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drawings/drawing2.xml" ContentType="application/vnd.openxmlformats-officedocument.drawing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ingham\Projects\galaxysk\qpt_stress_test\excel\"/>
    </mc:Choice>
  </mc:AlternateContent>
  <xr:revisionPtr revIDLastSave="0" documentId="13_ncr:1_{80C27F65-C08F-4911-882D-949879E2DD36}" xr6:coauthVersionLast="47" xr6:coauthVersionMax="47" xr10:uidLastSave="{00000000-0000-0000-0000-000000000000}"/>
  <bookViews>
    <workbookView xWindow="39120" yWindow="435" windowWidth="33630" windowHeight="20400" tabRatio="804" firstSheet="5" activeTab="5" xr2:uid="{00000000-000D-0000-FFFF-FFFF00000000}"/>
  </bookViews>
  <sheets>
    <sheet name="Basis" sheetId="37" r:id="rId1"/>
    <sheet name="Trading Positions" sheetId="35" r:id="rId2"/>
    <sheet name="NetAssets" sheetId="36" r:id="rId3"/>
    <sheet name="Futures &amp; Perps Summary" sheetId="11" r:id="rId4"/>
    <sheet name="Futures &amp; Perps Shifted" sheetId="38" r:id="rId5"/>
    <sheet name="Exchange-Positions Day-On-Day" sheetId="47" r:id="rId6"/>
    <sheet name="Exchange-Positions" sheetId="34" r:id="rId7"/>
    <sheet name="asset_&amp;_open_positions" sheetId="12" r:id="rId8"/>
    <sheet name="net_open_positions" sheetId="40" r:id="rId9"/>
    <sheet name="Client Reporting" sheetId="60" r:id="rId10"/>
    <sheet name="Exchange Balance NAV Recon" sheetId="46" r:id="rId11"/>
    <sheet name="NAV Reconcilation" sheetId="48" r:id="rId12"/>
    <sheet name="Summary_Exchange_Balances_00UTC" sheetId="45" r:id="rId13"/>
    <sheet name="raw_exchange_data" sheetId="50" r:id="rId14"/>
    <sheet name="trading_client_summary" sheetId="57" r:id="rId15"/>
    <sheet name="trading_product_summary" sheetId="56" r:id="rId16"/>
    <sheet name="trading_client_detail" sheetId="58" r:id="rId17"/>
    <sheet name="Trading Balances" sheetId="51" r:id="rId18"/>
    <sheet name="Mappings" sheetId="13" r:id="rId19"/>
    <sheet name="Config" sheetId="49" r:id="rId20"/>
  </sheets>
  <functionGroups builtInGroupCount="19"/>
  <definedNames>
    <definedName name="_xlnm._FilterDatabase" localSheetId="7" hidden="1">'asset_&amp;_open_positions'!$A$1:$AB$554</definedName>
    <definedName name="_xlnm._FilterDatabase" localSheetId="9" hidden="1">'Client Reporting'!#REF!</definedName>
    <definedName name="_xlnm._FilterDatabase" localSheetId="8" hidden="1">net_open_positions!$A$1:$AH$554</definedName>
    <definedName name="_xlnm._FilterDatabase" localSheetId="2" hidden="1">NetAssets!$AE$1:$BB$97</definedName>
    <definedName name="_xlnm._FilterDatabase" localSheetId="12" hidden="1">Summary_Exchange_Balances_00UTC!$A$1:$I$469</definedName>
    <definedName name="_xlnm._FilterDatabase" localSheetId="1" hidden="1">'Trading Positions'!$C$1:$AA$168</definedName>
    <definedName name="_xlnm._FilterDatabase" localSheetId="16" hidden="1">'Client Reporting'!$A$1:$D$885</definedName>
    <definedName name="_xlnm._FilterDatabase" localSheetId="15" hidden="1">trading_product_summary!$A$1:$D$199</definedName>
    <definedName name="DataDirectory">Config!$B$2</definedName>
    <definedName name="Default_Exchange">'asset_&amp;_open_positions'!$AF$3</definedName>
    <definedName name="DefaultScenario">'asset_&amp;_open_positions'!$AF$2</definedName>
    <definedName name="LatestGrandTotal">'Exchange-Positions Day-On-Day'!$P$5:$AC$5</definedName>
    <definedName name="LGD">'asset_&amp;_open_positions'!$AF$4</definedName>
    <definedName name="NAVReportLabelMap">'NAV Reconcilation'!$W$7:$X$54</definedName>
    <definedName name="RunningTotalHeader">'Exchange-Positions Day-On-Day'!$P$4:$AC$4</definedName>
    <definedName name="ShiftByCurrencyDeriv">'Futures &amp; Perps Shifted'!$K$74:$U$118</definedName>
    <definedName name="ShiftByCurrencyDerivHeader">'Futures &amp; Perps Shifted'!$K$72:$U$72</definedName>
    <definedName name="solver_adj" localSheetId="8" hidden="1">net_open_positions!$AA$6</definedName>
    <definedName name="solver_cvg" localSheetId="8" hidden="1">0.0001</definedName>
    <definedName name="solver_drv" localSheetId="8" hidden="1">1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od" localSheetId="8" hidden="1">2147483647</definedName>
    <definedName name="solver_num" localSheetId="8" hidden="1">0</definedName>
    <definedName name="solver_nwt" localSheetId="8" hidden="1">1</definedName>
    <definedName name="solver_opt" localSheetId="8" hidden="1">net_open_positions!$AF$10</definedName>
    <definedName name="solver_pre" localSheetId="8" hidden="1">0.000001</definedName>
    <definedName name="solver_rbv" localSheetId="8" hidden="1">1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3</definedName>
    <definedName name="solver_val" localSheetId="8" hidden="1">0</definedName>
    <definedName name="solver_ver" localSheetId="8" hidden="1">3</definedName>
    <definedName name="SpotUSDRateTable">Mappings!$Q:$R</definedName>
    <definedName name="TodaysExchangePosition">'Exchange-Positions Day-On-Day'!$B$11:$M$35</definedName>
    <definedName name="TodaysReportDate">'Exchange-Positions Day-On-Day'!$A$12</definedName>
    <definedName name="USDLikeTotals">'Exchange-Positions Day-On-Day'!$AE$5:$AI$5</definedName>
    <definedName name="YeserdaysReportDate">'Exchange-Positions Day-On-Day'!$A$40</definedName>
    <definedName name="YesterdaysExchangePosition">'Exchange-Positions Day-On-Day'!$B$39</definedName>
  </definedNames>
  <calcPr calcId="191029"/>
  <pivotCaches>
    <pivotCache cacheId="1893" r:id="rId21"/>
    <pivotCache cacheId="1894" r:id="rId22"/>
    <pivotCache cacheId="1896" r:id="rId23"/>
    <pivotCache cacheId="1897" r:id="rId24"/>
    <pivotCache cacheId="1907" r:id="rId25"/>
    <pivotCache cacheId="2188" r:id="rId26"/>
    <pivotCache cacheId="2197" r:id="rId27"/>
    <pivotCache cacheId="2201" r:id="rId28"/>
    <pivotCache cacheId="2207" r:id="rId29"/>
    <pivotCache cacheId="2218" r:id="rId3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60" l="1"/>
  <c r="B3" i="60"/>
  <c r="C3" i="60"/>
  <c r="D3" i="60"/>
  <c r="A4" i="60"/>
  <c r="B4" i="60" s="1"/>
  <c r="D4" i="60"/>
  <c r="A5" i="60"/>
  <c r="B5" i="60"/>
  <c r="C5" i="60"/>
  <c r="D5" i="60"/>
  <c r="A6" i="60"/>
  <c r="B6" i="60" s="1"/>
  <c r="D6" i="60"/>
  <c r="A7" i="60"/>
  <c r="B7" i="60"/>
  <c r="C7" i="60"/>
  <c r="D7" i="60"/>
  <c r="A8" i="60"/>
  <c r="B8" i="60" s="1"/>
  <c r="D8" i="60"/>
  <c r="A9" i="60"/>
  <c r="B9" i="60"/>
  <c r="C9" i="60"/>
  <c r="D9" i="60"/>
  <c r="A10" i="60"/>
  <c r="B10" i="60" s="1"/>
  <c r="D10" i="60"/>
  <c r="A11" i="60"/>
  <c r="B11" i="60"/>
  <c r="C11" i="60"/>
  <c r="D11" i="60"/>
  <c r="A12" i="60"/>
  <c r="B12" i="60" s="1"/>
  <c r="D12" i="60"/>
  <c r="A13" i="60"/>
  <c r="B13" i="60"/>
  <c r="C13" i="60"/>
  <c r="D13" i="60"/>
  <c r="A14" i="60"/>
  <c r="B14" i="60" s="1"/>
  <c r="D14" i="60"/>
  <c r="A15" i="60"/>
  <c r="B15" i="60"/>
  <c r="C15" i="60"/>
  <c r="D15" i="60"/>
  <c r="A16" i="60"/>
  <c r="B16" i="60" s="1"/>
  <c r="D16" i="60"/>
  <c r="A17" i="60"/>
  <c r="B17" i="60"/>
  <c r="C17" i="60"/>
  <c r="D17" i="60"/>
  <c r="A18" i="60"/>
  <c r="B18" i="60" s="1"/>
  <c r="D18" i="60"/>
  <c r="A19" i="60"/>
  <c r="B19" i="60"/>
  <c r="C19" i="60"/>
  <c r="D19" i="60"/>
  <c r="A20" i="60"/>
  <c r="B20" i="60" s="1"/>
  <c r="D20" i="60"/>
  <c r="A21" i="60"/>
  <c r="B21" i="60"/>
  <c r="C21" i="60"/>
  <c r="D21" i="60"/>
  <c r="A22" i="60"/>
  <c r="B22" i="60"/>
  <c r="C22" i="60"/>
  <c r="D22" i="60"/>
  <c r="A23" i="60"/>
  <c r="B23" i="60" s="1"/>
  <c r="D23" i="60"/>
  <c r="A24" i="60"/>
  <c r="B24" i="60"/>
  <c r="C24" i="60"/>
  <c r="D24" i="60"/>
  <c r="A25" i="60"/>
  <c r="B25" i="60" s="1"/>
  <c r="D25" i="60"/>
  <c r="A26" i="60"/>
  <c r="B26" i="60"/>
  <c r="C26" i="60"/>
  <c r="D26" i="60"/>
  <c r="A27" i="60"/>
  <c r="B27" i="60" s="1"/>
  <c r="D27" i="60"/>
  <c r="A28" i="60"/>
  <c r="B28" i="60"/>
  <c r="C28" i="60"/>
  <c r="D28" i="60"/>
  <c r="A29" i="60"/>
  <c r="B29" i="60" s="1"/>
  <c r="D29" i="60"/>
  <c r="A30" i="60"/>
  <c r="B30" i="60"/>
  <c r="C30" i="60"/>
  <c r="D30" i="60"/>
  <c r="A31" i="60"/>
  <c r="B31" i="60" s="1"/>
  <c r="D31" i="60"/>
  <c r="A32" i="60"/>
  <c r="B32" i="60"/>
  <c r="C32" i="60"/>
  <c r="D32" i="60"/>
  <c r="A33" i="60"/>
  <c r="B33" i="60"/>
  <c r="C33" i="60"/>
  <c r="D33" i="60"/>
  <c r="A34" i="60"/>
  <c r="B34" i="60"/>
  <c r="C34" i="60"/>
  <c r="D34" i="60"/>
  <c r="A35" i="60"/>
  <c r="B35" i="60"/>
  <c r="C35" i="60"/>
  <c r="D35" i="60"/>
  <c r="A36" i="60"/>
  <c r="B36" i="60"/>
  <c r="C36" i="60"/>
  <c r="D36" i="60"/>
  <c r="A37" i="60"/>
  <c r="B37" i="60" s="1"/>
  <c r="D37" i="60"/>
  <c r="A38" i="60"/>
  <c r="B38" i="60"/>
  <c r="C38" i="60"/>
  <c r="D38" i="60"/>
  <c r="A39" i="60"/>
  <c r="B39" i="60" s="1"/>
  <c r="D39" i="60"/>
  <c r="A40" i="60"/>
  <c r="B40" i="60"/>
  <c r="C40" i="60"/>
  <c r="D40" i="60"/>
  <c r="A41" i="60"/>
  <c r="B41" i="60" s="1"/>
  <c r="D41" i="60"/>
  <c r="A42" i="60"/>
  <c r="B42" i="60"/>
  <c r="C42" i="60"/>
  <c r="D42" i="60"/>
  <c r="A43" i="60"/>
  <c r="B43" i="60" s="1"/>
  <c r="D43" i="60"/>
  <c r="A44" i="60"/>
  <c r="B44" i="60"/>
  <c r="C44" i="60"/>
  <c r="D44" i="60"/>
  <c r="A45" i="60"/>
  <c r="B45" i="60" s="1"/>
  <c r="D45" i="60"/>
  <c r="A46" i="60"/>
  <c r="B46" i="60"/>
  <c r="C46" i="60"/>
  <c r="D46" i="60"/>
  <c r="A47" i="60"/>
  <c r="B47" i="60" s="1"/>
  <c r="D47" i="60"/>
  <c r="A48" i="60"/>
  <c r="B48" i="60"/>
  <c r="C48" i="60"/>
  <c r="D48" i="60"/>
  <c r="A49" i="60"/>
  <c r="B49" i="60" s="1"/>
  <c r="D49" i="60"/>
  <c r="A50" i="60"/>
  <c r="B50" i="60"/>
  <c r="C50" i="60"/>
  <c r="D50" i="60"/>
  <c r="A51" i="60"/>
  <c r="B51" i="60" s="1"/>
  <c r="D51" i="60"/>
  <c r="A52" i="60"/>
  <c r="B52" i="60"/>
  <c r="C52" i="60"/>
  <c r="D52" i="60"/>
  <c r="A53" i="60"/>
  <c r="B53" i="60"/>
  <c r="C53" i="60"/>
  <c r="D53" i="60"/>
  <c r="A54" i="60"/>
  <c r="B54" i="60"/>
  <c r="C54" i="60"/>
  <c r="D54" i="60"/>
  <c r="A55" i="60"/>
  <c r="B55" i="60" s="1"/>
  <c r="D55" i="60"/>
  <c r="A56" i="60"/>
  <c r="B56" i="60" s="1"/>
  <c r="D56" i="60"/>
  <c r="A57" i="60"/>
  <c r="B57" i="60"/>
  <c r="C57" i="60"/>
  <c r="D57" i="60"/>
  <c r="A58" i="60"/>
  <c r="B58" i="60"/>
  <c r="C58" i="60"/>
  <c r="D58" i="60"/>
  <c r="A59" i="60"/>
  <c r="B59" i="60"/>
  <c r="C59" i="60"/>
  <c r="D59" i="60"/>
  <c r="A60" i="60"/>
  <c r="B60" i="60" s="1"/>
  <c r="D60" i="60"/>
  <c r="A61" i="60"/>
  <c r="B61" i="60"/>
  <c r="C61" i="60"/>
  <c r="D61" i="60"/>
  <c r="A62" i="60"/>
  <c r="B62" i="60"/>
  <c r="C62" i="60"/>
  <c r="D62" i="60"/>
  <c r="A63" i="60"/>
  <c r="B63" i="60"/>
  <c r="C63" i="60"/>
  <c r="D63" i="60"/>
  <c r="A64" i="60"/>
  <c r="B64" i="60"/>
  <c r="C64" i="60"/>
  <c r="D64" i="60"/>
  <c r="A65" i="60"/>
  <c r="B65" i="60"/>
  <c r="C65" i="60"/>
  <c r="D65" i="60"/>
  <c r="A66" i="60"/>
  <c r="B66" i="60" s="1"/>
  <c r="D66" i="60"/>
  <c r="A67" i="60"/>
  <c r="B67" i="60"/>
  <c r="C67" i="60"/>
  <c r="D67" i="60"/>
  <c r="A68" i="60"/>
  <c r="B68" i="60"/>
  <c r="C68" i="60"/>
  <c r="D68" i="60"/>
  <c r="A69" i="60"/>
  <c r="B69" i="60" s="1"/>
  <c r="D69" i="60"/>
  <c r="A70" i="60"/>
  <c r="B70" i="60"/>
  <c r="C70" i="60"/>
  <c r="D70" i="60"/>
  <c r="A71" i="60"/>
  <c r="B71" i="60" s="1"/>
  <c r="D71" i="60"/>
  <c r="A72" i="60"/>
  <c r="B72" i="60"/>
  <c r="C72" i="60"/>
  <c r="D72" i="60"/>
  <c r="A73" i="60"/>
  <c r="B73" i="60"/>
  <c r="C73" i="60"/>
  <c r="D73" i="60"/>
  <c r="A74" i="60"/>
  <c r="B74" i="60"/>
  <c r="C74" i="60"/>
  <c r="D74" i="60"/>
  <c r="A75" i="60"/>
  <c r="B75" i="60" s="1"/>
  <c r="D75" i="60"/>
  <c r="A76" i="60"/>
  <c r="B76" i="60"/>
  <c r="C76" i="60"/>
  <c r="D76" i="60"/>
  <c r="A77" i="60"/>
  <c r="B77" i="60" s="1"/>
  <c r="D77" i="60"/>
  <c r="A78" i="60"/>
  <c r="B78" i="60"/>
  <c r="C78" i="60"/>
  <c r="D78" i="60"/>
  <c r="A79" i="60"/>
  <c r="B79" i="60" s="1"/>
  <c r="D79" i="60"/>
  <c r="A80" i="60"/>
  <c r="B80" i="60"/>
  <c r="C80" i="60"/>
  <c r="D80" i="60"/>
  <c r="A81" i="60"/>
  <c r="B81" i="60"/>
  <c r="C81" i="60"/>
  <c r="D81" i="60"/>
  <c r="A82" i="60"/>
  <c r="B82" i="60"/>
  <c r="C82" i="60"/>
  <c r="D82" i="60"/>
  <c r="A83" i="60"/>
  <c r="B83" i="60"/>
  <c r="C83" i="60"/>
  <c r="D83" i="60"/>
  <c r="A84" i="60"/>
  <c r="B84" i="60" s="1"/>
  <c r="D84" i="60"/>
  <c r="A85" i="60"/>
  <c r="B85" i="60"/>
  <c r="C85" i="60"/>
  <c r="D85" i="60"/>
  <c r="A86" i="60"/>
  <c r="B86" i="60"/>
  <c r="C86" i="60"/>
  <c r="D86" i="60"/>
  <c r="A87" i="60"/>
  <c r="B87" i="60"/>
  <c r="C87" i="60"/>
  <c r="D87" i="60"/>
  <c r="A88" i="60"/>
  <c r="B88" i="60"/>
  <c r="C88" i="60"/>
  <c r="D88" i="60"/>
  <c r="A89" i="60"/>
  <c r="B89" i="60"/>
  <c r="C89" i="60"/>
  <c r="D89" i="60"/>
  <c r="A90" i="60"/>
  <c r="B90" i="60"/>
  <c r="C90" i="60"/>
  <c r="D90" i="60"/>
  <c r="A91" i="60"/>
  <c r="B91" i="60"/>
  <c r="C91" i="60"/>
  <c r="D91" i="60"/>
  <c r="A92" i="60"/>
  <c r="B92" i="60"/>
  <c r="C92" i="60"/>
  <c r="D92" i="60"/>
  <c r="A93" i="60"/>
  <c r="B93" i="60"/>
  <c r="C93" i="60"/>
  <c r="D93" i="60"/>
  <c r="A94" i="60"/>
  <c r="B94" i="60"/>
  <c r="C94" i="60"/>
  <c r="D94" i="60"/>
  <c r="A95" i="60"/>
  <c r="B95" i="60"/>
  <c r="C95" i="60"/>
  <c r="D95" i="60"/>
  <c r="A96" i="60"/>
  <c r="B96" i="60"/>
  <c r="C96" i="60"/>
  <c r="D96" i="60"/>
  <c r="A97" i="60"/>
  <c r="B97" i="60" s="1"/>
  <c r="D97" i="60"/>
  <c r="A98" i="60"/>
  <c r="B98" i="60"/>
  <c r="C98" i="60"/>
  <c r="D98" i="60"/>
  <c r="A99" i="60"/>
  <c r="B99" i="60"/>
  <c r="C99" i="60"/>
  <c r="D99" i="60"/>
  <c r="A100" i="60"/>
  <c r="B100" i="60"/>
  <c r="C100" i="60"/>
  <c r="D100" i="60"/>
  <c r="A101" i="60"/>
  <c r="B101" i="60" s="1"/>
  <c r="D101" i="60"/>
  <c r="A102" i="60"/>
  <c r="B102" i="60" s="1"/>
  <c r="D102" i="60"/>
  <c r="A103" i="60"/>
  <c r="B103" i="60"/>
  <c r="C103" i="60"/>
  <c r="D103" i="60"/>
  <c r="A104" i="60"/>
  <c r="B104" i="60"/>
  <c r="C104" i="60"/>
  <c r="D104" i="60"/>
  <c r="A105" i="60"/>
  <c r="B105" i="60"/>
  <c r="C105" i="60"/>
  <c r="D105" i="60"/>
  <c r="A106" i="60"/>
  <c r="B106" i="60" s="1"/>
  <c r="D106" i="60"/>
  <c r="A107" i="60"/>
  <c r="B107" i="60"/>
  <c r="C107" i="60"/>
  <c r="D107" i="60"/>
  <c r="A108" i="60"/>
  <c r="B108" i="60" s="1"/>
  <c r="D108" i="60"/>
  <c r="A109" i="60"/>
  <c r="B109" i="60"/>
  <c r="C109" i="60"/>
  <c r="D109" i="60"/>
  <c r="A110" i="60"/>
  <c r="B110" i="60" s="1"/>
  <c r="D110" i="60"/>
  <c r="A111" i="60"/>
  <c r="B111" i="60"/>
  <c r="C111" i="60"/>
  <c r="D111" i="60"/>
  <c r="A112" i="60"/>
  <c r="B112" i="60"/>
  <c r="C112" i="60"/>
  <c r="D112" i="60"/>
  <c r="A113" i="60"/>
  <c r="B113" i="60"/>
  <c r="C113" i="60"/>
  <c r="D113" i="60"/>
  <c r="A114" i="60"/>
  <c r="B114" i="60" s="1"/>
  <c r="D114" i="60"/>
  <c r="A115" i="60"/>
  <c r="B115" i="60"/>
  <c r="C115" i="60"/>
  <c r="D115" i="60"/>
  <c r="A116" i="60"/>
  <c r="B116" i="60" s="1"/>
  <c r="D116" i="60"/>
  <c r="A117" i="60"/>
  <c r="B117" i="60"/>
  <c r="C117" i="60"/>
  <c r="D117" i="60"/>
  <c r="A118" i="60"/>
  <c r="B118" i="60"/>
  <c r="C118" i="60"/>
  <c r="D118" i="60"/>
  <c r="A119" i="60"/>
  <c r="B119" i="60"/>
  <c r="C119" i="60"/>
  <c r="D119" i="60"/>
  <c r="A120" i="60"/>
  <c r="B120" i="60" s="1"/>
  <c r="D120" i="60"/>
  <c r="A121" i="60"/>
  <c r="B121" i="60"/>
  <c r="C121" i="60"/>
  <c r="D121" i="60"/>
  <c r="A122" i="60"/>
  <c r="B122" i="60" s="1"/>
  <c r="D122" i="60"/>
  <c r="A123" i="60"/>
  <c r="B123" i="60"/>
  <c r="C123" i="60"/>
  <c r="D123" i="60"/>
  <c r="A124" i="60"/>
  <c r="B124" i="60"/>
  <c r="C124" i="60"/>
  <c r="D124" i="60"/>
  <c r="A125" i="60"/>
  <c r="B125" i="60"/>
  <c r="C125" i="60"/>
  <c r="D125" i="60"/>
  <c r="A126" i="60"/>
  <c r="B126" i="60"/>
  <c r="C126" i="60"/>
  <c r="D126" i="60"/>
  <c r="A127" i="60"/>
  <c r="B127" i="60"/>
  <c r="C127" i="60"/>
  <c r="D127" i="60"/>
  <c r="A128" i="60"/>
  <c r="B128" i="60"/>
  <c r="C128" i="60"/>
  <c r="D128" i="60"/>
  <c r="A129" i="60"/>
  <c r="B129" i="60"/>
  <c r="C129" i="60"/>
  <c r="D129" i="60"/>
  <c r="A130" i="60"/>
  <c r="B130" i="60"/>
  <c r="C130" i="60"/>
  <c r="D130" i="60"/>
  <c r="A131" i="60"/>
  <c r="B131" i="60"/>
  <c r="C131" i="60"/>
  <c r="D131" i="60"/>
  <c r="A132" i="60"/>
  <c r="B132" i="60"/>
  <c r="C132" i="60"/>
  <c r="D132" i="60"/>
  <c r="A133" i="60"/>
  <c r="B133" i="60"/>
  <c r="C133" i="60"/>
  <c r="D133" i="60"/>
  <c r="A134" i="60"/>
  <c r="B134" i="60"/>
  <c r="C134" i="60"/>
  <c r="D134" i="60"/>
  <c r="A135" i="60"/>
  <c r="B135" i="60"/>
  <c r="C135" i="60"/>
  <c r="D135" i="60"/>
  <c r="A136" i="60"/>
  <c r="B136" i="60" s="1"/>
  <c r="D136" i="60"/>
  <c r="A137" i="60"/>
  <c r="B137" i="60"/>
  <c r="C137" i="60"/>
  <c r="D137" i="60"/>
  <c r="A138" i="60"/>
  <c r="B138" i="60"/>
  <c r="C138" i="60"/>
  <c r="D138" i="60"/>
  <c r="A139" i="60"/>
  <c r="B139" i="60" s="1"/>
  <c r="D139" i="60"/>
  <c r="A140" i="60"/>
  <c r="B140" i="60" s="1"/>
  <c r="D140" i="60"/>
  <c r="A141" i="60"/>
  <c r="B141" i="60"/>
  <c r="C141" i="60"/>
  <c r="D141" i="60"/>
  <c r="A142" i="60"/>
  <c r="B142" i="60" s="1"/>
  <c r="D142" i="60"/>
  <c r="A143" i="60"/>
  <c r="B143" i="60"/>
  <c r="C143" i="60"/>
  <c r="D143" i="60"/>
  <c r="A144" i="60"/>
  <c r="B144" i="60" s="1"/>
  <c r="D144" i="60"/>
  <c r="A145" i="60"/>
  <c r="B145" i="60"/>
  <c r="C145" i="60"/>
  <c r="D145" i="60"/>
  <c r="A146" i="60"/>
  <c r="B146" i="60" s="1"/>
  <c r="D146" i="60"/>
  <c r="A147" i="60"/>
  <c r="B147" i="60"/>
  <c r="C147" i="60"/>
  <c r="D147" i="60"/>
  <c r="A148" i="60"/>
  <c r="B148" i="60"/>
  <c r="C148" i="60"/>
  <c r="D148" i="60"/>
  <c r="A149" i="60"/>
  <c r="B149" i="60"/>
  <c r="C149" i="60"/>
  <c r="D149" i="60"/>
  <c r="A150" i="60"/>
  <c r="B150" i="60" s="1"/>
  <c r="D150" i="60"/>
  <c r="A151" i="60"/>
  <c r="B151" i="60"/>
  <c r="C151" i="60"/>
  <c r="D151" i="60"/>
  <c r="A152" i="60"/>
  <c r="B152" i="60"/>
  <c r="C152" i="60"/>
  <c r="D152" i="60"/>
  <c r="A153" i="60"/>
  <c r="B153" i="60"/>
  <c r="C153" i="60"/>
  <c r="D153" i="60"/>
  <c r="A154" i="60"/>
  <c r="B154" i="60"/>
  <c r="C154" i="60"/>
  <c r="D154" i="60"/>
  <c r="A155" i="60"/>
  <c r="B155" i="60"/>
  <c r="C155" i="60"/>
  <c r="D155" i="60"/>
  <c r="A156" i="60"/>
  <c r="B156" i="60" s="1"/>
  <c r="D156" i="60"/>
  <c r="A157" i="60"/>
  <c r="B157" i="60"/>
  <c r="C157" i="60"/>
  <c r="D157" i="60"/>
  <c r="A158" i="60"/>
  <c r="B158" i="60"/>
  <c r="C158" i="60"/>
  <c r="D158" i="60"/>
  <c r="A159" i="60"/>
  <c r="B159" i="60" s="1"/>
  <c r="D159" i="60"/>
  <c r="A160" i="60"/>
  <c r="B160" i="60"/>
  <c r="C160" i="60"/>
  <c r="D160" i="60"/>
  <c r="A161" i="60"/>
  <c r="B161" i="60"/>
  <c r="C161" i="60"/>
  <c r="D161" i="60"/>
  <c r="A162" i="60"/>
  <c r="B162" i="60"/>
  <c r="C162" i="60"/>
  <c r="D162" i="60"/>
  <c r="A163" i="60"/>
  <c r="B163" i="60" s="1"/>
  <c r="D163" i="60"/>
  <c r="A164" i="60"/>
  <c r="B164" i="60" s="1"/>
  <c r="D164" i="60"/>
  <c r="A165" i="60"/>
  <c r="B165" i="60"/>
  <c r="C165" i="60"/>
  <c r="D165" i="60"/>
  <c r="A166" i="60"/>
  <c r="B166" i="60"/>
  <c r="C166" i="60"/>
  <c r="D166" i="60"/>
  <c r="A167" i="60"/>
  <c r="B167" i="60"/>
  <c r="C167" i="60"/>
  <c r="D167" i="60"/>
  <c r="A168" i="60"/>
  <c r="B168" i="60"/>
  <c r="C168" i="60"/>
  <c r="D168" i="60"/>
  <c r="A169" i="60"/>
  <c r="B169" i="60"/>
  <c r="C169" i="60"/>
  <c r="D169" i="60"/>
  <c r="A170" i="60"/>
  <c r="B170" i="60"/>
  <c r="C170" i="60"/>
  <c r="D170" i="60"/>
  <c r="A171" i="60"/>
  <c r="B171" i="60" s="1"/>
  <c r="D171" i="60"/>
  <c r="A172" i="60"/>
  <c r="B172" i="60"/>
  <c r="C172" i="60"/>
  <c r="D172" i="60"/>
  <c r="A173" i="60"/>
  <c r="B173" i="60"/>
  <c r="C173" i="60"/>
  <c r="D173" i="60"/>
  <c r="A174" i="60"/>
  <c r="B174" i="60"/>
  <c r="C174" i="60"/>
  <c r="D174" i="60"/>
  <c r="A175" i="60"/>
  <c r="B175" i="60" s="1"/>
  <c r="D175" i="60"/>
  <c r="A176" i="60"/>
  <c r="B176" i="60" s="1"/>
  <c r="D176" i="60"/>
  <c r="A177" i="60"/>
  <c r="B177" i="60"/>
  <c r="C177" i="60"/>
  <c r="D177" i="60"/>
  <c r="A178" i="60"/>
  <c r="B178" i="60"/>
  <c r="C178" i="60"/>
  <c r="D178" i="60"/>
  <c r="A179" i="60"/>
  <c r="B179" i="60"/>
  <c r="C179" i="60"/>
  <c r="D179" i="60"/>
  <c r="A180" i="60"/>
  <c r="B180" i="60" s="1"/>
  <c r="D180" i="60"/>
  <c r="A181" i="60"/>
  <c r="B181" i="60"/>
  <c r="C181" i="60"/>
  <c r="D181" i="60"/>
  <c r="A182" i="60"/>
  <c r="B182" i="60" s="1"/>
  <c r="D182" i="60"/>
  <c r="A183" i="60"/>
  <c r="B183" i="60"/>
  <c r="C183" i="60"/>
  <c r="D183" i="60"/>
  <c r="A184" i="60"/>
  <c r="B184" i="60" s="1"/>
  <c r="D184" i="60"/>
  <c r="A185" i="60"/>
  <c r="B185" i="60"/>
  <c r="C185" i="60"/>
  <c r="D185" i="60"/>
  <c r="A186" i="60"/>
  <c r="B186" i="60" s="1"/>
  <c r="D186" i="60"/>
  <c r="A187" i="60"/>
  <c r="B187" i="60"/>
  <c r="C187" i="60"/>
  <c r="D187" i="60"/>
  <c r="A188" i="60"/>
  <c r="B188" i="60" s="1"/>
  <c r="D188" i="60"/>
  <c r="A189" i="60"/>
  <c r="B189" i="60"/>
  <c r="C189" i="60"/>
  <c r="D189" i="60"/>
  <c r="A190" i="60"/>
  <c r="B190" i="60"/>
  <c r="C190" i="60"/>
  <c r="D190" i="60"/>
  <c r="A191" i="60"/>
  <c r="B191" i="60" s="1"/>
  <c r="D191" i="60"/>
  <c r="A192" i="60"/>
  <c r="B192" i="60"/>
  <c r="C192" i="60"/>
  <c r="D192" i="60"/>
  <c r="A193" i="60"/>
  <c r="B193" i="60"/>
  <c r="C193" i="60"/>
  <c r="D193" i="60"/>
  <c r="A194" i="60"/>
  <c r="B194" i="60" s="1"/>
  <c r="D194" i="60"/>
  <c r="A195" i="60"/>
  <c r="B195" i="60"/>
  <c r="C195" i="60"/>
  <c r="D195" i="60"/>
  <c r="A196" i="60"/>
  <c r="B196" i="60"/>
  <c r="C196" i="60"/>
  <c r="D196" i="60"/>
  <c r="A197" i="60"/>
  <c r="B197" i="60"/>
  <c r="C197" i="60"/>
  <c r="D197" i="60"/>
  <c r="A198" i="60"/>
  <c r="B198" i="60"/>
  <c r="C198" i="60"/>
  <c r="D198" i="60"/>
  <c r="A199" i="60"/>
  <c r="B199" i="60"/>
  <c r="C199" i="60"/>
  <c r="D199" i="60"/>
  <c r="A200" i="60"/>
  <c r="B200" i="60"/>
  <c r="C200" i="60"/>
  <c r="D200" i="60"/>
  <c r="A201" i="60"/>
  <c r="B201" i="60" s="1"/>
  <c r="D201" i="60"/>
  <c r="A202" i="60"/>
  <c r="B202" i="60"/>
  <c r="C202" i="60"/>
  <c r="D202" i="60"/>
  <c r="A203" i="60"/>
  <c r="B203" i="60" s="1"/>
  <c r="D203" i="60"/>
  <c r="A204" i="60"/>
  <c r="B204" i="60"/>
  <c r="C204" i="60"/>
  <c r="D204" i="60"/>
  <c r="A205" i="60"/>
  <c r="B205" i="60"/>
  <c r="C205" i="60"/>
  <c r="D205" i="60"/>
  <c r="A206" i="60"/>
  <c r="B206" i="60"/>
  <c r="C206" i="60"/>
  <c r="D206" i="60"/>
  <c r="A207" i="60"/>
  <c r="B207" i="60" s="1"/>
  <c r="D207" i="60"/>
  <c r="A208" i="60"/>
  <c r="B208" i="60"/>
  <c r="C208" i="60"/>
  <c r="D208" i="60"/>
  <c r="A209" i="60"/>
  <c r="B209" i="60"/>
  <c r="C209" i="60"/>
  <c r="D209" i="60"/>
  <c r="A210" i="60"/>
  <c r="B210" i="60" s="1"/>
  <c r="D210" i="60"/>
  <c r="A211" i="60"/>
  <c r="B211" i="60"/>
  <c r="C211" i="60"/>
  <c r="D211" i="60"/>
  <c r="A212" i="60"/>
  <c r="B212" i="60"/>
  <c r="C212" i="60"/>
  <c r="D212" i="60"/>
  <c r="A213" i="60"/>
  <c r="B213" i="60" s="1"/>
  <c r="D213" i="60"/>
  <c r="A214" i="60"/>
  <c r="B214" i="60"/>
  <c r="C214" i="60"/>
  <c r="D214" i="60"/>
  <c r="A215" i="60"/>
  <c r="B215" i="60" s="1"/>
  <c r="D215" i="60"/>
  <c r="A216" i="60"/>
  <c r="B216" i="60"/>
  <c r="C216" i="60"/>
  <c r="D216" i="60"/>
  <c r="A217" i="60"/>
  <c r="B217" i="60"/>
  <c r="C217" i="60"/>
  <c r="D217" i="60"/>
  <c r="A218" i="60"/>
  <c r="B218" i="60" s="1"/>
  <c r="D218" i="60"/>
  <c r="A219" i="60"/>
  <c r="B219" i="60"/>
  <c r="C219" i="60"/>
  <c r="D219" i="60"/>
  <c r="A220" i="60"/>
  <c r="B220" i="60"/>
  <c r="C220" i="60"/>
  <c r="D220" i="60"/>
  <c r="A221" i="60"/>
  <c r="B221" i="60" s="1"/>
  <c r="D221" i="60"/>
  <c r="A222" i="60"/>
  <c r="B222" i="60"/>
  <c r="C222" i="60"/>
  <c r="D222" i="60"/>
  <c r="A223" i="60"/>
  <c r="B223" i="60" s="1"/>
  <c r="D223" i="60"/>
  <c r="A224" i="60"/>
  <c r="B224" i="60"/>
  <c r="C224" i="60"/>
  <c r="D224" i="60"/>
  <c r="A225" i="60"/>
  <c r="B225" i="60"/>
  <c r="C225" i="60"/>
  <c r="D225" i="60"/>
  <c r="A226" i="60"/>
  <c r="B226" i="60"/>
  <c r="C226" i="60"/>
  <c r="D226" i="60"/>
  <c r="A227" i="60"/>
  <c r="B227" i="60" s="1"/>
  <c r="D227" i="60"/>
  <c r="A228" i="60"/>
  <c r="B228" i="60" s="1"/>
  <c r="D228" i="60"/>
  <c r="A229" i="60"/>
  <c r="B229" i="60"/>
  <c r="C229" i="60"/>
  <c r="D229" i="60"/>
  <c r="A230" i="60"/>
  <c r="B230" i="60"/>
  <c r="C230" i="60"/>
  <c r="D230" i="60"/>
  <c r="A231" i="60"/>
  <c r="B231" i="60"/>
  <c r="C231" i="60"/>
  <c r="D231" i="60"/>
  <c r="A232" i="60"/>
  <c r="B232" i="60" s="1"/>
  <c r="D232" i="60"/>
  <c r="A233" i="60"/>
  <c r="B233" i="60"/>
  <c r="C233" i="60"/>
  <c r="D233" i="60"/>
  <c r="A234" i="60"/>
  <c r="B234" i="60"/>
  <c r="C234" i="60"/>
  <c r="D234" i="60"/>
  <c r="A235" i="60"/>
  <c r="B235" i="60" s="1"/>
  <c r="D235" i="60"/>
  <c r="A236" i="60"/>
  <c r="B236" i="60"/>
  <c r="C236" i="60"/>
  <c r="D236" i="60"/>
  <c r="A237" i="60"/>
  <c r="B237" i="60"/>
  <c r="C237" i="60"/>
  <c r="D237" i="60"/>
  <c r="A238" i="60"/>
  <c r="B238" i="60" s="1"/>
  <c r="D238" i="60"/>
  <c r="A239" i="60"/>
  <c r="B239" i="60"/>
  <c r="C239" i="60"/>
  <c r="D239" i="60"/>
  <c r="A240" i="60"/>
  <c r="B240" i="60" s="1"/>
  <c r="D240" i="60"/>
  <c r="A241" i="60"/>
  <c r="B241" i="60"/>
  <c r="C241" i="60"/>
  <c r="D241" i="60"/>
  <c r="A242" i="60"/>
  <c r="B242" i="60"/>
  <c r="C242" i="60"/>
  <c r="D242" i="60"/>
  <c r="A243" i="60"/>
  <c r="B243" i="60" s="1"/>
  <c r="D243" i="60"/>
  <c r="A244" i="60"/>
  <c r="B244" i="60" s="1"/>
  <c r="D244" i="60"/>
  <c r="A245" i="60"/>
  <c r="B245" i="60" s="1"/>
  <c r="D245" i="60"/>
  <c r="A246" i="60"/>
  <c r="B246" i="60"/>
  <c r="C246" i="60"/>
  <c r="D246" i="60"/>
  <c r="A247" i="60"/>
  <c r="B247" i="60" s="1"/>
  <c r="D247" i="60"/>
  <c r="A248" i="60"/>
  <c r="B248" i="60"/>
  <c r="C248" i="60"/>
  <c r="D248" i="60"/>
  <c r="A249" i="60"/>
  <c r="B249" i="60"/>
  <c r="C249" i="60"/>
  <c r="D249" i="60"/>
  <c r="A250" i="60"/>
  <c r="B250" i="60"/>
  <c r="C250" i="60"/>
  <c r="D250" i="60"/>
  <c r="A251" i="60"/>
  <c r="B251" i="60"/>
  <c r="C251" i="60"/>
  <c r="D251" i="60"/>
  <c r="A252" i="60"/>
  <c r="B252" i="60"/>
  <c r="C252" i="60"/>
  <c r="D252" i="60"/>
  <c r="A253" i="60"/>
  <c r="B253" i="60"/>
  <c r="C253" i="60"/>
  <c r="D253" i="60"/>
  <c r="A254" i="60"/>
  <c r="B254" i="60"/>
  <c r="C254" i="60"/>
  <c r="D254" i="60"/>
  <c r="A255" i="60"/>
  <c r="B255" i="60"/>
  <c r="C255" i="60"/>
  <c r="D255" i="60"/>
  <c r="A256" i="60"/>
  <c r="B256" i="60"/>
  <c r="C256" i="60"/>
  <c r="D256" i="60"/>
  <c r="A257" i="60"/>
  <c r="B257" i="60"/>
  <c r="C257" i="60"/>
  <c r="D257" i="60"/>
  <c r="A258" i="60"/>
  <c r="B258" i="60"/>
  <c r="C258" i="60"/>
  <c r="D258" i="60"/>
  <c r="A259" i="60"/>
  <c r="B259" i="60"/>
  <c r="C259" i="60"/>
  <c r="D259" i="60"/>
  <c r="A260" i="60"/>
  <c r="B260" i="60" s="1"/>
  <c r="D260" i="60"/>
  <c r="A261" i="60"/>
  <c r="B261" i="60" s="1"/>
  <c r="D261" i="60"/>
  <c r="A262" i="60"/>
  <c r="B262" i="60" s="1"/>
  <c r="D262" i="60"/>
  <c r="A263" i="60"/>
  <c r="B263" i="60" s="1"/>
  <c r="D263" i="60"/>
  <c r="A264" i="60"/>
  <c r="B264" i="60"/>
  <c r="C264" i="60"/>
  <c r="D264" i="60"/>
  <c r="A265" i="60"/>
  <c r="B265" i="60" s="1"/>
  <c r="D265" i="60"/>
  <c r="A266" i="60"/>
  <c r="B266" i="60" s="1"/>
  <c r="D266" i="60"/>
  <c r="A267" i="60"/>
  <c r="B267" i="60"/>
  <c r="C267" i="60"/>
  <c r="D267" i="60"/>
  <c r="A268" i="60"/>
  <c r="B268" i="60" s="1"/>
  <c r="D268" i="60"/>
  <c r="A269" i="60"/>
  <c r="B269" i="60"/>
  <c r="C269" i="60"/>
  <c r="D269" i="60"/>
  <c r="A270" i="60"/>
  <c r="B270" i="60"/>
  <c r="C270" i="60"/>
  <c r="D270" i="60"/>
  <c r="A271" i="60"/>
  <c r="B271" i="60"/>
  <c r="C271" i="60"/>
  <c r="D271" i="60"/>
  <c r="A272" i="60"/>
  <c r="B272" i="60"/>
  <c r="C272" i="60"/>
  <c r="D272" i="60"/>
  <c r="A273" i="60"/>
  <c r="B273" i="60" s="1"/>
  <c r="D273" i="60"/>
  <c r="A274" i="60"/>
  <c r="B274" i="60"/>
  <c r="C274" i="60"/>
  <c r="D274" i="60"/>
  <c r="A275" i="60"/>
  <c r="B275" i="60" s="1"/>
  <c r="D275" i="60"/>
  <c r="A276" i="60"/>
  <c r="B276" i="60" s="1"/>
  <c r="D276" i="60"/>
  <c r="A277" i="60"/>
  <c r="B277" i="60"/>
  <c r="C277" i="60"/>
  <c r="D277" i="60"/>
  <c r="A278" i="60"/>
  <c r="B278" i="60"/>
  <c r="C278" i="60"/>
  <c r="D278" i="60"/>
  <c r="A279" i="60"/>
  <c r="B279" i="60"/>
  <c r="C279" i="60"/>
  <c r="D279" i="60"/>
  <c r="A280" i="60"/>
  <c r="B280" i="60" s="1"/>
  <c r="D280" i="60"/>
  <c r="A281" i="60"/>
  <c r="B281" i="60"/>
  <c r="C281" i="60"/>
  <c r="D281" i="60"/>
  <c r="A282" i="60"/>
  <c r="B282" i="60" s="1"/>
  <c r="D282" i="60"/>
  <c r="A283" i="60"/>
  <c r="B283" i="60"/>
  <c r="C283" i="60"/>
  <c r="D283" i="60"/>
  <c r="A284" i="60"/>
  <c r="B284" i="60" s="1"/>
  <c r="D284" i="60"/>
  <c r="A285" i="60"/>
  <c r="B285" i="60"/>
  <c r="C285" i="60"/>
  <c r="D285" i="60"/>
  <c r="A286" i="60"/>
  <c r="B286" i="60"/>
  <c r="C286" i="60"/>
  <c r="D286" i="60"/>
  <c r="A287" i="60"/>
  <c r="B287" i="60"/>
  <c r="C287" i="60"/>
  <c r="D287" i="60"/>
  <c r="A288" i="60"/>
  <c r="B288" i="60" s="1"/>
  <c r="D288" i="60"/>
  <c r="A289" i="60"/>
  <c r="B289" i="60"/>
  <c r="C289" i="60"/>
  <c r="D289" i="60"/>
  <c r="A290" i="60"/>
  <c r="B290" i="60" s="1"/>
  <c r="D290" i="60"/>
  <c r="A291" i="60"/>
  <c r="B291" i="60"/>
  <c r="C291" i="60"/>
  <c r="D291" i="60"/>
  <c r="A292" i="60"/>
  <c r="B292" i="60"/>
  <c r="C292" i="60"/>
  <c r="D292" i="60"/>
  <c r="A293" i="60"/>
  <c r="B293" i="60"/>
  <c r="C293" i="60"/>
  <c r="D293" i="60"/>
  <c r="A294" i="60"/>
  <c r="D294" i="60"/>
  <c r="A295" i="60"/>
  <c r="B295" i="60"/>
  <c r="C295" i="60"/>
  <c r="D295" i="60"/>
  <c r="A296" i="60"/>
  <c r="D296" i="60"/>
  <c r="A297" i="60"/>
  <c r="B297" i="60"/>
  <c r="C297" i="60"/>
  <c r="D297" i="60"/>
  <c r="A298" i="60"/>
  <c r="B298" i="60"/>
  <c r="C298" i="60"/>
  <c r="D298" i="60"/>
  <c r="A299" i="60"/>
  <c r="B299" i="60"/>
  <c r="C299" i="60"/>
  <c r="D299" i="60"/>
  <c r="A300" i="60"/>
  <c r="B300" i="60"/>
  <c r="C300" i="60"/>
  <c r="D300" i="60"/>
  <c r="A301" i="60"/>
  <c r="B301" i="60"/>
  <c r="C301" i="60"/>
  <c r="D301" i="60"/>
  <c r="A302" i="60"/>
  <c r="D302" i="60"/>
  <c r="A303" i="60"/>
  <c r="B303" i="60"/>
  <c r="C303" i="60"/>
  <c r="D303" i="60"/>
  <c r="A304" i="60"/>
  <c r="B304" i="60"/>
  <c r="C304" i="60"/>
  <c r="D304" i="60"/>
  <c r="A305" i="60"/>
  <c r="B305" i="60"/>
  <c r="C305" i="60"/>
  <c r="D305" i="60"/>
  <c r="A306" i="60"/>
  <c r="D306" i="60"/>
  <c r="A307" i="60"/>
  <c r="B307" i="60"/>
  <c r="C307" i="60"/>
  <c r="D307" i="60"/>
  <c r="A308" i="60"/>
  <c r="B308" i="60"/>
  <c r="C308" i="60"/>
  <c r="D308" i="60"/>
  <c r="A309" i="60"/>
  <c r="B309" i="60" s="1"/>
  <c r="D309" i="60"/>
  <c r="A310" i="60"/>
  <c r="D310" i="60"/>
  <c r="A311" i="60"/>
  <c r="B311" i="60"/>
  <c r="C311" i="60"/>
  <c r="D311" i="60"/>
  <c r="A312" i="60"/>
  <c r="D312" i="60"/>
  <c r="A313" i="60"/>
  <c r="B313" i="60"/>
  <c r="C313" i="60"/>
  <c r="D313" i="60"/>
  <c r="A314" i="60"/>
  <c r="B314" i="60"/>
  <c r="C314" i="60"/>
  <c r="D314" i="60"/>
  <c r="A315" i="60"/>
  <c r="B315" i="60"/>
  <c r="C315" i="60"/>
  <c r="D315" i="60"/>
  <c r="A316" i="60"/>
  <c r="D316" i="60"/>
  <c r="A317" i="60"/>
  <c r="B317" i="60"/>
  <c r="C317" i="60"/>
  <c r="D317" i="60"/>
  <c r="A318" i="60"/>
  <c r="D318" i="60"/>
  <c r="A319" i="60"/>
  <c r="B319" i="60"/>
  <c r="C319" i="60"/>
  <c r="D319" i="60"/>
  <c r="A320" i="60"/>
  <c r="B320" i="60"/>
  <c r="C320" i="60"/>
  <c r="D320" i="60"/>
  <c r="A321" i="60"/>
  <c r="B321" i="60"/>
  <c r="C321" i="60"/>
  <c r="D321" i="60"/>
  <c r="A322" i="60"/>
  <c r="D322" i="60"/>
  <c r="A323" i="60"/>
  <c r="B323" i="60"/>
  <c r="C323" i="60"/>
  <c r="D323" i="60"/>
  <c r="A324" i="60"/>
  <c r="D324" i="60"/>
  <c r="A325" i="60"/>
  <c r="B325" i="60"/>
  <c r="C325" i="60"/>
  <c r="D325" i="60"/>
  <c r="A326" i="60"/>
  <c r="D326" i="60"/>
  <c r="A327" i="60"/>
  <c r="B327" i="60"/>
  <c r="C327" i="60"/>
  <c r="D327" i="60"/>
  <c r="A328" i="60"/>
  <c r="D328" i="60"/>
  <c r="A329" i="60"/>
  <c r="B329" i="60"/>
  <c r="C329" i="60"/>
  <c r="D329" i="60"/>
  <c r="A330" i="60"/>
  <c r="D330" i="60"/>
  <c r="A331" i="60"/>
  <c r="B331" i="60"/>
  <c r="C331" i="60"/>
  <c r="D331" i="60"/>
  <c r="A332" i="60"/>
  <c r="B332" i="60"/>
  <c r="C332" i="60"/>
  <c r="D332" i="60"/>
  <c r="A333" i="60"/>
  <c r="B333" i="60"/>
  <c r="C333" i="60"/>
  <c r="D333" i="60"/>
  <c r="A334" i="60"/>
  <c r="D334" i="60"/>
  <c r="A335" i="60"/>
  <c r="B335" i="60"/>
  <c r="C335" i="60"/>
  <c r="D335" i="60"/>
  <c r="A336" i="60"/>
  <c r="D336" i="60"/>
  <c r="A337" i="60"/>
  <c r="B337" i="60"/>
  <c r="C337" i="60"/>
  <c r="D337" i="60"/>
  <c r="A338" i="60"/>
  <c r="B338" i="60"/>
  <c r="C338" i="60"/>
  <c r="D338" i="60"/>
  <c r="A339" i="60"/>
  <c r="B339" i="60"/>
  <c r="C339" i="60"/>
  <c r="D339" i="60"/>
  <c r="A340" i="60"/>
  <c r="B340" i="60"/>
  <c r="C340" i="60"/>
  <c r="D340" i="60"/>
  <c r="A341" i="60"/>
  <c r="B341" i="60"/>
  <c r="C341" i="60"/>
  <c r="D341" i="60"/>
  <c r="A342" i="60"/>
  <c r="B342" i="60"/>
  <c r="C342" i="60"/>
  <c r="D342" i="60"/>
  <c r="A343" i="60"/>
  <c r="D343" i="60"/>
  <c r="A344" i="60"/>
  <c r="D344" i="60"/>
  <c r="A345" i="60"/>
  <c r="B345" i="60"/>
  <c r="C345" i="60"/>
  <c r="D345" i="60"/>
  <c r="A346" i="60"/>
  <c r="D346" i="60"/>
  <c r="A347" i="60"/>
  <c r="B347" i="60"/>
  <c r="C347" i="60"/>
  <c r="D347" i="60"/>
  <c r="A348" i="60"/>
  <c r="B348" i="60"/>
  <c r="C348" i="60"/>
  <c r="D348" i="60"/>
  <c r="A349" i="60"/>
  <c r="D349" i="60"/>
  <c r="A350" i="60"/>
  <c r="B350" i="60"/>
  <c r="C350" i="60"/>
  <c r="D350" i="60"/>
  <c r="A351" i="60"/>
  <c r="B351" i="60"/>
  <c r="C351" i="60"/>
  <c r="D351" i="60"/>
  <c r="A352" i="60"/>
  <c r="B352" i="60"/>
  <c r="C352" i="60"/>
  <c r="D352" i="60"/>
  <c r="A353" i="60"/>
  <c r="B353" i="60"/>
  <c r="C353" i="60"/>
  <c r="D353" i="60"/>
  <c r="A354" i="60"/>
  <c r="D354" i="60"/>
  <c r="A355" i="60"/>
  <c r="B355" i="60"/>
  <c r="C355" i="60"/>
  <c r="D355" i="60"/>
  <c r="A356" i="60"/>
  <c r="B356" i="60"/>
  <c r="C356" i="60"/>
  <c r="D356" i="60"/>
  <c r="A357" i="60"/>
  <c r="B357" i="60"/>
  <c r="C357" i="60"/>
  <c r="D357" i="60"/>
  <c r="A358" i="60"/>
  <c r="B358" i="60"/>
  <c r="C358" i="60"/>
  <c r="D358" i="60"/>
  <c r="A359" i="60"/>
  <c r="B359" i="60"/>
  <c r="C359" i="60"/>
  <c r="D359" i="60"/>
  <c r="A360" i="60"/>
  <c r="B360" i="60"/>
  <c r="C360" i="60"/>
  <c r="D360" i="60"/>
  <c r="A361" i="60"/>
  <c r="D361" i="60"/>
  <c r="A362" i="60"/>
  <c r="B362" i="60"/>
  <c r="C362" i="60"/>
  <c r="D362" i="60"/>
  <c r="A363" i="60"/>
  <c r="B363" i="60"/>
  <c r="C363" i="60"/>
  <c r="D363" i="60"/>
  <c r="A364" i="60"/>
  <c r="B364" i="60"/>
  <c r="C364" i="60"/>
  <c r="D364" i="60"/>
  <c r="A365" i="60"/>
  <c r="B365" i="60"/>
  <c r="C365" i="60"/>
  <c r="D365" i="60"/>
  <c r="A366" i="60"/>
  <c r="B366" i="60"/>
  <c r="C366" i="60"/>
  <c r="D366" i="60"/>
  <c r="A367" i="60"/>
  <c r="B367" i="60"/>
  <c r="C367" i="60"/>
  <c r="D367" i="60"/>
  <c r="A368" i="60"/>
  <c r="D368" i="60"/>
  <c r="A369" i="60"/>
  <c r="D369" i="60"/>
  <c r="A370" i="60"/>
  <c r="B370" i="60"/>
  <c r="C370" i="60"/>
  <c r="D370" i="60"/>
  <c r="A371" i="60"/>
  <c r="B371" i="60"/>
  <c r="C371" i="60"/>
  <c r="D371" i="60"/>
  <c r="A372" i="60"/>
  <c r="D372" i="60"/>
  <c r="A373" i="60"/>
  <c r="B373" i="60"/>
  <c r="C373" i="60"/>
  <c r="D373" i="60"/>
  <c r="A374" i="60"/>
  <c r="D374" i="60"/>
  <c r="A375" i="60"/>
  <c r="B375" i="60"/>
  <c r="C375" i="60"/>
  <c r="D375" i="60"/>
  <c r="A376" i="60"/>
  <c r="D376" i="60"/>
  <c r="A377" i="60"/>
  <c r="B377" i="60"/>
  <c r="C377" i="60"/>
  <c r="D377" i="60"/>
  <c r="A378" i="60"/>
  <c r="D378" i="60"/>
  <c r="A379" i="60"/>
  <c r="B379" i="60"/>
  <c r="C379" i="60"/>
  <c r="D379" i="60"/>
  <c r="A380" i="60"/>
  <c r="B380" i="60"/>
  <c r="C380" i="60"/>
  <c r="D380" i="60"/>
  <c r="A381" i="60"/>
  <c r="B381" i="60"/>
  <c r="C381" i="60"/>
  <c r="D381" i="60"/>
  <c r="A382" i="60"/>
  <c r="D382" i="60"/>
  <c r="A383" i="60"/>
  <c r="B383" i="60"/>
  <c r="C383" i="60"/>
  <c r="D383" i="60"/>
  <c r="A384" i="60"/>
  <c r="B384" i="60"/>
  <c r="C384" i="60"/>
  <c r="D384" i="60"/>
  <c r="A385" i="60"/>
  <c r="B385" i="60"/>
  <c r="C385" i="60"/>
  <c r="D385" i="60"/>
  <c r="A386" i="60"/>
  <c r="D386" i="60"/>
  <c r="A387" i="60"/>
  <c r="D387" i="60"/>
  <c r="A388" i="60"/>
  <c r="B388" i="60"/>
  <c r="C388" i="60"/>
  <c r="D388" i="60"/>
  <c r="A389" i="60"/>
  <c r="B389" i="60"/>
  <c r="C389" i="60"/>
  <c r="D389" i="60"/>
  <c r="A390" i="60"/>
  <c r="D390" i="60"/>
  <c r="A391" i="60"/>
  <c r="B391" i="60"/>
  <c r="C391" i="60"/>
  <c r="D391" i="60"/>
  <c r="A392" i="60"/>
  <c r="D392" i="60"/>
  <c r="A393" i="60"/>
  <c r="B393" i="60"/>
  <c r="C393" i="60"/>
  <c r="D393" i="60"/>
  <c r="A394" i="60"/>
  <c r="B394" i="60"/>
  <c r="C394" i="60"/>
  <c r="D394" i="60"/>
  <c r="A395" i="60"/>
  <c r="B395" i="60"/>
  <c r="C395" i="60"/>
  <c r="D395" i="60"/>
  <c r="A396" i="60"/>
  <c r="B396" i="60"/>
  <c r="C396" i="60"/>
  <c r="D396" i="60"/>
  <c r="A397" i="60"/>
  <c r="D397" i="60"/>
  <c r="A398" i="60"/>
  <c r="B398" i="60"/>
  <c r="C398" i="60"/>
  <c r="D398" i="60"/>
  <c r="A399" i="60"/>
  <c r="D399" i="60"/>
  <c r="A400" i="60"/>
  <c r="B400" i="60"/>
  <c r="C400" i="60"/>
  <c r="D400" i="60"/>
  <c r="A401" i="60"/>
  <c r="B401" i="60"/>
  <c r="C401" i="60"/>
  <c r="D401" i="60"/>
  <c r="A402" i="60"/>
  <c r="B402" i="60"/>
  <c r="C402" i="60"/>
  <c r="D402" i="60"/>
  <c r="A403" i="60"/>
  <c r="B403" i="60"/>
  <c r="C403" i="60"/>
  <c r="D403" i="60"/>
  <c r="A404" i="60"/>
  <c r="B404" i="60"/>
  <c r="C404" i="60"/>
  <c r="D404" i="60"/>
  <c r="A405" i="60"/>
  <c r="D405" i="60"/>
  <c r="A406" i="60"/>
  <c r="B406" i="60"/>
  <c r="C406" i="60"/>
  <c r="D406" i="60"/>
  <c r="A407" i="60"/>
  <c r="D407" i="60"/>
  <c r="A408" i="60"/>
  <c r="B408" i="60"/>
  <c r="C408" i="60"/>
  <c r="D408" i="60"/>
  <c r="A409" i="60"/>
  <c r="D409" i="60"/>
  <c r="A410" i="60"/>
  <c r="B410" i="60"/>
  <c r="C410" i="60"/>
  <c r="D410" i="60"/>
  <c r="A411" i="60"/>
  <c r="D411" i="60"/>
  <c r="A412" i="60"/>
  <c r="B412" i="60"/>
  <c r="C412" i="60"/>
  <c r="D412" i="60"/>
  <c r="A413" i="60"/>
  <c r="D413" i="60"/>
  <c r="A414" i="60"/>
  <c r="B414" i="60"/>
  <c r="C414" i="60"/>
  <c r="D414" i="60"/>
  <c r="A415" i="60"/>
  <c r="D415" i="60"/>
  <c r="A416" i="60"/>
  <c r="B416" i="60"/>
  <c r="C416" i="60"/>
  <c r="D416" i="60"/>
  <c r="A417" i="60"/>
  <c r="D417" i="60"/>
  <c r="A418" i="60"/>
  <c r="B418" i="60"/>
  <c r="C418" i="60"/>
  <c r="D418" i="60"/>
  <c r="A419" i="60"/>
  <c r="D419" i="60"/>
  <c r="A420" i="60"/>
  <c r="B420" i="60"/>
  <c r="C420" i="60"/>
  <c r="D420" i="60"/>
  <c r="A421" i="60"/>
  <c r="D421" i="60"/>
  <c r="A422" i="60"/>
  <c r="B422" i="60"/>
  <c r="C422" i="60"/>
  <c r="D422" i="60"/>
  <c r="A423" i="60"/>
  <c r="D423" i="60"/>
  <c r="A424" i="60"/>
  <c r="B424" i="60"/>
  <c r="C424" i="60"/>
  <c r="D424" i="60"/>
  <c r="A425" i="60"/>
  <c r="D425" i="60"/>
  <c r="A426" i="60"/>
  <c r="B426" i="60"/>
  <c r="C426" i="60"/>
  <c r="D426" i="60"/>
  <c r="A427" i="60"/>
  <c r="B427" i="60"/>
  <c r="C427" i="60"/>
  <c r="D427" i="60"/>
  <c r="A428" i="60"/>
  <c r="B428" i="60"/>
  <c r="C428" i="60"/>
  <c r="D428" i="60"/>
  <c r="A429" i="60"/>
  <c r="D429" i="60"/>
  <c r="A430" i="60"/>
  <c r="B430" i="60"/>
  <c r="C430" i="60"/>
  <c r="D430" i="60"/>
  <c r="A431" i="60"/>
  <c r="D431" i="60"/>
  <c r="A432" i="60"/>
  <c r="B432" i="60"/>
  <c r="C432" i="60"/>
  <c r="D432" i="60"/>
  <c r="A433" i="60"/>
  <c r="D433" i="60"/>
  <c r="A434" i="60"/>
  <c r="B434" i="60"/>
  <c r="C434" i="60"/>
  <c r="D434" i="60"/>
  <c r="A435" i="60"/>
  <c r="B435" i="60"/>
  <c r="C435" i="60"/>
  <c r="D435" i="60"/>
  <c r="A436" i="60"/>
  <c r="D436" i="60"/>
  <c r="A437" i="60"/>
  <c r="B437" i="60"/>
  <c r="C437" i="60"/>
  <c r="D437" i="60"/>
  <c r="A438" i="60"/>
  <c r="B438" i="60"/>
  <c r="C438" i="60"/>
  <c r="D438" i="60"/>
  <c r="A439" i="60"/>
  <c r="B439" i="60"/>
  <c r="C439" i="60"/>
  <c r="D439" i="60"/>
  <c r="A440" i="60"/>
  <c r="C440" i="60" s="1"/>
  <c r="D440" i="60"/>
  <c r="A441" i="60"/>
  <c r="B441" i="60"/>
  <c r="C441" i="60"/>
  <c r="D441" i="60"/>
  <c r="A442" i="60"/>
  <c r="C442" i="60" s="1"/>
  <c r="B442" i="60"/>
  <c r="D442" i="60"/>
  <c r="A443" i="60"/>
  <c r="B443" i="60"/>
  <c r="C443" i="60"/>
  <c r="D443" i="60"/>
  <c r="A444" i="60"/>
  <c r="B444" i="60"/>
  <c r="C444" i="60"/>
  <c r="D444" i="60"/>
  <c r="A445" i="60"/>
  <c r="B445" i="60"/>
  <c r="C445" i="60"/>
  <c r="D445" i="60"/>
  <c r="A446" i="60"/>
  <c r="C446" i="60" s="1"/>
  <c r="D446" i="60"/>
  <c r="A447" i="60"/>
  <c r="D447" i="60"/>
  <c r="A448" i="60"/>
  <c r="C448" i="60" s="1"/>
  <c r="B448" i="60"/>
  <c r="D448" i="60"/>
  <c r="A449" i="60"/>
  <c r="B449" i="60"/>
  <c r="C449" i="60"/>
  <c r="D449" i="60"/>
  <c r="A450" i="60"/>
  <c r="B450" i="60" s="1"/>
  <c r="D450" i="60"/>
  <c r="A451" i="60"/>
  <c r="B451" i="60"/>
  <c r="C451" i="60"/>
  <c r="D451" i="60"/>
  <c r="A452" i="60"/>
  <c r="B452" i="60" s="1"/>
  <c r="D452" i="60"/>
  <c r="A453" i="60"/>
  <c r="B453" i="60"/>
  <c r="C453" i="60"/>
  <c r="D453" i="60"/>
  <c r="A454" i="60"/>
  <c r="B454" i="60" s="1"/>
  <c r="D454" i="60"/>
  <c r="A455" i="60"/>
  <c r="B455" i="60"/>
  <c r="C455" i="60"/>
  <c r="D455" i="60"/>
  <c r="A456" i="60"/>
  <c r="B456" i="60" s="1"/>
  <c r="D456" i="60"/>
  <c r="A457" i="60"/>
  <c r="B457" i="60"/>
  <c r="C457" i="60"/>
  <c r="D457" i="60"/>
  <c r="A458" i="60"/>
  <c r="B458" i="60" s="1"/>
  <c r="D458" i="60"/>
  <c r="A459" i="60"/>
  <c r="B459" i="60"/>
  <c r="C459" i="60"/>
  <c r="D459" i="60"/>
  <c r="A460" i="60"/>
  <c r="B460" i="60"/>
  <c r="C460" i="60"/>
  <c r="D460" i="60"/>
  <c r="A461" i="60"/>
  <c r="B461" i="60"/>
  <c r="C461" i="60"/>
  <c r="D461" i="60"/>
  <c r="A462" i="60"/>
  <c r="B462" i="60"/>
  <c r="C462" i="60"/>
  <c r="D462" i="60"/>
  <c r="A463" i="60"/>
  <c r="B463" i="60"/>
  <c r="C463" i="60"/>
  <c r="D463" i="60"/>
  <c r="A464" i="60"/>
  <c r="B464" i="60"/>
  <c r="C464" i="60"/>
  <c r="D464" i="60"/>
  <c r="A465" i="60"/>
  <c r="C465" i="60" s="1"/>
  <c r="D465" i="60"/>
  <c r="A466" i="60"/>
  <c r="B466" i="60"/>
  <c r="C466" i="60"/>
  <c r="D466" i="60"/>
  <c r="A467" i="60"/>
  <c r="B467" i="60"/>
  <c r="C467" i="60"/>
  <c r="D467" i="60"/>
  <c r="A468" i="60"/>
  <c r="B468" i="60"/>
  <c r="C468" i="60"/>
  <c r="D468" i="60"/>
  <c r="A469" i="60"/>
  <c r="B469" i="60" s="1"/>
  <c r="D469" i="60"/>
  <c r="A470" i="60"/>
  <c r="B470" i="60" s="1"/>
  <c r="D470" i="60"/>
  <c r="A471" i="60"/>
  <c r="B471" i="60"/>
  <c r="C471" i="60"/>
  <c r="D471" i="60"/>
  <c r="A472" i="60"/>
  <c r="B472" i="60" s="1"/>
  <c r="D472" i="60"/>
  <c r="A473" i="60"/>
  <c r="B473" i="60"/>
  <c r="C473" i="60"/>
  <c r="D473" i="60"/>
  <c r="A474" i="60"/>
  <c r="B474" i="60" s="1"/>
  <c r="D474" i="60"/>
  <c r="A475" i="60"/>
  <c r="B475" i="60"/>
  <c r="C475" i="60"/>
  <c r="D475" i="60"/>
  <c r="A476" i="60"/>
  <c r="B476" i="60"/>
  <c r="C476" i="60"/>
  <c r="D476" i="60"/>
  <c r="A477" i="60"/>
  <c r="C477" i="60" s="1"/>
  <c r="D477" i="60"/>
  <c r="A478" i="60"/>
  <c r="B478" i="60" s="1"/>
  <c r="D478" i="60"/>
  <c r="A479" i="60"/>
  <c r="B479" i="60"/>
  <c r="C479" i="60"/>
  <c r="D479" i="60"/>
  <c r="A480" i="60"/>
  <c r="B480" i="60" s="1"/>
  <c r="D480" i="60"/>
  <c r="A481" i="60"/>
  <c r="B481" i="60"/>
  <c r="C481" i="60"/>
  <c r="D481" i="60"/>
  <c r="A482" i="60"/>
  <c r="B482" i="60" s="1"/>
  <c r="D482" i="60"/>
  <c r="A483" i="60"/>
  <c r="B483" i="60"/>
  <c r="C483" i="60"/>
  <c r="D483" i="60"/>
  <c r="A484" i="60"/>
  <c r="B484" i="60"/>
  <c r="C484" i="60"/>
  <c r="D484" i="60"/>
  <c r="A485" i="60"/>
  <c r="C485" i="60" s="1"/>
  <c r="B485" i="60"/>
  <c r="D485" i="60"/>
  <c r="A486" i="60"/>
  <c r="B486" i="60" s="1"/>
  <c r="D486" i="60"/>
  <c r="A487" i="60"/>
  <c r="B487" i="60"/>
  <c r="C487" i="60"/>
  <c r="D487" i="60"/>
  <c r="A488" i="60"/>
  <c r="B488" i="60" s="1"/>
  <c r="D488" i="60"/>
  <c r="A489" i="60"/>
  <c r="B489" i="60"/>
  <c r="C489" i="60"/>
  <c r="D489" i="60"/>
  <c r="A490" i="60"/>
  <c r="B490" i="60" s="1"/>
  <c r="D490" i="60"/>
  <c r="A491" i="60"/>
  <c r="B491" i="60"/>
  <c r="C491" i="60"/>
  <c r="D491" i="60"/>
  <c r="A492" i="60"/>
  <c r="B492" i="60"/>
  <c r="C492" i="60"/>
  <c r="D492" i="60"/>
  <c r="A493" i="60"/>
  <c r="C493" i="60" s="1"/>
  <c r="B493" i="60"/>
  <c r="D493" i="60"/>
  <c r="A494" i="60"/>
  <c r="B494" i="60" s="1"/>
  <c r="D494" i="60"/>
  <c r="A495" i="60"/>
  <c r="B495" i="60"/>
  <c r="C495" i="60"/>
  <c r="D495" i="60"/>
  <c r="A496" i="60"/>
  <c r="B496" i="60" s="1"/>
  <c r="D496" i="60"/>
  <c r="A497" i="60"/>
  <c r="B497" i="60"/>
  <c r="C497" i="60"/>
  <c r="D497" i="60"/>
  <c r="A498" i="60"/>
  <c r="B498" i="60" s="1"/>
  <c r="D498" i="60"/>
  <c r="A499" i="60"/>
  <c r="B499" i="60"/>
  <c r="C499" i="60"/>
  <c r="D499" i="60"/>
  <c r="A500" i="60"/>
  <c r="B500" i="60"/>
  <c r="C500" i="60"/>
  <c r="D500" i="60"/>
  <c r="A501" i="60"/>
  <c r="B501" i="60"/>
  <c r="C501" i="60"/>
  <c r="D501" i="60"/>
  <c r="A502" i="60"/>
  <c r="D502" i="60"/>
  <c r="A503" i="60"/>
  <c r="B503" i="60"/>
  <c r="C503" i="60"/>
  <c r="D503" i="60"/>
  <c r="A504" i="60"/>
  <c r="D504" i="60"/>
  <c r="A505" i="60"/>
  <c r="B505" i="60"/>
  <c r="C505" i="60"/>
  <c r="D505" i="60"/>
  <c r="A506" i="60"/>
  <c r="D506" i="60"/>
  <c r="A507" i="60"/>
  <c r="B507" i="60"/>
  <c r="C507" i="60"/>
  <c r="D507" i="60"/>
  <c r="A508" i="60"/>
  <c r="D508" i="60"/>
  <c r="A509" i="60"/>
  <c r="B509" i="60"/>
  <c r="C509" i="60"/>
  <c r="D509" i="60"/>
  <c r="A510" i="60"/>
  <c r="B510" i="60"/>
  <c r="C510" i="60"/>
  <c r="D510" i="60"/>
  <c r="A511" i="60"/>
  <c r="B511" i="60"/>
  <c r="C511" i="60"/>
  <c r="D511" i="60"/>
  <c r="A512" i="60"/>
  <c r="B512" i="60"/>
  <c r="C512" i="60"/>
  <c r="D512" i="60"/>
  <c r="A513" i="60"/>
  <c r="B513" i="60"/>
  <c r="C513" i="60"/>
  <c r="D513" i="60"/>
  <c r="A514" i="60"/>
  <c r="D514" i="60"/>
  <c r="A515" i="60"/>
  <c r="B515" i="60"/>
  <c r="C515" i="60"/>
  <c r="D515" i="60"/>
  <c r="A516" i="60"/>
  <c r="D516" i="60"/>
  <c r="A517" i="60"/>
  <c r="B517" i="60"/>
  <c r="C517" i="60"/>
  <c r="D517" i="60"/>
  <c r="A518" i="60"/>
  <c r="B518" i="60"/>
  <c r="C518" i="60"/>
  <c r="D518" i="60"/>
  <c r="A519" i="60"/>
  <c r="B519" i="60"/>
  <c r="C519" i="60"/>
  <c r="D519" i="60"/>
  <c r="A520" i="60"/>
  <c r="D520" i="60"/>
  <c r="A521" i="60"/>
  <c r="B521" i="60"/>
  <c r="C521" i="60"/>
  <c r="D521" i="60"/>
  <c r="A522" i="60"/>
  <c r="B522" i="60"/>
  <c r="C522" i="60"/>
  <c r="D522" i="60"/>
  <c r="A523" i="60"/>
  <c r="B523" i="60"/>
  <c r="C523" i="60"/>
  <c r="D523" i="60"/>
  <c r="A524" i="60"/>
  <c r="B524" i="60"/>
  <c r="C524" i="60"/>
  <c r="D524" i="60"/>
  <c r="A525" i="60"/>
  <c r="B525" i="60"/>
  <c r="C525" i="60"/>
  <c r="D525" i="60"/>
  <c r="A526" i="60"/>
  <c r="D526" i="60"/>
  <c r="A527" i="60"/>
  <c r="B527" i="60" s="1"/>
  <c r="D527" i="60"/>
  <c r="A528" i="60"/>
  <c r="D528" i="60"/>
  <c r="A529" i="60"/>
  <c r="C529" i="60" s="1"/>
  <c r="D529" i="60"/>
  <c r="A530" i="60"/>
  <c r="D530" i="60"/>
  <c r="A531" i="60"/>
  <c r="B531" i="60" s="1"/>
  <c r="D531" i="60"/>
  <c r="A532" i="60"/>
  <c r="B532" i="60"/>
  <c r="C532" i="60"/>
  <c r="D532" i="60"/>
  <c r="A533" i="60"/>
  <c r="B533" i="60"/>
  <c r="C533" i="60"/>
  <c r="D533" i="60"/>
  <c r="A534" i="60"/>
  <c r="B534" i="60"/>
  <c r="C534" i="60"/>
  <c r="D534" i="60"/>
  <c r="A535" i="60"/>
  <c r="B535" i="60"/>
  <c r="C535" i="60"/>
  <c r="D535" i="60"/>
  <c r="A536" i="60"/>
  <c r="B536" i="60"/>
  <c r="C536" i="60"/>
  <c r="D536" i="60"/>
  <c r="A537" i="60"/>
  <c r="B537" i="60"/>
  <c r="C537" i="60"/>
  <c r="D537" i="60"/>
  <c r="A538" i="60"/>
  <c r="B538" i="60"/>
  <c r="C538" i="60"/>
  <c r="D538" i="60"/>
  <c r="A539" i="60"/>
  <c r="B539" i="60"/>
  <c r="C539" i="60"/>
  <c r="D539" i="60"/>
  <c r="A540" i="60"/>
  <c r="D540" i="60"/>
  <c r="A541" i="60"/>
  <c r="B541" i="60"/>
  <c r="C541" i="60"/>
  <c r="D541" i="60"/>
  <c r="A542" i="60"/>
  <c r="B542" i="60"/>
  <c r="C542" i="60"/>
  <c r="D542" i="60"/>
  <c r="A543" i="60"/>
  <c r="C543" i="60" s="1"/>
  <c r="B543" i="60"/>
  <c r="D543" i="60"/>
  <c r="A544" i="60"/>
  <c r="D544" i="60"/>
  <c r="A545" i="60"/>
  <c r="B545" i="60"/>
  <c r="C545" i="60"/>
  <c r="D545" i="60"/>
  <c r="A546" i="60"/>
  <c r="D546" i="60"/>
  <c r="A547" i="60"/>
  <c r="B547" i="60"/>
  <c r="C547" i="60"/>
  <c r="D547" i="60"/>
  <c r="A548" i="60"/>
  <c r="D548" i="60"/>
  <c r="A549" i="60"/>
  <c r="B549" i="60"/>
  <c r="C549" i="60"/>
  <c r="D549" i="60"/>
  <c r="A550" i="60"/>
  <c r="D550" i="60"/>
  <c r="A551" i="60"/>
  <c r="B551" i="60"/>
  <c r="C551" i="60"/>
  <c r="D551" i="60"/>
  <c r="A552" i="60"/>
  <c r="B552" i="60"/>
  <c r="C552" i="60"/>
  <c r="D552" i="60"/>
  <c r="A553" i="60"/>
  <c r="B553" i="60"/>
  <c r="C553" i="60"/>
  <c r="D553" i="60"/>
  <c r="A554" i="60"/>
  <c r="B554" i="60"/>
  <c r="C554" i="60"/>
  <c r="D554" i="60"/>
  <c r="A555" i="60"/>
  <c r="C555" i="60" s="1"/>
  <c r="D555" i="60"/>
  <c r="A556" i="60"/>
  <c r="B556" i="60"/>
  <c r="C556" i="60"/>
  <c r="D556" i="60"/>
  <c r="A557" i="60"/>
  <c r="B557" i="60"/>
  <c r="C557" i="60"/>
  <c r="D557" i="60"/>
  <c r="A558" i="60"/>
  <c r="B558" i="60"/>
  <c r="C558" i="60"/>
  <c r="D558" i="60"/>
  <c r="A559" i="60"/>
  <c r="B559" i="60"/>
  <c r="C559" i="60"/>
  <c r="D559" i="60"/>
  <c r="A560" i="60"/>
  <c r="B560" i="60"/>
  <c r="C560" i="60"/>
  <c r="D560" i="60"/>
  <c r="A561" i="60"/>
  <c r="C561" i="60" s="1"/>
  <c r="B561" i="60"/>
  <c r="D561" i="60"/>
  <c r="A562" i="60"/>
  <c r="D562" i="60"/>
  <c r="A563" i="60"/>
  <c r="B563" i="60"/>
  <c r="C563" i="60"/>
  <c r="D563" i="60"/>
  <c r="A564" i="60"/>
  <c r="B564" i="60"/>
  <c r="C564" i="60"/>
  <c r="D564" i="60"/>
  <c r="A565" i="60"/>
  <c r="B565" i="60"/>
  <c r="C565" i="60"/>
  <c r="D565" i="60"/>
  <c r="A566" i="60"/>
  <c r="D566" i="60"/>
  <c r="A567" i="60"/>
  <c r="B567" i="60"/>
  <c r="C567" i="60"/>
  <c r="D567" i="60"/>
  <c r="A568" i="60"/>
  <c r="D568" i="60"/>
  <c r="A569" i="60"/>
  <c r="B569" i="60"/>
  <c r="C569" i="60"/>
  <c r="D569" i="60"/>
  <c r="A570" i="60"/>
  <c r="B570" i="60"/>
  <c r="C570" i="60"/>
  <c r="D570" i="60"/>
  <c r="A571" i="60"/>
  <c r="B571" i="60"/>
  <c r="C571" i="60"/>
  <c r="D571" i="60"/>
  <c r="A572" i="60"/>
  <c r="D572" i="60"/>
  <c r="A573" i="60"/>
  <c r="B573" i="60"/>
  <c r="C573" i="60"/>
  <c r="D573" i="60"/>
  <c r="A574" i="60"/>
  <c r="D574" i="60"/>
  <c r="A575" i="60"/>
  <c r="B575" i="60"/>
  <c r="C575" i="60"/>
  <c r="D575" i="60"/>
  <c r="A576" i="60"/>
  <c r="B576" i="60"/>
  <c r="C576" i="60"/>
  <c r="D576" i="60"/>
  <c r="A577" i="60"/>
  <c r="B577" i="60"/>
  <c r="C577" i="60"/>
  <c r="D577" i="60"/>
  <c r="A578" i="60"/>
  <c r="B578" i="60"/>
  <c r="C578" i="60"/>
  <c r="D578" i="60"/>
  <c r="A579" i="60"/>
  <c r="C579" i="60" s="1"/>
  <c r="D579" i="60"/>
  <c r="A580" i="60"/>
  <c r="B580" i="60"/>
  <c r="C580" i="60"/>
  <c r="D580" i="60"/>
  <c r="A581" i="60"/>
  <c r="C581" i="60" s="1"/>
  <c r="D581" i="60"/>
  <c r="A582" i="60"/>
  <c r="B582" i="60"/>
  <c r="C582" i="60"/>
  <c r="D582" i="60"/>
  <c r="A583" i="60"/>
  <c r="B583" i="60"/>
  <c r="C583" i="60"/>
  <c r="D583" i="60"/>
  <c r="A584" i="60"/>
  <c r="D584" i="60"/>
  <c r="A585" i="60"/>
  <c r="C585" i="60" s="1"/>
  <c r="B585" i="60"/>
  <c r="D585" i="60"/>
  <c r="A586" i="60"/>
  <c r="B586" i="60"/>
  <c r="C586" i="60"/>
  <c r="D586" i="60"/>
  <c r="A587" i="60"/>
  <c r="B587" i="60"/>
  <c r="C587" i="60"/>
  <c r="D587" i="60"/>
  <c r="A588" i="60"/>
  <c r="B588" i="60"/>
  <c r="C588" i="60"/>
  <c r="D588" i="60"/>
  <c r="A589" i="60"/>
  <c r="B589" i="60"/>
  <c r="C589" i="60"/>
  <c r="D589" i="60"/>
  <c r="A590" i="60"/>
  <c r="B590" i="60"/>
  <c r="C590" i="60"/>
  <c r="D590" i="60"/>
  <c r="A591" i="60"/>
  <c r="C591" i="60" s="1"/>
  <c r="D591" i="60"/>
  <c r="A592" i="60"/>
  <c r="B592" i="60"/>
  <c r="C592" i="60"/>
  <c r="D592" i="60"/>
  <c r="A593" i="60"/>
  <c r="C593" i="60" s="1"/>
  <c r="D593" i="60"/>
  <c r="A594" i="60"/>
  <c r="B594" i="60"/>
  <c r="C594" i="60"/>
  <c r="D594" i="60"/>
  <c r="A595" i="60"/>
  <c r="B595" i="60"/>
  <c r="C595" i="60"/>
  <c r="D595" i="60"/>
  <c r="A596" i="60"/>
  <c r="D596" i="60"/>
  <c r="A597" i="60"/>
  <c r="B597" i="60"/>
  <c r="C597" i="60"/>
  <c r="D597" i="60"/>
  <c r="A598" i="60"/>
  <c r="D598" i="60"/>
  <c r="A599" i="60"/>
  <c r="C599" i="60" s="1"/>
  <c r="D599" i="60"/>
  <c r="A600" i="60"/>
  <c r="B600" i="60"/>
  <c r="C600" i="60"/>
  <c r="D600" i="60"/>
  <c r="A601" i="60"/>
  <c r="B601" i="60"/>
  <c r="C601" i="60"/>
  <c r="D601" i="60"/>
  <c r="A602" i="60"/>
  <c r="B602" i="60"/>
  <c r="C602" i="60"/>
  <c r="D602" i="60"/>
  <c r="A603" i="60"/>
  <c r="C603" i="60" s="1"/>
  <c r="B603" i="60"/>
  <c r="D603" i="60"/>
  <c r="A604" i="60"/>
  <c r="B604" i="60"/>
  <c r="C604" i="60"/>
  <c r="D604" i="60"/>
  <c r="A605" i="60"/>
  <c r="B605" i="60"/>
  <c r="C605" i="60"/>
  <c r="D605" i="60"/>
  <c r="A606" i="60"/>
  <c r="B606" i="60"/>
  <c r="C606" i="60"/>
  <c r="D606" i="60"/>
  <c r="A607" i="60"/>
  <c r="C607" i="60" s="1"/>
  <c r="D607" i="60"/>
  <c r="A608" i="60"/>
  <c r="B608" i="60"/>
  <c r="C608" i="60"/>
  <c r="D608" i="60"/>
  <c r="A609" i="60"/>
  <c r="C609" i="60" s="1"/>
  <c r="B609" i="60"/>
  <c r="D609" i="60"/>
  <c r="A610" i="60"/>
  <c r="B610" i="60"/>
  <c r="C610" i="60"/>
  <c r="D610" i="60"/>
  <c r="A611" i="60"/>
  <c r="C611" i="60" s="1"/>
  <c r="D611" i="60"/>
  <c r="A612" i="60"/>
  <c r="B612" i="60"/>
  <c r="C612" i="60"/>
  <c r="D612" i="60"/>
  <c r="A613" i="60"/>
  <c r="C613" i="60" s="1"/>
  <c r="D613" i="60"/>
  <c r="A614" i="60"/>
  <c r="B614" i="60"/>
  <c r="C614" i="60"/>
  <c r="D614" i="60"/>
  <c r="A615" i="60"/>
  <c r="C615" i="60" s="1"/>
  <c r="D615" i="60"/>
  <c r="A616" i="60"/>
  <c r="B616" i="60"/>
  <c r="C616" i="60"/>
  <c r="D616" i="60"/>
  <c r="A617" i="60"/>
  <c r="B617" i="60"/>
  <c r="C617" i="60"/>
  <c r="D617" i="60"/>
  <c r="A618" i="60"/>
  <c r="B618" i="60"/>
  <c r="C618" i="60"/>
  <c r="D618" i="60"/>
  <c r="A619" i="60"/>
  <c r="C619" i="60" s="1"/>
  <c r="D619" i="60"/>
  <c r="A620" i="60"/>
  <c r="B620" i="60"/>
  <c r="C620" i="60"/>
  <c r="D620" i="60"/>
  <c r="A621" i="60"/>
  <c r="B621" i="60"/>
  <c r="C621" i="60"/>
  <c r="D621" i="60"/>
  <c r="A622" i="60"/>
  <c r="B622" i="60"/>
  <c r="C622" i="60"/>
  <c r="D622" i="60"/>
  <c r="A623" i="60"/>
  <c r="C623" i="60" s="1"/>
  <c r="D623" i="60"/>
  <c r="A624" i="60"/>
  <c r="B624" i="60"/>
  <c r="C624" i="60"/>
  <c r="D624" i="60"/>
  <c r="A625" i="60"/>
  <c r="C625" i="60" s="1"/>
  <c r="D625" i="60"/>
  <c r="A626" i="60"/>
  <c r="B626" i="60"/>
  <c r="C626" i="60"/>
  <c r="D626" i="60"/>
  <c r="A627" i="60"/>
  <c r="B627" i="60"/>
  <c r="C627" i="60"/>
  <c r="D627" i="60"/>
  <c r="A628" i="60"/>
  <c r="D628" i="60"/>
  <c r="A629" i="60"/>
  <c r="C629" i="60" s="1"/>
  <c r="B629" i="60"/>
  <c r="D629" i="60"/>
  <c r="A630" i="60"/>
  <c r="B630" i="60"/>
  <c r="C630" i="60"/>
  <c r="D630" i="60"/>
  <c r="A631" i="60"/>
  <c r="B631" i="60"/>
  <c r="C631" i="60"/>
  <c r="D631" i="60"/>
  <c r="A632" i="60"/>
  <c r="D632" i="60"/>
  <c r="A633" i="60"/>
  <c r="B633" i="60"/>
  <c r="C633" i="60"/>
  <c r="D633" i="60"/>
  <c r="A634" i="60"/>
  <c r="D634" i="60"/>
  <c r="A635" i="60"/>
  <c r="B635" i="60"/>
  <c r="C635" i="60"/>
  <c r="D635" i="60"/>
  <c r="A636" i="60"/>
  <c r="D636" i="60"/>
  <c r="A637" i="60"/>
  <c r="B637" i="60"/>
  <c r="C637" i="60"/>
  <c r="D637" i="60"/>
  <c r="A638" i="60"/>
  <c r="B638" i="60"/>
  <c r="C638" i="60"/>
  <c r="D638" i="60"/>
  <c r="A639" i="60"/>
  <c r="B639" i="60"/>
  <c r="C639" i="60"/>
  <c r="D639" i="60"/>
  <c r="A640" i="60"/>
  <c r="D640" i="60"/>
  <c r="A641" i="60"/>
  <c r="B641" i="60"/>
  <c r="C641" i="60"/>
  <c r="D641" i="60"/>
  <c r="A642" i="60"/>
  <c r="B642" i="60"/>
  <c r="C642" i="60"/>
  <c r="D642" i="60"/>
  <c r="A643" i="60"/>
  <c r="B643" i="60"/>
  <c r="C643" i="60"/>
  <c r="D643" i="60"/>
  <c r="A644" i="60"/>
  <c r="B644" i="60"/>
  <c r="C644" i="60"/>
  <c r="D644" i="60"/>
  <c r="A645" i="60"/>
  <c r="C645" i="60" s="1"/>
  <c r="D645" i="60"/>
  <c r="A646" i="60"/>
  <c r="C646" i="60" s="1"/>
  <c r="D646" i="60"/>
  <c r="A647" i="60"/>
  <c r="B647" i="60"/>
  <c r="C647" i="60"/>
  <c r="D647" i="60"/>
  <c r="A648" i="60"/>
  <c r="B648" i="60"/>
  <c r="C648" i="60"/>
  <c r="D648" i="60"/>
  <c r="A649" i="60"/>
  <c r="C649" i="60" s="1"/>
  <c r="D649" i="60"/>
  <c r="A650" i="60"/>
  <c r="C650" i="60" s="1"/>
  <c r="D650" i="60"/>
  <c r="A651" i="60"/>
  <c r="B651" i="60"/>
  <c r="C651" i="60"/>
  <c r="D651" i="60"/>
  <c r="A652" i="60"/>
  <c r="B652" i="60"/>
  <c r="C652" i="60"/>
  <c r="D652" i="60"/>
  <c r="A653" i="60"/>
  <c r="C653" i="60" s="1"/>
  <c r="B653" i="60"/>
  <c r="D653" i="60"/>
  <c r="A654" i="60"/>
  <c r="C654" i="60" s="1"/>
  <c r="D654" i="60"/>
  <c r="A655" i="60"/>
  <c r="B655" i="60"/>
  <c r="C655" i="60"/>
  <c r="D655" i="60"/>
  <c r="A656" i="60"/>
  <c r="B656" i="60"/>
  <c r="C656" i="60"/>
  <c r="D656" i="60"/>
  <c r="A657" i="60"/>
  <c r="B657" i="60"/>
  <c r="C657" i="60"/>
  <c r="D657" i="60"/>
  <c r="A658" i="60"/>
  <c r="C658" i="60" s="1"/>
  <c r="D658" i="60"/>
  <c r="A659" i="60"/>
  <c r="B659" i="60"/>
  <c r="C659" i="60"/>
  <c r="D659" i="60"/>
  <c r="A660" i="60"/>
  <c r="B660" i="60"/>
  <c r="C660" i="60"/>
  <c r="D660" i="60"/>
  <c r="A661" i="60"/>
  <c r="C661" i="60" s="1"/>
  <c r="D661" i="60"/>
  <c r="A662" i="60"/>
  <c r="C662" i="60" s="1"/>
  <c r="D662" i="60"/>
  <c r="A663" i="60"/>
  <c r="B663" i="60"/>
  <c r="C663" i="60"/>
  <c r="D663" i="60"/>
  <c r="A664" i="60"/>
  <c r="B664" i="60"/>
  <c r="C664" i="60"/>
  <c r="D664" i="60"/>
  <c r="A665" i="60"/>
  <c r="B665" i="60"/>
  <c r="C665" i="60"/>
  <c r="D665" i="60"/>
  <c r="A666" i="60"/>
  <c r="C666" i="60" s="1"/>
  <c r="B666" i="60"/>
  <c r="D666" i="60"/>
  <c r="A667" i="60"/>
  <c r="B667" i="60"/>
  <c r="C667" i="60"/>
  <c r="D667" i="60"/>
  <c r="A668" i="60"/>
  <c r="B668" i="60"/>
  <c r="C668" i="60"/>
  <c r="D668" i="60"/>
  <c r="A669" i="60"/>
  <c r="C669" i="60" s="1"/>
  <c r="D669" i="60"/>
  <c r="A670" i="60"/>
  <c r="C670" i="60" s="1"/>
  <c r="D670" i="60"/>
  <c r="A671" i="60"/>
  <c r="C671" i="60" s="1"/>
  <c r="D671" i="60"/>
  <c r="A672" i="60"/>
  <c r="B672" i="60"/>
  <c r="C672" i="60"/>
  <c r="D672" i="60"/>
  <c r="A673" i="60"/>
  <c r="C673" i="60" s="1"/>
  <c r="B673" i="60"/>
  <c r="D673" i="60"/>
  <c r="A674" i="60"/>
  <c r="B674" i="60"/>
  <c r="C674" i="60"/>
  <c r="D674" i="60"/>
  <c r="A675" i="60"/>
  <c r="C675" i="60" s="1"/>
  <c r="B675" i="60"/>
  <c r="D675" i="60"/>
  <c r="A676" i="60"/>
  <c r="B676" i="60"/>
  <c r="C676" i="60"/>
  <c r="D676" i="60"/>
  <c r="A677" i="60"/>
  <c r="B677" i="60"/>
  <c r="C677" i="60"/>
  <c r="D677" i="60"/>
  <c r="A678" i="60"/>
  <c r="B678" i="60"/>
  <c r="C678" i="60"/>
  <c r="D678" i="60"/>
  <c r="A679" i="60"/>
  <c r="B679" i="60"/>
  <c r="C679" i="60"/>
  <c r="D679" i="60"/>
  <c r="A680" i="60"/>
  <c r="B680" i="60"/>
  <c r="C680" i="60"/>
  <c r="D680" i="60"/>
  <c r="A681" i="60"/>
  <c r="B681" i="60"/>
  <c r="C681" i="60"/>
  <c r="D681" i="60"/>
  <c r="A682" i="60"/>
  <c r="B682" i="60"/>
  <c r="C682" i="60"/>
  <c r="D682" i="60"/>
  <c r="A683" i="60"/>
  <c r="B683" i="60"/>
  <c r="C683" i="60"/>
  <c r="D683" i="60"/>
  <c r="A684" i="60"/>
  <c r="B684" i="60"/>
  <c r="C684" i="60"/>
  <c r="D684" i="60"/>
  <c r="A685" i="60"/>
  <c r="B685" i="60"/>
  <c r="C685" i="60"/>
  <c r="D685" i="60"/>
  <c r="A686" i="60"/>
  <c r="B686" i="60"/>
  <c r="C686" i="60"/>
  <c r="D686" i="60"/>
  <c r="A687" i="60"/>
  <c r="B687" i="60"/>
  <c r="C687" i="60"/>
  <c r="D687" i="60"/>
  <c r="A688" i="60"/>
  <c r="B688" i="60"/>
  <c r="C688" i="60"/>
  <c r="D688" i="60"/>
  <c r="A689" i="60"/>
  <c r="B689" i="60"/>
  <c r="C689" i="60"/>
  <c r="D689" i="60"/>
  <c r="A690" i="60"/>
  <c r="C690" i="60" s="1"/>
  <c r="D690" i="60"/>
  <c r="A691" i="60"/>
  <c r="C691" i="60" s="1"/>
  <c r="D691" i="60"/>
  <c r="A692" i="60"/>
  <c r="C692" i="60" s="1"/>
  <c r="B692" i="60"/>
  <c r="D692" i="60"/>
  <c r="A693" i="60"/>
  <c r="C693" i="60" s="1"/>
  <c r="D693" i="60"/>
  <c r="A694" i="60"/>
  <c r="B694" i="60"/>
  <c r="C694" i="60"/>
  <c r="D694" i="60"/>
  <c r="A695" i="60"/>
  <c r="C695" i="60" s="1"/>
  <c r="D695" i="60"/>
  <c r="A696" i="60"/>
  <c r="B696" i="60"/>
  <c r="C696" i="60"/>
  <c r="D696" i="60"/>
  <c r="A697" i="60"/>
  <c r="C697" i="60" s="1"/>
  <c r="B697" i="60"/>
  <c r="D697" i="60"/>
  <c r="A698" i="60"/>
  <c r="C698" i="60" s="1"/>
  <c r="D698" i="60"/>
  <c r="A699" i="60"/>
  <c r="B699" i="60"/>
  <c r="C699" i="60"/>
  <c r="D699" i="60"/>
  <c r="A700" i="60"/>
  <c r="B700" i="60"/>
  <c r="C700" i="60"/>
  <c r="D700" i="60"/>
  <c r="A701" i="60"/>
  <c r="B701" i="60"/>
  <c r="C701" i="60"/>
  <c r="D701" i="60"/>
  <c r="A702" i="60"/>
  <c r="C702" i="60" s="1"/>
  <c r="D702" i="60"/>
  <c r="A703" i="60"/>
  <c r="B703" i="60"/>
  <c r="C703" i="60"/>
  <c r="D703" i="60"/>
  <c r="A704" i="60"/>
  <c r="C704" i="60" s="1"/>
  <c r="D704" i="60"/>
  <c r="A705" i="60"/>
  <c r="C705" i="60" s="1"/>
  <c r="B705" i="60"/>
  <c r="D705" i="60"/>
  <c r="A706" i="60"/>
  <c r="B706" i="60"/>
  <c r="C706" i="60"/>
  <c r="D706" i="60"/>
  <c r="A707" i="60"/>
  <c r="B707" i="60"/>
  <c r="C707" i="60"/>
  <c r="D707" i="60"/>
  <c r="A708" i="60"/>
  <c r="B708" i="60"/>
  <c r="C708" i="60"/>
  <c r="D708" i="60"/>
  <c r="A709" i="60"/>
  <c r="C709" i="60" s="1"/>
  <c r="D709" i="60"/>
  <c r="A710" i="60"/>
  <c r="B710" i="60"/>
  <c r="C710" i="60"/>
  <c r="D710" i="60"/>
  <c r="A711" i="60"/>
  <c r="C711" i="60" s="1"/>
  <c r="D711" i="60"/>
  <c r="A712" i="60"/>
  <c r="B712" i="60"/>
  <c r="C712" i="60"/>
  <c r="D712" i="60"/>
  <c r="A713" i="60"/>
  <c r="C713" i="60" s="1"/>
  <c r="D713" i="60"/>
  <c r="A714" i="60"/>
  <c r="B714" i="60"/>
  <c r="C714" i="60"/>
  <c r="D714" i="60"/>
  <c r="A715" i="60"/>
  <c r="C715" i="60" s="1"/>
  <c r="D715" i="60"/>
  <c r="A716" i="60"/>
  <c r="B716" i="60"/>
  <c r="C716" i="60"/>
  <c r="D716" i="60"/>
  <c r="A717" i="60"/>
  <c r="B717" i="60"/>
  <c r="C717" i="60"/>
  <c r="D717" i="60"/>
  <c r="A718" i="60"/>
  <c r="B718" i="60"/>
  <c r="C718" i="60"/>
  <c r="D718" i="60"/>
  <c r="A719" i="60"/>
  <c r="C719" i="60" s="1"/>
  <c r="D719" i="60"/>
  <c r="A720" i="60"/>
  <c r="B720" i="60"/>
  <c r="C720" i="60"/>
  <c r="D720" i="60"/>
  <c r="A721" i="60"/>
  <c r="C721" i="60" s="1"/>
  <c r="B721" i="60"/>
  <c r="D721" i="60"/>
  <c r="A722" i="60"/>
  <c r="B722" i="60"/>
  <c r="C722" i="60"/>
  <c r="D722" i="60"/>
  <c r="A723" i="60"/>
  <c r="B723" i="60"/>
  <c r="C723" i="60"/>
  <c r="D723" i="60"/>
  <c r="A724" i="60"/>
  <c r="B724" i="60"/>
  <c r="C724" i="60"/>
  <c r="D724" i="60"/>
  <c r="A725" i="60"/>
  <c r="C725" i="60" s="1"/>
  <c r="D725" i="60"/>
  <c r="A726" i="60"/>
  <c r="B726" i="60"/>
  <c r="C726" i="60"/>
  <c r="D726" i="60"/>
  <c r="A727" i="60"/>
  <c r="B727" i="60"/>
  <c r="C727" i="60"/>
  <c r="D727" i="60"/>
  <c r="A728" i="60"/>
  <c r="B728" i="60"/>
  <c r="C728" i="60"/>
  <c r="D728" i="60"/>
  <c r="A729" i="60"/>
  <c r="C729" i="60" s="1"/>
  <c r="D729" i="60"/>
  <c r="A730" i="60"/>
  <c r="B730" i="60"/>
  <c r="C730" i="60"/>
  <c r="D730" i="60"/>
  <c r="A731" i="60"/>
  <c r="C731" i="60" s="1"/>
  <c r="D731" i="60"/>
  <c r="A732" i="60"/>
  <c r="B732" i="60"/>
  <c r="C732" i="60"/>
  <c r="D732" i="60"/>
  <c r="A733" i="60"/>
  <c r="B733" i="60"/>
  <c r="C733" i="60"/>
  <c r="D733" i="60"/>
  <c r="A734" i="60"/>
  <c r="B734" i="60"/>
  <c r="C734" i="60"/>
  <c r="D734" i="60"/>
  <c r="A735" i="60"/>
  <c r="C735" i="60" s="1"/>
  <c r="D735" i="60"/>
  <c r="A736" i="60"/>
  <c r="B736" i="60"/>
  <c r="C736" i="60"/>
  <c r="D736" i="60"/>
  <c r="A737" i="60"/>
  <c r="B737" i="60"/>
  <c r="C737" i="60"/>
  <c r="D737" i="60"/>
  <c r="A738" i="60"/>
  <c r="B738" i="60"/>
  <c r="C738" i="60"/>
  <c r="D738" i="60"/>
  <c r="A739" i="60"/>
  <c r="B739" i="60"/>
  <c r="C739" i="60"/>
  <c r="D739" i="60"/>
  <c r="A740" i="60"/>
  <c r="B740" i="60"/>
  <c r="C740" i="60"/>
  <c r="D740" i="60"/>
  <c r="A741" i="60"/>
  <c r="B741" i="60"/>
  <c r="C741" i="60"/>
  <c r="D741" i="60"/>
  <c r="A742" i="60"/>
  <c r="C742" i="60" s="1"/>
  <c r="D742" i="60"/>
  <c r="A743" i="60"/>
  <c r="B743" i="60"/>
  <c r="C743" i="60"/>
  <c r="D743" i="60"/>
  <c r="A744" i="60"/>
  <c r="C744" i="60" s="1"/>
  <c r="D744" i="60"/>
  <c r="A745" i="60"/>
  <c r="C745" i="60" s="1"/>
  <c r="B745" i="60"/>
  <c r="D745" i="60"/>
  <c r="A746" i="60"/>
  <c r="B746" i="60"/>
  <c r="C746" i="60"/>
  <c r="D746" i="60"/>
  <c r="A747" i="60"/>
  <c r="C747" i="60" s="1"/>
  <c r="D747" i="60"/>
  <c r="A748" i="60"/>
  <c r="B748" i="60"/>
  <c r="C748" i="60"/>
  <c r="D748" i="60"/>
  <c r="A749" i="60"/>
  <c r="B749" i="60"/>
  <c r="C749" i="60"/>
  <c r="D749" i="60"/>
  <c r="A750" i="60"/>
  <c r="C750" i="60" s="1"/>
  <c r="D750" i="60"/>
  <c r="A751" i="60"/>
  <c r="C751" i="60" s="1"/>
  <c r="D751" i="60"/>
  <c r="A752" i="60"/>
  <c r="B752" i="60"/>
  <c r="C752" i="60"/>
  <c r="D752" i="60"/>
  <c r="A753" i="60"/>
  <c r="C753" i="60" s="1"/>
  <c r="D753" i="60"/>
  <c r="A754" i="60"/>
  <c r="B754" i="60"/>
  <c r="C754" i="60"/>
  <c r="D754" i="60"/>
  <c r="A755" i="60"/>
  <c r="C755" i="60" s="1"/>
  <c r="D755" i="60"/>
  <c r="A756" i="60"/>
  <c r="B756" i="60"/>
  <c r="C756" i="60"/>
  <c r="D756" i="60"/>
  <c r="A757" i="60"/>
  <c r="B757" i="60"/>
  <c r="C757" i="60"/>
  <c r="D757" i="60"/>
  <c r="A758" i="60"/>
  <c r="B758" i="60"/>
  <c r="C758" i="60"/>
  <c r="D758" i="60"/>
  <c r="A759" i="60"/>
  <c r="B759" i="60"/>
  <c r="C759" i="60"/>
  <c r="D759" i="60"/>
  <c r="A760" i="60"/>
  <c r="C760" i="60" s="1"/>
  <c r="D760" i="60"/>
  <c r="A761" i="60"/>
  <c r="B761" i="60"/>
  <c r="C761" i="60"/>
  <c r="D761" i="60"/>
  <c r="A762" i="60"/>
  <c r="C762" i="60" s="1"/>
  <c r="D762" i="60"/>
  <c r="A763" i="60"/>
  <c r="B763" i="60"/>
  <c r="C763" i="60"/>
  <c r="D763" i="60"/>
  <c r="A764" i="60"/>
  <c r="C764" i="60" s="1"/>
  <c r="D764" i="60"/>
  <c r="A765" i="60"/>
  <c r="B765" i="60"/>
  <c r="C765" i="60"/>
  <c r="D765" i="60"/>
  <c r="A766" i="60"/>
  <c r="C766" i="60" s="1"/>
  <c r="D766" i="60"/>
  <c r="A767" i="60"/>
  <c r="B767" i="60"/>
  <c r="C767" i="60"/>
  <c r="D767" i="60"/>
  <c r="A768" i="60"/>
  <c r="C768" i="60" s="1"/>
  <c r="D768" i="60"/>
  <c r="A769" i="60"/>
  <c r="B769" i="60"/>
  <c r="C769" i="60"/>
  <c r="D769" i="60"/>
  <c r="A770" i="60"/>
  <c r="C770" i="60" s="1"/>
  <c r="B770" i="60"/>
  <c r="D770" i="60"/>
  <c r="A771" i="60"/>
  <c r="B771" i="60"/>
  <c r="C771" i="60"/>
  <c r="D771" i="60"/>
  <c r="A772" i="60"/>
  <c r="C772" i="60" s="1"/>
  <c r="D772" i="60"/>
  <c r="A773" i="60"/>
  <c r="B773" i="60"/>
  <c r="C773" i="60"/>
  <c r="D773" i="60"/>
  <c r="A774" i="60"/>
  <c r="C774" i="60" s="1"/>
  <c r="D774" i="60"/>
  <c r="A775" i="60"/>
  <c r="B775" i="60"/>
  <c r="C775" i="60"/>
  <c r="D775" i="60"/>
  <c r="A776" i="60"/>
  <c r="C776" i="60" s="1"/>
  <c r="B776" i="60"/>
  <c r="D776" i="60"/>
  <c r="A777" i="60"/>
  <c r="B777" i="60"/>
  <c r="C777" i="60"/>
  <c r="D777" i="60"/>
  <c r="A778" i="60"/>
  <c r="C778" i="60" s="1"/>
  <c r="D778" i="60"/>
  <c r="A779" i="60"/>
  <c r="B779" i="60"/>
  <c r="C779" i="60"/>
  <c r="D779" i="60"/>
  <c r="A780" i="60"/>
  <c r="B780" i="60"/>
  <c r="C780" i="60"/>
  <c r="D780" i="60"/>
  <c r="A781" i="60"/>
  <c r="B781" i="60"/>
  <c r="C781" i="60"/>
  <c r="D781" i="60"/>
  <c r="A782" i="60"/>
  <c r="C782" i="60" s="1"/>
  <c r="D782" i="60"/>
  <c r="A783" i="60"/>
  <c r="B783" i="60"/>
  <c r="C783" i="60"/>
  <c r="D783" i="60"/>
  <c r="A784" i="60"/>
  <c r="C784" i="60" s="1"/>
  <c r="D784" i="60"/>
  <c r="A785" i="60"/>
  <c r="B785" i="60"/>
  <c r="C785" i="60"/>
  <c r="D785" i="60"/>
  <c r="A786" i="60"/>
  <c r="C786" i="60" s="1"/>
  <c r="D786" i="60"/>
  <c r="A787" i="60"/>
  <c r="B787" i="60"/>
  <c r="C787" i="60"/>
  <c r="D787" i="60"/>
  <c r="A788" i="60"/>
  <c r="B788" i="60"/>
  <c r="C788" i="60"/>
  <c r="D788" i="60"/>
  <c r="A789" i="60"/>
  <c r="B789" i="60"/>
  <c r="C789" i="60"/>
  <c r="D789" i="60"/>
  <c r="A790" i="60"/>
  <c r="C790" i="60" s="1"/>
  <c r="D790" i="60"/>
  <c r="A791" i="60"/>
  <c r="B791" i="60"/>
  <c r="C791" i="60"/>
  <c r="D791" i="60"/>
  <c r="A792" i="60"/>
  <c r="C792" i="60" s="1"/>
  <c r="D792" i="60"/>
  <c r="A793" i="60"/>
  <c r="B793" i="60"/>
  <c r="C793" i="60"/>
  <c r="D793" i="60"/>
  <c r="A794" i="60"/>
  <c r="C794" i="60" s="1"/>
  <c r="D794" i="60"/>
  <c r="A795" i="60"/>
  <c r="B795" i="60"/>
  <c r="C795" i="60"/>
  <c r="D795" i="60"/>
  <c r="A796" i="60"/>
  <c r="B796" i="60"/>
  <c r="C796" i="60"/>
  <c r="D796" i="60"/>
  <c r="A797" i="60"/>
  <c r="B797" i="60"/>
  <c r="C797" i="60"/>
  <c r="D797" i="60"/>
  <c r="A798" i="60"/>
  <c r="C798" i="60" s="1"/>
  <c r="B798" i="60"/>
  <c r="D798" i="60"/>
  <c r="A799" i="60"/>
  <c r="B799" i="60"/>
  <c r="C799" i="60"/>
  <c r="D799" i="60"/>
  <c r="A800" i="60"/>
  <c r="C800" i="60" s="1"/>
  <c r="D800" i="60"/>
  <c r="A801" i="60"/>
  <c r="B801" i="60"/>
  <c r="C801" i="60"/>
  <c r="D801" i="60"/>
  <c r="A802" i="60"/>
  <c r="C802" i="60" s="1"/>
  <c r="D802" i="60"/>
  <c r="A803" i="60"/>
  <c r="B803" i="60"/>
  <c r="C803" i="60"/>
  <c r="D803" i="60"/>
  <c r="A804" i="60"/>
  <c r="C804" i="60" s="1"/>
  <c r="D804" i="60"/>
  <c r="A805" i="60"/>
  <c r="B805" i="60"/>
  <c r="C805" i="60"/>
  <c r="D805" i="60"/>
  <c r="A806" i="60"/>
  <c r="C806" i="60" s="1"/>
  <c r="D806" i="60"/>
  <c r="A807" i="60"/>
  <c r="B807" i="60"/>
  <c r="C807" i="60"/>
  <c r="D807" i="60"/>
  <c r="A808" i="60"/>
  <c r="C808" i="60" s="1"/>
  <c r="B808" i="60"/>
  <c r="D808" i="60"/>
  <c r="A809" i="60"/>
  <c r="B809" i="60"/>
  <c r="C809" i="60"/>
  <c r="D809" i="60"/>
  <c r="A810" i="60"/>
  <c r="C810" i="60" s="1"/>
  <c r="D810" i="60"/>
  <c r="A811" i="60"/>
  <c r="B811" i="60"/>
  <c r="C811" i="60"/>
  <c r="D811" i="60"/>
  <c r="A812" i="60"/>
  <c r="C812" i="60" s="1"/>
  <c r="D812" i="60"/>
  <c r="A813" i="60"/>
  <c r="B813" i="60"/>
  <c r="C813" i="60"/>
  <c r="D813" i="60"/>
  <c r="A814" i="60"/>
  <c r="C814" i="60" s="1"/>
  <c r="B814" i="60"/>
  <c r="D814" i="60"/>
  <c r="A815" i="60"/>
  <c r="B815" i="60"/>
  <c r="C815" i="60"/>
  <c r="D815" i="60"/>
  <c r="A816" i="60"/>
  <c r="B816" i="60" s="1"/>
  <c r="D816" i="60"/>
  <c r="A817" i="60"/>
  <c r="B817" i="60"/>
  <c r="C817" i="60"/>
  <c r="D817" i="60"/>
  <c r="A818" i="60"/>
  <c r="B818" i="60" s="1"/>
  <c r="D818" i="60"/>
  <c r="A819" i="60"/>
  <c r="B819" i="60"/>
  <c r="C819" i="60"/>
  <c r="D819" i="60"/>
  <c r="A820" i="60"/>
  <c r="B820" i="60" s="1"/>
  <c r="D820" i="60"/>
  <c r="A821" i="60"/>
  <c r="B821" i="60"/>
  <c r="C821" i="60"/>
  <c r="D821" i="60"/>
  <c r="A822" i="60"/>
  <c r="B822" i="60" s="1"/>
  <c r="D822" i="60"/>
  <c r="A823" i="60"/>
  <c r="B823" i="60"/>
  <c r="C823" i="60"/>
  <c r="D823" i="60"/>
  <c r="A824" i="60"/>
  <c r="B824" i="60" s="1"/>
  <c r="D824" i="60"/>
  <c r="A825" i="60"/>
  <c r="B825" i="60"/>
  <c r="C825" i="60"/>
  <c r="D825" i="60"/>
  <c r="A826" i="60"/>
  <c r="B826" i="60" s="1"/>
  <c r="D826" i="60"/>
  <c r="A827" i="60"/>
  <c r="B827" i="60"/>
  <c r="C827" i="60"/>
  <c r="D827" i="60"/>
  <c r="A828" i="60"/>
  <c r="B828" i="60" s="1"/>
  <c r="D828" i="60"/>
  <c r="A829" i="60"/>
  <c r="B829" i="60"/>
  <c r="C829" i="60"/>
  <c r="D829" i="60"/>
  <c r="A830" i="60"/>
  <c r="B830" i="60" s="1"/>
  <c r="D830" i="60"/>
  <c r="A831" i="60"/>
  <c r="B831" i="60"/>
  <c r="C831" i="60"/>
  <c r="D831" i="60"/>
  <c r="A832" i="60"/>
  <c r="B832" i="60" s="1"/>
  <c r="D832" i="60"/>
  <c r="A833" i="60"/>
  <c r="B833" i="60"/>
  <c r="C833" i="60"/>
  <c r="D833" i="60"/>
  <c r="A834" i="60"/>
  <c r="B834" i="60" s="1"/>
  <c r="D834" i="60"/>
  <c r="A835" i="60"/>
  <c r="B835" i="60"/>
  <c r="C835" i="60"/>
  <c r="D835" i="60"/>
  <c r="A836" i="60"/>
  <c r="B836" i="60" s="1"/>
  <c r="D836" i="60"/>
  <c r="A837" i="60"/>
  <c r="B837" i="60"/>
  <c r="C837" i="60"/>
  <c r="D837" i="60"/>
  <c r="A838" i="60"/>
  <c r="B838" i="60" s="1"/>
  <c r="D838" i="60"/>
  <c r="A839" i="60"/>
  <c r="B839" i="60"/>
  <c r="C839" i="60"/>
  <c r="D839" i="60"/>
  <c r="A840" i="60"/>
  <c r="B840" i="60" s="1"/>
  <c r="D840" i="60"/>
  <c r="A841" i="60"/>
  <c r="B841" i="60"/>
  <c r="C841" i="60"/>
  <c r="D841" i="60"/>
  <c r="A842" i="60"/>
  <c r="B842" i="60" s="1"/>
  <c r="D842" i="60"/>
  <c r="A843" i="60"/>
  <c r="B843" i="60"/>
  <c r="C843" i="60"/>
  <c r="D843" i="60"/>
  <c r="A844" i="60"/>
  <c r="B844" i="60" s="1"/>
  <c r="D844" i="60"/>
  <c r="A845" i="60"/>
  <c r="B845" i="60"/>
  <c r="C845" i="60"/>
  <c r="D845" i="60"/>
  <c r="A846" i="60"/>
  <c r="B846" i="60" s="1"/>
  <c r="D846" i="60"/>
  <c r="A847" i="60"/>
  <c r="B847" i="60"/>
  <c r="C847" i="60"/>
  <c r="D847" i="60"/>
  <c r="A848" i="60"/>
  <c r="B848" i="60" s="1"/>
  <c r="D848" i="60"/>
  <c r="A849" i="60"/>
  <c r="B849" i="60"/>
  <c r="C849" i="60"/>
  <c r="D849" i="60"/>
  <c r="A850" i="60"/>
  <c r="B850" i="60" s="1"/>
  <c r="D850" i="60"/>
  <c r="A851" i="60"/>
  <c r="B851" i="60"/>
  <c r="C851" i="60"/>
  <c r="D851" i="60"/>
  <c r="A852" i="60"/>
  <c r="B852" i="60"/>
  <c r="C852" i="60"/>
  <c r="D852" i="60"/>
  <c r="A853" i="60"/>
  <c r="B853" i="60"/>
  <c r="C853" i="60"/>
  <c r="D853" i="60"/>
  <c r="A854" i="60"/>
  <c r="B854" i="60"/>
  <c r="C854" i="60"/>
  <c r="D854" i="60"/>
  <c r="A855" i="60"/>
  <c r="B855" i="60"/>
  <c r="C855" i="60"/>
  <c r="D855" i="60"/>
  <c r="A856" i="60"/>
  <c r="B856" i="60"/>
  <c r="C856" i="60"/>
  <c r="D856" i="60"/>
  <c r="A857" i="60"/>
  <c r="C857" i="60" s="1"/>
  <c r="D857" i="60"/>
  <c r="A858" i="60"/>
  <c r="B858" i="60"/>
  <c r="C858" i="60"/>
  <c r="D858" i="60"/>
  <c r="A859" i="60"/>
  <c r="C859" i="60" s="1"/>
  <c r="D859" i="60"/>
  <c r="A860" i="60"/>
  <c r="B860" i="60"/>
  <c r="C860" i="60"/>
  <c r="D860" i="60"/>
  <c r="A861" i="60"/>
  <c r="C861" i="60" s="1"/>
  <c r="D861" i="60"/>
  <c r="A862" i="60"/>
  <c r="B862" i="60"/>
  <c r="C862" i="60"/>
  <c r="D862" i="60"/>
  <c r="A863" i="60"/>
  <c r="C863" i="60" s="1"/>
  <c r="D863" i="60"/>
  <c r="A864" i="60"/>
  <c r="B864" i="60"/>
  <c r="C864" i="60"/>
  <c r="D864" i="60"/>
  <c r="A865" i="60"/>
  <c r="C865" i="60" s="1"/>
  <c r="D865" i="60"/>
  <c r="A866" i="60"/>
  <c r="B866" i="60"/>
  <c r="C866" i="60"/>
  <c r="D866" i="60"/>
  <c r="A867" i="60"/>
  <c r="C867" i="60" s="1"/>
  <c r="B867" i="60"/>
  <c r="D867" i="60"/>
  <c r="A868" i="60"/>
  <c r="B868" i="60"/>
  <c r="C868" i="60"/>
  <c r="D868" i="60"/>
  <c r="A869" i="60"/>
  <c r="C869" i="60" s="1"/>
  <c r="D869" i="60"/>
  <c r="A870" i="60"/>
  <c r="B870" i="60"/>
  <c r="C870" i="60"/>
  <c r="D870" i="60"/>
  <c r="A871" i="60"/>
  <c r="C871" i="60" s="1"/>
  <c r="D871" i="60"/>
  <c r="A872" i="60"/>
  <c r="B872" i="60"/>
  <c r="C872" i="60"/>
  <c r="D872" i="60"/>
  <c r="A873" i="60"/>
  <c r="B873" i="60"/>
  <c r="C873" i="60"/>
  <c r="D873" i="60"/>
  <c r="A874" i="60"/>
  <c r="B874" i="60"/>
  <c r="C874" i="60"/>
  <c r="D874" i="60"/>
  <c r="A875" i="60"/>
  <c r="C875" i="60" s="1"/>
  <c r="D875" i="60"/>
  <c r="A876" i="60"/>
  <c r="B876" i="60"/>
  <c r="C876" i="60"/>
  <c r="D876" i="60"/>
  <c r="A877" i="60"/>
  <c r="C877" i="60" s="1"/>
  <c r="D877" i="60"/>
  <c r="A878" i="60"/>
  <c r="B878" i="60"/>
  <c r="C878" i="60"/>
  <c r="D878" i="60"/>
  <c r="A879" i="60"/>
  <c r="B879" i="60"/>
  <c r="C879" i="60"/>
  <c r="D879" i="60"/>
  <c r="A880" i="60"/>
  <c r="B880" i="60"/>
  <c r="C880" i="60"/>
  <c r="D880" i="60"/>
  <c r="A881" i="60"/>
  <c r="B881" i="60"/>
  <c r="C881" i="60"/>
  <c r="D881" i="60"/>
  <c r="A882" i="60"/>
  <c r="B882" i="60"/>
  <c r="C882" i="60"/>
  <c r="D882" i="60"/>
  <c r="A883" i="60"/>
  <c r="B883" i="60"/>
  <c r="C883" i="60"/>
  <c r="D883" i="60"/>
  <c r="A884" i="60"/>
  <c r="B884" i="60"/>
  <c r="C884" i="60"/>
  <c r="D884" i="60"/>
  <c r="A885" i="60"/>
  <c r="B885" i="60"/>
  <c r="C885" i="60"/>
  <c r="D885" i="60"/>
  <c r="A886" i="60"/>
  <c r="B886" i="60"/>
  <c r="C886" i="60"/>
  <c r="D886" i="60"/>
  <c r="A887" i="60"/>
  <c r="B887" i="60"/>
  <c r="C887" i="60"/>
  <c r="D887" i="60"/>
  <c r="A888" i="60"/>
  <c r="B888" i="60"/>
  <c r="C888" i="60"/>
  <c r="D888" i="60"/>
  <c r="A889" i="60"/>
  <c r="B889" i="60"/>
  <c r="C889" i="60"/>
  <c r="D889" i="60"/>
  <c r="A890" i="60"/>
  <c r="B890" i="60"/>
  <c r="C890" i="60"/>
  <c r="D890" i="60"/>
  <c r="A891" i="60"/>
  <c r="B891" i="60"/>
  <c r="C891" i="60"/>
  <c r="D891" i="60"/>
  <c r="A892" i="60"/>
  <c r="B892" i="60"/>
  <c r="C892" i="60"/>
  <c r="D892" i="60"/>
  <c r="A893" i="60"/>
  <c r="B893" i="60"/>
  <c r="C893" i="60"/>
  <c r="D893" i="60"/>
  <c r="A894" i="60"/>
  <c r="B894" i="60"/>
  <c r="C894" i="60"/>
  <c r="D894" i="60"/>
  <c r="A895" i="60"/>
  <c r="B895" i="60"/>
  <c r="C895" i="60"/>
  <c r="D895" i="60"/>
  <c r="A896" i="60"/>
  <c r="B896" i="60"/>
  <c r="C896" i="60"/>
  <c r="D896" i="60"/>
  <c r="A897" i="60"/>
  <c r="B897" i="60"/>
  <c r="C897" i="60"/>
  <c r="D897" i="60"/>
  <c r="A898" i="60"/>
  <c r="B898" i="60"/>
  <c r="C898" i="60"/>
  <c r="D898" i="60"/>
  <c r="A899" i="60"/>
  <c r="B899" i="60"/>
  <c r="C899" i="60"/>
  <c r="D899" i="60"/>
  <c r="A900" i="60"/>
  <c r="B900" i="60"/>
  <c r="C900" i="60"/>
  <c r="D900" i="60"/>
  <c r="A901" i="60"/>
  <c r="B901" i="60"/>
  <c r="C901" i="60"/>
  <c r="D901" i="60"/>
  <c r="A902" i="60"/>
  <c r="B902" i="60"/>
  <c r="C902" i="60"/>
  <c r="D902" i="60"/>
  <c r="A903" i="60"/>
  <c r="B903" i="60"/>
  <c r="C903" i="60"/>
  <c r="D903" i="60"/>
  <c r="A904" i="60"/>
  <c r="B904" i="60"/>
  <c r="C904" i="60"/>
  <c r="D904" i="60"/>
  <c r="A905" i="60"/>
  <c r="B905" i="60"/>
  <c r="C905" i="60"/>
  <c r="D905" i="60"/>
  <c r="A906" i="60"/>
  <c r="B906" i="60"/>
  <c r="C906" i="60"/>
  <c r="D906" i="60"/>
  <c r="A907" i="60"/>
  <c r="B907" i="60"/>
  <c r="C907" i="60"/>
  <c r="D907" i="60"/>
  <c r="A908" i="60"/>
  <c r="B908" i="60"/>
  <c r="C908" i="60"/>
  <c r="D908" i="60"/>
  <c r="A909" i="60"/>
  <c r="B909" i="60"/>
  <c r="C909" i="60"/>
  <c r="D909" i="60"/>
  <c r="A910" i="60"/>
  <c r="B910" i="60"/>
  <c r="C910" i="60"/>
  <c r="D910" i="60"/>
  <c r="A911" i="60"/>
  <c r="B911" i="60"/>
  <c r="C911" i="60"/>
  <c r="D911" i="60"/>
  <c r="A912" i="60"/>
  <c r="B912" i="60"/>
  <c r="C912" i="60"/>
  <c r="D912" i="60"/>
  <c r="A913" i="60"/>
  <c r="B913" i="60"/>
  <c r="C913" i="60"/>
  <c r="D913" i="60"/>
  <c r="A914" i="60"/>
  <c r="B914" i="60"/>
  <c r="C914" i="60"/>
  <c r="D914" i="60"/>
  <c r="A915" i="60"/>
  <c r="B915" i="60"/>
  <c r="C915" i="60"/>
  <c r="D915" i="60"/>
  <c r="A916" i="60"/>
  <c r="B916" i="60"/>
  <c r="C916" i="60"/>
  <c r="D916" i="60"/>
  <c r="A917" i="60"/>
  <c r="B917" i="60"/>
  <c r="C917" i="60"/>
  <c r="D917" i="60"/>
  <c r="A918" i="60"/>
  <c r="B918" i="60"/>
  <c r="C918" i="60"/>
  <c r="D918" i="60"/>
  <c r="A919" i="60"/>
  <c r="B919" i="60"/>
  <c r="C919" i="60"/>
  <c r="D919" i="60"/>
  <c r="A920" i="60"/>
  <c r="B920" i="60"/>
  <c r="C920" i="60"/>
  <c r="D920" i="60"/>
  <c r="A921" i="60"/>
  <c r="B921" i="60"/>
  <c r="C921" i="60"/>
  <c r="D921" i="60"/>
  <c r="A922" i="60"/>
  <c r="B922" i="60"/>
  <c r="C922" i="60"/>
  <c r="D922" i="60"/>
  <c r="A923" i="60"/>
  <c r="B923" i="60"/>
  <c r="C923" i="60"/>
  <c r="D923" i="60"/>
  <c r="A924" i="60"/>
  <c r="B924" i="60"/>
  <c r="C924" i="60"/>
  <c r="D924" i="60"/>
  <c r="A925" i="60"/>
  <c r="B925" i="60"/>
  <c r="C925" i="60"/>
  <c r="D925" i="60"/>
  <c r="A926" i="60"/>
  <c r="B926" i="60"/>
  <c r="C926" i="60"/>
  <c r="D926" i="60"/>
  <c r="A927" i="60"/>
  <c r="B927" i="60"/>
  <c r="C927" i="60"/>
  <c r="D927" i="60"/>
  <c r="A928" i="60"/>
  <c r="B928" i="60"/>
  <c r="C928" i="60"/>
  <c r="D928" i="60"/>
  <c r="A929" i="60"/>
  <c r="B929" i="60"/>
  <c r="C929" i="60"/>
  <c r="D929" i="60"/>
  <c r="A930" i="60"/>
  <c r="B930" i="60"/>
  <c r="C930" i="60"/>
  <c r="D930" i="60"/>
  <c r="A931" i="60"/>
  <c r="B931" i="60"/>
  <c r="C931" i="60"/>
  <c r="D931" i="60"/>
  <c r="A932" i="60"/>
  <c r="B932" i="60"/>
  <c r="C932" i="60"/>
  <c r="D932" i="60"/>
  <c r="A933" i="60"/>
  <c r="B933" i="60"/>
  <c r="C933" i="60"/>
  <c r="D933" i="60"/>
  <c r="A934" i="60"/>
  <c r="B934" i="60"/>
  <c r="C934" i="60"/>
  <c r="D934" i="60"/>
  <c r="A935" i="60"/>
  <c r="B935" i="60"/>
  <c r="C935" i="60"/>
  <c r="D935" i="60"/>
  <c r="A936" i="60"/>
  <c r="B936" i="60"/>
  <c r="C936" i="60"/>
  <c r="D936" i="60"/>
  <c r="A937" i="60"/>
  <c r="B937" i="60"/>
  <c r="C937" i="60"/>
  <c r="D937" i="60"/>
  <c r="A938" i="60"/>
  <c r="B938" i="60"/>
  <c r="C938" i="60"/>
  <c r="D938" i="60"/>
  <c r="A939" i="60"/>
  <c r="B939" i="60"/>
  <c r="C939" i="60"/>
  <c r="D939" i="60"/>
  <c r="A940" i="60"/>
  <c r="B940" i="60"/>
  <c r="C940" i="60"/>
  <c r="D940" i="60"/>
  <c r="A941" i="60"/>
  <c r="B941" i="60"/>
  <c r="C941" i="60"/>
  <c r="D941" i="60"/>
  <c r="A942" i="60"/>
  <c r="B942" i="60"/>
  <c r="C942" i="60"/>
  <c r="D942" i="60"/>
  <c r="A943" i="60"/>
  <c r="B943" i="60"/>
  <c r="C943" i="60"/>
  <c r="D943" i="60"/>
  <c r="A944" i="60"/>
  <c r="B944" i="60"/>
  <c r="C944" i="60"/>
  <c r="D944" i="60"/>
  <c r="A945" i="60"/>
  <c r="B945" i="60"/>
  <c r="C945" i="60"/>
  <c r="D945" i="60"/>
  <c r="A946" i="60"/>
  <c r="B946" i="60"/>
  <c r="C946" i="60"/>
  <c r="D946" i="60"/>
  <c r="A947" i="60"/>
  <c r="B947" i="60"/>
  <c r="C947" i="60"/>
  <c r="D947" i="60"/>
  <c r="A948" i="60"/>
  <c r="B948" i="60"/>
  <c r="C948" i="60"/>
  <c r="D948" i="60"/>
  <c r="A949" i="60"/>
  <c r="B949" i="60"/>
  <c r="C949" i="60"/>
  <c r="D949" i="60"/>
  <c r="A950" i="60"/>
  <c r="B950" i="60"/>
  <c r="C950" i="60"/>
  <c r="D950" i="60"/>
  <c r="A951" i="60"/>
  <c r="B951" i="60"/>
  <c r="C951" i="60"/>
  <c r="D951" i="60"/>
  <c r="A952" i="60"/>
  <c r="B952" i="60"/>
  <c r="C952" i="60"/>
  <c r="D952" i="60"/>
  <c r="A953" i="60"/>
  <c r="B953" i="60"/>
  <c r="C953" i="60"/>
  <c r="D953" i="60"/>
  <c r="A954" i="60"/>
  <c r="B954" i="60"/>
  <c r="C954" i="60"/>
  <c r="D954" i="60"/>
  <c r="A955" i="60"/>
  <c r="B955" i="60"/>
  <c r="C955" i="60"/>
  <c r="D955" i="60"/>
  <c r="A956" i="60"/>
  <c r="B956" i="60"/>
  <c r="C956" i="60"/>
  <c r="D956" i="60"/>
  <c r="A957" i="60"/>
  <c r="B957" i="60"/>
  <c r="C957" i="60"/>
  <c r="D957" i="60"/>
  <c r="A958" i="60"/>
  <c r="B958" i="60"/>
  <c r="C958" i="60"/>
  <c r="D958" i="60"/>
  <c r="A959" i="60"/>
  <c r="B959" i="60"/>
  <c r="C959" i="60"/>
  <c r="D959" i="60"/>
  <c r="A960" i="60"/>
  <c r="B960" i="60"/>
  <c r="C960" i="60"/>
  <c r="D960" i="60"/>
  <c r="A961" i="60"/>
  <c r="B961" i="60"/>
  <c r="C961" i="60"/>
  <c r="D961" i="60"/>
  <c r="A962" i="60"/>
  <c r="B962" i="60"/>
  <c r="C962" i="60"/>
  <c r="D962" i="60"/>
  <c r="A963" i="60"/>
  <c r="B963" i="60"/>
  <c r="C963" i="60"/>
  <c r="D963" i="60"/>
  <c r="A964" i="60"/>
  <c r="B964" i="60"/>
  <c r="C964" i="60"/>
  <c r="D964" i="60"/>
  <c r="A965" i="60"/>
  <c r="B965" i="60"/>
  <c r="C965" i="60"/>
  <c r="D965" i="60"/>
  <c r="A966" i="60"/>
  <c r="B966" i="60"/>
  <c r="C966" i="60"/>
  <c r="D966" i="60"/>
  <c r="A967" i="60"/>
  <c r="B967" i="60"/>
  <c r="C967" i="60"/>
  <c r="D967" i="60"/>
  <c r="A968" i="60"/>
  <c r="B968" i="60"/>
  <c r="C968" i="60"/>
  <c r="D968" i="60"/>
  <c r="A969" i="60"/>
  <c r="B969" i="60"/>
  <c r="C969" i="60"/>
  <c r="D969" i="60"/>
  <c r="A970" i="60"/>
  <c r="B970" i="60"/>
  <c r="C970" i="60"/>
  <c r="D970" i="60"/>
  <c r="A971" i="60"/>
  <c r="B971" i="60"/>
  <c r="C971" i="60"/>
  <c r="D971" i="60"/>
  <c r="A972" i="60"/>
  <c r="B972" i="60"/>
  <c r="C972" i="60"/>
  <c r="D972" i="60"/>
  <c r="A973" i="60"/>
  <c r="B973" i="60"/>
  <c r="C973" i="60"/>
  <c r="D973" i="60"/>
  <c r="A974" i="60"/>
  <c r="B974" i="60"/>
  <c r="C974" i="60"/>
  <c r="D974" i="60"/>
  <c r="A975" i="60"/>
  <c r="B975" i="60"/>
  <c r="C975" i="60"/>
  <c r="D975" i="60"/>
  <c r="A976" i="60"/>
  <c r="B976" i="60"/>
  <c r="C976" i="60"/>
  <c r="D976" i="60"/>
  <c r="A977" i="60"/>
  <c r="B977" i="60"/>
  <c r="C977" i="60"/>
  <c r="D977" i="60"/>
  <c r="A978" i="60"/>
  <c r="B978" i="60"/>
  <c r="C978" i="60"/>
  <c r="D978" i="60"/>
  <c r="A979" i="60"/>
  <c r="B979" i="60"/>
  <c r="C979" i="60"/>
  <c r="D979" i="60"/>
  <c r="A980" i="60"/>
  <c r="B980" i="60"/>
  <c r="C980" i="60"/>
  <c r="D980" i="60"/>
  <c r="A981" i="60"/>
  <c r="B981" i="60"/>
  <c r="C981" i="60"/>
  <c r="D981" i="60"/>
  <c r="A982" i="60"/>
  <c r="B982" i="60"/>
  <c r="C982" i="60"/>
  <c r="D982" i="60"/>
  <c r="A983" i="60"/>
  <c r="B983" i="60"/>
  <c r="C983" i="60"/>
  <c r="D983" i="60"/>
  <c r="A984" i="60"/>
  <c r="B984" i="60"/>
  <c r="C984" i="60"/>
  <c r="D984" i="60"/>
  <c r="A985" i="60"/>
  <c r="B985" i="60"/>
  <c r="C985" i="60"/>
  <c r="D985" i="60"/>
  <c r="A986" i="60"/>
  <c r="B986" i="60"/>
  <c r="C986" i="60"/>
  <c r="D986" i="60"/>
  <c r="A987" i="60"/>
  <c r="B987" i="60"/>
  <c r="C987" i="60"/>
  <c r="D987" i="60"/>
  <c r="A988" i="60"/>
  <c r="B988" i="60"/>
  <c r="C988" i="60"/>
  <c r="D988" i="60"/>
  <c r="A989" i="60"/>
  <c r="B989" i="60"/>
  <c r="C989" i="60"/>
  <c r="D989" i="60"/>
  <c r="A990" i="60"/>
  <c r="B990" i="60"/>
  <c r="C990" i="60"/>
  <c r="D990" i="60"/>
  <c r="A991" i="60"/>
  <c r="B991" i="60"/>
  <c r="C991" i="60"/>
  <c r="D991" i="60"/>
  <c r="A992" i="60"/>
  <c r="B992" i="60"/>
  <c r="C992" i="60"/>
  <c r="D992" i="60"/>
  <c r="A993" i="60"/>
  <c r="B993" i="60"/>
  <c r="C993" i="60"/>
  <c r="D993" i="60"/>
  <c r="A994" i="60"/>
  <c r="B994" i="60"/>
  <c r="C994" i="60"/>
  <c r="D994" i="60"/>
  <c r="A995" i="60"/>
  <c r="B995" i="60"/>
  <c r="C995" i="60"/>
  <c r="D995" i="60"/>
  <c r="A996" i="60"/>
  <c r="B996" i="60"/>
  <c r="C996" i="60"/>
  <c r="D996" i="60"/>
  <c r="A997" i="60"/>
  <c r="B997" i="60"/>
  <c r="C997" i="60"/>
  <c r="D997" i="60"/>
  <c r="A998" i="60"/>
  <c r="B998" i="60"/>
  <c r="C998" i="60"/>
  <c r="D998" i="60"/>
  <c r="A999" i="60"/>
  <c r="B999" i="60"/>
  <c r="C999" i="60"/>
  <c r="D999" i="60"/>
  <c r="A1000" i="60"/>
  <c r="B1000" i="60"/>
  <c r="C1000" i="60"/>
  <c r="D1000" i="60"/>
  <c r="A1001" i="60"/>
  <c r="B1001" i="60"/>
  <c r="C1001" i="60"/>
  <c r="D1001" i="60"/>
  <c r="A1002" i="60"/>
  <c r="B1002" i="60"/>
  <c r="C1002" i="60"/>
  <c r="D1002" i="60"/>
  <c r="A1003" i="60"/>
  <c r="B1003" i="60"/>
  <c r="C1003" i="60"/>
  <c r="D1003" i="60"/>
  <c r="A1004" i="60"/>
  <c r="B1004" i="60"/>
  <c r="C1004" i="60"/>
  <c r="D1004" i="60"/>
  <c r="A1005" i="60"/>
  <c r="B1005" i="60"/>
  <c r="C1005" i="60"/>
  <c r="D1005" i="60"/>
  <c r="A1006" i="60"/>
  <c r="B1006" i="60"/>
  <c r="C1006" i="60"/>
  <c r="D1006" i="60"/>
  <c r="A1007" i="60"/>
  <c r="B1007" i="60"/>
  <c r="C1007" i="60"/>
  <c r="D1007" i="60"/>
  <c r="A1008" i="60"/>
  <c r="B1008" i="60"/>
  <c r="C1008" i="60"/>
  <c r="D1008" i="60"/>
  <c r="A1009" i="60"/>
  <c r="B1009" i="60"/>
  <c r="C1009" i="60"/>
  <c r="D1009" i="60"/>
  <c r="A1010" i="60"/>
  <c r="B1010" i="60"/>
  <c r="C1010" i="60"/>
  <c r="D1010" i="60"/>
  <c r="A1011" i="60"/>
  <c r="B1011" i="60"/>
  <c r="C1011" i="60"/>
  <c r="D1011" i="60"/>
  <c r="A1012" i="60"/>
  <c r="B1012" i="60"/>
  <c r="C1012" i="60"/>
  <c r="D1012" i="60"/>
  <c r="A1013" i="60"/>
  <c r="B1013" i="60"/>
  <c r="C1013" i="60"/>
  <c r="D1013" i="60"/>
  <c r="A1014" i="60"/>
  <c r="B1014" i="60"/>
  <c r="C1014" i="60"/>
  <c r="D1014" i="60"/>
  <c r="A1015" i="60"/>
  <c r="B1015" i="60"/>
  <c r="C1015" i="60"/>
  <c r="D1015" i="60"/>
  <c r="A1016" i="60"/>
  <c r="B1016" i="60"/>
  <c r="C1016" i="60"/>
  <c r="D1016" i="60"/>
  <c r="A1017" i="60"/>
  <c r="B1017" i="60"/>
  <c r="C1017" i="60"/>
  <c r="D1017" i="60"/>
  <c r="A1018" i="60"/>
  <c r="B1018" i="60"/>
  <c r="C1018" i="60"/>
  <c r="D1018" i="60"/>
  <c r="A1019" i="60"/>
  <c r="B1019" i="60"/>
  <c r="C1019" i="60"/>
  <c r="D1019" i="60"/>
  <c r="A1020" i="60"/>
  <c r="B1020" i="60"/>
  <c r="C1020" i="60"/>
  <c r="D1020" i="60"/>
  <c r="A1021" i="60"/>
  <c r="B1021" i="60"/>
  <c r="C1021" i="60"/>
  <c r="D1021" i="60"/>
  <c r="A1022" i="60"/>
  <c r="B1022" i="60"/>
  <c r="C1022" i="60"/>
  <c r="D1022" i="60"/>
  <c r="A1023" i="60"/>
  <c r="B1023" i="60"/>
  <c r="C1023" i="60"/>
  <c r="D1023" i="60"/>
  <c r="A1024" i="60"/>
  <c r="B1024" i="60"/>
  <c r="C1024" i="60"/>
  <c r="D1024" i="60"/>
  <c r="A1025" i="60"/>
  <c r="B1025" i="60"/>
  <c r="C1025" i="60"/>
  <c r="D1025" i="60"/>
  <c r="A1026" i="60"/>
  <c r="B1026" i="60"/>
  <c r="C1026" i="60"/>
  <c r="D1026" i="60"/>
  <c r="A1027" i="60"/>
  <c r="B1027" i="60"/>
  <c r="C1027" i="60"/>
  <c r="D1027" i="60"/>
  <c r="A1028" i="60"/>
  <c r="B1028" i="60"/>
  <c r="C1028" i="60"/>
  <c r="D1028" i="60"/>
  <c r="A1029" i="60"/>
  <c r="B1029" i="60"/>
  <c r="C1029" i="60"/>
  <c r="D1029" i="60"/>
  <c r="A1030" i="60"/>
  <c r="B1030" i="60"/>
  <c r="C1030" i="60"/>
  <c r="D1030" i="60"/>
  <c r="A1031" i="60"/>
  <c r="B1031" i="60"/>
  <c r="C1031" i="60"/>
  <c r="D1031" i="60"/>
  <c r="A1032" i="60"/>
  <c r="B1032" i="60"/>
  <c r="C1032" i="60"/>
  <c r="D1032" i="60"/>
  <c r="A1033" i="60"/>
  <c r="B1033" i="60"/>
  <c r="C1033" i="60"/>
  <c r="D1033" i="60"/>
  <c r="A1034" i="60"/>
  <c r="B1034" i="60"/>
  <c r="C1034" i="60"/>
  <c r="D1034" i="60"/>
  <c r="A1035" i="60"/>
  <c r="B1035" i="60"/>
  <c r="C1035" i="60"/>
  <c r="D1035" i="60"/>
  <c r="A1036" i="60"/>
  <c r="B1036" i="60"/>
  <c r="C1036" i="60"/>
  <c r="D1036" i="60"/>
  <c r="A1037" i="60"/>
  <c r="B1037" i="60"/>
  <c r="C1037" i="60"/>
  <c r="D1037" i="60"/>
  <c r="A1038" i="60"/>
  <c r="B1038" i="60"/>
  <c r="C1038" i="60"/>
  <c r="D1038" i="60"/>
  <c r="A1039" i="60"/>
  <c r="B1039" i="60"/>
  <c r="C1039" i="60"/>
  <c r="D1039" i="60"/>
  <c r="A1040" i="60"/>
  <c r="B1040" i="60"/>
  <c r="C1040" i="60"/>
  <c r="D1040" i="60"/>
  <c r="A1041" i="60"/>
  <c r="B1041" i="60"/>
  <c r="C1041" i="60"/>
  <c r="D1041" i="60"/>
  <c r="A1042" i="60"/>
  <c r="B1042" i="60"/>
  <c r="C1042" i="60"/>
  <c r="D1042" i="60"/>
  <c r="A1043" i="60"/>
  <c r="B1043" i="60"/>
  <c r="C1043" i="60"/>
  <c r="D1043" i="60"/>
  <c r="A1044" i="60"/>
  <c r="B1044" i="60"/>
  <c r="C1044" i="60"/>
  <c r="D1044" i="60"/>
  <c r="A1045" i="60"/>
  <c r="B1045" i="60"/>
  <c r="C1045" i="60"/>
  <c r="D1045" i="60"/>
  <c r="A1046" i="60"/>
  <c r="B1046" i="60"/>
  <c r="C1046" i="60"/>
  <c r="D1046" i="60"/>
  <c r="A1047" i="60"/>
  <c r="B1047" i="60"/>
  <c r="C1047" i="60"/>
  <c r="D1047" i="60"/>
  <c r="A1048" i="60"/>
  <c r="B1048" i="60"/>
  <c r="C1048" i="60"/>
  <c r="D1048" i="60"/>
  <c r="A1049" i="60"/>
  <c r="B1049" i="60"/>
  <c r="C1049" i="60"/>
  <c r="D1049" i="60"/>
  <c r="A1050" i="60"/>
  <c r="B1050" i="60"/>
  <c r="C1050" i="60"/>
  <c r="D1050" i="60"/>
  <c r="A1051" i="60"/>
  <c r="B1051" i="60"/>
  <c r="C1051" i="60"/>
  <c r="D1051" i="60"/>
  <c r="A1052" i="60"/>
  <c r="B1052" i="60"/>
  <c r="C1052" i="60"/>
  <c r="D1052" i="60"/>
  <c r="A1053" i="60"/>
  <c r="B1053" i="60"/>
  <c r="C1053" i="60"/>
  <c r="D1053" i="60"/>
  <c r="A1054" i="60"/>
  <c r="B1054" i="60"/>
  <c r="C1054" i="60"/>
  <c r="D1054" i="60"/>
  <c r="A1055" i="60"/>
  <c r="B1055" i="60"/>
  <c r="C1055" i="60"/>
  <c r="D1055" i="60"/>
  <c r="A1056" i="60"/>
  <c r="B1056" i="60"/>
  <c r="C1056" i="60"/>
  <c r="D1056" i="60"/>
  <c r="A1057" i="60"/>
  <c r="B1057" i="60"/>
  <c r="C1057" i="60"/>
  <c r="D1057" i="60"/>
  <c r="A1058" i="60"/>
  <c r="B1058" i="60"/>
  <c r="C1058" i="60"/>
  <c r="D1058" i="60"/>
  <c r="A1059" i="60"/>
  <c r="B1059" i="60"/>
  <c r="C1059" i="60"/>
  <c r="D1059" i="60"/>
  <c r="A1060" i="60"/>
  <c r="B1060" i="60"/>
  <c r="C1060" i="60"/>
  <c r="D1060" i="60"/>
  <c r="A1061" i="60"/>
  <c r="B1061" i="60"/>
  <c r="C1061" i="60"/>
  <c r="D1061" i="60"/>
  <c r="A1062" i="60"/>
  <c r="B1062" i="60"/>
  <c r="C1062" i="60"/>
  <c r="D1062" i="60"/>
  <c r="A1063" i="60"/>
  <c r="B1063" i="60"/>
  <c r="C1063" i="60"/>
  <c r="D1063" i="60"/>
  <c r="A1064" i="60"/>
  <c r="B1064" i="60"/>
  <c r="C1064" i="60"/>
  <c r="D1064" i="60"/>
  <c r="A1065" i="60"/>
  <c r="B1065" i="60"/>
  <c r="C1065" i="60"/>
  <c r="D1065" i="60"/>
  <c r="A1066" i="60"/>
  <c r="B1066" i="60"/>
  <c r="C1066" i="60"/>
  <c r="D1066" i="60"/>
  <c r="A1067" i="60"/>
  <c r="B1067" i="60"/>
  <c r="C1067" i="60"/>
  <c r="D1067" i="60"/>
  <c r="A1068" i="60"/>
  <c r="B1068" i="60"/>
  <c r="C1068" i="60"/>
  <c r="D1068" i="60"/>
  <c r="A1069" i="60"/>
  <c r="B1069" i="60"/>
  <c r="C1069" i="60"/>
  <c r="D1069" i="60"/>
  <c r="A1070" i="60"/>
  <c r="B1070" i="60"/>
  <c r="C1070" i="60"/>
  <c r="D1070" i="60"/>
  <c r="A1071" i="60"/>
  <c r="B1071" i="60"/>
  <c r="C1071" i="60"/>
  <c r="D1071" i="60"/>
  <c r="A1072" i="60"/>
  <c r="B1072" i="60"/>
  <c r="C1072" i="60"/>
  <c r="D1072" i="60"/>
  <c r="A1073" i="60"/>
  <c r="B1073" i="60"/>
  <c r="C1073" i="60"/>
  <c r="D1073" i="60"/>
  <c r="A1074" i="60"/>
  <c r="B1074" i="60"/>
  <c r="C1074" i="60"/>
  <c r="D1074" i="60"/>
  <c r="A1075" i="60"/>
  <c r="B1075" i="60"/>
  <c r="C1075" i="60"/>
  <c r="D1075" i="60"/>
  <c r="A1076" i="60"/>
  <c r="B1076" i="60"/>
  <c r="C1076" i="60"/>
  <c r="D1076" i="60"/>
  <c r="A1077" i="60"/>
  <c r="B1077" i="60"/>
  <c r="C1077" i="60"/>
  <c r="D1077" i="60"/>
  <c r="A1078" i="60"/>
  <c r="B1078" i="60"/>
  <c r="C1078" i="60"/>
  <c r="D1078" i="60"/>
  <c r="A1079" i="60"/>
  <c r="B1079" i="60"/>
  <c r="C1079" i="60"/>
  <c r="D1079" i="60"/>
  <c r="A1080" i="60"/>
  <c r="B1080" i="60"/>
  <c r="C1080" i="60"/>
  <c r="D1080" i="60"/>
  <c r="A1081" i="60"/>
  <c r="B1081" i="60"/>
  <c r="C1081" i="60"/>
  <c r="D1081" i="60"/>
  <c r="A1082" i="60"/>
  <c r="B1082" i="60"/>
  <c r="C1082" i="60"/>
  <c r="D1082" i="60"/>
  <c r="A1083" i="60"/>
  <c r="B1083" i="60"/>
  <c r="C1083" i="60"/>
  <c r="D1083" i="60"/>
  <c r="A1084" i="60"/>
  <c r="B1084" i="60"/>
  <c r="C1084" i="60"/>
  <c r="D1084" i="60"/>
  <c r="A1085" i="60"/>
  <c r="B1085" i="60"/>
  <c r="C1085" i="60"/>
  <c r="D1085" i="60"/>
  <c r="A1086" i="60"/>
  <c r="B1086" i="60"/>
  <c r="C1086" i="60"/>
  <c r="D1086" i="60"/>
  <c r="A1087" i="60"/>
  <c r="B1087" i="60"/>
  <c r="C1087" i="60"/>
  <c r="D1087" i="60"/>
  <c r="A1088" i="60"/>
  <c r="B1088" i="60"/>
  <c r="C1088" i="60"/>
  <c r="D1088" i="60"/>
  <c r="A1089" i="60"/>
  <c r="B1089" i="60"/>
  <c r="C1089" i="60"/>
  <c r="D1089" i="60"/>
  <c r="A1090" i="60"/>
  <c r="B1090" i="60"/>
  <c r="C1090" i="60"/>
  <c r="D1090" i="60"/>
  <c r="A1091" i="60"/>
  <c r="B1091" i="60"/>
  <c r="C1091" i="60"/>
  <c r="D1091" i="60"/>
  <c r="A1092" i="60"/>
  <c r="B1092" i="60"/>
  <c r="C1092" i="60"/>
  <c r="D1092" i="60"/>
  <c r="A1093" i="60"/>
  <c r="B1093" i="60"/>
  <c r="C1093" i="60"/>
  <c r="D1093" i="60"/>
  <c r="A1094" i="60"/>
  <c r="B1094" i="60"/>
  <c r="C1094" i="60"/>
  <c r="D1094" i="60"/>
  <c r="A1095" i="60"/>
  <c r="B1095" i="60"/>
  <c r="C1095" i="60"/>
  <c r="D1095" i="60"/>
  <c r="A1096" i="60"/>
  <c r="B1096" i="60"/>
  <c r="C1096" i="60"/>
  <c r="D1096" i="60"/>
  <c r="A1097" i="60"/>
  <c r="B1097" i="60"/>
  <c r="C1097" i="60"/>
  <c r="D1097" i="60"/>
  <c r="A1098" i="60"/>
  <c r="B1098" i="60"/>
  <c r="C1098" i="60"/>
  <c r="D1098" i="60"/>
  <c r="A1099" i="60"/>
  <c r="B1099" i="60"/>
  <c r="C1099" i="60"/>
  <c r="D1099" i="60"/>
  <c r="A1100" i="60"/>
  <c r="B1100" i="60"/>
  <c r="C1100" i="60"/>
  <c r="D1100" i="60"/>
  <c r="A1101" i="60"/>
  <c r="B1101" i="60"/>
  <c r="C1101" i="60"/>
  <c r="D1101" i="60"/>
  <c r="A1102" i="60"/>
  <c r="B1102" i="60"/>
  <c r="C1102" i="60"/>
  <c r="D1102" i="60"/>
  <c r="A1103" i="60"/>
  <c r="B1103" i="60"/>
  <c r="C1103" i="60"/>
  <c r="D1103" i="60"/>
  <c r="A1104" i="60"/>
  <c r="B1104" i="60"/>
  <c r="C1104" i="60"/>
  <c r="D1104" i="60"/>
  <c r="A1105" i="60"/>
  <c r="B1105" i="60"/>
  <c r="C1105" i="60"/>
  <c r="D1105" i="60"/>
  <c r="A1106" i="60"/>
  <c r="B1106" i="60"/>
  <c r="C1106" i="60"/>
  <c r="D1106" i="60"/>
  <c r="A1107" i="60"/>
  <c r="B1107" i="60"/>
  <c r="C1107" i="60"/>
  <c r="D1107" i="60"/>
  <c r="A1108" i="60"/>
  <c r="B1108" i="60"/>
  <c r="C1108" i="60"/>
  <c r="D1108" i="60"/>
  <c r="A1109" i="60"/>
  <c r="B1109" i="60"/>
  <c r="C1109" i="60"/>
  <c r="D1109" i="60"/>
  <c r="A1110" i="60"/>
  <c r="B1110" i="60"/>
  <c r="C1110" i="60"/>
  <c r="D1110" i="60"/>
  <c r="A1111" i="60"/>
  <c r="B1111" i="60"/>
  <c r="C1111" i="60"/>
  <c r="D1111" i="60"/>
  <c r="A1112" i="60"/>
  <c r="B1112" i="60"/>
  <c r="C1112" i="60"/>
  <c r="D1112" i="60"/>
  <c r="A1113" i="60"/>
  <c r="B1113" i="60"/>
  <c r="C1113" i="60"/>
  <c r="D1113" i="60"/>
  <c r="A1114" i="60"/>
  <c r="B1114" i="60"/>
  <c r="C1114" i="60"/>
  <c r="D1114" i="60"/>
  <c r="A1115" i="60"/>
  <c r="B1115" i="60"/>
  <c r="C1115" i="60"/>
  <c r="D1115" i="60"/>
  <c r="A1116" i="60"/>
  <c r="B1116" i="60"/>
  <c r="C1116" i="60"/>
  <c r="D1116" i="60"/>
  <c r="A1117" i="60"/>
  <c r="B1117" i="60"/>
  <c r="C1117" i="60"/>
  <c r="D1117" i="60"/>
  <c r="A1118" i="60"/>
  <c r="B1118" i="60"/>
  <c r="C1118" i="60"/>
  <c r="D1118" i="60"/>
  <c r="A1119" i="60"/>
  <c r="B1119" i="60"/>
  <c r="C1119" i="60"/>
  <c r="D1119" i="60"/>
  <c r="A1120" i="60"/>
  <c r="B1120" i="60"/>
  <c r="C1120" i="60"/>
  <c r="D1120" i="60"/>
  <c r="A1121" i="60"/>
  <c r="B1121" i="60"/>
  <c r="C1121" i="60"/>
  <c r="D1121" i="60"/>
  <c r="A1122" i="60"/>
  <c r="B1122" i="60"/>
  <c r="C1122" i="60"/>
  <c r="D1122" i="60"/>
  <c r="A1123" i="60"/>
  <c r="B1123" i="60"/>
  <c r="C1123" i="60"/>
  <c r="D1123" i="60"/>
  <c r="A1124" i="60"/>
  <c r="B1124" i="60"/>
  <c r="C1124" i="60"/>
  <c r="D1124" i="60"/>
  <c r="A1125" i="60"/>
  <c r="B1125" i="60"/>
  <c r="C1125" i="60"/>
  <c r="D1125" i="60"/>
  <c r="A1126" i="60"/>
  <c r="B1126" i="60"/>
  <c r="C1126" i="60"/>
  <c r="D1126" i="60"/>
  <c r="A1127" i="60"/>
  <c r="B1127" i="60"/>
  <c r="C1127" i="60"/>
  <c r="D1127" i="60"/>
  <c r="A1128" i="60"/>
  <c r="B1128" i="60"/>
  <c r="C1128" i="60"/>
  <c r="D1128" i="60"/>
  <c r="A1129" i="60"/>
  <c r="B1129" i="60"/>
  <c r="C1129" i="60"/>
  <c r="D1129" i="60"/>
  <c r="A1130" i="60"/>
  <c r="B1130" i="60"/>
  <c r="C1130" i="60"/>
  <c r="D1130" i="60"/>
  <c r="A1131" i="60"/>
  <c r="B1131" i="60"/>
  <c r="C1131" i="60"/>
  <c r="D1131" i="60"/>
  <c r="A1132" i="60"/>
  <c r="B1132" i="60"/>
  <c r="C1132" i="60"/>
  <c r="D1132" i="60"/>
  <c r="A1133" i="60"/>
  <c r="B1133" i="60"/>
  <c r="C1133" i="60"/>
  <c r="D1133" i="60"/>
  <c r="A1134" i="60"/>
  <c r="B1134" i="60"/>
  <c r="C1134" i="60"/>
  <c r="D1134" i="60"/>
  <c r="A1135" i="60"/>
  <c r="B1135" i="60"/>
  <c r="C1135" i="60"/>
  <c r="D1135" i="60"/>
  <c r="A1136" i="60"/>
  <c r="B1136" i="60"/>
  <c r="C1136" i="60"/>
  <c r="D1136" i="60"/>
  <c r="A1137" i="60"/>
  <c r="B1137" i="60"/>
  <c r="C1137" i="60"/>
  <c r="D1137" i="60"/>
  <c r="A1138" i="60"/>
  <c r="B1138" i="60"/>
  <c r="C1138" i="60"/>
  <c r="D1138" i="60"/>
  <c r="A1139" i="60"/>
  <c r="B1139" i="60"/>
  <c r="C1139" i="60"/>
  <c r="D1139" i="60"/>
  <c r="A1140" i="60"/>
  <c r="B1140" i="60"/>
  <c r="C1140" i="60"/>
  <c r="D1140" i="60"/>
  <c r="A1141" i="60"/>
  <c r="B1141" i="60"/>
  <c r="C1141" i="60"/>
  <c r="D1141" i="60"/>
  <c r="A1142" i="60"/>
  <c r="B1142" i="60"/>
  <c r="C1142" i="60"/>
  <c r="D1142" i="60"/>
  <c r="A1143" i="60"/>
  <c r="B1143" i="60"/>
  <c r="C1143" i="60"/>
  <c r="D1143" i="60"/>
  <c r="A1144" i="60"/>
  <c r="B1144" i="60"/>
  <c r="C1144" i="60"/>
  <c r="D1144" i="60"/>
  <c r="A1145" i="60"/>
  <c r="B1145" i="60"/>
  <c r="C1145" i="60"/>
  <c r="D1145" i="60"/>
  <c r="A1146" i="60"/>
  <c r="B1146" i="60"/>
  <c r="C1146" i="60"/>
  <c r="D1146" i="60"/>
  <c r="A1147" i="60"/>
  <c r="B1147" i="60"/>
  <c r="C1147" i="60"/>
  <c r="D1147" i="60"/>
  <c r="A1148" i="60"/>
  <c r="B1148" i="60"/>
  <c r="C1148" i="60"/>
  <c r="D1148" i="60"/>
  <c r="A1149" i="60"/>
  <c r="B1149" i="60"/>
  <c r="C1149" i="60"/>
  <c r="D1149" i="60"/>
  <c r="A1150" i="60"/>
  <c r="B1150" i="60"/>
  <c r="C1150" i="60"/>
  <c r="D1150" i="60"/>
  <c r="A1151" i="60"/>
  <c r="B1151" i="60"/>
  <c r="C1151" i="60"/>
  <c r="D1151" i="60"/>
  <c r="A1152" i="60"/>
  <c r="B1152" i="60"/>
  <c r="C1152" i="60"/>
  <c r="D1152" i="60"/>
  <c r="A1153" i="60"/>
  <c r="B1153" i="60"/>
  <c r="C1153" i="60"/>
  <c r="D1153" i="60"/>
  <c r="A1154" i="60"/>
  <c r="B1154" i="60"/>
  <c r="C1154" i="60"/>
  <c r="D1154" i="60"/>
  <c r="A1155" i="60"/>
  <c r="B1155" i="60"/>
  <c r="C1155" i="60"/>
  <c r="D1155" i="60"/>
  <c r="A1156" i="60"/>
  <c r="B1156" i="60"/>
  <c r="C1156" i="60"/>
  <c r="D1156" i="60"/>
  <c r="A1157" i="60"/>
  <c r="B1157" i="60"/>
  <c r="C1157" i="60"/>
  <c r="D1157" i="60"/>
  <c r="A1158" i="60"/>
  <c r="B1158" i="60"/>
  <c r="C1158" i="60"/>
  <c r="D1158" i="60"/>
  <c r="A1159" i="60"/>
  <c r="B1159" i="60"/>
  <c r="C1159" i="60"/>
  <c r="D1159" i="60"/>
  <c r="A1160" i="60"/>
  <c r="B1160" i="60"/>
  <c r="C1160" i="60"/>
  <c r="D1160" i="60"/>
  <c r="A1161" i="60"/>
  <c r="B1161" i="60"/>
  <c r="C1161" i="60"/>
  <c r="D1161" i="60"/>
  <c r="A1162" i="60"/>
  <c r="B1162" i="60"/>
  <c r="C1162" i="60"/>
  <c r="D1162" i="60"/>
  <c r="A1163" i="60"/>
  <c r="B1163" i="60"/>
  <c r="C1163" i="60"/>
  <c r="D1163" i="60"/>
  <c r="A1164" i="60"/>
  <c r="B1164" i="60"/>
  <c r="C1164" i="60"/>
  <c r="D1164" i="60"/>
  <c r="A1165" i="60"/>
  <c r="B1165" i="60"/>
  <c r="C1165" i="60"/>
  <c r="D1165" i="60"/>
  <c r="A1166" i="60"/>
  <c r="B1166" i="60"/>
  <c r="C1166" i="60"/>
  <c r="D1166" i="60"/>
  <c r="A1167" i="60"/>
  <c r="B1167" i="60"/>
  <c r="C1167" i="60"/>
  <c r="D1167" i="60"/>
  <c r="A1168" i="60"/>
  <c r="B1168" i="60"/>
  <c r="C1168" i="60"/>
  <c r="D1168" i="60"/>
  <c r="A1169" i="60"/>
  <c r="B1169" i="60"/>
  <c r="C1169" i="60"/>
  <c r="D1169" i="60"/>
  <c r="A1170" i="60"/>
  <c r="B1170" i="60"/>
  <c r="C1170" i="60"/>
  <c r="D1170" i="60"/>
  <c r="A1171" i="60"/>
  <c r="B1171" i="60"/>
  <c r="C1171" i="60"/>
  <c r="D1171" i="60"/>
  <c r="A1172" i="60"/>
  <c r="B1172" i="60"/>
  <c r="C1172" i="60"/>
  <c r="D1172" i="60"/>
  <c r="A1173" i="60"/>
  <c r="B1173" i="60"/>
  <c r="C1173" i="60"/>
  <c r="D1173" i="60"/>
  <c r="A1174" i="60"/>
  <c r="B1174" i="60"/>
  <c r="C1174" i="60"/>
  <c r="D1174" i="60"/>
  <c r="A1175" i="60"/>
  <c r="B1175" i="60"/>
  <c r="C1175" i="60"/>
  <c r="D1175" i="60"/>
  <c r="A1176" i="60"/>
  <c r="B1176" i="60"/>
  <c r="C1176" i="60"/>
  <c r="D1176" i="60"/>
  <c r="A1177" i="60"/>
  <c r="B1177" i="60"/>
  <c r="C1177" i="60"/>
  <c r="D1177" i="60"/>
  <c r="A1178" i="60"/>
  <c r="B1178" i="60"/>
  <c r="C1178" i="60"/>
  <c r="D1178" i="60"/>
  <c r="A1179" i="60"/>
  <c r="B1179" i="60"/>
  <c r="C1179" i="60"/>
  <c r="D1179" i="60"/>
  <c r="A1180" i="60"/>
  <c r="B1180" i="60"/>
  <c r="C1180" i="60"/>
  <c r="D1180" i="60"/>
  <c r="A1181" i="60"/>
  <c r="B1181" i="60"/>
  <c r="C1181" i="60"/>
  <c r="D1181" i="60"/>
  <c r="A1182" i="60"/>
  <c r="B1182" i="60"/>
  <c r="C1182" i="60"/>
  <c r="D1182" i="60"/>
  <c r="A1183" i="60"/>
  <c r="B1183" i="60"/>
  <c r="C1183" i="60"/>
  <c r="D1183" i="60"/>
  <c r="A1184" i="60"/>
  <c r="B1184" i="60"/>
  <c r="C1184" i="60"/>
  <c r="D1184" i="60"/>
  <c r="A1185" i="60"/>
  <c r="B1185" i="60"/>
  <c r="C1185" i="60"/>
  <c r="D1185" i="60"/>
  <c r="A1186" i="60"/>
  <c r="B1186" i="60"/>
  <c r="C1186" i="60"/>
  <c r="D1186" i="60"/>
  <c r="A1187" i="60"/>
  <c r="B1187" i="60"/>
  <c r="C1187" i="60"/>
  <c r="D1187" i="60"/>
  <c r="A1188" i="60"/>
  <c r="B1188" i="60"/>
  <c r="C1188" i="60"/>
  <c r="D1188" i="60"/>
  <c r="A1189" i="60"/>
  <c r="B1189" i="60"/>
  <c r="C1189" i="60"/>
  <c r="D1189" i="60"/>
  <c r="A1190" i="60"/>
  <c r="B1190" i="60"/>
  <c r="C1190" i="60"/>
  <c r="D1190" i="60"/>
  <c r="A1191" i="60"/>
  <c r="B1191" i="60"/>
  <c r="C1191" i="60"/>
  <c r="D1191" i="60"/>
  <c r="A1192" i="60"/>
  <c r="B1192" i="60"/>
  <c r="C1192" i="60"/>
  <c r="D1192" i="60"/>
  <c r="A1193" i="60"/>
  <c r="B1193" i="60"/>
  <c r="C1193" i="60"/>
  <c r="D1193" i="60"/>
  <c r="A1194" i="60"/>
  <c r="B1194" i="60"/>
  <c r="C1194" i="60"/>
  <c r="D1194" i="60"/>
  <c r="A1195" i="60"/>
  <c r="B1195" i="60"/>
  <c r="C1195" i="60"/>
  <c r="D1195" i="60"/>
  <c r="A1196" i="60"/>
  <c r="B1196" i="60"/>
  <c r="C1196" i="60"/>
  <c r="D1196" i="60"/>
  <c r="A1197" i="60"/>
  <c r="B1197" i="60"/>
  <c r="C1197" i="60"/>
  <c r="D1197" i="60"/>
  <c r="A1198" i="60"/>
  <c r="B1198" i="60"/>
  <c r="C1198" i="60"/>
  <c r="D1198" i="60"/>
  <c r="A1199" i="60"/>
  <c r="B1199" i="60"/>
  <c r="C1199" i="60"/>
  <c r="D1199" i="60"/>
  <c r="A1200" i="60"/>
  <c r="B1200" i="60"/>
  <c r="C1200" i="60"/>
  <c r="D1200" i="60"/>
  <c r="A1201" i="60"/>
  <c r="B1201" i="60"/>
  <c r="C1201" i="60"/>
  <c r="D1201" i="60"/>
  <c r="A1202" i="60"/>
  <c r="B1202" i="60"/>
  <c r="C1202" i="60"/>
  <c r="D1202" i="60"/>
  <c r="A1203" i="60"/>
  <c r="B1203" i="60"/>
  <c r="C1203" i="60"/>
  <c r="D1203" i="60"/>
  <c r="A1204" i="60"/>
  <c r="B1204" i="60"/>
  <c r="C1204" i="60"/>
  <c r="D1204" i="60"/>
  <c r="A1205" i="60"/>
  <c r="B1205" i="60"/>
  <c r="C1205" i="60"/>
  <c r="D1205" i="60"/>
  <c r="A1206" i="60"/>
  <c r="B1206" i="60"/>
  <c r="C1206" i="60"/>
  <c r="D1206" i="60"/>
  <c r="A1207" i="60"/>
  <c r="B1207" i="60"/>
  <c r="C1207" i="60"/>
  <c r="D1207" i="60"/>
  <c r="A1208" i="60"/>
  <c r="B1208" i="60"/>
  <c r="C1208" i="60"/>
  <c r="D1208" i="60"/>
  <c r="A1209" i="60"/>
  <c r="B1209" i="60"/>
  <c r="C1209" i="60"/>
  <c r="D1209" i="60"/>
  <c r="A1210" i="60"/>
  <c r="B1210" i="60"/>
  <c r="C1210" i="60"/>
  <c r="D1210" i="60"/>
  <c r="A1211" i="60"/>
  <c r="B1211" i="60"/>
  <c r="C1211" i="60"/>
  <c r="D1211" i="60"/>
  <c r="A1212" i="60"/>
  <c r="B1212" i="60"/>
  <c r="C1212" i="60"/>
  <c r="D1212" i="60"/>
  <c r="A1213" i="60"/>
  <c r="B1213" i="60"/>
  <c r="C1213" i="60"/>
  <c r="D1213" i="60"/>
  <c r="A1214" i="60"/>
  <c r="B1214" i="60"/>
  <c r="C1214" i="60"/>
  <c r="D1214" i="60"/>
  <c r="A1215" i="60"/>
  <c r="B1215" i="60"/>
  <c r="C1215" i="60"/>
  <c r="D1215" i="60"/>
  <c r="A1216" i="60"/>
  <c r="B1216" i="60"/>
  <c r="C1216" i="60"/>
  <c r="D1216" i="60"/>
  <c r="A1217" i="60"/>
  <c r="B1217" i="60"/>
  <c r="C1217" i="60"/>
  <c r="D1217" i="60"/>
  <c r="A1218" i="60"/>
  <c r="B1218" i="60"/>
  <c r="C1218" i="60"/>
  <c r="D1218" i="60"/>
  <c r="A1219" i="60"/>
  <c r="B1219" i="60"/>
  <c r="C1219" i="60"/>
  <c r="D1219" i="60"/>
  <c r="A1220" i="60"/>
  <c r="B1220" i="60"/>
  <c r="C1220" i="60"/>
  <c r="D1220" i="60"/>
  <c r="A1221" i="60"/>
  <c r="B1221" i="60"/>
  <c r="C1221" i="60"/>
  <c r="D1221" i="60"/>
  <c r="A1222" i="60"/>
  <c r="B1222" i="60"/>
  <c r="C1222" i="60"/>
  <c r="D1222" i="60"/>
  <c r="A1223" i="60"/>
  <c r="B1223" i="60"/>
  <c r="C1223" i="60"/>
  <c r="D1223" i="60"/>
  <c r="A1224" i="60"/>
  <c r="B1224" i="60"/>
  <c r="C1224" i="60"/>
  <c r="D1224" i="60"/>
  <c r="A1225" i="60"/>
  <c r="B1225" i="60"/>
  <c r="C1225" i="60"/>
  <c r="D1225" i="60"/>
  <c r="A1226" i="60"/>
  <c r="B1226" i="60"/>
  <c r="C1226" i="60"/>
  <c r="D1226" i="60"/>
  <c r="A1227" i="60"/>
  <c r="B1227" i="60"/>
  <c r="C1227" i="60"/>
  <c r="D1227" i="60"/>
  <c r="A1228" i="60"/>
  <c r="B1228" i="60"/>
  <c r="C1228" i="60"/>
  <c r="D1228" i="60"/>
  <c r="A1229" i="60"/>
  <c r="B1229" i="60"/>
  <c r="C1229" i="60"/>
  <c r="D1229" i="60"/>
  <c r="A1230" i="60"/>
  <c r="B1230" i="60"/>
  <c r="C1230" i="60"/>
  <c r="D1230" i="60"/>
  <c r="A1231" i="60"/>
  <c r="B1231" i="60"/>
  <c r="C1231" i="60"/>
  <c r="D1231" i="60"/>
  <c r="A1232" i="60"/>
  <c r="B1232" i="60"/>
  <c r="C1232" i="60"/>
  <c r="D1232" i="60"/>
  <c r="A1233" i="60"/>
  <c r="B1233" i="60"/>
  <c r="C1233" i="60"/>
  <c r="D1233" i="60"/>
  <c r="A1234" i="60"/>
  <c r="B1234" i="60"/>
  <c r="C1234" i="60"/>
  <c r="D1234" i="60"/>
  <c r="A1235" i="60"/>
  <c r="B1235" i="60"/>
  <c r="C1235" i="60"/>
  <c r="D1235" i="60"/>
  <c r="A1236" i="60"/>
  <c r="B1236" i="60"/>
  <c r="C1236" i="60"/>
  <c r="D1236" i="60"/>
  <c r="A1237" i="60"/>
  <c r="B1237" i="60"/>
  <c r="C1237" i="60"/>
  <c r="D1237" i="60"/>
  <c r="A1238" i="60"/>
  <c r="B1238" i="60"/>
  <c r="C1238" i="60"/>
  <c r="D1238" i="60"/>
  <c r="A1239" i="60"/>
  <c r="B1239" i="60"/>
  <c r="C1239" i="60"/>
  <c r="D1239" i="60"/>
  <c r="A1240" i="60"/>
  <c r="B1240" i="60"/>
  <c r="C1240" i="60"/>
  <c r="D1240" i="60"/>
  <c r="A1241" i="60"/>
  <c r="B1241" i="60"/>
  <c r="C1241" i="60"/>
  <c r="D1241" i="60"/>
  <c r="A1242" i="60"/>
  <c r="B1242" i="60"/>
  <c r="C1242" i="60"/>
  <c r="D1242" i="60"/>
  <c r="A1243" i="60"/>
  <c r="B1243" i="60"/>
  <c r="C1243" i="60"/>
  <c r="D1243" i="60"/>
  <c r="A1244" i="60"/>
  <c r="B1244" i="60"/>
  <c r="C1244" i="60"/>
  <c r="D1244" i="60"/>
  <c r="A1245" i="60"/>
  <c r="B1245" i="60"/>
  <c r="C1245" i="60"/>
  <c r="D1245" i="60"/>
  <c r="A1246" i="60"/>
  <c r="B1246" i="60"/>
  <c r="C1246" i="60"/>
  <c r="D1246" i="60"/>
  <c r="A1247" i="60"/>
  <c r="B1247" i="60"/>
  <c r="C1247" i="60"/>
  <c r="D1247" i="60"/>
  <c r="A1248" i="60"/>
  <c r="B1248" i="60"/>
  <c r="C1248" i="60"/>
  <c r="D1248" i="60"/>
  <c r="A1249" i="60"/>
  <c r="B1249" i="60"/>
  <c r="C1249" i="60"/>
  <c r="D1249" i="60"/>
  <c r="A1250" i="60"/>
  <c r="B1250" i="60"/>
  <c r="C1250" i="60"/>
  <c r="D1250" i="60"/>
  <c r="A1251" i="60"/>
  <c r="B1251" i="60"/>
  <c r="C1251" i="60"/>
  <c r="D1251" i="60"/>
  <c r="A1252" i="60"/>
  <c r="B1252" i="60"/>
  <c r="C1252" i="60"/>
  <c r="D1252" i="60"/>
  <c r="A1253" i="60"/>
  <c r="B1253" i="60"/>
  <c r="C1253" i="60"/>
  <c r="D1253" i="60"/>
  <c r="A1254" i="60"/>
  <c r="B1254" i="60"/>
  <c r="C1254" i="60"/>
  <c r="D1254" i="60"/>
  <c r="A1255" i="60"/>
  <c r="B1255" i="60"/>
  <c r="C1255" i="60"/>
  <c r="D1255" i="60"/>
  <c r="A1256" i="60"/>
  <c r="B1256" i="60"/>
  <c r="C1256" i="60"/>
  <c r="D1256" i="60"/>
  <c r="A1257" i="60"/>
  <c r="B1257" i="60"/>
  <c r="C1257" i="60"/>
  <c r="D1257" i="60"/>
  <c r="A1258" i="60"/>
  <c r="B1258" i="60"/>
  <c r="C1258" i="60"/>
  <c r="D1258" i="60"/>
  <c r="A1259" i="60"/>
  <c r="B1259" i="60"/>
  <c r="C1259" i="60"/>
  <c r="D1259" i="60"/>
  <c r="A1260" i="60"/>
  <c r="B1260" i="60"/>
  <c r="C1260" i="60"/>
  <c r="D1260" i="60"/>
  <c r="A1261" i="60"/>
  <c r="B1261" i="60"/>
  <c r="C1261" i="60"/>
  <c r="D1261" i="60"/>
  <c r="A1262" i="60"/>
  <c r="B1262" i="60"/>
  <c r="C1262" i="60"/>
  <c r="D1262" i="60"/>
  <c r="A1263" i="60"/>
  <c r="B1263" i="60"/>
  <c r="C1263" i="60"/>
  <c r="D1263" i="60"/>
  <c r="A1264" i="60"/>
  <c r="B1264" i="60"/>
  <c r="C1264" i="60"/>
  <c r="D1264" i="60"/>
  <c r="A1265" i="60"/>
  <c r="B1265" i="60"/>
  <c r="C1265" i="60"/>
  <c r="D1265" i="60"/>
  <c r="A1266" i="60"/>
  <c r="B1266" i="60"/>
  <c r="C1266" i="60"/>
  <c r="D1266" i="60"/>
  <c r="A1267" i="60"/>
  <c r="B1267" i="60"/>
  <c r="C1267" i="60"/>
  <c r="D1267" i="60"/>
  <c r="A1268" i="60"/>
  <c r="B1268" i="60"/>
  <c r="C1268" i="60"/>
  <c r="D1268" i="60"/>
  <c r="A1269" i="60"/>
  <c r="B1269" i="60"/>
  <c r="C1269" i="60"/>
  <c r="D1269" i="60"/>
  <c r="A1270" i="60"/>
  <c r="B1270" i="60"/>
  <c r="C1270" i="60"/>
  <c r="D1270" i="60"/>
  <c r="A1271" i="60"/>
  <c r="B1271" i="60"/>
  <c r="C1271" i="60"/>
  <c r="D1271" i="60"/>
  <c r="A1272" i="60"/>
  <c r="B1272" i="60"/>
  <c r="C1272" i="60"/>
  <c r="D1272" i="60"/>
  <c r="A1273" i="60"/>
  <c r="B1273" i="60"/>
  <c r="C1273" i="60"/>
  <c r="D1273" i="60"/>
  <c r="A1274" i="60"/>
  <c r="B1274" i="60"/>
  <c r="C1274" i="60"/>
  <c r="D1274" i="60"/>
  <c r="A1275" i="60"/>
  <c r="B1275" i="60"/>
  <c r="C1275" i="60"/>
  <c r="D1275" i="60"/>
  <c r="A1276" i="60"/>
  <c r="B1276" i="60"/>
  <c r="C1276" i="60"/>
  <c r="D1276" i="60"/>
  <c r="A1277" i="60"/>
  <c r="B1277" i="60"/>
  <c r="C1277" i="60"/>
  <c r="D1277" i="60"/>
  <c r="A1278" i="60"/>
  <c r="B1278" i="60"/>
  <c r="C1278" i="60"/>
  <c r="D1278" i="60"/>
  <c r="A1279" i="60"/>
  <c r="B1279" i="60"/>
  <c r="C1279" i="60"/>
  <c r="D1279" i="60"/>
  <c r="A1280" i="60"/>
  <c r="B1280" i="60"/>
  <c r="C1280" i="60"/>
  <c r="D1280" i="60"/>
  <c r="A1281" i="60"/>
  <c r="B1281" i="60"/>
  <c r="C1281" i="60"/>
  <c r="D1281" i="60"/>
  <c r="A1282" i="60"/>
  <c r="B1282" i="60"/>
  <c r="C1282" i="60"/>
  <c r="D1282" i="60"/>
  <c r="A1283" i="60"/>
  <c r="B1283" i="60"/>
  <c r="C1283" i="60"/>
  <c r="D1283" i="60"/>
  <c r="A1284" i="60"/>
  <c r="B1284" i="60"/>
  <c r="C1284" i="60"/>
  <c r="D1284" i="60"/>
  <c r="A1285" i="60"/>
  <c r="B1285" i="60"/>
  <c r="C1285" i="60"/>
  <c r="D1285" i="60"/>
  <c r="A1286" i="60"/>
  <c r="B1286" i="60"/>
  <c r="C1286" i="60"/>
  <c r="D1286" i="60"/>
  <c r="A1287" i="60"/>
  <c r="B1287" i="60"/>
  <c r="C1287" i="60"/>
  <c r="D1287" i="60"/>
  <c r="A1288" i="60"/>
  <c r="B1288" i="60"/>
  <c r="C1288" i="60"/>
  <c r="D1288" i="60"/>
  <c r="A1289" i="60"/>
  <c r="B1289" i="60"/>
  <c r="C1289" i="60"/>
  <c r="D1289" i="60"/>
  <c r="A1290" i="60"/>
  <c r="B1290" i="60"/>
  <c r="C1290" i="60"/>
  <c r="D1290" i="60"/>
  <c r="A1291" i="60"/>
  <c r="B1291" i="60"/>
  <c r="C1291" i="60"/>
  <c r="D1291" i="60"/>
  <c r="A1292" i="60"/>
  <c r="B1292" i="60"/>
  <c r="C1292" i="60"/>
  <c r="D1292" i="60"/>
  <c r="A1293" i="60"/>
  <c r="B1293" i="60"/>
  <c r="C1293" i="60"/>
  <c r="D1293" i="60"/>
  <c r="A1294" i="60"/>
  <c r="B1294" i="60"/>
  <c r="C1294" i="60"/>
  <c r="D1294" i="60"/>
  <c r="A1295" i="60"/>
  <c r="B1295" i="60"/>
  <c r="C1295" i="60"/>
  <c r="D1295" i="60"/>
  <c r="A1296" i="60"/>
  <c r="B1296" i="60"/>
  <c r="C1296" i="60"/>
  <c r="D1296" i="60"/>
  <c r="A1297" i="60"/>
  <c r="B1297" i="60"/>
  <c r="C1297" i="60"/>
  <c r="D1297" i="60"/>
  <c r="A1298" i="60"/>
  <c r="B1298" i="60"/>
  <c r="C1298" i="60"/>
  <c r="D1298" i="60"/>
  <c r="A1299" i="60"/>
  <c r="B1299" i="60"/>
  <c r="C1299" i="60"/>
  <c r="D1299" i="60"/>
  <c r="A1300" i="60"/>
  <c r="B1300" i="60"/>
  <c r="C1300" i="60"/>
  <c r="D1300" i="60"/>
  <c r="A1301" i="60"/>
  <c r="B1301" i="60"/>
  <c r="C1301" i="60"/>
  <c r="D1301" i="60"/>
  <c r="A1302" i="60"/>
  <c r="B1302" i="60"/>
  <c r="C1302" i="60"/>
  <c r="D1302" i="60"/>
  <c r="A1303" i="60"/>
  <c r="B1303" i="60"/>
  <c r="C1303" i="60"/>
  <c r="D1303" i="60"/>
  <c r="A1304" i="60"/>
  <c r="B1304" i="60"/>
  <c r="C1304" i="60"/>
  <c r="D1304" i="60"/>
  <c r="A1305" i="60"/>
  <c r="B1305" i="60"/>
  <c r="C1305" i="60"/>
  <c r="D1305" i="60"/>
  <c r="A1306" i="60"/>
  <c r="B1306" i="60"/>
  <c r="C1306" i="60"/>
  <c r="D1306" i="60"/>
  <c r="A1307" i="60"/>
  <c r="B1307" i="60"/>
  <c r="C1307" i="60"/>
  <c r="D1307" i="60"/>
  <c r="A1308" i="60"/>
  <c r="B1308" i="60"/>
  <c r="C1308" i="60"/>
  <c r="D1308" i="60"/>
  <c r="A1309" i="60"/>
  <c r="B1309" i="60"/>
  <c r="C1309" i="60"/>
  <c r="D1309" i="60"/>
  <c r="A1310" i="60"/>
  <c r="B1310" i="60"/>
  <c r="C1310" i="60"/>
  <c r="D1310" i="60"/>
  <c r="A1311" i="60"/>
  <c r="B1311" i="60"/>
  <c r="C1311" i="60"/>
  <c r="D1311" i="60"/>
  <c r="A1312" i="60"/>
  <c r="B1312" i="60"/>
  <c r="C1312" i="60"/>
  <c r="D1312" i="60"/>
  <c r="A1313" i="60"/>
  <c r="B1313" i="60"/>
  <c r="C1313" i="60"/>
  <c r="D1313" i="60"/>
  <c r="A1314" i="60"/>
  <c r="B1314" i="60"/>
  <c r="C1314" i="60"/>
  <c r="D1314" i="60"/>
  <c r="A1315" i="60"/>
  <c r="B1315" i="60"/>
  <c r="C1315" i="60"/>
  <c r="D1315" i="60"/>
  <c r="A1316" i="60"/>
  <c r="B1316" i="60"/>
  <c r="C1316" i="60"/>
  <c r="D1316" i="60"/>
  <c r="A1317" i="60"/>
  <c r="B1317" i="60"/>
  <c r="C1317" i="60"/>
  <c r="D1317" i="60"/>
  <c r="A1318" i="60"/>
  <c r="B1318" i="60"/>
  <c r="C1318" i="60"/>
  <c r="D1318" i="60"/>
  <c r="A1319" i="60"/>
  <c r="B1319" i="60"/>
  <c r="C1319" i="60"/>
  <c r="D1319" i="60"/>
  <c r="A1320" i="60"/>
  <c r="B1320" i="60"/>
  <c r="C1320" i="60"/>
  <c r="D1320" i="60"/>
  <c r="A1321" i="60"/>
  <c r="B1321" i="60"/>
  <c r="C1321" i="60"/>
  <c r="D1321" i="60"/>
  <c r="A1322" i="60"/>
  <c r="B1322" i="60"/>
  <c r="C1322" i="60"/>
  <c r="D1322" i="60"/>
  <c r="A1323" i="60"/>
  <c r="B1323" i="60"/>
  <c r="C1323" i="60"/>
  <c r="D1323" i="60"/>
  <c r="A1324" i="60"/>
  <c r="B1324" i="60"/>
  <c r="C1324" i="60"/>
  <c r="D1324" i="60"/>
  <c r="A1325" i="60"/>
  <c r="B1325" i="60"/>
  <c r="C1325" i="60"/>
  <c r="D1325" i="60"/>
  <c r="A1326" i="60"/>
  <c r="B1326" i="60"/>
  <c r="C1326" i="60"/>
  <c r="D1326" i="60"/>
  <c r="A1327" i="60"/>
  <c r="B1327" i="60"/>
  <c r="C1327" i="60"/>
  <c r="D1327" i="60"/>
  <c r="A1328" i="60"/>
  <c r="B1328" i="60"/>
  <c r="C1328" i="60"/>
  <c r="D1328" i="60"/>
  <c r="A1329" i="60"/>
  <c r="B1329" i="60"/>
  <c r="C1329" i="60"/>
  <c r="D1329" i="60"/>
  <c r="A1330" i="60"/>
  <c r="B1330" i="60"/>
  <c r="C1330" i="60"/>
  <c r="D1330" i="60"/>
  <c r="A1331" i="60"/>
  <c r="B1331" i="60"/>
  <c r="C1331" i="60"/>
  <c r="D1331" i="60"/>
  <c r="A1332" i="60"/>
  <c r="B1332" i="60"/>
  <c r="C1332" i="60"/>
  <c r="D1332" i="60"/>
  <c r="A1333" i="60"/>
  <c r="B1333" i="60"/>
  <c r="C1333" i="60"/>
  <c r="D1333" i="60"/>
  <c r="A1334" i="60"/>
  <c r="B1334" i="60"/>
  <c r="C1334" i="60"/>
  <c r="D1334" i="60"/>
  <c r="A1335" i="60"/>
  <c r="B1335" i="60"/>
  <c r="C1335" i="60"/>
  <c r="D1335" i="60"/>
  <c r="A1336" i="60"/>
  <c r="B1336" i="60"/>
  <c r="C1336" i="60"/>
  <c r="D1336" i="60"/>
  <c r="A1337" i="60"/>
  <c r="B1337" i="60"/>
  <c r="C1337" i="60"/>
  <c r="D1337" i="60"/>
  <c r="A1338" i="60"/>
  <c r="B1338" i="60"/>
  <c r="C1338" i="60"/>
  <c r="D1338" i="60"/>
  <c r="A1339" i="60"/>
  <c r="B1339" i="60"/>
  <c r="C1339" i="60"/>
  <c r="D1339" i="60"/>
  <c r="A1340" i="60"/>
  <c r="B1340" i="60"/>
  <c r="C1340" i="60"/>
  <c r="D1340" i="60"/>
  <c r="A1341" i="60"/>
  <c r="B1341" i="60"/>
  <c r="C1341" i="60"/>
  <c r="D1341" i="60"/>
  <c r="A1342" i="60"/>
  <c r="B1342" i="60"/>
  <c r="C1342" i="60"/>
  <c r="D1342" i="60"/>
  <c r="A1343" i="60"/>
  <c r="B1343" i="60"/>
  <c r="C1343" i="60"/>
  <c r="D1343" i="60"/>
  <c r="A1344" i="60"/>
  <c r="B1344" i="60"/>
  <c r="C1344" i="60"/>
  <c r="D1344" i="60"/>
  <c r="A1345" i="60"/>
  <c r="B1345" i="60"/>
  <c r="C1345" i="60"/>
  <c r="D1345" i="60"/>
  <c r="A1346" i="60"/>
  <c r="B1346" i="60"/>
  <c r="C1346" i="60"/>
  <c r="D1346" i="60"/>
  <c r="A1347" i="60"/>
  <c r="B1347" i="60"/>
  <c r="C1347" i="60"/>
  <c r="D1347" i="60"/>
  <c r="A1348" i="60"/>
  <c r="B1348" i="60"/>
  <c r="C1348" i="60"/>
  <c r="D1348" i="60"/>
  <c r="A1349" i="60"/>
  <c r="B1349" i="60"/>
  <c r="C1349" i="60"/>
  <c r="D1349" i="60"/>
  <c r="A1350" i="60"/>
  <c r="B1350" i="60"/>
  <c r="C1350" i="60"/>
  <c r="D1350" i="60"/>
  <c r="A1351" i="60"/>
  <c r="B1351" i="60"/>
  <c r="C1351" i="60"/>
  <c r="D1351" i="60"/>
  <c r="A1352" i="60"/>
  <c r="B1352" i="60"/>
  <c r="C1352" i="60"/>
  <c r="D1352" i="60"/>
  <c r="A1353" i="60"/>
  <c r="B1353" i="60"/>
  <c r="C1353" i="60"/>
  <c r="D1353" i="60"/>
  <c r="A1354" i="60"/>
  <c r="B1354" i="60"/>
  <c r="C1354" i="60"/>
  <c r="D1354" i="60"/>
  <c r="A1355" i="60"/>
  <c r="B1355" i="60"/>
  <c r="C1355" i="60"/>
  <c r="D1355" i="60"/>
  <c r="A1356" i="60"/>
  <c r="B1356" i="60"/>
  <c r="C1356" i="60"/>
  <c r="D1356" i="60"/>
  <c r="A1357" i="60"/>
  <c r="B1357" i="60"/>
  <c r="C1357" i="60"/>
  <c r="D1357" i="60"/>
  <c r="A1358" i="60"/>
  <c r="B1358" i="60"/>
  <c r="C1358" i="60"/>
  <c r="D1358" i="60"/>
  <c r="A1359" i="60"/>
  <c r="B1359" i="60"/>
  <c r="C1359" i="60"/>
  <c r="D1359" i="60"/>
  <c r="A1360" i="60"/>
  <c r="B1360" i="60"/>
  <c r="C1360" i="60"/>
  <c r="D1360" i="60"/>
  <c r="A1361" i="60"/>
  <c r="B1361" i="60"/>
  <c r="C1361" i="60"/>
  <c r="D1361" i="60"/>
  <c r="A1362" i="60"/>
  <c r="B1362" i="60"/>
  <c r="C1362" i="60"/>
  <c r="D1362" i="60"/>
  <c r="A1363" i="60"/>
  <c r="B1363" i="60"/>
  <c r="C1363" i="60"/>
  <c r="D1363" i="60"/>
  <c r="A1364" i="60"/>
  <c r="B1364" i="60"/>
  <c r="C1364" i="60"/>
  <c r="D1364" i="60"/>
  <c r="A1365" i="60"/>
  <c r="B1365" i="60"/>
  <c r="C1365" i="60"/>
  <c r="D1365" i="60"/>
  <c r="A1366" i="60"/>
  <c r="B1366" i="60"/>
  <c r="C1366" i="60"/>
  <c r="D1366" i="60"/>
  <c r="A1367" i="60"/>
  <c r="B1367" i="60"/>
  <c r="C1367" i="60"/>
  <c r="D1367" i="60"/>
  <c r="A1368" i="60"/>
  <c r="B1368" i="60"/>
  <c r="C1368" i="60"/>
  <c r="D1368" i="60"/>
  <c r="A1369" i="60"/>
  <c r="B1369" i="60"/>
  <c r="C1369" i="60"/>
  <c r="D1369" i="60"/>
  <c r="A1370" i="60"/>
  <c r="B1370" i="60"/>
  <c r="C1370" i="60"/>
  <c r="D1370" i="60"/>
  <c r="A1371" i="60"/>
  <c r="B1371" i="60"/>
  <c r="C1371" i="60"/>
  <c r="D1371" i="60"/>
  <c r="A1372" i="60"/>
  <c r="B1372" i="60"/>
  <c r="C1372" i="60"/>
  <c r="D1372" i="60"/>
  <c r="A1373" i="60"/>
  <c r="B1373" i="60"/>
  <c r="C1373" i="60"/>
  <c r="D1373" i="60"/>
  <c r="A1374" i="60"/>
  <c r="B1374" i="60"/>
  <c r="C1374" i="60"/>
  <c r="D1374" i="60"/>
  <c r="A1375" i="60"/>
  <c r="B1375" i="60"/>
  <c r="C1375" i="60"/>
  <c r="D1375" i="60"/>
  <c r="A1376" i="60"/>
  <c r="B1376" i="60"/>
  <c r="C1376" i="60"/>
  <c r="D1376" i="60"/>
  <c r="A1377" i="60"/>
  <c r="B1377" i="60"/>
  <c r="C1377" i="60"/>
  <c r="D1377" i="60"/>
  <c r="A1378" i="60"/>
  <c r="B1378" i="60"/>
  <c r="C1378" i="60"/>
  <c r="D1378" i="60"/>
  <c r="A1379" i="60"/>
  <c r="B1379" i="60"/>
  <c r="C1379" i="60"/>
  <c r="D1379" i="60"/>
  <c r="A1380" i="60"/>
  <c r="B1380" i="60"/>
  <c r="C1380" i="60"/>
  <c r="D1380" i="60"/>
  <c r="A1381" i="60"/>
  <c r="B1381" i="60"/>
  <c r="C1381" i="60"/>
  <c r="D1381" i="60"/>
  <c r="A1382" i="60"/>
  <c r="B1382" i="60"/>
  <c r="C1382" i="60"/>
  <c r="D1382" i="60"/>
  <c r="A1383" i="60"/>
  <c r="B1383" i="60"/>
  <c r="C1383" i="60"/>
  <c r="D1383" i="60"/>
  <c r="A1384" i="60"/>
  <c r="B1384" i="60"/>
  <c r="C1384" i="60"/>
  <c r="D1384" i="60"/>
  <c r="A1385" i="60"/>
  <c r="B1385" i="60"/>
  <c r="C1385" i="60"/>
  <c r="D1385" i="60"/>
  <c r="A1386" i="60"/>
  <c r="B1386" i="60"/>
  <c r="C1386" i="60"/>
  <c r="D1386" i="60"/>
  <c r="A1387" i="60"/>
  <c r="B1387" i="60"/>
  <c r="C1387" i="60"/>
  <c r="D1387" i="60"/>
  <c r="A1388" i="60"/>
  <c r="B1388" i="60"/>
  <c r="C1388" i="60"/>
  <c r="D1388" i="60"/>
  <c r="A1389" i="60"/>
  <c r="B1389" i="60"/>
  <c r="C1389" i="60"/>
  <c r="D1389" i="60"/>
  <c r="A1390" i="60"/>
  <c r="B1390" i="60"/>
  <c r="C1390" i="60"/>
  <c r="D1390" i="60"/>
  <c r="A1391" i="60"/>
  <c r="B1391" i="60"/>
  <c r="C1391" i="60"/>
  <c r="D1391" i="60"/>
  <c r="A1392" i="60"/>
  <c r="B1392" i="60"/>
  <c r="C1392" i="60"/>
  <c r="D1392" i="60"/>
  <c r="A1393" i="60"/>
  <c r="B1393" i="60"/>
  <c r="C1393" i="60"/>
  <c r="D1393" i="60"/>
  <c r="A1394" i="60"/>
  <c r="B1394" i="60"/>
  <c r="C1394" i="60"/>
  <c r="D1394" i="60"/>
  <c r="A1395" i="60"/>
  <c r="B1395" i="60"/>
  <c r="C1395" i="60"/>
  <c r="D1395" i="60"/>
  <c r="A1396" i="60"/>
  <c r="B1396" i="60"/>
  <c r="C1396" i="60"/>
  <c r="D1396" i="60"/>
  <c r="A1397" i="60"/>
  <c r="B1397" i="60"/>
  <c r="C1397" i="60"/>
  <c r="D1397" i="60"/>
  <c r="A1398" i="60"/>
  <c r="B1398" i="60"/>
  <c r="C1398" i="60"/>
  <c r="D1398" i="60"/>
  <c r="A1399" i="60"/>
  <c r="B1399" i="60"/>
  <c r="C1399" i="60"/>
  <c r="D1399" i="60"/>
  <c r="A1400" i="60"/>
  <c r="B1400" i="60"/>
  <c r="C1400" i="60"/>
  <c r="D1400" i="60"/>
  <c r="A1401" i="60"/>
  <c r="B1401" i="60"/>
  <c r="C1401" i="60"/>
  <c r="D1401" i="60"/>
  <c r="A1402" i="60"/>
  <c r="B1402" i="60"/>
  <c r="C1402" i="60"/>
  <c r="D1402" i="60"/>
  <c r="A1403" i="60"/>
  <c r="B1403" i="60"/>
  <c r="C1403" i="60"/>
  <c r="D1403" i="60"/>
  <c r="A1404" i="60"/>
  <c r="B1404" i="60"/>
  <c r="C1404" i="60"/>
  <c r="D1404" i="60"/>
  <c r="A1405" i="60"/>
  <c r="B1405" i="60"/>
  <c r="C1405" i="60"/>
  <c r="D1405" i="60"/>
  <c r="A1406" i="60"/>
  <c r="B1406" i="60"/>
  <c r="C1406" i="60"/>
  <c r="D1406" i="60"/>
  <c r="A1407" i="60"/>
  <c r="B1407" i="60"/>
  <c r="C1407" i="60"/>
  <c r="D1407" i="60"/>
  <c r="A1408" i="60"/>
  <c r="B1408" i="60"/>
  <c r="C1408" i="60"/>
  <c r="D1408" i="60"/>
  <c r="A1409" i="60"/>
  <c r="B1409" i="60"/>
  <c r="C1409" i="60"/>
  <c r="D1409" i="60"/>
  <c r="A1410" i="60"/>
  <c r="B1410" i="60"/>
  <c r="C1410" i="60"/>
  <c r="D1410" i="60"/>
  <c r="A1411" i="60"/>
  <c r="B1411" i="60"/>
  <c r="C1411" i="60"/>
  <c r="D1411" i="60"/>
  <c r="A1412" i="60"/>
  <c r="B1412" i="60"/>
  <c r="C1412" i="60"/>
  <c r="D1412" i="60"/>
  <c r="A1413" i="60"/>
  <c r="B1413" i="60"/>
  <c r="C1413" i="60"/>
  <c r="D1413" i="60"/>
  <c r="A1414" i="60"/>
  <c r="B1414" i="60"/>
  <c r="C1414" i="60"/>
  <c r="D1414" i="60"/>
  <c r="A1415" i="60"/>
  <c r="B1415" i="60"/>
  <c r="C1415" i="60"/>
  <c r="D1415" i="60"/>
  <c r="A1416" i="60"/>
  <c r="B1416" i="60"/>
  <c r="C1416" i="60"/>
  <c r="D1416" i="60"/>
  <c r="A1417" i="60"/>
  <c r="B1417" i="60"/>
  <c r="C1417" i="60"/>
  <c r="D1417" i="60"/>
  <c r="A1418" i="60"/>
  <c r="B1418" i="60"/>
  <c r="C1418" i="60"/>
  <c r="D1418" i="60"/>
  <c r="A1419" i="60"/>
  <c r="B1419" i="60"/>
  <c r="C1419" i="60"/>
  <c r="D1419" i="60"/>
  <c r="A1420" i="60"/>
  <c r="B1420" i="60"/>
  <c r="C1420" i="60"/>
  <c r="D1420" i="60"/>
  <c r="A1421" i="60"/>
  <c r="B1421" i="60"/>
  <c r="C1421" i="60"/>
  <c r="D1421" i="60"/>
  <c r="A1422" i="60"/>
  <c r="B1422" i="60"/>
  <c r="C1422" i="60"/>
  <c r="D1422" i="60"/>
  <c r="A1423" i="60"/>
  <c r="B1423" i="60"/>
  <c r="C1423" i="60"/>
  <c r="D1423" i="60"/>
  <c r="A1424" i="60"/>
  <c r="B1424" i="60"/>
  <c r="C1424" i="60"/>
  <c r="D1424" i="60"/>
  <c r="A1425" i="60"/>
  <c r="B1425" i="60"/>
  <c r="C1425" i="60"/>
  <c r="D1425" i="60"/>
  <c r="A1426" i="60"/>
  <c r="B1426" i="60"/>
  <c r="C1426" i="60"/>
  <c r="D1426" i="60"/>
  <c r="A1427" i="60"/>
  <c r="B1427" i="60"/>
  <c r="C1427" i="60"/>
  <c r="D1427" i="60"/>
  <c r="A1428" i="60"/>
  <c r="B1428" i="60"/>
  <c r="C1428" i="60"/>
  <c r="D1428" i="60"/>
  <c r="A1429" i="60"/>
  <c r="B1429" i="60"/>
  <c r="C1429" i="60"/>
  <c r="D1429" i="60"/>
  <c r="A1430" i="60"/>
  <c r="B1430" i="60"/>
  <c r="C1430" i="60"/>
  <c r="D1430" i="60"/>
  <c r="A1431" i="60"/>
  <c r="B1431" i="60"/>
  <c r="C1431" i="60"/>
  <c r="D1431" i="60"/>
  <c r="A1432" i="60"/>
  <c r="B1432" i="60"/>
  <c r="C1432" i="60"/>
  <c r="D1432" i="60"/>
  <c r="A1433" i="60"/>
  <c r="B1433" i="60"/>
  <c r="C1433" i="60"/>
  <c r="D1433" i="60"/>
  <c r="A1434" i="60"/>
  <c r="B1434" i="60"/>
  <c r="C1434" i="60"/>
  <c r="D1434" i="60"/>
  <c r="A1435" i="60"/>
  <c r="B1435" i="60"/>
  <c r="C1435" i="60"/>
  <c r="D1435" i="60"/>
  <c r="A1436" i="60"/>
  <c r="B1436" i="60"/>
  <c r="C1436" i="60"/>
  <c r="D1436" i="60"/>
  <c r="A1437" i="60"/>
  <c r="B1437" i="60"/>
  <c r="C1437" i="60"/>
  <c r="D1437" i="60"/>
  <c r="A1438" i="60"/>
  <c r="B1438" i="60"/>
  <c r="C1438" i="60"/>
  <c r="D1438" i="60"/>
  <c r="A1439" i="60"/>
  <c r="B1439" i="60"/>
  <c r="C1439" i="60"/>
  <c r="D1439" i="60"/>
  <c r="A1440" i="60"/>
  <c r="B1440" i="60"/>
  <c r="C1440" i="60"/>
  <c r="D1440" i="60"/>
  <c r="A1441" i="60"/>
  <c r="B1441" i="60"/>
  <c r="C1441" i="60"/>
  <c r="D1441" i="60"/>
  <c r="A1442" i="60"/>
  <c r="B1442" i="60"/>
  <c r="C1442" i="60"/>
  <c r="D1442" i="60"/>
  <c r="A1443" i="60"/>
  <c r="B1443" i="60"/>
  <c r="C1443" i="60"/>
  <c r="D1443" i="60"/>
  <c r="A1444" i="60"/>
  <c r="B1444" i="60"/>
  <c r="C1444" i="60"/>
  <c r="D1444" i="60"/>
  <c r="A1445" i="60"/>
  <c r="B1445" i="60"/>
  <c r="C1445" i="60"/>
  <c r="D1445" i="60"/>
  <c r="A1446" i="60"/>
  <c r="B1446" i="60"/>
  <c r="C1446" i="60"/>
  <c r="D1446" i="60"/>
  <c r="A1447" i="60"/>
  <c r="B1447" i="60"/>
  <c r="C1447" i="60"/>
  <c r="D1447" i="60"/>
  <c r="A1448" i="60"/>
  <c r="B1448" i="60"/>
  <c r="C1448" i="60"/>
  <c r="D1448" i="60"/>
  <c r="A1449" i="60"/>
  <c r="B1449" i="60"/>
  <c r="C1449" i="60"/>
  <c r="D1449" i="60"/>
  <c r="A1450" i="60"/>
  <c r="B1450" i="60"/>
  <c r="C1450" i="60"/>
  <c r="D1450" i="60"/>
  <c r="A1451" i="60"/>
  <c r="B1451" i="60"/>
  <c r="C1451" i="60"/>
  <c r="D1451" i="60"/>
  <c r="A1452" i="60"/>
  <c r="B1452" i="60"/>
  <c r="C1452" i="60"/>
  <c r="D1452" i="60"/>
  <c r="A1453" i="60"/>
  <c r="B1453" i="60"/>
  <c r="C1453" i="60"/>
  <c r="D1453" i="60"/>
  <c r="A1454" i="60"/>
  <c r="B1454" i="60"/>
  <c r="C1454" i="60"/>
  <c r="D1454" i="60"/>
  <c r="A1455" i="60"/>
  <c r="B1455" i="60"/>
  <c r="C1455" i="60"/>
  <c r="D1455" i="60"/>
  <c r="A1456" i="60"/>
  <c r="B1456" i="60"/>
  <c r="C1456" i="60"/>
  <c r="D1456" i="60"/>
  <c r="A1457" i="60"/>
  <c r="B1457" i="60"/>
  <c r="C1457" i="60"/>
  <c r="D1457" i="60"/>
  <c r="A1458" i="60"/>
  <c r="B1458" i="60"/>
  <c r="C1458" i="60"/>
  <c r="D1458" i="60"/>
  <c r="A1459" i="60"/>
  <c r="B1459" i="60"/>
  <c r="C1459" i="60"/>
  <c r="D1459" i="60"/>
  <c r="A1460" i="60"/>
  <c r="B1460" i="60"/>
  <c r="C1460" i="60"/>
  <c r="D1460" i="60"/>
  <c r="A1461" i="60"/>
  <c r="B1461" i="60"/>
  <c r="C1461" i="60"/>
  <c r="D1461" i="60"/>
  <c r="A1462" i="60"/>
  <c r="B1462" i="60"/>
  <c r="C1462" i="60"/>
  <c r="D1462" i="60"/>
  <c r="A1463" i="60"/>
  <c r="B1463" i="60"/>
  <c r="C1463" i="60"/>
  <c r="D1463" i="60"/>
  <c r="A1464" i="60"/>
  <c r="B1464" i="60"/>
  <c r="C1464" i="60"/>
  <c r="D1464" i="60"/>
  <c r="A1465" i="60"/>
  <c r="B1465" i="60"/>
  <c r="C1465" i="60"/>
  <c r="D1465" i="60"/>
  <c r="A1466" i="60"/>
  <c r="B1466" i="60"/>
  <c r="C1466" i="60"/>
  <c r="D1466" i="60"/>
  <c r="A1467" i="60"/>
  <c r="B1467" i="60"/>
  <c r="C1467" i="60"/>
  <c r="D1467" i="60"/>
  <c r="A1468" i="60"/>
  <c r="B1468" i="60"/>
  <c r="C1468" i="60"/>
  <c r="D1468" i="60"/>
  <c r="A1469" i="60"/>
  <c r="B1469" i="60"/>
  <c r="C1469" i="60"/>
  <c r="D1469" i="60"/>
  <c r="A1470" i="60"/>
  <c r="B1470" i="60"/>
  <c r="C1470" i="60"/>
  <c r="D1470" i="60"/>
  <c r="A1471" i="60"/>
  <c r="B1471" i="60"/>
  <c r="C1471" i="60"/>
  <c r="D1471" i="60"/>
  <c r="A1472" i="60"/>
  <c r="B1472" i="60"/>
  <c r="C1472" i="60"/>
  <c r="D1472" i="60"/>
  <c r="A1473" i="60"/>
  <c r="B1473" i="60"/>
  <c r="C1473" i="60"/>
  <c r="D1473" i="60"/>
  <c r="A1474" i="60"/>
  <c r="B1474" i="60"/>
  <c r="C1474" i="60"/>
  <c r="D1474" i="60"/>
  <c r="A1475" i="60"/>
  <c r="B1475" i="60"/>
  <c r="C1475" i="60"/>
  <c r="D1475" i="60"/>
  <c r="A1476" i="60"/>
  <c r="B1476" i="60"/>
  <c r="C1476" i="60"/>
  <c r="D1476" i="60"/>
  <c r="A1477" i="60"/>
  <c r="B1477" i="60"/>
  <c r="C1477" i="60"/>
  <c r="D1477" i="60"/>
  <c r="A1478" i="60"/>
  <c r="B1478" i="60"/>
  <c r="C1478" i="60"/>
  <c r="D1478" i="60"/>
  <c r="A1479" i="60"/>
  <c r="B1479" i="60"/>
  <c r="C1479" i="60"/>
  <c r="D1479" i="60"/>
  <c r="A1480" i="60"/>
  <c r="B1480" i="60"/>
  <c r="C1480" i="60"/>
  <c r="D1480" i="60"/>
  <c r="A1481" i="60"/>
  <c r="B1481" i="60"/>
  <c r="C1481" i="60"/>
  <c r="D1481" i="60"/>
  <c r="A1482" i="60"/>
  <c r="B1482" i="60"/>
  <c r="C1482" i="60"/>
  <c r="D1482" i="60"/>
  <c r="A1483" i="60"/>
  <c r="B1483" i="60"/>
  <c r="C1483" i="60"/>
  <c r="D1483" i="60"/>
  <c r="A1484" i="60"/>
  <c r="B1484" i="60"/>
  <c r="C1484" i="60"/>
  <c r="D1484" i="60"/>
  <c r="A1485" i="60"/>
  <c r="B1485" i="60"/>
  <c r="C1485" i="60"/>
  <c r="D1485" i="60"/>
  <c r="A1486" i="60"/>
  <c r="B1486" i="60"/>
  <c r="C1486" i="60"/>
  <c r="D1486" i="60"/>
  <c r="A1487" i="60"/>
  <c r="B1487" i="60"/>
  <c r="C1487" i="60"/>
  <c r="D1487" i="60"/>
  <c r="A1488" i="60"/>
  <c r="B1488" i="60"/>
  <c r="C1488" i="60"/>
  <c r="D1488" i="60"/>
  <c r="A1489" i="60"/>
  <c r="B1489" i="60"/>
  <c r="C1489" i="60"/>
  <c r="D1489" i="60"/>
  <c r="A1490" i="60"/>
  <c r="B1490" i="60"/>
  <c r="C1490" i="60"/>
  <c r="D1490" i="60"/>
  <c r="A1491" i="60"/>
  <c r="B1491" i="60"/>
  <c r="C1491" i="60"/>
  <c r="D1491" i="60"/>
  <c r="A1492" i="60"/>
  <c r="B1492" i="60"/>
  <c r="C1492" i="60"/>
  <c r="D1492" i="60"/>
  <c r="A1493" i="60"/>
  <c r="B1493" i="60"/>
  <c r="C1493" i="60"/>
  <c r="D1493" i="60"/>
  <c r="A1494" i="60"/>
  <c r="B1494" i="60"/>
  <c r="C1494" i="60"/>
  <c r="D1494" i="60"/>
  <c r="A1495" i="60"/>
  <c r="B1495" i="60"/>
  <c r="C1495" i="60"/>
  <c r="D1495" i="60"/>
  <c r="A1496" i="60"/>
  <c r="B1496" i="60"/>
  <c r="C1496" i="60"/>
  <c r="D1496" i="60"/>
  <c r="A1497" i="60"/>
  <c r="B1497" i="60"/>
  <c r="C1497" i="60"/>
  <c r="D1497" i="60"/>
  <c r="A1498" i="60"/>
  <c r="B1498" i="60"/>
  <c r="C1498" i="60"/>
  <c r="D1498" i="60"/>
  <c r="A1499" i="60"/>
  <c r="B1499" i="60"/>
  <c r="C1499" i="60"/>
  <c r="D1499" i="60"/>
  <c r="A1500" i="60"/>
  <c r="B1500" i="60"/>
  <c r="C1500" i="60"/>
  <c r="D1500" i="60"/>
  <c r="A1501" i="60"/>
  <c r="B1501" i="60"/>
  <c r="C1501" i="60"/>
  <c r="D1501" i="60"/>
  <c r="A1502" i="60"/>
  <c r="B1502" i="60"/>
  <c r="C1502" i="60"/>
  <c r="D1502" i="60"/>
  <c r="A1503" i="60"/>
  <c r="B1503" i="60"/>
  <c r="C1503" i="60"/>
  <c r="D1503" i="60"/>
  <c r="A1504" i="60"/>
  <c r="B1504" i="60"/>
  <c r="C1504" i="60"/>
  <c r="D1504" i="60"/>
  <c r="A1505" i="60"/>
  <c r="B1505" i="60"/>
  <c r="C1505" i="60"/>
  <c r="D1505" i="60"/>
  <c r="A1506" i="60"/>
  <c r="B1506" i="60"/>
  <c r="C1506" i="60"/>
  <c r="D1506" i="60"/>
  <c r="A1507" i="60"/>
  <c r="B1507" i="60"/>
  <c r="C1507" i="60"/>
  <c r="D1507" i="60"/>
  <c r="A1508" i="60"/>
  <c r="B1508" i="60"/>
  <c r="C1508" i="60"/>
  <c r="D1508" i="60"/>
  <c r="A1509" i="60"/>
  <c r="B1509" i="60"/>
  <c r="C1509" i="60"/>
  <c r="D1509" i="60"/>
  <c r="A1510" i="60"/>
  <c r="B1510" i="60"/>
  <c r="C1510" i="60"/>
  <c r="D1510" i="60"/>
  <c r="A1511" i="60"/>
  <c r="B1511" i="60"/>
  <c r="C1511" i="60"/>
  <c r="D1511" i="60"/>
  <c r="A1512" i="60"/>
  <c r="B1512" i="60"/>
  <c r="C1512" i="60"/>
  <c r="D1512" i="60"/>
  <c r="A1513" i="60"/>
  <c r="B1513" i="60"/>
  <c r="C1513" i="60"/>
  <c r="D1513" i="60"/>
  <c r="A1514" i="60"/>
  <c r="B1514" i="60"/>
  <c r="C1514" i="60"/>
  <c r="D1514" i="60"/>
  <c r="A1515" i="60"/>
  <c r="B1515" i="60"/>
  <c r="C1515" i="60"/>
  <c r="D1515" i="60"/>
  <c r="A1516" i="60"/>
  <c r="B1516" i="60"/>
  <c r="C1516" i="60"/>
  <c r="D1516" i="60"/>
  <c r="A1517" i="60"/>
  <c r="B1517" i="60"/>
  <c r="C1517" i="60"/>
  <c r="D1517" i="60"/>
  <c r="A1518" i="60"/>
  <c r="B1518" i="60"/>
  <c r="C1518" i="60"/>
  <c r="D1518" i="60"/>
  <c r="A1519" i="60"/>
  <c r="B1519" i="60"/>
  <c r="C1519" i="60"/>
  <c r="D1519" i="60"/>
  <c r="A1520" i="60"/>
  <c r="B1520" i="60"/>
  <c r="C1520" i="60"/>
  <c r="D1520" i="60"/>
  <c r="A1521" i="60"/>
  <c r="B1521" i="60"/>
  <c r="C1521" i="60"/>
  <c r="D1521" i="60"/>
  <c r="A1522" i="60"/>
  <c r="B1522" i="60"/>
  <c r="C1522" i="60"/>
  <c r="D1522" i="60"/>
  <c r="A1523" i="60"/>
  <c r="B1523" i="60"/>
  <c r="C1523" i="60"/>
  <c r="D1523" i="60"/>
  <c r="A1524" i="60"/>
  <c r="B1524" i="60"/>
  <c r="C1524" i="60"/>
  <c r="D1524" i="60"/>
  <c r="A1525" i="60"/>
  <c r="B1525" i="60"/>
  <c r="C1525" i="60"/>
  <c r="D1525" i="60"/>
  <c r="A1526" i="60"/>
  <c r="B1526" i="60"/>
  <c r="C1526" i="60"/>
  <c r="D1526" i="60"/>
  <c r="A1527" i="60"/>
  <c r="B1527" i="60"/>
  <c r="C1527" i="60"/>
  <c r="D1527" i="60"/>
  <c r="A1528" i="60"/>
  <c r="B1528" i="60"/>
  <c r="C1528" i="60"/>
  <c r="D1528" i="60"/>
  <c r="A1529" i="60"/>
  <c r="B1529" i="60"/>
  <c r="C1529" i="60"/>
  <c r="D1529" i="60"/>
  <c r="A1530" i="60"/>
  <c r="B1530" i="60"/>
  <c r="C1530" i="60"/>
  <c r="D1530" i="60"/>
  <c r="A1531" i="60"/>
  <c r="B1531" i="60"/>
  <c r="C1531" i="60"/>
  <c r="D1531" i="60"/>
  <c r="A1532" i="60"/>
  <c r="B1532" i="60"/>
  <c r="C1532" i="60"/>
  <c r="D1532" i="60"/>
  <c r="A1533" i="60"/>
  <c r="B1533" i="60"/>
  <c r="C1533" i="60"/>
  <c r="D1533" i="60"/>
  <c r="A1534" i="60"/>
  <c r="B1534" i="60"/>
  <c r="C1534" i="60"/>
  <c r="D1534" i="60"/>
  <c r="A1535" i="60"/>
  <c r="B1535" i="60"/>
  <c r="C1535" i="60"/>
  <c r="D1535" i="60"/>
  <c r="A1536" i="60"/>
  <c r="B1536" i="60"/>
  <c r="C1536" i="60"/>
  <c r="D1536" i="60"/>
  <c r="A1537" i="60"/>
  <c r="B1537" i="60"/>
  <c r="C1537" i="60"/>
  <c r="D1537" i="60"/>
  <c r="A1538" i="60"/>
  <c r="B1538" i="60"/>
  <c r="C1538" i="60"/>
  <c r="D1538" i="60"/>
  <c r="A1539" i="60"/>
  <c r="B1539" i="60"/>
  <c r="C1539" i="60"/>
  <c r="D1539" i="60"/>
  <c r="A1540" i="60"/>
  <c r="B1540" i="60"/>
  <c r="C1540" i="60"/>
  <c r="D1540" i="60"/>
  <c r="A1541" i="60"/>
  <c r="B1541" i="60"/>
  <c r="C1541" i="60"/>
  <c r="D1541" i="60"/>
  <c r="A1542" i="60"/>
  <c r="B1542" i="60"/>
  <c r="C1542" i="60"/>
  <c r="D1542" i="60"/>
  <c r="A1543" i="60"/>
  <c r="B1543" i="60"/>
  <c r="C1543" i="60"/>
  <c r="D1543" i="60"/>
  <c r="A1544" i="60"/>
  <c r="B1544" i="60"/>
  <c r="C1544" i="60"/>
  <c r="D1544" i="60"/>
  <c r="A1545" i="60"/>
  <c r="B1545" i="60"/>
  <c r="C1545" i="60"/>
  <c r="D1545" i="60"/>
  <c r="A1546" i="60"/>
  <c r="B1546" i="60"/>
  <c r="C1546" i="60"/>
  <c r="D1546" i="60"/>
  <c r="A1547" i="60"/>
  <c r="B1547" i="60"/>
  <c r="C1547" i="60"/>
  <c r="D1547" i="60"/>
  <c r="A1548" i="60"/>
  <c r="B1548" i="60"/>
  <c r="C1548" i="60"/>
  <c r="D1548" i="60"/>
  <c r="A1549" i="60"/>
  <c r="B1549" i="60"/>
  <c r="C1549" i="60"/>
  <c r="D1549" i="60"/>
  <c r="A1550" i="60"/>
  <c r="B1550" i="60"/>
  <c r="C1550" i="60"/>
  <c r="D1550" i="60"/>
  <c r="A1551" i="60"/>
  <c r="B1551" i="60"/>
  <c r="C1551" i="60"/>
  <c r="D1551" i="60"/>
  <c r="A1552" i="60"/>
  <c r="B1552" i="60"/>
  <c r="C1552" i="60"/>
  <c r="D1552" i="60"/>
  <c r="A1553" i="60"/>
  <c r="B1553" i="60"/>
  <c r="C1553" i="60"/>
  <c r="D1553" i="60"/>
  <c r="A1554" i="60"/>
  <c r="B1554" i="60"/>
  <c r="C1554" i="60"/>
  <c r="D1554" i="60"/>
  <c r="A1555" i="60"/>
  <c r="B1555" i="60"/>
  <c r="C1555" i="60"/>
  <c r="D1555" i="60"/>
  <c r="A1556" i="60"/>
  <c r="B1556" i="60"/>
  <c r="C1556" i="60"/>
  <c r="D1556" i="60"/>
  <c r="A1557" i="60"/>
  <c r="B1557" i="60"/>
  <c r="C1557" i="60"/>
  <c r="D1557" i="60"/>
  <c r="A1558" i="60"/>
  <c r="B1558" i="60"/>
  <c r="C1558" i="60"/>
  <c r="D1558" i="60"/>
  <c r="A1559" i="60"/>
  <c r="B1559" i="60"/>
  <c r="C1559" i="60"/>
  <c r="D1559" i="60"/>
  <c r="A1560" i="60"/>
  <c r="B1560" i="60"/>
  <c r="C1560" i="60"/>
  <c r="D1560" i="60"/>
  <c r="A1561" i="60"/>
  <c r="B1561" i="60"/>
  <c r="C1561" i="60"/>
  <c r="D1561" i="60"/>
  <c r="A1562" i="60"/>
  <c r="B1562" i="60"/>
  <c r="C1562" i="60"/>
  <c r="D1562" i="60"/>
  <c r="A1563" i="60"/>
  <c r="B1563" i="60"/>
  <c r="C1563" i="60"/>
  <c r="D1563" i="60"/>
  <c r="A1564" i="60"/>
  <c r="B1564" i="60"/>
  <c r="C1564" i="60"/>
  <c r="D1564" i="60"/>
  <c r="A1565" i="60"/>
  <c r="B1565" i="60"/>
  <c r="C1565" i="60"/>
  <c r="D1565" i="60"/>
  <c r="A1566" i="60"/>
  <c r="B1566" i="60"/>
  <c r="C1566" i="60"/>
  <c r="D1566" i="60"/>
  <c r="A1567" i="60"/>
  <c r="B1567" i="60"/>
  <c r="C1567" i="60"/>
  <c r="D1567" i="60"/>
  <c r="A1568" i="60"/>
  <c r="B1568" i="60"/>
  <c r="C1568" i="60"/>
  <c r="D1568" i="60"/>
  <c r="A1569" i="60"/>
  <c r="B1569" i="60"/>
  <c r="C1569" i="60"/>
  <c r="D1569" i="60"/>
  <c r="A1570" i="60"/>
  <c r="B1570" i="60"/>
  <c r="C1570" i="60"/>
  <c r="D1570" i="60"/>
  <c r="A1571" i="60"/>
  <c r="B1571" i="60"/>
  <c r="C1571" i="60"/>
  <c r="D1571" i="60"/>
  <c r="A1572" i="60"/>
  <c r="B1572" i="60"/>
  <c r="C1572" i="60"/>
  <c r="D1572" i="60"/>
  <c r="A1573" i="60"/>
  <c r="B1573" i="60"/>
  <c r="C1573" i="60"/>
  <c r="D1573" i="60"/>
  <c r="A1574" i="60"/>
  <c r="B1574" i="60"/>
  <c r="C1574" i="60"/>
  <c r="D1574" i="60"/>
  <c r="A1575" i="60"/>
  <c r="B1575" i="60"/>
  <c r="C1575" i="60"/>
  <c r="D1575" i="60"/>
  <c r="A1576" i="60"/>
  <c r="B1576" i="60"/>
  <c r="C1576" i="60"/>
  <c r="D1576" i="60"/>
  <c r="A1577" i="60"/>
  <c r="B1577" i="60"/>
  <c r="C1577" i="60"/>
  <c r="D1577" i="60"/>
  <c r="A1578" i="60"/>
  <c r="B1578" i="60"/>
  <c r="C1578" i="60"/>
  <c r="D1578" i="60"/>
  <c r="A1579" i="60"/>
  <c r="B1579" i="60"/>
  <c r="C1579" i="60"/>
  <c r="D1579" i="60"/>
  <c r="A1580" i="60"/>
  <c r="B1580" i="60"/>
  <c r="C1580" i="60"/>
  <c r="D1580" i="60"/>
  <c r="A1581" i="60"/>
  <c r="B1581" i="60"/>
  <c r="C1581" i="60"/>
  <c r="D1581" i="60"/>
  <c r="A1582" i="60"/>
  <c r="B1582" i="60"/>
  <c r="C1582" i="60"/>
  <c r="D1582" i="60"/>
  <c r="A1583" i="60"/>
  <c r="B1583" i="60"/>
  <c r="C1583" i="60"/>
  <c r="D1583" i="60"/>
  <c r="A1584" i="60"/>
  <c r="B1584" i="60"/>
  <c r="C1584" i="60"/>
  <c r="D1584" i="60"/>
  <c r="A1585" i="60"/>
  <c r="B1585" i="60"/>
  <c r="C1585" i="60"/>
  <c r="D1585" i="60"/>
  <c r="A1586" i="60"/>
  <c r="B1586" i="60"/>
  <c r="C1586" i="60"/>
  <c r="D1586" i="60"/>
  <c r="A1587" i="60"/>
  <c r="B1587" i="60"/>
  <c r="C1587" i="60"/>
  <c r="D1587" i="60"/>
  <c r="A1588" i="60"/>
  <c r="B1588" i="60"/>
  <c r="C1588" i="60"/>
  <c r="D1588" i="60"/>
  <c r="A1589" i="60"/>
  <c r="B1589" i="60"/>
  <c r="C1589" i="60"/>
  <c r="D1589" i="60"/>
  <c r="A1590" i="60"/>
  <c r="B1590" i="60"/>
  <c r="C1590" i="60"/>
  <c r="D1590" i="60"/>
  <c r="A1591" i="60"/>
  <c r="B1591" i="60"/>
  <c r="C1591" i="60"/>
  <c r="D1591" i="60"/>
  <c r="A1592" i="60"/>
  <c r="B1592" i="60"/>
  <c r="C1592" i="60"/>
  <c r="D1592" i="60"/>
  <c r="A1593" i="60"/>
  <c r="B1593" i="60"/>
  <c r="C1593" i="60"/>
  <c r="D1593" i="60"/>
  <c r="A1594" i="60"/>
  <c r="B1594" i="60"/>
  <c r="C1594" i="60"/>
  <c r="D1594" i="60"/>
  <c r="A1595" i="60"/>
  <c r="B1595" i="60"/>
  <c r="C1595" i="60"/>
  <c r="D1595" i="60"/>
  <c r="A1596" i="60"/>
  <c r="B1596" i="60"/>
  <c r="C1596" i="60"/>
  <c r="D1596" i="60"/>
  <c r="A1597" i="60"/>
  <c r="B1597" i="60"/>
  <c r="C1597" i="60"/>
  <c r="D1597" i="60"/>
  <c r="A1598" i="60"/>
  <c r="B1598" i="60"/>
  <c r="C1598" i="60"/>
  <c r="D1598" i="60"/>
  <c r="A1599" i="60"/>
  <c r="B1599" i="60"/>
  <c r="C1599" i="60"/>
  <c r="D1599" i="60"/>
  <c r="A1600" i="60"/>
  <c r="B1600" i="60"/>
  <c r="C1600" i="60"/>
  <c r="D1600" i="60"/>
  <c r="A1601" i="60"/>
  <c r="B1601" i="60"/>
  <c r="C1601" i="60"/>
  <c r="D1601" i="60"/>
  <c r="A1602" i="60"/>
  <c r="B1602" i="60"/>
  <c r="C1602" i="60"/>
  <c r="D1602" i="60"/>
  <c r="A1603" i="60"/>
  <c r="B1603" i="60"/>
  <c r="C1603" i="60"/>
  <c r="D1603" i="60"/>
  <c r="A1604" i="60"/>
  <c r="B1604" i="60"/>
  <c r="C1604" i="60"/>
  <c r="D1604" i="60"/>
  <c r="A1605" i="60"/>
  <c r="B1605" i="60"/>
  <c r="C1605" i="60"/>
  <c r="D1605" i="60"/>
  <c r="A1606" i="60"/>
  <c r="B1606" i="60"/>
  <c r="C1606" i="60"/>
  <c r="D1606" i="60"/>
  <c r="A1607" i="60"/>
  <c r="B1607" i="60"/>
  <c r="C1607" i="60"/>
  <c r="D1607" i="60"/>
  <c r="A1608" i="60"/>
  <c r="B1608" i="60"/>
  <c r="C1608" i="60"/>
  <c r="D1608" i="60"/>
  <c r="A1609" i="60"/>
  <c r="B1609" i="60"/>
  <c r="C1609" i="60"/>
  <c r="D1609" i="60"/>
  <c r="A1610" i="60"/>
  <c r="B1610" i="60"/>
  <c r="C1610" i="60"/>
  <c r="D1610" i="60"/>
  <c r="A1611" i="60"/>
  <c r="B1611" i="60"/>
  <c r="C1611" i="60"/>
  <c r="D1611" i="60"/>
  <c r="A1612" i="60"/>
  <c r="B1612" i="60"/>
  <c r="C1612" i="60"/>
  <c r="D1612" i="60"/>
  <c r="A1613" i="60"/>
  <c r="B1613" i="60"/>
  <c r="C1613" i="60"/>
  <c r="D1613" i="60"/>
  <c r="A1614" i="60"/>
  <c r="B1614" i="60"/>
  <c r="C1614" i="60"/>
  <c r="D1614" i="60"/>
  <c r="A1615" i="60"/>
  <c r="B1615" i="60"/>
  <c r="C1615" i="60"/>
  <c r="D1615" i="60"/>
  <c r="A1616" i="60"/>
  <c r="B1616" i="60"/>
  <c r="C1616" i="60"/>
  <c r="D1616" i="60"/>
  <c r="A1617" i="60"/>
  <c r="B1617" i="60"/>
  <c r="C1617" i="60"/>
  <c r="D1617" i="60"/>
  <c r="A1618" i="60"/>
  <c r="B1618" i="60"/>
  <c r="C1618" i="60"/>
  <c r="D1618" i="60"/>
  <c r="A1619" i="60"/>
  <c r="B1619" i="60"/>
  <c r="C1619" i="60"/>
  <c r="D1619" i="60"/>
  <c r="A1620" i="60"/>
  <c r="B1620" i="60"/>
  <c r="C1620" i="60"/>
  <c r="D1620" i="60"/>
  <c r="A1621" i="60"/>
  <c r="B1621" i="60"/>
  <c r="C1621" i="60"/>
  <c r="D1621" i="60"/>
  <c r="A1622" i="60"/>
  <c r="B1622" i="60"/>
  <c r="C1622" i="60"/>
  <c r="D1622" i="60"/>
  <c r="A1623" i="60"/>
  <c r="B1623" i="60"/>
  <c r="C1623" i="60"/>
  <c r="D1623" i="60"/>
  <c r="A1624" i="60"/>
  <c r="B1624" i="60"/>
  <c r="C1624" i="60"/>
  <c r="D1624" i="60"/>
  <c r="A1625" i="60"/>
  <c r="B1625" i="60"/>
  <c r="C1625" i="60"/>
  <c r="D1625" i="60"/>
  <c r="A1626" i="60"/>
  <c r="B1626" i="60"/>
  <c r="C1626" i="60"/>
  <c r="D1626" i="60"/>
  <c r="A1627" i="60"/>
  <c r="B1627" i="60"/>
  <c r="C1627" i="60"/>
  <c r="D1627" i="60"/>
  <c r="A1628" i="60"/>
  <c r="B1628" i="60"/>
  <c r="C1628" i="60"/>
  <c r="D1628" i="60"/>
  <c r="A1629" i="60"/>
  <c r="B1629" i="60"/>
  <c r="C1629" i="60"/>
  <c r="D1629" i="60"/>
  <c r="A1630" i="60"/>
  <c r="B1630" i="60"/>
  <c r="C1630" i="60"/>
  <c r="D1630" i="60"/>
  <c r="A1631" i="60"/>
  <c r="B1631" i="60"/>
  <c r="C1631" i="60"/>
  <c r="D1631" i="60"/>
  <c r="A1632" i="60"/>
  <c r="B1632" i="60"/>
  <c r="C1632" i="60"/>
  <c r="D1632" i="60"/>
  <c r="A1633" i="60"/>
  <c r="B1633" i="60"/>
  <c r="C1633" i="60"/>
  <c r="D1633" i="60"/>
  <c r="A1634" i="60"/>
  <c r="B1634" i="60"/>
  <c r="C1634" i="60"/>
  <c r="D1634" i="60"/>
  <c r="A1635" i="60"/>
  <c r="B1635" i="60"/>
  <c r="C1635" i="60"/>
  <c r="D1635" i="60"/>
  <c r="A1636" i="60"/>
  <c r="B1636" i="60"/>
  <c r="C1636" i="60"/>
  <c r="D1636" i="60"/>
  <c r="A1637" i="60"/>
  <c r="B1637" i="60"/>
  <c r="C1637" i="60"/>
  <c r="D1637" i="60"/>
  <c r="A1638" i="60"/>
  <c r="B1638" i="60"/>
  <c r="C1638" i="60"/>
  <c r="D1638" i="60"/>
  <c r="A1639" i="60"/>
  <c r="B1639" i="60"/>
  <c r="C1639" i="60"/>
  <c r="D1639" i="60"/>
  <c r="A1640" i="60"/>
  <c r="B1640" i="60"/>
  <c r="C1640" i="60"/>
  <c r="D1640" i="60"/>
  <c r="A1641" i="60"/>
  <c r="B1641" i="60"/>
  <c r="C1641" i="60"/>
  <c r="D1641" i="60"/>
  <c r="A1642" i="60"/>
  <c r="B1642" i="60"/>
  <c r="C1642" i="60"/>
  <c r="D1642" i="60"/>
  <c r="A1643" i="60"/>
  <c r="B1643" i="60"/>
  <c r="C1643" i="60"/>
  <c r="D1643" i="60"/>
  <c r="A1644" i="60"/>
  <c r="B1644" i="60"/>
  <c r="C1644" i="60"/>
  <c r="D1644" i="60"/>
  <c r="A1645" i="60"/>
  <c r="B1645" i="60"/>
  <c r="C1645" i="60"/>
  <c r="D1645" i="60"/>
  <c r="A1646" i="60"/>
  <c r="B1646" i="60"/>
  <c r="C1646" i="60"/>
  <c r="D1646" i="60"/>
  <c r="A1647" i="60"/>
  <c r="B1647" i="60"/>
  <c r="C1647" i="60"/>
  <c r="D1647" i="60"/>
  <c r="A1648" i="60"/>
  <c r="B1648" i="60"/>
  <c r="C1648" i="60"/>
  <c r="D1648" i="60"/>
  <c r="A1649" i="60"/>
  <c r="B1649" i="60"/>
  <c r="C1649" i="60"/>
  <c r="D1649" i="60"/>
  <c r="A1650" i="60"/>
  <c r="B1650" i="60"/>
  <c r="C1650" i="60"/>
  <c r="D1650" i="60"/>
  <c r="A1651" i="60"/>
  <c r="B1651" i="60"/>
  <c r="C1651" i="60"/>
  <c r="D1651" i="60"/>
  <c r="A1652" i="60"/>
  <c r="B1652" i="60"/>
  <c r="C1652" i="60"/>
  <c r="D1652" i="60"/>
  <c r="A1653" i="60"/>
  <c r="B1653" i="60"/>
  <c r="C1653" i="60"/>
  <c r="D1653" i="60"/>
  <c r="A1654" i="60"/>
  <c r="B1654" i="60"/>
  <c r="C1654" i="60"/>
  <c r="D1654" i="60"/>
  <c r="A1655" i="60"/>
  <c r="B1655" i="60"/>
  <c r="C1655" i="60"/>
  <c r="D1655" i="60"/>
  <c r="A1656" i="60"/>
  <c r="B1656" i="60"/>
  <c r="C1656" i="60"/>
  <c r="D1656" i="60"/>
  <c r="A1657" i="60"/>
  <c r="B1657" i="60"/>
  <c r="C1657" i="60"/>
  <c r="D1657" i="60"/>
  <c r="A1658" i="60"/>
  <c r="B1658" i="60"/>
  <c r="C1658" i="60"/>
  <c r="D1658" i="60"/>
  <c r="A1659" i="60"/>
  <c r="B1659" i="60"/>
  <c r="C1659" i="60"/>
  <c r="D1659" i="60"/>
  <c r="A1660" i="60"/>
  <c r="B1660" i="60"/>
  <c r="C1660" i="60"/>
  <c r="D1660" i="60"/>
  <c r="A1661" i="60"/>
  <c r="B1661" i="60"/>
  <c r="C1661" i="60"/>
  <c r="D1661" i="60"/>
  <c r="A1662" i="60"/>
  <c r="B1662" i="60"/>
  <c r="C1662" i="60"/>
  <c r="D1662" i="60"/>
  <c r="A1663" i="60"/>
  <c r="B1663" i="60"/>
  <c r="C1663" i="60"/>
  <c r="D1663" i="60"/>
  <c r="A1664" i="60"/>
  <c r="B1664" i="60"/>
  <c r="C1664" i="60"/>
  <c r="D1664" i="60"/>
  <c r="A1665" i="60"/>
  <c r="B1665" i="60"/>
  <c r="C1665" i="60"/>
  <c r="D1665" i="60"/>
  <c r="A1666" i="60"/>
  <c r="B1666" i="60"/>
  <c r="C1666" i="60"/>
  <c r="D1666" i="60"/>
  <c r="A1667" i="60"/>
  <c r="B1667" i="60"/>
  <c r="C1667" i="60"/>
  <c r="D1667" i="60"/>
  <c r="A1668" i="60"/>
  <c r="B1668" i="60"/>
  <c r="C1668" i="60"/>
  <c r="D1668" i="60"/>
  <c r="A1669" i="60"/>
  <c r="B1669" i="60"/>
  <c r="C1669" i="60"/>
  <c r="D1669" i="60"/>
  <c r="A1670" i="60"/>
  <c r="B1670" i="60"/>
  <c r="C1670" i="60"/>
  <c r="D1670" i="60"/>
  <c r="A1671" i="60"/>
  <c r="B1671" i="60"/>
  <c r="C1671" i="60"/>
  <c r="D1671" i="60"/>
  <c r="A1672" i="60"/>
  <c r="B1672" i="60"/>
  <c r="C1672" i="60"/>
  <c r="D1672" i="60"/>
  <c r="A1673" i="60"/>
  <c r="B1673" i="60"/>
  <c r="C1673" i="60"/>
  <c r="D1673" i="60"/>
  <c r="A1674" i="60"/>
  <c r="B1674" i="60"/>
  <c r="C1674" i="60"/>
  <c r="D1674" i="60"/>
  <c r="A1675" i="60"/>
  <c r="B1675" i="60"/>
  <c r="C1675" i="60"/>
  <c r="D1675" i="60"/>
  <c r="A1676" i="60"/>
  <c r="B1676" i="60"/>
  <c r="C1676" i="60"/>
  <c r="D1676" i="60"/>
  <c r="A1677" i="60"/>
  <c r="B1677" i="60"/>
  <c r="C1677" i="60"/>
  <c r="D1677" i="60"/>
  <c r="A1678" i="60"/>
  <c r="B1678" i="60"/>
  <c r="C1678" i="60"/>
  <c r="D1678" i="60"/>
  <c r="A1679" i="60"/>
  <c r="B1679" i="60"/>
  <c r="C1679" i="60"/>
  <c r="D1679" i="60"/>
  <c r="A1680" i="60"/>
  <c r="B1680" i="60"/>
  <c r="C1680" i="60"/>
  <c r="D1680" i="60"/>
  <c r="A1681" i="60"/>
  <c r="B1681" i="60"/>
  <c r="C1681" i="60"/>
  <c r="D1681" i="60"/>
  <c r="A1682" i="60"/>
  <c r="B1682" i="60"/>
  <c r="C1682" i="60"/>
  <c r="D1682" i="60"/>
  <c r="A1683" i="60"/>
  <c r="B1683" i="60"/>
  <c r="C1683" i="60"/>
  <c r="D1683" i="60"/>
  <c r="A1684" i="60"/>
  <c r="B1684" i="60"/>
  <c r="C1684" i="60"/>
  <c r="D1684" i="60"/>
  <c r="A1685" i="60"/>
  <c r="B1685" i="60"/>
  <c r="C1685" i="60"/>
  <c r="D1685" i="60"/>
  <c r="A1686" i="60"/>
  <c r="B1686" i="60"/>
  <c r="C1686" i="60"/>
  <c r="D1686" i="60"/>
  <c r="A1687" i="60"/>
  <c r="B1687" i="60"/>
  <c r="C1687" i="60"/>
  <c r="D1687" i="60"/>
  <c r="A1688" i="60"/>
  <c r="B1688" i="60"/>
  <c r="C1688" i="60"/>
  <c r="D1688" i="60"/>
  <c r="A1689" i="60"/>
  <c r="B1689" i="60"/>
  <c r="C1689" i="60"/>
  <c r="D1689" i="60"/>
  <c r="A1690" i="60"/>
  <c r="B1690" i="60"/>
  <c r="C1690" i="60"/>
  <c r="D1690" i="60"/>
  <c r="A1691" i="60"/>
  <c r="B1691" i="60"/>
  <c r="C1691" i="60"/>
  <c r="D1691" i="60"/>
  <c r="A1692" i="60"/>
  <c r="B1692" i="60"/>
  <c r="C1692" i="60"/>
  <c r="D1692" i="60"/>
  <c r="A1693" i="60"/>
  <c r="B1693" i="60"/>
  <c r="C1693" i="60"/>
  <c r="D1693" i="60"/>
  <c r="A1694" i="60"/>
  <c r="B1694" i="60"/>
  <c r="C1694" i="60"/>
  <c r="D1694" i="60"/>
  <c r="A1695" i="60"/>
  <c r="B1695" i="60"/>
  <c r="C1695" i="60"/>
  <c r="D1695" i="60"/>
  <c r="A1696" i="60"/>
  <c r="B1696" i="60"/>
  <c r="C1696" i="60"/>
  <c r="D1696" i="60"/>
  <c r="A1697" i="60"/>
  <c r="B1697" i="60"/>
  <c r="C1697" i="60"/>
  <c r="D1697" i="60"/>
  <c r="A1698" i="60"/>
  <c r="B1698" i="60"/>
  <c r="C1698" i="60"/>
  <c r="D1698" i="60"/>
  <c r="A1699" i="60"/>
  <c r="B1699" i="60"/>
  <c r="C1699" i="60"/>
  <c r="D1699" i="60"/>
  <c r="A1700" i="60"/>
  <c r="B1700" i="60"/>
  <c r="C1700" i="60"/>
  <c r="D1700" i="60"/>
  <c r="A1701" i="60"/>
  <c r="B1701" i="60"/>
  <c r="C1701" i="60"/>
  <c r="D1701" i="60"/>
  <c r="A1702" i="60"/>
  <c r="B1702" i="60"/>
  <c r="C1702" i="60"/>
  <c r="D1702" i="60"/>
  <c r="A1703" i="60"/>
  <c r="B1703" i="60"/>
  <c r="C1703" i="60"/>
  <c r="D1703" i="60"/>
  <c r="A1704" i="60"/>
  <c r="B1704" i="60"/>
  <c r="C1704" i="60"/>
  <c r="D1704" i="60"/>
  <c r="A1705" i="60"/>
  <c r="B1705" i="60"/>
  <c r="C1705" i="60"/>
  <c r="D1705" i="60"/>
  <c r="A1706" i="60"/>
  <c r="B1706" i="60"/>
  <c r="C1706" i="60"/>
  <c r="D1706" i="60"/>
  <c r="A1707" i="60"/>
  <c r="B1707" i="60"/>
  <c r="C1707" i="60"/>
  <c r="D1707" i="60"/>
  <c r="A1708" i="60"/>
  <c r="B1708" i="60"/>
  <c r="C1708" i="60"/>
  <c r="D1708" i="60"/>
  <c r="A1709" i="60"/>
  <c r="B1709" i="60"/>
  <c r="C1709" i="60"/>
  <c r="D1709" i="60"/>
  <c r="A1710" i="60"/>
  <c r="B1710" i="60"/>
  <c r="C1710" i="60"/>
  <c r="D1710" i="60"/>
  <c r="A1711" i="60"/>
  <c r="B1711" i="60"/>
  <c r="C1711" i="60"/>
  <c r="D1711" i="60"/>
  <c r="A1712" i="60"/>
  <c r="B1712" i="60"/>
  <c r="C1712" i="60"/>
  <c r="D1712" i="60"/>
  <c r="A1713" i="60"/>
  <c r="B1713" i="60"/>
  <c r="C1713" i="60"/>
  <c r="D1713" i="60"/>
  <c r="A1714" i="60"/>
  <c r="B1714" i="60"/>
  <c r="C1714" i="60"/>
  <c r="D1714" i="60"/>
  <c r="A1715" i="60"/>
  <c r="B1715" i="60"/>
  <c r="C1715" i="60"/>
  <c r="D1715" i="60"/>
  <c r="A1716" i="60"/>
  <c r="B1716" i="60"/>
  <c r="C1716" i="60"/>
  <c r="D1716" i="60"/>
  <c r="A1717" i="60"/>
  <c r="B1717" i="60"/>
  <c r="C1717" i="60"/>
  <c r="D1717" i="60"/>
  <c r="A1718" i="60"/>
  <c r="B1718" i="60"/>
  <c r="C1718" i="60"/>
  <c r="D1718" i="60"/>
  <c r="A1719" i="60"/>
  <c r="B1719" i="60"/>
  <c r="C1719" i="60"/>
  <c r="D1719" i="60"/>
  <c r="A1720" i="60"/>
  <c r="B1720" i="60"/>
  <c r="C1720" i="60"/>
  <c r="D1720" i="60"/>
  <c r="A1721" i="60"/>
  <c r="B1721" i="60"/>
  <c r="C1721" i="60"/>
  <c r="D1721" i="60"/>
  <c r="A1722" i="60"/>
  <c r="B1722" i="60"/>
  <c r="C1722" i="60"/>
  <c r="D1722" i="60"/>
  <c r="A1723" i="60"/>
  <c r="B1723" i="60"/>
  <c r="C1723" i="60"/>
  <c r="D1723" i="60"/>
  <c r="A1724" i="60"/>
  <c r="B1724" i="60"/>
  <c r="C1724" i="60"/>
  <c r="D1724" i="60"/>
  <c r="A1725" i="60"/>
  <c r="B1725" i="60"/>
  <c r="C1725" i="60"/>
  <c r="D1725" i="60"/>
  <c r="A1726" i="60"/>
  <c r="B1726" i="60"/>
  <c r="C1726" i="60"/>
  <c r="D1726" i="60"/>
  <c r="A1727" i="60"/>
  <c r="B1727" i="60"/>
  <c r="C1727" i="60"/>
  <c r="D1727" i="60"/>
  <c r="A1728" i="60"/>
  <c r="B1728" i="60"/>
  <c r="C1728" i="60"/>
  <c r="D1728" i="60"/>
  <c r="A1729" i="60"/>
  <c r="B1729" i="60"/>
  <c r="C1729" i="60"/>
  <c r="D1729" i="60"/>
  <c r="A1730" i="60"/>
  <c r="B1730" i="60"/>
  <c r="C1730" i="60"/>
  <c r="D1730" i="60"/>
  <c r="A1731" i="60"/>
  <c r="B1731" i="60"/>
  <c r="C1731" i="60"/>
  <c r="D1731" i="60"/>
  <c r="A1732" i="60"/>
  <c r="B1732" i="60"/>
  <c r="C1732" i="60"/>
  <c r="D1732" i="60"/>
  <c r="A1733" i="60"/>
  <c r="B1733" i="60"/>
  <c r="C1733" i="60"/>
  <c r="D1733" i="60"/>
  <c r="A1734" i="60"/>
  <c r="B1734" i="60"/>
  <c r="C1734" i="60"/>
  <c r="D1734" i="60"/>
  <c r="A1735" i="60"/>
  <c r="B1735" i="60"/>
  <c r="C1735" i="60"/>
  <c r="D1735" i="60"/>
  <c r="A1736" i="60"/>
  <c r="B1736" i="60"/>
  <c r="C1736" i="60"/>
  <c r="D1736" i="60"/>
  <c r="A1737" i="60"/>
  <c r="B1737" i="60"/>
  <c r="C1737" i="60"/>
  <c r="D1737" i="60"/>
  <c r="A1738" i="60"/>
  <c r="B1738" i="60"/>
  <c r="C1738" i="60"/>
  <c r="D1738" i="60"/>
  <c r="A1739" i="60"/>
  <c r="B1739" i="60"/>
  <c r="C1739" i="60"/>
  <c r="D1739" i="60"/>
  <c r="A1740" i="60"/>
  <c r="B1740" i="60"/>
  <c r="C1740" i="60"/>
  <c r="D1740" i="60"/>
  <c r="A1741" i="60"/>
  <c r="B1741" i="60"/>
  <c r="C1741" i="60"/>
  <c r="D1741" i="60"/>
  <c r="A1742" i="60"/>
  <c r="B1742" i="60"/>
  <c r="C1742" i="60"/>
  <c r="D1742" i="60"/>
  <c r="A1743" i="60"/>
  <c r="B1743" i="60"/>
  <c r="C1743" i="60"/>
  <c r="D1743" i="60"/>
  <c r="A1744" i="60"/>
  <c r="B1744" i="60"/>
  <c r="C1744" i="60"/>
  <c r="D1744" i="60"/>
  <c r="A1745" i="60"/>
  <c r="B1745" i="60"/>
  <c r="C1745" i="60"/>
  <c r="D1745" i="60"/>
  <c r="A1746" i="60"/>
  <c r="B1746" i="60"/>
  <c r="C1746" i="60"/>
  <c r="D1746" i="60"/>
  <c r="A1747" i="60"/>
  <c r="B1747" i="60"/>
  <c r="C1747" i="60"/>
  <c r="D1747" i="60"/>
  <c r="A1748" i="60"/>
  <c r="B1748" i="60"/>
  <c r="C1748" i="60"/>
  <c r="D1748" i="60"/>
  <c r="A1749" i="60"/>
  <c r="B1749" i="60"/>
  <c r="C1749" i="60"/>
  <c r="D1749" i="60"/>
  <c r="A1750" i="60"/>
  <c r="B1750" i="60"/>
  <c r="C1750" i="60"/>
  <c r="D1750" i="60"/>
  <c r="A1751" i="60"/>
  <c r="B1751" i="60"/>
  <c r="C1751" i="60"/>
  <c r="D1751" i="60"/>
  <c r="A1752" i="60"/>
  <c r="B1752" i="60"/>
  <c r="C1752" i="60"/>
  <c r="D1752" i="60"/>
  <c r="A1753" i="60"/>
  <c r="B1753" i="60"/>
  <c r="C1753" i="60"/>
  <c r="D1753" i="60"/>
  <c r="A1754" i="60"/>
  <c r="B1754" i="60"/>
  <c r="C1754" i="60"/>
  <c r="D1754" i="60"/>
  <c r="A1755" i="60"/>
  <c r="B1755" i="60"/>
  <c r="C1755" i="60"/>
  <c r="D1755" i="60"/>
  <c r="A1756" i="60"/>
  <c r="B1756" i="60"/>
  <c r="C1756" i="60"/>
  <c r="D1756" i="60"/>
  <c r="A1757" i="60"/>
  <c r="B1757" i="60"/>
  <c r="C1757" i="60"/>
  <c r="D1757" i="60"/>
  <c r="A1758" i="60"/>
  <c r="B1758" i="60"/>
  <c r="C1758" i="60"/>
  <c r="D1758" i="60"/>
  <c r="A1759" i="60"/>
  <c r="B1759" i="60"/>
  <c r="C1759" i="60"/>
  <c r="D1759" i="60"/>
  <c r="A1760" i="60"/>
  <c r="B1760" i="60"/>
  <c r="C1760" i="60"/>
  <c r="D1760" i="60"/>
  <c r="A1761" i="60"/>
  <c r="B1761" i="60"/>
  <c r="C1761" i="60"/>
  <c r="D1761" i="60"/>
  <c r="A1762" i="60"/>
  <c r="B1762" i="60"/>
  <c r="C1762" i="60"/>
  <c r="D1762" i="60"/>
  <c r="A1763" i="60"/>
  <c r="B1763" i="60"/>
  <c r="C1763" i="60"/>
  <c r="D1763" i="60"/>
  <c r="A1764" i="60"/>
  <c r="B1764" i="60"/>
  <c r="C1764" i="60"/>
  <c r="D1764" i="60"/>
  <c r="A1765" i="60"/>
  <c r="B1765" i="60"/>
  <c r="C1765" i="60"/>
  <c r="D1765" i="60"/>
  <c r="A1766" i="60"/>
  <c r="B1766" i="60"/>
  <c r="C1766" i="60"/>
  <c r="D1766" i="60"/>
  <c r="A1767" i="60"/>
  <c r="B1767" i="60"/>
  <c r="C1767" i="60"/>
  <c r="D1767" i="60"/>
  <c r="A1768" i="60"/>
  <c r="B1768" i="60"/>
  <c r="C1768" i="60"/>
  <c r="D1768" i="60"/>
  <c r="A1769" i="60"/>
  <c r="B1769" i="60"/>
  <c r="C1769" i="60"/>
  <c r="D1769" i="60"/>
  <c r="A1770" i="60"/>
  <c r="B1770" i="60"/>
  <c r="C1770" i="60"/>
  <c r="D1770" i="60"/>
  <c r="A1771" i="60"/>
  <c r="B1771" i="60"/>
  <c r="C1771" i="60"/>
  <c r="D1771" i="60"/>
  <c r="A1772" i="60"/>
  <c r="B1772" i="60"/>
  <c r="C1772" i="60"/>
  <c r="D1772" i="60"/>
  <c r="A1773" i="60"/>
  <c r="B1773" i="60"/>
  <c r="C1773" i="60"/>
  <c r="D1773" i="60"/>
  <c r="A1774" i="60"/>
  <c r="B1774" i="60"/>
  <c r="C1774" i="60"/>
  <c r="D1774" i="60"/>
  <c r="A1775" i="60"/>
  <c r="B1775" i="60"/>
  <c r="C1775" i="60"/>
  <c r="D1775" i="60"/>
  <c r="A1776" i="60"/>
  <c r="B1776" i="60"/>
  <c r="C1776" i="60"/>
  <c r="D1776" i="60"/>
  <c r="A1777" i="60"/>
  <c r="B1777" i="60"/>
  <c r="C1777" i="60"/>
  <c r="D1777" i="60"/>
  <c r="A1778" i="60"/>
  <c r="B1778" i="60"/>
  <c r="C1778" i="60"/>
  <c r="D1778" i="60"/>
  <c r="A1779" i="60"/>
  <c r="B1779" i="60"/>
  <c r="C1779" i="60"/>
  <c r="D1779" i="60"/>
  <c r="A1780" i="60"/>
  <c r="B1780" i="60"/>
  <c r="C1780" i="60"/>
  <c r="D1780" i="60"/>
  <c r="A1781" i="60"/>
  <c r="B1781" i="60"/>
  <c r="C1781" i="60"/>
  <c r="D1781" i="60"/>
  <c r="A1782" i="60"/>
  <c r="B1782" i="60"/>
  <c r="C1782" i="60"/>
  <c r="D1782" i="60"/>
  <c r="A1783" i="60"/>
  <c r="B1783" i="60"/>
  <c r="C1783" i="60"/>
  <c r="D1783" i="60"/>
  <c r="A1784" i="60"/>
  <c r="B1784" i="60"/>
  <c r="C1784" i="60"/>
  <c r="D1784" i="60"/>
  <c r="A1785" i="60"/>
  <c r="B1785" i="60"/>
  <c r="C1785" i="60"/>
  <c r="D1785" i="60"/>
  <c r="A1786" i="60"/>
  <c r="B1786" i="60"/>
  <c r="C1786" i="60"/>
  <c r="D1786" i="60"/>
  <c r="A1787" i="60"/>
  <c r="B1787" i="60"/>
  <c r="C1787" i="60"/>
  <c r="D1787" i="60"/>
  <c r="A1788" i="60"/>
  <c r="B1788" i="60"/>
  <c r="C1788" i="60"/>
  <c r="D1788" i="60"/>
  <c r="A1789" i="60"/>
  <c r="B1789" i="60"/>
  <c r="C1789" i="60"/>
  <c r="D1789" i="60"/>
  <c r="A1790" i="60"/>
  <c r="B1790" i="60"/>
  <c r="C1790" i="60"/>
  <c r="D1790" i="60"/>
  <c r="A1791" i="60"/>
  <c r="B1791" i="60"/>
  <c r="C1791" i="60"/>
  <c r="D1791" i="60"/>
  <c r="A1792" i="60"/>
  <c r="B1792" i="60"/>
  <c r="C1792" i="60"/>
  <c r="D1792" i="60"/>
  <c r="A1793" i="60"/>
  <c r="B1793" i="60"/>
  <c r="C1793" i="60"/>
  <c r="D1793" i="60"/>
  <c r="A1794" i="60"/>
  <c r="B1794" i="60"/>
  <c r="C1794" i="60"/>
  <c r="D1794" i="60"/>
  <c r="A1795" i="60"/>
  <c r="B1795" i="60"/>
  <c r="C1795" i="60"/>
  <c r="D1795" i="60"/>
  <c r="A1796" i="60"/>
  <c r="B1796" i="60"/>
  <c r="C1796" i="60"/>
  <c r="D1796" i="60"/>
  <c r="A1797" i="60"/>
  <c r="B1797" i="60"/>
  <c r="C1797" i="60"/>
  <c r="D1797" i="60"/>
  <c r="A1798" i="60"/>
  <c r="B1798" i="60"/>
  <c r="C1798" i="60"/>
  <c r="D1798" i="60"/>
  <c r="A1799" i="60"/>
  <c r="B1799" i="60"/>
  <c r="C1799" i="60"/>
  <c r="D1799" i="60"/>
  <c r="A1800" i="60"/>
  <c r="B1800" i="60"/>
  <c r="C1800" i="60"/>
  <c r="D1800" i="60"/>
  <c r="A1801" i="60"/>
  <c r="B1801" i="60"/>
  <c r="C1801" i="60"/>
  <c r="D1801" i="60"/>
  <c r="A1802" i="60"/>
  <c r="B1802" i="60"/>
  <c r="C1802" i="60"/>
  <c r="D1802" i="60"/>
  <c r="A1803" i="60"/>
  <c r="B1803" i="60"/>
  <c r="C1803" i="60"/>
  <c r="D1803" i="60"/>
  <c r="A1804" i="60"/>
  <c r="B1804" i="60"/>
  <c r="C1804" i="60"/>
  <c r="D1804" i="60"/>
  <c r="A1805" i="60"/>
  <c r="B1805" i="60"/>
  <c r="C1805" i="60"/>
  <c r="D1805" i="60"/>
  <c r="A1806" i="60"/>
  <c r="B1806" i="60"/>
  <c r="C1806" i="60"/>
  <c r="D1806" i="60"/>
  <c r="A1807" i="60"/>
  <c r="B1807" i="60"/>
  <c r="C1807" i="60"/>
  <c r="D1807" i="60"/>
  <c r="A1808" i="60"/>
  <c r="B1808" i="60"/>
  <c r="C1808" i="60"/>
  <c r="D1808" i="60"/>
  <c r="A1809" i="60"/>
  <c r="B1809" i="60"/>
  <c r="C1809" i="60"/>
  <c r="D1809" i="60"/>
  <c r="A1810" i="60"/>
  <c r="B1810" i="60"/>
  <c r="C1810" i="60"/>
  <c r="D1810" i="60"/>
  <c r="A1811" i="60"/>
  <c r="B1811" i="60"/>
  <c r="C1811" i="60"/>
  <c r="D1811" i="60"/>
  <c r="A1812" i="60"/>
  <c r="B1812" i="60"/>
  <c r="C1812" i="60"/>
  <c r="D1812" i="60"/>
  <c r="A1813" i="60"/>
  <c r="B1813" i="60"/>
  <c r="C1813" i="60"/>
  <c r="D1813" i="60"/>
  <c r="A1814" i="60"/>
  <c r="B1814" i="60"/>
  <c r="C1814" i="60"/>
  <c r="D1814" i="60"/>
  <c r="A1815" i="60"/>
  <c r="B1815" i="60"/>
  <c r="C1815" i="60"/>
  <c r="D1815" i="60"/>
  <c r="A1816" i="60"/>
  <c r="B1816" i="60"/>
  <c r="C1816" i="60"/>
  <c r="D1816" i="60"/>
  <c r="A1817" i="60"/>
  <c r="B1817" i="60"/>
  <c r="C1817" i="60"/>
  <c r="D1817" i="60"/>
  <c r="A1818" i="60"/>
  <c r="B1818" i="60"/>
  <c r="C1818" i="60"/>
  <c r="D1818" i="60"/>
  <c r="A1819" i="60"/>
  <c r="B1819" i="60"/>
  <c r="C1819" i="60"/>
  <c r="D1819" i="60"/>
  <c r="A1820" i="60"/>
  <c r="B1820" i="60"/>
  <c r="C1820" i="60"/>
  <c r="D1820" i="60"/>
  <c r="A1821" i="60"/>
  <c r="B1821" i="60"/>
  <c r="C1821" i="60"/>
  <c r="D1821" i="60"/>
  <c r="A1822" i="60"/>
  <c r="B1822" i="60"/>
  <c r="C1822" i="60"/>
  <c r="D1822" i="60"/>
  <c r="A1823" i="60"/>
  <c r="B1823" i="60"/>
  <c r="C1823" i="60"/>
  <c r="D1823" i="60"/>
  <c r="A1824" i="60"/>
  <c r="B1824" i="60"/>
  <c r="C1824" i="60"/>
  <c r="D1824" i="60"/>
  <c r="A1825" i="60"/>
  <c r="B1825" i="60"/>
  <c r="C1825" i="60"/>
  <c r="D1825" i="60"/>
  <c r="A1826" i="60"/>
  <c r="B1826" i="60"/>
  <c r="C1826" i="60"/>
  <c r="D1826" i="60"/>
  <c r="A1827" i="60"/>
  <c r="B1827" i="60"/>
  <c r="C1827" i="60"/>
  <c r="D1827" i="60"/>
  <c r="A1828" i="60"/>
  <c r="B1828" i="60"/>
  <c r="C1828" i="60"/>
  <c r="D1828" i="60"/>
  <c r="A1829" i="60"/>
  <c r="B1829" i="60"/>
  <c r="C1829" i="60"/>
  <c r="D1829" i="60"/>
  <c r="A1830" i="60"/>
  <c r="B1830" i="60"/>
  <c r="C1830" i="60"/>
  <c r="D1830" i="60"/>
  <c r="A1831" i="60"/>
  <c r="B1831" i="60"/>
  <c r="C1831" i="60"/>
  <c r="D1831" i="60"/>
  <c r="A1832" i="60"/>
  <c r="B1832" i="60"/>
  <c r="C1832" i="60"/>
  <c r="D1832" i="60"/>
  <c r="A1833" i="60"/>
  <c r="B1833" i="60"/>
  <c r="C1833" i="60"/>
  <c r="D1833" i="60"/>
  <c r="A1834" i="60"/>
  <c r="B1834" i="60"/>
  <c r="C1834" i="60"/>
  <c r="D1834" i="60"/>
  <c r="A1835" i="60"/>
  <c r="B1835" i="60"/>
  <c r="C1835" i="60"/>
  <c r="D1835" i="60"/>
  <c r="A1836" i="60"/>
  <c r="B1836" i="60"/>
  <c r="C1836" i="60"/>
  <c r="D1836" i="60"/>
  <c r="A1837" i="60"/>
  <c r="B1837" i="60"/>
  <c r="C1837" i="60"/>
  <c r="D1837" i="60"/>
  <c r="A1838" i="60"/>
  <c r="B1838" i="60"/>
  <c r="C1838" i="60"/>
  <c r="D1838" i="60"/>
  <c r="A1839" i="60"/>
  <c r="B1839" i="60"/>
  <c r="C1839" i="60"/>
  <c r="D1839" i="60"/>
  <c r="A1840" i="60"/>
  <c r="B1840" i="60"/>
  <c r="C1840" i="60"/>
  <c r="D1840" i="60"/>
  <c r="A1841" i="60"/>
  <c r="B1841" i="60"/>
  <c r="C1841" i="60"/>
  <c r="D1841" i="60"/>
  <c r="A1842" i="60"/>
  <c r="B1842" i="60"/>
  <c r="C1842" i="60"/>
  <c r="D1842" i="60"/>
  <c r="A1843" i="60"/>
  <c r="B1843" i="60"/>
  <c r="C1843" i="60"/>
  <c r="D1843" i="60"/>
  <c r="A1844" i="60"/>
  <c r="B1844" i="60"/>
  <c r="C1844" i="60"/>
  <c r="D1844" i="60"/>
  <c r="A1845" i="60"/>
  <c r="B1845" i="60"/>
  <c r="C1845" i="60"/>
  <c r="D1845" i="60"/>
  <c r="A1846" i="60"/>
  <c r="B1846" i="60"/>
  <c r="C1846" i="60"/>
  <c r="D1846" i="60"/>
  <c r="A1847" i="60"/>
  <c r="B1847" i="60"/>
  <c r="C1847" i="60"/>
  <c r="D1847" i="60"/>
  <c r="A1848" i="60"/>
  <c r="B1848" i="60"/>
  <c r="C1848" i="60"/>
  <c r="D1848" i="60"/>
  <c r="A1849" i="60"/>
  <c r="B1849" i="60"/>
  <c r="C1849" i="60"/>
  <c r="D1849" i="60"/>
  <c r="A1850" i="60"/>
  <c r="B1850" i="60"/>
  <c r="C1850" i="60"/>
  <c r="D1850" i="60"/>
  <c r="A1851" i="60"/>
  <c r="B1851" i="60"/>
  <c r="C1851" i="60"/>
  <c r="D1851" i="60"/>
  <c r="A1852" i="60"/>
  <c r="B1852" i="60"/>
  <c r="C1852" i="60"/>
  <c r="D1852" i="60"/>
  <c r="A1853" i="60"/>
  <c r="B1853" i="60"/>
  <c r="C1853" i="60"/>
  <c r="D1853" i="60"/>
  <c r="A1854" i="60"/>
  <c r="B1854" i="60"/>
  <c r="C1854" i="60"/>
  <c r="D1854" i="60"/>
  <c r="A1855" i="60"/>
  <c r="B1855" i="60"/>
  <c r="C1855" i="60"/>
  <c r="D1855" i="60"/>
  <c r="A1856" i="60"/>
  <c r="B1856" i="60"/>
  <c r="C1856" i="60"/>
  <c r="D1856" i="60"/>
  <c r="A1857" i="60"/>
  <c r="B1857" i="60"/>
  <c r="C1857" i="60"/>
  <c r="D1857" i="60"/>
  <c r="A1858" i="60"/>
  <c r="B1858" i="60"/>
  <c r="C1858" i="60"/>
  <c r="D1858" i="60"/>
  <c r="A1859" i="60"/>
  <c r="B1859" i="60"/>
  <c r="C1859" i="60"/>
  <c r="D1859" i="60"/>
  <c r="A1860" i="60"/>
  <c r="B1860" i="60"/>
  <c r="C1860" i="60"/>
  <c r="D1860" i="60"/>
  <c r="A1861" i="60"/>
  <c r="B1861" i="60"/>
  <c r="C1861" i="60"/>
  <c r="D1861" i="60"/>
  <c r="A1862" i="60"/>
  <c r="B1862" i="60"/>
  <c r="C1862" i="60"/>
  <c r="D1862" i="60"/>
  <c r="A1863" i="60"/>
  <c r="B1863" i="60"/>
  <c r="C1863" i="60"/>
  <c r="D1863" i="60"/>
  <c r="A1864" i="60"/>
  <c r="B1864" i="60"/>
  <c r="C1864" i="60"/>
  <c r="D1864" i="60"/>
  <c r="A1865" i="60"/>
  <c r="B1865" i="60"/>
  <c r="C1865" i="60"/>
  <c r="D1865" i="60"/>
  <c r="A1866" i="60"/>
  <c r="B1866" i="60"/>
  <c r="C1866" i="60"/>
  <c r="D1866" i="60"/>
  <c r="A1867" i="60"/>
  <c r="B1867" i="60"/>
  <c r="C1867" i="60"/>
  <c r="D1867" i="60"/>
  <c r="A1868" i="60"/>
  <c r="B1868" i="60"/>
  <c r="C1868" i="60"/>
  <c r="D1868" i="60"/>
  <c r="A1869" i="60"/>
  <c r="B1869" i="60"/>
  <c r="C1869" i="60"/>
  <c r="D1869" i="60"/>
  <c r="A1870" i="60"/>
  <c r="B1870" i="60"/>
  <c r="C1870" i="60"/>
  <c r="D1870" i="60"/>
  <c r="A1871" i="60"/>
  <c r="B1871" i="60"/>
  <c r="C1871" i="60"/>
  <c r="D1871" i="60"/>
  <c r="A1872" i="60"/>
  <c r="B1872" i="60"/>
  <c r="C1872" i="60"/>
  <c r="D1872" i="60"/>
  <c r="A1873" i="60"/>
  <c r="B1873" i="60"/>
  <c r="C1873" i="60"/>
  <c r="D1873" i="60"/>
  <c r="A1874" i="60"/>
  <c r="B1874" i="60"/>
  <c r="C1874" i="60"/>
  <c r="D1874" i="60"/>
  <c r="A1875" i="60"/>
  <c r="B1875" i="60"/>
  <c r="C1875" i="60"/>
  <c r="D1875" i="60"/>
  <c r="A1876" i="60"/>
  <c r="B1876" i="60"/>
  <c r="C1876" i="60"/>
  <c r="D1876" i="60"/>
  <c r="A1877" i="60"/>
  <c r="B1877" i="60"/>
  <c r="C1877" i="60"/>
  <c r="D1877" i="60"/>
  <c r="A1878" i="60"/>
  <c r="B1878" i="60"/>
  <c r="C1878" i="60"/>
  <c r="D1878" i="60"/>
  <c r="A1879" i="60"/>
  <c r="B1879" i="60"/>
  <c r="C1879" i="60"/>
  <c r="D1879" i="60"/>
  <c r="A1880" i="60"/>
  <c r="B1880" i="60"/>
  <c r="C1880" i="60"/>
  <c r="D1880" i="60"/>
  <c r="A1881" i="60"/>
  <c r="B1881" i="60"/>
  <c r="C1881" i="60"/>
  <c r="D1881" i="60"/>
  <c r="A1882" i="60"/>
  <c r="B1882" i="60"/>
  <c r="C1882" i="60"/>
  <c r="D1882" i="60"/>
  <c r="A1883" i="60"/>
  <c r="B1883" i="60"/>
  <c r="C1883" i="60"/>
  <c r="D1883" i="60"/>
  <c r="A1884" i="60"/>
  <c r="B1884" i="60"/>
  <c r="C1884" i="60"/>
  <c r="D1884" i="60"/>
  <c r="A1885" i="60"/>
  <c r="B1885" i="60"/>
  <c r="C1885" i="60"/>
  <c r="D1885" i="60"/>
  <c r="A1886" i="60"/>
  <c r="B1886" i="60"/>
  <c r="C1886" i="60"/>
  <c r="D1886" i="60"/>
  <c r="A1887" i="60"/>
  <c r="B1887" i="60"/>
  <c r="C1887" i="60"/>
  <c r="D1887" i="60"/>
  <c r="A1888" i="60"/>
  <c r="B1888" i="60"/>
  <c r="C1888" i="60"/>
  <c r="D1888" i="60"/>
  <c r="A1889" i="60"/>
  <c r="B1889" i="60"/>
  <c r="C1889" i="60"/>
  <c r="D1889" i="60"/>
  <c r="A1890" i="60"/>
  <c r="B1890" i="60"/>
  <c r="C1890" i="60"/>
  <c r="D1890" i="60"/>
  <c r="A1891" i="60"/>
  <c r="B1891" i="60"/>
  <c r="C1891" i="60"/>
  <c r="D1891" i="60"/>
  <c r="A1892" i="60"/>
  <c r="B1892" i="60"/>
  <c r="C1892" i="60"/>
  <c r="D1892" i="60"/>
  <c r="A1893" i="60"/>
  <c r="B1893" i="60"/>
  <c r="C1893" i="60"/>
  <c r="D1893" i="60"/>
  <c r="A1894" i="60"/>
  <c r="B1894" i="60"/>
  <c r="C1894" i="60"/>
  <c r="D1894" i="60"/>
  <c r="A1895" i="60"/>
  <c r="B1895" i="60"/>
  <c r="C1895" i="60"/>
  <c r="D1895" i="60"/>
  <c r="A1896" i="60"/>
  <c r="B1896" i="60"/>
  <c r="C1896" i="60"/>
  <c r="D1896" i="60"/>
  <c r="A1897" i="60"/>
  <c r="B1897" i="60"/>
  <c r="C1897" i="60"/>
  <c r="D1897" i="60"/>
  <c r="A1898" i="60"/>
  <c r="B1898" i="60"/>
  <c r="C1898" i="60"/>
  <c r="D1898" i="60"/>
  <c r="A1899" i="60"/>
  <c r="B1899" i="60"/>
  <c r="C1899" i="60"/>
  <c r="D1899" i="60"/>
  <c r="A1900" i="60"/>
  <c r="B1900" i="60"/>
  <c r="C1900" i="60"/>
  <c r="D1900" i="60"/>
  <c r="A1901" i="60"/>
  <c r="B1901" i="60"/>
  <c r="C1901" i="60"/>
  <c r="D1901" i="60"/>
  <c r="A1902" i="60"/>
  <c r="B1902" i="60"/>
  <c r="C1902" i="60"/>
  <c r="D1902" i="60"/>
  <c r="A1903" i="60"/>
  <c r="B1903" i="60"/>
  <c r="C1903" i="60"/>
  <c r="D1903" i="60"/>
  <c r="A1904" i="60"/>
  <c r="B1904" i="60"/>
  <c r="C1904" i="60"/>
  <c r="D1904" i="60"/>
  <c r="A1905" i="60"/>
  <c r="B1905" i="60"/>
  <c r="C1905" i="60"/>
  <c r="D1905" i="60"/>
  <c r="A1906" i="60"/>
  <c r="B1906" i="60"/>
  <c r="C1906" i="60"/>
  <c r="D1906" i="60"/>
  <c r="A1907" i="60"/>
  <c r="B1907" i="60"/>
  <c r="C1907" i="60"/>
  <c r="D1907" i="60"/>
  <c r="A1908" i="60"/>
  <c r="B1908" i="60"/>
  <c r="C1908" i="60"/>
  <c r="D1908" i="60"/>
  <c r="A1909" i="60"/>
  <c r="B1909" i="60"/>
  <c r="C1909" i="60"/>
  <c r="D1909" i="60"/>
  <c r="A1910" i="60"/>
  <c r="B1910" i="60"/>
  <c r="C1910" i="60"/>
  <c r="D1910" i="60"/>
  <c r="A1911" i="60"/>
  <c r="B1911" i="60"/>
  <c r="C1911" i="60"/>
  <c r="D1911" i="60"/>
  <c r="A1912" i="60"/>
  <c r="B1912" i="60"/>
  <c r="C1912" i="60"/>
  <c r="D1912" i="60"/>
  <c r="A1913" i="60"/>
  <c r="B1913" i="60"/>
  <c r="C1913" i="60"/>
  <c r="D1913" i="60"/>
  <c r="A1914" i="60"/>
  <c r="B1914" i="60"/>
  <c r="C1914" i="60"/>
  <c r="D1914" i="60"/>
  <c r="A1915" i="60"/>
  <c r="B1915" i="60"/>
  <c r="C1915" i="60"/>
  <c r="D1915" i="60"/>
  <c r="A1916" i="60"/>
  <c r="B1916" i="60"/>
  <c r="C1916" i="60"/>
  <c r="D1916" i="60"/>
  <c r="A1917" i="60"/>
  <c r="B1917" i="60"/>
  <c r="C1917" i="60"/>
  <c r="D1917" i="60"/>
  <c r="A1918" i="60"/>
  <c r="B1918" i="60"/>
  <c r="C1918" i="60"/>
  <c r="D1918" i="60"/>
  <c r="A1919" i="60"/>
  <c r="B1919" i="60"/>
  <c r="C1919" i="60"/>
  <c r="D1919" i="60"/>
  <c r="A1920" i="60"/>
  <c r="B1920" i="60"/>
  <c r="C1920" i="60"/>
  <c r="D1920" i="60"/>
  <c r="A1921" i="60"/>
  <c r="B1921" i="60"/>
  <c r="C1921" i="60"/>
  <c r="D1921" i="60"/>
  <c r="A1922" i="60"/>
  <c r="B1922" i="60"/>
  <c r="C1922" i="60"/>
  <c r="D1922" i="60"/>
  <c r="A1923" i="60"/>
  <c r="B1923" i="60"/>
  <c r="C1923" i="60"/>
  <c r="D1923" i="60"/>
  <c r="A1924" i="60"/>
  <c r="B1924" i="60"/>
  <c r="C1924" i="60"/>
  <c r="D1924" i="60"/>
  <c r="A1925" i="60"/>
  <c r="B1925" i="60"/>
  <c r="C1925" i="60"/>
  <c r="D1925" i="60"/>
  <c r="A1926" i="60"/>
  <c r="B1926" i="60"/>
  <c r="C1926" i="60"/>
  <c r="D1926" i="60"/>
  <c r="A1927" i="60"/>
  <c r="B1927" i="60"/>
  <c r="C1927" i="60"/>
  <c r="D1927" i="60"/>
  <c r="A1928" i="60"/>
  <c r="B1928" i="60"/>
  <c r="C1928" i="60"/>
  <c r="D1928" i="60"/>
  <c r="A1929" i="60"/>
  <c r="B1929" i="60"/>
  <c r="C1929" i="60"/>
  <c r="D1929" i="60"/>
  <c r="A1930" i="60"/>
  <c r="B1930" i="60"/>
  <c r="C1930" i="60"/>
  <c r="D1930" i="60"/>
  <c r="A1931" i="60"/>
  <c r="B1931" i="60"/>
  <c r="C1931" i="60"/>
  <c r="D1931" i="60"/>
  <c r="A1932" i="60"/>
  <c r="B1932" i="60"/>
  <c r="C1932" i="60"/>
  <c r="D1932" i="60"/>
  <c r="A1933" i="60"/>
  <c r="B1933" i="60"/>
  <c r="C1933" i="60"/>
  <c r="D1933" i="60"/>
  <c r="A1934" i="60"/>
  <c r="B1934" i="60"/>
  <c r="C1934" i="60"/>
  <c r="D1934" i="60"/>
  <c r="A1935" i="60"/>
  <c r="B1935" i="60"/>
  <c r="C1935" i="60"/>
  <c r="D1935" i="60"/>
  <c r="A1936" i="60"/>
  <c r="B1936" i="60"/>
  <c r="C1936" i="60"/>
  <c r="D1936" i="60"/>
  <c r="A1937" i="60"/>
  <c r="B1937" i="60"/>
  <c r="C1937" i="60"/>
  <c r="D1937" i="60"/>
  <c r="A1938" i="60"/>
  <c r="B1938" i="60"/>
  <c r="C1938" i="60"/>
  <c r="D1938" i="60"/>
  <c r="A1939" i="60"/>
  <c r="B1939" i="60"/>
  <c r="C1939" i="60"/>
  <c r="D1939" i="60"/>
  <c r="A1940" i="60"/>
  <c r="B1940" i="60"/>
  <c r="C1940" i="60"/>
  <c r="D1940" i="60"/>
  <c r="A1941" i="60"/>
  <c r="B1941" i="60"/>
  <c r="C1941" i="60"/>
  <c r="D1941" i="60"/>
  <c r="A1942" i="60"/>
  <c r="B1942" i="60"/>
  <c r="C1942" i="60"/>
  <c r="D1942" i="60"/>
  <c r="A1943" i="60"/>
  <c r="B1943" i="60"/>
  <c r="C1943" i="60"/>
  <c r="D1943" i="60"/>
  <c r="A1944" i="60"/>
  <c r="B1944" i="60"/>
  <c r="C1944" i="60"/>
  <c r="D1944" i="60"/>
  <c r="A1945" i="60"/>
  <c r="B1945" i="60"/>
  <c r="C1945" i="60"/>
  <c r="D1945" i="60"/>
  <c r="A1946" i="60"/>
  <c r="B1946" i="60"/>
  <c r="C1946" i="60"/>
  <c r="D1946" i="60"/>
  <c r="A1947" i="60"/>
  <c r="B1947" i="60"/>
  <c r="C1947" i="60"/>
  <c r="D1947" i="60"/>
  <c r="A1948" i="60"/>
  <c r="B1948" i="60"/>
  <c r="C1948" i="60"/>
  <c r="D1948" i="60"/>
  <c r="A1949" i="60"/>
  <c r="B1949" i="60"/>
  <c r="C1949" i="60"/>
  <c r="D1949" i="60"/>
  <c r="A1950" i="60"/>
  <c r="B1950" i="60"/>
  <c r="C1950" i="60"/>
  <c r="D1950" i="60"/>
  <c r="A1951" i="60"/>
  <c r="B1951" i="60"/>
  <c r="C1951" i="60"/>
  <c r="D1951" i="60"/>
  <c r="A1952" i="60"/>
  <c r="B1952" i="60"/>
  <c r="C1952" i="60"/>
  <c r="D1952" i="60"/>
  <c r="A1953" i="60"/>
  <c r="B1953" i="60"/>
  <c r="C1953" i="60"/>
  <c r="D1953" i="60"/>
  <c r="A1954" i="60"/>
  <c r="B1954" i="60"/>
  <c r="C1954" i="60"/>
  <c r="D1954" i="60"/>
  <c r="A1955" i="60"/>
  <c r="B1955" i="60"/>
  <c r="C1955" i="60"/>
  <c r="D1955" i="60"/>
  <c r="A1956" i="60"/>
  <c r="B1956" i="60"/>
  <c r="C1956" i="60"/>
  <c r="D1956" i="60"/>
  <c r="A1957" i="60"/>
  <c r="B1957" i="60"/>
  <c r="C1957" i="60"/>
  <c r="D1957" i="60"/>
  <c r="A1958" i="60"/>
  <c r="B1958" i="60"/>
  <c r="C1958" i="60"/>
  <c r="D1958" i="60"/>
  <c r="A1959" i="60"/>
  <c r="B1959" i="60"/>
  <c r="C1959" i="60"/>
  <c r="D1959" i="60"/>
  <c r="A1960" i="60"/>
  <c r="B1960" i="60"/>
  <c r="C1960" i="60"/>
  <c r="D1960" i="60"/>
  <c r="A1961" i="60"/>
  <c r="B1961" i="60"/>
  <c r="C1961" i="60"/>
  <c r="D1961" i="60"/>
  <c r="A1962" i="60"/>
  <c r="B1962" i="60"/>
  <c r="C1962" i="60"/>
  <c r="D1962" i="60"/>
  <c r="A1963" i="60"/>
  <c r="B1963" i="60"/>
  <c r="C1963" i="60"/>
  <c r="D1963" i="60"/>
  <c r="A1964" i="60"/>
  <c r="B1964" i="60"/>
  <c r="C1964" i="60"/>
  <c r="D1964" i="60"/>
  <c r="A1965" i="60"/>
  <c r="B1965" i="60"/>
  <c r="C1965" i="60"/>
  <c r="D1965" i="60"/>
  <c r="A1966" i="60"/>
  <c r="B1966" i="60"/>
  <c r="C1966" i="60"/>
  <c r="D1966" i="60"/>
  <c r="A1967" i="60"/>
  <c r="B1967" i="60"/>
  <c r="C1967" i="60"/>
  <c r="D1967" i="60"/>
  <c r="A1968" i="60"/>
  <c r="B1968" i="60"/>
  <c r="C1968" i="60"/>
  <c r="D1968" i="60"/>
  <c r="A1969" i="60"/>
  <c r="B1969" i="60"/>
  <c r="C1969" i="60"/>
  <c r="D1969" i="60"/>
  <c r="A1970" i="60"/>
  <c r="B1970" i="60"/>
  <c r="C1970" i="60"/>
  <c r="D1970" i="60"/>
  <c r="A1971" i="60"/>
  <c r="B1971" i="60"/>
  <c r="C1971" i="60"/>
  <c r="D1971" i="60"/>
  <c r="A1972" i="60"/>
  <c r="B1972" i="60"/>
  <c r="C1972" i="60"/>
  <c r="D1972" i="60"/>
  <c r="A1973" i="60"/>
  <c r="B1973" i="60"/>
  <c r="C1973" i="60"/>
  <c r="D1973" i="60"/>
  <c r="A1974" i="60"/>
  <c r="B1974" i="60"/>
  <c r="C1974" i="60"/>
  <c r="D1974" i="60"/>
  <c r="A1975" i="60"/>
  <c r="B1975" i="60"/>
  <c r="C1975" i="60"/>
  <c r="D1975" i="60"/>
  <c r="A1976" i="60"/>
  <c r="B1976" i="60"/>
  <c r="C1976" i="60"/>
  <c r="D1976" i="60"/>
  <c r="A1977" i="60"/>
  <c r="B1977" i="60"/>
  <c r="C1977" i="60"/>
  <c r="D1977" i="60"/>
  <c r="A1978" i="60"/>
  <c r="B1978" i="60"/>
  <c r="C1978" i="60"/>
  <c r="D1978" i="60"/>
  <c r="A1979" i="60"/>
  <c r="B1979" i="60"/>
  <c r="C1979" i="60"/>
  <c r="D1979" i="60"/>
  <c r="A1980" i="60"/>
  <c r="B1980" i="60"/>
  <c r="C1980" i="60"/>
  <c r="D1980" i="60"/>
  <c r="A1981" i="60"/>
  <c r="B1981" i="60"/>
  <c r="C1981" i="60"/>
  <c r="D1981" i="60"/>
  <c r="A1982" i="60"/>
  <c r="B1982" i="60"/>
  <c r="C1982" i="60"/>
  <c r="D1982" i="60"/>
  <c r="A1983" i="60"/>
  <c r="B1983" i="60"/>
  <c r="C1983" i="60"/>
  <c r="D1983" i="60"/>
  <c r="A1984" i="60"/>
  <c r="B1984" i="60"/>
  <c r="C1984" i="60"/>
  <c r="D1984" i="60"/>
  <c r="A1985" i="60"/>
  <c r="B1985" i="60"/>
  <c r="C1985" i="60"/>
  <c r="D1985" i="60"/>
  <c r="A1986" i="60"/>
  <c r="B1986" i="60"/>
  <c r="C1986" i="60"/>
  <c r="D1986" i="60"/>
  <c r="A1987" i="60"/>
  <c r="B1987" i="60"/>
  <c r="C1987" i="60"/>
  <c r="D1987" i="60"/>
  <c r="A1988" i="60"/>
  <c r="B1988" i="60"/>
  <c r="C1988" i="60"/>
  <c r="D1988" i="60"/>
  <c r="A1989" i="60"/>
  <c r="B1989" i="60"/>
  <c r="C1989" i="60"/>
  <c r="D1989" i="60"/>
  <c r="A1990" i="60"/>
  <c r="B1990" i="60"/>
  <c r="C1990" i="60"/>
  <c r="D1990" i="60"/>
  <c r="A1991" i="60"/>
  <c r="B1991" i="60"/>
  <c r="C1991" i="60"/>
  <c r="D1991" i="60"/>
  <c r="A1992" i="60"/>
  <c r="B1992" i="60"/>
  <c r="C1992" i="60"/>
  <c r="D1992" i="60"/>
  <c r="A1993" i="60"/>
  <c r="B1993" i="60"/>
  <c r="C1993" i="60"/>
  <c r="D1993" i="60"/>
  <c r="A1994" i="60"/>
  <c r="B1994" i="60"/>
  <c r="C1994" i="60"/>
  <c r="D1994" i="60"/>
  <c r="A1995" i="60"/>
  <c r="B1995" i="60"/>
  <c r="C1995" i="60"/>
  <c r="D1995" i="60"/>
  <c r="A1996" i="60"/>
  <c r="B1996" i="60"/>
  <c r="C1996" i="60"/>
  <c r="D1996" i="60"/>
  <c r="A1997" i="60"/>
  <c r="B1997" i="60"/>
  <c r="C1997" i="60"/>
  <c r="D1997" i="60"/>
  <c r="A1998" i="60"/>
  <c r="B1998" i="60"/>
  <c r="C1998" i="60"/>
  <c r="D1998" i="60"/>
  <c r="A1999" i="60"/>
  <c r="B1999" i="60"/>
  <c r="C1999" i="60"/>
  <c r="D1999" i="60"/>
  <c r="A2000" i="60"/>
  <c r="B2000" i="60"/>
  <c r="C2000" i="60"/>
  <c r="D2000" i="60"/>
  <c r="A2001" i="60"/>
  <c r="B2001" i="60"/>
  <c r="C2001" i="60"/>
  <c r="D2001" i="60"/>
  <c r="A2002" i="60"/>
  <c r="B2002" i="60"/>
  <c r="C2002" i="60"/>
  <c r="D2002" i="60"/>
  <c r="A2003" i="60"/>
  <c r="B2003" i="60"/>
  <c r="C2003" i="60"/>
  <c r="D2003" i="60"/>
  <c r="A2004" i="60"/>
  <c r="B2004" i="60"/>
  <c r="C2004" i="60"/>
  <c r="D2004" i="60"/>
  <c r="A2005" i="60"/>
  <c r="B2005" i="60"/>
  <c r="C2005" i="60"/>
  <c r="D2005" i="60"/>
  <c r="A2006" i="60"/>
  <c r="B2006" i="60"/>
  <c r="C2006" i="60"/>
  <c r="D2006" i="60"/>
  <c r="A2007" i="60"/>
  <c r="B2007" i="60"/>
  <c r="C2007" i="60"/>
  <c r="D2007" i="60"/>
  <c r="A2008" i="60"/>
  <c r="B2008" i="60"/>
  <c r="C2008" i="60"/>
  <c r="D2008" i="60"/>
  <c r="A2009" i="60"/>
  <c r="B2009" i="60"/>
  <c r="C2009" i="60"/>
  <c r="D2009" i="60"/>
  <c r="A2010" i="60"/>
  <c r="B2010" i="60"/>
  <c r="C2010" i="60"/>
  <c r="D2010" i="60"/>
  <c r="A2011" i="60"/>
  <c r="B2011" i="60"/>
  <c r="C2011" i="60"/>
  <c r="D2011" i="60"/>
  <c r="A2012" i="60"/>
  <c r="B2012" i="60"/>
  <c r="C2012" i="60"/>
  <c r="D2012" i="60"/>
  <c r="A2013" i="60"/>
  <c r="B2013" i="60"/>
  <c r="C2013" i="60"/>
  <c r="D2013" i="60"/>
  <c r="A2014" i="60"/>
  <c r="B2014" i="60"/>
  <c r="C2014" i="60"/>
  <c r="D2014" i="60"/>
  <c r="A2015" i="60"/>
  <c r="B2015" i="60"/>
  <c r="C2015" i="60"/>
  <c r="D2015" i="60"/>
  <c r="A2" i="60"/>
  <c r="B2" i="60" s="1"/>
  <c r="D2" i="60"/>
  <c r="M43" i="51"/>
  <c r="J3" i="51"/>
  <c r="K3" i="51"/>
  <c r="J4" i="51"/>
  <c r="K4" i="51"/>
  <c r="J5" i="51"/>
  <c r="K5" i="51"/>
  <c r="J6" i="51"/>
  <c r="K6" i="51"/>
  <c r="J7" i="51"/>
  <c r="K7" i="51"/>
  <c r="J8" i="51"/>
  <c r="K8" i="51"/>
  <c r="J9" i="51"/>
  <c r="K9" i="51"/>
  <c r="J10" i="51"/>
  <c r="K10" i="51"/>
  <c r="J11" i="51"/>
  <c r="K11" i="51"/>
  <c r="J12" i="51"/>
  <c r="K12" i="51"/>
  <c r="J13" i="51"/>
  <c r="K13" i="51"/>
  <c r="J14" i="51"/>
  <c r="K14" i="51"/>
  <c r="J15" i="51"/>
  <c r="K15" i="51"/>
  <c r="J16" i="51"/>
  <c r="K16" i="51"/>
  <c r="J17" i="51"/>
  <c r="K17" i="51"/>
  <c r="J18" i="51"/>
  <c r="K18" i="51"/>
  <c r="J19" i="51"/>
  <c r="K19" i="51"/>
  <c r="J20" i="51"/>
  <c r="K20" i="51"/>
  <c r="J21" i="51"/>
  <c r="K21" i="51"/>
  <c r="J22" i="51"/>
  <c r="K22" i="51"/>
  <c r="J23" i="51"/>
  <c r="K23" i="51"/>
  <c r="J24" i="51"/>
  <c r="K24" i="51"/>
  <c r="J25" i="51"/>
  <c r="K25" i="51"/>
  <c r="J26" i="51"/>
  <c r="K26" i="51"/>
  <c r="J27" i="51"/>
  <c r="K27" i="51"/>
  <c r="J28" i="51"/>
  <c r="K28" i="51"/>
  <c r="J29" i="51"/>
  <c r="K29" i="51"/>
  <c r="J30" i="51"/>
  <c r="K30" i="51"/>
  <c r="J31" i="51"/>
  <c r="K31" i="51"/>
  <c r="J32" i="51"/>
  <c r="K32" i="51"/>
  <c r="J33" i="51"/>
  <c r="K33" i="51"/>
  <c r="J34" i="51"/>
  <c r="K34" i="51"/>
  <c r="J35" i="51"/>
  <c r="K35" i="51"/>
  <c r="J36" i="51"/>
  <c r="K36" i="51"/>
  <c r="J37" i="51"/>
  <c r="K37" i="51"/>
  <c r="J38" i="51"/>
  <c r="K38" i="51"/>
  <c r="J39" i="51"/>
  <c r="K39" i="51"/>
  <c r="J40" i="51"/>
  <c r="K40" i="51"/>
  <c r="J41" i="51"/>
  <c r="K41" i="51"/>
  <c r="J42" i="51"/>
  <c r="K42" i="51"/>
  <c r="J43" i="51"/>
  <c r="K43" i="51"/>
  <c r="J44" i="51"/>
  <c r="K44" i="51"/>
  <c r="J45" i="51"/>
  <c r="K45" i="51"/>
  <c r="J46" i="51"/>
  <c r="K46" i="51"/>
  <c r="J47" i="51"/>
  <c r="K47" i="51"/>
  <c r="J48" i="51"/>
  <c r="K48" i="51"/>
  <c r="J49" i="51"/>
  <c r="K49" i="51"/>
  <c r="J50" i="51"/>
  <c r="K50" i="51"/>
  <c r="J51" i="51"/>
  <c r="K51" i="51"/>
  <c r="J52" i="51"/>
  <c r="K52" i="51"/>
  <c r="J53" i="51"/>
  <c r="K53" i="51"/>
  <c r="J54" i="51"/>
  <c r="K54" i="51"/>
  <c r="J55" i="51"/>
  <c r="K55" i="51"/>
  <c r="J56" i="51"/>
  <c r="K56" i="51"/>
  <c r="J57" i="51"/>
  <c r="K57" i="51"/>
  <c r="J58" i="51"/>
  <c r="K58" i="51"/>
  <c r="J59" i="51"/>
  <c r="K59" i="51"/>
  <c r="J60" i="51"/>
  <c r="K60" i="51"/>
  <c r="J61" i="51"/>
  <c r="K61" i="51"/>
  <c r="J62" i="51"/>
  <c r="K62" i="51"/>
  <c r="J63" i="51"/>
  <c r="K63" i="51"/>
  <c r="J64" i="51"/>
  <c r="K64" i="51"/>
  <c r="J65" i="51"/>
  <c r="K65" i="51"/>
  <c r="J66" i="51"/>
  <c r="K66" i="51"/>
  <c r="J67" i="51"/>
  <c r="K67" i="51"/>
  <c r="J68" i="51"/>
  <c r="K68" i="51"/>
  <c r="J69" i="51"/>
  <c r="K69" i="51"/>
  <c r="J70" i="51"/>
  <c r="K70" i="51"/>
  <c r="J71" i="51"/>
  <c r="K71" i="51"/>
  <c r="J72" i="51"/>
  <c r="K72" i="51"/>
  <c r="J73" i="51"/>
  <c r="K73" i="51"/>
  <c r="J74" i="51"/>
  <c r="K74" i="51"/>
  <c r="J75" i="51"/>
  <c r="K75" i="51"/>
  <c r="J76" i="51"/>
  <c r="K76" i="51"/>
  <c r="J77" i="51"/>
  <c r="K77" i="51"/>
  <c r="J78" i="51"/>
  <c r="K78" i="51"/>
  <c r="J79" i="51"/>
  <c r="K79" i="51"/>
  <c r="J80" i="51"/>
  <c r="K80" i="51"/>
  <c r="J81" i="51"/>
  <c r="K81" i="51"/>
  <c r="J82" i="51"/>
  <c r="K82" i="51"/>
  <c r="J83" i="51"/>
  <c r="K83" i="51"/>
  <c r="J84" i="51"/>
  <c r="K84" i="51"/>
  <c r="J85" i="51"/>
  <c r="K85" i="51"/>
  <c r="J86" i="51"/>
  <c r="K86" i="51"/>
  <c r="J87" i="51"/>
  <c r="K87" i="51"/>
  <c r="J88" i="51"/>
  <c r="K88" i="51"/>
  <c r="J89" i="51"/>
  <c r="K89" i="51"/>
  <c r="J90" i="51"/>
  <c r="K90" i="51"/>
  <c r="J91" i="51"/>
  <c r="K91" i="51"/>
  <c r="J92" i="51"/>
  <c r="K92" i="51"/>
  <c r="J93" i="51"/>
  <c r="K93" i="51"/>
  <c r="J94" i="51"/>
  <c r="K94" i="51"/>
  <c r="J95" i="51"/>
  <c r="K95" i="51"/>
  <c r="J96" i="51"/>
  <c r="K96" i="51"/>
  <c r="J97" i="51"/>
  <c r="K97" i="51"/>
  <c r="J98" i="51"/>
  <c r="K98" i="51"/>
  <c r="J99" i="51"/>
  <c r="K99" i="51"/>
  <c r="J100" i="51"/>
  <c r="K100" i="51"/>
  <c r="J101" i="51"/>
  <c r="K101" i="51"/>
  <c r="J102" i="51"/>
  <c r="K102" i="51"/>
  <c r="J103" i="51"/>
  <c r="K103" i="51"/>
  <c r="J104" i="51"/>
  <c r="K104" i="51"/>
  <c r="J105" i="51"/>
  <c r="K105" i="51"/>
  <c r="J106" i="51"/>
  <c r="K106" i="51"/>
  <c r="J107" i="51"/>
  <c r="K107" i="51"/>
  <c r="J108" i="51"/>
  <c r="K108" i="51"/>
  <c r="J109" i="51"/>
  <c r="K109" i="51"/>
  <c r="J110" i="51"/>
  <c r="K110" i="51"/>
  <c r="J111" i="51"/>
  <c r="K111" i="51"/>
  <c r="J112" i="51"/>
  <c r="K112" i="51"/>
  <c r="J113" i="51"/>
  <c r="K113" i="51"/>
  <c r="J114" i="51"/>
  <c r="K114" i="51"/>
  <c r="J115" i="51"/>
  <c r="K115" i="51"/>
  <c r="J116" i="51"/>
  <c r="K116" i="51"/>
  <c r="J117" i="51"/>
  <c r="K117" i="51"/>
  <c r="J118" i="51"/>
  <c r="K118" i="51"/>
  <c r="J119" i="51"/>
  <c r="K119" i="51"/>
  <c r="J120" i="51"/>
  <c r="K120" i="51"/>
  <c r="J121" i="51"/>
  <c r="K121" i="51"/>
  <c r="J122" i="51"/>
  <c r="K122" i="51"/>
  <c r="J123" i="51"/>
  <c r="K123" i="51"/>
  <c r="J124" i="51"/>
  <c r="K124" i="51"/>
  <c r="J125" i="51"/>
  <c r="K125" i="51"/>
  <c r="J126" i="51"/>
  <c r="K126" i="51"/>
  <c r="J127" i="51"/>
  <c r="K127" i="51"/>
  <c r="J128" i="51"/>
  <c r="K128" i="51"/>
  <c r="J129" i="51"/>
  <c r="K129" i="51"/>
  <c r="J130" i="51"/>
  <c r="K130" i="51"/>
  <c r="J131" i="51"/>
  <c r="K131" i="51"/>
  <c r="J132" i="51"/>
  <c r="K132" i="51"/>
  <c r="J133" i="51"/>
  <c r="K133" i="51"/>
  <c r="J134" i="51"/>
  <c r="K134" i="51"/>
  <c r="J135" i="51"/>
  <c r="K135" i="51"/>
  <c r="J136" i="51"/>
  <c r="K136" i="51"/>
  <c r="J137" i="51"/>
  <c r="K137" i="51"/>
  <c r="J138" i="51"/>
  <c r="K138" i="51"/>
  <c r="J139" i="51"/>
  <c r="K139" i="51"/>
  <c r="J140" i="51"/>
  <c r="K140" i="51"/>
  <c r="J141" i="51"/>
  <c r="K141" i="51"/>
  <c r="J142" i="51"/>
  <c r="K142" i="51"/>
  <c r="J143" i="51"/>
  <c r="K143" i="51"/>
  <c r="J144" i="51"/>
  <c r="K144" i="51"/>
  <c r="J145" i="51"/>
  <c r="K145" i="51"/>
  <c r="J146" i="51"/>
  <c r="K146" i="51"/>
  <c r="J147" i="51"/>
  <c r="K147" i="51"/>
  <c r="J148" i="51"/>
  <c r="K148" i="51"/>
  <c r="J149" i="51"/>
  <c r="K149" i="51"/>
  <c r="J150" i="51"/>
  <c r="K150" i="51"/>
  <c r="J151" i="51"/>
  <c r="K151" i="51"/>
  <c r="J152" i="51"/>
  <c r="K152" i="51"/>
  <c r="J153" i="51"/>
  <c r="K153" i="51"/>
  <c r="J154" i="51"/>
  <c r="K154" i="51"/>
  <c r="J155" i="51"/>
  <c r="K155" i="51"/>
  <c r="J156" i="51"/>
  <c r="K156" i="51"/>
  <c r="J157" i="51"/>
  <c r="K157" i="51"/>
  <c r="J158" i="51"/>
  <c r="K158" i="51"/>
  <c r="J159" i="51"/>
  <c r="K159" i="51"/>
  <c r="J160" i="51"/>
  <c r="K160" i="51"/>
  <c r="J161" i="51"/>
  <c r="K161" i="51"/>
  <c r="J162" i="51"/>
  <c r="K162" i="51"/>
  <c r="J163" i="51"/>
  <c r="K163" i="51"/>
  <c r="J164" i="51"/>
  <c r="K164" i="51"/>
  <c r="J165" i="51"/>
  <c r="K165" i="51"/>
  <c r="J166" i="51"/>
  <c r="K166" i="51"/>
  <c r="J167" i="51"/>
  <c r="K167" i="51"/>
  <c r="J168" i="51"/>
  <c r="K168" i="51"/>
  <c r="J169" i="51"/>
  <c r="K169" i="51"/>
  <c r="J170" i="51"/>
  <c r="K170" i="51"/>
  <c r="J171" i="51"/>
  <c r="K171" i="51"/>
  <c r="J172" i="51"/>
  <c r="K172" i="51"/>
  <c r="J173" i="51"/>
  <c r="K173" i="51"/>
  <c r="J174" i="51"/>
  <c r="K174" i="51"/>
  <c r="J175" i="51"/>
  <c r="K175" i="51"/>
  <c r="J176" i="51"/>
  <c r="K176" i="51"/>
  <c r="J177" i="51"/>
  <c r="K177" i="51"/>
  <c r="J178" i="51"/>
  <c r="K178" i="51"/>
  <c r="J179" i="51"/>
  <c r="K179" i="51"/>
  <c r="J180" i="51"/>
  <c r="K180" i="51"/>
  <c r="J181" i="51"/>
  <c r="K181" i="51"/>
  <c r="J182" i="51"/>
  <c r="K182" i="51"/>
  <c r="J183" i="51"/>
  <c r="K183" i="51"/>
  <c r="J184" i="51"/>
  <c r="K184" i="51"/>
  <c r="J185" i="51"/>
  <c r="K185" i="51"/>
  <c r="J186" i="51"/>
  <c r="K186" i="51"/>
  <c r="J187" i="51"/>
  <c r="K187" i="51"/>
  <c r="J188" i="51"/>
  <c r="K188" i="51"/>
  <c r="J189" i="51"/>
  <c r="K189" i="51"/>
  <c r="J190" i="51"/>
  <c r="K190" i="51"/>
  <c r="J191" i="51"/>
  <c r="K191" i="51"/>
  <c r="J192" i="51"/>
  <c r="K192" i="51"/>
  <c r="J193" i="51"/>
  <c r="K193" i="51"/>
  <c r="J194" i="51"/>
  <c r="K194" i="51"/>
  <c r="J195" i="51"/>
  <c r="K195" i="51"/>
  <c r="J196" i="51"/>
  <c r="K196" i="51"/>
  <c r="J197" i="51"/>
  <c r="K197" i="51"/>
  <c r="J198" i="51"/>
  <c r="K198" i="51"/>
  <c r="J199" i="51"/>
  <c r="K199" i="51"/>
  <c r="J200" i="51"/>
  <c r="K200" i="51"/>
  <c r="J201" i="51"/>
  <c r="K201" i="51"/>
  <c r="J202" i="51"/>
  <c r="K202" i="51"/>
  <c r="J203" i="51"/>
  <c r="K203" i="51"/>
  <c r="J204" i="51"/>
  <c r="K204" i="51"/>
  <c r="J205" i="51"/>
  <c r="K205" i="51"/>
  <c r="J206" i="51"/>
  <c r="K206" i="51"/>
  <c r="J207" i="51"/>
  <c r="K207" i="51"/>
  <c r="J208" i="51"/>
  <c r="K208" i="51"/>
  <c r="J209" i="51"/>
  <c r="K209" i="51"/>
  <c r="J210" i="51"/>
  <c r="K210" i="51"/>
  <c r="J211" i="51"/>
  <c r="K211" i="51"/>
  <c r="J212" i="51"/>
  <c r="K212" i="51"/>
  <c r="J213" i="51"/>
  <c r="K213" i="51"/>
  <c r="J214" i="51"/>
  <c r="K214" i="51"/>
  <c r="J215" i="51"/>
  <c r="K215" i="51"/>
  <c r="J216" i="51"/>
  <c r="K216" i="51"/>
  <c r="J217" i="51"/>
  <c r="K217" i="51"/>
  <c r="J218" i="51"/>
  <c r="K218" i="51"/>
  <c r="J219" i="51"/>
  <c r="K219" i="51"/>
  <c r="J220" i="51"/>
  <c r="K220" i="51"/>
  <c r="J221" i="51"/>
  <c r="K221" i="51"/>
  <c r="J222" i="51"/>
  <c r="K222" i="51"/>
  <c r="J223" i="51"/>
  <c r="K223" i="51"/>
  <c r="J224" i="51"/>
  <c r="K224" i="51"/>
  <c r="J225" i="51"/>
  <c r="K225" i="51"/>
  <c r="J226" i="51"/>
  <c r="K226" i="51"/>
  <c r="J227" i="51"/>
  <c r="K227" i="51"/>
  <c r="J228" i="51"/>
  <c r="K228" i="51"/>
  <c r="J229" i="51"/>
  <c r="K229" i="51"/>
  <c r="J230" i="51"/>
  <c r="K230" i="51"/>
  <c r="J231" i="51"/>
  <c r="K231" i="51"/>
  <c r="J232" i="51"/>
  <c r="K232" i="51"/>
  <c r="J233" i="51"/>
  <c r="K233" i="51"/>
  <c r="J234" i="51"/>
  <c r="K234" i="51"/>
  <c r="J235" i="51"/>
  <c r="K235" i="51"/>
  <c r="J236" i="51"/>
  <c r="K236" i="51"/>
  <c r="J237" i="51"/>
  <c r="K237" i="51"/>
  <c r="J238" i="51"/>
  <c r="K238" i="51"/>
  <c r="J239" i="51"/>
  <c r="K239" i="51"/>
  <c r="J240" i="51"/>
  <c r="K240" i="51"/>
  <c r="J241" i="51"/>
  <c r="K241" i="51"/>
  <c r="J242" i="51"/>
  <c r="K242" i="51"/>
  <c r="J243" i="51"/>
  <c r="K243" i="51"/>
  <c r="J244" i="51"/>
  <c r="K244" i="51"/>
  <c r="J245" i="51"/>
  <c r="K245" i="51"/>
  <c r="J246" i="51"/>
  <c r="K246" i="51"/>
  <c r="J247" i="51"/>
  <c r="K247" i="51"/>
  <c r="J248" i="51"/>
  <c r="K248" i="51"/>
  <c r="J249" i="51"/>
  <c r="K249" i="51"/>
  <c r="J250" i="51"/>
  <c r="K250" i="51"/>
  <c r="J251" i="51"/>
  <c r="K251" i="51"/>
  <c r="J252" i="51"/>
  <c r="K252" i="51"/>
  <c r="J253" i="51"/>
  <c r="K253" i="51"/>
  <c r="J254" i="51"/>
  <c r="K254" i="51"/>
  <c r="J255" i="51"/>
  <c r="K255" i="51"/>
  <c r="J256" i="51"/>
  <c r="K256" i="51"/>
  <c r="J257" i="51"/>
  <c r="K257" i="51"/>
  <c r="J258" i="51"/>
  <c r="K258" i="51"/>
  <c r="J259" i="51"/>
  <c r="K259" i="51"/>
  <c r="J260" i="51"/>
  <c r="K260" i="51"/>
  <c r="J261" i="51"/>
  <c r="K261" i="51"/>
  <c r="J262" i="51"/>
  <c r="K262" i="51"/>
  <c r="J263" i="51"/>
  <c r="K263" i="51"/>
  <c r="J264" i="51"/>
  <c r="K264" i="51"/>
  <c r="J265" i="51"/>
  <c r="K265" i="51"/>
  <c r="J266" i="51"/>
  <c r="K266" i="51"/>
  <c r="J267" i="51"/>
  <c r="K267" i="51"/>
  <c r="J268" i="51"/>
  <c r="K268" i="51"/>
  <c r="J269" i="51"/>
  <c r="K269" i="51"/>
  <c r="J270" i="51"/>
  <c r="K270" i="51"/>
  <c r="J271" i="51"/>
  <c r="K271" i="51"/>
  <c r="J272" i="51"/>
  <c r="K272" i="51"/>
  <c r="J273" i="51"/>
  <c r="K273" i="51"/>
  <c r="J274" i="51"/>
  <c r="K274" i="51"/>
  <c r="J275" i="51"/>
  <c r="K275" i="51"/>
  <c r="J276" i="51"/>
  <c r="K276" i="51"/>
  <c r="J277" i="51"/>
  <c r="K277" i="51"/>
  <c r="J278" i="51"/>
  <c r="K278" i="51"/>
  <c r="J279" i="51"/>
  <c r="K279" i="51"/>
  <c r="J280" i="51"/>
  <c r="K280" i="51"/>
  <c r="J281" i="51"/>
  <c r="K281" i="51"/>
  <c r="J282" i="51"/>
  <c r="K282" i="51"/>
  <c r="J283" i="51"/>
  <c r="K283" i="51"/>
  <c r="J284" i="51"/>
  <c r="K284" i="51"/>
  <c r="J285" i="51"/>
  <c r="K285" i="51"/>
  <c r="J286" i="51"/>
  <c r="K286" i="51"/>
  <c r="J287" i="51"/>
  <c r="K287" i="51"/>
  <c r="J288" i="51"/>
  <c r="K288" i="51"/>
  <c r="J289" i="51"/>
  <c r="K289" i="51"/>
  <c r="J290" i="51"/>
  <c r="K290" i="51"/>
  <c r="J291" i="51"/>
  <c r="K291" i="51"/>
  <c r="J292" i="51"/>
  <c r="K292" i="51"/>
  <c r="J293" i="51"/>
  <c r="K293" i="51"/>
  <c r="J294" i="51"/>
  <c r="K294" i="51"/>
  <c r="J295" i="51"/>
  <c r="K295" i="51"/>
  <c r="J296" i="51"/>
  <c r="K296" i="51"/>
  <c r="J297" i="51"/>
  <c r="K297" i="51"/>
  <c r="J298" i="51"/>
  <c r="K298" i="51"/>
  <c r="J299" i="51"/>
  <c r="K299" i="51"/>
  <c r="J300" i="51"/>
  <c r="K300" i="51"/>
  <c r="J301" i="51"/>
  <c r="K301" i="51"/>
  <c r="J302" i="51"/>
  <c r="K302" i="51"/>
  <c r="J303" i="51"/>
  <c r="K303" i="51"/>
  <c r="J304" i="51"/>
  <c r="K304" i="51"/>
  <c r="J305" i="51"/>
  <c r="K305" i="51"/>
  <c r="J306" i="51"/>
  <c r="K306" i="51"/>
  <c r="J307" i="51"/>
  <c r="K307" i="51"/>
  <c r="J308" i="51"/>
  <c r="K308" i="51"/>
  <c r="J309" i="51"/>
  <c r="K309" i="51"/>
  <c r="J310" i="51"/>
  <c r="K310" i="51"/>
  <c r="J311" i="51"/>
  <c r="K311" i="51"/>
  <c r="J312" i="51"/>
  <c r="K312" i="51"/>
  <c r="J313" i="51"/>
  <c r="K313" i="51"/>
  <c r="J314" i="51"/>
  <c r="K314" i="51"/>
  <c r="J315" i="51"/>
  <c r="K315" i="51"/>
  <c r="J316" i="51"/>
  <c r="K316" i="51"/>
  <c r="J317" i="51"/>
  <c r="K317" i="51"/>
  <c r="J318" i="51"/>
  <c r="K318" i="51"/>
  <c r="J319" i="51"/>
  <c r="K319" i="51"/>
  <c r="J320" i="51"/>
  <c r="K320" i="51"/>
  <c r="J321" i="51"/>
  <c r="K321" i="51"/>
  <c r="J322" i="51"/>
  <c r="K322" i="51"/>
  <c r="J323" i="51"/>
  <c r="K323" i="51"/>
  <c r="J324" i="51"/>
  <c r="K324" i="51"/>
  <c r="J325" i="51"/>
  <c r="K325" i="51"/>
  <c r="J326" i="51"/>
  <c r="K326" i="51"/>
  <c r="J327" i="51"/>
  <c r="K327" i="51"/>
  <c r="J328" i="51"/>
  <c r="K328" i="51"/>
  <c r="J329" i="51"/>
  <c r="K329" i="51"/>
  <c r="J330" i="51"/>
  <c r="K330" i="51"/>
  <c r="J331" i="51"/>
  <c r="K331" i="51"/>
  <c r="J332" i="51"/>
  <c r="K332" i="51"/>
  <c r="J333" i="51"/>
  <c r="K333" i="51"/>
  <c r="J334" i="51"/>
  <c r="K334" i="51"/>
  <c r="J335" i="51"/>
  <c r="K335" i="51"/>
  <c r="J336" i="51"/>
  <c r="K336" i="51"/>
  <c r="J337" i="51"/>
  <c r="K337" i="51"/>
  <c r="J338" i="51"/>
  <c r="K338" i="51"/>
  <c r="J339" i="51"/>
  <c r="K339" i="51"/>
  <c r="J340" i="51"/>
  <c r="K340" i="51"/>
  <c r="J341" i="51"/>
  <c r="K341" i="51"/>
  <c r="J342" i="51"/>
  <c r="K342" i="51"/>
  <c r="J343" i="51"/>
  <c r="K343" i="51"/>
  <c r="J344" i="51"/>
  <c r="K344" i="51"/>
  <c r="J345" i="51"/>
  <c r="K345" i="51"/>
  <c r="J346" i="51"/>
  <c r="K346" i="51"/>
  <c r="J347" i="51"/>
  <c r="K347" i="51"/>
  <c r="J348" i="51"/>
  <c r="K348" i="51"/>
  <c r="J349" i="51"/>
  <c r="K349" i="51"/>
  <c r="J350" i="51"/>
  <c r="K350" i="51"/>
  <c r="J351" i="51"/>
  <c r="K351" i="51"/>
  <c r="J352" i="51"/>
  <c r="K352" i="51"/>
  <c r="J353" i="51"/>
  <c r="K353" i="51"/>
  <c r="J354" i="51"/>
  <c r="K354" i="51"/>
  <c r="J355" i="51"/>
  <c r="K355" i="51"/>
  <c r="J356" i="51"/>
  <c r="K356" i="51"/>
  <c r="J357" i="51"/>
  <c r="K357" i="51"/>
  <c r="J358" i="51"/>
  <c r="K358" i="51"/>
  <c r="J359" i="51"/>
  <c r="K359" i="51"/>
  <c r="J360" i="51"/>
  <c r="K360" i="51"/>
  <c r="J361" i="51"/>
  <c r="K361" i="51"/>
  <c r="J362" i="51"/>
  <c r="K362" i="51"/>
  <c r="J363" i="51"/>
  <c r="K363" i="51"/>
  <c r="J364" i="51"/>
  <c r="K364" i="51"/>
  <c r="J365" i="51"/>
  <c r="K365" i="51"/>
  <c r="J366" i="51"/>
  <c r="K366" i="51"/>
  <c r="J367" i="51"/>
  <c r="K367" i="51"/>
  <c r="J368" i="51"/>
  <c r="K368" i="51"/>
  <c r="J369" i="51"/>
  <c r="K369" i="51"/>
  <c r="J370" i="51"/>
  <c r="K370" i="51"/>
  <c r="J371" i="51"/>
  <c r="K371" i="51"/>
  <c r="J372" i="51"/>
  <c r="K372" i="51"/>
  <c r="J373" i="51"/>
  <c r="K373" i="51"/>
  <c r="J374" i="51"/>
  <c r="K374" i="51"/>
  <c r="J375" i="51"/>
  <c r="K375" i="51"/>
  <c r="J376" i="51"/>
  <c r="K376" i="51"/>
  <c r="J377" i="51"/>
  <c r="K377" i="51"/>
  <c r="J378" i="51"/>
  <c r="K378" i="51"/>
  <c r="J379" i="51"/>
  <c r="K379" i="51"/>
  <c r="J380" i="51"/>
  <c r="K380" i="51"/>
  <c r="J381" i="51"/>
  <c r="K381" i="51"/>
  <c r="J382" i="51"/>
  <c r="K382" i="51"/>
  <c r="J383" i="51"/>
  <c r="K383" i="51"/>
  <c r="J384" i="51"/>
  <c r="K384" i="51"/>
  <c r="J385" i="51"/>
  <c r="K385" i="51"/>
  <c r="J386" i="51"/>
  <c r="K386" i="51"/>
  <c r="J387" i="51"/>
  <c r="K387" i="51"/>
  <c r="J388" i="51"/>
  <c r="K388" i="51"/>
  <c r="J389" i="51"/>
  <c r="K389" i="51"/>
  <c r="J390" i="51"/>
  <c r="K390" i="51"/>
  <c r="J391" i="51"/>
  <c r="K391" i="51"/>
  <c r="J392" i="51"/>
  <c r="K392" i="51"/>
  <c r="J393" i="51"/>
  <c r="K393" i="51"/>
  <c r="J394" i="51"/>
  <c r="K394" i="51"/>
  <c r="J395" i="51"/>
  <c r="K395" i="51"/>
  <c r="J396" i="51"/>
  <c r="K396" i="51"/>
  <c r="J397" i="51"/>
  <c r="K397" i="51"/>
  <c r="J398" i="51"/>
  <c r="K398" i="51"/>
  <c r="J399" i="51"/>
  <c r="K399" i="51"/>
  <c r="J400" i="51"/>
  <c r="K400" i="51"/>
  <c r="J401" i="51"/>
  <c r="K401" i="51"/>
  <c r="J402" i="51"/>
  <c r="K402" i="51"/>
  <c r="J403" i="51"/>
  <c r="K403" i="51"/>
  <c r="J404" i="51"/>
  <c r="K404" i="51"/>
  <c r="J405" i="51"/>
  <c r="K405" i="51"/>
  <c r="J406" i="51"/>
  <c r="K406" i="51"/>
  <c r="J407" i="51"/>
  <c r="K407" i="51"/>
  <c r="J408" i="51"/>
  <c r="K408" i="51"/>
  <c r="J409" i="51"/>
  <c r="K409" i="51"/>
  <c r="J410" i="51"/>
  <c r="K410" i="51"/>
  <c r="J411" i="51"/>
  <c r="K411" i="51"/>
  <c r="J412" i="51"/>
  <c r="K412" i="51"/>
  <c r="J413" i="51"/>
  <c r="K413" i="51"/>
  <c r="J414" i="51"/>
  <c r="K414" i="51"/>
  <c r="J415" i="51"/>
  <c r="K415" i="51"/>
  <c r="J416" i="51"/>
  <c r="K416" i="51"/>
  <c r="J417" i="51"/>
  <c r="K417" i="51"/>
  <c r="J418" i="51"/>
  <c r="K418" i="51"/>
  <c r="J419" i="51"/>
  <c r="K419" i="51"/>
  <c r="J420" i="51"/>
  <c r="K420" i="51"/>
  <c r="J421" i="51"/>
  <c r="K421" i="51"/>
  <c r="J422" i="51"/>
  <c r="K422" i="51"/>
  <c r="J423" i="51"/>
  <c r="K423" i="51"/>
  <c r="J424" i="51"/>
  <c r="K424" i="51"/>
  <c r="J425" i="51"/>
  <c r="K425" i="51"/>
  <c r="J426" i="51"/>
  <c r="K426" i="51"/>
  <c r="J427" i="51"/>
  <c r="K427" i="51"/>
  <c r="J428" i="51"/>
  <c r="K428" i="51"/>
  <c r="J429" i="51"/>
  <c r="K429" i="51"/>
  <c r="J430" i="51"/>
  <c r="K430" i="51"/>
  <c r="J431" i="51"/>
  <c r="K431" i="51"/>
  <c r="J432" i="51"/>
  <c r="K432" i="51"/>
  <c r="J433" i="51"/>
  <c r="K433" i="51"/>
  <c r="J434" i="51"/>
  <c r="K434" i="51"/>
  <c r="J435" i="51"/>
  <c r="K435" i="51"/>
  <c r="J436" i="51"/>
  <c r="K436" i="51"/>
  <c r="J437" i="51"/>
  <c r="K437" i="51"/>
  <c r="J438" i="51"/>
  <c r="K438" i="51"/>
  <c r="J439" i="51"/>
  <c r="K439" i="51"/>
  <c r="J440" i="51"/>
  <c r="K440" i="51"/>
  <c r="J441" i="51"/>
  <c r="K441" i="51"/>
  <c r="J442" i="51"/>
  <c r="K442" i="51"/>
  <c r="J443" i="51"/>
  <c r="K443" i="51"/>
  <c r="J444" i="51"/>
  <c r="K444" i="51"/>
  <c r="J445" i="51"/>
  <c r="K445" i="51"/>
  <c r="J446" i="51"/>
  <c r="K446" i="51"/>
  <c r="J447" i="51"/>
  <c r="K447" i="51"/>
  <c r="J448" i="51"/>
  <c r="K448" i="51"/>
  <c r="J449" i="51"/>
  <c r="K449" i="51"/>
  <c r="J450" i="51"/>
  <c r="K450" i="51"/>
  <c r="J451" i="51"/>
  <c r="K451" i="51"/>
  <c r="J452" i="51"/>
  <c r="K452" i="51"/>
  <c r="J453" i="51"/>
  <c r="K453" i="51"/>
  <c r="J454" i="51"/>
  <c r="K454" i="51"/>
  <c r="J455" i="51"/>
  <c r="K455" i="51"/>
  <c r="J456" i="51"/>
  <c r="K456" i="51"/>
  <c r="J457" i="51"/>
  <c r="K457" i="51"/>
  <c r="K2" i="51"/>
  <c r="J2" i="51"/>
  <c r="O73" i="38"/>
  <c r="P73" i="38"/>
  <c r="Q73" i="38"/>
  <c r="L73" i="38"/>
  <c r="W554" i="12"/>
  <c r="W553" i="12"/>
  <c r="W552" i="12"/>
  <c r="W551" i="12"/>
  <c r="W550" i="12"/>
  <c r="W549" i="12"/>
  <c r="W548" i="12"/>
  <c r="W547" i="12"/>
  <c r="W546" i="12"/>
  <c r="W545" i="12"/>
  <c r="W544" i="12"/>
  <c r="W543" i="12"/>
  <c r="W542" i="12"/>
  <c r="W541" i="12"/>
  <c r="W540" i="12"/>
  <c r="W539" i="12"/>
  <c r="W538" i="12"/>
  <c r="W537" i="12"/>
  <c r="W536" i="12"/>
  <c r="W535" i="12"/>
  <c r="W534" i="12"/>
  <c r="W533" i="12"/>
  <c r="W532" i="12"/>
  <c r="W531" i="12"/>
  <c r="W530" i="12"/>
  <c r="W529" i="12"/>
  <c r="W528" i="12"/>
  <c r="W527" i="12"/>
  <c r="W526" i="12"/>
  <c r="W525" i="12"/>
  <c r="W524" i="12"/>
  <c r="W523" i="12"/>
  <c r="W522" i="12"/>
  <c r="W521" i="12"/>
  <c r="W520" i="12"/>
  <c r="W519" i="12"/>
  <c r="W518" i="12"/>
  <c r="W517" i="12"/>
  <c r="W516" i="12"/>
  <c r="W515" i="12"/>
  <c r="W514" i="12"/>
  <c r="W513" i="12"/>
  <c r="W512" i="12"/>
  <c r="W511" i="12"/>
  <c r="W510" i="12"/>
  <c r="W509" i="12"/>
  <c r="W508" i="12"/>
  <c r="W507" i="12"/>
  <c r="W506" i="12"/>
  <c r="W505" i="12"/>
  <c r="W504" i="12"/>
  <c r="W503" i="12"/>
  <c r="W502" i="12"/>
  <c r="W501" i="12"/>
  <c r="W500" i="12"/>
  <c r="W499" i="12"/>
  <c r="W498" i="12"/>
  <c r="W497" i="12"/>
  <c r="W496" i="12"/>
  <c r="W495" i="12"/>
  <c r="W494" i="12"/>
  <c r="W493" i="12"/>
  <c r="W492" i="12"/>
  <c r="W491" i="12"/>
  <c r="W490" i="12"/>
  <c r="W489" i="12"/>
  <c r="W488" i="12"/>
  <c r="W487" i="12"/>
  <c r="W486" i="12"/>
  <c r="W485" i="12"/>
  <c r="W484" i="12"/>
  <c r="W483" i="12"/>
  <c r="W482" i="12"/>
  <c r="W481" i="12"/>
  <c r="W480" i="12"/>
  <c r="W479" i="12"/>
  <c r="W478" i="12"/>
  <c r="W477" i="12"/>
  <c r="W476" i="12"/>
  <c r="W475" i="12"/>
  <c r="W474" i="12"/>
  <c r="W473" i="12"/>
  <c r="W472" i="12"/>
  <c r="W471" i="12"/>
  <c r="W470" i="12"/>
  <c r="W469" i="12"/>
  <c r="W468" i="12"/>
  <c r="W467" i="12"/>
  <c r="W466" i="12"/>
  <c r="W465" i="12"/>
  <c r="W464" i="12"/>
  <c r="W463" i="12"/>
  <c r="W462" i="12"/>
  <c r="W461" i="12"/>
  <c r="W460" i="12"/>
  <c r="W459" i="12"/>
  <c r="W458" i="12"/>
  <c r="W457" i="12"/>
  <c r="W456" i="12"/>
  <c r="W455" i="12"/>
  <c r="W454" i="12"/>
  <c r="W453" i="12"/>
  <c r="W452" i="12"/>
  <c r="W451" i="12"/>
  <c r="W450" i="12"/>
  <c r="W449" i="12"/>
  <c r="W448" i="12"/>
  <c r="W447" i="12"/>
  <c r="W446" i="12"/>
  <c r="W445" i="12"/>
  <c r="W444" i="12"/>
  <c r="W443" i="12"/>
  <c r="W442" i="12"/>
  <c r="W441" i="12"/>
  <c r="W440" i="12"/>
  <c r="W439" i="12"/>
  <c r="W438" i="12"/>
  <c r="W437" i="12"/>
  <c r="W436" i="12"/>
  <c r="W435" i="12"/>
  <c r="W434" i="12"/>
  <c r="W433" i="12"/>
  <c r="W432" i="12"/>
  <c r="W431" i="12"/>
  <c r="W430" i="12"/>
  <c r="W429" i="12"/>
  <c r="W428" i="12"/>
  <c r="W427" i="12"/>
  <c r="W426" i="12"/>
  <c r="W425" i="12"/>
  <c r="W424" i="12"/>
  <c r="W423" i="12"/>
  <c r="W422" i="12"/>
  <c r="W421" i="12"/>
  <c r="W420" i="12"/>
  <c r="W419" i="12"/>
  <c r="W418" i="12"/>
  <c r="W417" i="12"/>
  <c r="W416" i="12"/>
  <c r="W415" i="12"/>
  <c r="W414" i="12"/>
  <c r="W413" i="12"/>
  <c r="W412" i="12"/>
  <c r="W411" i="12"/>
  <c r="W410" i="12"/>
  <c r="W409" i="12"/>
  <c r="W408" i="12"/>
  <c r="W407" i="12"/>
  <c r="W406" i="12"/>
  <c r="W405" i="12"/>
  <c r="W404" i="12"/>
  <c r="W403" i="12"/>
  <c r="W402" i="12"/>
  <c r="W401" i="12"/>
  <c r="W400" i="12"/>
  <c r="W399" i="12"/>
  <c r="W398" i="12"/>
  <c r="W397" i="12"/>
  <c r="W396" i="12"/>
  <c r="W395" i="12"/>
  <c r="W394" i="12"/>
  <c r="W393" i="12"/>
  <c r="W392" i="12"/>
  <c r="W391" i="12"/>
  <c r="W390" i="12"/>
  <c r="W389" i="12"/>
  <c r="W388" i="12"/>
  <c r="W387" i="12"/>
  <c r="W386" i="12"/>
  <c r="W385" i="12"/>
  <c r="W384" i="12"/>
  <c r="W383" i="12"/>
  <c r="W382" i="12"/>
  <c r="W381" i="12"/>
  <c r="W380" i="12"/>
  <c r="W379" i="12"/>
  <c r="W378" i="12"/>
  <c r="W377" i="12"/>
  <c r="W376" i="12"/>
  <c r="W375" i="12"/>
  <c r="W374" i="12"/>
  <c r="W373" i="12"/>
  <c r="W372" i="12"/>
  <c r="W371" i="12"/>
  <c r="W370" i="12"/>
  <c r="W369" i="12"/>
  <c r="W368" i="12"/>
  <c r="W367" i="12"/>
  <c r="W366" i="12"/>
  <c r="W365" i="12"/>
  <c r="W364" i="12"/>
  <c r="W363" i="12"/>
  <c r="W362" i="12"/>
  <c r="W361" i="12"/>
  <c r="W360" i="12"/>
  <c r="W359" i="12"/>
  <c r="W358" i="12"/>
  <c r="W357" i="12"/>
  <c r="W356" i="12"/>
  <c r="W355" i="12"/>
  <c r="W354" i="12"/>
  <c r="W353" i="12"/>
  <c r="W352" i="12"/>
  <c r="W351" i="12"/>
  <c r="W350" i="12"/>
  <c r="W349" i="12"/>
  <c r="W348" i="12"/>
  <c r="W347" i="12"/>
  <c r="W346" i="12"/>
  <c r="W345" i="12"/>
  <c r="W344" i="12"/>
  <c r="W343" i="12"/>
  <c r="W342" i="12"/>
  <c r="W341" i="12"/>
  <c r="W340" i="12"/>
  <c r="W339" i="12"/>
  <c r="W338" i="12"/>
  <c r="W337" i="12"/>
  <c r="W336" i="12"/>
  <c r="W335" i="12"/>
  <c r="W334" i="12"/>
  <c r="W333" i="12"/>
  <c r="W332" i="12"/>
  <c r="W331" i="12"/>
  <c r="W330" i="12"/>
  <c r="W329" i="12"/>
  <c r="W328" i="12"/>
  <c r="W327" i="12"/>
  <c r="W326" i="12"/>
  <c r="W325" i="12"/>
  <c r="W324" i="12"/>
  <c r="W323" i="12"/>
  <c r="W322" i="12"/>
  <c r="W321" i="12"/>
  <c r="W320" i="12"/>
  <c r="W319" i="12"/>
  <c r="W318" i="12"/>
  <c r="W317" i="12"/>
  <c r="W316" i="12"/>
  <c r="W315" i="12"/>
  <c r="W314" i="12"/>
  <c r="W313" i="12"/>
  <c r="W312" i="12"/>
  <c r="W311" i="12"/>
  <c r="W310" i="12"/>
  <c r="W309" i="12"/>
  <c r="W308" i="12"/>
  <c r="W307" i="12"/>
  <c r="W306" i="12"/>
  <c r="W305" i="12"/>
  <c r="W304" i="12"/>
  <c r="W303" i="12"/>
  <c r="W302" i="12"/>
  <c r="W301" i="12"/>
  <c r="W300" i="12"/>
  <c r="W299" i="12"/>
  <c r="W298" i="12"/>
  <c r="W297" i="12"/>
  <c r="W296" i="12"/>
  <c r="W295" i="12"/>
  <c r="W294" i="12"/>
  <c r="W293" i="12"/>
  <c r="W292" i="12"/>
  <c r="W291" i="12"/>
  <c r="W290" i="12"/>
  <c r="W289" i="12"/>
  <c r="W288" i="12"/>
  <c r="W287" i="12"/>
  <c r="W286" i="12"/>
  <c r="W285" i="12"/>
  <c r="W284" i="12"/>
  <c r="W283" i="12"/>
  <c r="W282" i="12"/>
  <c r="W281" i="12"/>
  <c r="W280" i="12"/>
  <c r="W279" i="12"/>
  <c r="W278" i="12"/>
  <c r="W277" i="12"/>
  <c r="W276" i="12"/>
  <c r="W275" i="12"/>
  <c r="W274" i="12"/>
  <c r="W273" i="12"/>
  <c r="W272" i="12"/>
  <c r="W271" i="12"/>
  <c r="W270" i="12"/>
  <c r="W269" i="12"/>
  <c r="W268" i="12"/>
  <c r="W267" i="12"/>
  <c r="W266" i="12"/>
  <c r="W265" i="12"/>
  <c r="W264" i="12"/>
  <c r="W263" i="12"/>
  <c r="W262" i="12"/>
  <c r="W261" i="12"/>
  <c r="W260" i="12"/>
  <c r="W259" i="12"/>
  <c r="W258" i="12"/>
  <c r="W257" i="12"/>
  <c r="W256" i="12"/>
  <c r="W255" i="12"/>
  <c r="W254" i="12"/>
  <c r="W253" i="12"/>
  <c r="W252" i="12"/>
  <c r="W251" i="12"/>
  <c r="W250" i="12"/>
  <c r="W249" i="12"/>
  <c r="W248" i="12"/>
  <c r="W247" i="12"/>
  <c r="W246" i="12"/>
  <c r="W245" i="12"/>
  <c r="W244" i="12"/>
  <c r="W243" i="12"/>
  <c r="W242" i="12"/>
  <c r="W241" i="12"/>
  <c r="W240" i="12"/>
  <c r="W239" i="12"/>
  <c r="W238" i="12"/>
  <c r="W237" i="12"/>
  <c r="W236" i="12"/>
  <c r="W235" i="12"/>
  <c r="W234" i="12"/>
  <c r="W233" i="12"/>
  <c r="W232" i="12"/>
  <c r="W231" i="12"/>
  <c r="W230" i="12"/>
  <c r="W229" i="12"/>
  <c r="W228" i="12"/>
  <c r="W227" i="12"/>
  <c r="W226" i="12"/>
  <c r="W225" i="12"/>
  <c r="W224" i="12"/>
  <c r="W223" i="12"/>
  <c r="W222" i="12"/>
  <c r="W221" i="12"/>
  <c r="W220" i="12"/>
  <c r="W219" i="12"/>
  <c r="W218" i="12"/>
  <c r="W217" i="12"/>
  <c r="W216" i="12"/>
  <c r="W215" i="12"/>
  <c r="W214" i="12"/>
  <c r="W213" i="12"/>
  <c r="W212" i="12"/>
  <c r="W211" i="12"/>
  <c r="W210" i="12"/>
  <c r="W209" i="12"/>
  <c r="W208" i="12"/>
  <c r="W207" i="12"/>
  <c r="W206" i="12"/>
  <c r="W205" i="12"/>
  <c r="W204" i="12"/>
  <c r="W203" i="12"/>
  <c r="W202" i="12"/>
  <c r="W201" i="12"/>
  <c r="W200" i="12"/>
  <c r="W199" i="12"/>
  <c r="W198" i="12"/>
  <c r="W197" i="12"/>
  <c r="W196" i="12"/>
  <c r="W195" i="12"/>
  <c r="W194" i="12"/>
  <c r="W193" i="12"/>
  <c r="W192" i="12"/>
  <c r="W191" i="12"/>
  <c r="W190" i="12"/>
  <c r="W189" i="12"/>
  <c r="W188" i="12"/>
  <c r="W187" i="12"/>
  <c r="W186" i="12"/>
  <c r="W185" i="12"/>
  <c r="W184" i="12"/>
  <c r="W183" i="12"/>
  <c r="W182" i="12"/>
  <c r="W181" i="12"/>
  <c r="W180" i="12"/>
  <c r="W179" i="12"/>
  <c r="W178" i="12"/>
  <c r="W177" i="12"/>
  <c r="W176" i="12"/>
  <c r="W175" i="12"/>
  <c r="W174" i="12"/>
  <c r="W173" i="12"/>
  <c r="W172" i="12"/>
  <c r="W171" i="12"/>
  <c r="W170" i="12"/>
  <c r="W169" i="12"/>
  <c r="W168" i="12"/>
  <c r="W167" i="12"/>
  <c r="W166" i="12"/>
  <c r="W165" i="12"/>
  <c r="W164" i="12"/>
  <c r="W163" i="12"/>
  <c r="W162" i="12"/>
  <c r="W161" i="12"/>
  <c r="W160" i="12"/>
  <c r="W159" i="12"/>
  <c r="W158" i="12"/>
  <c r="W157" i="12"/>
  <c r="W156" i="12"/>
  <c r="W155" i="12"/>
  <c r="W154" i="12"/>
  <c r="W153" i="12"/>
  <c r="W152" i="12"/>
  <c r="W151" i="12"/>
  <c r="W150" i="12"/>
  <c r="W149" i="12"/>
  <c r="W148" i="12"/>
  <c r="W147" i="12"/>
  <c r="W146" i="12"/>
  <c r="W145" i="12"/>
  <c r="W144" i="12"/>
  <c r="W143" i="12"/>
  <c r="W142" i="12"/>
  <c r="W141" i="12"/>
  <c r="W140" i="12"/>
  <c r="W139" i="12"/>
  <c r="W138" i="12"/>
  <c r="W137" i="12"/>
  <c r="W136" i="12"/>
  <c r="W135" i="12"/>
  <c r="W134" i="12"/>
  <c r="W133" i="12"/>
  <c r="W132" i="12"/>
  <c r="W131" i="12"/>
  <c r="W130" i="12"/>
  <c r="W129" i="12"/>
  <c r="W128" i="12"/>
  <c r="W127" i="12"/>
  <c r="W126" i="12"/>
  <c r="W125" i="12"/>
  <c r="W124" i="12"/>
  <c r="W123" i="12"/>
  <c r="W122" i="12"/>
  <c r="W121" i="12"/>
  <c r="W120" i="12"/>
  <c r="W119" i="12"/>
  <c r="W118" i="12"/>
  <c r="W117" i="12"/>
  <c r="W116" i="12"/>
  <c r="W115" i="12"/>
  <c r="W114" i="12"/>
  <c r="W113" i="12"/>
  <c r="W112" i="12"/>
  <c r="W111" i="12"/>
  <c r="W110" i="12"/>
  <c r="W109" i="12"/>
  <c r="W108" i="12"/>
  <c r="W107" i="12"/>
  <c r="W106" i="12"/>
  <c r="W105" i="12"/>
  <c r="W104" i="12"/>
  <c r="W103" i="12"/>
  <c r="W102" i="12"/>
  <c r="W101" i="12"/>
  <c r="W100" i="12"/>
  <c r="W99" i="12"/>
  <c r="W98" i="12"/>
  <c r="W97" i="12"/>
  <c r="W96" i="12"/>
  <c r="W95" i="12"/>
  <c r="W94" i="12"/>
  <c r="W93" i="12"/>
  <c r="W92" i="12"/>
  <c r="W91" i="12"/>
  <c r="W90" i="12"/>
  <c r="W89" i="12"/>
  <c r="W88" i="12"/>
  <c r="W87" i="12"/>
  <c r="W86" i="12"/>
  <c r="W85" i="12"/>
  <c r="W84" i="12"/>
  <c r="W83" i="12"/>
  <c r="W82" i="12"/>
  <c r="W81" i="12"/>
  <c r="W80" i="12"/>
  <c r="W79" i="12"/>
  <c r="W78" i="12"/>
  <c r="W77" i="12"/>
  <c r="W76" i="12"/>
  <c r="W75" i="12"/>
  <c r="W74" i="12"/>
  <c r="W73" i="12"/>
  <c r="W72" i="12"/>
  <c r="W71" i="12"/>
  <c r="W70" i="12"/>
  <c r="W69" i="12"/>
  <c r="W68" i="12"/>
  <c r="W67" i="12"/>
  <c r="W66" i="12"/>
  <c r="W65" i="12"/>
  <c r="W64" i="12"/>
  <c r="W63" i="12"/>
  <c r="W62" i="12"/>
  <c r="W61" i="12"/>
  <c r="W60" i="12"/>
  <c r="W59" i="12"/>
  <c r="W58" i="12"/>
  <c r="W57" i="12"/>
  <c r="W56" i="12"/>
  <c r="W55" i="12"/>
  <c r="W54" i="12"/>
  <c r="W53" i="12"/>
  <c r="W52" i="12"/>
  <c r="W51" i="12"/>
  <c r="W50" i="12"/>
  <c r="W49" i="12"/>
  <c r="W48" i="12"/>
  <c r="W47" i="12"/>
  <c r="W46" i="12"/>
  <c r="W45" i="12"/>
  <c r="W554" i="40"/>
  <c r="W553" i="40"/>
  <c r="W552" i="40"/>
  <c r="W551" i="40"/>
  <c r="W550" i="40"/>
  <c r="W549" i="40"/>
  <c r="W548" i="40"/>
  <c r="W547" i="40"/>
  <c r="W546" i="40"/>
  <c r="W545" i="40"/>
  <c r="W544" i="40"/>
  <c r="W543" i="40"/>
  <c r="W542" i="40"/>
  <c r="W541" i="40"/>
  <c r="W540" i="40"/>
  <c r="W539" i="40"/>
  <c r="W538" i="40"/>
  <c r="W537" i="40"/>
  <c r="W536" i="40"/>
  <c r="W535" i="40"/>
  <c r="W534" i="40"/>
  <c r="W533" i="40"/>
  <c r="W532" i="40"/>
  <c r="W531" i="40"/>
  <c r="W530" i="40"/>
  <c r="W529" i="40"/>
  <c r="W528" i="40"/>
  <c r="W527" i="40"/>
  <c r="W526" i="40"/>
  <c r="W525" i="40"/>
  <c r="W524" i="40"/>
  <c r="W523" i="40"/>
  <c r="W522" i="40"/>
  <c r="W521" i="40"/>
  <c r="W520" i="40"/>
  <c r="W519" i="40"/>
  <c r="W518" i="40"/>
  <c r="W517" i="40"/>
  <c r="W516" i="40"/>
  <c r="W515" i="40"/>
  <c r="W514" i="40"/>
  <c r="W513" i="40"/>
  <c r="W512" i="40"/>
  <c r="W511" i="40"/>
  <c r="W510" i="40"/>
  <c r="W509" i="40"/>
  <c r="W508" i="40"/>
  <c r="W507" i="40"/>
  <c r="W506" i="40"/>
  <c r="W505" i="40"/>
  <c r="W504" i="40"/>
  <c r="W503" i="40"/>
  <c r="W502" i="40"/>
  <c r="W501" i="40"/>
  <c r="W500" i="40"/>
  <c r="W499" i="40"/>
  <c r="W498" i="40"/>
  <c r="W497" i="40"/>
  <c r="W496" i="40"/>
  <c r="W495" i="40"/>
  <c r="W494" i="40"/>
  <c r="W493" i="40"/>
  <c r="W492" i="40"/>
  <c r="W491" i="40"/>
  <c r="W490" i="40"/>
  <c r="W489" i="40"/>
  <c r="W488" i="40"/>
  <c r="W487" i="40"/>
  <c r="W486" i="40"/>
  <c r="W485" i="40"/>
  <c r="W484" i="40"/>
  <c r="W483" i="40"/>
  <c r="W482" i="40"/>
  <c r="W481" i="40"/>
  <c r="W480" i="40"/>
  <c r="W479" i="40"/>
  <c r="W478" i="40"/>
  <c r="W477" i="40"/>
  <c r="W476" i="40"/>
  <c r="W475" i="40"/>
  <c r="W474" i="40"/>
  <c r="W473" i="40"/>
  <c r="W472" i="40"/>
  <c r="W471" i="40"/>
  <c r="W470" i="40"/>
  <c r="W469" i="40"/>
  <c r="W468" i="40"/>
  <c r="W467" i="40"/>
  <c r="W466" i="40"/>
  <c r="W465" i="40"/>
  <c r="W464" i="40"/>
  <c r="W463" i="40"/>
  <c r="W462" i="40"/>
  <c r="W461" i="40"/>
  <c r="W460" i="40"/>
  <c r="W459" i="40"/>
  <c r="W458" i="40"/>
  <c r="W457" i="40"/>
  <c r="W456" i="40"/>
  <c r="W455" i="40"/>
  <c r="W454" i="40"/>
  <c r="W453" i="40"/>
  <c r="W452" i="40"/>
  <c r="W451" i="40"/>
  <c r="W450" i="40"/>
  <c r="W449" i="40"/>
  <c r="W448" i="40"/>
  <c r="W447" i="40"/>
  <c r="W446" i="40"/>
  <c r="W445" i="40"/>
  <c r="W444" i="40"/>
  <c r="W443" i="40"/>
  <c r="W442" i="40"/>
  <c r="W441" i="40"/>
  <c r="W440" i="40"/>
  <c r="W439" i="40"/>
  <c r="W438" i="40"/>
  <c r="W437" i="40"/>
  <c r="W436" i="40"/>
  <c r="W435" i="40"/>
  <c r="W434" i="40"/>
  <c r="W433" i="40"/>
  <c r="W432" i="40"/>
  <c r="W431" i="40"/>
  <c r="W430" i="40"/>
  <c r="W429" i="40"/>
  <c r="W428" i="40"/>
  <c r="W427" i="40"/>
  <c r="W426" i="40"/>
  <c r="W425" i="40"/>
  <c r="W424" i="40"/>
  <c r="W423" i="40"/>
  <c r="W422" i="40"/>
  <c r="W421" i="40"/>
  <c r="W420" i="40"/>
  <c r="W419" i="40"/>
  <c r="W418" i="40"/>
  <c r="W417" i="40"/>
  <c r="W416" i="40"/>
  <c r="W415" i="40"/>
  <c r="W414" i="40"/>
  <c r="W413" i="40"/>
  <c r="W412" i="40"/>
  <c r="W411" i="40"/>
  <c r="W410" i="40"/>
  <c r="W409" i="40"/>
  <c r="W408" i="40"/>
  <c r="W407" i="40"/>
  <c r="W406" i="40"/>
  <c r="W405" i="40"/>
  <c r="W404" i="40"/>
  <c r="W403" i="40"/>
  <c r="W402" i="40"/>
  <c r="W401" i="40"/>
  <c r="W400" i="40"/>
  <c r="W399" i="40"/>
  <c r="W398" i="40"/>
  <c r="W397" i="40"/>
  <c r="W396" i="40"/>
  <c r="W395" i="40"/>
  <c r="W394" i="40"/>
  <c r="W393" i="40"/>
  <c r="W392" i="40"/>
  <c r="W391" i="40"/>
  <c r="W390" i="40"/>
  <c r="W389" i="40"/>
  <c r="W388" i="40"/>
  <c r="W387" i="40"/>
  <c r="W386" i="40"/>
  <c r="W385" i="40"/>
  <c r="W384" i="40"/>
  <c r="W383" i="40"/>
  <c r="W382" i="40"/>
  <c r="W381" i="40"/>
  <c r="W380" i="40"/>
  <c r="W379" i="40"/>
  <c r="W378" i="40"/>
  <c r="W377" i="40"/>
  <c r="W376" i="40"/>
  <c r="W375" i="40"/>
  <c r="W374" i="40"/>
  <c r="W373" i="40"/>
  <c r="W372" i="40"/>
  <c r="W371" i="40"/>
  <c r="W370" i="40"/>
  <c r="W369" i="40"/>
  <c r="W368" i="40"/>
  <c r="W367" i="40"/>
  <c r="W366" i="40"/>
  <c r="W365" i="40"/>
  <c r="W364" i="40"/>
  <c r="W363" i="40"/>
  <c r="W362" i="40"/>
  <c r="W361" i="40"/>
  <c r="W360" i="40"/>
  <c r="W359" i="40"/>
  <c r="W358" i="40"/>
  <c r="W357" i="40"/>
  <c r="W356" i="40"/>
  <c r="W355" i="40"/>
  <c r="W354" i="40"/>
  <c r="W353" i="40"/>
  <c r="W352" i="40"/>
  <c r="W351" i="40"/>
  <c r="W350" i="40"/>
  <c r="W349" i="40"/>
  <c r="W348" i="40"/>
  <c r="W347" i="40"/>
  <c r="W346" i="40"/>
  <c r="W345" i="40"/>
  <c r="W344" i="40"/>
  <c r="W343" i="40"/>
  <c r="W342" i="40"/>
  <c r="W341" i="40"/>
  <c r="W340" i="40"/>
  <c r="W339" i="40"/>
  <c r="W338" i="40"/>
  <c r="W337" i="40"/>
  <c r="W336" i="40"/>
  <c r="W335" i="40"/>
  <c r="W334" i="40"/>
  <c r="W333" i="40"/>
  <c r="W332" i="40"/>
  <c r="W331" i="40"/>
  <c r="W330" i="40"/>
  <c r="W329" i="40"/>
  <c r="W328" i="40"/>
  <c r="W327" i="40"/>
  <c r="W326" i="40"/>
  <c r="W325" i="40"/>
  <c r="W324" i="40"/>
  <c r="W323" i="40"/>
  <c r="W322" i="40"/>
  <c r="W321" i="40"/>
  <c r="W320" i="40"/>
  <c r="W319" i="40"/>
  <c r="W318" i="40"/>
  <c r="W317" i="40"/>
  <c r="W316" i="40"/>
  <c r="W315" i="40"/>
  <c r="W314" i="40"/>
  <c r="W313" i="40"/>
  <c r="W312" i="40"/>
  <c r="W311" i="40"/>
  <c r="W310" i="40"/>
  <c r="W309" i="40"/>
  <c r="W308" i="40"/>
  <c r="W307" i="40"/>
  <c r="W306" i="40"/>
  <c r="W305" i="40"/>
  <c r="W304" i="40"/>
  <c r="W303" i="40"/>
  <c r="W302" i="40"/>
  <c r="W301" i="40"/>
  <c r="W300" i="40"/>
  <c r="W299" i="40"/>
  <c r="W298" i="40"/>
  <c r="W297" i="40"/>
  <c r="W296" i="40"/>
  <c r="W295" i="40"/>
  <c r="W294" i="40"/>
  <c r="W293" i="40"/>
  <c r="W292" i="40"/>
  <c r="W291" i="40"/>
  <c r="W290" i="40"/>
  <c r="W289" i="40"/>
  <c r="W288" i="40"/>
  <c r="W287" i="40"/>
  <c r="W286" i="40"/>
  <c r="W285" i="40"/>
  <c r="W284" i="40"/>
  <c r="W283" i="40"/>
  <c r="W282" i="40"/>
  <c r="W281" i="40"/>
  <c r="W280" i="40"/>
  <c r="W279" i="40"/>
  <c r="W278" i="40"/>
  <c r="W277" i="40"/>
  <c r="W276" i="40"/>
  <c r="W275" i="40"/>
  <c r="W274" i="40"/>
  <c r="W273" i="40"/>
  <c r="W272" i="40"/>
  <c r="W271" i="40"/>
  <c r="W270" i="40"/>
  <c r="W269" i="40"/>
  <c r="W268" i="40"/>
  <c r="W267" i="40"/>
  <c r="W266" i="40"/>
  <c r="W265" i="40"/>
  <c r="W264" i="40"/>
  <c r="W263" i="40"/>
  <c r="W262" i="40"/>
  <c r="W261" i="40"/>
  <c r="W260" i="40"/>
  <c r="W259" i="40"/>
  <c r="W258" i="40"/>
  <c r="W257" i="40"/>
  <c r="W256" i="40"/>
  <c r="W255" i="40"/>
  <c r="W254" i="40"/>
  <c r="W253" i="40"/>
  <c r="W252" i="40"/>
  <c r="W251" i="40"/>
  <c r="W250" i="40"/>
  <c r="W249" i="40"/>
  <c r="W248" i="40"/>
  <c r="W247" i="40"/>
  <c r="W246" i="40"/>
  <c r="W245" i="40"/>
  <c r="W244" i="40"/>
  <c r="W243" i="40"/>
  <c r="W242" i="40"/>
  <c r="W241" i="40"/>
  <c r="W240" i="40"/>
  <c r="W239" i="40"/>
  <c r="W238" i="40"/>
  <c r="W237" i="40"/>
  <c r="W236" i="40"/>
  <c r="W235" i="40"/>
  <c r="W234" i="40"/>
  <c r="W233" i="40"/>
  <c r="W232" i="40"/>
  <c r="W231" i="40"/>
  <c r="W230" i="40"/>
  <c r="W229" i="40"/>
  <c r="W228" i="40"/>
  <c r="W227" i="40"/>
  <c r="W226" i="40"/>
  <c r="W225" i="40"/>
  <c r="W224" i="40"/>
  <c r="W223" i="40"/>
  <c r="W222" i="40"/>
  <c r="W221" i="40"/>
  <c r="W220" i="40"/>
  <c r="W219" i="40"/>
  <c r="W218" i="40"/>
  <c r="W217" i="40"/>
  <c r="W216" i="40"/>
  <c r="W215" i="40"/>
  <c r="W214" i="40"/>
  <c r="W213" i="40"/>
  <c r="W212" i="40"/>
  <c r="W211" i="40"/>
  <c r="W210" i="40"/>
  <c r="W209" i="40"/>
  <c r="W208" i="40"/>
  <c r="W207" i="40"/>
  <c r="W206" i="40"/>
  <c r="W205" i="40"/>
  <c r="W204" i="40"/>
  <c r="W203" i="40"/>
  <c r="W202" i="40"/>
  <c r="W201" i="40"/>
  <c r="W200" i="40"/>
  <c r="W199" i="40"/>
  <c r="W198" i="40"/>
  <c r="W197" i="40"/>
  <c r="W196" i="40"/>
  <c r="W195" i="40"/>
  <c r="W194" i="40"/>
  <c r="W193" i="40"/>
  <c r="W192" i="40"/>
  <c r="W191" i="40"/>
  <c r="W190" i="40"/>
  <c r="W189" i="40"/>
  <c r="W188" i="40"/>
  <c r="W187" i="40"/>
  <c r="W186" i="40"/>
  <c r="W185" i="40"/>
  <c r="W184" i="40"/>
  <c r="W183" i="40"/>
  <c r="W182" i="40"/>
  <c r="W181" i="40"/>
  <c r="W180" i="40"/>
  <c r="W179" i="40"/>
  <c r="W178" i="40"/>
  <c r="W177" i="40"/>
  <c r="W176" i="40"/>
  <c r="W175" i="40"/>
  <c r="W174" i="40"/>
  <c r="W173" i="40"/>
  <c r="W172" i="40"/>
  <c r="W171" i="40"/>
  <c r="W170" i="40"/>
  <c r="W169" i="40"/>
  <c r="W168" i="40"/>
  <c r="W167" i="40"/>
  <c r="W166" i="40"/>
  <c r="W165" i="40"/>
  <c r="W164" i="40"/>
  <c r="W163" i="40"/>
  <c r="W162" i="40"/>
  <c r="W161" i="40"/>
  <c r="W160" i="40"/>
  <c r="W159" i="40"/>
  <c r="W158" i="40"/>
  <c r="W157" i="40"/>
  <c r="W156" i="40"/>
  <c r="W155" i="40"/>
  <c r="W154" i="40"/>
  <c r="W153" i="40"/>
  <c r="W152" i="40"/>
  <c r="W151" i="40"/>
  <c r="W150" i="40"/>
  <c r="W149" i="40"/>
  <c r="W148" i="40"/>
  <c r="W147" i="40"/>
  <c r="W146" i="40"/>
  <c r="W145" i="40"/>
  <c r="W144" i="40"/>
  <c r="W143" i="40"/>
  <c r="W142" i="40"/>
  <c r="W141" i="40"/>
  <c r="W140" i="40"/>
  <c r="W139" i="40"/>
  <c r="W138" i="40"/>
  <c r="W137" i="40"/>
  <c r="W136" i="40"/>
  <c r="W135" i="40"/>
  <c r="W134" i="40"/>
  <c r="W133" i="40"/>
  <c r="W132" i="40"/>
  <c r="W131" i="40"/>
  <c r="W130" i="40"/>
  <c r="W129" i="40"/>
  <c r="W128" i="40"/>
  <c r="W127" i="40"/>
  <c r="W126" i="40"/>
  <c r="W125" i="40"/>
  <c r="W124" i="40"/>
  <c r="W123" i="40"/>
  <c r="W122" i="40"/>
  <c r="W121" i="40"/>
  <c r="W120" i="40"/>
  <c r="W119" i="40"/>
  <c r="W118" i="40"/>
  <c r="W117" i="40"/>
  <c r="W116" i="40"/>
  <c r="W115" i="40"/>
  <c r="W114" i="40"/>
  <c r="W113" i="40"/>
  <c r="W112" i="40"/>
  <c r="W111" i="40"/>
  <c r="W110" i="40"/>
  <c r="W109" i="40"/>
  <c r="W108" i="40"/>
  <c r="W107" i="40"/>
  <c r="W106" i="40"/>
  <c r="W105" i="40"/>
  <c r="W104" i="40"/>
  <c r="W103" i="40"/>
  <c r="W102" i="40"/>
  <c r="W101" i="40"/>
  <c r="W100" i="40"/>
  <c r="W99" i="40"/>
  <c r="W98" i="40"/>
  <c r="W97" i="40"/>
  <c r="W96" i="40"/>
  <c r="W95" i="40"/>
  <c r="W94" i="40"/>
  <c r="W93" i="40"/>
  <c r="W92" i="40"/>
  <c r="W91" i="40"/>
  <c r="W90" i="40"/>
  <c r="W89" i="40"/>
  <c r="W88" i="40"/>
  <c r="W87" i="40"/>
  <c r="W86" i="40"/>
  <c r="W85" i="40"/>
  <c r="W84" i="40"/>
  <c r="W83" i="40"/>
  <c r="W82" i="40"/>
  <c r="W81" i="40"/>
  <c r="W80" i="40"/>
  <c r="W79" i="40"/>
  <c r="W78" i="40"/>
  <c r="W77" i="40"/>
  <c r="W76" i="40"/>
  <c r="W75" i="40"/>
  <c r="W74" i="40"/>
  <c r="W73" i="40"/>
  <c r="W72" i="40"/>
  <c r="W71" i="40"/>
  <c r="W70" i="40"/>
  <c r="W69" i="40"/>
  <c r="W68" i="40"/>
  <c r="W67" i="40"/>
  <c r="W66" i="40"/>
  <c r="W65" i="40"/>
  <c r="W64" i="40"/>
  <c r="W63" i="40"/>
  <c r="W62" i="40"/>
  <c r="W61" i="40"/>
  <c r="W60" i="40"/>
  <c r="W59" i="40"/>
  <c r="W58" i="40"/>
  <c r="W57" i="40"/>
  <c r="W56" i="40"/>
  <c r="W55" i="40"/>
  <c r="W54" i="40"/>
  <c r="W53" i="40"/>
  <c r="W52" i="40"/>
  <c r="W51" i="40"/>
  <c r="W50" i="40"/>
  <c r="W49" i="40"/>
  <c r="W48" i="40"/>
  <c r="W47" i="40"/>
  <c r="W46" i="40"/>
  <c r="W45" i="40"/>
  <c r="AS105" i="36"/>
  <c r="AT105" i="36"/>
  <c r="AU105" i="36"/>
  <c r="AV105" i="36"/>
  <c r="AW105" i="36"/>
  <c r="AX105" i="36"/>
  <c r="AY105" i="36"/>
  <c r="AZ105" i="36"/>
  <c r="AS106" i="36"/>
  <c r="AT106" i="36"/>
  <c r="AU106" i="36"/>
  <c r="AV106" i="36"/>
  <c r="AW106" i="36"/>
  <c r="AX106" i="36"/>
  <c r="AY106" i="36"/>
  <c r="AZ106" i="36"/>
  <c r="AS107" i="36"/>
  <c r="AT107" i="36"/>
  <c r="AU107" i="36"/>
  <c r="AV107" i="36"/>
  <c r="AW107" i="36"/>
  <c r="AX107" i="36"/>
  <c r="AY107" i="36"/>
  <c r="AZ107" i="36"/>
  <c r="BB105" i="36"/>
  <c r="BB106" i="36"/>
  <c r="BB107" i="36"/>
  <c r="L86" i="38"/>
  <c r="Q86" i="38"/>
  <c r="L87" i="38"/>
  <c r="Q87" i="38"/>
  <c r="L88" i="38"/>
  <c r="Q88" i="38"/>
  <c r="L89" i="38"/>
  <c r="Q89" i="38"/>
  <c r="L90" i="38"/>
  <c r="Q90" i="38"/>
  <c r="L91" i="38"/>
  <c r="Q91" i="38"/>
  <c r="L92" i="38"/>
  <c r="Q92" i="38"/>
  <c r="L93" i="38"/>
  <c r="Q93" i="38"/>
  <c r="L94" i="38"/>
  <c r="Q94" i="38"/>
  <c r="L95" i="38"/>
  <c r="Q95" i="38"/>
  <c r="B529" i="60" l="1"/>
  <c r="B477" i="60"/>
  <c r="C531" i="60"/>
  <c r="B790" i="60"/>
  <c r="B711" i="60"/>
  <c r="B650" i="60"/>
  <c r="B619" i="60"/>
  <c r="B593" i="60"/>
  <c r="B792" i="60"/>
  <c r="B760" i="60"/>
  <c r="B713" i="60"/>
  <c r="B691" i="60"/>
  <c r="B877" i="60"/>
  <c r="B857" i="60"/>
  <c r="B731" i="60"/>
  <c r="B693" i="60"/>
  <c r="B649" i="60"/>
  <c r="B625" i="60"/>
  <c r="B611" i="60"/>
  <c r="B555" i="60"/>
  <c r="B782" i="60"/>
  <c r="B719" i="60"/>
  <c r="B654" i="60"/>
  <c r="B615" i="60"/>
  <c r="B581" i="60"/>
  <c r="B440" i="60"/>
  <c r="B875" i="60"/>
  <c r="B863" i="60"/>
  <c r="B810" i="60"/>
  <c r="B772" i="60"/>
  <c r="B753" i="60"/>
  <c r="B725" i="60"/>
  <c r="B698" i="60"/>
  <c r="B669" i="60"/>
  <c r="B623" i="60"/>
  <c r="B599" i="60"/>
  <c r="B802" i="60"/>
  <c r="B764" i="60"/>
  <c r="B742" i="60"/>
  <c r="B709" i="60"/>
  <c r="B695" i="60"/>
  <c r="B671" i="60"/>
  <c r="B662" i="60"/>
  <c r="B646" i="60"/>
  <c r="B607" i="60"/>
  <c r="B591" i="60"/>
  <c r="C527" i="60"/>
  <c r="C469" i="60"/>
  <c r="B859" i="60"/>
  <c r="B715" i="60"/>
  <c r="B670" i="60"/>
  <c r="B661" i="60"/>
  <c r="B645" i="60"/>
  <c r="B613" i="60"/>
  <c r="B579" i="60"/>
  <c r="B572" i="60"/>
  <c r="C572" i="60"/>
  <c r="B550" i="60"/>
  <c r="C550" i="60"/>
  <c r="B540" i="60"/>
  <c r="C540" i="60"/>
  <c r="B636" i="60"/>
  <c r="C636" i="60"/>
  <c r="B520" i="60"/>
  <c r="C520" i="60"/>
  <c r="B506" i="60"/>
  <c r="C506" i="60"/>
  <c r="B869" i="60"/>
  <c r="B804" i="60"/>
  <c r="B784" i="60"/>
  <c r="B766" i="60"/>
  <c r="B755" i="60"/>
  <c r="B735" i="60"/>
  <c r="B702" i="60"/>
  <c r="B658" i="60"/>
  <c r="B628" i="60"/>
  <c r="C628" i="60"/>
  <c r="B871" i="60"/>
  <c r="B806" i="60"/>
  <c r="B786" i="60"/>
  <c r="B768" i="60"/>
  <c r="B750" i="60"/>
  <c r="B704" i="60"/>
  <c r="B690" i="60"/>
  <c r="B640" i="60"/>
  <c r="C640" i="60"/>
  <c r="B574" i="60"/>
  <c r="C574" i="60"/>
  <c r="B562" i="60"/>
  <c r="C562" i="60"/>
  <c r="B544" i="60"/>
  <c r="C544" i="60"/>
  <c r="B526" i="60"/>
  <c r="C526" i="60"/>
  <c r="B508" i="60"/>
  <c r="C508" i="60"/>
  <c r="B596" i="60"/>
  <c r="C596" i="60"/>
  <c r="B632" i="60"/>
  <c r="C632" i="60"/>
  <c r="B566" i="60"/>
  <c r="C566" i="60"/>
  <c r="B546" i="60"/>
  <c r="C546" i="60"/>
  <c r="B528" i="60"/>
  <c r="C528" i="60"/>
  <c r="B514" i="60"/>
  <c r="C514" i="60"/>
  <c r="B502" i="60"/>
  <c r="C502" i="60"/>
  <c r="B861" i="60"/>
  <c r="B812" i="60"/>
  <c r="B794" i="60"/>
  <c r="B774" i="60"/>
  <c r="B747" i="60"/>
  <c r="B598" i="60"/>
  <c r="C598" i="60"/>
  <c r="C850" i="60"/>
  <c r="C848" i="60"/>
  <c r="C846" i="60"/>
  <c r="C844" i="60"/>
  <c r="C842" i="60"/>
  <c r="C840" i="60"/>
  <c r="C838" i="60"/>
  <c r="C836" i="60"/>
  <c r="C834" i="60"/>
  <c r="C832" i="60"/>
  <c r="C830" i="60"/>
  <c r="C828" i="60"/>
  <c r="C826" i="60"/>
  <c r="C824" i="60"/>
  <c r="C822" i="60"/>
  <c r="C820" i="60"/>
  <c r="C818" i="60"/>
  <c r="C816" i="60"/>
  <c r="B634" i="60"/>
  <c r="C634" i="60"/>
  <c r="B584" i="60"/>
  <c r="C584" i="60"/>
  <c r="B568" i="60"/>
  <c r="C568" i="60"/>
  <c r="B548" i="60"/>
  <c r="C548" i="60"/>
  <c r="B530" i="60"/>
  <c r="C530" i="60"/>
  <c r="B516" i="60"/>
  <c r="C516" i="60"/>
  <c r="B504" i="60"/>
  <c r="C504" i="60"/>
  <c r="B865" i="60"/>
  <c r="B800" i="60"/>
  <c r="B778" i="60"/>
  <c r="B762" i="60"/>
  <c r="B751" i="60"/>
  <c r="B744" i="60"/>
  <c r="B729" i="60"/>
  <c r="B447" i="60"/>
  <c r="C447" i="60"/>
  <c r="B433" i="60"/>
  <c r="C433" i="60"/>
  <c r="B423" i="60"/>
  <c r="C423" i="60"/>
  <c r="B415" i="60"/>
  <c r="C415" i="60"/>
  <c r="B407" i="60"/>
  <c r="C407" i="60"/>
  <c r="B376" i="60"/>
  <c r="C376" i="60"/>
  <c r="B368" i="60"/>
  <c r="C368" i="60"/>
  <c r="B346" i="60"/>
  <c r="C346" i="60"/>
  <c r="B343" i="60"/>
  <c r="C343" i="60"/>
  <c r="B334" i="60"/>
  <c r="C334" i="60"/>
  <c r="B324" i="60"/>
  <c r="C324" i="60"/>
  <c r="B312" i="60"/>
  <c r="C312" i="60"/>
  <c r="B302" i="60"/>
  <c r="C302" i="60"/>
  <c r="B465" i="60"/>
  <c r="B446" i="60"/>
  <c r="B425" i="60"/>
  <c r="C425" i="60"/>
  <c r="B417" i="60"/>
  <c r="C417" i="60"/>
  <c r="B409" i="60"/>
  <c r="C409" i="60"/>
  <c r="B397" i="60"/>
  <c r="C397" i="60"/>
  <c r="B390" i="60"/>
  <c r="C390" i="60"/>
  <c r="B378" i="60"/>
  <c r="C378" i="60"/>
  <c r="B361" i="60"/>
  <c r="C361" i="60"/>
  <c r="B336" i="60"/>
  <c r="C336" i="60"/>
  <c r="B326" i="60"/>
  <c r="C326" i="60"/>
  <c r="B316" i="60"/>
  <c r="C316" i="60"/>
  <c r="B306" i="60"/>
  <c r="C306" i="60"/>
  <c r="C458" i="60"/>
  <c r="C456" i="60"/>
  <c r="C454" i="60"/>
  <c r="C452" i="60"/>
  <c r="C450" i="60"/>
  <c r="B429" i="60"/>
  <c r="C429" i="60"/>
  <c r="B419" i="60"/>
  <c r="C419" i="60"/>
  <c r="B411" i="60"/>
  <c r="C411" i="60"/>
  <c r="B399" i="60"/>
  <c r="C399" i="60"/>
  <c r="B392" i="60"/>
  <c r="C392" i="60"/>
  <c r="B387" i="60"/>
  <c r="C387" i="60"/>
  <c r="B382" i="60"/>
  <c r="C382" i="60"/>
  <c r="B372" i="60"/>
  <c r="C372" i="60"/>
  <c r="B354" i="60"/>
  <c r="C354" i="60"/>
  <c r="B328" i="60"/>
  <c r="C328" i="60"/>
  <c r="B318" i="60"/>
  <c r="C318" i="60"/>
  <c r="B294" i="60"/>
  <c r="C294" i="60"/>
  <c r="C498" i="60"/>
  <c r="C496" i="60"/>
  <c r="C494" i="60"/>
  <c r="C490" i="60"/>
  <c r="C488" i="60"/>
  <c r="C486" i="60"/>
  <c r="C482" i="60"/>
  <c r="C480" i="60"/>
  <c r="C478" i="60"/>
  <c r="C474" i="60"/>
  <c r="C472" i="60"/>
  <c r="C470" i="60"/>
  <c r="B436" i="60"/>
  <c r="C436" i="60"/>
  <c r="B431" i="60"/>
  <c r="C431" i="60"/>
  <c r="B421" i="60"/>
  <c r="C421" i="60"/>
  <c r="B413" i="60"/>
  <c r="C413" i="60"/>
  <c r="B405" i="60"/>
  <c r="C405" i="60"/>
  <c r="B386" i="60"/>
  <c r="C386" i="60"/>
  <c r="B374" i="60"/>
  <c r="C374" i="60"/>
  <c r="B369" i="60"/>
  <c r="C369" i="60"/>
  <c r="B349" i="60"/>
  <c r="C349" i="60"/>
  <c r="B344" i="60"/>
  <c r="C344" i="60"/>
  <c r="B330" i="60"/>
  <c r="C330" i="60"/>
  <c r="B322" i="60"/>
  <c r="C322" i="60"/>
  <c r="B310" i="60"/>
  <c r="C310" i="60"/>
  <c r="B296" i="60"/>
  <c r="C296" i="60"/>
  <c r="C290" i="60"/>
  <c r="C288" i="60"/>
  <c r="C284" i="60"/>
  <c r="C282" i="60"/>
  <c r="C280" i="60"/>
  <c r="C276" i="60"/>
  <c r="C268" i="60"/>
  <c r="C266" i="60"/>
  <c r="C262" i="60"/>
  <c r="C260" i="60"/>
  <c r="C244" i="60"/>
  <c r="C240" i="60"/>
  <c r="C238" i="60"/>
  <c r="C232" i="60"/>
  <c r="C228" i="60"/>
  <c r="C218" i="60"/>
  <c r="C210" i="60"/>
  <c r="C194" i="60"/>
  <c r="C188" i="60"/>
  <c r="C186" i="60"/>
  <c r="C184" i="60"/>
  <c r="C182" i="60"/>
  <c r="C180" i="60"/>
  <c r="C176" i="60"/>
  <c r="C164" i="60"/>
  <c r="C156" i="60"/>
  <c r="C150" i="60"/>
  <c r="C146" i="60"/>
  <c r="C144" i="60"/>
  <c r="C142" i="60"/>
  <c r="C140" i="60"/>
  <c r="C136" i="60"/>
  <c r="C122" i="60"/>
  <c r="C120" i="60"/>
  <c r="C116" i="60"/>
  <c r="C114" i="60"/>
  <c r="C110" i="60"/>
  <c r="C108" i="60"/>
  <c r="C106" i="60"/>
  <c r="C102" i="60"/>
  <c r="C84" i="60"/>
  <c r="C66" i="60"/>
  <c r="C60" i="60"/>
  <c r="C56" i="60"/>
  <c r="C20" i="60"/>
  <c r="C18" i="60"/>
  <c r="C16" i="60"/>
  <c r="C14" i="60"/>
  <c r="C12" i="60"/>
  <c r="C10" i="60"/>
  <c r="C8" i="60"/>
  <c r="C6" i="60"/>
  <c r="C4" i="60"/>
  <c r="C309" i="60"/>
  <c r="C275" i="60"/>
  <c r="C273" i="60"/>
  <c r="C265" i="60"/>
  <c r="C263" i="60"/>
  <c r="C261" i="60"/>
  <c r="C247" i="60"/>
  <c r="C245" i="60"/>
  <c r="C243" i="60"/>
  <c r="C235" i="60"/>
  <c r="C227" i="60"/>
  <c r="C223" i="60"/>
  <c r="C221" i="60"/>
  <c r="C215" i="60"/>
  <c r="C213" i="60"/>
  <c r="C207" i="60"/>
  <c r="C203" i="60"/>
  <c r="C201" i="60"/>
  <c r="C191" i="60"/>
  <c r="C175" i="60"/>
  <c r="C171" i="60"/>
  <c r="C163" i="60"/>
  <c r="C159" i="60"/>
  <c r="C139" i="60"/>
  <c r="C101" i="60"/>
  <c r="C97" i="60"/>
  <c r="C79" i="60"/>
  <c r="C77" i="60"/>
  <c r="C75" i="60"/>
  <c r="C71" i="60"/>
  <c r="C69" i="60"/>
  <c r="C55" i="60"/>
  <c r="C51" i="60"/>
  <c r="C49" i="60"/>
  <c r="C47" i="60"/>
  <c r="C45" i="60"/>
  <c r="C43" i="60"/>
  <c r="C41" i="60"/>
  <c r="C39" i="60"/>
  <c r="C37" i="60"/>
  <c r="C31" i="60"/>
  <c r="C29" i="60"/>
  <c r="C27" i="60"/>
  <c r="C25" i="60"/>
  <c r="C23" i="60"/>
  <c r="C2" i="60"/>
  <c r="J1661" i="50"/>
  <c r="I1661" i="50"/>
  <c r="J1660" i="50"/>
  <c r="I1660" i="50"/>
  <c r="J1659" i="50"/>
  <c r="I1659" i="50"/>
  <c r="J1658" i="50"/>
  <c r="I1658" i="50"/>
  <c r="J1657" i="50"/>
  <c r="I1657" i="50"/>
  <c r="J1656" i="50"/>
  <c r="I1656" i="50"/>
  <c r="J1655" i="50"/>
  <c r="I1655" i="50"/>
  <c r="J1654" i="50"/>
  <c r="I1654" i="50"/>
  <c r="J1653" i="50"/>
  <c r="I1653" i="50"/>
  <c r="J1652" i="50"/>
  <c r="I1652" i="50"/>
  <c r="J1651" i="50"/>
  <c r="I1651" i="50"/>
  <c r="J1650" i="50"/>
  <c r="I1650" i="50"/>
  <c r="J1649" i="50"/>
  <c r="I1649" i="50"/>
  <c r="J1648" i="50"/>
  <c r="I1648" i="50"/>
  <c r="J1647" i="50"/>
  <c r="I1647" i="50"/>
  <c r="J1646" i="50"/>
  <c r="I1646" i="50"/>
  <c r="J1645" i="50"/>
  <c r="I1645" i="50"/>
  <c r="J1644" i="50"/>
  <c r="I1644" i="50"/>
  <c r="J1643" i="50"/>
  <c r="I1643" i="50"/>
  <c r="J1642" i="50"/>
  <c r="I1642" i="50"/>
  <c r="J1641" i="50"/>
  <c r="I1641" i="50"/>
  <c r="J1640" i="50"/>
  <c r="I1640" i="50"/>
  <c r="J1639" i="50"/>
  <c r="I1639" i="50"/>
  <c r="J1638" i="50"/>
  <c r="I1638" i="50"/>
  <c r="J1637" i="50"/>
  <c r="I1637" i="50"/>
  <c r="J1636" i="50"/>
  <c r="I1636" i="50"/>
  <c r="J1635" i="50"/>
  <c r="I1635" i="50"/>
  <c r="J1634" i="50"/>
  <c r="I1634" i="50"/>
  <c r="J1633" i="50"/>
  <c r="I1633" i="50"/>
  <c r="J1632" i="50"/>
  <c r="I1632" i="50"/>
  <c r="J1631" i="50"/>
  <c r="I1631" i="50"/>
  <c r="J1630" i="50"/>
  <c r="I1630" i="50"/>
  <c r="J1629" i="50"/>
  <c r="I1629" i="50"/>
  <c r="J1628" i="50"/>
  <c r="I1628" i="50"/>
  <c r="J1627" i="50"/>
  <c r="I1627" i="50"/>
  <c r="J1626" i="50"/>
  <c r="I1626" i="50"/>
  <c r="J1625" i="50"/>
  <c r="I1625" i="50"/>
  <c r="J1624" i="50"/>
  <c r="I1624" i="50"/>
  <c r="J1623" i="50"/>
  <c r="I1623" i="50"/>
  <c r="J1622" i="50"/>
  <c r="I1622" i="50"/>
  <c r="J1621" i="50"/>
  <c r="I1621" i="50"/>
  <c r="J1620" i="50"/>
  <c r="I1620" i="50"/>
  <c r="J1619" i="50"/>
  <c r="I1619" i="50"/>
  <c r="J1618" i="50"/>
  <c r="I1618" i="50"/>
  <c r="J1617" i="50"/>
  <c r="I1617" i="50"/>
  <c r="J1616" i="50"/>
  <c r="I1616" i="50"/>
  <c r="J1615" i="50"/>
  <c r="I1615" i="50"/>
  <c r="J1614" i="50"/>
  <c r="I1614" i="50"/>
  <c r="J1613" i="50"/>
  <c r="I1613" i="50"/>
  <c r="J1612" i="50"/>
  <c r="I1612" i="50"/>
  <c r="J1611" i="50"/>
  <c r="I1611" i="50"/>
  <c r="J1610" i="50"/>
  <c r="I1610" i="50"/>
  <c r="J1609" i="50"/>
  <c r="I1609" i="50"/>
  <c r="J1608" i="50"/>
  <c r="I1608" i="50"/>
  <c r="J1607" i="50"/>
  <c r="I1607" i="50"/>
  <c r="J1606" i="50"/>
  <c r="I1606" i="50"/>
  <c r="J1605" i="50"/>
  <c r="I1605" i="50"/>
  <c r="J1604" i="50"/>
  <c r="I1604" i="50"/>
  <c r="J1603" i="50"/>
  <c r="I1603" i="50"/>
  <c r="J1602" i="50"/>
  <c r="I1602" i="50"/>
  <c r="J1601" i="50"/>
  <c r="I1601" i="50"/>
  <c r="J1600" i="50"/>
  <c r="I1600" i="50"/>
  <c r="J1599" i="50"/>
  <c r="I1599" i="50"/>
  <c r="J1598" i="50"/>
  <c r="I1598" i="50"/>
  <c r="J1597" i="50"/>
  <c r="I1597" i="50"/>
  <c r="J1596" i="50"/>
  <c r="I1596" i="50"/>
  <c r="J1595" i="50"/>
  <c r="I1595" i="50"/>
  <c r="J1594" i="50"/>
  <c r="I1594" i="50"/>
  <c r="J1593" i="50"/>
  <c r="I1593" i="50"/>
  <c r="J1592" i="50"/>
  <c r="I1592" i="50"/>
  <c r="J1591" i="50"/>
  <c r="I1591" i="50"/>
  <c r="J1590" i="50"/>
  <c r="I1590" i="50"/>
  <c r="J1589" i="50"/>
  <c r="I1589" i="50"/>
  <c r="J1588" i="50"/>
  <c r="I1588" i="50"/>
  <c r="J1587" i="50"/>
  <c r="I1587" i="50"/>
  <c r="J1586" i="50"/>
  <c r="I1586" i="50"/>
  <c r="J1585" i="50"/>
  <c r="I1585" i="50"/>
  <c r="J1584" i="50"/>
  <c r="I1584" i="50"/>
  <c r="J1583" i="50"/>
  <c r="I1583" i="50"/>
  <c r="J1582" i="50"/>
  <c r="I1582" i="50"/>
  <c r="J1581" i="50"/>
  <c r="I1581" i="50"/>
  <c r="J1580" i="50"/>
  <c r="I1580" i="50"/>
  <c r="J1579" i="50"/>
  <c r="I1579" i="50"/>
  <c r="J1578" i="50"/>
  <c r="I1578" i="50"/>
  <c r="J1577" i="50"/>
  <c r="I1577" i="50"/>
  <c r="J1576" i="50"/>
  <c r="I1576" i="50"/>
  <c r="J1575" i="50"/>
  <c r="I1575" i="50"/>
  <c r="J1574" i="50"/>
  <c r="I1574" i="50"/>
  <c r="J1573" i="50"/>
  <c r="I1573" i="50"/>
  <c r="J1572" i="50"/>
  <c r="I1572" i="50"/>
  <c r="J1571" i="50"/>
  <c r="I1571" i="50"/>
  <c r="J1570" i="50"/>
  <c r="I1570" i="50"/>
  <c r="J1569" i="50"/>
  <c r="I1569" i="50"/>
  <c r="J1568" i="50"/>
  <c r="I1568" i="50"/>
  <c r="J1567" i="50"/>
  <c r="I1567" i="50"/>
  <c r="J1566" i="50"/>
  <c r="I1566" i="50"/>
  <c r="J1565" i="50"/>
  <c r="I1565" i="50"/>
  <c r="J1564" i="50"/>
  <c r="I1564" i="50"/>
  <c r="J1563" i="50"/>
  <c r="I1563" i="50"/>
  <c r="J1562" i="50"/>
  <c r="I1562" i="50"/>
  <c r="J1561" i="50"/>
  <c r="I1561" i="50"/>
  <c r="J1560" i="50"/>
  <c r="I1560" i="50"/>
  <c r="J1559" i="50"/>
  <c r="I1559" i="50"/>
  <c r="J1558" i="50"/>
  <c r="I1558" i="50"/>
  <c r="J1557" i="50"/>
  <c r="I1557" i="50"/>
  <c r="J1556" i="50"/>
  <c r="I1556" i="50"/>
  <c r="J1555" i="50"/>
  <c r="I1555" i="50"/>
  <c r="J1554" i="50"/>
  <c r="I1554" i="50"/>
  <c r="J1553" i="50"/>
  <c r="I1553" i="50"/>
  <c r="J1552" i="50"/>
  <c r="I1552" i="50"/>
  <c r="J1551" i="50"/>
  <c r="I1551" i="50"/>
  <c r="J1550" i="50"/>
  <c r="I1550" i="50"/>
  <c r="J1549" i="50"/>
  <c r="I1549" i="50"/>
  <c r="J1548" i="50"/>
  <c r="I1548" i="50"/>
  <c r="J1547" i="50"/>
  <c r="I1547" i="50"/>
  <c r="J1546" i="50"/>
  <c r="I1546" i="50"/>
  <c r="J1545" i="50"/>
  <c r="I1545" i="50"/>
  <c r="J1544" i="50"/>
  <c r="I1544" i="50"/>
  <c r="J1543" i="50"/>
  <c r="I1543" i="50"/>
  <c r="J1542" i="50"/>
  <c r="I1542" i="50"/>
  <c r="J1541" i="50"/>
  <c r="I1541" i="50"/>
  <c r="J1540" i="50"/>
  <c r="I1540" i="50"/>
  <c r="J1539" i="50"/>
  <c r="I1539" i="50"/>
  <c r="J1538" i="50"/>
  <c r="I1538" i="50"/>
  <c r="J1537" i="50"/>
  <c r="I1537" i="50"/>
  <c r="J1536" i="50"/>
  <c r="I1536" i="50"/>
  <c r="J1535" i="50"/>
  <c r="I1535" i="50"/>
  <c r="J1534" i="50"/>
  <c r="I1534" i="50"/>
  <c r="J1533" i="50"/>
  <c r="I1533" i="50"/>
  <c r="J1532" i="50"/>
  <c r="I1532" i="50"/>
  <c r="J1531" i="50"/>
  <c r="I1531" i="50"/>
  <c r="J1530" i="50"/>
  <c r="I1530" i="50"/>
  <c r="J1529" i="50"/>
  <c r="I1529" i="50"/>
  <c r="J1528" i="50"/>
  <c r="I1528" i="50"/>
  <c r="J1527" i="50"/>
  <c r="I1527" i="50"/>
  <c r="J1526" i="50"/>
  <c r="I1526" i="50"/>
  <c r="J1525" i="50"/>
  <c r="I1525" i="50"/>
  <c r="J1524" i="50"/>
  <c r="I1524" i="50"/>
  <c r="J1523" i="50"/>
  <c r="I1523" i="50"/>
  <c r="J1522" i="50"/>
  <c r="I1522" i="50"/>
  <c r="J1521" i="50"/>
  <c r="I1521" i="50"/>
  <c r="J1520" i="50"/>
  <c r="I1520" i="50"/>
  <c r="J1519" i="50"/>
  <c r="I1519" i="50"/>
  <c r="J1518" i="50"/>
  <c r="I1518" i="50"/>
  <c r="J1517" i="50"/>
  <c r="I1517" i="50"/>
  <c r="J1516" i="50"/>
  <c r="I1516" i="50"/>
  <c r="J1515" i="50"/>
  <c r="I1515" i="50"/>
  <c r="J1514" i="50"/>
  <c r="I1514" i="50"/>
  <c r="J1513" i="50"/>
  <c r="I1513" i="50"/>
  <c r="J1512" i="50"/>
  <c r="I1512" i="50"/>
  <c r="J1511" i="50"/>
  <c r="I1511" i="50"/>
  <c r="J1510" i="50"/>
  <c r="I1510" i="50"/>
  <c r="J1509" i="50"/>
  <c r="I1509" i="50"/>
  <c r="J1508" i="50"/>
  <c r="I1508" i="50"/>
  <c r="J1507" i="50"/>
  <c r="I1507" i="50"/>
  <c r="J1506" i="50"/>
  <c r="I1506" i="50"/>
  <c r="J1505" i="50"/>
  <c r="I1505" i="50"/>
  <c r="J1504" i="50"/>
  <c r="I1504" i="50"/>
  <c r="J1503" i="50"/>
  <c r="I1503" i="50"/>
  <c r="J1502" i="50"/>
  <c r="I1502" i="50"/>
  <c r="J1501" i="50"/>
  <c r="I1501" i="50"/>
  <c r="J1500" i="50"/>
  <c r="I1500" i="50"/>
  <c r="J1499" i="50"/>
  <c r="I1499" i="50"/>
  <c r="J1498" i="50"/>
  <c r="I1498" i="50"/>
  <c r="J1497" i="50"/>
  <c r="I1497" i="50"/>
  <c r="J1496" i="50"/>
  <c r="I1496" i="50"/>
  <c r="J1495" i="50"/>
  <c r="I1495" i="50"/>
  <c r="J1494" i="50"/>
  <c r="I1494" i="50"/>
  <c r="J1493" i="50"/>
  <c r="I1493" i="50"/>
  <c r="J1492" i="50"/>
  <c r="I1492" i="50"/>
  <c r="J1491" i="50"/>
  <c r="I1491" i="50"/>
  <c r="J1490" i="50"/>
  <c r="I1490" i="50"/>
  <c r="J1489" i="50"/>
  <c r="I1489" i="50"/>
  <c r="J1488" i="50"/>
  <c r="I1488" i="50"/>
  <c r="J1487" i="50"/>
  <c r="I1487" i="50"/>
  <c r="J1486" i="50"/>
  <c r="I1486" i="50"/>
  <c r="J1485" i="50"/>
  <c r="I1485" i="50"/>
  <c r="J1484" i="50"/>
  <c r="I1484" i="50"/>
  <c r="J1483" i="50"/>
  <c r="I1483" i="50"/>
  <c r="J1482" i="50"/>
  <c r="I1482" i="50"/>
  <c r="J1481" i="50"/>
  <c r="I1481" i="50"/>
  <c r="J1480" i="50"/>
  <c r="I1480" i="50"/>
  <c r="J1479" i="50"/>
  <c r="I1479" i="50"/>
  <c r="J1478" i="50"/>
  <c r="I1478" i="50"/>
  <c r="J1477" i="50"/>
  <c r="I1477" i="50"/>
  <c r="J1476" i="50"/>
  <c r="I1476" i="50"/>
  <c r="J1475" i="50"/>
  <c r="I1475" i="50"/>
  <c r="J1474" i="50"/>
  <c r="I1474" i="50"/>
  <c r="J1473" i="50"/>
  <c r="I1473" i="50"/>
  <c r="J1472" i="50"/>
  <c r="I1472" i="50"/>
  <c r="J1471" i="50"/>
  <c r="I1471" i="50"/>
  <c r="J1470" i="50"/>
  <c r="I1470" i="50"/>
  <c r="J1469" i="50"/>
  <c r="I1469" i="50"/>
  <c r="J1468" i="50"/>
  <c r="I1468" i="50"/>
  <c r="J1467" i="50"/>
  <c r="I1467" i="50"/>
  <c r="J1466" i="50"/>
  <c r="I1466" i="50"/>
  <c r="J1465" i="50"/>
  <c r="I1465" i="50"/>
  <c r="J1464" i="50"/>
  <c r="I1464" i="50"/>
  <c r="J1463" i="50"/>
  <c r="I1463" i="50"/>
  <c r="J1462" i="50"/>
  <c r="I1462" i="50"/>
  <c r="J1461" i="50"/>
  <c r="I1461" i="50"/>
  <c r="J1460" i="50"/>
  <c r="I1460" i="50"/>
  <c r="J1459" i="50"/>
  <c r="I1459" i="50"/>
  <c r="J1458" i="50"/>
  <c r="I1458" i="50"/>
  <c r="J1457" i="50"/>
  <c r="I1457" i="50"/>
  <c r="J1456" i="50"/>
  <c r="I1456" i="50"/>
  <c r="J1455" i="50"/>
  <c r="I1455" i="50"/>
  <c r="J1454" i="50"/>
  <c r="I1454" i="50"/>
  <c r="J1453" i="50"/>
  <c r="I1453" i="50"/>
  <c r="J1452" i="50"/>
  <c r="I1452" i="50"/>
  <c r="J1451" i="50"/>
  <c r="I1451" i="50"/>
  <c r="J1450" i="50"/>
  <c r="I1450" i="50"/>
  <c r="J1449" i="50"/>
  <c r="I1449" i="50"/>
  <c r="J1448" i="50"/>
  <c r="I1448" i="50"/>
  <c r="J1447" i="50"/>
  <c r="I1447" i="50"/>
  <c r="J1446" i="50"/>
  <c r="I1446" i="50"/>
  <c r="J1445" i="50"/>
  <c r="I1445" i="50"/>
  <c r="J1444" i="50"/>
  <c r="I1444" i="50"/>
  <c r="J1443" i="50"/>
  <c r="I1443" i="50"/>
  <c r="J1442" i="50"/>
  <c r="I1442" i="50"/>
  <c r="J1441" i="50"/>
  <c r="I1441" i="50"/>
  <c r="J1440" i="50"/>
  <c r="I1440" i="50"/>
  <c r="J1439" i="50"/>
  <c r="I1439" i="50"/>
  <c r="J1438" i="50"/>
  <c r="I1438" i="50"/>
  <c r="J1437" i="50"/>
  <c r="I1437" i="50"/>
  <c r="J1436" i="50"/>
  <c r="I1436" i="50"/>
  <c r="J1435" i="50"/>
  <c r="I1435" i="50"/>
  <c r="J1434" i="50"/>
  <c r="I1434" i="50"/>
  <c r="J1433" i="50"/>
  <c r="I1433" i="50"/>
  <c r="J1432" i="50"/>
  <c r="I1432" i="50"/>
  <c r="J1431" i="50"/>
  <c r="I1431" i="50"/>
  <c r="J1430" i="50"/>
  <c r="I1430" i="50"/>
  <c r="J1429" i="50"/>
  <c r="I1429" i="50"/>
  <c r="J1428" i="50"/>
  <c r="I1428" i="50"/>
  <c r="J1427" i="50"/>
  <c r="I1427" i="50"/>
  <c r="J1426" i="50"/>
  <c r="I1426" i="50"/>
  <c r="J1425" i="50"/>
  <c r="I1425" i="50"/>
  <c r="J1424" i="50"/>
  <c r="I1424" i="50"/>
  <c r="J1423" i="50"/>
  <c r="I1423" i="50"/>
  <c r="J1422" i="50"/>
  <c r="I1422" i="50"/>
  <c r="J1421" i="50"/>
  <c r="I1421" i="50"/>
  <c r="J1420" i="50"/>
  <c r="I1420" i="50"/>
  <c r="J1419" i="50"/>
  <c r="I1419" i="50"/>
  <c r="J1418" i="50"/>
  <c r="I1418" i="50"/>
  <c r="J1417" i="50"/>
  <c r="I1417" i="50"/>
  <c r="J1416" i="50"/>
  <c r="I1416" i="50"/>
  <c r="J1415" i="50"/>
  <c r="I1415" i="50"/>
  <c r="J1414" i="50"/>
  <c r="I1414" i="50"/>
  <c r="J1413" i="50"/>
  <c r="I1413" i="50"/>
  <c r="J1412" i="50"/>
  <c r="I1412" i="50"/>
  <c r="J1411" i="50"/>
  <c r="I1411" i="50"/>
  <c r="J1410" i="50"/>
  <c r="I1410" i="50"/>
  <c r="J1409" i="50"/>
  <c r="I1409" i="50"/>
  <c r="J1408" i="50"/>
  <c r="I1408" i="50"/>
  <c r="J1407" i="50"/>
  <c r="I1407" i="50"/>
  <c r="J1406" i="50"/>
  <c r="I1406" i="50"/>
  <c r="J1405" i="50"/>
  <c r="I1405" i="50"/>
  <c r="J1404" i="50"/>
  <c r="I1404" i="50"/>
  <c r="J1403" i="50"/>
  <c r="I1403" i="50"/>
  <c r="J1402" i="50"/>
  <c r="I1402" i="50"/>
  <c r="J1401" i="50"/>
  <c r="I1401" i="50"/>
  <c r="J1400" i="50"/>
  <c r="I1400" i="50"/>
  <c r="J1399" i="50"/>
  <c r="I1399" i="50"/>
  <c r="J1398" i="50"/>
  <c r="I1398" i="50"/>
  <c r="J1397" i="50"/>
  <c r="I1397" i="50"/>
  <c r="J1396" i="50"/>
  <c r="I1396" i="50"/>
  <c r="J1395" i="50"/>
  <c r="I1395" i="50"/>
  <c r="J1394" i="50"/>
  <c r="I1394" i="50"/>
  <c r="J1393" i="50"/>
  <c r="I1393" i="50"/>
  <c r="J1392" i="50"/>
  <c r="I1392" i="50"/>
  <c r="J1391" i="50"/>
  <c r="I1391" i="50"/>
  <c r="J1390" i="50"/>
  <c r="I1390" i="50"/>
  <c r="J1389" i="50"/>
  <c r="I1389" i="50"/>
  <c r="J1388" i="50"/>
  <c r="I1388" i="50"/>
  <c r="J1387" i="50"/>
  <c r="I1387" i="50"/>
  <c r="J1386" i="50"/>
  <c r="I1386" i="50"/>
  <c r="J1385" i="50"/>
  <c r="I1385" i="50"/>
  <c r="J1384" i="50"/>
  <c r="I1384" i="50"/>
  <c r="J1383" i="50"/>
  <c r="I1383" i="50"/>
  <c r="J1382" i="50"/>
  <c r="I1382" i="50"/>
  <c r="J1381" i="50"/>
  <c r="I1381" i="50"/>
  <c r="J1380" i="50"/>
  <c r="I1380" i="50"/>
  <c r="J1379" i="50"/>
  <c r="I1379" i="50"/>
  <c r="J1378" i="50"/>
  <c r="I1378" i="50"/>
  <c r="J1377" i="50"/>
  <c r="I1377" i="50"/>
  <c r="J1376" i="50"/>
  <c r="I1376" i="50"/>
  <c r="J1375" i="50"/>
  <c r="I1375" i="50"/>
  <c r="J1374" i="50"/>
  <c r="I1374" i="50"/>
  <c r="J1373" i="50"/>
  <c r="I1373" i="50"/>
  <c r="J1372" i="50"/>
  <c r="I1372" i="50"/>
  <c r="J1371" i="50"/>
  <c r="I1371" i="50"/>
  <c r="J1370" i="50"/>
  <c r="I1370" i="50"/>
  <c r="J1369" i="50"/>
  <c r="I1369" i="50"/>
  <c r="J1368" i="50"/>
  <c r="I1368" i="50"/>
  <c r="J1367" i="50"/>
  <c r="I1367" i="50"/>
  <c r="J1366" i="50"/>
  <c r="I1366" i="50"/>
  <c r="J1365" i="50"/>
  <c r="I1365" i="50"/>
  <c r="J1364" i="50"/>
  <c r="I1364" i="50"/>
  <c r="J1363" i="50"/>
  <c r="I1363" i="50"/>
  <c r="J1362" i="50"/>
  <c r="I1362" i="50"/>
  <c r="J1361" i="50"/>
  <c r="I1361" i="50"/>
  <c r="J1360" i="50"/>
  <c r="I1360" i="50"/>
  <c r="J1359" i="50"/>
  <c r="I1359" i="50"/>
  <c r="J1358" i="50"/>
  <c r="I1358" i="50"/>
  <c r="J1357" i="50"/>
  <c r="I1357" i="50"/>
  <c r="J1356" i="50"/>
  <c r="I1356" i="50"/>
  <c r="J1355" i="50"/>
  <c r="I1355" i="50"/>
  <c r="J1354" i="50"/>
  <c r="I1354" i="50"/>
  <c r="J1353" i="50"/>
  <c r="I1353" i="50"/>
  <c r="J1352" i="50"/>
  <c r="I1352" i="50"/>
  <c r="J1351" i="50"/>
  <c r="I1351" i="50"/>
  <c r="J1350" i="50"/>
  <c r="I1350" i="50"/>
  <c r="J1349" i="50"/>
  <c r="I1349" i="50"/>
  <c r="J1348" i="50"/>
  <c r="I1348" i="50"/>
  <c r="J1347" i="50"/>
  <c r="I1347" i="50"/>
  <c r="J1346" i="50"/>
  <c r="I1346" i="50"/>
  <c r="J1345" i="50"/>
  <c r="I1345" i="50"/>
  <c r="J1344" i="50"/>
  <c r="I1344" i="50"/>
  <c r="J1343" i="50"/>
  <c r="I1343" i="50"/>
  <c r="J1342" i="50"/>
  <c r="I1342" i="50"/>
  <c r="J1341" i="50"/>
  <c r="I1341" i="50"/>
  <c r="J1340" i="50"/>
  <c r="I1340" i="50"/>
  <c r="J1339" i="50"/>
  <c r="I1339" i="50"/>
  <c r="J1338" i="50"/>
  <c r="I1338" i="50"/>
  <c r="J1337" i="50"/>
  <c r="I1337" i="50"/>
  <c r="J1336" i="50"/>
  <c r="I1336" i="50"/>
  <c r="J1335" i="50"/>
  <c r="I1335" i="50"/>
  <c r="J1334" i="50"/>
  <c r="I1334" i="50"/>
  <c r="J1333" i="50"/>
  <c r="I1333" i="50"/>
  <c r="J1332" i="50"/>
  <c r="I1332" i="50"/>
  <c r="J1331" i="50"/>
  <c r="I1331" i="50"/>
  <c r="J1330" i="50"/>
  <c r="I1330" i="50"/>
  <c r="J1329" i="50"/>
  <c r="I1329" i="50"/>
  <c r="J1328" i="50"/>
  <c r="I1328" i="50"/>
  <c r="J1327" i="50"/>
  <c r="I1327" i="50"/>
  <c r="J1326" i="50"/>
  <c r="I1326" i="50"/>
  <c r="J1325" i="50"/>
  <c r="I1325" i="50"/>
  <c r="J1324" i="50"/>
  <c r="I1324" i="50"/>
  <c r="J1323" i="50"/>
  <c r="I1323" i="50"/>
  <c r="J1322" i="50"/>
  <c r="I1322" i="50"/>
  <c r="J1321" i="50"/>
  <c r="I1321" i="50"/>
  <c r="J1320" i="50"/>
  <c r="I1320" i="50"/>
  <c r="J1319" i="50"/>
  <c r="I1319" i="50"/>
  <c r="J1318" i="50"/>
  <c r="I1318" i="50"/>
  <c r="J1317" i="50"/>
  <c r="I1317" i="50"/>
  <c r="J1316" i="50"/>
  <c r="I1316" i="50"/>
  <c r="J1315" i="50"/>
  <c r="I1315" i="50"/>
  <c r="J1314" i="50"/>
  <c r="I1314" i="50"/>
  <c r="J1313" i="50"/>
  <c r="I1313" i="50"/>
  <c r="J1312" i="50"/>
  <c r="I1312" i="50"/>
  <c r="J1311" i="50"/>
  <c r="I1311" i="50"/>
  <c r="J1310" i="50"/>
  <c r="I1310" i="50"/>
  <c r="J1309" i="50"/>
  <c r="I1309" i="50"/>
  <c r="J1308" i="50"/>
  <c r="I1308" i="50"/>
  <c r="J1307" i="50"/>
  <c r="I1307" i="50"/>
  <c r="J1306" i="50"/>
  <c r="I1306" i="50"/>
  <c r="J1305" i="50"/>
  <c r="I1305" i="50"/>
  <c r="J1304" i="50"/>
  <c r="I1304" i="50"/>
  <c r="J1303" i="50"/>
  <c r="I1303" i="50"/>
  <c r="J1302" i="50"/>
  <c r="I1302" i="50"/>
  <c r="J1301" i="50"/>
  <c r="I1301" i="50"/>
  <c r="J1300" i="50"/>
  <c r="I1300" i="50"/>
  <c r="J1299" i="50"/>
  <c r="I1299" i="50"/>
  <c r="J1298" i="50"/>
  <c r="I1298" i="50"/>
  <c r="J1297" i="50"/>
  <c r="I1297" i="50"/>
  <c r="J1296" i="50"/>
  <c r="I1296" i="50"/>
  <c r="J1295" i="50"/>
  <c r="I1295" i="50"/>
  <c r="J1294" i="50"/>
  <c r="I1294" i="50"/>
  <c r="J1293" i="50"/>
  <c r="I1293" i="50"/>
  <c r="J1292" i="50"/>
  <c r="I1292" i="50"/>
  <c r="J1291" i="50"/>
  <c r="I1291" i="50"/>
  <c r="J1290" i="50"/>
  <c r="I1290" i="50"/>
  <c r="J1289" i="50"/>
  <c r="I1289" i="50"/>
  <c r="J1288" i="50"/>
  <c r="I1288" i="50"/>
  <c r="J1287" i="50"/>
  <c r="I1287" i="50"/>
  <c r="J1286" i="50"/>
  <c r="I1286" i="50"/>
  <c r="J1285" i="50"/>
  <c r="I1285" i="50"/>
  <c r="J1284" i="50"/>
  <c r="I1284" i="50"/>
  <c r="J1283" i="50"/>
  <c r="I1283" i="50"/>
  <c r="J1282" i="50"/>
  <c r="I1282" i="50"/>
  <c r="J1281" i="50"/>
  <c r="I1281" i="50"/>
  <c r="J1280" i="50"/>
  <c r="I1280" i="50"/>
  <c r="J1279" i="50"/>
  <c r="I1279" i="50"/>
  <c r="J1278" i="50"/>
  <c r="I1278" i="50"/>
  <c r="J1277" i="50"/>
  <c r="I1277" i="50"/>
  <c r="J1276" i="50"/>
  <c r="I1276" i="50"/>
  <c r="J1275" i="50"/>
  <c r="I1275" i="50"/>
  <c r="J1274" i="50"/>
  <c r="I1274" i="50"/>
  <c r="J1273" i="50"/>
  <c r="I1273" i="50"/>
  <c r="J1272" i="50"/>
  <c r="I1272" i="50"/>
  <c r="J1271" i="50"/>
  <c r="I1271" i="50"/>
  <c r="J1270" i="50"/>
  <c r="I1270" i="50"/>
  <c r="J1269" i="50"/>
  <c r="I1269" i="50"/>
  <c r="J1268" i="50"/>
  <c r="I1268" i="50"/>
  <c r="J1267" i="50"/>
  <c r="I1267" i="50"/>
  <c r="J1266" i="50"/>
  <c r="I1266" i="50"/>
  <c r="J1265" i="50"/>
  <c r="I1265" i="50"/>
  <c r="J1264" i="50"/>
  <c r="I1264" i="50"/>
  <c r="J1263" i="50"/>
  <c r="I1263" i="50"/>
  <c r="J1262" i="50"/>
  <c r="I1262" i="50"/>
  <c r="J1261" i="50"/>
  <c r="I1261" i="50"/>
  <c r="J1260" i="50"/>
  <c r="I1260" i="50"/>
  <c r="J1259" i="50"/>
  <c r="I1259" i="50"/>
  <c r="J1258" i="50"/>
  <c r="I1258" i="50"/>
  <c r="J1257" i="50"/>
  <c r="I1257" i="50"/>
  <c r="J1256" i="50"/>
  <c r="I1256" i="50"/>
  <c r="J1255" i="50"/>
  <c r="I1255" i="50"/>
  <c r="J1254" i="50"/>
  <c r="I1254" i="50"/>
  <c r="J1253" i="50"/>
  <c r="I1253" i="50"/>
  <c r="J1252" i="50"/>
  <c r="I1252" i="50"/>
  <c r="J1251" i="50"/>
  <c r="I1251" i="50"/>
  <c r="J1250" i="50"/>
  <c r="I1250" i="50"/>
  <c r="J1249" i="50"/>
  <c r="I1249" i="50"/>
  <c r="J1248" i="50"/>
  <c r="I1248" i="50"/>
  <c r="J1247" i="50"/>
  <c r="I1247" i="50"/>
  <c r="J1246" i="50"/>
  <c r="I1246" i="50"/>
  <c r="J1245" i="50"/>
  <c r="I1245" i="50"/>
  <c r="J1244" i="50"/>
  <c r="I1244" i="50"/>
  <c r="J1243" i="50"/>
  <c r="I1243" i="50"/>
  <c r="J1242" i="50"/>
  <c r="I1242" i="50"/>
  <c r="J1241" i="50"/>
  <c r="I1241" i="50"/>
  <c r="J1240" i="50"/>
  <c r="I1240" i="50"/>
  <c r="J1239" i="50"/>
  <c r="I1239" i="50"/>
  <c r="J1238" i="50"/>
  <c r="I1238" i="50"/>
  <c r="J1237" i="50"/>
  <c r="I1237" i="50"/>
  <c r="J1236" i="50"/>
  <c r="I1236" i="50"/>
  <c r="J1235" i="50"/>
  <c r="I1235" i="50"/>
  <c r="J1234" i="50"/>
  <c r="I1234" i="50"/>
  <c r="J1233" i="50"/>
  <c r="I1233" i="50"/>
  <c r="J1232" i="50"/>
  <c r="I1232" i="50"/>
  <c r="J1231" i="50"/>
  <c r="I1231" i="50"/>
  <c r="J1230" i="50"/>
  <c r="I1230" i="50"/>
  <c r="J1229" i="50"/>
  <c r="I1229" i="50"/>
  <c r="J1228" i="50"/>
  <c r="I1228" i="50"/>
  <c r="J1227" i="50"/>
  <c r="I1227" i="50"/>
  <c r="J1226" i="50"/>
  <c r="I1226" i="50"/>
  <c r="J1225" i="50"/>
  <c r="I1225" i="50"/>
  <c r="J1224" i="50"/>
  <c r="I1224" i="50"/>
  <c r="J1223" i="50"/>
  <c r="I1223" i="50"/>
  <c r="J1222" i="50"/>
  <c r="I1222" i="50"/>
  <c r="J1221" i="50"/>
  <c r="I1221" i="50"/>
  <c r="J1220" i="50"/>
  <c r="I1220" i="50"/>
  <c r="J1219" i="50"/>
  <c r="I1219" i="50"/>
  <c r="J1218" i="50"/>
  <c r="I1218" i="50"/>
  <c r="J1217" i="50"/>
  <c r="I1217" i="50"/>
  <c r="J1216" i="50"/>
  <c r="I1216" i="50"/>
  <c r="J1215" i="50"/>
  <c r="I1215" i="50"/>
  <c r="J1214" i="50"/>
  <c r="I1214" i="50"/>
  <c r="J1213" i="50"/>
  <c r="I1213" i="50"/>
  <c r="J1212" i="50"/>
  <c r="I1212" i="50"/>
  <c r="J1211" i="50"/>
  <c r="I1211" i="50"/>
  <c r="J1210" i="50"/>
  <c r="I1210" i="50"/>
  <c r="J1209" i="50"/>
  <c r="I1209" i="50"/>
  <c r="J1208" i="50"/>
  <c r="I1208" i="50"/>
  <c r="J1207" i="50"/>
  <c r="I1207" i="50"/>
  <c r="J1206" i="50"/>
  <c r="I1206" i="50"/>
  <c r="J1205" i="50"/>
  <c r="I1205" i="50"/>
  <c r="J1204" i="50"/>
  <c r="I1204" i="50"/>
  <c r="J1203" i="50"/>
  <c r="I1203" i="50"/>
  <c r="J1202" i="50"/>
  <c r="I1202" i="50"/>
  <c r="J1201" i="50"/>
  <c r="I1201" i="50"/>
  <c r="J1200" i="50"/>
  <c r="I1200" i="50"/>
  <c r="J1199" i="50"/>
  <c r="I1199" i="50"/>
  <c r="J1198" i="50"/>
  <c r="I1198" i="50"/>
  <c r="J1197" i="50"/>
  <c r="I1197" i="50"/>
  <c r="J1196" i="50"/>
  <c r="I1196" i="50"/>
  <c r="J1195" i="50"/>
  <c r="I1195" i="50"/>
  <c r="J1194" i="50"/>
  <c r="I1194" i="50"/>
  <c r="J1193" i="50"/>
  <c r="I1193" i="50"/>
  <c r="J1192" i="50"/>
  <c r="I1192" i="50"/>
  <c r="J1191" i="50"/>
  <c r="I1191" i="50"/>
  <c r="J1190" i="50"/>
  <c r="I1190" i="50"/>
  <c r="J1189" i="50"/>
  <c r="I1189" i="50"/>
  <c r="J1188" i="50"/>
  <c r="I1188" i="50"/>
  <c r="J1187" i="50"/>
  <c r="I1187" i="50"/>
  <c r="J1186" i="50"/>
  <c r="I1186" i="50"/>
  <c r="J1185" i="50"/>
  <c r="I1185" i="50"/>
  <c r="J1184" i="50"/>
  <c r="I1184" i="50"/>
  <c r="J1183" i="50"/>
  <c r="I1183" i="50"/>
  <c r="J1182" i="50"/>
  <c r="I1182" i="50"/>
  <c r="J1181" i="50"/>
  <c r="I1181" i="50"/>
  <c r="J1180" i="50"/>
  <c r="I1180" i="50"/>
  <c r="J1179" i="50"/>
  <c r="I1179" i="50"/>
  <c r="J1178" i="50"/>
  <c r="I1178" i="50"/>
  <c r="J1177" i="50"/>
  <c r="I1177" i="50"/>
  <c r="J1176" i="50"/>
  <c r="I1176" i="50"/>
  <c r="J1175" i="50"/>
  <c r="I1175" i="50"/>
  <c r="J1174" i="50"/>
  <c r="I1174" i="50"/>
  <c r="J1173" i="50"/>
  <c r="I1173" i="50"/>
  <c r="J1172" i="50"/>
  <c r="I1172" i="50"/>
  <c r="J1171" i="50"/>
  <c r="I1171" i="50"/>
  <c r="J1170" i="50"/>
  <c r="I1170" i="50"/>
  <c r="J1169" i="50"/>
  <c r="I1169" i="50"/>
  <c r="J1168" i="50"/>
  <c r="I1168" i="50"/>
  <c r="J1167" i="50"/>
  <c r="I1167" i="50"/>
  <c r="J1166" i="50"/>
  <c r="I1166" i="50"/>
  <c r="J1165" i="50"/>
  <c r="I1165" i="50"/>
  <c r="J1164" i="50"/>
  <c r="I1164" i="50"/>
  <c r="J1163" i="50"/>
  <c r="I1163" i="50"/>
  <c r="J1162" i="50"/>
  <c r="I1162" i="50"/>
  <c r="J1161" i="50"/>
  <c r="I1161" i="50"/>
  <c r="J1160" i="50"/>
  <c r="I1160" i="50"/>
  <c r="J1159" i="50"/>
  <c r="I1159" i="50"/>
  <c r="J1158" i="50"/>
  <c r="I1158" i="50"/>
  <c r="J1157" i="50"/>
  <c r="I1157" i="50"/>
  <c r="J1156" i="50"/>
  <c r="I1156" i="50"/>
  <c r="J1155" i="50"/>
  <c r="I1155" i="50"/>
  <c r="J1154" i="50"/>
  <c r="I1154" i="50"/>
  <c r="J1153" i="50"/>
  <c r="I1153" i="50"/>
  <c r="J1152" i="50"/>
  <c r="I1152" i="50"/>
  <c r="J1151" i="50"/>
  <c r="I1151" i="50"/>
  <c r="J1150" i="50"/>
  <c r="I1150" i="50"/>
  <c r="J1149" i="50"/>
  <c r="I1149" i="50"/>
  <c r="J1148" i="50"/>
  <c r="I1148" i="50"/>
  <c r="J1147" i="50"/>
  <c r="I1147" i="50"/>
  <c r="J1146" i="50"/>
  <c r="I1146" i="50"/>
  <c r="J1145" i="50"/>
  <c r="I1145" i="50"/>
  <c r="J1144" i="50"/>
  <c r="I1144" i="50"/>
  <c r="J1143" i="50"/>
  <c r="I1143" i="50"/>
  <c r="J1142" i="50"/>
  <c r="I1142" i="50"/>
  <c r="J1141" i="50"/>
  <c r="I1141" i="50"/>
  <c r="J1140" i="50"/>
  <c r="I1140" i="50"/>
  <c r="J1139" i="50"/>
  <c r="I1139" i="50"/>
  <c r="J1138" i="50"/>
  <c r="I1138" i="50"/>
  <c r="J1137" i="50"/>
  <c r="I1137" i="50"/>
  <c r="J1136" i="50"/>
  <c r="I1136" i="50"/>
  <c r="J1135" i="50"/>
  <c r="I1135" i="50"/>
  <c r="J1134" i="50"/>
  <c r="I1134" i="50"/>
  <c r="J1133" i="50"/>
  <c r="I1133" i="50"/>
  <c r="J1132" i="50"/>
  <c r="I1132" i="50"/>
  <c r="J1131" i="50"/>
  <c r="I1131" i="50"/>
  <c r="J1130" i="50"/>
  <c r="I1130" i="50"/>
  <c r="J1129" i="50"/>
  <c r="I1129" i="50"/>
  <c r="J1128" i="50"/>
  <c r="I1128" i="50"/>
  <c r="J1127" i="50"/>
  <c r="I1127" i="50"/>
  <c r="J1126" i="50"/>
  <c r="I1126" i="50"/>
  <c r="J1125" i="50"/>
  <c r="I1125" i="50"/>
  <c r="J1124" i="50"/>
  <c r="I1124" i="50"/>
  <c r="J1123" i="50"/>
  <c r="I1123" i="50"/>
  <c r="J1122" i="50"/>
  <c r="I1122" i="50"/>
  <c r="J1121" i="50"/>
  <c r="I1121" i="50"/>
  <c r="J1120" i="50"/>
  <c r="I1120" i="50"/>
  <c r="J1119" i="50"/>
  <c r="I1119" i="50"/>
  <c r="J1118" i="50"/>
  <c r="I1118" i="50"/>
  <c r="J1117" i="50"/>
  <c r="I1117" i="50"/>
  <c r="J1116" i="50"/>
  <c r="I1116" i="50"/>
  <c r="J1115" i="50"/>
  <c r="I1115" i="50"/>
  <c r="J1114" i="50"/>
  <c r="I1114" i="50"/>
  <c r="J1113" i="50"/>
  <c r="I1113" i="50"/>
  <c r="J1112" i="50"/>
  <c r="I1112" i="50"/>
  <c r="J1111" i="50"/>
  <c r="I1111" i="50"/>
  <c r="J1110" i="50"/>
  <c r="I1110" i="50"/>
  <c r="J1109" i="50"/>
  <c r="I1109" i="50"/>
  <c r="J1108" i="50"/>
  <c r="I1108" i="50"/>
  <c r="J1107" i="50"/>
  <c r="I1107" i="50"/>
  <c r="J1106" i="50"/>
  <c r="I1106" i="50"/>
  <c r="J1105" i="50"/>
  <c r="I1105" i="50"/>
  <c r="J1104" i="50"/>
  <c r="I1104" i="50"/>
  <c r="J1103" i="50"/>
  <c r="I1103" i="50"/>
  <c r="J1102" i="50"/>
  <c r="I1102" i="50"/>
  <c r="J1101" i="50"/>
  <c r="I1101" i="50"/>
  <c r="J1100" i="50"/>
  <c r="I1100" i="50"/>
  <c r="J1099" i="50"/>
  <c r="I1099" i="50"/>
  <c r="J1098" i="50"/>
  <c r="I1098" i="50"/>
  <c r="J1097" i="50"/>
  <c r="I1097" i="50"/>
  <c r="J1096" i="50"/>
  <c r="I1096" i="50"/>
  <c r="J1095" i="50"/>
  <c r="I1095" i="50"/>
  <c r="J1094" i="50"/>
  <c r="I1094" i="50"/>
  <c r="J1093" i="50"/>
  <c r="I1093" i="50"/>
  <c r="J1092" i="50"/>
  <c r="I1092" i="50"/>
  <c r="J1091" i="50"/>
  <c r="I1091" i="50"/>
  <c r="J1090" i="50"/>
  <c r="I1090" i="50"/>
  <c r="J1089" i="50"/>
  <c r="I1089" i="50"/>
  <c r="J1088" i="50"/>
  <c r="I1088" i="50"/>
  <c r="J1087" i="50"/>
  <c r="I1087" i="50"/>
  <c r="J1086" i="50"/>
  <c r="I1086" i="50"/>
  <c r="J1085" i="50"/>
  <c r="I1085" i="50"/>
  <c r="J1084" i="50"/>
  <c r="I1084" i="50"/>
  <c r="J1083" i="50"/>
  <c r="I1083" i="50"/>
  <c r="J1082" i="50"/>
  <c r="I1082" i="50"/>
  <c r="J1081" i="50"/>
  <c r="I1081" i="50"/>
  <c r="J1080" i="50"/>
  <c r="I1080" i="50"/>
  <c r="J1079" i="50"/>
  <c r="I1079" i="50"/>
  <c r="J1078" i="50"/>
  <c r="I1078" i="50"/>
  <c r="J1077" i="50"/>
  <c r="I1077" i="50"/>
  <c r="J1076" i="50"/>
  <c r="I1076" i="50"/>
  <c r="J1075" i="50"/>
  <c r="I1075" i="50"/>
  <c r="J1074" i="50"/>
  <c r="I1074" i="50"/>
  <c r="J1073" i="50"/>
  <c r="I1073" i="50"/>
  <c r="J1072" i="50"/>
  <c r="I1072" i="50"/>
  <c r="J1071" i="50"/>
  <c r="I1071" i="50"/>
  <c r="J1070" i="50"/>
  <c r="I1070" i="50"/>
  <c r="J1069" i="50"/>
  <c r="I1069" i="50"/>
  <c r="J1068" i="50"/>
  <c r="I1068" i="50"/>
  <c r="J1067" i="50"/>
  <c r="I1067" i="50"/>
  <c r="J1066" i="50"/>
  <c r="I1066" i="50"/>
  <c r="J1065" i="50"/>
  <c r="I1065" i="50"/>
  <c r="J1064" i="50"/>
  <c r="I1064" i="50"/>
  <c r="J1063" i="50"/>
  <c r="I1063" i="50"/>
  <c r="J1062" i="50"/>
  <c r="I1062" i="50"/>
  <c r="J1061" i="50"/>
  <c r="I1061" i="50"/>
  <c r="J1060" i="50"/>
  <c r="I1060" i="50"/>
  <c r="J1059" i="50"/>
  <c r="I1059" i="50"/>
  <c r="J1058" i="50"/>
  <c r="I1058" i="50"/>
  <c r="J1057" i="50"/>
  <c r="I1057" i="50"/>
  <c r="J1056" i="50"/>
  <c r="I1056" i="50"/>
  <c r="J1055" i="50"/>
  <c r="I1055" i="50"/>
  <c r="J1054" i="50"/>
  <c r="I1054" i="50"/>
  <c r="J1053" i="50"/>
  <c r="I1053" i="50"/>
  <c r="J1052" i="50"/>
  <c r="I1052" i="50"/>
  <c r="J1051" i="50"/>
  <c r="I1051" i="50"/>
  <c r="J1050" i="50"/>
  <c r="I1050" i="50"/>
  <c r="J1049" i="50"/>
  <c r="I1049" i="50"/>
  <c r="J1048" i="50"/>
  <c r="I1048" i="50"/>
  <c r="J1047" i="50"/>
  <c r="I1047" i="50"/>
  <c r="J1046" i="50"/>
  <c r="I1046" i="50"/>
  <c r="J1045" i="50"/>
  <c r="I1045" i="50"/>
  <c r="J1044" i="50"/>
  <c r="I1044" i="50"/>
  <c r="J1043" i="50"/>
  <c r="I1043" i="50"/>
  <c r="J1042" i="50"/>
  <c r="I1042" i="50"/>
  <c r="J1041" i="50"/>
  <c r="I1041" i="50"/>
  <c r="J1040" i="50"/>
  <c r="I1040" i="50"/>
  <c r="J1039" i="50"/>
  <c r="I1039" i="50"/>
  <c r="J1038" i="50"/>
  <c r="I1038" i="50"/>
  <c r="J1037" i="50"/>
  <c r="I1037" i="50"/>
  <c r="J1036" i="50"/>
  <c r="I1036" i="50"/>
  <c r="J1035" i="50"/>
  <c r="I1035" i="50"/>
  <c r="J1034" i="50"/>
  <c r="I1034" i="50"/>
  <c r="J1033" i="50"/>
  <c r="I1033" i="50"/>
  <c r="J1032" i="50"/>
  <c r="I1032" i="50"/>
  <c r="J1031" i="50"/>
  <c r="I1031" i="50"/>
  <c r="J1030" i="50"/>
  <c r="I1030" i="50"/>
  <c r="J1029" i="50"/>
  <c r="I1029" i="50"/>
  <c r="J1028" i="50"/>
  <c r="I1028" i="50"/>
  <c r="J1027" i="50"/>
  <c r="I1027" i="50"/>
  <c r="J1026" i="50"/>
  <c r="I1026" i="50"/>
  <c r="J1025" i="50"/>
  <c r="I1025" i="50"/>
  <c r="J1024" i="50"/>
  <c r="I1024" i="50"/>
  <c r="J1023" i="50"/>
  <c r="I1023" i="50"/>
  <c r="J1022" i="50"/>
  <c r="I1022" i="50"/>
  <c r="J1021" i="50"/>
  <c r="I1021" i="50"/>
  <c r="J1020" i="50"/>
  <c r="I1020" i="50"/>
  <c r="J1019" i="50"/>
  <c r="I1019" i="50"/>
  <c r="J1018" i="50"/>
  <c r="I1018" i="50"/>
  <c r="J1017" i="50"/>
  <c r="I1017" i="50"/>
  <c r="J1016" i="50"/>
  <c r="I1016" i="50"/>
  <c r="J1015" i="50"/>
  <c r="I1015" i="50"/>
  <c r="J1014" i="50"/>
  <c r="I1014" i="50"/>
  <c r="J1013" i="50"/>
  <c r="I1013" i="50"/>
  <c r="J1012" i="50"/>
  <c r="I1012" i="50"/>
  <c r="J1011" i="50"/>
  <c r="I1011" i="50"/>
  <c r="J1010" i="50"/>
  <c r="I1010" i="50"/>
  <c r="J1009" i="50"/>
  <c r="I1009" i="50"/>
  <c r="J1008" i="50"/>
  <c r="I1008" i="50"/>
  <c r="J1007" i="50"/>
  <c r="I1007" i="50"/>
  <c r="J1006" i="50"/>
  <c r="I1006" i="50"/>
  <c r="J1005" i="50"/>
  <c r="I1005" i="50"/>
  <c r="J1004" i="50"/>
  <c r="I1004" i="50"/>
  <c r="J1003" i="50"/>
  <c r="I1003" i="50"/>
  <c r="J1002" i="50"/>
  <c r="I1002" i="50"/>
  <c r="J1001" i="50"/>
  <c r="I1001" i="50"/>
  <c r="J1000" i="50"/>
  <c r="I1000" i="50"/>
  <c r="J999" i="50"/>
  <c r="I999" i="50"/>
  <c r="J998" i="50"/>
  <c r="I998" i="50"/>
  <c r="J997" i="50"/>
  <c r="I997" i="50"/>
  <c r="J996" i="50"/>
  <c r="I996" i="50"/>
  <c r="J995" i="50"/>
  <c r="I995" i="50"/>
  <c r="J994" i="50"/>
  <c r="I994" i="50"/>
  <c r="J993" i="50"/>
  <c r="I993" i="50"/>
  <c r="J992" i="50"/>
  <c r="I992" i="50"/>
  <c r="J991" i="50"/>
  <c r="I991" i="50"/>
  <c r="J990" i="50"/>
  <c r="I990" i="50"/>
  <c r="J989" i="50"/>
  <c r="I989" i="50"/>
  <c r="J988" i="50"/>
  <c r="I988" i="50"/>
  <c r="J987" i="50"/>
  <c r="I987" i="50"/>
  <c r="J986" i="50"/>
  <c r="I986" i="50"/>
  <c r="J985" i="50"/>
  <c r="I985" i="50"/>
  <c r="J984" i="50"/>
  <c r="I984" i="50"/>
  <c r="J983" i="50"/>
  <c r="I983" i="50"/>
  <c r="J982" i="50"/>
  <c r="I982" i="50"/>
  <c r="J981" i="50"/>
  <c r="I981" i="50"/>
  <c r="J980" i="50"/>
  <c r="I980" i="50"/>
  <c r="J979" i="50"/>
  <c r="I979" i="50"/>
  <c r="J978" i="50"/>
  <c r="I978" i="50"/>
  <c r="J977" i="50"/>
  <c r="I977" i="50"/>
  <c r="J976" i="50"/>
  <c r="I976" i="50"/>
  <c r="J975" i="50"/>
  <c r="I975" i="50"/>
  <c r="J974" i="50"/>
  <c r="I974" i="50"/>
  <c r="J973" i="50"/>
  <c r="I973" i="50"/>
  <c r="J972" i="50"/>
  <c r="I972" i="50"/>
  <c r="J971" i="50"/>
  <c r="I971" i="50"/>
  <c r="J970" i="50"/>
  <c r="I970" i="50"/>
  <c r="J969" i="50"/>
  <c r="I969" i="50"/>
  <c r="J968" i="50"/>
  <c r="I968" i="50"/>
  <c r="J967" i="50"/>
  <c r="I967" i="50"/>
  <c r="J966" i="50"/>
  <c r="I966" i="50"/>
  <c r="J965" i="50"/>
  <c r="I965" i="50"/>
  <c r="J964" i="50"/>
  <c r="I964" i="50"/>
  <c r="J963" i="50"/>
  <c r="I963" i="50"/>
  <c r="J962" i="50"/>
  <c r="I962" i="50"/>
  <c r="J961" i="50"/>
  <c r="I961" i="50"/>
  <c r="J960" i="50"/>
  <c r="I960" i="50"/>
  <c r="J959" i="50"/>
  <c r="I959" i="50"/>
  <c r="J958" i="50"/>
  <c r="I958" i="50"/>
  <c r="J957" i="50"/>
  <c r="I957" i="50"/>
  <c r="J956" i="50"/>
  <c r="I956" i="50"/>
  <c r="J955" i="50"/>
  <c r="I955" i="50"/>
  <c r="J954" i="50"/>
  <c r="I954" i="50"/>
  <c r="J953" i="50"/>
  <c r="I953" i="50"/>
  <c r="J952" i="50"/>
  <c r="I952" i="50"/>
  <c r="J951" i="50"/>
  <c r="I951" i="50"/>
  <c r="J950" i="50"/>
  <c r="I950" i="50"/>
  <c r="J949" i="50"/>
  <c r="I949" i="50"/>
  <c r="J948" i="50"/>
  <c r="I948" i="50"/>
  <c r="J947" i="50"/>
  <c r="I947" i="50"/>
  <c r="J946" i="50"/>
  <c r="I946" i="50"/>
  <c r="J945" i="50"/>
  <c r="I945" i="50"/>
  <c r="J944" i="50"/>
  <c r="I944" i="50"/>
  <c r="J943" i="50"/>
  <c r="I943" i="50"/>
  <c r="J942" i="50"/>
  <c r="I942" i="50"/>
  <c r="J941" i="50"/>
  <c r="I941" i="50"/>
  <c r="J940" i="50"/>
  <c r="I940" i="50"/>
  <c r="J939" i="50"/>
  <c r="I939" i="50"/>
  <c r="J938" i="50"/>
  <c r="I938" i="50"/>
  <c r="J937" i="50"/>
  <c r="I937" i="50"/>
  <c r="J936" i="50"/>
  <c r="I936" i="50"/>
  <c r="J935" i="50"/>
  <c r="I935" i="50"/>
  <c r="J934" i="50"/>
  <c r="I934" i="50"/>
  <c r="J933" i="50"/>
  <c r="I933" i="50"/>
  <c r="J932" i="50"/>
  <c r="I932" i="50"/>
  <c r="J931" i="50"/>
  <c r="I931" i="50"/>
  <c r="J930" i="50"/>
  <c r="I930" i="50"/>
  <c r="J929" i="50"/>
  <c r="I929" i="50"/>
  <c r="J928" i="50"/>
  <c r="I928" i="50"/>
  <c r="J927" i="50"/>
  <c r="I927" i="50"/>
  <c r="J926" i="50"/>
  <c r="I926" i="50"/>
  <c r="J925" i="50"/>
  <c r="I925" i="50"/>
  <c r="J924" i="50"/>
  <c r="I924" i="50"/>
  <c r="J923" i="50"/>
  <c r="I923" i="50"/>
  <c r="J922" i="50"/>
  <c r="I922" i="50"/>
  <c r="J921" i="50"/>
  <c r="I921" i="50"/>
  <c r="J920" i="50"/>
  <c r="I920" i="50"/>
  <c r="J919" i="50"/>
  <c r="I919" i="50"/>
  <c r="J918" i="50"/>
  <c r="I918" i="50"/>
  <c r="J917" i="50"/>
  <c r="I917" i="50"/>
  <c r="J916" i="50"/>
  <c r="I916" i="50"/>
  <c r="J915" i="50"/>
  <c r="I915" i="50"/>
  <c r="J914" i="50"/>
  <c r="I914" i="50"/>
  <c r="J913" i="50"/>
  <c r="I913" i="50"/>
  <c r="J912" i="50"/>
  <c r="I912" i="50"/>
  <c r="J911" i="50"/>
  <c r="I911" i="50"/>
  <c r="J910" i="50"/>
  <c r="I910" i="50"/>
  <c r="J909" i="50"/>
  <c r="I909" i="50"/>
  <c r="J908" i="50"/>
  <c r="I908" i="50"/>
  <c r="J907" i="50"/>
  <c r="I907" i="50"/>
  <c r="J906" i="50"/>
  <c r="I906" i="50"/>
  <c r="J905" i="50"/>
  <c r="I905" i="50"/>
  <c r="J904" i="50"/>
  <c r="I904" i="50"/>
  <c r="J903" i="50"/>
  <c r="I903" i="50"/>
  <c r="J902" i="50"/>
  <c r="I902" i="50"/>
  <c r="J901" i="50"/>
  <c r="I901" i="50"/>
  <c r="J900" i="50"/>
  <c r="I900" i="50"/>
  <c r="J899" i="50"/>
  <c r="I899" i="50"/>
  <c r="J898" i="50"/>
  <c r="I898" i="50"/>
  <c r="J897" i="50"/>
  <c r="I897" i="50"/>
  <c r="J896" i="50"/>
  <c r="I896" i="50"/>
  <c r="J895" i="50"/>
  <c r="I895" i="50"/>
  <c r="J894" i="50"/>
  <c r="I894" i="50"/>
  <c r="J893" i="50"/>
  <c r="I893" i="50"/>
  <c r="J892" i="50"/>
  <c r="I892" i="50"/>
  <c r="J891" i="50"/>
  <c r="I891" i="50"/>
  <c r="J890" i="50"/>
  <c r="I890" i="50"/>
  <c r="J889" i="50"/>
  <c r="I889" i="50"/>
  <c r="J888" i="50"/>
  <c r="I888" i="50"/>
  <c r="J887" i="50"/>
  <c r="I887" i="50"/>
  <c r="J886" i="50"/>
  <c r="I886" i="50"/>
  <c r="J885" i="50"/>
  <c r="I885" i="50"/>
  <c r="J884" i="50"/>
  <c r="I884" i="50"/>
  <c r="J883" i="50"/>
  <c r="I883" i="50"/>
  <c r="J882" i="50"/>
  <c r="I882" i="50"/>
  <c r="J881" i="50"/>
  <c r="I881" i="50"/>
  <c r="J880" i="50"/>
  <c r="I880" i="50"/>
  <c r="J879" i="50"/>
  <c r="I879" i="50"/>
  <c r="J878" i="50"/>
  <c r="I878" i="50"/>
  <c r="J877" i="50"/>
  <c r="I877" i="50"/>
  <c r="J876" i="50"/>
  <c r="I876" i="50"/>
  <c r="J875" i="50"/>
  <c r="I875" i="50"/>
  <c r="J874" i="50"/>
  <c r="I874" i="50"/>
  <c r="J873" i="50"/>
  <c r="I873" i="50"/>
  <c r="J872" i="50"/>
  <c r="I872" i="50"/>
  <c r="J871" i="50"/>
  <c r="I871" i="50"/>
  <c r="J870" i="50"/>
  <c r="I870" i="50"/>
  <c r="J869" i="50"/>
  <c r="I869" i="50"/>
  <c r="J868" i="50"/>
  <c r="I868" i="50"/>
  <c r="J867" i="50"/>
  <c r="I867" i="50"/>
  <c r="J866" i="50"/>
  <c r="I866" i="50"/>
  <c r="J865" i="50"/>
  <c r="I865" i="50"/>
  <c r="J864" i="50"/>
  <c r="I864" i="50"/>
  <c r="J863" i="50"/>
  <c r="I863" i="50"/>
  <c r="J862" i="50"/>
  <c r="I862" i="50"/>
  <c r="J861" i="50"/>
  <c r="I861" i="50"/>
  <c r="J860" i="50"/>
  <c r="I860" i="50"/>
  <c r="J859" i="50"/>
  <c r="I859" i="50"/>
  <c r="J858" i="50"/>
  <c r="I858" i="50"/>
  <c r="J857" i="50"/>
  <c r="I857" i="50"/>
  <c r="J856" i="50"/>
  <c r="I856" i="50"/>
  <c r="J855" i="50"/>
  <c r="I855" i="50"/>
  <c r="J854" i="50"/>
  <c r="I854" i="50"/>
  <c r="J853" i="50"/>
  <c r="I853" i="50"/>
  <c r="J852" i="50"/>
  <c r="I852" i="50"/>
  <c r="J851" i="50"/>
  <c r="I851" i="50"/>
  <c r="J850" i="50"/>
  <c r="I850" i="50"/>
  <c r="J849" i="50"/>
  <c r="I849" i="50"/>
  <c r="J848" i="50"/>
  <c r="I848" i="50"/>
  <c r="J847" i="50"/>
  <c r="I847" i="50"/>
  <c r="J846" i="50"/>
  <c r="I846" i="50"/>
  <c r="J845" i="50"/>
  <c r="I845" i="50"/>
  <c r="J844" i="50"/>
  <c r="I844" i="50"/>
  <c r="J843" i="50"/>
  <c r="I843" i="50"/>
  <c r="J842" i="50"/>
  <c r="I842" i="50"/>
  <c r="J841" i="50"/>
  <c r="I841" i="50"/>
  <c r="J840" i="50"/>
  <c r="I840" i="50"/>
  <c r="J839" i="50"/>
  <c r="I839" i="50"/>
  <c r="J838" i="50"/>
  <c r="I838" i="50"/>
  <c r="J837" i="50"/>
  <c r="I837" i="50"/>
  <c r="J836" i="50"/>
  <c r="I836" i="50"/>
  <c r="J835" i="50"/>
  <c r="I835" i="50"/>
  <c r="J834" i="50"/>
  <c r="I834" i="50"/>
  <c r="J833" i="50"/>
  <c r="I833" i="50"/>
  <c r="J832" i="50"/>
  <c r="I832" i="50"/>
  <c r="J831" i="50"/>
  <c r="I831" i="50"/>
  <c r="J830" i="50"/>
  <c r="I830" i="50"/>
  <c r="J829" i="50"/>
  <c r="I829" i="50"/>
  <c r="J828" i="50"/>
  <c r="I828" i="50"/>
  <c r="J827" i="50"/>
  <c r="I827" i="50"/>
  <c r="J826" i="50"/>
  <c r="I826" i="50"/>
  <c r="J825" i="50"/>
  <c r="I825" i="50"/>
  <c r="J824" i="50"/>
  <c r="I824" i="50"/>
  <c r="J823" i="50"/>
  <c r="I823" i="50"/>
  <c r="J822" i="50"/>
  <c r="I822" i="50"/>
  <c r="J821" i="50"/>
  <c r="I821" i="50"/>
  <c r="J820" i="50"/>
  <c r="I820" i="50"/>
  <c r="J819" i="50"/>
  <c r="I819" i="50"/>
  <c r="J818" i="50"/>
  <c r="I818" i="50"/>
  <c r="J817" i="50"/>
  <c r="I817" i="50"/>
  <c r="J816" i="50"/>
  <c r="I816" i="50"/>
  <c r="J815" i="50"/>
  <c r="I815" i="50"/>
  <c r="J814" i="50"/>
  <c r="I814" i="50"/>
  <c r="J813" i="50"/>
  <c r="I813" i="50"/>
  <c r="J812" i="50"/>
  <c r="I812" i="50"/>
  <c r="J811" i="50"/>
  <c r="I811" i="50"/>
  <c r="J810" i="50"/>
  <c r="I810" i="50"/>
  <c r="J809" i="50"/>
  <c r="I809" i="50"/>
  <c r="J808" i="50"/>
  <c r="I808" i="50"/>
  <c r="J807" i="50"/>
  <c r="I807" i="50"/>
  <c r="J806" i="50"/>
  <c r="I806" i="50"/>
  <c r="J805" i="50"/>
  <c r="I805" i="50"/>
  <c r="J804" i="50"/>
  <c r="I804" i="50"/>
  <c r="J803" i="50"/>
  <c r="I803" i="50"/>
  <c r="J802" i="50"/>
  <c r="I802" i="50"/>
  <c r="J801" i="50"/>
  <c r="I801" i="50"/>
  <c r="J800" i="50"/>
  <c r="I800" i="50"/>
  <c r="J799" i="50"/>
  <c r="I799" i="50"/>
  <c r="J798" i="50"/>
  <c r="I798" i="50"/>
  <c r="J797" i="50"/>
  <c r="I797" i="50"/>
  <c r="J796" i="50"/>
  <c r="I796" i="50"/>
  <c r="J795" i="50"/>
  <c r="I795" i="50"/>
  <c r="J794" i="50"/>
  <c r="I794" i="50"/>
  <c r="J793" i="50"/>
  <c r="I793" i="50"/>
  <c r="J792" i="50"/>
  <c r="I792" i="50"/>
  <c r="J791" i="50"/>
  <c r="I791" i="50"/>
  <c r="J790" i="50"/>
  <c r="I790" i="50"/>
  <c r="J789" i="50"/>
  <c r="I789" i="50"/>
  <c r="J788" i="50"/>
  <c r="I788" i="50"/>
  <c r="J787" i="50"/>
  <c r="I787" i="50"/>
  <c r="J786" i="50"/>
  <c r="I786" i="50"/>
  <c r="J785" i="50"/>
  <c r="I785" i="50"/>
  <c r="J784" i="50"/>
  <c r="I784" i="50"/>
  <c r="J783" i="50"/>
  <c r="I783" i="50"/>
  <c r="J782" i="50"/>
  <c r="I782" i="50"/>
  <c r="J781" i="50"/>
  <c r="I781" i="50"/>
  <c r="J780" i="50"/>
  <c r="I780" i="50"/>
  <c r="J779" i="50"/>
  <c r="I779" i="50"/>
  <c r="J778" i="50"/>
  <c r="I778" i="50"/>
  <c r="J777" i="50"/>
  <c r="I777" i="50"/>
  <c r="J776" i="50"/>
  <c r="I776" i="50"/>
  <c r="J775" i="50"/>
  <c r="I775" i="50"/>
  <c r="J774" i="50"/>
  <c r="I774" i="50"/>
  <c r="J773" i="50"/>
  <c r="I773" i="50"/>
  <c r="J772" i="50"/>
  <c r="I772" i="50"/>
  <c r="J771" i="50"/>
  <c r="I771" i="50"/>
  <c r="J770" i="50"/>
  <c r="I770" i="50"/>
  <c r="J769" i="50"/>
  <c r="I769" i="50"/>
  <c r="J768" i="50"/>
  <c r="I768" i="50"/>
  <c r="J767" i="50"/>
  <c r="I767" i="50"/>
  <c r="J766" i="50"/>
  <c r="I766" i="50"/>
  <c r="J765" i="50"/>
  <c r="I765" i="50"/>
  <c r="J764" i="50"/>
  <c r="I764" i="50"/>
  <c r="J763" i="50"/>
  <c r="I763" i="50"/>
  <c r="J762" i="50"/>
  <c r="I762" i="50"/>
  <c r="J761" i="50"/>
  <c r="I761" i="50"/>
  <c r="J760" i="50"/>
  <c r="I760" i="50"/>
  <c r="J759" i="50"/>
  <c r="I759" i="50"/>
  <c r="J758" i="50"/>
  <c r="I758" i="50"/>
  <c r="J757" i="50"/>
  <c r="I757" i="50"/>
  <c r="J756" i="50"/>
  <c r="I756" i="50"/>
  <c r="J755" i="50"/>
  <c r="I755" i="50"/>
  <c r="J754" i="50"/>
  <c r="I754" i="50"/>
  <c r="J753" i="50"/>
  <c r="I753" i="50"/>
  <c r="J752" i="50"/>
  <c r="I752" i="50"/>
  <c r="J751" i="50"/>
  <c r="I751" i="50"/>
  <c r="J750" i="50"/>
  <c r="I750" i="50"/>
  <c r="J749" i="50"/>
  <c r="I749" i="50"/>
  <c r="J748" i="50"/>
  <c r="I748" i="50"/>
  <c r="J747" i="50"/>
  <c r="I747" i="50"/>
  <c r="J746" i="50"/>
  <c r="I746" i="50"/>
  <c r="J745" i="50"/>
  <c r="I745" i="50"/>
  <c r="J744" i="50"/>
  <c r="I744" i="50"/>
  <c r="J743" i="50"/>
  <c r="I743" i="50"/>
  <c r="J742" i="50"/>
  <c r="I742" i="50"/>
  <c r="J741" i="50"/>
  <c r="I741" i="50"/>
  <c r="J740" i="50"/>
  <c r="I740" i="50"/>
  <c r="J739" i="50"/>
  <c r="I739" i="50"/>
  <c r="J738" i="50"/>
  <c r="I738" i="50"/>
  <c r="J737" i="50"/>
  <c r="I737" i="50"/>
  <c r="J736" i="50"/>
  <c r="I736" i="50"/>
  <c r="J735" i="50"/>
  <c r="I735" i="50"/>
  <c r="J734" i="50"/>
  <c r="I734" i="50"/>
  <c r="J733" i="50"/>
  <c r="I733" i="50"/>
  <c r="J732" i="50"/>
  <c r="I732" i="50"/>
  <c r="J731" i="50"/>
  <c r="I731" i="50"/>
  <c r="J730" i="50"/>
  <c r="I730" i="50"/>
  <c r="J729" i="50"/>
  <c r="I729" i="50"/>
  <c r="J728" i="50"/>
  <c r="I728" i="50"/>
  <c r="J727" i="50"/>
  <c r="I727" i="50"/>
  <c r="J726" i="50"/>
  <c r="I726" i="50"/>
  <c r="J725" i="50"/>
  <c r="I725" i="50"/>
  <c r="J724" i="50"/>
  <c r="I724" i="50"/>
  <c r="J723" i="50"/>
  <c r="I723" i="50"/>
  <c r="J722" i="50"/>
  <c r="I722" i="50"/>
  <c r="J721" i="50"/>
  <c r="I721" i="50"/>
  <c r="J720" i="50"/>
  <c r="I720" i="50"/>
  <c r="J719" i="50"/>
  <c r="I719" i="50"/>
  <c r="J718" i="50"/>
  <c r="I718" i="50"/>
  <c r="J717" i="50"/>
  <c r="I717" i="50"/>
  <c r="J716" i="50"/>
  <c r="I716" i="50"/>
  <c r="J715" i="50"/>
  <c r="I715" i="50"/>
  <c r="J714" i="50"/>
  <c r="I714" i="50"/>
  <c r="J713" i="50"/>
  <c r="I713" i="50"/>
  <c r="J712" i="50"/>
  <c r="I712" i="50"/>
  <c r="J711" i="50"/>
  <c r="I711" i="50"/>
  <c r="J710" i="50"/>
  <c r="I710" i="50"/>
  <c r="J709" i="50"/>
  <c r="I709" i="50"/>
  <c r="J708" i="50"/>
  <c r="I708" i="50"/>
  <c r="J707" i="50"/>
  <c r="I707" i="50"/>
  <c r="J706" i="50"/>
  <c r="I706" i="50"/>
  <c r="J705" i="50"/>
  <c r="I705" i="50"/>
  <c r="J704" i="50"/>
  <c r="I704" i="50"/>
  <c r="J703" i="50"/>
  <c r="I703" i="50"/>
  <c r="J702" i="50"/>
  <c r="I702" i="50"/>
  <c r="J701" i="50"/>
  <c r="I701" i="50"/>
  <c r="J700" i="50"/>
  <c r="I700" i="50"/>
  <c r="J699" i="50"/>
  <c r="I699" i="50"/>
  <c r="J698" i="50"/>
  <c r="I698" i="50"/>
  <c r="J697" i="50"/>
  <c r="I697" i="50"/>
  <c r="J696" i="50"/>
  <c r="I696" i="50"/>
  <c r="J695" i="50"/>
  <c r="I695" i="50"/>
  <c r="J694" i="50"/>
  <c r="I694" i="50"/>
  <c r="J693" i="50"/>
  <c r="I693" i="50"/>
  <c r="J692" i="50"/>
  <c r="I692" i="50"/>
  <c r="J691" i="50"/>
  <c r="I691" i="50"/>
  <c r="J690" i="50"/>
  <c r="I690" i="50"/>
  <c r="J689" i="50"/>
  <c r="I689" i="50"/>
  <c r="J688" i="50"/>
  <c r="I688" i="50"/>
  <c r="J687" i="50"/>
  <c r="I687" i="50"/>
  <c r="J686" i="50"/>
  <c r="I686" i="50"/>
  <c r="J685" i="50"/>
  <c r="I685" i="50"/>
  <c r="J684" i="50"/>
  <c r="I684" i="50"/>
  <c r="J683" i="50"/>
  <c r="I683" i="50"/>
  <c r="J682" i="50"/>
  <c r="I682" i="50"/>
  <c r="J681" i="50"/>
  <c r="I681" i="50"/>
  <c r="J680" i="50"/>
  <c r="I680" i="50"/>
  <c r="J679" i="50"/>
  <c r="I679" i="50"/>
  <c r="J678" i="50"/>
  <c r="I678" i="50"/>
  <c r="J677" i="50"/>
  <c r="I677" i="50"/>
  <c r="J676" i="50"/>
  <c r="I676" i="50"/>
  <c r="J675" i="50"/>
  <c r="I675" i="50"/>
  <c r="J674" i="50"/>
  <c r="I674" i="50"/>
  <c r="J673" i="50"/>
  <c r="I673" i="50"/>
  <c r="J672" i="50"/>
  <c r="I672" i="50"/>
  <c r="J671" i="50"/>
  <c r="I671" i="50"/>
  <c r="J670" i="50"/>
  <c r="I670" i="50"/>
  <c r="J669" i="50"/>
  <c r="I669" i="50"/>
  <c r="J668" i="50"/>
  <c r="I668" i="50"/>
  <c r="J667" i="50"/>
  <c r="I667" i="50"/>
  <c r="J666" i="50"/>
  <c r="I666" i="50"/>
  <c r="J665" i="50"/>
  <c r="I665" i="50"/>
  <c r="J664" i="50"/>
  <c r="I664" i="50"/>
  <c r="J663" i="50"/>
  <c r="I663" i="50"/>
  <c r="J662" i="50"/>
  <c r="I662" i="50"/>
  <c r="J661" i="50"/>
  <c r="I661" i="50"/>
  <c r="J660" i="50"/>
  <c r="I660" i="50"/>
  <c r="J659" i="50"/>
  <c r="I659" i="50"/>
  <c r="J658" i="50"/>
  <c r="I658" i="50"/>
  <c r="J657" i="50"/>
  <c r="I657" i="50"/>
  <c r="J656" i="50"/>
  <c r="I656" i="50"/>
  <c r="J655" i="50"/>
  <c r="I655" i="50"/>
  <c r="J654" i="50"/>
  <c r="I654" i="50"/>
  <c r="J653" i="50"/>
  <c r="I653" i="50"/>
  <c r="J652" i="50"/>
  <c r="I652" i="50"/>
  <c r="J651" i="50"/>
  <c r="I651" i="50"/>
  <c r="J650" i="50"/>
  <c r="I650" i="50"/>
  <c r="J649" i="50"/>
  <c r="I649" i="50"/>
  <c r="J648" i="50"/>
  <c r="I648" i="50"/>
  <c r="J647" i="50"/>
  <c r="I647" i="50"/>
  <c r="J646" i="50"/>
  <c r="I646" i="50"/>
  <c r="J645" i="50"/>
  <c r="I645" i="50"/>
  <c r="J644" i="50"/>
  <c r="I644" i="50"/>
  <c r="J643" i="50"/>
  <c r="I643" i="50"/>
  <c r="J642" i="50"/>
  <c r="I642" i="50"/>
  <c r="J641" i="50"/>
  <c r="I641" i="50"/>
  <c r="J640" i="50"/>
  <c r="I640" i="50"/>
  <c r="J639" i="50"/>
  <c r="I639" i="50"/>
  <c r="J638" i="50"/>
  <c r="I638" i="50"/>
  <c r="J637" i="50"/>
  <c r="I637" i="50"/>
  <c r="J636" i="50"/>
  <c r="I636" i="50"/>
  <c r="J635" i="50"/>
  <c r="I635" i="50"/>
  <c r="J634" i="50"/>
  <c r="I634" i="50"/>
  <c r="J633" i="50"/>
  <c r="I633" i="50"/>
  <c r="J632" i="50"/>
  <c r="I632" i="50"/>
  <c r="J631" i="50"/>
  <c r="I631" i="50"/>
  <c r="J630" i="50"/>
  <c r="I630" i="50"/>
  <c r="J629" i="50"/>
  <c r="I629" i="50"/>
  <c r="J628" i="50"/>
  <c r="I628" i="50"/>
  <c r="J627" i="50"/>
  <c r="I627" i="50"/>
  <c r="J626" i="50"/>
  <c r="I626" i="50"/>
  <c r="J625" i="50"/>
  <c r="I625" i="50"/>
  <c r="J624" i="50"/>
  <c r="I624" i="50"/>
  <c r="J623" i="50"/>
  <c r="I623" i="50"/>
  <c r="J622" i="50"/>
  <c r="I622" i="50"/>
  <c r="J621" i="50"/>
  <c r="I621" i="50"/>
  <c r="J620" i="50"/>
  <c r="I620" i="50"/>
  <c r="J619" i="50"/>
  <c r="I619" i="50"/>
  <c r="J618" i="50"/>
  <c r="I618" i="50"/>
  <c r="J617" i="50"/>
  <c r="I617" i="50"/>
  <c r="J616" i="50"/>
  <c r="I616" i="50"/>
  <c r="J615" i="50"/>
  <c r="I615" i="50"/>
  <c r="J614" i="50"/>
  <c r="I614" i="50"/>
  <c r="J613" i="50"/>
  <c r="I613" i="50"/>
  <c r="J612" i="50"/>
  <c r="I612" i="50"/>
  <c r="J611" i="50"/>
  <c r="I611" i="50"/>
  <c r="J610" i="50"/>
  <c r="I610" i="50"/>
  <c r="J609" i="50"/>
  <c r="I609" i="50"/>
  <c r="J608" i="50"/>
  <c r="I608" i="50"/>
  <c r="J607" i="50"/>
  <c r="I607" i="50"/>
  <c r="J606" i="50"/>
  <c r="I606" i="50"/>
  <c r="J605" i="50"/>
  <c r="I605" i="50"/>
  <c r="J604" i="50"/>
  <c r="I604" i="50"/>
  <c r="J603" i="50"/>
  <c r="I603" i="50"/>
  <c r="J602" i="50"/>
  <c r="I602" i="50"/>
  <c r="J601" i="50"/>
  <c r="I601" i="50"/>
  <c r="J600" i="50"/>
  <c r="I600" i="50"/>
  <c r="J599" i="50"/>
  <c r="I599" i="50"/>
  <c r="J598" i="50"/>
  <c r="I598" i="50"/>
  <c r="J597" i="50"/>
  <c r="I597" i="50"/>
  <c r="J596" i="50"/>
  <c r="I596" i="50"/>
  <c r="J595" i="50"/>
  <c r="I595" i="50"/>
  <c r="J594" i="50"/>
  <c r="I594" i="50"/>
  <c r="J593" i="50"/>
  <c r="I593" i="50"/>
  <c r="J592" i="50"/>
  <c r="I592" i="50"/>
  <c r="J591" i="50"/>
  <c r="I591" i="50"/>
  <c r="J590" i="50"/>
  <c r="I590" i="50"/>
  <c r="J589" i="50"/>
  <c r="I589" i="50"/>
  <c r="J588" i="50"/>
  <c r="I588" i="50"/>
  <c r="J587" i="50"/>
  <c r="I587" i="50"/>
  <c r="J586" i="50"/>
  <c r="I586" i="50"/>
  <c r="J585" i="50"/>
  <c r="I585" i="50"/>
  <c r="J584" i="50"/>
  <c r="I584" i="50"/>
  <c r="J583" i="50"/>
  <c r="I583" i="50"/>
  <c r="J582" i="50"/>
  <c r="I582" i="50"/>
  <c r="J581" i="50"/>
  <c r="I581" i="50"/>
  <c r="J580" i="50"/>
  <c r="I580" i="50"/>
  <c r="J579" i="50"/>
  <c r="I579" i="50"/>
  <c r="J578" i="50"/>
  <c r="I578" i="50"/>
  <c r="J577" i="50"/>
  <c r="I577" i="50"/>
  <c r="J576" i="50"/>
  <c r="I576" i="50"/>
  <c r="J575" i="50"/>
  <c r="I575" i="50"/>
  <c r="J574" i="50"/>
  <c r="I574" i="50"/>
  <c r="J573" i="50"/>
  <c r="I573" i="50"/>
  <c r="J572" i="50"/>
  <c r="I572" i="50"/>
  <c r="J571" i="50"/>
  <c r="I571" i="50"/>
  <c r="J570" i="50"/>
  <c r="I570" i="50"/>
  <c r="J569" i="50"/>
  <c r="I569" i="50"/>
  <c r="J568" i="50"/>
  <c r="I568" i="50"/>
  <c r="J567" i="50"/>
  <c r="I567" i="50"/>
  <c r="J566" i="50"/>
  <c r="I566" i="50"/>
  <c r="J565" i="50"/>
  <c r="I565" i="50"/>
  <c r="J564" i="50"/>
  <c r="I564" i="50"/>
  <c r="J563" i="50"/>
  <c r="I563" i="50"/>
  <c r="J562" i="50"/>
  <c r="I562" i="50"/>
  <c r="J561" i="50"/>
  <c r="I561" i="50"/>
  <c r="J560" i="50"/>
  <c r="I560" i="50"/>
  <c r="J559" i="50"/>
  <c r="I559" i="50"/>
  <c r="J558" i="50"/>
  <c r="I558" i="50"/>
  <c r="J557" i="50"/>
  <c r="I557" i="50"/>
  <c r="J556" i="50"/>
  <c r="I556" i="50"/>
  <c r="J555" i="50"/>
  <c r="I555" i="50"/>
  <c r="J554" i="50"/>
  <c r="I554" i="50"/>
  <c r="J553" i="50"/>
  <c r="I553" i="50"/>
  <c r="J552" i="50"/>
  <c r="I552" i="50"/>
  <c r="J551" i="50"/>
  <c r="I551" i="50"/>
  <c r="J550" i="50"/>
  <c r="I550" i="50"/>
  <c r="J549" i="50"/>
  <c r="I549" i="50"/>
  <c r="J548" i="50"/>
  <c r="I548" i="50"/>
  <c r="J547" i="50"/>
  <c r="I547" i="50"/>
  <c r="J546" i="50"/>
  <c r="I546" i="50"/>
  <c r="J545" i="50"/>
  <c r="I545" i="50"/>
  <c r="J544" i="50"/>
  <c r="I544" i="50"/>
  <c r="J543" i="50"/>
  <c r="I543" i="50"/>
  <c r="J542" i="50"/>
  <c r="I542" i="50"/>
  <c r="J541" i="50"/>
  <c r="I541" i="50"/>
  <c r="J540" i="50"/>
  <c r="I540" i="50"/>
  <c r="J539" i="50"/>
  <c r="I539" i="50"/>
  <c r="J538" i="50"/>
  <c r="I538" i="50"/>
  <c r="J537" i="50"/>
  <c r="I537" i="50"/>
  <c r="J536" i="50"/>
  <c r="I536" i="50"/>
  <c r="J535" i="50"/>
  <c r="I535" i="50"/>
  <c r="J534" i="50"/>
  <c r="I534" i="50"/>
  <c r="J533" i="50"/>
  <c r="I533" i="50"/>
  <c r="J532" i="50"/>
  <c r="I532" i="50"/>
  <c r="J531" i="50"/>
  <c r="I531" i="50"/>
  <c r="J530" i="50"/>
  <c r="I530" i="50"/>
  <c r="J529" i="50"/>
  <c r="I529" i="50"/>
  <c r="J528" i="50"/>
  <c r="I528" i="50"/>
  <c r="J527" i="50"/>
  <c r="I527" i="50"/>
  <c r="J526" i="50"/>
  <c r="I526" i="50"/>
  <c r="J525" i="50"/>
  <c r="I525" i="50"/>
  <c r="J524" i="50"/>
  <c r="I524" i="50"/>
  <c r="J523" i="50"/>
  <c r="I523" i="50"/>
  <c r="J522" i="50"/>
  <c r="I522" i="50"/>
  <c r="J521" i="50"/>
  <c r="I521" i="50"/>
  <c r="J520" i="50"/>
  <c r="I520" i="50"/>
  <c r="J519" i="50"/>
  <c r="I519" i="50"/>
  <c r="J518" i="50"/>
  <c r="I518" i="50"/>
  <c r="J517" i="50"/>
  <c r="I517" i="50"/>
  <c r="J516" i="50"/>
  <c r="I516" i="50"/>
  <c r="J515" i="50"/>
  <c r="I515" i="50"/>
  <c r="J514" i="50"/>
  <c r="I514" i="50"/>
  <c r="J513" i="50"/>
  <c r="I513" i="50"/>
  <c r="J512" i="50"/>
  <c r="I512" i="50"/>
  <c r="J511" i="50"/>
  <c r="I511" i="50"/>
  <c r="J510" i="50"/>
  <c r="I510" i="50"/>
  <c r="J509" i="50"/>
  <c r="I509" i="50"/>
  <c r="J508" i="50"/>
  <c r="I508" i="50"/>
  <c r="J507" i="50"/>
  <c r="I507" i="50"/>
  <c r="J506" i="50"/>
  <c r="I506" i="50"/>
  <c r="J505" i="50"/>
  <c r="I505" i="50"/>
  <c r="J504" i="50"/>
  <c r="I504" i="50"/>
  <c r="J503" i="50"/>
  <c r="I503" i="50"/>
  <c r="J502" i="50"/>
  <c r="I502" i="50"/>
  <c r="J501" i="50"/>
  <c r="I501" i="50"/>
  <c r="J500" i="50"/>
  <c r="I500" i="50"/>
  <c r="J499" i="50"/>
  <c r="I499" i="50"/>
  <c r="J498" i="50"/>
  <c r="I498" i="50"/>
  <c r="J497" i="50"/>
  <c r="I497" i="50"/>
  <c r="J496" i="50"/>
  <c r="I496" i="50"/>
  <c r="J495" i="50"/>
  <c r="I495" i="50"/>
  <c r="J494" i="50"/>
  <c r="I494" i="50"/>
  <c r="J493" i="50"/>
  <c r="I493" i="50"/>
  <c r="J492" i="50"/>
  <c r="I492" i="50"/>
  <c r="J491" i="50"/>
  <c r="I491" i="50"/>
  <c r="J490" i="50"/>
  <c r="I490" i="50"/>
  <c r="J489" i="50"/>
  <c r="I489" i="50"/>
  <c r="J488" i="50"/>
  <c r="I488" i="50"/>
  <c r="J487" i="50"/>
  <c r="I487" i="50"/>
  <c r="J486" i="50"/>
  <c r="I486" i="50"/>
  <c r="J485" i="50"/>
  <c r="I485" i="50"/>
  <c r="J484" i="50"/>
  <c r="I484" i="50"/>
  <c r="J483" i="50"/>
  <c r="I483" i="50"/>
  <c r="J482" i="50"/>
  <c r="I482" i="50"/>
  <c r="J481" i="50"/>
  <c r="I481" i="50"/>
  <c r="J480" i="50"/>
  <c r="I480" i="50"/>
  <c r="J479" i="50"/>
  <c r="I479" i="50"/>
  <c r="J478" i="50"/>
  <c r="I478" i="50"/>
  <c r="J477" i="50"/>
  <c r="I477" i="50"/>
  <c r="J476" i="50"/>
  <c r="I476" i="50"/>
  <c r="J475" i="50"/>
  <c r="I475" i="50"/>
  <c r="J474" i="50"/>
  <c r="I474" i="50"/>
  <c r="J473" i="50"/>
  <c r="I473" i="50"/>
  <c r="J472" i="50"/>
  <c r="I472" i="50"/>
  <c r="J471" i="50"/>
  <c r="I471" i="50"/>
  <c r="J470" i="50"/>
  <c r="I470" i="50"/>
  <c r="J469" i="50"/>
  <c r="I469" i="50"/>
  <c r="J468" i="50"/>
  <c r="I468" i="50"/>
  <c r="J467" i="50"/>
  <c r="I467" i="50"/>
  <c r="J466" i="50"/>
  <c r="I466" i="50"/>
  <c r="J465" i="50"/>
  <c r="I465" i="50"/>
  <c r="J464" i="50"/>
  <c r="I464" i="50"/>
  <c r="J463" i="50"/>
  <c r="I463" i="50"/>
  <c r="J462" i="50"/>
  <c r="I462" i="50"/>
  <c r="J461" i="50"/>
  <c r="I461" i="50"/>
  <c r="J460" i="50"/>
  <c r="I460" i="50"/>
  <c r="J459" i="50"/>
  <c r="I459" i="50"/>
  <c r="J458" i="50"/>
  <c r="I458" i="50"/>
  <c r="J457" i="50"/>
  <c r="I457" i="50"/>
  <c r="J456" i="50"/>
  <c r="I456" i="50"/>
  <c r="J455" i="50"/>
  <c r="I455" i="50"/>
  <c r="J454" i="50"/>
  <c r="I454" i="50"/>
  <c r="J453" i="50"/>
  <c r="I453" i="50"/>
  <c r="J452" i="50"/>
  <c r="I452" i="50"/>
  <c r="J451" i="50"/>
  <c r="I451" i="50"/>
  <c r="J450" i="50"/>
  <c r="I450" i="50"/>
  <c r="J449" i="50"/>
  <c r="I449" i="50"/>
  <c r="J448" i="50"/>
  <c r="I448" i="50"/>
  <c r="J447" i="50"/>
  <c r="I447" i="50"/>
  <c r="J446" i="50"/>
  <c r="I446" i="50"/>
  <c r="J445" i="50"/>
  <c r="I445" i="50"/>
  <c r="J444" i="50"/>
  <c r="I444" i="50"/>
  <c r="J443" i="50"/>
  <c r="I443" i="50"/>
  <c r="J442" i="50"/>
  <c r="I442" i="50"/>
  <c r="J441" i="50"/>
  <c r="I441" i="50"/>
  <c r="J440" i="50"/>
  <c r="I440" i="50"/>
  <c r="J439" i="50"/>
  <c r="I439" i="50"/>
  <c r="J438" i="50"/>
  <c r="I438" i="50"/>
  <c r="J437" i="50"/>
  <c r="I437" i="50"/>
  <c r="J436" i="50"/>
  <c r="I436" i="50"/>
  <c r="J435" i="50"/>
  <c r="I435" i="50"/>
  <c r="J434" i="50"/>
  <c r="I434" i="50"/>
  <c r="J433" i="50"/>
  <c r="I433" i="50"/>
  <c r="J432" i="50"/>
  <c r="I432" i="50"/>
  <c r="J431" i="50"/>
  <c r="I431" i="50"/>
  <c r="J430" i="50"/>
  <c r="I430" i="50"/>
  <c r="J429" i="50"/>
  <c r="I429" i="50"/>
  <c r="J428" i="50"/>
  <c r="I428" i="50"/>
  <c r="J427" i="50"/>
  <c r="I427" i="50"/>
  <c r="J426" i="50"/>
  <c r="I426" i="50"/>
  <c r="J425" i="50"/>
  <c r="I425" i="50"/>
  <c r="J424" i="50"/>
  <c r="I424" i="50"/>
  <c r="J423" i="50"/>
  <c r="I423" i="50"/>
  <c r="J422" i="50"/>
  <c r="I422" i="50"/>
  <c r="J421" i="50"/>
  <c r="I421" i="50"/>
  <c r="J420" i="50"/>
  <c r="I420" i="50"/>
  <c r="J419" i="50"/>
  <c r="I419" i="50"/>
  <c r="J418" i="50"/>
  <c r="I418" i="50"/>
  <c r="J417" i="50"/>
  <c r="I417" i="50"/>
  <c r="J416" i="50"/>
  <c r="I416" i="50"/>
  <c r="J415" i="50"/>
  <c r="I415" i="50"/>
  <c r="J414" i="50"/>
  <c r="I414" i="50"/>
  <c r="J413" i="50"/>
  <c r="I413" i="50"/>
  <c r="J412" i="50"/>
  <c r="I412" i="50"/>
  <c r="J411" i="50"/>
  <c r="I411" i="50"/>
  <c r="J410" i="50"/>
  <c r="I410" i="50"/>
  <c r="J409" i="50"/>
  <c r="I409" i="50"/>
  <c r="J408" i="50"/>
  <c r="I408" i="50"/>
  <c r="J407" i="50"/>
  <c r="I407" i="50"/>
  <c r="J406" i="50"/>
  <c r="I406" i="50"/>
  <c r="J405" i="50"/>
  <c r="I405" i="50"/>
  <c r="J404" i="50"/>
  <c r="I404" i="50"/>
  <c r="J403" i="50"/>
  <c r="I403" i="50"/>
  <c r="J402" i="50"/>
  <c r="I402" i="50"/>
  <c r="J401" i="50"/>
  <c r="I401" i="50"/>
  <c r="J400" i="50"/>
  <c r="I400" i="50"/>
  <c r="J399" i="50"/>
  <c r="I399" i="50"/>
  <c r="J398" i="50"/>
  <c r="I398" i="50"/>
  <c r="J397" i="50"/>
  <c r="I397" i="50"/>
  <c r="J396" i="50"/>
  <c r="I396" i="50"/>
  <c r="J395" i="50"/>
  <c r="I395" i="50"/>
  <c r="J394" i="50"/>
  <c r="I394" i="50"/>
  <c r="J393" i="50"/>
  <c r="I393" i="50"/>
  <c r="J392" i="50"/>
  <c r="I392" i="50"/>
  <c r="J391" i="50"/>
  <c r="I391" i="50"/>
  <c r="J390" i="50"/>
  <c r="I390" i="50"/>
  <c r="J389" i="50"/>
  <c r="I389" i="50"/>
  <c r="J388" i="50"/>
  <c r="I388" i="50"/>
  <c r="J387" i="50"/>
  <c r="I387" i="50"/>
  <c r="J386" i="50"/>
  <c r="I386" i="50"/>
  <c r="J385" i="50"/>
  <c r="I385" i="50"/>
  <c r="J384" i="50"/>
  <c r="I384" i="50"/>
  <c r="J383" i="50"/>
  <c r="I383" i="50"/>
  <c r="J382" i="50"/>
  <c r="I382" i="50"/>
  <c r="J381" i="50"/>
  <c r="I381" i="50"/>
  <c r="J380" i="50"/>
  <c r="I380" i="50"/>
  <c r="J379" i="50"/>
  <c r="I379" i="50"/>
  <c r="J378" i="50"/>
  <c r="I378" i="50"/>
  <c r="J377" i="50"/>
  <c r="I377" i="50"/>
  <c r="J376" i="50"/>
  <c r="I376" i="50"/>
  <c r="J375" i="50"/>
  <c r="I375" i="50"/>
  <c r="J374" i="50"/>
  <c r="I374" i="50"/>
  <c r="J373" i="50"/>
  <c r="I373" i="50"/>
  <c r="J372" i="50"/>
  <c r="I372" i="50"/>
  <c r="J371" i="50"/>
  <c r="I371" i="50"/>
  <c r="J370" i="50"/>
  <c r="I370" i="50"/>
  <c r="J369" i="50"/>
  <c r="I369" i="50"/>
  <c r="J368" i="50"/>
  <c r="I368" i="50"/>
  <c r="J367" i="50"/>
  <c r="I367" i="50"/>
  <c r="J366" i="50"/>
  <c r="I366" i="50"/>
  <c r="J365" i="50"/>
  <c r="I365" i="50"/>
  <c r="J364" i="50"/>
  <c r="I364" i="50"/>
  <c r="J363" i="50"/>
  <c r="I363" i="50"/>
  <c r="J362" i="50"/>
  <c r="I362" i="50"/>
  <c r="J361" i="50"/>
  <c r="I361" i="50"/>
  <c r="J360" i="50"/>
  <c r="I360" i="50"/>
  <c r="J359" i="50"/>
  <c r="I359" i="50"/>
  <c r="J358" i="50"/>
  <c r="I358" i="50"/>
  <c r="J357" i="50"/>
  <c r="I357" i="50"/>
  <c r="J356" i="50"/>
  <c r="I356" i="50"/>
  <c r="J355" i="50"/>
  <c r="I355" i="50"/>
  <c r="J354" i="50"/>
  <c r="I354" i="50"/>
  <c r="J353" i="50"/>
  <c r="I353" i="50"/>
  <c r="J352" i="50"/>
  <c r="I352" i="50"/>
  <c r="J351" i="50"/>
  <c r="I351" i="50"/>
  <c r="J350" i="50"/>
  <c r="I350" i="50"/>
  <c r="J349" i="50"/>
  <c r="I349" i="50"/>
  <c r="J348" i="50"/>
  <c r="I348" i="50"/>
  <c r="J347" i="50"/>
  <c r="I347" i="50"/>
  <c r="J346" i="50"/>
  <c r="I346" i="50"/>
  <c r="J345" i="50"/>
  <c r="I345" i="50"/>
  <c r="J344" i="50"/>
  <c r="I344" i="50"/>
  <c r="J343" i="50"/>
  <c r="I343" i="50"/>
  <c r="J342" i="50"/>
  <c r="I342" i="50"/>
  <c r="J341" i="50"/>
  <c r="I341" i="50"/>
  <c r="J340" i="50"/>
  <c r="I340" i="50"/>
  <c r="J339" i="50"/>
  <c r="I339" i="50"/>
  <c r="J338" i="50"/>
  <c r="I338" i="50"/>
  <c r="J337" i="50"/>
  <c r="I337" i="50"/>
  <c r="J336" i="50"/>
  <c r="I336" i="50"/>
  <c r="J335" i="50"/>
  <c r="I335" i="50"/>
  <c r="J334" i="50"/>
  <c r="I334" i="50"/>
  <c r="J333" i="50"/>
  <c r="I333" i="50"/>
  <c r="J332" i="50"/>
  <c r="I332" i="50"/>
  <c r="J331" i="50"/>
  <c r="I331" i="50"/>
  <c r="J330" i="50"/>
  <c r="I330" i="50"/>
  <c r="J329" i="50"/>
  <c r="I329" i="50"/>
  <c r="J328" i="50"/>
  <c r="I328" i="50"/>
  <c r="J327" i="50"/>
  <c r="I327" i="50"/>
  <c r="J326" i="50"/>
  <c r="I326" i="50"/>
  <c r="J325" i="50"/>
  <c r="I325" i="50"/>
  <c r="J324" i="50"/>
  <c r="I324" i="50"/>
  <c r="J323" i="50"/>
  <c r="I323" i="50"/>
  <c r="J322" i="50"/>
  <c r="I322" i="50"/>
  <c r="J321" i="50"/>
  <c r="I321" i="50"/>
  <c r="J320" i="50"/>
  <c r="I320" i="50"/>
  <c r="J319" i="50"/>
  <c r="I319" i="50"/>
  <c r="J318" i="50"/>
  <c r="I318" i="50"/>
  <c r="J317" i="50"/>
  <c r="I317" i="50"/>
  <c r="J316" i="50"/>
  <c r="I316" i="50"/>
  <c r="J315" i="50"/>
  <c r="I315" i="50"/>
  <c r="J314" i="50"/>
  <c r="I314" i="50"/>
  <c r="J313" i="50"/>
  <c r="I313" i="50"/>
  <c r="J312" i="50"/>
  <c r="I312" i="50"/>
  <c r="J311" i="50"/>
  <c r="I311" i="50"/>
  <c r="J310" i="50"/>
  <c r="I310" i="50"/>
  <c r="J309" i="50"/>
  <c r="I309" i="50"/>
  <c r="J308" i="50"/>
  <c r="I308" i="50"/>
  <c r="J307" i="50"/>
  <c r="I307" i="50"/>
  <c r="J306" i="50"/>
  <c r="I306" i="50"/>
  <c r="J305" i="50"/>
  <c r="I305" i="50"/>
  <c r="J304" i="50"/>
  <c r="I304" i="50"/>
  <c r="J303" i="50"/>
  <c r="I303" i="50"/>
  <c r="J302" i="50"/>
  <c r="I302" i="50"/>
  <c r="J301" i="50"/>
  <c r="I301" i="50"/>
  <c r="J300" i="50"/>
  <c r="I300" i="50"/>
  <c r="J299" i="50"/>
  <c r="I299" i="50"/>
  <c r="J298" i="50"/>
  <c r="I298" i="50"/>
  <c r="J297" i="50"/>
  <c r="I297" i="50"/>
  <c r="J296" i="50"/>
  <c r="I296" i="50"/>
  <c r="J295" i="50"/>
  <c r="I295" i="50"/>
  <c r="J294" i="50"/>
  <c r="I294" i="50"/>
  <c r="J293" i="50"/>
  <c r="I293" i="50"/>
  <c r="J292" i="50"/>
  <c r="I292" i="50"/>
  <c r="J291" i="50"/>
  <c r="I291" i="50"/>
  <c r="J290" i="50"/>
  <c r="I290" i="50"/>
  <c r="J289" i="50"/>
  <c r="I289" i="50"/>
  <c r="J288" i="50"/>
  <c r="I288" i="50"/>
  <c r="J287" i="50"/>
  <c r="I287" i="50"/>
  <c r="J286" i="50"/>
  <c r="I286" i="50"/>
  <c r="J285" i="50"/>
  <c r="I285" i="50"/>
  <c r="J284" i="50"/>
  <c r="I284" i="50"/>
  <c r="J283" i="50"/>
  <c r="I283" i="50"/>
  <c r="J282" i="50"/>
  <c r="I282" i="50"/>
  <c r="J281" i="50"/>
  <c r="I281" i="50"/>
  <c r="J280" i="50"/>
  <c r="I280" i="50"/>
  <c r="J279" i="50"/>
  <c r="I279" i="50"/>
  <c r="J278" i="50"/>
  <c r="I278" i="50"/>
  <c r="J277" i="50"/>
  <c r="I277" i="50"/>
  <c r="J276" i="50"/>
  <c r="I276" i="50"/>
  <c r="J275" i="50"/>
  <c r="I275" i="50"/>
  <c r="J274" i="50"/>
  <c r="I274" i="50"/>
  <c r="J273" i="50"/>
  <c r="I273" i="50"/>
  <c r="J272" i="50"/>
  <c r="I272" i="50"/>
  <c r="J271" i="50"/>
  <c r="I271" i="50"/>
  <c r="J270" i="50"/>
  <c r="I270" i="50"/>
  <c r="J269" i="50"/>
  <c r="I269" i="50"/>
  <c r="J268" i="50"/>
  <c r="I268" i="50"/>
  <c r="J267" i="50"/>
  <c r="I267" i="50"/>
  <c r="J266" i="50"/>
  <c r="I266" i="50"/>
  <c r="J265" i="50"/>
  <c r="I265" i="50"/>
  <c r="J264" i="50"/>
  <c r="I264" i="50"/>
  <c r="J263" i="50"/>
  <c r="I263" i="50"/>
  <c r="J262" i="50"/>
  <c r="I262" i="50"/>
  <c r="J261" i="50"/>
  <c r="I261" i="50"/>
  <c r="J260" i="50"/>
  <c r="I260" i="50"/>
  <c r="J259" i="50"/>
  <c r="I259" i="50"/>
  <c r="J258" i="50"/>
  <c r="I258" i="50"/>
  <c r="J257" i="50"/>
  <c r="I257" i="50"/>
  <c r="J256" i="50"/>
  <c r="I256" i="50"/>
  <c r="J255" i="50"/>
  <c r="I255" i="50"/>
  <c r="J254" i="50"/>
  <c r="I254" i="50"/>
  <c r="J253" i="50"/>
  <c r="I253" i="50"/>
  <c r="J252" i="50"/>
  <c r="I252" i="50"/>
  <c r="J251" i="50"/>
  <c r="I251" i="50"/>
  <c r="J250" i="50"/>
  <c r="I250" i="50"/>
  <c r="J249" i="50"/>
  <c r="I249" i="50"/>
  <c r="J248" i="50"/>
  <c r="I248" i="50"/>
  <c r="J247" i="50"/>
  <c r="I247" i="50"/>
  <c r="J246" i="50"/>
  <c r="I246" i="50"/>
  <c r="J245" i="50"/>
  <c r="I245" i="50"/>
  <c r="J244" i="50"/>
  <c r="I244" i="50"/>
  <c r="J243" i="50"/>
  <c r="I243" i="50"/>
  <c r="J242" i="50"/>
  <c r="I242" i="50"/>
  <c r="J241" i="50"/>
  <c r="I241" i="50"/>
  <c r="J240" i="50"/>
  <c r="I240" i="50"/>
  <c r="J239" i="50"/>
  <c r="I239" i="50"/>
  <c r="J238" i="50"/>
  <c r="I238" i="50"/>
  <c r="J237" i="50"/>
  <c r="I237" i="50"/>
  <c r="J236" i="50"/>
  <c r="I236" i="50"/>
  <c r="J235" i="50"/>
  <c r="I235" i="50"/>
  <c r="J234" i="50"/>
  <c r="I234" i="50"/>
  <c r="J233" i="50"/>
  <c r="I233" i="50"/>
  <c r="J232" i="50"/>
  <c r="I232" i="50"/>
  <c r="J231" i="50"/>
  <c r="I231" i="50"/>
  <c r="J230" i="50"/>
  <c r="I230" i="50"/>
  <c r="J229" i="50"/>
  <c r="I229" i="50"/>
  <c r="J228" i="50"/>
  <c r="I228" i="50"/>
  <c r="J227" i="50"/>
  <c r="I227" i="50"/>
  <c r="J226" i="50"/>
  <c r="I226" i="50"/>
  <c r="J225" i="50"/>
  <c r="I225" i="50"/>
  <c r="J224" i="50"/>
  <c r="I224" i="50"/>
  <c r="J223" i="50"/>
  <c r="I223" i="50"/>
  <c r="J222" i="50"/>
  <c r="I222" i="50"/>
  <c r="J221" i="50"/>
  <c r="I221" i="50"/>
  <c r="J220" i="50"/>
  <c r="I220" i="50"/>
  <c r="J219" i="50"/>
  <c r="I219" i="50"/>
  <c r="J218" i="50"/>
  <c r="I218" i="50"/>
  <c r="J217" i="50"/>
  <c r="I217" i="50"/>
  <c r="J216" i="50"/>
  <c r="I216" i="50"/>
  <c r="J215" i="50"/>
  <c r="I215" i="50"/>
  <c r="J214" i="50"/>
  <c r="I214" i="50"/>
  <c r="J213" i="50"/>
  <c r="I213" i="50"/>
  <c r="J212" i="50"/>
  <c r="I212" i="50"/>
  <c r="J211" i="50"/>
  <c r="I211" i="50"/>
  <c r="J210" i="50"/>
  <c r="I210" i="50"/>
  <c r="J209" i="50"/>
  <c r="I209" i="50"/>
  <c r="J208" i="50"/>
  <c r="I208" i="50"/>
  <c r="J207" i="50"/>
  <c r="I207" i="50"/>
  <c r="J206" i="50"/>
  <c r="I206" i="50"/>
  <c r="J205" i="50"/>
  <c r="I205" i="50"/>
  <c r="J204" i="50"/>
  <c r="I204" i="50"/>
  <c r="J203" i="50"/>
  <c r="I203" i="50"/>
  <c r="J202" i="50"/>
  <c r="I202" i="50"/>
  <c r="J201" i="50"/>
  <c r="I201" i="50"/>
  <c r="J200" i="50"/>
  <c r="I200" i="50"/>
  <c r="J199" i="50"/>
  <c r="I199" i="50"/>
  <c r="J198" i="50"/>
  <c r="I198" i="50"/>
  <c r="J197" i="50"/>
  <c r="I197" i="50"/>
  <c r="J196" i="50"/>
  <c r="I196" i="50"/>
  <c r="J195" i="50"/>
  <c r="I195" i="50"/>
  <c r="J194" i="50"/>
  <c r="I194" i="50"/>
  <c r="J193" i="50"/>
  <c r="I193" i="50"/>
  <c r="J192" i="50"/>
  <c r="I192" i="50"/>
  <c r="J191" i="50"/>
  <c r="I191" i="50"/>
  <c r="J190" i="50"/>
  <c r="I190" i="50"/>
  <c r="J189" i="50"/>
  <c r="I189" i="50"/>
  <c r="J188" i="50"/>
  <c r="I188" i="50"/>
  <c r="J187" i="50"/>
  <c r="I187" i="50"/>
  <c r="J186" i="50"/>
  <c r="I186" i="50"/>
  <c r="J185" i="50"/>
  <c r="I185" i="50"/>
  <c r="J184" i="50"/>
  <c r="I184" i="50"/>
  <c r="J183" i="50"/>
  <c r="I183" i="50"/>
  <c r="J182" i="50"/>
  <c r="I182" i="50"/>
  <c r="J181" i="50"/>
  <c r="I181" i="50"/>
  <c r="J180" i="50"/>
  <c r="I180" i="50"/>
  <c r="J179" i="50"/>
  <c r="I179" i="50"/>
  <c r="J178" i="50"/>
  <c r="I178" i="50"/>
  <c r="J177" i="50"/>
  <c r="I177" i="50"/>
  <c r="J176" i="50"/>
  <c r="I176" i="50"/>
  <c r="J175" i="50"/>
  <c r="I175" i="50"/>
  <c r="J174" i="50"/>
  <c r="I174" i="50"/>
  <c r="J173" i="50"/>
  <c r="I173" i="50"/>
  <c r="J172" i="50"/>
  <c r="I172" i="50"/>
  <c r="J171" i="50"/>
  <c r="I171" i="50"/>
  <c r="J170" i="50"/>
  <c r="I170" i="50"/>
  <c r="J169" i="50"/>
  <c r="I169" i="50"/>
  <c r="J168" i="50"/>
  <c r="I168" i="50"/>
  <c r="J167" i="50"/>
  <c r="I167" i="50"/>
  <c r="J166" i="50"/>
  <c r="I166" i="50"/>
  <c r="J165" i="50"/>
  <c r="I165" i="50"/>
  <c r="J164" i="50"/>
  <c r="I164" i="50"/>
  <c r="J163" i="50"/>
  <c r="I163" i="50"/>
  <c r="J162" i="50"/>
  <c r="I162" i="50"/>
  <c r="J161" i="50"/>
  <c r="I161" i="50"/>
  <c r="J160" i="50"/>
  <c r="I160" i="50"/>
  <c r="J159" i="50"/>
  <c r="I159" i="50"/>
  <c r="J158" i="50"/>
  <c r="I158" i="50"/>
  <c r="J157" i="50"/>
  <c r="I157" i="50"/>
  <c r="J156" i="50"/>
  <c r="I156" i="50"/>
  <c r="J155" i="50"/>
  <c r="I155" i="50"/>
  <c r="J154" i="50"/>
  <c r="I154" i="50"/>
  <c r="J153" i="50"/>
  <c r="I153" i="50"/>
  <c r="J152" i="50"/>
  <c r="I152" i="50"/>
  <c r="J151" i="50"/>
  <c r="I151" i="50"/>
  <c r="J150" i="50"/>
  <c r="I150" i="50"/>
  <c r="J149" i="50"/>
  <c r="I149" i="50"/>
  <c r="J148" i="50"/>
  <c r="I148" i="50"/>
  <c r="J147" i="50"/>
  <c r="I147" i="50"/>
  <c r="J146" i="50"/>
  <c r="I146" i="50"/>
  <c r="J145" i="50"/>
  <c r="I145" i="50"/>
  <c r="J144" i="50"/>
  <c r="I144" i="50"/>
  <c r="J143" i="50"/>
  <c r="I143" i="50"/>
  <c r="J142" i="50"/>
  <c r="I142" i="50"/>
  <c r="J141" i="50"/>
  <c r="I141" i="50"/>
  <c r="J140" i="50"/>
  <c r="I140" i="50"/>
  <c r="J139" i="50"/>
  <c r="I139" i="50"/>
  <c r="J138" i="50"/>
  <c r="I138" i="50"/>
  <c r="J137" i="50"/>
  <c r="I137" i="50"/>
  <c r="J136" i="50"/>
  <c r="I136" i="50"/>
  <c r="J135" i="50"/>
  <c r="I135" i="50"/>
  <c r="J134" i="50"/>
  <c r="I134" i="50"/>
  <c r="J133" i="50"/>
  <c r="I133" i="50"/>
  <c r="J132" i="50"/>
  <c r="I132" i="50"/>
  <c r="J131" i="50"/>
  <c r="I131" i="50"/>
  <c r="J130" i="50"/>
  <c r="I130" i="50"/>
  <c r="J129" i="50"/>
  <c r="I129" i="50"/>
  <c r="J128" i="50"/>
  <c r="I128" i="50"/>
  <c r="J127" i="50"/>
  <c r="I127" i="50"/>
  <c r="J126" i="50"/>
  <c r="I126" i="50"/>
  <c r="J125" i="50"/>
  <c r="I125" i="50"/>
  <c r="J124" i="50"/>
  <c r="I124" i="50"/>
  <c r="J123" i="50"/>
  <c r="I123" i="50"/>
  <c r="J122" i="50"/>
  <c r="I122" i="50"/>
  <c r="J121" i="50"/>
  <c r="I121" i="50"/>
  <c r="J120" i="50"/>
  <c r="I120" i="50"/>
  <c r="J119" i="50"/>
  <c r="I119" i="50"/>
  <c r="J118" i="50"/>
  <c r="I118" i="50"/>
  <c r="J117" i="50"/>
  <c r="I117" i="50"/>
  <c r="J116" i="50"/>
  <c r="I116" i="50"/>
  <c r="J115" i="50"/>
  <c r="I115" i="50"/>
  <c r="J114" i="50"/>
  <c r="I114" i="50"/>
  <c r="J113" i="50"/>
  <c r="I113" i="50"/>
  <c r="J112" i="50"/>
  <c r="I112" i="50"/>
  <c r="J111" i="50"/>
  <c r="I111" i="50"/>
  <c r="J110" i="50"/>
  <c r="I110" i="50"/>
  <c r="J109" i="50"/>
  <c r="I109" i="50"/>
  <c r="J108" i="50"/>
  <c r="I108" i="50"/>
  <c r="J107" i="50"/>
  <c r="I107" i="50"/>
  <c r="J106" i="50"/>
  <c r="I106" i="50"/>
  <c r="J105" i="50"/>
  <c r="I105" i="50"/>
  <c r="J104" i="50"/>
  <c r="I104" i="50"/>
  <c r="J103" i="50"/>
  <c r="I103" i="50"/>
  <c r="J102" i="50"/>
  <c r="I102" i="50"/>
  <c r="J101" i="50"/>
  <c r="I101" i="50"/>
  <c r="J100" i="50"/>
  <c r="I100" i="50"/>
  <c r="J99" i="50"/>
  <c r="I99" i="50"/>
  <c r="J98" i="50"/>
  <c r="I98" i="50"/>
  <c r="J97" i="50"/>
  <c r="I97" i="50"/>
  <c r="J96" i="50"/>
  <c r="I96" i="50"/>
  <c r="J95" i="50"/>
  <c r="I95" i="50"/>
  <c r="J94" i="50"/>
  <c r="I94" i="50"/>
  <c r="J93" i="50"/>
  <c r="I93" i="50"/>
  <c r="J92" i="50"/>
  <c r="I92" i="50"/>
  <c r="J91" i="50"/>
  <c r="I91" i="50"/>
  <c r="J90" i="50"/>
  <c r="I90" i="50"/>
  <c r="J89" i="50"/>
  <c r="I89" i="50"/>
  <c r="J88" i="50"/>
  <c r="I88" i="50"/>
  <c r="J87" i="50"/>
  <c r="I87" i="50"/>
  <c r="J86" i="50"/>
  <c r="I86" i="50"/>
  <c r="J85" i="50"/>
  <c r="I85" i="50"/>
  <c r="J84" i="50"/>
  <c r="I84" i="50"/>
  <c r="J83" i="50"/>
  <c r="I83" i="50"/>
  <c r="J82" i="50"/>
  <c r="I82" i="50"/>
  <c r="J81" i="50"/>
  <c r="I81" i="50"/>
  <c r="J80" i="50"/>
  <c r="I80" i="50"/>
  <c r="J79" i="50"/>
  <c r="I79" i="50"/>
  <c r="J78" i="50"/>
  <c r="I78" i="50"/>
  <c r="J77" i="50"/>
  <c r="I77" i="50"/>
  <c r="J76" i="50"/>
  <c r="I76" i="50"/>
  <c r="J75" i="50"/>
  <c r="I75" i="50"/>
  <c r="J74" i="50"/>
  <c r="I74" i="50"/>
  <c r="J73" i="50"/>
  <c r="I73" i="50"/>
  <c r="J72" i="50"/>
  <c r="I72" i="50"/>
  <c r="J71" i="50"/>
  <c r="I71" i="50"/>
  <c r="J70" i="50"/>
  <c r="I70" i="50"/>
  <c r="J69" i="50"/>
  <c r="I69" i="50"/>
  <c r="J68" i="50"/>
  <c r="I68" i="50"/>
  <c r="J67" i="50"/>
  <c r="I67" i="50"/>
  <c r="J66" i="50"/>
  <c r="I66" i="50"/>
  <c r="J65" i="50"/>
  <c r="I65" i="50"/>
  <c r="J64" i="50"/>
  <c r="I64" i="50"/>
  <c r="J63" i="50"/>
  <c r="I63" i="50"/>
  <c r="J62" i="50"/>
  <c r="I62" i="50"/>
  <c r="J61" i="50"/>
  <c r="I61" i="50"/>
  <c r="J60" i="50"/>
  <c r="I60" i="50"/>
  <c r="J59" i="50"/>
  <c r="I59" i="50"/>
  <c r="J58" i="50"/>
  <c r="I58" i="50"/>
  <c r="J57" i="50"/>
  <c r="I57" i="50"/>
  <c r="J56" i="50"/>
  <c r="I56" i="50"/>
  <c r="J55" i="50"/>
  <c r="I55" i="50"/>
  <c r="J54" i="50"/>
  <c r="I54" i="50"/>
  <c r="J53" i="50"/>
  <c r="I53" i="50"/>
  <c r="J52" i="50"/>
  <c r="I52" i="50"/>
  <c r="J51" i="50"/>
  <c r="I51" i="50"/>
  <c r="J50" i="50"/>
  <c r="I50" i="50"/>
  <c r="J49" i="50"/>
  <c r="I49" i="50"/>
  <c r="J48" i="50"/>
  <c r="I48" i="50"/>
  <c r="J47" i="50"/>
  <c r="I47" i="50"/>
  <c r="J46" i="50"/>
  <c r="I46" i="50"/>
  <c r="J45" i="50"/>
  <c r="I45" i="50"/>
  <c r="J44" i="50"/>
  <c r="I44" i="50"/>
  <c r="J43" i="50"/>
  <c r="I43" i="50"/>
  <c r="J42" i="50"/>
  <c r="I42" i="50"/>
  <c r="J41" i="50"/>
  <c r="I41" i="50"/>
  <c r="J40" i="50"/>
  <c r="I40" i="50"/>
  <c r="J39" i="50"/>
  <c r="I39" i="50"/>
  <c r="J38" i="50"/>
  <c r="I38" i="50"/>
  <c r="J37" i="50"/>
  <c r="I37" i="50"/>
  <c r="J36" i="50"/>
  <c r="I36" i="50"/>
  <c r="J35" i="50"/>
  <c r="I35" i="50"/>
  <c r="J34" i="50"/>
  <c r="I34" i="50"/>
  <c r="J33" i="50"/>
  <c r="I33" i="50"/>
  <c r="J32" i="50"/>
  <c r="I32" i="50"/>
  <c r="J31" i="50"/>
  <c r="I31" i="50"/>
  <c r="J30" i="50"/>
  <c r="I30" i="50"/>
  <c r="J29" i="50"/>
  <c r="I29" i="50"/>
  <c r="J28" i="50"/>
  <c r="I28" i="50"/>
  <c r="J27" i="50"/>
  <c r="I27" i="50"/>
  <c r="J26" i="50"/>
  <c r="I26" i="50"/>
  <c r="J25" i="50"/>
  <c r="I25" i="50"/>
  <c r="J24" i="50"/>
  <c r="I24" i="50"/>
  <c r="J23" i="50"/>
  <c r="I23" i="50"/>
  <c r="J22" i="50"/>
  <c r="I22" i="50"/>
  <c r="J21" i="50"/>
  <c r="I21" i="50"/>
  <c r="J20" i="50"/>
  <c r="I20" i="50"/>
  <c r="J19" i="50"/>
  <c r="I19" i="50"/>
  <c r="J18" i="50"/>
  <c r="I18" i="50"/>
  <c r="J17" i="50"/>
  <c r="I17" i="50"/>
  <c r="J16" i="50"/>
  <c r="I16" i="50"/>
  <c r="J15" i="50"/>
  <c r="I15" i="50"/>
  <c r="J14" i="50"/>
  <c r="I14" i="50"/>
  <c r="J13" i="50"/>
  <c r="I13" i="50"/>
  <c r="J12" i="50"/>
  <c r="I12" i="50"/>
  <c r="J11" i="50"/>
  <c r="I11" i="50"/>
  <c r="J10" i="50"/>
  <c r="I10" i="50"/>
  <c r="J9" i="50"/>
  <c r="I9" i="50"/>
  <c r="J8" i="50"/>
  <c r="I8" i="50"/>
  <c r="J7" i="50"/>
  <c r="I7" i="50"/>
  <c r="J6" i="50"/>
  <c r="I6" i="50"/>
  <c r="J5" i="50"/>
  <c r="I5" i="50"/>
  <c r="J4" i="50"/>
  <c r="I4" i="50"/>
  <c r="J3" i="50"/>
  <c r="I3" i="50"/>
  <c r="J2" i="50"/>
  <c r="I2" i="50"/>
  <c r="W581" i="46" l="1"/>
  <c r="X581" i="46"/>
  <c r="Y581" i="46"/>
  <c r="Z581" i="46"/>
  <c r="W582" i="46"/>
  <c r="X582" i="46"/>
  <c r="Y582" i="46"/>
  <c r="Z582" i="46"/>
  <c r="W583" i="46"/>
  <c r="X583" i="46"/>
  <c r="Y583" i="46"/>
  <c r="Z583" i="46"/>
  <c r="W584" i="46"/>
  <c r="X584" i="46"/>
  <c r="Y584" i="46"/>
  <c r="Z584" i="46"/>
  <c r="W585" i="46"/>
  <c r="X585" i="46"/>
  <c r="Y585" i="46"/>
  <c r="Z585" i="46"/>
  <c r="W586" i="46"/>
  <c r="X586" i="46"/>
  <c r="Y586" i="46"/>
  <c r="Z586" i="46"/>
  <c r="W587" i="46"/>
  <c r="X587" i="46"/>
  <c r="Y587" i="46"/>
  <c r="Z587" i="46"/>
  <c r="W588" i="46"/>
  <c r="X588" i="46"/>
  <c r="Y588" i="46"/>
  <c r="Z588" i="46"/>
  <c r="W589" i="46"/>
  <c r="X589" i="46"/>
  <c r="Y589" i="46"/>
  <c r="Z589" i="46"/>
  <c r="W590" i="46"/>
  <c r="X590" i="46"/>
  <c r="Y590" i="46"/>
  <c r="Z590" i="46"/>
  <c r="W591" i="46"/>
  <c r="X591" i="46"/>
  <c r="Y591" i="46"/>
  <c r="Z591" i="46"/>
  <c r="W592" i="46"/>
  <c r="X592" i="46"/>
  <c r="Y592" i="46"/>
  <c r="Z592" i="46"/>
  <c r="W593" i="46"/>
  <c r="X593" i="46"/>
  <c r="Y593" i="46"/>
  <c r="Z593" i="46"/>
  <c r="W594" i="46"/>
  <c r="X594" i="46"/>
  <c r="Y594" i="46"/>
  <c r="Z594" i="46"/>
  <c r="W595" i="46"/>
  <c r="X595" i="46"/>
  <c r="Y595" i="46"/>
  <c r="Z595" i="46"/>
  <c r="W596" i="46"/>
  <c r="X596" i="46"/>
  <c r="Y596" i="46"/>
  <c r="Z596" i="46"/>
  <c r="W597" i="46"/>
  <c r="X597" i="46"/>
  <c r="Y597" i="46"/>
  <c r="Z597" i="46"/>
  <c r="W598" i="46"/>
  <c r="X598" i="46"/>
  <c r="Y598" i="46"/>
  <c r="Z598" i="46"/>
  <c r="W599" i="46"/>
  <c r="X599" i="46"/>
  <c r="Y599" i="46"/>
  <c r="Z599" i="46"/>
  <c r="W600" i="46"/>
  <c r="X600" i="46"/>
  <c r="Y600" i="46"/>
  <c r="Z600" i="46"/>
  <c r="W601" i="46"/>
  <c r="X601" i="46"/>
  <c r="Y601" i="46"/>
  <c r="Z601" i="46"/>
  <c r="W602" i="46"/>
  <c r="X602" i="46"/>
  <c r="Y602" i="46"/>
  <c r="Z602" i="46"/>
  <c r="W603" i="46"/>
  <c r="X603" i="46"/>
  <c r="Y603" i="46"/>
  <c r="Z603" i="46"/>
  <c r="W604" i="46"/>
  <c r="X604" i="46"/>
  <c r="Y604" i="46"/>
  <c r="Z604" i="46"/>
  <c r="W605" i="46"/>
  <c r="X605" i="46"/>
  <c r="Y605" i="46"/>
  <c r="Z605" i="46"/>
  <c r="W606" i="46"/>
  <c r="X606" i="46"/>
  <c r="Y606" i="46"/>
  <c r="Z606" i="46"/>
  <c r="W607" i="46"/>
  <c r="X607" i="46"/>
  <c r="Y607" i="46"/>
  <c r="Z607" i="46"/>
  <c r="W608" i="46"/>
  <c r="X608" i="46"/>
  <c r="Y608" i="46"/>
  <c r="Z608" i="46"/>
  <c r="W609" i="46"/>
  <c r="X609" i="46"/>
  <c r="Y609" i="46"/>
  <c r="Z609" i="46"/>
  <c r="W610" i="46"/>
  <c r="X610" i="46"/>
  <c r="Y610" i="46"/>
  <c r="Z610" i="46"/>
  <c r="W611" i="46"/>
  <c r="X611" i="46"/>
  <c r="Y611" i="46"/>
  <c r="Z611" i="46"/>
  <c r="W612" i="46"/>
  <c r="X612" i="46"/>
  <c r="Y612" i="46"/>
  <c r="Z612" i="46"/>
  <c r="W613" i="46"/>
  <c r="X613" i="46"/>
  <c r="Y613" i="46"/>
  <c r="Z613" i="46"/>
  <c r="W614" i="46"/>
  <c r="X614" i="46"/>
  <c r="Y614" i="46"/>
  <c r="Z614" i="46"/>
  <c r="W615" i="46"/>
  <c r="X615" i="46"/>
  <c r="Y615" i="46"/>
  <c r="Z615" i="46"/>
  <c r="W616" i="46"/>
  <c r="X616" i="46"/>
  <c r="Y616" i="46"/>
  <c r="Z616" i="46"/>
  <c r="W617" i="46"/>
  <c r="X617" i="46"/>
  <c r="Y617" i="46"/>
  <c r="Z617" i="46"/>
  <c r="W618" i="46"/>
  <c r="X618" i="46"/>
  <c r="Y618" i="46"/>
  <c r="Z618" i="46"/>
  <c r="W619" i="46"/>
  <c r="X619" i="46"/>
  <c r="Y619" i="46"/>
  <c r="Z619" i="46"/>
  <c r="W620" i="46"/>
  <c r="X620" i="46"/>
  <c r="Y620" i="46"/>
  <c r="Z620" i="46"/>
  <c r="W621" i="46"/>
  <c r="X621" i="46"/>
  <c r="Y621" i="46"/>
  <c r="Z621" i="46"/>
  <c r="W622" i="46"/>
  <c r="X622" i="46"/>
  <c r="Y622" i="46"/>
  <c r="Z622" i="46"/>
  <c r="W623" i="46"/>
  <c r="X623" i="46"/>
  <c r="Y623" i="46"/>
  <c r="Z623" i="46"/>
  <c r="W624" i="46"/>
  <c r="X624" i="46"/>
  <c r="Y624" i="46"/>
  <c r="Z624" i="46"/>
  <c r="W625" i="46"/>
  <c r="X625" i="46"/>
  <c r="Y625" i="46"/>
  <c r="Z625" i="46"/>
  <c r="W626" i="46"/>
  <c r="X626" i="46"/>
  <c r="Y626" i="46"/>
  <c r="Z626" i="46"/>
  <c r="W627" i="46"/>
  <c r="X627" i="46"/>
  <c r="Y627" i="46"/>
  <c r="Z627" i="46"/>
  <c r="W628" i="46"/>
  <c r="X628" i="46"/>
  <c r="Y628" i="46"/>
  <c r="Z628" i="46"/>
  <c r="W629" i="46"/>
  <c r="X629" i="46"/>
  <c r="Y629" i="46"/>
  <c r="Z629" i="46"/>
  <c r="W630" i="46"/>
  <c r="X630" i="46"/>
  <c r="Y630" i="46"/>
  <c r="Z630" i="46"/>
  <c r="W631" i="46"/>
  <c r="X631" i="46"/>
  <c r="Y631" i="46"/>
  <c r="Z631" i="46"/>
  <c r="W632" i="46"/>
  <c r="X632" i="46"/>
  <c r="Y632" i="46"/>
  <c r="Z632" i="46"/>
  <c r="W633" i="46"/>
  <c r="X633" i="46"/>
  <c r="Y633" i="46"/>
  <c r="Z633" i="46"/>
  <c r="W634" i="46"/>
  <c r="X634" i="46"/>
  <c r="Y634" i="46"/>
  <c r="Z634" i="46"/>
  <c r="W635" i="46"/>
  <c r="X635" i="46"/>
  <c r="Y635" i="46"/>
  <c r="Z635" i="46"/>
  <c r="W636" i="46"/>
  <c r="X636" i="46"/>
  <c r="Y636" i="46"/>
  <c r="Z636" i="46"/>
  <c r="W637" i="46"/>
  <c r="X637" i="46"/>
  <c r="Y637" i="46"/>
  <c r="Z637" i="46"/>
  <c r="W638" i="46"/>
  <c r="X638" i="46"/>
  <c r="Y638" i="46"/>
  <c r="Z638" i="46"/>
  <c r="W639" i="46"/>
  <c r="X639" i="46"/>
  <c r="Y639" i="46"/>
  <c r="Z639" i="46"/>
  <c r="W640" i="46"/>
  <c r="X640" i="46"/>
  <c r="Y640" i="46"/>
  <c r="Z640" i="46"/>
  <c r="W641" i="46"/>
  <c r="X641" i="46"/>
  <c r="Y641" i="46"/>
  <c r="Z641" i="46"/>
  <c r="W642" i="46"/>
  <c r="X642" i="46"/>
  <c r="Y642" i="46"/>
  <c r="Z642" i="46"/>
  <c r="W643" i="46"/>
  <c r="X643" i="46"/>
  <c r="Y643" i="46"/>
  <c r="Z643" i="46"/>
  <c r="W644" i="46"/>
  <c r="X644" i="46"/>
  <c r="Y644" i="46"/>
  <c r="Z644" i="46"/>
  <c r="W645" i="46"/>
  <c r="X645" i="46"/>
  <c r="Y645" i="46"/>
  <c r="Z645" i="46"/>
  <c r="W646" i="46"/>
  <c r="X646" i="46"/>
  <c r="Y646" i="46"/>
  <c r="Z646" i="46"/>
  <c r="W647" i="46"/>
  <c r="X647" i="46"/>
  <c r="Y647" i="46"/>
  <c r="Z647" i="46"/>
  <c r="W648" i="46"/>
  <c r="X648" i="46"/>
  <c r="Y648" i="46"/>
  <c r="Z648" i="46"/>
  <c r="W649" i="46"/>
  <c r="X649" i="46"/>
  <c r="Y649" i="46"/>
  <c r="Z649" i="46"/>
  <c r="W650" i="46"/>
  <c r="X650" i="46"/>
  <c r="Y650" i="46"/>
  <c r="Z650" i="46"/>
  <c r="W651" i="46"/>
  <c r="X651" i="46"/>
  <c r="Y651" i="46"/>
  <c r="Z651" i="46"/>
  <c r="W652" i="46"/>
  <c r="X652" i="46"/>
  <c r="Y652" i="46"/>
  <c r="Z652" i="46"/>
  <c r="W653" i="46"/>
  <c r="X653" i="46"/>
  <c r="Y653" i="46"/>
  <c r="Z653" i="46"/>
  <c r="W654" i="46"/>
  <c r="X654" i="46"/>
  <c r="Y654" i="46"/>
  <c r="Z654" i="46"/>
  <c r="W655" i="46"/>
  <c r="X655" i="46"/>
  <c r="Y655" i="46"/>
  <c r="Z655" i="46"/>
  <c r="W656" i="46"/>
  <c r="X656" i="46"/>
  <c r="Y656" i="46"/>
  <c r="Z656" i="46"/>
  <c r="W657" i="46"/>
  <c r="X657" i="46"/>
  <c r="Y657" i="46"/>
  <c r="Z657" i="46"/>
  <c r="W658" i="46"/>
  <c r="X658" i="46"/>
  <c r="Y658" i="46"/>
  <c r="Z658" i="46"/>
  <c r="W659" i="46"/>
  <c r="X659" i="46"/>
  <c r="Y659" i="46"/>
  <c r="Z659" i="46"/>
  <c r="W660" i="46"/>
  <c r="X660" i="46"/>
  <c r="Y660" i="46"/>
  <c r="Z660" i="46"/>
  <c r="W661" i="46"/>
  <c r="X661" i="46"/>
  <c r="Y661" i="46"/>
  <c r="Z661" i="46"/>
  <c r="W662" i="46"/>
  <c r="X662" i="46"/>
  <c r="Y662" i="46"/>
  <c r="Z662" i="46"/>
  <c r="W663" i="46"/>
  <c r="X663" i="46"/>
  <c r="Y663" i="46"/>
  <c r="Z663" i="46"/>
  <c r="W664" i="46"/>
  <c r="X664" i="46"/>
  <c r="Y664" i="46"/>
  <c r="Z664" i="46"/>
  <c r="W665" i="46"/>
  <c r="X665" i="46"/>
  <c r="Y665" i="46"/>
  <c r="Z665" i="46"/>
  <c r="W666" i="46"/>
  <c r="X666" i="46"/>
  <c r="Y666" i="46"/>
  <c r="Z666" i="46"/>
  <c r="W667" i="46"/>
  <c r="X667" i="46"/>
  <c r="Y667" i="46"/>
  <c r="Z667" i="46"/>
  <c r="W668" i="46"/>
  <c r="X668" i="46"/>
  <c r="Y668" i="46"/>
  <c r="Z668" i="46"/>
  <c r="W669" i="46"/>
  <c r="X669" i="46"/>
  <c r="Y669" i="46"/>
  <c r="Z669" i="46"/>
  <c r="W670" i="46"/>
  <c r="X670" i="46"/>
  <c r="Y670" i="46"/>
  <c r="Z670" i="46"/>
  <c r="W671" i="46"/>
  <c r="X671" i="46"/>
  <c r="Y671" i="46"/>
  <c r="Z671" i="46"/>
  <c r="W672" i="46"/>
  <c r="X672" i="46"/>
  <c r="Y672" i="46"/>
  <c r="Z672" i="46"/>
  <c r="W673" i="46"/>
  <c r="X673" i="46"/>
  <c r="Y673" i="46"/>
  <c r="Z673" i="46"/>
  <c r="W674" i="46"/>
  <c r="X674" i="46"/>
  <c r="Y674" i="46"/>
  <c r="Z674" i="46"/>
  <c r="W675" i="46"/>
  <c r="X675" i="46"/>
  <c r="Y675" i="46"/>
  <c r="Z675" i="46"/>
  <c r="W676" i="46"/>
  <c r="X676" i="46"/>
  <c r="Y676" i="46"/>
  <c r="Z676" i="46"/>
  <c r="W677" i="46"/>
  <c r="X677" i="46"/>
  <c r="Y677" i="46"/>
  <c r="Z677" i="46"/>
  <c r="W678" i="46"/>
  <c r="X678" i="46"/>
  <c r="Y678" i="46"/>
  <c r="Z678" i="46"/>
  <c r="W679" i="46"/>
  <c r="X679" i="46"/>
  <c r="Y679" i="46"/>
  <c r="Z679" i="46"/>
  <c r="W680" i="46"/>
  <c r="X680" i="46"/>
  <c r="Y680" i="46"/>
  <c r="Z680" i="46"/>
  <c r="W681" i="46"/>
  <c r="X681" i="46"/>
  <c r="Y681" i="46"/>
  <c r="Z681" i="46"/>
  <c r="W682" i="46"/>
  <c r="X682" i="46"/>
  <c r="Y682" i="46"/>
  <c r="Z682" i="46"/>
  <c r="W683" i="46"/>
  <c r="X683" i="46"/>
  <c r="Y683" i="46"/>
  <c r="Z683" i="46"/>
  <c r="W684" i="46"/>
  <c r="X684" i="46"/>
  <c r="Y684" i="46"/>
  <c r="Z684" i="46"/>
  <c r="W685" i="46"/>
  <c r="X685" i="46"/>
  <c r="Y685" i="46"/>
  <c r="Z685" i="46"/>
  <c r="W686" i="46"/>
  <c r="X686" i="46"/>
  <c r="Y686" i="46"/>
  <c r="Z686" i="46"/>
  <c r="W687" i="46"/>
  <c r="X687" i="46"/>
  <c r="Y687" i="46"/>
  <c r="Z687" i="46"/>
  <c r="W688" i="46"/>
  <c r="X688" i="46"/>
  <c r="Y688" i="46"/>
  <c r="Z688" i="46"/>
  <c r="W689" i="46"/>
  <c r="X689" i="46"/>
  <c r="Y689" i="46"/>
  <c r="Z689" i="46"/>
  <c r="W690" i="46"/>
  <c r="X690" i="46"/>
  <c r="Y690" i="46"/>
  <c r="Z690" i="46"/>
  <c r="W691" i="46"/>
  <c r="X691" i="46"/>
  <c r="Y691" i="46"/>
  <c r="Z691" i="46"/>
  <c r="W692" i="46"/>
  <c r="X692" i="46"/>
  <c r="Y692" i="46"/>
  <c r="Z692" i="46"/>
  <c r="W693" i="46"/>
  <c r="X693" i="46"/>
  <c r="Y693" i="46"/>
  <c r="Z693" i="46"/>
  <c r="W694" i="46"/>
  <c r="X694" i="46"/>
  <c r="Y694" i="46"/>
  <c r="Z694" i="46"/>
  <c r="W695" i="46"/>
  <c r="X695" i="46"/>
  <c r="Y695" i="46"/>
  <c r="Z695" i="46"/>
  <c r="W696" i="46"/>
  <c r="X696" i="46"/>
  <c r="Y696" i="46"/>
  <c r="Z696" i="46"/>
  <c r="W697" i="46"/>
  <c r="X697" i="46"/>
  <c r="Y697" i="46"/>
  <c r="Z697" i="46"/>
  <c r="W698" i="46"/>
  <c r="X698" i="46"/>
  <c r="Y698" i="46"/>
  <c r="Z698" i="46"/>
  <c r="W699" i="46"/>
  <c r="X699" i="46"/>
  <c r="Y699" i="46"/>
  <c r="Z699" i="46"/>
  <c r="W700" i="46"/>
  <c r="X700" i="46"/>
  <c r="Y700" i="46"/>
  <c r="Z700" i="46"/>
  <c r="W701" i="46"/>
  <c r="X701" i="46"/>
  <c r="Y701" i="46"/>
  <c r="Z701" i="46"/>
  <c r="W702" i="46"/>
  <c r="X702" i="46"/>
  <c r="Y702" i="46"/>
  <c r="Z702" i="46"/>
  <c r="W703" i="46"/>
  <c r="X703" i="46"/>
  <c r="Y703" i="46"/>
  <c r="Z703" i="46"/>
  <c r="W704" i="46"/>
  <c r="X704" i="46"/>
  <c r="Y704" i="46"/>
  <c r="Z704" i="46"/>
  <c r="W705" i="46"/>
  <c r="X705" i="46"/>
  <c r="Y705" i="46"/>
  <c r="Z705" i="46"/>
  <c r="W706" i="46"/>
  <c r="X706" i="46"/>
  <c r="Y706" i="46"/>
  <c r="Z706" i="46"/>
  <c r="W707" i="46"/>
  <c r="X707" i="46"/>
  <c r="Y707" i="46"/>
  <c r="Z707" i="46"/>
  <c r="W708" i="46"/>
  <c r="X708" i="46"/>
  <c r="Y708" i="46"/>
  <c r="Z708" i="46"/>
  <c r="W709" i="46"/>
  <c r="X709" i="46"/>
  <c r="Y709" i="46"/>
  <c r="Z709" i="46"/>
  <c r="W710" i="46"/>
  <c r="X710" i="46"/>
  <c r="Y710" i="46"/>
  <c r="Z710" i="46"/>
  <c r="W711" i="46"/>
  <c r="X711" i="46"/>
  <c r="Y711" i="46"/>
  <c r="Z711" i="46"/>
  <c r="W712" i="46"/>
  <c r="X712" i="46"/>
  <c r="Y712" i="46"/>
  <c r="Z712" i="46"/>
  <c r="W713" i="46"/>
  <c r="X713" i="46"/>
  <c r="Y713" i="46"/>
  <c r="Z713" i="46"/>
  <c r="W714" i="46"/>
  <c r="X714" i="46"/>
  <c r="Y714" i="46"/>
  <c r="Z714" i="46"/>
  <c r="W715" i="46"/>
  <c r="X715" i="46"/>
  <c r="Y715" i="46"/>
  <c r="Z715" i="46"/>
  <c r="W716" i="46"/>
  <c r="X716" i="46"/>
  <c r="Y716" i="46"/>
  <c r="Z716" i="46"/>
  <c r="W717" i="46"/>
  <c r="X717" i="46"/>
  <c r="Y717" i="46"/>
  <c r="Z717" i="46"/>
  <c r="W718" i="46"/>
  <c r="X718" i="46"/>
  <c r="Y718" i="46"/>
  <c r="Z718" i="46"/>
  <c r="W719" i="46"/>
  <c r="X719" i="46"/>
  <c r="Y719" i="46"/>
  <c r="Z719" i="46"/>
  <c r="W720" i="46"/>
  <c r="X720" i="46"/>
  <c r="Y720" i="46"/>
  <c r="Z720" i="46"/>
  <c r="W721" i="46"/>
  <c r="X721" i="46"/>
  <c r="Y721" i="46"/>
  <c r="Z721" i="46"/>
  <c r="W722" i="46"/>
  <c r="X722" i="46"/>
  <c r="Y722" i="46"/>
  <c r="Z722" i="46"/>
  <c r="W723" i="46"/>
  <c r="X723" i="46"/>
  <c r="Y723" i="46"/>
  <c r="Z723" i="46"/>
  <c r="W724" i="46"/>
  <c r="X724" i="46"/>
  <c r="Y724" i="46"/>
  <c r="Z724" i="46"/>
  <c r="W725" i="46"/>
  <c r="X725" i="46"/>
  <c r="Y725" i="46"/>
  <c r="Z725" i="46"/>
  <c r="W726" i="46"/>
  <c r="X726" i="46"/>
  <c r="Y726" i="46"/>
  <c r="Z726" i="46"/>
  <c r="W727" i="46"/>
  <c r="X727" i="46"/>
  <c r="Y727" i="46"/>
  <c r="Z727" i="46"/>
  <c r="W728" i="46"/>
  <c r="X728" i="46"/>
  <c r="Y728" i="46"/>
  <c r="Z728" i="46"/>
  <c r="W729" i="46"/>
  <c r="X729" i="46"/>
  <c r="Y729" i="46"/>
  <c r="Z729" i="46"/>
  <c r="W730" i="46"/>
  <c r="X730" i="46"/>
  <c r="Y730" i="46"/>
  <c r="Z730" i="46"/>
  <c r="W731" i="46"/>
  <c r="X731" i="46"/>
  <c r="Y731" i="46"/>
  <c r="Z731" i="46"/>
  <c r="W732" i="46"/>
  <c r="X732" i="46"/>
  <c r="Y732" i="46"/>
  <c r="Z732" i="46"/>
  <c r="W733" i="46"/>
  <c r="X733" i="46"/>
  <c r="Y733" i="46"/>
  <c r="Z733" i="46"/>
  <c r="W734" i="46"/>
  <c r="X734" i="46"/>
  <c r="Y734" i="46"/>
  <c r="Z734" i="46"/>
  <c r="W735" i="46"/>
  <c r="X735" i="46"/>
  <c r="Y735" i="46"/>
  <c r="Z735" i="46"/>
  <c r="W736" i="46"/>
  <c r="X736" i="46"/>
  <c r="Y736" i="46"/>
  <c r="Z736" i="46"/>
  <c r="W737" i="46"/>
  <c r="X737" i="46"/>
  <c r="Y737" i="46"/>
  <c r="Z737" i="46"/>
  <c r="W738" i="46"/>
  <c r="X738" i="46"/>
  <c r="Y738" i="46"/>
  <c r="Z738" i="46"/>
  <c r="W739" i="46"/>
  <c r="X739" i="46"/>
  <c r="Y739" i="46"/>
  <c r="Z739" i="46"/>
  <c r="W740" i="46"/>
  <c r="X740" i="46"/>
  <c r="Y740" i="46"/>
  <c r="Z740" i="46"/>
  <c r="W741" i="46"/>
  <c r="X741" i="46"/>
  <c r="Y741" i="46"/>
  <c r="Z741" i="46"/>
  <c r="W742" i="46"/>
  <c r="X742" i="46"/>
  <c r="Y742" i="46"/>
  <c r="Z742" i="46"/>
  <c r="W743" i="46"/>
  <c r="X743" i="46"/>
  <c r="Y743" i="46"/>
  <c r="Z743" i="46"/>
  <c r="W744" i="46"/>
  <c r="X744" i="46"/>
  <c r="Y744" i="46"/>
  <c r="Z744" i="46"/>
  <c r="W745" i="46"/>
  <c r="X745" i="46"/>
  <c r="Y745" i="46"/>
  <c r="Z745" i="46"/>
  <c r="W746" i="46"/>
  <c r="X746" i="46"/>
  <c r="Y746" i="46"/>
  <c r="Z746" i="46"/>
  <c r="W747" i="46"/>
  <c r="X747" i="46"/>
  <c r="Y747" i="46"/>
  <c r="Z747" i="46"/>
  <c r="W748" i="46"/>
  <c r="X748" i="46"/>
  <c r="Y748" i="46"/>
  <c r="Z748" i="46"/>
  <c r="W749" i="46"/>
  <c r="X749" i="46"/>
  <c r="Y749" i="46"/>
  <c r="Z749" i="46"/>
  <c r="W750" i="46"/>
  <c r="X750" i="46"/>
  <c r="Y750" i="46"/>
  <c r="Z750" i="46"/>
  <c r="W751" i="46"/>
  <c r="X751" i="46"/>
  <c r="Y751" i="46"/>
  <c r="Z751" i="46"/>
  <c r="W752" i="46"/>
  <c r="X752" i="46"/>
  <c r="Y752" i="46"/>
  <c r="Z752" i="46"/>
  <c r="W753" i="46"/>
  <c r="X753" i="46"/>
  <c r="Y753" i="46"/>
  <c r="Z753" i="46"/>
  <c r="W754" i="46"/>
  <c r="X754" i="46"/>
  <c r="Y754" i="46"/>
  <c r="Z754" i="46"/>
  <c r="W755" i="46"/>
  <c r="X755" i="46"/>
  <c r="Y755" i="46"/>
  <c r="Z755" i="46"/>
  <c r="W756" i="46"/>
  <c r="X756" i="46"/>
  <c r="Y756" i="46"/>
  <c r="Z756" i="46"/>
  <c r="W757" i="46"/>
  <c r="X757" i="46"/>
  <c r="Y757" i="46"/>
  <c r="Z757" i="46"/>
  <c r="W758" i="46"/>
  <c r="X758" i="46"/>
  <c r="Y758" i="46"/>
  <c r="Z758" i="46"/>
  <c r="W759" i="46"/>
  <c r="X759" i="46"/>
  <c r="Y759" i="46"/>
  <c r="Z759" i="46"/>
  <c r="W760" i="46"/>
  <c r="X760" i="46"/>
  <c r="Y760" i="46"/>
  <c r="Z760" i="46"/>
  <c r="W761" i="46"/>
  <c r="X761" i="46"/>
  <c r="Y761" i="46"/>
  <c r="Z761" i="46"/>
  <c r="W762" i="46"/>
  <c r="X762" i="46"/>
  <c r="Y762" i="46"/>
  <c r="Z762" i="46"/>
  <c r="W763" i="46"/>
  <c r="X763" i="46"/>
  <c r="Y763" i="46"/>
  <c r="Z763" i="46"/>
  <c r="W764" i="46"/>
  <c r="X764" i="46"/>
  <c r="Y764" i="46"/>
  <c r="Z764" i="46"/>
  <c r="W765" i="46"/>
  <c r="X765" i="46"/>
  <c r="Y765" i="46"/>
  <c r="Z765" i="46"/>
  <c r="W766" i="46"/>
  <c r="X766" i="46"/>
  <c r="Y766" i="46"/>
  <c r="Z766" i="46"/>
  <c r="W767" i="46"/>
  <c r="X767" i="46"/>
  <c r="Y767" i="46"/>
  <c r="Z767" i="46"/>
  <c r="W768" i="46"/>
  <c r="X768" i="46"/>
  <c r="Y768" i="46"/>
  <c r="Z768" i="46"/>
  <c r="W769" i="46"/>
  <c r="X769" i="46"/>
  <c r="Y769" i="46"/>
  <c r="Z769" i="46"/>
  <c r="W770" i="46"/>
  <c r="X770" i="46"/>
  <c r="Y770" i="46"/>
  <c r="Z770" i="46"/>
  <c r="W771" i="46"/>
  <c r="X771" i="46"/>
  <c r="Y771" i="46"/>
  <c r="Z771" i="46"/>
  <c r="W772" i="46"/>
  <c r="X772" i="46"/>
  <c r="Y772" i="46"/>
  <c r="Z772" i="46"/>
  <c r="W773" i="46"/>
  <c r="X773" i="46"/>
  <c r="Y773" i="46"/>
  <c r="Z773" i="46"/>
  <c r="W774" i="46"/>
  <c r="X774" i="46"/>
  <c r="Y774" i="46"/>
  <c r="Z774" i="46"/>
  <c r="W775" i="46"/>
  <c r="X775" i="46"/>
  <c r="Y775" i="46"/>
  <c r="Z775" i="46"/>
  <c r="W776" i="46"/>
  <c r="X776" i="46"/>
  <c r="Y776" i="46"/>
  <c r="Z776" i="46"/>
  <c r="W777" i="46"/>
  <c r="X777" i="46"/>
  <c r="Y777" i="46"/>
  <c r="Z777" i="46"/>
  <c r="W778" i="46"/>
  <c r="X778" i="46"/>
  <c r="Y778" i="46"/>
  <c r="Z778" i="46"/>
  <c r="W779" i="46"/>
  <c r="X779" i="46"/>
  <c r="Y779" i="46"/>
  <c r="Z779" i="46"/>
  <c r="W780" i="46"/>
  <c r="X780" i="46"/>
  <c r="Y780" i="46"/>
  <c r="Z780" i="46"/>
  <c r="W781" i="46"/>
  <c r="X781" i="46"/>
  <c r="Y781" i="46"/>
  <c r="Z781" i="46"/>
  <c r="W782" i="46"/>
  <c r="X782" i="46"/>
  <c r="Y782" i="46"/>
  <c r="Z782" i="46"/>
  <c r="W783" i="46"/>
  <c r="X783" i="46"/>
  <c r="Y783" i="46"/>
  <c r="Z783" i="46"/>
  <c r="W784" i="46"/>
  <c r="X784" i="46"/>
  <c r="Y784" i="46"/>
  <c r="Z784" i="46"/>
  <c r="W785" i="46"/>
  <c r="X785" i="46"/>
  <c r="Y785" i="46"/>
  <c r="Z785" i="46"/>
  <c r="W786" i="46"/>
  <c r="X786" i="46"/>
  <c r="Y786" i="46"/>
  <c r="Z786" i="46"/>
  <c r="W787" i="46"/>
  <c r="X787" i="46"/>
  <c r="Y787" i="46"/>
  <c r="Z787" i="46"/>
  <c r="W788" i="46"/>
  <c r="X788" i="46"/>
  <c r="Y788" i="46"/>
  <c r="Z788" i="46"/>
  <c r="W789" i="46"/>
  <c r="X789" i="46"/>
  <c r="Y789" i="46"/>
  <c r="Z789" i="46"/>
  <c r="W790" i="46"/>
  <c r="X790" i="46"/>
  <c r="Y790" i="46"/>
  <c r="Z790" i="46"/>
  <c r="W791" i="46"/>
  <c r="X791" i="46"/>
  <c r="Y791" i="46"/>
  <c r="Z791" i="46"/>
  <c r="W792" i="46"/>
  <c r="X792" i="46"/>
  <c r="Y792" i="46"/>
  <c r="Z792" i="46"/>
  <c r="W793" i="46"/>
  <c r="X793" i="46"/>
  <c r="Y793" i="46"/>
  <c r="Z793" i="46"/>
  <c r="W794" i="46"/>
  <c r="X794" i="46"/>
  <c r="Y794" i="46"/>
  <c r="Z794" i="46"/>
  <c r="W795" i="46"/>
  <c r="X795" i="46"/>
  <c r="Y795" i="46"/>
  <c r="Z795" i="46"/>
  <c r="W796" i="46"/>
  <c r="X796" i="46"/>
  <c r="Y796" i="46"/>
  <c r="Z796" i="46"/>
  <c r="W797" i="46"/>
  <c r="X797" i="46"/>
  <c r="Y797" i="46"/>
  <c r="Z797" i="46"/>
  <c r="W798" i="46"/>
  <c r="X798" i="46"/>
  <c r="Y798" i="46"/>
  <c r="Z798" i="46"/>
  <c r="W799" i="46"/>
  <c r="X799" i="46"/>
  <c r="Y799" i="46"/>
  <c r="Z799" i="46"/>
  <c r="W800" i="46"/>
  <c r="X800" i="46"/>
  <c r="Y800" i="46"/>
  <c r="Z800" i="46"/>
  <c r="W801" i="46"/>
  <c r="X801" i="46"/>
  <c r="Y801" i="46"/>
  <c r="Z801" i="46"/>
  <c r="W802" i="46"/>
  <c r="X802" i="46"/>
  <c r="Y802" i="46"/>
  <c r="Z802" i="46"/>
  <c r="W803" i="46"/>
  <c r="X803" i="46"/>
  <c r="Y803" i="46"/>
  <c r="Z803" i="46"/>
  <c r="W804" i="46"/>
  <c r="X804" i="46"/>
  <c r="Y804" i="46"/>
  <c r="Z804" i="46"/>
  <c r="W805" i="46"/>
  <c r="X805" i="46"/>
  <c r="Y805" i="46"/>
  <c r="Z805" i="46"/>
  <c r="W806" i="46"/>
  <c r="X806" i="46"/>
  <c r="Y806" i="46"/>
  <c r="Z806" i="46"/>
  <c r="W807" i="46"/>
  <c r="X807" i="46"/>
  <c r="Y807" i="46"/>
  <c r="Z807" i="46"/>
  <c r="W808" i="46"/>
  <c r="X808" i="46"/>
  <c r="Y808" i="46"/>
  <c r="Z808" i="46"/>
  <c r="W809" i="46"/>
  <c r="X809" i="46"/>
  <c r="Y809" i="46"/>
  <c r="Z809" i="46"/>
  <c r="W810" i="46"/>
  <c r="X810" i="46"/>
  <c r="Y810" i="46"/>
  <c r="Z810" i="46"/>
  <c r="W811" i="46"/>
  <c r="X811" i="46"/>
  <c r="Y811" i="46"/>
  <c r="Z811" i="46"/>
  <c r="W812" i="46"/>
  <c r="X812" i="46"/>
  <c r="Y812" i="46"/>
  <c r="Z812" i="46"/>
  <c r="W813" i="46"/>
  <c r="X813" i="46"/>
  <c r="Y813" i="46"/>
  <c r="Z813" i="46"/>
  <c r="W814" i="46"/>
  <c r="X814" i="46"/>
  <c r="Y814" i="46"/>
  <c r="Z814" i="46"/>
  <c r="W815" i="46"/>
  <c r="X815" i="46"/>
  <c r="Y815" i="46"/>
  <c r="Z815" i="46"/>
  <c r="W816" i="46"/>
  <c r="X816" i="46"/>
  <c r="Y816" i="46"/>
  <c r="Z816" i="46"/>
  <c r="W817" i="46"/>
  <c r="X817" i="46"/>
  <c r="Y817" i="46"/>
  <c r="Z817" i="46"/>
  <c r="W818" i="46"/>
  <c r="X818" i="46"/>
  <c r="Y818" i="46"/>
  <c r="Z818" i="46"/>
  <c r="W819" i="46"/>
  <c r="X819" i="46"/>
  <c r="Y819" i="46"/>
  <c r="Z819" i="46"/>
  <c r="W820" i="46"/>
  <c r="X820" i="46"/>
  <c r="Y820" i="46"/>
  <c r="Z820" i="46"/>
  <c r="W821" i="46"/>
  <c r="X821" i="46"/>
  <c r="Y821" i="46"/>
  <c r="Z821" i="46"/>
  <c r="W822" i="46"/>
  <c r="X822" i="46"/>
  <c r="Y822" i="46"/>
  <c r="Z822" i="46"/>
  <c r="W823" i="46"/>
  <c r="X823" i="46"/>
  <c r="Y823" i="46"/>
  <c r="Z823" i="46"/>
  <c r="W824" i="46"/>
  <c r="X824" i="46"/>
  <c r="Y824" i="46"/>
  <c r="Z824" i="46"/>
  <c r="W825" i="46"/>
  <c r="X825" i="46"/>
  <c r="Y825" i="46"/>
  <c r="Z825" i="46"/>
  <c r="W826" i="46"/>
  <c r="X826" i="46"/>
  <c r="Y826" i="46"/>
  <c r="Z826" i="46"/>
  <c r="W827" i="46"/>
  <c r="X827" i="46"/>
  <c r="Y827" i="46"/>
  <c r="Z827" i="46"/>
  <c r="W828" i="46"/>
  <c r="X828" i="46"/>
  <c r="Y828" i="46"/>
  <c r="Z828" i="46"/>
  <c r="W829" i="46"/>
  <c r="X829" i="46"/>
  <c r="Y829" i="46"/>
  <c r="Z829" i="46"/>
  <c r="W830" i="46"/>
  <c r="X830" i="46"/>
  <c r="Y830" i="46"/>
  <c r="Z830" i="46"/>
  <c r="W831" i="46"/>
  <c r="X831" i="46"/>
  <c r="Y831" i="46"/>
  <c r="Z831" i="46"/>
  <c r="W832" i="46"/>
  <c r="X832" i="46"/>
  <c r="Y832" i="46"/>
  <c r="Z832" i="46"/>
  <c r="W833" i="46"/>
  <c r="X833" i="46"/>
  <c r="Y833" i="46"/>
  <c r="Z833" i="46"/>
  <c r="W834" i="46"/>
  <c r="X834" i="46"/>
  <c r="Y834" i="46"/>
  <c r="Z834" i="46"/>
  <c r="W835" i="46"/>
  <c r="X835" i="46"/>
  <c r="Y835" i="46"/>
  <c r="Z835" i="46"/>
  <c r="W836" i="46"/>
  <c r="X836" i="46"/>
  <c r="Y836" i="46"/>
  <c r="Z836" i="46"/>
  <c r="W837" i="46"/>
  <c r="X837" i="46"/>
  <c r="Y837" i="46"/>
  <c r="Z837" i="46"/>
  <c r="W838" i="46"/>
  <c r="X838" i="46"/>
  <c r="Y838" i="46"/>
  <c r="Z838" i="46"/>
  <c r="W839" i="46"/>
  <c r="X839" i="46"/>
  <c r="Y839" i="46"/>
  <c r="Z839" i="46"/>
  <c r="W840" i="46"/>
  <c r="X840" i="46"/>
  <c r="Y840" i="46"/>
  <c r="Z840" i="46"/>
  <c r="W841" i="46"/>
  <c r="X841" i="46"/>
  <c r="Y841" i="46"/>
  <c r="Z841" i="46"/>
  <c r="W842" i="46"/>
  <c r="X842" i="46"/>
  <c r="Y842" i="46"/>
  <c r="Z842" i="46"/>
  <c r="W843" i="46"/>
  <c r="X843" i="46"/>
  <c r="Y843" i="46"/>
  <c r="Z843" i="46"/>
  <c r="W844" i="46"/>
  <c r="X844" i="46"/>
  <c r="Y844" i="46"/>
  <c r="Z844" i="46"/>
  <c r="W845" i="46"/>
  <c r="X845" i="46"/>
  <c r="Y845" i="46"/>
  <c r="Z845" i="46"/>
  <c r="W846" i="46"/>
  <c r="X846" i="46"/>
  <c r="Y846" i="46"/>
  <c r="Z846" i="46"/>
  <c r="W847" i="46"/>
  <c r="X847" i="46"/>
  <c r="Y847" i="46"/>
  <c r="Z847" i="46"/>
  <c r="W848" i="46"/>
  <c r="X848" i="46"/>
  <c r="Y848" i="46"/>
  <c r="Z848" i="46"/>
  <c r="W849" i="46"/>
  <c r="X849" i="46"/>
  <c r="Y849" i="46"/>
  <c r="Z849" i="46"/>
  <c r="W850" i="46"/>
  <c r="X850" i="46"/>
  <c r="Y850" i="46"/>
  <c r="Z850" i="46"/>
  <c r="W851" i="46"/>
  <c r="X851" i="46"/>
  <c r="Y851" i="46"/>
  <c r="Z851" i="46"/>
  <c r="W852" i="46"/>
  <c r="X852" i="46"/>
  <c r="Y852" i="46"/>
  <c r="Z852" i="46"/>
  <c r="W853" i="46"/>
  <c r="X853" i="46"/>
  <c r="Y853" i="46"/>
  <c r="Z853" i="46"/>
  <c r="W854" i="46"/>
  <c r="X854" i="46"/>
  <c r="Y854" i="46"/>
  <c r="Z854" i="46"/>
  <c r="W855" i="46"/>
  <c r="X855" i="46"/>
  <c r="Y855" i="46"/>
  <c r="Z855" i="46"/>
  <c r="W856" i="46"/>
  <c r="X856" i="46"/>
  <c r="Y856" i="46"/>
  <c r="Z856" i="46"/>
  <c r="W857" i="46"/>
  <c r="X857" i="46"/>
  <c r="Y857" i="46"/>
  <c r="Z857" i="46"/>
  <c r="W858" i="46"/>
  <c r="X858" i="46"/>
  <c r="Y858" i="46"/>
  <c r="Z858" i="46"/>
  <c r="W859" i="46"/>
  <c r="X859" i="46"/>
  <c r="Y859" i="46"/>
  <c r="Z859" i="46"/>
  <c r="W860" i="46"/>
  <c r="X860" i="46"/>
  <c r="Y860" i="46"/>
  <c r="Z860" i="46"/>
  <c r="W861" i="46"/>
  <c r="X861" i="46"/>
  <c r="Y861" i="46"/>
  <c r="Z861" i="46"/>
  <c r="W862" i="46"/>
  <c r="X862" i="46"/>
  <c r="Y862" i="46"/>
  <c r="Z862" i="46"/>
  <c r="W863" i="46"/>
  <c r="X863" i="46"/>
  <c r="Y863" i="46"/>
  <c r="Z863" i="46"/>
  <c r="W864" i="46"/>
  <c r="X864" i="46"/>
  <c r="Y864" i="46"/>
  <c r="Z864" i="46"/>
  <c r="W865" i="46"/>
  <c r="X865" i="46"/>
  <c r="Y865" i="46"/>
  <c r="Z865" i="46"/>
  <c r="W866" i="46"/>
  <c r="X866" i="46"/>
  <c r="Y866" i="46"/>
  <c r="Z866" i="46"/>
  <c r="W867" i="46"/>
  <c r="X867" i="46"/>
  <c r="Y867" i="46"/>
  <c r="Z867" i="46"/>
  <c r="W868" i="46"/>
  <c r="X868" i="46"/>
  <c r="Y868" i="46"/>
  <c r="Z868" i="46"/>
  <c r="W869" i="46"/>
  <c r="X869" i="46"/>
  <c r="Y869" i="46"/>
  <c r="Z869" i="46"/>
  <c r="W870" i="46"/>
  <c r="X870" i="46"/>
  <c r="Y870" i="46"/>
  <c r="Z870" i="46"/>
  <c r="W871" i="46"/>
  <c r="X871" i="46"/>
  <c r="Y871" i="46"/>
  <c r="Z871" i="46"/>
  <c r="W872" i="46"/>
  <c r="X872" i="46"/>
  <c r="Y872" i="46"/>
  <c r="Z872" i="46"/>
  <c r="W873" i="46"/>
  <c r="X873" i="46"/>
  <c r="Y873" i="46"/>
  <c r="Z873" i="46"/>
  <c r="W874" i="46"/>
  <c r="X874" i="46"/>
  <c r="Y874" i="46"/>
  <c r="Z874" i="46"/>
  <c r="W875" i="46"/>
  <c r="X875" i="46"/>
  <c r="Y875" i="46"/>
  <c r="Z875" i="46"/>
  <c r="W876" i="46"/>
  <c r="X876" i="46"/>
  <c r="Y876" i="46"/>
  <c r="Z876" i="46"/>
  <c r="W877" i="46"/>
  <c r="X877" i="46"/>
  <c r="Y877" i="46"/>
  <c r="Z877" i="46"/>
  <c r="W878" i="46"/>
  <c r="X878" i="46"/>
  <c r="Y878" i="46"/>
  <c r="Z878" i="46"/>
  <c r="W879" i="46"/>
  <c r="X879" i="46"/>
  <c r="Y879" i="46"/>
  <c r="Z879" i="46"/>
  <c r="W880" i="46"/>
  <c r="X880" i="46"/>
  <c r="Y880" i="46"/>
  <c r="Z880" i="46"/>
  <c r="W881" i="46"/>
  <c r="X881" i="46"/>
  <c r="Y881" i="46"/>
  <c r="Z881" i="46"/>
  <c r="W882" i="46"/>
  <c r="X882" i="46"/>
  <c r="Y882" i="46"/>
  <c r="Z882" i="46"/>
  <c r="W883" i="46"/>
  <c r="X883" i="46"/>
  <c r="Y883" i="46"/>
  <c r="Z883" i="46"/>
  <c r="W884" i="46"/>
  <c r="X884" i="46"/>
  <c r="Y884" i="46"/>
  <c r="Z884" i="46"/>
  <c r="W885" i="46"/>
  <c r="X885" i="46"/>
  <c r="Y885" i="46"/>
  <c r="Z885" i="46"/>
  <c r="W886" i="46"/>
  <c r="X886" i="46"/>
  <c r="Y886" i="46"/>
  <c r="Z886" i="46"/>
  <c r="W887" i="46"/>
  <c r="X887" i="46"/>
  <c r="Y887" i="46"/>
  <c r="Z887" i="46"/>
  <c r="W888" i="46"/>
  <c r="X888" i="46"/>
  <c r="Y888" i="46"/>
  <c r="Z888" i="46"/>
  <c r="W889" i="46"/>
  <c r="X889" i="46"/>
  <c r="Y889" i="46"/>
  <c r="Z889" i="46"/>
  <c r="W890" i="46"/>
  <c r="X890" i="46"/>
  <c r="Y890" i="46"/>
  <c r="Z890" i="46"/>
  <c r="W891" i="46"/>
  <c r="X891" i="46"/>
  <c r="Y891" i="46"/>
  <c r="Z891" i="46"/>
  <c r="W892" i="46"/>
  <c r="X892" i="46"/>
  <c r="Y892" i="46"/>
  <c r="Z892" i="46"/>
  <c r="W893" i="46"/>
  <c r="X893" i="46"/>
  <c r="Y893" i="46"/>
  <c r="Z893" i="46"/>
  <c r="W894" i="46"/>
  <c r="X894" i="46"/>
  <c r="Y894" i="46"/>
  <c r="Z894" i="46"/>
  <c r="W895" i="46"/>
  <c r="X895" i="46"/>
  <c r="Y895" i="46"/>
  <c r="Z895" i="46"/>
  <c r="W896" i="46"/>
  <c r="X896" i="46"/>
  <c r="Y896" i="46"/>
  <c r="Z896" i="46"/>
  <c r="W897" i="46"/>
  <c r="X897" i="46"/>
  <c r="Y897" i="46"/>
  <c r="Z897" i="46"/>
  <c r="W898" i="46"/>
  <c r="X898" i="46"/>
  <c r="Y898" i="46"/>
  <c r="Z898" i="46"/>
  <c r="W899" i="46"/>
  <c r="X899" i="46"/>
  <c r="Y899" i="46"/>
  <c r="Z899" i="46"/>
  <c r="W900" i="46"/>
  <c r="X900" i="46"/>
  <c r="Y900" i="46"/>
  <c r="Z900" i="46"/>
  <c r="W901" i="46"/>
  <c r="X901" i="46"/>
  <c r="Y901" i="46"/>
  <c r="Z901" i="46"/>
  <c r="W902" i="46"/>
  <c r="X902" i="46"/>
  <c r="Y902" i="46"/>
  <c r="Z902" i="46"/>
  <c r="W903" i="46"/>
  <c r="X903" i="46"/>
  <c r="Y903" i="46"/>
  <c r="Z903" i="46"/>
  <c r="W904" i="46"/>
  <c r="X904" i="46"/>
  <c r="Y904" i="46"/>
  <c r="Z904" i="46"/>
  <c r="W905" i="46"/>
  <c r="X905" i="46"/>
  <c r="Y905" i="46"/>
  <c r="Z905" i="46"/>
  <c r="W906" i="46"/>
  <c r="X906" i="46"/>
  <c r="Y906" i="46"/>
  <c r="Z906" i="46"/>
  <c r="W907" i="46"/>
  <c r="X907" i="46"/>
  <c r="Y907" i="46"/>
  <c r="Z907" i="46"/>
  <c r="W908" i="46"/>
  <c r="X908" i="46"/>
  <c r="Y908" i="46"/>
  <c r="Z908" i="46"/>
  <c r="W909" i="46"/>
  <c r="X909" i="46"/>
  <c r="Y909" i="46"/>
  <c r="Z909" i="46"/>
  <c r="W910" i="46"/>
  <c r="X910" i="46"/>
  <c r="Y910" i="46"/>
  <c r="Z910" i="46"/>
  <c r="W911" i="46"/>
  <c r="X911" i="46"/>
  <c r="Y911" i="46"/>
  <c r="Z911" i="46"/>
  <c r="W912" i="46"/>
  <c r="X912" i="46"/>
  <c r="Y912" i="46"/>
  <c r="Z912" i="46"/>
  <c r="W913" i="46"/>
  <c r="X913" i="46"/>
  <c r="Y913" i="46"/>
  <c r="Z913" i="46"/>
  <c r="W914" i="46"/>
  <c r="X914" i="46"/>
  <c r="Y914" i="46"/>
  <c r="Z914" i="46"/>
  <c r="W915" i="46"/>
  <c r="X915" i="46"/>
  <c r="Y915" i="46"/>
  <c r="Z915" i="46"/>
  <c r="W916" i="46"/>
  <c r="X916" i="46"/>
  <c r="Y916" i="46"/>
  <c r="Z916" i="46"/>
  <c r="W917" i="46"/>
  <c r="X917" i="46"/>
  <c r="Y917" i="46"/>
  <c r="Z917" i="46"/>
  <c r="W918" i="46"/>
  <c r="X918" i="46"/>
  <c r="Y918" i="46"/>
  <c r="Z918" i="46"/>
  <c r="W919" i="46"/>
  <c r="X919" i="46"/>
  <c r="Y919" i="46"/>
  <c r="Z919" i="46"/>
  <c r="W920" i="46"/>
  <c r="X920" i="46"/>
  <c r="Y920" i="46"/>
  <c r="Z920" i="46"/>
  <c r="W921" i="46"/>
  <c r="X921" i="46"/>
  <c r="Y921" i="46"/>
  <c r="Z921" i="46"/>
  <c r="W922" i="46"/>
  <c r="X922" i="46"/>
  <c r="Y922" i="46"/>
  <c r="Z922" i="46"/>
  <c r="W923" i="46"/>
  <c r="X923" i="46"/>
  <c r="Y923" i="46"/>
  <c r="Z923" i="46"/>
  <c r="W924" i="46"/>
  <c r="X924" i="46"/>
  <c r="Y924" i="46"/>
  <c r="Z924" i="46"/>
  <c r="W925" i="46"/>
  <c r="X925" i="46"/>
  <c r="Y925" i="46"/>
  <c r="Z925" i="46"/>
  <c r="W926" i="46"/>
  <c r="X926" i="46"/>
  <c r="Y926" i="46"/>
  <c r="Z926" i="46"/>
  <c r="W927" i="46"/>
  <c r="X927" i="46"/>
  <c r="Y927" i="46"/>
  <c r="Z927" i="46"/>
  <c r="W928" i="46"/>
  <c r="X928" i="46"/>
  <c r="Y928" i="46"/>
  <c r="Z928" i="46"/>
  <c r="W929" i="46"/>
  <c r="X929" i="46"/>
  <c r="Y929" i="46"/>
  <c r="Z929" i="46"/>
  <c r="W930" i="46"/>
  <c r="X930" i="46"/>
  <c r="Y930" i="46"/>
  <c r="Z930" i="46"/>
  <c r="W931" i="46"/>
  <c r="X931" i="46"/>
  <c r="Y931" i="46"/>
  <c r="Z931" i="46"/>
  <c r="W932" i="46"/>
  <c r="X932" i="46"/>
  <c r="Y932" i="46"/>
  <c r="Z932" i="46"/>
  <c r="W933" i="46"/>
  <c r="X933" i="46"/>
  <c r="Y933" i="46"/>
  <c r="Z933" i="46"/>
  <c r="W934" i="46"/>
  <c r="X934" i="46"/>
  <c r="Y934" i="46"/>
  <c r="Z934" i="46"/>
  <c r="W935" i="46"/>
  <c r="X935" i="46"/>
  <c r="Y935" i="46"/>
  <c r="Z935" i="46"/>
  <c r="W936" i="46"/>
  <c r="X936" i="46"/>
  <c r="Y936" i="46"/>
  <c r="Z936" i="46"/>
  <c r="W937" i="46"/>
  <c r="X937" i="46"/>
  <c r="Y937" i="46"/>
  <c r="Z937" i="46"/>
  <c r="W938" i="46"/>
  <c r="X938" i="46"/>
  <c r="Y938" i="46"/>
  <c r="Z938" i="46"/>
  <c r="W939" i="46"/>
  <c r="X939" i="46"/>
  <c r="Y939" i="46"/>
  <c r="Z939" i="46"/>
  <c r="W940" i="46"/>
  <c r="X940" i="46"/>
  <c r="Y940" i="46"/>
  <c r="Z940" i="46"/>
  <c r="W941" i="46"/>
  <c r="X941" i="46"/>
  <c r="Y941" i="46"/>
  <c r="Z941" i="46"/>
  <c r="W942" i="46"/>
  <c r="X942" i="46"/>
  <c r="Y942" i="46"/>
  <c r="Z942" i="46"/>
  <c r="W943" i="46"/>
  <c r="X943" i="46"/>
  <c r="Y943" i="46"/>
  <c r="Z943" i="46"/>
  <c r="W944" i="46"/>
  <c r="X944" i="46"/>
  <c r="Y944" i="46"/>
  <c r="Z944" i="46"/>
  <c r="W945" i="46"/>
  <c r="X945" i="46"/>
  <c r="Y945" i="46"/>
  <c r="Z945" i="46"/>
  <c r="W946" i="46"/>
  <c r="X946" i="46"/>
  <c r="Y946" i="46"/>
  <c r="Z946" i="46"/>
  <c r="W947" i="46"/>
  <c r="X947" i="46"/>
  <c r="Y947" i="46"/>
  <c r="Z947" i="46"/>
  <c r="W948" i="46"/>
  <c r="X948" i="46"/>
  <c r="Y948" i="46"/>
  <c r="Z948" i="46"/>
  <c r="W949" i="46"/>
  <c r="X949" i="46"/>
  <c r="Y949" i="46"/>
  <c r="Z949" i="46"/>
  <c r="W950" i="46"/>
  <c r="X950" i="46"/>
  <c r="Y950" i="46"/>
  <c r="Z950" i="46"/>
  <c r="W951" i="46"/>
  <c r="X951" i="46"/>
  <c r="Y951" i="46"/>
  <c r="Z951" i="46"/>
  <c r="W952" i="46"/>
  <c r="X952" i="46"/>
  <c r="Y952" i="46"/>
  <c r="Z952" i="46"/>
  <c r="W953" i="46"/>
  <c r="X953" i="46"/>
  <c r="Y953" i="46"/>
  <c r="Z953" i="46"/>
  <c r="W954" i="46"/>
  <c r="X954" i="46"/>
  <c r="Y954" i="46"/>
  <c r="Z954" i="46"/>
  <c r="W955" i="46"/>
  <c r="X955" i="46"/>
  <c r="Y955" i="46"/>
  <c r="Z955" i="46"/>
  <c r="W956" i="46"/>
  <c r="X956" i="46"/>
  <c r="Y956" i="46"/>
  <c r="Z956" i="46"/>
  <c r="W957" i="46"/>
  <c r="X957" i="46"/>
  <c r="Y957" i="46"/>
  <c r="Z957" i="46"/>
  <c r="W958" i="46"/>
  <c r="X958" i="46"/>
  <c r="Y958" i="46"/>
  <c r="Z958" i="46"/>
  <c r="W959" i="46"/>
  <c r="X959" i="46"/>
  <c r="Y959" i="46"/>
  <c r="Z959" i="46"/>
  <c r="W960" i="46"/>
  <c r="X960" i="46"/>
  <c r="Y960" i="46"/>
  <c r="Z960" i="46"/>
  <c r="W961" i="46"/>
  <c r="X961" i="46"/>
  <c r="Y961" i="46"/>
  <c r="Z961" i="46"/>
  <c r="W962" i="46"/>
  <c r="X962" i="46"/>
  <c r="Y962" i="46"/>
  <c r="Z962" i="46"/>
  <c r="W963" i="46"/>
  <c r="X963" i="46"/>
  <c r="Y963" i="46"/>
  <c r="Z963" i="46"/>
  <c r="W964" i="46"/>
  <c r="X964" i="46"/>
  <c r="Y964" i="46"/>
  <c r="Z964" i="46"/>
  <c r="W965" i="46"/>
  <c r="X965" i="46"/>
  <c r="Y965" i="46"/>
  <c r="Z965" i="46"/>
  <c r="W966" i="46"/>
  <c r="X966" i="46"/>
  <c r="Y966" i="46"/>
  <c r="Z966" i="46"/>
  <c r="W967" i="46"/>
  <c r="X967" i="46"/>
  <c r="Y967" i="46"/>
  <c r="Z967" i="46"/>
  <c r="W968" i="46"/>
  <c r="X968" i="46"/>
  <c r="Y968" i="46"/>
  <c r="Z968" i="46"/>
  <c r="W969" i="46"/>
  <c r="X969" i="46"/>
  <c r="Y969" i="46"/>
  <c r="Z969" i="46"/>
  <c r="W970" i="46"/>
  <c r="X970" i="46"/>
  <c r="Y970" i="46"/>
  <c r="Z970" i="46"/>
  <c r="W971" i="46"/>
  <c r="X971" i="46"/>
  <c r="Y971" i="46"/>
  <c r="Z971" i="46"/>
  <c r="W972" i="46"/>
  <c r="X972" i="46"/>
  <c r="Y972" i="46"/>
  <c r="Z972" i="46"/>
  <c r="W973" i="46"/>
  <c r="X973" i="46"/>
  <c r="Y973" i="46"/>
  <c r="Z973" i="46"/>
  <c r="W974" i="46"/>
  <c r="X974" i="46"/>
  <c r="Y974" i="46"/>
  <c r="Z974" i="46"/>
  <c r="W975" i="46"/>
  <c r="X975" i="46"/>
  <c r="Y975" i="46"/>
  <c r="Z975" i="46"/>
  <c r="W976" i="46"/>
  <c r="X976" i="46"/>
  <c r="Y976" i="46"/>
  <c r="Z976" i="46"/>
  <c r="W977" i="46"/>
  <c r="X977" i="46"/>
  <c r="Y977" i="46"/>
  <c r="Z977" i="46"/>
  <c r="W978" i="46"/>
  <c r="X978" i="46"/>
  <c r="Y978" i="46"/>
  <c r="Z978" i="46"/>
  <c r="W979" i="46"/>
  <c r="X979" i="46"/>
  <c r="Y979" i="46"/>
  <c r="Z979" i="46"/>
  <c r="W980" i="46"/>
  <c r="X980" i="46"/>
  <c r="Y980" i="46"/>
  <c r="Z980" i="46"/>
  <c r="W981" i="46"/>
  <c r="X981" i="46"/>
  <c r="Y981" i="46"/>
  <c r="Z981" i="46"/>
  <c r="W982" i="46"/>
  <c r="X982" i="46"/>
  <c r="Y982" i="46"/>
  <c r="Z982" i="46"/>
  <c r="W983" i="46"/>
  <c r="X983" i="46"/>
  <c r="Y983" i="46"/>
  <c r="Z983" i="46"/>
  <c r="W984" i="46"/>
  <c r="X984" i="46"/>
  <c r="Y984" i="46"/>
  <c r="Z984" i="46"/>
  <c r="W985" i="46"/>
  <c r="X985" i="46"/>
  <c r="Y985" i="46"/>
  <c r="Z985" i="46"/>
  <c r="W986" i="46"/>
  <c r="X986" i="46"/>
  <c r="Y986" i="46"/>
  <c r="Z986" i="46"/>
  <c r="W987" i="46"/>
  <c r="X987" i="46"/>
  <c r="Y987" i="46"/>
  <c r="Z987" i="46"/>
  <c r="W988" i="46"/>
  <c r="X988" i="46"/>
  <c r="Y988" i="46"/>
  <c r="Z988" i="46"/>
  <c r="W989" i="46"/>
  <c r="X989" i="46"/>
  <c r="Y989" i="46"/>
  <c r="Z989" i="46"/>
  <c r="W990" i="46"/>
  <c r="X990" i="46"/>
  <c r="Y990" i="46"/>
  <c r="Z990" i="46"/>
  <c r="W991" i="46"/>
  <c r="X991" i="46"/>
  <c r="Y991" i="46"/>
  <c r="Z991" i="46"/>
  <c r="W992" i="46"/>
  <c r="X992" i="46"/>
  <c r="Y992" i="46"/>
  <c r="Z992" i="46"/>
  <c r="W993" i="46"/>
  <c r="X993" i="46"/>
  <c r="Y993" i="46"/>
  <c r="Z993" i="46"/>
  <c r="W994" i="46"/>
  <c r="X994" i="46"/>
  <c r="Y994" i="46"/>
  <c r="Z994" i="46"/>
  <c r="W995" i="46"/>
  <c r="X995" i="46"/>
  <c r="Y995" i="46"/>
  <c r="Z995" i="46"/>
  <c r="W996" i="46"/>
  <c r="X996" i="46"/>
  <c r="Y996" i="46"/>
  <c r="Z996" i="46"/>
  <c r="W997" i="46"/>
  <c r="X997" i="46"/>
  <c r="Y997" i="46"/>
  <c r="Z997" i="46"/>
  <c r="W998" i="46"/>
  <c r="X998" i="46"/>
  <c r="Y998" i="46"/>
  <c r="Z998" i="46"/>
  <c r="W999" i="46"/>
  <c r="X999" i="46"/>
  <c r="Y999" i="46"/>
  <c r="Z999" i="46"/>
  <c r="W1000" i="46"/>
  <c r="X1000" i="46"/>
  <c r="Y1000" i="46"/>
  <c r="Z1000" i="46"/>
  <c r="W1001" i="46"/>
  <c r="X1001" i="46"/>
  <c r="Y1001" i="46"/>
  <c r="Z1001" i="46"/>
  <c r="W1002" i="46"/>
  <c r="X1002" i="46"/>
  <c r="Y1002" i="46"/>
  <c r="Z1002" i="46"/>
  <c r="W1003" i="46"/>
  <c r="X1003" i="46"/>
  <c r="Y1003" i="46"/>
  <c r="Z1003" i="46"/>
  <c r="W1004" i="46"/>
  <c r="X1004" i="46"/>
  <c r="Y1004" i="46"/>
  <c r="Z1004" i="46"/>
  <c r="W1005" i="46"/>
  <c r="X1005" i="46"/>
  <c r="Y1005" i="46"/>
  <c r="Z1005" i="46"/>
  <c r="W1006" i="46"/>
  <c r="X1006" i="46"/>
  <c r="Y1006" i="46"/>
  <c r="Z1006" i="46"/>
  <c r="W1007" i="46"/>
  <c r="X1007" i="46"/>
  <c r="Y1007" i="46"/>
  <c r="Z1007" i="46"/>
  <c r="W1008" i="46"/>
  <c r="X1008" i="46"/>
  <c r="Y1008" i="46"/>
  <c r="Z1008" i="46"/>
  <c r="W1009" i="46"/>
  <c r="X1009" i="46"/>
  <c r="Y1009" i="46"/>
  <c r="Z1009" i="46"/>
  <c r="W1010" i="46"/>
  <c r="X1010" i="46"/>
  <c r="Y1010" i="46"/>
  <c r="Z1010" i="46"/>
  <c r="W1011" i="46"/>
  <c r="X1011" i="46"/>
  <c r="Y1011" i="46"/>
  <c r="Z1011" i="46"/>
  <c r="W1012" i="46"/>
  <c r="X1012" i="46"/>
  <c r="Y1012" i="46"/>
  <c r="Z1012" i="46"/>
  <c r="W1013" i="46"/>
  <c r="X1013" i="46"/>
  <c r="Y1013" i="46"/>
  <c r="Z1013" i="46"/>
  <c r="W1014" i="46"/>
  <c r="X1014" i="46"/>
  <c r="Y1014" i="46"/>
  <c r="Z1014" i="46"/>
  <c r="W1015" i="46"/>
  <c r="X1015" i="46"/>
  <c r="Y1015" i="46"/>
  <c r="Z1015" i="46"/>
  <c r="W1016" i="46"/>
  <c r="X1016" i="46"/>
  <c r="Y1016" i="46"/>
  <c r="Z1016" i="46"/>
  <c r="W1017" i="46"/>
  <c r="X1017" i="46"/>
  <c r="Y1017" i="46"/>
  <c r="Z1017" i="46"/>
  <c r="W1018" i="46"/>
  <c r="X1018" i="46"/>
  <c r="Y1018" i="46"/>
  <c r="Z1018" i="46"/>
  <c r="W1019" i="46"/>
  <c r="X1019" i="46"/>
  <c r="Y1019" i="46"/>
  <c r="Z1019" i="46"/>
  <c r="W1020" i="46"/>
  <c r="X1020" i="46"/>
  <c r="Y1020" i="46"/>
  <c r="Z1020" i="46"/>
  <c r="W1021" i="46"/>
  <c r="X1021" i="46"/>
  <c r="Y1021" i="46"/>
  <c r="Z1021" i="46"/>
  <c r="W1022" i="46"/>
  <c r="X1022" i="46"/>
  <c r="Y1022" i="46"/>
  <c r="Z1022" i="46"/>
  <c r="W1023" i="46"/>
  <c r="X1023" i="46"/>
  <c r="Y1023" i="46"/>
  <c r="Z1023" i="46"/>
  <c r="W1024" i="46"/>
  <c r="X1024" i="46"/>
  <c r="Y1024" i="46"/>
  <c r="Z1024" i="46"/>
  <c r="W1025" i="46"/>
  <c r="X1025" i="46"/>
  <c r="Y1025" i="46"/>
  <c r="Z1025" i="46"/>
  <c r="W1026" i="46"/>
  <c r="X1026" i="46"/>
  <c r="Y1026" i="46"/>
  <c r="Z1026" i="46"/>
  <c r="W1027" i="46"/>
  <c r="X1027" i="46"/>
  <c r="Y1027" i="46"/>
  <c r="Z1027" i="46"/>
  <c r="W1028" i="46"/>
  <c r="X1028" i="46"/>
  <c r="Y1028" i="46"/>
  <c r="Z1028" i="46"/>
  <c r="W1029" i="46"/>
  <c r="X1029" i="46"/>
  <c r="Y1029" i="46"/>
  <c r="Z1029" i="46"/>
  <c r="W1030" i="46"/>
  <c r="X1030" i="46"/>
  <c r="Y1030" i="46"/>
  <c r="Z1030" i="46"/>
  <c r="W1031" i="46"/>
  <c r="X1031" i="46"/>
  <c r="Y1031" i="46"/>
  <c r="Z1031" i="46"/>
  <c r="W1032" i="46"/>
  <c r="X1032" i="46"/>
  <c r="Y1032" i="46"/>
  <c r="Z1032" i="46"/>
  <c r="W1033" i="46"/>
  <c r="X1033" i="46"/>
  <c r="Y1033" i="46"/>
  <c r="Z1033" i="46"/>
  <c r="W1034" i="46"/>
  <c r="X1034" i="46"/>
  <c r="Y1034" i="46"/>
  <c r="Z1034" i="46"/>
  <c r="W1035" i="46"/>
  <c r="X1035" i="46"/>
  <c r="Y1035" i="46"/>
  <c r="Z1035" i="46"/>
  <c r="W1036" i="46"/>
  <c r="X1036" i="46"/>
  <c r="Y1036" i="46"/>
  <c r="Z1036" i="46"/>
  <c r="W1037" i="46"/>
  <c r="X1037" i="46"/>
  <c r="Y1037" i="46"/>
  <c r="Z1037" i="46"/>
  <c r="W1038" i="46"/>
  <c r="X1038" i="46"/>
  <c r="Y1038" i="46"/>
  <c r="Z1038" i="46"/>
  <c r="W1039" i="46"/>
  <c r="X1039" i="46"/>
  <c r="Y1039" i="46"/>
  <c r="Z1039" i="46"/>
  <c r="W1040" i="46"/>
  <c r="X1040" i="46"/>
  <c r="Y1040" i="46"/>
  <c r="Z1040" i="46"/>
  <c r="W1041" i="46"/>
  <c r="X1041" i="46"/>
  <c r="Y1041" i="46"/>
  <c r="Z1041" i="46"/>
  <c r="W1042" i="46"/>
  <c r="X1042" i="46"/>
  <c r="Y1042" i="46"/>
  <c r="Z1042" i="46"/>
  <c r="W1043" i="46"/>
  <c r="X1043" i="46"/>
  <c r="Y1043" i="46"/>
  <c r="Z1043" i="46"/>
  <c r="W1044" i="46"/>
  <c r="X1044" i="46"/>
  <c r="Y1044" i="46"/>
  <c r="Z1044" i="46"/>
  <c r="W1045" i="46"/>
  <c r="X1045" i="46"/>
  <c r="Y1045" i="46"/>
  <c r="Z1045" i="46"/>
  <c r="W1046" i="46"/>
  <c r="X1046" i="46"/>
  <c r="Y1046" i="46"/>
  <c r="Z1046" i="46"/>
  <c r="W1047" i="46"/>
  <c r="X1047" i="46"/>
  <c r="Y1047" i="46"/>
  <c r="Z1047" i="46"/>
  <c r="W1048" i="46"/>
  <c r="X1048" i="46"/>
  <c r="Y1048" i="46"/>
  <c r="Z1048" i="46"/>
  <c r="W1049" i="46"/>
  <c r="X1049" i="46"/>
  <c r="Y1049" i="46"/>
  <c r="Z1049" i="46"/>
  <c r="W1050" i="46"/>
  <c r="X1050" i="46"/>
  <c r="Y1050" i="46"/>
  <c r="Z1050" i="46"/>
  <c r="W1051" i="46"/>
  <c r="X1051" i="46"/>
  <c r="Y1051" i="46"/>
  <c r="Z1051" i="46"/>
  <c r="W1052" i="46"/>
  <c r="X1052" i="46"/>
  <c r="Y1052" i="46"/>
  <c r="Z1052" i="46"/>
  <c r="W1053" i="46"/>
  <c r="X1053" i="46"/>
  <c r="Y1053" i="46"/>
  <c r="Z1053" i="46"/>
  <c r="W1054" i="46"/>
  <c r="X1054" i="46"/>
  <c r="Y1054" i="46"/>
  <c r="Z1054" i="46"/>
  <c r="W1055" i="46"/>
  <c r="X1055" i="46"/>
  <c r="Y1055" i="46"/>
  <c r="Z1055" i="46"/>
  <c r="W1056" i="46"/>
  <c r="X1056" i="46"/>
  <c r="Y1056" i="46"/>
  <c r="Z1056" i="46"/>
  <c r="W1057" i="46"/>
  <c r="X1057" i="46"/>
  <c r="Y1057" i="46"/>
  <c r="Z1057" i="46"/>
  <c r="W1058" i="46"/>
  <c r="X1058" i="46"/>
  <c r="Y1058" i="46"/>
  <c r="Z1058" i="46"/>
  <c r="W1059" i="46"/>
  <c r="X1059" i="46"/>
  <c r="Y1059" i="46"/>
  <c r="Z1059" i="46"/>
  <c r="W1060" i="46"/>
  <c r="X1060" i="46"/>
  <c r="Y1060" i="46"/>
  <c r="Z1060" i="46"/>
  <c r="W1061" i="46"/>
  <c r="X1061" i="46"/>
  <c r="Y1061" i="46"/>
  <c r="Z1061" i="46"/>
  <c r="W1062" i="46"/>
  <c r="X1062" i="46"/>
  <c r="Y1062" i="46"/>
  <c r="Z1062" i="46"/>
  <c r="W1063" i="46"/>
  <c r="X1063" i="46"/>
  <c r="Y1063" i="46"/>
  <c r="Z1063" i="46"/>
  <c r="W1064" i="46"/>
  <c r="X1064" i="46"/>
  <c r="Y1064" i="46"/>
  <c r="Z1064" i="46"/>
  <c r="W1065" i="46"/>
  <c r="X1065" i="46"/>
  <c r="Y1065" i="46"/>
  <c r="Z1065" i="46"/>
  <c r="W1066" i="46"/>
  <c r="X1066" i="46"/>
  <c r="Y1066" i="46"/>
  <c r="Z1066" i="46"/>
  <c r="W1067" i="46"/>
  <c r="X1067" i="46"/>
  <c r="Y1067" i="46"/>
  <c r="Z1067" i="46"/>
  <c r="W1068" i="46"/>
  <c r="X1068" i="46"/>
  <c r="Y1068" i="46"/>
  <c r="Z1068" i="46"/>
  <c r="W1069" i="46"/>
  <c r="X1069" i="46"/>
  <c r="Y1069" i="46"/>
  <c r="Z1069" i="46"/>
  <c r="W1070" i="46"/>
  <c r="X1070" i="46"/>
  <c r="Y1070" i="46"/>
  <c r="Z1070" i="46"/>
  <c r="W1071" i="46"/>
  <c r="X1071" i="46"/>
  <c r="Y1071" i="46"/>
  <c r="Z1071" i="46"/>
  <c r="W1072" i="46"/>
  <c r="X1072" i="46"/>
  <c r="Y1072" i="46"/>
  <c r="Z1072" i="46"/>
  <c r="W1073" i="46"/>
  <c r="X1073" i="46"/>
  <c r="Y1073" i="46"/>
  <c r="Z1073" i="46"/>
  <c r="W1074" i="46"/>
  <c r="X1074" i="46"/>
  <c r="Y1074" i="46"/>
  <c r="Z1074" i="46"/>
  <c r="W1075" i="46"/>
  <c r="X1075" i="46"/>
  <c r="Y1075" i="46"/>
  <c r="Z1075" i="46"/>
  <c r="W1076" i="46"/>
  <c r="X1076" i="46"/>
  <c r="Y1076" i="46"/>
  <c r="Z1076" i="46"/>
  <c r="W1077" i="46"/>
  <c r="X1077" i="46"/>
  <c r="Y1077" i="46"/>
  <c r="Z1077" i="46"/>
  <c r="W1078" i="46"/>
  <c r="X1078" i="46"/>
  <c r="Y1078" i="46"/>
  <c r="Z1078" i="46"/>
  <c r="W1079" i="46"/>
  <c r="X1079" i="46"/>
  <c r="Y1079" i="46"/>
  <c r="Z1079" i="46"/>
  <c r="W1080" i="46"/>
  <c r="X1080" i="46"/>
  <c r="Y1080" i="46"/>
  <c r="Z1080" i="46"/>
  <c r="W1081" i="46"/>
  <c r="X1081" i="46"/>
  <c r="Y1081" i="46"/>
  <c r="Z1081" i="46"/>
  <c r="W1082" i="46"/>
  <c r="X1082" i="46"/>
  <c r="Y1082" i="46"/>
  <c r="Z1082" i="46"/>
  <c r="W1083" i="46"/>
  <c r="X1083" i="46"/>
  <c r="Y1083" i="46"/>
  <c r="Z1083" i="46"/>
  <c r="W1084" i="46"/>
  <c r="X1084" i="46"/>
  <c r="Y1084" i="46"/>
  <c r="Z1084" i="46"/>
  <c r="W1085" i="46"/>
  <c r="X1085" i="46"/>
  <c r="Y1085" i="46"/>
  <c r="Z1085" i="46"/>
  <c r="W1086" i="46"/>
  <c r="X1086" i="46"/>
  <c r="Y1086" i="46"/>
  <c r="Z1086" i="46"/>
  <c r="W1087" i="46"/>
  <c r="X1087" i="46"/>
  <c r="Y1087" i="46"/>
  <c r="Z1087" i="46"/>
  <c r="W1088" i="46"/>
  <c r="X1088" i="46"/>
  <c r="Y1088" i="46"/>
  <c r="Z1088" i="46"/>
  <c r="W1089" i="46"/>
  <c r="X1089" i="46"/>
  <c r="Y1089" i="46"/>
  <c r="Z1089" i="46"/>
  <c r="W1090" i="46"/>
  <c r="X1090" i="46"/>
  <c r="Y1090" i="46"/>
  <c r="Z1090" i="46"/>
  <c r="W1091" i="46"/>
  <c r="X1091" i="46"/>
  <c r="Y1091" i="46"/>
  <c r="Z1091" i="46"/>
  <c r="W1092" i="46"/>
  <c r="X1092" i="46"/>
  <c r="Y1092" i="46"/>
  <c r="Z1092" i="46"/>
  <c r="W1093" i="46"/>
  <c r="X1093" i="46"/>
  <c r="Y1093" i="46"/>
  <c r="Z1093" i="46"/>
  <c r="W1094" i="46"/>
  <c r="X1094" i="46"/>
  <c r="Y1094" i="46"/>
  <c r="Z1094" i="46"/>
  <c r="W1095" i="46"/>
  <c r="X1095" i="46"/>
  <c r="Y1095" i="46"/>
  <c r="Z1095" i="46"/>
  <c r="W1096" i="46"/>
  <c r="X1096" i="46"/>
  <c r="Y1096" i="46"/>
  <c r="Z1096" i="46"/>
  <c r="W1097" i="46"/>
  <c r="X1097" i="46"/>
  <c r="Y1097" i="46"/>
  <c r="Z1097" i="46"/>
  <c r="W1098" i="46"/>
  <c r="X1098" i="46"/>
  <c r="Y1098" i="46"/>
  <c r="Z1098" i="46"/>
  <c r="W1099" i="46"/>
  <c r="X1099" i="46"/>
  <c r="Y1099" i="46"/>
  <c r="Z1099" i="46"/>
  <c r="W1100" i="46"/>
  <c r="X1100" i="46"/>
  <c r="Y1100" i="46"/>
  <c r="Z1100" i="46"/>
  <c r="W1101" i="46"/>
  <c r="X1101" i="46"/>
  <c r="Y1101" i="46"/>
  <c r="Z1101" i="46"/>
  <c r="W1102" i="46"/>
  <c r="X1102" i="46"/>
  <c r="Y1102" i="46"/>
  <c r="Z1102" i="46"/>
  <c r="W1103" i="46"/>
  <c r="X1103" i="46"/>
  <c r="Y1103" i="46"/>
  <c r="Z1103" i="46"/>
  <c r="W1104" i="46"/>
  <c r="X1104" i="46"/>
  <c r="Y1104" i="46"/>
  <c r="Z1104" i="46"/>
  <c r="W1105" i="46"/>
  <c r="X1105" i="46"/>
  <c r="Y1105" i="46"/>
  <c r="Z1105" i="46"/>
  <c r="W1106" i="46"/>
  <c r="X1106" i="46"/>
  <c r="Y1106" i="46"/>
  <c r="Z1106" i="46"/>
  <c r="W1107" i="46"/>
  <c r="X1107" i="46"/>
  <c r="Y1107" i="46"/>
  <c r="Z1107" i="46"/>
  <c r="W1108" i="46"/>
  <c r="X1108" i="46"/>
  <c r="Y1108" i="46"/>
  <c r="Z1108" i="46"/>
  <c r="W1109" i="46"/>
  <c r="X1109" i="46"/>
  <c r="Y1109" i="46"/>
  <c r="Z1109" i="46"/>
  <c r="W1110" i="46"/>
  <c r="X1110" i="46"/>
  <c r="Y1110" i="46"/>
  <c r="Z1110" i="46"/>
  <c r="W1111" i="46"/>
  <c r="X1111" i="46"/>
  <c r="Y1111" i="46"/>
  <c r="Z1111" i="46"/>
  <c r="W1112" i="46"/>
  <c r="X1112" i="46"/>
  <c r="Y1112" i="46"/>
  <c r="Z1112" i="46"/>
  <c r="W1113" i="46"/>
  <c r="X1113" i="46"/>
  <c r="Y1113" i="46"/>
  <c r="Z1113" i="46"/>
  <c r="W1114" i="46"/>
  <c r="X1114" i="46"/>
  <c r="Y1114" i="46"/>
  <c r="Z1114" i="46"/>
  <c r="W1115" i="46"/>
  <c r="X1115" i="46"/>
  <c r="Y1115" i="46"/>
  <c r="Z1115" i="46"/>
  <c r="W1116" i="46"/>
  <c r="X1116" i="46"/>
  <c r="Y1116" i="46"/>
  <c r="Z1116" i="46"/>
  <c r="W1117" i="46"/>
  <c r="X1117" i="46"/>
  <c r="Y1117" i="46"/>
  <c r="Z1117" i="46"/>
  <c r="W1118" i="46"/>
  <c r="X1118" i="46"/>
  <c r="Y1118" i="46"/>
  <c r="Z1118" i="46"/>
  <c r="W1119" i="46"/>
  <c r="X1119" i="46"/>
  <c r="Y1119" i="46"/>
  <c r="Z1119" i="46"/>
  <c r="W1120" i="46"/>
  <c r="X1120" i="46"/>
  <c r="Y1120" i="46"/>
  <c r="Z1120" i="46"/>
  <c r="W1121" i="46"/>
  <c r="X1121" i="46"/>
  <c r="Y1121" i="46"/>
  <c r="Z1121" i="46"/>
  <c r="W1122" i="46"/>
  <c r="X1122" i="46"/>
  <c r="Y1122" i="46"/>
  <c r="Z1122" i="46"/>
  <c r="W1123" i="46"/>
  <c r="X1123" i="46"/>
  <c r="Y1123" i="46"/>
  <c r="Z1123" i="46"/>
  <c r="W1124" i="46"/>
  <c r="X1124" i="46"/>
  <c r="Y1124" i="46"/>
  <c r="Z1124" i="46"/>
  <c r="W1125" i="46"/>
  <c r="X1125" i="46"/>
  <c r="Y1125" i="46"/>
  <c r="Z1125" i="46"/>
  <c r="W1126" i="46"/>
  <c r="X1126" i="46"/>
  <c r="Y1126" i="46"/>
  <c r="Z1126" i="46"/>
  <c r="W1127" i="46"/>
  <c r="X1127" i="46"/>
  <c r="Y1127" i="46"/>
  <c r="Z1127" i="46"/>
  <c r="W1128" i="46"/>
  <c r="X1128" i="46"/>
  <c r="Y1128" i="46"/>
  <c r="Z1128" i="46"/>
  <c r="W1129" i="46"/>
  <c r="X1129" i="46"/>
  <c r="Y1129" i="46"/>
  <c r="Z1129" i="46"/>
  <c r="W1130" i="46"/>
  <c r="X1130" i="46"/>
  <c r="Y1130" i="46"/>
  <c r="Z1130" i="46"/>
  <c r="W1131" i="46"/>
  <c r="X1131" i="46"/>
  <c r="Y1131" i="46"/>
  <c r="Z1131" i="46"/>
  <c r="W1132" i="46"/>
  <c r="X1132" i="46"/>
  <c r="Y1132" i="46"/>
  <c r="Z1132" i="46"/>
  <c r="W1133" i="46"/>
  <c r="X1133" i="46"/>
  <c r="Y1133" i="46"/>
  <c r="Z1133" i="46"/>
  <c r="W1134" i="46"/>
  <c r="X1134" i="46"/>
  <c r="Y1134" i="46"/>
  <c r="Z1134" i="46"/>
  <c r="W1135" i="46"/>
  <c r="X1135" i="46"/>
  <c r="Y1135" i="46"/>
  <c r="Z1135" i="46"/>
  <c r="W1136" i="46"/>
  <c r="X1136" i="46"/>
  <c r="Y1136" i="46"/>
  <c r="Z1136" i="46"/>
  <c r="W1137" i="46"/>
  <c r="X1137" i="46"/>
  <c r="Y1137" i="46"/>
  <c r="Z1137" i="46"/>
  <c r="W1138" i="46"/>
  <c r="X1138" i="46"/>
  <c r="Y1138" i="46"/>
  <c r="Z1138" i="46"/>
  <c r="W1139" i="46"/>
  <c r="X1139" i="46"/>
  <c r="Y1139" i="46"/>
  <c r="Z1139" i="46"/>
  <c r="W1140" i="46"/>
  <c r="X1140" i="46"/>
  <c r="Y1140" i="46"/>
  <c r="Z1140" i="46"/>
  <c r="W1141" i="46"/>
  <c r="X1141" i="46"/>
  <c r="Y1141" i="46"/>
  <c r="Z1141" i="46"/>
  <c r="W1142" i="46"/>
  <c r="X1142" i="46"/>
  <c r="Y1142" i="46"/>
  <c r="Z1142" i="46"/>
  <c r="W1143" i="46"/>
  <c r="X1143" i="46"/>
  <c r="Y1143" i="46"/>
  <c r="Z1143" i="46"/>
  <c r="W1144" i="46"/>
  <c r="X1144" i="46"/>
  <c r="Y1144" i="46"/>
  <c r="Z1144" i="46"/>
  <c r="W1145" i="46"/>
  <c r="X1145" i="46"/>
  <c r="Y1145" i="46"/>
  <c r="Z1145" i="46"/>
  <c r="W1146" i="46"/>
  <c r="X1146" i="46"/>
  <c r="Y1146" i="46"/>
  <c r="Z1146" i="46"/>
  <c r="W1147" i="46"/>
  <c r="X1147" i="46"/>
  <c r="Y1147" i="46"/>
  <c r="Z1147" i="46"/>
  <c r="W1148" i="46"/>
  <c r="X1148" i="46"/>
  <c r="Y1148" i="46"/>
  <c r="Z1148" i="46"/>
  <c r="W1149" i="46"/>
  <c r="X1149" i="46"/>
  <c r="Y1149" i="46"/>
  <c r="Z1149" i="46"/>
  <c r="W1150" i="46"/>
  <c r="X1150" i="46"/>
  <c r="Y1150" i="46"/>
  <c r="Z1150" i="46"/>
  <c r="W1151" i="46"/>
  <c r="X1151" i="46"/>
  <c r="Y1151" i="46"/>
  <c r="Z1151" i="46"/>
  <c r="W1152" i="46"/>
  <c r="X1152" i="46"/>
  <c r="Y1152" i="46"/>
  <c r="Z1152" i="46"/>
  <c r="W1153" i="46"/>
  <c r="X1153" i="46"/>
  <c r="Y1153" i="46"/>
  <c r="Z1153" i="46"/>
  <c r="W1154" i="46"/>
  <c r="X1154" i="46"/>
  <c r="Y1154" i="46"/>
  <c r="Z1154" i="46"/>
  <c r="W1155" i="46"/>
  <c r="X1155" i="46"/>
  <c r="Y1155" i="46"/>
  <c r="Z1155" i="46"/>
  <c r="W1156" i="46"/>
  <c r="X1156" i="46"/>
  <c r="Y1156" i="46"/>
  <c r="Z1156" i="46"/>
  <c r="W1157" i="46"/>
  <c r="X1157" i="46"/>
  <c r="Y1157" i="46"/>
  <c r="Z1157" i="46"/>
  <c r="W1158" i="46"/>
  <c r="X1158" i="46"/>
  <c r="Y1158" i="46"/>
  <c r="Z1158" i="46"/>
  <c r="W1159" i="46"/>
  <c r="X1159" i="46"/>
  <c r="Y1159" i="46"/>
  <c r="Z1159" i="46"/>
  <c r="W1160" i="46"/>
  <c r="X1160" i="46"/>
  <c r="Y1160" i="46"/>
  <c r="Z1160" i="46"/>
  <c r="W1161" i="46"/>
  <c r="X1161" i="46"/>
  <c r="Y1161" i="46"/>
  <c r="Z1161" i="46"/>
  <c r="W1162" i="46"/>
  <c r="X1162" i="46"/>
  <c r="Y1162" i="46"/>
  <c r="Z1162" i="46"/>
  <c r="W1163" i="46"/>
  <c r="X1163" i="46"/>
  <c r="Y1163" i="46"/>
  <c r="Z1163" i="46"/>
  <c r="W1164" i="46"/>
  <c r="X1164" i="46"/>
  <c r="Y1164" i="46"/>
  <c r="Z1164" i="46"/>
  <c r="W1165" i="46"/>
  <c r="X1165" i="46"/>
  <c r="Y1165" i="46"/>
  <c r="Z1165" i="46"/>
  <c r="W1166" i="46"/>
  <c r="X1166" i="46"/>
  <c r="Y1166" i="46"/>
  <c r="Z1166" i="46"/>
  <c r="W1167" i="46"/>
  <c r="X1167" i="46"/>
  <c r="Y1167" i="46"/>
  <c r="Z1167" i="46"/>
  <c r="W1168" i="46"/>
  <c r="X1168" i="46"/>
  <c r="Y1168" i="46"/>
  <c r="Z1168" i="46"/>
  <c r="W1169" i="46"/>
  <c r="X1169" i="46"/>
  <c r="Y1169" i="46"/>
  <c r="Z1169" i="46"/>
  <c r="W1170" i="46"/>
  <c r="X1170" i="46"/>
  <c r="Y1170" i="46"/>
  <c r="Z1170" i="46"/>
  <c r="W1171" i="46"/>
  <c r="X1171" i="46"/>
  <c r="Y1171" i="46"/>
  <c r="Z1171" i="46"/>
  <c r="W1172" i="46"/>
  <c r="X1172" i="46"/>
  <c r="Y1172" i="46"/>
  <c r="Z1172" i="46"/>
  <c r="W1173" i="46"/>
  <c r="X1173" i="46"/>
  <c r="Y1173" i="46"/>
  <c r="Z1173" i="46"/>
  <c r="W1174" i="46"/>
  <c r="X1174" i="46"/>
  <c r="Y1174" i="46"/>
  <c r="Z1174" i="46"/>
  <c r="W1175" i="46"/>
  <c r="X1175" i="46"/>
  <c r="Y1175" i="46"/>
  <c r="Z1175" i="46"/>
  <c r="W1176" i="46"/>
  <c r="X1176" i="46"/>
  <c r="Y1176" i="46"/>
  <c r="Z1176" i="46"/>
  <c r="W1177" i="46"/>
  <c r="X1177" i="46"/>
  <c r="Y1177" i="46"/>
  <c r="Z1177" i="46"/>
  <c r="W1178" i="46"/>
  <c r="X1178" i="46"/>
  <c r="Y1178" i="46"/>
  <c r="Z1178" i="46"/>
  <c r="W1179" i="46"/>
  <c r="X1179" i="46"/>
  <c r="Y1179" i="46"/>
  <c r="Z1179" i="46"/>
  <c r="W1180" i="46"/>
  <c r="X1180" i="46"/>
  <c r="Y1180" i="46"/>
  <c r="Z1180" i="46"/>
  <c r="W1181" i="46"/>
  <c r="X1181" i="46"/>
  <c r="Y1181" i="46"/>
  <c r="Z1181" i="46"/>
  <c r="W1182" i="46"/>
  <c r="X1182" i="46"/>
  <c r="Y1182" i="46"/>
  <c r="Z1182" i="46"/>
  <c r="W1183" i="46"/>
  <c r="X1183" i="46"/>
  <c r="Y1183" i="46"/>
  <c r="Z1183" i="46"/>
  <c r="W1184" i="46"/>
  <c r="X1184" i="46"/>
  <c r="Y1184" i="46"/>
  <c r="Z1184" i="46"/>
  <c r="W1185" i="46"/>
  <c r="X1185" i="46"/>
  <c r="Y1185" i="46"/>
  <c r="Z1185" i="46"/>
  <c r="W1186" i="46"/>
  <c r="X1186" i="46"/>
  <c r="Y1186" i="46"/>
  <c r="Z1186" i="46"/>
  <c r="W1187" i="46"/>
  <c r="X1187" i="46"/>
  <c r="Y1187" i="46"/>
  <c r="Z1187" i="46"/>
  <c r="W1188" i="46"/>
  <c r="X1188" i="46"/>
  <c r="Y1188" i="46"/>
  <c r="Z1188" i="46"/>
  <c r="W1189" i="46"/>
  <c r="X1189" i="46"/>
  <c r="Y1189" i="46"/>
  <c r="Z1189" i="46"/>
  <c r="W1190" i="46"/>
  <c r="X1190" i="46"/>
  <c r="Y1190" i="46"/>
  <c r="Z1190" i="46"/>
  <c r="W1191" i="46"/>
  <c r="X1191" i="46"/>
  <c r="Y1191" i="46"/>
  <c r="Z1191" i="46"/>
  <c r="W1192" i="46"/>
  <c r="X1192" i="46"/>
  <c r="Y1192" i="46"/>
  <c r="Z1192" i="46"/>
  <c r="W1193" i="46"/>
  <c r="X1193" i="46"/>
  <c r="Y1193" i="46"/>
  <c r="Z1193" i="46"/>
  <c r="W1194" i="46"/>
  <c r="X1194" i="46"/>
  <c r="Y1194" i="46"/>
  <c r="Z1194" i="46"/>
  <c r="W1195" i="46"/>
  <c r="X1195" i="46"/>
  <c r="Y1195" i="46"/>
  <c r="Z1195" i="46"/>
  <c r="W1196" i="46"/>
  <c r="X1196" i="46"/>
  <c r="Y1196" i="46"/>
  <c r="Z1196" i="46"/>
  <c r="W1197" i="46"/>
  <c r="X1197" i="46"/>
  <c r="Y1197" i="46"/>
  <c r="Z1197" i="46"/>
  <c r="W1198" i="46"/>
  <c r="X1198" i="46"/>
  <c r="Y1198" i="46"/>
  <c r="Z1198" i="46"/>
  <c r="W1199" i="46"/>
  <c r="X1199" i="46"/>
  <c r="Y1199" i="46"/>
  <c r="Z1199" i="46"/>
  <c r="W1200" i="46"/>
  <c r="X1200" i="46"/>
  <c r="Y1200" i="46"/>
  <c r="Z1200" i="46"/>
  <c r="W1201" i="46"/>
  <c r="X1201" i="46"/>
  <c r="Y1201" i="46"/>
  <c r="Z1201" i="46"/>
  <c r="W1202" i="46"/>
  <c r="X1202" i="46"/>
  <c r="Y1202" i="46"/>
  <c r="Z1202" i="46"/>
  <c r="W1203" i="46"/>
  <c r="X1203" i="46"/>
  <c r="Y1203" i="46"/>
  <c r="Z1203" i="46"/>
  <c r="W1204" i="46"/>
  <c r="X1204" i="46"/>
  <c r="Y1204" i="46"/>
  <c r="Z1204" i="46"/>
  <c r="W1205" i="46"/>
  <c r="X1205" i="46"/>
  <c r="Y1205" i="46"/>
  <c r="Z1205" i="46"/>
  <c r="W1206" i="46"/>
  <c r="X1206" i="46"/>
  <c r="Y1206" i="46"/>
  <c r="Z1206" i="46"/>
  <c r="W1207" i="46"/>
  <c r="X1207" i="46"/>
  <c r="Y1207" i="46"/>
  <c r="Z1207" i="46"/>
  <c r="W1208" i="46"/>
  <c r="X1208" i="46"/>
  <c r="Y1208" i="46"/>
  <c r="Z1208" i="46"/>
  <c r="W1209" i="46"/>
  <c r="X1209" i="46"/>
  <c r="Y1209" i="46"/>
  <c r="Z1209" i="46"/>
  <c r="W1210" i="46"/>
  <c r="X1210" i="46"/>
  <c r="Y1210" i="46"/>
  <c r="Z1210" i="46"/>
  <c r="W1211" i="46"/>
  <c r="X1211" i="46"/>
  <c r="Y1211" i="46"/>
  <c r="Z1211" i="46"/>
  <c r="W1212" i="46"/>
  <c r="X1212" i="46"/>
  <c r="Y1212" i="46"/>
  <c r="Z1212" i="46"/>
  <c r="W1213" i="46"/>
  <c r="X1213" i="46"/>
  <c r="Y1213" i="46"/>
  <c r="Z1213" i="46"/>
  <c r="W1214" i="46"/>
  <c r="X1214" i="46"/>
  <c r="Y1214" i="46"/>
  <c r="Z1214" i="46"/>
  <c r="W1215" i="46"/>
  <c r="X1215" i="46"/>
  <c r="Y1215" i="46"/>
  <c r="Z1215" i="46"/>
  <c r="W1216" i="46"/>
  <c r="X1216" i="46"/>
  <c r="Y1216" i="46"/>
  <c r="Z1216" i="46"/>
  <c r="W1217" i="46"/>
  <c r="X1217" i="46"/>
  <c r="Y1217" i="46"/>
  <c r="Z1217" i="46"/>
  <c r="W1218" i="46"/>
  <c r="X1218" i="46"/>
  <c r="Y1218" i="46"/>
  <c r="Z1218" i="46"/>
  <c r="W1219" i="46"/>
  <c r="X1219" i="46"/>
  <c r="Y1219" i="46"/>
  <c r="Z1219" i="46"/>
  <c r="W1220" i="46"/>
  <c r="X1220" i="46"/>
  <c r="Y1220" i="46"/>
  <c r="Z1220" i="46"/>
  <c r="W1221" i="46"/>
  <c r="X1221" i="46"/>
  <c r="Y1221" i="46"/>
  <c r="Z1221" i="46"/>
  <c r="W1222" i="46"/>
  <c r="X1222" i="46"/>
  <c r="Y1222" i="46"/>
  <c r="Z1222" i="46"/>
  <c r="W1223" i="46"/>
  <c r="X1223" i="46"/>
  <c r="Y1223" i="46"/>
  <c r="Z1223" i="46"/>
  <c r="W1224" i="46"/>
  <c r="X1224" i="46"/>
  <c r="Y1224" i="46"/>
  <c r="Z1224" i="46"/>
  <c r="W1225" i="46"/>
  <c r="X1225" i="46"/>
  <c r="Y1225" i="46"/>
  <c r="Z1225" i="46"/>
  <c r="W1226" i="46"/>
  <c r="X1226" i="46"/>
  <c r="Y1226" i="46"/>
  <c r="Z1226" i="46"/>
  <c r="W1227" i="46"/>
  <c r="X1227" i="46"/>
  <c r="Y1227" i="46"/>
  <c r="Z1227" i="46"/>
  <c r="W1228" i="46"/>
  <c r="X1228" i="46"/>
  <c r="Y1228" i="46"/>
  <c r="Z1228" i="46"/>
  <c r="W1229" i="46"/>
  <c r="X1229" i="46"/>
  <c r="Y1229" i="46"/>
  <c r="Z1229" i="46"/>
  <c r="W1230" i="46"/>
  <c r="X1230" i="46"/>
  <c r="Y1230" i="46"/>
  <c r="Z1230" i="46"/>
  <c r="W1231" i="46"/>
  <c r="X1231" i="46"/>
  <c r="Y1231" i="46"/>
  <c r="Z1231" i="46"/>
  <c r="W1232" i="46"/>
  <c r="X1232" i="46"/>
  <c r="Y1232" i="46"/>
  <c r="Z1232" i="46"/>
  <c r="W1233" i="46"/>
  <c r="X1233" i="46"/>
  <c r="Y1233" i="46"/>
  <c r="Z1233" i="46"/>
  <c r="W1234" i="46"/>
  <c r="X1234" i="46"/>
  <c r="Y1234" i="46"/>
  <c r="Z1234" i="46"/>
  <c r="W1235" i="46"/>
  <c r="X1235" i="46"/>
  <c r="Y1235" i="46"/>
  <c r="Z1235" i="46"/>
  <c r="W1236" i="46"/>
  <c r="X1236" i="46"/>
  <c r="Y1236" i="46"/>
  <c r="Z1236" i="46"/>
  <c r="W1237" i="46"/>
  <c r="X1237" i="46"/>
  <c r="Y1237" i="46"/>
  <c r="Z1237" i="46"/>
  <c r="W1238" i="46"/>
  <c r="X1238" i="46"/>
  <c r="Y1238" i="46"/>
  <c r="Z1238" i="46"/>
  <c r="W1239" i="46"/>
  <c r="X1239" i="46"/>
  <c r="Y1239" i="46"/>
  <c r="Z1239" i="46"/>
  <c r="W1240" i="46"/>
  <c r="X1240" i="46"/>
  <c r="Y1240" i="46"/>
  <c r="Z1240" i="46"/>
  <c r="W1241" i="46"/>
  <c r="X1241" i="46"/>
  <c r="Y1241" i="46"/>
  <c r="Z1241" i="46"/>
  <c r="W1242" i="46"/>
  <c r="X1242" i="46"/>
  <c r="Y1242" i="46"/>
  <c r="Z1242" i="46"/>
  <c r="W1243" i="46"/>
  <c r="X1243" i="46"/>
  <c r="Y1243" i="46"/>
  <c r="Z1243" i="46"/>
  <c r="W1244" i="46"/>
  <c r="X1244" i="46"/>
  <c r="Y1244" i="46"/>
  <c r="Z1244" i="46"/>
  <c r="W1245" i="46"/>
  <c r="X1245" i="46"/>
  <c r="Y1245" i="46"/>
  <c r="Z1245" i="46"/>
  <c r="W1246" i="46"/>
  <c r="X1246" i="46"/>
  <c r="Y1246" i="46"/>
  <c r="Z1246" i="46"/>
  <c r="W1247" i="46"/>
  <c r="X1247" i="46"/>
  <c r="Y1247" i="46"/>
  <c r="Z1247" i="46"/>
  <c r="W1248" i="46"/>
  <c r="X1248" i="46"/>
  <c r="Y1248" i="46"/>
  <c r="Z1248" i="46"/>
  <c r="W1249" i="46"/>
  <c r="X1249" i="46"/>
  <c r="Y1249" i="46"/>
  <c r="Z1249" i="46"/>
  <c r="W1250" i="46"/>
  <c r="X1250" i="46"/>
  <c r="Y1250" i="46"/>
  <c r="Z1250" i="46"/>
  <c r="W1251" i="46"/>
  <c r="X1251" i="46"/>
  <c r="Y1251" i="46"/>
  <c r="Z1251" i="46"/>
  <c r="W1252" i="46"/>
  <c r="X1252" i="46"/>
  <c r="Y1252" i="46"/>
  <c r="Z1252" i="46"/>
  <c r="W1253" i="46"/>
  <c r="X1253" i="46"/>
  <c r="Y1253" i="46"/>
  <c r="Z1253" i="46"/>
  <c r="W1254" i="46"/>
  <c r="X1254" i="46"/>
  <c r="Y1254" i="46"/>
  <c r="Z1254" i="46"/>
  <c r="W1255" i="46"/>
  <c r="X1255" i="46"/>
  <c r="Y1255" i="46"/>
  <c r="Z1255" i="46"/>
  <c r="W1256" i="46"/>
  <c r="X1256" i="46"/>
  <c r="Y1256" i="46"/>
  <c r="Z1256" i="46"/>
  <c r="W1257" i="46"/>
  <c r="X1257" i="46"/>
  <c r="Y1257" i="46"/>
  <c r="Z1257" i="46"/>
  <c r="W1258" i="46"/>
  <c r="X1258" i="46"/>
  <c r="Y1258" i="46"/>
  <c r="Z1258" i="46"/>
  <c r="W1259" i="46"/>
  <c r="X1259" i="46"/>
  <c r="Y1259" i="46"/>
  <c r="Z1259" i="46"/>
  <c r="W1260" i="46"/>
  <c r="X1260" i="46"/>
  <c r="Y1260" i="46"/>
  <c r="Z1260" i="46"/>
  <c r="W1261" i="46"/>
  <c r="X1261" i="46"/>
  <c r="Y1261" i="46"/>
  <c r="Z1261" i="46"/>
  <c r="W1262" i="46"/>
  <c r="X1262" i="46"/>
  <c r="Y1262" i="46"/>
  <c r="Z1262" i="46"/>
  <c r="W1263" i="46"/>
  <c r="X1263" i="46"/>
  <c r="Y1263" i="46"/>
  <c r="Z1263" i="46"/>
  <c r="W1264" i="46"/>
  <c r="X1264" i="46"/>
  <c r="Y1264" i="46"/>
  <c r="Z1264" i="46"/>
  <c r="W1265" i="46"/>
  <c r="X1265" i="46"/>
  <c r="Y1265" i="46"/>
  <c r="Z1265" i="46"/>
  <c r="W1266" i="46"/>
  <c r="X1266" i="46"/>
  <c r="Y1266" i="46"/>
  <c r="Z1266" i="46"/>
  <c r="W1267" i="46"/>
  <c r="X1267" i="46"/>
  <c r="Y1267" i="46"/>
  <c r="Z1267" i="46"/>
  <c r="W1268" i="46"/>
  <c r="X1268" i="46"/>
  <c r="Y1268" i="46"/>
  <c r="Z1268" i="46"/>
  <c r="W1269" i="46"/>
  <c r="X1269" i="46"/>
  <c r="Y1269" i="46"/>
  <c r="Z1269" i="46"/>
  <c r="W1270" i="46"/>
  <c r="X1270" i="46"/>
  <c r="Y1270" i="46"/>
  <c r="Z1270" i="46"/>
  <c r="W1271" i="46"/>
  <c r="X1271" i="46"/>
  <c r="Y1271" i="46"/>
  <c r="Z1271" i="46"/>
  <c r="W1272" i="46"/>
  <c r="X1272" i="46"/>
  <c r="Y1272" i="46"/>
  <c r="Z1272" i="46"/>
  <c r="W1273" i="46"/>
  <c r="X1273" i="46"/>
  <c r="Y1273" i="46"/>
  <c r="Z1273" i="46"/>
  <c r="W1274" i="46"/>
  <c r="X1274" i="46"/>
  <c r="Y1274" i="46"/>
  <c r="Z1274" i="46"/>
  <c r="W1275" i="46"/>
  <c r="X1275" i="46"/>
  <c r="Y1275" i="46"/>
  <c r="Z1275" i="46"/>
  <c r="W1276" i="46"/>
  <c r="X1276" i="46"/>
  <c r="Y1276" i="46"/>
  <c r="Z1276" i="46"/>
  <c r="W1277" i="46"/>
  <c r="X1277" i="46"/>
  <c r="Y1277" i="46"/>
  <c r="Z1277" i="46"/>
  <c r="W1278" i="46"/>
  <c r="X1278" i="46"/>
  <c r="Y1278" i="46"/>
  <c r="Z1278" i="46"/>
  <c r="W1279" i="46"/>
  <c r="X1279" i="46"/>
  <c r="Y1279" i="46"/>
  <c r="Z1279" i="46"/>
  <c r="W1280" i="46"/>
  <c r="X1280" i="46"/>
  <c r="Y1280" i="46"/>
  <c r="Z1280" i="46"/>
  <c r="W1281" i="46"/>
  <c r="X1281" i="46"/>
  <c r="Y1281" i="46"/>
  <c r="Z1281" i="46"/>
  <c r="W1282" i="46"/>
  <c r="X1282" i="46"/>
  <c r="Y1282" i="46"/>
  <c r="Z1282" i="46"/>
  <c r="W1283" i="46"/>
  <c r="X1283" i="46"/>
  <c r="Y1283" i="46"/>
  <c r="Z1283" i="46"/>
  <c r="W1284" i="46"/>
  <c r="X1284" i="46"/>
  <c r="Y1284" i="46"/>
  <c r="Z1284" i="46"/>
  <c r="W1285" i="46"/>
  <c r="X1285" i="46"/>
  <c r="Y1285" i="46"/>
  <c r="Z1285" i="46"/>
  <c r="W1286" i="46"/>
  <c r="X1286" i="46"/>
  <c r="Y1286" i="46"/>
  <c r="Z1286" i="46"/>
  <c r="W1287" i="46"/>
  <c r="X1287" i="46"/>
  <c r="Y1287" i="46"/>
  <c r="Z1287" i="46"/>
  <c r="W1288" i="46"/>
  <c r="X1288" i="46"/>
  <c r="Y1288" i="46"/>
  <c r="Z1288" i="46"/>
  <c r="W1289" i="46"/>
  <c r="X1289" i="46"/>
  <c r="Y1289" i="46"/>
  <c r="Z1289" i="46"/>
  <c r="W1290" i="46"/>
  <c r="X1290" i="46"/>
  <c r="Y1290" i="46"/>
  <c r="Z1290" i="46"/>
  <c r="W1291" i="46"/>
  <c r="X1291" i="46"/>
  <c r="Y1291" i="46"/>
  <c r="Z1291" i="46"/>
  <c r="W1292" i="46"/>
  <c r="X1292" i="46"/>
  <c r="Y1292" i="46"/>
  <c r="Z1292" i="46"/>
  <c r="W1293" i="46"/>
  <c r="X1293" i="46"/>
  <c r="Y1293" i="46"/>
  <c r="Z1293" i="46"/>
  <c r="W1294" i="46"/>
  <c r="X1294" i="46"/>
  <c r="Y1294" i="46"/>
  <c r="Z1294" i="46"/>
  <c r="W1295" i="46"/>
  <c r="X1295" i="46"/>
  <c r="Y1295" i="46"/>
  <c r="Z1295" i="46"/>
  <c r="W1296" i="46"/>
  <c r="X1296" i="46"/>
  <c r="Y1296" i="46"/>
  <c r="Z1296" i="46"/>
  <c r="W1297" i="46"/>
  <c r="X1297" i="46"/>
  <c r="Y1297" i="46"/>
  <c r="Z1297" i="46"/>
  <c r="W1298" i="46"/>
  <c r="X1298" i="46"/>
  <c r="Y1298" i="46"/>
  <c r="Z1298" i="46"/>
  <c r="W1299" i="46"/>
  <c r="X1299" i="46"/>
  <c r="Y1299" i="46"/>
  <c r="Z1299" i="46"/>
  <c r="W1300" i="46"/>
  <c r="X1300" i="46"/>
  <c r="Y1300" i="46"/>
  <c r="Z1300" i="46"/>
  <c r="W1301" i="46"/>
  <c r="X1301" i="46"/>
  <c r="Y1301" i="46"/>
  <c r="Z1301" i="46"/>
  <c r="W1302" i="46"/>
  <c r="X1302" i="46"/>
  <c r="Y1302" i="46"/>
  <c r="Z1302" i="46"/>
  <c r="W1303" i="46"/>
  <c r="X1303" i="46"/>
  <c r="Y1303" i="46"/>
  <c r="Z1303" i="46"/>
  <c r="W1304" i="46"/>
  <c r="X1304" i="46"/>
  <c r="Y1304" i="46"/>
  <c r="Z1304" i="46"/>
  <c r="W1305" i="46"/>
  <c r="X1305" i="46"/>
  <c r="Y1305" i="46"/>
  <c r="Z1305" i="46"/>
  <c r="W1306" i="46"/>
  <c r="X1306" i="46"/>
  <c r="Y1306" i="46"/>
  <c r="Z1306" i="46"/>
  <c r="W1307" i="46"/>
  <c r="X1307" i="46"/>
  <c r="Y1307" i="46"/>
  <c r="Z1307" i="46"/>
  <c r="W1308" i="46"/>
  <c r="X1308" i="46"/>
  <c r="Y1308" i="46"/>
  <c r="Z1308" i="46"/>
  <c r="W1309" i="46"/>
  <c r="X1309" i="46"/>
  <c r="Y1309" i="46"/>
  <c r="Z1309" i="46"/>
  <c r="W1310" i="46"/>
  <c r="X1310" i="46"/>
  <c r="Y1310" i="46"/>
  <c r="Z1310" i="46"/>
  <c r="W1311" i="46"/>
  <c r="X1311" i="46"/>
  <c r="Y1311" i="46"/>
  <c r="Z1311" i="46"/>
  <c r="W1312" i="46"/>
  <c r="X1312" i="46"/>
  <c r="Y1312" i="46"/>
  <c r="Z1312" i="46"/>
  <c r="W1313" i="46"/>
  <c r="X1313" i="46"/>
  <c r="Y1313" i="46"/>
  <c r="Z1313" i="46"/>
  <c r="W1314" i="46"/>
  <c r="X1314" i="46"/>
  <c r="Y1314" i="46"/>
  <c r="Z1314" i="46"/>
  <c r="W1315" i="46"/>
  <c r="X1315" i="46"/>
  <c r="Y1315" i="46"/>
  <c r="Z1315" i="46"/>
  <c r="W1316" i="46"/>
  <c r="X1316" i="46"/>
  <c r="Y1316" i="46"/>
  <c r="Z1316" i="46"/>
  <c r="W1317" i="46"/>
  <c r="X1317" i="46"/>
  <c r="Y1317" i="46"/>
  <c r="Z1317" i="46"/>
  <c r="W1318" i="46"/>
  <c r="X1318" i="46"/>
  <c r="Y1318" i="46"/>
  <c r="Z1318" i="46"/>
  <c r="W1319" i="46"/>
  <c r="X1319" i="46"/>
  <c r="Y1319" i="46"/>
  <c r="Z1319" i="46"/>
  <c r="W1320" i="46"/>
  <c r="X1320" i="46"/>
  <c r="Y1320" i="46"/>
  <c r="Z1320" i="46"/>
  <c r="W1321" i="46"/>
  <c r="X1321" i="46"/>
  <c r="Y1321" i="46"/>
  <c r="Z1321" i="46"/>
  <c r="W1322" i="46"/>
  <c r="X1322" i="46"/>
  <c r="Y1322" i="46"/>
  <c r="Z1322" i="46"/>
  <c r="W1323" i="46"/>
  <c r="X1323" i="46"/>
  <c r="Y1323" i="46"/>
  <c r="Z1323" i="46"/>
  <c r="W1324" i="46"/>
  <c r="X1324" i="46"/>
  <c r="Y1324" i="46"/>
  <c r="Z1324" i="46"/>
  <c r="W1325" i="46"/>
  <c r="X1325" i="46"/>
  <c r="Y1325" i="46"/>
  <c r="Z1325" i="46"/>
  <c r="W1326" i="46"/>
  <c r="X1326" i="46"/>
  <c r="Y1326" i="46"/>
  <c r="Z1326" i="46"/>
  <c r="W1327" i="46"/>
  <c r="X1327" i="46"/>
  <c r="Y1327" i="46"/>
  <c r="Z1327" i="46"/>
  <c r="W1328" i="46"/>
  <c r="X1328" i="46"/>
  <c r="Y1328" i="46"/>
  <c r="Z1328" i="46"/>
  <c r="W1329" i="46"/>
  <c r="X1329" i="46"/>
  <c r="Y1329" i="46"/>
  <c r="Z1329" i="46"/>
  <c r="W1330" i="46"/>
  <c r="X1330" i="46"/>
  <c r="Y1330" i="46"/>
  <c r="Z1330" i="46"/>
  <c r="W1331" i="46"/>
  <c r="X1331" i="46"/>
  <c r="Y1331" i="46"/>
  <c r="Z1331" i="46"/>
  <c r="W1332" i="46"/>
  <c r="X1332" i="46"/>
  <c r="Y1332" i="46"/>
  <c r="Z1332" i="46"/>
  <c r="W1333" i="46"/>
  <c r="X1333" i="46"/>
  <c r="Y1333" i="46"/>
  <c r="Z1333" i="46"/>
  <c r="W1334" i="46"/>
  <c r="X1334" i="46"/>
  <c r="Y1334" i="46"/>
  <c r="Z1334" i="46"/>
  <c r="W1335" i="46"/>
  <c r="X1335" i="46"/>
  <c r="Y1335" i="46"/>
  <c r="Z1335" i="46"/>
  <c r="W1336" i="46"/>
  <c r="X1336" i="46"/>
  <c r="Y1336" i="46"/>
  <c r="Z1336" i="46"/>
  <c r="W1337" i="46"/>
  <c r="X1337" i="46"/>
  <c r="Y1337" i="46"/>
  <c r="Z1337" i="46"/>
  <c r="W1338" i="46"/>
  <c r="X1338" i="46"/>
  <c r="Y1338" i="46"/>
  <c r="Z1338" i="46"/>
  <c r="W1339" i="46"/>
  <c r="X1339" i="46"/>
  <c r="Y1339" i="46"/>
  <c r="Z1339" i="46"/>
  <c r="W1340" i="46"/>
  <c r="X1340" i="46"/>
  <c r="Y1340" i="46"/>
  <c r="Z1340" i="46"/>
  <c r="W1341" i="46"/>
  <c r="X1341" i="46"/>
  <c r="Y1341" i="46"/>
  <c r="Z1341" i="46"/>
  <c r="W1342" i="46"/>
  <c r="X1342" i="46"/>
  <c r="Y1342" i="46"/>
  <c r="Z1342" i="46"/>
  <c r="W1343" i="46"/>
  <c r="X1343" i="46"/>
  <c r="Y1343" i="46"/>
  <c r="Z1343" i="46"/>
  <c r="W1344" i="46"/>
  <c r="X1344" i="46"/>
  <c r="Y1344" i="46"/>
  <c r="Z1344" i="46"/>
  <c r="W1345" i="46"/>
  <c r="X1345" i="46"/>
  <c r="Y1345" i="46"/>
  <c r="Z1345" i="46"/>
  <c r="W1346" i="46"/>
  <c r="X1346" i="46"/>
  <c r="Y1346" i="46"/>
  <c r="Z1346" i="46"/>
  <c r="W1347" i="46"/>
  <c r="X1347" i="46"/>
  <c r="Y1347" i="46"/>
  <c r="Z1347" i="46"/>
  <c r="W1348" i="46"/>
  <c r="X1348" i="46"/>
  <c r="Y1348" i="46"/>
  <c r="Z1348" i="46"/>
  <c r="W1349" i="46"/>
  <c r="X1349" i="46"/>
  <c r="Y1349" i="46"/>
  <c r="Z1349" i="46"/>
  <c r="W1350" i="46"/>
  <c r="X1350" i="46"/>
  <c r="Y1350" i="46"/>
  <c r="Z1350" i="46"/>
  <c r="W1351" i="46"/>
  <c r="X1351" i="46"/>
  <c r="Y1351" i="46"/>
  <c r="Z1351" i="46"/>
  <c r="W1352" i="46"/>
  <c r="X1352" i="46"/>
  <c r="Y1352" i="46"/>
  <c r="Z1352" i="46"/>
  <c r="W1353" i="46"/>
  <c r="X1353" i="46"/>
  <c r="Y1353" i="46"/>
  <c r="Z1353" i="46"/>
  <c r="W1354" i="46"/>
  <c r="X1354" i="46"/>
  <c r="Y1354" i="46"/>
  <c r="Z1354" i="46"/>
  <c r="W1355" i="46"/>
  <c r="X1355" i="46"/>
  <c r="Y1355" i="46"/>
  <c r="Z1355" i="46"/>
  <c r="W1356" i="46"/>
  <c r="X1356" i="46"/>
  <c r="Y1356" i="46"/>
  <c r="Z1356" i="46"/>
  <c r="W1357" i="46"/>
  <c r="X1357" i="46"/>
  <c r="Y1357" i="46"/>
  <c r="Z1357" i="46"/>
  <c r="W1358" i="46"/>
  <c r="X1358" i="46"/>
  <c r="Y1358" i="46"/>
  <c r="Z1358" i="46"/>
  <c r="W1359" i="46"/>
  <c r="X1359" i="46"/>
  <c r="Y1359" i="46"/>
  <c r="Z1359" i="46"/>
  <c r="W1360" i="46"/>
  <c r="X1360" i="46"/>
  <c r="Y1360" i="46"/>
  <c r="Z1360" i="46"/>
  <c r="W1361" i="46"/>
  <c r="X1361" i="46"/>
  <c r="Y1361" i="46"/>
  <c r="Z1361" i="46"/>
  <c r="W1362" i="46"/>
  <c r="X1362" i="46"/>
  <c r="Y1362" i="46"/>
  <c r="Z1362" i="46"/>
  <c r="W1363" i="46"/>
  <c r="X1363" i="46"/>
  <c r="Y1363" i="46"/>
  <c r="Z1363" i="46"/>
  <c r="W1364" i="46"/>
  <c r="X1364" i="46"/>
  <c r="Y1364" i="46"/>
  <c r="Z1364" i="46"/>
  <c r="W1365" i="46"/>
  <c r="X1365" i="46"/>
  <c r="Y1365" i="46"/>
  <c r="Z1365" i="46"/>
  <c r="W1366" i="46"/>
  <c r="X1366" i="46"/>
  <c r="Y1366" i="46"/>
  <c r="Z1366" i="46"/>
  <c r="W1367" i="46"/>
  <c r="X1367" i="46"/>
  <c r="Y1367" i="46"/>
  <c r="Z1367" i="46"/>
  <c r="W1368" i="46"/>
  <c r="X1368" i="46"/>
  <c r="Y1368" i="46"/>
  <c r="Z1368" i="46"/>
  <c r="W1369" i="46"/>
  <c r="X1369" i="46"/>
  <c r="Y1369" i="46"/>
  <c r="Z1369" i="46"/>
  <c r="W1370" i="46"/>
  <c r="X1370" i="46"/>
  <c r="Y1370" i="46"/>
  <c r="Z1370" i="46"/>
  <c r="W1371" i="46"/>
  <c r="X1371" i="46"/>
  <c r="Y1371" i="46"/>
  <c r="Z1371" i="46"/>
  <c r="W1372" i="46"/>
  <c r="X1372" i="46"/>
  <c r="Y1372" i="46"/>
  <c r="Z1372" i="46"/>
  <c r="W1373" i="46"/>
  <c r="X1373" i="46"/>
  <c r="Y1373" i="46"/>
  <c r="Z1373" i="46"/>
  <c r="W1374" i="46"/>
  <c r="X1374" i="46"/>
  <c r="Y1374" i="46"/>
  <c r="Z1374" i="46"/>
  <c r="W1375" i="46"/>
  <c r="X1375" i="46"/>
  <c r="Y1375" i="46"/>
  <c r="Z1375" i="46"/>
  <c r="W1376" i="46"/>
  <c r="X1376" i="46"/>
  <c r="Y1376" i="46"/>
  <c r="Z1376" i="46"/>
  <c r="W1377" i="46"/>
  <c r="X1377" i="46"/>
  <c r="Y1377" i="46"/>
  <c r="Z1377" i="46"/>
  <c r="W1378" i="46"/>
  <c r="X1378" i="46"/>
  <c r="Y1378" i="46"/>
  <c r="Z1378" i="46"/>
  <c r="W1379" i="46"/>
  <c r="X1379" i="46"/>
  <c r="Y1379" i="46"/>
  <c r="Z1379" i="46"/>
  <c r="W1380" i="46"/>
  <c r="X1380" i="46"/>
  <c r="Y1380" i="46"/>
  <c r="Z1380" i="46"/>
  <c r="W1381" i="46"/>
  <c r="X1381" i="46"/>
  <c r="Y1381" i="46"/>
  <c r="Z1381" i="46"/>
  <c r="W1382" i="46"/>
  <c r="X1382" i="46"/>
  <c r="Y1382" i="46"/>
  <c r="Z1382" i="46"/>
  <c r="W1383" i="46"/>
  <c r="X1383" i="46"/>
  <c r="Y1383" i="46"/>
  <c r="Z1383" i="46"/>
  <c r="W1384" i="46"/>
  <c r="X1384" i="46"/>
  <c r="Y1384" i="46"/>
  <c r="Z1384" i="46"/>
  <c r="W1385" i="46"/>
  <c r="X1385" i="46"/>
  <c r="Y1385" i="46"/>
  <c r="Z1385" i="46"/>
  <c r="W1386" i="46"/>
  <c r="X1386" i="46"/>
  <c r="Y1386" i="46"/>
  <c r="Z1386" i="46"/>
  <c r="W1387" i="46"/>
  <c r="X1387" i="46"/>
  <c r="Y1387" i="46"/>
  <c r="Z1387" i="46"/>
  <c r="W1388" i="46"/>
  <c r="X1388" i="46"/>
  <c r="Y1388" i="46"/>
  <c r="Z1388" i="46"/>
  <c r="W1389" i="46"/>
  <c r="X1389" i="46"/>
  <c r="Y1389" i="46"/>
  <c r="Z1389" i="46"/>
  <c r="W1390" i="46"/>
  <c r="X1390" i="46"/>
  <c r="Y1390" i="46"/>
  <c r="Z1390" i="46"/>
  <c r="W1391" i="46"/>
  <c r="X1391" i="46"/>
  <c r="Y1391" i="46"/>
  <c r="Z1391" i="46"/>
  <c r="W1392" i="46"/>
  <c r="X1392" i="46"/>
  <c r="Y1392" i="46"/>
  <c r="Z1392" i="46"/>
  <c r="W1393" i="46"/>
  <c r="X1393" i="46"/>
  <c r="Y1393" i="46"/>
  <c r="Z1393" i="46"/>
  <c r="W1394" i="46"/>
  <c r="X1394" i="46"/>
  <c r="Y1394" i="46"/>
  <c r="Z1394" i="46"/>
  <c r="W1395" i="46"/>
  <c r="X1395" i="46"/>
  <c r="Y1395" i="46"/>
  <c r="Z1395" i="46"/>
  <c r="W1396" i="46"/>
  <c r="X1396" i="46"/>
  <c r="Y1396" i="46"/>
  <c r="Z1396" i="46"/>
  <c r="W1397" i="46"/>
  <c r="X1397" i="46"/>
  <c r="Y1397" i="46"/>
  <c r="Z1397" i="46"/>
  <c r="W1398" i="46"/>
  <c r="X1398" i="46"/>
  <c r="Y1398" i="46"/>
  <c r="Z1398" i="46"/>
  <c r="W1399" i="46"/>
  <c r="X1399" i="46"/>
  <c r="Y1399" i="46"/>
  <c r="Z1399" i="46"/>
  <c r="W1400" i="46"/>
  <c r="X1400" i="46"/>
  <c r="Y1400" i="46"/>
  <c r="Z1400" i="46"/>
  <c r="W1401" i="46"/>
  <c r="X1401" i="46"/>
  <c r="Y1401" i="46"/>
  <c r="Z1401" i="46"/>
  <c r="W1402" i="46"/>
  <c r="X1402" i="46"/>
  <c r="Y1402" i="46"/>
  <c r="Z1402" i="46"/>
  <c r="W1403" i="46"/>
  <c r="X1403" i="46"/>
  <c r="Y1403" i="46"/>
  <c r="Z1403" i="46"/>
  <c r="W1404" i="46"/>
  <c r="X1404" i="46"/>
  <c r="Y1404" i="46"/>
  <c r="Z1404" i="46"/>
  <c r="W1405" i="46"/>
  <c r="X1405" i="46"/>
  <c r="Y1405" i="46"/>
  <c r="Z1405" i="46"/>
  <c r="W1406" i="46"/>
  <c r="X1406" i="46"/>
  <c r="Y1406" i="46"/>
  <c r="Z1406" i="46"/>
  <c r="W1407" i="46"/>
  <c r="X1407" i="46"/>
  <c r="Y1407" i="46"/>
  <c r="Z1407" i="46"/>
  <c r="W1408" i="46"/>
  <c r="X1408" i="46"/>
  <c r="Y1408" i="46"/>
  <c r="Z1408" i="46"/>
  <c r="W1409" i="46"/>
  <c r="X1409" i="46"/>
  <c r="Y1409" i="46"/>
  <c r="Z1409" i="46"/>
  <c r="W1410" i="46"/>
  <c r="X1410" i="46"/>
  <c r="Y1410" i="46"/>
  <c r="Z1410" i="46"/>
  <c r="W1411" i="46"/>
  <c r="X1411" i="46"/>
  <c r="Y1411" i="46"/>
  <c r="Z1411" i="46"/>
  <c r="W1412" i="46"/>
  <c r="X1412" i="46"/>
  <c r="Y1412" i="46"/>
  <c r="Z1412" i="46"/>
  <c r="W1413" i="46"/>
  <c r="X1413" i="46"/>
  <c r="Y1413" i="46"/>
  <c r="Z1413" i="46"/>
  <c r="W1414" i="46"/>
  <c r="X1414" i="46"/>
  <c r="Y1414" i="46"/>
  <c r="Z1414" i="46"/>
  <c r="W1415" i="46"/>
  <c r="X1415" i="46"/>
  <c r="Y1415" i="46"/>
  <c r="Z1415" i="46"/>
  <c r="W1416" i="46"/>
  <c r="X1416" i="46"/>
  <c r="Y1416" i="46"/>
  <c r="Z1416" i="46"/>
  <c r="W1417" i="46"/>
  <c r="X1417" i="46"/>
  <c r="Y1417" i="46"/>
  <c r="Z1417" i="46"/>
  <c r="W1418" i="46"/>
  <c r="X1418" i="46"/>
  <c r="Y1418" i="46"/>
  <c r="Z1418" i="46"/>
  <c r="W1419" i="46"/>
  <c r="X1419" i="46"/>
  <c r="Y1419" i="46"/>
  <c r="Z1419" i="46"/>
  <c r="W1420" i="46"/>
  <c r="X1420" i="46"/>
  <c r="Y1420" i="46"/>
  <c r="Z1420" i="46"/>
  <c r="W1421" i="46"/>
  <c r="X1421" i="46"/>
  <c r="Y1421" i="46"/>
  <c r="Z1421" i="46"/>
  <c r="W1422" i="46"/>
  <c r="X1422" i="46"/>
  <c r="Y1422" i="46"/>
  <c r="Z1422" i="46"/>
  <c r="W1423" i="46"/>
  <c r="X1423" i="46"/>
  <c r="Y1423" i="46"/>
  <c r="Z1423" i="46"/>
  <c r="W1424" i="46"/>
  <c r="X1424" i="46"/>
  <c r="Y1424" i="46"/>
  <c r="Z1424" i="46"/>
  <c r="W1425" i="46"/>
  <c r="X1425" i="46"/>
  <c r="Y1425" i="46"/>
  <c r="Z1425" i="46"/>
  <c r="W1426" i="46"/>
  <c r="X1426" i="46"/>
  <c r="Y1426" i="46"/>
  <c r="Z1426" i="46"/>
  <c r="W1427" i="46"/>
  <c r="X1427" i="46"/>
  <c r="Y1427" i="46"/>
  <c r="Z1427" i="46"/>
  <c r="W1428" i="46"/>
  <c r="X1428" i="46"/>
  <c r="Y1428" i="46"/>
  <c r="Z1428" i="46"/>
  <c r="W1429" i="46"/>
  <c r="X1429" i="46"/>
  <c r="Y1429" i="46"/>
  <c r="Z1429" i="46"/>
  <c r="W1430" i="46"/>
  <c r="X1430" i="46"/>
  <c r="Y1430" i="46"/>
  <c r="Z1430" i="46"/>
  <c r="W1431" i="46"/>
  <c r="X1431" i="46"/>
  <c r="Y1431" i="46"/>
  <c r="Z1431" i="46"/>
  <c r="W1432" i="46"/>
  <c r="X1432" i="46"/>
  <c r="Y1432" i="46"/>
  <c r="Z1432" i="46"/>
  <c r="W1433" i="46"/>
  <c r="X1433" i="46"/>
  <c r="Y1433" i="46"/>
  <c r="Z1433" i="46"/>
  <c r="W1434" i="46"/>
  <c r="X1434" i="46"/>
  <c r="Y1434" i="46"/>
  <c r="Z1434" i="46"/>
  <c r="W1435" i="46"/>
  <c r="X1435" i="46"/>
  <c r="Y1435" i="46"/>
  <c r="Z1435" i="46"/>
  <c r="W1436" i="46"/>
  <c r="X1436" i="46"/>
  <c r="Y1436" i="46"/>
  <c r="Z1436" i="46"/>
  <c r="W1437" i="46"/>
  <c r="X1437" i="46"/>
  <c r="Y1437" i="46"/>
  <c r="Z1437" i="46"/>
  <c r="W1438" i="46"/>
  <c r="X1438" i="46"/>
  <c r="Y1438" i="46"/>
  <c r="Z1438" i="46"/>
  <c r="W1439" i="46"/>
  <c r="X1439" i="46"/>
  <c r="Y1439" i="46"/>
  <c r="Z1439" i="46"/>
  <c r="W1440" i="46"/>
  <c r="X1440" i="46"/>
  <c r="Y1440" i="46"/>
  <c r="Z1440" i="46"/>
  <c r="W1441" i="46"/>
  <c r="X1441" i="46"/>
  <c r="Y1441" i="46"/>
  <c r="Z1441" i="46"/>
  <c r="W1442" i="46"/>
  <c r="X1442" i="46"/>
  <c r="Y1442" i="46"/>
  <c r="Z1442" i="46"/>
  <c r="W1443" i="46"/>
  <c r="X1443" i="46"/>
  <c r="Y1443" i="46"/>
  <c r="Z1443" i="46"/>
  <c r="W1444" i="46"/>
  <c r="X1444" i="46"/>
  <c r="Y1444" i="46"/>
  <c r="Z1444" i="46"/>
  <c r="W1445" i="46"/>
  <c r="X1445" i="46"/>
  <c r="Y1445" i="46"/>
  <c r="Z1445" i="46"/>
  <c r="W1446" i="46"/>
  <c r="X1446" i="46"/>
  <c r="Y1446" i="46"/>
  <c r="Z1446" i="46"/>
  <c r="W1447" i="46"/>
  <c r="X1447" i="46"/>
  <c r="Y1447" i="46"/>
  <c r="Z1447" i="46"/>
  <c r="W1448" i="46"/>
  <c r="X1448" i="46"/>
  <c r="Y1448" i="46"/>
  <c r="Z1448" i="46"/>
  <c r="W1449" i="46"/>
  <c r="X1449" i="46"/>
  <c r="Y1449" i="46"/>
  <c r="Z1449" i="46"/>
  <c r="W1450" i="46"/>
  <c r="X1450" i="46"/>
  <c r="Y1450" i="46"/>
  <c r="Z1450" i="46"/>
  <c r="W1451" i="46"/>
  <c r="X1451" i="46"/>
  <c r="Y1451" i="46"/>
  <c r="Z1451" i="46"/>
  <c r="W1452" i="46"/>
  <c r="X1452" i="46"/>
  <c r="Y1452" i="46"/>
  <c r="Z1452" i="46"/>
  <c r="W1453" i="46"/>
  <c r="X1453" i="46"/>
  <c r="Y1453" i="46"/>
  <c r="Z1453" i="46"/>
  <c r="W1454" i="46"/>
  <c r="X1454" i="46"/>
  <c r="Y1454" i="46"/>
  <c r="Z1454" i="46"/>
  <c r="W1455" i="46"/>
  <c r="X1455" i="46"/>
  <c r="Y1455" i="46"/>
  <c r="Z1455" i="46"/>
  <c r="W1456" i="46"/>
  <c r="X1456" i="46"/>
  <c r="Y1456" i="46"/>
  <c r="Z1456" i="46"/>
  <c r="W1457" i="46"/>
  <c r="X1457" i="46"/>
  <c r="Y1457" i="46"/>
  <c r="Z1457" i="46"/>
  <c r="W1458" i="46"/>
  <c r="X1458" i="46"/>
  <c r="Y1458" i="46"/>
  <c r="Z1458" i="46"/>
  <c r="W1459" i="46"/>
  <c r="X1459" i="46"/>
  <c r="Y1459" i="46"/>
  <c r="Z1459" i="46"/>
  <c r="W1460" i="46"/>
  <c r="X1460" i="46"/>
  <c r="Y1460" i="46"/>
  <c r="Z1460" i="46"/>
  <c r="W1461" i="46"/>
  <c r="X1461" i="46"/>
  <c r="Y1461" i="46"/>
  <c r="Z1461" i="46"/>
  <c r="W1462" i="46"/>
  <c r="X1462" i="46"/>
  <c r="Y1462" i="46"/>
  <c r="Z1462" i="46"/>
  <c r="W1463" i="46"/>
  <c r="X1463" i="46"/>
  <c r="Y1463" i="46"/>
  <c r="Z1463" i="46"/>
  <c r="W1464" i="46"/>
  <c r="X1464" i="46"/>
  <c r="Y1464" i="46"/>
  <c r="Z1464" i="46"/>
  <c r="W1465" i="46"/>
  <c r="X1465" i="46"/>
  <c r="Y1465" i="46"/>
  <c r="Z1465" i="46"/>
  <c r="W1466" i="46"/>
  <c r="X1466" i="46"/>
  <c r="Y1466" i="46"/>
  <c r="Z1466" i="46"/>
  <c r="W1467" i="46"/>
  <c r="X1467" i="46"/>
  <c r="Y1467" i="46"/>
  <c r="Z1467" i="46"/>
  <c r="W1468" i="46"/>
  <c r="X1468" i="46"/>
  <c r="Y1468" i="46"/>
  <c r="Z1468" i="46"/>
  <c r="W1469" i="46"/>
  <c r="X1469" i="46"/>
  <c r="Y1469" i="46"/>
  <c r="Z1469" i="46"/>
  <c r="W1470" i="46"/>
  <c r="X1470" i="46"/>
  <c r="Y1470" i="46"/>
  <c r="Z1470" i="46"/>
  <c r="W1471" i="46"/>
  <c r="X1471" i="46"/>
  <c r="Y1471" i="46"/>
  <c r="Z1471" i="46"/>
  <c r="W1472" i="46"/>
  <c r="X1472" i="46"/>
  <c r="Y1472" i="46"/>
  <c r="Z1472" i="46"/>
  <c r="W1473" i="46"/>
  <c r="X1473" i="46"/>
  <c r="Y1473" i="46"/>
  <c r="Z1473" i="46"/>
  <c r="W1474" i="46"/>
  <c r="X1474" i="46"/>
  <c r="Y1474" i="46"/>
  <c r="Z1474" i="46"/>
  <c r="W1475" i="46"/>
  <c r="X1475" i="46"/>
  <c r="Y1475" i="46"/>
  <c r="Z1475" i="46"/>
  <c r="W1476" i="46"/>
  <c r="X1476" i="46"/>
  <c r="Y1476" i="46"/>
  <c r="Z1476" i="46"/>
  <c r="W1477" i="46"/>
  <c r="X1477" i="46"/>
  <c r="Y1477" i="46"/>
  <c r="Z1477" i="46"/>
  <c r="W1478" i="46"/>
  <c r="X1478" i="46"/>
  <c r="Y1478" i="46"/>
  <c r="Z1478" i="46"/>
  <c r="W1479" i="46"/>
  <c r="X1479" i="46"/>
  <c r="Y1479" i="46"/>
  <c r="Z1479" i="46"/>
  <c r="W1480" i="46"/>
  <c r="X1480" i="46"/>
  <c r="Y1480" i="46"/>
  <c r="Z1480" i="46"/>
  <c r="W1481" i="46"/>
  <c r="X1481" i="46"/>
  <c r="Y1481" i="46"/>
  <c r="Z1481" i="46"/>
  <c r="W1482" i="46"/>
  <c r="X1482" i="46"/>
  <c r="Y1482" i="46"/>
  <c r="Z1482" i="46"/>
  <c r="W1483" i="46"/>
  <c r="X1483" i="46"/>
  <c r="Y1483" i="46"/>
  <c r="Z1483" i="46"/>
  <c r="W1484" i="46"/>
  <c r="X1484" i="46"/>
  <c r="Y1484" i="46"/>
  <c r="Z1484" i="46"/>
  <c r="W1485" i="46"/>
  <c r="X1485" i="46"/>
  <c r="Y1485" i="46"/>
  <c r="Z1485" i="46"/>
  <c r="W1486" i="46"/>
  <c r="X1486" i="46"/>
  <c r="Y1486" i="46"/>
  <c r="Z1486" i="46"/>
  <c r="W1487" i="46"/>
  <c r="X1487" i="46"/>
  <c r="Y1487" i="46"/>
  <c r="Z1487" i="46"/>
  <c r="W1488" i="46"/>
  <c r="X1488" i="46"/>
  <c r="Y1488" i="46"/>
  <c r="Z1488" i="46"/>
  <c r="W1489" i="46"/>
  <c r="X1489" i="46"/>
  <c r="Y1489" i="46"/>
  <c r="Z1489" i="46"/>
  <c r="W1490" i="46"/>
  <c r="X1490" i="46"/>
  <c r="Y1490" i="46"/>
  <c r="Z1490" i="46"/>
  <c r="W1491" i="46"/>
  <c r="X1491" i="46"/>
  <c r="Y1491" i="46"/>
  <c r="Z1491" i="46"/>
  <c r="W1492" i="46"/>
  <c r="X1492" i="46"/>
  <c r="Y1492" i="46"/>
  <c r="Z1492" i="46"/>
  <c r="W1493" i="46"/>
  <c r="X1493" i="46"/>
  <c r="Y1493" i="46"/>
  <c r="Z1493" i="46"/>
  <c r="W1494" i="46"/>
  <c r="X1494" i="46"/>
  <c r="Y1494" i="46"/>
  <c r="Z1494" i="46"/>
  <c r="W1495" i="46"/>
  <c r="X1495" i="46"/>
  <c r="Y1495" i="46"/>
  <c r="Z1495" i="46"/>
  <c r="W1496" i="46"/>
  <c r="X1496" i="46"/>
  <c r="Y1496" i="46"/>
  <c r="Z1496" i="46"/>
  <c r="W1497" i="46"/>
  <c r="X1497" i="46"/>
  <c r="Y1497" i="46"/>
  <c r="Z1497" i="46"/>
  <c r="W1498" i="46"/>
  <c r="X1498" i="46"/>
  <c r="Y1498" i="46"/>
  <c r="Z1498" i="46"/>
  <c r="W1499" i="46"/>
  <c r="X1499" i="46"/>
  <c r="Y1499" i="46"/>
  <c r="Z1499" i="46"/>
  <c r="W1500" i="46"/>
  <c r="X1500" i="46"/>
  <c r="Y1500" i="46"/>
  <c r="Z1500" i="46"/>
  <c r="W1501" i="46"/>
  <c r="X1501" i="46"/>
  <c r="Y1501" i="46"/>
  <c r="Z1501" i="46"/>
  <c r="W1502" i="46"/>
  <c r="X1502" i="46"/>
  <c r="Y1502" i="46"/>
  <c r="Z1502" i="46"/>
  <c r="W1503" i="46"/>
  <c r="X1503" i="46"/>
  <c r="Y1503" i="46"/>
  <c r="Z1503" i="46"/>
  <c r="W1504" i="46"/>
  <c r="X1504" i="46"/>
  <c r="Y1504" i="46"/>
  <c r="Z1504" i="46"/>
  <c r="W1505" i="46"/>
  <c r="X1505" i="46"/>
  <c r="Y1505" i="46"/>
  <c r="Z1505" i="46"/>
  <c r="W1506" i="46"/>
  <c r="X1506" i="46"/>
  <c r="Y1506" i="46"/>
  <c r="Z1506" i="46"/>
  <c r="W1507" i="46"/>
  <c r="X1507" i="46"/>
  <c r="Y1507" i="46"/>
  <c r="Z1507" i="46"/>
  <c r="W1508" i="46"/>
  <c r="X1508" i="46"/>
  <c r="Y1508" i="46"/>
  <c r="Z1508" i="46"/>
  <c r="W1509" i="46"/>
  <c r="X1509" i="46"/>
  <c r="Y1509" i="46"/>
  <c r="Z1509" i="46"/>
  <c r="W1510" i="46"/>
  <c r="X1510" i="46"/>
  <c r="Y1510" i="46"/>
  <c r="Z1510" i="46"/>
  <c r="W1511" i="46"/>
  <c r="X1511" i="46"/>
  <c r="Y1511" i="46"/>
  <c r="Z1511" i="46"/>
  <c r="W1512" i="46"/>
  <c r="X1512" i="46"/>
  <c r="Y1512" i="46"/>
  <c r="Z1512" i="46"/>
  <c r="W1513" i="46"/>
  <c r="X1513" i="46"/>
  <c r="Y1513" i="46"/>
  <c r="Z1513" i="46"/>
  <c r="W1514" i="46"/>
  <c r="X1514" i="46"/>
  <c r="Y1514" i="46"/>
  <c r="Z1514" i="46"/>
  <c r="W1515" i="46"/>
  <c r="X1515" i="46"/>
  <c r="Y1515" i="46"/>
  <c r="Z1515" i="46"/>
  <c r="W1516" i="46"/>
  <c r="X1516" i="46"/>
  <c r="Y1516" i="46"/>
  <c r="Z1516" i="46"/>
  <c r="W1517" i="46"/>
  <c r="X1517" i="46"/>
  <c r="Y1517" i="46"/>
  <c r="Z1517" i="46"/>
  <c r="W1518" i="46"/>
  <c r="X1518" i="46"/>
  <c r="Y1518" i="46"/>
  <c r="Z1518" i="46"/>
  <c r="W1519" i="46"/>
  <c r="X1519" i="46"/>
  <c r="Y1519" i="46"/>
  <c r="Z1519" i="46"/>
  <c r="W1520" i="46"/>
  <c r="X1520" i="46"/>
  <c r="Y1520" i="46"/>
  <c r="Z1520" i="46"/>
  <c r="W1521" i="46"/>
  <c r="X1521" i="46"/>
  <c r="Y1521" i="46"/>
  <c r="Z1521" i="46"/>
  <c r="W1522" i="46"/>
  <c r="X1522" i="46"/>
  <c r="Y1522" i="46"/>
  <c r="Z1522" i="46"/>
  <c r="W1523" i="46"/>
  <c r="X1523" i="46"/>
  <c r="Y1523" i="46"/>
  <c r="Z1523" i="46"/>
  <c r="W1524" i="46"/>
  <c r="X1524" i="46"/>
  <c r="Y1524" i="46"/>
  <c r="Z1524" i="46"/>
  <c r="W1525" i="46"/>
  <c r="X1525" i="46"/>
  <c r="Y1525" i="46"/>
  <c r="Z1525" i="46"/>
  <c r="W1526" i="46"/>
  <c r="X1526" i="46"/>
  <c r="Y1526" i="46"/>
  <c r="Z1526" i="46"/>
  <c r="W1527" i="46"/>
  <c r="X1527" i="46"/>
  <c r="Y1527" i="46"/>
  <c r="Z1527" i="46"/>
  <c r="W1528" i="46"/>
  <c r="X1528" i="46"/>
  <c r="Y1528" i="46"/>
  <c r="Z1528" i="46"/>
  <c r="W1529" i="46"/>
  <c r="X1529" i="46"/>
  <c r="Y1529" i="46"/>
  <c r="Z1529" i="46"/>
  <c r="W1530" i="46"/>
  <c r="X1530" i="46"/>
  <c r="Y1530" i="46"/>
  <c r="Z1530" i="46"/>
  <c r="W1531" i="46"/>
  <c r="X1531" i="46"/>
  <c r="Y1531" i="46"/>
  <c r="Z1531" i="46"/>
  <c r="W1532" i="46"/>
  <c r="X1532" i="46"/>
  <c r="Y1532" i="46"/>
  <c r="Z1532" i="46"/>
  <c r="W1533" i="46"/>
  <c r="X1533" i="46"/>
  <c r="Y1533" i="46"/>
  <c r="Z1533" i="46"/>
  <c r="W1534" i="46"/>
  <c r="X1534" i="46"/>
  <c r="Y1534" i="46"/>
  <c r="Z1534" i="46"/>
  <c r="W1535" i="46"/>
  <c r="X1535" i="46"/>
  <c r="Y1535" i="46"/>
  <c r="Z1535" i="46"/>
  <c r="W1536" i="46"/>
  <c r="X1536" i="46"/>
  <c r="Y1536" i="46"/>
  <c r="Z1536" i="46"/>
  <c r="W1537" i="46"/>
  <c r="X1537" i="46"/>
  <c r="Y1537" i="46"/>
  <c r="Z1537" i="46"/>
  <c r="W1538" i="46"/>
  <c r="X1538" i="46"/>
  <c r="Y1538" i="46"/>
  <c r="Z1538" i="46"/>
  <c r="W1539" i="46"/>
  <c r="X1539" i="46"/>
  <c r="Y1539" i="46"/>
  <c r="Z1539" i="46"/>
  <c r="W1540" i="46"/>
  <c r="X1540" i="46"/>
  <c r="Y1540" i="46"/>
  <c r="Z1540" i="46"/>
  <c r="W1541" i="46"/>
  <c r="X1541" i="46"/>
  <c r="Y1541" i="46"/>
  <c r="Z1541" i="46"/>
  <c r="W1542" i="46"/>
  <c r="X1542" i="46"/>
  <c r="Y1542" i="46"/>
  <c r="Z1542" i="46"/>
  <c r="W1543" i="46"/>
  <c r="X1543" i="46"/>
  <c r="Y1543" i="46"/>
  <c r="Z1543" i="46"/>
  <c r="W1544" i="46"/>
  <c r="X1544" i="46"/>
  <c r="Y1544" i="46"/>
  <c r="Z1544" i="46"/>
  <c r="W1545" i="46"/>
  <c r="X1545" i="46"/>
  <c r="Y1545" i="46"/>
  <c r="Z1545" i="46"/>
  <c r="W1546" i="46"/>
  <c r="X1546" i="46"/>
  <c r="Y1546" i="46"/>
  <c r="Z1546" i="46"/>
  <c r="W1547" i="46"/>
  <c r="X1547" i="46"/>
  <c r="Y1547" i="46"/>
  <c r="Z1547" i="46"/>
  <c r="W1548" i="46"/>
  <c r="X1548" i="46"/>
  <c r="Y1548" i="46"/>
  <c r="Z1548" i="46"/>
  <c r="W1549" i="46"/>
  <c r="X1549" i="46"/>
  <c r="Y1549" i="46"/>
  <c r="Z1549" i="46"/>
  <c r="W1550" i="46"/>
  <c r="X1550" i="46"/>
  <c r="Y1550" i="46"/>
  <c r="Z1550" i="46"/>
  <c r="W1551" i="46"/>
  <c r="X1551" i="46"/>
  <c r="Y1551" i="46"/>
  <c r="Z1551" i="46"/>
  <c r="W1552" i="46"/>
  <c r="X1552" i="46"/>
  <c r="Y1552" i="46"/>
  <c r="Z1552" i="46"/>
  <c r="W1553" i="46"/>
  <c r="X1553" i="46"/>
  <c r="Y1553" i="46"/>
  <c r="Z1553" i="46"/>
  <c r="W1554" i="46"/>
  <c r="X1554" i="46"/>
  <c r="Y1554" i="46"/>
  <c r="Z1554" i="46"/>
  <c r="W1555" i="46"/>
  <c r="X1555" i="46"/>
  <c r="Y1555" i="46"/>
  <c r="Z1555" i="46"/>
  <c r="W1556" i="46"/>
  <c r="X1556" i="46"/>
  <c r="Y1556" i="46"/>
  <c r="Z1556" i="46"/>
  <c r="W1557" i="46"/>
  <c r="X1557" i="46"/>
  <c r="Y1557" i="46"/>
  <c r="Z1557" i="46"/>
  <c r="W1558" i="46"/>
  <c r="X1558" i="46"/>
  <c r="Y1558" i="46"/>
  <c r="Z1558" i="46"/>
  <c r="W1559" i="46"/>
  <c r="X1559" i="46"/>
  <c r="Y1559" i="46"/>
  <c r="Z1559" i="46"/>
  <c r="W1560" i="46"/>
  <c r="X1560" i="46"/>
  <c r="Y1560" i="46"/>
  <c r="Z1560" i="46"/>
  <c r="W1561" i="46"/>
  <c r="X1561" i="46"/>
  <c r="Y1561" i="46"/>
  <c r="Z1561" i="46"/>
  <c r="W1562" i="46"/>
  <c r="X1562" i="46"/>
  <c r="Y1562" i="46"/>
  <c r="Z1562" i="46"/>
  <c r="W1563" i="46"/>
  <c r="X1563" i="46"/>
  <c r="Y1563" i="46"/>
  <c r="Z1563" i="46"/>
  <c r="W1564" i="46"/>
  <c r="X1564" i="46"/>
  <c r="Y1564" i="46"/>
  <c r="Z1564" i="46"/>
  <c r="W1565" i="46"/>
  <c r="X1565" i="46"/>
  <c r="Y1565" i="46"/>
  <c r="Z1565" i="46"/>
  <c r="W1566" i="46"/>
  <c r="X1566" i="46"/>
  <c r="Y1566" i="46"/>
  <c r="Z1566" i="46"/>
  <c r="W1567" i="46"/>
  <c r="X1567" i="46"/>
  <c r="Y1567" i="46"/>
  <c r="Z1567" i="46"/>
  <c r="W1568" i="46"/>
  <c r="X1568" i="46"/>
  <c r="Y1568" i="46"/>
  <c r="Z1568" i="46"/>
  <c r="W1569" i="46"/>
  <c r="X1569" i="46"/>
  <c r="Y1569" i="46"/>
  <c r="Z1569" i="46"/>
  <c r="W1570" i="46"/>
  <c r="X1570" i="46"/>
  <c r="Y1570" i="46"/>
  <c r="Z1570" i="46"/>
  <c r="W1571" i="46"/>
  <c r="X1571" i="46"/>
  <c r="Y1571" i="46"/>
  <c r="Z1571" i="46"/>
  <c r="W1572" i="46"/>
  <c r="X1572" i="46"/>
  <c r="Y1572" i="46"/>
  <c r="Z1572" i="46"/>
  <c r="W1573" i="46"/>
  <c r="X1573" i="46"/>
  <c r="Y1573" i="46"/>
  <c r="Z1573" i="46"/>
  <c r="W1574" i="46"/>
  <c r="X1574" i="46"/>
  <c r="Y1574" i="46"/>
  <c r="Z1574" i="46"/>
  <c r="W1575" i="46"/>
  <c r="X1575" i="46"/>
  <c r="Y1575" i="46"/>
  <c r="Z1575" i="46"/>
  <c r="W1576" i="46"/>
  <c r="X1576" i="46"/>
  <c r="Y1576" i="46"/>
  <c r="Z1576" i="46"/>
  <c r="W1577" i="46"/>
  <c r="X1577" i="46"/>
  <c r="Y1577" i="46"/>
  <c r="Z1577" i="46"/>
  <c r="W1578" i="46"/>
  <c r="X1578" i="46"/>
  <c r="Y1578" i="46"/>
  <c r="Z1578" i="46"/>
  <c r="W1579" i="46"/>
  <c r="X1579" i="46"/>
  <c r="Y1579" i="46"/>
  <c r="Z1579" i="46"/>
  <c r="W1580" i="46"/>
  <c r="X1580" i="46"/>
  <c r="Y1580" i="46"/>
  <c r="Z1580" i="46"/>
  <c r="W1581" i="46"/>
  <c r="X1581" i="46"/>
  <c r="Y1581" i="46"/>
  <c r="Z1581" i="46"/>
  <c r="W1582" i="46"/>
  <c r="X1582" i="46"/>
  <c r="Y1582" i="46"/>
  <c r="Z1582" i="46"/>
  <c r="W1583" i="46"/>
  <c r="X1583" i="46"/>
  <c r="Y1583" i="46"/>
  <c r="Z1583" i="46"/>
  <c r="W1584" i="46"/>
  <c r="X1584" i="46"/>
  <c r="Y1584" i="46"/>
  <c r="Z1584" i="46"/>
  <c r="H580" i="46"/>
  <c r="I580" i="46"/>
  <c r="G580" i="46"/>
  <c r="E580" i="46"/>
  <c r="C580" i="46"/>
  <c r="B580" i="46"/>
  <c r="A580" i="46"/>
  <c r="Z580" i="46" s="1"/>
  <c r="H579" i="46"/>
  <c r="I579" i="46"/>
  <c r="G579" i="46"/>
  <c r="E579" i="46"/>
  <c r="C579" i="46"/>
  <c r="B579" i="46"/>
  <c r="A579" i="46"/>
  <c r="W579" i="46" s="1"/>
  <c r="H578" i="46"/>
  <c r="I578" i="46"/>
  <c r="G578" i="46"/>
  <c r="E578" i="46"/>
  <c r="C578" i="46"/>
  <c r="B578" i="46"/>
  <c r="A578" i="46"/>
  <c r="Z578" i="46" s="1"/>
  <c r="H577" i="46"/>
  <c r="I577" i="46"/>
  <c r="G577" i="46"/>
  <c r="E577" i="46"/>
  <c r="C577" i="46"/>
  <c r="B577" i="46"/>
  <c r="A577" i="46"/>
  <c r="W577" i="46" s="1"/>
  <c r="H576" i="46"/>
  <c r="I576" i="46"/>
  <c r="G576" i="46"/>
  <c r="E576" i="46"/>
  <c r="C576" i="46"/>
  <c r="B576" i="46"/>
  <c r="A576" i="46"/>
  <c r="Z576" i="46" s="1"/>
  <c r="H575" i="46"/>
  <c r="I575" i="46"/>
  <c r="G575" i="46"/>
  <c r="E575" i="46"/>
  <c r="C575" i="46"/>
  <c r="B575" i="46"/>
  <c r="A575" i="46"/>
  <c r="W575" i="46" s="1"/>
  <c r="H574" i="46"/>
  <c r="I574" i="46"/>
  <c r="G574" i="46"/>
  <c r="E574" i="46"/>
  <c r="C574" i="46"/>
  <c r="B574" i="46"/>
  <c r="A574" i="46"/>
  <c r="Z574" i="46" s="1"/>
  <c r="H573" i="46"/>
  <c r="I573" i="46"/>
  <c r="G573" i="46"/>
  <c r="E573" i="46"/>
  <c r="C573" i="46"/>
  <c r="B573" i="46"/>
  <c r="A573" i="46"/>
  <c r="Y573" i="46" s="1"/>
  <c r="H572" i="46"/>
  <c r="I572" i="46"/>
  <c r="G572" i="46"/>
  <c r="E572" i="46"/>
  <c r="C572" i="46"/>
  <c r="B572" i="46"/>
  <c r="A572" i="46"/>
  <c r="Z572" i="46" s="1"/>
  <c r="H571" i="46"/>
  <c r="I571" i="46"/>
  <c r="G571" i="46"/>
  <c r="E571" i="46"/>
  <c r="C571" i="46"/>
  <c r="B571" i="46"/>
  <c r="A571" i="46"/>
  <c r="W571" i="46" s="1"/>
  <c r="H570" i="46"/>
  <c r="I570" i="46"/>
  <c r="G570" i="46"/>
  <c r="E570" i="46"/>
  <c r="C570" i="46"/>
  <c r="B570" i="46"/>
  <c r="A570" i="46"/>
  <c r="Z570" i="46" s="1"/>
  <c r="H569" i="46"/>
  <c r="I569" i="46"/>
  <c r="G569" i="46"/>
  <c r="E569" i="46"/>
  <c r="C569" i="46"/>
  <c r="B569" i="46"/>
  <c r="A569" i="46"/>
  <c r="Y569" i="46" s="1"/>
  <c r="H568" i="46"/>
  <c r="I568" i="46"/>
  <c r="G568" i="46"/>
  <c r="E568" i="46"/>
  <c r="C568" i="46"/>
  <c r="B568" i="46"/>
  <c r="A568" i="46"/>
  <c r="Z568" i="46" s="1"/>
  <c r="H567" i="46"/>
  <c r="I567" i="46"/>
  <c r="G567" i="46"/>
  <c r="E567" i="46"/>
  <c r="C567" i="46"/>
  <c r="B567" i="46"/>
  <c r="A567" i="46"/>
  <c r="W567" i="46" s="1"/>
  <c r="H566" i="46"/>
  <c r="I566" i="46"/>
  <c r="G566" i="46"/>
  <c r="E566" i="46"/>
  <c r="C566" i="46"/>
  <c r="B566" i="46"/>
  <c r="A566" i="46"/>
  <c r="Z566" i="46" s="1"/>
  <c r="H565" i="46"/>
  <c r="I565" i="46"/>
  <c r="G565" i="46"/>
  <c r="E565" i="46"/>
  <c r="C565" i="46"/>
  <c r="B565" i="46"/>
  <c r="A565" i="46"/>
  <c r="Y565" i="46" s="1"/>
  <c r="H564" i="46"/>
  <c r="I564" i="46"/>
  <c r="G564" i="46"/>
  <c r="E564" i="46"/>
  <c r="C564" i="46"/>
  <c r="B564" i="46"/>
  <c r="A564" i="46"/>
  <c r="Z564" i="46" s="1"/>
  <c r="H563" i="46"/>
  <c r="I563" i="46"/>
  <c r="G563" i="46"/>
  <c r="E563" i="46"/>
  <c r="C563" i="46"/>
  <c r="B563" i="46"/>
  <c r="A563" i="46"/>
  <c r="W563" i="46" s="1"/>
  <c r="H562" i="46"/>
  <c r="I562" i="46"/>
  <c r="G562" i="46"/>
  <c r="E562" i="46"/>
  <c r="C562" i="46"/>
  <c r="B562" i="46"/>
  <c r="A562" i="46"/>
  <c r="Z562" i="46" s="1"/>
  <c r="H561" i="46"/>
  <c r="I561" i="46"/>
  <c r="G561" i="46"/>
  <c r="E561" i="46"/>
  <c r="C561" i="46"/>
  <c r="B561" i="46"/>
  <c r="A561" i="46"/>
  <c r="W561" i="46" s="1"/>
  <c r="H560" i="46"/>
  <c r="I560" i="46"/>
  <c r="G560" i="46"/>
  <c r="E560" i="46"/>
  <c r="C560" i="46"/>
  <c r="B560" i="46"/>
  <c r="A560" i="46"/>
  <c r="Z560" i="46" s="1"/>
  <c r="H559" i="46"/>
  <c r="I559" i="46"/>
  <c r="G559" i="46"/>
  <c r="E559" i="46"/>
  <c r="C559" i="46"/>
  <c r="B559" i="46"/>
  <c r="A559" i="46"/>
  <c r="W559" i="46" s="1"/>
  <c r="H558" i="46"/>
  <c r="I558" i="46"/>
  <c r="G558" i="46"/>
  <c r="E558" i="46"/>
  <c r="C558" i="46"/>
  <c r="B558" i="46"/>
  <c r="A558" i="46"/>
  <c r="Z558" i="46" s="1"/>
  <c r="H557" i="46"/>
  <c r="I557" i="46"/>
  <c r="G557" i="46"/>
  <c r="E557" i="46"/>
  <c r="C557" i="46"/>
  <c r="B557" i="46"/>
  <c r="A557" i="46"/>
  <c r="Y557" i="46" s="1"/>
  <c r="H556" i="46"/>
  <c r="I556" i="46"/>
  <c r="G556" i="46"/>
  <c r="E556" i="46"/>
  <c r="C556" i="46"/>
  <c r="B556" i="46"/>
  <c r="A556" i="46"/>
  <c r="Z556" i="46" s="1"/>
  <c r="H555" i="46"/>
  <c r="I555" i="46"/>
  <c r="G555" i="46"/>
  <c r="E555" i="46"/>
  <c r="C555" i="46"/>
  <c r="B555" i="46"/>
  <c r="A555" i="46"/>
  <c r="W555" i="46" s="1"/>
  <c r="H554" i="46"/>
  <c r="I554" i="46"/>
  <c r="G554" i="46"/>
  <c r="E554" i="46"/>
  <c r="C554" i="46"/>
  <c r="B554" i="46"/>
  <c r="A554" i="46"/>
  <c r="Z554" i="46" s="1"/>
  <c r="H553" i="46"/>
  <c r="I553" i="46"/>
  <c r="G553" i="46"/>
  <c r="E553" i="46"/>
  <c r="C553" i="46"/>
  <c r="B553" i="46"/>
  <c r="A553" i="46"/>
  <c r="Y553" i="46" s="1"/>
  <c r="H552" i="46"/>
  <c r="I552" i="46"/>
  <c r="G552" i="46"/>
  <c r="E552" i="46"/>
  <c r="C552" i="46"/>
  <c r="B552" i="46"/>
  <c r="A552" i="46"/>
  <c r="Z552" i="46" s="1"/>
  <c r="H551" i="46"/>
  <c r="I551" i="46"/>
  <c r="G551" i="46"/>
  <c r="E551" i="46"/>
  <c r="C551" i="46"/>
  <c r="B551" i="46"/>
  <c r="A551" i="46"/>
  <c r="W551" i="46" s="1"/>
  <c r="H550" i="46"/>
  <c r="I550" i="46"/>
  <c r="G550" i="46"/>
  <c r="E550" i="46"/>
  <c r="C550" i="46"/>
  <c r="B550" i="46"/>
  <c r="A550" i="46"/>
  <c r="Z550" i="46" s="1"/>
  <c r="H549" i="46"/>
  <c r="I549" i="46"/>
  <c r="G549" i="46"/>
  <c r="E549" i="46"/>
  <c r="C549" i="46"/>
  <c r="B549" i="46"/>
  <c r="A549" i="46"/>
  <c r="Y549" i="46" s="1"/>
  <c r="H548" i="46"/>
  <c r="I548" i="46"/>
  <c r="G548" i="46"/>
  <c r="E548" i="46"/>
  <c r="C548" i="46"/>
  <c r="B548" i="46"/>
  <c r="A548" i="46"/>
  <c r="Z548" i="46" s="1"/>
  <c r="H547" i="46"/>
  <c r="I547" i="46"/>
  <c r="G547" i="46"/>
  <c r="E547" i="46"/>
  <c r="C547" i="46"/>
  <c r="B547" i="46"/>
  <c r="A547" i="46"/>
  <c r="W547" i="46" s="1"/>
  <c r="H546" i="46"/>
  <c r="I546" i="46"/>
  <c r="G546" i="46"/>
  <c r="E546" i="46"/>
  <c r="C546" i="46"/>
  <c r="B546" i="46"/>
  <c r="A546" i="46"/>
  <c r="Z546" i="46" s="1"/>
  <c r="H545" i="46"/>
  <c r="I545" i="46"/>
  <c r="G545" i="46"/>
  <c r="E545" i="46"/>
  <c r="C545" i="46"/>
  <c r="B545" i="46"/>
  <c r="A545" i="46"/>
  <c r="W545" i="46" s="1"/>
  <c r="H544" i="46"/>
  <c r="I544" i="46"/>
  <c r="G544" i="46"/>
  <c r="E544" i="46"/>
  <c r="C544" i="46"/>
  <c r="B544" i="46"/>
  <c r="A544" i="46"/>
  <c r="Z544" i="46" s="1"/>
  <c r="H543" i="46"/>
  <c r="I543" i="46"/>
  <c r="G543" i="46"/>
  <c r="E543" i="46"/>
  <c r="C543" i="46"/>
  <c r="B543" i="46"/>
  <c r="A543" i="46"/>
  <c r="W543" i="46" s="1"/>
  <c r="H542" i="46"/>
  <c r="I542" i="46"/>
  <c r="G542" i="46"/>
  <c r="E542" i="46"/>
  <c r="C542" i="46"/>
  <c r="B542" i="46"/>
  <c r="A542" i="46"/>
  <c r="Z542" i="46" s="1"/>
  <c r="H541" i="46"/>
  <c r="I541" i="46"/>
  <c r="G541" i="46"/>
  <c r="E541" i="46"/>
  <c r="C541" i="46"/>
  <c r="B541" i="46"/>
  <c r="A541" i="46"/>
  <c r="Y541" i="46" s="1"/>
  <c r="H540" i="46"/>
  <c r="I540" i="46"/>
  <c r="G540" i="46"/>
  <c r="E540" i="46"/>
  <c r="C540" i="46"/>
  <c r="B540" i="46"/>
  <c r="A540" i="46"/>
  <c r="Z540" i="46" s="1"/>
  <c r="H539" i="46"/>
  <c r="I539" i="46"/>
  <c r="G539" i="46"/>
  <c r="E539" i="46"/>
  <c r="C539" i="46"/>
  <c r="B539" i="46"/>
  <c r="A539" i="46"/>
  <c r="W539" i="46" s="1"/>
  <c r="H538" i="46"/>
  <c r="I538" i="46"/>
  <c r="G538" i="46"/>
  <c r="E538" i="46"/>
  <c r="C538" i="46"/>
  <c r="B538" i="46"/>
  <c r="A538" i="46"/>
  <c r="Z538" i="46" s="1"/>
  <c r="H537" i="46"/>
  <c r="I537" i="46"/>
  <c r="G537" i="46"/>
  <c r="E537" i="46"/>
  <c r="C537" i="46"/>
  <c r="B537" i="46"/>
  <c r="A537" i="46"/>
  <c r="W537" i="46" s="1"/>
  <c r="H536" i="46"/>
  <c r="I536" i="46"/>
  <c r="G536" i="46"/>
  <c r="E536" i="46"/>
  <c r="C536" i="46"/>
  <c r="B536" i="46"/>
  <c r="A536" i="46"/>
  <c r="Z536" i="46" s="1"/>
  <c r="H535" i="46"/>
  <c r="I535" i="46"/>
  <c r="G535" i="46"/>
  <c r="E535" i="46"/>
  <c r="C535" i="46"/>
  <c r="B535" i="46"/>
  <c r="A535" i="46"/>
  <c r="W535" i="46" s="1"/>
  <c r="H534" i="46"/>
  <c r="I534" i="46"/>
  <c r="G534" i="46"/>
  <c r="E534" i="46"/>
  <c r="C534" i="46"/>
  <c r="B534" i="46"/>
  <c r="A534" i="46"/>
  <c r="Z534" i="46" s="1"/>
  <c r="H533" i="46"/>
  <c r="I533" i="46"/>
  <c r="G533" i="46"/>
  <c r="E533" i="46"/>
  <c r="C533" i="46"/>
  <c r="B533" i="46"/>
  <c r="A533" i="46"/>
  <c r="Y533" i="46" s="1"/>
  <c r="H532" i="46"/>
  <c r="I532" i="46"/>
  <c r="G532" i="46"/>
  <c r="E532" i="46"/>
  <c r="C532" i="46"/>
  <c r="B532" i="46"/>
  <c r="A532" i="46"/>
  <c r="Z532" i="46" s="1"/>
  <c r="H531" i="46"/>
  <c r="I531" i="46"/>
  <c r="G531" i="46"/>
  <c r="E531" i="46"/>
  <c r="C531" i="46"/>
  <c r="B531" i="46"/>
  <c r="A531" i="46"/>
  <c r="W531" i="46" s="1"/>
  <c r="H530" i="46"/>
  <c r="I530" i="46"/>
  <c r="G530" i="46"/>
  <c r="E530" i="46"/>
  <c r="C530" i="46"/>
  <c r="B530" i="46"/>
  <c r="A530" i="46"/>
  <c r="Z530" i="46" s="1"/>
  <c r="H529" i="46"/>
  <c r="I529" i="46"/>
  <c r="G529" i="46"/>
  <c r="E529" i="46"/>
  <c r="C529" i="46"/>
  <c r="B529" i="46"/>
  <c r="A529" i="46"/>
  <c r="Y529" i="46" s="1"/>
  <c r="H528" i="46"/>
  <c r="I528" i="46"/>
  <c r="G528" i="46"/>
  <c r="E528" i="46"/>
  <c r="C528" i="46"/>
  <c r="B528" i="46"/>
  <c r="A528" i="46"/>
  <c r="Z528" i="46" s="1"/>
  <c r="H527" i="46"/>
  <c r="I527" i="46"/>
  <c r="G527" i="46"/>
  <c r="E527" i="46"/>
  <c r="C527" i="46"/>
  <c r="B527" i="46"/>
  <c r="A527" i="46"/>
  <c r="W527" i="46" s="1"/>
  <c r="H526" i="46"/>
  <c r="I526" i="46"/>
  <c r="G526" i="46"/>
  <c r="E526" i="46"/>
  <c r="C526" i="46"/>
  <c r="B526" i="46"/>
  <c r="A526" i="46"/>
  <c r="W526" i="46" s="1"/>
  <c r="H525" i="46"/>
  <c r="I525" i="46"/>
  <c r="G525" i="46"/>
  <c r="E525" i="46"/>
  <c r="C525" i="46"/>
  <c r="B525" i="46"/>
  <c r="A525" i="46"/>
  <c r="W525" i="46" s="1"/>
  <c r="H524" i="46"/>
  <c r="I524" i="46"/>
  <c r="G524" i="46"/>
  <c r="E524" i="46"/>
  <c r="C524" i="46"/>
  <c r="B524" i="46"/>
  <c r="A524" i="46"/>
  <c r="H523" i="46"/>
  <c r="I523" i="46"/>
  <c r="G523" i="46"/>
  <c r="E523" i="46"/>
  <c r="C523" i="46"/>
  <c r="B523" i="46"/>
  <c r="A523" i="46"/>
  <c r="Z523" i="46" s="1"/>
  <c r="H522" i="46"/>
  <c r="I522" i="46"/>
  <c r="G522" i="46"/>
  <c r="E522" i="46"/>
  <c r="C522" i="46"/>
  <c r="B522" i="46"/>
  <c r="A522" i="46"/>
  <c r="W522" i="46" s="1"/>
  <c r="H521" i="46"/>
  <c r="I521" i="46"/>
  <c r="G521" i="46"/>
  <c r="E521" i="46"/>
  <c r="C521" i="46"/>
  <c r="B521" i="46"/>
  <c r="A521" i="46"/>
  <c r="X521" i="46" s="1"/>
  <c r="H520" i="46"/>
  <c r="I520" i="46"/>
  <c r="G520" i="46"/>
  <c r="E520" i="46"/>
  <c r="C520" i="46"/>
  <c r="B520" i="46"/>
  <c r="A520" i="46"/>
  <c r="H519" i="46"/>
  <c r="I519" i="46"/>
  <c r="G519" i="46"/>
  <c r="E519" i="46"/>
  <c r="C519" i="46"/>
  <c r="B519" i="46"/>
  <c r="A519" i="46"/>
  <c r="Z519" i="46" s="1"/>
  <c r="H518" i="46"/>
  <c r="I518" i="46"/>
  <c r="G518" i="46"/>
  <c r="E518" i="46"/>
  <c r="C518" i="46"/>
  <c r="B518" i="46"/>
  <c r="A518" i="46"/>
  <c r="H517" i="46"/>
  <c r="I517" i="46"/>
  <c r="G517" i="46"/>
  <c r="E517" i="46"/>
  <c r="C517" i="46"/>
  <c r="B517" i="46"/>
  <c r="A517" i="46"/>
  <c r="H516" i="46"/>
  <c r="I516" i="46"/>
  <c r="G516" i="46"/>
  <c r="E516" i="46"/>
  <c r="C516" i="46"/>
  <c r="B516" i="46"/>
  <c r="A516" i="46"/>
  <c r="W516" i="46" s="1"/>
  <c r="H515" i="46"/>
  <c r="I515" i="46"/>
  <c r="G515" i="46"/>
  <c r="E515" i="46"/>
  <c r="C515" i="46"/>
  <c r="B515" i="46"/>
  <c r="A515" i="46"/>
  <c r="Z515" i="46" s="1"/>
  <c r="H514" i="46"/>
  <c r="I514" i="46"/>
  <c r="G514" i="46"/>
  <c r="E514" i="46"/>
  <c r="C514" i="46"/>
  <c r="B514" i="46"/>
  <c r="A514" i="46"/>
  <c r="Z514" i="46" s="1"/>
  <c r="H513" i="46"/>
  <c r="I513" i="46"/>
  <c r="G513" i="46"/>
  <c r="E513" i="46"/>
  <c r="C513" i="46"/>
  <c r="B513" i="46"/>
  <c r="A513" i="46"/>
  <c r="H512" i="46"/>
  <c r="I512" i="46"/>
  <c r="G512" i="46"/>
  <c r="E512" i="46"/>
  <c r="C512" i="46"/>
  <c r="B512" i="46"/>
  <c r="A512" i="46"/>
  <c r="H511" i="46"/>
  <c r="I511" i="46"/>
  <c r="G511" i="46"/>
  <c r="E511" i="46"/>
  <c r="C511" i="46"/>
  <c r="B511" i="46"/>
  <c r="A511" i="46"/>
  <c r="H510" i="46"/>
  <c r="I510" i="46"/>
  <c r="G510" i="46"/>
  <c r="E510" i="46"/>
  <c r="C510" i="46"/>
  <c r="B510" i="46"/>
  <c r="A510" i="46"/>
  <c r="W510" i="46" s="1"/>
  <c r="H509" i="46"/>
  <c r="I509" i="46"/>
  <c r="G509" i="46"/>
  <c r="E509" i="46"/>
  <c r="C509" i="46"/>
  <c r="B509" i="46"/>
  <c r="A509" i="46"/>
  <c r="Z509" i="46" s="1"/>
  <c r="H508" i="46"/>
  <c r="I508" i="46"/>
  <c r="G508" i="46"/>
  <c r="E508" i="46"/>
  <c r="C508" i="46"/>
  <c r="B508" i="46"/>
  <c r="A508" i="46"/>
  <c r="W508" i="46" s="1"/>
  <c r="H507" i="46"/>
  <c r="I507" i="46"/>
  <c r="G507" i="46"/>
  <c r="E507" i="46"/>
  <c r="C507" i="46"/>
  <c r="B507" i="46"/>
  <c r="A507" i="46"/>
  <c r="Z507" i="46" s="1"/>
  <c r="H506" i="46"/>
  <c r="I506" i="46"/>
  <c r="G506" i="46"/>
  <c r="E506" i="46"/>
  <c r="C506" i="46"/>
  <c r="B506" i="46"/>
  <c r="A506" i="46"/>
  <c r="Z506" i="46" s="1"/>
  <c r="H505" i="46"/>
  <c r="I505" i="46"/>
  <c r="G505" i="46"/>
  <c r="E505" i="46"/>
  <c r="C505" i="46"/>
  <c r="B505" i="46"/>
  <c r="A505" i="46"/>
  <c r="H504" i="46"/>
  <c r="I504" i="46"/>
  <c r="G504" i="46"/>
  <c r="E504" i="46"/>
  <c r="C504" i="46"/>
  <c r="B504" i="46"/>
  <c r="A504" i="46"/>
  <c r="H503" i="46"/>
  <c r="I503" i="46"/>
  <c r="G503" i="46"/>
  <c r="E503" i="46"/>
  <c r="C503" i="46"/>
  <c r="B503" i="46"/>
  <c r="A503" i="46"/>
  <c r="Z503" i="46" s="1"/>
  <c r="H502" i="46"/>
  <c r="I502" i="46"/>
  <c r="G502" i="46"/>
  <c r="E502" i="46"/>
  <c r="C502" i="46"/>
  <c r="B502" i="46"/>
  <c r="A502" i="46"/>
  <c r="H501" i="46"/>
  <c r="I501" i="46"/>
  <c r="G501" i="46"/>
  <c r="E501" i="46"/>
  <c r="C501" i="46"/>
  <c r="B501" i="46"/>
  <c r="A501" i="46"/>
  <c r="Z501" i="46" s="1"/>
  <c r="H500" i="46"/>
  <c r="I500" i="46"/>
  <c r="G500" i="46"/>
  <c r="E500" i="46"/>
  <c r="C500" i="46"/>
  <c r="B500" i="46"/>
  <c r="A500" i="46"/>
  <c r="W500" i="46" s="1"/>
  <c r="H499" i="46"/>
  <c r="I499" i="46"/>
  <c r="G499" i="46"/>
  <c r="E499" i="46"/>
  <c r="C499" i="46"/>
  <c r="B499" i="46"/>
  <c r="A499" i="46"/>
  <c r="Z499" i="46" s="1"/>
  <c r="H498" i="46"/>
  <c r="I498" i="46"/>
  <c r="G498" i="46"/>
  <c r="E498" i="46"/>
  <c r="C498" i="46"/>
  <c r="B498" i="46"/>
  <c r="A498" i="46"/>
  <c r="Z498" i="46" s="1"/>
  <c r="H497" i="46"/>
  <c r="I497" i="46"/>
  <c r="G497" i="46"/>
  <c r="E497" i="46"/>
  <c r="C497" i="46"/>
  <c r="B497" i="46"/>
  <c r="A497" i="46"/>
  <c r="H496" i="46"/>
  <c r="I496" i="46"/>
  <c r="G496" i="46"/>
  <c r="E496" i="46"/>
  <c r="C496" i="46"/>
  <c r="B496" i="46"/>
  <c r="A496" i="46"/>
  <c r="H495" i="46"/>
  <c r="I495" i="46"/>
  <c r="G495" i="46"/>
  <c r="E495" i="46"/>
  <c r="C495" i="46"/>
  <c r="B495" i="46"/>
  <c r="A495" i="46"/>
  <c r="H494" i="46"/>
  <c r="I494" i="46"/>
  <c r="G494" i="46"/>
  <c r="E494" i="46"/>
  <c r="C494" i="46"/>
  <c r="B494" i="46"/>
  <c r="A494" i="46"/>
  <c r="H493" i="46"/>
  <c r="I493" i="46"/>
  <c r="G493" i="46"/>
  <c r="E493" i="46"/>
  <c r="C493" i="46"/>
  <c r="B493" i="46"/>
  <c r="A493" i="46"/>
  <c r="Z493" i="46" s="1"/>
  <c r="H492" i="46"/>
  <c r="I492" i="46"/>
  <c r="G492" i="46"/>
  <c r="E492" i="46"/>
  <c r="C492" i="46"/>
  <c r="B492" i="46"/>
  <c r="A492" i="46"/>
  <c r="W492" i="46" s="1"/>
  <c r="H491" i="46"/>
  <c r="I491" i="46"/>
  <c r="G491" i="46"/>
  <c r="E491" i="46"/>
  <c r="C491" i="46"/>
  <c r="B491" i="46"/>
  <c r="A491" i="46"/>
  <c r="Z491" i="46" s="1"/>
  <c r="H490" i="46"/>
  <c r="I490" i="46"/>
  <c r="G490" i="46"/>
  <c r="E490" i="46"/>
  <c r="C490" i="46"/>
  <c r="B490" i="46"/>
  <c r="A490" i="46"/>
  <c r="Z490" i="46" s="1"/>
  <c r="H489" i="46"/>
  <c r="I489" i="46"/>
  <c r="G489" i="46"/>
  <c r="E489" i="46"/>
  <c r="C489" i="46"/>
  <c r="B489" i="46"/>
  <c r="A489" i="46"/>
  <c r="H488" i="46"/>
  <c r="I488" i="46"/>
  <c r="G488" i="46"/>
  <c r="E488" i="46"/>
  <c r="C488" i="46"/>
  <c r="B488" i="46"/>
  <c r="A488" i="46"/>
  <c r="H487" i="46"/>
  <c r="I487" i="46"/>
  <c r="G487" i="46"/>
  <c r="E487" i="46"/>
  <c r="C487" i="46"/>
  <c r="B487" i="46"/>
  <c r="A487" i="46"/>
  <c r="Z487" i="46" s="1"/>
  <c r="H486" i="46"/>
  <c r="I486" i="46"/>
  <c r="G486" i="46"/>
  <c r="E486" i="46"/>
  <c r="C486" i="46"/>
  <c r="B486" i="46"/>
  <c r="A486" i="46"/>
  <c r="H485" i="46"/>
  <c r="I485" i="46"/>
  <c r="G485" i="46"/>
  <c r="E485" i="46"/>
  <c r="C485" i="46"/>
  <c r="B485" i="46"/>
  <c r="A485" i="46"/>
  <c r="H484" i="46"/>
  <c r="I484" i="46"/>
  <c r="G484" i="46"/>
  <c r="E484" i="46"/>
  <c r="C484" i="46"/>
  <c r="B484" i="46"/>
  <c r="A484" i="46"/>
  <c r="W484" i="46" s="1"/>
  <c r="H483" i="46"/>
  <c r="I483" i="46"/>
  <c r="G483" i="46"/>
  <c r="E483" i="46"/>
  <c r="C483" i="46"/>
  <c r="B483" i="46"/>
  <c r="A483" i="46"/>
  <c r="Z483" i="46" s="1"/>
  <c r="H482" i="46"/>
  <c r="I482" i="46"/>
  <c r="G482" i="46"/>
  <c r="E482" i="46"/>
  <c r="C482" i="46"/>
  <c r="B482" i="46"/>
  <c r="A482" i="46"/>
  <c r="Z482" i="46" s="1"/>
  <c r="H481" i="46"/>
  <c r="I481" i="46"/>
  <c r="G481" i="46"/>
  <c r="E481" i="46"/>
  <c r="C481" i="46"/>
  <c r="B481" i="46"/>
  <c r="A481" i="46"/>
  <c r="H480" i="46"/>
  <c r="I480" i="46"/>
  <c r="G480" i="46"/>
  <c r="E480" i="46"/>
  <c r="C480" i="46"/>
  <c r="B480" i="46"/>
  <c r="A480" i="46"/>
  <c r="H479" i="46"/>
  <c r="I479" i="46"/>
  <c r="G479" i="46"/>
  <c r="E479" i="46"/>
  <c r="C479" i="46"/>
  <c r="B479" i="46"/>
  <c r="A479" i="46"/>
  <c r="H478" i="46"/>
  <c r="I478" i="46"/>
  <c r="G478" i="46"/>
  <c r="E478" i="46"/>
  <c r="C478" i="46"/>
  <c r="B478" i="46"/>
  <c r="A478" i="46"/>
  <c r="Z478" i="46" s="1"/>
  <c r="H477" i="46"/>
  <c r="I477" i="46"/>
  <c r="G477" i="46"/>
  <c r="E477" i="46"/>
  <c r="C477" i="46"/>
  <c r="B477" i="46"/>
  <c r="A477" i="46"/>
  <c r="Z477" i="46" s="1"/>
  <c r="H476" i="46"/>
  <c r="I476" i="46"/>
  <c r="G476" i="46"/>
  <c r="E476" i="46"/>
  <c r="C476" i="46"/>
  <c r="B476" i="46"/>
  <c r="A476" i="46"/>
  <c r="Z476" i="46" s="1"/>
  <c r="H475" i="46"/>
  <c r="I475" i="46"/>
  <c r="G475" i="46"/>
  <c r="E475" i="46"/>
  <c r="C475" i="46"/>
  <c r="B475" i="46"/>
  <c r="A475" i="46"/>
  <c r="Z475" i="46" s="1"/>
  <c r="H474" i="46"/>
  <c r="I474" i="46"/>
  <c r="G474" i="46"/>
  <c r="E474" i="46"/>
  <c r="C474" i="46"/>
  <c r="B474" i="46"/>
  <c r="A474" i="46"/>
  <c r="Z474" i="46" s="1"/>
  <c r="H473" i="46"/>
  <c r="I473" i="46"/>
  <c r="G473" i="46"/>
  <c r="E473" i="46"/>
  <c r="C473" i="46"/>
  <c r="B473" i="46"/>
  <c r="A473" i="46"/>
  <c r="H472" i="46"/>
  <c r="I472" i="46"/>
  <c r="G472" i="46"/>
  <c r="E472" i="46"/>
  <c r="C472" i="46"/>
  <c r="B472" i="46"/>
  <c r="A472" i="46"/>
  <c r="E471" i="46"/>
  <c r="C471" i="46"/>
  <c r="B471" i="46"/>
  <c r="A471" i="46"/>
  <c r="E470" i="46"/>
  <c r="C470" i="46"/>
  <c r="B470" i="46"/>
  <c r="A470" i="46"/>
  <c r="E469" i="46"/>
  <c r="C469" i="46"/>
  <c r="B469" i="46"/>
  <c r="A469" i="46"/>
  <c r="E468" i="46"/>
  <c r="C468" i="46"/>
  <c r="B468" i="46"/>
  <c r="A468" i="46"/>
  <c r="W468" i="46" s="1"/>
  <c r="E467" i="46"/>
  <c r="C467" i="46"/>
  <c r="B467" i="46"/>
  <c r="A467" i="46"/>
  <c r="E466" i="46"/>
  <c r="C466" i="46"/>
  <c r="B466" i="46"/>
  <c r="A466" i="46"/>
  <c r="E465" i="46"/>
  <c r="C465" i="46"/>
  <c r="B465" i="46"/>
  <c r="A465" i="46"/>
  <c r="E464" i="46"/>
  <c r="C464" i="46"/>
  <c r="B464" i="46"/>
  <c r="A464" i="46"/>
  <c r="E463" i="46"/>
  <c r="C463" i="46"/>
  <c r="B463" i="46"/>
  <c r="A463" i="46"/>
  <c r="E462" i="46"/>
  <c r="C462" i="46"/>
  <c r="B462" i="46"/>
  <c r="A462" i="46"/>
  <c r="W462" i="46" s="1"/>
  <c r="E461" i="46"/>
  <c r="C461" i="46"/>
  <c r="B461" i="46"/>
  <c r="A461" i="46"/>
  <c r="E460" i="46"/>
  <c r="C460" i="46"/>
  <c r="B460" i="46"/>
  <c r="A460" i="46"/>
  <c r="W460" i="46" s="1"/>
  <c r="E459" i="46"/>
  <c r="C459" i="46"/>
  <c r="B459" i="46"/>
  <c r="A459" i="46"/>
  <c r="B394" i="46"/>
  <c r="B395" i="46"/>
  <c r="B396" i="46"/>
  <c r="B397" i="46"/>
  <c r="B398" i="46"/>
  <c r="B399" i="46"/>
  <c r="B400" i="46"/>
  <c r="B401" i="46"/>
  <c r="B402" i="46"/>
  <c r="B403" i="46"/>
  <c r="B404" i="46"/>
  <c r="B405" i="46"/>
  <c r="B406" i="46"/>
  <c r="B407" i="46"/>
  <c r="B408" i="46"/>
  <c r="B409" i="46"/>
  <c r="B410" i="46"/>
  <c r="B411" i="46"/>
  <c r="B412" i="46"/>
  <c r="B413" i="46"/>
  <c r="B414" i="46"/>
  <c r="B415" i="46"/>
  <c r="B416" i="46"/>
  <c r="B417" i="46"/>
  <c r="B418" i="46"/>
  <c r="B419" i="46"/>
  <c r="B420" i="46"/>
  <c r="B421" i="46"/>
  <c r="B422" i="46"/>
  <c r="B423" i="46"/>
  <c r="B424" i="46"/>
  <c r="B425" i="46"/>
  <c r="B426" i="46"/>
  <c r="B427" i="46"/>
  <c r="B428" i="46"/>
  <c r="B429" i="46"/>
  <c r="B430" i="46"/>
  <c r="B431" i="46"/>
  <c r="B432" i="46"/>
  <c r="B433" i="46"/>
  <c r="B434" i="46"/>
  <c r="B435" i="46"/>
  <c r="B436" i="46"/>
  <c r="B437" i="46"/>
  <c r="B438" i="46"/>
  <c r="B439" i="46"/>
  <c r="B440" i="46"/>
  <c r="B441" i="46"/>
  <c r="B442" i="46"/>
  <c r="B443" i="46"/>
  <c r="B444" i="46"/>
  <c r="B445" i="46"/>
  <c r="B446" i="46"/>
  <c r="B447" i="46"/>
  <c r="B448" i="46"/>
  <c r="B449" i="46"/>
  <c r="B450" i="46"/>
  <c r="B451" i="46"/>
  <c r="B452" i="46"/>
  <c r="B453" i="46"/>
  <c r="B454" i="46"/>
  <c r="B455" i="46"/>
  <c r="B456" i="46"/>
  <c r="B457" i="46"/>
  <c r="B458" i="46"/>
  <c r="G667" i="46"/>
  <c r="G666" i="46"/>
  <c r="G665" i="46"/>
  <c r="G664" i="46"/>
  <c r="G663" i="46"/>
  <c r="G662" i="46"/>
  <c r="G661" i="46"/>
  <c r="G660" i="46"/>
  <c r="G659" i="46"/>
  <c r="G658" i="46"/>
  <c r="G657" i="46"/>
  <c r="G656" i="46"/>
  <c r="G655" i="46"/>
  <c r="G654" i="46"/>
  <c r="G653" i="46"/>
  <c r="G652" i="46"/>
  <c r="G651" i="46"/>
  <c r="G650" i="46"/>
  <c r="G649" i="46"/>
  <c r="G648" i="46"/>
  <c r="G647" i="46"/>
  <c r="G646" i="46"/>
  <c r="G645" i="46"/>
  <c r="G644" i="46"/>
  <c r="G643" i="46"/>
  <c r="G642" i="46"/>
  <c r="G641" i="46"/>
  <c r="G640" i="46"/>
  <c r="G639" i="46"/>
  <c r="G638" i="46"/>
  <c r="G637" i="46"/>
  <c r="G636" i="46"/>
  <c r="G635" i="46"/>
  <c r="G634" i="46"/>
  <c r="G633" i="46"/>
  <c r="G632" i="46"/>
  <c r="G631" i="46"/>
  <c r="G630" i="46"/>
  <c r="G629" i="46"/>
  <c r="G628" i="46"/>
  <c r="G627" i="46"/>
  <c r="G626" i="46"/>
  <c r="G625" i="46"/>
  <c r="G624" i="46"/>
  <c r="G623" i="46"/>
  <c r="G622" i="46"/>
  <c r="G621" i="46"/>
  <c r="G620" i="46"/>
  <c r="G619" i="46"/>
  <c r="G618" i="46"/>
  <c r="G617" i="46"/>
  <c r="G616" i="46"/>
  <c r="G615" i="46"/>
  <c r="G614" i="46"/>
  <c r="G613" i="46"/>
  <c r="G612" i="46"/>
  <c r="G611" i="46"/>
  <c r="G610" i="46"/>
  <c r="G609" i="46"/>
  <c r="G608" i="46"/>
  <c r="G607" i="46"/>
  <c r="G606" i="46"/>
  <c r="G605" i="46"/>
  <c r="G604" i="46"/>
  <c r="G603" i="46"/>
  <c r="G602" i="46"/>
  <c r="G601" i="46"/>
  <c r="G600" i="46"/>
  <c r="G599" i="46"/>
  <c r="G598" i="46"/>
  <c r="G597" i="46"/>
  <c r="G596" i="46"/>
  <c r="G595" i="46"/>
  <c r="G594" i="46"/>
  <c r="G593" i="46"/>
  <c r="G592" i="46"/>
  <c r="G591" i="46"/>
  <c r="G590" i="46"/>
  <c r="G589" i="46"/>
  <c r="G588" i="46"/>
  <c r="G587" i="46"/>
  <c r="G586" i="46"/>
  <c r="G585" i="46"/>
  <c r="G584" i="46"/>
  <c r="G583" i="46"/>
  <c r="G582" i="46"/>
  <c r="G581" i="46"/>
  <c r="N51" i="46"/>
  <c r="P51" i="46"/>
  <c r="Q51" i="46"/>
  <c r="R51" i="46"/>
  <c r="N52" i="46"/>
  <c r="P52" i="46"/>
  <c r="Q52" i="46"/>
  <c r="R52" i="46"/>
  <c r="N53" i="46"/>
  <c r="P53" i="46"/>
  <c r="Q53" i="46"/>
  <c r="R53" i="46"/>
  <c r="N54" i="46"/>
  <c r="P54" i="46"/>
  <c r="Q54" i="46"/>
  <c r="R54" i="46"/>
  <c r="N55" i="46"/>
  <c r="P55" i="46"/>
  <c r="Q55" i="46"/>
  <c r="R55" i="46"/>
  <c r="N56" i="46"/>
  <c r="P56" i="46"/>
  <c r="Q56" i="46"/>
  <c r="R56" i="46"/>
  <c r="N57" i="46"/>
  <c r="P57" i="46"/>
  <c r="Q57" i="46"/>
  <c r="R57" i="46"/>
  <c r="N58" i="46"/>
  <c r="P58" i="46"/>
  <c r="Q58" i="46"/>
  <c r="R58" i="46"/>
  <c r="N59" i="46"/>
  <c r="P59" i="46"/>
  <c r="Q59" i="46"/>
  <c r="R59" i="46"/>
  <c r="N60" i="46"/>
  <c r="P60" i="46"/>
  <c r="Q60" i="46"/>
  <c r="R60" i="46"/>
  <c r="N61" i="46"/>
  <c r="P61" i="46"/>
  <c r="Q61" i="46"/>
  <c r="R61" i="46"/>
  <c r="N62" i="46"/>
  <c r="P62" i="46"/>
  <c r="Q62" i="46"/>
  <c r="R62" i="46"/>
  <c r="N63" i="46"/>
  <c r="P63" i="46"/>
  <c r="Q63" i="46"/>
  <c r="R63" i="46"/>
  <c r="N64" i="46"/>
  <c r="P64" i="46"/>
  <c r="Q64" i="46"/>
  <c r="R64" i="46"/>
  <c r="N65" i="46"/>
  <c r="P65" i="46"/>
  <c r="Q65" i="46"/>
  <c r="R65" i="46"/>
  <c r="N66" i="46"/>
  <c r="P66" i="46"/>
  <c r="Q66" i="46"/>
  <c r="R66" i="46"/>
  <c r="N67" i="46"/>
  <c r="P67" i="46"/>
  <c r="Q67" i="46"/>
  <c r="R67" i="46"/>
  <c r="N68" i="46"/>
  <c r="P68" i="46"/>
  <c r="Q68" i="46"/>
  <c r="R68" i="46"/>
  <c r="N69" i="46"/>
  <c r="P69" i="46"/>
  <c r="Q69" i="46"/>
  <c r="R69" i="46"/>
  <c r="N70" i="46"/>
  <c r="P70" i="46"/>
  <c r="Q70" i="46"/>
  <c r="R70" i="46"/>
  <c r="N71" i="46"/>
  <c r="P71" i="46"/>
  <c r="Q71" i="46"/>
  <c r="R71" i="46"/>
  <c r="N72" i="46"/>
  <c r="P72" i="46"/>
  <c r="Q72" i="46"/>
  <c r="R72" i="46"/>
  <c r="N73" i="46"/>
  <c r="P73" i="46"/>
  <c r="Q73" i="46"/>
  <c r="R73" i="46"/>
  <c r="N74" i="46"/>
  <c r="P74" i="46"/>
  <c r="Q74" i="46"/>
  <c r="R74" i="46"/>
  <c r="N75" i="46"/>
  <c r="P75" i="46"/>
  <c r="Q75" i="46"/>
  <c r="R75" i="46"/>
  <c r="N76" i="46"/>
  <c r="P76" i="46"/>
  <c r="Q76" i="46"/>
  <c r="R76" i="46"/>
  <c r="N77" i="46"/>
  <c r="P77" i="46"/>
  <c r="Q77" i="46"/>
  <c r="R77" i="46"/>
  <c r="N78" i="46"/>
  <c r="P78" i="46"/>
  <c r="Q78" i="46"/>
  <c r="R78" i="46"/>
  <c r="N79" i="46"/>
  <c r="P79" i="46"/>
  <c r="Q79" i="46"/>
  <c r="R79" i="46"/>
  <c r="N80" i="46"/>
  <c r="P80" i="46"/>
  <c r="Q80" i="46"/>
  <c r="R80" i="46"/>
  <c r="N81" i="46"/>
  <c r="P81" i="46"/>
  <c r="Q81" i="46"/>
  <c r="R81" i="46"/>
  <c r="N82" i="46"/>
  <c r="P82" i="46"/>
  <c r="Q82" i="46"/>
  <c r="R82" i="46"/>
  <c r="N83" i="46"/>
  <c r="P83" i="46"/>
  <c r="Q83" i="46"/>
  <c r="R83" i="46"/>
  <c r="N84" i="46"/>
  <c r="P84" i="46"/>
  <c r="Q84" i="46"/>
  <c r="R84" i="46"/>
  <c r="N85" i="46"/>
  <c r="P85" i="46"/>
  <c r="Q85" i="46"/>
  <c r="R85" i="46"/>
  <c r="N86" i="46"/>
  <c r="P86" i="46"/>
  <c r="Q86" i="46"/>
  <c r="R86" i="46"/>
  <c r="N87" i="46"/>
  <c r="P87" i="46"/>
  <c r="Q87" i="46"/>
  <c r="R87" i="46"/>
  <c r="N88" i="46"/>
  <c r="P88" i="46"/>
  <c r="Q88" i="46"/>
  <c r="R88" i="46"/>
  <c r="N89" i="46"/>
  <c r="P89" i="46"/>
  <c r="Q89" i="46"/>
  <c r="R89" i="46"/>
  <c r="N90" i="46"/>
  <c r="P90" i="46"/>
  <c r="Q90" i="46"/>
  <c r="R90" i="46"/>
  <c r="N91" i="46"/>
  <c r="P91" i="46"/>
  <c r="Q91" i="46"/>
  <c r="R91" i="46"/>
  <c r="N92" i="46"/>
  <c r="P92" i="46"/>
  <c r="Q92" i="46"/>
  <c r="R92" i="46"/>
  <c r="N93" i="46"/>
  <c r="P93" i="46"/>
  <c r="Q93" i="46"/>
  <c r="R93" i="46"/>
  <c r="N94" i="46"/>
  <c r="P94" i="46"/>
  <c r="Q94" i="46"/>
  <c r="R94" i="46"/>
  <c r="N95" i="46"/>
  <c r="P95" i="46"/>
  <c r="Q95" i="46"/>
  <c r="R95" i="46"/>
  <c r="N96" i="46"/>
  <c r="P96" i="46"/>
  <c r="Q96" i="46"/>
  <c r="R96" i="46"/>
  <c r="N97" i="46"/>
  <c r="P97" i="46"/>
  <c r="Q97" i="46"/>
  <c r="R97" i="46"/>
  <c r="N98" i="46"/>
  <c r="P98" i="46"/>
  <c r="Q98" i="46"/>
  <c r="R98" i="46"/>
  <c r="N99" i="46"/>
  <c r="P99" i="46"/>
  <c r="Q99" i="46"/>
  <c r="R99" i="46"/>
  <c r="N100" i="46"/>
  <c r="P100" i="46"/>
  <c r="Q100" i="46"/>
  <c r="R100" i="46"/>
  <c r="N101" i="46"/>
  <c r="P101" i="46"/>
  <c r="Q101" i="46"/>
  <c r="R101" i="46"/>
  <c r="N102" i="46"/>
  <c r="P102" i="46"/>
  <c r="Q102" i="46"/>
  <c r="R102" i="46"/>
  <c r="N103" i="46"/>
  <c r="P103" i="46"/>
  <c r="Q103" i="46"/>
  <c r="R103" i="46"/>
  <c r="N104" i="46"/>
  <c r="P104" i="46"/>
  <c r="Q104" i="46"/>
  <c r="R104" i="46"/>
  <c r="N105" i="46"/>
  <c r="P105" i="46"/>
  <c r="Q105" i="46"/>
  <c r="R105" i="46"/>
  <c r="N106" i="46"/>
  <c r="P106" i="46"/>
  <c r="Q106" i="46"/>
  <c r="R106" i="46"/>
  <c r="N107" i="46"/>
  <c r="P107" i="46"/>
  <c r="Q107" i="46"/>
  <c r="R107" i="46"/>
  <c r="N108" i="46"/>
  <c r="P108" i="46"/>
  <c r="Q108" i="46"/>
  <c r="R108" i="46"/>
  <c r="N109" i="46"/>
  <c r="P109" i="46"/>
  <c r="Q109" i="46"/>
  <c r="R109" i="46"/>
  <c r="N110" i="46"/>
  <c r="P110" i="46"/>
  <c r="Q110" i="46"/>
  <c r="R110" i="46"/>
  <c r="N111" i="46"/>
  <c r="P111" i="46"/>
  <c r="Q111" i="46"/>
  <c r="R111" i="46"/>
  <c r="N112" i="46"/>
  <c r="P112" i="46"/>
  <c r="Q112" i="46"/>
  <c r="R112" i="46"/>
  <c r="N113" i="46"/>
  <c r="P113" i="46"/>
  <c r="Q113" i="46"/>
  <c r="R113" i="46"/>
  <c r="N114" i="46"/>
  <c r="P114" i="46"/>
  <c r="Q114" i="46"/>
  <c r="R114" i="46"/>
  <c r="N115" i="46"/>
  <c r="P115" i="46"/>
  <c r="Q115" i="46"/>
  <c r="R115" i="46"/>
  <c r="N116" i="46"/>
  <c r="P116" i="46"/>
  <c r="Q116" i="46"/>
  <c r="R116" i="46"/>
  <c r="N117" i="46"/>
  <c r="P117" i="46"/>
  <c r="Q117" i="46"/>
  <c r="R117" i="46"/>
  <c r="N118" i="46"/>
  <c r="P118" i="46"/>
  <c r="Q118" i="46"/>
  <c r="R118" i="46"/>
  <c r="N119" i="46"/>
  <c r="P119" i="46"/>
  <c r="Q119" i="46"/>
  <c r="R119" i="46"/>
  <c r="N120" i="46"/>
  <c r="P120" i="46"/>
  <c r="Q120" i="46"/>
  <c r="R120" i="46"/>
  <c r="N121" i="46"/>
  <c r="P121" i="46"/>
  <c r="Q121" i="46"/>
  <c r="R121" i="46"/>
  <c r="N122" i="46"/>
  <c r="P122" i="46"/>
  <c r="Q122" i="46"/>
  <c r="R122" i="46"/>
  <c r="N123" i="46"/>
  <c r="P123" i="46"/>
  <c r="Q123" i="46"/>
  <c r="R123" i="46"/>
  <c r="N124" i="46"/>
  <c r="P124" i="46"/>
  <c r="Q124" i="46"/>
  <c r="R124" i="46"/>
  <c r="N125" i="46"/>
  <c r="P125" i="46"/>
  <c r="Q125" i="46"/>
  <c r="R125" i="46"/>
  <c r="N126" i="46"/>
  <c r="P126" i="46"/>
  <c r="Q126" i="46"/>
  <c r="R126" i="46"/>
  <c r="N127" i="46"/>
  <c r="P127" i="46"/>
  <c r="Q127" i="46"/>
  <c r="R127" i="46"/>
  <c r="N128" i="46"/>
  <c r="P128" i="46"/>
  <c r="Q128" i="46"/>
  <c r="R128" i="46"/>
  <c r="N129" i="46"/>
  <c r="P129" i="46"/>
  <c r="Q129" i="46"/>
  <c r="R129" i="46"/>
  <c r="N130" i="46"/>
  <c r="P130" i="46"/>
  <c r="Q130" i="46"/>
  <c r="R130" i="46"/>
  <c r="N131" i="46"/>
  <c r="P131" i="46"/>
  <c r="Q131" i="46"/>
  <c r="R131" i="46"/>
  <c r="N132" i="46"/>
  <c r="P132" i="46"/>
  <c r="Q132" i="46"/>
  <c r="R132" i="46"/>
  <c r="N133" i="46"/>
  <c r="P133" i="46"/>
  <c r="Q133" i="46"/>
  <c r="R133" i="46"/>
  <c r="N134" i="46"/>
  <c r="P134" i="46"/>
  <c r="Q134" i="46"/>
  <c r="R134" i="46"/>
  <c r="N135" i="46"/>
  <c r="P135" i="46"/>
  <c r="Q135" i="46"/>
  <c r="R135" i="46"/>
  <c r="N136" i="46"/>
  <c r="P136" i="46"/>
  <c r="Q136" i="46"/>
  <c r="R136" i="46"/>
  <c r="N137" i="46"/>
  <c r="P137" i="46"/>
  <c r="Q137" i="46"/>
  <c r="R137" i="46"/>
  <c r="N138" i="46"/>
  <c r="P138" i="46"/>
  <c r="Q138" i="46"/>
  <c r="R138" i="46"/>
  <c r="N139" i="46"/>
  <c r="P139" i="46"/>
  <c r="Q139" i="46"/>
  <c r="R139" i="46"/>
  <c r="N140" i="46"/>
  <c r="P140" i="46"/>
  <c r="Q140" i="46"/>
  <c r="R140" i="46"/>
  <c r="N141" i="46"/>
  <c r="P141" i="46"/>
  <c r="Q141" i="46"/>
  <c r="R141" i="46"/>
  <c r="N142" i="46"/>
  <c r="P142" i="46"/>
  <c r="Q142" i="46"/>
  <c r="R142" i="46"/>
  <c r="N143" i="46"/>
  <c r="P143" i="46"/>
  <c r="Q143" i="46"/>
  <c r="R143" i="46"/>
  <c r="N144" i="46"/>
  <c r="P144" i="46"/>
  <c r="Q144" i="46"/>
  <c r="R144" i="46"/>
  <c r="N145" i="46"/>
  <c r="P145" i="46"/>
  <c r="Q145" i="46"/>
  <c r="R145" i="46"/>
  <c r="N146" i="46"/>
  <c r="P146" i="46"/>
  <c r="Q146" i="46"/>
  <c r="R146" i="46"/>
  <c r="N147" i="46"/>
  <c r="P147" i="46"/>
  <c r="Q147" i="46"/>
  <c r="R147" i="46"/>
  <c r="N148" i="46"/>
  <c r="P148" i="46"/>
  <c r="Q148" i="46"/>
  <c r="R148" i="46"/>
  <c r="N149" i="46"/>
  <c r="P149" i="46"/>
  <c r="Q149" i="46"/>
  <c r="R149" i="46"/>
  <c r="N150" i="46"/>
  <c r="P150" i="46"/>
  <c r="Q150" i="46"/>
  <c r="R150" i="46"/>
  <c r="N151" i="46"/>
  <c r="P151" i="46"/>
  <c r="Q151" i="46"/>
  <c r="R151" i="46"/>
  <c r="N152" i="46"/>
  <c r="P152" i="46"/>
  <c r="Q152" i="46"/>
  <c r="R152" i="46"/>
  <c r="N153" i="46"/>
  <c r="P153" i="46"/>
  <c r="Q153" i="46"/>
  <c r="R153" i="46"/>
  <c r="N154" i="46"/>
  <c r="P154" i="46"/>
  <c r="Q154" i="46"/>
  <c r="R154" i="46"/>
  <c r="N155" i="46"/>
  <c r="P155" i="46"/>
  <c r="Q155" i="46"/>
  <c r="R155" i="46"/>
  <c r="N156" i="46"/>
  <c r="P156" i="46"/>
  <c r="Q156" i="46"/>
  <c r="R156" i="46"/>
  <c r="N157" i="46"/>
  <c r="P157" i="46"/>
  <c r="Q157" i="46"/>
  <c r="R157" i="46"/>
  <c r="N158" i="46"/>
  <c r="P158" i="46"/>
  <c r="Q158" i="46"/>
  <c r="R158" i="46"/>
  <c r="N159" i="46"/>
  <c r="P159" i="46"/>
  <c r="Q159" i="46"/>
  <c r="R159" i="46"/>
  <c r="N160" i="46"/>
  <c r="P160" i="46"/>
  <c r="Q160" i="46"/>
  <c r="R160" i="46"/>
  <c r="N161" i="46"/>
  <c r="P161" i="46"/>
  <c r="Q161" i="46"/>
  <c r="R161" i="46"/>
  <c r="N162" i="46"/>
  <c r="P162" i="46"/>
  <c r="Q162" i="46"/>
  <c r="R162" i="46"/>
  <c r="N163" i="46"/>
  <c r="P163" i="46"/>
  <c r="Q163" i="46"/>
  <c r="R163" i="46"/>
  <c r="N164" i="46"/>
  <c r="P164" i="46"/>
  <c r="Q164" i="46"/>
  <c r="R164" i="46"/>
  <c r="N165" i="46"/>
  <c r="P165" i="46"/>
  <c r="Q165" i="46"/>
  <c r="R165" i="46"/>
  <c r="N166" i="46"/>
  <c r="P166" i="46"/>
  <c r="Q166" i="46"/>
  <c r="R166" i="46"/>
  <c r="N167" i="46"/>
  <c r="P167" i="46"/>
  <c r="Q167" i="46"/>
  <c r="R167" i="46"/>
  <c r="N168" i="46"/>
  <c r="P168" i="46"/>
  <c r="Q168" i="46"/>
  <c r="R168" i="46"/>
  <c r="N169" i="46"/>
  <c r="P169" i="46"/>
  <c r="Q169" i="46"/>
  <c r="R169" i="46"/>
  <c r="N170" i="46"/>
  <c r="P170" i="46"/>
  <c r="Q170" i="46"/>
  <c r="R170" i="46"/>
  <c r="N171" i="46"/>
  <c r="P171" i="46"/>
  <c r="Q171" i="46"/>
  <c r="R171" i="46"/>
  <c r="N172" i="46"/>
  <c r="P172" i="46"/>
  <c r="Q172" i="46"/>
  <c r="R172" i="46"/>
  <c r="N173" i="46"/>
  <c r="P173" i="46"/>
  <c r="Q173" i="46"/>
  <c r="R173" i="46"/>
  <c r="N174" i="46"/>
  <c r="P174" i="46"/>
  <c r="Q174" i="46"/>
  <c r="R174" i="46"/>
  <c r="N175" i="46"/>
  <c r="P175" i="46"/>
  <c r="Q175" i="46"/>
  <c r="R175" i="46"/>
  <c r="N176" i="46"/>
  <c r="P176" i="46"/>
  <c r="Q176" i="46"/>
  <c r="R176" i="46"/>
  <c r="N177" i="46"/>
  <c r="P177" i="46"/>
  <c r="Q177" i="46"/>
  <c r="R177" i="46"/>
  <c r="N178" i="46"/>
  <c r="P178" i="46"/>
  <c r="Q178" i="46"/>
  <c r="R178" i="46"/>
  <c r="N179" i="46"/>
  <c r="P179" i="46"/>
  <c r="Q179" i="46"/>
  <c r="R179" i="46"/>
  <c r="N180" i="46"/>
  <c r="P180" i="46"/>
  <c r="Q180" i="46"/>
  <c r="R180" i="46"/>
  <c r="N181" i="46"/>
  <c r="P181" i="46"/>
  <c r="Q181" i="46"/>
  <c r="R181" i="46"/>
  <c r="N182" i="46"/>
  <c r="P182" i="46"/>
  <c r="Q182" i="46"/>
  <c r="R182" i="46"/>
  <c r="N183" i="46"/>
  <c r="P183" i="46"/>
  <c r="Q183" i="46"/>
  <c r="R183" i="46"/>
  <c r="N184" i="46"/>
  <c r="P184" i="46"/>
  <c r="Q184" i="46"/>
  <c r="R184" i="46"/>
  <c r="N185" i="46"/>
  <c r="P185" i="46"/>
  <c r="Q185" i="46"/>
  <c r="R185" i="46"/>
  <c r="N186" i="46"/>
  <c r="P186" i="46"/>
  <c r="Q186" i="46"/>
  <c r="R186" i="46"/>
  <c r="N187" i="46"/>
  <c r="P187" i="46"/>
  <c r="Q187" i="46"/>
  <c r="R187" i="46"/>
  <c r="N188" i="46"/>
  <c r="P188" i="46"/>
  <c r="Q188" i="46"/>
  <c r="R188" i="46"/>
  <c r="N189" i="46"/>
  <c r="P189" i="46"/>
  <c r="Q189" i="46"/>
  <c r="R189" i="46"/>
  <c r="N190" i="46"/>
  <c r="P190" i="46"/>
  <c r="Q190" i="46"/>
  <c r="R190" i="46"/>
  <c r="N191" i="46"/>
  <c r="P191" i="46"/>
  <c r="Q191" i="46"/>
  <c r="R191" i="46"/>
  <c r="N192" i="46"/>
  <c r="P192" i="46"/>
  <c r="Q192" i="46"/>
  <c r="R192" i="46"/>
  <c r="N193" i="46"/>
  <c r="P193" i="46"/>
  <c r="Q193" i="46"/>
  <c r="R193" i="46"/>
  <c r="N194" i="46"/>
  <c r="P194" i="46"/>
  <c r="Q194" i="46"/>
  <c r="R194" i="46"/>
  <c r="N195" i="46"/>
  <c r="P195" i="46"/>
  <c r="Q195" i="46"/>
  <c r="R195" i="46"/>
  <c r="N196" i="46"/>
  <c r="P196" i="46"/>
  <c r="Q196" i="46"/>
  <c r="R196" i="46"/>
  <c r="N197" i="46"/>
  <c r="P197" i="46"/>
  <c r="Q197" i="46"/>
  <c r="R197" i="46"/>
  <c r="N198" i="46"/>
  <c r="P198" i="46"/>
  <c r="Q198" i="46"/>
  <c r="R198" i="46"/>
  <c r="N199" i="46"/>
  <c r="P199" i="46"/>
  <c r="Q199" i="46"/>
  <c r="R199" i="46"/>
  <c r="N200" i="46"/>
  <c r="P200" i="46"/>
  <c r="Q200" i="46"/>
  <c r="R200" i="46"/>
  <c r="N201" i="46"/>
  <c r="P201" i="46"/>
  <c r="Q201" i="46"/>
  <c r="R201" i="46"/>
  <c r="N202" i="46"/>
  <c r="P202" i="46"/>
  <c r="Q202" i="46"/>
  <c r="R202" i="46"/>
  <c r="N203" i="46"/>
  <c r="P203" i="46"/>
  <c r="Q203" i="46"/>
  <c r="R203" i="46"/>
  <c r="N204" i="46"/>
  <c r="P204" i="46"/>
  <c r="Q204" i="46"/>
  <c r="R204" i="46"/>
  <c r="N205" i="46"/>
  <c r="P205" i="46"/>
  <c r="Q205" i="46"/>
  <c r="R205" i="46"/>
  <c r="N206" i="46"/>
  <c r="P206" i="46"/>
  <c r="Q206" i="46"/>
  <c r="R206" i="46"/>
  <c r="N207" i="46"/>
  <c r="P207" i="46"/>
  <c r="Q207" i="46"/>
  <c r="R207" i="46"/>
  <c r="N208" i="46"/>
  <c r="P208" i="46"/>
  <c r="Q208" i="46"/>
  <c r="R208" i="46"/>
  <c r="N209" i="46"/>
  <c r="P209" i="46"/>
  <c r="Q209" i="46"/>
  <c r="R209" i="46"/>
  <c r="N210" i="46"/>
  <c r="P210" i="46"/>
  <c r="Q210" i="46"/>
  <c r="R210" i="46"/>
  <c r="N211" i="46"/>
  <c r="P211" i="46"/>
  <c r="Q211" i="46"/>
  <c r="R211" i="46"/>
  <c r="N212" i="46"/>
  <c r="P212" i="46"/>
  <c r="Q212" i="46"/>
  <c r="R212" i="46"/>
  <c r="N213" i="46"/>
  <c r="P213" i="46"/>
  <c r="Q213" i="46"/>
  <c r="R213" i="46"/>
  <c r="N214" i="46"/>
  <c r="P214" i="46"/>
  <c r="Q214" i="46"/>
  <c r="R214" i="46"/>
  <c r="N215" i="46"/>
  <c r="P215" i="46"/>
  <c r="Q215" i="46"/>
  <c r="R215" i="46"/>
  <c r="N216" i="46"/>
  <c r="P216" i="46"/>
  <c r="Q216" i="46"/>
  <c r="R216" i="46"/>
  <c r="N217" i="46"/>
  <c r="P217" i="46"/>
  <c r="Q217" i="46"/>
  <c r="R217" i="46"/>
  <c r="N218" i="46"/>
  <c r="P218" i="46"/>
  <c r="Q218" i="46"/>
  <c r="R218" i="46"/>
  <c r="N219" i="46"/>
  <c r="P219" i="46"/>
  <c r="Q219" i="46"/>
  <c r="R219" i="46"/>
  <c r="N220" i="46"/>
  <c r="P220" i="46"/>
  <c r="Q220" i="46"/>
  <c r="R220" i="46"/>
  <c r="N221" i="46"/>
  <c r="P221" i="46"/>
  <c r="Q221" i="46"/>
  <c r="R221" i="46"/>
  <c r="N222" i="46"/>
  <c r="P222" i="46"/>
  <c r="Q222" i="46"/>
  <c r="R222" i="46"/>
  <c r="N223" i="46"/>
  <c r="P223" i="46"/>
  <c r="Q223" i="46"/>
  <c r="R223" i="46"/>
  <c r="N224" i="46"/>
  <c r="P224" i="46"/>
  <c r="Q224" i="46"/>
  <c r="R224" i="46"/>
  <c r="N225" i="46"/>
  <c r="P225" i="46"/>
  <c r="Q225" i="46"/>
  <c r="R225" i="46"/>
  <c r="N226" i="46"/>
  <c r="P226" i="46"/>
  <c r="Q226" i="46"/>
  <c r="R226" i="46"/>
  <c r="N227" i="46"/>
  <c r="P227" i="46"/>
  <c r="Q227" i="46"/>
  <c r="R227" i="46"/>
  <c r="N228" i="46"/>
  <c r="P228" i="46"/>
  <c r="Q228" i="46"/>
  <c r="R228" i="46"/>
  <c r="N229" i="46"/>
  <c r="P229" i="46"/>
  <c r="Q229" i="46"/>
  <c r="R229" i="46"/>
  <c r="N230" i="46"/>
  <c r="P230" i="46"/>
  <c r="Q230" i="46"/>
  <c r="R230" i="46"/>
  <c r="N231" i="46"/>
  <c r="P231" i="46"/>
  <c r="Q231" i="46"/>
  <c r="R231" i="46"/>
  <c r="N232" i="46"/>
  <c r="P232" i="46"/>
  <c r="Q232" i="46"/>
  <c r="R232" i="46"/>
  <c r="N233" i="46"/>
  <c r="P233" i="46"/>
  <c r="Q233" i="46"/>
  <c r="R233" i="46"/>
  <c r="N234" i="46"/>
  <c r="P234" i="46"/>
  <c r="Q234" i="46"/>
  <c r="R234" i="46"/>
  <c r="N235" i="46"/>
  <c r="P235" i="46"/>
  <c r="Q235" i="46"/>
  <c r="R235" i="46"/>
  <c r="N236" i="46"/>
  <c r="P236" i="46"/>
  <c r="Q236" i="46"/>
  <c r="R236" i="46"/>
  <c r="N237" i="46"/>
  <c r="P237" i="46"/>
  <c r="Q237" i="46"/>
  <c r="R237" i="46"/>
  <c r="N238" i="46"/>
  <c r="P238" i="46"/>
  <c r="Q238" i="46"/>
  <c r="R238" i="46"/>
  <c r="N239" i="46"/>
  <c r="P239" i="46"/>
  <c r="Q239" i="46"/>
  <c r="R239" i="46"/>
  <c r="N240" i="46"/>
  <c r="P240" i="46"/>
  <c r="Q240" i="46"/>
  <c r="R240" i="46"/>
  <c r="N241" i="46"/>
  <c r="P241" i="46"/>
  <c r="Q241" i="46"/>
  <c r="R241" i="46"/>
  <c r="N242" i="46"/>
  <c r="P242" i="46"/>
  <c r="Q242" i="46"/>
  <c r="R242" i="46"/>
  <c r="N243" i="46"/>
  <c r="P243" i="46"/>
  <c r="Q243" i="46"/>
  <c r="R243" i="46"/>
  <c r="N244" i="46"/>
  <c r="P244" i="46"/>
  <c r="Q244" i="46"/>
  <c r="R244" i="46"/>
  <c r="N245" i="46"/>
  <c r="P245" i="46"/>
  <c r="Q245" i="46"/>
  <c r="R245" i="46"/>
  <c r="N246" i="46"/>
  <c r="P246" i="46"/>
  <c r="Q246" i="46"/>
  <c r="R246" i="46"/>
  <c r="N247" i="46"/>
  <c r="P247" i="46"/>
  <c r="Q247" i="46"/>
  <c r="R247" i="46"/>
  <c r="N248" i="46"/>
  <c r="P248" i="46"/>
  <c r="Q248" i="46"/>
  <c r="R248" i="46"/>
  <c r="N249" i="46"/>
  <c r="P249" i="46"/>
  <c r="Q249" i="46"/>
  <c r="R249" i="46"/>
  <c r="N250" i="46"/>
  <c r="P250" i="46"/>
  <c r="Q250" i="46"/>
  <c r="R250" i="46"/>
  <c r="N251" i="46"/>
  <c r="P251" i="46"/>
  <c r="Q251" i="46"/>
  <c r="R251" i="46"/>
  <c r="N252" i="46"/>
  <c r="P252" i="46"/>
  <c r="Q252" i="46"/>
  <c r="R252" i="46"/>
  <c r="N253" i="46"/>
  <c r="P253" i="46"/>
  <c r="Q253" i="46"/>
  <c r="R253" i="46"/>
  <c r="N254" i="46"/>
  <c r="P254" i="46"/>
  <c r="Q254" i="46"/>
  <c r="R254" i="46"/>
  <c r="N255" i="46"/>
  <c r="P255" i="46"/>
  <c r="Q255" i="46"/>
  <c r="R255" i="46"/>
  <c r="N256" i="46"/>
  <c r="P256" i="46"/>
  <c r="Q256" i="46"/>
  <c r="R256" i="46"/>
  <c r="N257" i="46"/>
  <c r="P257" i="46"/>
  <c r="Q257" i="46"/>
  <c r="R257" i="46"/>
  <c r="N258" i="46"/>
  <c r="P258" i="46"/>
  <c r="Q258" i="46"/>
  <c r="R258" i="46"/>
  <c r="N259" i="46"/>
  <c r="P259" i="46"/>
  <c r="Q259" i="46"/>
  <c r="R259" i="46"/>
  <c r="N260" i="46"/>
  <c r="P260" i="46"/>
  <c r="Q260" i="46"/>
  <c r="R260" i="46"/>
  <c r="N261" i="46"/>
  <c r="P261" i="46"/>
  <c r="Q261" i="46"/>
  <c r="R261" i="46"/>
  <c r="N262" i="46"/>
  <c r="P262" i="46"/>
  <c r="Q262" i="46"/>
  <c r="R262" i="46"/>
  <c r="N263" i="46"/>
  <c r="P263" i="46"/>
  <c r="Q263" i="46"/>
  <c r="R263" i="46"/>
  <c r="N264" i="46"/>
  <c r="P264" i="46"/>
  <c r="Q264" i="46"/>
  <c r="R264" i="46"/>
  <c r="N265" i="46"/>
  <c r="P265" i="46"/>
  <c r="Q265" i="46"/>
  <c r="R265" i="46"/>
  <c r="N266" i="46"/>
  <c r="P266" i="46"/>
  <c r="Q266" i="46"/>
  <c r="R266" i="46"/>
  <c r="N267" i="46"/>
  <c r="P267" i="46"/>
  <c r="Q267" i="46"/>
  <c r="R267" i="46"/>
  <c r="N268" i="46"/>
  <c r="P268" i="46"/>
  <c r="Q268" i="46"/>
  <c r="R268" i="46"/>
  <c r="N269" i="46"/>
  <c r="P269" i="46"/>
  <c r="Q269" i="46"/>
  <c r="R269" i="46"/>
  <c r="N270" i="46"/>
  <c r="P270" i="46"/>
  <c r="Q270" i="46"/>
  <c r="R270" i="46"/>
  <c r="N271" i="46"/>
  <c r="P271" i="46"/>
  <c r="Q271" i="46"/>
  <c r="R271" i="46"/>
  <c r="N272" i="46"/>
  <c r="P272" i="46"/>
  <c r="Q272" i="46"/>
  <c r="R272" i="46"/>
  <c r="N273" i="46"/>
  <c r="P273" i="46"/>
  <c r="Q273" i="46"/>
  <c r="R273" i="46"/>
  <c r="N274" i="46"/>
  <c r="P274" i="46"/>
  <c r="Q274" i="46"/>
  <c r="R274" i="46"/>
  <c r="N275" i="46"/>
  <c r="P275" i="46"/>
  <c r="Q275" i="46"/>
  <c r="R275" i="46"/>
  <c r="N276" i="46"/>
  <c r="P276" i="46"/>
  <c r="Q276" i="46"/>
  <c r="R276" i="46"/>
  <c r="N277" i="46"/>
  <c r="P277" i="46"/>
  <c r="Q277" i="46"/>
  <c r="R277" i="46"/>
  <c r="N278" i="46"/>
  <c r="P278" i="46"/>
  <c r="Q278" i="46"/>
  <c r="R278" i="46"/>
  <c r="N279" i="46"/>
  <c r="P279" i="46"/>
  <c r="Q279" i="46"/>
  <c r="R279" i="46"/>
  <c r="N280" i="46"/>
  <c r="P280" i="46"/>
  <c r="Q280" i="46"/>
  <c r="R280" i="46"/>
  <c r="N281" i="46"/>
  <c r="P281" i="46"/>
  <c r="Q281" i="46"/>
  <c r="R281" i="46"/>
  <c r="N282" i="46"/>
  <c r="P282" i="46"/>
  <c r="Q282" i="46"/>
  <c r="R282" i="46"/>
  <c r="N283" i="46"/>
  <c r="P283" i="46"/>
  <c r="Q283" i="46"/>
  <c r="R283" i="46"/>
  <c r="N284" i="46"/>
  <c r="P284" i="46"/>
  <c r="Q284" i="46"/>
  <c r="R284" i="46"/>
  <c r="N285" i="46"/>
  <c r="P285" i="46"/>
  <c r="Q285" i="46"/>
  <c r="R285" i="46"/>
  <c r="N286" i="46"/>
  <c r="P286" i="46"/>
  <c r="Q286" i="46"/>
  <c r="R286" i="46"/>
  <c r="N287" i="46"/>
  <c r="P287" i="46"/>
  <c r="Q287" i="46"/>
  <c r="R287" i="46"/>
  <c r="N288" i="46"/>
  <c r="P288" i="46"/>
  <c r="Q288" i="46"/>
  <c r="R288" i="46"/>
  <c r="N289" i="46"/>
  <c r="P289" i="46"/>
  <c r="Q289" i="46"/>
  <c r="R289" i="46"/>
  <c r="N290" i="46"/>
  <c r="P290" i="46"/>
  <c r="Q290" i="46"/>
  <c r="R290" i="46"/>
  <c r="N291" i="46"/>
  <c r="P291" i="46"/>
  <c r="Q291" i="46"/>
  <c r="R291" i="46"/>
  <c r="N292" i="46"/>
  <c r="P292" i="46"/>
  <c r="Q292" i="46"/>
  <c r="R292" i="46"/>
  <c r="N293" i="46"/>
  <c r="P293" i="46"/>
  <c r="Q293" i="46"/>
  <c r="R293" i="46"/>
  <c r="N294" i="46"/>
  <c r="P294" i="46"/>
  <c r="Q294" i="46"/>
  <c r="R294" i="46"/>
  <c r="N295" i="46"/>
  <c r="P295" i="46"/>
  <c r="Q295" i="46"/>
  <c r="R295" i="46"/>
  <c r="N296" i="46"/>
  <c r="P296" i="46"/>
  <c r="Q296" i="46"/>
  <c r="R296" i="46"/>
  <c r="N297" i="46"/>
  <c r="P297" i="46"/>
  <c r="Q297" i="46"/>
  <c r="R297" i="46"/>
  <c r="N298" i="46"/>
  <c r="P298" i="46"/>
  <c r="Q298" i="46"/>
  <c r="R298" i="46"/>
  <c r="N299" i="46"/>
  <c r="P299" i="46"/>
  <c r="Q299" i="46"/>
  <c r="R299" i="46"/>
  <c r="N300" i="46"/>
  <c r="P300" i="46"/>
  <c r="Q300" i="46"/>
  <c r="R300" i="46"/>
  <c r="N301" i="46"/>
  <c r="P301" i="46"/>
  <c r="Q301" i="46"/>
  <c r="R301" i="46"/>
  <c r="N302" i="46"/>
  <c r="P302" i="46"/>
  <c r="Q302" i="46"/>
  <c r="R302" i="46"/>
  <c r="N303" i="46"/>
  <c r="P303" i="46"/>
  <c r="Q303" i="46"/>
  <c r="R303" i="46"/>
  <c r="N304" i="46"/>
  <c r="P304" i="46"/>
  <c r="Q304" i="46"/>
  <c r="R304" i="46"/>
  <c r="N305" i="46"/>
  <c r="P305" i="46"/>
  <c r="Q305" i="46"/>
  <c r="R305" i="46"/>
  <c r="N306" i="46"/>
  <c r="P306" i="46"/>
  <c r="Q306" i="46"/>
  <c r="R306" i="46"/>
  <c r="N307" i="46"/>
  <c r="P307" i="46"/>
  <c r="Q307" i="46"/>
  <c r="R307" i="46"/>
  <c r="N308" i="46"/>
  <c r="P308" i="46"/>
  <c r="Q308" i="46"/>
  <c r="R308" i="46"/>
  <c r="N309" i="46"/>
  <c r="P309" i="46"/>
  <c r="Q309" i="46"/>
  <c r="R309" i="46"/>
  <c r="N310" i="46"/>
  <c r="P310" i="46"/>
  <c r="Q310" i="46"/>
  <c r="R310" i="46"/>
  <c r="N311" i="46"/>
  <c r="P311" i="46"/>
  <c r="Q311" i="46"/>
  <c r="R311" i="46"/>
  <c r="N312" i="46"/>
  <c r="P312" i="46"/>
  <c r="Q312" i="46"/>
  <c r="R312" i="46"/>
  <c r="N313" i="46"/>
  <c r="P313" i="46"/>
  <c r="Q313" i="46"/>
  <c r="R313" i="46"/>
  <c r="N314" i="46"/>
  <c r="P314" i="46"/>
  <c r="Q314" i="46"/>
  <c r="R314" i="46"/>
  <c r="N315" i="46"/>
  <c r="P315" i="46"/>
  <c r="Q315" i="46"/>
  <c r="R315" i="46"/>
  <c r="N316" i="46"/>
  <c r="P316" i="46"/>
  <c r="Q316" i="46"/>
  <c r="R316" i="46"/>
  <c r="N317" i="46"/>
  <c r="P317" i="46"/>
  <c r="Q317" i="46"/>
  <c r="R317" i="46"/>
  <c r="N318" i="46"/>
  <c r="P318" i="46"/>
  <c r="Q318" i="46"/>
  <c r="R318" i="46"/>
  <c r="N319" i="46"/>
  <c r="P319" i="46"/>
  <c r="Q319" i="46"/>
  <c r="R319" i="46"/>
  <c r="N320" i="46"/>
  <c r="P320" i="46"/>
  <c r="Q320" i="46"/>
  <c r="R320" i="46"/>
  <c r="N321" i="46"/>
  <c r="P321" i="46"/>
  <c r="Q321" i="46"/>
  <c r="R321" i="46"/>
  <c r="N322" i="46"/>
  <c r="P322" i="46"/>
  <c r="Q322" i="46"/>
  <c r="R322" i="46"/>
  <c r="N323" i="46"/>
  <c r="P323" i="46"/>
  <c r="Q323" i="46"/>
  <c r="R323" i="46"/>
  <c r="N324" i="46"/>
  <c r="P324" i="46"/>
  <c r="Q324" i="46"/>
  <c r="R324" i="46"/>
  <c r="N325" i="46"/>
  <c r="P325" i="46"/>
  <c r="Q325" i="46"/>
  <c r="R325" i="46"/>
  <c r="N326" i="46"/>
  <c r="P326" i="46"/>
  <c r="Q326" i="46"/>
  <c r="R326" i="46"/>
  <c r="N327" i="46"/>
  <c r="P327" i="46"/>
  <c r="Q327" i="46"/>
  <c r="R327" i="46"/>
  <c r="N328" i="46"/>
  <c r="P328" i="46"/>
  <c r="Q328" i="46"/>
  <c r="R328" i="46"/>
  <c r="N329" i="46"/>
  <c r="P329" i="46"/>
  <c r="Q329" i="46"/>
  <c r="R329" i="46"/>
  <c r="N330" i="46"/>
  <c r="P330" i="46"/>
  <c r="Q330" i="46"/>
  <c r="R330" i="46"/>
  <c r="N331" i="46"/>
  <c r="P331" i="46"/>
  <c r="Q331" i="46"/>
  <c r="R331" i="46"/>
  <c r="N332" i="46"/>
  <c r="P332" i="46"/>
  <c r="Q332" i="46"/>
  <c r="R332" i="46"/>
  <c r="N333" i="46"/>
  <c r="P333" i="46"/>
  <c r="Q333" i="46"/>
  <c r="R333" i="46"/>
  <c r="N334" i="46"/>
  <c r="P334" i="46"/>
  <c r="Q334" i="46"/>
  <c r="R334" i="46"/>
  <c r="N335" i="46"/>
  <c r="P335" i="46"/>
  <c r="Q335" i="46"/>
  <c r="R335" i="46"/>
  <c r="N336" i="46"/>
  <c r="P336" i="46"/>
  <c r="Q336" i="46"/>
  <c r="R336" i="46"/>
  <c r="N337" i="46"/>
  <c r="P337" i="46"/>
  <c r="Q337" i="46"/>
  <c r="R337" i="46"/>
  <c r="N338" i="46"/>
  <c r="P338" i="46"/>
  <c r="Q338" i="46"/>
  <c r="R338" i="46"/>
  <c r="N339" i="46"/>
  <c r="P339" i="46"/>
  <c r="Q339" i="46"/>
  <c r="R339" i="46"/>
  <c r="N340" i="46"/>
  <c r="P340" i="46"/>
  <c r="Q340" i="46"/>
  <c r="R340" i="46"/>
  <c r="N341" i="46"/>
  <c r="P341" i="46"/>
  <c r="Q341" i="46"/>
  <c r="R341" i="46"/>
  <c r="N342" i="46"/>
  <c r="P342" i="46"/>
  <c r="Q342" i="46"/>
  <c r="R342" i="46"/>
  <c r="N343" i="46"/>
  <c r="P343" i="46"/>
  <c r="Q343" i="46"/>
  <c r="R343" i="46"/>
  <c r="N344" i="46"/>
  <c r="P344" i="46"/>
  <c r="Q344" i="46"/>
  <c r="R344" i="46"/>
  <c r="N345" i="46"/>
  <c r="P345" i="46"/>
  <c r="Q345" i="46"/>
  <c r="R345" i="46"/>
  <c r="N346" i="46"/>
  <c r="P346" i="46"/>
  <c r="Q346" i="46"/>
  <c r="R346" i="46"/>
  <c r="N347" i="46"/>
  <c r="P347" i="46"/>
  <c r="Q347" i="46"/>
  <c r="R347" i="46"/>
  <c r="N348" i="46"/>
  <c r="P348" i="46"/>
  <c r="Q348" i="46"/>
  <c r="R348" i="46"/>
  <c r="N349" i="46"/>
  <c r="P349" i="46"/>
  <c r="Q349" i="46"/>
  <c r="R349" i="46"/>
  <c r="N350" i="46"/>
  <c r="P350" i="46"/>
  <c r="Q350" i="46"/>
  <c r="R350" i="46"/>
  <c r="N351" i="46"/>
  <c r="P351" i="46"/>
  <c r="Q351" i="46"/>
  <c r="R351" i="46"/>
  <c r="N352" i="46"/>
  <c r="P352" i="46"/>
  <c r="Q352" i="46"/>
  <c r="R352" i="46"/>
  <c r="N353" i="46"/>
  <c r="P353" i="46"/>
  <c r="Q353" i="46"/>
  <c r="R353" i="46"/>
  <c r="N354" i="46"/>
  <c r="P354" i="46"/>
  <c r="Q354" i="46"/>
  <c r="R354" i="46"/>
  <c r="N355" i="46"/>
  <c r="P355" i="46"/>
  <c r="Q355" i="46"/>
  <c r="R355" i="46"/>
  <c r="N356" i="46"/>
  <c r="P356" i="46"/>
  <c r="Q356" i="46"/>
  <c r="R356" i="46"/>
  <c r="N357" i="46"/>
  <c r="P357" i="46"/>
  <c r="Q357" i="46"/>
  <c r="R357" i="46"/>
  <c r="N358" i="46"/>
  <c r="P358" i="46"/>
  <c r="Q358" i="46"/>
  <c r="R358" i="46"/>
  <c r="N359" i="46"/>
  <c r="P359" i="46"/>
  <c r="Q359" i="46"/>
  <c r="R359" i="46"/>
  <c r="N360" i="46"/>
  <c r="P360" i="46"/>
  <c r="Q360" i="46"/>
  <c r="R360" i="46"/>
  <c r="N361" i="46"/>
  <c r="P361" i="46"/>
  <c r="Q361" i="46"/>
  <c r="R361" i="46"/>
  <c r="N362" i="46"/>
  <c r="P362" i="46"/>
  <c r="Q362" i="46"/>
  <c r="R362" i="46"/>
  <c r="N363" i="46"/>
  <c r="P363" i="46"/>
  <c r="Q363" i="46"/>
  <c r="R363" i="46"/>
  <c r="N364" i="46"/>
  <c r="P364" i="46"/>
  <c r="Q364" i="46"/>
  <c r="R364" i="46"/>
  <c r="N365" i="46"/>
  <c r="P365" i="46"/>
  <c r="Q365" i="46"/>
  <c r="R365" i="46"/>
  <c r="N366" i="46"/>
  <c r="P366" i="46"/>
  <c r="Q366" i="46"/>
  <c r="R366" i="46"/>
  <c r="N367" i="46"/>
  <c r="P367" i="46"/>
  <c r="Q367" i="46"/>
  <c r="R367" i="46"/>
  <c r="N368" i="46"/>
  <c r="P368" i="46"/>
  <c r="Q368" i="46"/>
  <c r="R368" i="46"/>
  <c r="N369" i="46"/>
  <c r="P369" i="46"/>
  <c r="Q369" i="46"/>
  <c r="R369" i="46"/>
  <c r="N370" i="46"/>
  <c r="P370" i="46"/>
  <c r="Q370" i="46"/>
  <c r="R370" i="46"/>
  <c r="N371" i="46"/>
  <c r="P371" i="46"/>
  <c r="Q371" i="46"/>
  <c r="R371" i="46"/>
  <c r="N372" i="46"/>
  <c r="P372" i="46"/>
  <c r="Q372" i="46"/>
  <c r="R372" i="46"/>
  <c r="N373" i="46"/>
  <c r="P373" i="46"/>
  <c r="Q373" i="46"/>
  <c r="R373" i="46"/>
  <c r="N374" i="46"/>
  <c r="P374" i="46"/>
  <c r="Q374" i="46"/>
  <c r="R374" i="46"/>
  <c r="N375" i="46"/>
  <c r="O375" i="46"/>
  <c r="P375" i="46"/>
  <c r="Q375" i="46"/>
  <c r="R375" i="46"/>
  <c r="S375" i="46"/>
  <c r="N376" i="46"/>
  <c r="O376" i="46"/>
  <c r="P376" i="46"/>
  <c r="Q376" i="46"/>
  <c r="R376" i="46"/>
  <c r="S376" i="46"/>
  <c r="N377" i="46"/>
  <c r="O377" i="46"/>
  <c r="P377" i="46"/>
  <c r="Q377" i="46"/>
  <c r="R377" i="46"/>
  <c r="S377" i="46"/>
  <c r="N378" i="46"/>
  <c r="O378" i="46"/>
  <c r="P378" i="46"/>
  <c r="Q378" i="46"/>
  <c r="R378" i="46"/>
  <c r="S378" i="46"/>
  <c r="N379" i="46"/>
  <c r="O379" i="46"/>
  <c r="P379" i="46"/>
  <c r="Q379" i="46"/>
  <c r="R379" i="46"/>
  <c r="S379" i="46"/>
  <c r="N380" i="46"/>
  <c r="O380" i="46"/>
  <c r="P380" i="46"/>
  <c r="Q380" i="46"/>
  <c r="R380" i="46"/>
  <c r="S380" i="46"/>
  <c r="N381" i="46"/>
  <c r="O381" i="46"/>
  <c r="P381" i="46"/>
  <c r="Q381" i="46"/>
  <c r="R381" i="46"/>
  <c r="S381" i="46"/>
  <c r="N382" i="46"/>
  <c r="O382" i="46"/>
  <c r="P382" i="46"/>
  <c r="Q382" i="46"/>
  <c r="R382" i="46"/>
  <c r="S382" i="46"/>
  <c r="N383" i="46"/>
  <c r="O383" i="46"/>
  <c r="P383" i="46"/>
  <c r="Q383" i="46"/>
  <c r="R383" i="46"/>
  <c r="S383" i="46"/>
  <c r="N384" i="46"/>
  <c r="O384" i="46"/>
  <c r="P384" i="46"/>
  <c r="Q384" i="46"/>
  <c r="R384" i="46"/>
  <c r="S384" i="46"/>
  <c r="N385" i="46"/>
  <c r="O385" i="46"/>
  <c r="P385" i="46"/>
  <c r="Q385" i="46"/>
  <c r="R385" i="46"/>
  <c r="S385" i="46"/>
  <c r="N386" i="46"/>
  <c r="O386" i="46"/>
  <c r="P386" i="46"/>
  <c r="Q386" i="46"/>
  <c r="R386" i="46"/>
  <c r="S386" i="46"/>
  <c r="N387" i="46"/>
  <c r="O387" i="46"/>
  <c r="P387" i="46"/>
  <c r="Q387" i="46"/>
  <c r="R387" i="46"/>
  <c r="S387" i="46"/>
  <c r="N388" i="46"/>
  <c r="O388" i="46"/>
  <c r="P388" i="46"/>
  <c r="Q388" i="46"/>
  <c r="R388" i="46"/>
  <c r="S388" i="46"/>
  <c r="N389" i="46"/>
  <c r="O389" i="46"/>
  <c r="P389" i="46"/>
  <c r="Q389" i="46"/>
  <c r="R389" i="46"/>
  <c r="S389" i="46"/>
  <c r="N390" i="46"/>
  <c r="O390" i="46"/>
  <c r="P390" i="46"/>
  <c r="Q390" i="46"/>
  <c r="R390" i="46"/>
  <c r="S390" i="46"/>
  <c r="N391" i="46"/>
  <c r="O391" i="46"/>
  <c r="P391" i="46"/>
  <c r="Q391" i="46"/>
  <c r="R391" i="46"/>
  <c r="S391" i="46"/>
  <c r="N392" i="46"/>
  <c r="O392" i="46"/>
  <c r="P392" i="46"/>
  <c r="Q392" i="46"/>
  <c r="R392" i="46"/>
  <c r="S392" i="46"/>
  <c r="N393" i="46"/>
  <c r="O393" i="46"/>
  <c r="P393" i="46"/>
  <c r="Q393" i="46"/>
  <c r="R393" i="46"/>
  <c r="S393" i="46"/>
  <c r="N394" i="46"/>
  <c r="O394" i="46"/>
  <c r="P394" i="46"/>
  <c r="Q394" i="46"/>
  <c r="R394" i="46"/>
  <c r="S394" i="46"/>
  <c r="N395" i="46"/>
  <c r="O395" i="46"/>
  <c r="P395" i="46"/>
  <c r="Q395" i="46"/>
  <c r="R395" i="46"/>
  <c r="S395" i="46"/>
  <c r="N396" i="46"/>
  <c r="O396" i="46"/>
  <c r="P396" i="46"/>
  <c r="Q396" i="46"/>
  <c r="R396" i="46"/>
  <c r="S396" i="46"/>
  <c r="N397" i="46"/>
  <c r="O397" i="46"/>
  <c r="P397" i="46"/>
  <c r="Q397" i="46"/>
  <c r="R397" i="46"/>
  <c r="S397" i="46"/>
  <c r="N398" i="46"/>
  <c r="O398" i="46"/>
  <c r="P398" i="46"/>
  <c r="Q398" i="46"/>
  <c r="R398" i="46"/>
  <c r="S398" i="46"/>
  <c r="N399" i="46"/>
  <c r="O399" i="46"/>
  <c r="P399" i="46"/>
  <c r="Q399" i="46"/>
  <c r="R399" i="46"/>
  <c r="S399" i="46"/>
  <c r="N400" i="46"/>
  <c r="O400" i="46"/>
  <c r="P400" i="46"/>
  <c r="Q400" i="46"/>
  <c r="R400" i="46"/>
  <c r="S400" i="46"/>
  <c r="N401" i="46"/>
  <c r="O401" i="46"/>
  <c r="P401" i="46"/>
  <c r="Q401" i="46"/>
  <c r="R401" i="46"/>
  <c r="S401" i="46"/>
  <c r="N402" i="46"/>
  <c r="O402" i="46"/>
  <c r="P402" i="46"/>
  <c r="Q402" i="46"/>
  <c r="R402" i="46"/>
  <c r="S402" i="46"/>
  <c r="N403" i="46"/>
  <c r="O403" i="46"/>
  <c r="P403" i="46"/>
  <c r="Q403" i="46"/>
  <c r="R403" i="46"/>
  <c r="S403" i="46"/>
  <c r="N404" i="46"/>
  <c r="O404" i="46"/>
  <c r="P404" i="46"/>
  <c r="Q404" i="46"/>
  <c r="R404" i="46"/>
  <c r="S404" i="46"/>
  <c r="N405" i="46"/>
  <c r="O405" i="46"/>
  <c r="P405" i="46"/>
  <c r="Q405" i="46"/>
  <c r="R405" i="46"/>
  <c r="S405" i="46"/>
  <c r="N406" i="46"/>
  <c r="O406" i="46"/>
  <c r="P406" i="46"/>
  <c r="Q406" i="46"/>
  <c r="R406" i="46"/>
  <c r="S406" i="46"/>
  <c r="N407" i="46"/>
  <c r="O407" i="46"/>
  <c r="P407" i="46"/>
  <c r="Q407" i="46"/>
  <c r="R407" i="46"/>
  <c r="S407" i="46"/>
  <c r="N408" i="46"/>
  <c r="O408" i="46"/>
  <c r="P408" i="46"/>
  <c r="Q408" i="46"/>
  <c r="R408" i="46"/>
  <c r="S408" i="46"/>
  <c r="N409" i="46"/>
  <c r="O409" i="46"/>
  <c r="P409" i="46"/>
  <c r="Q409" i="46"/>
  <c r="R409" i="46"/>
  <c r="S409" i="46"/>
  <c r="N410" i="46"/>
  <c r="O410" i="46"/>
  <c r="P410" i="46"/>
  <c r="Q410" i="46"/>
  <c r="R410" i="46"/>
  <c r="S410" i="46"/>
  <c r="N411" i="46"/>
  <c r="O411" i="46"/>
  <c r="P411" i="46"/>
  <c r="Q411" i="46"/>
  <c r="R411" i="46"/>
  <c r="S411" i="46"/>
  <c r="N412" i="46"/>
  <c r="O412" i="46"/>
  <c r="P412" i="46"/>
  <c r="Q412" i="46"/>
  <c r="R412" i="46"/>
  <c r="S412" i="46"/>
  <c r="N413" i="46"/>
  <c r="O413" i="46"/>
  <c r="P413" i="46"/>
  <c r="Q413" i="46"/>
  <c r="R413" i="46"/>
  <c r="S413" i="46"/>
  <c r="N414" i="46"/>
  <c r="O414" i="46"/>
  <c r="P414" i="46"/>
  <c r="Q414" i="46"/>
  <c r="R414" i="46"/>
  <c r="S414" i="46"/>
  <c r="N415" i="46"/>
  <c r="O415" i="46"/>
  <c r="P415" i="46"/>
  <c r="Q415" i="46"/>
  <c r="R415" i="46"/>
  <c r="S415" i="46"/>
  <c r="N416" i="46"/>
  <c r="O416" i="46"/>
  <c r="P416" i="46"/>
  <c r="Q416" i="46"/>
  <c r="R416" i="46"/>
  <c r="S416" i="46"/>
  <c r="N417" i="46"/>
  <c r="O417" i="46"/>
  <c r="P417" i="46"/>
  <c r="Q417" i="46"/>
  <c r="R417" i="46"/>
  <c r="S417" i="46"/>
  <c r="N418" i="46"/>
  <c r="O418" i="46"/>
  <c r="P418" i="46"/>
  <c r="Q418" i="46"/>
  <c r="R418" i="46"/>
  <c r="S418" i="46"/>
  <c r="N419" i="46"/>
  <c r="O419" i="46"/>
  <c r="P419" i="46"/>
  <c r="Q419" i="46"/>
  <c r="R419" i="46"/>
  <c r="S419" i="46"/>
  <c r="N420" i="46"/>
  <c r="O420" i="46"/>
  <c r="P420" i="46"/>
  <c r="Q420" i="46"/>
  <c r="R420" i="46"/>
  <c r="S420" i="46"/>
  <c r="N421" i="46"/>
  <c r="O421" i="46"/>
  <c r="P421" i="46"/>
  <c r="Q421" i="46"/>
  <c r="R421" i="46"/>
  <c r="S421" i="46"/>
  <c r="N422" i="46"/>
  <c r="O422" i="46"/>
  <c r="P422" i="46"/>
  <c r="Q422" i="46"/>
  <c r="R422" i="46"/>
  <c r="S422" i="46"/>
  <c r="N423" i="46"/>
  <c r="O423" i="46"/>
  <c r="P423" i="46"/>
  <c r="Q423" i="46"/>
  <c r="R423" i="46"/>
  <c r="S423" i="46"/>
  <c r="N424" i="46"/>
  <c r="O424" i="46"/>
  <c r="P424" i="46"/>
  <c r="Q424" i="46"/>
  <c r="R424" i="46"/>
  <c r="S424" i="46"/>
  <c r="N425" i="46"/>
  <c r="O425" i="46"/>
  <c r="P425" i="46"/>
  <c r="Q425" i="46"/>
  <c r="R425" i="46"/>
  <c r="S425" i="46"/>
  <c r="N426" i="46"/>
  <c r="O426" i="46"/>
  <c r="P426" i="46"/>
  <c r="Q426" i="46"/>
  <c r="R426" i="46"/>
  <c r="S426" i="46"/>
  <c r="N427" i="46"/>
  <c r="O427" i="46"/>
  <c r="P427" i="46"/>
  <c r="Q427" i="46"/>
  <c r="R427" i="46"/>
  <c r="S427" i="46"/>
  <c r="N428" i="46"/>
  <c r="O428" i="46"/>
  <c r="P428" i="46"/>
  <c r="Q428" i="46"/>
  <c r="R428" i="46"/>
  <c r="S428" i="46"/>
  <c r="N429" i="46"/>
  <c r="O429" i="46"/>
  <c r="P429" i="46"/>
  <c r="Q429" i="46"/>
  <c r="R429" i="46"/>
  <c r="S429" i="46"/>
  <c r="N430" i="46"/>
  <c r="O430" i="46"/>
  <c r="P430" i="46"/>
  <c r="Q430" i="46"/>
  <c r="R430" i="46"/>
  <c r="S430" i="46"/>
  <c r="N431" i="46"/>
  <c r="O431" i="46"/>
  <c r="P431" i="46"/>
  <c r="Q431" i="46"/>
  <c r="R431" i="46"/>
  <c r="S431" i="46"/>
  <c r="N432" i="46"/>
  <c r="O432" i="46"/>
  <c r="P432" i="46"/>
  <c r="Q432" i="46"/>
  <c r="R432" i="46"/>
  <c r="S432" i="46"/>
  <c r="N433" i="46"/>
  <c r="O433" i="46"/>
  <c r="P433" i="46"/>
  <c r="Q433" i="46"/>
  <c r="R433" i="46"/>
  <c r="S433" i="46"/>
  <c r="N434" i="46"/>
  <c r="O434" i="46"/>
  <c r="P434" i="46"/>
  <c r="Q434" i="46"/>
  <c r="R434" i="46"/>
  <c r="S434" i="46"/>
  <c r="N435" i="46"/>
  <c r="O435" i="46"/>
  <c r="P435" i="46"/>
  <c r="Q435" i="46"/>
  <c r="R435" i="46"/>
  <c r="S435" i="46"/>
  <c r="N436" i="46"/>
  <c r="O436" i="46"/>
  <c r="P436" i="46"/>
  <c r="Q436" i="46"/>
  <c r="R436" i="46"/>
  <c r="S436" i="46"/>
  <c r="N437" i="46"/>
  <c r="O437" i="46"/>
  <c r="P437" i="46"/>
  <c r="Q437" i="46"/>
  <c r="R437" i="46"/>
  <c r="S437" i="46"/>
  <c r="N438" i="46"/>
  <c r="O438" i="46"/>
  <c r="P438" i="46"/>
  <c r="Q438" i="46"/>
  <c r="R438" i="46"/>
  <c r="S438" i="46"/>
  <c r="N439" i="46"/>
  <c r="O439" i="46"/>
  <c r="P439" i="46"/>
  <c r="Q439" i="46"/>
  <c r="R439" i="46"/>
  <c r="S439" i="46"/>
  <c r="N440" i="46"/>
  <c r="O440" i="46"/>
  <c r="P440" i="46"/>
  <c r="Q440" i="46"/>
  <c r="R440" i="46"/>
  <c r="S440" i="46"/>
  <c r="N441" i="46"/>
  <c r="O441" i="46"/>
  <c r="P441" i="46"/>
  <c r="Q441" i="46"/>
  <c r="R441" i="46"/>
  <c r="S441" i="46"/>
  <c r="N442" i="46"/>
  <c r="O442" i="46"/>
  <c r="P442" i="46"/>
  <c r="Q442" i="46"/>
  <c r="R442" i="46"/>
  <c r="S442" i="46"/>
  <c r="N443" i="46"/>
  <c r="O443" i="46"/>
  <c r="P443" i="46"/>
  <c r="Q443" i="46"/>
  <c r="R443" i="46"/>
  <c r="S443" i="46"/>
  <c r="N444" i="46"/>
  <c r="O444" i="46"/>
  <c r="P444" i="46"/>
  <c r="Q444" i="46"/>
  <c r="R444" i="46"/>
  <c r="S444" i="46"/>
  <c r="N445" i="46"/>
  <c r="O445" i="46"/>
  <c r="P445" i="46"/>
  <c r="Q445" i="46"/>
  <c r="R445" i="46"/>
  <c r="S445" i="46"/>
  <c r="N446" i="46"/>
  <c r="O446" i="46"/>
  <c r="P446" i="46"/>
  <c r="Q446" i="46"/>
  <c r="R446" i="46"/>
  <c r="S446" i="46"/>
  <c r="N447" i="46"/>
  <c r="O447" i="46"/>
  <c r="P447" i="46"/>
  <c r="Q447" i="46"/>
  <c r="R447" i="46"/>
  <c r="S447" i="46"/>
  <c r="N448" i="46"/>
  <c r="O448" i="46"/>
  <c r="P448" i="46"/>
  <c r="Q448" i="46"/>
  <c r="R448" i="46"/>
  <c r="S448" i="46"/>
  <c r="N449" i="46"/>
  <c r="O449" i="46"/>
  <c r="P449" i="46"/>
  <c r="Q449" i="46"/>
  <c r="R449" i="46"/>
  <c r="S449" i="46"/>
  <c r="N450" i="46"/>
  <c r="O450" i="46"/>
  <c r="P450" i="46"/>
  <c r="Q450" i="46"/>
  <c r="R450" i="46"/>
  <c r="S450" i="46"/>
  <c r="N451" i="46"/>
  <c r="O451" i="46"/>
  <c r="P451" i="46"/>
  <c r="Q451" i="46"/>
  <c r="R451" i="46"/>
  <c r="S451" i="46"/>
  <c r="N452" i="46"/>
  <c r="O452" i="46"/>
  <c r="P452" i="46"/>
  <c r="Q452" i="46"/>
  <c r="R452" i="46"/>
  <c r="S452" i="46"/>
  <c r="N453" i="46"/>
  <c r="O453" i="46"/>
  <c r="P453" i="46"/>
  <c r="Q453" i="46"/>
  <c r="R453" i="46"/>
  <c r="S453" i="46"/>
  <c r="N454" i="46"/>
  <c r="O454" i="46"/>
  <c r="P454" i="46"/>
  <c r="Q454" i="46"/>
  <c r="R454" i="46"/>
  <c r="S454" i="46"/>
  <c r="N455" i="46"/>
  <c r="O455" i="46"/>
  <c r="P455" i="46"/>
  <c r="Q455" i="46"/>
  <c r="R455" i="46"/>
  <c r="S455" i="46"/>
  <c r="N456" i="46"/>
  <c r="O456" i="46"/>
  <c r="P456" i="46"/>
  <c r="Q456" i="46"/>
  <c r="R456" i="46"/>
  <c r="S456" i="46"/>
  <c r="N457" i="46"/>
  <c r="O457" i="46"/>
  <c r="P457" i="46"/>
  <c r="Q457" i="46"/>
  <c r="R457" i="46"/>
  <c r="S457" i="46"/>
  <c r="N458" i="46"/>
  <c r="O458" i="46"/>
  <c r="P458" i="46"/>
  <c r="Q458" i="46"/>
  <c r="R458" i="46"/>
  <c r="S458" i="46"/>
  <c r="N459" i="46"/>
  <c r="O459" i="46"/>
  <c r="P459" i="46"/>
  <c r="Q459" i="46"/>
  <c r="R459" i="46"/>
  <c r="S459" i="46"/>
  <c r="N460" i="46"/>
  <c r="O460" i="46"/>
  <c r="P460" i="46"/>
  <c r="Q460" i="46"/>
  <c r="R460" i="46"/>
  <c r="S460" i="46"/>
  <c r="N461" i="46"/>
  <c r="O461" i="46"/>
  <c r="P461" i="46"/>
  <c r="Q461" i="46"/>
  <c r="R461" i="46"/>
  <c r="S461" i="46"/>
  <c r="N462" i="46"/>
  <c r="O462" i="46"/>
  <c r="P462" i="46"/>
  <c r="Q462" i="46"/>
  <c r="R462" i="46"/>
  <c r="S462" i="46"/>
  <c r="N463" i="46"/>
  <c r="O463" i="46"/>
  <c r="P463" i="46"/>
  <c r="Q463" i="46"/>
  <c r="R463" i="46"/>
  <c r="S463" i="46"/>
  <c r="N464" i="46"/>
  <c r="O464" i="46"/>
  <c r="P464" i="46"/>
  <c r="Q464" i="46"/>
  <c r="R464" i="46"/>
  <c r="S464" i="46"/>
  <c r="N465" i="46"/>
  <c r="O465" i="46"/>
  <c r="P465" i="46"/>
  <c r="Q465" i="46"/>
  <c r="R465" i="46"/>
  <c r="S465" i="46"/>
  <c r="N466" i="46"/>
  <c r="O466" i="46"/>
  <c r="P466" i="46"/>
  <c r="Q466" i="46"/>
  <c r="R466" i="46"/>
  <c r="S466" i="46"/>
  <c r="N467" i="46"/>
  <c r="O467" i="46"/>
  <c r="P467" i="46"/>
  <c r="Q467" i="46"/>
  <c r="R467" i="46"/>
  <c r="S467" i="46"/>
  <c r="N468" i="46"/>
  <c r="O468" i="46"/>
  <c r="P468" i="46"/>
  <c r="Q468" i="46"/>
  <c r="R468" i="46"/>
  <c r="S468" i="46"/>
  <c r="N469" i="46"/>
  <c r="O469" i="46"/>
  <c r="P469" i="46"/>
  <c r="Q469" i="46"/>
  <c r="R469" i="46"/>
  <c r="S469" i="46"/>
  <c r="N470" i="46"/>
  <c r="O470" i="46"/>
  <c r="P470" i="46"/>
  <c r="Q470" i="46"/>
  <c r="R470" i="46"/>
  <c r="S470" i="46"/>
  <c r="N471" i="46"/>
  <c r="O471" i="46"/>
  <c r="P471" i="46"/>
  <c r="Q471" i="46"/>
  <c r="R471" i="46"/>
  <c r="S471" i="46"/>
  <c r="N472" i="46"/>
  <c r="O472" i="46"/>
  <c r="P472" i="46"/>
  <c r="Q472" i="46"/>
  <c r="R472" i="46"/>
  <c r="S472" i="46"/>
  <c r="N473" i="46"/>
  <c r="O473" i="46"/>
  <c r="P473" i="46"/>
  <c r="Q473" i="46"/>
  <c r="R473" i="46"/>
  <c r="S473" i="46"/>
  <c r="N474" i="46"/>
  <c r="O474" i="46"/>
  <c r="P474" i="46"/>
  <c r="Q474" i="46"/>
  <c r="R474" i="46"/>
  <c r="S474" i="46"/>
  <c r="N475" i="46"/>
  <c r="O475" i="46"/>
  <c r="P475" i="46"/>
  <c r="Q475" i="46"/>
  <c r="R475" i="46"/>
  <c r="S475" i="46"/>
  <c r="N476" i="46"/>
  <c r="O476" i="46"/>
  <c r="P476" i="46"/>
  <c r="Q476" i="46"/>
  <c r="R476" i="46"/>
  <c r="S476" i="46"/>
  <c r="N477" i="46"/>
  <c r="O477" i="46"/>
  <c r="P477" i="46"/>
  <c r="Q477" i="46"/>
  <c r="R477" i="46"/>
  <c r="S477" i="46"/>
  <c r="N478" i="46"/>
  <c r="O478" i="46"/>
  <c r="P478" i="46"/>
  <c r="Q478" i="46"/>
  <c r="R478" i="46"/>
  <c r="S478" i="46"/>
  <c r="N479" i="46"/>
  <c r="O479" i="46"/>
  <c r="P479" i="46"/>
  <c r="Q479" i="46"/>
  <c r="R479" i="46"/>
  <c r="S479" i="46"/>
  <c r="N480" i="46"/>
  <c r="O480" i="46"/>
  <c r="P480" i="46"/>
  <c r="Q480" i="46"/>
  <c r="R480" i="46"/>
  <c r="S480" i="46"/>
  <c r="N481" i="46"/>
  <c r="O481" i="46"/>
  <c r="P481" i="46"/>
  <c r="Q481" i="46"/>
  <c r="R481" i="46"/>
  <c r="S481" i="46"/>
  <c r="N482" i="46"/>
  <c r="O482" i="46"/>
  <c r="P482" i="46"/>
  <c r="Q482" i="46"/>
  <c r="R482" i="46"/>
  <c r="S482" i="46"/>
  <c r="N483" i="46"/>
  <c r="O483" i="46"/>
  <c r="P483" i="46"/>
  <c r="Q483" i="46"/>
  <c r="R483" i="46"/>
  <c r="S483" i="46"/>
  <c r="N484" i="46"/>
  <c r="O484" i="46"/>
  <c r="P484" i="46"/>
  <c r="Q484" i="46"/>
  <c r="R484" i="46"/>
  <c r="S484" i="46"/>
  <c r="N485" i="46"/>
  <c r="O485" i="46"/>
  <c r="P485" i="46"/>
  <c r="Q485" i="46"/>
  <c r="R485" i="46"/>
  <c r="S485" i="46"/>
  <c r="N486" i="46"/>
  <c r="O486" i="46"/>
  <c r="P486" i="46"/>
  <c r="Q486" i="46"/>
  <c r="R486" i="46"/>
  <c r="S486" i="46"/>
  <c r="N487" i="46"/>
  <c r="O487" i="46"/>
  <c r="P487" i="46"/>
  <c r="Q487" i="46"/>
  <c r="R487" i="46"/>
  <c r="S487" i="46"/>
  <c r="N488" i="46"/>
  <c r="O488" i="46"/>
  <c r="P488" i="46"/>
  <c r="Q488" i="46"/>
  <c r="R488" i="46"/>
  <c r="S488" i="46"/>
  <c r="N489" i="46"/>
  <c r="O489" i="46"/>
  <c r="P489" i="46"/>
  <c r="Q489" i="46"/>
  <c r="R489" i="46"/>
  <c r="S489" i="46"/>
  <c r="N490" i="46"/>
  <c r="O490" i="46"/>
  <c r="P490" i="46"/>
  <c r="Q490" i="46"/>
  <c r="R490" i="46"/>
  <c r="S490" i="46"/>
  <c r="N491" i="46"/>
  <c r="O491" i="46"/>
  <c r="P491" i="46"/>
  <c r="Q491" i="46"/>
  <c r="R491" i="46"/>
  <c r="S491" i="46"/>
  <c r="N492" i="46"/>
  <c r="O492" i="46"/>
  <c r="P492" i="46"/>
  <c r="Q492" i="46"/>
  <c r="R492" i="46"/>
  <c r="S492" i="46"/>
  <c r="N493" i="46"/>
  <c r="O493" i="46"/>
  <c r="P493" i="46"/>
  <c r="Q493" i="46"/>
  <c r="R493" i="46"/>
  <c r="S493" i="46"/>
  <c r="N494" i="46"/>
  <c r="O494" i="46"/>
  <c r="P494" i="46"/>
  <c r="Q494" i="46"/>
  <c r="R494" i="46"/>
  <c r="S494" i="46"/>
  <c r="N495" i="46"/>
  <c r="O495" i="46"/>
  <c r="P495" i="46"/>
  <c r="Q495" i="46"/>
  <c r="R495" i="46"/>
  <c r="S495" i="46"/>
  <c r="N496" i="46"/>
  <c r="O496" i="46"/>
  <c r="P496" i="46"/>
  <c r="Q496" i="46"/>
  <c r="R496" i="46"/>
  <c r="S496" i="46"/>
  <c r="N497" i="46"/>
  <c r="O497" i="46"/>
  <c r="P497" i="46"/>
  <c r="Q497" i="46"/>
  <c r="R497" i="46"/>
  <c r="S497" i="46"/>
  <c r="N498" i="46"/>
  <c r="O498" i="46"/>
  <c r="P498" i="46"/>
  <c r="Q498" i="46"/>
  <c r="R498" i="46"/>
  <c r="S498" i="46"/>
  <c r="N499" i="46"/>
  <c r="O499" i="46"/>
  <c r="P499" i="46"/>
  <c r="Q499" i="46"/>
  <c r="R499" i="46"/>
  <c r="S499" i="46"/>
  <c r="N500" i="46"/>
  <c r="O500" i="46"/>
  <c r="P500" i="46"/>
  <c r="Q500" i="46"/>
  <c r="R500" i="46"/>
  <c r="S500" i="46"/>
  <c r="N501" i="46"/>
  <c r="O501" i="46"/>
  <c r="P501" i="46"/>
  <c r="Q501" i="46"/>
  <c r="R501" i="46"/>
  <c r="S501" i="46"/>
  <c r="N502" i="46"/>
  <c r="O502" i="46"/>
  <c r="P502" i="46"/>
  <c r="Q502" i="46"/>
  <c r="R502" i="46"/>
  <c r="S502" i="46"/>
  <c r="N503" i="46"/>
  <c r="O503" i="46"/>
  <c r="P503" i="46"/>
  <c r="Q503" i="46"/>
  <c r="R503" i="46"/>
  <c r="S503" i="46"/>
  <c r="N504" i="46"/>
  <c r="O504" i="46"/>
  <c r="P504" i="46"/>
  <c r="Q504" i="46"/>
  <c r="R504" i="46"/>
  <c r="S504" i="46"/>
  <c r="N505" i="46"/>
  <c r="O505" i="46"/>
  <c r="P505" i="46"/>
  <c r="Q505" i="46"/>
  <c r="R505" i="46"/>
  <c r="S505" i="46"/>
  <c r="N506" i="46"/>
  <c r="O506" i="46"/>
  <c r="P506" i="46"/>
  <c r="Q506" i="46"/>
  <c r="R506" i="46"/>
  <c r="S506" i="46"/>
  <c r="N507" i="46"/>
  <c r="O507" i="46"/>
  <c r="P507" i="46"/>
  <c r="Q507" i="46"/>
  <c r="R507" i="46"/>
  <c r="S507" i="46"/>
  <c r="N508" i="46"/>
  <c r="O508" i="46"/>
  <c r="P508" i="46"/>
  <c r="Q508" i="46"/>
  <c r="R508" i="46"/>
  <c r="S508" i="46"/>
  <c r="N509" i="46"/>
  <c r="O509" i="46"/>
  <c r="P509" i="46"/>
  <c r="Q509" i="46"/>
  <c r="R509" i="46"/>
  <c r="S509" i="46"/>
  <c r="N510" i="46"/>
  <c r="O510" i="46"/>
  <c r="P510" i="46"/>
  <c r="Q510" i="46"/>
  <c r="R510" i="46"/>
  <c r="S510" i="46"/>
  <c r="N511" i="46"/>
  <c r="O511" i="46"/>
  <c r="P511" i="46"/>
  <c r="Q511" i="46"/>
  <c r="R511" i="46"/>
  <c r="S511" i="46"/>
  <c r="N512" i="46"/>
  <c r="O512" i="46"/>
  <c r="P512" i="46"/>
  <c r="Q512" i="46"/>
  <c r="R512" i="46"/>
  <c r="S512" i="46"/>
  <c r="N513" i="46"/>
  <c r="O513" i="46"/>
  <c r="P513" i="46"/>
  <c r="Q513" i="46"/>
  <c r="R513" i="46"/>
  <c r="S513" i="46"/>
  <c r="N514" i="46"/>
  <c r="O514" i="46"/>
  <c r="P514" i="46"/>
  <c r="Q514" i="46"/>
  <c r="R514" i="46"/>
  <c r="S514" i="46"/>
  <c r="N515" i="46"/>
  <c r="O515" i="46"/>
  <c r="P515" i="46"/>
  <c r="Q515" i="46"/>
  <c r="R515" i="46"/>
  <c r="S515" i="46"/>
  <c r="N516" i="46"/>
  <c r="O516" i="46"/>
  <c r="P516" i="46"/>
  <c r="Q516" i="46"/>
  <c r="R516" i="46"/>
  <c r="S516" i="46"/>
  <c r="N517" i="46"/>
  <c r="O517" i="46"/>
  <c r="P517" i="46"/>
  <c r="Q517" i="46"/>
  <c r="R517" i="46"/>
  <c r="S517" i="46"/>
  <c r="N518" i="46"/>
  <c r="O518" i="46"/>
  <c r="P518" i="46"/>
  <c r="Q518" i="46"/>
  <c r="R518" i="46"/>
  <c r="S518" i="46"/>
  <c r="N519" i="46"/>
  <c r="O519" i="46"/>
  <c r="P519" i="46"/>
  <c r="Q519" i="46"/>
  <c r="R519" i="46"/>
  <c r="S519" i="46"/>
  <c r="N520" i="46"/>
  <c r="O520" i="46"/>
  <c r="P520" i="46"/>
  <c r="Q520" i="46"/>
  <c r="R520" i="46"/>
  <c r="S520" i="46"/>
  <c r="N521" i="46"/>
  <c r="O521" i="46"/>
  <c r="P521" i="46"/>
  <c r="Q521" i="46"/>
  <c r="R521" i="46"/>
  <c r="S521" i="46"/>
  <c r="N522" i="46"/>
  <c r="O522" i="46"/>
  <c r="P522" i="46"/>
  <c r="Q522" i="46"/>
  <c r="R522" i="46"/>
  <c r="S522" i="46"/>
  <c r="N523" i="46"/>
  <c r="O523" i="46"/>
  <c r="P523" i="46"/>
  <c r="Q523" i="46"/>
  <c r="R523" i="46"/>
  <c r="S523" i="46"/>
  <c r="N524" i="46"/>
  <c r="O524" i="46"/>
  <c r="P524" i="46"/>
  <c r="Q524" i="46"/>
  <c r="R524" i="46"/>
  <c r="S524" i="46"/>
  <c r="N525" i="46"/>
  <c r="O525" i="46"/>
  <c r="P525" i="46"/>
  <c r="Q525" i="46"/>
  <c r="R525" i="46"/>
  <c r="S525" i="46"/>
  <c r="N526" i="46"/>
  <c r="O526" i="46"/>
  <c r="P526" i="46"/>
  <c r="Q526" i="46"/>
  <c r="R526" i="46"/>
  <c r="S526" i="46"/>
  <c r="N527" i="46"/>
  <c r="O527" i="46"/>
  <c r="P527" i="46"/>
  <c r="Q527" i="46"/>
  <c r="R527" i="46"/>
  <c r="S527" i="46"/>
  <c r="N528" i="46"/>
  <c r="O528" i="46"/>
  <c r="P528" i="46"/>
  <c r="Q528" i="46"/>
  <c r="R528" i="46"/>
  <c r="S528" i="46"/>
  <c r="N529" i="46"/>
  <c r="O529" i="46"/>
  <c r="P529" i="46"/>
  <c r="Q529" i="46"/>
  <c r="R529" i="46"/>
  <c r="S529" i="46"/>
  <c r="N530" i="46"/>
  <c r="O530" i="46"/>
  <c r="P530" i="46"/>
  <c r="Q530" i="46"/>
  <c r="R530" i="46"/>
  <c r="S530" i="46"/>
  <c r="N531" i="46"/>
  <c r="O531" i="46"/>
  <c r="P531" i="46"/>
  <c r="Q531" i="46"/>
  <c r="R531" i="46"/>
  <c r="S531" i="46"/>
  <c r="N532" i="46"/>
  <c r="O532" i="46"/>
  <c r="P532" i="46"/>
  <c r="Q532" i="46"/>
  <c r="R532" i="46"/>
  <c r="S532" i="46"/>
  <c r="N533" i="46"/>
  <c r="O533" i="46"/>
  <c r="P533" i="46"/>
  <c r="Q533" i="46"/>
  <c r="R533" i="46"/>
  <c r="S533" i="46"/>
  <c r="N534" i="46"/>
  <c r="O534" i="46"/>
  <c r="P534" i="46"/>
  <c r="Q534" i="46"/>
  <c r="R534" i="46"/>
  <c r="S534" i="46"/>
  <c r="N535" i="46"/>
  <c r="O535" i="46"/>
  <c r="P535" i="46"/>
  <c r="Q535" i="46"/>
  <c r="R535" i="46"/>
  <c r="S535" i="46"/>
  <c r="N536" i="46"/>
  <c r="O536" i="46"/>
  <c r="P536" i="46"/>
  <c r="Q536" i="46"/>
  <c r="R536" i="46"/>
  <c r="S536" i="46"/>
  <c r="N537" i="46"/>
  <c r="O537" i="46"/>
  <c r="P537" i="46"/>
  <c r="Q537" i="46"/>
  <c r="R537" i="46"/>
  <c r="S537" i="46"/>
  <c r="N538" i="46"/>
  <c r="O538" i="46"/>
  <c r="P538" i="46"/>
  <c r="Q538" i="46"/>
  <c r="R538" i="46"/>
  <c r="S538" i="46"/>
  <c r="N539" i="46"/>
  <c r="O539" i="46"/>
  <c r="P539" i="46"/>
  <c r="Q539" i="46"/>
  <c r="R539" i="46"/>
  <c r="S539" i="46"/>
  <c r="N540" i="46"/>
  <c r="O540" i="46"/>
  <c r="P540" i="46"/>
  <c r="Q540" i="46"/>
  <c r="R540" i="46"/>
  <c r="S540" i="46"/>
  <c r="N541" i="46"/>
  <c r="O541" i="46"/>
  <c r="P541" i="46"/>
  <c r="Q541" i="46"/>
  <c r="R541" i="46"/>
  <c r="S541" i="46"/>
  <c r="N542" i="46"/>
  <c r="O542" i="46"/>
  <c r="P542" i="46"/>
  <c r="Q542" i="46"/>
  <c r="R542" i="46"/>
  <c r="S542" i="46"/>
  <c r="N543" i="46"/>
  <c r="O543" i="46"/>
  <c r="P543" i="46"/>
  <c r="Q543" i="46"/>
  <c r="R543" i="46"/>
  <c r="S543" i="46"/>
  <c r="N544" i="46"/>
  <c r="O544" i="46"/>
  <c r="P544" i="46"/>
  <c r="Q544" i="46"/>
  <c r="R544" i="46"/>
  <c r="S544" i="46"/>
  <c r="N545" i="46"/>
  <c r="O545" i="46"/>
  <c r="P545" i="46"/>
  <c r="Q545" i="46"/>
  <c r="R545" i="46"/>
  <c r="S545" i="46"/>
  <c r="N546" i="46"/>
  <c r="O546" i="46"/>
  <c r="P546" i="46"/>
  <c r="Q546" i="46"/>
  <c r="R546" i="46"/>
  <c r="S546" i="46"/>
  <c r="N547" i="46"/>
  <c r="O547" i="46"/>
  <c r="P547" i="46"/>
  <c r="Q547" i="46"/>
  <c r="R547" i="46"/>
  <c r="S547" i="46"/>
  <c r="N548" i="46"/>
  <c r="O548" i="46"/>
  <c r="P548" i="46"/>
  <c r="Q548" i="46"/>
  <c r="R548" i="46"/>
  <c r="S548" i="46"/>
  <c r="N549" i="46"/>
  <c r="O549" i="46"/>
  <c r="P549" i="46"/>
  <c r="Q549" i="46"/>
  <c r="R549" i="46"/>
  <c r="S549" i="46"/>
  <c r="N550" i="46"/>
  <c r="O550" i="46"/>
  <c r="P550" i="46"/>
  <c r="Q550" i="46"/>
  <c r="R550" i="46"/>
  <c r="S550" i="46"/>
  <c r="N551" i="46"/>
  <c r="O551" i="46"/>
  <c r="P551" i="46"/>
  <c r="Q551" i="46"/>
  <c r="R551" i="46"/>
  <c r="S551" i="46"/>
  <c r="N552" i="46"/>
  <c r="O552" i="46"/>
  <c r="P552" i="46"/>
  <c r="Q552" i="46"/>
  <c r="R552" i="46"/>
  <c r="S552" i="46"/>
  <c r="N553" i="46"/>
  <c r="O553" i="46"/>
  <c r="P553" i="46"/>
  <c r="Q553" i="46"/>
  <c r="R553" i="46"/>
  <c r="S553" i="46"/>
  <c r="N554" i="46"/>
  <c r="O554" i="46"/>
  <c r="P554" i="46"/>
  <c r="Q554" i="46"/>
  <c r="R554" i="46"/>
  <c r="S554" i="46"/>
  <c r="N555" i="46"/>
  <c r="O555" i="46"/>
  <c r="P555" i="46"/>
  <c r="Q555" i="46"/>
  <c r="R555" i="46"/>
  <c r="S555" i="46"/>
  <c r="N556" i="46"/>
  <c r="O556" i="46"/>
  <c r="P556" i="46"/>
  <c r="Q556" i="46"/>
  <c r="R556" i="46"/>
  <c r="S556" i="46"/>
  <c r="N557" i="46"/>
  <c r="O557" i="46"/>
  <c r="P557" i="46"/>
  <c r="Q557" i="46"/>
  <c r="R557" i="46"/>
  <c r="S557" i="46"/>
  <c r="N558" i="46"/>
  <c r="O558" i="46"/>
  <c r="P558" i="46"/>
  <c r="Q558" i="46"/>
  <c r="R558" i="46"/>
  <c r="S558" i="46"/>
  <c r="N559" i="46"/>
  <c r="O559" i="46"/>
  <c r="P559" i="46"/>
  <c r="Q559" i="46"/>
  <c r="R559" i="46"/>
  <c r="S559" i="46"/>
  <c r="N560" i="46"/>
  <c r="O560" i="46"/>
  <c r="P560" i="46"/>
  <c r="Q560" i="46"/>
  <c r="R560" i="46"/>
  <c r="S560" i="46"/>
  <c r="N561" i="46"/>
  <c r="O561" i="46"/>
  <c r="P561" i="46"/>
  <c r="Q561" i="46"/>
  <c r="R561" i="46"/>
  <c r="S561" i="46"/>
  <c r="N562" i="46"/>
  <c r="O562" i="46"/>
  <c r="P562" i="46"/>
  <c r="Q562" i="46"/>
  <c r="R562" i="46"/>
  <c r="S562" i="46"/>
  <c r="N563" i="46"/>
  <c r="O563" i="46"/>
  <c r="P563" i="46"/>
  <c r="Q563" i="46"/>
  <c r="R563" i="46"/>
  <c r="S563" i="46"/>
  <c r="N564" i="46"/>
  <c r="O564" i="46"/>
  <c r="P564" i="46"/>
  <c r="Q564" i="46"/>
  <c r="R564" i="46"/>
  <c r="S564" i="46"/>
  <c r="N565" i="46"/>
  <c r="O565" i="46"/>
  <c r="P565" i="46"/>
  <c r="Q565" i="46"/>
  <c r="R565" i="46"/>
  <c r="S565" i="46"/>
  <c r="N566" i="46"/>
  <c r="O566" i="46"/>
  <c r="P566" i="46"/>
  <c r="Q566" i="46"/>
  <c r="R566" i="46"/>
  <c r="S566" i="46"/>
  <c r="N567" i="46"/>
  <c r="O567" i="46"/>
  <c r="P567" i="46"/>
  <c r="Q567" i="46"/>
  <c r="R567" i="46"/>
  <c r="S567" i="46"/>
  <c r="N568" i="46"/>
  <c r="O568" i="46"/>
  <c r="P568" i="46"/>
  <c r="Q568" i="46"/>
  <c r="R568" i="46"/>
  <c r="S568" i="46"/>
  <c r="N569" i="46"/>
  <c r="O569" i="46"/>
  <c r="P569" i="46"/>
  <c r="Q569" i="46"/>
  <c r="R569" i="46"/>
  <c r="S569" i="46"/>
  <c r="N570" i="46"/>
  <c r="O570" i="46"/>
  <c r="P570" i="46"/>
  <c r="Q570" i="46"/>
  <c r="R570" i="46"/>
  <c r="S570" i="46"/>
  <c r="N571" i="46"/>
  <c r="O571" i="46"/>
  <c r="P571" i="46"/>
  <c r="Q571" i="46"/>
  <c r="R571" i="46"/>
  <c r="S571" i="46"/>
  <c r="N572" i="46"/>
  <c r="O572" i="46"/>
  <c r="P572" i="46"/>
  <c r="Q572" i="46"/>
  <c r="R572" i="46"/>
  <c r="S572" i="46"/>
  <c r="N573" i="46"/>
  <c r="O573" i="46"/>
  <c r="P573" i="46"/>
  <c r="Q573" i="46"/>
  <c r="R573" i="46"/>
  <c r="S573" i="46"/>
  <c r="N574" i="46"/>
  <c r="O574" i="46"/>
  <c r="P574" i="46"/>
  <c r="Q574" i="46"/>
  <c r="R574" i="46"/>
  <c r="S574" i="46"/>
  <c r="N575" i="46"/>
  <c r="O575" i="46"/>
  <c r="P575" i="46"/>
  <c r="Q575" i="46"/>
  <c r="R575" i="46"/>
  <c r="S575" i="46"/>
  <c r="N576" i="46"/>
  <c r="O576" i="46"/>
  <c r="P576" i="46"/>
  <c r="Q576" i="46"/>
  <c r="R576" i="46"/>
  <c r="S576" i="46"/>
  <c r="N577" i="46"/>
  <c r="O577" i="46"/>
  <c r="P577" i="46"/>
  <c r="Q577" i="46"/>
  <c r="R577" i="46"/>
  <c r="S577" i="46"/>
  <c r="N578" i="46"/>
  <c r="O578" i="46"/>
  <c r="P578" i="46"/>
  <c r="Q578" i="46"/>
  <c r="R578" i="46"/>
  <c r="S578" i="46"/>
  <c r="N579" i="46"/>
  <c r="O579" i="46"/>
  <c r="P579" i="46"/>
  <c r="Q579" i="46"/>
  <c r="R579" i="46"/>
  <c r="S579" i="46"/>
  <c r="N580" i="46"/>
  <c r="O580" i="46"/>
  <c r="P580" i="46"/>
  <c r="Q580" i="46"/>
  <c r="R580" i="46"/>
  <c r="S580" i="46"/>
  <c r="N581" i="46"/>
  <c r="O581" i="46"/>
  <c r="P581" i="46"/>
  <c r="Q581" i="46"/>
  <c r="R581" i="46"/>
  <c r="S581" i="46"/>
  <c r="N582" i="46"/>
  <c r="O582" i="46"/>
  <c r="P582" i="46"/>
  <c r="Q582" i="46"/>
  <c r="R582" i="46"/>
  <c r="S582" i="46"/>
  <c r="N583" i="46"/>
  <c r="O583" i="46"/>
  <c r="P583" i="46"/>
  <c r="Q583" i="46"/>
  <c r="R583" i="46"/>
  <c r="S583" i="46"/>
  <c r="N584" i="46"/>
  <c r="O584" i="46"/>
  <c r="P584" i="46"/>
  <c r="Q584" i="46"/>
  <c r="R584" i="46"/>
  <c r="S584" i="46"/>
  <c r="N585" i="46"/>
  <c r="O585" i="46"/>
  <c r="P585" i="46"/>
  <c r="Q585" i="46"/>
  <c r="R585" i="46"/>
  <c r="S585" i="46"/>
  <c r="N586" i="46"/>
  <c r="O586" i="46"/>
  <c r="P586" i="46"/>
  <c r="Q586" i="46"/>
  <c r="R586" i="46"/>
  <c r="S586" i="46"/>
  <c r="N587" i="46"/>
  <c r="O587" i="46"/>
  <c r="P587" i="46"/>
  <c r="Q587" i="46"/>
  <c r="R587" i="46"/>
  <c r="S587" i="46"/>
  <c r="N588" i="46"/>
  <c r="O588" i="46"/>
  <c r="P588" i="46"/>
  <c r="Q588" i="46"/>
  <c r="R588" i="46"/>
  <c r="S588" i="46"/>
  <c r="N589" i="46"/>
  <c r="O589" i="46"/>
  <c r="P589" i="46"/>
  <c r="Q589" i="46"/>
  <c r="R589" i="46"/>
  <c r="S589" i="46"/>
  <c r="N590" i="46"/>
  <c r="O590" i="46"/>
  <c r="P590" i="46"/>
  <c r="Q590" i="46"/>
  <c r="R590" i="46"/>
  <c r="S590" i="46"/>
  <c r="N591" i="46"/>
  <c r="O591" i="46"/>
  <c r="P591" i="46"/>
  <c r="Q591" i="46"/>
  <c r="R591" i="46"/>
  <c r="S591" i="46"/>
  <c r="N592" i="46"/>
  <c r="O592" i="46"/>
  <c r="P592" i="46"/>
  <c r="Q592" i="46"/>
  <c r="R592" i="46"/>
  <c r="S592" i="46"/>
  <c r="N593" i="46"/>
  <c r="O593" i="46"/>
  <c r="P593" i="46"/>
  <c r="Q593" i="46"/>
  <c r="R593" i="46"/>
  <c r="S593" i="46"/>
  <c r="N594" i="46"/>
  <c r="O594" i="46"/>
  <c r="P594" i="46"/>
  <c r="Q594" i="46"/>
  <c r="R594" i="46"/>
  <c r="S594" i="46"/>
  <c r="N595" i="46"/>
  <c r="O595" i="46"/>
  <c r="P595" i="46"/>
  <c r="Q595" i="46"/>
  <c r="R595" i="46"/>
  <c r="S595" i="46"/>
  <c r="N596" i="46"/>
  <c r="O596" i="46"/>
  <c r="P596" i="46"/>
  <c r="Q596" i="46"/>
  <c r="R596" i="46"/>
  <c r="S596" i="46"/>
  <c r="N597" i="46"/>
  <c r="O597" i="46"/>
  <c r="P597" i="46"/>
  <c r="Q597" i="46"/>
  <c r="R597" i="46"/>
  <c r="S597" i="46"/>
  <c r="N598" i="46"/>
  <c r="O598" i="46"/>
  <c r="P598" i="46"/>
  <c r="Q598" i="46"/>
  <c r="R598" i="46"/>
  <c r="S598" i="46"/>
  <c r="N599" i="46"/>
  <c r="O599" i="46"/>
  <c r="P599" i="46"/>
  <c r="Q599" i="46"/>
  <c r="R599" i="46"/>
  <c r="S599" i="46"/>
  <c r="N600" i="46"/>
  <c r="O600" i="46"/>
  <c r="P600" i="46"/>
  <c r="Q600" i="46"/>
  <c r="R600" i="46"/>
  <c r="S600" i="46"/>
  <c r="N601" i="46"/>
  <c r="O601" i="46"/>
  <c r="P601" i="46"/>
  <c r="Q601" i="46"/>
  <c r="R601" i="46"/>
  <c r="S601" i="46"/>
  <c r="N602" i="46"/>
  <c r="O602" i="46"/>
  <c r="P602" i="46"/>
  <c r="Q602" i="46"/>
  <c r="R602" i="46"/>
  <c r="S602" i="46"/>
  <c r="N603" i="46"/>
  <c r="O603" i="46"/>
  <c r="P603" i="46"/>
  <c r="Q603" i="46"/>
  <c r="R603" i="46"/>
  <c r="S603" i="46"/>
  <c r="N604" i="46"/>
  <c r="O604" i="46"/>
  <c r="P604" i="46"/>
  <c r="Q604" i="46"/>
  <c r="R604" i="46"/>
  <c r="S604" i="46"/>
  <c r="N605" i="46"/>
  <c r="O605" i="46"/>
  <c r="P605" i="46"/>
  <c r="Q605" i="46"/>
  <c r="R605" i="46"/>
  <c r="S605" i="46"/>
  <c r="N606" i="46"/>
  <c r="O606" i="46"/>
  <c r="P606" i="46"/>
  <c r="Q606" i="46"/>
  <c r="R606" i="46"/>
  <c r="S606" i="46"/>
  <c r="N607" i="46"/>
  <c r="O607" i="46"/>
  <c r="P607" i="46"/>
  <c r="Q607" i="46"/>
  <c r="R607" i="46"/>
  <c r="S607" i="46"/>
  <c r="N608" i="46"/>
  <c r="O608" i="46"/>
  <c r="P608" i="46"/>
  <c r="Q608" i="46"/>
  <c r="R608" i="46"/>
  <c r="S608" i="46"/>
  <c r="N609" i="46"/>
  <c r="O609" i="46"/>
  <c r="P609" i="46"/>
  <c r="Q609" i="46"/>
  <c r="R609" i="46"/>
  <c r="S609" i="46"/>
  <c r="N610" i="46"/>
  <c r="O610" i="46"/>
  <c r="P610" i="46"/>
  <c r="Q610" i="46"/>
  <c r="R610" i="46"/>
  <c r="S610" i="46"/>
  <c r="N611" i="46"/>
  <c r="O611" i="46"/>
  <c r="P611" i="46"/>
  <c r="Q611" i="46"/>
  <c r="R611" i="46"/>
  <c r="S611" i="46"/>
  <c r="N612" i="46"/>
  <c r="O612" i="46"/>
  <c r="P612" i="46"/>
  <c r="Q612" i="46"/>
  <c r="R612" i="46"/>
  <c r="S612" i="46"/>
  <c r="N613" i="46"/>
  <c r="O613" i="46"/>
  <c r="P613" i="46"/>
  <c r="Q613" i="46"/>
  <c r="R613" i="46"/>
  <c r="S613" i="46"/>
  <c r="N614" i="46"/>
  <c r="O614" i="46"/>
  <c r="P614" i="46"/>
  <c r="Q614" i="46"/>
  <c r="R614" i="46"/>
  <c r="S614" i="46"/>
  <c r="N615" i="46"/>
  <c r="O615" i="46"/>
  <c r="P615" i="46"/>
  <c r="Q615" i="46"/>
  <c r="R615" i="46"/>
  <c r="S615" i="46"/>
  <c r="N616" i="46"/>
  <c r="O616" i="46"/>
  <c r="P616" i="46"/>
  <c r="Q616" i="46"/>
  <c r="R616" i="46"/>
  <c r="S616" i="46"/>
  <c r="N617" i="46"/>
  <c r="O617" i="46"/>
  <c r="P617" i="46"/>
  <c r="Q617" i="46"/>
  <c r="R617" i="46"/>
  <c r="S617" i="46"/>
  <c r="N618" i="46"/>
  <c r="O618" i="46"/>
  <c r="P618" i="46"/>
  <c r="Q618" i="46"/>
  <c r="R618" i="46"/>
  <c r="S618" i="46"/>
  <c r="N619" i="46"/>
  <c r="O619" i="46"/>
  <c r="P619" i="46"/>
  <c r="Q619" i="46"/>
  <c r="R619" i="46"/>
  <c r="S619" i="46"/>
  <c r="N620" i="46"/>
  <c r="O620" i="46"/>
  <c r="P620" i="46"/>
  <c r="Q620" i="46"/>
  <c r="R620" i="46"/>
  <c r="S620" i="46"/>
  <c r="N621" i="46"/>
  <c r="O621" i="46"/>
  <c r="P621" i="46"/>
  <c r="Q621" i="46"/>
  <c r="R621" i="46"/>
  <c r="S621" i="46"/>
  <c r="N622" i="46"/>
  <c r="O622" i="46"/>
  <c r="P622" i="46"/>
  <c r="Q622" i="46"/>
  <c r="R622" i="46"/>
  <c r="S622" i="46"/>
  <c r="N623" i="46"/>
  <c r="O623" i="46"/>
  <c r="P623" i="46"/>
  <c r="Q623" i="46"/>
  <c r="R623" i="46"/>
  <c r="S623" i="46"/>
  <c r="N624" i="46"/>
  <c r="O624" i="46"/>
  <c r="P624" i="46"/>
  <c r="Q624" i="46"/>
  <c r="R624" i="46"/>
  <c r="S624" i="46"/>
  <c r="N625" i="46"/>
  <c r="O625" i="46"/>
  <c r="P625" i="46"/>
  <c r="Q625" i="46"/>
  <c r="R625" i="46"/>
  <c r="S625" i="46"/>
  <c r="N626" i="46"/>
  <c r="O626" i="46"/>
  <c r="P626" i="46"/>
  <c r="Q626" i="46"/>
  <c r="R626" i="46"/>
  <c r="S626" i="46"/>
  <c r="N627" i="46"/>
  <c r="O627" i="46"/>
  <c r="P627" i="46"/>
  <c r="Q627" i="46"/>
  <c r="R627" i="46"/>
  <c r="S627" i="46"/>
  <c r="N628" i="46"/>
  <c r="O628" i="46"/>
  <c r="P628" i="46"/>
  <c r="Q628" i="46"/>
  <c r="R628" i="46"/>
  <c r="S628" i="46"/>
  <c r="N629" i="46"/>
  <c r="O629" i="46"/>
  <c r="P629" i="46"/>
  <c r="Q629" i="46"/>
  <c r="R629" i="46"/>
  <c r="S629" i="46"/>
  <c r="N630" i="46"/>
  <c r="O630" i="46"/>
  <c r="P630" i="46"/>
  <c r="Q630" i="46"/>
  <c r="R630" i="46"/>
  <c r="S630" i="46"/>
  <c r="N631" i="46"/>
  <c r="O631" i="46"/>
  <c r="P631" i="46"/>
  <c r="Q631" i="46"/>
  <c r="R631" i="46"/>
  <c r="S631" i="46"/>
  <c r="N632" i="46"/>
  <c r="O632" i="46"/>
  <c r="P632" i="46"/>
  <c r="Q632" i="46"/>
  <c r="R632" i="46"/>
  <c r="S632" i="46"/>
  <c r="N633" i="46"/>
  <c r="O633" i="46"/>
  <c r="P633" i="46"/>
  <c r="Q633" i="46"/>
  <c r="R633" i="46"/>
  <c r="S633" i="46"/>
  <c r="N634" i="46"/>
  <c r="O634" i="46"/>
  <c r="P634" i="46"/>
  <c r="Q634" i="46"/>
  <c r="R634" i="46"/>
  <c r="S634" i="46"/>
  <c r="N635" i="46"/>
  <c r="O635" i="46"/>
  <c r="P635" i="46"/>
  <c r="Q635" i="46"/>
  <c r="R635" i="46"/>
  <c r="S635" i="46"/>
  <c r="N636" i="46"/>
  <c r="O636" i="46"/>
  <c r="P636" i="46"/>
  <c r="Q636" i="46"/>
  <c r="R636" i="46"/>
  <c r="S636" i="46"/>
  <c r="N637" i="46"/>
  <c r="O637" i="46"/>
  <c r="P637" i="46"/>
  <c r="Q637" i="46"/>
  <c r="R637" i="46"/>
  <c r="S637" i="46"/>
  <c r="N638" i="46"/>
  <c r="O638" i="46"/>
  <c r="P638" i="46"/>
  <c r="Q638" i="46"/>
  <c r="R638" i="46"/>
  <c r="S638" i="46"/>
  <c r="N639" i="46"/>
  <c r="O639" i="46"/>
  <c r="P639" i="46"/>
  <c r="Q639" i="46"/>
  <c r="R639" i="46"/>
  <c r="S639" i="46"/>
  <c r="N640" i="46"/>
  <c r="O640" i="46"/>
  <c r="P640" i="46"/>
  <c r="Q640" i="46"/>
  <c r="R640" i="46"/>
  <c r="S640" i="46"/>
  <c r="N641" i="46"/>
  <c r="O641" i="46"/>
  <c r="P641" i="46"/>
  <c r="Q641" i="46"/>
  <c r="R641" i="46"/>
  <c r="S641" i="46"/>
  <c r="N642" i="46"/>
  <c r="O642" i="46"/>
  <c r="P642" i="46"/>
  <c r="Q642" i="46"/>
  <c r="R642" i="46"/>
  <c r="S642" i="46"/>
  <c r="N643" i="46"/>
  <c r="O643" i="46"/>
  <c r="P643" i="46"/>
  <c r="Q643" i="46"/>
  <c r="R643" i="46"/>
  <c r="S643" i="46"/>
  <c r="N644" i="46"/>
  <c r="O644" i="46"/>
  <c r="P644" i="46"/>
  <c r="Q644" i="46"/>
  <c r="R644" i="46"/>
  <c r="S644" i="46"/>
  <c r="N645" i="46"/>
  <c r="O645" i="46"/>
  <c r="P645" i="46"/>
  <c r="Q645" i="46"/>
  <c r="R645" i="46"/>
  <c r="S645" i="46"/>
  <c r="N646" i="46"/>
  <c r="O646" i="46"/>
  <c r="P646" i="46"/>
  <c r="Q646" i="46"/>
  <c r="R646" i="46"/>
  <c r="S646" i="46"/>
  <c r="N647" i="46"/>
  <c r="O647" i="46"/>
  <c r="P647" i="46"/>
  <c r="Q647" i="46"/>
  <c r="R647" i="46"/>
  <c r="S647" i="46"/>
  <c r="N648" i="46"/>
  <c r="O648" i="46"/>
  <c r="P648" i="46"/>
  <c r="Q648" i="46"/>
  <c r="R648" i="46"/>
  <c r="S648" i="46"/>
  <c r="N649" i="46"/>
  <c r="O649" i="46"/>
  <c r="P649" i="46"/>
  <c r="Q649" i="46"/>
  <c r="R649" i="46"/>
  <c r="S649" i="46"/>
  <c r="N650" i="46"/>
  <c r="O650" i="46"/>
  <c r="P650" i="46"/>
  <c r="Q650" i="46"/>
  <c r="R650" i="46"/>
  <c r="S650" i="46"/>
  <c r="N651" i="46"/>
  <c r="O651" i="46"/>
  <c r="P651" i="46"/>
  <c r="Q651" i="46"/>
  <c r="R651" i="46"/>
  <c r="S651" i="46"/>
  <c r="N652" i="46"/>
  <c r="O652" i="46"/>
  <c r="P652" i="46"/>
  <c r="Q652" i="46"/>
  <c r="R652" i="46"/>
  <c r="S652" i="46"/>
  <c r="N653" i="46"/>
  <c r="O653" i="46"/>
  <c r="P653" i="46"/>
  <c r="Q653" i="46"/>
  <c r="R653" i="46"/>
  <c r="S653" i="46"/>
  <c r="N654" i="46"/>
  <c r="O654" i="46"/>
  <c r="P654" i="46"/>
  <c r="Q654" i="46"/>
  <c r="R654" i="46"/>
  <c r="S654" i="46"/>
  <c r="N655" i="46"/>
  <c r="O655" i="46"/>
  <c r="P655" i="46"/>
  <c r="Q655" i="46"/>
  <c r="R655" i="46"/>
  <c r="S655" i="46"/>
  <c r="N656" i="46"/>
  <c r="O656" i="46"/>
  <c r="P656" i="46"/>
  <c r="Q656" i="46"/>
  <c r="R656" i="46"/>
  <c r="S656" i="46"/>
  <c r="N657" i="46"/>
  <c r="O657" i="46"/>
  <c r="P657" i="46"/>
  <c r="Q657" i="46"/>
  <c r="R657" i="46"/>
  <c r="S657" i="46"/>
  <c r="N658" i="46"/>
  <c r="O658" i="46"/>
  <c r="P658" i="46"/>
  <c r="Q658" i="46"/>
  <c r="R658" i="46"/>
  <c r="S658" i="46"/>
  <c r="N659" i="46"/>
  <c r="O659" i="46"/>
  <c r="P659" i="46"/>
  <c r="Q659" i="46"/>
  <c r="R659" i="46"/>
  <c r="S659" i="46"/>
  <c r="N660" i="46"/>
  <c r="O660" i="46"/>
  <c r="P660" i="46"/>
  <c r="Q660" i="46"/>
  <c r="R660" i="46"/>
  <c r="S660" i="46"/>
  <c r="N661" i="46"/>
  <c r="O661" i="46"/>
  <c r="P661" i="46"/>
  <c r="Q661" i="46"/>
  <c r="R661" i="46"/>
  <c r="S661" i="46"/>
  <c r="N662" i="46"/>
  <c r="O662" i="46"/>
  <c r="P662" i="46"/>
  <c r="Q662" i="46"/>
  <c r="R662" i="46"/>
  <c r="S662" i="46"/>
  <c r="N663" i="46"/>
  <c r="O663" i="46"/>
  <c r="P663" i="46"/>
  <c r="Q663" i="46"/>
  <c r="R663" i="46"/>
  <c r="S663" i="46"/>
  <c r="N664" i="46"/>
  <c r="O664" i="46"/>
  <c r="P664" i="46"/>
  <c r="Q664" i="46"/>
  <c r="R664" i="46"/>
  <c r="S664" i="46"/>
  <c r="N665" i="46"/>
  <c r="O665" i="46"/>
  <c r="P665" i="46"/>
  <c r="Q665" i="46"/>
  <c r="R665" i="46"/>
  <c r="S665" i="46"/>
  <c r="N666" i="46"/>
  <c r="O666" i="46"/>
  <c r="P666" i="46"/>
  <c r="Q666" i="46"/>
  <c r="R666" i="46"/>
  <c r="S666" i="46"/>
  <c r="N667" i="46"/>
  <c r="O667" i="46"/>
  <c r="P667" i="46"/>
  <c r="Q667" i="46"/>
  <c r="R667" i="46"/>
  <c r="S667" i="46"/>
  <c r="N668" i="46"/>
  <c r="O668" i="46"/>
  <c r="P668" i="46"/>
  <c r="Q668" i="46"/>
  <c r="R668" i="46"/>
  <c r="S668" i="46"/>
  <c r="N669" i="46"/>
  <c r="O669" i="46"/>
  <c r="P669" i="46"/>
  <c r="Q669" i="46"/>
  <c r="R669" i="46"/>
  <c r="S669" i="46"/>
  <c r="N670" i="46"/>
  <c r="O670" i="46"/>
  <c r="P670" i="46"/>
  <c r="Q670" i="46"/>
  <c r="R670" i="46"/>
  <c r="S670" i="46"/>
  <c r="N671" i="46"/>
  <c r="O671" i="46"/>
  <c r="P671" i="46"/>
  <c r="Q671" i="46"/>
  <c r="R671" i="46"/>
  <c r="S671" i="46"/>
  <c r="N672" i="46"/>
  <c r="O672" i="46"/>
  <c r="P672" i="46"/>
  <c r="Q672" i="46"/>
  <c r="R672" i="46"/>
  <c r="S672" i="46"/>
  <c r="N673" i="46"/>
  <c r="O673" i="46"/>
  <c r="P673" i="46"/>
  <c r="Q673" i="46"/>
  <c r="R673" i="46"/>
  <c r="S673" i="46"/>
  <c r="N674" i="46"/>
  <c r="O674" i="46"/>
  <c r="P674" i="46"/>
  <c r="Q674" i="46"/>
  <c r="R674" i="46"/>
  <c r="S674" i="46"/>
  <c r="N675" i="46"/>
  <c r="O675" i="46"/>
  <c r="P675" i="46"/>
  <c r="Q675" i="46"/>
  <c r="R675" i="46"/>
  <c r="S675" i="46"/>
  <c r="N676" i="46"/>
  <c r="O676" i="46"/>
  <c r="P676" i="46"/>
  <c r="Q676" i="46"/>
  <c r="R676" i="46"/>
  <c r="S676" i="46"/>
  <c r="N677" i="46"/>
  <c r="O677" i="46"/>
  <c r="P677" i="46"/>
  <c r="Q677" i="46"/>
  <c r="R677" i="46"/>
  <c r="S677" i="46"/>
  <c r="N678" i="46"/>
  <c r="O678" i="46"/>
  <c r="P678" i="46"/>
  <c r="Q678" i="46"/>
  <c r="R678" i="46"/>
  <c r="S678" i="46"/>
  <c r="N679" i="46"/>
  <c r="O679" i="46"/>
  <c r="P679" i="46"/>
  <c r="Q679" i="46"/>
  <c r="R679" i="46"/>
  <c r="S679" i="46"/>
  <c r="N680" i="46"/>
  <c r="O680" i="46"/>
  <c r="P680" i="46"/>
  <c r="Q680" i="46"/>
  <c r="R680" i="46"/>
  <c r="S680" i="46"/>
  <c r="N681" i="46"/>
  <c r="O681" i="46"/>
  <c r="P681" i="46"/>
  <c r="Q681" i="46"/>
  <c r="R681" i="46"/>
  <c r="S681" i="46"/>
  <c r="N682" i="46"/>
  <c r="O682" i="46"/>
  <c r="P682" i="46"/>
  <c r="Q682" i="46"/>
  <c r="R682" i="46"/>
  <c r="S682" i="46"/>
  <c r="N683" i="46"/>
  <c r="O683" i="46"/>
  <c r="P683" i="46"/>
  <c r="Q683" i="46"/>
  <c r="R683" i="46"/>
  <c r="S683" i="46"/>
  <c r="N684" i="46"/>
  <c r="O684" i="46"/>
  <c r="P684" i="46"/>
  <c r="Q684" i="46"/>
  <c r="R684" i="46"/>
  <c r="S684" i="46"/>
  <c r="N685" i="46"/>
  <c r="O685" i="46"/>
  <c r="P685" i="46"/>
  <c r="Q685" i="46"/>
  <c r="R685" i="46"/>
  <c r="S685" i="46"/>
  <c r="N686" i="46"/>
  <c r="O686" i="46"/>
  <c r="P686" i="46"/>
  <c r="Q686" i="46"/>
  <c r="R686" i="46"/>
  <c r="S686" i="46"/>
  <c r="N687" i="46"/>
  <c r="O687" i="46"/>
  <c r="P687" i="46"/>
  <c r="Q687" i="46"/>
  <c r="R687" i="46"/>
  <c r="S687" i="46"/>
  <c r="N688" i="46"/>
  <c r="O688" i="46"/>
  <c r="P688" i="46"/>
  <c r="Q688" i="46"/>
  <c r="R688" i="46"/>
  <c r="S688" i="46"/>
  <c r="N689" i="46"/>
  <c r="O689" i="46"/>
  <c r="P689" i="46"/>
  <c r="Q689" i="46"/>
  <c r="R689" i="46"/>
  <c r="S689" i="46"/>
  <c r="N690" i="46"/>
  <c r="O690" i="46"/>
  <c r="P690" i="46"/>
  <c r="Q690" i="46"/>
  <c r="R690" i="46"/>
  <c r="S690" i="46"/>
  <c r="N691" i="46"/>
  <c r="O691" i="46"/>
  <c r="P691" i="46"/>
  <c r="Q691" i="46"/>
  <c r="R691" i="46"/>
  <c r="S691" i="46"/>
  <c r="N692" i="46"/>
  <c r="O692" i="46"/>
  <c r="P692" i="46"/>
  <c r="Q692" i="46"/>
  <c r="R692" i="46"/>
  <c r="S692" i="46"/>
  <c r="N693" i="46"/>
  <c r="O693" i="46"/>
  <c r="P693" i="46"/>
  <c r="Q693" i="46"/>
  <c r="R693" i="46"/>
  <c r="S693" i="46"/>
  <c r="N694" i="46"/>
  <c r="O694" i="46"/>
  <c r="P694" i="46"/>
  <c r="Q694" i="46"/>
  <c r="R694" i="46"/>
  <c r="S694" i="46"/>
  <c r="N695" i="46"/>
  <c r="O695" i="46"/>
  <c r="P695" i="46"/>
  <c r="Q695" i="46"/>
  <c r="R695" i="46"/>
  <c r="S695" i="46"/>
  <c r="N696" i="46"/>
  <c r="O696" i="46"/>
  <c r="P696" i="46"/>
  <c r="Q696" i="46"/>
  <c r="R696" i="46"/>
  <c r="S696" i="46"/>
  <c r="N697" i="46"/>
  <c r="O697" i="46"/>
  <c r="P697" i="46"/>
  <c r="Q697" i="46"/>
  <c r="R697" i="46"/>
  <c r="S697" i="46"/>
  <c r="N698" i="46"/>
  <c r="O698" i="46"/>
  <c r="P698" i="46"/>
  <c r="Q698" i="46"/>
  <c r="R698" i="46"/>
  <c r="S698" i="46"/>
  <c r="N699" i="46"/>
  <c r="O699" i="46"/>
  <c r="P699" i="46"/>
  <c r="Q699" i="46"/>
  <c r="R699" i="46"/>
  <c r="S699" i="46"/>
  <c r="N700" i="46"/>
  <c r="O700" i="46"/>
  <c r="P700" i="46"/>
  <c r="Q700" i="46"/>
  <c r="R700" i="46"/>
  <c r="S700" i="46"/>
  <c r="N701" i="46"/>
  <c r="O701" i="46"/>
  <c r="P701" i="46"/>
  <c r="Q701" i="46"/>
  <c r="R701" i="46"/>
  <c r="S701" i="46"/>
  <c r="N702" i="46"/>
  <c r="O702" i="46"/>
  <c r="P702" i="46"/>
  <c r="Q702" i="46"/>
  <c r="R702" i="46"/>
  <c r="S702" i="46"/>
  <c r="N703" i="46"/>
  <c r="O703" i="46"/>
  <c r="P703" i="46"/>
  <c r="Q703" i="46"/>
  <c r="R703" i="46"/>
  <c r="S703" i="46"/>
  <c r="N704" i="46"/>
  <c r="O704" i="46"/>
  <c r="P704" i="46"/>
  <c r="Q704" i="46"/>
  <c r="R704" i="46"/>
  <c r="S704" i="46"/>
  <c r="N705" i="46"/>
  <c r="O705" i="46"/>
  <c r="P705" i="46"/>
  <c r="Q705" i="46"/>
  <c r="R705" i="46"/>
  <c r="S705" i="46"/>
  <c r="N706" i="46"/>
  <c r="O706" i="46"/>
  <c r="P706" i="46"/>
  <c r="Q706" i="46"/>
  <c r="R706" i="46"/>
  <c r="S706" i="46"/>
  <c r="N707" i="46"/>
  <c r="O707" i="46"/>
  <c r="P707" i="46"/>
  <c r="Q707" i="46"/>
  <c r="R707" i="46"/>
  <c r="S707" i="46"/>
  <c r="N708" i="46"/>
  <c r="O708" i="46"/>
  <c r="P708" i="46"/>
  <c r="Q708" i="46"/>
  <c r="R708" i="46"/>
  <c r="S708" i="46"/>
  <c r="N709" i="46"/>
  <c r="O709" i="46"/>
  <c r="P709" i="46"/>
  <c r="Q709" i="46"/>
  <c r="R709" i="46"/>
  <c r="S709" i="46"/>
  <c r="N710" i="46"/>
  <c r="O710" i="46"/>
  <c r="P710" i="46"/>
  <c r="Q710" i="46"/>
  <c r="R710" i="46"/>
  <c r="S710" i="46"/>
  <c r="N711" i="46"/>
  <c r="O711" i="46"/>
  <c r="P711" i="46"/>
  <c r="Q711" i="46"/>
  <c r="R711" i="46"/>
  <c r="S711" i="46"/>
  <c r="N712" i="46"/>
  <c r="O712" i="46"/>
  <c r="P712" i="46"/>
  <c r="Q712" i="46"/>
  <c r="R712" i="46"/>
  <c r="S712" i="46"/>
  <c r="N713" i="46"/>
  <c r="O713" i="46"/>
  <c r="P713" i="46"/>
  <c r="Q713" i="46"/>
  <c r="R713" i="46"/>
  <c r="S713" i="46"/>
  <c r="N714" i="46"/>
  <c r="O714" i="46"/>
  <c r="P714" i="46"/>
  <c r="Q714" i="46"/>
  <c r="R714" i="46"/>
  <c r="S714" i="46"/>
  <c r="N715" i="46"/>
  <c r="O715" i="46"/>
  <c r="P715" i="46"/>
  <c r="Q715" i="46"/>
  <c r="R715" i="46"/>
  <c r="S715" i="46"/>
  <c r="N716" i="46"/>
  <c r="O716" i="46"/>
  <c r="P716" i="46"/>
  <c r="Q716" i="46"/>
  <c r="R716" i="46"/>
  <c r="S716" i="46"/>
  <c r="N717" i="46"/>
  <c r="O717" i="46"/>
  <c r="P717" i="46"/>
  <c r="Q717" i="46"/>
  <c r="R717" i="46"/>
  <c r="S717" i="46"/>
  <c r="N718" i="46"/>
  <c r="O718" i="46"/>
  <c r="P718" i="46"/>
  <c r="Q718" i="46"/>
  <c r="R718" i="46"/>
  <c r="S718" i="46"/>
  <c r="N719" i="46"/>
  <c r="O719" i="46"/>
  <c r="P719" i="46"/>
  <c r="Q719" i="46"/>
  <c r="R719" i="46"/>
  <c r="S719" i="46"/>
  <c r="N720" i="46"/>
  <c r="O720" i="46"/>
  <c r="P720" i="46"/>
  <c r="Q720" i="46"/>
  <c r="R720" i="46"/>
  <c r="S720" i="46"/>
  <c r="N721" i="46"/>
  <c r="O721" i="46"/>
  <c r="P721" i="46"/>
  <c r="Q721" i="46"/>
  <c r="R721" i="46"/>
  <c r="S721" i="46"/>
  <c r="N722" i="46"/>
  <c r="O722" i="46"/>
  <c r="P722" i="46"/>
  <c r="Q722" i="46"/>
  <c r="R722" i="46"/>
  <c r="S722" i="46"/>
  <c r="N723" i="46"/>
  <c r="O723" i="46"/>
  <c r="P723" i="46"/>
  <c r="Q723" i="46"/>
  <c r="R723" i="46"/>
  <c r="S723" i="46"/>
  <c r="N724" i="46"/>
  <c r="O724" i="46"/>
  <c r="P724" i="46"/>
  <c r="Q724" i="46"/>
  <c r="R724" i="46"/>
  <c r="S724" i="46"/>
  <c r="N725" i="46"/>
  <c r="O725" i="46"/>
  <c r="P725" i="46"/>
  <c r="Q725" i="46"/>
  <c r="R725" i="46"/>
  <c r="S725" i="46"/>
  <c r="N726" i="46"/>
  <c r="O726" i="46"/>
  <c r="P726" i="46"/>
  <c r="Q726" i="46"/>
  <c r="R726" i="46"/>
  <c r="S726" i="46"/>
  <c r="N727" i="46"/>
  <c r="O727" i="46"/>
  <c r="P727" i="46"/>
  <c r="Q727" i="46"/>
  <c r="R727" i="46"/>
  <c r="S727" i="46"/>
  <c r="N728" i="46"/>
  <c r="O728" i="46"/>
  <c r="P728" i="46"/>
  <c r="Q728" i="46"/>
  <c r="R728" i="46"/>
  <c r="S728" i="46"/>
  <c r="N729" i="46"/>
  <c r="O729" i="46"/>
  <c r="P729" i="46"/>
  <c r="Q729" i="46"/>
  <c r="R729" i="46"/>
  <c r="S729" i="46"/>
  <c r="N730" i="46"/>
  <c r="O730" i="46"/>
  <c r="P730" i="46"/>
  <c r="Q730" i="46"/>
  <c r="R730" i="46"/>
  <c r="S730" i="46"/>
  <c r="N731" i="46"/>
  <c r="O731" i="46"/>
  <c r="P731" i="46"/>
  <c r="Q731" i="46"/>
  <c r="R731" i="46"/>
  <c r="S731" i="46"/>
  <c r="N732" i="46"/>
  <c r="O732" i="46"/>
  <c r="P732" i="46"/>
  <c r="Q732" i="46"/>
  <c r="R732" i="46"/>
  <c r="S732" i="46"/>
  <c r="N733" i="46"/>
  <c r="O733" i="46"/>
  <c r="P733" i="46"/>
  <c r="Q733" i="46"/>
  <c r="R733" i="46"/>
  <c r="S733" i="46"/>
  <c r="N734" i="46"/>
  <c r="O734" i="46"/>
  <c r="P734" i="46"/>
  <c r="Q734" i="46"/>
  <c r="R734" i="46"/>
  <c r="S734" i="46"/>
  <c r="N735" i="46"/>
  <c r="O735" i="46"/>
  <c r="P735" i="46"/>
  <c r="Q735" i="46"/>
  <c r="R735" i="46"/>
  <c r="S735" i="46"/>
  <c r="N736" i="46"/>
  <c r="O736" i="46"/>
  <c r="P736" i="46"/>
  <c r="Q736" i="46"/>
  <c r="R736" i="46"/>
  <c r="S736" i="46"/>
  <c r="N4" i="46"/>
  <c r="P4" i="46"/>
  <c r="Q4" i="46"/>
  <c r="R4" i="46"/>
  <c r="N5" i="46"/>
  <c r="P5" i="46"/>
  <c r="Q5" i="46"/>
  <c r="R5" i="46"/>
  <c r="N6" i="46"/>
  <c r="P6" i="46"/>
  <c r="Q6" i="46"/>
  <c r="R6" i="46"/>
  <c r="N7" i="46"/>
  <c r="P7" i="46"/>
  <c r="Q7" i="46"/>
  <c r="R7" i="46"/>
  <c r="N8" i="46"/>
  <c r="P8" i="46"/>
  <c r="Q8" i="46"/>
  <c r="R8" i="46"/>
  <c r="N9" i="46"/>
  <c r="P9" i="46"/>
  <c r="Q9" i="46"/>
  <c r="R9" i="46"/>
  <c r="N10" i="46"/>
  <c r="P10" i="46"/>
  <c r="Q10" i="46"/>
  <c r="R10" i="46"/>
  <c r="N11" i="46"/>
  <c r="P11" i="46"/>
  <c r="Q11" i="46"/>
  <c r="R11" i="46"/>
  <c r="N12" i="46"/>
  <c r="P12" i="46"/>
  <c r="Q12" i="46"/>
  <c r="R12" i="46"/>
  <c r="N13" i="46"/>
  <c r="P13" i="46"/>
  <c r="Q13" i="46"/>
  <c r="R13" i="46"/>
  <c r="N14" i="46"/>
  <c r="P14" i="46"/>
  <c r="Q14" i="46"/>
  <c r="R14" i="46"/>
  <c r="N15" i="46"/>
  <c r="P15" i="46"/>
  <c r="Q15" i="46"/>
  <c r="R15" i="46"/>
  <c r="N16" i="46"/>
  <c r="P16" i="46"/>
  <c r="Q16" i="46"/>
  <c r="R16" i="46"/>
  <c r="N17" i="46"/>
  <c r="P17" i="46"/>
  <c r="Q17" i="46"/>
  <c r="R17" i="46"/>
  <c r="N18" i="46"/>
  <c r="P18" i="46"/>
  <c r="Q18" i="46"/>
  <c r="R18" i="46"/>
  <c r="N19" i="46"/>
  <c r="P19" i="46"/>
  <c r="Q19" i="46"/>
  <c r="R19" i="46"/>
  <c r="N20" i="46"/>
  <c r="P20" i="46"/>
  <c r="Q20" i="46"/>
  <c r="R20" i="46"/>
  <c r="N21" i="46"/>
  <c r="P21" i="46"/>
  <c r="Q21" i="46"/>
  <c r="R21" i="46"/>
  <c r="N22" i="46"/>
  <c r="P22" i="46"/>
  <c r="Q22" i="46"/>
  <c r="R22" i="46"/>
  <c r="N23" i="46"/>
  <c r="P23" i="46"/>
  <c r="Q23" i="46"/>
  <c r="R23" i="46"/>
  <c r="N24" i="46"/>
  <c r="P24" i="46"/>
  <c r="Q24" i="46"/>
  <c r="R24" i="46"/>
  <c r="N25" i="46"/>
  <c r="P25" i="46"/>
  <c r="Q25" i="46"/>
  <c r="R25" i="46"/>
  <c r="N26" i="46"/>
  <c r="P26" i="46"/>
  <c r="Q26" i="46"/>
  <c r="R26" i="46"/>
  <c r="N27" i="46"/>
  <c r="P27" i="46"/>
  <c r="Q27" i="46"/>
  <c r="R27" i="46"/>
  <c r="N28" i="46"/>
  <c r="P28" i="46"/>
  <c r="Q28" i="46"/>
  <c r="R28" i="46"/>
  <c r="N29" i="46"/>
  <c r="P29" i="46"/>
  <c r="Q29" i="46"/>
  <c r="R29" i="46"/>
  <c r="N30" i="46"/>
  <c r="P30" i="46"/>
  <c r="Q30" i="46"/>
  <c r="R30" i="46"/>
  <c r="N31" i="46"/>
  <c r="P31" i="46"/>
  <c r="Q31" i="46"/>
  <c r="R31" i="46"/>
  <c r="N32" i="46"/>
  <c r="P32" i="46"/>
  <c r="Q32" i="46"/>
  <c r="R32" i="46"/>
  <c r="N33" i="46"/>
  <c r="P33" i="46"/>
  <c r="Q33" i="46"/>
  <c r="R33" i="46"/>
  <c r="N34" i="46"/>
  <c r="P34" i="46"/>
  <c r="Q34" i="46"/>
  <c r="R34" i="46"/>
  <c r="N35" i="46"/>
  <c r="P35" i="46"/>
  <c r="Q35" i="46"/>
  <c r="R35" i="46"/>
  <c r="N36" i="46"/>
  <c r="P36" i="46"/>
  <c r="Q36" i="46"/>
  <c r="R36" i="46"/>
  <c r="N37" i="46"/>
  <c r="P37" i="46"/>
  <c r="Q37" i="46"/>
  <c r="R37" i="46"/>
  <c r="N38" i="46"/>
  <c r="P38" i="46"/>
  <c r="Q38" i="46"/>
  <c r="R38" i="46"/>
  <c r="N39" i="46"/>
  <c r="P39" i="46"/>
  <c r="Q39" i="46"/>
  <c r="R39" i="46"/>
  <c r="N40" i="46"/>
  <c r="P40" i="46"/>
  <c r="Q40" i="46"/>
  <c r="R40" i="46"/>
  <c r="N41" i="46"/>
  <c r="P41" i="46"/>
  <c r="Q41" i="46"/>
  <c r="R41" i="46"/>
  <c r="N42" i="46"/>
  <c r="P42" i="46"/>
  <c r="Q42" i="46"/>
  <c r="R42" i="46"/>
  <c r="N43" i="46"/>
  <c r="P43" i="46"/>
  <c r="Q43" i="46"/>
  <c r="R43" i="46"/>
  <c r="N44" i="46"/>
  <c r="P44" i="46"/>
  <c r="Q44" i="46"/>
  <c r="R44" i="46"/>
  <c r="N45" i="46"/>
  <c r="P45" i="46"/>
  <c r="Q45" i="46"/>
  <c r="R45" i="46"/>
  <c r="N46" i="46"/>
  <c r="P46" i="46"/>
  <c r="Q46" i="46"/>
  <c r="R46" i="46"/>
  <c r="N47" i="46"/>
  <c r="P47" i="46"/>
  <c r="Q47" i="46"/>
  <c r="R47" i="46"/>
  <c r="N48" i="46"/>
  <c r="P48" i="46"/>
  <c r="Q48" i="46"/>
  <c r="R48" i="46"/>
  <c r="N49" i="46"/>
  <c r="P49" i="46"/>
  <c r="Q49" i="46"/>
  <c r="R49" i="46"/>
  <c r="N50" i="46"/>
  <c r="P50" i="46"/>
  <c r="Q50" i="46"/>
  <c r="R50" i="46"/>
  <c r="Q3" i="46"/>
  <c r="S374" i="46"/>
  <c r="S373" i="46"/>
  <c r="S372" i="46"/>
  <c r="S371" i="46"/>
  <c r="S370" i="46"/>
  <c r="S369" i="46"/>
  <c r="S368" i="46"/>
  <c r="S367" i="46"/>
  <c r="S366" i="46"/>
  <c r="S365" i="46"/>
  <c r="S364" i="46"/>
  <c r="S363" i="46"/>
  <c r="S362" i="46"/>
  <c r="S361" i="46"/>
  <c r="S360" i="46"/>
  <c r="S359" i="46"/>
  <c r="S358" i="46"/>
  <c r="S357" i="46"/>
  <c r="S356" i="46"/>
  <c r="S355" i="46"/>
  <c r="S354" i="46"/>
  <c r="S353" i="46"/>
  <c r="S352" i="46"/>
  <c r="S351" i="46"/>
  <c r="S350" i="46"/>
  <c r="S349" i="46"/>
  <c r="S348" i="46"/>
  <c r="S347" i="46"/>
  <c r="S346" i="46"/>
  <c r="S345" i="46"/>
  <c r="S344" i="46"/>
  <c r="S343" i="46"/>
  <c r="S342" i="46"/>
  <c r="S341" i="46"/>
  <c r="S340" i="46"/>
  <c r="S339" i="46"/>
  <c r="S338" i="46"/>
  <c r="S337" i="46"/>
  <c r="S336" i="46"/>
  <c r="S335" i="46"/>
  <c r="S334" i="46"/>
  <c r="S333" i="46"/>
  <c r="S332" i="46"/>
  <c r="S331" i="46"/>
  <c r="S330" i="46"/>
  <c r="S329" i="46"/>
  <c r="S328" i="46"/>
  <c r="S327" i="46"/>
  <c r="S326" i="46"/>
  <c r="S325" i="46"/>
  <c r="S324" i="46"/>
  <c r="S323" i="46"/>
  <c r="S322" i="46"/>
  <c r="S321" i="46"/>
  <c r="S320" i="46"/>
  <c r="S319" i="46"/>
  <c r="S318" i="46"/>
  <c r="S317" i="46"/>
  <c r="S316" i="46"/>
  <c r="S315" i="46"/>
  <c r="S314" i="46"/>
  <c r="S313" i="46"/>
  <c r="S312" i="46"/>
  <c r="S311" i="46"/>
  <c r="S310" i="46"/>
  <c r="S309" i="46"/>
  <c r="S308" i="46"/>
  <c r="S307" i="46"/>
  <c r="S306" i="46"/>
  <c r="S305" i="46"/>
  <c r="S304" i="46"/>
  <c r="S303" i="46"/>
  <c r="S302" i="46"/>
  <c r="S301" i="46"/>
  <c r="S300" i="46"/>
  <c r="S299" i="46"/>
  <c r="S298" i="46"/>
  <c r="S297" i="46"/>
  <c r="S296" i="46"/>
  <c r="S295" i="46"/>
  <c r="S294" i="46"/>
  <c r="S293" i="46"/>
  <c r="S292" i="46"/>
  <c r="S291" i="46"/>
  <c r="S290" i="46"/>
  <c r="S289" i="46"/>
  <c r="S288" i="46"/>
  <c r="S287" i="46"/>
  <c r="S286" i="46"/>
  <c r="S285" i="46"/>
  <c r="S284" i="46"/>
  <c r="S283" i="46"/>
  <c r="S282" i="46"/>
  <c r="S281" i="46"/>
  <c r="S280" i="46"/>
  <c r="S279" i="46"/>
  <c r="S278" i="46"/>
  <c r="S277" i="46"/>
  <c r="S276" i="46"/>
  <c r="S275" i="46"/>
  <c r="S274" i="46"/>
  <c r="S273" i="46"/>
  <c r="S272" i="46"/>
  <c r="S271" i="46"/>
  <c r="S270" i="46"/>
  <c r="S269" i="46"/>
  <c r="S268" i="46"/>
  <c r="S267" i="46"/>
  <c r="S266" i="46"/>
  <c r="S265" i="46"/>
  <c r="S264" i="46"/>
  <c r="S263" i="46"/>
  <c r="S262" i="46"/>
  <c r="S261" i="46"/>
  <c r="S260" i="46"/>
  <c r="S259" i="46"/>
  <c r="S258" i="46"/>
  <c r="S257" i="46"/>
  <c r="S256" i="46"/>
  <c r="S255" i="46"/>
  <c r="S254" i="46"/>
  <c r="S253" i="46"/>
  <c r="S252" i="46"/>
  <c r="S251" i="46"/>
  <c r="S250" i="46"/>
  <c r="S249" i="46"/>
  <c r="S248" i="46"/>
  <c r="S247" i="46"/>
  <c r="S246" i="46"/>
  <c r="S245" i="46"/>
  <c r="S244" i="46"/>
  <c r="S243" i="46"/>
  <c r="S242" i="46"/>
  <c r="S241" i="46"/>
  <c r="S240" i="46"/>
  <c r="S239" i="46"/>
  <c r="S238" i="46"/>
  <c r="S237" i="46"/>
  <c r="S236" i="46"/>
  <c r="S235" i="46"/>
  <c r="S234" i="46"/>
  <c r="S233" i="46"/>
  <c r="S232" i="46"/>
  <c r="S231" i="46"/>
  <c r="S230" i="46"/>
  <c r="S229" i="46"/>
  <c r="S228" i="46"/>
  <c r="S227" i="46"/>
  <c r="S226" i="46"/>
  <c r="S225" i="46"/>
  <c r="S224" i="46"/>
  <c r="S223" i="46"/>
  <c r="S222" i="46"/>
  <c r="S221" i="46"/>
  <c r="S220" i="46"/>
  <c r="S219" i="46"/>
  <c r="S218" i="46"/>
  <c r="S217" i="46"/>
  <c r="S216" i="46"/>
  <c r="S215" i="46"/>
  <c r="S214" i="46"/>
  <c r="S213" i="46"/>
  <c r="S212" i="46"/>
  <c r="S211" i="46"/>
  <c r="S210" i="46"/>
  <c r="S209" i="46"/>
  <c r="S208" i="46"/>
  <c r="S207" i="46"/>
  <c r="S206" i="46"/>
  <c r="S205" i="46"/>
  <c r="S204" i="46"/>
  <c r="S203" i="46"/>
  <c r="S202" i="46"/>
  <c r="S201" i="46"/>
  <c r="S200" i="46"/>
  <c r="S199" i="46"/>
  <c r="S198" i="46"/>
  <c r="S197" i="46"/>
  <c r="S196" i="46"/>
  <c r="S195" i="46"/>
  <c r="S194" i="46"/>
  <c r="S193" i="46"/>
  <c r="S192" i="46"/>
  <c r="S191" i="46"/>
  <c r="S190" i="46"/>
  <c r="S189" i="46"/>
  <c r="S188" i="46"/>
  <c r="S187" i="46"/>
  <c r="S186" i="46"/>
  <c r="S185" i="46"/>
  <c r="S184" i="46"/>
  <c r="S183" i="46"/>
  <c r="S182" i="46"/>
  <c r="S181" i="46"/>
  <c r="S180" i="46"/>
  <c r="S179" i="46"/>
  <c r="S178" i="46"/>
  <c r="S177" i="46"/>
  <c r="S176" i="46"/>
  <c r="S175" i="46"/>
  <c r="S174" i="46"/>
  <c r="S173" i="46"/>
  <c r="S172" i="46"/>
  <c r="S171" i="46"/>
  <c r="S170" i="46"/>
  <c r="S169" i="46"/>
  <c r="S168" i="46"/>
  <c r="S167" i="46"/>
  <c r="S166" i="46"/>
  <c r="S165" i="46"/>
  <c r="S164" i="46"/>
  <c r="S163" i="46"/>
  <c r="S162" i="46"/>
  <c r="S161" i="46"/>
  <c r="S160" i="46"/>
  <c r="S159" i="46"/>
  <c r="S158" i="46"/>
  <c r="S157" i="46"/>
  <c r="S156" i="46"/>
  <c r="S155" i="46"/>
  <c r="S154" i="46"/>
  <c r="S153" i="46"/>
  <c r="S152" i="46"/>
  <c r="S151" i="46"/>
  <c r="S150" i="46"/>
  <c r="S149" i="46"/>
  <c r="S148" i="46"/>
  <c r="S147" i="46"/>
  <c r="S146" i="46"/>
  <c r="S145" i="46"/>
  <c r="S144" i="46"/>
  <c r="S143" i="46"/>
  <c r="S142" i="46"/>
  <c r="S141" i="46"/>
  <c r="S140" i="46"/>
  <c r="S139" i="46"/>
  <c r="S138" i="46"/>
  <c r="S137" i="46"/>
  <c r="S136" i="46"/>
  <c r="S135" i="46"/>
  <c r="S134" i="46"/>
  <c r="S133" i="46"/>
  <c r="S132" i="46"/>
  <c r="S131" i="46"/>
  <c r="S130" i="46"/>
  <c r="S129" i="46"/>
  <c r="S128" i="46"/>
  <c r="S127" i="46"/>
  <c r="S126" i="46"/>
  <c r="S125" i="46"/>
  <c r="S124" i="46"/>
  <c r="S123" i="46"/>
  <c r="S122" i="46"/>
  <c r="S121" i="46"/>
  <c r="S120" i="46"/>
  <c r="S119" i="46"/>
  <c r="S118" i="46"/>
  <c r="S117" i="46"/>
  <c r="S116" i="46"/>
  <c r="S115" i="46"/>
  <c r="S114" i="46"/>
  <c r="S113" i="46"/>
  <c r="S112" i="46"/>
  <c r="S111" i="46"/>
  <c r="S110" i="46"/>
  <c r="S109" i="46"/>
  <c r="S108" i="46"/>
  <c r="S107" i="46"/>
  <c r="S106" i="46"/>
  <c r="S105" i="46"/>
  <c r="S104" i="46"/>
  <c r="S103" i="46"/>
  <c r="S102" i="46"/>
  <c r="S101" i="46"/>
  <c r="S100" i="46"/>
  <c r="S99" i="46"/>
  <c r="S98" i="46"/>
  <c r="S97" i="46"/>
  <c r="S96" i="46"/>
  <c r="S95" i="46"/>
  <c r="S94" i="46"/>
  <c r="S93" i="46"/>
  <c r="S92" i="46"/>
  <c r="S91" i="46"/>
  <c r="S90" i="46"/>
  <c r="S89" i="46"/>
  <c r="S88" i="46"/>
  <c r="S87" i="46"/>
  <c r="S86" i="46"/>
  <c r="S85" i="46"/>
  <c r="S84" i="46"/>
  <c r="S83" i="46"/>
  <c r="S82" i="46"/>
  <c r="S81" i="46"/>
  <c r="S80" i="46"/>
  <c r="S79" i="46"/>
  <c r="S78" i="46"/>
  <c r="S77" i="46"/>
  <c r="S76" i="46"/>
  <c r="S75" i="46"/>
  <c r="S74" i="46"/>
  <c r="S73" i="46"/>
  <c r="S72" i="46"/>
  <c r="S71" i="46"/>
  <c r="S70" i="46"/>
  <c r="S69" i="46"/>
  <c r="S68" i="46"/>
  <c r="S67" i="46"/>
  <c r="S66" i="46"/>
  <c r="S65" i="46"/>
  <c r="S64" i="46"/>
  <c r="S63" i="46"/>
  <c r="S62" i="46"/>
  <c r="S61" i="46"/>
  <c r="S60" i="46"/>
  <c r="S59" i="46"/>
  <c r="S58" i="46"/>
  <c r="S57" i="46"/>
  <c r="S56" i="46"/>
  <c r="S55" i="46"/>
  <c r="S54" i="46"/>
  <c r="S53" i="46"/>
  <c r="S52" i="46"/>
  <c r="S51" i="46"/>
  <c r="S50" i="46"/>
  <c r="S49" i="46"/>
  <c r="S48" i="46"/>
  <c r="S47" i="46"/>
  <c r="S46" i="46"/>
  <c r="S45" i="46"/>
  <c r="S44" i="46"/>
  <c r="S43" i="46"/>
  <c r="S42" i="46"/>
  <c r="S41" i="46"/>
  <c r="S40" i="46"/>
  <c r="S39" i="46"/>
  <c r="S38" i="46"/>
  <c r="S37" i="46"/>
  <c r="S36" i="46"/>
  <c r="S35" i="46"/>
  <c r="S34" i="46"/>
  <c r="S33" i="46"/>
  <c r="S32" i="46"/>
  <c r="S31" i="46"/>
  <c r="S30" i="46"/>
  <c r="S29" i="46"/>
  <c r="S28" i="46"/>
  <c r="S27" i="46"/>
  <c r="S26" i="46"/>
  <c r="S25" i="46"/>
  <c r="S24" i="46"/>
  <c r="S23" i="46"/>
  <c r="S22" i="46"/>
  <c r="S21" i="46"/>
  <c r="S20" i="46"/>
  <c r="S19" i="46"/>
  <c r="S18" i="46"/>
  <c r="S17" i="46"/>
  <c r="S16" i="46"/>
  <c r="S15" i="46"/>
  <c r="S14" i="46"/>
  <c r="S13" i="46"/>
  <c r="S12" i="46"/>
  <c r="S11" i="46"/>
  <c r="S10" i="46"/>
  <c r="S9" i="46"/>
  <c r="S8" i="46"/>
  <c r="S7" i="46"/>
  <c r="S6" i="46"/>
  <c r="S5" i="46"/>
  <c r="S4" i="46"/>
  <c r="S3" i="46"/>
  <c r="O4" i="46"/>
  <c r="O5" i="46"/>
  <c r="O6" i="46"/>
  <c r="O7" i="46"/>
  <c r="O8" i="46"/>
  <c r="O9" i="46"/>
  <c r="O10" i="46"/>
  <c r="O11" i="46"/>
  <c r="O12" i="46"/>
  <c r="O13" i="46"/>
  <c r="O14" i="46"/>
  <c r="O15" i="46"/>
  <c r="O16" i="46"/>
  <c r="O17" i="46"/>
  <c r="O18" i="46"/>
  <c r="O19" i="46"/>
  <c r="O20" i="46"/>
  <c r="O21" i="46"/>
  <c r="O22" i="46"/>
  <c r="O23" i="46"/>
  <c r="O24" i="46"/>
  <c r="O25" i="46"/>
  <c r="O26" i="46"/>
  <c r="O27" i="46"/>
  <c r="O28" i="46"/>
  <c r="O29" i="46"/>
  <c r="O30" i="46"/>
  <c r="O31" i="46"/>
  <c r="O32" i="46"/>
  <c r="O33" i="46"/>
  <c r="O34" i="46"/>
  <c r="O35" i="46"/>
  <c r="O36" i="46"/>
  <c r="O37" i="46"/>
  <c r="O38" i="46"/>
  <c r="O39" i="46"/>
  <c r="O40" i="46"/>
  <c r="O41" i="46"/>
  <c r="O42" i="46"/>
  <c r="O43" i="46"/>
  <c r="O44" i="46"/>
  <c r="O45" i="46"/>
  <c r="O46" i="46"/>
  <c r="O47" i="46"/>
  <c r="O48" i="46"/>
  <c r="O49" i="46"/>
  <c r="O50" i="46"/>
  <c r="O51" i="46"/>
  <c r="O52" i="46"/>
  <c r="O53" i="46"/>
  <c r="O54" i="46"/>
  <c r="O55" i="46"/>
  <c r="O56" i="46"/>
  <c r="O57" i="46"/>
  <c r="O58" i="46"/>
  <c r="O59" i="46"/>
  <c r="O60" i="46"/>
  <c r="O61" i="46"/>
  <c r="O62" i="46"/>
  <c r="O63" i="46"/>
  <c r="O64" i="46"/>
  <c r="O65" i="46"/>
  <c r="O66" i="46"/>
  <c r="O67" i="46"/>
  <c r="O68" i="46"/>
  <c r="O69" i="46"/>
  <c r="O70" i="46"/>
  <c r="O71" i="46"/>
  <c r="O72" i="46"/>
  <c r="O73" i="46"/>
  <c r="O74" i="46"/>
  <c r="O75" i="46"/>
  <c r="O76" i="46"/>
  <c r="O77" i="46"/>
  <c r="O78" i="46"/>
  <c r="O79" i="46"/>
  <c r="O80" i="46"/>
  <c r="O81" i="46"/>
  <c r="O82" i="46"/>
  <c r="O83" i="46"/>
  <c r="O84" i="46"/>
  <c r="O85" i="46"/>
  <c r="O86" i="46"/>
  <c r="O87" i="46"/>
  <c r="O88" i="46"/>
  <c r="O89" i="46"/>
  <c r="O90" i="46"/>
  <c r="O91" i="46"/>
  <c r="O92" i="46"/>
  <c r="O93" i="46"/>
  <c r="O94" i="46"/>
  <c r="O95" i="46"/>
  <c r="O96" i="46"/>
  <c r="O97" i="46"/>
  <c r="O98" i="46"/>
  <c r="O99" i="46"/>
  <c r="O100" i="46"/>
  <c r="O101" i="46"/>
  <c r="O102" i="46"/>
  <c r="O103" i="46"/>
  <c r="O104" i="46"/>
  <c r="O105" i="46"/>
  <c r="O106" i="46"/>
  <c r="O107" i="46"/>
  <c r="O108" i="46"/>
  <c r="O109" i="46"/>
  <c r="O110" i="46"/>
  <c r="O111" i="46"/>
  <c r="O112" i="46"/>
  <c r="O113" i="46"/>
  <c r="O114" i="46"/>
  <c r="O115" i="46"/>
  <c r="O116" i="46"/>
  <c r="O117" i="46"/>
  <c r="O118" i="46"/>
  <c r="O119" i="46"/>
  <c r="O120" i="46"/>
  <c r="O121" i="46"/>
  <c r="O122" i="46"/>
  <c r="O123" i="46"/>
  <c r="O124" i="46"/>
  <c r="O125" i="46"/>
  <c r="O126" i="46"/>
  <c r="O127" i="46"/>
  <c r="O128" i="46"/>
  <c r="O129" i="46"/>
  <c r="O130" i="46"/>
  <c r="O131" i="46"/>
  <c r="O132" i="46"/>
  <c r="O133" i="46"/>
  <c r="O134" i="46"/>
  <c r="O135" i="46"/>
  <c r="O136" i="46"/>
  <c r="O137" i="46"/>
  <c r="O138" i="46"/>
  <c r="O139" i="46"/>
  <c r="O140" i="46"/>
  <c r="O141" i="46"/>
  <c r="O142" i="46"/>
  <c r="O143" i="46"/>
  <c r="O144" i="46"/>
  <c r="O145" i="46"/>
  <c r="O146" i="46"/>
  <c r="O147" i="46"/>
  <c r="O148" i="46"/>
  <c r="O149" i="46"/>
  <c r="O150" i="46"/>
  <c r="O151" i="46"/>
  <c r="O152" i="46"/>
  <c r="O153" i="46"/>
  <c r="O154" i="46"/>
  <c r="O155" i="46"/>
  <c r="O156" i="46"/>
  <c r="O157" i="46"/>
  <c r="O158" i="46"/>
  <c r="O159" i="46"/>
  <c r="O160" i="46"/>
  <c r="O161" i="46"/>
  <c r="O162" i="46"/>
  <c r="O163" i="46"/>
  <c r="O164" i="46"/>
  <c r="O165" i="46"/>
  <c r="O166" i="46"/>
  <c r="O167" i="46"/>
  <c r="O168" i="46"/>
  <c r="O169" i="46"/>
  <c r="O170" i="46"/>
  <c r="O171" i="46"/>
  <c r="O172" i="46"/>
  <c r="O173" i="46"/>
  <c r="O174" i="46"/>
  <c r="O175" i="46"/>
  <c r="O176" i="46"/>
  <c r="O177" i="46"/>
  <c r="O178" i="46"/>
  <c r="O179" i="46"/>
  <c r="O180" i="46"/>
  <c r="O181" i="46"/>
  <c r="O182" i="46"/>
  <c r="O183" i="46"/>
  <c r="O184" i="46"/>
  <c r="O185" i="46"/>
  <c r="O186" i="46"/>
  <c r="O187" i="46"/>
  <c r="O188" i="46"/>
  <c r="O189" i="46"/>
  <c r="O190" i="46"/>
  <c r="O191" i="46"/>
  <c r="O192" i="46"/>
  <c r="O193" i="46"/>
  <c r="O194" i="46"/>
  <c r="O195" i="46"/>
  <c r="O196" i="46"/>
  <c r="O197" i="46"/>
  <c r="O198" i="46"/>
  <c r="O199" i="46"/>
  <c r="O200" i="46"/>
  <c r="O201" i="46"/>
  <c r="O202" i="46"/>
  <c r="O203" i="46"/>
  <c r="O204" i="46"/>
  <c r="O205" i="46"/>
  <c r="O206" i="46"/>
  <c r="O207" i="46"/>
  <c r="O208" i="46"/>
  <c r="O209" i="46"/>
  <c r="O210" i="46"/>
  <c r="O211" i="46"/>
  <c r="O212" i="46"/>
  <c r="O213" i="46"/>
  <c r="O214" i="46"/>
  <c r="O215" i="46"/>
  <c r="O216" i="46"/>
  <c r="O217" i="46"/>
  <c r="O218" i="46"/>
  <c r="O219" i="46"/>
  <c r="O220" i="46"/>
  <c r="O221" i="46"/>
  <c r="O222" i="46"/>
  <c r="O223" i="46"/>
  <c r="O224" i="46"/>
  <c r="O225" i="46"/>
  <c r="O226" i="46"/>
  <c r="O227" i="46"/>
  <c r="O228" i="46"/>
  <c r="O229" i="46"/>
  <c r="O230" i="46"/>
  <c r="O231" i="46"/>
  <c r="O232" i="46"/>
  <c r="O233" i="46"/>
  <c r="O234" i="46"/>
  <c r="O235" i="46"/>
  <c r="O236" i="46"/>
  <c r="O237" i="46"/>
  <c r="O238" i="46"/>
  <c r="O239" i="46"/>
  <c r="O240" i="46"/>
  <c r="O241" i="46"/>
  <c r="O242" i="46"/>
  <c r="O243" i="46"/>
  <c r="O244" i="46"/>
  <c r="O245" i="46"/>
  <c r="O246" i="46"/>
  <c r="O247" i="46"/>
  <c r="O248" i="46"/>
  <c r="O249" i="46"/>
  <c r="O250" i="46"/>
  <c r="O251" i="46"/>
  <c r="O252" i="46"/>
  <c r="O253" i="46"/>
  <c r="O254" i="46"/>
  <c r="O255" i="46"/>
  <c r="O256" i="46"/>
  <c r="O257" i="46"/>
  <c r="O258" i="46"/>
  <c r="O259" i="46"/>
  <c r="O260" i="46"/>
  <c r="O261" i="46"/>
  <c r="O262" i="46"/>
  <c r="O263" i="46"/>
  <c r="O264" i="46"/>
  <c r="O265" i="46"/>
  <c r="O266" i="46"/>
  <c r="O267" i="46"/>
  <c r="O268" i="46"/>
  <c r="O269" i="46"/>
  <c r="O270" i="46"/>
  <c r="O271" i="46"/>
  <c r="O272" i="46"/>
  <c r="O273" i="46"/>
  <c r="O274" i="46"/>
  <c r="O275" i="46"/>
  <c r="O276" i="46"/>
  <c r="O277" i="46"/>
  <c r="O278" i="46"/>
  <c r="O279" i="46"/>
  <c r="O280" i="46"/>
  <c r="O281" i="46"/>
  <c r="O282" i="46"/>
  <c r="O283" i="46"/>
  <c r="O284" i="46"/>
  <c r="O285" i="46"/>
  <c r="O286" i="46"/>
  <c r="O287" i="46"/>
  <c r="O288" i="46"/>
  <c r="O289" i="46"/>
  <c r="O290" i="46"/>
  <c r="O291" i="46"/>
  <c r="O292" i="46"/>
  <c r="O293" i="46"/>
  <c r="O294" i="46"/>
  <c r="O295" i="46"/>
  <c r="O296" i="46"/>
  <c r="O297" i="46"/>
  <c r="O298" i="46"/>
  <c r="O299" i="46"/>
  <c r="O300" i="46"/>
  <c r="O301" i="46"/>
  <c r="O302" i="46"/>
  <c r="O303" i="46"/>
  <c r="O304" i="46"/>
  <c r="O305" i="46"/>
  <c r="O306" i="46"/>
  <c r="O307" i="46"/>
  <c r="O308" i="46"/>
  <c r="O309" i="46"/>
  <c r="O310" i="46"/>
  <c r="O311" i="46"/>
  <c r="O312" i="46"/>
  <c r="O313" i="46"/>
  <c r="O314" i="46"/>
  <c r="O315" i="46"/>
  <c r="O316" i="46"/>
  <c r="O317" i="46"/>
  <c r="O318" i="46"/>
  <c r="O319" i="46"/>
  <c r="O320" i="46"/>
  <c r="O321" i="46"/>
  <c r="O322" i="46"/>
  <c r="O323" i="46"/>
  <c r="O324" i="46"/>
  <c r="O325" i="46"/>
  <c r="O326" i="46"/>
  <c r="O327" i="46"/>
  <c r="O328" i="46"/>
  <c r="O329" i="46"/>
  <c r="O330" i="46"/>
  <c r="O331" i="46"/>
  <c r="O332" i="46"/>
  <c r="O333" i="46"/>
  <c r="O334" i="46"/>
  <c r="O335" i="46"/>
  <c r="O336" i="46"/>
  <c r="O337" i="46"/>
  <c r="O338" i="46"/>
  <c r="O339" i="46"/>
  <c r="O340" i="46"/>
  <c r="O341" i="46"/>
  <c r="O342" i="46"/>
  <c r="O343" i="46"/>
  <c r="O344" i="46"/>
  <c r="O345" i="46"/>
  <c r="O346" i="46"/>
  <c r="O347" i="46"/>
  <c r="O348" i="46"/>
  <c r="O349" i="46"/>
  <c r="O350" i="46"/>
  <c r="O351" i="46"/>
  <c r="O352" i="46"/>
  <c r="O353" i="46"/>
  <c r="O354" i="46"/>
  <c r="O355" i="46"/>
  <c r="O356" i="46"/>
  <c r="O357" i="46"/>
  <c r="O358" i="46"/>
  <c r="O359" i="46"/>
  <c r="O360" i="46"/>
  <c r="O361" i="46"/>
  <c r="O362" i="46"/>
  <c r="O363" i="46"/>
  <c r="O364" i="46"/>
  <c r="O365" i="46"/>
  <c r="O366" i="46"/>
  <c r="O367" i="46"/>
  <c r="O368" i="46"/>
  <c r="O369" i="46"/>
  <c r="O370" i="46"/>
  <c r="O371" i="46"/>
  <c r="O372" i="46"/>
  <c r="O373" i="46"/>
  <c r="O374" i="46"/>
  <c r="O3" i="46"/>
  <c r="P3" i="46"/>
  <c r="R3" i="46"/>
  <c r="N3" i="46"/>
  <c r="Y570" i="46" l="1"/>
  <c r="Z547" i="46"/>
  <c r="Z541" i="46"/>
  <c r="Z522" i="46"/>
  <c r="W514" i="46"/>
  <c r="Y580" i="46"/>
  <c r="Y548" i="46"/>
  <c r="Y527" i="46"/>
  <c r="Y567" i="46"/>
  <c r="Y563" i="46"/>
  <c r="Y540" i="46"/>
  <c r="Z508" i="46"/>
  <c r="Y562" i="46"/>
  <c r="Y538" i="46"/>
  <c r="Z559" i="46"/>
  <c r="Y535" i="46"/>
  <c r="Z555" i="46"/>
  <c r="Y531" i="46"/>
  <c r="Y555" i="46"/>
  <c r="Z527" i="46"/>
  <c r="W476" i="46"/>
  <c r="Z577" i="46"/>
  <c r="Z575" i="46"/>
  <c r="Y568" i="46"/>
  <c r="Z561" i="46"/>
  <c r="Y554" i="46"/>
  <c r="Y547" i="46"/>
  <c r="Z539" i="46"/>
  <c r="Y532" i="46"/>
  <c r="X525" i="46"/>
  <c r="W482" i="46"/>
  <c r="Y576" i="46"/>
  <c r="Z569" i="46"/>
  <c r="Z533" i="46"/>
  <c r="Y575" i="46"/>
  <c r="Z567" i="46"/>
  <c r="Y560" i="46"/>
  <c r="Z553" i="46"/>
  <c r="Y546" i="46"/>
  <c r="Y539" i="46"/>
  <c r="Z531" i="46"/>
  <c r="Y523" i="46"/>
  <c r="Z573" i="46"/>
  <c r="Y552" i="46"/>
  <c r="Z545" i="46"/>
  <c r="Z579" i="46"/>
  <c r="Y572" i="46"/>
  <c r="Z565" i="46"/>
  <c r="Y559" i="46"/>
  <c r="Z551" i="46"/>
  <c r="Y544" i="46"/>
  <c r="Z537" i="46"/>
  <c r="Y530" i="46"/>
  <c r="W498" i="46"/>
  <c r="Y579" i="46"/>
  <c r="Z571" i="46"/>
  <c r="Y564" i="46"/>
  <c r="Z557" i="46"/>
  <c r="Y551" i="46"/>
  <c r="Z543" i="46"/>
  <c r="Y536" i="46"/>
  <c r="Z529" i="46"/>
  <c r="Z492" i="46"/>
  <c r="Y578" i="46"/>
  <c r="Y571" i="46"/>
  <c r="Z563" i="46"/>
  <c r="Y556" i="46"/>
  <c r="Z549" i="46"/>
  <c r="Y543" i="46"/>
  <c r="Z535" i="46"/>
  <c r="Y528" i="46"/>
  <c r="W466" i="46"/>
  <c r="X494" i="46"/>
  <c r="Y494" i="46"/>
  <c r="W465" i="46"/>
  <c r="X465" i="46"/>
  <c r="Y465" i="46"/>
  <c r="W489" i="46"/>
  <c r="X489" i="46"/>
  <c r="Y489" i="46"/>
  <c r="W497" i="46"/>
  <c r="X497" i="46"/>
  <c r="Y497" i="46"/>
  <c r="W505" i="46"/>
  <c r="X505" i="46"/>
  <c r="Y505" i="46"/>
  <c r="Y574" i="46"/>
  <c r="Y566" i="46"/>
  <c r="Y558" i="46"/>
  <c r="Y542" i="46"/>
  <c r="Y534" i="46"/>
  <c r="Z510" i="46"/>
  <c r="Z505" i="46"/>
  <c r="Z494" i="46"/>
  <c r="Z489" i="46"/>
  <c r="X464" i="46"/>
  <c r="Y464" i="46"/>
  <c r="X472" i="46"/>
  <c r="Y472" i="46"/>
  <c r="X480" i="46"/>
  <c r="Y480" i="46"/>
  <c r="X488" i="46"/>
  <c r="Y488" i="46"/>
  <c r="X496" i="46"/>
  <c r="Y496" i="46"/>
  <c r="X504" i="46"/>
  <c r="Y504" i="46"/>
  <c r="X512" i="46"/>
  <c r="Y512" i="46"/>
  <c r="X520" i="46"/>
  <c r="Y520" i="46"/>
  <c r="X580" i="46"/>
  <c r="X578" i="46"/>
  <c r="X576" i="46"/>
  <c r="X574" i="46"/>
  <c r="X572" i="46"/>
  <c r="X570" i="46"/>
  <c r="X568" i="46"/>
  <c r="X566" i="46"/>
  <c r="X564" i="46"/>
  <c r="X562" i="46"/>
  <c r="X560" i="46"/>
  <c r="X558" i="46"/>
  <c r="X556" i="46"/>
  <c r="X554" i="46"/>
  <c r="X552" i="46"/>
  <c r="X550" i="46"/>
  <c r="X548" i="46"/>
  <c r="X546" i="46"/>
  <c r="X544" i="46"/>
  <c r="X542" i="46"/>
  <c r="X540" i="46"/>
  <c r="X538" i="46"/>
  <c r="X536" i="46"/>
  <c r="X534" i="46"/>
  <c r="X532" i="46"/>
  <c r="X530" i="46"/>
  <c r="X528" i="46"/>
  <c r="Z525" i="46"/>
  <c r="X523" i="46"/>
  <c r="Z520" i="46"/>
  <c r="Z504" i="46"/>
  <c r="W494" i="46"/>
  <c r="Z488" i="46"/>
  <c r="W478" i="46"/>
  <c r="Z472" i="46"/>
  <c r="X462" i="46"/>
  <c r="Y462" i="46"/>
  <c r="W473" i="46"/>
  <c r="X473" i="46"/>
  <c r="Y473" i="46"/>
  <c r="W481" i="46"/>
  <c r="X481" i="46"/>
  <c r="Y481" i="46"/>
  <c r="W513" i="46"/>
  <c r="X513" i="46"/>
  <c r="Y513" i="46"/>
  <c r="Y550" i="46"/>
  <c r="W521" i="46"/>
  <c r="Z473" i="46"/>
  <c r="W463" i="46"/>
  <c r="X463" i="46"/>
  <c r="Y463" i="46"/>
  <c r="W471" i="46"/>
  <c r="X471" i="46"/>
  <c r="Y471" i="46"/>
  <c r="W479" i="46"/>
  <c r="X479" i="46"/>
  <c r="Y479" i="46"/>
  <c r="W487" i="46"/>
  <c r="X487" i="46"/>
  <c r="Y487" i="46"/>
  <c r="W495" i="46"/>
  <c r="X495" i="46"/>
  <c r="Y495" i="46"/>
  <c r="W503" i="46"/>
  <c r="X503" i="46"/>
  <c r="Y503" i="46"/>
  <c r="W511" i="46"/>
  <c r="X511" i="46"/>
  <c r="Y511" i="46"/>
  <c r="W519" i="46"/>
  <c r="X519" i="46"/>
  <c r="Y519" i="46"/>
  <c r="W580" i="46"/>
  <c r="W578" i="46"/>
  <c r="W576" i="46"/>
  <c r="W574" i="46"/>
  <c r="W572" i="46"/>
  <c r="W570" i="46"/>
  <c r="W568" i="46"/>
  <c r="W566" i="46"/>
  <c r="W564" i="46"/>
  <c r="W562" i="46"/>
  <c r="W560" i="46"/>
  <c r="W558" i="46"/>
  <c r="W556" i="46"/>
  <c r="W554" i="46"/>
  <c r="W552" i="46"/>
  <c r="W550" i="46"/>
  <c r="W548" i="46"/>
  <c r="W546" i="46"/>
  <c r="W544" i="46"/>
  <c r="W542" i="46"/>
  <c r="W540" i="46"/>
  <c r="W538" i="46"/>
  <c r="W536" i="46"/>
  <c r="W534" i="46"/>
  <c r="W532" i="46"/>
  <c r="W530" i="46"/>
  <c r="W528" i="46"/>
  <c r="Y525" i="46"/>
  <c r="W523" i="46"/>
  <c r="W520" i="46"/>
  <c r="W504" i="46"/>
  <c r="W488" i="46"/>
  <c r="W472" i="46"/>
  <c r="X470" i="46"/>
  <c r="Y470" i="46"/>
  <c r="X478" i="46"/>
  <c r="Y478" i="46"/>
  <c r="X502" i="46"/>
  <c r="Y502" i="46"/>
  <c r="X526" i="46"/>
  <c r="Y526" i="46"/>
  <c r="X486" i="46"/>
  <c r="Y486" i="46"/>
  <c r="X510" i="46"/>
  <c r="Y510" i="46"/>
  <c r="X518" i="46"/>
  <c r="Y518" i="46"/>
  <c r="W461" i="46"/>
  <c r="X461" i="46"/>
  <c r="Y461" i="46"/>
  <c r="W469" i="46"/>
  <c r="X469" i="46"/>
  <c r="Y469" i="46"/>
  <c r="W477" i="46"/>
  <c r="X477" i="46"/>
  <c r="Y477" i="46"/>
  <c r="W493" i="46"/>
  <c r="X493" i="46"/>
  <c r="Y493" i="46"/>
  <c r="W517" i="46"/>
  <c r="X517" i="46"/>
  <c r="Y517" i="46"/>
  <c r="Y577" i="46"/>
  <c r="Y561" i="46"/>
  <c r="Y545" i="46"/>
  <c r="Z497" i="46"/>
  <c r="Z486" i="46"/>
  <c r="Z481" i="46"/>
  <c r="X460" i="46"/>
  <c r="Y460" i="46"/>
  <c r="X468" i="46"/>
  <c r="Y468" i="46"/>
  <c r="X476" i="46"/>
  <c r="Y476" i="46"/>
  <c r="X484" i="46"/>
  <c r="Y484" i="46"/>
  <c r="X492" i="46"/>
  <c r="Y492" i="46"/>
  <c r="X500" i="46"/>
  <c r="Y500" i="46"/>
  <c r="X508" i="46"/>
  <c r="Y508" i="46"/>
  <c r="X516" i="46"/>
  <c r="Y516" i="46"/>
  <c r="X524" i="46"/>
  <c r="Y524" i="46"/>
  <c r="X579" i="46"/>
  <c r="X577" i="46"/>
  <c r="X575" i="46"/>
  <c r="X573" i="46"/>
  <c r="X571" i="46"/>
  <c r="X569" i="46"/>
  <c r="X567" i="46"/>
  <c r="X565" i="46"/>
  <c r="X563" i="46"/>
  <c r="X561" i="46"/>
  <c r="X559" i="46"/>
  <c r="X557" i="46"/>
  <c r="X555" i="46"/>
  <c r="X553" i="46"/>
  <c r="X551" i="46"/>
  <c r="X549" i="46"/>
  <c r="X547" i="46"/>
  <c r="X545" i="46"/>
  <c r="X543" i="46"/>
  <c r="X541" i="46"/>
  <c r="X539" i="46"/>
  <c r="X537" i="46"/>
  <c r="X535" i="46"/>
  <c r="X533" i="46"/>
  <c r="X531" i="46"/>
  <c r="X529" i="46"/>
  <c r="X527" i="46"/>
  <c r="Z524" i="46"/>
  <c r="Z521" i="46"/>
  <c r="W518" i="46"/>
  <c r="Z512" i="46"/>
  <c r="W502" i="46"/>
  <c r="Z496" i="46"/>
  <c r="W486" i="46"/>
  <c r="Z480" i="46"/>
  <c r="W470" i="46"/>
  <c r="W485" i="46"/>
  <c r="X485" i="46"/>
  <c r="Y485" i="46"/>
  <c r="W509" i="46"/>
  <c r="X509" i="46"/>
  <c r="Y509" i="46"/>
  <c r="Y537" i="46"/>
  <c r="Z518" i="46"/>
  <c r="W459" i="46"/>
  <c r="X459" i="46"/>
  <c r="Y459" i="46"/>
  <c r="W467" i="46"/>
  <c r="X467" i="46"/>
  <c r="Y467" i="46"/>
  <c r="W475" i="46"/>
  <c r="X475" i="46"/>
  <c r="Y475" i="46"/>
  <c r="W483" i="46"/>
  <c r="X483" i="46"/>
  <c r="Y483" i="46"/>
  <c r="W491" i="46"/>
  <c r="X491" i="46"/>
  <c r="Y491" i="46"/>
  <c r="W499" i="46"/>
  <c r="X499" i="46"/>
  <c r="Y499" i="46"/>
  <c r="W507" i="46"/>
  <c r="X507" i="46"/>
  <c r="Y507" i="46"/>
  <c r="W515" i="46"/>
  <c r="X515" i="46"/>
  <c r="Y515" i="46"/>
  <c r="W573" i="46"/>
  <c r="W569" i="46"/>
  <c r="W565" i="46"/>
  <c r="W557" i="46"/>
  <c r="W553" i="46"/>
  <c r="W549" i="46"/>
  <c r="W541" i="46"/>
  <c r="W533" i="46"/>
  <c r="W529" i="46"/>
  <c r="W524" i="46"/>
  <c r="Y521" i="46"/>
  <c r="Z517" i="46"/>
  <c r="W512" i="46"/>
  <c r="W496" i="46"/>
  <c r="Z485" i="46"/>
  <c r="W480" i="46"/>
  <c r="W464" i="46"/>
  <c r="W501" i="46"/>
  <c r="X501" i="46"/>
  <c r="Y501" i="46"/>
  <c r="Z513" i="46"/>
  <c r="Z502" i="46"/>
  <c r="X466" i="46"/>
  <c r="Y466" i="46"/>
  <c r="X474" i="46"/>
  <c r="Y474" i="46"/>
  <c r="X482" i="46"/>
  <c r="Y482" i="46"/>
  <c r="X490" i="46"/>
  <c r="Y490" i="46"/>
  <c r="X498" i="46"/>
  <c r="Y498" i="46"/>
  <c r="X506" i="46"/>
  <c r="Y506" i="46"/>
  <c r="X514" i="46"/>
  <c r="Y514" i="46"/>
  <c r="X522" i="46"/>
  <c r="Y522" i="46"/>
  <c r="Z526" i="46"/>
  <c r="Z516" i="46"/>
  <c r="Z511" i="46"/>
  <c r="W506" i="46"/>
  <c r="Z500" i="46"/>
  <c r="Z495" i="46"/>
  <c r="W490" i="46"/>
  <c r="Z484" i="46"/>
  <c r="Z479" i="46"/>
  <c r="W474" i="46"/>
  <c r="L594" i="46"/>
  <c r="L590" i="46"/>
  <c r="L586" i="46"/>
  <c r="L582" i="46"/>
  <c r="L578" i="46"/>
  <c r="L574" i="46"/>
  <c r="L570" i="46"/>
  <c r="L566" i="46"/>
  <c r="L562" i="46"/>
  <c r="L558" i="46"/>
  <c r="L554" i="46"/>
  <c r="L550" i="46"/>
  <c r="L546" i="46"/>
  <c r="L542" i="46"/>
  <c r="L538" i="46"/>
  <c r="L534" i="46"/>
  <c r="L530" i="46"/>
  <c r="L526" i="46"/>
  <c r="L522" i="46"/>
  <c r="L518" i="46"/>
  <c r="L514" i="46"/>
  <c r="L510" i="46"/>
  <c r="L506" i="46"/>
  <c r="L502" i="46"/>
  <c r="L498" i="46"/>
  <c r="L494" i="46"/>
  <c r="L490" i="46"/>
  <c r="L486" i="46"/>
  <c r="L482" i="46"/>
  <c r="L478" i="46"/>
  <c r="L474" i="46"/>
  <c r="L470" i="46"/>
  <c r="L466" i="46"/>
  <c r="L462" i="46"/>
  <c r="L458" i="46"/>
  <c r="L454" i="46"/>
  <c r="L450" i="46"/>
  <c r="L446" i="46"/>
  <c r="L442" i="46"/>
  <c r="L438" i="46"/>
  <c r="L434" i="46"/>
  <c r="L430" i="46"/>
  <c r="L426" i="46"/>
  <c r="L422" i="46"/>
  <c r="L418" i="46"/>
  <c r="L414" i="46"/>
  <c r="L410" i="46"/>
  <c r="L406" i="46"/>
  <c r="L402" i="46"/>
  <c r="L398" i="46"/>
  <c r="L394" i="46"/>
  <c r="L390" i="46"/>
  <c r="L386" i="46"/>
  <c r="L382" i="46"/>
  <c r="L378" i="46"/>
  <c r="L374" i="46"/>
  <c r="L370" i="46"/>
  <c r="L366" i="46"/>
  <c r="L593" i="46"/>
  <c r="L589" i="46"/>
  <c r="L585" i="46"/>
  <c r="L581" i="46"/>
  <c r="L577" i="46"/>
  <c r="L573" i="46"/>
  <c r="L569" i="46"/>
  <c r="L565" i="46"/>
  <c r="L561" i="46"/>
  <c r="L557" i="46"/>
  <c r="L553" i="46"/>
  <c r="L549" i="46"/>
  <c r="L545" i="46"/>
  <c r="L541" i="46"/>
  <c r="L537" i="46"/>
  <c r="L533" i="46"/>
  <c r="L529" i="46"/>
  <c r="L525" i="46"/>
  <c r="L521" i="46"/>
  <c r="L517" i="46"/>
  <c r="L513" i="46"/>
  <c r="L509" i="46"/>
  <c r="L505" i="46"/>
  <c r="L501" i="46"/>
  <c r="L497" i="46"/>
  <c r="L493" i="46"/>
  <c r="L489" i="46"/>
  <c r="L485" i="46"/>
  <c r="L481" i="46"/>
  <c r="L477" i="46"/>
  <c r="L473" i="46"/>
  <c r="L469" i="46"/>
  <c r="L465" i="46"/>
  <c r="L461" i="46"/>
  <c r="L457" i="46"/>
  <c r="L453" i="46"/>
  <c r="L449" i="46"/>
  <c r="L445" i="46"/>
  <c r="L441" i="46"/>
  <c r="L437" i="46"/>
  <c r="L433" i="46"/>
  <c r="L429" i="46"/>
  <c r="L425" i="46"/>
  <c r="L421" i="46"/>
  <c r="L417" i="46"/>
  <c r="L413" i="46"/>
  <c r="L409" i="46"/>
  <c r="L405" i="46"/>
  <c r="L401" i="46"/>
  <c r="L397" i="46"/>
  <c r="L393" i="46"/>
  <c r="L389" i="46"/>
  <c r="L385" i="46"/>
  <c r="L381" i="46"/>
  <c r="L377" i="46"/>
  <c r="L369" i="46"/>
  <c r="L361" i="46"/>
  <c r="L359" i="46"/>
  <c r="L357" i="46"/>
  <c r="L355" i="46"/>
  <c r="L353" i="46"/>
  <c r="L351" i="46"/>
  <c r="L349" i="46"/>
  <c r="L347" i="46"/>
  <c r="L296" i="46"/>
  <c r="L294" i="46"/>
  <c r="L292" i="46"/>
  <c r="L290" i="46"/>
  <c r="L288" i="46"/>
  <c r="L286" i="46"/>
  <c r="L284" i="46"/>
  <c r="L282" i="46"/>
  <c r="L233" i="46"/>
  <c r="L231" i="46"/>
  <c r="L229" i="46"/>
  <c r="L227" i="46"/>
  <c r="L225" i="46"/>
  <c r="L223" i="46"/>
  <c r="L221" i="46"/>
  <c r="L219" i="46"/>
  <c r="L217" i="46"/>
  <c r="L215" i="46"/>
  <c r="L213" i="46"/>
  <c r="L211" i="46"/>
  <c r="L209" i="46"/>
  <c r="L207" i="46"/>
  <c r="L205" i="46"/>
  <c r="L203" i="46"/>
  <c r="L345" i="46"/>
  <c r="L337" i="46"/>
  <c r="L329" i="46"/>
  <c r="L327" i="46"/>
  <c r="L325" i="46"/>
  <c r="L323" i="46"/>
  <c r="L321" i="46"/>
  <c r="L319" i="46"/>
  <c r="L317" i="46"/>
  <c r="L315" i="46"/>
  <c r="L264" i="46"/>
  <c r="L262" i="46"/>
  <c r="L260" i="46"/>
  <c r="L258" i="46"/>
  <c r="L256" i="46"/>
  <c r="L254" i="46"/>
  <c r="L252" i="46"/>
  <c r="L250" i="46"/>
  <c r="L595" i="46"/>
  <c r="L591" i="46"/>
  <c r="L587" i="46"/>
  <c r="L583" i="46"/>
  <c r="L579" i="46"/>
  <c r="L575" i="46"/>
  <c r="L571" i="46"/>
  <c r="L567" i="46"/>
  <c r="L563" i="46"/>
  <c r="L559" i="46"/>
  <c r="L555" i="46"/>
  <c r="L551" i="46"/>
  <c r="L547" i="46"/>
  <c r="L543" i="46"/>
  <c r="L539" i="46"/>
  <c r="L535" i="46"/>
  <c r="L531" i="46"/>
  <c r="L527" i="46"/>
  <c r="L523" i="46"/>
  <c r="L519" i="46"/>
  <c r="L515" i="46"/>
  <c r="L511" i="46"/>
  <c r="L507" i="46"/>
  <c r="L503" i="46"/>
  <c r="L499" i="46"/>
  <c r="L495" i="46"/>
  <c r="L491" i="46"/>
  <c r="L487" i="46"/>
  <c r="L483" i="46"/>
  <c r="L479" i="46"/>
  <c r="L475" i="46"/>
  <c r="L471" i="46"/>
  <c r="L467" i="46"/>
  <c r="L463" i="46"/>
  <c r="L459" i="46"/>
  <c r="L455" i="46"/>
  <c r="L451" i="46"/>
  <c r="L447" i="46"/>
  <c r="L443" i="46"/>
  <c r="L439" i="46"/>
  <c r="L435" i="46"/>
  <c r="L431" i="46"/>
  <c r="L427" i="46"/>
  <c r="L423" i="46"/>
  <c r="L419" i="46"/>
  <c r="L415" i="46"/>
  <c r="L411" i="46"/>
  <c r="L407" i="46"/>
  <c r="L403" i="46"/>
  <c r="L399" i="46"/>
  <c r="L395" i="46"/>
  <c r="L391" i="46"/>
  <c r="L387" i="46"/>
  <c r="L383" i="46"/>
  <c r="L379" i="46"/>
  <c r="L592" i="46"/>
  <c r="L588" i="46"/>
  <c r="L584" i="46"/>
  <c r="L580" i="46"/>
  <c r="L576" i="46"/>
  <c r="L572" i="46"/>
  <c r="L568" i="46"/>
  <c r="L564" i="46"/>
  <c r="L560" i="46"/>
  <c r="L556" i="46"/>
  <c r="L552" i="46"/>
  <c r="L548" i="46"/>
  <c r="L544" i="46"/>
  <c r="L540" i="46"/>
  <c r="L536" i="46"/>
  <c r="L532" i="46"/>
  <c r="L528" i="46"/>
  <c r="L524" i="46"/>
  <c r="L520" i="46"/>
  <c r="L516" i="46"/>
  <c r="L512" i="46"/>
  <c r="L508" i="46"/>
  <c r="L504" i="46"/>
  <c r="L500" i="46"/>
  <c r="L496" i="46"/>
  <c r="L492" i="46"/>
  <c r="L488" i="46"/>
  <c r="L484" i="46"/>
  <c r="L480" i="46"/>
  <c r="L476" i="46"/>
  <c r="L472" i="46"/>
  <c r="L468" i="46"/>
  <c r="L464" i="46"/>
  <c r="L460" i="46"/>
  <c r="L456" i="46"/>
  <c r="L452" i="46"/>
  <c r="L448" i="46"/>
  <c r="L444" i="46"/>
  <c r="L440" i="46"/>
  <c r="L436" i="46"/>
  <c r="L432" i="46"/>
  <c r="L428" i="46"/>
  <c r="L424" i="46"/>
  <c r="L420" i="46"/>
  <c r="L416" i="46"/>
  <c r="L412" i="46"/>
  <c r="L408" i="46"/>
  <c r="L404" i="46"/>
  <c r="L400" i="46"/>
  <c r="L396" i="46"/>
  <c r="L392" i="46"/>
  <c r="L388" i="46"/>
  <c r="L384" i="46"/>
  <c r="L380" i="46"/>
  <c r="L376" i="46"/>
  <c r="L265" i="46"/>
  <c r="L257" i="46"/>
  <c r="L249" i="46"/>
  <c r="L241" i="46"/>
  <c r="L343" i="46"/>
  <c r="L341" i="46"/>
  <c r="L339" i="46"/>
  <c r="L335" i="46"/>
  <c r="L333" i="46"/>
  <c r="L331" i="46"/>
  <c r="L280" i="46"/>
  <c r="L278" i="46"/>
  <c r="L276" i="46"/>
  <c r="L274" i="46"/>
  <c r="L272" i="46"/>
  <c r="L270" i="46"/>
  <c r="L268" i="46"/>
  <c r="L266" i="46"/>
  <c r="L364" i="46"/>
  <c r="L362" i="46"/>
  <c r="L311" i="46"/>
  <c r="L309" i="46"/>
  <c r="L307" i="46"/>
  <c r="L303" i="46"/>
  <c r="L301" i="46"/>
  <c r="L299" i="46"/>
  <c r="L248" i="46"/>
  <c r="L246" i="46"/>
  <c r="L244" i="46"/>
  <c r="L242" i="46"/>
  <c r="L240" i="46"/>
  <c r="L238" i="46"/>
  <c r="L236" i="46"/>
  <c r="L234" i="46"/>
  <c r="L375" i="46"/>
  <c r="L371" i="46"/>
  <c r="L367" i="46"/>
  <c r="L360" i="46"/>
  <c r="L358" i="46"/>
  <c r="L356" i="46"/>
  <c r="L354" i="46"/>
  <c r="L352" i="46"/>
  <c r="L350" i="46"/>
  <c r="L348" i="46"/>
  <c r="L346" i="46"/>
  <c r="L313" i="46"/>
  <c r="L305" i="46"/>
  <c r="L297" i="46"/>
  <c r="L295" i="46"/>
  <c r="L293" i="46"/>
  <c r="L291" i="46"/>
  <c r="L289" i="46"/>
  <c r="L287" i="46"/>
  <c r="L285" i="46"/>
  <c r="L283" i="46"/>
  <c r="L281" i="46"/>
  <c r="L273" i="46"/>
  <c r="L232" i="46"/>
  <c r="L230" i="46"/>
  <c r="L228" i="46"/>
  <c r="L226" i="46"/>
  <c r="L224" i="46"/>
  <c r="L222" i="46"/>
  <c r="L220" i="46"/>
  <c r="L218" i="46"/>
  <c r="L216" i="46"/>
  <c r="L214" i="46"/>
  <c r="L212" i="46"/>
  <c r="L210" i="46"/>
  <c r="L208" i="46"/>
  <c r="L206" i="46"/>
  <c r="L204" i="46"/>
  <c r="L202" i="46"/>
  <c r="L200" i="46"/>
  <c r="L198" i="46"/>
  <c r="L196" i="46"/>
  <c r="L344" i="46"/>
  <c r="L342" i="46"/>
  <c r="L340" i="46"/>
  <c r="L338" i="46"/>
  <c r="L336" i="46"/>
  <c r="L334" i="46"/>
  <c r="L332" i="46"/>
  <c r="L330" i="46"/>
  <c r="L279" i="46"/>
  <c r="L277" i="46"/>
  <c r="L275" i="46"/>
  <c r="L271" i="46"/>
  <c r="L269" i="46"/>
  <c r="L267" i="46"/>
  <c r="L372" i="46"/>
  <c r="L368" i="46"/>
  <c r="L328" i="46"/>
  <c r="L326" i="46"/>
  <c r="L324" i="46"/>
  <c r="L322" i="46"/>
  <c r="L320" i="46"/>
  <c r="L318" i="46"/>
  <c r="L316" i="46"/>
  <c r="L314" i="46"/>
  <c r="L263" i="46"/>
  <c r="L261" i="46"/>
  <c r="L259" i="46"/>
  <c r="L255" i="46"/>
  <c r="L253" i="46"/>
  <c r="L251" i="46"/>
  <c r="L365" i="46"/>
  <c r="L363" i="46"/>
  <c r="L312" i="46"/>
  <c r="L310" i="46"/>
  <c r="L308" i="46"/>
  <c r="L306" i="46"/>
  <c r="L304" i="46"/>
  <c r="L302" i="46"/>
  <c r="L300" i="46"/>
  <c r="L298" i="46"/>
  <c r="L247" i="46"/>
  <c r="L245" i="46"/>
  <c r="L243" i="46"/>
  <c r="L239" i="46"/>
  <c r="L237" i="46"/>
  <c r="L235" i="46"/>
  <c r="L373" i="46"/>
  <c r="L201" i="46"/>
  <c r="L199" i="46"/>
  <c r="L197" i="46"/>
  <c r="AF5" i="47" l="1"/>
  <c r="AG5" i="47"/>
  <c r="AE5" i="47"/>
  <c r="H667" i="46" l="1"/>
  <c r="H581" i="46"/>
  <c r="H582" i="46"/>
  <c r="H583" i="46"/>
  <c r="H584" i="46"/>
  <c r="H585" i="46"/>
  <c r="H586" i="46"/>
  <c r="H587" i="46"/>
  <c r="H588" i="46"/>
  <c r="H589" i="46"/>
  <c r="H590" i="46"/>
  <c r="H591" i="46"/>
  <c r="H592" i="46"/>
  <c r="H593" i="46"/>
  <c r="H594" i="46"/>
  <c r="H595" i="46"/>
  <c r="H596" i="46"/>
  <c r="H597" i="46"/>
  <c r="H598" i="46"/>
  <c r="H599" i="46"/>
  <c r="H600" i="46"/>
  <c r="H601" i="46"/>
  <c r="H602" i="46"/>
  <c r="H603" i="46"/>
  <c r="H604" i="46"/>
  <c r="H605" i="46"/>
  <c r="H606" i="46"/>
  <c r="H607" i="46"/>
  <c r="H608" i="46"/>
  <c r="H609" i="46"/>
  <c r="H610" i="46"/>
  <c r="H611" i="46"/>
  <c r="H612" i="46"/>
  <c r="H613" i="46"/>
  <c r="H614" i="46"/>
  <c r="H615" i="46"/>
  <c r="H616" i="46"/>
  <c r="H617" i="46"/>
  <c r="H618" i="46"/>
  <c r="H619" i="46"/>
  <c r="H620" i="46"/>
  <c r="H621" i="46"/>
  <c r="H622" i="46"/>
  <c r="H623" i="46"/>
  <c r="H624" i="46"/>
  <c r="H625" i="46"/>
  <c r="H626" i="46"/>
  <c r="H627" i="46"/>
  <c r="H628" i="46"/>
  <c r="H629" i="46"/>
  <c r="H630" i="46"/>
  <c r="H631" i="46"/>
  <c r="H632" i="46"/>
  <c r="H633" i="46"/>
  <c r="H634" i="46"/>
  <c r="H635" i="46"/>
  <c r="H636" i="46"/>
  <c r="H637" i="46"/>
  <c r="H638" i="46"/>
  <c r="H639" i="46"/>
  <c r="H640" i="46"/>
  <c r="H641" i="46"/>
  <c r="H642" i="46"/>
  <c r="H643" i="46"/>
  <c r="H644" i="46"/>
  <c r="H645" i="46"/>
  <c r="H646" i="46"/>
  <c r="H647" i="46"/>
  <c r="H648" i="46"/>
  <c r="H649" i="46"/>
  <c r="H650" i="46"/>
  <c r="H651" i="46"/>
  <c r="H652" i="46"/>
  <c r="H653" i="46"/>
  <c r="H654" i="46"/>
  <c r="H655" i="46"/>
  <c r="H656" i="46"/>
  <c r="H657" i="46"/>
  <c r="H658" i="46"/>
  <c r="H659" i="46"/>
  <c r="H660" i="46"/>
  <c r="H661" i="46"/>
  <c r="H662" i="46"/>
  <c r="H663" i="46"/>
  <c r="H664" i="46"/>
  <c r="H665" i="46"/>
  <c r="H666" i="46"/>
  <c r="I581" i="46"/>
  <c r="I582" i="46"/>
  <c r="I583" i="46"/>
  <c r="I584" i="46"/>
  <c r="I585" i="46"/>
  <c r="I586" i="46"/>
  <c r="I587" i="46"/>
  <c r="I588" i="46"/>
  <c r="I589" i="46"/>
  <c r="I590" i="46"/>
  <c r="I591" i="46"/>
  <c r="I592" i="46"/>
  <c r="I593" i="46"/>
  <c r="I594" i="46"/>
  <c r="I595" i="46"/>
  <c r="I596" i="46"/>
  <c r="I597" i="46"/>
  <c r="I598" i="46"/>
  <c r="I599" i="46"/>
  <c r="I600" i="46"/>
  <c r="I601" i="46"/>
  <c r="I602" i="46"/>
  <c r="I603" i="46"/>
  <c r="I604" i="46"/>
  <c r="I605" i="46"/>
  <c r="I606" i="46"/>
  <c r="I607" i="46"/>
  <c r="I608" i="46"/>
  <c r="I609" i="46"/>
  <c r="I610" i="46"/>
  <c r="I611" i="46"/>
  <c r="I612" i="46"/>
  <c r="I613" i="46"/>
  <c r="I614" i="46"/>
  <c r="I615" i="46"/>
  <c r="I616" i="46"/>
  <c r="I617" i="46"/>
  <c r="I618" i="46"/>
  <c r="I619" i="46"/>
  <c r="I620" i="46"/>
  <c r="I621" i="46"/>
  <c r="I622" i="46"/>
  <c r="I623" i="46"/>
  <c r="I624" i="46"/>
  <c r="I625" i="46"/>
  <c r="I626" i="46"/>
  <c r="I627" i="46"/>
  <c r="I628" i="46"/>
  <c r="I629" i="46"/>
  <c r="I630" i="46"/>
  <c r="I631" i="46"/>
  <c r="I632" i="46"/>
  <c r="I633" i="46"/>
  <c r="I634" i="46"/>
  <c r="I635" i="46"/>
  <c r="I636" i="46"/>
  <c r="I637" i="46"/>
  <c r="I638" i="46"/>
  <c r="I639" i="46"/>
  <c r="I640" i="46"/>
  <c r="I641" i="46"/>
  <c r="I642" i="46"/>
  <c r="I643" i="46"/>
  <c r="I644" i="46"/>
  <c r="I645" i="46"/>
  <c r="I646" i="46"/>
  <c r="I647" i="46"/>
  <c r="I648" i="46"/>
  <c r="I649" i="46"/>
  <c r="I650" i="46"/>
  <c r="I651" i="46"/>
  <c r="I652" i="46"/>
  <c r="I653" i="46"/>
  <c r="I654" i="46"/>
  <c r="I655" i="46"/>
  <c r="I656" i="46"/>
  <c r="I657" i="46"/>
  <c r="I658" i="46"/>
  <c r="I659" i="46"/>
  <c r="I660" i="46"/>
  <c r="I661" i="46"/>
  <c r="I662" i="46"/>
  <c r="I663" i="46"/>
  <c r="I664" i="46"/>
  <c r="I665" i="46"/>
  <c r="I666" i="46"/>
  <c r="I667" i="46"/>
  <c r="AH5" i="47" l="1"/>
  <c r="AI5" i="47"/>
  <c r="B12" i="48" l="1"/>
  <c r="B16" i="48"/>
  <c r="B19" i="48"/>
  <c r="C12" i="48"/>
  <c r="C16" i="48"/>
  <c r="C19" i="48"/>
  <c r="Y554" i="12"/>
  <c r="Y553" i="12"/>
  <c r="Y552" i="12"/>
  <c r="Y551" i="12"/>
  <c r="Y550" i="12"/>
  <c r="Y549" i="12"/>
  <c r="Y548" i="12"/>
  <c r="Y547" i="12"/>
  <c r="Y546" i="12"/>
  <c r="Y545" i="12"/>
  <c r="Y544" i="12"/>
  <c r="Y543" i="12"/>
  <c r="Y542" i="12"/>
  <c r="Y541" i="12"/>
  <c r="Y540" i="12"/>
  <c r="Y539" i="12"/>
  <c r="Y538" i="12"/>
  <c r="Y537" i="12"/>
  <c r="Y536" i="12"/>
  <c r="Y535" i="12"/>
  <c r="Y534" i="12"/>
  <c r="Y533" i="12"/>
  <c r="Y532" i="12"/>
  <c r="Y531" i="12"/>
  <c r="Y530" i="12"/>
  <c r="Y529" i="12"/>
  <c r="Y528" i="12"/>
  <c r="Y527" i="12"/>
  <c r="Y526" i="12"/>
  <c r="Y525" i="12"/>
  <c r="Y524" i="12"/>
  <c r="Y523" i="12"/>
  <c r="Y522" i="12"/>
  <c r="Y521" i="12"/>
  <c r="Y520" i="12"/>
  <c r="Y519" i="12"/>
  <c r="Y518" i="12"/>
  <c r="Y517" i="12"/>
  <c r="Y516" i="12"/>
  <c r="Y515" i="12"/>
  <c r="Y514" i="12"/>
  <c r="Y513" i="12"/>
  <c r="AA513" i="12" s="1"/>
  <c r="Y512" i="12"/>
  <c r="Y511" i="12"/>
  <c r="Y510" i="12"/>
  <c r="Y509" i="12"/>
  <c r="Y508" i="12"/>
  <c r="Y507" i="12"/>
  <c r="Y506" i="12"/>
  <c r="Y505" i="12"/>
  <c r="AA505" i="12" s="1"/>
  <c r="Y504" i="12"/>
  <c r="Y503" i="12"/>
  <c r="Y502" i="12"/>
  <c r="Y501" i="12"/>
  <c r="Y500" i="12"/>
  <c r="Y499" i="12"/>
  <c r="Y498" i="12"/>
  <c r="AA498" i="12" s="1"/>
  <c r="Y497" i="12"/>
  <c r="AA497" i="12" s="1"/>
  <c r="Y496" i="12"/>
  <c r="Y495" i="12"/>
  <c r="Y494" i="12"/>
  <c r="AA494" i="12" s="1"/>
  <c r="Y493" i="12"/>
  <c r="Y492" i="12"/>
  <c r="AA492" i="12" s="1"/>
  <c r="Y491" i="12"/>
  <c r="AA491" i="12" s="1"/>
  <c r="Y490" i="12"/>
  <c r="AA490" i="12" s="1"/>
  <c r="Y489" i="12"/>
  <c r="AA489" i="12" s="1"/>
  <c r="Y488" i="12"/>
  <c r="Y487" i="12"/>
  <c r="Y486" i="12"/>
  <c r="Y485" i="12"/>
  <c r="Y484" i="12"/>
  <c r="Y483" i="12"/>
  <c r="AA483" i="12" s="1"/>
  <c r="Y482" i="12"/>
  <c r="AA482" i="12" s="1"/>
  <c r="Y481" i="12"/>
  <c r="AA481" i="12" s="1"/>
  <c r="Y480" i="12"/>
  <c r="Y479" i="12"/>
  <c r="AA479" i="12" s="1"/>
  <c r="Y478" i="12"/>
  <c r="AA478" i="12" s="1"/>
  <c r="Y477" i="12"/>
  <c r="AA477" i="12" s="1"/>
  <c r="Y476" i="12"/>
  <c r="AA476" i="12" s="1"/>
  <c r="Y475" i="12"/>
  <c r="AA475" i="12" s="1"/>
  <c r="Y474" i="12"/>
  <c r="AA474" i="12" s="1"/>
  <c r="Y473" i="12"/>
  <c r="AA473" i="12" s="1"/>
  <c r="Y472" i="12"/>
  <c r="Y471" i="12"/>
  <c r="AA471" i="12" s="1"/>
  <c r="Y470" i="12"/>
  <c r="AA470" i="12" s="1"/>
  <c r="Y469" i="12"/>
  <c r="Y468" i="12"/>
  <c r="Y467" i="12"/>
  <c r="AA467" i="12" s="1"/>
  <c r="Y466" i="12"/>
  <c r="AA466" i="12" s="1"/>
  <c r="Y465" i="12"/>
  <c r="AA465" i="12" s="1"/>
  <c r="Y464" i="12"/>
  <c r="Y463" i="12"/>
  <c r="AA463" i="12" s="1"/>
  <c r="Y462" i="12"/>
  <c r="AA462" i="12" s="1"/>
  <c r="Y461" i="12"/>
  <c r="AA461" i="12" s="1"/>
  <c r="Y460" i="12"/>
  <c r="AA460" i="12" s="1"/>
  <c r="Y459" i="12"/>
  <c r="AA459" i="12" s="1"/>
  <c r="Y458" i="12"/>
  <c r="AA458" i="12" s="1"/>
  <c r="Y457" i="12"/>
  <c r="AA457" i="12" s="1"/>
  <c r="Y456" i="12"/>
  <c r="Y455" i="12"/>
  <c r="Y454" i="12"/>
  <c r="AA454" i="12" s="1"/>
  <c r="Y453" i="12"/>
  <c r="AA453" i="12" s="1"/>
  <c r="Y452" i="12"/>
  <c r="AA452" i="12" s="1"/>
  <c r="Y451" i="12"/>
  <c r="AA451" i="12" s="1"/>
  <c r="Y450" i="12"/>
  <c r="AA450" i="12" s="1"/>
  <c r="Y449" i="12"/>
  <c r="AA449" i="12" s="1"/>
  <c r="Y448" i="12"/>
  <c r="Y447" i="12"/>
  <c r="Y446" i="12"/>
  <c r="AA446" i="12" s="1"/>
  <c r="Y445" i="12"/>
  <c r="Y444" i="12"/>
  <c r="AA444" i="12" s="1"/>
  <c r="Y443" i="12"/>
  <c r="AA443" i="12" s="1"/>
  <c r="Y442" i="12"/>
  <c r="AA442" i="12" s="1"/>
  <c r="Y441" i="12"/>
  <c r="AA441" i="12" s="1"/>
  <c r="Y440" i="12"/>
  <c r="Y439" i="12"/>
  <c r="AA439" i="12" s="1"/>
  <c r="Y438" i="12"/>
  <c r="Y437" i="12"/>
  <c r="AA437" i="12" s="1"/>
  <c r="Y436" i="12"/>
  <c r="AA436" i="12" s="1"/>
  <c r="Y435" i="12"/>
  <c r="AA435" i="12" s="1"/>
  <c r="Y434" i="12"/>
  <c r="AA434" i="12" s="1"/>
  <c r="Y433" i="12"/>
  <c r="AA433" i="12" s="1"/>
  <c r="Y432" i="12"/>
  <c r="Y431" i="12"/>
  <c r="Y430" i="12"/>
  <c r="AA430" i="12" s="1"/>
  <c r="Y429" i="12"/>
  <c r="Y428" i="12"/>
  <c r="AA428" i="12" s="1"/>
  <c r="Y427" i="12"/>
  <c r="AA427" i="12" s="1"/>
  <c r="Y426" i="12"/>
  <c r="AA426" i="12" s="1"/>
  <c r="Y425" i="12"/>
  <c r="AA425" i="12" s="1"/>
  <c r="Y424" i="12"/>
  <c r="Y423" i="12"/>
  <c r="AA423" i="12" s="1"/>
  <c r="Y422" i="12"/>
  <c r="AA422" i="12" s="1"/>
  <c r="Y421" i="12"/>
  <c r="Y420" i="12"/>
  <c r="AA420" i="12" s="1"/>
  <c r="Y419" i="12"/>
  <c r="AA419" i="12" s="1"/>
  <c r="Y418" i="12"/>
  <c r="AA418" i="12" s="1"/>
  <c r="Y417" i="12"/>
  <c r="AA417" i="12" s="1"/>
  <c r="Y416" i="12"/>
  <c r="Y415" i="12"/>
  <c r="AA415" i="12" s="1"/>
  <c r="Y414" i="12"/>
  <c r="AA414" i="12" s="1"/>
  <c r="Y413" i="12"/>
  <c r="AA413" i="12" s="1"/>
  <c r="Y412" i="12"/>
  <c r="AA412" i="12" s="1"/>
  <c r="Y411" i="12"/>
  <c r="AA411" i="12" s="1"/>
  <c r="Y410" i="12"/>
  <c r="AA410" i="12" s="1"/>
  <c r="Y409" i="12"/>
  <c r="AA409" i="12" s="1"/>
  <c r="Y408" i="12"/>
  <c r="Y407" i="12"/>
  <c r="Y406" i="12"/>
  <c r="AA406" i="12" s="1"/>
  <c r="Y405" i="12"/>
  <c r="Y404" i="12"/>
  <c r="AA404" i="12" s="1"/>
  <c r="Y403" i="12"/>
  <c r="AA403" i="12" s="1"/>
  <c r="Y402" i="12"/>
  <c r="AA402" i="12" s="1"/>
  <c r="Y401" i="12"/>
  <c r="AA401" i="12" s="1"/>
  <c r="Y400" i="12"/>
  <c r="Y399" i="12"/>
  <c r="Y398" i="12"/>
  <c r="AA398" i="12" s="1"/>
  <c r="Y397" i="12"/>
  <c r="Y396" i="12"/>
  <c r="AA396" i="12" s="1"/>
  <c r="Y395" i="12"/>
  <c r="AA395" i="12" s="1"/>
  <c r="Y394" i="12"/>
  <c r="AA394" i="12" s="1"/>
  <c r="Y393" i="12"/>
  <c r="AA393" i="12" s="1"/>
  <c r="Y392" i="12"/>
  <c r="Y391" i="12"/>
  <c r="AA391" i="12" s="1"/>
  <c r="Y390" i="12"/>
  <c r="AA390" i="12" s="1"/>
  <c r="Y389" i="12"/>
  <c r="AA389" i="12" s="1"/>
  <c r="Y388" i="12"/>
  <c r="AA388" i="12" s="1"/>
  <c r="Y387" i="12"/>
  <c r="AA387" i="12" s="1"/>
  <c r="Y386" i="12"/>
  <c r="AA386" i="12" s="1"/>
  <c r="Y385" i="12"/>
  <c r="AA385" i="12" s="1"/>
  <c r="Y384" i="12"/>
  <c r="AA384" i="12" s="1"/>
  <c r="Y383" i="12"/>
  <c r="AA383" i="12" s="1"/>
  <c r="Y382" i="12"/>
  <c r="AA382" i="12" s="1"/>
  <c r="Y381" i="12"/>
  <c r="Y380" i="12"/>
  <c r="AA380" i="12" s="1"/>
  <c r="Y379" i="12"/>
  <c r="AA379" i="12" s="1"/>
  <c r="Y378" i="12"/>
  <c r="AA378" i="12" s="1"/>
  <c r="Y377" i="12"/>
  <c r="AA377" i="12" s="1"/>
  <c r="Y376" i="12"/>
  <c r="Y375" i="12"/>
  <c r="Y374" i="12"/>
  <c r="AA374" i="12" s="1"/>
  <c r="Y373" i="12"/>
  <c r="Y372" i="12"/>
  <c r="AA372" i="12" s="1"/>
  <c r="Y371" i="12"/>
  <c r="AA371" i="12" s="1"/>
  <c r="Y370" i="12"/>
  <c r="AA370" i="12" s="1"/>
  <c r="Y369" i="12"/>
  <c r="AA369" i="12" s="1"/>
  <c r="Y368" i="12"/>
  <c r="AA368" i="12" s="1"/>
  <c r="Y367" i="12"/>
  <c r="Y366" i="12"/>
  <c r="AA366" i="12" s="1"/>
  <c r="Y365" i="12"/>
  <c r="Y364" i="12"/>
  <c r="AA364" i="12" s="1"/>
  <c r="Y363" i="12"/>
  <c r="AA363" i="12" s="1"/>
  <c r="Y362" i="12"/>
  <c r="AA362" i="12" s="1"/>
  <c r="Y361" i="12"/>
  <c r="AA361" i="12" s="1"/>
  <c r="Y360" i="12"/>
  <c r="Y359" i="12"/>
  <c r="AA359" i="12" s="1"/>
  <c r="Y358" i="12"/>
  <c r="AA358" i="12" s="1"/>
  <c r="Y357" i="12"/>
  <c r="Y356" i="12"/>
  <c r="AA356" i="12" s="1"/>
  <c r="Y355" i="12"/>
  <c r="AA355" i="12" s="1"/>
  <c r="Y354" i="12"/>
  <c r="AA354" i="12" s="1"/>
  <c r="Y353" i="12"/>
  <c r="AA353" i="12" s="1"/>
  <c r="Y352" i="12"/>
  <c r="AA352" i="12" s="1"/>
  <c r="Y351" i="12"/>
  <c r="AA351" i="12" s="1"/>
  <c r="Y350" i="12"/>
  <c r="AA350" i="12" s="1"/>
  <c r="Y349" i="12"/>
  <c r="AA349" i="12" s="1"/>
  <c r="Y348" i="12"/>
  <c r="AA348" i="12" s="1"/>
  <c r="Y347" i="12"/>
  <c r="AA347" i="12" s="1"/>
  <c r="Y346" i="12"/>
  <c r="AA346" i="12" s="1"/>
  <c r="Y345" i="12"/>
  <c r="AA345" i="12" s="1"/>
  <c r="Y344" i="12"/>
  <c r="Y343" i="12"/>
  <c r="AA343" i="12" s="1"/>
  <c r="Y342" i="12"/>
  <c r="AA342" i="12" s="1"/>
  <c r="Y341" i="12"/>
  <c r="Y340" i="12"/>
  <c r="AA340" i="12" s="1"/>
  <c r="Y339" i="12"/>
  <c r="AA339" i="12" s="1"/>
  <c r="Y338" i="12"/>
  <c r="AA338" i="12" s="1"/>
  <c r="Y337" i="12"/>
  <c r="AA337" i="12" s="1"/>
  <c r="Y336" i="12"/>
  <c r="Y335" i="12"/>
  <c r="AA335" i="12" s="1"/>
  <c r="Y334" i="12"/>
  <c r="AA334" i="12" s="1"/>
  <c r="Y333" i="12"/>
  <c r="Y332" i="12"/>
  <c r="AA332" i="12" s="1"/>
  <c r="Y331" i="12"/>
  <c r="AA331" i="12" s="1"/>
  <c r="Y330" i="12"/>
  <c r="AA330" i="12" s="1"/>
  <c r="Y329" i="12"/>
  <c r="AA329" i="12" s="1"/>
  <c r="Y328" i="12"/>
  <c r="Y327" i="12"/>
  <c r="AA327" i="12" s="1"/>
  <c r="Y326" i="12"/>
  <c r="AA326" i="12" s="1"/>
  <c r="Y325" i="12"/>
  <c r="AA325" i="12" s="1"/>
  <c r="Y324" i="12"/>
  <c r="AA324" i="12" s="1"/>
  <c r="Y323" i="12"/>
  <c r="AA323" i="12" s="1"/>
  <c r="Y322" i="12"/>
  <c r="AA322" i="12" s="1"/>
  <c r="Y321" i="12"/>
  <c r="AA321" i="12" s="1"/>
  <c r="Y320" i="12"/>
  <c r="Y319" i="12"/>
  <c r="AA319" i="12" s="1"/>
  <c r="Y318" i="12"/>
  <c r="AA318" i="12" s="1"/>
  <c r="Y317" i="12"/>
  <c r="Y316" i="12"/>
  <c r="AA316" i="12" s="1"/>
  <c r="Y315" i="12"/>
  <c r="AA315" i="12" s="1"/>
  <c r="Y314" i="12"/>
  <c r="AA314" i="12" s="1"/>
  <c r="Y313" i="12"/>
  <c r="AA313" i="12" s="1"/>
  <c r="Y312" i="12"/>
  <c r="Y311" i="12"/>
  <c r="AA311" i="12" s="1"/>
  <c r="Y310" i="12"/>
  <c r="AA310" i="12" s="1"/>
  <c r="Y309" i="12"/>
  <c r="AA309" i="12" s="1"/>
  <c r="Y308" i="12"/>
  <c r="AA308" i="12" s="1"/>
  <c r="Y307" i="12"/>
  <c r="AA307" i="12" s="1"/>
  <c r="Y306" i="12"/>
  <c r="AA306" i="12" s="1"/>
  <c r="Y305" i="12"/>
  <c r="AA305" i="12" s="1"/>
  <c r="Y304" i="12"/>
  <c r="Y303" i="12"/>
  <c r="AA303" i="12" s="1"/>
  <c r="Y302" i="12"/>
  <c r="AA302" i="12" s="1"/>
  <c r="Y301" i="12"/>
  <c r="AA301" i="12" s="1"/>
  <c r="Y300" i="12"/>
  <c r="AA300" i="12" s="1"/>
  <c r="Y299" i="12"/>
  <c r="AA299" i="12" s="1"/>
  <c r="Y298" i="12"/>
  <c r="AA298" i="12" s="1"/>
  <c r="Y297" i="12"/>
  <c r="AA297" i="12" s="1"/>
  <c r="Y296" i="12"/>
  <c r="Y295" i="12"/>
  <c r="AA295" i="12" s="1"/>
  <c r="Y294" i="12"/>
  <c r="AA294" i="12" s="1"/>
  <c r="Y293" i="12"/>
  <c r="AA293" i="12" s="1"/>
  <c r="Y292" i="12"/>
  <c r="AA292" i="12" s="1"/>
  <c r="Y291" i="12"/>
  <c r="AA291" i="12" s="1"/>
  <c r="Y290" i="12"/>
  <c r="AA290" i="12" s="1"/>
  <c r="Y289" i="12"/>
  <c r="AA289" i="12" s="1"/>
  <c r="Y288" i="12"/>
  <c r="Y287" i="12"/>
  <c r="AA287" i="12" s="1"/>
  <c r="Y286" i="12"/>
  <c r="AA286" i="12" s="1"/>
  <c r="Y285" i="12"/>
  <c r="AA285" i="12" s="1"/>
  <c r="Y284" i="12"/>
  <c r="AA284" i="12" s="1"/>
  <c r="Y283" i="12"/>
  <c r="AA283" i="12" s="1"/>
  <c r="Y282" i="12"/>
  <c r="AA282" i="12" s="1"/>
  <c r="Y281" i="12"/>
  <c r="AA281" i="12" s="1"/>
  <c r="Y280" i="12"/>
  <c r="Y279" i="12"/>
  <c r="AA279" i="12" s="1"/>
  <c r="Y278" i="12"/>
  <c r="AA278" i="12" s="1"/>
  <c r="Y277" i="12"/>
  <c r="AA277" i="12" s="1"/>
  <c r="Y276" i="12"/>
  <c r="AA276" i="12" s="1"/>
  <c r="Y275" i="12"/>
  <c r="AA275" i="12" s="1"/>
  <c r="Y274" i="12"/>
  <c r="AA274" i="12" s="1"/>
  <c r="Y273" i="12"/>
  <c r="AA273" i="12" s="1"/>
  <c r="Y272" i="12"/>
  <c r="Y271" i="12"/>
  <c r="AA271" i="12" s="1"/>
  <c r="Y270" i="12"/>
  <c r="AA270" i="12" s="1"/>
  <c r="Y269" i="12"/>
  <c r="AA269" i="12" s="1"/>
  <c r="Y268" i="12"/>
  <c r="AA268" i="12" s="1"/>
  <c r="Y267" i="12"/>
  <c r="AA267" i="12" s="1"/>
  <c r="Y266" i="12"/>
  <c r="AA266" i="12" s="1"/>
  <c r="Y265" i="12"/>
  <c r="AA265" i="12" s="1"/>
  <c r="Y264" i="12"/>
  <c r="Y263" i="12"/>
  <c r="AA263" i="12" s="1"/>
  <c r="Y262" i="12"/>
  <c r="AA262" i="12" s="1"/>
  <c r="Y261" i="12"/>
  <c r="AA261" i="12" s="1"/>
  <c r="Y260" i="12"/>
  <c r="AA260" i="12" s="1"/>
  <c r="Y259" i="12"/>
  <c r="AA259" i="12" s="1"/>
  <c r="Y258" i="12"/>
  <c r="AA258" i="12" s="1"/>
  <c r="Y257" i="12"/>
  <c r="AA257" i="12" s="1"/>
  <c r="Y256" i="12"/>
  <c r="Y255" i="12"/>
  <c r="AA255" i="12" s="1"/>
  <c r="Y254" i="12"/>
  <c r="AA254" i="12" s="1"/>
  <c r="Y253" i="12"/>
  <c r="AA253" i="12" s="1"/>
  <c r="Y252" i="12"/>
  <c r="AA252" i="12" s="1"/>
  <c r="Y251" i="12"/>
  <c r="AA251" i="12" s="1"/>
  <c r="Y250" i="12"/>
  <c r="AA250" i="12" s="1"/>
  <c r="Y249" i="12"/>
  <c r="AA249" i="12" s="1"/>
  <c r="Y248" i="12"/>
  <c r="Y247" i="12"/>
  <c r="AA247" i="12" s="1"/>
  <c r="Y246" i="12"/>
  <c r="AA246" i="12" s="1"/>
  <c r="Y245" i="12"/>
  <c r="AA245" i="12" s="1"/>
  <c r="Y244" i="12"/>
  <c r="AA244" i="12" s="1"/>
  <c r="Y243" i="12"/>
  <c r="AA243" i="12" s="1"/>
  <c r="Y242" i="12"/>
  <c r="AA242" i="12" s="1"/>
  <c r="Y241" i="12"/>
  <c r="AA241" i="12" s="1"/>
  <c r="Y240" i="12"/>
  <c r="Y239" i="12"/>
  <c r="AA239" i="12" s="1"/>
  <c r="Y238" i="12"/>
  <c r="AA238" i="12" s="1"/>
  <c r="Y237" i="12"/>
  <c r="AA237" i="12" s="1"/>
  <c r="Y236" i="12"/>
  <c r="AA236" i="12" s="1"/>
  <c r="Y235" i="12"/>
  <c r="AA235" i="12" s="1"/>
  <c r="Y234" i="12"/>
  <c r="AA234" i="12" s="1"/>
  <c r="Y233" i="12"/>
  <c r="AA233" i="12" s="1"/>
  <c r="Y232" i="12"/>
  <c r="Y231" i="12"/>
  <c r="AA231" i="12" s="1"/>
  <c r="Y230" i="12"/>
  <c r="AA230" i="12" s="1"/>
  <c r="Y229" i="12"/>
  <c r="AA229" i="12" s="1"/>
  <c r="Y228" i="12"/>
  <c r="AA228" i="12" s="1"/>
  <c r="Y227" i="12"/>
  <c r="AA227" i="12" s="1"/>
  <c r="Y226" i="12"/>
  <c r="AA226" i="12" s="1"/>
  <c r="Y225" i="12"/>
  <c r="AA225" i="12" s="1"/>
  <c r="Y224" i="12"/>
  <c r="Y223" i="12"/>
  <c r="AA223" i="12" s="1"/>
  <c r="Y222" i="12"/>
  <c r="AA222" i="12" s="1"/>
  <c r="Y221" i="12"/>
  <c r="AA221" i="12" s="1"/>
  <c r="Y220" i="12"/>
  <c r="AA220" i="12" s="1"/>
  <c r="Y219" i="12"/>
  <c r="AA219" i="12" s="1"/>
  <c r="Y218" i="12"/>
  <c r="AA218" i="12" s="1"/>
  <c r="Y217" i="12"/>
  <c r="AA217" i="12" s="1"/>
  <c r="Y216" i="12"/>
  <c r="Y215" i="12"/>
  <c r="AA215" i="12" s="1"/>
  <c r="Y214" i="12"/>
  <c r="AA214" i="12" s="1"/>
  <c r="Y213" i="12"/>
  <c r="AA213" i="12" s="1"/>
  <c r="Y212" i="12"/>
  <c r="AA212" i="12" s="1"/>
  <c r="Y211" i="12"/>
  <c r="AA211" i="12" s="1"/>
  <c r="Y210" i="12"/>
  <c r="AA210" i="12" s="1"/>
  <c r="Y209" i="12"/>
  <c r="AA209" i="12" s="1"/>
  <c r="Y208" i="12"/>
  <c r="Y207" i="12"/>
  <c r="AA207" i="12" s="1"/>
  <c r="Y206" i="12"/>
  <c r="AA206" i="12" s="1"/>
  <c r="Y205" i="12"/>
  <c r="AA205" i="12" s="1"/>
  <c r="Y204" i="12"/>
  <c r="AA204" i="12" s="1"/>
  <c r="Y203" i="12"/>
  <c r="AA203" i="12" s="1"/>
  <c r="Y202" i="12"/>
  <c r="AA202" i="12" s="1"/>
  <c r="Y201" i="12"/>
  <c r="AA201" i="12" s="1"/>
  <c r="Y200" i="12"/>
  <c r="Y199" i="12"/>
  <c r="AA199" i="12" s="1"/>
  <c r="Y198" i="12"/>
  <c r="AA198" i="12" s="1"/>
  <c r="Y197" i="12"/>
  <c r="AA197" i="12" s="1"/>
  <c r="Y196" i="12"/>
  <c r="AA196" i="12" s="1"/>
  <c r="Y195" i="12"/>
  <c r="AA195" i="12" s="1"/>
  <c r="Y194" i="12"/>
  <c r="AA194" i="12" s="1"/>
  <c r="Y193" i="12"/>
  <c r="AA193" i="12" s="1"/>
  <c r="Y192" i="12"/>
  <c r="Y191" i="12"/>
  <c r="AA191" i="12" s="1"/>
  <c r="Y190" i="12"/>
  <c r="AA190" i="12" s="1"/>
  <c r="Y189" i="12"/>
  <c r="AA189" i="12" s="1"/>
  <c r="Y188" i="12"/>
  <c r="AA188" i="12" s="1"/>
  <c r="Y187" i="12"/>
  <c r="AA187" i="12" s="1"/>
  <c r="Y186" i="12"/>
  <c r="AA186" i="12" s="1"/>
  <c r="Y185" i="12"/>
  <c r="AA185" i="12" s="1"/>
  <c r="Y184" i="12"/>
  <c r="Y183" i="12"/>
  <c r="AA183" i="12" s="1"/>
  <c r="Y182" i="12"/>
  <c r="AA182" i="12" s="1"/>
  <c r="Y181" i="12"/>
  <c r="AA181" i="12" s="1"/>
  <c r="Y180" i="12"/>
  <c r="AA180" i="12" s="1"/>
  <c r="Y179" i="12"/>
  <c r="AA179" i="12" s="1"/>
  <c r="Y178" i="12"/>
  <c r="AA178" i="12" s="1"/>
  <c r="Y177" i="12"/>
  <c r="AA177" i="12" s="1"/>
  <c r="Y176" i="12"/>
  <c r="Y175" i="12"/>
  <c r="AA175" i="12" s="1"/>
  <c r="Y174" i="12"/>
  <c r="AA174" i="12" s="1"/>
  <c r="Y173" i="12"/>
  <c r="AA173" i="12" s="1"/>
  <c r="Y172" i="12"/>
  <c r="AA172" i="12" s="1"/>
  <c r="Y171" i="12"/>
  <c r="AA171" i="12" s="1"/>
  <c r="Y170" i="12"/>
  <c r="AA170" i="12" s="1"/>
  <c r="Y169" i="12"/>
  <c r="AA169" i="12" s="1"/>
  <c r="Y168" i="12"/>
  <c r="Y167" i="12"/>
  <c r="AA167" i="12" s="1"/>
  <c r="Y166" i="12"/>
  <c r="AA166" i="12" s="1"/>
  <c r="Y165" i="12"/>
  <c r="AA165" i="12" s="1"/>
  <c r="Y164" i="12"/>
  <c r="AA164" i="12" s="1"/>
  <c r="Y163" i="12"/>
  <c r="AA163" i="12" s="1"/>
  <c r="Y162" i="12"/>
  <c r="AA162" i="12" s="1"/>
  <c r="Y161" i="12"/>
  <c r="AA161" i="12" s="1"/>
  <c r="Y160" i="12"/>
  <c r="Y159" i="12"/>
  <c r="AA159" i="12" s="1"/>
  <c r="Y158" i="12"/>
  <c r="AA158" i="12" s="1"/>
  <c r="Y157" i="12"/>
  <c r="AA157" i="12" s="1"/>
  <c r="Y156" i="12"/>
  <c r="AA156" i="12" s="1"/>
  <c r="Y155" i="12"/>
  <c r="AA155" i="12" s="1"/>
  <c r="Y154" i="12"/>
  <c r="AA154" i="12" s="1"/>
  <c r="Y153" i="12"/>
  <c r="AA153" i="12" s="1"/>
  <c r="Y152" i="12"/>
  <c r="Y151" i="12"/>
  <c r="AA151" i="12" s="1"/>
  <c r="Y150" i="12"/>
  <c r="AA150" i="12" s="1"/>
  <c r="Y149" i="12"/>
  <c r="AA149" i="12" s="1"/>
  <c r="Y148" i="12"/>
  <c r="AA148" i="12" s="1"/>
  <c r="Y147" i="12"/>
  <c r="AA147" i="12" s="1"/>
  <c r="Y146" i="12"/>
  <c r="AA146" i="12" s="1"/>
  <c r="Y145" i="12"/>
  <c r="AA145" i="12" s="1"/>
  <c r="Y144" i="12"/>
  <c r="Y143" i="12"/>
  <c r="AA143" i="12" s="1"/>
  <c r="Y142" i="12"/>
  <c r="AA142" i="12" s="1"/>
  <c r="Y141" i="12"/>
  <c r="AA141" i="12" s="1"/>
  <c r="Y140" i="12"/>
  <c r="AA140" i="12" s="1"/>
  <c r="Y139" i="12"/>
  <c r="AA139" i="12" s="1"/>
  <c r="Y138" i="12"/>
  <c r="AA138" i="12" s="1"/>
  <c r="Y137" i="12"/>
  <c r="AA137" i="12" s="1"/>
  <c r="Y136" i="12"/>
  <c r="Y135" i="12"/>
  <c r="AA135" i="12" s="1"/>
  <c r="Y134" i="12"/>
  <c r="AA134" i="12" s="1"/>
  <c r="Y133" i="12"/>
  <c r="AA133" i="12" s="1"/>
  <c r="Y132" i="12"/>
  <c r="AA132" i="12" s="1"/>
  <c r="Y131" i="12"/>
  <c r="AA131" i="12" s="1"/>
  <c r="Y130" i="12"/>
  <c r="AA130" i="12" s="1"/>
  <c r="Y129" i="12"/>
  <c r="AA129" i="12" s="1"/>
  <c r="Y128" i="12"/>
  <c r="Y127" i="12"/>
  <c r="AA127" i="12" s="1"/>
  <c r="Y126" i="12"/>
  <c r="AA126" i="12" s="1"/>
  <c r="Y125" i="12"/>
  <c r="AA125" i="12" s="1"/>
  <c r="Y124" i="12"/>
  <c r="AA124" i="12" s="1"/>
  <c r="Y123" i="12"/>
  <c r="AA123" i="12" s="1"/>
  <c r="Y122" i="12"/>
  <c r="AA122" i="12" s="1"/>
  <c r="Y121" i="12"/>
  <c r="AA121" i="12" s="1"/>
  <c r="Y120" i="12"/>
  <c r="Y119" i="12"/>
  <c r="AA119" i="12" s="1"/>
  <c r="Y118" i="12"/>
  <c r="AA118" i="12" s="1"/>
  <c r="Y117" i="12"/>
  <c r="AA117" i="12" s="1"/>
  <c r="Y116" i="12"/>
  <c r="AA116" i="12" s="1"/>
  <c r="Y115" i="12"/>
  <c r="AA115" i="12" s="1"/>
  <c r="Y114" i="12"/>
  <c r="AA114" i="12" s="1"/>
  <c r="Y113" i="12"/>
  <c r="AA113" i="12" s="1"/>
  <c r="Y112" i="12"/>
  <c r="Y111" i="12"/>
  <c r="AA111" i="12" s="1"/>
  <c r="Y110" i="12"/>
  <c r="AA110" i="12" s="1"/>
  <c r="Y109" i="12"/>
  <c r="AA109" i="12" s="1"/>
  <c r="Y108" i="12"/>
  <c r="AA108" i="12" s="1"/>
  <c r="Y107" i="12"/>
  <c r="AA107" i="12" s="1"/>
  <c r="Y106" i="12"/>
  <c r="AA106" i="12" s="1"/>
  <c r="Y105" i="12"/>
  <c r="AA105" i="12" s="1"/>
  <c r="Y104" i="12"/>
  <c r="Y103" i="12"/>
  <c r="AA103" i="12" s="1"/>
  <c r="Y102" i="12"/>
  <c r="AA102" i="12" s="1"/>
  <c r="Y101" i="12"/>
  <c r="AA101" i="12" s="1"/>
  <c r="Y100" i="12"/>
  <c r="AA100" i="12" s="1"/>
  <c r="Y99" i="12"/>
  <c r="AA99" i="12" s="1"/>
  <c r="Y98" i="12"/>
  <c r="AA98" i="12" s="1"/>
  <c r="Y97" i="12"/>
  <c r="AA97" i="12" s="1"/>
  <c r="Y96" i="12"/>
  <c r="Y95" i="12"/>
  <c r="AA95" i="12" s="1"/>
  <c r="Y94" i="12"/>
  <c r="AA94" i="12" s="1"/>
  <c r="Y93" i="12"/>
  <c r="AA93" i="12" s="1"/>
  <c r="Y92" i="12"/>
  <c r="AA92" i="12" s="1"/>
  <c r="Y91" i="12"/>
  <c r="AA91" i="12" s="1"/>
  <c r="Y90" i="12"/>
  <c r="AA90" i="12" s="1"/>
  <c r="Y89" i="12"/>
  <c r="AA89" i="12" s="1"/>
  <c r="Y88" i="12"/>
  <c r="Y87" i="12"/>
  <c r="AA87" i="12" s="1"/>
  <c r="Y86" i="12"/>
  <c r="AA86" i="12" s="1"/>
  <c r="Y85" i="12"/>
  <c r="AA85" i="12" s="1"/>
  <c r="Y84" i="12"/>
  <c r="AA84" i="12" s="1"/>
  <c r="Y83" i="12"/>
  <c r="AA83" i="12" s="1"/>
  <c r="Y82" i="12"/>
  <c r="AA82" i="12" s="1"/>
  <c r="Y81" i="12"/>
  <c r="AA81" i="12" s="1"/>
  <c r="Y80" i="12"/>
  <c r="Y79" i="12"/>
  <c r="AA79" i="12" s="1"/>
  <c r="Y78" i="12"/>
  <c r="AA78" i="12" s="1"/>
  <c r="Y77" i="12"/>
  <c r="AA77" i="12" s="1"/>
  <c r="Y76" i="12"/>
  <c r="AA76" i="12" s="1"/>
  <c r="Y75" i="12"/>
  <c r="AA75" i="12" s="1"/>
  <c r="Y74" i="12"/>
  <c r="AA74" i="12" s="1"/>
  <c r="Y73" i="12"/>
  <c r="AA73" i="12" s="1"/>
  <c r="Y72" i="12"/>
  <c r="Y71" i="12"/>
  <c r="AA71" i="12" s="1"/>
  <c r="Y70" i="12"/>
  <c r="AA70" i="12" s="1"/>
  <c r="Y69" i="12"/>
  <c r="AA69" i="12" s="1"/>
  <c r="Y68" i="12"/>
  <c r="AA68" i="12" s="1"/>
  <c r="Y67" i="12"/>
  <c r="AA67" i="12" s="1"/>
  <c r="Y66" i="12"/>
  <c r="AA66" i="12" s="1"/>
  <c r="Y65" i="12"/>
  <c r="AA65" i="12" s="1"/>
  <c r="Y64" i="12"/>
  <c r="Y63" i="12"/>
  <c r="AA63" i="12" s="1"/>
  <c r="Y62" i="12"/>
  <c r="AA62" i="12" s="1"/>
  <c r="Y61" i="12"/>
  <c r="AA61" i="12" s="1"/>
  <c r="Y60" i="12"/>
  <c r="AA60" i="12" s="1"/>
  <c r="Y59" i="12"/>
  <c r="AA59" i="12" s="1"/>
  <c r="Y58" i="12"/>
  <c r="AA58" i="12" s="1"/>
  <c r="Y57" i="12"/>
  <c r="AA57" i="12" s="1"/>
  <c r="Y56" i="12"/>
  <c r="Y55" i="12"/>
  <c r="AA55" i="12" s="1"/>
  <c r="Y54" i="12"/>
  <c r="AA54" i="12" s="1"/>
  <c r="Y53" i="12"/>
  <c r="AA53" i="12" s="1"/>
  <c r="Y52" i="12"/>
  <c r="AA52" i="12" s="1"/>
  <c r="Y51" i="12"/>
  <c r="AA51" i="12" s="1"/>
  <c r="Y50" i="12"/>
  <c r="AA50" i="12" s="1"/>
  <c r="Y49" i="12"/>
  <c r="AA49" i="12" s="1"/>
  <c r="Y47" i="12"/>
  <c r="AA47" i="12" s="1"/>
  <c r="Y46" i="12"/>
  <c r="AA46" i="12" s="1"/>
  <c r="Y45" i="12"/>
  <c r="AA45" i="12" s="1"/>
  <c r="Y44" i="12"/>
  <c r="AA44" i="12" s="1"/>
  <c r="Y43" i="12"/>
  <c r="AA43" i="12" s="1"/>
  <c r="Y42" i="12"/>
  <c r="AA42" i="12" s="1"/>
  <c r="Y41" i="12"/>
  <c r="AA41" i="12" s="1"/>
  <c r="Y40" i="12"/>
  <c r="AA40" i="12" s="1"/>
  <c r="Y39" i="12"/>
  <c r="AA39" i="12" s="1"/>
  <c r="Y38" i="12"/>
  <c r="AA38" i="12" s="1"/>
  <c r="Y37" i="12"/>
  <c r="AA37" i="12" s="1"/>
  <c r="Y36" i="12"/>
  <c r="AA36" i="12" s="1"/>
  <c r="Y35" i="12"/>
  <c r="AA35" i="12" s="1"/>
  <c r="Y34" i="12"/>
  <c r="AA34" i="12" s="1"/>
  <c r="Y33" i="12"/>
  <c r="AA33" i="12" s="1"/>
  <c r="Y32" i="12"/>
  <c r="AA32" i="12" s="1"/>
  <c r="Y31" i="12"/>
  <c r="AA31" i="12" s="1"/>
  <c r="Y30" i="12"/>
  <c r="AA30" i="12" s="1"/>
  <c r="Y29" i="12"/>
  <c r="AA29" i="12" s="1"/>
  <c r="Y28" i="12"/>
  <c r="AA28" i="12" s="1"/>
  <c r="Y27" i="12"/>
  <c r="AA27" i="12" s="1"/>
  <c r="Y26" i="12"/>
  <c r="AA26" i="12" s="1"/>
  <c r="Y25" i="12"/>
  <c r="AA25" i="12" s="1"/>
  <c r="Y24" i="12"/>
  <c r="AA24" i="12" s="1"/>
  <c r="Y23" i="12"/>
  <c r="AA23" i="12" s="1"/>
  <c r="Y22" i="12"/>
  <c r="AA22" i="12" s="1"/>
  <c r="Y21" i="12"/>
  <c r="AA21" i="12" s="1"/>
  <c r="Y20" i="12"/>
  <c r="AA20" i="12" s="1"/>
  <c r="Y19" i="12"/>
  <c r="AA19" i="12" s="1"/>
  <c r="Y18" i="12"/>
  <c r="AA18" i="12" s="1"/>
  <c r="Y17" i="12"/>
  <c r="AA17" i="12" s="1"/>
  <c r="Y16" i="12"/>
  <c r="AA16" i="12" s="1"/>
  <c r="Y15" i="12"/>
  <c r="AA15" i="12" s="1"/>
  <c r="Y14" i="12"/>
  <c r="AA14" i="12" s="1"/>
  <c r="Y13" i="12"/>
  <c r="AA13" i="12" s="1"/>
  <c r="Y12" i="12"/>
  <c r="AA12" i="12" s="1"/>
  <c r="Y11" i="12"/>
  <c r="AA11" i="12" s="1"/>
  <c r="Y10" i="12"/>
  <c r="AA10" i="12" s="1"/>
  <c r="Y9" i="12"/>
  <c r="AA9" i="12" s="1"/>
  <c r="Y8" i="12"/>
  <c r="AA8" i="12" s="1"/>
  <c r="Y7" i="12"/>
  <c r="AA7" i="12" s="1"/>
  <c r="Y6" i="12"/>
  <c r="AA6" i="12" s="1"/>
  <c r="Y5" i="12"/>
  <c r="AA5" i="12" s="1"/>
  <c r="Y4" i="12"/>
  <c r="AA4" i="12" s="1"/>
  <c r="Y3" i="12"/>
  <c r="AA3" i="12" s="1"/>
  <c r="Y2" i="12"/>
  <c r="AA2" i="12" s="1"/>
  <c r="Y48" i="12"/>
  <c r="AA48" i="12" s="1"/>
  <c r="AA554" i="12"/>
  <c r="AA553" i="12"/>
  <c r="AA552" i="12"/>
  <c r="AA551" i="12"/>
  <c r="AA550" i="12"/>
  <c r="AA549" i="12"/>
  <c r="AA548" i="12"/>
  <c r="AA547" i="12"/>
  <c r="AA546" i="12"/>
  <c r="AA545" i="12"/>
  <c r="AA544" i="12"/>
  <c r="AA543" i="12"/>
  <c r="AA542" i="12"/>
  <c r="AA541" i="12"/>
  <c r="AA540" i="12"/>
  <c r="AA539" i="12"/>
  <c r="AA538" i="12"/>
  <c r="AA537" i="12"/>
  <c r="AA536" i="12"/>
  <c r="AA535" i="12"/>
  <c r="AA534" i="12"/>
  <c r="AA533" i="12"/>
  <c r="AA532" i="12"/>
  <c r="AA531" i="12"/>
  <c r="AA530" i="12"/>
  <c r="AA529" i="12"/>
  <c r="AA528" i="12"/>
  <c r="AA527" i="12"/>
  <c r="AA526" i="12"/>
  <c r="AA525" i="12"/>
  <c r="AA524" i="12"/>
  <c r="AA523" i="12"/>
  <c r="AA522" i="12"/>
  <c r="AA521" i="12"/>
  <c r="AA520" i="12"/>
  <c r="AA519" i="12"/>
  <c r="AA518" i="12"/>
  <c r="AA517" i="12"/>
  <c r="AA516" i="12"/>
  <c r="AA515" i="12"/>
  <c r="AA514" i="12"/>
  <c r="AA512" i="12"/>
  <c r="AA511" i="12"/>
  <c r="AA510" i="12"/>
  <c r="AA509" i="12"/>
  <c r="AA508" i="12"/>
  <c r="AA507" i="12"/>
  <c r="AA506" i="12"/>
  <c r="AA504" i="12"/>
  <c r="AA503" i="12"/>
  <c r="AA502" i="12"/>
  <c r="AA501" i="12"/>
  <c r="AA500" i="12"/>
  <c r="AA499" i="12"/>
  <c r="AA496" i="12"/>
  <c r="AA495" i="12"/>
  <c r="AA493" i="12"/>
  <c r="AA488" i="12"/>
  <c r="AA487" i="12"/>
  <c r="AA486" i="12"/>
  <c r="AA485" i="12"/>
  <c r="AA484" i="12"/>
  <c r="AA480" i="12"/>
  <c r="AA472" i="12"/>
  <c r="AA469" i="12"/>
  <c r="AA468" i="12"/>
  <c r="AA464" i="12"/>
  <c r="AA456" i="12"/>
  <c r="AA455" i="12"/>
  <c r="AA448" i="12"/>
  <c r="AA447" i="12"/>
  <c r="AA445" i="12"/>
  <c r="AA440" i="12"/>
  <c r="AA438" i="12"/>
  <c r="AA432" i="12"/>
  <c r="AA431" i="12"/>
  <c r="AA429" i="12"/>
  <c r="AA424" i="12"/>
  <c r="AA421" i="12"/>
  <c r="AA416" i="12"/>
  <c r="AA408" i="12"/>
  <c r="AA407" i="12"/>
  <c r="AA405" i="12"/>
  <c r="AA400" i="12"/>
  <c r="AA399" i="12"/>
  <c r="AA397" i="12"/>
  <c r="AA392" i="12"/>
  <c r="AA381" i="12"/>
  <c r="AA376" i="12"/>
  <c r="AA375" i="12"/>
  <c r="AA373" i="12"/>
  <c r="AA367" i="12"/>
  <c r="AA365" i="12"/>
  <c r="AA360" i="12"/>
  <c r="AA357" i="12"/>
  <c r="AA344" i="12"/>
  <c r="AA341" i="12"/>
  <c r="AA336" i="12"/>
  <c r="AA333" i="12"/>
  <c r="AA328" i="12"/>
  <c r="AA320" i="12"/>
  <c r="AA317" i="12"/>
  <c r="AA312" i="12"/>
  <c r="AA304" i="12"/>
  <c r="AA296" i="12"/>
  <c r="AA288" i="12"/>
  <c r="AA280" i="12"/>
  <c r="AA272" i="12"/>
  <c r="AA264" i="12"/>
  <c r="AA256" i="12"/>
  <c r="AA248" i="12"/>
  <c r="AA240" i="12"/>
  <c r="AA232" i="12"/>
  <c r="AA224" i="12"/>
  <c r="AA216" i="12"/>
  <c r="AA208" i="12"/>
  <c r="AA200" i="12"/>
  <c r="AA192" i="12"/>
  <c r="AA184" i="12"/>
  <c r="AA176" i="12"/>
  <c r="AA168" i="12"/>
  <c r="AA160" i="12"/>
  <c r="AA152" i="12"/>
  <c r="AA144" i="12"/>
  <c r="AA136" i="12"/>
  <c r="AA128" i="12"/>
  <c r="AA120" i="12"/>
  <c r="AA112" i="12"/>
  <c r="AA104" i="12"/>
  <c r="AA96" i="12"/>
  <c r="AA88" i="12"/>
  <c r="AA80" i="12"/>
  <c r="AA72" i="12"/>
  <c r="AA64" i="12"/>
  <c r="AA56" i="12"/>
  <c r="A6" i="47" a="1"/>
  <c r="A6" i="47" l="1"/>
  <c r="D12" i="48"/>
  <c r="E12" i="48" s="1"/>
  <c r="D19" i="48"/>
  <c r="E19" i="48" s="1"/>
  <c r="D16" i="48"/>
  <c r="E16" i="48" s="1"/>
  <c r="A12" i="47"/>
  <c r="A2" i="34"/>
  <c r="O4" i="50" l="1"/>
  <c r="O3" i="50"/>
  <c r="C56" i="48"/>
  <c r="D56" i="48" s="1"/>
  <c r="Y5" i="47"/>
  <c r="B20" i="48"/>
  <c r="B28" i="48"/>
  <c r="C20" i="48"/>
  <c r="C28" i="48"/>
  <c r="C38" i="48"/>
  <c r="B13" i="48"/>
  <c r="B21" i="48"/>
  <c r="B29" i="48"/>
  <c r="C13" i="48"/>
  <c r="C21" i="48"/>
  <c r="C29" i="48"/>
  <c r="B14" i="48"/>
  <c r="B22" i="48"/>
  <c r="B30" i="48"/>
  <c r="C14" i="48"/>
  <c r="C22" i="48"/>
  <c r="C30" i="48"/>
  <c r="B15" i="48"/>
  <c r="B23" i="48"/>
  <c r="B31" i="48"/>
  <c r="C15" i="48"/>
  <c r="C23" i="48"/>
  <c r="C31" i="48"/>
  <c r="B24" i="48"/>
  <c r="B32" i="48"/>
  <c r="C24" i="48"/>
  <c r="C32" i="48"/>
  <c r="B17" i="48"/>
  <c r="B25" i="48"/>
  <c r="B33" i="48"/>
  <c r="C17" i="48"/>
  <c r="C25" i="48"/>
  <c r="C33" i="48"/>
  <c r="B18" i="48"/>
  <c r="B26" i="48"/>
  <c r="B11" i="48"/>
  <c r="C18" i="48"/>
  <c r="C26" i="48"/>
  <c r="C11" i="48"/>
  <c r="B27" i="48"/>
  <c r="C27" i="48"/>
  <c r="C39" i="48"/>
  <c r="D39" i="48" s="1"/>
  <c r="AB5" i="47"/>
  <c r="AC5" i="47" s="1"/>
  <c r="T5" i="47"/>
  <c r="AA5" i="47"/>
  <c r="S5" i="47"/>
  <c r="Z5" i="47"/>
  <c r="R5" i="47"/>
  <c r="X5" i="47"/>
  <c r="W5" i="47"/>
  <c r="V5" i="47"/>
  <c r="U5" i="47"/>
  <c r="P5" i="47"/>
  <c r="M73" i="38"/>
  <c r="N73" i="38"/>
  <c r="O314" i="12"/>
  <c r="O313" i="12"/>
  <c r="O312" i="12"/>
  <c r="O311" i="12"/>
  <c r="O310" i="12"/>
  <c r="O309" i="12"/>
  <c r="O308" i="12"/>
  <c r="O307" i="12"/>
  <c r="O306" i="12"/>
  <c r="O305" i="12"/>
  <c r="O304" i="12"/>
  <c r="O303" i="12"/>
  <c r="O302" i="12"/>
  <c r="O301" i="12"/>
  <c r="O300" i="12"/>
  <c r="O299" i="12"/>
  <c r="O298" i="12"/>
  <c r="O297" i="12"/>
  <c r="O296" i="12"/>
  <c r="O295" i="12"/>
  <c r="O294" i="12"/>
  <c r="O293" i="12"/>
  <c r="O292" i="12"/>
  <c r="O291" i="12"/>
  <c r="O290" i="12"/>
  <c r="O289" i="12"/>
  <c r="O288" i="12"/>
  <c r="O287" i="12"/>
  <c r="O286" i="12"/>
  <c r="O285" i="12"/>
  <c r="O284" i="12"/>
  <c r="O283" i="12"/>
  <c r="O282" i="12"/>
  <c r="O281" i="12"/>
  <c r="O280" i="12"/>
  <c r="O279" i="12"/>
  <c r="O278" i="12"/>
  <c r="O277" i="12"/>
  <c r="O276" i="12"/>
  <c r="O275" i="12"/>
  <c r="O274" i="12"/>
  <c r="O273" i="12"/>
  <c r="O272" i="12"/>
  <c r="O271" i="12"/>
  <c r="O270" i="12"/>
  <c r="O269" i="12"/>
  <c r="O268" i="12"/>
  <c r="O267" i="12"/>
  <c r="O266" i="12"/>
  <c r="O265" i="12"/>
  <c r="O264" i="12"/>
  <c r="O263" i="12"/>
  <c r="O262" i="12"/>
  <c r="O261" i="12"/>
  <c r="O260" i="12"/>
  <c r="O259" i="12"/>
  <c r="O258" i="12"/>
  <c r="O257" i="12"/>
  <c r="O256" i="12"/>
  <c r="O255" i="12"/>
  <c r="O254" i="12"/>
  <c r="O253" i="12"/>
  <c r="O252" i="12"/>
  <c r="O251" i="12"/>
  <c r="O250" i="12"/>
  <c r="O249" i="12"/>
  <c r="O248" i="12"/>
  <c r="O247" i="12"/>
  <c r="O246" i="12"/>
  <c r="O245" i="12"/>
  <c r="O244" i="12"/>
  <c r="O243" i="12"/>
  <c r="O242" i="12"/>
  <c r="O241" i="12"/>
  <c r="O240" i="12"/>
  <c r="O239" i="12"/>
  <c r="O238" i="12"/>
  <c r="O237" i="12"/>
  <c r="O236" i="12"/>
  <c r="O235" i="12"/>
  <c r="O234" i="12"/>
  <c r="O233" i="12"/>
  <c r="O232" i="12"/>
  <c r="O231" i="12"/>
  <c r="O230" i="12"/>
  <c r="O229" i="12"/>
  <c r="O228" i="12"/>
  <c r="O227" i="12"/>
  <c r="O226" i="12"/>
  <c r="O225" i="12"/>
  <c r="O224" i="12"/>
  <c r="O223" i="12"/>
  <c r="O222" i="12"/>
  <c r="O221" i="12"/>
  <c r="O220" i="12"/>
  <c r="O219" i="12"/>
  <c r="O218" i="12"/>
  <c r="O217" i="12"/>
  <c r="O216" i="12"/>
  <c r="O215" i="12"/>
  <c r="O214" i="12"/>
  <c r="O213" i="12"/>
  <c r="O212" i="12"/>
  <c r="O211" i="12"/>
  <c r="O210" i="12"/>
  <c r="O209" i="12"/>
  <c r="O208" i="12"/>
  <c r="O207" i="12"/>
  <c r="O206" i="12"/>
  <c r="O205" i="12"/>
  <c r="O204" i="12"/>
  <c r="O203" i="12"/>
  <c r="O202" i="12"/>
  <c r="O201" i="12"/>
  <c r="O200" i="12"/>
  <c r="O199" i="12"/>
  <c r="O198" i="12"/>
  <c r="O197" i="12"/>
  <c r="O196" i="12"/>
  <c r="O195" i="12"/>
  <c r="O194" i="12"/>
  <c r="O193" i="12"/>
  <c r="O192" i="12"/>
  <c r="O191" i="12"/>
  <c r="O190" i="12"/>
  <c r="O189" i="12"/>
  <c r="O188" i="12"/>
  <c r="O187" i="12"/>
  <c r="O186" i="12"/>
  <c r="O185" i="12"/>
  <c r="O184" i="12"/>
  <c r="O183" i="12"/>
  <c r="O182" i="12"/>
  <c r="O181" i="12"/>
  <c r="O180" i="12"/>
  <c r="O179" i="12"/>
  <c r="O178" i="12"/>
  <c r="O177" i="12"/>
  <c r="O176" i="12"/>
  <c r="O175" i="12"/>
  <c r="O174" i="12"/>
  <c r="O173" i="12"/>
  <c r="O172" i="12"/>
  <c r="O171" i="12"/>
  <c r="O170" i="12"/>
  <c r="O169" i="12"/>
  <c r="O168" i="12"/>
  <c r="O167" i="12"/>
  <c r="O166" i="12"/>
  <c r="O165" i="12"/>
  <c r="O164" i="12"/>
  <c r="O163" i="12"/>
  <c r="O162" i="12"/>
  <c r="O161" i="12"/>
  <c r="O160" i="12"/>
  <c r="O159" i="12"/>
  <c r="O158" i="12"/>
  <c r="O157" i="12"/>
  <c r="O156" i="12"/>
  <c r="O155" i="12"/>
  <c r="O154" i="12"/>
  <c r="O153" i="12"/>
  <c r="O152" i="12"/>
  <c r="O151" i="12"/>
  <c r="O150" i="12"/>
  <c r="O149" i="12"/>
  <c r="O148" i="12"/>
  <c r="O147" i="12"/>
  <c r="O146" i="12"/>
  <c r="O145" i="12"/>
  <c r="O144" i="12"/>
  <c r="O143" i="12"/>
  <c r="O142" i="12"/>
  <c r="O141" i="12"/>
  <c r="O140" i="12"/>
  <c r="O139" i="12"/>
  <c r="O138" i="12"/>
  <c r="O137" i="12"/>
  <c r="O136" i="12"/>
  <c r="O135" i="12"/>
  <c r="O134" i="12"/>
  <c r="O133" i="12"/>
  <c r="O132" i="12"/>
  <c r="O131" i="12"/>
  <c r="O130" i="12"/>
  <c r="O129" i="12"/>
  <c r="O128" i="12"/>
  <c r="O127" i="12"/>
  <c r="O126" i="12"/>
  <c r="O125" i="12"/>
  <c r="O124" i="12"/>
  <c r="O123" i="12"/>
  <c r="O122" i="12"/>
  <c r="O121" i="12"/>
  <c r="O120" i="12"/>
  <c r="O119" i="12"/>
  <c r="O118" i="12"/>
  <c r="O117" i="12"/>
  <c r="O116" i="12"/>
  <c r="O115" i="12"/>
  <c r="O114" i="12"/>
  <c r="O113" i="12"/>
  <c r="O112" i="12"/>
  <c r="O111" i="12"/>
  <c r="O110" i="12"/>
  <c r="O109" i="12"/>
  <c r="O108" i="12"/>
  <c r="O107" i="12"/>
  <c r="O106" i="12"/>
  <c r="O105" i="12"/>
  <c r="O104" i="12"/>
  <c r="O103" i="12"/>
  <c r="O102" i="12"/>
  <c r="O101" i="12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P554" i="12"/>
  <c r="O554" i="12"/>
  <c r="P553" i="12"/>
  <c r="O553" i="12"/>
  <c r="P552" i="12"/>
  <c r="O552" i="12"/>
  <c r="P551" i="12"/>
  <c r="O551" i="12"/>
  <c r="P550" i="12"/>
  <c r="O550" i="12"/>
  <c r="P549" i="12"/>
  <c r="O549" i="12"/>
  <c r="P548" i="12"/>
  <c r="O548" i="12"/>
  <c r="P547" i="12"/>
  <c r="O547" i="12"/>
  <c r="P546" i="12"/>
  <c r="O546" i="12"/>
  <c r="P545" i="12"/>
  <c r="O545" i="12"/>
  <c r="P544" i="12"/>
  <c r="O544" i="12"/>
  <c r="P543" i="12"/>
  <c r="O543" i="12"/>
  <c r="P542" i="12"/>
  <c r="O542" i="12"/>
  <c r="P541" i="12"/>
  <c r="O541" i="12"/>
  <c r="P540" i="12"/>
  <c r="O540" i="12"/>
  <c r="P539" i="12"/>
  <c r="O539" i="12"/>
  <c r="P538" i="12"/>
  <c r="O538" i="12"/>
  <c r="P537" i="12"/>
  <c r="O537" i="12"/>
  <c r="P536" i="12"/>
  <c r="O536" i="12"/>
  <c r="P535" i="12"/>
  <c r="O535" i="12"/>
  <c r="P534" i="12"/>
  <c r="O534" i="12"/>
  <c r="P533" i="12"/>
  <c r="O533" i="12"/>
  <c r="P532" i="12"/>
  <c r="O532" i="12"/>
  <c r="P531" i="12"/>
  <c r="O531" i="12"/>
  <c r="P530" i="12"/>
  <c r="O530" i="12"/>
  <c r="P529" i="12"/>
  <c r="O529" i="12"/>
  <c r="P528" i="12"/>
  <c r="O528" i="12"/>
  <c r="P527" i="12"/>
  <c r="O527" i="12"/>
  <c r="P526" i="12"/>
  <c r="O526" i="12"/>
  <c r="P525" i="12"/>
  <c r="O525" i="12"/>
  <c r="P524" i="12"/>
  <c r="O524" i="12"/>
  <c r="P523" i="12"/>
  <c r="O523" i="12"/>
  <c r="P522" i="12"/>
  <c r="O522" i="12"/>
  <c r="P521" i="12"/>
  <c r="O521" i="12"/>
  <c r="P520" i="12"/>
  <c r="O520" i="12"/>
  <c r="P519" i="12"/>
  <c r="O519" i="12"/>
  <c r="P518" i="12"/>
  <c r="O518" i="12"/>
  <c r="P517" i="12"/>
  <c r="O517" i="12"/>
  <c r="P516" i="12"/>
  <c r="O516" i="12"/>
  <c r="P515" i="12"/>
  <c r="O515" i="12"/>
  <c r="P514" i="12"/>
  <c r="O514" i="12"/>
  <c r="O513" i="12"/>
  <c r="O512" i="12"/>
  <c r="O511" i="12"/>
  <c r="O510" i="12"/>
  <c r="O509" i="12"/>
  <c r="O508" i="12"/>
  <c r="O507" i="12"/>
  <c r="O506" i="12"/>
  <c r="O505" i="12"/>
  <c r="O504" i="12"/>
  <c r="O503" i="12"/>
  <c r="O502" i="12"/>
  <c r="O501" i="12"/>
  <c r="O500" i="12"/>
  <c r="O499" i="12"/>
  <c r="O498" i="12"/>
  <c r="O497" i="12"/>
  <c r="O496" i="12"/>
  <c r="O495" i="12"/>
  <c r="O494" i="12"/>
  <c r="O493" i="12"/>
  <c r="O492" i="12"/>
  <c r="O491" i="12"/>
  <c r="O490" i="12"/>
  <c r="O489" i="12"/>
  <c r="O488" i="12"/>
  <c r="O487" i="12"/>
  <c r="O486" i="12"/>
  <c r="O485" i="12"/>
  <c r="O484" i="12"/>
  <c r="O483" i="12"/>
  <c r="O482" i="12"/>
  <c r="O481" i="12"/>
  <c r="O480" i="12"/>
  <c r="O479" i="12"/>
  <c r="O478" i="12"/>
  <c r="O477" i="12"/>
  <c r="O476" i="12"/>
  <c r="O475" i="12"/>
  <c r="O474" i="12"/>
  <c r="O473" i="12"/>
  <c r="O472" i="12"/>
  <c r="O471" i="12"/>
  <c r="O470" i="12"/>
  <c r="O469" i="12"/>
  <c r="O468" i="12"/>
  <c r="O467" i="12"/>
  <c r="O466" i="12"/>
  <c r="O465" i="12"/>
  <c r="O464" i="12"/>
  <c r="O463" i="12"/>
  <c r="O462" i="12"/>
  <c r="O461" i="12"/>
  <c r="O460" i="12"/>
  <c r="O459" i="12"/>
  <c r="O458" i="12"/>
  <c r="O457" i="12"/>
  <c r="O456" i="12"/>
  <c r="O455" i="12"/>
  <c r="O454" i="12"/>
  <c r="O453" i="12"/>
  <c r="O452" i="12"/>
  <c r="O451" i="12"/>
  <c r="O450" i="12"/>
  <c r="O449" i="12"/>
  <c r="O448" i="12"/>
  <c r="O447" i="12"/>
  <c r="O446" i="12"/>
  <c r="O445" i="12"/>
  <c r="O444" i="12"/>
  <c r="O443" i="12"/>
  <c r="O442" i="12"/>
  <c r="O441" i="12"/>
  <c r="O440" i="12"/>
  <c r="O439" i="12"/>
  <c r="O438" i="12"/>
  <c r="O437" i="12"/>
  <c r="O436" i="12"/>
  <c r="O435" i="12"/>
  <c r="O434" i="12"/>
  <c r="O433" i="12"/>
  <c r="O432" i="12"/>
  <c r="O431" i="12"/>
  <c r="O430" i="12"/>
  <c r="O429" i="12"/>
  <c r="O428" i="12"/>
  <c r="O427" i="12"/>
  <c r="O426" i="12"/>
  <c r="O425" i="12"/>
  <c r="O424" i="12"/>
  <c r="O423" i="12"/>
  <c r="O422" i="12"/>
  <c r="O421" i="12"/>
  <c r="O420" i="12"/>
  <c r="O419" i="12"/>
  <c r="O418" i="12"/>
  <c r="O417" i="12"/>
  <c r="O416" i="12"/>
  <c r="O415" i="12"/>
  <c r="O414" i="12"/>
  <c r="O413" i="12"/>
  <c r="O412" i="12"/>
  <c r="O411" i="12"/>
  <c r="O410" i="12"/>
  <c r="O409" i="12"/>
  <c r="O408" i="12"/>
  <c r="O407" i="12"/>
  <c r="O406" i="12"/>
  <c r="O405" i="12"/>
  <c r="O404" i="12"/>
  <c r="O403" i="12"/>
  <c r="O402" i="12"/>
  <c r="O401" i="12"/>
  <c r="O400" i="12"/>
  <c r="O399" i="12"/>
  <c r="O398" i="12"/>
  <c r="O397" i="12"/>
  <c r="O396" i="12"/>
  <c r="O395" i="12"/>
  <c r="O394" i="12"/>
  <c r="O393" i="12"/>
  <c r="O392" i="12"/>
  <c r="O391" i="12"/>
  <c r="O390" i="12"/>
  <c r="O389" i="12"/>
  <c r="O388" i="12"/>
  <c r="O387" i="12"/>
  <c r="O386" i="12"/>
  <c r="O385" i="12"/>
  <c r="O384" i="12"/>
  <c r="O383" i="12"/>
  <c r="O382" i="12"/>
  <c r="O381" i="12"/>
  <c r="O380" i="12"/>
  <c r="O379" i="12"/>
  <c r="O378" i="12"/>
  <c r="O377" i="12"/>
  <c r="O376" i="12"/>
  <c r="O375" i="12"/>
  <c r="O374" i="12"/>
  <c r="O373" i="12"/>
  <c r="O372" i="12"/>
  <c r="O371" i="12"/>
  <c r="O370" i="12"/>
  <c r="O369" i="12"/>
  <c r="O368" i="12"/>
  <c r="O367" i="12"/>
  <c r="O366" i="12"/>
  <c r="O365" i="12"/>
  <c r="O364" i="12"/>
  <c r="O363" i="12"/>
  <c r="O362" i="12"/>
  <c r="O361" i="12"/>
  <c r="O360" i="12"/>
  <c r="O359" i="12"/>
  <c r="O358" i="12"/>
  <c r="O357" i="12"/>
  <c r="O356" i="12"/>
  <c r="O355" i="12"/>
  <c r="O354" i="12"/>
  <c r="O353" i="12"/>
  <c r="O352" i="12"/>
  <c r="O351" i="12"/>
  <c r="O350" i="12"/>
  <c r="O349" i="12"/>
  <c r="O348" i="12"/>
  <c r="O347" i="12"/>
  <c r="O346" i="12"/>
  <c r="O345" i="12"/>
  <c r="O344" i="12"/>
  <c r="O343" i="12"/>
  <c r="O342" i="12"/>
  <c r="O341" i="12"/>
  <c r="O340" i="12"/>
  <c r="O339" i="12"/>
  <c r="O338" i="12"/>
  <c r="O337" i="12"/>
  <c r="O336" i="12"/>
  <c r="O335" i="12"/>
  <c r="O334" i="12"/>
  <c r="O333" i="12"/>
  <c r="O332" i="12"/>
  <c r="O331" i="12"/>
  <c r="O330" i="12"/>
  <c r="O329" i="12"/>
  <c r="O328" i="12"/>
  <c r="O327" i="12"/>
  <c r="O326" i="12"/>
  <c r="O325" i="12"/>
  <c r="O324" i="12"/>
  <c r="O323" i="12"/>
  <c r="O322" i="12"/>
  <c r="O321" i="12"/>
  <c r="O320" i="12"/>
  <c r="O319" i="12"/>
  <c r="O318" i="12"/>
  <c r="O317" i="12"/>
  <c r="O316" i="12"/>
  <c r="O315" i="12"/>
  <c r="N58" i="12"/>
  <c r="O58" i="12" s="1"/>
  <c r="N57" i="12"/>
  <c r="O57" i="12" s="1"/>
  <c r="N56" i="12"/>
  <c r="O56" i="12" s="1"/>
  <c r="N55" i="12"/>
  <c r="O55" i="12" s="1"/>
  <c r="N54" i="12"/>
  <c r="O54" i="12" s="1"/>
  <c r="N53" i="12"/>
  <c r="O53" i="12" s="1"/>
  <c r="N52" i="12"/>
  <c r="O52" i="12" s="1"/>
  <c r="N51" i="12"/>
  <c r="O51" i="12" s="1"/>
  <c r="N50" i="12"/>
  <c r="O50" i="12" s="1"/>
  <c r="N49" i="12"/>
  <c r="O49" i="12" s="1"/>
  <c r="N48" i="12"/>
  <c r="O48" i="12" s="1"/>
  <c r="N47" i="12"/>
  <c r="O47" i="12" s="1"/>
  <c r="N46" i="12"/>
  <c r="O46" i="12" s="1"/>
  <c r="N45" i="12"/>
  <c r="O45" i="12" s="1"/>
  <c r="N44" i="12"/>
  <c r="O44" i="12" s="1"/>
  <c r="N43" i="12"/>
  <c r="O43" i="12" s="1"/>
  <c r="N42" i="12"/>
  <c r="O42" i="12" s="1"/>
  <c r="N41" i="12"/>
  <c r="O41" i="12" s="1"/>
  <c r="N40" i="12"/>
  <c r="O40" i="12" s="1"/>
  <c r="N39" i="12"/>
  <c r="O39" i="12" s="1"/>
  <c r="N38" i="12"/>
  <c r="O38" i="12" s="1"/>
  <c r="N37" i="12"/>
  <c r="O37" i="12" s="1"/>
  <c r="N36" i="12"/>
  <c r="O36" i="12" s="1"/>
  <c r="N35" i="12"/>
  <c r="O35" i="12" s="1"/>
  <c r="N34" i="12"/>
  <c r="O34" i="12" s="1"/>
  <c r="N33" i="12"/>
  <c r="O33" i="12" s="1"/>
  <c r="N32" i="12"/>
  <c r="O32" i="12" s="1"/>
  <c r="N31" i="12"/>
  <c r="O31" i="12" s="1"/>
  <c r="N30" i="12"/>
  <c r="O30" i="12" s="1"/>
  <c r="N29" i="12"/>
  <c r="O29" i="12" s="1"/>
  <c r="N28" i="12"/>
  <c r="O28" i="12" s="1"/>
  <c r="N27" i="12"/>
  <c r="O27" i="12" s="1"/>
  <c r="N26" i="12"/>
  <c r="O26" i="12" s="1"/>
  <c r="N25" i="12"/>
  <c r="O25" i="12" s="1"/>
  <c r="N24" i="12"/>
  <c r="O24" i="12" s="1"/>
  <c r="N23" i="12"/>
  <c r="O23" i="12" s="1"/>
  <c r="N22" i="12"/>
  <c r="O22" i="12" s="1"/>
  <c r="N21" i="12"/>
  <c r="O21" i="12" s="1"/>
  <c r="N20" i="12"/>
  <c r="O20" i="12" s="1"/>
  <c r="N19" i="12"/>
  <c r="O19" i="12" s="1"/>
  <c r="N18" i="12"/>
  <c r="O18" i="12" s="1"/>
  <c r="N17" i="12"/>
  <c r="O17" i="12" s="1"/>
  <c r="N16" i="12"/>
  <c r="O16" i="12" s="1"/>
  <c r="N15" i="12"/>
  <c r="O15" i="12" s="1"/>
  <c r="N14" i="12"/>
  <c r="O14" i="12" s="1"/>
  <c r="N13" i="12"/>
  <c r="O13" i="12" s="1"/>
  <c r="N12" i="12"/>
  <c r="O12" i="12" s="1"/>
  <c r="N11" i="12"/>
  <c r="O11" i="12" s="1"/>
  <c r="N10" i="12"/>
  <c r="O10" i="12" s="1"/>
  <c r="N9" i="12"/>
  <c r="O9" i="12" s="1"/>
  <c r="N8" i="12"/>
  <c r="O8" i="12" s="1"/>
  <c r="N7" i="12"/>
  <c r="O7" i="12" s="1"/>
  <c r="N6" i="12"/>
  <c r="O6" i="12" s="1"/>
  <c r="N5" i="12"/>
  <c r="O5" i="12" s="1"/>
  <c r="N4" i="12"/>
  <c r="O4" i="12" s="1"/>
  <c r="N3" i="12"/>
  <c r="O3" i="12" s="1"/>
  <c r="N2" i="12"/>
  <c r="O2" i="12" s="1"/>
  <c r="N554" i="12"/>
  <c r="N553" i="12"/>
  <c r="N552" i="12"/>
  <c r="N551" i="12"/>
  <c r="N550" i="12"/>
  <c r="N549" i="12"/>
  <c r="N548" i="12"/>
  <c r="N547" i="12"/>
  <c r="N546" i="12"/>
  <c r="N545" i="12"/>
  <c r="N544" i="12"/>
  <c r="N543" i="12"/>
  <c r="N542" i="12"/>
  <c r="N541" i="12"/>
  <c r="N540" i="12"/>
  <c r="N539" i="12"/>
  <c r="N538" i="12"/>
  <c r="N537" i="12"/>
  <c r="N536" i="12"/>
  <c r="N535" i="12"/>
  <c r="N534" i="12"/>
  <c r="N533" i="12"/>
  <c r="N532" i="12"/>
  <c r="N531" i="12"/>
  <c r="N530" i="12"/>
  <c r="N529" i="12"/>
  <c r="N528" i="12"/>
  <c r="N527" i="12"/>
  <c r="N526" i="12"/>
  <c r="N525" i="12"/>
  <c r="N524" i="12"/>
  <c r="N523" i="12"/>
  <c r="N522" i="12"/>
  <c r="N521" i="12"/>
  <c r="N520" i="12"/>
  <c r="N519" i="12"/>
  <c r="N518" i="12"/>
  <c r="N517" i="12"/>
  <c r="N516" i="12"/>
  <c r="N515" i="12"/>
  <c r="N514" i="12"/>
  <c r="N513" i="12"/>
  <c r="N512" i="12"/>
  <c r="N511" i="12"/>
  <c r="N510" i="12"/>
  <c r="N509" i="12"/>
  <c r="N508" i="12"/>
  <c r="N507" i="12"/>
  <c r="N506" i="12"/>
  <c r="N505" i="12"/>
  <c r="N504" i="12"/>
  <c r="N503" i="12"/>
  <c r="N502" i="12"/>
  <c r="N501" i="12"/>
  <c r="N500" i="12"/>
  <c r="N499" i="12"/>
  <c r="N498" i="12"/>
  <c r="N497" i="12"/>
  <c r="N496" i="12"/>
  <c r="N495" i="12"/>
  <c r="N494" i="12"/>
  <c r="N493" i="12"/>
  <c r="N492" i="12"/>
  <c r="N491" i="12"/>
  <c r="N490" i="12"/>
  <c r="N489" i="12"/>
  <c r="N488" i="12"/>
  <c r="N487" i="12"/>
  <c r="N486" i="12"/>
  <c r="N485" i="12"/>
  <c r="N484" i="12"/>
  <c r="N483" i="12"/>
  <c r="N482" i="12"/>
  <c r="N481" i="12"/>
  <c r="N480" i="12"/>
  <c r="N479" i="12"/>
  <c r="N478" i="12"/>
  <c r="N477" i="12"/>
  <c r="N476" i="12"/>
  <c r="N475" i="12"/>
  <c r="N474" i="12"/>
  <c r="N473" i="12"/>
  <c r="N472" i="12"/>
  <c r="N471" i="12"/>
  <c r="N470" i="12"/>
  <c r="N469" i="12"/>
  <c r="N468" i="12"/>
  <c r="N467" i="12"/>
  <c r="N466" i="12"/>
  <c r="N465" i="12"/>
  <c r="N464" i="12"/>
  <c r="N463" i="12"/>
  <c r="N462" i="12"/>
  <c r="N461" i="12"/>
  <c r="N460" i="12"/>
  <c r="N459" i="12"/>
  <c r="N458" i="12"/>
  <c r="N457" i="12"/>
  <c r="N456" i="12"/>
  <c r="N455" i="12"/>
  <c r="N454" i="12"/>
  <c r="N453" i="12"/>
  <c r="N452" i="12"/>
  <c r="N451" i="12"/>
  <c r="N450" i="12"/>
  <c r="N449" i="12"/>
  <c r="N448" i="12"/>
  <c r="N447" i="12"/>
  <c r="N446" i="12"/>
  <c r="N445" i="12"/>
  <c r="N444" i="12"/>
  <c r="N443" i="12"/>
  <c r="N442" i="12"/>
  <c r="N441" i="12"/>
  <c r="N440" i="12"/>
  <c r="N439" i="12"/>
  <c r="N438" i="12"/>
  <c r="N437" i="12"/>
  <c r="N436" i="12"/>
  <c r="N435" i="12"/>
  <c r="N434" i="12"/>
  <c r="N433" i="12"/>
  <c r="N432" i="12"/>
  <c r="N431" i="12"/>
  <c r="N430" i="12"/>
  <c r="N429" i="12"/>
  <c r="N428" i="12"/>
  <c r="N427" i="12"/>
  <c r="N426" i="12"/>
  <c r="N425" i="12"/>
  <c r="N424" i="12"/>
  <c r="N423" i="12"/>
  <c r="N422" i="12"/>
  <c r="N421" i="12"/>
  <c r="N420" i="12"/>
  <c r="N419" i="12"/>
  <c r="N418" i="12"/>
  <c r="N417" i="12"/>
  <c r="N416" i="12"/>
  <c r="N415" i="12"/>
  <c r="N414" i="12"/>
  <c r="N413" i="12"/>
  <c r="N412" i="12"/>
  <c r="N411" i="12"/>
  <c r="N410" i="12"/>
  <c r="N409" i="12"/>
  <c r="N408" i="12"/>
  <c r="N407" i="12"/>
  <c r="N406" i="12"/>
  <c r="N405" i="12"/>
  <c r="N404" i="12"/>
  <c r="N403" i="12"/>
  <c r="N402" i="12"/>
  <c r="N401" i="12"/>
  <c r="N400" i="12"/>
  <c r="N399" i="12"/>
  <c r="N398" i="12"/>
  <c r="N397" i="12"/>
  <c r="N396" i="12"/>
  <c r="N395" i="12"/>
  <c r="N394" i="12"/>
  <c r="N393" i="12"/>
  <c r="N392" i="12"/>
  <c r="N391" i="12"/>
  <c r="N390" i="12"/>
  <c r="N389" i="12"/>
  <c r="N388" i="12"/>
  <c r="N387" i="12"/>
  <c r="N386" i="12"/>
  <c r="N385" i="12"/>
  <c r="N384" i="12"/>
  <c r="N383" i="12"/>
  <c r="N382" i="12"/>
  <c r="N381" i="12"/>
  <c r="N380" i="12"/>
  <c r="N379" i="12"/>
  <c r="N378" i="12"/>
  <c r="N377" i="12"/>
  <c r="N376" i="12"/>
  <c r="N375" i="12"/>
  <c r="N374" i="12"/>
  <c r="N373" i="12"/>
  <c r="N372" i="12"/>
  <c r="N371" i="12"/>
  <c r="N370" i="12"/>
  <c r="N369" i="12"/>
  <c r="N368" i="12"/>
  <c r="N367" i="12"/>
  <c r="N366" i="12"/>
  <c r="N365" i="12"/>
  <c r="N364" i="12"/>
  <c r="N363" i="12"/>
  <c r="N362" i="12"/>
  <c r="N361" i="12"/>
  <c r="N360" i="12"/>
  <c r="N359" i="12"/>
  <c r="N358" i="12"/>
  <c r="N357" i="12"/>
  <c r="N356" i="12"/>
  <c r="N355" i="12"/>
  <c r="N354" i="12"/>
  <c r="N353" i="12"/>
  <c r="N352" i="12"/>
  <c r="N351" i="12"/>
  <c r="N350" i="12"/>
  <c r="N349" i="12"/>
  <c r="N348" i="12"/>
  <c r="N347" i="12"/>
  <c r="N346" i="12"/>
  <c r="N345" i="12"/>
  <c r="N344" i="12"/>
  <c r="N343" i="12"/>
  <c r="N342" i="12"/>
  <c r="N341" i="12"/>
  <c r="N340" i="12"/>
  <c r="N339" i="12"/>
  <c r="N338" i="12"/>
  <c r="N337" i="12"/>
  <c r="N336" i="12"/>
  <c r="N335" i="12"/>
  <c r="N334" i="12"/>
  <c r="N333" i="12"/>
  <c r="N332" i="12"/>
  <c r="N331" i="12"/>
  <c r="N330" i="12"/>
  <c r="N329" i="12"/>
  <c r="N328" i="12"/>
  <c r="N327" i="12"/>
  <c r="N326" i="12"/>
  <c r="N325" i="12"/>
  <c r="N324" i="12"/>
  <c r="N323" i="12"/>
  <c r="N322" i="12"/>
  <c r="N321" i="12"/>
  <c r="N320" i="12"/>
  <c r="N319" i="12"/>
  <c r="N318" i="12"/>
  <c r="N317" i="12"/>
  <c r="N316" i="12"/>
  <c r="N315" i="12"/>
  <c r="N314" i="12"/>
  <c r="N313" i="12"/>
  <c r="N312" i="12"/>
  <c r="N311" i="12"/>
  <c r="N310" i="12"/>
  <c r="N309" i="12"/>
  <c r="N308" i="12"/>
  <c r="N307" i="12"/>
  <c r="N306" i="12"/>
  <c r="N305" i="12"/>
  <c r="N304" i="12"/>
  <c r="N303" i="12"/>
  <c r="N302" i="12"/>
  <c r="N301" i="12"/>
  <c r="N300" i="12"/>
  <c r="N299" i="12"/>
  <c r="N298" i="12"/>
  <c r="N297" i="12"/>
  <c r="N296" i="12"/>
  <c r="N295" i="12"/>
  <c r="N294" i="12"/>
  <c r="N293" i="12"/>
  <c r="N292" i="12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N99" i="12"/>
  <c r="N98" i="12"/>
  <c r="N97" i="12"/>
  <c r="N96" i="12"/>
  <c r="N95" i="12"/>
  <c r="N94" i="12"/>
  <c r="N93" i="12"/>
  <c r="N92" i="12"/>
  <c r="N91" i="12"/>
  <c r="N90" i="12"/>
  <c r="N89" i="12"/>
  <c r="N88" i="12"/>
  <c r="N87" i="12"/>
  <c r="N86" i="12"/>
  <c r="N85" i="12"/>
  <c r="N84" i="12"/>
  <c r="N83" i="12"/>
  <c r="N82" i="12"/>
  <c r="N81" i="12"/>
  <c r="N80" i="12"/>
  <c r="N79" i="12"/>
  <c r="N78" i="12"/>
  <c r="N77" i="12"/>
  <c r="N76" i="12"/>
  <c r="N75" i="12"/>
  <c r="N74" i="12"/>
  <c r="N73" i="12"/>
  <c r="N72" i="12"/>
  <c r="N71" i="12"/>
  <c r="N70" i="12"/>
  <c r="N69" i="12"/>
  <c r="N68" i="12"/>
  <c r="N67" i="12"/>
  <c r="N66" i="12"/>
  <c r="N65" i="12"/>
  <c r="N64" i="12"/>
  <c r="N63" i="12"/>
  <c r="N62" i="12"/>
  <c r="N61" i="12"/>
  <c r="N60" i="12"/>
  <c r="N59" i="12"/>
  <c r="W499" i="36"/>
  <c r="V499" i="36"/>
  <c r="P499" i="36"/>
  <c r="O499" i="36"/>
  <c r="W498" i="36"/>
  <c r="V498" i="36"/>
  <c r="P498" i="36"/>
  <c r="O498" i="36"/>
  <c r="W497" i="36"/>
  <c r="V497" i="36"/>
  <c r="P497" i="36"/>
  <c r="O497" i="36"/>
  <c r="W496" i="36"/>
  <c r="V496" i="36"/>
  <c r="P496" i="36"/>
  <c r="O496" i="36"/>
  <c r="V495" i="36"/>
  <c r="P495" i="36"/>
  <c r="O495" i="36"/>
  <c r="V494" i="36"/>
  <c r="P494" i="36"/>
  <c r="O494" i="36"/>
  <c r="V493" i="36"/>
  <c r="P493" i="36"/>
  <c r="O493" i="36"/>
  <c r="V492" i="36"/>
  <c r="P492" i="36"/>
  <c r="O492" i="36"/>
  <c r="V491" i="36"/>
  <c r="P491" i="36"/>
  <c r="O491" i="36"/>
  <c r="V490" i="36"/>
  <c r="P490" i="36"/>
  <c r="O490" i="36"/>
  <c r="V489" i="36"/>
  <c r="P489" i="36"/>
  <c r="O489" i="36"/>
  <c r="V488" i="36"/>
  <c r="P488" i="36"/>
  <c r="O488" i="36"/>
  <c r="V487" i="36"/>
  <c r="P487" i="36"/>
  <c r="O487" i="36"/>
  <c r="V486" i="36"/>
  <c r="P486" i="36"/>
  <c r="O486" i="36"/>
  <c r="W485" i="36"/>
  <c r="V485" i="36"/>
  <c r="P485" i="36"/>
  <c r="O485" i="36"/>
  <c r="V484" i="36"/>
  <c r="P484" i="36"/>
  <c r="O484" i="36"/>
  <c r="V483" i="36"/>
  <c r="P483" i="36"/>
  <c r="O483" i="36"/>
  <c r="V482" i="36"/>
  <c r="P482" i="36"/>
  <c r="O482" i="36"/>
  <c r="V481" i="36"/>
  <c r="P481" i="36"/>
  <c r="O481" i="36"/>
  <c r="V480" i="36"/>
  <c r="P480" i="36"/>
  <c r="O480" i="36"/>
  <c r="V479" i="36"/>
  <c r="P479" i="36"/>
  <c r="O479" i="36"/>
  <c r="V478" i="36"/>
  <c r="P478" i="36"/>
  <c r="O478" i="36"/>
  <c r="W477" i="36"/>
  <c r="V477" i="36"/>
  <c r="P477" i="36"/>
  <c r="O477" i="36"/>
  <c r="V476" i="36"/>
  <c r="P476" i="36"/>
  <c r="O476" i="36"/>
  <c r="V475" i="36"/>
  <c r="P475" i="36"/>
  <c r="O475" i="36"/>
  <c r="V474" i="36"/>
  <c r="P474" i="36"/>
  <c r="O474" i="36"/>
  <c r="V473" i="36"/>
  <c r="P473" i="36"/>
  <c r="O473" i="36"/>
  <c r="V472" i="36"/>
  <c r="P472" i="36"/>
  <c r="O472" i="36"/>
  <c r="V471" i="36"/>
  <c r="P471" i="36"/>
  <c r="O471" i="36"/>
  <c r="V470" i="36"/>
  <c r="P470" i="36"/>
  <c r="O470" i="36"/>
  <c r="V469" i="36"/>
  <c r="P469" i="36"/>
  <c r="O469" i="36"/>
  <c r="V468" i="36"/>
  <c r="P468" i="36"/>
  <c r="O468" i="36"/>
  <c r="V467" i="36"/>
  <c r="P467" i="36"/>
  <c r="O467" i="36"/>
  <c r="V466" i="36"/>
  <c r="P466" i="36"/>
  <c r="O466" i="36"/>
  <c r="V465" i="36"/>
  <c r="P465" i="36"/>
  <c r="O465" i="36"/>
  <c r="V464" i="36"/>
  <c r="P464" i="36"/>
  <c r="O464" i="36"/>
  <c r="V463" i="36"/>
  <c r="P463" i="36"/>
  <c r="O463" i="36"/>
  <c r="V462" i="36"/>
  <c r="P462" i="36"/>
  <c r="O462" i="36"/>
  <c r="V461" i="36"/>
  <c r="P461" i="36"/>
  <c r="O461" i="36"/>
  <c r="V460" i="36"/>
  <c r="P460" i="36"/>
  <c r="O460" i="36"/>
  <c r="V459" i="36"/>
  <c r="P459" i="36"/>
  <c r="O459" i="36"/>
  <c r="V458" i="36"/>
  <c r="P458" i="36"/>
  <c r="O458" i="36"/>
  <c r="V457" i="36"/>
  <c r="P457" i="36"/>
  <c r="O457" i="36"/>
  <c r="V456" i="36"/>
  <c r="P456" i="36"/>
  <c r="O456" i="36"/>
  <c r="V455" i="36"/>
  <c r="P455" i="36"/>
  <c r="O455" i="36"/>
  <c r="V454" i="36"/>
  <c r="P454" i="36"/>
  <c r="O454" i="36"/>
  <c r="V453" i="36"/>
  <c r="P453" i="36"/>
  <c r="O453" i="36"/>
  <c r="V452" i="36"/>
  <c r="P452" i="36"/>
  <c r="O452" i="36"/>
  <c r="V451" i="36"/>
  <c r="P451" i="36"/>
  <c r="O451" i="36"/>
  <c r="V450" i="36"/>
  <c r="P450" i="36"/>
  <c r="O450" i="36"/>
  <c r="V449" i="36"/>
  <c r="P449" i="36"/>
  <c r="O449" i="36"/>
  <c r="V448" i="36"/>
  <c r="P448" i="36"/>
  <c r="O448" i="36"/>
  <c r="V447" i="36"/>
  <c r="P447" i="36"/>
  <c r="O447" i="36"/>
  <c r="V446" i="36"/>
  <c r="P446" i="36"/>
  <c r="O446" i="36"/>
  <c r="V445" i="36"/>
  <c r="P445" i="36"/>
  <c r="O445" i="36"/>
  <c r="V444" i="36"/>
  <c r="P444" i="36"/>
  <c r="O444" i="36"/>
  <c r="V443" i="36"/>
  <c r="P443" i="36"/>
  <c r="O443" i="36"/>
  <c r="S68" i="40"/>
  <c r="S67" i="40"/>
  <c r="S66" i="40"/>
  <c r="S65" i="40"/>
  <c r="S64" i="40"/>
  <c r="S63" i="40"/>
  <c r="S62" i="40"/>
  <c r="S61" i="40"/>
  <c r="S60" i="40"/>
  <c r="S59" i="40"/>
  <c r="S58" i="40"/>
  <c r="S57" i="40"/>
  <c r="S56" i="40"/>
  <c r="S55" i="40"/>
  <c r="S54" i="40"/>
  <c r="S53" i="40"/>
  <c r="S52" i="40"/>
  <c r="S51" i="40"/>
  <c r="S50" i="40"/>
  <c r="S49" i="40"/>
  <c r="S48" i="40"/>
  <c r="S47" i="40"/>
  <c r="S46" i="40"/>
  <c r="S45" i="40"/>
  <c r="S44" i="40"/>
  <c r="S43" i="40"/>
  <c r="S42" i="40"/>
  <c r="S41" i="40"/>
  <c r="S40" i="40"/>
  <c r="S39" i="40"/>
  <c r="S38" i="40"/>
  <c r="S37" i="40"/>
  <c r="S36" i="40"/>
  <c r="S35" i="40"/>
  <c r="S34" i="40"/>
  <c r="S33" i="40"/>
  <c r="S32" i="40"/>
  <c r="S31" i="40"/>
  <c r="S30" i="40"/>
  <c r="S29" i="40"/>
  <c r="S28" i="40"/>
  <c r="S27" i="40"/>
  <c r="S26" i="40"/>
  <c r="S25" i="40"/>
  <c r="S24" i="40"/>
  <c r="S23" i="40"/>
  <c r="S22" i="40"/>
  <c r="S21" i="40"/>
  <c r="S20" i="40"/>
  <c r="S19" i="40"/>
  <c r="S18" i="40"/>
  <c r="S17" i="40"/>
  <c r="S16" i="40"/>
  <c r="S15" i="40"/>
  <c r="S14" i="40"/>
  <c r="S13" i="40"/>
  <c r="S12" i="40"/>
  <c r="S11" i="40"/>
  <c r="S10" i="40"/>
  <c r="S9" i="40"/>
  <c r="S8" i="40"/>
  <c r="S7" i="40"/>
  <c r="S6" i="40"/>
  <c r="S5" i="40"/>
  <c r="S4" i="40"/>
  <c r="S3" i="40"/>
  <c r="S2" i="40"/>
  <c r="S554" i="12"/>
  <c r="S553" i="12"/>
  <c r="S552" i="12"/>
  <c r="S551" i="12"/>
  <c r="S550" i="12"/>
  <c r="S549" i="12"/>
  <c r="S548" i="12"/>
  <c r="S547" i="12"/>
  <c r="S546" i="12"/>
  <c r="S545" i="12"/>
  <c r="S544" i="12"/>
  <c r="S543" i="12"/>
  <c r="S542" i="12"/>
  <c r="S541" i="12"/>
  <c r="S540" i="12"/>
  <c r="S539" i="12"/>
  <c r="S538" i="12"/>
  <c r="S537" i="12"/>
  <c r="S536" i="12"/>
  <c r="S535" i="12"/>
  <c r="S534" i="12"/>
  <c r="S533" i="12"/>
  <c r="S532" i="12"/>
  <c r="S531" i="12"/>
  <c r="S530" i="12"/>
  <c r="S529" i="12"/>
  <c r="S528" i="12"/>
  <c r="S527" i="12"/>
  <c r="S526" i="12"/>
  <c r="S525" i="12"/>
  <c r="S524" i="12"/>
  <c r="S523" i="12"/>
  <c r="S522" i="12"/>
  <c r="S521" i="12"/>
  <c r="S520" i="12"/>
  <c r="S519" i="12"/>
  <c r="S518" i="12"/>
  <c r="S517" i="12"/>
  <c r="S516" i="12"/>
  <c r="S515" i="12"/>
  <c r="S514" i="12"/>
  <c r="S513" i="12"/>
  <c r="S512" i="12"/>
  <c r="S511" i="12"/>
  <c r="S510" i="12"/>
  <c r="S509" i="12"/>
  <c r="S508" i="12"/>
  <c r="S507" i="12"/>
  <c r="S506" i="12"/>
  <c r="S505" i="12"/>
  <c r="S504" i="12"/>
  <c r="S503" i="12"/>
  <c r="S502" i="12"/>
  <c r="S501" i="12"/>
  <c r="S500" i="12"/>
  <c r="S499" i="12"/>
  <c r="S498" i="12"/>
  <c r="S497" i="12"/>
  <c r="S496" i="12"/>
  <c r="S495" i="12"/>
  <c r="S494" i="12"/>
  <c r="S493" i="12"/>
  <c r="S492" i="12"/>
  <c r="S491" i="12"/>
  <c r="S490" i="12"/>
  <c r="S489" i="12"/>
  <c r="S488" i="12"/>
  <c r="S487" i="12"/>
  <c r="S486" i="12"/>
  <c r="S485" i="12"/>
  <c r="S484" i="12"/>
  <c r="S483" i="12"/>
  <c r="S482" i="12"/>
  <c r="S481" i="12"/>
  <c r="S480" i="12"/>
  <c r="S479" i="12"/>
  <c r="S478" i="12"/>
  <c r="S477" i="12"/>
  <c r="S476" i="12"/>
  <c r="S475" i="12"/>
  <c r="S474" i="12"/>
  <c r="S473" i="12"/>
  <c r="S472" i="12"/>
  <c r="S471" i="12"/>
  <c r="S470" i="12"/>
  <c r="S469" i="12"/>
  <c r="S468" i="12"/>
  <c r="S467" i="12"/>
  <c r="S466" i="12"/>
  <c r="S465" i="12"/>
  <c r="S464" i="12"/>
  <c r="S463" i="12"/>
  <c r="S462" i="12"/>
  <c r="S461" i="12"/>
  <c r="S460" i="12"/>
  <c r="S459" i="12"/>
  <c r="S458" i="12"/>
  <c r="S457" i="12"/>
  <c r="S456" i="12"/>
  <c r="S455" i="12"/>
  <c r="S454" i="12"/>
  <c r="S453" i="12"/>
  <c r="S452" i="12"/>
  <c r="S451" i="12"/>
  <c r="S450" i="12"/>
  <c r="S449" i="12"/>
  <c r="S448" i="12"/>
  <c r="S447" i="12"/>
  <c r="S446" i="12"/>
  <c r="S445" i="12"/>
  <c r="S444" i="12"/>
  <c r="S443" i="12"/>
  <c r="S442" i="12"/>
  <c r="S441" i="12"/>
  <c r="S440" i="12"/>
  <c r="S439" i="12"/>
  <c r="S438" i="12"/>
  <c r="S437" i="12"/>
  <c r="S436" i="12"/>
  <c r="S435" i="12"/>
  <c r="S434" i="12"/>
  <c r="S433" i="12"/>
  <c r="S432" i="12"/>
  <c r="S431" i="12"/>
  <c r="S430" i="12"/>
  <c r="S429" i="12"/>
  <c r="S428" i="12"/>
  <c r="S427" i="12"/>
  <c r="S426" i="12"/>
  <c r="S425" i="12"/>
  <c r="S424" i="12"/>
  <c r="S423" i="12"/>
  <c r="S422" i="12"/>
  <c r="S421" i="12"/>
  <c r="S420" i="12"/>
  <c r="S419" i="12"/>
  <c r="S418" i="12"/>
  <c r="S417" i="12"/>
  <c r="S416" i="12"/>
  <c r="S415" i="12"/>
  <c r="S414" i="12"/>
  <c r="S413" i="12"/>
  <c r="S412" i="12"/>
  <c r="S411" i="12"/>
  <c r="S410" i="12"/>
  <c r="S409" i="12"/>
  <c r="S408" i="12"/>
  <c r="S407" i="12"/>
  <c r="S406" i="12"/>
  <c r="S405" i="12"/>
  <c r="S404" i="12"/>
  <c r="S403" i="12"/>
  <c r="S402" i="12"/>
  <c r="S401" i="12"/>
  <c r="S400" i="12"/>
  <c r="S399" i="12"/>
  <c r="S398" i="12"/>
  <c r="S397" i="12"/>
  <c r="S396" i="12"/>
  <c r="S395" i="12"/>
  <c r="S394" i="12"/>
  <c r="S393" i="12"/>
  <c r="S392" i="12"/>
  <c r="S391" i="12"/>
  <c r="S390" i="12"/>
  <c r="S389" i="12"/>
  <c r="S388" i="12"/>
  <c r="S387" i="12"/>
  <c r="S386" i="12"/>
  <c r="S385" i="12"/>
  <c r="S384" i="12"/>
  <c r="S383" i="12"/>
  <c r="S382" i="12"/>
  <c r="S381" i="12"/>
  <c r="S380" i="12"/>
  <c r="S379" i="12"/>
  <c r="S378" i="12"/>
  <c r="S377" i="12"/>
  <c r="S376" i="12"/>
  <c r="S375" i="12"/>
  <c r="S374" i="12"/>
  <c r="S373" i="12"/>
  <c r="S372" i="12"/>
  <c r="S371" i="12"/>
  <c r="S370" i="12"/>
  <c r="S369" i="12"/>
  <c r="S368" i="12"/>
  <c r="S367" i="12"/>
  <c r="S366" i="12"/>
  <c r="S365" i="12"/>
  <c r="S364" i="12"/>
  <c r="S363" i="12"/>
  <c r="S362" i="12"/>
  <c r="S361" i="12"/>
  <c r="S360" i="12"/>
  <c r="S359" i="12"/>
  <c r="S358" i="12"/>
  <c r="S357" i="12"/>
  <c r="S356" i="12"/>
  <c r="S355" i="12"/>
  <c r="S354" i="12"/>
  <c r="S353" i="12"/>
  <c r="S352" i="12"/>
  <c r="S351" i="12"/>
  <c r="S350" i="12"/>
  <c r="S349" i="12"/>
  <c r="S348" i="12"/>
  <c r="S347" i="12"/>
  <c r="S346" i="12"/>
  <c r="S345" i="12"/>
  <c r="S344" i="12"/>
  <c r="S343" i="12"/>
  <c r="S342" i="12"/>
  <c r="S341" i="12"/>
  <c r="S340" i="12"/>
  <c r="S339" i="12"/>
  <c r="S338" i="12"/>
  <c r="S337" i="12"/>
  <c r="S336" i="12"/>
  <c r="S335" i="12"/>
  <c r="S334" i="12"/>
  <c r="S333" i="12"/>
  <c r="S332" i="12"/>
  <c r="S331" i="12"/>
  <c r="S330" i="12"/>
  <c r="S329" i="12"/>
  <c r="S328" i="12"/>
  <c r="S327" i="12"/>
  <c r="S326" i="12"/>
  <c r="S325" i="12"/>
  <c r="S324" i="12"/>
  <c r="S323" i="12"/>
  <c r="S322" i="12"/>
  <c r="S321" i="12"/>
  <c r="S320" i="12"/>
  <c r="S319" i="12"/>
  <c r="S318" i="12"/>
  <c r="S317" i="12"/>
  <c r="S316" i="12"/>
  <c r="S315" i="12"/>
  <c r="S314" i="12"/>
  <c r="S313" i="12"/>
  <c r="S312" i="12"/>
  <c r="S311" i="12"/>
  <c r="S310" i="12"/>
  <c r="S309" i="12"/>
  <c r="S308" i="12"/>
  <c r="S307" i="12"/>
  <c r="S306" i="12"/>
  <c r="S305" i="12"/>
  <c r="S304" i="12"/>
  <c r="S303" i="12"/>
  <c r="S302" i="12"/>
  <c r="S301" i="12"/>
  <c r="S300" i="12"/>
  <c r="S299" i="12"/>
  <c r="S298" i="12"/>
  <c r="S297" i="12"/>
  <c r="S296" i="12"/>
  <c r="S295" i="12"/>
  <c r="S294" i="12"/>
  <c r="S293" i="12"/>
  <c r="S292" i="12"/>
  <c r="S291" i="12"/>
  <c r="S290" i="12"/>
  <c r="S289" i="12"/>
  <c r="S288" i="12"/>
  <c r="S287" i="12"/>
  <c r="S286" i="12"/>
  <c r="S285" i="12"/>
  <c r="S284" i="12"/>
  <c r="S283" i="12"/>
  <c r="S282" i="12"/>
  <c r="S281" i="12"/>
  <c r="S280" i="12"/>
  <c r="S279" i="12"/>
  <c r="S278" i="12"/>
  <c r="S277" i="12"/>
  <c r="S276" i="12"/>
  <c r="S275" i="12"/>
  <c r="S274" i="12"/>
  <c r="S273" i="12"/>
  <c r="S272" i="12"/>
  <c r="S271" i="12"/>
  <c r="S270" i="12"/>
  <c r="S269" i="12"/>
  <c r="S268" i="12"/>
  <c r="S267" i="12"/>
  <c r="S266" i="12"/>
  <c r="S265" i="12"/>
  <c r="S264" i="12"/>
  <c r="S263" i="12"/>
  <c r="S262" i="12"/>
  <c r="S261" i="12"/>
  <c r="S260" i="12"/>
  <c r="S259" i="12"/>
  <c r="S258" i="12"/>
  <c r="S257" i="12"/>
  <c r="S256" i="12"/>
  <c r="S255" i="12"/>
  <c r="S254" i="12"/>
  <c r="S253" i="12"/>
  <c r="S252" i="12"/>
  <c r="S251" i="12"/>
  <c r="S250" i="12"/>
  <c r="S249" i="12"/>
  <c r="S248" i="12"/>
  <c r="S247" i="12"/>
  <c r="S246" i="12"/>
  <c r="S245" i="12"/>
  <c r="S244" i="12"/>
  <c r="S243" i="12"/>
  <c r="S242" i="12"/>
  <c r="S241" i="12"/>
  <c r="S240" i="12"/>
  <c r="S239" i="12"/>
  <c r="S238" i="12"/>
  <c r="S237" i="12"/>
  <c r="S236" i="12"/>
  <c r="S235" i="12"/>
  <c r="S234" i="12"/>
  <c r="S233" i="12"/>
  <c r="S232" i="12"/>
  <c r="S231" i="12"/>
  <c r="S230" i="12"/>
  <c r="S229" i="12"/>
  <c r="S228" i="12"/>
  <c r="S227" i="12"/>
  <c r="S226" i="12"/>
  <c r="S225" i="12"/>
  <c r="S224" i="12"/>
  <c r="S223" i="12"/>
  <c r="S222" i="12"/>
  <c r="S221" i="12"/>
  <c r="S220" i="12"/>
  <c r="S219" i="12"/>
  <c r="S218" i="12"/>
  <c r="S217" i="12"/>
  <c r="S216" i="12"/>
  <c r="S215" i="12"/>
  <c r="S214" i="12"/>
  <c r="S213" i="12"/>
  <c r="S212" i="12"/>
  <c r="S211" i="12"/>
  <c r="S210" i="12"/>
  <c r="S209" i="12"/>
  <c r="S208" i="12"/>
  <c r="S207" i="12"/>
  <c r="S206" i="12"/>
  <c r="S205" i="12"/>
  <c r="S204" i="12"/>
  <c r="S203" i="12"/>
  <c r="S202" i="12"/>
  <c r="S201" i="12"/>
  <c r="S200" i="12"/>
  <c r="S199" i="12"/>
  <c r="S198" i="12"/>
  <c r="S197" i="12"/>
  <c r="S196" i="12"/>
  <c r="S195" i="12"/>
  <c r="S194" i="12"/>
  <c r="S193" i="12"/>
  <c r="S192" i="12"/>
  <c r="S191" i="12"/>
  <c r="S190" i="12"/>
  <c r="S189" i="12"/>
  <c r="S188" i="12"/>
  <c r="S187" i="12"/>
  <c r="S186" i="12"/>
  <c r="S185" i="12"/>
  <c r="S184" i="12"/>
  <c r="S183" i="12"/>
  <c r="S182" i="12"/>
  <c r="S181" i="12"/>
  <c r="S180" i="12"/>
  <c r="S179" i="12"/>
  <c r="S178" i="12"/>
  <c r="S177" i="12"/>
  <c r="S176" i="12"/>
  <c r="S175" i="12"/>
  <c r="S174" i="12"/>
  <c r="S173" i="12"/>
  <c r="S172" i="12"/>
  <c r="S171" i="12"/>
  <c r="S170" i="12"/>
  <c r="S169" i="12"/>
  <c r="S168" i="12"/>
  <c r="S167" i="12"/>
  <c r="S166" i="12"/>
  <c r="S165" i="12"/>
  <c r="S164" i="12"/>
  <c r="S163" i="12"/>
  <c r="S162" i="12"/>
  <c r="S161" i="12"/>
  <c r="S160" i="12"/>
  <c r="S159" i="12"/>
  <c r="S158" i="12"/>
  <c r="S157" i="12"/>
  <c r="S156" i="12"/>
  <c r="S155" i="12"/>
  <c r="S154" i="12"/>
  <c r="S153" i="12"/>
  <c r="S152" i="12"/>
  <c r="S151" i="12"/>
  <c r="S150" i="12"/>
  <c r="S149" i="12"/>
  <c r="S148" i="12"/>
  <c r="S147" i="12"/>
  <c r="S146" i="12"/>
  <c r="S145" i="12"/>
  <c r="S144" i="12"/>
  <c r="S143" i="12"/>
  <c r="S142" i="12"/>
  <c r="S141" i="12"/>
  <c r="S140" i="12"/>
  <c r="S139" i="12"/>
  <c r="S138" i="12"/>
  <c r="S137" i="12"/>
  <c r="S136" i="12"/>
  <c r="S135" i="12"/>
  <c r="S134" i="12"/>
  <c r="S133" i="12"/>
  <c r="S132" i="12"/>
  <c r="S131" i="12"/>
  <c r="S130" i="12"/>
  <c r="S129" i="12"/>
  <c r="S128" i="12"/>
  <c r="S127" i="12"/>
  <c r="S126" i="12"/>
  <c r="S125" i="12"/>
  <c r="S124" i="12"/>
  <c r="S123" i="12"/>
  <c r="S122" i="12"/>
  <c r="S121" i="12"/>
  <c r="S120" i="12"/>
  <c r="S119" i="12"/>
  <c r="S118" i="12"/>
  <c r="S117" i="12"/>
  <c r="S116" i="12"/>
  <c r="S115" i="12"/>
  <c r="S114" i="12"/>
  <c r="S113" i="12"/>
  <c r="S112" i="12"/>
  <c r="S111" i="12"/>
  <c r="S110" i="12"/>
  <c r="S109" i="12"/>
  <c r="S108" i="12"/>
  <c r="S107" i="12"/>
  <c r="S106" i="12"/>
  <c r="S105" i="12"/>
  <c r="S104" i="12"/>
  <c r="S103" i="12"/>
  <c r="S102" i="12"/>
  <c r="S101" i="12"/>
  <c r="S100" i="12"/>
  <c r="S99" i="12"/>
  <c r="S98" i="12"/>
  <c r="S97" i="12"/>
  <c r="S96" i="12"/>
  <c r="S95" i="12"/>
  <c r="S94" i="12"/>
  <c r="S93" i="12"/>
  <c r="S92" i="12"/>
  <c r="S91" i="12"/>
  <c r="S90" i="12"/>
  <c r="S89" i="12"/>
  <c r="S88" i="12"/>
  <c r="S87" i="12"/>
  <c r="S86" i="12"/>
  <c r="S85" i="12"/>
  <c r="S84" i="12"/>
  <c r="S83" i="12"/>
  <c r="S82" i="12"/>
  <c r="S81" i="12"/>
  <c r="S80" i="12"/>
  <c r="S79" i="12"/>
  <c r="S78" i="12"/>
  <c r="S77" i="12"/>
  <c r="S76" i="12"/>
  <c r="S75" i="12"/>
  <c r="S74" i="12"/>
  <c r="S73" i="12"/>
  <c r="S72" i="12"/>
  <c r="S71" i="12"/>
  <c r="S70" i="12"/>
  <c r="S69" i="12"/>
  <c r="S68" i="12"/>
  <c r="S67" i="12"/>
  <c r="S66" i="12"/>
  <c r="S65" i="12"/>
  <c r="S64" i="12"/>
  <c r="S63" i="12"/>
  <c r="S62" i="12"/>
  <c r="S61" i="12"/>
  <c r="S60" i="12"/>
  <c r="S59" i="12"/>
  <c r="S58" i="12"/>
  <c r="S57" i="12"/>
  <c r="S55" i="12"/>
  <c r="S54" i="12"/>
  <c r="S53" i="12"/>
  <c r="S52" i="12"/>
  <c r="S51" i="12"/>
  <c r="S50" i="12"/>
  <c r="S49" i="12"/>
  <c r="S48" i="12"/>
  <c r="S47" i="12"/>
  <c r="S46" i="12"/>
  <c r="S45" i="12"/>
  <c r="S44" i="12"/>
  <c r="S43" i="12"/>
  <c r="S42" i="12"/>
  <c r="S41" i="12"/>
  <c r="S40" i="12"/>
  <c r="S39" i="12"/>
  <c r="S38" i="12"/>
  <c r="S37" i="12"/>
  <c r="S36" i="12"/>
  <c r="S35" i="12"/>
  <c r="S34" i="12"/>
  <c r="S33" i="12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S3" i="12"/>
  <c r="S2" i="12"/>
  <c r="S56" i="12"/>
  <c r="O421" i="36"/>
  <c r="P421" i="36"/>
  <c r="V421" i="36"/>
  <c r="O422" i="36"/>
  <c r="P422" i="36"/>
  <c r="V422" i="36"/>
  <c r="O423" i="36"/>
  <c r="P423" i="36"/>
  <c r="V423" i="36"/>
  <c r="O424" i="36"/>
  <c r="P424" i="36"/>
  <c r="V424" i="36"/>
  <c r="O425" i="36"/>
  <c r="P425" i="36"/>
  <c r="V425" i="36"/>
  <c r="O426" i="36"/>
  <c r="P426" i="36"/>
  <c r="V426" i="36"/>
  <c r="O427" i="36"/>
  <c r="P427" i="36"/>
  <c r="V427" i="36"/>
  <c r="O428" i="36"/>
  <c r="P428" i="36"/>
  <c r="V428" i="36"/>
  <c r="O429" i="36"/>
  <c r="P429" i="36"/>
  <c r="V429" i="36"/>
  <c r="O430" i="36"/>
  <c r="P430" i="36"/>
  <c r="V430" i="36"/>
  <c r="O431" i="36"/>
  <c r="P431" i="36"/>
  <c r="V431" i="36"/>
  <c r="O432" i="36"/>
  <c r="P432" i="36"/>
  <c r="V432" i="36"/>
  <c r="O433" i="36"/>
  <c r="P433" i="36"/>
  <c r="V433" i="36"/>
  <c r="O434" i="36"/>
  <c r="P434" i="36"/>
  <c r="V434" i="36"/>
  <c r="O435" i="36"/>
  <c r="P435" i="36"/>
  <c r="V435" i="36"/>
  <c r="O436" i="36"/>
  <c r="P436" i="36"/>
  <c r="V436" i="36"/>
  <c r="O437" i="36"/>
  <c r="P437" i="36"/>
  <c r="V437" i="36"/>
  <c r="O438" i="36"/>
  <c r="P438" i="36"/>
  <c r="V438" i="36"/>
  <c r="O439" i="36"/>
  <c r="P439" i="36"/>
  <c r="V439" i="36"/>
  <c r="O440" i="36"/>
  <c r="P440" i="36"/>
  <c r="V440" i="36"/>
  <c r="O441" i="36"/>
  <c r="P441" i="36"/>
  <c r="V441" i="36"/>
  <c r="O442" i="36"/>
  <c r="P442" i="36"/>
  <c r="V442" i="36"/>
  <c r="O418" i="36"/>
  <c r="P418" i="36"/>
  <c r="V418" i="36"/>
  <c r="O419" i="36"/>
  <c r="P419" i="36"/>
  <c r="V419" i="36"/>
  <c r="O420" i="36"/>
  <c r="P420" i="36"/>
  <c r="V420" i="36"/>
  <c r="E458" i="46"/>
  <c r="C458" i="46"/>
  <c r="A458" i="46"/>
  <c r="E457" i="46"/>
  <c r="C457" i="46"/>
  <c r="A457" i="46"/>
  <c r="E456" i="46"/>
  <c r="C456" i="46"/>
  <c r="A456" i="46"/>
  <c r="E455" i="46"/>
  <c r="C455" i="46"/>
  <c r="A455" i="46"/>
  <c r="E454" i="46"/>
  <c r="C454" i="46"/>
  <c r="A454" i="46"/>
  <c r="E453" i="46"/>
  <c r="C453" i="46"/>
  <c r="A453" i="46"/>
  <c r="E452" i="46"/>
  <c r="C452" i="46"/>
  <c r="A452" i="46"/>
  <c r="E451" i="46"/>
  <c r="C451" i="46"/>
  <c r="A451" i="46"/>
  <c r="E450" i="46"/>
  <c r="C450" i="46"/>
  <c r="A450" i="46"/>
  <c r="E449" i="46"/>
  <c r="C449" i="46"/>
  <c r="A449" i="46"/>
  <c r="E448" i="46"/>
  <c r="C448" i="46"/>
  <c r="A448" i="46"/>
  <c r="E447" i="46"/>
  <c r="C447" i="46"/>
  <c r="A447" i="46"/>
  <c r="E446" i="46"/>
  <c r="C446" i="46"/>
  <c r="A446" i="46"/>
  <c r="E445" i="46"/>
  <c r="C445" i="46"/>
  <c r="A445" i="46"/>
  <c r="E444" i="46"/>
  <c r="C444" i="46"/>
  <c r="A444" i="46"/>
  <c r="E443" i="46"/>
  <c r="C443" i="46"/>
  <c r="A443" i="46"/>
  <c r="E442" i="46"/>
  <c r="C442" i="46"/>
  <c r="A442" i="46"/>
  <c r="E441" i="46"/>
  <c r="C441" i="46"/>
  <c r="A441" i="46"/>
  <c r="E440" i="46"/>
  <c r="C440" i="46"/>
  <c r="A440" i="46"/>
  <c r="E439" i="46"/>
  <c r="C439" i="46"/>
  <c r="A439" i="46"/>
  <c r="E438" i="46"/>
  <c r="C438" i="46"/>
  <c r="A438" i="46"/>
  <c r="E437" i="46"/>
  <c r="C437" i="46"/>
  <c r="A437" i="46"/>
  <c r="E436" i="46"/>
  <c r="C436" i="46"/>
  <c r="A436" i="46"/>
  <c r="E435" i="46"/>
  <c r="C435" i="46"/>
  <c r="A435" i="46"/>
  <c r="E434" i="46"/>
  <c r="C434" i="46"/>
  <c r="A434" i="46"/>
  <c r="E433" i="46"/>
  <c r="C433" i="46"/>
  <c r="A433" i="46"/>
  <c r="E432" i="46"/>
  <c r="C432" i="46"/>
  <c r="A432" i="46"/>
  <c r="E431" i="46"/>
  <c r="C431" i="46"/>
  <c r="A431" i="46"/>
  <c r="E430" i="46"/>
  <c r="C430" i="46"/>
  <c r="A430" i="46"/>
  <c r="E429" i="46"/>
  <c r="C429" i="46"/>
  <c r="A429" i="46"/>
  <c r="E428" i="46"/>
  <c r="C428" i="46"/>
  <c r="A428" i="46"/>
  <c r="E427" i="46"/>
  <c r="C427" i="46"/>
  <c r="A427" i="46"/>
  <c r="E426" i="46"/>
  <c r="C426" i="46"/>
  <c r="A426" i="46"/>
  <c r="E425" i="46"/>
  <c r="C425" i="46"/>
  <c r="A425" i="46"/>
  <c r="E424" i="46"/>
  <c r="C424" i="46"/>
  <c r="A424" i="46"/>
  <c r="E423" i="46"/>
  <c r="C423" i="46"/>
  <c r="A423" i="46"/>
  <c r="E422" i="46"/>
  <c r="C422" i="46"/>
  <c r="A422" i="46"/>
  <c r="E421" i="46"/>
  <c r="C421" i="46"/>
  <c r="A421" i="46"/>
  <c r="E420" i="46"/>
  <c r="C420" i="46"/>
  <c r="A420" i="46"/>
  <c r="E419" i="46"/>
  <c r="C419" i="46"/>
  <c r="A419" i="46"/>
  <c r="E418" i="46"/>
  <c r="C418" i="46"/>
  <c r="A418" i="46"/>
  <c r="E417" i="46"/>
  <c r="C417" i="46"/>
  <c r="A417" i="46"/>
  <c r="E416" i="46"/>
  <c r="C416" i="46"/>
  <c r="A416" i="46"/>
  <c r="E415" i="46"/>
  <c r="C415" i="46"/>
  <c r="A415" i="46"/>
  <c r="E414" i="46"/>
  <c r="C414" i="46"/>
  <c r="A414" i="46"/>
  <c r="E413" i="46"/>
  <c r="C413" i="46"/>
  <c r="A413" i="46"/>
  <c r="E412" i="46"/>
  <c r="C412" i="46"/>
  <c r="A412" i="46"/>
  <c r="E411" i="46"/>
  <c r="C411" i="46"/>
  <c r="A411" i="46"/>
  <c r="E410" i="46"/>
  <c r="C410" i="46"/>
  <c r="A410" i="46"/>
  <c r="E409" i="46"/>
  <c r="D409" i="46"/>
  <c r="C409" i="46"/>
  <c r="A409" i="46"/>
  <c r="E408" i="46"/>
  <c r="D408" i="46"/>
  <c r="C408" i="46"/>
  <c r="A408" i="46"/>
  <c r="E407" i="46"/>
  <c r="D407" i="46"/>
  <c r="C407" i="46"/>
  <c r="A407" i="46"/>
  <c r="E406" i="46"/>
  <c r="D406" i="46"/>
  <c r="C406" i="46"/>
  <c r="A406" i="46"/>
  <c r="E405" i="46"/>
  <c r="D405" i="46"/>
  <c r="C405" i="46"/>
  <c r="A405" i="46"/>
  <c r="E404" i="46"/>
  <c r="D404" i="46"/>
  <c r="C404" i="46"/>
  <c r="A404" i="46"/>
  <c r="E403" i="46"/>
  <c r="D403" i="46"/>
  <c r="C403" i="46"/>
  <c r="A403" i="46"/>
  <c r="E402" i="46"/>
  <c r="D402" i="46"/>
  <c r="C402" i="46"/>
  <c r="A402" i="46"/>
  <c r="E401" i="46"/>
  <c r="D401" i="46"/>
  <c r="C401" i="46"/>
  <c r="A401" i="46"/>
  <c r="E400" i="46"/>
  <c r="D400" i="46"/>
  <c r="C400" i="46"/>
  <c r="A400" i="46"/>
  <c r="E399" i="46"/>
  <c r="D399" i="46"/>
  <c r="C399" i="46"/>
  <c r="A399" i="46"/>
  <c r="E398" i="46"/>
  <c r="D398" i="46"/>
  <c r="C398" i="46"/>
  <c r="A398" i="46"/>
  <c r="E397" i="46"/>
  <c r="D397" i="46"/>
  <c r="C397" i="46"/>
  <c r="A397" i="46"/>
  <c r="E396" i="46"/>
  <c r="D396" i="46"/>
  <c r="C396" i="46"/>
  <c r="A396" i="46"/>
  <c r="E395" i="46"/>
  <c r="D395" i="46"/>
  <c r="C395" i="46"/>
  <c r="A395" i="46"/>
  <c r="E394" i="46"/>
  <c r="D394" i="46"/>
  <c r="C394" i="46"/>
  <c r="A394" i="46"/>
  <c r="E393" i="46"/>
  <c r="D393" i="46"/>
  <c r="C393" i="46"/>
  <c r="B393" i="46"/>
  <c r="A393" i="46"/>
  <c r="E392" i="46"/>
  <c r="D392" i="46"/>
  <c r="C392" i="46"/>
  <c r="B392" i="46"/>
  <c r="A392" i="46"/>
  <c r="E391" i="46"/>
  <c r="D391" i="46"/>
  <c r="C391" i="46"/>
  <c r="B391" i="46"/>
  <c r="A391" i="46"/>
  <c r="E390" i="46"/>
  <c r="D390" i="46"/>
  <c r="C390" i="46"/>
  <c r="B390" i="46"/>
  <c r="A390" i="46"/>
  <c r="E389" i="46"/>
  <c r="D389" i="46"/>
  <c r="C389" i="46"/>
  <c r="B389" i="46"/>
  <c r="A389" i="46"/>
  <c r="E388" i="46"/>
  <c r="D388" i="46"/>
  <c r="C388" i="46"/>
  <c r="B388" i="46"/>
  <c r="A388" i="46"/>
  <c r="E387" i="46"/>
  <c r="D387" i="46"/>
  <c r="C387" i="46"/>
  <c r="B387" i="46"/>
  <c r="A387" i="46"/>
  <c r="E386" i="46"/>
  <c r="D386" i="46"/>
  <c r="C386" i="46"/>
  <c r="B386" i="46"/>
  <c r="A386" i="46"/>
  <c r="E385" i="46"/>
  <c r="D385" i="46"/>
  <c r="C385" i="46"/>
  <c r="B385" i="46"/>
  <c r="A385" i="46"/>
  <c r="E384" i="46"/>
  <c r="D384" i="46"/>
  <c r="C384" i="46"/>
  <c r="B384" i="46"/>
  <c r="A384" i="46"/>
  <c r="K383" i="46"/>
  <c r="E383" i="46"/>
  <c r="D383" i="46"/>
  <c r="C383" i="46"/>
  <c r="B383" i="46"/>
  <c r="A383" i="46"/>
  <c r="K382" i="46"/>
  <c r="E382" i="46"/>
  <c r="D382" i="46"/>
  <c r="C382" i="46"/>
  <c r="B382" i="46"/>
  <c r="A382" i="46"/>
  <c r="K381" i="46"/>
  <c r="E381" i="46"/>
  <c r="D381" i="46"/>
  <c r="C381" i="46"/>
  <c r="B381" i="46"/>
  <c r="A381" i="46"/>
  <c r="K380" i="46"/>
  <c r="E380" i="46"/>
  <c r="D380" i="46"/>
  <c r="C380" i="46"/>
  <c r="B380" i="46"/>
  <c r="A380" i="46"/>
  <c r="K379" i="46"/>
  <c r="E379" i="46"/>
  <c r="D379" i="46"/>
  <c r="C379" i="46"/>
  <c r="B379" i="46"/>
  <c r="A379" i="46"/>
  <c r="K378" i="46"/>
  <c r="E378" i="46"/>
  <c r="D378" i="46"/>
  <c r="C378" i="46"/>
  <c r="B378" i="46"/>
  <c r="A378" i="46"/>
  <c r="K377" i="46"/>
  <c r="E377" i="46"/>
  <c r="D377" i="46"/>
  <c r="C377" i="46"/>
  <c r="B377" i="46"/>
  <c r="A377" i="46"/>
  <c r="K376" i="46"/>
  <c r="E376" i="46"/>
  <c r="D376" i="46"/>
  <c r="C376" i="46"/>
  <c r="B376" i="46"/>
  <c r="A376" i="46"/>
  <c r="K375" i="46"/>
  <c r="E375" i="46"/>
  <c r="D375" i="46"/>
  <c r="C375" i="46"/>
  <c r="B375" i="46"/>
  <c r="A375" i="46"/>
  <c r="K374" i="46"/>
  <c r="E374" i="46"/>
  <c r="D374" i="46"/>
  <c r="C374" i="46"/>
  <c r="B374" i="46"/>
  <c r="A374" i="46"/>
  <c r="K373" i="46"/>
  <c r="E373" i="46"/>
  <c r="D373" i="46"/>
  <c r="C373" i="46"/>
  <c r="B373" i="46"/>
  <c r="A373" i="46"/>
  <c r="K372" i="46"/>
  <c r="E372" i="46"/>
  <c r="D372" i="46"/>
  <c r="C372" i="46"/>
  <c r="B372" i="46"/>
  <c r="A372" i="46"/>
  <c r="K371" i="46"/>
  <c r="E371" i="46"/>
  <c r="D371" i="46"/>
  <c r="C371" i="46"/>
  <c r="B371" i="46"/>
  <c r="A371" i="46"/>
  <c r="K370" i="46"/>
  <c r="E370" i="46"/>
  <c r="D370" i="46"/>
  <c r="C370" i="46"/>
  <c r="B370" i="46"/>
  <c r="A370" i="46"/>
  <c r="K369" i="46"/>
  <c r="E369" i="46"/>
  <c r="D369" i="46"/>
  <c r="C369" i="46"/>
  <c r="B369" i="46"/>
  <c r="A369" i="46"/>
  <c r="K368" i="46"/>
  <c r="E368" i="46"/>
  <c r="D368" i="46"/>
  <c r="C368" i="46"/>
  <c r="B368" i="46"/>
  <c r="A368" i="46"/>
  <c r="K367" i="46"/>
  <c r="E367" i="46"/>
  <c r="D367" i="46"/>
  <c r="C367" i="46"/>
  <c r="B367" i="46"/>
  <c r="A367" i="46"/>
  <c r="K366" i="46"/>
  <c r="E366" i="46"/>
  <c r="D366" i="46"/>
  <c r="C366" i="46"/>
  <c r="B366" i="46"/>
  <c r="A366" i="46"/>
  <c r="K365" i="46"/>
  <c r="E365" i="46"/>
  <c r="D365" i="46"/>
  <c r="C365" i="46"/>
  <c r="B365" i="46"/>
  <c r="A365" i="46"/>
  <c r="K364" i="46"/>
  <c r="E364" i="46"/>
  <c r="D364" i="46"/>
  <c r="C364" i="46"/>
  <c r="B364" i="46"/>
  <c r="A364" i="46"/>
  <c r="K363" i="46"/>
  <c r="E363" i="46"/>
  <c r="D363" i="46"/>
  <c r="C363" i="46"/>
  <c r="B363" i="46"/>
  <c r="A363" i="46"/>
  <c r="K362" i="46"/>
  <c r="E362" i="46"/>
  <c r="D362" i="46"/>
  <c r="C362" i="46"/>
  <c r="B362" i="46"/>
  <c r="A362" i="46"/>
  <c r="K361" i="46"/>
  <c r="E361" i="46"/>
  <c r="D361" i="46"/>
  <c r="C361" i="46"/>
  <c r="B361" i="46"/>
  <c r="A361" i="46"/>
  <c r="K360" i="46"/>
  <c r="E360" i="46"/>
  <c r="D360" i="46"/>
  <c r="C360" i="46"/>
  <c r="B360" i="46"/>
  <c r="A360" i="46"/>
  <c r="K359" i="46"/>
  <c r="E359" i="46"/>
  <c r="D359" i="46"/>
  <c r="C359" i="46"/>
  <c r="B359" i="46"/>
  <c r="A359" i="46"/>
  <c r="K358" i="46"/>
  <c r="E358" i="46"/>
  <c r="D358" i="46"/>
  <c r="C358" i="46"/>
  <c r="B358" i="46"/>
  <c r="A358" i="46"/>
  <c r="K357" i="46"/>
  <c r="E357" i="46"/>
  <c r="D357" i="46"/>
  <c r="C357" i="46"/>
  <c r="B357" i="46"/>
  <c r="A357" i="46"/>
  <c r="K356" i="46"/>
  <c r="E356" i="46"/>
  <c r="D356" i="46"/>
  <c r="C356" i="46"/>
  <c r="B356" i="46"/>
  <c r="A356" i="46"/>
  <c r="K355" i="46"/>
  <c r="E355" i="46"/>
  <c r="D355" i="46"/>
  <c r="C355" i="46"/>
  <c r="B355" i="46"/>
  <c r="A355" i="46"/>
  <c r="K354" i="46"/>
  <c r="E354" i="46"/>
  <c r="D354" i="46"/>
  <c r="C354" i="46"/>
  <c r="B354" i="46"/>
  <c r="A354" i="46"/>
  <c r="K353" i="46"/>
  <c r="E353" i="46"/>
  <c r="D353" i="46"/>
  <c r="C353" i="46"/>
  <c r="B353" i="46"/>
  <c r="A353" i="46"/>
  <c r="K352" i="46"/>
  <c r="E352" i="46"/>
  <c r="D352" i="46"/>
  <c r="C352" i="46"/>
  <c r="B352" i="46"/>
  <c r="A352" i="46"/>
  <c r="K351" i="46"/>
  <c r="E351" i="46"/>
  <c r="D351" i="46"/>
  <c r="C351" i="46"/>
  <c r="B351" i="46"/>
  <c r="A351" i="46"/>
  <c r="K350" i="46"/>
  <c r="E350" i="46"/>
  <c r="D350" i="46"/>
  <c r="C350" i="46"/>
  <c r="B350" i="46"/>
  <c r="A350" i="46"/>
  <c r="K349" i="46"/>
  <c r="E349" i="46"/>
  <c r="D349" i="46"/>
  <c r="C349" i="46"/>
  <c r="B349" i="46"/>
  <c r="A349" i="46"/>
  <c r="K348" i="46"/>
  <c r="E348" i="46"/>
  <c r="D348" i="46"/>
  <c r="C348" i="46"/>
  <c r="B348" i="46"/>
  <c r="A348" i="46"/>
  <c r="K347" i="46"/>
  <c r="E347" i="46"/>
  <c r="D347" i="46"/>
  <c r="C347" i="46"/>
  <c r="B347" i="46"/>
  <c r="A347" i="46"/>
  <c r="K346" i="46"/>
  <c r="E346" i="46"/>
  <c r="D346" i="46"/>
  <c r="C346" i="46"/>
  <c r="B346" i="46"/>
  <c r="A346" i="46"/>
  <c r="K345" i="46"/>
  <c r="E345" i="46"/>
  <c r="D345" i="46"/>
  <c r="C345" i="46"/>
  <c r="B345" i="46"/>
  <c r="A345" i="46"/>
  <c r="K344" i="46"/>
  <c r="E344" i="46"/>
  <c r="D344" i="46"/>
  <c r="C344" i="46"/>
  <c r="B344" i="46"/>
  <c r="A344" i="46"/>
  <c r="K343" i="46"/>
  <c r="E343" i="46"/>
  <c r="D343" i="46"/>
  <c r="C343" i="46"/>
  <c r="B343" i="46"/>
  <c r="A343" i="46"/>
  <c r="K342" i="46"/>
  <c r="E342" i="46"/>
  <c r="D342" i="46"/>
  <c r="C342" i="46"/>
  <c r="B342" i="46"/>
  <c r="A342" i="46"/>
  <c r="K341" i="46"/>
  <c r="E341" i="46"/>
  <c r="D341" i="46"/>
  <c r="C341" i="46"/>
  <c r="B341" i="46"/>
  <c r="A341" i="46"/>
  <c r="K340" i="46"/>
  <c r="E340" i="46"/>
  <c r="D340" i="46"/>
  <c r="C340" i="46"/>
  <c r="B340" i="46"/>
  <c r="A340" i="46"/>
  <c r="K339" i="46"/>
  <c r="E339" i="46"/>
  <c r="D339" i="46"/>
  <c r="C339" i="46"/>
  <c r="B339" i="46"/>
  <c r="A339" i="46"/>
  <c r="K338" i="46"/>
  <c r="E338" i="46"/>
  <c r="D338" i="46"/>
  <c r="C338" i="46"/>
  <c r="B338" i="46"/>
  <c r="A338" i="46"/>
  <c r="K337" i="46"/>
  <c r="E337" i="46"/>
  <c r="D337" i="46"/>
  <c r="C337" i="46"/>
  <c r="B337" i="46"/>
  <c r="A337" i="46"/>
  <c r="K336" i="46"/>
  <c r="E336" i="46"/>
  <c r="D336" i="46"/>
  <c r="C336" i="46"/>
  <c r="B336" i="46"/>
  <c r="A336" i="46"/>
  <c r="K335" i="46"/>
  <c r="E335" i="46"/>
  <c r="D335" i="46"/>
  <c r="C335" i="46"/>
  <c r="B335" i="46"/>
  <c r="A335" i="46"/>
  <c r="K334" i="46"/>
  <c r="E334" i="46"/>
  <c r="D334" i="46"/>
  <c r="C334" i="46"/>
  <c r="B334" i="46"/>
  <c r="A334" i="46"/>
  <c r="K333" i="46"/>
  <c r="E333" i="46"/>
  <c r="D333" i="46"/>
  <c r="C333" i="46"/>
  <c r="B333" i="46"/>
  <c r="A333" i="46"/>
  <c r="K332" i="46"/>
  <c r="E332" i="46"/>
  <c r="D332" i="46"/>
  <c r="C332" i="46"/>
  <c r="B332" i="46"/>
  <c r="A332" i="46"/>
  <c r="K331" i="46"/>
  <c r="E331" i="46"/>
  <c r="D331" i="46"/>
  <c r="C331" i="46"/>
  <c r="B331" i="46"/>
  <c r="A331" i="46"/>
  <c r="K330" i="46"/>
  <c r="E330" i="46"/>
  <c r="D330" i="46"/>
  <c r="C330" i="46"/>
  <c r="B330" i="46"/>
  <c r="A330" i="46"/>
  <c r="K329" i="46"/>
  <c r="E329" i="46"/>
  <c r="D329" i="46"/>
  <c r="C329" i="46"/>
  <c r="B329" i="46"/>
  <c r="A329" i="46"/>
  <c r="K328" i="46"/>
  <c r="E328" i="46"/>
  <c r="D328" i="46"/>
  <c r="C328" i="46"/>
  <c r="B328" i="46"/>
  <c r="A328" i="46"/>
  <c r="K327" i="46"/>
  <c r="E327" i="46"/>
  <c r="D327" i="46"/>
  <c r="C327" i="46"/>
  <c r="B327" i="46"/>
  <c r="A327" i="46"/>
  <c r="K326" i="46"/>
  <c r="E326" i="46"/>
  <c r="D326" i="46"/>
  <c r="C326" i="46"/>
  <c r="B326" i="46"/>
  <c r="A326" i="46"/>
  <c r="K325" i="46"/>
  <c r="E325" i="46"/>
  <c r="D325" i="46"/>
  <c r="C325" i="46"/>
  <c r="B325" i="46"/>
  <c r="A325" i="46"/>
  <c r="K324" i="46"/>
  <c r="E324" i="46"/>
  <c r="D324" i="46"/>
  <c r="C324" i="46"/>
  <c r="B324" i="46"/>
  <c r="A324" i="46"/>
  <c r="K323" i="46"/>
  <c r="E323" i="46"/>
  <c r="D323" i="46"/>
  <c r="C323" i="46"/>
  <c r="B323" i="46"/>
  <c r="A323" i="46"/>
  <c r="K322" i="46"/>
  <c r="E322" i="46"/>
  <c r="D322" i="46"/>
  <c r="C322" i="46"/>
  <c r="B322" i="46"/>
  <c r="A322" i="46"/>
  <c r="K321" i="46"/>
  <c r="E321" i="46"/>
  <c r="D321" i="46"/>
  <c r="C321" i="46"/>
  <c r="B321" i="46"/>
  <c r="A321" i="46"/>
  <c r="K320" i="46"/>
  <c r="E320" i="46"/>
  <c r="D320" i="46"/>
  <c r="C320" i="46"/>
  <c r="B320" i="46"/>
  <c r="A320" i="46"/>
  <c r="K319" i="46"/>
  <c r="E319" i="46"/>
  <c r="D319" i="46"/>
  <c r="C319" i="46"/>
  <c r="B319" i="46"/>
  <c r="A319" i="46"/>
  <c r="K318" i="46"/>
  <c r="E318" i="46"/>
  <c r="D318" i="46"/>
  <c r="C318" i="46"/>
  <c r="B318" i="46"/>
  <c r="A318" i="46"/>
  <c r="K317" i="46"/>
  <c r="E317" i="46"/>
  <c r="D317" i="46"/>
  <c r="C317" i="46"/>
  <c r="B317" i="46"/>
  <c r="A317" i="46"/>
  <c r="K316" i="46"/>
  <c r="E316" i="46"/>
  <c r="D316" i="46"/>
  <c r="C316" i="46"/>
  <c r="B316" i="46"/>
  <c r="A316" i="46"/>
  <c r="K315" i="46"/>
  <c r="E315" i="46"/>
  <c r="D315" i="46"/>
  <c r="C315" i="46"/>
  <c r="B315" i="46"/>
  <c r="A315" i="46"/>
  <c r="K314" i="46"/>
  <c r="E314" i="46"/>
  <c r="D314" i="46"/>
  <c r="C314" i="46"/>
  <c r="B314" i="46"/>
  <c r="A314" i="46"/>
  <c r="K313" i="46"/>
  <c r="E313" i="46"/>
  <c r="D313" i="46"/>
  <c r="C313" i="46"/>
  <c r="B313" i="46"/>
  <c r="A313" i="46"/>
  <c r="K312" i="46"/>
  <c r="E312" i="46"/>
  <c r="D312" i="46"/>
  <c r="C312" i="46"/>
  <c r="B312" i="46"/>
  <c r="A312" i="46"/>
  <c r="K311" i="46"/>
  <c r="E311" i="46"/>
  <c r="D311" i="46"/>
  <c r="C311" i="46"/>
  <c r="B311" i="46"/>
  <c r="A311" i="46"/>
  <c r="K310" i="46"/>
  <c r="E310" i="46"/>
  <c r="D310" i="46"/>
  <c r="C310" i="46"/>
  <c r="B310" i="46"/>
  <c r="A310" i="46"/>
  <c r="K309" i="46"/>
  <c r="E309" i="46"/>
  <c r="D309" i="46"/>
  <c r="C309" i="46"/>
  <c r="B309" i="46"/>
  <c r="A309" i="46"/>
  <c r="K308" i="46"/>
  <c r="E308" i="46"/>
  <c r="D308" i="46"/>
  <c r="C308" i="46"/>
  <c r="B308" i="46"/>
  <c r="A308" i="46"/>
  <c r="K307" i="46"/>
  <c r="E307" i="46"/>
  <c r="D307" i="46"/>
  <c r="C307" i="46"/>
  <c r="B307" i="46"/>
  <c r="A307" i="46"/>
  <c r="K306" i="46"/>
  <c r="E306" i="46"/>
  <c r="D306" i="46"/>
  <c r="C306" i="46"/>
  <c r="B306" i="46"/>
  <c r="A306" i="46"/>
  <c r="K305" i="46"/>
  <c r="E305" i="46"/>
  <c r="D305" i="46"/>
  <c r="C305" i="46"/>
  <c r="B305" i="46"/>
  <c r="A305" i="46"/>
  <c r="K304" i="46"/>
  <c r="E304" i="46"/>
  <c r="D304" i="46"/>
  <c r="C304" i="46"/>
  <c r="B304" i="46"/>
  <c r="A304" i="46"/>
  <c r="K303" i="46"/>
  <c r="E303" i="46"/>
  <c r="D303" i="46"/>
  <c r="C303" i="46"/>
  <c r="B303" i="46"/>
  <c r="A303" i="46"/>
  <c r="K302" i="46"/>
  <c r="E302" i="46"/>
  <c r="D302" i="46"/>
  <c r="C302" i="46"/>
  <c r="B302" i="46"/>
  <c r="A302" i="46"/>
  <c r="K301" i="46"/>
  <c r="E301" i="46"/>
  <c r="D301" i="46"/>
  <c r="C301" i="46"/>
  <c r="B301" i="46"/>
  <c r="A301" i="46"/>
  <c r="K300" i="46"/>
  <c r="E300" i="46"/>
  <c r="D300" i="46"/>
  <c r="C300" i="46"/>
  <c r="B300" i="46"/>
  <c r="A300" i="46"/>
  <c r="K299" i="46"/>
  <c r="E299" i="46"/>
  <c r="D299" i="46"/>
  <c r="C299" i="46"/>
  <c r="B299" i="46"/>
  <c r="A299" i="46"/>
  <c r="K298" i="46"/>
  <c r="E298" i="46"/>
  <c r="D298" i="46"/>
  <c r="C298" i="46"/>
  <c r="B298" i="46"/>
  <c r="A298" i="46"/>
  <c r="K297" i="46"/>
  <c r="E297" i="46"/>
  <c r="D297" i="46"/>
  <c r="C297" i="46"/>
  <c r="B297" i="46"/>
  <c r="A297" i="46"/>
  <c r="K296" i="46"/>
  <c r="E296" i="46"/>
  <c r="D296" i="46"/>
  <c r="C296" i="46"/>
  <c r="B296" i="46"/>
  <c r="A296" i="46"/>
  <c r="K295" i="46"/>
  <c r="E295" i="46"/>
  <c r="D295" i="46"/>
  <c r="C295" i="46"/>
  <c r="B295" i="46"/>
  <c r="A295" i="46"/>
  <c r="K294" i="46"/>
  <c r="E294" i="46"/>
  <c r="D294" i="46"/>
  <c r="C294" i="46"/>
  <c r="B294" i="46"/>
  <c r="A294" i="46"/>
  <c r="K293" i="46"/>
  <c r="E293" i="46"/>
  <c r="D293" i="46"/>
  <c r="C293" i="46"/>
  <c r="B293" i="46"/>
  <c r="A293" i="46"/>
  <c r="K292" i="46"/>
  <c r="E292" i="46"/>
  <c r="D292" i="46"/>
  <c r="C292" i="46"/>
  <c r="B292" i="46"/>
  <c r="A292" i="46"/>
  <c r="K291" i="46"/>
  <c r="E291" i="46"/>
  <c r="D291" i="46"/>
  <c r="C291" i="46"/>
  <c r="B291" i="46"/>
  <c r="A291" i="46"/>
  <c r="K290" i="46"/>
  <c r="E290" i="46"/>
  <c r="D290" i="46"/>
  <c r="C290" i="46"/>
  <c r="B290" i="46"/>
  <c r="A290" i="46"/>
  <c r="K289" i="46"/>
  <c r="E289" i="46"/>
  <c r="D289" i="46"/>
  <c r="C289" i="46"/>
  <c r="B289" i="46"/>
  <c r="A289" i="46"/>
  <c r="K288" i="46"/>
  <c r="E288" i="46"/>
  <c r="D288" i="46"/>
  <c r="C288" i="46"/>
  <c r="B288" i="46"/>
  <c r="A288" i="46"/>
  <c r="K287" i="46"/>
  <c r="E287" i="46"/>
  <c r="D287" i="46"/>
  <c r="C287" i="46"/>
  <c r="B287" i="46"/>
  <c r="A287" i="46"/>
  <c r="K286" i="46"/>
  <c r="E286" i="46"/>
  <c r="D286" i="46"/>
  <c r="C286" i="46"/>
  <c r="B286" i="46"/>
  <c r="A286" i="46"/>
  <c r="K285" i="46"/>
  <c r="E285" i="46"/>
  <c r="D285" i="46"/>
  <c r="C285" i="46"/>
  <c r="B285" i="46"/>
  <c r="A285" i="46"/>
  <c r="K284" i="46"/>
  <c r="E284" i="46"/>
  <c r="D284" i="46"/>
  <c r="C284" i="46"/>
  <c r="B284" i="46"/>
  <c r="A284" i="46"/>
  <c r="K283" i="46"/>
  <c r="E283" i="46"/>
  <c r="D283" i="46"/>
  <c r="C283" i="46"/>
  <c r="B283" i="46"/>
  <c r="A283" i="46"/>
  <c r="K282" i="46"/>
  <c r="E282" i="46"/>
  <c r="D282" i="46"/>
  <c r="C282" i="46"/>
  <c r="B282" i="46"/>
  <c r="A282" i="46"/>
  <c r="K281" i="46"/>
  <c r="E281" i="46"/>
  <c r="D281" i="46"/>
  <c r="C281" i="46"/>
  <c r="B281" i="46"/>
  <c r="A281" i="46"/>
  <c r="K280" i="46"/>
  <c r="E280" i="46"/>
  <c r="D280" i="46"/>
  <c r="C280" i="46"/>
  <c r="B280" i="46"/>
  <c r="A280" i="46"/>
  <c r="K279" i="46"/>
  <c r="E279" i="46"/>
  <c r="D279" i="46"/>
  <c r="C279" i="46"/>
  <c r="B279" i="46"/>
  <c r="A279" i="46"/>
  <c r="K278" i="46"/>
  <c r="E278" i="46"/>
  <c r="D278" i="46"/>
  <c r="C278" i="46"/>
  <c r="B278" i="46"/>
  <c r="A278" i="46"/>
  <c r="K277" i="46"/>
  <c r="E277" i="46"/>
  <c r="D277" i="46"/>
  <c r="C277" i="46"/>
  <c r="B277" i="46"/>
  <c r="A277" i="46"/>
  <c r="K276" i="46"/>
  <c r="E276" i="46"/>
  <c r="D276" i="46"/>
  <c r="C276" i="46"/>
  <c r="B276" i="46"/>
  <c r="A276" i="46"/>
  <c r="K275" i="46"/>
  <c r="E275" i="46"/>
  <c r="D275" i="46"/>
  <c r="C275" i="46"/>
  <c r="B275" i="46"/>
  <c r="A275" i="46"/>
  <c r="K274" i="46"/>
  <c r="E274" i="46"/>
  <c r="D274" i="46"/>
  <c r="C274" i="46"/>
  <c r="B274" i="46"/>
  <c r="A274" i="46"/>
  <c r="K273" i="46"/>
  <c r="E273" i="46"/>
  <c r="D273" i="46"/>
  <c r="C273" i="46"/>
  <c r="B273" i="46"/>
  <c r="A273" i="46"/>
  <c r="K272" i="46"/>
  <c r="E272" i="46"/>
  <c r="D272" i="46"/>
  <c r="C272" i="46"/>
  <c r="B272" i="46"/>
  <c r="A272" i="46"/>
  <c r="K271" i="46"/>
  <c r="E271" i="46"/>
  <c r="D271" i="46"/>
  <c r="C271" i="46"/>
  <c r="B271" i="46"/>
  <c r="A271" i="46"/>
  <c r="K270" i="46"/>
  <c r="E270" i="46"/>
  <c r="D270" i="46"/>
  <c r="C270" i="46"/>
  <c r="B270" i="46"/>
  <c r="A270" i="46"/>
  <c r="K269" i="46"/>
  <c r="E269" i="46"/>
  <c r="D269" i="46"/>
  <c r="C269" i="46"/>
  <c r="B269" i="46"/>
  <c r="A269" i="46"/>
  <c r="K268" i="46"/>
  <c r="E268" i="46"/>
  <c r="D268" i="46"/>
  <c r="C268" i="46"/>
  <c r="B268" i="46"/>
  <c r="A268" i="46"/>
  <c r="K267" i="46"/>
  <c r="E267" i="46"/>
  <c r="D267" i="46"/>
  <c r="C267" i="46"/>
  <c r="B267" i="46"/>
  <c r="A267" i="46"/>
  <c r="K266" i="46"/>
  <c r="E266" i="46"/>
  <c r="D266" i="46"/>
  <c r="C266" i="46"/>
  <c r="B266" i="46"/>
  <c r="A266" i="46"/>
  <c r="K265" i="46"/>
  <c r="E265" i="46"/>
  <c r="D265" i="46"/>
  <c r="C265" i="46"/>
  <c r="B265" i="46"/>
  <c r="A265" i="46"/>
  <c r="K264" i="46"/>
  <c r="E264" i="46"/>
  <c r="D264" i="46"/>
  <c r="C264" i="46"/>
  <c r="B264" i="46"/>
  <c r="A264" i="46"/>
  <c r="K263" i="46"/>
  <c r="E263" i="46"/>
  <c r="D263" i="46"/>
  <c r="C263" i="46"/>
  <c r="B263" i="46"/>
  <c r="A263" i="46"/>
  <c r="K262" i="46"/>
  <c r="E262" i="46"/>
  <c r="D262" i="46"/>
  <c r="C262" i="46"/>
  <c r="B262" i="46"/>
  <c r="A262" i="46"/>
  <c r="K261" i="46"/>
  <c r="E261" i="46"/>
  <c r="D261" i="46"/>
  <c r="C261" i="46"/>
  <c r="B261" i="46"/>
  <c r="A261" i="46"/>
  <c r="K260" i="46"/>
  <c r="E260" i="46"/>
  <c r="D260" i="46"/>
  <c r="C260" i="46"/>
  <c r="B260" i="46"/>
  <c r="A260" i="46"/>
  <c r="K259" i="46"/>
  <c r="E259" i="46"/>
  <c r="D259" i="46"/>
  <c r="C259" i="46"/>
  <c r="B259" i="46"/>
  <c r="A259" i="46"/>
  <c r="K258" i="46"/>
  <c r="E258" i="46"/>
  <c r="D258" i="46"/>
  <c r="C258" i="46"/>
  <c r="B258" i="46"/>
  <c r="A258" i="46"/>
  <c r="K257" i="46"/>
  <c r="E257" i="46"/>
  <c r="D257" i="46"/>
  <c r="C257" i="46"/>
  <c r="B257" i="46"/>
  <c r="A257" i="46"/>
  <c r="K256" i="46"/>
  <c r="E256" i="46"/>
  <c r="D256" i="46"/>
  <c r="C256" i="46"/>
  <c r="B256" i="46"/>
  <c r="A256" i="46"/>
  <c r="K255" i="46"/>
  <c r="E255" i="46"/>
  <c r="D255" i="46"/>
  <c r="C255" i="46"/>
  <c r="B255" i="46"/>
  <c r="A255" i="46"/>
  <c r="K254" i="46"/>
  <c r="E254" i="46"/>
  <c r="D254" i="46"/>
  <c r="C254" i="46"/>
  <c r="B254" i="46"/>
  <c r="A254" i="46"/>
  <c r="K253" i="46"/>
  <c r="E253" i="46"/>
  <c r="D253" i="46"/>
  <c r="C253" i="46"/>
  <c r="B253" i="46"/>
  <c r="A253" i="46"/>
  <c r="K252" i="46"/>
  <c r="E252" i="46"/>
  <c r="D252" i="46"/>
  <c r="C252" i="46"/>
  <c r="B252" i="46"/>
  <c r="A252" i="46"/>
  <c r="K251" i="46"/>
  <c r="E251" i="46"/>
  <c r="D251" i="46"/>
  <c r="C251" i="46"/>
  <c r="B251" i="46"/>
  <c r="A251" i="46"/>
  <c r="K250" i="46"/>
  <c r="E250" i="46"/>
  <c r="D250" i="46"/>
  <c r="C250" i="46"/>
  <c r="B250" i="46"/>
  <c r="A250" i="46"/>
  <c r="K249" i="46"/>
  <c r="E249" i="46"/>
  <c r="D249" i="46"/>
  <c r="C249" i="46"/>
  <c r="B249" i="46"/>
  <c r="A249" i="46"/>
  <c r="K248" i="46"/>
  <c r="E248" i="46"/>
  <c r="D248" i="46"/>
  <c r="C248" i="46"/>
  <c r="B248" i="46"/>
  <c r="A248" i="46"/>
  <c r="K247" i="46"/>
  <c r="E247" i="46"/>
  <c r="D247" i="46"/>
  <c r="C247" i="46"/>
  <c r="B247" i="46"/>
  <c r="A247" i="46"/>
  <c r="K246" i="46"/>
  <c r="E246" i="46"/>
  <c r="D246" i="46"/>
  <c r="C246" i="46"/>
  <c r="B246" i="46"/>
  <c r="A246" i="46"/>
  <c r="K245" i="46"/>
  <c r="E245" i="46"/>
  <c r="D245" i="46"/>
  <c r="C245" i="46"/>
  <c r="B245" i="46"/>
  <c r="A245" i="46"/>
  <c r="K244" i="46"/>
  <c r="E244" i="46"/>
  <c r="D244" i="46"/>
  <c r="C244" i="46"/>
  <c r="B244" i="46"/>
  <c r="A244" i="46"/>
  <c r="K243" i="46"/>
  <c r="E243" i="46"/>
  <c r="D243" i="46"/>
  <c r="C243" i="46"/>
  <c r="B243" i="46"/>
  <c r="A243" i="46"/>
  <c r="K242" i="46"/>
  <c r="E242" i="46"/>
  <c r="D242" i="46"/>
  <c r="C242" i="46"/>
  <c r="B242" i="46"/>
  <c r="A242" i="46"/>
  <c r="K241" i="46"/>
  <c r="E241" i="46"/>
  <c r="D241" i="46"/>
  <c r="C241" i="46"/>
  <c r="B241" i="46"/>
  <c r="A241" i="46"/>
  <c r="K240" i="46"/>
  <c r="E240" i="46"/>
  <c r="D240" i="46"/>
  <c r="C240" i="46"/>
  <c r="B240" i="46"/>
  <c r="A240" i="46"/>
  <c r="K239" i="46"/>
  <c r="E239" i="46"/>
  <c r="D239" i="46"/>
  <c r="C239" i="46"/>
  <c r="B239" i="46"/>
  <c r="A239" i="46"/>
  <c r="K238" i="46"/>
  <c r="E238" i="46"/>
  <c r="D238" i="46"/>
  <c r="C238" i="46"/>
  <c r="B238" i="46"/>
  <c r="A238" i="46"/>
  <c r="K237" i="46"/>
  <c r="E237" i="46"/>
  <c r="D237" i="46"/>
  <c r="C237" i="46"/>
  <c r="B237" i="46"/>
  <c r="A237" i="46"/>
  <c r="K236" i="46"/>
  <c r="E236" i="46"/>
  <c r="D236" i="46"/>
  <c r="C236" i="46"/>
  <c r="B236" i="46"/>
  <c r="A236" i="46"/>
  <c r="K235" i="46"/>
  <c r="E235" i="46"/>
  <c r="D235" i="46"/>
  <c r="C235" i="46"/>
  <c r="B235" i="46"/>
  <c r="A235" i="46"/>
  <c r="K234" i="46"/>
  <c r="E234" i="46"/>
  <c r="D234" i="46"/>
  <c r="C234" i="46"/>
  <c r="B234" i="46"/>
  <c r="A234" i="46"/>
  <c r="K233" i="46"/>
  <c r="E233" i="46"/>
  <c r="D233" i="46"/>
  <c r="C233" i="46"/>
  <c r="B233" i="46"/>
  <c r="A233" i="46"/>
  <c r="K232" i="46"/>
  <c r="E232" i="46"/>
  <c r="D232" i="46"/>
  <c r="C232" i="46"/>
  <c r="B232" i="46"/>
  <c r="A232" i="46"/>
  <c r="K231" i="46"/>
  <c r="E231" i="46"/>
  <c r="D231" i="46"/>
  <c r="C231" i="46"/>
  <c r="B231" i="46"/>
  <c r="A231" i="46"/>
  <c r="K230" i="46"/>
  <c r="E230" i="46"/>
  <c r="D230" i="46"/>
  <c r="C230" i="46"/>
  <c r="B230" i="46"/>
  <c r="A230" i="46"/>
  <c r="K229" i="46"/>
  <c r="E229" i="46"/>
  <c r="D229" i="46"/>
  <c r="C229" i="46"/>
  <c r="B229" i="46"/>
  <c r="A229" i="46"/>
  <c r="K228" i="46"/>
  <c r="E228" i="46"/>
  <c r="D228" i="46"/>
  <c r="C228" i="46"/>
  <c r="B228" i="46"/>
  <c r="A228" i="46"/>
  <c r="K227" i="46"/>
  <c r="E227" i="46"/>
  <c r="D227" i="46"/>
  <c r="C227" i="46"/>
  <c r="B227" i="46"/>
  <c r="A227" i="46"/>
  <c r="K226" i="46"/>
  <c r="E226" i="46"/>
  <c r="D226" i="46"/>
  <c r="C226" i="46"/>
  <c r="B226" i="46"/>
  <c r="A226" i="46"/>
  <c r="K225" i="46"/>
  <c r="E225" i="46"/>
  <c r="D225" i="46"/>
  <c r="C225" i="46"/>
  <c r="B225" i="46"/>
  <c r="A225" i="46"/>
  <c r="K224" i="46"/>
  <c r="E224" i="46"/>
  <c r="D224" i="46"/>
  <c r="C224" i="46"/>
  <c r="B224" i="46"/>
  <c r="A224" i="46"/>
  <c r="K223" i="46"/>
  <c r="E223" i="46"/>
  <c r="D223" i="46"/>
  <c r="C223" i="46"/>
  <c r="B223" i="46"/>
  <c r="A223" i="46"/>
  <c r="K222" i="46"/>
  <c r="E222" i="46"/>
  <c r="D222" i="46"/>
  <c r="C222" i="46"/>
  <c r="B222" i="46"/>
  <c r="A222" i="46"/>
  <c r="K221" i="46"/>
  <c r="E221" i="46"/>
  <c r="D221" i="46"/>
  <c r="C221" i="46"/>
  <c r="B221" i="46"/>
  <c r="A221" i="46"/>
  <c r="K220" i="46"/>
  <c r="E220" i="46"/>
  <c r="D220" i="46"/>
  <c r="C220" i="46"/>
  <c r="B220" i="46"/>
  <c r="A220" i="46"/>
  <c r="K219" i="46"/>
  <c r="E219" i="46"/>
  <c r="D219" i="46"/>
  <c r="C219" i="46"/>
  <c r="B219" i="46"/>
  <c r="A219" i="46"/>
  <c r="K218" i="46"/>
  <c r="E218" i="46"/>
  <c r="D218" i="46"/>
  <c r="C218" i="46"/>
  <c r="B218" i="46"/>
  <c r="A218" i="46"/>
  <c r="K217" i="46"/>
  <c r="E217" i="46"/>
  <c r="D217" i="46"/>
  <c r="C217" i="46"/>
  <c r="B217" i="46"/>
  <c r="A217" i="46"/>
  <c r="K216" i="46"/>
  <c r="E216" i="46"/>
  <c r="D216" i="46"/>
  <c r="C216" i="46"/>
  <c r="B216" i="46"/>
  <c r="A216" i="46"/>
  <c r="K215" i="46"/>
  <c r="E215" i="46"/>
  <c r="D215" i="46"/>
  <c r="C215" i="46"/>
  <c r="B215" i="46"/>
  <c r="A215" i="46"/>
  <c r="K214" i="46"/>
  <c r="E214" i="46"/>
  <c r="D214" i="46"/>
  <c r="C214" i="46"/>
  <c r="B214" i="46"/>
  <c r="A214" i="46"/>
  <c r="K213" i="46"/>
  <c r="E213" i="46"/>
  <c r="D213" i="46"/>
  <c r="C213" i="46"/>
  <c r="B213" i="46"/>
  <c r="A213" i="46"/>
  <c r="K212" i="46"/>
  <c r="E212" i="46"/>
  <c r="D212" i="46"/>
  <c r="C212" i="46"/>
  <c r="B212" i="46"/>
  <c r="A212" i="46"/>
  <c r="K211" i="46"/>
  <c r="E211" i="46"/>
  <c r="D211" i="46"/>
  <c r="C211" i="46"/>
  <c r="B211" i="46"/>
  <c r="A211" i="46"/>
  <c r="K210" i="46"/>
  <c r="E210" i="46"/>
  <c r="D210" i="46"/>
  <c r="C210" i="46"/>
  <c r="B210" i="46"/>
  <c r="A210" i="46"/>
  <c r="K209" i="46"/>
  <c r="E209" i="46"/>
  <c r="D209" i="46"/>
  <c r="C209" i="46"/>
  <c r="B209" i="46"/>
  <c r="A209" i="46"/>
  <c r="K208" i="46"/>
  <c r="E208" i="46"/>
  <c r="D208" i="46"/>
  <c r="C208" i="46"/>
  <c r="B208" i="46"/>
  <c r="A208" i="46"/>
  <c r="K207" i="46"/>
  <c r="E207" i="46"/>
  <c r="D207" i="46"/>
  <c r="C207" i="46"/>
  <c r="B207" i="46"/>
  <c r="A207" i="46"/>
  <c r="K206" i="46"/>
  <c r="E206" i="46"/>
  <c r="D206" i="46"/>
  <c r="C206" i="46"/>
  <c r="B206" i="46"/>
  <c r="A206" i="46"/>
  <c r="K205" i="46"/>
  <c r="E205" i="46"/>
  <c r="D205" i="46"/>
  <c r="C205" i="46"/>
  <c r="B205" i="46"/>
  <c r="A205" i="46"/>
  <c r="K204" i="46"/>
  <c r="E204" i="46"/>
  <c r="D204" i="46"/>
  <c r="C204" i="46"/>
  <c r="B204" i="46"/>
  <c r="A204" i="46"/>
  <c r="K203" i="46"/>
  <c r="E203" i="46"/>
  <c r="D203" i="46"/>
  <c r="C203" i="46"/>
  <c r="B203" i="46"/>
  <c r="A203" i="46"/>
  <c r="K202" i="46"/>
  <c r="E202" i="46"/>
  <c r="D202" i="46"/>
  <c r="C202" i="46"/>
  <c r="B202" i="46"/>
  <c r="A202" i="46"/>
  <c r="K201" i="46"/>
  <c r="E201" i="46"/>
  <c r="D201" i="46"/>
  <c r="C201" i="46"/>
  <c r="B201" i="46"/>
  <c r="A201" i="46"/>
  <c r="K200" i="46"/>
  <c r="E200" i="46"/>
  <c r="D200" i="46"/>
  <c r="C200" i="46"/>
  <c r="B200" i="46"/>
  <c r="A200" i="46"/>
  <c r="K199" i="46"/>
  <c r="E199" i="46"/>
  <c r="D199" i="46"/>
  <c r="C199" i="46"/>
  <c r="B199" i="46"/>
  <c r="A199" i="46"/>
  <c r="K198" i="46"/>
  <c r="E198" i="46"/>
  <c r="D198" i="46"/>
  <c r="C198" i="46"/>
  <c r="B198" i="46"/>
  <c r="A198" i="46"/>
  <c r="K197" i="46"/>
  <c r="E197" i="46"/>
  <c r="D197" i="46"/>
  <c r="C197" i="46"/>
  <c r="B197" i="46"/>
  <c r="A197" i="46"/>
  <c r="K196" i="46"/>
  <c r="E196" i="46"/>
  <c r="D196" i="46"/>
  <c r="C196" i="46"/>
  <c r="B196" i="46"/>
  <c r="A196" i="46"/>
  <c r="L195" i="46"/>
  <c r="K195" i="46"/>
  <c r="E195" i="46"/>
  <c r="D195" i="46"/>
  <c r="C195" i="46"/>
  <c r="B195" i="46"/>
  <c r="A195" i="46"/>
  <c r="L194" i="46"/>
  <c r="K194" i="46"/>
  <c r="E194" i="46"/>
  <c r="D194" i="46"/>
  <c r="C194" i="46"/>
  <c r="B194" i="46"/>
  <c r="A194" i="46"/>
  <c r="L193" i="46"/>
  <c r="K193" i="46"/>
  <c r="E193" i="46"/>
  <c r="D193" i="46"/>
  <c r="C193" i="46"/>
  <c r="B193" i="46"/>
  <c r="A193" i="46"/>
  <c r="L192" i="46"/>
  <c r="K192" i="46"/>
  <c r="E192" i="46"/>
  <c r="D192" i="46"/>
  <c r="C192" i="46"/>
  <c r="B192" i="46"/>
  <c r="A192" i="46"/>
  <c r="L191" i="46"/>
  <c r="K191" i="46"/>
  <c r="E191" i="46"/>
  <c r="D191" i="46"/>
  <c r="C191" i="46"/>
  <c r="B191" i="46"/>
  <c r="A191" i="46"/>
  <c r="L190" i="46"/>
  <c r="K190" i="46"/>
  <c r="E190" i="46"/>
  <c r="D190" i="46"/>
  <c r="C190" i="46"/>
  <c r="B190" i="46"/>
  <c r="A190" i="46"/>
  <c r="L189" i="46"/>
  <c r="K189" i="46"/>
  <c r="E189" i="46"/>
  <c r="D189" i="46"/>
  <c r="C189" i="46"/>
  <c r="B189" i="46"/>
  <c r="A189" i="46"/>
  <c r="L188" i="46"/>
  <c r="K188" i="46"/>
  <c r="E188" i="46"/>
  <c r="D188" i="46"/>
  <c r="C188" i="46"/>
  <c r="B188" i="46"/>
  <c r="A188" i="46"/>
  <c r="L187" i="46"/>
  <c r="K187" i="46"/>
  <c r="E187" i="46"/>
  <c r="D187" i="46"/>
  <c r="C187" i="46"/>
  <c r="B187" i="46"/>
  <c r="A187" i="46"/>
  <c r="L186" i="46"/>
  <c r="K186" i="46"/>
  <c r="E186" i="46"/>
  <c r="D186" i="46"/>
  <c r="C186" i="46"/>
  <c r="B186" i="46"/>
  <c r="A186" i="46"/>
  <c r="L185" i="46"/>
  <c r="K185" i="46"/>
  <c r="E185" i="46"/>
  <c r="D185" i="46"/>
  <c r="C185" i="46"/>
  <c r="B185" i="46"/>
  <c r="A185" i="46"/>
  <c r="L184" i="46"/>
  <c r="K184" i="46"/>
  <c r="E184" i="46"/>
  <c r="D184" i="46"/>
  <c r="C184" i="46"/>
  <c r="B184" i="46"/>
  <c r="A184" i="46"/>
  <c r="L183" i="46"/>
  <c r="K183" i="46"/>
  <c r="E183" i="46"/>
  <c r="D183" i="46"/>
  <c r="C183" i="46"/>
  <c r="B183" i="46"/>
  <c r="A183" i="46"/>
  <c r="L182" i="46"/>
  <c r="K182" i="46"/>
  <c r="E182" i="46"/>
  <c r="D182" i="46"/>
  <c r="C182" i="46"/>
  <c r="B182" i="46"/>
  <c r="A182" i="46"/>
  <c r="L181" i="46"/>
  <c r="K181" i="46"/>
  <c r="E181" i="46"/>
  <c r="D181" i="46"/>
  <c r="C181" i="46"/>
  <c r="B181" i="46"/>
  <c r="A181" i="46"/>
  <c r="L180" i="46"/>
  <c r="K180" i="46"/>
  <c r="E180" i="46"/>
  <c r="D180" i="46"/>
  <c r="C180" i="46"/>
  <c r="B180" i="46"/>
  <c r="A180" i="46"/>
  <c r="L179" i="46"/>
  <c r="K179" i="46"/>
  <c r="E179" i="46"/>
  <c r="D179" i="46"/>
  <c r="C179" i="46"/>
  <c r="B179" i="46"/>
  <c r="A179" i="46"/>
  <c r="L178" i="46"/>
  <c r="K178" i="46"/>
  <c r="E178" i="46"/>
  <c r="D178" i="46"/>
  <c r="C178" i="46"/>
  <c r="B178" i="46"/>
  <c r="A178" i="46"/>
  <c r="L177" i="46"/>
  <c r="K177" i="46"/>
  <c r="E177" i="46"/>
  <c r="D177" i="46"/>
  <c r="C177" i="46"/>
  <c r="B177" i="46"/>
  <c r="A177" i="46"/>
  <c r="L176" i="46"/>
  <c r="K176" i="46"/>
  <c r="E176" i="46"/>
  <c r="D176" i="46"/>
  <c r="C176" i="46"/>
  <c r="B176" i="46"/>
  <c r="A176" i="46"/>
  <c r="L175" i="46"/>
  <c r="K175" i="46"/>
  <c r="E175" i="46"/>
  <c r="D175" i="46"/>
  <c r="C175" i="46"/>
  <c r="B175" i="46"/>
  <c r="A175" i="46"/>
  <c r="L174" i="46"/>
  <c r="K174" i="46"/>
  <c r="E174" i="46"/>
  <c r="D174" i="46"/>
  <c r="C174" i="46"/>
  <c r="B174" i="46"/>
  <c r="A174" i="46"/>
  <c r="L173" i="46"/>
  <c r="K173" i="46"/>
  <c r="E173" i="46"/>
  <c r="D173" i="46"/>
  <c r="C173" i="46"/>
  <c r="B173" i="46"/>
  <c r="A173" i="46"/>
  <c r="L172" i="46"/>
  <c r="K172" i="46"/>
  <c r="E172" i="46"/>
  <c r="D172" i="46"/>
  <c r="C172" i="46"/>
  <c r="B172" i="46"/>
  <c r="A172" i="46"/>
  <c r="L171" i="46"/>
  <c r="K171" i="46"/>
  <c r="E171" i="46"/>
  <c r="D171" i="46"/>
  <c r="C171" i="46"/>
  <c r="B171" i="46"/>
  <c r="A171" i="46"/>
  <c r="L170" i="46"/>
  <c r="K170" i="46"/>
  <c r="E170" i="46"/>
  <c r="D170" i="46"/>
  <c r="C170" i="46"/>
  <c r="B170" i="46"/>
  <c r="A170" i="46"/>
  <c r="L169" i="46"/>
  <c r="K169" i="46"/>
  <c r="E169" i="46"/>
  <c r="D169" i="46"/>
  <c r="C169" i="46"/>
  <c r="B169" i="46"/>
  <c r="A169" i="46"/>
  <c r="L168" i="46"/>
  <c r="K168" i="46"/>
  <c r="E168" i="46"/>
  <c r="D168" i="46"/>
  <c r="C168" i="46"/>
  <c r="B168" i="46"/>
  <c r="A168" i="46"/>
  <c r="L167" i="46"/>
  <c r="K167" i="46"/>
  <c r="E167" i="46"/>
  <c r="D167" i="46"/>
  <c r="C167" i="46"/>
  <c r="B167" i="46"/>
  <c r="A167" i="46"/>
  <c r="L166" i="46"/>
  <c r="K166" i="46"/>
  <c r="E166" i="46"/>
  <c r="D166" i="46"/>
  <c r="C166" i="46"/>
  <c r="B166" i="46"/>
  <c r="A166" i="46"/>
  <c r="L165" i="46"/>
  <c r="K165" i="46"/>
  <c r="E165" i="46"/>
  <c r="D165" i="46"/>
  <c r="C165" i="46"/>
  <c r="B165" i="46"/>
  <c r="A165" i="46"/>
  <c r="L164" i="46"/>
  <c r="K164" i="46"/>
  <c r="E164" i="46"/>
  <c r="D164" i="46"/>
  <c r="C164" i="46"/>
  <c r="B164" i="46"/>
  <c r="A164" i="46"/>
  <c r="L163" i="46"/>
  <c r="K163" i="46"/>
  <c r="E163" i="46"/>
  <c r="D163" i="46"/>
  <c r="C163" i="46"/>
  <c r="B163" i="46"/>
  <c r="A163" i="46"/>
  <c r="L162" i="46"/>
  <c r="K162" i="46"/>
  <c r="E162" i="46"/>
  <c r="D162" i="46"/>
  <c r="C162" i="46"/>
  <c r="B162" i="46"/>
  <c r="A162" i="46"/>
  <c r="L161" i="46"/>
  <c r="K161" i="46"/>
  <c r="E161" i="46"/>
  <c r="D161" i="46"/>
  <c r="C161" i="46"/>
  <c r="B161" i="46"/>
  <c r="A161" i="46"/>
  <c r="L160" i="46"/>
  <c r="K160" i="46"/>
  <c r="E160" i="46"/>
  <c r="D160" i="46"/>
  <c r="C160" i="46"/>
  <c r="B160" i="46"/>
  <c r="A160" i="46"/>
  <c r="L159" i="46"/>
  <c r="K159" i="46"/>
  <c r="E159" i="46"/>
  <c r="D159" i="46"/>
  <c r="C159" i="46"/>
  <c r="B159" i="46"/>
  <c r="A159" i="46"/>
  <c r="L158" i="46"/>
  <c r="K158" i="46"/>
  <c r="E158" i="46"/>
  <c r="D158" i="46"/>
  <c r="C158" i="46"/>
  <c r="B158" i="46"/>
  <c r="A158" i="46"/>
  <c r="L157" i="46"/>
  <c r="K157" i="46"/>
  <c r="E157" i="46"/>
  <c r="D157" i="46"/>
  <c r="C157" i="46"/>
  <c r="B157" i="46"/>
  <c r="A157" i="46"/>
  <c r="L156" i="46"/>
  <c r="K156" i="46"/>
  <c r="E156" i="46"/>
  <c r="D156" i="46"/>
  <c r="C156" i="46"/>
  <c r="B156" i="46"/>
  <c r="A156" i="46"/>
  <c r="L155" i="46"/>
  <c r="K155" i="46"/>
  <c r="E155" i="46"/>
  <c r="D155" i="46"/>
  <c r="C155" i="46"/>
  <c r="B155" i="46"/>
  <c r="A155" i="46"/>
  <c r="L154" i="46"/>
  <c r="K154" i="46"/>
  <c r="E154" i="46"/>
  <c r="D154" i="46"/>
  <c r="C154" i="46"/>
  <c r="B154" i="46"/>
  <c r="A154" i="46"/>
  <c r="L153" i="46"/>
  <c r="K153" i="46"/>
  <c r="E153" i="46"/>
  <c r="D153" i="46"/>
  <c r="C153" i="46"/>
  <c r="B153" i="46"/>
  <c r="A153" i="46"/>
  <c r="L152" i="46"/>
  <c r="K152" i="46"/>
  <c r="E152" i="46"/>
  <c r="D152" i="46"/>
  <c r="C152" i="46"/>
  <c r="B152" i="46"/>
  <c r="A152" i="46"/>
  <c r="L151" i="46"/>
  <c r="K151" i="46"/>
  <c r="E151" i="46"/>
  <c r="D151" i="46"/>
  <c r="C151" i="46"/>
  <c r="B151" i="46"/>
  <c r="A151" i="46"/>
  <c r="L150" i="46"/>
  <c r="K150" i="46"/>
  <c r="E150" i="46"/>
  <c r="D150" i="46"/>
  <c r="C150" i="46"/>
  <c r="B150" i="46"/>
  <c r="A150" i="46"/>
  <c r="L149" i="46"/>
  <c r="K149" i="46"/>
  <c r="E149" i="46"/>
  <c r="D149" i="46"/>
  <c r="C149" i="46"/>
  <c r="B149" i="46"/>
  <c r="A149" i="46"/>
  <c r="L148" i="46"/>
  <c r="K148" i="46"/>
  <c r="E148" i="46"/>
  <c r="D148" i="46"/>
  <c r="C148" i="46"/>
  <c r="B148" i="46"/>
  <c r="A148" i="46"/>
  <c r="L147" i="46"/>
  <c r="K147" i="46"/>
  <c r="E147" i="46"/>
  <c r="D147" i="46"/>
  <c r="C147" i="46"/>
  <c r="B147" i="46"/>
  <c r="A147" i="46"/>
  <c r="L146" i="46"/>
  <c r="K146" i="46"/>
  <c r="E146" i="46"/>
  <c r="D146" i="46"/>
  <c r="C146" i="46"/>
  <c r="B146" i="46"/>
  <c r="A146" i="46"/>
  <c r="L145" i="46"/>
  <c r="K145" i="46"/>
  <c r="E145" i="46"/>
  <c r="D145" i="46"/>
  <c r="C145" i="46"/>
  <c r="B145" i="46"/>
  <c r="A145" i="46"/>
  <c r="L144" i="46"/>
  <c r="K144" i="46"/>
  <c r="E144" i="46"/>
  <c r="D144" i="46"/>
  <c r="C144" i="46"/>
  <c r="B144" i="46"/>
  <c r="A144" i="46"/>
  <c r="L143" i="46"/>
  <c r="K143" i="46"/>
  <c r="E143" i="46"/>
  <c r="D143" i="46"/>
  <c r="C143" i="46"/>
  <c r="B143" i="46"/>
  <c r="A143" i="46"/>
  <c r="L142" i="46"/>
  <c r="K142" i="46"/>
  <c r="E142" i="46"/>
  <c r="D142" i="46"/>
  <c r="C142" i="46"/>
  <c r="B142" i="46"/>
  <c r="A142" i="46"/>
  <c r="L141" i="46"/>
  <c r="K141" i="46"/>
  <c r="E141" i="46"/>
  <c r="D141" i="46"/>
  <c r="C141" i="46"/>
  <c r="B141" i="46"/>
  <c r="A141" i="46"/>
  <c r="L140" i="46"/>
  <c r="K140" i="46"/>
  <c r="E140" i="46"/>
  <c r="D140" i="46"/>
  <c r="C140" i="46"/>
  <c r="B140" i="46"/>
  <c r="A140" i="46"/>
  <c r="L139" i="46"/>
  <c r="K139" i="46"/>
  <c r="E139" i="46"/>
  <c r="D139" i="46"/>
  <c r="C139" i="46"/>
  <c r="B139" i="46"/>
  <c r="A139" i="46"/>
  <c r="L138" i="46"/>
  <c r="K138" i="46"/>
  <c r="E138" i="46"/>
  <c r="D138" i="46"/>
  <c r="C138" i="46"/>
  <c r="B138" i="46"/>
  <c r="A138" i="46"/>
  <c r="L137" i="46"/>
  <c r="K137" i="46"/>
  <c r="E137" i="46"/>
  <c r="D137" i="46"/>
  <c r="C137" i="46"/>
  <c r="B137" i="46"/>
  <c r="A137" i="46"/>
  <c r="L136" i="46"/>
  <c r="K136" i="46"/>
  <c r="E136" i="46"/>
  <c r="D136" i="46"/>
  <c r="C136" i="46"/>
  <c r="B136" i="46"/>
  <c r="A136" i="46"/>
  <c r="L135" i="46"/>
  <c r="K135" i="46"/>
  <c r="E135" i="46"/>
  <c r="D135" i="46"/>
  <c r="C135" i="46"/>
  <c r="B135" i="46"/>
  <c r="A135" i="46"/>
  <c r="L134" i="46"/>
  <c r="K134" i="46"/>
  <c r="E134" i="46"/>
  <c r="D134" i="46"/>
  <c r="C134" i="46"/>
  <c r="B134" i="46"/>
  <c r="A134" i="46"/>
  <c r="L133" i="46"/>
  <c r="K133" i="46"/>
  <c r="E133" i="46"/>
  <c r="D133" i="46"/>
  <c r="C133" i="46"/>
  <c r="B133" i="46"/>
  <c r="A133" i="46"/>
  <c r="L132" i="46"/>
  <c r="K132" i="46"/>
  <c r="E132" i="46"/>
  <c r="D132" i="46"/>
  <c r="C132" i="46"/>
  <c r="B132" i="46"/>
  <c r="A132" i="46"/>
  <c r="L131" i="46"/>
  <c r="K131" i="46"/>
  <c r="E131" i="46"/>
  <c r="D131" i="46"/>
  <c r="C131" i="46"/>
  <c r="B131" i="46"/>
  <c r="A131" i="46"/>
  <c r="L130" i="46"/>
  <c r="K130" i="46"/>
  <c r="E130" i="46"/>
  <c r="D130" i="46"/>
  <c r="C130" i="46"/>
  <c r="B130" i="46"/>
  <c r="A130" i="46"/>
  <c r="L129" i="46"/>
  <c r="K129" i="46"/>
  <c r="E129" i="46"/>
  <c r="D129" i="46"/>
  <c r="C129" i="46"/>
  <c r="B129" i="46"/>
  <c r="A129" i="46"/>
  <c r="L128" i="46"/>
  <c r="K128" i="46"/>
  <c r="E128" i="46"/>
  <c r="D128" i="46"/>
  <c r="C128" i="46"/>
  <c r="B128" i="46"/>
  <c r="A128" i="46"/>
  <c r="L127" i="46"/>
  <c r="K127" i="46"/>
  <c r="E127" i="46"/>
  <c r="D127" i="46"/>
  <c r="C127" i="46"/>
  <c r="B127" i="46"/>
  <c r="A127" i="46"/>
  <c r="L126" i="46"/>
  <c r="K126" i="46"/>
  <c r="E126" i="46"/>
  <c r="D126" i="46"/>
  <c r="C126" i="46"/>
  <c r="B126" i="46"/>
  <c r="A126" i="46"/>
  <c r="L125" i="46"/>
  <c r="K125" i="46"/>
  <c r="E125" i="46"/>
  <c r="D125" i="46"/>
  <c r="C125" i="46"/>
  <c r="B125" i="46"/>
  <c r="A125" i="46"/>
  <c r="L124" i="46"/>
  <c r="K124" i="46"/>
  <c r="E124" i="46"/>
  <c r="D124" i="46"/>
  <c r="C124" i="46"/>
  <c r="B124" i="46"/>
  <c r="A124" i="46"/>
  <c r="L123" i="46"/>
  <c r="K123" i="46"/>
  <c r="E123" i="46"/>
  <c r="D123" i="46"/>
  <c r="C123" i="46"/>
  <c r="B123" i="46"/>
  <c r="A123" i="46"/>
  <c r="L122" i="46"/>
  <c r="K122" i="46"/>
  <c r="E122" i="46"/>
  <c r="D122" i="46"/>
  <c r="C122" i="46"/>
  <c r="B122" i="46"/>
  <c r="A122" i="46"/>
  <c r="L121" i="46"/>
  <c r="K121" i="46"/>
  <c r="E121" i="46"/>
  <c r="D121" i="46"/>
  <c r="C121" i="46"/>
  <c r="B121" i="46"/>
  <c r="A121" i="46"/>
  <c r="L120" i="46"/>
  <c r="K120" i="46"/>
  <c r="E120" i="46"/>
  <c r="D120" i="46"/>
  <c r="C120" i="46"/>
  <c r="B120" i="46"/>
  <c r="A120" i="46"/>
  <c r="L119" i="46"/>
  <c r="K119" i="46"/>
  <c r="E119" i="46"/>
  <c r="D119" i="46"/>
  <c r="C119" i="46"/>
  <c r="B119" i="46"/>
  <c r="A119" i="46"/>
  <c r="L118" i="46"/>
  <c r="K118" i="46"/>
  <c r="E118" i="46"/>
  <c r="D118" i="46"/>
  <c r="C118" i="46"/>
  <c r="B118" i="46"/>
  <c r="A118" i="46"/>
  <c r="L117" i="46"/>
  <c r="K117" i="46"/>
  <c r="E117" i="46"/>
  <c r="D117" i="46"/>
  <c r="C117" i="46"/>
  <c r="B117" i="46"/>
  <c r="A117" i="46"/>
  <c r="L116" i="46"/>
  <c r="K116" i="46"/>
  <c r="E116" i="46"/>
  <c r="D116" i="46"/>
  <c r="C116" i="46"/>
  <c r="B116" i="46"/>
  <c r="A116" i="46"/>
  <c r="L115" i="46"/>
  <c r="K115" i="46"/>
  <c r="E115" i="46"/>
  <c r="D115" i="46"/>
  <c r="C115" i="46"/>
  <c r="B115" i="46"/>
  <c r="A115" i="46"/>
  <c r="L114" i="46"/>
  <c r="K114" i="46"/>
  <c r="E114" i="46"/>
  <c r="D114" i="46"/>
  <c r="C114" i="46"/>
  <c r="B114" i="46"/>
  <c r="A114" i="46"/>
  <c r="L113" i="46"/>
  <c r="K113" i="46"/>
  <c r="E113" i="46"/>
  <c r="D113" i="46"/>
  <c r="C113" i="46"/>
  <c r="B113" i="46"/>
  <c r="A113" i="46"/>
  <c r="L112" i="46"/>
  <c r="K112" i="46"/>
  <c r="E112" i="46"/>
  <c r="D112" i="46"/>
  <c r="C112" i="46"/>
  <c r="B112" i="46"/>
  <c r="A112" i="46"/>
  <c r="L111" i="46"/>
  <c r="K111" i="46"/>
  <c r="E111" i="46"/>
  <c r="D111" i="46"/>
  <c r="C111" i="46"/>
  <c r="B111" i="46"/>
  <c r="A111" i="46"/>
  <c r="L110" i="46"/>
  <c r="K110" i="46"/>
  <c r="E110" i="46"/>
  <c r="D110" i="46"/>
  <c r="C110" i="46"/>
  <c r="B110" i="46"/>
  <c r="A110" i="46"/>
  <c r="L109" i="46"/>
  <c r="K109" i="46"/>
  <c r="E109" i="46"/>
  <c r="D109" i="46"/>
  <c r="C109" i="46"/>
  <c r="B109" i="46"/>
  <c r="A109" i="46"/>
  <c r="L108" i="46"/>
  <c r="K108" i="46"/>
  <c r="E108" i="46"/>
  <c r="D108" i="46"/>
  <c r="C108" i="46"/>
  <c r="B108" i="46"/>
  <c r="A108" i="46"/>
  <c r="L107" i="46"/>
  <c r="K107" i="46"/>
  <c r="E107" i="46"/>
  <c r="D107" i="46"/>
  <c r="C107" i="46"/>
  <c r="B107" i="46"/>
  <c r="A107" i="46"/>
  <c r="L106" i="46"/>
  <c r="K106" i="46"/>
  <c r="E106" i="46"/>
  <c r="D106" i="46"/>
  <c r="C106" i="46"/>
  <c r="B106" i="46"/>
  <c r="A106" i="46"/>
  <c r="L105" i="46"/>
  <c r="K105" i="46"/>
  <c r="E105" i="46"/>
  <c r="D105" i="46"/>
  <c r="C105" i="46"/>
  <c r="B105" i="46"/>
  <c r="A105" i="46"/>
  <c r="L104" i="46"/>
  <c r="K104" i="46"/>
  <c r="E104" i="46"/>
  <c r="D104" i="46"/>
  <c r="C104" i="46"/>
  <c r="B104" i="46"/>
  <c r="A104" i="46"/>
  <c r="L103" i="46"/>
  <c r="K103" i="46"/>
  <c r="E103" i="46"/>
  <c r="D103" i="46"/>
  <c r="C103" i="46"/>
  <c r="B103" i="46"/>
  <c r="A103" i="46"/>
  <c r="L102" i="46"/>
  <c r="K102" i="46"/>
  <c r="E102" i="46"/>
  <c r="D102" i="46"/>
  <c r="C102" i="46"/>
  <c r="B102" i="46"/>
  <c r="A102" i="46"/>
  <c r="L101" i="46"/>
  <c r="K101" i="46"/>
  <c r="E101" i="46"/>
  <c r="D101" i="46"/>
  <c r="C101" i="46"/>
  <c r="B101" i="46"/>
  <c r="A101" i="46"/>
  <c r="L100" i="46"/>
  <c r="K100" i="46"/>
  <c r="E100" i="46"/>
  <c r="D100" i="46"/>
  <c r="C100" i="46"/>
  <c r="B100" i="46"/>
  <c r="A100" i="46"/>
  <c r="L99" i="46"/>
  <c r="K99" i="46"/>
  <c r="E99" i="46"/>
  <c r="D99" i="46"/>
  <c r="C99" i="46"/>
  <c r="B99" i="46"/>
  <c r="A99" i="46"/>
  <c r="L98" i="46"/>
  <c r="K98" i="46"/>
  <c r="E98" i="46"/>
  <c r="D98" i="46"/>
  <c r="C98" i="46"/>
  <c r="B98" i="46"/>
  <c r="A98" i="46"/>
  <c r="L97" i="46"/>
  <c r="K97" i="46"/>
  <c r="E97" i="46"/>
  <c r="D97" i="46"/>
  <c r="C97" i="46"/>
  <c r="B97" i="46"/>
  <c r="A97" i="46"/>
  <c r="L96" i="46"/>
  <c r="K96" i="46"/>
  <c r="E96" i="46"/>
  <c r="D96" i="46"/>
  <c r="C96" i="46"/>
  <c r="B96" i="46"/>
  <c r="A96" i="46"/>
  <c r="L95" i="46"/>
  <c r="K95" i="46"/>
  <c r="E95" i="46"/>
  <c r="D95" i="46"/>
  <c r="C95" i="46"/>
  <c r="B95" i="46"/>
  <c r="A95" i="46"/>
  <c r="L94" i="46"/>
  <c r="K94" i="46"/>
  <c r="E94" i="46"/>
  <c r="D94" i="46"/>
  <c r="C94" i="46"/>
  <c r="B94" i="46"/>
  <c r="A94" i="46"/>
  <c r="L93" i="46"/>
  <c r="K93" i="46"/>
  <c r="E93" i="46"/>
  <c r="D93" i="46"/>
  <c r="C93" i="46"/>
  <c r="B93" i="46"/>
  <c r="A93" i="46"/>
  <c r="L92" i="46"/>
  <c r="K92" i="46"/>
  <c r="E92" i="46"/>
  <c r="D92" i="46"/>
  <c r="C92" i="46"/>
  <c r="B92" i="46"/>
  <c r="A92" i="46"/>
  <c r="L91" i="46"/>
  <c r="K91" i="46"/>
  <c r="E91" i="46"/>
  <c r="D91" i="46"/>
  <c r="C91" i="46"/>
  <c r="B91" i="46"/>
  <c r="A91" i="46"/>
  <c r="L90" i="46"/>
  <c r="K90" i="46"/>
  <c r="E90" i="46"/>
  <c r="D90" i="46"/>
  <c r="C90" i="46"/>
  <c r="B90" i="46"/>
  <c r="A90" i="46"/>
  <c r="L89" i="46"/>
  <c r="K89" i="46"/>
  <c r="E89" i="46"/>
  <c r="D89" i="46"/>
  <c r="C89" i="46"/>
  <c r="B89" i="46"/>
  <c r="A89" i="46"/>
  <c r="L88" i="46"/>
  <c r="K88" i="46"/>
  <c r="E88" i="46"/>
  <c r="D88" i="46"/>
  <c r="C88" i="46"/>
  <c r="B88" i="46"/>
  <c r="A88" i="46"/>
  <c r="L87" i="46"/>
  <c r="K87" i="46"/>
  <c r="E87" i="46"/>
  <c r="D87" i="46"/>
  <c r="C87" i="46"/>
  <c r="B87" i="46"/>
  <c r="A87" i="46"/>
  <c r="L86" i="46"/>
  <c r="K86" i="46"/>
  <c r="E86" i="46"/>
  <c r="D86" i="46"/>
  <c r="C86" i="46"/>
  <c r="B86" i="46"/>
  <c r="A86" i="46"/>
  <c r="L85" i="46"/>
  <c r="K85" i="46"/>
  <c r="E85" i="46"/>
  <c r="D85" i="46"/>
  <c r="C85" i="46"/>
  <c r="B85" i="46"/>
  <c r="A85" i="46"/>
  <c r="L84" i="46"/>
  <c r="K84" i="46"/>
  <c r="E84" i="46"/>
  <c r="D84" i="46"/>
  <c r="C84" i="46"/>
  <c r="B84" i="46"/>
  <c r="A84" i="46"/>
  <c r="L83" i="46"/>
  <c r="K83" i="46"/>
  <c r="E83" i="46"/>
  <c r="D83" i="46"/>
  <c r="C83" i="46"/>
  <c r="B83" i="46"/>
  <c r="A83" i="46"/>
  <c r="L82" i="46"/>
  <c r="K82" i="46"/>
  <c r="E82" i="46"/>
  <c r="D82" i="46"/>
  <c r="C82" i="46"/>
  <c r="B82" i="46"/>
  <c r="A82" i="46"/>
  <c r="L81" i="46"/>
  <c r="K81" i="46"/>
  <c r="E81" i="46"/>
  <c r="D81" i="46"/>
  <c r="C81" i="46"/>
  <c r="B81" i="46"/>
  <c r="A81" i="46"/>
  <c r="L80" i="46"/>
  <c r="K80" i="46"/>
  <c r="E80" i="46"/>
  <c r="D80" i="46"/>
  <c r="C80" i="46"/>
  <c r="B80" i="46"/>
  <c r="A80" i="46"/>
  <c r="L79" i="46"/>
  <c r="K79" i="46"/>
  <c r="E79" i="46"/>
  <c r="D79" i="46"/>
  <c r="C79" i="46"/>
  <c r="B79" i="46"/>
  <c r="A79" i="46"/>
  <c r="L78" i="46"/>
  <c r="K78" i="46"/>
  <c r="E78" i="46"/>
  <c r="D78" i="46"/>
  <c r="C78" i="46"/>
  <c r="B78" i="46"/>
  <c r="A78" i="46"/>
  <c r="L77" i="46"/>
  <c r="K77" i="46"/>
  <c r="E77" i="46"/>
  <c r="D77" i="46"/>
  <c r="C77" i="46"/>
  <c r="B77" i="46"/>
  <c r="A77" i="46"/>
  <c r="L76" i="46"/>
  <c r="K76" i="46"/>
  <c r="E76" i="46"/>
  <c r="D76" i="46"/>
  <c r="C76" i="46"/>
  <c r="B76" i="46"/>
  <c r="A76" i="46"/>
  <c r="L75" i="46"/>
  <c r="K75" i="46"/>
  <c r="E75" i="46"/>
  <c r="D75" i="46"/>
  <c r="C75" i="46"/>
  <c r="B75" i="46"/>
  <c r="A75" i="46"/>
  <c r="L74" i="46"/>
  <c r="K74" i="46"/>
  <c r="E74" i="46"/>
  <c r="D74" i="46"/>
  <c r="C74" i="46"/>
  <c r="B74" i="46"/>
  <c r="A74" i="46"/>
  <c r="L73" i="46"/>
  <c r="K73" i="46"/>
  <c r="E73" i="46"/>
  <c r="D73" i="46"/>
  <c r="C73" i="46"/>
  <c r="B73" i="46"/>
  <c r="A73" i="46"/>
  <c r="L72" i="46"/>
  <c r="K72" i="46"/>
  <c r="E72" i="46"/>
  <c r="D72" i="46"/>
  <c r="C72" i="46"/>
  <c r="B72" i="46"/>
  <c r="A72" i="46"/>
  <c r="L71" i="46"/>
  <c r="K71" i="46"/>
  <c r="E71" i="46"/>
  <c r="D71" i="46"/>
  <c r="C71" i="46"/>
  <c r="B71" i="46"/>
  <c r="A71" i="46"/>
  <c r="L70" i="46"/>
  <c r="K70" i="46"/>
  <c r="E70" i="46"/>
  <c r="D70" i="46"/>
  <c r="C70" i="46"/>
  <c r="B70" i="46"/>
  <c r="A70" i="46"/>
  <c r="L69" i="46"/>
  <c r="K69" i="46"/>
  <c r="E69" i="46"/>
  <c r="D69" i="46"/>
  <c r="C69" i="46"/>
  <c r="B69" i="46"/>
  <c r="A69" i="46"/>
  <c r="L68" i="46"/>
  <c r="K68" i="46"/>
  <c r="E68" i="46"/>
  <c r="D68" i="46"/>
  <c r="C68" i="46"/>
  <c r="B68" i="46"/>
  <c r="A68" i="46"/>
  <c r="L67" i="46"/>
  <c r="K67" i="46"/>
  <c r="E67" i="46"/>
  <c r="D67" i="46"/>
  <c r="C67" i="46"/>
  <c r="B67" i="46"/>
  <c r="A67" i="46"/>
  <c r="L66" i="46"/>
  <c r="K66" i="46"/>
  <c r="E66" i="46"/>
  <c r="D66" i="46"/>
  <c r="C66" i="46"/>
  <c r="B66" i="46"/>
  <c r="A66" i="46"/>
  <c r="L65" i="46"/>
  <c r="K65" i="46"/>
  <c r="E65" i="46"/>
  <c r="D65" i="46"/>
  <c r="C65" i="46"/>
  <c r="B65" i="46"/>
  <c r="A65" i="46"/>
  <c r="L64" i="46"/>
  <c r="K64" i="46"/>
  <c r="E64" i="46"/>
  <c r="D64" i="46"/>
  <c r="C64" i="46"/>
  <c r="B64" i="46"/>
  <c r="A64" i="46"/>
  <c r="L63" i="46"/>
  <c r="K63" i="46"/>
  <c r="E63" i="46"/>
  <c r="D63" i="46"/>
  <c r="C63" i="46"/>
  <c r="B63" i="46"/>
  <c r="A63" i="46"/>
  <c r="L62" i="46"/>
  <c r="K62" i="46"/>
  <c r="E62" i="46"/>
  <c r="D62" i="46"/>
  <c r="C62" i="46"/>
  <c r="B62" i="46"/>
  <c r="A62" i="46"/>
  <c r="L61" i="46"/>
  <c r="K61" i="46"/>
  <c r="E61" i="46"/>
  <c r="D61" i="46"/>
  <c r="C61" i="46"/>
  <c r="B61" i="46"/>
  <c r="A61" i="46"/>
  <c r="L60" i="46"/>
  <c r="K60" i="46"/>
  <c r="E60" i="46"/>
  <c r="D60" i="46"/>
  <c r="C60" i="46"/>
  <c r="B60" i="46"/>
  <c r="A60" i="46"/>
  <c r="L59" i="46"/>
  <c r="K59" i="46"/>
  <c r="E59" i="46"/>
  <c r="D59" i="46"/>
  <c r="C59" i="46"/>
  <c r="B59" i="46"/>
  <c r="A59" i="46"/>
  <c r="L58" i="46"/>
  <c r="K58" i="46"/>
  <c r="E58" i="46"/>
  <c r="D58" i="46"/>
  <c r="C58" i="46"/>
  <c r="B58" i="46"/>
  <c r="A58" i="46"/>
  <c r="L57" i="46"/>
  <c r="K57" i="46"/>
  <c r="E57" i="46"/>
  <c r="D57" i="46"/>
  <c r="C57" i="46"/>
  <c r="B57" i="46"/>
  <c r="A57" i="46"/>
  <c r="L56" i="46"/>
  <c r="K56" i="46"/>
  <c r="E56" i="46"/>
  <c r="D56" i="46"/>
  <c r="C56" i="46"/>
  <c r="B56" i="46"/>
  <c r="A56" i="46"/>
  <c r="L55" i="46"/>
  <c r="K55" i="46"/>
  <c r="E55" i="46"/>
  <c r="D55" i="46"/>
  <c r="C55" i="46"/>
  <c r="B55" i="46"/>
  <c r="A55" i="46"/>
  <c r="L54" i="46"/>
  <c r="K54" i="46"/>
  <c r="E54" i="46"/>
  <c r="D54" i="46"/>
  <c r="C54" i="46"/>
  <c r="B54" i="46"/>
  <c r="A54" i="46"/>
  <c r="L53" i="46"/>
  <c r="K53" i="46"/>
  <c r="E53" i="46"/>
  <c r="D53" i="46"/>
  <c r="C53" i="46"/>
  <c r="B53" i="46"/>
  <c r="A53" i="46"/>
  <c r="L52" i="46"/>
  <c r="K52" i="46"/>
  <c r="E52" i="46"/>
  <c r="D52" i="46"/>
  <c r="C52" i="46"/>
  <c r="B52" i="46"/>
  <c r="A52" i="46"/>
  <c r="L51" i="46"/>
  <c r="K51" i="46"/>
  <c r="E51" i="46"/>
  <c r="D51" i="46"/>
  <c r="C51" i="46"/>
  <c r="B51" i="46"/>
  <c r="A51" i="46"/>
  <c r="L50" i="46"/>
  <c r="K50" i="46"/>
  <c r="E50" i="46"/>
  <c r="D50" i="46"/>
  <c r="C50" i="46"/>
  <c r="B50" i="46"/>
  <c r="A50" i="46"/>
  <c r="L49" i="46"/>
  <c r="K49" i="46"/>
  <c r="E49" i="46"/>
  <c r="D49" i="46"/>
  <c r="C49" i="46"/>
  <c r="B49" i="46"/>
  <c r="A49" i="46"/>
  <c r="L48" i="46"/>
  <c r="K48" i="46"/>
  <c r="E48" i="46"/>
  <c r="D48" i="46"/>
  <c r="C48" i="46"/>
  <c r="B48" i="46"/>
  <c r="A48" i="46"/>
  <c r="L47" i="46"/>
  <c r="K47" i="46"/>
  <c r="E47" i="46"/>
  <c r="D47" i="46"/>
  <c r="C47" i="46"/>
  <c r="B47" i="46"/>
  <c r="A47" i="46"/>
  <c r="L46" i="46"/>
  <c r="K46" i="46"/>
  <c r="E46" i="46"/>
  <c r="D46" i="46"/>
  <c r="C46" i="46"/>
  <c r="B46" i="46"/>
  <c r="A46" i="46"/>
  <c r="L45" i="46"/>
  <c r="K45" i="46"/>
  <c r="E45" i="46"/>
  <c r="D45" i="46"/>
  <c r="C45" i="46"/>
  <c r="B45" i="46"/>
  <c r="A45" i="46"/>
  <c r="L44" i="46"/>
  <c r="K44" i="46"/>
  <c r="E44" i="46"/>
  <c r="D44" i="46"/>
  <c r="C44" i="46"/>
  <c r="B44" i="46"/>
  <c r="A44" i="46"/>
  <c r="L43" i="46"/>
  <c r="K43" i="46"/>
  <c r="E43" i="46"/>
  <c r="D43" i="46"/>
  <c r="C43" i="46"/>
  <c r="B43" i="46"/>
  <c r="A43" i="46"/>
  <c r="L42" i="46"/>
  <c r="K42" i="46"/>
  <c r="E42" i="46"/>
  <c r="D42" i="46"/>
  <c r="C42" i="46"/>
  <c r="B42" i="46"/>
  <c r="A42" i="46"/>
  <c r="L41" i="46"/>
  <c r="K41" i="46"/>
  <c r="E41" i="46"/>
  <c r="D41" i="46"/>
  <c r="C41" i="46"/>
  <c r="B41" i="46"/>
  <c r="A41" i="46"/>
  <c r="L40" i="46"/>
  <c r="K40" i="46"/>
  <c r="E40" i="46"/>
  <c r="D40" i="46"/>
  <c r="C40" i="46"/>
  <c r="B40" i="46"/>
  <c r="A40" i="46"/>
  <c r="L39" i="46"/>
  <c r="K39" i="46"/>
  <c r="E39" i="46"/>
  <c r="D39" i="46"/>
  <c r="C39" i="46"/>
  <c r="B39" i="46"/>
  <c r="A39" i="46"/>
  <c r="L38" i="46"/>
  <c r="K38" i="46"/>
  <c r="E38" i="46"/>
  <c r="D38" i="46"/>
  <c r="C38" i="46"/>
  <c r="B38" i="46"/>
  <c r="A38" i="46"/>
  <c r="L37" i="46"/>
  <c r="K37" i="46"/>
  <c r="E37" i="46"/>
  <c r="D37" i="46"/>
  <c r="C37" i="46"/>
  <c r="B37" i="46"/>
  <c r="A37" i="46"/>
  <c r="L36" i="46"/>
  <c r="K36" i="46"/>
  <c r="E36" i="46"/>
  <c r="D36" i="46"/>
  <c r="C36" i="46"/>
  <c r="B36" i="46"/>
  <c r="A36" i="46"/>
  <c r="L35" i="46"/>
  <c r="K35" i="46"/>
  <c r="E35" i="46"/>
  <c r="D35" i="46"/>
  <c r="C35" i="46"/>
  <c r="B35" i="46"/>
  <c r="A35" i="46"/>
  <c r="L34" i="46"/>
  <c r="K34" i="46"/>
  <c r="E34" i="46"/>
  <c r="D34" i="46"/>
  <c r="C34" i="46"/>
  <c r="B34" i="46"/>
  <c r="A34" i="46"/>
  <c r="L33" i="46"/>
  <c r="K33" i="46"/>
  <c r="E33" i="46"/>
  <c r="D33" i="46"/>
  <c r="C33" i="46"/>
  <c r="B33" i="46"/>
  <c r="A33" i="46"/>
  <c r="L32" i="46"/>
  <c r="K32" i="46"/>
  <c r="E32" i="46"/>
  <c r="D32" i="46"/>
  <c r="C32" i="46"/>
  <c r="B32" i="46"/>
  <c r="A32" i="46"/>
  <c r="L31" i="46"/>
  <c r="K31" i="46"/>
  <c r="E31" i="46"/>
  <c r="D31" i="46"/>
  <c r="C31" i="46"/>
  <c r="B31" i="46"/>
  <c r="A31" i="46"/>
  <c r="L30" i="46"/>
  <c r="K30" i="46"/>
  <c r="E30" i="46"/>
  <c r="D30" i="46"/>
  <c r="C30" i="46"/>
  <c r="B30" i="46"/>
  <c r="A30" i="46"/>
  <c r="L29" i="46"/>
  <c r="K29" i="46"/>
  <c r="E29" i="46"/>
  <c r="D29" i="46"/>
  <c r="C29" i="46"/>
  <c r="B29" i="46"/>
  <c r="A29" i="46"/>
  <c r="L28" i="46"/>
  <c r="K28" i="46"/>
  <c r="E28" i="46"/>
  <c r="D28" i="46"/>
  <c r="C28" i="46"/>
  <c r="B28" i="46"/>
  <c r="A28" i="46"/>
  <c r="L27" i="46"/>
  <c r="K27" i="46"/>
  <c r="E27" i="46"/>
  <c r="D27" i="46"/>
  <c r="C27" i="46"/>
  <c r="B27" i="46"/>
  <c r="A27" i="46"/>
  <c r="L26" i="46"/>
  <c r="K26" i="46"/>
  <c r="E26" i="46"/>
  <c r="D26" i="46"/>
  <c r="C26" i="46"/>
  <c r="B26" i="46"/>
  <c r="A26" i="46"/>
  <c r="L25" i="46"/>
  <c r="K25" i="46"/>
  <c r="E25" i="46"/>
  <c r="D25" i="46"/>
  <c r="C25" i="46"/>
  <c r="B25" i="46"/>
  <c r="A25" i="46"/>
  <c r="L24" i="46"/>
  <c r="K24" i="46"/>
  <c r="E24" i="46"/>
  <c r="D24" i="46"/>
  <c r="C24" i="46"/>
  <c r="B24" i="46"/>
  <c r="A24" i="46"/>
  <c r="L23" i="46"/>
  <c r="K23" i="46"/>
  <c r="E23" i="46"/>
  <c r="D23" i="46"/>
  <c r="C23" i="46"/>
  <c r="B23" i="46"/>
  <c r="A23" i="46"/>
  <c r="L22" i="46"/>
  <c r="K22" i="46"/>
  <c r="E22" i="46"/>
  <c r="D22" i="46"/>
  <c r="C22" i="46"/>
  <c r="B22" i="46"/>
  <c r="A22" i="46"/>
  <c r="L21" i="46"/>
  <c r="K21" i="46"/>
  <c r="E21" i="46"/>
  <c r="D21" i="46"/>
  <c r="C21" i="46"/>
  <c r="B21" i="46"/>
  <c r="A21" i="46"/>
  <c r="L20" i="46"/>
  <c r="K20" i="46"/>
  <c r="E20" i="46"/>
  <c r="D20" i="46"/>
  <c r="C20" i="46"/>
  <c r="B20" i="46"/>
  <c r="A20" i="46"/>
  <c r="L19" i="46"/>
  <c r="K19" i="46"/>
  <c r="E19" i="46"/>
  <c r="D19" i="46"/>
  <c r="C19" i="46"/>
  <c r="B19" i="46"/>
  <c r="A19" i="46"/>
  <c r="L18" i="46"/>
  <c r="K18" i="46"/>
  <c r="E18" i="46"/>
  <c r="D18" i="46"/>
  <c r="C18" i="46"/>
  <c r="B18" i="46"/>
  <c r="A18" i="46"/>
  <c r="L17" i="46"/>
  <c r="K17" i="46"/>
  <c r="E17" i="46"/>
  <c r="D17" i="46"/>
  <c r="C17" i="46"/>
  <c r="B17" i="46"/>
  <c r="A17" i="46"/>
  <c r="L16" i="46"/>
  <c r="K16" i="46"/>
  <c r="E16" i="46"/>
  <c r="D16" i="46"/>
  <c r="C16" i="46"/>
  <c r="B16" i="46"/>
  <c r="A16" i="46"/>
  <c r="L15" i="46"/>
  <c r="K15" i="46"/>
  <c r="E15" i="46"/>
  <c r="D15" i="46"/>
  <c r="C15" i="46"/>
  <c r="B15" i="46"/>
  <c r="A15" i="46"/>
  <c r="L14" i="46"/>
  <c r="K14" i="46"/>
  <c r="E14" i="46"/>
  <c r="D14" i="46"/>
  <c r="C14" i="46"/>
  <c r="B14" i="46"/>
  <c r="A14" i="46"/>
  <c r="L13" i="46"/>
  <c r="K13" i="46"/>
  <c r="E13" i="46"/>
  <c r="D13" i="46"/>
  <c r="C13" i="46"/>
  <c r="B13" i="46"/>
  <c r="A13" i="46"/>
  <c r="L12" i="46"/>
  <c r="K12" i="46"/>
  <c r="E12" i="46"/>
  <c r="D12" i="46"/>
  <c r="C12" i="46"/>
  <c r="B12" i="46"/>
  <c r="A12" i="46"/>
  <c r="L11" i="46"/>
  <c r="K11" i="46"/>
  <c r="E11" i="46"/>
  <c r="D11" i="46"/>
  <c r="C11" i="46"/>
  <c r="B11" i="46"/>
  <c r="A11" i="46"/>
  <c r="L10" i="46"/>
  <c r="K10" i="46"/>
  <c r="E10" i="46"/>
  <c r="D10" i="46"/>
  <c r="C10" i="46"/>
  <c r="B10" i="46"/>
  <c r="A10" i="46"/>
  <c r="L9" i="46"/>
  <c r="K9" i="46"/>
  <c r="E9" i="46"/>
  <c r="D9" i="46"/>
  <c r="C9" i="46"/>
  <c r="B9" i="46"/>
  <c r="A9" i="46"/>
  <c r="L8" i="46"/>
  <c r="K8" i="46"/>
  <c r="E8" i="46"/>
  <c r="D8" i="46"/>
  <c r="C8" i="46"/>
  <c r="B8" i="46"/>
  <c r="A8" i="46"/>
  <c r="L7" i="46"/>
  <c r="K7" i="46"/>
  <c r="E7" i="46"/>
  <c r="D7" i="46"/>
  <c r="C7" i="46"/>
  <c r="B7" i="46"/>
  <c r="A7" i="46"/>
  <c r="L6" i="46"/>
  <c r="K6" i="46"/>
  <c r="E6" i="46"/>
  <c r="D6" i="46"/>
  <c r="C6" i="46"/>
  <c r="B6" i="46"/>
  <c r="A6" i="46"/>
  <c r="L5" i="46"/>
  <c r="K5" i="46"/>
  <c r="E5" i="46"/>
  <c r="D5" i="46"/>
  <c r="C5" i="46"/>
  <c r="B5" i="46"/>
  <c r="A5" i="46"/>
  <c r="L4" i="46"/>
  <c r="K4" i="46"/>
  <c r="E4" i="46"/>
  <c r="D4" i="46"/>
  <c r="C4" i="46"/>
  <c r="B4" i="46"/>
  <c r="A4" i="46"/>
  <c r="L3" i="46"/>
  <c r="K3" i="46"/>
  <c r="E3" i="46"/>
  <c r="D3" i="46"/>
  <c r="C3" i="46"/>
  <c r="B3" i="46"/>
  <c r="A3" i="46"/>
  <c r="S424" i="45"/>
  <c r="P424" i="45"/>
  <c r="S423" i="45"/>
  <c r="P423" i="45"/>
  <c r="S422" i="45"/>
  <c r="P422" i="45"/>
  <c r="S421" i="45"/>
  <c r="P421" i="45"/>
  <c r="S420" i="45"/>
  <c r="P420" i="45"/>
  <c r="S419" i="45"/>
  <c r="Q419" i="45"/>
  <c r="P419" i="45"/>
  <c r="S418" i="45"/>
  <c r="Q418" i="45"/>
  <c r="P418" i="45"/>
  <c r="S417" i="45"/>
  <c r="Q417" i="45"/>
  <c r="P417" i="45"/>
  <c r="S407" i="45"/>
  <c r="Q407" i="45"/>
  <c r="P407" i="45"/>
  <c r="T407" i="45" s="1"/>
  <c r="S406" i="45"/>
  <c r="Q406" i="45"/>
  <c r="P406" i="45"/>
  <c r="T406" i="45" s="1"/>
  <c r="S405" i="45"/>
  <c r="Q405" i="45"/>
  <c r="P405" i="45"/>
  <c r="T405" i="45" s="1"/>
  <c r="S404" i="45"/>
  <c r="Q404" i="45"/>
  <c r="P404" i="45"/>
  <c r="T404" i="45" s="1"/>
  <c r="S403" i="45"/>
  <c r="Q403" i="45"/>
  <c r="P403" i="45"/>
  <c r="T403" i="45" s="1"/>
  <c r="S402" i="45"/>
  <c r="Q402" i="45"/>
  <c r="P402" i="45"/>
  <c r="T402" i="45" s="1"/>
  <c r="S401" i="45"/>
  <c r="Q401" i="45"/>
  <c r="P401" i="45"/>
  <c r="T401" i="45" s="1"/>
  <c r="S400" i="45"/>
  <c r="Q400" i="45"/>
  <c r="P400" i="45"/>
  <c r="T400" i="45" s="1"/>
  <c r="S399" i="45"/>
  <c r="Q399" i="45"/>
  <c r="P399" i="45"/>
  <c r="T399" i="45" s="1"/>
  <c r="S398" i="45"/>
  <c r="Q398" i="45"/>
  <c r="P398" i="45"/>
  <c r="T398" i="45" s="1"/>
  <c r="S397" i="45"/>
  <c r="Q397" i="45"/>
  <c r="P397" i="45"/>
  <c r="T397" i="45" s="1"/>
  <c r="S396" i="45"/>
  <c r="Q396" i="45"/>
  <c r="P396" i="45"/>
  <c r="T396" i="45" s="1"/>
  <c r="S395" i="45"/>
  <c r="Q395" i="45"/>
  <c r="P395" i="45"/>
  <c r="T395" i="45" s="1"/>
  <c r="S394" i="45"/>
  <c r="Q394" i="45"/>
  <c r="P394" i="45"/>
  <c r="T394" i="45" s="1"/>
  <c r="S393" i="45"/>
  <c r="Q393" i="45"/>
  <c r="P393" i="45"/>
  <c r="T393" i="45" s="1"/>
  <c r="S392" i="45"/>
  <c r="Q392" i="45"/>
  <c r="P392" i="45"/>
  <c r="T392" i="45" s="1"/>
  <c r="S391" i="45"/>
  <c r="Q391" i="45"/>
  <c r="P391" i="45"/>
  <c r="T391" i="45" s="1"/>
  <c r="S390" i="45"/>
  <c r="Q390" i="45"/>
  <c r="P390" i="45"/>
  <c r="T390" i="45" s="1"/>
  <c r="S389" i="45"/>
  <c r="Q389" i="45"/>
  <c r="P389" i="45"/>
  <c r="T389" i="45" s="1"/>
  <c r="S388" i="45"/>
  <c r="Q388" i="45"/>
  <c r="P388" i="45"/>
  <c r="T388" i="45" s="1"/>
  <c r="S387" i="45"/>
  <c r="Q387" i="45"/>
  <c r="P387" i="45"/>
  <c r="T387" i="45" s="1"/>
  <c r="S386" i="45"/>
  <c r="Q386" i="45"/>
  <c r="P386" i="45"/>
  <c r="T386" i="45" s="1"/>
  <c r="S385" i="45"/>
  <c r="Q385" i="45"/>
  <c r="P385" i="45"/>
  <c r="T385" i="45" s="1"/>
  <c r="S384" i="45"/>
  <c r="Q384" i="45"/>
  <c r="P384" i="45"/>
  <c r="T384" i="45" s="1"/>
  <c r="S383" i="45"/>
  <c r="Q383" i="45"/>
  <c r="P383" i="45"/>
  <c r="T383" i="45" s="1"/>
  <c r="S382" i="45"/>
  <c r="Q382" i="45"/>
  <c r="P382" i="45"/>
  <c r="T382" i="45" s="1"/>
  <c r="S381" i="45"/>
  <c r="Q381" i="45"/>
  <c r="P381" i="45"/>
  <c r="T381" i="45" s="1"/>
  <c r="S380" i="45"/>
  <c r="Q380" i="45"/>
  <c r="P380" i="45"/>
  <c r="T380" i="45" s="1"/>
  <c r="S379" i="45"/>
  <c r="Q379" i="45"/>
  <c r="P379" i="45"/>
  <c r="T379" i="45" s="1"/>
  <c r="S378" i="45"/>
  <c r="Q378" i="45"/>
  <c r="P378" i="45"/>
  <c r="T378" i="45" s="1"/>
  <c r="S377" i="45"/>
  <c r="Q377" i="45"/>
  <c r="P377" i="45"/>
  <c r="T377" i="45" s="1"/>
  <c r="S376" i="45"/>
  <c r="Q376" i="45"/>
  <c r="P376" i="45"/>
  <c r="T376" i="45" s="1"/>
  <c r="S375" i="45"/>
  <c r="Q375" i="45"/>
  <c r="P375" i="45"/>
  <c r="T375" i="45" s="1"/>
  <c r="S374" i="45"/>
  <c r="Q374" i="45"/>
  <c r="P374" i="45"/>
  <c r="T374" i="45" s="1"/>
  <c r="S373" i="45"/>
  <c r="Q373" i="45"/>
  <c r="P373" i="45"/>
  <c r="T373" i="45" s="1"/>
  <c r="S372" i="45"/>
  <c r="Q372" i="45"/>
  <c r="P372" i="45"/>
  <c r="T372" i="45" s="1"/>
  <c r="S371" i="45"/>
  <c r="Q371" i="45"/>
  <c r="P371" i="45"/>
  <c r="T371" i="45" s="1"/>
  <c r="S370" i="45"/>
  <c r="Q370" i="45"/>
  <c r="P370" i="45"/>
  <c r="T370" i="45" s="1"/>
  <c r="S369" i="45"/>
  <c r="Q369" i="45"/>
  <c r="P369" i="45"/>
  <c r="T369" i="45" s="1"/>
  <c r="S368" i="45"/>
  <c r="Q368" i="45"/>
  <c r="P368" i="45"/>
  <c r="T368" i="45" s="1"/>
  <c r="S367" i="45"/>
  <c r="Q367" i="45"/>
  <c r="P367" i="45"/>
  <c r="T367" i="45" s="1"/>
  <c r="S366" i="45"/>
  <c r="Q366" i="45"/>
  <c r="P366" i="45"/>
  <c r="T366" i="45" s="1"/>
  <c r="S365" i="45"/>
  <c r="Q365" i="45"/>
  <c r="P365" i="45"/>
  <c r="T365" i="45" s="1"/>
  <c r="S364" i="45"/>
  <c r="Q364" i="45"/>
  <c r="P364" i="45"/>
  <c r="T364" i="45" s="1"/>
  <c r="S363" i="45"/>
  <c r="Q363" i="45"/>
  <c r="P363" i="45"/>
  <c r="T363" i="45" s="1"/>
  <c r="S362" i="45"/>
  <c r="Q362" i="45"/>
  <c r="P362" i="45"/>
  <c r="T362" i="45" s="1"/>
  <c r="S361" i="45"/>
  <c r="Q361" i="45"/>
  <c r="P361" i="45"/>
  <c r="T361" i="45" s="1"/>
  <c r="S360" i="45"/>
  <c r="Q360" i="45"/>
  <c r="P360" i="45"/>
  <c r="T360" i="45" s="1"/>
  <c r="S359" i="45"/>
  <c r="Q359" i="45"/>
  <c r="P359" i="45"/>
  <c r="T359" i="45" s="1"/>
  <c r="S358" i="45"/>
  <c r="Q358" i="45"/>
  <c r="P358" i="45"/>
  <c r="T358" i="45" s="1"/>
  <c r="S357" i="45"/>
  <c r="Q357" i="45"/>
  <c r="P357" i="45"/>
  <c r="T357" i="45" s="1"/>
  <c r="S356" i="45"/>
  <c r="Q356" i="45"/>
  <c r="P356" i="45"/>
  <c r="T356" i="45" s="1"/>
  <c r="S355" i="45"/>
  <c r="Q355" i="45"/>
  <c r="P355" i="45"/>
  <c r="T355" i="45" s="1"/>
  <c r="S354" i="45"/>
  <c r="Q354" i="45"/>
  <c r="P354" i="45"/>
  <c r="T354" i="45" s="1"/>
  <c r="S353" i="45"/>
  <c r="Q353" i="45"/>
  <c r="P353" i="45"/>
  <c r="T353" i="45" s="1"/>
  <c r="S352" i="45"/>
  <c r="Q352" i="45"/>
  <c r="P352" i="45"/>
  <c r="T352" i="45" s="1"/>
  <c r="S351" i="45"/>
  <c r="Q351" i="45"/>
  <c r="P351" i="45"/>
  <c r="T351" i="45" s="1"/>
  <c r="S350" i="45"/>
  <c r="Q350" i="45"/>
  <c r="P350" i="45"/>
  <c r="T350" i="45" s="1"/>
  <c r="S349" i="45"/>
  <c r="Q349" i="45"/>
  <c r="P349" i="45"/>
  <c r="T349" i="45" s="1"/>
  <c r="S348" i="45"/>
  <c r="Q348" i="45"/>
  <c r="P348" i="45"/>
  <c r="T348" i="45" s="1"/>
  <c r="S347" i="45"/>
  <c r="Q347" i="45"/>
  <c r="P347" i="45"/>
  <c r="T347" i="45" s="1"/>
  <c r="S346" i="45"/>
  <c r="Q346" i="45"/>
  <c r="P346" i="45"/>
  <c r="T346" i="45" s="1"/>
  <c r="S345" i="45"/>
  <c r="Q345" i="45"/>
  <c r="P345" i="45"/>
  <c r="T345" i="45" s="1"/>
  <c r="S344" i="45"/>
  <c r="Q344" i="45"/>
  <c r="P344" i="45"/>
  <c r="T344" i="45" s="1"/>
  <c r="S343" i="45"/>
  <c r="Q343" i="45"/>
  <c r="P343" i="45"/>
  <c r="T343" i="45" s="1"/>
  <c r="S342" i="45"/>
  <c r="Q342" i="45"/>
  <c r="P342" i="45"/>
  <c r="T342" i="45" s="1"/>
  <c r="S341" i="45"/>
  <c r="Q341" i="45"/>
  <c r="P341" i="45"/>
  <c r="T341" i="45" s="1"/>
  <c r="S340" i="45"/>
  <c r="Q340" i="45"/>
  <c r="P340" i="45"/>
  <c r="T340" i="45" s="1"/>
  <c r="S339" i="45"/>
  <c r="Q339" i="45"/>
  <c r="P339" i="45"/>
  <c r="T339" i="45" s="1"/>
  <c r="S338" i="45"/>
  <c r="Q338" i="45"/>
  <c r="P338" i="45"/>
  <c r="T338" i="45" s="1"/>
  <c r="S337" i="45"/>
  <c r="Q337" i="45"/>
  <c r="P337" i="45"/>
  <c r="T337" i="45" s="1"/>
  <c r="S336" i="45"/>
  <c r="Q336" i="45"/>
  <c r="P336" i="45"/>
  <c r="T336" i="45" s="1"/>
  <c r="S335" i="45"/>
  <c r="Q335" i="45"/>
  <c r="P335" i="45"/>
  <c r="T335" i="45" s="1"/>
  <c r="S334" i="45"/>
  <c r="Q334" i="45"/>
  <c r="P334" i="45"/>
  <c r="T334" i="45" s="1"/>
  <c r="S333" i="45"/>
  <c r="Q333" i="45"/>
  <c r="P333" i="45"/>
  <c r="T333" i="45" s="1"/>
  <c r="S332" i="45"/>
  <c r="Q332" i="45"/>
  <c r="P332" i="45"/>
  <c r="T332" i="45" s="1"/>
  <c r="S331" i="45"/>
  <c r="Q331" i="45"/>
  <c r="P331" i="45"/>
  <c r="T331" i="45" s="1"/>
  <c r="S330" i="45"/>
  <c r="Q330" i="45"/>
  <c r="P330" i="45"/>
  <c r="T330" i="45" s="1"/>
  <c r="S329" i="45"/>
  <c r="Q329" i="45"/>
  <c r="P329" i="45"/>
  <c r="T329" i="45" s="1"/>
  <c r="S328" i="45"/>
  <c r="Q328" i="45"/>
  <c r="P328" i="45"/>
  <c r="T328" i="45" s="1"/>
  <c r="S327" i="45"/>
  <c r="Q327" i="45"/>
  <c r="P327" i="45"/>
  <c r="T327" i="45" s="1"/>
  <c r="S326" i="45"/>
  <c r="Q326" i="45"/>
  <c r="P326" i="45"/>
  <c r="T326" i="45" s="1"/>
  <c r="S325" i="45"/>
  <c r="Q325" i="45"/>
  <c r="P325" i="45"/>
  <c r="T325" i="45" s="1"/>
  <c r="S324" i="45"/>
  <c r="Q324" i="45"/>
  <c r="P324" i="45"/>
  <c r="T324" i="45" s="1"/>
  <c r="S323" i="45"/>
  <c r="Q323" i="45"/>
  <c r="P323" i="45"/>
  <c r="T323" i="45" s="1"/>
  <c r="S322" i="45"/>
  <c r="Q322" i="45"/>
  <c r="P322" i="45"/>
  <c r="T322" i="45" s="1"/>
  <c r="S321" i="45"/>
  <c r="Q321" i="45"/>
  <c r="P321" i="45"/>
  <c r="T321" i="45" s="1"/>
  <c r="S320" i="45"/>
  <c r="Q320" i="45"/>
  <c r="P320" i="45"/>
  <c r="T320" i="45" s="1"/>
  <c r="S319" i="45"/>
  <c r="Q319" i="45"/>
  <c r="P319" i="45"/>
  <c r="T319" i="45" s="1"/>
  <c r="S318" i="45"/>
  <c r="Q318" i="45"/>
  <c r="P318" i="45"/>
  <c r="T318" i="45" s="1"/>
  <c r="S317" i="45"/>
  <c r="Q317" i="45"/>
  <c r="P317" i="45"/>
  <c r="T317" i="45" s="1"/>
  <c r="S316" i="45"/>
  <c r="Q316" i="45"/>
  <c r="P316" i="45"/>
  <c r="T316" i="45" s="1"/>
  <c r="S315" i="45"/>
  <c r="Q315" i="45"/>
  <c r="P315" i="45"/>
  <c r="T315" i="45" s="1"/>
  <c r="S314" i="45"/>
  <c r="Q314" i="45"/>
  <c r="P314" i="45"/>
  <c r="T314" i="45" s="1"/>
  <c r="S313" i="45"/>
  <c r="Q313" i="45"/>
  <c r="P313" i="45"/>
  <c r="T313" i="45" s="1"/>
  <c r="S312" i="45"/>
  <c r="Q312" i="45"/>
  <c r="P312" i="45"/>
  <c r="T312" i="45" s="1"/>
  <c r="S311" i="45"/>
  <c r="Q311" i="45"/>
  <c r="P311" i="45"/>
  <c r="T311" i="45" s="1"/>
  <c r="S310" i="45"/>
  <c r="Q310" i="45"/>
  <c r="P310" i="45"/>
  <c r="T310" i="45" s="1"/>
  <c r="S309" i="45"/>
  <c r="Q309" i="45"/>
  <c r="P309" i="45"/>
  <c r="T309" i="45" s="1"/>
  <c r="S308" i="45"/>
  <c r="Q308" i="45"/>
  <c r="P308" i="45"/>
  <c r="T308" i="45" s="1"/>
  <c r="S307" i="45"/>
  <c r="Q307" i="45"/>
  <c r="P307" i="45"/>
  <c r="T307" i="45" s="1"/>
  <c r="S306" i="45"/>
  <c r="Q306" i="45"/>
  <c r="P306" i="45"/>
  <c r="T306" i="45" s="1"/>
  <c r="S305" i="45"/>
  <c r="Q305" i="45"/>
  <c r="P305" i="45"/>
  <c r="T305" i="45" s="1"/>
  <c r="S304" i="45"/>
  <c r="Q304" i="45"/>
  <c r="P304" i="45"/>
  <c r="T304" i="45" s="1"/>
  <c r="S303" i="45"/>
  <c r="Q303" i="45"/>
  <c r="P303" i="45"/>
  <c r="T303" i="45" s="1"/>
  <c r="S302" i="45"/>
  <c r="Q302" i="45"/>
  <c r="P302" i="45"/>
  <c r="T302" i="45" s="1"/>
  <c r="S301" i="45"/>
  <c r="Q301" i="45"/>
  <c r="P301" i="45"/>
  <c r="T301" i="45" s="1"/>
  <c r="S300" i="45"/>
  <c r="Q300" i="45"/>
  <c r="P300" i="45"/>
  <c r="T300" i="45" s="1"/>
  <c r="S299" i="45"/>
  <c r="Q299" i="45"/>
  <c r="P299" i="45"/>
  <c r="T299" i="45" s="1"/>
  <c r="S298" i="45"/>
  <c r="Q298" i="45"/>
  <c r="P298" i="45"/>
  <c r="T298" i="45" s="1"/>
  <c r="S297" i="45"/>
  <c r="Q297" i="45"/>
  <c r="P297" i="45"/>
  <c r="T297" i="45" s="1"/>
  <c r="S296" i="45"/>
  <c r="Q296" i="45"/>
  <c r="P296" i="45"/>
  <c r="T296" i="45" s="1"/>
  <c r="S295" i="45"/>
  <c r="Q295" i="45"/>
  <c r="P295" i="45"/>
  <c r="T295" i="45" s="1"/>
  <c r="S294" i="45"/>
  <c r="Q294" i="45"/>
  <c r="P294" i="45"/>
  <c r="T294" i="45" s="1"/>
  <c r="S293" i="45"/>
  <c r="Q293" i="45"/>
  <c r="P293" i="45"/>
  <c r="T293" i="45" s="1"/>
  <c r="S292" i="45"/>
  <c r="Q292" i="45"/>
  <c r="P292" i="45"/>
  <c r="T292" i="45" s="1"/>
  <c r="S291" i="45"/>
  <c r="Q291" i="45"/>
  <c r="P291" i="45"/>
  <c r="T291" i="45" s="1"/>
  <c r="S290" i="45"/>
  <c r="Q290" i="45"/>
  <c r="P290" i="45"/>
  <c r="T290" i="45" s="1"/>
  <c r="S289" i="45"/>
  <c r="Q289" i="45"/>
  <c r="P289" i="45"/>
  <c r="T289" i="45" s="1"/>
  <c r="S288" i="45"/>
  <c r="Q288" i="45"/>
  <c r="P288" i="45"/>
  <c r="T288" i="45" s="1"/>
  <c r="S287" i="45"/>
  <c r="Q287" i="45"/>
  <c r="P287" i="45"/>
  <c r="T287" i="45" s="1"/>
  <c r="S286" i="45"/>
  <c r="Q286" i="45"/>
  <c r="P286" i="45"/>
  <c r="T286" i="45" s="1"/>
  <c r="S285" i="45"/>
  <c r="Q285" i="45"/>
  <c r="P285" i="45"/>
  <c r="T285" i="45" s="1"/>
  <c r="S284" i="45"/>
  <c r="Q284" i="45"/>
  <c r="P284" i="45"/>
  <c r="T284" i="45" s="1"/>
  <c r="S283" i="45"/>
  <c r="Q283" i="45"/>
  <c r="P283" i="45"/>
  <c r="T283" i="45" s="1"/>
  <c r="S282" i="45"/>
  <c r="Q282" i="45"/>
  <c r="P282" i="45"/>
  <c r="T282" i="45" s="1"/>
  <c r="S281" i="45"/>
  <c r="Q281" i="45"/>
  <c r="P281" i="45"/>
  <c r="T281" i="45" s="1"/>
  <c r="S280" i="45"/>
  <c r="Q280" i="45"/>
  <c r="P280" i="45"/>
  <c r="T280" i="45" s="1"/>
  <c r="S279" i="45"/>
  <c r="Q279" i="45"/>
  <c r="P279" i="45"/>
  <c r="T279" i="45" s="1"/>
  <c r="S278" i="45"/>
  <c r="Q278" i="45"/>
  <c r="P278" i="45"/>
  <c r="T278" i="45" s="1"/>
  <c r="S277" i="45"/>
  <c r="Q277" i="45"/>
  <c r="P277" i="45"/>
  <c r="T277" i="45" s="1"/>
  <c r="S276" i="45"/>
  <c r="Q276" i="45"/>
  <c r="P276" i="45"/>
  <c r="T276" i="45" s="1"/>
  <c r="S275" i="45"/>
  <c r="Q275" i="45"/>
  <c r="P275" i="45"/>
  <c r="T275" i="45" s="1"/>
  <c r="S274" i="45"/>
  <c r="Q274" i="45"/>
  <c r="P274" i="45"/>
  <c r="T274" i="45" s="1"/>
  <c r="S273" i="45"/>
  <c r="Q273" i="45"/>
  <c r="P273" i="45"/>
  <c r="T273" i="45" s="1"/>
  <c r="S272" i="45"/>
  <c r="Q272" i="45"/>
  <c r="P272" i="45"/>
  <c r="T272" i="45" s="1"/>
  <c r="S271" i="45"/>
  <c r="Q271" i="45"/>
  <c r="P271" i="45"/>
  <c r="T271" i="45" s="1"/>
  <c r="S270" i="45"/>
  <c r="Q270" i="45"/>
  <c r="P270" i="45"/>
  <c r="T270" i="45" s="1"/>
  <c r="S269" i="45"/>
  <c r="Q269" i="45"/>
  <c r="P269" i="45"/>
  <c r="T269" i="45" s="1"/>
  <c r="S268" i="45"/>
  <c r="Q268" i="45"/>
  <c r="P268" i="45"/>
  <c r="T268" i="45" s="1"/>
  <c r="S267" i="45"/>
  <c r="Q267" i="45"/>
  <c r="P267" i="45"/>
  <c r="T267" i="45" s="1"/>
  <c r="S266" i="45"/>
  <c r="Q266" i="45"/>
  <c r="P266" i="45"/>
  <c r="T266" i="45" s="1"/>
  <c r="S265" i="45"/>
  <c r="Q265" i="45"/>
  <c r="P265" i="45"/>
  <c r="T265" i="45" s="1"/>
  <c r="S264" i="45"/>
  <c r="Q264" i="45"/>
  <c r="P264" i="45"/>
  <c r="T264" i="45" s="1"/>
  <c r="S263" i="45"/>
  <c r="Q263" i="45"/>
  <c r="P263" i="45"/>
  <c r="T263" i="45" s="1"/>
  <c r="S262" i="45"/>
  <c r="Q262" i="45"/>
  <c r="P262" i="45"/>
  <c r="T262" i="45" s="1"/>
  <c r="S261" i="45"/>
  <c r="Q261" i="45"/>
  <c r="P261" i="45"/>
  <c r="T261" i="45" s="1"/>
  <c r="S260" i="45"/>
  <c r="Q260" i="45"/>
  <c r="P260" i="45"/>
  <c r="T260" i="45" s="1"/>
  <c r="S259" i="45"/>
  <c r="Q259" i="45"/>
  <c r="P259" i="45"/>
  <c r="T259" i="45" s="1"/>
  <c r="S258" i="45"/>
  <c r="Q258" i="45"/>
  <c r="P258" i="45"/>
  <c r="T258" i="45" s="1"/>
  <c r="S257" i="45"/>
  <c r="Q257" i="45"/>
  <c r="P257" i="45"/>
  <c r="T257" i="45" s="1"/>
  <c r="S256" i="45"/>
  <c r="Q256" i="45"/>
  <c r="P256" i="45"/>
  <c r="T256" i="45" s="1"/>
  <c r="S255" i="45"/>
  <c r="Q255" i="45"/>
  <c r="P255" i="45"/>
  <c r="T255" i="45" s="1"/>
  <c r="S254" i="45"/>
  <c r="Q254" i="45"/>
  <c r="P254" i="45"/>
  <c r="T254" i="45" s="1"/>
  <c r="S253" i="45"/>
  <c r="Q253" i="45"/>
  <c r="P253" i="45"/>
  <c r="T253" i="45" s="1"/>
  <c r="S252" i="45"/>
  <c r="Q252" i="45"/>
  <c r="P252" i="45"/>
  <c r="T252" i="45" s="1"/>
  <c r="S251" i="45"/>
  <c r="Q251" i="45"/>
  <c r="P251" i="45"/>
  <c r="T251" i="45" s="1"/>
  <c r="S250" i="45"/>
  <c r="Q250" i="45"/>
  <c r="P250" i="45"/>
  <c r="T250" i="45" s="1"/>
  <c r="S249" i="45"/>
  <c r="Q249" i="45"/>
  <c r="P249" i="45"/>
  <c r="T249" i="45" s="1"/>
  <c r="S248" i="45"/>
  <c r="Q248" i="45"/>
  <c r="P248" i="45"/>
  <c r="T248" i="45" s="1"/>
  <c r="S247" i="45"/>
  <c r="Q247" i="45"/>
  <c r="P247" i="45"/>
  <c r="T247" i="45" s="1"/>
  <c r="S246" i="45"/>
  <c r="Q246" i="45"/>
  <c r="P246" i="45"/>
  <c r="T246" i="45" s="1"/>
  <c r="S245" i="45"/>
  <c r="Q245" i="45"/>
  <c r="P245" i="45"/>
  <c r="T245" i="45" s="1"/>
  <c r="S244" i="45"/>
  <c r="Q244" i="45"/>
  <c r="P244" i="45"/>
  <c r="T244" i="45" s="1"/>
  <c r="S243" i="45"/>
  <c r="Q243" i="45"/>
  <c r="P243" i="45"/>
  <c r="T243" i="45" s="1"/>
  <c r="S242" i="45"/>
  <c r="Q242" i="45"/>
  <c r="P242" i="45"/>
  <c r="T242" i="45" s="1"/>
  <c r="S241" i="45"/>
  <c r="Q241" i="45"/>
  <c r="P241" i="45"/>
  <c r="T241" i="45" s="1"/>
  <c r="S240" i="45"/>
  <c r="Q240" i="45"/>
  <c r="P240" i="45"/>
  <c r="T240" i="45" s="1"/>
  <c r="S239" i="45"/>
  <c r="Q239" i="45"/>
  <c r="P239" i="45"/>
  <c r="T239" i="45" s="1"/>
  <c r="S238" i="45"/>
  <c r="Q238" i="45"/>
  <c r="P238" i="45"/>
  <c r="T238" i="45" s="1"/>
  <c r="S237" i="45"/>
  <c r="Q237" i="45"/>
  <c r="P237" i="45"/>
  <c r="T237" i="45" s="1"/>
  <c r="S236" i="45"/>
  <c r="Q236" i="45"/>
  <c r="P236" i="45"/>
  <c r="T236" i="45" s="1"/>
  <c r="S235" i="45"/>
  <c r="Q235" i="45"/>
  <c r="P235" i="45"/>
  <c r="T235" i="45" s="1"/>
  <c r="S234" i="45"/>
  <c r="Q234" i="45"/>
  <c r="P234" i="45"/>
  <c r="T234" i="45" s="1"/>
  <c r="S233" i="45"/>
  <c r="Q233" i="45"/>
  <c r="P233" i="45"/>
  <c r="T233" i="45" s="1"/>
  <c r="S232" i="45"/>
  <c r="Q232" i="45"/>
  <c r="P232" i="45"/>
  <c r="T232" i="45" s="1"/>
  <c r="S231" i="45"/>
  <c r="Q231" i="45"/>
  <c r="P231" i="45"/>
  <c r="T231" i="45" s="1"/>
  <c r="S230" i="45"/>
  <c r="Q230" i="45"/>
  <c r="P230" i="45"/>
  <c r="T230" i="45" s="1"/>
  <c r="S229" i="45"/>
  <c r="Q229" i="45"/>
  <c r="P229" i="45"/>
  <c r="T229" i="45" s="1"/>
  <c r="S228" i="45"/>
  <c r="Q228" i="45"/>
  <c r="P228" i="45"/>
  <c r="T228" i="45" s="1"/>
  <c r="S227" i="45"/>
  <c r="Q227" i="45"/>
  <c r="P227" i="45"/>
  <c r="T227" i="45" s="1"/>
  <c r="S226" i="45"/>
  <c r="Q226" i="45"/>
  <c r="P226" i="45"/>
  <c r="T226" i="45" s="1"/>
  <c r="S225" i="45"/>
  <c r="Q225" i="45"/>
  <c r="P225" i="45"/>
  <c r="T225" i="45" s="1"/>
  <c r="S224" i="45"/>
  <c r="Q224" i="45"/>
  <c r="P224" i="45"/>
  <c r="T224" i="45" s="1"/>
  <c r="S223" i="45"/>
  <c r="Q223" i="45"/>
  <c r="P223" i="45"/>
  <c r="T223" i="45" s="1"/>
  <c r="S222" i="45"/>
  <c r="Q222" i="45"/>
  <c r="P222" i="45"/>
  <c r="T222" i="45" s="1"/>
  <c r="S221" i="45"/>
  <c r="Q221" i="45"/>
  <c r="P221" i="45"/>
  <c r="T221" i="45" s="1"/>
  <c r="S220" i="45"/>
  <c r="Q220" i="45"/>
  <c r="P220" i="45"/>
  <c r="T220" i="45" s="1"/>
  <c r="S219" i="45"/>
  <c r="Q219" i="45"/>
  <c r="P219" i="45"/>
  <c r="T219" i="45" s="1"/>
  <c r="S218" i="45"/>
  <c r="Q218" i="45"/>
  <c r="P218" i="45"/>
  <c r="T218" i="45" s="1"/>
  <c r="S217" i="45"/>
  <c r="Q217" i="45"/>
  <c r="P217" i="45"/>
  <c r="T217" i="45" s="1"/>
  <c r="S216" i="45"/>
  <c r="Q216" i="45"/>
  <c r="P216" i="45"/>
  <c r="T216" i="45" s="1"/>
  <c r="S215" i="45"/>
  <c r="Q215" i="45"/>
  <c r="P215" i="45"/>
  <c r="T215" i="45" s="1"/>
  <c r="S214" i="45"/>
  <c r="Q214" i="45"/>
  <c r="P214" i="45"/>
  <c r="T214" i="45" s="1"/>
  <c r="S213" i="45"/>
  <c r="Q213" i="45"/>
  <c r="P213" i="45"/>
  <c r="T213" i="45" s="1"/>
  <c r="S212" i="45"/>
  <c r="Q212" i="45"/>
  <c r="P212" i="45"/>
  <c r="T212" i="45" s="1"/>
  <c r="S211" i="45"/>
  <c r="Q211" i="45"/>
  <c r="P211" i="45"/>
  <c r="T211" i="45" s="1"/>
  <c r="S210" i="45"/>
  <c r="Q210" i="45"/>
  <c r="P210" i="45"/>
  <c r="T210" i="45" s="1"/>
  <c r="S209" i="45"/>
  <c r="Q209" i="45"/>
  <c r="P209" i="45"/>
  <c r="T209" i="45" s="1"/>
  <c r="S208" i="45"/>
  <c r="Q208" i="45"/>
  <c r="P208" i="45"/>
  <c r="T208" i="45" s="1"/>
  <c r="S207" i="45"/>
  <c r="Q207" i="45"/>
  <c r="P207" i="45"/>
  <c r="T207" i="45" s="1"/>
  <c r="S206" i="45"/>
  <c r="Q206" i="45"/>
  <c r="P206" i="45"/>
  <c r="T206" i="45" s="1"/>
  <c r="S205" i="45"/>
  <c r="Q205" i="45"/>
  <c r="P205" i="45"/>
  <c r="T205" i="45" s="1"/>
  <c r="S204" i="45"/>
  <c r="Q204" i="45"/>
  <c r="P204" i="45"/>
  <c r="T204" i="45" s="1"/>
  <c r="S203" i="45"/>
  <c r="Q203" i="45"/>
  <c r="P203" i="45"/>
  <c r="T203" i="45" s="1"/>
  <c r="S202" i="45"/>
  <c r="Q202" i="45"/>
  <c r="P202" i="45"/>
  <c r="T202" i="45" s="1"/>
  <c r="S201" i="45"/>
  <c r="Q201" i="45"/>
  <c r="P201" i="45"/>
  <c r="T201" i="45" s="1"/>
  <c r="S200" i="45"/>
  <c r="Q200" i="45"/>
  <c r="P200" i="45"/>
  <c r="T200" i="45" s="1"/>
  <c r="S199" i="45"/>
  <c r="Q199" i="45"/>
  <c r="P199" i="45"/>
  <c r="T199" i="45" s="1"/>
  <c r="S198" i="45"/>
  <c r="Q198" i="45"/>
  <c r="P198" i="45"/>
  <c r="T198" i="45" s="1"/>
  <c r="S197" i="45"/>
  <c r="Q197" i="45"/>
  <c r="P197" i="45"/>
  <c r="T197" i="45" s="1"/>
  <c r="S196" i="45"/>
  <c r="Q196" i="45"/>
  <c r="P196" i="45"/>
  <c r="T196" i="45" s="1"/>
  <c r="S195" i="45"/>
  <c r="Q195" i="45"/>
  <c r="P195" i="45"/>
  <c r="T195" i="45" s="1"/>
  <c r="S194" i="45"/>
  <c r="Q194" i="45"/>
  <c r="P194" i="45"/>
  <c r="T194" i="45" s="1"/>
  <c r="S193" i="45"/>
  <c r="Q193" i="45"/>
  <c r="P193" i="45"/>
  <c r="T193" i="45" s="1"/>
  <c r="S192" i="45"/>
  <c r="Q192" i="45"/>
  <c r="P192" i="45"/>
  <c r="T192" i="45" s="1"/>
  <c r="S191" i="45"/>
  <c r="Q191" i="45"/>
  <c r="P191" i="45"/>
  <c r="T191" i="45" s="1"/>
  <c r="S190" i="45"/>
  <c r="Q190" i="45"/>
  <c r="P190" i="45"/>
  <c r="T190" i="45" s="1"/>
  <c r="S189" i="45"/>
  <c r="Q189" i="45"/>
  <c r="P189" i="45"/>
  <c r="T189" i="45" s="1"/>
  <c r="S188" i="45"/>
  <c r="Q188" i="45"/>
  <c r="P188" i="45"/>
  <c r="T188" i="45" s="1"/>
  <c r="S187" i="45"/>
  <c r="Q187" i="45"/>
  <c r="P187" i="45"/>
  <c r="T187" i="45" s="1"/>
  <c r="S186" i="45"/>
  <c r="Q186" i="45"/>
  <c r="P186" i="45"/>
  <c r="T186" i="45" s="1"/>
  <c r="S185" i="45"/>
  <c r="Q185" i="45"/>
  <c r="P185" i="45"/>
  <c r="T185" i="45" s="1"/>
  <c r="S184" i="45"/>
  <c r="Q184" i="45"/>
  <c r="P184" i="45"/>
  <c r="T184" i="45" s="1"/>
  <c r="S183" i="45"/>
  <c r="Q183" i="45"/>
  <c r="P183" i="45"/>
  <c r="T183" i="45" s="1"/>
  <c r="S182" i="45"/>
  <c r="Q182" i="45"/>
  <c r="P182" i="45"/>
  <c r="T182" i="45" s="1"/>
  <c r="S181" i="45"/>
  <c r="Q181" i="45"/>
  <c r="P181" i="45"/>
  <c r="T181" i="45" s="1"/>
  <c r="S180" i="45"/>
  <c r="Q180" i="45"/>
  <c r="P180" i="45"/>
  <c r="T180" i="45" s="1"/>
  <c r="S179" i="45"/>
  <c r="Q179" i="45"/>
  <c r="P179" i="45"/>
  <c r="T179" i="45" s="1"/>
  <c r="S178" i="45"/>
  <c r="Q178" i="45"/>
  <c r="P178" i="45"/>
  <c r="T178" i="45" s="1"/>
  <c r="S177" i="45"/>
  <c r="Q177" i="45"/>
  <c r="P177" i="45"/>
  <c r="T177" i="45" s="1"/>
  <c r="S176" i="45"/>
  <c r="Q176" i="45"/>
  <c r="P176" i="45"/>
  <c r="T176" i="45" s="1"/>
  <c r="S175" i="45"/>
  <c r="Q175" i="45"/>
  <c r="P175" i="45"/>
  <c r="T175" i="45" s="1"/>
  <c r="S174" i="45"/>
  <c r="Q174" i="45"/>
  <c r="P174" i="45"/>
  <c r="T174" i="45" s="1"/>
  <c r="S173" i="45"/>
  <c r="Q173" i="45"/>
  <c r="P173" i="45"/>
  <c r="T173" i="45" s="1"/>
  <c r="S172" i="45"/>
  <c r="Q172" i="45"/>
  <c r="P172" i="45"/>
  <c r="T172" i="45" s="1"/>
  <c r="S171" i="45"/>
  <c r="Q171" i="45"/>
  <c r="P171" i="45"/>
  <c r="T171" i="45" s="1"/>
  <c r="S170" i="45"/>
  <c r="Q170" i="45"/>
  <c r="P170" i="45"/>
  <c r="T170" i="45" s="1"/>
  <c r="S169" i="45"/>
  <c r="Q169" i="45"/>
  <c r="P169" i="45"/>
  <c r="T169" i="45" s="1"/>
  <c r="S168" i="45"/>
  <c r="Q168" i="45"/>
  <c r="P168" i="45"/>
  <c r="T168" i="45" s="1"/>
  <c r="S167" i="45"/>
  <c r="Q167" i="45"/>
  <c r="P167" i="45"/>
  <c r="T167" i="45" s="1"/>
  <c r="S166" i="45"/>
  <c r="Q166" i="45"/>
  <c r="P166" i="45"/>
  <c r="T166" i="45" s="1"/>
  <c r="S165" i="45"/>
  <c r="Q165" i="45"/>
  <c r="P165" i="45"/>
  <c r="T165" i="45" s="1"/>
  <c r="S164" i="45"/>
  <c r="Q164" i="45"/>
  <c r="P164" i="45"/>
  <c r="T164" i="45" s="1"/>
  <c r="S163" i="45"/>
  <c r="Q163" i="45"/>
  <c r="P163" i="45"/>
  <c r="T163" i="45" s="1"/>
  <c r="S162" i="45"/>
  <c r="Q162" i="45"/>
  <c r="P162" i="45"/>
  <c r="T162" i="45" s="1"/>
  <c r="S161" i="45"/>
  <c r="Q161" i="45"/>
  <c r="P161" i="45"/>
  <c r="T161" i="45" s="1"/>
  <c r="S160" i="45"/>
  <c r="Q160" i="45"/>
  <c r="P160" i="45"/>
  <c r="T160" i="45" s="1"/>
  <c r="S159" i="45"/>
  <c r="Q159" i="45"/>
  <c r="P159" i="45"/>
  <c r="T159" i="45" s="1"/>
  <c r="S158" i="45"/>
  <c r="Q158" i="45"/>
  <c r="P158" i="45"/>
  <c r="T158" i="45" s="1"/>
  <c r="S157" i="45"/>
  <c r="Q157" i="45"/>
  <c r="P157" i="45"/>
  <c r="T157" i="45" s="1"/>
  <c r="S156" i="45"/>
  <c r="Q156" i="45"/>
  <c r="P156" i="45"/>
  <c r="T156" i="45" s="1"/>
  <c r="S155" i="45"/>
  <c r="Q155" i="45"/>
  <c r="P155" i="45"/>
  <c r="T155" i="45" s="1"/>
  <c r="S154" i="45"/>
  <c r="Q154" i="45"/>
  <c r="P154" i="45"/>
  <c r="T154" i="45" s="1"/>
  <c r="S153" i="45"/>
  <c r="Q153" i="45"/>
  <c r="P153" i="45"/>
  <c r="T153" i="45" s="1"/>
  <c r="S152" i="45"/>
  <c r="Q152" i="45"/>
  <c r="P152" i="45"/>
  <c r="T152" i="45" s="1"/>
  <c r="S151" i="45"/>
  <c r="Q151" i="45"/>
  <c r="P151" i="45"/>
  <c r="T151" i="45" s="1"/>
  <c r="S150" i="45"/>
  <c r="Q150" i="45"/>
  <c r="P150" i="45"/>
  <c r="T150" i="45" s="1"/>
  <c r="S149" i="45"/>
  <c r="Q149" i="45"/>
  <c r="P149" i="45"/>
  <c r="T149" i="45" s="1"/>
  <c r="S148" i="45"/>
  <c r="Q148" i="45"/>
  <c r="P148" i="45"/>
  <c r="T148" i="45" s="1"/>
  <c r="S147" i="45"/>
  <c r="Q147" i="45"/>
  <c r="P147" i="45"/>
  <c r="T147" i="45" s="1"/>
  <c r="S146" i="45"/>
  <c r="Q146" i="45"/>
  <c r="P146" i="45"/>
  <c r="T146" i="45" s="1"/>
  <c r="S145" i="45"/>
  <c r="Q145" i="45"/>
  <c r="P145" i="45"/>
  <c r="T145" i="45" s="1"/>
  <c r="S144" i="45"/>
  <c r="Q144" i="45"/>
  <c r="P144" i="45"/>
  <c r="T144" i="45" s="1"/>
  <c r="S143" i="45"/>
  <c r="Q143" i="45"/>
  <c r="P143" i="45"/>
  <c r="T143" i="45" s="1"/>
  <c r="S142" i="45"/>
  <c r="Q142" i="45"/>
  <c r="P142" i="45"/>
  <c r="T142" i="45" s="1"/>
  <c r="S141" i="45"/>
  <c r="Q141" i="45"/>
  <c r="P141" i="45"/>
  <c r="T141" i="45" s="1"/>
  <c r="S140" i="45"/>
  <c r="Q140" i="45"/>
  <c r="P140" i="45"/>
  <c r="T140" i="45" s="1"/>
  <c r="S139" i="45"/>
  <c r="Q139" i="45"/>
  <c r="P139" i="45"/>
  <c r="T139" i="45" s="1"/>
  <c r="S138" i="45"/>
  <c r="Q138" i="45"/>
  <c r="P138" i="45"/>
  <c r="T138" i="45" s="1"/>
  <c r="S137" i="45"/>
  <c r="Q137" i="45"/>
  <c r="P137" i="45"/>
  <c r="T137" i="45" s="1"/>
  <c r="S136" i="45"/>
  <c r="Q136" i="45"/>
  <c r="P136" i="45"/>
  <c r="T136" i="45" s="1"/>
  <c r="S135" i="45"/>
  <c r="Q135" i="45"/>
  <c r="P135" i="45"/>
  <c r="T135" i="45" s="1"/>
  <c r="S134" i="45"/>
  <c r="Q134" i="45"/>
  <c r="P134" i="45"/>
  <c r="T134" i="45" s="1"/>
  <c r="S133" i="45"/>
  <c r="Q133" i="45"/>
  <c r="P133" i="45"/>
  <c r="T133" i="45" s="1"/>
  <c r="S132" i="45"/>
  <c r="Q132" i="45"/>
  <c r="P132" i="45"/>
  <c r="T132" i="45" s="1"/>
  <c r="S131" i="45"/>
  <c r="Q131" i="45"/>
  <c r="P131" i="45"/>
  <c r="T131" i="45" s="1"/>
  <c r="S130" i="45"/>
  <c r="Q130" i="45"/>
  <c r="P130" i="45"/>
  <c r="T130" i="45" s="1"/>
  <c r="S129" i="45"/>
  <c r="Q129" i="45"/>
  <c r="P129" i="45"/>
  <c r="T129" i="45" s="1"/>
  <c r="S128" i="45"/>
  <c r="Q128" i="45"/>
  <c r="P128" i="45"/>
  <c r="T128" i="45" s="1"/>
  <c r="S127" i="45"/>
  <c r="Q127" i="45"/>
  <c r="P127" i="45"/>
  <c r="T127" i="45" s="1"/>
  <c r="S126" i="45"/>
  <c r="Q126" i="45"/>
  <c r="P126" i="45"/>
  <c r="T126" i="45" s="1"/>
  <c r="S125" i="45"/>
  <c r="Q125" i="45"/>
  <c r="P125" i="45"/>
  <c r="T125" i="45" s="1"/>
  <c r="S124" i="45"/>
  <c r="Q124" i="45"/>
  <c r="P124" i="45"/>
  <c r="T124" i="45" s="1"/>
  <c r="S123" i="45"/>
  <c r="Q123" i="45"/>
  <c r="P123" i="45"/>
  <c r="T123" i="45" s="1"/>
  <c r="S122" i="45"/>
  <c r="Q122" i="45"/>
  <c r="P122" i="45"/>
  <c r="T122" i="45" s="1"/>
  <c r="S121" i="45"/>
  <c r="Q121" i="45"/>
  <c r="P121" i="45"/>
  <c r="T121" i="45" s="1"/>
  <c r="S120" i="45"/>
  <c r="Q120" i="45"/>
  <c r="P120" i="45"/>
  <c r="T120" i="45" s="1"/>
  <c r="S119" i="45"/>
  <c r="Q119" i="45"/>
  <c r="P119" i="45"/>
  <c r="T119" i="45" s="1"/>
  <c r="S118" i="45"/>
  <c r="Q118" i="45"/>
  <c r="P118" i="45"/>
  <c r="T118" i="45" s="1"/>
  <c r="S117" i="45"/>
  <c r="Q117" i="45"/>
  <c r="P117" i="45"/>
  <c r="T117" i="45" s="1"/>
  <c r="S116" i="45"/>
  <c r="Q116" i="45"/>
  <c r="P116" i="45"/>
  <c r="T116" i="45" s="1"/>
  <c r="S115" i="45"/>
  <c r="Q115" i="45"/>
  <c r="P115" i="45"/>
  <c r="T115" i="45" s="1"/>
  <c r="S114" i="45"/>
  <c r="Q114" i="45"/>
  <c r="P114" i="45"/>
  <c r="T114" i="45" s="1"/>
  <c r="S113" i="45"/>
  <c r="Q113" i="45"/>
  <c r="P113" i="45"/>
  <c r="T113" i="45" s="1"/>
  <c r="S112" i="45"/>
  <c r="Q112" i="45"/>
  <c r="P112" i="45"/>
  <c r="T112" i="45" s="1"/>
  <c r="S111" i="45"/>
  <c r="Q111" i="45"/>
  <c r="P111" i="45"/>
  <c r="T111" i="45" s="1"/>
  <c r="S110" i="45"/>
  <c r="Q110" i="45"/>
  <c r="P110" i="45"/>
  <c r="T110" i="45" s="1"/>
  <c r="S109" i="45"/>
  <c r="Q109" i="45"/>
  <c r="P109" i="45"/>
  <c r="T109" i="45" s="1"/>
  <c r="S108" i="45"/>
  <c r="Q108" i="45"/>
  <c r="P108" i="45"/>
  <c r="T108" i="45" s="1"/>
  <c r="S107" i="45"/>
  <c r="Q107" i="45"/>
  <c r="P107" i="45"/>
  <c r="T107" i="45" s="1"/>
  <c r="S106" i="45"/>
  <c r="Q106" i="45"/>
  <c r="P106" i="45"/>
  <c r="T106" i="45" s="1"/>
  <c r="S105" i="45"/>
  <c r="Q105" i="45"/>
  <c r="P105" i="45"/>
  <c r="T105" i="45" s="1"/>
  <c r="S104" i="45"/>
  <c r="Q104" i="45"/>
  <c r="P104" i="45"/>
  <c r="T104" i="45" s="1"/>
  <c r="S103" i="45"/>
  <c r="Q103" i="45"/>
  <c r="P103" i="45"/>
  <c r="T103" i="45" s="1"/>
  <c r="S102" i="45"/>
  <c r="Q102" i="45"/>
  <c r="P102" i="45"/>
  <c r="T102" i="45" s="1"/>
  <c r="S101" i="45"/>
  <c r="Q101" i="45"/>
  <c r="P101" i="45"/>
  <c r="T101" i="45" s="1"/>
  <c r="S100" i="45"/>
  <c r="Q100" i="45"/>
  <c r="P100" i="45"/>
  <c r="T100" i="45" s="1"/>
  <c r="S99" i="45"/>
  <c r="Q99" i="45"/>
  <c r="P99" i="45"/>
  <c r="T99" i="45" s="1"/>
  <c r="S98" i="45"/>
  <c r="Q98" i="45"/>
  <c r="P98" i="45"/>
  <c r="T98" i="45" s="1"/>
  <c r="S97" i="45"/>
  <c r="Q97" i="45"/>
  <c r="P97" i="45"/>
  <c r="T97" i="45" s="1"/>
  <c r="S96" i="45"/>
  <c r="Q96" i="45"/>
  <c r="P96" i="45"/>
  <c r="T96" i="45" s="1"/>
  <c r="S95" i="45"/>
  <c r="Q95" i="45"/>
  <c r="P95" i="45"/>
  <c r="T95" i="45" s="1"/>
  <c r="S94" i="45"/>
  <c r="Q94" i="45"/>
  <c r="P94" i="45"/>
  <c r="T94" i="45" s="1"/>
  <c r="S93" i="45"/>
  <c r="Q93" i="45"/>
  <c r="P93" i="45"/>
  <c r="T93" i="45" s="1"/>
  <c r="S92" i="45"/>
  <c r="Q92" i="45"/>
  <c r="P92" i="45"/>
  <c r="T92" i="45" s="1"/>
  <c r="S91" i="45"/>
  <c r="Q91" i="45"/>
  <c r="P91" i="45"/>
  <c r="T91" i="45" s="1"/>
  <c r="S90" i="45"/>
  <c r="Q90" i="45"/>
  <c r="P90" i="45"/>
  <c r="T90" i="45" s="1"/>
  <c r="S89" i="45"/>
  <c r="Q89" i="45"/>
  <c r="P89" i="45"/>
  <c r="T89" i="45" s="1"/>
  <c r="S88" i="45"/>
  <c r="Q88" i="45"/>
  <c r="P88" i="45"/>
  <c r="T88" i="45" s="1"/>
  <c r="S87" i="45"/>
  <c r="Q87" i="45"/>
  <c r="P87" i="45"/>
  <c r="T87" i="45" s="1"/>
  <c r="S86" i="45"/>
  <c r="Q86" i="45"/>
  <c r="P86" i="45"/>
  <c r="T86" i="45" s="1"/>
  <c r="S85" i="45"/>
  <c r="Q85" i="45"/>
  <c r="P85" i="45"/>
  <c r="T85" i="45" s="1"/>
  <c r="S84" i="45"/>
  <c r="Q84" i="45"/>
  <c r="P84" i="45"/>
  <c r="T84" i="45" s="1"/>
  <c r="S83" i="45"/>
  <c r="Q83" i="45"/>
  <c r="P83" i="45"/>
  <c r="T83" i="45" s="1"/>
  <c r="S82" i="45"/>
  <c r="Q82" i="45"/>
  <c r="P82" i="45"/>
  <c r="T82" i="45" s="1"/>
  <c r="S81" i="45"/>
  <c r="Q81" i="45"/>
  <c r="P81" i="45"/>
  <c r="T81" i="45" s="1"/>
  <c r="S80" i="45"/>
  <c r="Q80" i="45"/>
  <c r="P80" i="45"/>
  <c r="T80" i="45" s="1"/>
  <c r="S79" i="45"/>
  <c r="Q79" i="45"/>
  <c r="P79" i="45"/>
  <c r="T79" i="45" s="1"/>
  <c r="S78" i="45"/>
  <c r="Q78" i="45"/>
  <c r="P78" i="45"/>
  <c r="T78" i="45" s="1"/>
  <c r="S77" i="45"/>
  <c r="Q77" i="45"/>
  <c r="P77" i="45"/>
  <c r="T77" i="45" s="1"/>
  <c r="S76" i="45"/>
  <c r="Q76" i="45"/>
  <c r="P76" i="45"/>
  <c r="T76" i="45" s="1"/>
  <c r="S75" i="45"/>
  <c r="Q75" i="45"/>
  <c r="P75" i="45"/>
  <c r="T75" i="45" s="1"/>
  <c r="S74" i="45"/>
  <c r="Q74" i="45"/>
  <c r="P74" i="45"/>
  <c r="T74" i="45" s="1"/>
  <c r="S73" i="45"/>
  <c r="Q73" i="45"/>
  <c r="P73" i="45"/>
  <c r="T73" i="45" s="1"/>
  <c r="S72" i="45"/>
  <c r="Q72" i="45"/>
  <c r="P72" i="45"/>
  <c r="T72" i="45" s="1"/>
  <c r="S71" i="45"/>
  <c r="Q71" i="45"/>
  <c r="P71" i="45"/>
  <c r="T71" i="45" s="1"/>
  <c r="S70" i="45"/>
  <c r="Q70" i="45"/>
  <c r="P70" i="45"/>
  <c r="T70" i="45" s="1"/>
  <c r="S69" i="45"/>
  <c r="Q69" i="45"/>
  <c r="P69" i="45"/>
  <c r="T69" i="45" s="1"/>
  <c r="S68" i="45"/>
  <c r="Q68" i="45"/>
  <c r="P68" i="45"/>
  <c r="T68" i="45" s="1"/>
  <c r="S67" i="45"/>
  <c r="Q67" i="45"/>
  <c r="P67" i="45"/>
  <c r="T67" i="45" s="1"/>
  <c r="S66" i="45"/>
  <c r="Q66" i="45"/>
  <c r="P66" i="45"/>
  <c r="T66" i="45" s="1"/>
  <c r="S65" i="45"/>
  <c r="Q65" i="45"/>
  <c r="P65" i="45"/>
  <c r="T65" i="45" s="1"/>
  <c r="S64" i="45"/>
  <c r="Q64" i="45"/>
  <c r="P64" i="45"/>
  <c r="T64" i="45" s="1"/>
  <c r="S63" i="45"/>
  <c r="Q63" i="45"/>
  <c r="P63" i="45"/>
  <c r="T63" i="45" s="1"/>
  <c r="S62" i="45"/>
  <c r="Q62" i="45"/>
  <c r="P62" i="45"/>
  <c r="T62" i="45" s="1"/>
  <c r="S61" i="45"/>
  <c r="Q61" i="45"/>
  <c r="P61" i="45"/>
  <c r="T61" i="45" s="1"/>
  <c r="S60" i="45"/>
  <c r="Q60" i="45"/>
  <c r="P60" i="45"/>
  <c r="T60" i="45" s="1"/>
  <c r="S59" i="45"/>
  <c r="Q59" i="45"/>
  <c r="P59" i="45"/>
  <c r="T59" i="45" s="1"/>
  <c r="S58" i="45"/>
  <c r="Q58" i="45"/>
  <c r="P58" i="45"/>
  <c r="T58" i="45" s="1"/>
  <c r="S57" i="45"/>
  <c r="Q57" i="45"/>
  <c r="P57" i="45"/>
  <c r="T57" i="45" s="1"/>
  <c r="S56" i="45"/>
  <c r="Q56" i="45"/>
  <c r="P56" i="45"/>
  <c r="T56" i="45" s="1"/>
  <c r="S55" i="45"/>
  <c r="Q55" i="45"/>
  <c r="P55" i="45"/>
  <c r="T55" i="45" s="1"/>
  <c r="S54" i="45"/>
  <c r="Q54" i="45"/>
  <c r="P54" i="45"/>
  <c r="T54" i="45" s="1"/>
  <c r="S53" i="45"/>
  <c r="Q53" i="45"/>
  <c r="P53" i="45"/>
  <c r="T53" i="45" s="1"/>
  <c r="S52" i="45"/>
  <c r="Q52" i="45"/>
  <c r="P52" i="45"/>
  <c r="T52" i="45" s="1"/>
  <c r="S51" i="45"/>
  <c r="Q51" i="45"/>
  <c r="P51" i="45"/>
  <c r="T51" i="45" s="1"/>
  <c r="S50" i="45"/>
  <c r="Q50" i="45"/>
  <c r="P50" i="45"/>
  <c r="T50" i="45" s="1"/>
  <c r="S49" i="45"/>
  <c r="Q49" i="45"/>
  <c r="P49" i="45"/>
  <c r="T49" i="45" s="1"/>
  <c r="S48" i="45"/>
  <c r="Q48" i="45"/>
  <c r="P48" i="45"/>
  <c r="T48" i="45" s="1"/>
  <c r="S47" i="45"/>
  <c r="Q47" i="45"/>
  <c r="P47" i="45"/>
  <c r="T47" i="45" s="1"/>
  <c r="S46" i="45"/>
  <c r="Q46" i="45"/>
  <c r="P46" i="45"/>
  <c r="T46" i="45" s="1"/>
  <c r="S45" i="45"/>
  <c r="Q45" i="45"/>
  <c r="P45" i="45"/>
  <c r="T45" i="45" s="1"/>
  <c r="S44" i="45"/>
  <c r="Q44" i="45"/>
  <c r="P44" i="45"/>
  <c r="T44" i="45" s="1"/>
  <c r="S43" i="45"/>
  <c r="Q43" i="45"/>
  <c r="P43" i="45"/>
  <c r="T43" i="45" s="1"/>
  <c r="S42" i="45"/>
  <c r="Q42" i="45"/>
  <c r="P42" i="45"/>
  <c r="T42" i="45" s="1"/>
  <c r="S41" i="45"/>
  <c r="Q41" i="45"/>
  <c r="P41" i="45"/>
  <c r="T41" i="45" s="1"/>
  <c r="S40" i="45"/>
  <c r="Q40" i="45"/>
  <c r="P40" i="45"/>
  <c r="T40" i="45" s="1"/>
  <c r="S39" i="45"/>
  <c r="Q39" i="45"/>
  <c r="P39" i="45"/>
  <c r="T39" i="45" s="1"/>
  <c r="S38" i="45"/>
  <c r="Q38" i="45"/>
  <c r="P38" i="45"/>
  <c r="T38" i="45" s="1"/>
  <c r="S37" i="45"/>
  <c r="Q37" i="45"/>
  <c r="P37" i="45"/>
  <c r="T37" i="45" s="1"/>
  <c r="S36" i="45"/>
  <c r="Q36" i="45"/>
  <c r="P36" i="45"/>
  <c r="T36" i="45" s="1"/>
  <c r="S35" i="45"/>
  <c r="Q35" i="45"/>
  <c r="P35" i="45"/>
  <c r="T35" i="45" s="1"/>
  <c r="S34" i="45"/>
  <c r="Q34" i="45"/>
  <c r="P34" i="45"/>
  <c r="T34" i="45" s="1"/>
  <c r="S33" i="45"/>
  <c r="Q33" i="45"/>
  <c r="P33" i="45"/>
  <c r="T33" i="45" s="1"/>
  <c r="S32" i="45"/>
  <c r="Q32" i="45"/>
  <c r="P32" i="45"/>
  <c r="T32" i="45" s="1"/>
  <c r="S31" i="45"/>
  <c r="Q31" i="45"/>
  <c r="P31" i="45"/>
  <c r="T31" i="45" s="1"/>
  <c r="S30" i="45"/>
  <c r="Q30" i="45"/>
  <c r="P30" i="45"/>
  <c r="T30" i="45" s="1"/>
  <c r="S29" i="45"/>
  <c r="Q29" i="45"/>
  <c r="P29" i="45"/>
  <c r="T29" i="45" s="1"/>
  <c r="S28" i="45"/>
  <c r="Q28" i="45"/>
  <c r="P28" i="45"/>
  <c r="T28" i="45" s="1"/>
  <c r="S27" i="45"/>
  <c r="Q27" i="45"/>
  <c r="P27" i="45"/>
  <c r="T27" i="45" s="1"/>
  <c r="S26" i="45"/>
  <c r="Q26" i="45"/>
  <c r="P26" i="45"/>
  <c r="T26" i="45" s="1"/>
  <c r="S25" i="45"/>
  <c r="Q25" i="45"/>
  <c r="P25" i="45"/>
  <c r="T25" i="45" s="1"/>
  <c r="S24" i="45"/>
  <c r="Q24" i="45"/>
  <c r="P24" i="45"/>
  <c r="T24" i="45" s="1"/>
  <c r="S23" i="45"/>
  <c r="Q23" i="45"/>
  <c r="P23" i="45"/>
  <c r="T23" i="45" s="1"/>
  <c r="S22" i="45"/>
  <c r="Q22" i="45"/>
  <c r="P22" i="45"/>
  <c r="T22" i="45" s="1"/>
  <c r="S21" i="45"/>
  <c r="Q21" i="45"/>
  <c r="P21" i="45"/>
  <c r="T21" i="45" s="1"/>
  <c r="S20" i="45"/>
  <c r="Q20" i="45"/>
  <c r="P20" i="45"/>
  <c r="T20" i="45" s="1"/>
  <c r="S19" i="45"/>
  <c r="Q19" i="45"/>
  <c r="P19" i="45"/>
  <c r="T19" i="45" s="1"/>
  <c r="S18" i="45"/>
  <c r="Q18" i="45"/>
  <c r="P18" i="45"/>
  <c r="T18" i="45" s="1"/>
  <c r="S17" i="45"/>
  <c r="Q17" i="45"/>
  <c r="P17" i="45"/>
  <c r="T17" i="45" s="1"/>
  <c r="S16" i="45"/>
  <c r="Q16" i="45"/>
  <c r="P16" i="45"/>
  <c r="T16" i="45" s="1"/>
  <c r="S15" i="45"/>
  <c r="Q15" i="45"/>
  <c r="P15" i="45"/>
  <c r="T15" i="45" s="1"/>
  <c r="S14" i="45"/>
  <c r="Q14" i="45"/>
  <c r="P14" i="45"/>
  <c r="T14" i="45" s="1"/>
  <c r="S13" i="45"/>
  <c r="Q13" i="45"/>
  <c r="P13" i="45"/>
  <c r="T13" i="45" s="1"/>
  <c r="S12" i="45"/>
  <c r="Q12" i="45"/>
  <c r="P12" i="45"/>
  <c r="T12" i="45" s="1"/>
  <c r="S11" i="45"/>
  <c r="Q11" i="45"/>
  <c r="P11" i="45"/>
  <c r="T11" i="45" s="1"/>
  <c r="S10" i="45"/>
  <c r="Q10" i="45"/>
  <c r="P10" i="45"/>
  <c r="T10" i="45" s="1"/>
  <c r="S9" i="45"/>
  <c r="Q9" i="45"/>
  <c r="P9" i="45"/>
  <c r="T9" i="45" s="1"/>
  <c r="S8" i="45"/>
  <c r="Q8" i="45"/>
  <c r="P8" i="45"/>
  <c r="T8" i="45" s="1"/>
  <c r="S7" i="45"/>
  <c r="Q7" i="45"/>
  <c r="P7" i="45"/>
  <c r="T7" i="45" s="1"/>
  <c r="S6" i="45"/>
  <c r="Q6" i="45"/>
  <c r="P6" i="45"/>
  <c r="T6" i="45" s="1"/>
  <c r="S5" i="45"/>
  <c r="Q5" i="45"/>
  <c r="P5" i="45"/>
  <c r="T5" i="45" s="1"/>
  <c r="S4" i="45"/>
  <c r="Q4" i="45"/>
  <c r="P4" i="45"/>
  <c r="T4" i="45" s="1"/>
  <c r="S3" i="45"/>
  <c r="Q3" i="45"/>
  <c r="P3" i="45"/>
  <c r="T3" i="45" s="1"/>
  <c r="S2" i="45"/>
  <c r="Q2" i="45"/>
  <c r="P2" i="45"/>
  <c r="T2" i="45" s="1"/>
  <c r="P84" i="38" l="1"/>
  <c r="P86" i="38"/>
  <c r="P89" i="38"/>
  <c r="P88" i="38"/>
  <c r="P87" i="38"/>
  <c r="P91" i="38"/>
  <c r="P95" i="38"/>
  <c r="P90" i="38"/>
  <c r="P94" i="38"/>
  <c r="P93" i="38"/>
  <c r="P92" i="38"/>
  <c r="O95" i="38"/>
  <c r="O89" i="38"/>
  <c r="O93" i="38"/>
  <c r="O88" i="38"/>
  <c r="O92" i="38"/>
  <c r="O91" i="38"/>
  <c r="O86" i="38"/>
  <c r="O90" i="38"/>
  <c r="O94" i="38"/>
  <c r="O87" i="38"/>
  <c r="N74" i="38"/>
  <c r="N88" i="38"/>
  <c r="N92" i="38"/>
  <c r="N87" i="38"/>
  <c r="N95" i="38"/>
  <c r="N86" i="38"/>
  <c r="N90" i="38"/>
  <c r="N94" i="38"/>
  <c r="N89" i="38"/>
  <c r="N93" i="38"/>
  <c r="N91" i="38"/>
  <c r="M88" i="38"/>
  <c r="M92" i="38"/>
  <c r="M90" i="38"/>
  <c r="M87" i="38"/>
  <c r="M91" i="38"/>
  <c r="M95" i="38"/>
  <c r="M94" i="38"/>
  <c r="M86" i="38"/>
  <c r="M89" i="38"/>
  <c r="M93" i="38"/>
  <c r="G471" i="46"/>
  <c r="G469" i="46"/>
  <c r="G468" i="46"/>
  <c r="G470" i="46"/>
  <c r="G467" i="46"/>
  <c r="G466" i="46"/>
  <c r="G464" i="46"/>
  <c r="G465" i="46"/>
  <c r="G460" i="46"/>
  <c r="G462" i="46"/>
  <c r="G461" i="46"/>
  <c r="G463" i="46"/>
  <c r="G459" i="46"/>
  <c r="H459" i="46" s="1"/>
  <c r="G458" i="46"/>
  <c r="Z458" i="46" s="1"/>
  <c r="G457" i="46"/>
  <c r="H457" i="46" s="1"/>
  <c r="Y6" i="46"/>
  <c r="W6" i="46"/>
  <c r="X6" i="46"/>
  <c r="Y14" i="46"/>
  <c r="W14" i="46"/>
  <c r="X14" i="46"/>
  <c r="Y22" i="46"/>
  <c r="X22" i="46"/>
  <c r="W22" i="46"/>
  <c r="Y30" i="46"/>
  <c r="W30" i="46"/>
  <c r="X30" i="46"/>
  <c r="Y38" i="46"/>
  <c r="W38" i="46"/>
  <c r="X38" i="46"/>
  <c r="Y46" i="46"/>
  <c r="W46" i="46"/>
  <c r="X46" i="46"/>
  <c r="Y54" i="46"/>
  <c r="X54" i="46"/>
  <c r="W54" i="46"/>
  <c r="Y62" i="46"/>
  <c r="W62" i="46"/>
  <c r="X62" i="46"/>
  <c r="Y70" i="46"/>
  <c r="W70" i="46"/>
  <c r="X70" i="46"/>
  <c r="Y78" i="46"/>
  <c r="W78" i="46"/>
  <c r="X78" i="46"/>
  <c r="Y86" i="46"/>
  <c r="X86" i="46"/>
  <c r="W86" i="46"/>
  <c r="Y94" i="46"/>
  <c r="W94" i="46"/>
  <c r="X94" i="46"/>
  <c r="Y102" i="46"/>
  <c r="W102" i="46"/>
  <c r="X102" i="46"/>
  <c r="Y110" i="46"/>
  <c r="W110" i="46"/>
  <c r="X110" i="46"/>
  <c r="Y118" i="46"/>
  <c r="X118" i="46"/>
  <c r="W118" i="46"/>
  <c r="Y126" i="46"/>
  <c r="W126" i="46"/>
  <c r="X126" i="46"/>
  <c r="Y134" i="46"/>
  <c r="W134" i="46"/>
  <c r="X134" i="46"/>
  <c r="Y142" i="46"/>
  <c r="W142" i="46"/>
  <c r="X142" i="46"/>
  <c r="Y150" i="46"/>
  <c r="X150" i="46"/>
  <c r="W150" i="46"/>
  <c r="Y158" i="46"/>
  <c r="W158" i="46"/>
  <c r="X158" i="46"/>
  <c r="Y166" i="46"/>
  <c r="W166" i="46"/>
  <c r="X166" i="46"/>
  <c r="Y174" i="46"/>
  <c r="W174" i="46"/>
  <c r="X174" i="46"/>
  <c r="Y182" i="46"/>
  <c r="X182" i="46"/>
  <c r="W182" i="46"/>
  <c r="Y190" i="46"/>
  <c r="W190" i="46"/>
  <c r="X190" i="46"/>
  <c r="W197" i="46"/>
  <c r="X197" i="46"/>
  <c r="Y197" i="46"/>
  <c r="X201" i="46"/>
  <c r="Y201" i="46"/>
  <c r="W201" i="46"/>
  <c r="W205" i="46"/>
  <c r="X205" i="46"/>
  <c r="Y205" i="46"/>
  <c r="X209" i="46"/>
  <c r="Y209" i="46"/>
  <c r="W209" i="46"/>
  <c r="W213" i="46"/>
  <c r="X213" i="46"/>
  <c r="Y213" i="46"/>
  <c r="X217" i="46"/>
  <c r="Y217" i="46"/>
  <c r="W217" i="46"/>
  <c r="W221" i="46"/>
  <c r="X221" i="46"/>
  <c r="Y221" i="46"/>
  <c r="X225" i="46"/>
  <c r="Y225" i="46"/>
  <c r="W225" i="46"/>
  <c r="W229" i="46"/>
  <c r="X229" i="46"/>
  <c r="Y229" i="46"/>
  <c r="W233" i="46"/>
  <c r="X233" i="46"/>
  <c r="Y233" i="46"/>
  <c r="W237" i="46"/>
  <c r="X237" i="46"/>
  <c r="Y237" i="46"/>
  <c r="W241" i="46"/>
  <c r="X241" i="46"/>
  <c r="Y241" i="46"/>
  <c r="W245" i="46"/>
  <c r="X245" i="46"/>
  <c r="Y245" i="46"/>
  <c r="W249" i="46"/>
  <c r="X249" i="46"/>
  <c r="Y249" i="46"/>
  <c r="W253" i="46"/>
  <c r="X253" i="46"/>
  <c r="Y253" i="46"/>
  <c r="W257" i="46"/>
  <c r="X257" i="46"/>
  <c r="Y257" i="46"/>
  <c r="W261" i="46"/>
  <c r="X261" i="46"/>
  <c r="Y261" i="46"/>
  <c r="W265" i="46"/>
  <c r="X265" i="46"/>
  <c r="Y265" i="46"/>
  <c r="W269" i="46"/>
  <c r="X269" i="46"/>
  <c r="Y269" i="46"/>
  <c r="W273" i="46"/>
  <c r="X273" i="46"/>
  <c r="Y273" i="46"/>
  <c r="W277" i="46"/>
  <c r="X277" i="46"/>
  <c r="Y277" i="46"/>
  <c r="W281" i="46"/>
  <c r="X281" i="46"/>
  <c r="Y281" i="46"/>
  <c r="W285" i="46"/>
  <c r="X285" i="46"/>
  <c r="Y285" i="46"/>
  <c r="W289" i="46"/>
  <c r="X289" i="46"/>
  <c r="Y289" i="46"/>
  <c r="W293" i="46"/>
  <c r="X293" i="46"/>
  <c r="Y293" i="46"/>
  <c r="W297" i="46"/>
  <c r="X297" i="46"/>
  <c r="Y297" i="46"/>
  <c r="W301" i="46"/>
  <c r="X301" i="46"/>
  <c r="Y301" i="46"/>
  <c r="W305" i="46"/>
  <c r="X305" i="46"/>
  <c r="Y305" i="46"/>
  <c r="W309" i="46"/>
  <c r="X309" i="46"/>
  <c r="Y309" i="46"/>
  <c r="W313" i="46"/>
  <c r="X313" i="46"/>
  <c r="Y313" i="46"/>
  <c r="W317" i="46"/>
  <c r="X317" i="46"/>
  <c r="Y317" i="46"/>
  <c r="W321" i="46"/>
  <c r="X321" i="46"/>
  <c r="Y321" i="46"/>
  <c r="W325" i="46"/>
  <c r="X325" i="46"/>
  <c r="Y325" i="46"/>
  <c r="W329" i="46"/>
  <c r="X329" i="46"/>
  <c r="Y329" i="46"/>
  <c r="W333" i="46"/>
  <c r="X333" i="46"/>
  <c r="Y333" i="46"/>
  <c r="W337" i="46"/>
  <c r="X337" i="46"/>
  <c r="Y337" i="46"/>
  <c r="W341" i="46"/>
  <c r="X341" i="46"/>
  <c r="Y341" i="46"/>
  <c r="W345" i="46"/>
  <c r="X345" i="46"/>
  <c r="Y345" i="46"/>
  <c r="W349" i="46"/>
  <c r="X349" i="46"/>
  <c r="Y349" i="46"/>
  <c r="W353" i="46"/>
  <c r="X353" i="46"/>
  <c r="Y353" i="46"/>
  <c r="W357" i="46"/>
  <c r="X357" i="46"/>
  <c r="Y357" i="46"/>
  <c r="W361" i="46"/>
  <c r="X361" i="46"/>
  <c r="Y361" i="46"/>
  <c r="W365" i="46"/>
  <c r="X365" i="46"/>
  <c r="Y365" i="46"/>
  <c r="W369" i="46"/>
  <c r="X369" i="46"/>
  <c r="Y369" i="46"/>
  <c r="W373" i="46"/>
  <c r="X373" i="46"/>
  <c r="Y373" i="46"/>
  <c r="W377" i="46"/>
  <c r="X377" i="46"/>
  <c r="Y377" i="46"/>
  <c r="W381" i="46"/>
  <c r="X381" i="46"/>
  <c r="Y381" i="46"/>
  <c r="W390" i="46"/>
  <c r="X390" i="46"/>
  <c r="Y390" i="46"/>
  <c r="X395" i="46"/>
  <c r="Y395" i="46"/>
  <c r="W395" i="46"/>
  <c r="W397" i="46"/>
  <c r="X397" i="46"/>
  <c r="Y397" i="46"/>
  <c r="Y399" i="46"/>
  <c r="X399" i="46"/>
  <c r="W399" i="46"/>
  <c r="W401" i="46"/>
  <c r="X401" i="46"/>
  <c r="Y401" i="46"/>
  <c r="Y403" i="46"/>
  <c r="W403" i="46"/>
  <c r="X403" i="46"/>
  <c r="X405" i="46"/>
  <c r="Y405" i="46"/>
  <c r="W405" i="46"/>
  <c r="W407" i="46"/>
  <c r="X407" i="46"/>
  <c r="Y407" i="46"/>
  <c r="W409" i="46"/>
  <c r="X409" i="46"/>
  <c r="Y409" i="46"/>
  <c r="X414" i="46"/>
  <c r="Y414" i="46"/>
  <c r="W414" i="46"/>
  <c r="X422" i="46"/>
  <c r="Y422" i="46"/>
  <c r="W422" i="46"/>
  <c r="X430" i="46"/>
  <c r="Y430" i="46"/>
  <c r="W430" i="46"/>
  <c r="X438" i="46"/>
  <c r="Y438" i="46"/>
  <c r="W438" i="46"/>
  <c r="X446" i="46"/>
  <c r="Y446" i="46"/>
  <c r="W446" i="46"/>
  <c r="X454" i="46"/>
  <c r="Y454" i="46"/>
  <c r="W454" i="46"/>
  <c r="W5" i="46"/>
  <c r="X5" i="46"/>
  <c r="Y5" i="46"/>
  <c r="W13" i="46"/>
  <c r="X13" i="46"/>
  <c r="Y13" i="46"/>
  <c r="W21" i="46"/>
  <c r="X21" i="46"/>
  <c r="Y21" i="46"/>
  <c r="W29" i="46"/>
  <c r="X29" i="46"/>
  <c r="Y29" i="46"/>
  <c r="W37" i="46"/>
  <c r="X37" i="46"/>
  <c r="Y37" i="46"/>
  <c r="W45" i="46"/>
  <c r="X45" i="46"/>
  <c r="Y45" i="46"/>
  <c r="W53" i="46"/>
  <c r="X53" i="46"/>
  <c r="Y53" i="46"/>
  <c r="W61" i="46"/>
  <c r="X61" i="46"/>
  <c r="Y61" i="46"/>
  <c r="W69" i="46"/>
  <c r="X69" i="46"/>
  <c r="Y69" i="46"/>
  <c r="W77" i="46"/>
  <c r="X77" i="46"/>
  <c r="Y77" i="46"/>
  <c r="W85" i="46"/>
  <c r="X85" i="46"/>
  <c r="Y85" i="46"/>
  <c r="W93" i="46"/>
  <c r="X93" i="46"/>
  <c r="Y93" i="46"/>
  <c r="W101" i="46"/>
  <c r="X101" i="46"/>
  <c r="Y101" i="46"/>
  <c r="W109" i="46"/>
  <c r="X109" i="46"/>
  <c r="Y109" i="46"/>
  <c r="W117" i="46"/>
  <c r="X117" i="46"/>
  <c r="Y117" i="46"/>
  <c r="W125" i="46"/>
  <c r="X125" i="46"/>
  <c r="Y125" i="46"/>
  <c r="W133" i="46"/>
  <c r="X133" i="46"/>
  <c r="Y133" i="46"/>
  <c r="W141" i="46"/>
  <c r="X141" i="46"/>
  <c r="Y141" i="46"/>
  <c r="W149" i="46"/>
  <c r="X149" i="46"/>
  <c r="Y149" i="46"/>
  <c r="W157" i="46"/>
  <c r="X157" i="46"/>
  <c r="Y157" i="46"/>
  <c r="W165" i="46"/>
  <c r="X165" i="46"/>
  <c r="Y165" i="46"/>
  <c r="W173" i="46"/>
  <c r="X173" i="46"/>
  <c r="Y173" i="46"/>
  <c r="W181" i="46"/>
  <c r="X181" i="46"/>
  <c r="Y181" i="46"/>
  <c r="W189" i="46"/>
  <c r="X189" i="46"/>
  <c r="Y189" i="46"/>
  <c r="X387" i="46"/>
  <c r="Y387" i="46"/>
  <c r="W387" i="46"/>
  <c r="W417" i="46"/>
  <c r="X417" i="46"/>
  <c r="Y417" i="46"/>
  <c r="W425" i="46"/>
  <c r="X425" i="46"/>
  <c r="Y425" i="46"/>
  <c r="W433" i="46"/>
  <c r="X433" i="46"/>
  <c r="Y433" i="46"/>
  <c r="W441" i="46"/>
  <c r="X441" i="46"/>
  <c r="Y441" i="46"/>
  <c r="W449" i="46"/>
  <c r="X449" i="46"/>
  <c r="Y449" i="46"/>
  <c r="W457" i="46"/>
  <c r="X457" i="46"/>
  <c r="Y457" i="46"/>
  <c r="W4" i="46"/>
  <c r="X4" i="46"/>
  <c r="Y4" i="46"/>
  <c r="W12" i="46"/>
  <c r="X12" i="46"/>
  <c r="Y12" i="46"/>
  <c r="W20" i="46"/>
  <c r="X20" i="46"/>
  <c r="Y20" i="46"/>
  <c r="W28" i="46"/>
  <c r="X28" i="46"/>
  <c r="Y28" i="46"/>
  <c r="W36" i="46"/>
  <c r="X36" i="46"/>
  <c r="Y36" i="46"/>
  <c r="W44" i="46"/>
  <c r="X44" i="46"/>
  <c r="Y44" i="46"/>
  <c r="W52" i="46"/>
  <c r="X52" i="46"/>
  <c r="Y52" i="46"/>
  <c r="W60" i="46"/>
  <c r="X60" i="46"/>
  <c r="Y60" i="46"/>
  <c r="W68" i="46"/>
  <c r="X68" i="46"/>
  <c r="Y68" i="46"/>
  <c r="W76" i="46"/>
  <c r="X76" i="46"/>
  <c r="Y76" i="46"/>
  <c r="W84" i="46"/>
  <c r="X84" i="46"/>
  <c r="Y84" i="46"/>
  <c r="W92" i="46"/>
  <c r="X92" i="46"/>
  <c r="Y92" i="46"/>
  <c r="W100" i="46"/>
  <c r="X100" i="46"/>
  <c r="Y100" i="46"/>
  <c r="W108" i="46"/>
  <c r="X108" i="46"/>
  <c r="Y108" i="46"/>
  <c r="W116" i="46"/>
  <c r="X116" i="46"/>
  <c r="Y116" i="46"/>
  <c r="W124" i="46"/>
  <c r="X124" i="46"/>
  <c r="Y124" i="46"/>
  <c r="W132" i="46"/>
  <c r="X132" i="46"/>
  <c r="Y132" i="46"/>
  <c r="W140" i="46"/>
  <c r="X140" i="46"/>
  <c r="Y140" i="46"/>
  <c r="W148" i="46"/>
  <c r="X148" i="46"/>
  <c r="Y148" i="46"/>
  <c r="W156" i="46"/>
  <c r="X156" i="46"/>
  <c r="Y156" i="46"/>
  <c r="W164" i="46"/>
  <c r="X164" i="46"/>
  <c r="Y164" i="46"/>
  <c r="W172" i="46"/>
  <c r="X172" i="46"/>
  <c r="Y172" i="46"/>
  <c r="W180" i="46"/>
  <c r="X180" i="46"/>
  <c r="Y180" i="46"/>
  <c r="W188" i="46"/>
  <c r="X188" i="46"/>
  <c r="Y188" i="46"/>
  <c r="W196" i="46"/>
  <c r="X196" i="46"/>
  <c r="Y196" i="46"/>
  <c r="W200" i="46"/>
  <c r="X200" i="46"/>
  <c r="Y200" i="46"/>
  <c r="W204" i="46"/>
  <c r="X204" i="46"/>
  <c r="Y204" i="46"/>
  <c r="W208" i="46"/>
  <c r="X208" i="46"/>
  <c r="Y208" i="46"/>
  <c r="W212" i="46"/>
  <c r="X212" i="46"/>
  <c r="Y212" i="46"/>
  <c r="W216" i="46"/>
  <c r="X216" i="46"/>
  <c r="Y216" i="46"/>
  <c r="W220" i="46"/>
  <c r="X220" i="46"/>
  <c r="Y220" i="46"/>
  <c r="W224" i="46"/>
  <c r="X224" i="46"/>
  <c r="Y224" i="46"/>
  <c r="W228" i="46"/>
  <c r="X228" i="46"/>
  <c r="Y228" i="46"/>
  <c r="Y232" i="46"/>
  <c r="W232" i="46"/>
  <c r="X232" i="46"/>
  <c r="W236" i="46"/>
  <c r="X236" i="46"/>
  <c r="Y236" i="46"/>
  <c r="Y240" i="46"/>
  <c r="W240" i="46"/>
  <c r="X240" i="46"/>
  <c r="W244" i="46"/>
  <c r="X244" i="46"/>
  <c r="Y244" i="46"/>
  <c r="Y248" i="46"/>
  <c r="W248" i="46"/>
  <c r="X248" i="46"/>
  <c r="W252" i="46"/>
  <c r="Y252" i="46"/>
  <c r="X252" i="46"/>
  <c r="Y256" i="46"/>
  <c r="W256" i="46"/>
  <c r="X256" i="46"/>
  <c r="W260" i="46"/>
  <c r="X260" i="46"/>
  <c r="Y260" i="46"/>
  <c r="Y264" i="46"/>
  <c r="W264" i="46"/>
  <c r="X264" i="46"/>
  <c r="W268" i="46"/>
  <c r="X268" i="46"/>
  <c r="Y268" i="46"/>
  <c r="Y272" i="46"/>
  <c r="W272" i="46"/>
  <c r="X272" i="46"/>
  <c r="W276" i="46"/>
  <c r="X276" i="46"/>
  <c r="Y276" i="46"/>
  <c r="Y280" i="46"/>
  <c r="W280" i="46"/>
  <c r="X280" i="46"/>
  <c r="W284" i="46"/>
  <c r="X284" i="46"/>
  <c r="Y284" i="46"/>
  <c r="Y288" i="46"/>
  <c r="W288" i="46"/>
  <c r="X288" i="46"/>
  <c r="W292" i="46"/>
  <c r="Y292" i="46"/>
  <c r="X292" i="46"/>
  <c r="Y296" i="46"/>
  <c r="W296" i="46"/>
  <c r="X296" i="46"/>
  <c r="W300" i="46"/>
  <c r="X300" i="46"/>
  <c r="Y300" i="46"/>
  <c r="Y304" i="46"/>
  <c r="W304" i="46"/>
  <c r="X304" i="46"/>
  <c r="W308" i="46"/>
  <c r="X308" i="46"/>
  <c r="Y308" i="46"/>
  <c r="Y312" i="46"/>
  <c r="W312" i="46"/>
  <c r="X312" i="46"/>
  <c r="W316" i="46"/>
  <c r="Y316" i="46"/>
  <c r="X316" i="46"/>
  <c r="Y320" i="46"/>
  <c r="W320" i="46"/>
  <c r="X320" i="46"/>
  <c r="W324" i="46"/>
  <c r="X324" i="46"/>
  <c r="Y324" i="46"/>
  <c r="Y328" i="46"/>
  <c r="W328" i="46"/>
  <c r="X328" i="46"/>
  <c r="W332" i="46"/>
  <c r="X332" i="46"/>
  <c r="Y332" i="46"/>
  <c r="Y336" i="46"/>
  <c r="W336" i="46"/>
  <c r="X336" i="46"/>
  <c r="W340" i="46"/>
  <c r="X340" i="46"/>
  <c r="Y340" i="46"/>
  <c r="Y344" i="46"/>
  <c r="W344" i="46"/>
  <c r="X344" i="46"/>
  <c r="W348" i="46"/>
  <c r="X348" i="46"/>
  <c r="Y348" i="46"/>
  <c r="Y352" i="46"/>
  <c r="W352" i="46"/>
  <c r="X352" i="46"/>
  <c r="W356" i="46"/>
  <c r="Y356" i="46"/>
  <c r="X356" i="46"/>
  <c r="Y360" i="46"/>
  <c r="W360" i="46"/>
  <c r="X360" i="46"/>
  <c r="W364" i="46"/>
  <c r="X364" i="46"/>
  <c r="Y364" i="46"/>
  <c r="Y368" i="46"/>
  <c r="W368" i="46"/>
  <c r="X368" i="46"/>
  <c r="W372" i="46"/>
  <c r="X372" i="46"/>
  <c r="Y372" i="46"/>
  <c r="Y376" i="46"/>
  <c r="W376" i="46"/>
  <c r="X376" i="46"/>
  <c r="W380" i="46"/>
  <c r="Y380" i="46"/>
  <c r="X380" i="46"/>
  <c r="Y384" i="46"/>
  <c r="W384" i="46"/>
  <c r="X384" i="46"/>
  <c r="Y392" i="46"/>
  <c r="W392" i="46"/>
  <c r="X392" i="46"/>
  <c r="W412" i="46"/>
  <c r="X412" i="46"/>
  <c r="Y412" i="46"/>
  <c r="W420" i="46"/>
  <c r="X420" i="46"/>
  <c r="Y420" i="46"/>
  <c r="W428" i="46"/>
  <c r="X428" i="46"/>
  <c r="Y428" i="46"/>
  <c r="W436" i="46"/>
  <c r="X436" i="46"/>
  <c r="Y436" i="46"/>
  <c r="W444" i="46"/>
  <c r="X444" i="46"/>
  <c r="Y444" i="46"/>
  <c r="W452" i="46"/>
  <c r="X452" i="46"/>
  <c r="Y452" i="46"/>
  <c r="X3" i="46"/>
  <c r="W3" i="46"/>
  <c r="Y3" i="46"/>
  <c r="W11" i="46"/>
  <c r="Y11" i="46"/>
  <c r="X11" i="46"/>
  <c r="W19" i="46"/>
  <c r="X19" i="46"/>
  <c r="Y19" i="46"/>
  <c r="W27" i="46"/>
  <c r="X27" i="46"/>
  <c r="Y27" i="46"/>
  <c r="W35" i="46"/>
  <c r="X35" i="46"/>
  <c r="Y35" i="46"/>
  <c r="W43" i="46"/>
  <c r="Y43" i="46"/>
  <c r="X43" i="46"/>
  <c r="W51" i="46"/>
  <c r="X51" i="46"/>
  <c r="Y51" i="46"/>
  <c r="W59" i="46"/>
  <c r="X59" i="46"/>
  <c r="Y59" i="46"/>
  <c r="W67" i="46"/>
  <c r="X67" i="46"/>
  <c r="Y67" i="46"/>
  <c r="W75" i="46"/>
  <c r="Y75" i="46"/>
  <c r="X75" i="46"/>
  <c r="W83" i="46"/>
  <c r="X83" i="46"/>
  <c r="Y83" i="46"/>
  <c r="W91" i="46"/>
  <c r="X91" i="46"/>
  <c r="Y91" i="46"/>
  <c r="W99" i="46"/>
  <c r="X99" i="46"/>
  <c r="Y99" i="46"/>
  <c r="W107" i="46"/>
  <c r="Y107" i="46"/>
  <c r="X107" i="46"/>
  <c r="W115" i="46"/>
  <c r="X115" i="46"/>
  <c r="Y115" i="46"/>
  <c r="W123" i="46"/>
  <c r="X123" i="46"/>
  <c r="Y123" i="46"/>
  <c r="W131" i="46"/>
  <c r="X131" i="46"/>
  <c r="Y131" i="46"/>
  <c r="W139" i="46"/>
  <c r="Y139" i="46"/>
  <c r="X139" i="46"/>
  <c r="W147" i="46"/>
  <c r="X147" i="46"/>
  <c r="Y147" i="46"/>
  <c r="W155" i="46"/>
  <c r="X155" i="46"/>
  <c r="Y155" i="46"/>
  <c r="W163" i="46"/>
  <c r="X163" i="46"/>
  <c r="Y163" i="46"/>
  <c r="W171" i="46"/>
  <c r="Y171" i="46"/>
  <c r="X171" i="46"/>
  <c r="W179" i="46"/>
  <c r="X179" i="46"/>
  <c r="Y179" i="46"/>
  <c r="W187" i="46"/>
  <c r="X187" i="46"/>
  <c r="Y187" i="46"/>
  <c r="W195" i="46"/>
  <c r="X195" i="46"/>
  <c r="Y195" i="46"/>
  <c r="W389" i="46"/>
  <c r="X389" i="46"/>
  <c r="Y389" i="46"/>
  <c r="W415" i="46"/>
  <c r="Y415" i="46"/>
  <c r="X415" i="46"/>
  <c r="W423" i="46"/>
  <c r="X423" i="46"/>
  <c r="Y423" i="46"/>
  <c r="W431" i="46"/>
  <c r="X431" i="46"/>
  <c r="Y431" i="46"/>
  <c r="W439" i="46"/>
  <c r="Y439" i="46"/>
  <c r="X439" i="46"/>
  <c r="W447" i="46"/>
  <c r="X447" i="46"/>
  <c r="Y447" i="46"/>
  <c r="W455" i="46"/>
  <c r="X455" i="46"/>
  <c r="Y455" i="46"/>
  <c r="W10" i="46"/>
  <c r="X10" i="46"/>
  <c r="Y10" i="46"/>
  <c r="W18" i="46"/>
  <c r="X18" i="46"/>
  <c r="Y18" i="46"/>
  <c r="W26" i="46"/>
  <c r="X26" i="46"/>
  <c r="Y26" i="46"/>
  <c r="W34" i="46"/>
  <c r="X34" i="46"/>
  <c r="Y34" i="46"/>
  <c r="W42" i="46"/>
  <c r="X42" i="46"/>
  <c r="Y42" i="46"/>
  <c r="W50" i="46"/>
  <c r="X50" i="46"/>
  <c r="Y50" i="46"/>
  <c r="W58" i="46"/>
  <c r="X58" i="46"/>
  <c r="Y58" i="46"/>
  <c r="W66" i="46"/>
  <c r="X66" i="46"/>
  <c r="Y66" i="46"/>
  <c r="W74" i="46"/>
  <c r="X74" i="46"/>
  <c r="Y74" i="46"/>
  <c r="W82" i="46"/>
  <c r="X82" i="46"/>
  <c r="Y82" i="46"/>
  <c r="W90" i="46"/>
  <c r="X90" i="46"/>
  <c r="Y90" i="46"/>
  <c r="W98" i="46"/>
  <c r="X98" i="46"/>
  <c r="Y98" i="46"/>
  <c r="W106" i="46"/>
  <c r="X106" i="46"/>
  <c r="Y106" i="46"/>
  <c r="W114" i="46"/>
  <c r="X114" i="46"/>
  <c r="Y114" i="46"/>
  <c r="W122" i="46"/>
  <c r="X122" i="46"/>
  <c r="Y122" i="46"/>
  <c r="W130" i="46"/>
  <c r="X130" i="46"/>
  <c r="Y130" i="46"/>
  <c r="W138" i="46"/>
  <c r="X138" i="46"/>
  <c r="Y138" i="46"/>
  <c r="W146" i="46"/>
  <c r="X146" i="46"/>
  <c r="Y146" i="46"/>
  <c r="W154" i="46"/>
  <c r="X154" i="46"/>
  <c r="Y154" i="46"/>
  <c r="W162" i="46"/>
  <c r="X162" i="46"/>
  <c r="Y162" i="46"/>
  <c r="W170" i="46"/>
  <c r="X170" i="46"/>
  <c r="Y170" i="46"/>
  <c r="W178" i="46"/>
  <c r="X178" i="46"/>
  <c r="Y178" i="46"/>
  <c r="W186" i="46"/>
  <c r="X186" i="46"/>
  <c r="Y186" i="46"/>
  <c r="W194" i="46"/>
  <c r="X194" i="46"/>
  <c r="Y194" i="46"/>
  <c r="W199" i="46"/>
  <c r="X199" i="46"/>
  <c r="Y199" i="46"/>
  <c r="W203" i="46"/>
  <c r="Y203" i="46"/>
  <c r="X203" i="46"/>
  <c r="W207" i="46"/>
  <c r="X207" i="46"/>
  <c r="Y207" i="46"/>
  <c r="W211" i="46"/>
  <c r="X211" i="46"/>
  <c r="Y211" i="46"/>
  <c r="W215" i="46"/>
  <c r="X215" i="46"/>
  <c r="Y215" i="46"/>
  <c r="W219" i="46"/>
  <c r="X219" i="46"/>
  <c r="Y219" i="46"/>
  <c r="W223" i="46"/>
  <c r="X223" i="46"/>
  <c r="Y223" i="46"/>
  <c r="W227" i="46"/>
  <c r="X227" i="46"/>
  <c r="Y227" i="46"/>
  <c r="Y231" i="46"/>
  <c r="X231" i="46"/>
  <c r="W231" i="46"/>
  <c r="X235" i="46"/>
  <c r="Y235" i="46"/>
  <c r="W235" i="46"/>
  <c r="Y239" i="46"/>
  <c r="W239" i="46"/>
  <c r="X239" i="46"/>
  <c r="X243" i="46"/>
  <c r="Y243" i="46"/>
  <c r="W243" i="46"/>
  <c r="Y247" i="46"/>
  <c r="W247" i="46"/>
  <c r="X247" i="46"/>
  <c r="X251" i="46"/>
  <c r="Y251" i="46"/>
  <c r="W251" i="46"/>
  <c r="Y255" i="46"/>
  <c r="W255" i="46"/>
  <c r="X255" i="46"/>
  <c r="X259" i="46"/>
  <c r="Y259" i="46"/>
  <c r="W259" i="46"/>
  <c r="Y263" i="46"/>
  <c r="W263" i="46"/>
  <c r="X263" i="46"/>
  <c r="X267" i="46"/>
  <c r="Y267" i="46"/>
  <c r="W267" i="46"/>
  <c r="Y271" i="46"/>
  <c r="X271" i="46"/>
  <c r="W271" i="46"/>
  <c r="X275" i="46"/>
  <c r="Y275" i="46"/>
  <c r="W275" i="46"/>
  <c r="Y279" i="46"/>
  <c r="W279" i="46"/>
  <c r="X279" i="46"/>
  <c r="X283" i="46"/>
  <c r="Y283" i="46"/>
  <c r="W283" i="46"/>
  <c r="Y287" i="46"/>
  <c r="W287" i="46"/>
  <c r="X287" i="46"/>
  <c r="X291" i="46"/>
  <c r="Y291" i="46"/>
  <c r="W291" i="46"/>
  <c r="Y295" i="46"/>
  <c r="X295" i="46"/>
  <c r="W295" i="46"/>
  <c r="X299" i="46"/>
  <c r="Y299" i="46"/>
  <c r="W299" i="46"/>
  <c r="Y303" i="46"/>
  <c r="W303" i="46"/>
  <c r="X303" i="46"/>
  <c r="X307" i="46"/>
  <c r="Y307" i="46"/>
  <c r="W307" i="46"/>
  <c r="Y311" i="46"/>
  <c r="W311" i="46"/>
  <c r="X311" i="46"/>
  <c r="X315" i="46"/>
  <c r="Y315" i="46"/>
  <c r="W315" i="46"/>
  <c r="Y319" i="46"/>
  <c r="W319" i="46"/>
  <c r="X319" i="46"/>
  <c r="X323" i="46"/>
  <c r="Y323" i="46"/>
  <c r="W323" i="46"/>
  <c r="Y327" i="46"/>
  <c r="X327" i="46"/>
  <c r="W327" i="46"/>
  <c r="X331" i="46"/>
  <c r="Y331" i="46"/>
  <c r="W331" i="46"/>
  <c r="Y335" i="46"/>
  <c r="X335" i="46"/>
  <c r="W335" i="46"/>
  <c r="X339" i="46"/>
  <c r="Y339" i="46"/>
  <c r="W339" i="46"/>
  <c r="Y343" i="46"/>
  <c r="W343" i="46"/>
  <c r="X343" i="46"/>
  <c r="X347" i="46"/>
  <c r="Y347" i="46"/>
  <c r="W347" i="46"/>
  <c r="Y351" i="46"/>
  <c r="W351" i="46"/>
  <c r="X351" i="46"/>
  <c r="X355" i="46"/>
  <c r="Y355" i="46"/>
  <c r="W355" i="46"/>
  <c r="Y359" i="46"/>
  <c r="X359" i="46"/>
  <c r="W359" i="46"/>
  <c r="X363" i="46"/>
  <c r="Y363" i="46"/>
  <c r="W363" i="46"/>
  <c r="Y367" i="46"/>
  <c r="W367" i="46"/>
  <c r="X367" i="46"/>
  <c r="X371" i="46"/>
  <c r="Y371" i="46"/>
  <c r="W371" i="46"/>
  <c r="Y375" i="46"/>
  <c r="W375" i="46"/>
  <c r="X375" i="46"/>
  <c r="X379" i="46"/>
  <c r="Y379" i="46"/>
  <c r="W379" i="46"/>
  <c r="Y383" i="46"/>
  <c r="W383" i="46"/>
  <c r="X383" i="46"/>
  <c r="X386" i="46"/>
  <c r="Y386" i="46"/>
  <c r="W386" i="46"/>
  <c r="X394" i="46"/>
  <c r="Y394" i="46"/>
  <c r="W394" i="46"/>
  <c r="W396" i="46"/>
  <c r="X396" i="46"/>
  <c r="Y396" i="46"/>
  <c r="W398" i="46"/>
  <c r="X398" i="46"/>
  <c r="Y398" i="46"/>
  <c r="W400" i="46"/>
  <c r="X400" i="46"/>
  <c r="Y400" i="46"/>
  <c r="Y402" i="46"/>
  <c r="W402" i="46"/>
  <c r="X402" i="46"/>
  <c r="W404" i="46"/>
  <c r="X404" i="46"/>
  <c r="Y404" i="46"/>
  <c r="X406" i="46"/>
  <c r="Y406" i="46"/>
  <c r="W406" i="46"/>
  <c r="W408" i="46"/>
  <c r="X408" i="46"/>
  <c r="Y408" i="46"/>
  <c r="Y410" i="46"/>
  <c r="W410" i="46"/>
  <c r="X410" i="46"/>
  <c r="Y418" i="46"/>
  <c r="W418" i="46"/>
  <c r="X418" i="46"/>
  <c r="Y426" i="46"/>
  <c r="W426" i="46"/>
  <c r="X426" i="46"/>
  <c r="Y434" i="46"/>
  <c r="W434" i="46"/>
  <c r="X434" i="46"/>
  <c r="Y442" i="46"/>
  <c r="W442" i="46"/>
  <c r="X442" i="46"/>
  <c r="Y450" i="46"/>
  <c r="W450" i="46"/>
  <c r="X450" i="46"/>
  <c r="X458" i="46"/>
  <c r="Y458" i="46"/>
  <c r="W458" i="46"/>
  <c r="X9" i="46"/>
  <c r="Y9" i="46"/>
  <c r="W9" i="46"/>
  <c r="X17" i="46"/>
  <c r="Y17" i="46"/>
  <c r="W17" i="46"/>
  <c r="X25" i="46"/>
  <c r="Y25" i="46"/>
  <c r="W25" i="46"/>
  <c r="X33" i="46"/>
  <c r="Y33" i="46"/>
  <c r="W33" i="46"/>
  <c r="X41" i="46"/>
  <c r="Y41" i="46"/>
  <c r="W41" i="46"/>
  <c r="X49" i="46"/>
  <c r="Y49" i="46"/>
  <c r="W49" i="46"/>
  <c r="X57" i="46"/>
  <c r="Y57" i="46"/>
  <c r="W57" i="46"/>
  <c r="X65" i="46"/>
  <c r="Y65" i="46"/>
  <c r="W65" i="46"/>
  <c r="X73" i="46"/>
  <c r="Y73" i="46"/>
  <c r="W73" i="46"/>
  <c r="X81" i="46"/>
  <c r="Y81" i="46"/>
  <c r="W81" i="46"/>
  <c r="X89" i="46"/>
  <c r="Y89" i="46"/>
  <c r="W89" i="46"/>
  <c r="X97" i="46"/>
  <c r="Y97" i="46"/>
  <c r="W97" i="46"/>
  <c r="X105" i="46"/>
  <c r="Y105" i="46"/>
  <c r="W105" i="46"/>
  <c r="X113" i="46"/>
  <c r="Y113" i="46"/>
  <c r="W113" i="46"/>
  <c r="X121" i="46"/>
  <c r="Y121" i="46"/>
  <c r="W121" i="46"/>
  <c r="X129" i="46"/>
  <c r="Y129" i="46"/>
  <c r="W129" i="46"/>
  <c r="X137" i="46"/>
  <c r="Y137" i="46"/>
  <c r="W137" i="46"/>
  <c r="X145" i="46"/>
  <c r="Y145" i="46"/>
  <c r="W145" i="46"/>
  <c r="X153" i="46"/>
  <c r="Y153" i="46"/>
  <c r="W153" i="46"/>
  <c r="X161" i="46"/>
  <c r="Y161" i="46"/>
  <c r="W161" i="46"/>
  <c r="X169" i="46"/>
  <c r="Y169" i="46"/>
  <c r="W169" i="46"/>
  <c r="X177" i="46"/>
  <c r="Y177" i="46"/>
  <c r="W177" i="46"/>
  <c r="X185" i="46"/>
  <c r="Y185" i="46"/>
  <c r="W185" i="46"/>
  <c r="X193" i="46"/>
  <c r="Y193" i="46"/>
  <c r="W193" i="46"/>
  <c r="Y391" i="46"/>
  <c r="W391" i="46"/>
  <c r="X391" i="46"/>
  <c r="X413" i="46"/>
  <c r="Y413" i="46"/>
  <c r="W413" i="46"/>
  <c r="X421" i="46"/>
  <c r="Y421" i="46"/>
  <c r="W421" i="46"/>
  <c r="X429" i="46"/>
  <c r="Y429" i="46"/>
  <c r="W429" i="46"/>
  <c r="X437" i="46"/>
  <c r="Y437" i="46"/>
  <c r="W437" i="46"/>
  <c r="X445" i="46"/>
  <c r="Y445" i="46"/>
  <c r="W445" i="46"/>
  <c r="X453" i="46"/>
  <c r="Y453" i="46"/>
  <c r="W453" i="46"/>
  <c r="W8" i="46"/>
  <c r="X8" i="46"/>
  <c r="Y8" i="46"/>
  <c r="W16" i="46"/>
  <c r="X16" i="46"/>
  <c r="Y16" i="46"/>
  <c r="W24" i="46"/>
  <c r="X24" i="46"/>
  <c r="Y24" i="46"/>
  <c r="W32" i="46"/>
  <c r="X32" i="46"/>
  <c r="Y32" i="46"/>
  <c r="W40" i="46"/>
  <c r="X40" i="46"/>
  <c r="Y40" i="46"/>
  <c r="W48" i="46"/>
  <c r="X48" i="46"/>
  <c r="Y48" i="46"/>
  <c r="W56" i="46"/>
  <c r="X56" i="46"/>
  <c r="Y56" i="46"/>
  <c r="W64" i="46"/>
  <c r="X64" i="46"/>
  <c r="Y64" i="46"/>
  <c r="W72" i="46"/>
  <c r="X72" i="46"/>
  <c r="Y72" i="46"/>
  <c r="W80" i="46"/>
  <c r="X80" i="46"/>
  <c r="Y80" i="46"/>
  <c r="W88" i="46"/>
  <c r="X88" i="46"/>
  <c r="Y88" i="46"/>
  <c r="W96" i="46"/>
  <c r="X96" i="46"/>
  <c r="Y96" i="46"/>
  <c r="W104" i="46"/>
  <c r="X104" i="46"/>
  <c r="Y104" i="46"/>
  <c r="W112" i="46"/>
  <c r="X112" i="46"/>
  <c r="Y112" i="46"/>
  <c r="W120" i="46"/>
  <c r="X120" i="46"/>
  <c r="Y120" i="46"/>
  <c r="W128" i="46"/>
  <c r="X128" i="46"/>
  <c r="Y128" i="46"/>
  <c r="W136" i="46"/>
  <c r="X136" i="46"/>
  <c r="Y136" i="46"/>
  <c r="W144" i="46"/>
  <c r="X144" i="46"/>
  <c r="Y144" i="46"/>
  <c r="W152" i="46"/>
  <c r="X152" i="46"/>
  <c r="Y152" i="46"/>
  <c r="W160" i="46"/>
  <c r="X160" i="46"/>
  <c r="Y160" i="46"/>
  <c r="W168" i="46"/>
  <c r="X168" i="46"/>
  <c r="Y168" i="46"/>
  <c r="W176" i="46"/>
  <c r="X176" i="46"/>
  <c r="Y176" i="46"/>
  <c r="W184" i="46"/>
  <c r="X184" i="46"/>
  <c r="Y184" i="46"/>
  <c r="W192" i="46"/>
  <c r="X192" i="46"/>
  <c r="Y192" i="46"/>
  <c r="Y198" i="46"/>
  <c r="W198" i="46"/>
  <c r="X198" i="46"/>
  <c r="W202" i="46"/>
  <c r="X202" i="46"/>
  <c r="Y202" i="46"/>
  <c r="Y206" i="46"/>
  <c r="W206" i="46"/>
  <c r="X206" i="46"/>
  <c r="W210" i="46"/>
  <c r="X210" i="46"/>
  <c r="Y210" i="46"/>
  <c r="Y214" i="46"/>
  <c r="X214" i="46"/>
  <c r="W214" i="46"/>
  <c r="W218" i="46"/>
  <c r="X218" i="46"/>
  <c r="Y218" i="46"/>
  <c r="Y222" i="46"/>
  <c r="W222" i="46"/>
  <c r="X222" i="46"/>
  <c r="W226" i="46"/>
  <c r="X226" i="46"/>
  <c r="Y226" i="46"/>
  <c r="W230" i="46"/>
  <c r="X230" i="46"/>
  <c r="Y230" i="46"/>
  <c r="X234" i="46"/>
  <c r="Y234" i="46"/>
  <c r="W234" i="46"/>
  <c r="W238" i="46"/>
  <c r="X238" i="46"/>
  <c r="Y238" i="46"/>
  <c r="X242" i="46"/>
  <c r="Y242" i="46"/>
  <c r="W242" i="46"/>
  <c r="W246" i="46"/>
  <c r="X246" i="46"/>
  <c r="Y246" i="46"/>
  <c r="X250" i="46"/>
  <c r="Y250" i="46"/>
  <c r="W250" i="46"/>
  <c r="W254" i="46"/>
  <c r="X254" i="46"/>
  <c r="Y254" i="46"/>
  <c r="X258" i="46"/>
  <c r="Y258" i="46"/>
  <c r="W258" i="46"/>
  <c r="W262" i="46"/>
  <c r="X262" i="46"/>
  <c r="Y262" i="46"/>
  <c r="X266" i="46"/>
  <c r="Y266" i="46"/>
  <c r="W266" i="46"/>
  <c r="W270" i="46"/>
  <c r="X270" i="46"/>
  <c r="Y270" i="46"/>
  <c r="X274" i="46"/>
  <c r="Y274" i="46"/>
  <c r="W274" i="46"/>
  <c r="W278" i="46"/>
  <c r="X278" i="46"/>
  <c r="Y278" i="46"/>
  <c r="X282" i="46"/>
  <c r="Y282" i="46"/>
  <c r="W282" i="46"/>
  <c r="W286" i="46"/>
  <c r="X286" i="46"/>
  <c r="Y286" i="46"/>
  <c r="X290" i="46"/>
  <c r="Y290" i="46"/>
  <c r="W290" i="46"/>
  <c r="W294" i="46"/>
  <c r="X294" i="46"/>
  <c r="Y294" i="46"/>
  <c r="X298" i="46"/>
  <c r="Y298" i="46"/>
  <c r="W298" i="46"/>
  <c r="W302" i="46"/>
  <c r="X302" i="46"/>
  <c r="Y302" i="46"/>
  <c r="X306" i="46"/>
  <c r="Y306" i="46"/>
  <c r="W306" i="46"/>
  <c r="W310" i="46"/>
  <c r="X310" i="46"/>
  <c r="Y310" i="46"/>
  <c r="X314" i="46"/>
  <c r="Y314" i="46"/>
  <c r="W314" i="46"/>
  <c r="W318" i="46"/>
  <c r="X318" i="46"/>
  <c r="Y318" i="46"/>
  <c r="X322" i="46"/>
  <c r="Y322" i="46"/>
  <c r="W322" i="46"/>
  <c r="W326" i="46"/>
  <c r="X326" i="46"/>
  <c r="Y326" i="46"/>
  <c r="X330" i="46"/>
  <c r="Y330" i="46"/>
  <c r="W330" i="46"/>
  <c r="W334" i="46"/>
  <c r="X334" i="46"/>
  <c r="Y334" i="46"/>
  <c r="X338" i="46"/>
  <c r="Y338" i="46"/>
  <c r="W338" i="46"/>
  <c r="W342" i="46"/>
  <c r="X342" i="46"/>
  <c r="Y342" i="46"/>
  <c r="X346" i="46"/>
  <c r="Y346" i="46"/>
  <c r="W346" i="46"/>
  <c r="W350" i="46"/>
  <c r="X350" i="46"/>
  <c r="Y350" i="46"/>
  <c r="X354" i="46"/>
  <c r="Y354" i="46"/>
  <c r="W354" i="46"/>
  <c r="W358" i="46"/>
  <c r="X358" i="46"/>
  <c r="Y358" i="46"/>
  <c r="X362" i="46"/>
  <c r="Y362" i="46"/>
  <c r="W362" i="46"/>
  <c r="W366" i="46"/>
  <c r="X366" i="46"/>
  <c r="Y366" i="46"/>
  <c r="X370" i="46"/>
  <c r="Y370" i="46"/>
  <c r="W370" i="46"/>
  <c r="W374" i="46"/>
  <c r="X374" i="46"/>
  <c r="Y374" i="46"/>
  <c r="X378" i="46"/>
  <c r="Y378" i="46"/>
  <c r="W378" i="46"/>
  <c r="W382" i="46"/>
  <c r="X382" i="46"/>
  <c r="Y382" i="46"/>
  <c r="W388" i="46"/>
  <c r="X388" i="46"/>
  <c r="Y388" i="46"/>
  <c r="W416" i="46"/>
  <c r="X416" i="46"/>
  <c r="Y416" i="46"/>
  <c r="W424" i="46"/>
  <c r="X424" i="46"/>
  <c r="Y424" i="46"/>
  <c r="W432" i="46"/>
  <c r="X432" i="46"/>
  <c r="Y432" i="46"/>
  <c r="W440" i="46"/>
  <c r="X440" i="46"/>
  <c r="Y440" i="46"/>
  <c r="W448" i="46"/>
  <c r="X448" i="46"/>
  <c r="Y448" i="46"/>
  <c r="W456" i="46"/>
  <c r="X456" i="46"/>
  <c r="Y456" i="46"/>
  <c r="W7" i="46"/>
  <c r="X7" i="46"/>
  <c r="Y7" i="46"/>
  <c r="W15" i="46"/>
  <c r="X15" i="46"/>
  <c r="Y15" i="46"/>
  <c r="W23" i="46"/>
  <c r="X23" i="46"/>
  <c r="Y23" i="46"/>
  <c r="W31" i="46"/>
  <c r="X31" i="46"/>
  <c r="Y31" i="46"/>
  <c r="W39" i="46"/>
  <c r="X39" i="46"/>
  <c r="Y39" i="46"/>
  <c r="W47" i="46"/>
  <c r="X47" i="46"/>
  <c r="Y47" i="46"/>
  <c r="W55" i="46"/>
  <c r="X55" i="46"/>
  <c r="Y55" i="46"/>
  <c r="W63" i="46"/>
  <c r="X63" i="46"/>
  <c r="Y63" i="46"/>
  <c r="W71" i="46"/>
  <c r="X71" i="46"/>
  <c r="Y71" i="46"/>
  <c r="W79" i="46"/>
  <c r="X79" i="46"/>
  <c r="Y79" i="46"/>
  <c r="W87" i="46"/>
  <c r="X87" i="46"/>
  <c r="Y87" i="46"/>
  <c r="W95" i="46"/>
  <c r="X95" i="46"/>
  <c r="Y95" i="46"/>
  <c r="W103" i="46"/>
  <c r="X103" i="46"/>
  <c r="Y103" i="46"/>
  <c r="W111" i="46"/>
  <c r="X111" i="46"/>
  <c r="Y111" i="46"/>
  <c r="W119" i="46"/>
  <c r="X119" i="46"/>
  <c r="Y119" i="46"/>
  <c r="W127" i="46"/>
  <c r="X127" i="46"/>
  <c r="Y127" i="46"/>
  <c r="W135" i="46"/>
  <c r="X135" i="46"/>
  <c r="Y135" i="46"/>
  <c r="W143" i="46"/>
  <c r="X143" i="46"/>
  <c r="Y143" i="46"/>
  <c r="W151" i="46"/>
  <c r="X151" i="46"/>
  <c r="Y151" i="46"/>
  <c r="W159" i="46"/>
  <c r="X159" i="46"/>
  <c r="Y159" i="46"/>
  <c r="W167" i="46"/>
  <c r="X167" i="46"/>
  <c r="Y167" i="46"/>
  <c r="W175" i="46"/>
  <c r="X175" i="46"/>
  <c r="Y175" i="46"/>
  <c r="W183" i="46"/>
  <c r="X183" i="46"/>
  <c r="Y183" i="46"/>
  <c r="W191" i="46"/>
  <c r="X191" i="46"/>
  <c r="Y191" i="46"/>
  <c r="W385" i="46"/>
  <c r="X385" i="46"/>
  <c r="Y385" i="46"/>
  <c r="W393" i="46"/>
  <c r="X393" i="46"/>
  <c r="Y393" i="46"/>
  <c r="Y411" i="46"/>
  <c r="W411" i="46"/>
  <c r="X411" i="46"/>
  <c r="Y419" i="46"/>
  <c r="W419" i="46"/>
  <c r="X419" i="46"/>
  <c r="Y427" i="46"/>
  <c r="W427" i="46"/>
  <c r="X427" i="46"/>
  <c r="Y435" i="46"/>
  <c r="W435" i="46"/>
  <c r="X435" i="46"/>
  <c r="Y443" i="46"/>
  <c r="W443" i="46"/>
  <c r="X443" i="46"/>
  <c r="Y451" i="46"/>
  <c r="W451" i="46"/>
  <c r="X451" i="46"/>
  <c r="G451" i="46"/>
  <c r="Z451" i="46" s="1"/>
  <c r="G443" i="46"/>
  <c r="Z443" i="46" s="1"/>
  <c r="G435" i="46"/>
  <c r="Z435" i="46" s="1"/>
  <c r="G427" i="46"/>
  <c r="Z427" i="46" s="1"/>
  <c r="G419" i="46"/>
  <c r="Z419" i="46" s="1"/>
  <c r="G411" i="46"/>
  <c r="Z411" i="46" s="1"/>
  <c r="G403" i="46"/>
  <c r="Z403" i="46" s="1"/>
  <c r="G395" i="46"/>
  <c r="G387" i="46"/>
  <c r="Z387" i="46" s="1"/>
  <c r="G379" i="46"/>
  <c r="Z379" i="46" s="1"/>
  <c r="G371" i="46"/>
  <c r="Z371" i="46" s="1"/>
  <c r="G363" i="46"/>
  <c r="Z363" i="46" s="1"/>
  <c r="G355" i="46"/>
  <c r="Z355" i="46" s="1"/>
  <c r="G347" i="46"/>
  <c r="Z347" i="46" s="1"/>
  <c r="G450" i="46"/>
  <c r="G442" i="46"/>
  <c r="G434" i="46"/>
  <c r="Z434" i="46" s="1"/>
  <c r="G426" i="46"/>
  <c r="Z426" i="46" s="1"/>
  <c r="G418" i="46"/>
  <c r="Z418" i="46" s="1"/>
  <c r="G410" i="46"/>
  <c r="Z410" i="46" s="1"/>
  <c r="G402" i="46"/>
  <c r="Z402" i="46" s="1"/>
  <c r="G394" i="46"/>
  <c r="Z394" i="46" s="1"/>
  <c r="G386" i="46"/>
  <c r="G378" i="46"/>
  <c r="G370" i="46"/>
  <c r="Z370" i="46" s="1"/>
  <c r="G362" i="46"/>
  <c r="Z362" i="46" s="1"/>
  <c r="G354" i="46"/>
  <c r="Z354" i="46" s="1"/>
  <c r="G346" i="46"/>
  <c r="Z346" i="46" s="1"/>
  <c r="G449" i="46"/>
  <c r="Z449" i="46" s="1"/>
  <c r="G441" i="46"/>
  <c r="Z441" i="46" s="1"/>
  <c r="G433" i="46"/>
  <c r="G425" i="46"/>
  <c r="H425" i="46" s="1"/>
  <c r="G417" i="46"/>
  <c r="Z417" i="46" s="1"/>
  <c r="G409" i="46"/>
  <c r="Z409" i="46" s="1"/>
  <c r="G401" i="46"/>
  <c r="Z401" i="46" s="1"/>
  <c r="G393" i="46"/>
  <c r="Z393" i="46" s="1"/>
  <c r="G385" i="46"/>
  <c r="Z385" i="46" s="1"/>
  <c r="G377" i="46"/>
  <c r="Z377" i="46" s="1"/>
  <c r="G369" i="46"/>
  <c r="G361" i="46"/>
  <c r="G353" i="46"/>
  <c r="Z353" i="46" s="1"/>
  <c r="G345" i="46"/>
  <c r="Z345" i="46" s="1"/>
  <c r="G452" i="46"/>
  <c r="Z452" i="46" s="1"/>
  <c r="G412" i="46"/>
  <c r="Z412" i="46" s="1"/>
  <c r="G372" i="46"/>
  <c r="Z372" i="46" s="1"/>
  <c r="G456" i="46"/>
  <c r="Z456" i="46" s="1"/>
  <c r="G448" i="46"/>
  <c r="G440" i="46"/>
  <c r="G432" i="46"/>
  <c r="Z432" i="46" s="1"/>
  <c r="G424" i="46"/>
  <c r="Z424" i="46" s="1"/>
  <c r="G416" i="46"/>
  <c r="Z416" i="46" s="1"/>
  <c r="G408" i="46"/>
  <c r="Z408" i="46" s="1"/>
  <c r="G400" i="46"/>
  <c r="Z400" i="46" s="1"/>
  <c r="G392" i="46"/>
  <c r="Z392" i="46" s="1"/>
  <c r="G384" i="46"/>
  <c r="G376" i="46"/>
  <c r="G368" i="46"/>
  <c r="Z368" i="46" s="1"/>
  <c r="G360" i="46"/>
  <c r="Z360" i="46" s="1"/>
  <c r="G352" i="46"/>
  <c r="Z352" i="46" s="1"/>
  <c r="G436" i="46"/>
  <c r="Z436" i="46" s="1"/>
  <c r="G396" i="46"/>
  <c r="Z396" i="46" s="1"/>
  <c r="G356" i="46"/>
  <c r="Z356" i="46" s="1"/>
  <c r="G455" i="46"/>
  <c r="G447" i="46"/>
  <c r="G439" i="46"/>
  <c r="Z439" i="46" s="1"/>
  <c r="G431" i="46"/>
  <c r="Z431" i="46" s="1"/>
  <c r="G423" i="46"/>
  <c r="Z423" i="46" s="1"/>
  <c r="G415" i="46"/>
  <c r="Z415" i="46" s="1"/>
  <c r="G407" i="46"/>
  <c r="Z407" i="46" s="1"/>
  <c r="G399" i="46"/>
  <c r="Z399" i="46" s="1"/>
  <c r="G391" i="46"/>
  <c r="G383" i="46"/>
  <c r="G375" i="46"/>
  <c r="Z375" i="46" s="1"/>
  <c r="G367" i="46"/>
  <c r="Z367" i="46" s="1"/>
  <c r="G359" i="46"/>
  <c r="Z359" i="46" s="1"/>
  <c r="G351" i="46"/>
  <c r="Z351" i="46" s="1"/>
  <c r="G444" i="46"/>
  <c r="Z444" i="46" s="1"/>
  <c r="G404" i="46"/>
  <c r="Z404" i="46" s="1"/>
  <c r="G454" i="46"/>
  <c r="G446" i="46"/>
  <c r="G438" i="46"/>
  <c r="Z438" i="46" s="1"/>
  <c r="G430" i="46"/>
  <c r="Z430" i="46" s="1"/>
  <c r="G422" i="46"/>
  <c r="Z422" i="46" s="1"/>
  <c r="G414" i="46"/>
  <c r="Z414" i="46" s="1"/>
  <c r="G406" i="46"/>
  <c r="Z406" i="46" s="1"/>
  <c r="G398" i="46"/>
  <c r="Z398" i="46" s="1"/>
  <c r="G390" i="46"/>
  <c r="G382" i="46"/>
  <c r="G374" i="46"/>
  <c r="Z374" i="46" s="1"/>
  <c r="G366" i="46"/>
  <c r="Z366" i="46" s="1"/>
  <c r="G358" i="46"/>
  <c r="Z358" i="46" s="1"/>
  <c r="G350" i="46"/>
  <c r="Z350" i="46" s="1"/>
  <c r="G420" i="46"/>
  <c r="Z420" i="46" s="1"/>
  <c r="G380" i="46"/>
  <c r="Z380" i="46" s="1"/>
  <c r="G364" i="46"/>
  <c r="G453" i="46"/>
  <c r="G445" i="46"/>
  <c r="Z445" i="46" s="1"/>
  <c r="G437" i="46"/>
  <c r="Z437" i="46" s="1"/>
  <c r="G429" i="46"/>
  <c r="Z429" i="46" s="1"/>
  <c r="G421" i="46"/>
  <c r="Z421" i="46" s="1"/>
  <c r="G413" i="46"/>
  <c r="Z413" i="46" s="1"/>
  <c r="G405" i="46"/>
  <c r="Z405" i="46" s="1"/>
  <c r="G397" i="46"/>
  <c r="G389" i="46"/>
  <c r="G381" i="46"/>
  <c r="Z381" i="46" s="1"/>
  <c r="G373" i="46"/>
  <c r="Z373" i="46" s="1"/>
  <c r="G365" i="46"/>
  <c r="Z365" i="46" s="1"/>
  <c r="G357" i="46"/>
  <c r="Z357" i="46" s="1"/>
  <c r="G349" i="46"/>
  <c r="Z349" i="46" s="1"/>
  <c r="G428" i="46"/>
  <c r="Z428" i="46" s="1"/>
  <c r="G388" i="46"/>
  <c r="G348" i="46"/>
  <c r="Z348" i="46" s="1"/>
  <c r="G343" i="46"/>
  <c r="Z343" i="46" s="1"/>
  <c r="G335" i="46"/>
  <c r="Z335" i="46" s="1"/>
  <c r="G327" i="46"/>
  <c r="Z327" i="46" s="1"/>
  <c r="G319" i="46"/>
  <c r="Z319" i="46" s="1"/>
  <c r="G311" i="46"/>
  <c r="Z311" i="46" s="1"/>
  <c r="G303" i="46"/>
  <c r="Z303" i="46" s="1"/>
  <c r="G295" i="46"/>
  <c r="G287" i="46"/>
  <c r="G279" i="46"/>
  <c r="G271" i="46"/>
  <c r="G263" i="46"/>
  <c r="G255" i="46"/>
  <c r="G247" i="46"/>
  <c r="G239" i="46"/>
  <c r="G231" i="46"/>
  <c r="G223" i="46"/>
  <c r="G215" i="46"/>
  <c r="G207" i="46"/>
  <c r="G199" i="46"/>
  <c r="G191" i="46"/>
  <c r="G183" i="46"/>
  <c r="G175" i="46"/>
  <c r="G167" i="46"/>
  <c r="G159" i="46"/>
  <c r="G151" i="46"/>
  <c r="G143" i="46"/>
  <c r="G135" i="46"/>
  <c r="G127" i="46"/>
  <c r="G119" i="46"/>
  <c r="G111" i="46"/>
  <c r="G103" i="46"/>
  <c r="G95" i="46"/>
  <c r="G87" i="46"/>
  <c r="G79" i="46"/>
  <c r="G71" i="46"/>
  <c r="G63" i="46"/>
  <c r="G55" i="46"/>
  <c r="G47" i="46"/>
  <c r="G39" i="46"/>
  <c r="G31" i="46"/>
  <c r="G23" i="46"/>
  <c r="G15" i="46"/>
  <c r="G7" i="46"/>
  <c r="G342" i="46"/>
  <c r="G334" i="46"/>
  <c r="G326" i="46"/>
  <c r="G318" i="46"/>
  <c r="G310" i="46"/>
  <c r="G302" i="46"/>
  <c r="G294" i="46"/>
  <c r="G286" i="46"/>
  <c r="G278" i="46"/>
  <c r="G270" i="46"/>
  <c r="G262" i="46"/>
  <c r="G254" i="46"/>
  <c r="G246" i="46"/>
  <c r="G238" i="46"/>
  <c r="G230" i="46"/>
  <c r="G222" i="46"/>
  <c r="G214" i="46"/>
  <c r="G206" i="46"/>
  <c r="G198" i="46"/>
  <c r="G190" i="46"/>
  <c r="G182" i="46"/>
  <c r="G174" i="46"/>
  <c r="G166" i="46"/>
  <c r="G158" i="46"/>
  <c r="G150" i="46"/>
  <c r="G142" i="46"/>
  <c r="G134" i="46"/>
  <c r="Z134" i="46" s="1"/>
  <c r="G126" i="46"/>
  <c r="G118" i="46"/>
  <c r="G110" i="46"/>
  <c r="G102" i="46"/>
  <c r="G94" i="46"/>
  <c r="G86" i="46"/>
  <c r="G78" i="46"/>
  <c r="G70" i="46"/>
  <c r="G62" i="46"/>
  <c r="G54" i="46"/>
  <c r="G46" i="46"/>
  <c r="G38" i="46"/>
  <c r="G30" i="46"/>
  <c r="G22" i="46"/>
  <c r="G14" i="46"/>
  <c r="G6" i="46"/>
  <c r="G341" i="46"/>
  <c r="G333" i="46"/>
  <c r="G325" i="46"/>
  <c r="G317" i="46"/>
  <c r="G309" i="46"/>
  <c r="G301" i="46"/>
  <c r="G293" i="46"/>
  <c r="G285" i="46"/>
  <c r="G277" i="46"/>
  <c r="G269" i="46"/>
  <c r="G261" i="46"/>
  <c r="G253" i="46"/>
  <c r="G245" i="46"/>
  <c r="G237" i="46"/>
  <c r="G229" i="46"/>
  <c r="G221" i="46"/>
  <c r="G213" i="46"/>
  <c r="G205" i="46"/>
  <c r="G197" i="46"/>
  <c r="G189" i="46"/>
  <c r="G181" i="46"/>
  <c r="G173" i="46"/>
  <c r="G165" i="46"/>
  <c r="G157" i="46"/>
  <c r="G149" i="46"/>
  <c r="G141" i="46"/>
  <c r="G133" i="46"/>
  <c r="G125" i="46"/>
  <c r="G117" i="46"/>
  <c r="G109" i="46"/>
  <c r="G101" i="46"/>
  <c r="G93" i="46"/>
  <c r="G85" i="46"/>
  <c r="G77" i="46"/>
  <c r="G69" i="46"/>
  <c r="G61" i="46"/>
  <c r="G53" i="46"/>
  <c r="G45" i="46"/>
  <c r="G37" i="46"/>
  <c r="G29" i="46"/>
  <c r="G21" i="46"/>
  <c r="G13" i="46"/>
  <c r="G5" i="46"/>
  <c r="G340" i="46"/>
  <c r="G332" i="46"/>
  <c r="G324" i="46"/>
  <c r="G316" i="46"/>
  <c r="G308" i="46"/>
  <c r="G300" i="46"/>
  <c r="G292" i="46"/>
  <c r="G284" i="46"/>
  <c r="G276" i="46"/>
  <c r="G268" i="46"/>
  <c r="G260" i="46"/>
  <c r="G252" i="46"/>
  <c r="G244" i="46"/>
  <c r="G236" i="46"/>
  <c r="G228" i="46"/>
  <c r="G220" i="46"/>
  <c r="G212" i="46"/>
  <c r="G204" i="46"/>
  <c r="G196" i="46"/>
  <c r="G188" i="46"/>
  <c r="G180" i="46"/>
  <c r="G172" i="46"/>
  <c r="G164" i="46"/>
  <c r="G156" i="46"/>
  <c r="G148" i="46"/>
  <c r="G140" i="46"/>
  <c r="G132" i="46"/>
  <c r="G124" i="46"/>
  <c r="G116" i="46"/>
  <c r="G108" i="46"/>
  <c r="G100" i="46"/>
  <c r="G92" i="46"/>
  <c r="G84" i="46"/>
  <c r="G76" i="46"/>
  <c r="G68" i="46"/>
  <c r="G60" i="46"/>
  <c r="G52" i="46"/>
  <c r="G44" i="46"/>
  <c r="G36" i="46"/>
  <c r="G28" i="46"/>
  <c r="G20" i="46"/>
  <c r="G12" i="46"/>
  <c r="G4" i="46"/>
  <c r="G339" i="46"/>
  <c r="G331" i="46"/>
  <c r="G323" i="46"/>
  <c r="G315" i="46"/>
  <c r="G307" i="46"/>
  <c r="G299" i="46"/>
  <c r="G291" i="46"/>
  <c r="G283" i="46"/>
  <c r="G275" i="46"/>
  <c r="G267" i="46"/>
  <c r="G259" i="46"/>
  <c r="G251" i="46"/>
  <c r="G243" i="46"/>
  <c r="G235" i="46"/>
  <c r="G227" i="46"/>
  <c r="G219" i="46"/>
  <c r="G211" i="46"/>
  <c r="G203" i="46"/>
  <c r="G195" i="46"/>
  <c r="G187" i="46"/>
  <c r="G179" i="46"/>
  <c r="G171" i="46"/>
  <c r="G163" i="46"/>
  <c r="G155" i="46"/>
  <c r="G147" i="46"/>
  <c r="G139" i="46"/>
  <c r="G131" i="46"/>
  <c r="G123" i="46"/>
  <c r="G115" i="46"/>
  <c r="G107" i="46"/>
  <c r="G99" i="46"/>
  <c r="G91" i="46"/>
  <c r="G83" i="46"/>
  <c r="G75" i="46"/>
  <c r="G67" i="46"/>
  <c r="G59" i="46"/>
  <c r="G51" i="46"/>
  <c r="G43" i="46"/>
  <c r="G35" i="46"/>
  <c r="G27" i="46"/>
  <c r="G19" i="46"/>
  <c r="G11" i="46"/>
  <c r="G3" i="46"/>
  <c r="G338" i="46"/>
  <c r="G330" i="46"/>
  <c r="G322" i="46"/>
  <c r="G314" i="46"/>
  <c r="G306" i="46"/>
  <c r="G298" i="46"/>
  <c r="G290" i="46"/>
  <c r="G282" i="46"/>
  <c r="G274" i="46"/>
  <c r="G266" i="46"/>
  <c r="G258" i="46"/>
  <c r="G250" i="46"/>
  <c r="G242" i="46"/>
  <c r="G234" i="46"/>
  <c r="G226" i="46"/>
  <c r="G218" i="46"/>
  <c r="G210" i="46"/>
  <c r="G202" i="46"/>
  <c r="G194" i="46"/>
  <c r="G186" i="46"/>
  <c r="G178" i="46"/>
  <c r="G170" i="46"/>
  <c r="G162" i="46"/>
  <c r="G154" i="46"/>
  <c r="G146" i="46"/>
  <c r="G138" i="46"/>
  <c r="G130" i="46"/>
  <c r="G122" i="46"/>
  <c r="G114" i="46"/>
  <c r="G106" i="46"/>
  <c r="G98" i="46"/>
  <c r="G90" i="46"/>
  <c r="G82" i="46"/>
  <c r="G74" i="46"/>
  <c r="G66" i="46"/>
  <c r="G58" i="46"/>
  <c r="G50" i="46"/>
  <c r="G42" i="46"/>
  <c r="G34" i="46"/>
  <c r="G26" i="46"/>
  <c r="G18" i="46"/>
  <c r="G10" i="46"/>
  <c r="G336" i="46"/>
  <c r="G328" i="46"/>
  <c r="G320" i="46"/>
  <c r="G312" i="46"/>
  <c r="G304" i="46"/>
  <c r="G296" i="46"/>
  <c r="G288" i="46"/>
  <c r="G280" i="46"/>
  <c r="G272" i="46"/>
  <c r="G264" i="46"/>
  <c r="G256" i="46"/>
  <c r="G248" i="46"/>
  <c r="G240" i="46"/>
  <c r="G232" i="46"/>
  <c r="G224" i="46"/>
  <c r="G216" i="46"/>
  <c r="G208" i="46"/>
  <c r="G200" i="46"/>
  <c r="G192" i="46"/>
  <c r="G184" i="46"/>
  <c r="G176" i="46"/>
  <c r="G168" i="46"/>
  <c r="G160" i="46"/>
  <c r="G152" i="46"/>
  <c r="G144" i="46"/>
  <c r="G136" i="46"/>
  <c r="G128" i="46"/>
  <c r="G120" i="46"/>
  <c r="G112" i="46"/>
  <c r="G104" i="46"/>
  <c r="G96" i="46"/>
  <c r="G88" i="46"/>
  <c r="G80" i="46"/>
  <c r="G72" i="46"/>
  <c r="G64" i="46"/>
  <c r="G56" i="46"/>
  <c r="G48" i="46"/>
  <c r="G40" i="46"/>
  <c r="G32" i="46"/>
  <c r="G24" i="46"/>
  <c r="G16" i="46"/>
  <c r="G8" i="46"/>
  <c r="G337" i="46"/>
  <c r="G273" i="46"/>
  <c r="G209" i="46"/>
  <c r="G145" i="46"/>
  <c r="G81" i="46"/>
  <c r="G17" i="46"/>
  <c r="G329" i="46"/>
  <c r="G265" i="46"/>
  <c r="G201" i="46"/>
  <c r="G137" i="46"/>
  <c r="G73" i="46"/>
  <c r="G9" i="46"/>
  <c r="G321" i="46"/>
  <c r="G257" i="46"/>
  <c r="G193" i="46"/>
  <c r="G129" i="46"/>
  <c r="G65" i="46"/>
  <c r="G313" i="46"/>
  <c r="G249" i="46"/>
  <c r="G185" i="46"/>
  <c r="G121" i="46"/>
  <c r="G57" i="46"/>
  <c r="G305" i="46"/>
  <c r="G241" i="46"/>
  <c r="G177" i="46"/>
  <c r="G113" i="46"/>
  <c r="G49" i="46"/>
  <c r="G297" i="46"/>
  <c r="G233" i="46"/>
  <c r="G169" i="46"/>
  <c r="G105" i="46"/>
  <c r="G41" i="46"/>
  <c r="G289" i="46"/>
  <c r="G225" i="46"/>
  <c r="G161" i="46"/>
  <c r="G97" i="46"/>
  <c r="G33" i="46"/>
  <c r="G281" i="46"/>
  <c r="G217" i="46"/>
  <c r="G153" i="46"/>
  <c r="G89" i="46"/>
  <c r="G25" i="46"/>
  <c r="G344" i="46"/>
  <c r="Q77" i="38"/>
  <c r="N76" i="38"/>
  <c r="O76" i="38"/>
  <c r="M75" i="38"/>
  <c r="N84" i="38"/>
  <c r="P78" i="38"/>
  <c r="M74" i="38"/>
  <c r="N78" i="38"/>
  <c r="L75" i="38"/>
  <c r="P76" i="38"/>
  <c r="A5" i="47" a="1"/>
  <c r="D24" i="48"/>
  <c r="E24" i="48" s="1"/>
  <c r="D27" i="48"/>
  <c r="E27" i="48" s="1"/>
  <c r="D29" i="48"/>
  <c r="E29" i="48" s="1"/>
  <c r="D33" i="48"/>
  <c r="E33" i="48" s="1"/>
  <c r="D30" i="48"/>
  <c r="E30" i="48" s="1"/>
  <c r="D13" i="48"/>
  <c r="E13" i="48" s="1"/>
  <c r="D28" i="48"/>
  <c r="E28" i="48" s="1"/>
  <c r="D20" i="48"/>
  <c r="E20" i="48" s="1"/>
  <c r="D21" i="48"/>
  <c r="E21" i="48" s="1"/>
  <c r="D32" i="48"/>
  <c r="E32" i="48" s="1"/>
  <c r="C34" i="48"/>
  <c r="D25" i="48"/>
  <c r="E25" i="48" s="1"/>
  <c r="D22" i="48"/>
  <c r="D38" i="48"/>
  <c r="D40" i="48" s="1"/>
  <c r="C40" i="48"/>
  <c r="D11" i="48"/>
  <c r="B34" i="48"/>
  <c r="B47" i="48" s="1"/>
  <c r="D17" i="48"/>
  <c r="E17" i="48" s="1"/>
  <c r="D31" i="48"/>
  <c r="E31" i="48" s="1"/>
  <c r="D14" i="48"/>
  <c r="D26" i="48"/>
  <c r="D23" i="48"/>
  <c r="E23" i="48" s="1"/>
  <c r="D18" i="48"/>
  <c r="D15" i="48"/>
  <c r="Q466" i="36"/>
  <c r="W466" i="36" s="1"/>
  <c r="Q497" i="36"/>
  <c r="Q499" i="36"/>
  <c r="P82" i="38"/>
  <c r="N82" i="38"/>
  <c r="P80" i="38"/>
  <c r="N80" i="38"/>
  <c r="Q444" i="36"/>
  <c r="W444" i="36" s="1"/>
  <c r="Q449" i="36"/>
  <c r="W449" i="36" s="1"/>
  <c r="Q460" i="36"/>
  <c r="W460" i="36" s="1"/>
  <c r="Q498" i="36"/>
  <c r="Q459" i="36"/>
  <c r="W459" i="36" s="1"/>
  <c r="Q464" i="36"/>
  <c r="W464" i="36" s="1"/>
  <c r="Q477" i="36"/>
  <c r="Q462" i="36"/>
  <c r="W462" i="36" s="1"/>
  <c r="Q443" i="36"/>
  <c r="W443" i="36" s="1"/>
  <c r="Q469" i="36"/>
  <c r="W469" i="36" s="1"/>
  <c r="Q426" i="36"/>
  <c r="W426" i="36" s="1"/>
  <c r="Q439" i="36"/>
  <c r="W439" i="36" s="1"/>
  <c r="Q448" i="36"/>
  <c r="W448" i="36" s="1"/>
  <c r="Q461" i="36"/>
  <c r="W461" i="36" s="1"/>
  <c r="Q474" i="36"/>
  <c r="W474" i="36" s="1"/>
  <c r="Q454" i="36"/>
  <c r="W454" i="36" s="1"/>
  <c r="Q453" i="36"/>
  <c r="W453" i="36" s="1"/>
  <c r="Q468" i="36"/>
  <c r="W468" i="36" s="1"/>
  <c r="Q478" i="36"/>
  <c r="W478" i="36" s="1"/>
  <c r="Q445" i="36"/>
  <c r="W445" i="36" s="1"/>
  <c r="Q450" i="36"/>
  <c r="W450" i="36" s="1"/>
  <c r="Q430" i="36"/>
  <c r="W430" i="36" s="1"/>
  <c r="Q482" i="36"/>
  <c r="W482" i="36" s="1"/>
  <c r="Q452" i="36"/>
  <c r="W452" i="36" s="1"/>
  <c r="Q451" i="36"/>
  <c r="W451" i="36" s="1"/>
  <c r="Q458" i="36"/>
  <c r="W458" i="36" s="1"/>
  <c r="Q476" i="36"/>
  <c r="W476" i="36" s="1"/>
  <c r="Q481" i="36"/>
  <c r="W481" i="36" s="1"/>
  <c r="Q494" i="36"/>
  <c r="W494" i="36" s="1"/>
  <c r="Q446" i="36"/>
  <c r="W446" i="36" s="1"/>
  <c r="Q456" i="36"/>
  <c r="W456" i="36" s="1"/>
  <c r="Q489" i="36"/>
  <c r="W489" i="36" s="1"/>
  <c r="Q479" i="36"/>
  <c r="W479" i="36" s="1"/>
  <c r="Q423" i="36"/>
  <c r="W423" i="36" s="1"/>
  <c r="Q457" i="36"/>
  <c r="W457" i="36" s="1"/>
  <c r="Q487" i="36"/>
  <c r="W487" i="36" s="1"/>
  <c r="Q490" i="36"/>
  <c r="W490" i="36" s="1"/>
  <c r="Q485" i="36"/>
  <c r="Q493" i="36"/>
  <c r="W493" i="36" s="1"/>
  <c r="Q438" i="36"/>
  <c r="W438" i="36" s="1"/>
  <c r="Q483" i="36"/>
  <c r="W483" i="36" s="1"/>
  <c r="Q488" i="36"/>
  <c r="W488" i="36" s="1"/>
  <c r="Q496" i="36"/>
  <c r="Q437" i="36"/>
  <c r="W437" i="36" s="1"/>
  <c r="Q431" i="36"/>
  <c r="W431" i="36" s="1"/>
  <c r="Q447" i="36"/>
  <c r="W447" i="36" s="1"/>
  <c r="Q495" i="36"/>
  <c r="W495" i="36" s="1"/>
  <c r="Q471" i="36"/>
  <c r="W471" i="36" s="1"/>
  <c r="Q467" i="36"/>
  <c r="W467" i="36" s="1"/>
  <c r="Q442" i="36"/>
  <c r="W442" i="36" s="1"/>
  <c r="Q455" i="36"/>
  <c r="W455" i="36" s="1"/>
  <c r="Q465" i="36"/>
  <c r="W465" i="36" s="1"/>
  <c r="Q472" i="36"/>
  <c r="W472" i="36" s="1"/>
  <c r="Q484" i="36"/>
  <c r="W484" i="36" s="1"/>
  <c r="Q486" i="36"/>
  <c r="W486" i="36" s="1"/>
  <c r="Q491" i="36"/>
  <c r="W491" i="36" s="1"/>
  <c r="Q470" i="36"/>
  <c r="W470" i="36" s="1"/>
  <c r="Q475" i="36"/>
  <c r="W475" i="36" s="1"/>
  <c r="Q463" i="36"/>
  <c r="W463" i="36" s="1"/>
  <c r="Q473" i="36"/>
  <c r="W473" i="36" s="1"/>
  <c r="Q480" i="36"/>
  <c r="W480" i="36" s="1"/>
  <c r="Q492" i="36"/>
  <c r="W492" i="36" s="1"/>
  <c r="Q435" i="36"/>
  <c r="W435" i="36" s="1"/>
  <c r="Q422" i="36"/>
  <c r="W422" i="36" s="1"/>
  <c r="Q427" i="36"/>
  <c r="W427" i="36" s="1"/>
  <c r="Q434" i="36"/>
  <c r="W434" i="36" s="1"/>
  <c r="Q436" i="36"/>
  <c r="W436" i="36" s="1"/>
  <c r="M84" i="38"/>
  <c r="M82" i="38"/>
  <c r="M80" i="38"/>
  <c r="M78" i="38"/>
  <c r="M76" i="38"/>
  <c r="L76" i="38"/>
  <c r="P85" i="38"/>
  <c r="P83" i="38"/>
  <c r="P81" i="38"/>
  <c r="P79" i="38"/>
  <c r="P77" i="38"/>
  <c r="P75" i="38"/>
  <c r="Q85" i="38"/>
  <c r="L84" i="38"/>
  <c r="L78" i="38"/>
  <c r="N85" i="38"/>
  <c r="N83" i="38"/>
  <c r="N81" i="38"/>
  <c r="N79" i="38"/>
  <c r="N77" i="38"/>
  <c r="N75" i="38"/>
  <c r="L82" i="38"/>
  <c r="L74" i="38"/>
  <c r="M85" i="38"/>
  <c r="M83" i="38"/>
  <c r="M81" i="38"/>
  <c r="M79" i="38"/>
  <c r="M77" i="38"/>
  <c r="L80" i="38"/>
  <c r="P74" i="38"/>
  <c r="L85" i="38"/>
  <c r="L83" i="38"/>
  <c r="L81" i="38"/>
  <c r="L79" i="38"/>
  <c r="L77" i="38"/>
  <c r="O79" i="38"/>
  <c r="O82" i="38"/>
  <c r="O85" i="38"/>
  <c r="O77" i="38"/>
  <c r="O80" i="38"/>
  <c r="O83" i="38"/>
  <c r="O75" i="38"/>
  <c r="O78" i="38"/>
  <c r="O74" i="38"/>
  <c r="O81" i="38"/>
  <c r="O84" i="38"/>
  <c r="Q81" i="38"/>
  <c r="Q82" i="38"/>
  <c r="Q78" i="38"/>
  <c r="Q75" i="38"/>
  <c r="Q83" i="38"/>
  <c r="Q79" i="38"/>
  <c r="Q84" i="38"/>
  <c r="Q80" i="38"/>
  <c r="Q76" i="38"/>
  <c r="Q74" i="38"/>
  <c r="Q419" i="36"/>
  <c r="W419" i="36" s="1"/>
  <c r="Q429" i="36"/>
  <c r="W429" i="36" s="1"/>
  <c r="Q421" i="36"/>
  <c r="W421" i="36" s="1"/>
  <c r="Q418" i="36"/>
  <c r="W418" i="36" s="1"/>
  <c r="Q433" i="36"/>
  <c r="W433" i="36" s="1"/>
  <c r="Q425" i="36"/>
  <c r="W425" i="36" s="1"/>
  <c r="Q440" i="36"/>
  <c r="W440" i="36" s="1"/>
  <c r="Q432" i="36"/>
  <c r="W432" i="36" s="1"/>
  <c r="Q424" i="36"/>
  <c r="W424" i="36" s="1"/>
  <c r="Q441" i="36"/>
  <c r="W441" i="36" s="1"/>
  <c r="Q428" i="36"/>
  <c r="W428" i="36" s="1"/>
  <c r="Q420" i="36"/>
  <c r="W420" i="36" s="1"/>
  <c r="H371" i="46" l="1"/>
  <c r="H470" i="46"/>
  <c r="I470" i="46"/>
  <c r="Z470" i="46"/>
  <c r="H468" i="46"/>
  <c r="I468" i="46"/>
  <c r="Z468" i="46"/>
  <c r="H469" i="46"/>
  <c r="I469" i="46"/>
  <c r="Z469" i="46"/>
  <c r="H471" i="46"/>
  <c r="I471" i="46"/>
  <c r="Z471" i="46"/>
  <c r="H466" i="46"/>
  <c r="I466" i="46"/>
  <c r="Z466" i="46"/>
  <c r="I467" i="46"/>
  <c r="H467" i="46"/>
  <c r="Z467" i="46"/>
  <c r="H438" i="46"/>
  <c r="I458" i="46"/>
  <c r="H458" i="46"/>
  <c r="H465" i="46"/>
  <c r="I465" i="46"/>
  <c r="Z465" i="46"/>
  <c r="H464" i="46"/>
  <c r="I464" i="46"/>
  <c r="Z464" i="46"/>
  <c r="H463" i="46"/>
  <c r="I463" i="46"/>
  <c r="Z463" i="46"/>
  <c r="I461" i="46"/>
  <c r="H461" i="46"/>
  <c r="Z461" i="46"/>
  <c r="H462" i="46"/>
  <c r="I462" i="46"/>
  <c r="Z462" i="46"/>
  <c r="I460" i="46"/>
  <c r="H460" i="46"/>
  <c r="Z460" i="46"/>
  <c r="I457" i="46"/>
  <c r="Z457" i="46"/>
  <c r="H401" i="46"/>
  <c r="H418" i="46"/>
  <c r="H327" i="46"/>
  <c r="H439" i="46"/>
  <c r="H434" i="46"/>
  <c r="H368" i="46"/>
  <c r="H381" i="46"/>
  <c r="H370" i="46"/>
  <c r="I434" i="46"/>
  <c r="H451" i="46"/>
  <c r="H432" i="46"/>
  <c r="H374" i="46"/>
  <c r="H417" i="46"/>
  <c r="H387" i="46"/>
  <c r="H375" i="46"/>
  <c r="I445" i="46"/>
  <c r="I439" i="46"/>
  <c r="I438" i="46"/>
  <c r="I432" i="46"/>
  <c r="H353" i="46"/>
  <c r="H343" i="46"/>
  <c r="I435" i="46"/>
  <c r="I422" i="46"/>
  <c r="I452" i="46"/>
  <c r="H358" i="46"/>
  <c r="I429" i="46"/>
  <c r="H435" i="46"/>
  <c r="H352" i="46"/>
  <c r="H354" i="46"/>
  <c r="H452" i="46"/>
  <c r="H416" i="46"/>
  <c r="H422" i="46"/>
  <c r="I423" i="46"/>
  <c r="H359" i="46"/>
  <c r="H365" i="46"/>
  <c r="H429" i="46"/>
  <c r="H423" i="46"/>
  <c r="I418" i="46"/>
  <c r="Z459" i="46"/>
  <c r="I459" i="46"/>
  <c r="I436" i="46"/>
  <c r="H357" i="46"/>
  <c r="I412" i="46"/>
  <c r="H410" i="46"/>
  <c r="H351" i="46"/>
  <c r="H393" i="46"/>
  <c r="H350" i="46"/>
  <c r="H346" i="46"/>
  <c r="H363" i="46"/>
  <c r="H427" i="46"/>
  <c r="H415" i="46"/>
  <c r="I414" i="46"/>
  <c r="I421" i="46"/>
  <c r="H436" i="46"/>
  <c r="H319" i="46"/>
  <c r="H372" i="46"/>
  <c r="H407" i="46"/>
  <c r="H396" i="46"/>
  <c r="H419" i="46"/>
  <c r="H413" i="46"/>
  <c r="I399" i="46"/>
  <c r="I411" i="46"/>
  <c r="H347" i="46"/>
  <c r="H385" i="46"/>
  <c r="H449" i="46"/>
  <c r="H349" i="46"/>
  <c r="I444" i="46"/>
  <c r="H355" i="46"/>
  <c r="I407" i="46"/>
  <c r="H311" i="46"/>
  <c r="I402" i="46"/>
  <c r="I420" i="46"/>
  <c r="H377" i="46"/>
  <c r="H411" i="46"/>
  <c r="H456" i="46"/>
  <c r="H380" i="46"/>
  <c r="H394" i="46"/>
  <c r="I428" i="46"/>
  <c r="H441" i="46"/>
  <c r="H356" i="46"/>
  <c r="H398" i="46"/>
  <c r="H392" i="46"/>
  <c r="H303" i="46"/>
  <c r="H404" i="46"/>
  <c r="H366" i="46"/>
  <c r="H443" i="46"/>
  <c r="I437" i="46"/>
  <c r="H379" i="46"/>
  <c r="H362" i="46"/>
  <c r="H335" i="46"/>
  <c r="H360" i="46"/>
  <c r="H345" i="46"/>
  <c r="H373" i="46"/>
  <c r="H431" i="46"/>
  <c r="H424" i="46"/>
  <c r="H430" i="46"/>
  <c r="H367" i="46"/>
  <c r="H409" i="46"/>
  <c r="H426" i="46"/>
  <c r="H134" i="46"/>
  <c r="H348" i="46"/>
  <c r="H209" i="46"/>
  <c r="Z209" i="46"/>
  <c r="H304" i="46"/>
  <c r="Z304" i="46"/>
  <c r="H290" i="46"/>
  <c r="Z290" i="46"/>
  <c r="H331" i="46"/>
  <c r="Z331" i="46"/>
  <c r="H105" i="46"/>
  <c r="Z105" i="46"/>
  <c r="H16" i="46"/>
  <c r="Z16" i="46"/>
  <c r="H272" i="46"/>
  <c r="Z272" i="46"/>
  <c r="H233" i="46"/>
  <c r="Z233" i="46"/>
  <c r="H321" i="46"/>
  <c r="Z321" i="46"/>
  <c r="H32" i="46"/>
  <c r="Z32" i="46"/>
  <c r="H160" i="46"/>
  <c r="Z160" i="46"/>
  <c r="H288" i="46"/>
  <c r="Z288" i="46"/>
  <c r="H82" i="46"/>
  <c r="Z82" i="46"/>
  <c r="H210" i="46"/>
  <c r="Z210" i="46"/>
  <c r="H274" i="46"/>
  <c r="Z274" i="46"/>
  <c r="H338" i="46"/>
  <c r="Z338" i="46"/>
  <c r="H59" i="46"/>
  <c r="Z59" i="46"/>
  <c r="H123" i="46"/>
  <c r="Z123" i="46"/>
  <c r="H187" i="46"/>
  <c r="Z187" i="46"/>
  <c r="H251" i="46"/>
  <c r="Z251" i="46"/>
  <c r="H315" i="46"/>
  <c r="Z315" i="46"/>
  <c r="H36" i="46"/>
  <c r="Z36" i="46"/>
  <c r="H100" i="46"/>
  <c r="Z100" i="46"/>
  <c r="H164" i="46"/>
  <c r="Z164" i="46"/>
  <c r="H228" i="46"/>
  <c r="Z228" i="46"/>
  <c r="H292" i="46"/>
  <c r="Z292" i="46"/>
  <c r="H13" i="46"/>
  <c r="Z13" i="46"/>
  <c r="H77" i="46"/>
  <c r="Z77" i="46"/>
  <c r="H141" i="46"/>
  <c r="Z141" i="46"/>
  <c r="H205" i="46"/>
  <c r="Z205" i="46"/>
  <c r="H269" i="46"/>
  <c r="Z269" i="46"/>
  <c r="H333" i="46"/>
  <c r="Z333" i="46"/>
  <c r="H54" i="46"/>
  <c r="Z54" i="46"/>
  <c r="H118" i="46"/>
  <c r="Z118" i="46"/>
  <c r="H182" i="46"/>
  <c r="Z182" i="46"/>
  <c r="H246" i="46"/>
  <c r="Z246" i="46"/>
  <c r="H310" i="46"/>
  <c r="Z310" i="46"/>
  <c r="H31" i="46"/>
  <c r="Z31" i="46"/>
  <c r="H95" i="46"/>
  <c r="Z95" i="46"/>
  <c r="H159" i="46"/>
  <c r="Z159" i="46"/>
  <c r="H223" i="46"/>
  <c r="Z223" i="46"/>
  <c r="H287" i="46"/>
  <c r="Z287" i="46"/>
  <c r="H389" i="46"/>
  <c r="Z389" i="46"/>
  <c r="I453" i="46"/>
  <c r="Z453" i="46"/>
  <c r="H382" i="46"/>
  <c r="Z382" i="46"/>
  <c r="I446" i="46"/>
  <c r="Z446" i="46"/>
  <c r="H383" i="46"/>
  <c r="Z383" i="46"/>
  <c r="H447" i="46"/>
  <c r="Z447" i="46"/>
  <c r="H376" i="46"/>
  <c r="Z376" i="46"/>
  <c r="H440" i="46"/>
  <c r="Z440" i="46"/>
  <c r="H361" i="46"/>
  <c r="Z361" i="46"/>
  <c r="I425" i="46"/>
  <c r="Z425" i="46"/>
  <c r="H378" i="46"/>
  <c r="Z378" i="46"/>
  <c r="H442" i="46"/>
  <c r="Z442" i="46"/>
  <c r="H395" i="46"/>
  <c r="Z395" i="46"/>
  <c r="H161" i="46"/>
  <c r="Z161" i="46"/>
  <c r="H112" i="46"/>
  <c r="Z112" i="46"/>
  <c r="H34" i="46"/>
  <c r="Z34" i="46"/>
  <c r="H203" i="46"/>
  <c r="Z203" i="46"/>
  <c r="H305" i="46"/>
  <c r="Z305" i="46"/>
  <c r="H80" i="46"/>
  <c r="Z80" i="46"/>
  <c r="H336" i="46"/>
  <c r="Z336" i="46"/>
  <c r="H33" i="46"/>
  <c r="Z33" i="46"/>
  <c r="H121" i="46"/>
  <c r="Z121" i="46"/>
  <c r="H81" i="46"/>
  <c r="Z81" i="46"/>
  <c r="H96" i="46"/>
  <c r="Z96" i="46"/>
  <c r="H224" i="46"/>
  <c r="Z224" i="46"/>
  <c r="H18" i="46"/>
  <c r="Z18" i="46"/>
  <c r="H146" i="46"/>
  <c r="Z146" i="46"/>
  <c r="H97" i="46"/>
  <c r="Z97" i="46"/>
  <c r="H297" i="46"/>
  <c r="Z297" i="46"/>
  <c r="H185" i="46"/>
  <c r="Z185" i="46"/>
  <c r="H9" i="46"/>
  <c r="Z9" i="46"/>
  <c r="H145" i="46"/>
  <c r="Z145" i="46"/>
  <c r="H40" i="46"/>
  <c r="Z40" i="46"/>
  <c r="H104" i="46"/>
  <c r="Z104" i="46"/>
  <c r="H168" i="46"/>
  <c r="Z168" i="46"/>
  <c r="H232" i="46"/>
  <c r="Z232" i="46"/>
  <c r="H296" i="46"/>
  <c r="Z296" i="46"/>
  <c r="H26" i="46"/>
  <c r="Z26" i="46"/>
  <c r="H90" i="46"/>
  <c r="Z90" i="46"/>
  <c r="H154" i="46"/>
  <c r="Z154" i="46"/>
  <c r="H218" i="46"/>
  <c r="Z218" i="46"/>
  <c r="H282" i="46"/>
  <c r="Z282" i="46"/>
  <c r="H67" i="46"/>
  <c r="Z67" i="46"/>
  <c r="H131" i="46"/>
  <c r="Z131" i="46"/>
  <c r="H195" i="46"/>
  <c r="Z195" i="46"/>
  <c r="H259" i="46"/>
  <c r="Z259" i="46"/>
  <c r="H323" i="46"/>
  <c r="Z323" i="46"/>
  <c r="H44" i="46"/>
  <c r="Z44" i="46"/>
  <c r="H108" i="46"/>
  <c r="Z108" i="46"/>
  <c r="H172" i="46"/>
  <c r="Z172" i="46"/>
  <c r="H236" i="46"/>
  <c r="Z236" i="46"/>
  <c r="H300" i="46"/>
  <c r="Z300" i="46"/>
  <c r="H21" i="46"/>
  <c r="Z21" i="46"/>
  <c r="H85" i="46"/>
  <c r="Z85" i="46"/>
  <c r="H149" i="46"/>
  <c r="Z149" i="46"/>
  <c r="H213" i="46"/>
  <c r="Z213" i="46"/>
  <c r="H277" i="46"/>
  <c r="Z277" i="46"/>
  <c r="H341" i="46"/>
  <c r="Z341" i="46"/>
  <c r="H62" i="46"/>
  <c r="Z62" i="46"/>
  <c r="H126" i="46"/>
  <c r="Z126" i="46"/>
  <c r="H190" i="46"/>
  <c r="Z190" i="46"/>
  <c r="H254" i="46"/>
  <c r="Z254" i="46"/>
  <c r="H318" i="46"/>
  <c r="Z318" i="46"/>
  <c r="H39" i="46"/>
  <c r="Z39" i="46"/>
  <c r="H103" i="46"/>
  <c r="Z103" i="46"/>
  <c r="H167" i="46"/>
  <c r="Z167" i="46"/>
  <c r="H231" i="46"/>
  <c r="Z231" i="46"/>
  <c r="H295" i="46"/>
  <c r="Z295" i="46"/>
  <c r="H388" i="46"/>
  <c r="Z388" i="46"/>
  <c r="H397" i="46"/>
  <c r="Z397" i="46"/>
  <c r="H364" i="46"/>
  <c r="Z364" i="46"/>
  <c r="H390" i="46"/>
  <c r="Z390" i="46"/>
  <c r="I454" i="46"/>
  <c r="Z454" i="46"/>
  <c r="H391" i="46"/>
  <c r="Z391" i="46"/>
  <c r="H455" i="46"/>
  <c r="Z455" i="46"/>
  <c r="H384" i="46"/>
  <c r="Z384" i="46"/>
  <c r="H448" i="46"/>
  <c r="Z448" i="46"/>
  <c r="H369" i="46"/>
  <c r="Z369" i="46"/>
  <c r="H433" i="46"/>
  <c r="Z433" i="46"/>
  <c r="H386" i="46"/>
  <c r="Z386" i="46"/>
  <c r="H450" i="46"/>
  <c r="Z450" i="46"/>
  <c r="H239" i="46"/>
  <c r="Z239" i="46"/>
  <c r="H247" i="46"/>
  <c r="Z247" i="46"/>
  <c r="H49" i="46"/>
  <c r="Z49" i="46"/>
  <c r="H176" i="46"/>
  <c r="Z176" i="46"/>
  <c r="H226" i="46"/>
  <c r="Z226" i="46"/>
  <c r="H75" i="46"/>
  <c r="Z75" i="46"/>
  <c r="H267" i="46"/>
  <c r="Z267" i="46"/>
  <c r="H180" i="46"/>
  <c r="Z180" i="46"/>
  <c r="H308" i="46"/>
  <c r="Z308" i="46"/>
  <c r="H93" i="46"/>
  <c r="Z93" i="46"/>
  <c r="H221" i="46"/>
  <c r="Z221" i="46"/>
  <c r="H6" i="46"/>
  <c r="Z6" i="46"/>
  <c r="H70" i="46"/>
  <c r="Z70" i="46"/>
  <c r="H198" i="46"/>
  <c r="Z198" i="46"/>
  <c r="H326" i="46"/>
  <c r="Z326" i="46"/>
  <c r="H111" i="46"/>
  <c r="Z111" i="46"/>
  <c r="H344" i="46"/>
  <c r="Z344" i="46"/>
  <c r="H113" i="46"/>
  <c r="Z113" i="46"/>
  <c r="H137" i="46"/>
  <c r="Z137" i="46"/>
  <c r="H56" i="46"/>
  <c r="Z56" i="46"/>
  <c r="H184" i="46"/>
  <c r="Z184" i="46"/>
  <c r="H312" i="46"/>
  <c r="Z312" i="46"/>
  <c r="H106" i="46"/>
  <c r="Z106" i="46"/>
  <c r="H298" i="46"/>
  <c r="Z298" i="46"/>
  <c r="H83" i="46"/>
  <c r="Z83" i="46"/>
  <c r="H211" i="46"/>
  <c r="Z211" i="46"/>
  <c r="H339" i="46"/>
  <c r="Z339" i="46"/>
  <c r="H124" i="46"/>
  <c r="Z124" i="46"/>
  <c r="H252" i="46"/>
  <c r="Z252" i="46"/>
  <c r="H37" i="46"/>
  <c r="Z37" i="46"/>
  <c r="H165" i="46"/>
  <c r="Z165" i="46"/>
  <c r="H293" i="46"/>
  <c r="Z293" i="46"/>
  <c r="H78" i="46"/>
  <c r="Z78" i="46"/>
  <c r="H206" i="46"/>
  <c r="Z206" i="46"/>
  <c r="H334" i="46"/>
  <c r="Z334" i="46"/>
  <c r="H119" i="46"/>
  <c r="Z119" i="46"/>
  <c r="H89" i="46"/>
  <c r="Z89" i="46"/>
  <c r="H289" i="46"/>
  <c r="Z289" i="46"/>
  <c r="H177" i="46"/>
  <c r="Z177" i="46"/>
  <c r="H65" i="46"/>
  <c r="Z65" i="46"/>
  <c r="H201" i="46"/>
  <c r="Z201" i="46"/>
  <c r="H337" i="46"/>
  <c r="Z337" i="46"/>
  <c r="H64" i="46"/>
  <c r="Z64" i="46"/>
  <c r="H128" i="46"/>
  <c r="Z128" i="46"/>
  <c r="H192" i="46"/>
  <c r="Z192" i="46"/>
  <c r="H256" i="46"/>
  <c r="Z256" i="46"/>
  <c r="H320" i="46"/>
  <c r="Z320" i="46"/>
  <c r="H50" i="46"/>
  <c r="Z50" i="46"/>
  <c r="H114" i="46"/>
  <c r="Z114" i="46"/>
  <c r="H178" i="46"/>
  <c r="Z178" i="46"/>
  <c r="H242" i="46"/>
  <c r="Z242" i="46"/>
  <c r="H306" i="46"/>
  <c r="Z306" i="46"/>
  <c r="H27" i="46"/>
  <c r="Z27" i="46"/>
  <c r="H91" i="46"/>
  <c r="Z91" i="46"/>
  <c r="H155" i="46"/>
  <c r="Z155" i="46"/>
  <c r="H219" i="46"/>
  <c r="Z219" i="46"/>
  <c r="H283" i="46"/>
  <c r="Z283" i="46"/>
  <c r="H4" i="46"/>
  <c r="Z4" i="46"/>
  <c r="H68" i="46"/>
  <c r="Z68" i="46"/>
  <c r="H132" i="46"/>
  <c r="Z132" i="46"/>
  <c r="H196" i="46"/>
  <c r="Z196" i="46"/>
  <c r="H260" i="46"/>
  <c r="Z260" i="46"/>
  <c r="H324" i="46"/>
  <c r="Z324" i="46"/>
  <c r="H45" i="46"/>
  <c r="Z45" i="46"/>
  <c r="H109" i="46"/>
  <c r="Z109" i="46"/>
  <c r="H173" i="46"/>
  <c r="Z173" i="46"/>
  <c r="H237" i="46"/>
  <c r="Z237" i="46"/>
  <c r="H301" i="46"/>
  <c r="Z301" i="46"/>
  <c r="H22" i="46"/>
  <c r="Z22" i="46"/>
  <c r="H86" i="46"/>
  <c r="Z86" i="46"/>
  <c r="H150" i="46"/>
  <c r="Z150" i="46"/>
  <c r="H214" i="46"/>
  <c r="Z214" i="46"/>
  <c r="H278" i="46"/>
  <c r="Z278" i="46"/>
  <c r="H342" i="46"/>
  <c r="Z342" i="46"/>
  <c r="H63" i="46"/>
  <c r="Z63" i="46"/>
  <c r="H127" i="46"/>
  <c r="Z127" i="46"/>
  <c r="H191" i="46"/>
  <c r="Z191" i="46"/>
  <c r="H255" i="46"/>
  <c r="Z255" i="46"/>
  <c r="H48" i="46"/>
  <c r="Z48" i="46"/>
  <c r="H98" i="46"/>
  <c r="Z98" i="46"/>
  <c r="H139" i="46"/>
  <c r="Z139" i="46"/>
  <c r="H116" i="46"/>
  <c r="Z116" i="46"/>
  <c r="H244" i="46"/>
  <c r="Z244" i="46"/>
  <c r="H29" i="46"/>
  <c r="Z29" i="46"/>
  <c r="H157" i="46"/>
  <c r="Z157" i="46"/>
  <c r="H285" i="46"/>
  <c r="Z285" i="46"/>
  <c r="H262" i="46"/>
  <c r="Z262" i="46"/>
  <c r="H47" i="46"/>
  <c r="Z47" i="46"/>
  <c r="H175" i="46"/>
  <c r="Z175" i="46"/>
  <c r="H25" i="46"/>
  <c r="Z25" i="46"/>
  <c r="H225" i="46"/>
  <c r="Z225" i="46"/>
  <c r="H313" i="46"/>
  <c r="Z313" i="46"/>
  <c r="H273" i="46"/>
  <c r="Z273" i="46"/>
  <c r="H120" i="46"/>
  <c r="Z120" i="46"/>
  <c r="H248" i="46"/>
  <c r="Z248" i="46"/>
  <c r="H42" i="46"/>
  <c r="Z42" i="46"/>
  <c r="H170" i="46"/>
  <c r="Z170" i="46"/>
  <c r="H234" i="46"/>
  <c r="Z234" i="46"/>
  <c r="H19" i="46"/>
  <c r="Z19" i="46"/>
  <c r="H147" i="46"/>
  <c r="Z147" i="46"/>
  <c r="H275" i="46"/>
  <c r="Z275" i="46"/>
  <c r="H60" i="46"/>
  <c r="Z60" i="46"/>
  <c r="H188" i="46"/>
  <c r="Z188" i="46"/>
  <c r="H316" i="46"/>
  <c r="Z316" i="46"/>
  <c r="H101" i="46"/>
  <c r="Z101" i="46"/>
  <c r="H229" i="46"/>
  <c r="Z229" i="46"/>
  <c r="H14" i="46"/>
  <c r="Z14" i="46"/>
  <c r="H142" i="46"/>
  <c r="Z142" i="46"/>
  <c r="H270" i="46"/>
  <c r="Z270" i="46"/>
  <c r="H55" i="46"/>
  <c r="Z55" i="46"/>
  <c r="H183" i="46"/>
  <c r="Z183" i="46"/>
  <c r="H153" i="46"/>
  <c r="Z153" i="46"/>
  <c r="H41" i="46"/>
  <c r="Z41" i="46"/>
  <c r="H241" i="46"/>
  <c r="Z241" i="46"/>
  <c r="H129" i="46"/>
  <c r="Z129" i="46"/>
  <c r="H265" i="46"/>
  <c r="Z265" i="46"/>
  <c r="H8" i="46"/>
  <c r="Z8" i="46"/>
  <c r="H72" i="46"/>
  <c r="Z72" i="46"/>
  <c r="H136" i="46"/>
  <c r="Z136" i="46"/>
  <c r="H200" i="46"/>
  <c r="Z200" i="46"/>
  <c r="H264" i="46"/>
  <c r="Z264" i="46"/>
  <c r="H328" i="46"/>
  <c r="Z328" i="46"/>
  <c r="H58" i="46"/>
  <c r="Z58" i="46"/>
  <c r="H122" i="46"/>
  <c r="Z122" i="46"/>
  <c r="H186" i="46"/>
  <c r="Z186" i="46"/>
  <c r="H250" i="46"/>
  <c r="Z250" i="46"/>
  <c r="H314" i="46"/>
  <c r="Z314" i="46"/>
  <c r="H35" i="46"/>
  <c r="Z35" i="46"/>
  <c r="H99" i="46"/>
  <c r="Z99" i="46"/>
  <c r="H163" i="46"/>
  <c r="Z163" i="46"/>
  <c r="H227" i="46"/>
  <c r="Z227" i="46"/>
  <c r="H291" i="46"/>
  <c r="Z291" i="46"/>
  <c r="H12" i="46"/>
  <c r="Z12" i="46"/>
  <c r="H76" i="46"/>
  <c r="Z76" i="46"/>
  <c r="H140" i="46"/>
  <c r="Z140" i="46"/>
  <c r="H204" i="46"/>
  <c r="Z204" i="46"/>
  <c r="H268" i="46"/>
  <c r="Z268" i="46"/>
  <c r="H332" i="46"/>
  <c r="Z332" i="46"/>
  <c r="H53" i="46"/>
  <c r="Z53" i="46"/>
  <c r="H117" i="46"/>
  <c r="Z117" i="46"/>
  <c r="H181" i="46"/>
  <c r="Z181" i="46"/>
  <c r="H245" i="46"/>
  <c r="Z245" i="46"/>
  <c r="H309" i="46"/>
  <c r="Z309" i="46"/>
  <c r="H30" i="46"/>
  <c r="Z30" i="46"/>
  <c r="H94" i="46"/>
  <c r="Z94" i="46"/>
  <c r="H158" i="46"/>
  <c r="Z158" i="46"/>
  <c r="H222" i="46"/>
  <c r="Z222" i="46"/>
  <c r="H286" i="46"/>
  <c r="Z286" i="46"/>
  <c r="H7" i="46"/>
  <c r="Z7" i="46"/>
  <c r="H71" i="46"/>
  <c r="Z71" i="46"/>
  <c r="H135" i="46"/>
  <c r="Z135" i="46"/>
  <c r="H199" i="46"/>
  <c r="Z199" i="46"/>
  <c r="H263" i="46"/>
  <c r="Z263" i="46"/>
  <c r="H249" i="46"/>
  <c r="Z249" i="46"/>
  <c r="H162" i="46"/>
  <c r="Z162" i="46"/>
  <c r="H193" i="46"/>
  <c r="Z193" i="46"/>
  <c r="H144" i="46"/>
  <c r="Z144" i="46"/>
  <c r="H66" i="46"/>
  <c r="Z66" i="46"/>
  <c r="H43" i="46"/>
  <c r="Z43" i="46"/>
  <c r="H271" i="46"/>
  <c r="Z271" i="46"/>
  <c r="H73" i="46"/>
  <c r="Z73" i="46"/>
  <c r="H240" i="46"/>
  <c r="Z240" i="46"/>
  <c r="H11" i="46"/>
  <c r="Z11" i="46"/>
  <c r="H52" i="46"/>
  <c r="Z52" i="46"/>
  <c r="H217" i="46"/>
  <c r="Z217" i="46"/>
  <c r="H329" i="46"/>
  <c r="Z329" i="46"/>
  <c r="H208" i="46"/>
  <c r="Z208" i="46"/>
  <c r="H130" i="46"/>
  <c r="Z130" i="46"/>
  <c r="H194" i="46"/>
  <c r="Z194" i="46"/>
  <c r="H258" i="46"/>
  <c r="Z258" i="46"/>
  <c r="H322" i="46"/>
  <c r="Z322" i="46"/>
  <c r="H107" i="46"/>
  <c r="Z107" i="46"/>
  <c r="H171" i="46"/>
  <c r="Z171" i="46"/>
  <c r="H235" i="46"/>
  <c r="Z235" i="46"/>
  <c r="H299" i="46"/>
  <c r="Z299" i="46"/>
  <c r="H20" i="46"/>
  <c r="Z20" i="46"/>
  <c r="H84" i="46"/>
  <c r="Z84" i="46"/>
  <c r="H148" i="46"/>
  <c r="Z148" i="46"/>
  <c r="H212" i="46"/>
  <c r="Z212" i="46"/>
  <c r="H276" i="46"/>
  <c r="Z276" i="46"/>
  <c r="H340" i="46"/>
  <c r="Z340" i="46"/>
  <c r="H61" i="46"/>
  <c r="Z61" i="46"/>
  <c r="H125" i="46"/>
  <c r="Z125" i="46"/>
  <c r="H189" i="46"/>
  <c r="Z189" i="46"/>
  <c r="H253" i="46"/>
  <c r="Z253" i="46"/>
  <c r="H317" i="46"/>
  <c r="Z317" i="46"/>
  <c r="H38" i="46"/>
  <c r="Z38" i="46"/>
  <c r="H102" i="46"/>
  <c r="Z102" i="46"/>
  <c r="H166" i="46"/>
  <c r="Z166" i="46"/>
  <c r="H230" i="46"/>
  <c r="Z230" i="46"/>
  <c r="H294" i="46"/>
  <c r="Z294" i="46"/>
  <c r="H15" i="46"/>
  <c r="Z15" i="46"/>
  <c r="H79" i="46"/>
  <c r="Z79" i="46"/>
  <c r="H143" i="46"/>
  <c r="Z143" i="46"/>
  <c r="H207" i="46"/>
  <c r="Z207" i="46"/>
  <c r="H281" i="46"/>
  <c r="Z281" i="46"/>
  <c r="H169" i="46"/>
  <c r="Z169" i="46"/>
  <c r="H57" i="46"/>
  <c r="Z57" i="46"/>
  <c r="H257" i="46"/>
  <c r="Z257" i="46"/>
  <c r="H17" i="46"/>
  <c r="Z17" i="46"/>
  <c r="H24" i="46"/>
  <c r="Z24" i="46"/>
  <c r="H88" i="46"/>
  <c r="Z88" i="46"/>
  <c r="H152" i="46"/>
  <c r="Z152" i="46"/>
  <c r="H216" i="46"/>
  <c r="Z216" i="46"/>
  <c r="H280" i="46"/>
  <c r="Z280" i="46"/>
  <c r="H10" i="46"/>
  <c r="Z10" i="46"/>
  <c r="H74" i="46"/>
  <c r="Z74" i="46"/>
  <c r="H138" i="46"/>
  <c r="Z138" i="46"/>
  <c r="H202" i="46"/>
  <c r="Z202" i="46"/>
  <c r="H266" i="46"/>
  <c r="Z266" i="46"/>
  <c r="H330" i="46"/>
  <c r="Z330" i="46"/>
  <c r="H51" i="46"/>
  <c r="Z51" i="46"/>
  <c r="H115" i="46"/>
  <c r="Z115" i="46"/>
  <c r="H179" i="46"/>
  <c r="Z179" i="46"/>
  <c r="H243" i="46"/>
  <c r="Z243" i="46"/>
  <c r="H307" i="46"/>
  <c r="Z307" i="46"/>
  <c r="H28" i="46"/>
  <c r="Z28" i="46"/>
  <c r="H92" i="46"/>
  <c r="Z92" i="46"/>
  <c r="H156" i="46"/>
  <c r="Z156" i="46"/>
  <c r="H220" i="46"/>
  <c r="Z220" i="46"/>
  <c r="H284" i="46"/>
  <c r="Z284" i="46"/>
  <c r="H5" i="46"/>
  <c r="Z5" i="46"/>
  <c r="H69" i="46"/>
  <c r="Z69" i="46"/>
  <c r="H133" i="46"/>
  <c r="Z133" i="46"/>
  <c r="H197" i="46"/>
  <c r="Z197" i="46"/>
  <c r="H261" i="46"/>
  <c r="Z261" i="46"/>
  <c r="H325" i="46"/>
  <c r="Z325" i="46"/>
  <c r="H46" i="46"/>
  <c r="Z46" i="46"/>
  <c r="H110" i="46"/>
  <c r="Z110" i="46"/>
  <c r="H174" i="46"/>
  <c r="Z174" i="46"/>
  <c r="H238" i="46"/>
  <c r="Z238" i="46"/>
  <c r="H302" i="46"/>
  <c r="Z302" i="46"/>
  <c r="H23" i="46"/>
  <c r="Z23" i="46"/>
  <c r="H87" i="46"/>
  <c r="Z87" i="46"/>
  <c r="H151" i="46"/>
  <c r="Z151" i="46"/>
  <c r="H215" i="46"/>
  <c r="Z215" i="46"/>
  <c r="H279" i="46"/>
  <c r="Z279" i="46"/>
  <c r="H446" i="46"/>
  <c r="H3" i="46"/>
  <c r="Z3" i="46"/>
  <c r="I70" i="46"/>
  <c r="I448" i="46"/>
  <c r="I410" i="46"/>
  <c r="H453" i="46"/>
  <c r="H420" i="46"/>
  <c r="I413" i="46"/>
  <c r="I450" i="46"/>
  <c r="I447" i="46"/>
  <c r="I433" i="46"/>
  <c r="I426" i="46"/>
  <c r="I14" i="46"/>
  <c r="H437" i="46"/>
  <c r="I456" i="46"/>
  <c r="I431" i="46"/>
  <c r="H444" i="46"/>
  <c r="I417" i="46"/>
  <c r="I427" i="46"/>
  <c r="H414" i="46"/>
  <c r="H421" i="46"/>
  <c r="I440" i="46"/>
  <c r="I415" i="46"/>
  <c r="H428" i="46"/>
  <c r="I451" i="46"/>
  <c r="H445" i="46"/>
  <c r="I23" i="46"/>
  <c r="I449" i="46"/>
  <c r="I443" i="46"/>
  <c r="H454" i="46"/>
  <c r="I442" i="46"/>
  <c r="I441" i="46"/>
  <c r="I38" i="46"/>
  <c r="I455" i="46"/>
  <c r="I416" i="46"/>
  <c r="I5" i="46"/>
  <c r="I39" i="46"/>
  <c r="H412" i="46"/>
  <c r="I430" i="46"/>
  <c r="I424" i="46"/>
  <c r="I419" i="46"/>
  <c r="I30" i="46"/>
  <c r="H399" i="46"/>
  <c r="I86" i="46"/>
  <c r="I16" i="46"/>
  <c r="I80" i="46"/>
  <c r="I48" i="46"/>
  <c r="I18" i="46"/>
  <c r="H402" i="46"/>
  <c r="I3" i="46"/>
  <c r="I15" i="46"/>
  <c r="I31" i="46"/>
  <c r="I226" i="46"/>
  <c r="I409" i="46"/>
  <c r="I4" i="46"/>
  <c r="I401" i="46"/>
  <c r="I404" i="46"/>
  <c r="H400" i="46"/>
  <c r="I400" i="46"/>
  <c r="H408" i="46"/>
  <c r="I408" i="46"/>
  <c r="I7" i="46"/>
  <c r="H403" i="46"/>
  <c r="I403" i="46"/>
  <c r="I24" i="46"/>
  <c r="I26" i="46"/>
  <c r="I405" i="46"/>
  <c r="H405" i="46"/>
  <c r="I406" i="46"/>
  <c r="H406" i="46"/>
  <c r="I52" i="46"/>
  <c r="A5" i="47"/>
  <c r="J5" i="47"/>
  <c r="J7" i="47" s="1"/>
  <c r="D5" i="47"/>
  <c r="D7" i="47" s="1"/>
  <c r="H5" i="47"/>
  <c r="H7" i="47" s="1"/>
  <c r="K5" i="47"/>
  <c r="K7" i="47" s="1"/>
  <c r="G5" i="47"/>
  <c r="G7" i="47" s="1"/>
  <c r="C5" i="47"/>
  <c r="C7" i="47" s="1"/>
  <c r="N5" i="47"/>
  <c r="N7" i="47" s="1"/>
  <c r="B5" i="47"/>
  <c r="F5" i="47"/>
  <c r="F7" i="47" s="1"/>
  <c r="I5" i="47"/>
  <c r="I7" i="47" s="1"/>
  <c r="M5" i="47"/>
  <c r="M7" i="47" s="1"/>
  <c r="E5" i="47"/>
  <c r="E7" i="47" s="1"/>
  <c r="L5" i="47"/>
  <c r="L7" i="47" s="1"/>
  <c r="E26" i="48"/>
  <c r="D34" i="48"/>
  <c r="F11" i="48" s="1"/>
  <c r="C47" i="48"/>
  <c r="E14" i="48"/>
  <c r="E22" i="48"/>
  <c r="E11" i="48"/>
  <c r="E15" i="48"/>
  <c r="E18" i="48"/>
  <c r="I56" i="46"/>
  <c r="I58" i="46"/>
  <c r="I55" i="46"/>
  <c r="I8" i="46"/>
  <c r="I12" i="46"/>
  <c r="I6" i="46"/>
  <c r="I47" i="46"/>
  <c r="I20" i="46"/>
  <c r="I36" i="46"/>
  <c r="I98" i="46"/>
  <c r="I46" i="46"/>
  <c r="I42" i="46"/>
  <c r="I44" i="46"/>
  <c r="I13" i="46"/>
  <c r="I22" i="46"/>
  <c r="I62" i="46"/>
  <c r="I32" i="46"/>
  <c r="I29" i="46"/>
  <c r="I40" i="46"/>
  <c r="I28" i="46"/>
  <c r="I90" i="46"/>
  <c r="I25" i="46"/>
  <c r="I21" i="46"/>
  <c r="I37" i="46"/>
  <c r="I34" i="46"/>
  <c r="I50" i="46"/>
  <c r="I54" i="46"/>
  <c r="I10" i="46"/>
  <c r="I349" i="46"/>
  <c r="I376" i="46"/>
  <c r="I206" i="46"/>
  <c r="I123" i="46"/>
  <c r="I299" i="46"/>
  <c r="I294" i="46"/>
  <c r="I300" i="46"/>
  <c r="I254" i="46"/>
  <c r="I247" i="46"/>
  <c r="I191" i="46"/>
  <c r="I188" i="46"/>
  <c r="I347" i="46"/>
  <c r="I259" i="46"/>
  <c r="I268" i="46"/>
  <c r="I362" i="46"/>
  <c r="I182" i="46"/>
  <c r="I132" i="46"/>
  <c r="I281" i="46"/>
  <c r="I180" i="46"/>
  <c r="I298" i="46"/>
  <c r="I131" i="46"/>
  <c r="I76" i="46"/>
  <c r="I238" i="46"/>
  <c r="I242" i="46"/>
  <c r="I162" i="46"/>
  <c r="I84" i="46"/>
  <c r="I151" i="46"/>
  <c r="I202" i="46"/>
  <c r="I308" i="46"/>
  <c r="I160" i="46"/>
  <c r="I344" i="46"/>
  <c r="I381" i="46"/>
  <c r="I317" i="46"/>
  <c r="I373" i="46"/>
  <c r="I326" i="46"/>
  <c r="I365" i="46"/>
  <c r="I321" i="46"/>
  <c r="I391" i="46"/>
  <c r="I353" i="46"/>
  <c r="I292" i="46"/>
  <c r="I345" i="46"/>
  <c r="I297" i="46"/>
  <c r="I285" i="46"/>
  <c r="I190" i="46"/>
  <c r="I274" i="46"/>
  <c r="I228" i="46"/>
  <c r="I167" i="46"/>
  <c r="I122" i="46"/>
  <c r="I230" i="46"/>
  <c r="I183" i="46"/>
  <c r="I136" i="46"/>
  <c r="I389" i="46"/>
  <c r="I220" i="46"/>
  <c r="I155" i="46"/>
  <c r="I273" i="46"/>
  <c r="I159" i="46"/>
  <c r="I83" i="46"/>
  <c r="I269" i="46"/>
  <c r="I213" i="46"/>
  <c r="I104" i="46"/>
  <c r="I181" i="46"/>
  <c r="I303" i="46"/>
  <c r="I229" i="46"/>
  <c r="I382" i="46"/>
  <c r="I356" i="46"/>
  <c r="I85" i="46"/>
  <c r="I51" i="46"/>
  <c r="I170" i="46"/>
  <c r="I11" i="46"/>
  <c r="I99" i="46"/>
  <c r="I383" i="46"/>
  <c r="I375" i="46"/>
  <c r="I351" i="46"/>
  <c r="I390" i="46"/>
  <c r="I282" i="46"/>
  <c r="I331" i="46"/>
  <c r="I224" i="46"/>
  <c r="I319" i="46"/>
  <c r="I290" i="46"/>
  <c r="I244" i="46"/>
  <c r="I198" i="46"/>
  <c r="I284" i="46"/>
  <c r="I278" i="46"/>
  <c r="I241" i="46"/>
  <c r="I208" i="46"/>
  <c r="I118" i="46"/>
  <c r="I261" i="46"/>
  <c r="I216" i="46"/>
  <c r="I360" i="46"/>
  <c r="I178" i="46"/>
  <c r="I289" i="46"/>
  <c r="I199" i="46"/>
  <c r="I161" i="46"/>
  <c r="I227" i="46"/>
  <c r="I174" i="46"/>
  <c r="I306" i="46"/>
  <c r="I143" i="46"/>
  <c r="I154" i="46"/>
  <c r="I138" i="46"/>
  <c r="I250" i="46"/>
  <c r="I130" i="46"/>
  <c r="I112" i="46"/>
  <c r="I219" i="46"/>
  <c r="I197" i="46"/>
  <c r="I205" i="46"/>
  <c r="I305" i="46"/>
  <c r="I222" i="46"/>
  <c r="I283" i="46"/>
  <c r="I361" i="46"/>
  <c r="I372" i="46"/>
  <c r="I113" i="46"/>
  <c r="I371" i="46"/>
  <c r="I341" i="46"/>
  <c r="I367" i="46"/>
  <c r="I288" i="46"/>
  <c r="I393" i="46"/>
  <c r="I302" i="46"/>
  <c r="I386" i="46"/>
  <c r="I333" i="46"/>
  <c r="I395" i="46"/>
  <c r="I387" i="46"/>
  <c r="I263" i="46"/>
  <c r="I392" i="46"/>
  <c r="I318" i="46"/>
  <c r="I286" i="46"/>
  <c r="I234" i="46"/>
  <c r="I233" i="46"/>
  <c r="I166" i="46"/>
  <c r="I397" i="46"/>
  <c r="I363" i="46"/>
  <c r="I277" i="46"/>
  <c r="I115" i="46"/>
  <c r="I210" i="46"/>
  <c r="I164" i="46"/>
  <c r="I177" i="46"/>
  <c r="I212" i="46"/>
  <c r="I218" i="46"/>
  <c r="I153" i="46"/>
  <c r="I192" i="46"/>
  <c r="I187" i="46"/>
  <c r="I116" i="46"/>
  <c r="I141" i="46"/>
  <c r="I119" i="46"/>
  <c r="I370" i="46"/>
  <c r="I245" i="46"/>
  <c r="I237" i="46"/>
  <c r="I246" i="46"/>
  <c r="I316" i="46"/>
  <c r="I378" i="46"/>
  <c r="I380" i="46"/>
  <c r="I315" i="46"/>
  <c r="I355" i="46"/>
  <c r="I270" i="46"/>
  <c r="I328" i="46"/>
  <c r="I304" i="46"/>
  <c r="I330" i="46"/>
  <c r="I265" i="46"/>
  <c r="I369" i="46"/>
  <c r="I255" i="46"/>
  <c r="I325" i="46"/>
  <c r="I291" i="46"/>
  <c r="I231" i="46"/>
  <c r="I163" i="46"/>
  <c r="I359" i="46"/>
  <c r="I111" i="46"/>
  <c r="I211" i="46"/>
  <c r="I108" i="46"/>
  <c r="I172" i="46"/>
  <c r="I124" i="46"/>
  <c r="I204" i="46"/>
  <c r="I148" i="46"/>
  <c r="I129" i="46"/>
  <c r="I146" i="46"/>
  <c r="I194" i="46"/>
  <c r="I95" i="46"/>
  <c r="I165" i="46"/>
  <c r="I252" i="46"/>
  <c r="I249" i="46"/>
  <c r="I343" i="46"/>
  <c r="I388" i="46"/>
  <c r="I334" i="46"/>
  <c r="I9" i="46"/>
  <c r="I100" i="46"/>
  <c r="I158" i="46"/>
  <c r="I71" i="46"/>
  <c r="I312" i="46"/>
  <c r="I352" i="46"/>
  <c r="I350" i="46"/>
  <c r="I384" i="46"/>
  <c r="I342" i="46"/>
  <c r="I327" i="46"/>
  <c r="I296" i="46"/>
  <c r="I310" i="46"/>
  <c r="I264" i="46"/>
  <c r="I276" i="46"/>
  <c r="I398" i="46"/>
  <c r="I280" i="46"/>
  <c r="I232" i="46"/>
  <c r="I251" i="46"/>
  <c r="I262" i="46"/>
  <c r="I335" i="46"/>
  <c r="I171" i="46"/>
  <c r="I266" i="46"/>
  <c r="I195" i="46"/>
  <c r="I150" i="46"/>
  <c r="I215" i="46"/>
  <c r="I257" i="46"/>
  <c r="I156" i="46"/>
  <c r="I102" i="46"/>
  <c r="I139" i="46"/>
  <c r="I271" i="46"/>
  <c r="I203" i="46"/>
  <c r="I134" i="46"/>
  <c r="I94" i="46"/>
  <c r="I78" i="46"/>
  <c r="I67" i="46"/>
  <c r="I152" i="46"/>
  <c r="I243" i="46"/>
  <c r="I101" i="46"/>
  <c r="I168" i="46"/>
  <c r="I275" i="46"/>
  <c r="I311" i="46"/>
  <c r="I396" i="46"/>
  <c r="I338" i="46"/>
  <c r="I337" i="46"/>
  <c r="I339" i="46"/>
  <c r="I97" i="46"/>
  <c r="I217" i="46"/>
  <c r="I109" i="46"/>
  <c r="I68" i="46"/>
  <c r="I287" i="46"/>
  <c r="I105" i="46"/>
  <c r="I89" i="46"/>
  <c r="I185" i="46"/>
  <c r="I106" i="46"/>
  <c r="I295" i="46"/>
  <c r="I64" i="46"/>
  <c r="I313" i="46"/>
  <c r="I127" i="46"/>
  <c r="I189" i="46"/>
  <c r="I346" i="46"/>
  <c r="I358" i="46"/>
  <c r="I279" i="46"/>
  <c r="I332" i="46"/>
  <c r="I340" i="46"/>
  <c r="I149" i="46"/>
  <c r="I81" i="46"/>
  <c r="I66" i="46"/>
  <c r="I45" i="46"/>
  <c r="I223" i="46"/>
  <c r="I221" i="46"/>
  <c r="I110" i="46"/>
  <c r="I57" i="46"/>
  <c r="I144" i="46"/>
  <c r="I186" i="46"/>
  <c r="I272" i="46"/>
  <c r="I135" i="46"/>
  <c r="I193" i="46"/>
  <c r="I348" i="46"/>
  <c r="I301" i="46"/>
  <c r="I314" i="46"/>
  <c r="I366" i="46"/>
  <c r="I201" i="46"/>
  <c r="I93" i="46"/>
  <c r="I35" i="46"/>
  <c r="I209" i="46"/>
  <c r="I107" i="46"/>
  <c r="I142" i="46"/>
  <c r="I200" i="46"/>
  <c r="I374" i="46"/>
  <c r="I364" i="46"/>
  <c r="I324" i="46"/>
  <c r="I377" i="46"/>
  <c r="I72" i="46"/>
  <c r="I19" i="46"/>
  <c r="I103" i="46"/>
  <c r="I82" i="46"/>
  <c r="I137" i="46"/>
  <c r="I87" i="46"/>
  <c r="I49" i="46"/>
  <c r="I368" i="46"/>
  <c r="I336" i="46"/>
  <c r="I256" i="46"/>
  <c r="I179" i="46"/>
  <c r="I147" i="46"/>
  <c r="I173" i="46"/>
  <c r="I267" i="46"/>
  <c r="I260" i="46"/>
  <c r="I157" i="46"/>
  <c r="I169" i="46"/>
  <c r="I240" i="46"/>
  <c r="I133" i="46"/>
  <c r="I145" i="46"/>
  <c r="I92" i="46"/>
  <c r="I320" i="46"/>
  <c r="I394" i="46"/>
  <c r="I293" i="46"/>
  <c r="I354" i="46"/>
  <c r="I248" i="46"/>
  <c r="I175" i="46"/>
  <c r="I253" i="46"/>
  <c r="I236" i="46"/>
  <c r="I117" i="46"/>
  <c r="I128" i="46"/>
  <c r="I79" i="46"/>
  <c r="I176" i="46"/>
  <c r="I309" i="46"/>
  <c r="I385" i="46"/>
  <c r="I307" i="46"/>
  <c r="I225" i="46"/>
  <c r="I214" i="46"/>
  <c r="I196" i="46"/>
  <c r="I125" i="46"/>
  <c r="I88" i="46"/>
  <c r="I379" i="46"/>
  <c r="I323" i="46"/>
  <c r="I357" i="46"/>
  <c r="I258" i="46"/>
  <c r="I140" i="46"/>
  <c r="I239" i="46"/>
  <c r="I184" i="46"/>
  <c r="I322" i="46"/>
  <c r="I235" i="46"/>
  <c r="I43" i="46"/>
  <c r="I53" i="46"/>
  <c r="I74" i="46"/>
  <c r="I17" i="46"/>
  <c r="I77" i="46"/>
  <c r="I41" i="46"/>
  <c r="I27" i="46"/>
  <c r="I75" i="46"/>
  <c r="I63" i="46"/>
  <c r="I96" i="46"/>
  <c r="I59" i="46"/>
  <c r="I207" i="46"/>
  <c r="I121" i="46"/>
  <c r="I73" i="46"/>
  <c r="I120" i="46"/>
  <c r="I61" i="46"/>
  <c r="I329" i="46"/>
  <c r="I126" i="46"/>
  <c r="I91" i="46"/>
  <c r="I69" i="46"/>
  <c r="I114" i="46"/>
  <c r="I60" i="46"/>
  <c r="I65" i="46"/>
  <c r="I33" i="46"/>
  <c r="E34" i="48" l="1"/>
  <c r="F15" i="48"/>
  <c r="D47" i="48"/>
  <c r="D58" i="48" s="1"/>
  <c r="F31" i="48"/>
  <c r="F21" i="48"/>
  <c r="F30" i="48"/>
  <c r="F12" i="48"/>
  <c r="F16" i="48"/>
  <c r="F20" i="48"/>
  <c r="F13" i="48"/>
  <c r="F19" i="48"/>
  <c r="F28" i="48"/>
  <c r="F32" i="48"/>
  <c r="F33" i="48"/>
  <c r="F27" i="48"/>
  <c r="F24" i="48"/>
  <c r="F29" i="48"/>
  <c r="F25" i="48"/>
  <c r="F22" i="48"/>
  <c r="F26" i="48"/>
  <c r="F17" i="48"/>
  <c r="F18" i="48"/>
  <c r="F14" i="48"/>
  <c r="F23" i="48"/>
  <c r="AO107" i="36"/>
  <c r="AN107" i="36"/>
  <c r="AL107" i="36"/>
  <c r="AK107" i="36"/>
  <c r="AJ107" i="36"/>
  <c r="AO106" i="36"/>
  <c r="AN106" i="36"/>
  <c r="AL106" i="36"/>
  <c r="AK106" i="36"/>
  <c r="AJ106" i="36"/>
  <c r="AO105" i="36"/>
  <c r="AN105" i="36"/>
  <c r="AL105" i="36"/>
  <c r="AK105" i="36"/>
  <c r="AJ105" i="36"/>
  <c r="AO104" i="36"/>
  <c r="AN104" i="36"/>
  <c r="AK104" i="36"/>
  <c r="AJ104" i="36"/>
  <c r="AO103" i="36"/>
  <c r="AN103" i="36"/>
  <c r="AK103" i="36"/>
  <c r="AJ103" i="36"/>
  <c r="AO102" i="36"/>
  <c r="AN102" i="36"/>
  <c r="AK102" i="36"/>
  <c r="AJ102" i="36"/>
  <c r="AO101" i="36"/>
  <c r="AN101" i="36"/>
  <c r="AK101" i="36"/>
  <c r="AJ101" i="36"/>
  <c r="AO100" i="36"/>
  <c r="AN100" i="36"/>
  <c r="AK100" i="36"/>
  <c r="AJ100" i="36"/>
  <c r="AO99" i="36"/>
  <c r="AN99" i="36"/>
  <c r="AK99" i="36"/>
  <c r="AJ99" i="36"/>
  <c r="AO98" i="36"/>
  <c r="AN98" i="36"/>
  <c r="AK98" i="36"/>
  <c r="AJ98" i="36"/>
  <c r="AO97" i="36"/>
  <c r="AN97" i="36"/>
  <c r="AK97" i="36"/>
  <c r="AJ97" i="36"/>
  <c r="AO96" i="36"/>
  <c r="AN96" i="36"/>
  <c r="AK96" i="36"/>
  <c r="AJ96" i="36"/>
  <c r="AO95" i="36"/>
  <c r="AN95" i="36"/>
  <c r="AK95" i="36"/>
  <c r="AJ95" i="36"/>
  <c r="AO94" i="36"/>
  <c r="AN94" i="36"/>
  <c r="AK94" i="36"/>
  <c r="AJ94" i="36"/>
  <c r="AO93" i="36"/>
  <c r="AN93" i="36"/>
  <c r="AK93" i="36"/>
  <c r="AJ93" i="36"/>
  <c r="AO92" i="36"/>
  <c r="AN92" i="36"/>
  <c r="AK92" i="36"/>
  <c r="AJ92" i="36"/>
  <c r="AO91" i="36"/>
  <c r="AN91" i="36"/>
  <c r="AK91" i="36"/>
  <c r="AJ91" i="36"/>
  <c r="AO90" i="36"/>
  <c r="AN90" i="36"/>
  <c r="AK90" i="36"/>
  <c r="AJ90" i="36"/>
  <c r="AO89" i="36"/>
  <c r="AN89" i="36"/>
  <c r="AK89" i="36"/>
  <c r="AJ89" i="36"/>
  <c r="AO88" i="36"/>
  <c r="AN88" i="36"/>
  <c r="AK88" i="36"/>
  <c r="AJ88" i="36"/>
  <c r="AO87" i="36"/>
  <c r="AN87" i="36"/>
  <c r="AK87" i="36"/>
  <c r="AJ87" i="36"/>
  <c r="AO86" i="36"/>
  <c r="AN86" i="36"/>
  <c r="AK86" i="36"/>
  <c r="AJ86" i="36"/>
  <c r="AO85" i="36"/>
  <c r="AN85" i="36"/>
  <c r="AK85" i="36"/>
  <c r="AJ85" i="36"/>
  <c r="AO84" i="36"/>
  <c r="AN84" i="36"/>
  <c r="AK84" i="36"/>
  <c r="AJ84" i="36"/>
  <c r="AO83" i="36"/>
  <c r="AN83" i="36"/>
  <c r="AK83" i="36"/>
  <c r="AJ83" i="36"/>
  <c r="AO82" i="36"/>
  <c r="AN82" i="36"/>
  <c r="AK82" i="36"/>
  <c r="AJ82" i="36"/>
  <c r="AO81" i="36"/>
  <c r="AN81" i="36"/>
  <c r="AK81" i="36"/>
  <c r="AJ81" i="36"/>
  <c r="AO80" i="36"/>
  <c r="AN80" i="36"/>
  <c r="AK80" i="36"/>
  <c r="AJ80" i="36"/>
  <c r="AO79" i="36"/>
  <c r="AN79" i="36"/>
  <c r="AK79" i="36"/>
  <c r="AJ79" i="36"/>
  <c r="AO78" i="36"/>
  <c r="AN78" i="36"/>
  <c r="AK78" i="36"/>
  <c r="AJ78" i="36"/>
  <c r="AO77" i="36"/>
  <c r="AN77" i="36"/>
  <c r="AK77" i="36"/>
  <c r="AJ77" i="36"/>
  <c r="AO76" i="36"/>
  <c r="AN76" i="36"/>
  <c r="AK76" i="36"/>
  <c r="AJ76" i="36"/>
  <c r="AO75" i="36"/>
  <c r="AN75" i="36"/>
  <c r="AK75" i="36"/>
  <c r="AJ75" i="36"/>
  <c r="AO74" i="36"/>
  <c r="AN74" i="36"/>
  <c r="AK74" i="36"/>
  <c r="AJ74" i="36"/>
  <c r="AO73" i="36"/>
  <c r="AN73" i="36"/>
  <c r="AK73" i="36"/>
  <c r="AJ73" i="36"/>
  <c r="AO72" i="36"/>
  <c r="AN72" i="36"/>
  <c r="AK72" i="36"/>
  <c r="AJ72" i="36"/>
  <c r="AO71" i="36"/>
  <c r="AN71" i="36"/>
  <c r="AK71" i="36"/>
  <c r="AJ71" i="36"/>
  <c r="AO70" i="36"/>
  <c r="AN70" i="36"/>
  <c r="AK70" i="36"/>
  <c r="AJ70" i="36"/>
  <c r="AO69" i="36"/>
  <c r="AN69" i="36"/>
  <c r="AK69" i="36"/>
  <c r="AJ69" i="36"/>
  <c r="AO68" i="36"/>
  <c r="AN68" i="36"/>
  <c r="AK68" i="36"/>
  <c r="AJ68" i="36"/>
  <c r="AO67" i="36"/>
  <c r="AN67" i="36"/>
  <c r="AK67" i="36"/>
  <c r="AJ67" i="36"/>
  <c r="AO66" i="36"/>
  <c r="AN66" i="36"/>
  <c r="AK66" i="36"/>
  <c r="AJ66" i="36"/>
  <c r="AO65" i="36"/>
  <c r="AN65" i="36"/>
  <c r="AK65" i="36"/>
  <c r="AJ65" i="36"/>
  <c r="AO64" i="36"/>
  <c r="AN64" i="36"/>
  <c r="AK64" i="36"/>
  <c r="AJ64" i="36"/>
  <c r="AO63" i="36"/>
  <c r="AN63" i="36"/>
  <c r="AK63" i="36"/>
  <c r="AJ63" i="36"/>
  <c r="AO62" i="36"/>
  <c r="AN62" i="36"/>
  <c r="AK62" i="36"/>
  <c r="AJ62" i="36"/>
  <c r="AO61" i="36"/>
  <c r="AN61" i="36"/>
  <c r="AK61" i="36"/>
  <c r="AJ61" i="36"/>
  <c r="AO60" i="36"/>
  <c r="AN60" i="36"/>
  <c r="AK60" i="36"/>
  <c r="AJ60" i="36"/>
  <c r="AO59" i="36"/>
  <c r="AN59" i="36"/>
  <c r="AK59" i="36"/>
  <c r="AJ59" i="36"/>
  <c r="AO58" i="36"/>
  <c r="AN58" i="36"/>
  <c r="AK58" i="36"/>
  <c r="AJ58" i="36"/>
  <c r="AO57" i="36"/>
  <c r="AN57" i="36"/>
  <c r="AK57" i="36"/>
  <c r="AJ57" i="36"/>
  <c r="AO56" i="36"/>
  <c r="AN56" i="36"/>
  <c r="AK56" i="36"/>
  <c r="AJ56" i="36"/>
  <c r="AO55" i="36"/>
  <c r="AN55" i="36"/>
  <c r="AK55" i="36"/>
  <c r="AJ55" i="36"/>
  <c r="AO54" i="36"/>
  <c r="AN54" i="36"/>
  <c r="AK54" i="36"/>
  <c r="AJ54" i="36"/>
  <c r="AO53" i="36"/>
  <c r="AN53" i="36"/>
  <c r="AK53" i="36"/>
  <c r="AJ53" i="36"/>
  <c r="AO52" i="36"/>
  <c r="AN52" i="36"/>
  <c r="AK52" i="36"/>
  <c r="AJ52" i="36"/>
  <c r="AO51" i="36"/>
  <c r="AN51" i="36"/>
  <c r="AK51" i="36"/>
  <c r="AJ51" i="36"/>
  <c r="AO50" i="36"/>
  <c r="AN50" i="36"/>
  <c r="AK50" i="36"/>
  <c r="AJ50" i="36"/>
  <c r="AO49" i="36"/>
  <c r="AN49" i="36"/>
  <c r="AK49" i="36"/>
  <c r="AJ49" i="36"/>
  <c r="AO48" i="36"/>
  <c r="AN48" i="36"/>
  <c r="AK48" i="36"/>
  <c r="AJ48" i="36"/>
  <c r="AO47" i="36"/>
  <c r="AN47" i="36"/>
  <c r="AK47" i="36"/>
  <c r="AJ47" i="36"/>
  <c r="AO46" i="36"/>
  <c r="AN46" i="36"/>
  <c r="AK46" i="36"/>
  <c r="AJ46" i="36"/>
  <c r="AO45" i="36"/>
  <c r="AN45" i="36"/>
  <c r="AK45" i="36"/>
  <c r="AJ45" i="36"/>
  <c r="AO44" i="36"/>
  <c r="AN44" i="36"/>
  <c r="AK44" i="36"/>
  <c r="AJ44" i="36"/>
  <c r="AO43" i="36"/>
  <c r="AN43" i="36"/>
  <c r="AK43" i="36"/>
  <c r="AJ43" i="36"/>
  <c r="AO42" i="36"/>
  <c r="AN42" i="36"/>
  <c r="AK42" i="36"/>
  <c r="AJ42" i="36"/>
  <c r="AO41" i="36"/>
  <c r="AN41" i="36"/>
  <c r="AK41" i="36"/>
  <c r="AJ41" i="36"/>
  <c r="AO40" i="36"/>
  <c r="AN40" i="36"/>
  <c r="AK40" i="36"/>
  <c r="AJ40" i="36"/>
  <c r="AO39" i="36"/>
  <c r="AN39" i="36"/>
  <c r="AK39" i="36"/>
  <c r="AJ39" i="36"/>
  <c r="AO38" i="36"/>
  <c r="AN38" i="36"/>
  <c r="AK38" i="36"/>
  <c r="AJ38" i="36"/>
  <c r="AO37" i="36"/>
  <c r="AN37" i="36"/>
  <c r="AK37" i="36"/>
  <c r="AJ37" i="36"/>
  <c r="AO36" i="36"/>
  <c r="AN36" i="36"/>
  <c r="AK36" i="36"/>
  <c r="AJ36" i="36"/>
  <c r="AO35" i="36"/>
  <c r="AN35" i="36"/>
  <c r="AK35" i="36"/>
  <c r="AJ35" i="36"/>
  <c r="AO34" i="36"/>
  <c r="AN34" i="36"/>
  <c r="AK34" i="36"/>
  <c r="AJ34" i="36"/>
  <c r="AO33" i="36"/>
  <c r="AN33" i="36"/>
  <c r="AK33" i="36"/>
  <c r="AJ33" i="36"/>
  <c r="AO32" i="36"/>
  <c r="AN32" i="36"/>
  <c r="AK32" i="36"/>
  <c r="AJ32" i="36"/>
  <c r="AO31" i="36"/>
  <c r="AN31" i="36"/>
  <c r="AK31" i="36"/>
  <c r="AJ31" i="36"/>
  <c r="AO30" i="36"/>
  <c r="AN30" i="36"/>
  <c r="AK30" i="36"/>
  <c r="AJ30" i="36"/>
  <c r="AO29" i="36"/>
  <c r="AN29" i="36"/>
  <c r="AK29" i="36"/>
  <c r="AJ29" i="36"/>
  <c r="AO28" i="36"/>
  <c r="AN28" i="36"/>
  <c r="AK28" i="36"/>
  <c r="AJ28" i="36"/>
  <c r="AO27" i="36"/>
  <c r="AN27" i="36"/>
  <c r="AK27" i="36"/>
  <c r="AJ27" i="36"/>
  <c r="AO26" i="36"/>
  <c r="AN26" i="36"/>
  <c r="AK26" i="36"/>
  <c r="AJ26" i="36"/>
  <c r="AO25" i="36"/>
  <c r="AN25" i="36"/>
  <c r="AK25" i="36"/>
  <c r="AJ25" i="36"/>
  <c r="AO24" i="36"/>
  <c r="AN24" i="36"/>
  <c r="AK24" i="36"/>
  <c r="AJ24" i="36"/>
  <c r="AO23" i="36"/>
  <c r="AN23" i="36"/>
  <c r="AK23" i="36"/>
  <c r="AJ23" i="36"/>
  <c r="AO22" i="36"/>
  <c r="AN22" i="36"/>
  <c r="AK22" i="36"/>
  <c r="AJ22" i="36"/>
  <c r="AO21" i="36"/>
  <c r="AN21" i="36"/>
  <c r="AK21" i="36"/>
  <c r="AJ21" i="36"/>
  <c r="AO20" i="36"/>
  <c r="AN20" i="36"/>
  <c r="AK20" i="36"/>
  <c r="AJ20" i="36"/>
  <c r="AO19" i="36"/>
  <c r="AN19" i="36"/>
  <c r="AK19" i="36"/>
  <c r="AJ19" i="36"/>
  <c r="AO18" i="36"/>
  <c r="AN18" i="36"/>
  <c r="AK18" i="36"/>
  <c r="AJ18" i="36"/>
  <c r="AO17" i="36"/>
  <c r="AN17" i="36"/>
  <c r="AK17" i="36"/>
  <c r="AJ17" i="36"/>
  <c r="AO16" i="36"/>
  <c r="AN16" i="36"/>
  <c r="AK16" i="36"/>
  <c r="AJ16" i="36"/>
  <c r="AO15" i="36"/>
  <c r="AN15" i="36"/>
  <c r="AK15" i="36"/>
  <c r="AJ15" i="36"/>
  <c r="AO14" i="36"/>
  <c r="AN14" i="36"/>
  <c r="AK14" i="36"/>
  <c r="AJ14" i="36"/>
  <c r="AO13" i="36"/>
  <c r="AN13" i="36"/>
  <c r="AK13" i="36"/>
  <c r="AJ13" i="36"/>
  <c r="AO12" i="36"/>
  <c r="AN12" i="36"/>
  <c r="AK12" i="36"/>
  <c r="AJ12" i="36"/>
  <c r="AO11" i="36"/>
  <c r="AN11" i="36"/>
  <c r="AK11" i="36"/>
  <c r="AJ11" i="36"/>
  <c r="AO10" i="36"/>
  <c r="AN10" i="36"/>
  <c r="AK10" i="36"/>
  <c r="AJ10" i="36"/>
  <c r="AO9" i="36"/>
  <c r="AN9" i="36"/>
  <c r="AK9" i="36"/>
  <c r="AJ9" i="36"/>
  <c r="AO8" i="36"/>
  <c r="AN8" i="36"/>
  <c r="AK8" i="36"/>
  <c r="AJ8" i="36"/>
  <c r="AO7" i="36"/>
  <c r="AN7" i="36"/>
  <c r="AK7" i="36"/>
  <c r="AJ7" i="36"/>
  <c r="AO6" i="36"/>
  <c r="AN6" i="36"/>
  <c r="AK6" i="36"/>
  <c r="AJ6" i="36"/>
  <c r="AO5" i="36"/>
  <c r="AN5" i="36"/>
  <c r="AK5" i="36"/>
  <c r="AJ5" i="36"/>
  <c r="AO4" i="36"/>
  <c r="AN4" i="36"/>
  <c r="AK4" i="36"/>
  <c r="AJ4" i="36"/>
  <c r="AO3" i="36"/>
  <c r="AN3" i="36"/>
  <c r="AK3" i="36"/>
  <c r="AJ3" i="36"/>
  <c r="AF107" i="36"/>
  <c r="AE107" i="36"/>
  <c r="AD107" i="36"/>
  <c r="AF106" i="36"/>
  <c r="AE106" i="36"/>
  <c r="AD106" i="36"/>
  <c r="AF105" i="36"/>
  <c r="AE105" i="36"/>
  <c r="AD105" i="36"/>
  <c r="AF104" i="36"/>
  <c r="AE104" i="36"/>
  <c r="AD104" i="36"/>
  <c r="AF103" i="36"/>
  <c r="AE103" i="36"/>
  <c r="AD103" i="36"/>
  <c r="AF102" i="36"/>
  <c r="AE102" i="36"/>
  <c r="AL102" i="36" s="1"/>
  <c r="AD102" i="36"/>
  <c r="AF101" i="36"/>
  <c r="AE101" i="36"/>
  <c r="AD101" i="36"/>
  <c r="AF100" i="36"/>
  <c r="AE100" i="36"/>
  <c r="AD100" i="36"/>
  <c r="AF99" i="36"/>
  <c r="AE99" i="36"/>
  <c r="AD99" i="36"/>
  <c r="AF98" i="36"/>
  <c r="AE98" i="36"/>
  <c r="AD98" i="36"/>
  <c r="AF97" i="36"/>
  <c r="AE97" i="36"/>
  <c r="AL97" i="36" s="1"/>
  <c r="AD97" i="36"/>
  <c r="AF96" i="36"/>
  <c r="AE96" i="36"/>
  <c r="AY96" i="36" s="1"/>
  <c r="AD96" i="36"/>
  <c r="AF95" i="36"/>
  <c r="AE95" i="36"/>
  <c r="AY95" i="36" s="1"/>
  <c r="AD95" i="36"/>
  <c r="AF94" i="36"/>
  <c r="AE94" i="36"/>
  <c r="AY94" i="36" s="1"/>
  <c r="AD94" i="36"/>
  <c r="AF93" i="36"/>
  <c r="AE93" i="36"/>
  <c r="AY93" i="36" s="1"/>
  <c r="AD93" i="36"/>
  <c r="AF92" i="36"/>
  <c r="AE92" i="36"/>
  <c r="AL92" i="36" s="1"/>
  <c r="AD92" i="36"/>
  <c r="AF91" i="36"/>
  <c r="AE91" i="36"/>
  <c r="AL91" i="36" s="1"/>
  <c r="AD91" i="36"/>
  <c r="AF90" i="36"/>
  <c r="AE90" i="36"/>
  <c r="AS90" i="36" s="1"/>
  <c r="AD90" i="36"/>
  <c r="AF89" i="36"/>
  <c r="AE89" i="36"/>
  <c r="AL89" i="36" s="1"/>
  <c r="AD89" i="36"/>
  <c r="AF88" i="36"/>
  <c r="AE88" i="36"/>
  <c r="AL88" i="36" s="1"/>
  <c r="AD88" i="36"/>
  <c r="AF87" i="36"/>
  <c r="AE87" i="36"/>
  <c r="AD87" i="36"/>
  <c r="AF86" i="36"/>
  <c r="AE86" i="36"/>
  <c r="AY86" i="36" s="1"/>
  <c r="AD86" i="36"/>
  <c r="AF85" i="36"/>
  <c r="AE85" i="36"/>
  <c r="AL85" i="36" s="1"/>
  <c r="AD85" i="36"/>
  <c r="AF84" i="36"/>
  <c r="AE84" i="36"/>
  <c r="AS84" i="36" s="1"/>
  <c r="AD84" i="36"/>
  <c r="AF83" i="36"/>
  <c r="AE83" i="36"/>
  <c r="AS83" i="36" s="1"/>
  <c r="AD83" i="36"/>
  <c r="AF82" i="36"/>
  <c r="AE82" i="36"/>
  <c r="AS82" i="36" s="1"/>
  <c r="AD82" i="36"/>
  <c r="AF81" i="36"/>
  <c r="AE81" i="36"/>
  <c r="AL81" i="36" s="1"/>
  <c r="AD81" i="36"/>
  <c r="AF80" i="36"/>
  <c r="AE80" i="36"/>
  <c r="AL80" i="36" s="1"/>
  <c r="AD80" i="36"/>
  <c r="AF79" i="36"/>
  <c r="AE79" i="36"/>
  <c r="AL79" i="36" s="1"/>
  <c r="AD79" i="36"/>
  <c r="AF78" i="36"/>
  <c r="AE78" i="36"/>
  <c r="AY78" i="36" s="1"/>
  <c r="AD78" i="36"/>
  <c r="AF77" i="36"/>
  <c r="AE77" i="36"/>
  <c r="AY77" i="36" s="1"/>
  <c r="AD77" i="36"/>
  <c r="AF76" i="36"/>
  <c r="AE76" i="36"/>
  <c r="AS76" i="36" s="1"/>
  <c r="AD76" i="36"/>
  <c r="AF75" i="36"/>
  <c r="AE75" i="36"/>
  <c r="AS75" i="36" s="1"/>
  <c r="AD75" i="36"/>
  <c r="AF74" i="36"/>
  <c r="AE74" i="36"/>
  <c r="AS74" i="36" s="1"/>
  <c r="AD74" i="36"/>
  <c r="AF73" i="36"/>
  <c r="AE73" i="36"/>
  <c r="AL73" i="36" s="1"/>
  <c r="AD73" i="36"/>
  <c r="AF72" i="36"/>
  <c r="AE72" i="36"/>
  <c r="AL72" i="36" s="1"/>
  <c r="AD72" i="36"/>
  <c r="AF71" i="36"/>
  <c r="AE71" i="36"/>
  <c r="AL71" i="36" s="1"/>
  <c r="AD71" i="36"/>
  <c r="AF70" i="36"/>
  <c r="AE70" i="36"/>
  <c r="AY70" i="36" s="1"/>
  <c r="AD70" i="36"/>
  <c r="AF69" i="36"/>
  <c r="AE69" i="36"/>
  <c r="AL69" i="36" s="1"/>
  <c r="AD69" i="36"/>
  <c r="AF68" i="36"/>
  <c r="AE68" i="36"/>
  <c r="AS68" i="36" s="1"/>
  <c r="AD68" i="36"/>
  <c r="AF67" i="36"/>
  <c r="AE67" i="36"/>
  <c r="AS67" i="36" s="1"/>
  <c r="AD67" i="36"/>
  <c r="AF66" i="36"/>
  <c r="AE66" i="36"/>
  <c r="AS66" i="36" s="1"/>
  <c r="AD66" i="36"/>
  <c r="AF65" i="36"/>
  <c r="AE65" i="36"/>
  <c r="AL65" i="36" s="1"/>
  <c r="AD65" i="36"/>
  <c r="AF64" i="36"/>
  <c r="AE64" i="36"/>
  <c r="AL64" i="36" s="1"/>
  <c r="AD64" i="36"/>
  <c r="AF63" i="36"/>
  <c r="AE63" i="36"/>
  <c r="AL63" i="36" s="1"/>
  <c r="AD63" i="36"/>
  <c r="AF62" i="36"/>
  <c r="AE62" i="36"/>
  <c r="AY62" i="36" s="1"/>
  <c r="AD62" i="36"/>
  <c r="AF61" i="36"/>
  <c r="AE61" i="36"/>
  <c r="AL61" i="36" s="1"/>
  <c r="AD61" i="36"/>
  <c r="AF60" i="36"/>
  <c r="AE60" i="36"/>
  <c r="AS60" i="36" s="1"/>
  <c r="AD60" i="36"/>
  <c r="AF59" i="36"/>
  <c r="AE59" i="36"/>
  <c r="AS59" i="36" s="1"/>
  <c r="AD59" i="36"/>
  <c r="AF58" i="36"/>
  <c r="AE58" i="36"/>
  <c r="AS58" i="36" s="1"/>
  <c r="AD58" i="36"/>
  <c r="AF57" i="36"/>
  <c r="AE57" i="36"/>
  <c r="AL57" i="36" s="1"/>
  <c r="AD57" i="36"/>
  <c r="AF56" i="36"/>
  <c r="AE56" i="36"/>
  <c r="AL56" i="36" s="1"/>
  <c r="AD56" i="36"/>
  <c r="AF55" i="36"/>
  <c r="AE55" i="36"/>
  <c r="AL55" i="36" s="1"/>
  <c r="AD55" i="36"/>
  <c r="AF54" i="36"/>
  <c r="AE54" i="36"/>
  <c r="AY54" i="36" s="1"/>
  <c r="AD54" i="36"/>
  <c r="AF53" i="36"/>
  <c r="AE53" i="36"/>
  <c r="AY53" i="36" s="1"/>
  <c r="AD53" i="36"/>
  <c r="AF52" i="36"/>
  <c r="AE52" i="36"/>
  <c r="AS52" i="36" s="1"/>
  <c r="AD52" i="36"/>
  <c r="AF51" i="36"/>
  <c r="AE51" i="36"/>
  <c r="AS51" i="36" s="1"/>
  <c r="AD51" i="36"/>
  <c r="AF50" i="36"/>
  <c r="AE50" i="36"/>
  <c r="AS50" i="36" s="1"/>
  <c r="AD50" i="36"/>
  <c r="AF49" i="36"/>
  <c r="AE49" i="36"/>
  <c r="AL49" i="36" s="1"/>
  <c r="AD49" i="36"/>
  <c r="AF48" i="36"/>
  <c r="AE48" i="36"/>
  <c r="AL48" i="36" s="1"/>
  <c r="AD48" i="36"/>
  <c r="AF47" i="36"/>
  <c r="AE47" i="36"/>
  <c r="AL47" i="36" s="1"/>
  <c r="AD47" i="36"/>
  <c r="AF46" i="36"/>
  <c r="AE46" i="36"/>
  <c r="AY46" i="36" s="1"/>
  <c r="AD46" i="36"/>
  <c r="AF45" i="36"/>
  <c r="AE45" i="36"/>
  <c r="AY45" i="36" s="1"/>
  <c r="AD45" i="36"/>
  <c r="AF44" i="36"/>
  <c r="AE44" i="36"/>
  <c r="AS44" i="36" s="1"/>
  <c r="AD44" i="36"/>
  <c r="AF43" i="36"/>
  <c r="AE43" i="36"/>
  <c r="AS43" i="36" s="1"/>
  <c r="AD43" i="36"/>
  <c r="AF42" i="36"/>
  <c r="AE42" i="36"/>
  <c r="AS42" i="36" s="1"/>
  <c r="AD42" i="36"/>
  <c r="AF41" i="36"/>
  <c r="AE41" i="36"/>
  <c r="AL41" i="36" s="1"/>
  <c r="AD41" i="36"/>
  <c r="AF40" i="36"/>
  <c r="AE40" i="36"/>
  <c r="AL40" i="36" s="1"/>
  <c r="AD40" i="36"/>
  <c r="AF39" i="36"/>
  <c r="AE39" i="36"/>
  <c r="AL39" i="36" s="1"/>
  <c r="AD39" i="36"/>
  <c r="AF38" i="36"/>
  <c r="AE38" i="36"/>
  <c r="AY38" i="36" s="1"/>
  <c r="AD38" i="36"/>
  <c r="AF37" i="36"/>
  <c r="AE37" i="36"/>
  <c r="AY37" i="36" s="1"/>
  <c r="AD37" i="36"/>
  <c r="AF36" i="36"/>
  <c r="AE36" i="36"/>
  <c r="AS36" i="36" s="1"/>
  <c r="AD36" i="36"/>
  <c r="AF35" i="36"/>
  <c r="AE35" i="36"/>
  <c r="AS35" i="36" s="1"/>
  <c r="AD35" i="36"/>
  <c r="AF34" i="36"/>
  <c r="AE34" i="36"/>
  <c r="AS34" i="36" s="1"/>
  <c r="AD34" i="36"/>
  <c r="AF33" i="36"/>
  <c r="AE33" i="36"/>
  <c r="AL33" i="36" s="1"/>
  <c r="AD33" i="36"/>
  <c r="AF32" i="36"/>
  <c r="AE32" i="36"/>
  <c r="AL32" i="36" s="1"/>
  <c r="AD32" i="36"/>
  <c r="AF31" i="36"/>
  <c r="AE31" i="36"/>
  <c r="AL31" i="36" s="1"/>
  <c r="AD31" i="36"/>
  <c r="AF30" i="36"/>
  <c r="AE30" i="36"/>
  <c r="AY30" i="36" s="1"/>
  <c r="AD30" i="36"/>
  <c r="AF29" i="36"/>
  <c r="AE29" i="36"/>
  <c r="AY29" i="36" s="1"/>
  <c r="AD29" i="36"/>
  <c r="AF28" i="36"/>
  <c r="AE28" i="36"/>
  <c r="AS28" i="36" s="1"/>
  <c r="AD28" i="36"/>
  <c r="AF27" i="36"/>
  <c r="AE27" i="36"/>
  <c r="AS27" i="36" s="1"/>
  <c r="AD27" i="36"/>
  <c r="AF26" i="36"/>
  <c r="AE26" i="36"/>
  <c r="AS26" i="36" s="1"/>
  <c r="AD26" i="36"/>
  <c r="AF25" i="36"/>
  <c r="AE25" i="36"/>
  <c r="AL25" i="36" s="1"/>
  <c r="AD25" i="36"/>
  <c r="AF24" i="36"/>
  <c r="AE24" i="36"/>
  <c r="AL24" i="36" s="1"/>
  <c r="AD24" i="36"/>
  <c r="AF23" i="36"/>
  <c r="AE23" i="36"/>
  <c r="AL23" i="36" s="1"/>
  <c r="AD23" i="36"/>
  <c r="AF22" i="36"/>
  <c r="AE22" i="36"/>
  <c r="AY22" i="36" s="1"/>
  <c r="AD22" i="36"/>
  <c r="AF21" i="36"/>
  <c r="AE21" i="36"/>
  <c r="AY21" i="36" s="1"/>
  <c r="AD21" i="36"/>
  <c r="AF20" i="36"/>
  <c r="AE20" i="36"/>
  <c r="AS20" i="36" s="1"/>
  <c r="AD20" i="36"/>
  <c r="AF19" i="36"/>
  <c r="AE19" i="36"/>
  <c r="AS19" i="36" s="1"/>
  <c r="AD19" i="36"/>
  <c r="AF18" i="36"/>
  <c r="AE18" i="36"/>
  <c r="AS18" i="36" s="1"/>
  <c r="AD18" i="36"/>
  <c r="AF17" i="36"/>
  <c r="AE17" i="36"/>
  <c r="AL17" i="36" s="1"/>
  <c r="AD17" i="36"/>
  <c r="AF16" i="36"/>
  <c r="AE16" i="36"/>
  <c r="AL16" i="36" s="1"/>
  <c r="AD16" i="36"/>
  <c r="AF15" i="36"/>
  <c r="AE15" i="36"/>
  <c r="AL15" i="36" s="1"/>
  <c r="AD15" i="36"/>
  <c r="AF14" i="36"/>
  <c r="AE14" i="36"/>
  <c r="AY14" i="36" s="1"/>
  <c r="AD14" i="36"/>
  <c r="AF13" i="36"/>
  <c r="AE13" i="36"/>
  <c r="AY13" i="36" s="1"/>
  <c r="AD13" i="36"/>
  <c r="AF12" i="36"/>
  <c r="AE12" i="36"/>
  <c r="AS12" i="36" s="1"/>
  <c r="AD12" i="36"/>
  <c r="AF11" i="36"/>
  <c r="AE11" i="36"/>
  <c r="AS11" i="36" s="1"/>
  <c r="AD11" i="36"/>
  <c r="AF10" i="36"/>
  <c r="AE10" i="36"/>
  <c r="AS10" i="36" s="1"/>
  <c r="AD10" i="36"/>
  <c r="AF9" i="36"/>
  <c r="AE9" i="36"/>
  <c r="AL9" i="36" s="1"/>
  <c r="AD9" i="36"/>
  <c r="AF8" i="36"/>
  <c r="AE8" i="36"/>
  <c r="AL8" i="36" s="1"/>
  <c r="AD8" i="36"/>
  <c r="AF7" i="36"/>
  <c r="AE7" i="36"/>
  <c r="AL7" i="36" s="1"/>
  <c r="AD7" i="36"/>
  <c r="AF6" i="36"/>
  <c r="AE6" i="36"/>
  <c r="AY6" i="36" s="1"/>
  <c r="AD6" i="36"/>
  <c r="AF5" i="36"/>
  <c r="AE5" i="36"/>
  <c r="AY5" i="36" s="1"/>
  <c r="AD5" i="36"/>
  <c r="AF4" i="36"/>
  <c r="AE4" i="36"/>
  <c r="AS4" i="36" s="1"/>
  <c r="AD4" i="36"/>
  <c r="AF3" i="36"/>
  <c r="AE3" i="36"/>
  <c r="AS3" i="36" s="1"/>
  <c r="AD3" i="36"/>
  <c r="AN2" i="36"/>
  <c r="AO2" i="36"/>
  <c r="AK2" i="36"/>
  <c r="AF2" i="36"/>
  <c r="AD2" i="36"/>
  <c r="AE2" i="36"/>
  <c r="AS2" i="36" s="1"/>
  <c r="R540" i="13"/>
  <c r="R539" i="13"/>
  <c r="R538" i="13"/>
  <c r="R537" i="13"/>
  <c r="R536" i="13"/>
  <c r="R535" i="13"/>
  <c r="R534" i="13"/>
  <c r="R533" i="13"/>
  <c r="R532" i="13"/>
  <c r="R531" i="13"/>
  <c r="R530" i="13"/>
  <c r="R529" i="13"/>
  <c r="R528" i="13"/>
  <c r="R527" i="13"/>
  <c r="R526" i="13"/>
  <c r="R525" i="13"/>
  <c r="R524" i="13"/>
  <c r="R523" i="13"/>
  <c r="R522" i="13"/>
  <c r="R521" i="13"/>
  <c r="R520" i="13"/>
  <c r="R519" i="13"/>
  <c r="R518" i="13"/>
  <c r="R517" i="13"/>
  <c r="R516" i="13"/>
  <c r="R515" i="13"/>
  <c r="R514" i="13"/>
  <c r="R513" i="13"/>
  <c r="R512" i="13"/>
  <c r="R511" i="13"/>
  <c r="R510" i="13"/>
  <c r="R509" i="13"/>
  <c r="R508" i="13"/>
  <c r="R507" i="13"/>
  <c r="R506" i="13"/>
  <c r="R505" i="13"/>
  <c r="R504" i="13"/>
  <c r="R503" i="13"/>
  <c r="R502" i="13"/>
  <c r="R501" i="13"/>
  <c r="R500" i="13"/>
  <c r="R499" i="13"/>
  <c r="R498" i="13"/>
  <c r="R497" i="13"/>
  <c r="R496" i="13"/>
  <c r="R495" i="13"/>
  <c r="R494" i="13"/>
  <c r="R493" i="13"/>
  <c r="R492" i="13"/>
  <c r="R491" i="13"/>
  <c r="R490" i="13"/>
  <c r="R489" i="13"/>
  <c r="R488" i="13"/>
  <c r="R487" i="13"/>
  <c r="R486" i="13"/>
  <c r="R485" i="13"/>
  <c r="R484" i="13"/>
  <c r="R483" i="13"/>
  <c r="R482" i="13"/>
  <c r="R481" i="13"/>
  <c r="R480" i="13"/>
  <c r="R479" i="13"/>
  <c r="R478" i="13"/>
  <c r="R477" i="13"/>
  <c r="R476" i="13"/>
  <c r="R475" i="13"/>
  <c r="R474" i="13"/>
  <c r="R473" i="13"/>
  <c r="R472" i="13"/>
  <c r="R471" i="13"/>
  <c r="R470" i="13"/>
  <c r="R469" i="13"/>
  <c r="R468" i="13"/>
  <c r="R467" i="13"/>
  <c r="R466" i="13"/>
  <c r="R465" i="13"/>
  <c r="R464" i="13"/>
  <c r="R463" i="13"/>
  <c r="R462" i="13"/>
  <c r="R461" i="13"/>
  <c r="R460" i="13"/>
  <c r="R459" i="13"/>
  <c r="R458" i="13"/>
  <c r="R457" i="13"/>
  <c r="R456" i="13"/>
  <c r="R455" i="13"/>
  <c r="R454" i="13"/>
  <c r="R453" i="13"/>
  <c r="R452" i="13"/>
  <c r="R451" i="13"/>
  <c r="R450" i="13"/>
  <c r="R449" i="13"/>
  <c r="R448" i="13"/>
  <c r="R447" i="13"/>
  <c r="R446" i="13"/>
  <c r="R445" i="13"/>
  <c r="R444" i="13"/>
  <c r="R443" i="13"/>
  <c r="R442" i="13"/>
  <c r="R441" i="13"/>
  <c r="R440" i="13"/>
  <c r="R439" i="13"/>
  <c r="R438" i="13"/>
  <c r="R437" i="13"/>
  <c r="R436" i="13"/>
  <c r="R435" i="13"/>
  <c r="R434" i="13"/>
  <c r="R433" i="13"/>
  <c r="R432" i="13"/>
  <c r="R431" i="13"/>
  <c r="R430" i="13"/>
  <c r="R429" i="13"/>
  <c r="R428" i="13"/>
  <c r="R427" i="13"/>
  <c r="R426" i="13"/>
  <c r="R425" i="13"/>
  <c r="R424" i="13"/>
  <c r="R423" i="13"/>
  <c r="R422" i="13"/>
  <c r="R421" i="13"/>
  <c r="R420" i="13"/>
  <c r="R419" i="13"/>
  <c r="R418" i="13"/>
  <c r="R417" i="13"/>
  <c r="R416" i="13"/>
  <c r="R415" i="13"/>
  <c r="R414" i="13"/>
  <c r="R413" i="13"/>
  <c r="R412" i="13"/>
  <c r="R411" i="13"/>
  <c r="R410" i="13"/>
  <c r="R409" i="13"/>
  <c r="R408" i="13"/>
  <c r="R407" i="13"/>
  <c r="R406" i="13"/>
  <c r="R405" i="13"/>
  <c r="R404" i="13"/>
  <c r="R403" i="13"/>
  <c r="R402" i="13"/>
  <c r="R401" i="13"/>
  <c r="R400" i="13"/>
  <c r="R399" i="13"/>
  <c r="R398" i="13"/>
  <c r="R397" i="13"/>
  <c r="R396" i="13"/>
  <c r="R395" i="13"/>
  <c r="R394" i="13"/>
  <c r="R393" i="13"/>
  <c r="R392" i="13"/>
  <c r="R391" i="13"/>
  <c r="R390" i="13"/>
  <c r="R389" i="13"/>
  <c r="R388" i="13"/>
  <c r="R387" i="13"/>
  <c r="R386" i="13"/>
  <c r="R385" i="13"/>
  <c r="R384" i="13"/>
  <c r="R383" i="13"/>
  <c r="R382" i="13"/>
  <c r="R381" i="13"/>
  <c r="R380" i="13"/>
  <c r="R379" i="13"/>
  <c r="R378" i="13"/>
  <c r="R377" i="13"/>
  <c r="R376" i="13"/>
  <c r="R375" i="13"/>
  <c r="R374" i="13"/>
  <c r="R373" i="13"/>
  <c r="R372" i="13"/>
  <c r="R371" i="13"/>
  <c r="R370" i="13"/>
  <c r="R369" i="13"/>
  <c r="R368" i="13"/>
  <c r="R367" i="13"/>
  <c r="R366" i="13"/>
  <c r="R365" i="13"/>
  <c r="R364" i="13"/>
  <c r="R363" i="13"/>
  <c r="R362" i="13"/>
  <c r="R361" i="13"/>
  <c r="R360" i="13"/>
  <c r="R359" i="13"/>
  <c r="R358" i="13"/>
  <c r="R357" i="13"/>
  <c r="R356" i="13"/>
  <c r="R355" i="13"/>
  <c r="R354" i="13"/>
  <c r="R353" i="13"/>
  <c r="R352" i="13"/>
  <c r="R351" i="13"/>
  <c r="R350" i="13"/>
  <c r="R349" i="13"/>
  <c r="R348" i="13"/>
  <c r="R347" i="13"/>
  <c r="R346" i="13"/>
  <c r="R345" i="13"/>
  <c r="R344" i="13"/>
  <c r="R343" i="13"/>
  <c r="R342" i="13"/>
  <c r="R341" i="13"/>
  <c r="R340" i="13"/>
  <c r="R339" i="13"/>
  <c r="R338" i="13"/>
  <c r="R337" i="13"/>
  <c r="R336" i="13"/>
  <c r="R335" i="13"/>
  <c r="R334" i="13"/>
  <c r="R333" i="13"/>
  <c r="R332" i="13"/>
  <c r="R331" i="13"/>
  <c r="R330" i="13"/>
  <c r="R329" i="13"/>
  <c r="R328" i="13"/>
  <c r="R327" i="13"/>
  <c r="R326" i="13"/>
  <c r="R325" i="13"/>
  <c r="R324" i="13"/>
  <c r="R323" i="13"/>
  <c r="R322" i="13"/>
  <c r="R321" i="13"/>
  <c r="R320" i="13"/>
  <c r="R319" i="13"/>
  <c r="R318" i="13"/>
  <c r="R317" i="13"/>
  <c r="R316" i="13"/>
  <c r="R315" i="13"/>
  <c r="R314" i="13"/>
  <c r="R313" i="13"/>
  <c r="R312" i="13"/>
  <c r="R311" i="13"/>
  <c r="R310" i="13"/>
  <c r="R309" i="13"/>
  <c r="R308" i="13"/>
  <c r="R307" i="13"/>
  <c r="R306" i="13"/>
  <c r="R305" i="13"/>
  <c r="R304" i="13"/>
  <c r="R303" i="13"/>
  <c r="R302" i="13"/>
  <c r="R301" i="13"/>
  <c r="R300" i="13"/>
  <c r="R299" i="13"/>
  <c r="R298" i="13"/>
  <c r="R297" i="13"/>
  <c r="R296" i="13"/>
  <c r="R295" i="13"/>
  <c r="R294" i="13"/>
  <c r="R293" i="13"/>
  <c r="R292" i="13"/>
  <c r="R291" i="13"/>
  <c r="R290" i="13"/>
  <c r="R289" i="13"/>
  <c r="R288" i="13"/>
  <c r="R287" i="13"/>
  <c r="R286" i="13"/>
  <c r="R285" i="13"/>
  <c r="R284" i="13"/>
  <c r="R283" i="13"/>
  <c r="R282" i="13"/>
  <c r="R281" i="13"/>
  <c r="R280" i="13"/>
  <c r="R279" i="13"/>
  <c r="R278" i="13"/>
  <c r="R277" i="13"/>
  <c r="R276" i="13"/>
  <c r="R275" i="13"/>
  <c r="R274" i="13"/>
  <c r="R273" i="13"/>
  <c r="R272" i="13"/>
  <c r="R271" i="13"/>
  <c r="R270" i="13"/>
  <c r="R269" i="13"/>
  <c r="R268" i="13"/>
  <c r="R267" i="13"/>
  <c r="R266" i="13"/>
  <c r="R265" i="13"/>
  <c r="R264" i="13"/>
  <c r="R263" i="13"/>
  <c r="R262" i="13"/>
  <c r="R261" i="13"/>
  <c r="R260" i="13"/>
  <c r="R259" i="13"/>
  <c r="R258" i="13"/>
  <c r="R257" i="13"/>
  <c r="R256" i="13"/>
  <c r="R255" i="13"/>
  <c r="R254" i="13"/>
  <c r="R253" i="13"/>
  <c r="R252" i="13"/>
  <c r="R251" i="13"/>
  <c r="R250" i="13"/>
  <c r="R249" i="13"/>
  <c r="R248" i="13"/>
  <c r="R247" i="13"/>
  <c r="R246" i="13"/>
  <c r="R245" i="13"/>
  <c r="R244" i="13"/>
  <c r="R243" i="13"/>
  <c r="R242" i="13"/>
  <c r="R241" i="13"/>
  <c r="R240" i="13"/>
  <c r="R239" i="13"/>
  <c r="R238" i="13"/>
  <c r="R237" i="13"/>
  <c r="R236" i="13"/>
  <c r="R235" i="13"/>
  <c r="R234" i="13"/>
  <c r="R233" i="13"/>
  <c r="R232" i="13"/>
  <c r="R231" i="13"/>
  <c r="R230" i="13"/>
  <c r="R229" i="13"/>
  <c r="R228" i="13"/>
  <c r="R227" i="13"/>
  <c r="R226" i="13"/>
  <c r="R225" i="13"/>
  <c r="R224" i="13"/>
  <c r="R223" i="13"/>
  <c r="R222" i="13"/>
  <c r="R221" i="13"/>
  <c r="R220" i="13"/>
  <c r="R219" i="13"/>
  <c r="R218" i="13"/>
  <c r="R217" i="13"/>
  <c r="R216" i="13"/>
  <c r="R215" i="13"/>
  <c r="R214" i="13"/>
  <c r="R213" i="13"/>
  <c r="R212" i="13"/>
  <c r="R211" i="13"/>
  <c r="R210" i="13"/>
  <c r="R209" i="13"/>
  <c r="R208" i="13"/>
  <c r="R207" i="13"/>
  <c r="R206" i="13"/>
  <c r="R205" i="13"/>
  <c r="R204" i="13"/>
  <c r="R203" i="13"/>
  <c r="R202" i="13"/>
  <c r="R201" i="13"/>
  <c r="R200" i="13"/>
  <c r="R199" i="13"/>
  <c r="R198" i="13"/>
  <c r="R197" i="13"/>
  <c r="R196" i="13"/>
  <c r="R195" i="13"/>
  <c r="R194" i="13"/>
  <c r="R193" i="13"/>
  <c r="R192" i="13"/>
  <c r="R191" i="13"/>
  <c r="R190" i="13"/>
  <c r="R189" i="13"/>
  <c r="R188" i="13"/>
  <c r="R187" i="13"/>
  <c r="R186" i="13"/>
  <c r="R185" i="13"/>
  <c r="R184" i="13"/>
  <c r="R183" i="13"/>
  <c r="R182" i="13"/>
  <c r="R181" i="13"/>
  <c r="R180" i="13"/>
  <c r="R179" i="13"/>
  <c r="R178" i="13"/>
  <c r="R177" i="13"/>
  <c r="R176" i="13"/>
  <c r="R175" i="13"/>
  <c r="R174" i="13"/>
  <c r="R173" i="13"/>
  <c r="R172" i="13"/>
  <c r="R171" i="13"/>
  <c r="R170" i="13"/>
  <c r="R169" i="13"/>
  <c r="R168" i="13"/>
  <c r="R167" i="13"/>
  <c r="R166" i="13"/>
  <c r="R165" i="13"/>
  <c r="R164" i="13"/>
  <c r="R163" i="13"/>
  <c r="R162" i="13"/>
  <c r="R161" i="13"/>
  <c r="R160" i="13"/>
  <c r="R159" i="13"/>
  <c r="R158" i="13"/>
  <c r="R157" i="13"/>
  <c r="R156" i="13"/>
  <c r="R155" i="13"/>
  <c r="R154" i="13"/>
  <c r="R153" i="13"/>
  <c r="R152" i="13"/>
  <c r="R151" i="13"/>
  <c r="R150" i="13"/>
  <c r="R149" i="13"/>
  <c r="R148" i="13"/>
  <c r="R147" i="13"/>
  <c r="R146" i="13"/>
  <c r="R145" i="13"/>
  <c r="R144" i="13"/>
  <c r="R143" i="13"/>
  <c r="R142" i="13"/>
  <c r="R141" i="13"/>
  <c r="R140" i="13"/>
  <c r="R139" i="13"/>
  <c r="R138" i="13"/>
  <c r="R137" i="13"/>
  <c r="R136" i="13"/>
  <c r="R135" i="13"/>
  <c r="R134" i="13"/>
  <c r="R133" i="13"/>
  <c r="R132" i="13"/>
  <c r="R131" i="13"/>
  <c r="R130" i="13"/>
  <c r="R129" i="13"/>
  <c r="R128" i="13"/>
  <c r="R127" i="13"/>
  <c r="R126" i="13"/>
  <c r="R125" i="13"/>
  <c r="R124" i="13"/>
  <c r="R123" i="13"/>
  <c r="R122" i="13"/>
  <c r="R121" i="13"/>
  <c r="R120" i="13"/>
  <c r="R119" i="13"/>
  <c r="R118" i="13"/>
  <c r="R117" i="13"/>
  <c r="R116" i="13"/>
  <c r="R115" i="13"/>
  <c r="R114" i="13"/>
  <c r="R113" i="13"/>
  <c r="R112" i="13"/>
  <c r="R111" i="13"/>
  <c r="R110" i="13"/>
  <c r="R109" i="13"/>
  <c r="R108" i="13"/>
  <c r="R107" i="13"/>
  <c r="R106" i="13"/>
  <c r="R105" i="13"/>
  <c r="R104" i="13"/>
  <c r="R103" i="13"/>
  <c r="R102" i="13"/>
  <c r="R101" i="13"/>
  <c r="R100" i="13"/>
  <c r="R99" i="13"/>
  <c r="R98" i="13"/>
  <c r="R97" i="13"/>
  <c r="R96" i="13"/>
  <c r="R95" i="13"/>
  <c r="R94" i="13"/>
  <c r="R93" i="13"/>
  <c r="R92" i="13"/>
  <c r="R91" i="13"/>
  <c r="R90" i="13"/>
  <c r="R89" i="13"/>
  <c r="R88" i="13"/>
  <c r="R87" i="13"/>
  <c r="R86" i="13"/>
  <c r="R85" i="13"/>
  <c r="R84" i="13"/>
  <c r="R83" i="13"/>
  <c r="R82" i="13"/>
  <c r="R81" i="13"/>
  <c r="R80" i="13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R5" i="13"/>
  <c r="R4" i="13"/>
  <c r="R3" i="13"/>
  <c r="R2" i="13"/>
  <c r="R59" i="13"/>
  <c r="Q540" i="13"/>
  <c r="Q539" i="13"/>
  <c r="Q538" i="13"/>
  <c r="Q537" i="13"/>
  <c r="Q536" i="13"/>
  <c r="Q535" i="13"/>
  <c r="Q534" i="13"/>
  <c r="Q533" i="13"/>
  <c r="Q532" i="13"/>
  <c r="Q531" i="13"/>
  <c r="Q530" i="13"/>
  <c r="Q529" i="13"/>
  <c r="Q528" i="13"/>
  <c r="Q527" i="13"/>
  <c r="Q526" i="13"/>
  <c r="Q525" i="13"/>
  <c r="Q524" i="13"/>
  <c r="Q523" i="13"/>
  <c r="Q522" i="13"/>
  <c r="Q521" i="13"/>
  <c r="Q520" i="13"/>
  <c r="Q519" i="13"/>
  <c r="Q518" i="13"/>
  <c r="Q517" i="13"/>
  <c r="Q516" i="13"/>
  <c r="Q515" i="13"/>
  <c r="Q514" i="13"/>
  <c r="Q513" i="13"/>
  <c r="Q512" i="13"/>
  <c r="Q511" i="13"/>
  <c r="Q510" i="13"/>
  <c r="Q509" i="13"/>
  <c r="Q508" i="13"/>
  <c r="Q507" i="13"/>
  <c r="Q506" i="13"/>
  <c r="Q505" i="13"/>
  <c r="Q504" i="13"/>
  <c r="Q503" i="13"/>
  <c r="Q502" i="13"/>
  <c r="Q501" i="13"/>
  <c r="Q500" i="13"/>
  <c r="Q499" i="13"/>
  <c r="Q498" i="13"/>
  <c r="Q497" i="13"/>
  <c r="Q496" i="13"/>
  <c r="Q495" i="13"/>
  <c r="Q494" i="13"/>
  <c r="Q493" i="13"/>
  <c r="Q492" i="13"/>
  <c r="Q491" i="13"/>
  <c r="Q490" i="13"/>
  <c r="Q489" i="13"/>
  <c r="Q488" i="13"/>
  <c r="Q487" i="13"/>
  <c r="Q486" i="13"/>
  <c r="Q485" i="13"/>
  <c r="Q484" i="13"/>
  <c r="Q483" i="13"/>
  <c r="Q482" i="13"/>
  <c r="Q481" i="13"/>
  <c r="Q480" i="13"/>
  <c r="Q479" i="13"/>
  <c r="Q478" i="13"/>
  <c r="Q477" i="13"/>
  <c r="Q476" i="13"/>
  <c r="Q475" i="13"/>
  <c r="Q474" i="13"/>
  <c r="Q473" i="13"/>
  <c r="Q472" i="13"/>
  <c r="Q471" i="13"/>
  <c r="Q470" i="13"/>
  <c r="Q469" i="13"/>
  <c r="Q468" i="13"/>
  <c r="Q467" i="13"/>
  <c r="Q466" i="13"/>
  <c r="Q465" i="13"/>
  <c r="Q464" i="13"/>
  <c r="Q463" i="13"/>
  <c r="Q462" i="13"/>
  <c r="Q461" i="13"/>
  <c r="Q460" i="13"/>
  <c r="Q459" i="13"/>
  <c r="Q458" i="13"/>
  <c r="Q457" i="13"/>
  <c r="Q456" i="13"/>
  <c r="Q455" i="13"/>
  <c r="Q454" i="13"/>
  <c r="Q453" i="13"/>
  <c r="Q452" i="13"/>
  <c r="Q451" i="13"/>
  <c r="Q450" i="13"/>
  <c r="Q449" i="13"/>
  <c r="Q448" i="13"/>
  <c r="Q447" i="13"/>
  <c r="Q446" i="13"/>
  <c r="Q445" i="13"/>
  <c r="Q444" i="13"/>
  <c r="Q443" i="13"/>
  <c r="Q442" i="13"/>
  <c r="Q441" i="13"/>
  <c r="Q440" i="13"/>
  <c r="Q439" i="13"/>
  <c r="Q438" i="13"/>
  <c r="Q437" i="13"/>
  <c r="Q436" i="13"/>
  <c r="Q435" i="13"/>
  <c r="Q434" i="13"/>
  <c r="Q433" i="13"/>
  <c r="Q432" i="13"/>
  <c r="Q431" i="13"/>
  <c r="Q430" i="13"/>
  <c r="Q429" i="13"/>
  <c r="Q428" i="13"/>
  <c r="Q427" i="13"/>
  <c r="Q426" i="13"/>
  <c r="Q425" i="13"/>
  <c r="Q424" i="13"/>
  <c r="Q423" i="13"/>
  <c r="Q422" i="13"/>
  <c r="Q421" i="13"/>
  <c r="Q420" i="13"/>
  <c r="Q419" i="13"/>
  <c r="Q418" i="13"/>
  <c r="Q417" i="13"/>
  <c r="Q416" i="13"/>
  <c r="Q415" i="13"/>
  <c r="Q414" i="13"/>
  <c r="Q413" i="13"/>
  <c r="Q412" i="13"/>
  <c r="Q411" i="13"/>
  <c r="Q410" i="13"/>
  <c r="Q409" i="13"/>
  <c r="Q408" i="13"/>
  <c r="Q407" i="13"/>
  <c r="Q406" i="13"/>
  <c r="Q405" i="13"/>
  <c r="Q404" i="13"/>
  <c r="Q403" i="13"/>
  <c r="Q402" i="13"/>
  <c r="Q401" i="13"/>
  <c r="Q400" i="13"/>
  <c r="Q399" i="13"/>
  <c r="Q398" i="13"/>
  <c r="Q397" i="13"/>
  <c r="Q396" i="13"/>
  <c r="Q395" i="13"/>
  <c r="Q394" i="13"/>
  <c r="Q393" i="13"/>
  <c r="Q392" i="13"/>
  <c r="Q391" i="13"/>
  <c r="Q390" i="13"/>
  <c r="Q389" i="13"/>
  <c r="Q388" i="13"/>
  <c r="Q387" i="13"/>
  <c r="Q386" i="13"/>
  <c r="Q385" i="13"/>
  <c r="Q384" i="13"/>
  <c r="Q383" i="13"/>
  <c r="Q382" i="13"/>
  <c r="Q381" i="13"/>
  <c r="Q380" i="13"/>
  <c r="Q379" i="13"/>
  <c r="Q378" i="13"/>
  <c r="Q377" i="13"/>
  <c r="Q376" i="13"/>
  <c r="Q375" i="13"/>
  <c r="Q374" i="13"/>
  <c r="Q373" i="13"/>
  <c r="Q372" i="13"/>
  <c r="Q371" i="13"/>
  <c r="Q370" i="13"/>
  <c r="Q369" i="13"/>
  <c r="Q368" i="13"/>
  <c r="Q367" i="13"/>
  <c r="Q366" i="13"/>
  <c r="Q365" i="13"/>
  <c r="Q364" i="13"/>
  <c r="Q363" i="13"/>
  <c r="Q362" i="13"/>
  <c r="Q361" i="13"/>
  <c r="Q360" i="13"/>
  <c r="Q359" i="13"/>
  <c r="Q358" i="13"/>
  <c r="Q357" i="13"/>
  <c r="Q356" i="13"/>
  <c r="Q355" i="13"/>
  <c r="Q354" i="13"/>
  <c r="Q353" i="13"/>
  <c r="Q352" i="13"/>
  <c r="Q351" i="13"/>
  <c r="Q350" i="13"/>
  <c r="Q349" i="13"/>
  <c r="Q348" i="13"/>
  <c r="Q347" i="13"/>
  <c r="Q346" i="13"/>
  <c r="Q345" i="13"/>
  <c r="Q344" i="13"/>
  <c r="Q343" i="13"/>
  <c r="Q342" i="13"/>
  <c r="Q341" i="13"/>
  <c r="Q340" i="13"/>
  <c r="Q339" i="13"/>
  <c r="Q338" i="13"/>
  <c r="Q337" i="13"/>
  <c r="Q336" i="13"/>
  <c r="Q335" i="13"/>
  <c r="Q334" i="13"/>
  <c r="Q333" i="13"/>
  <c r="Q332" i="13"/>
  <c r="Q331" i="13"/>
  <c r="Q330" i="13"/>
  <c r="Q329" i="13"/>
  <c r="Q328" i="13"/>
  <c r="Q327" i="13"/>
  <c r="Q326" i="13"/>
  <c r="Q325" i="13"/>
  <c r="Q324" i="13"/>
  <c r="Q323" i="13"/>
  <c r="Q322" i="13"/>
  <c r="Q321" i="13"/>
  <c r="Q320" i="13"/>
  <c r="Q319" i="13"/>
  <c r="Q318" i="13"/>
  <c r="Q317" i="13"/>
  <c r="Q316" i="13"/>
  <c r="Q315" i="13"/>
  <c r="Q314" i="13"/>
  <c r="Q313" i="13"/>
  <c r="Q312" i="13"/>
  <c r="Q311" i="13"/>
  <c r="Q310" i="13"/>
  <c r="Q309" i="13"/>
  <c r="Q308" i="13"/>
  <c r="Q307" i="13"/>
  <c r="Q306" i="13"/>
  <c r="Q305" i="13"/>
  <c r="Q304" i="13"/>
  <c r="Q303" i="13"/>
  <c r="Q302" i="13"/>
  <c r="Q301" i="13"/>
  <c r="Q300" i="13"/>
  <c r="Q299" i="13"/>
  <c r="Q298" i="13"/>
  <c r="Q297" i="13"/>
  <c r="Q296" i="13"/>
  <c r="Q295" i="13"/>
  <c r="Q294" i="13"/>
  <c r="Q293" i="13"/>
  <c r="Q292" i="13"/>
  <c r="Q291" i="13"/>
  <c r="Q290" i="13"/>
  <c r="Q289" i="13"/>
  <c r="Q288" i="13"/>
  <c r="Q287" i="13"/>
  <c r="Q286" i="13"/>
  <c r="Q285" i="13"/>
  <c r="Q284" i="13"/>
  <c r="Q283" i="13"/>
  <c r="Q282" i="13"/>
  <c r="Q281" i="13"/>
  <c r="Q280" i="13"/>
  <c r="Q279" i="13"/>
  <c r="Q278" i="13"/>
  <c r="Q277" i="13"/>
  <c r="Q276" i="13"/>
  <c r="Q275" i="13"/>
  <c r="Q274" i="13"/>
  <c r="Q273" i="13"/>
  <c r="Q272" i="13"/>
  <c r="Q271" i="13"/>
  <c r="Q270" i="13"/>
  <c r="Q269" i="13"/>
  <c r="Q268" i="13"/>
  <c r="Q267" i="13"/>
  <c r="Q266" i="13"/>
  <c r="Q265" i="13"/>
  <c r="Q264" i="13"/>
  <c r="Q263" i="13"/>
  <c r="Q262" i="13"/>
  <c r="Q261" i="13"/>
  <c r="Q260" i="13"/>
  <c r="Q259" i="13"/>
  <c r="Q258" i="13"/>
  <c r="Q257" i="13"/>
  <c r="Q256" i="13"/>
  <c r="Q255" i="13"/>
  <c r="Q254" i="13"/>
  <c r="Q253" i="13"/>
  <c r="Q252" i="13"/>
  <c r="Q251" i="13"/>
  <c r="Q250" i="13"/>
  <c r="Q249" i="13"/>
  <c r="Q248" i="13"/>
  <c r="Q247" i="13"/>
  <c r="Q246" i="13"/>
  <c r="Q245" i="13"/>
  <c r="Q244" i="13"/>
  <c r="Q243" i="13"/>
  <c r="Q242" i="13"/>
  <c r="Q241" i="13"/>
  <c r="Q240" i="13"/>
  <c r="Q239" i="13"/>
  <c r="Q238" i="13"/>
  <c r="Q237" i="13"/>
  <c r="Q236" i="13"/>
  <c r="Q235" i="13"/>
  <c r="Q234" i="13"/>
  <c r="Q233" i="13"/>
  <c r="Q232" i="13"/>
  <c r="Q231" i="13"/>
  <c r="Q230" i="13"/>
  <c r="Q229" i="13"/>
  <c r="Q228" i="13"/>
  <c r="Q227" i="13"/>
  <c r="Q226" i="13"/>
  <c r="Q225" i="13"/>
  <c r="Q224" i="13"/>
  <c r="Q223" i="13"/>
  <c r="Q222" i="13"/>
  <c r="Q221" i="13"/>
  <c r="Q220" i="13"/>
  <c r="Q219" i="13"/>
  <c r="Q218" i="13"/>
  <c r="Q217" i="13"/>
  <c r="Q216" i="13"/>
  <c r="Q215" i="13"/>
  <c r="Q214" i="13"/>
  <c r="Q213" i="13"/>
  <c r="Q212" i="13"/>
  <c r="Q211" i="13"/>
  <c r="Q210" i="13"/>
  <c r="Q209" i="13"/>
  <c r="Q208" i="13"/>
  <c r="Q207" i="13"/>
  <c r="Q206" i="13"/>
  <c r="Q205" i="13"/>
  <c r="Q204" i="13"/>
  <c r="Q203" i="13"/>
  <c r="Q202" i="13"/>
  <c r="Q201" i="13"/>
  <c r="Q200" i="13"/>
  <c r="Q199" i="13"/>
  <c r="Q198" i="13"/>
  <c r="Q197" i="13"/>
  <c r="Q196" i="13"/>
  <c r="Q195" i="13"/>
  <c r="Q194" i="13"/>
  <c r="Q193" i="13"/>
  <c r="Q192" i="13"/>
  <c r="Q191" i="13"/>
  <c r="Q190" i="13"/>
  <c r="Q189" i="13"/>
  <c r="Q188" i="13"/>
  <c r="Q187" i="13"/>
  <c r="Q186" i="13"/>
  <c r="Q185" i="13"/>
  <c r="Q184" i="13"/>
  <c r="Q183" i="13"/>
  <c r="Q182" i="13"/>
  <c r="Q181" i="13"/>
  <c r="Q180" i="13"/>
  <c r="Q179" i="13"/>
  <c r="Q178" i="13"/>
  <c r="Q177" i="13"/>
  <c r="Q176" i="13"/>
  <c r="Q175" i="13"/>
  <c r="Q174" i="13"/>
  <c r="Q173" i="13"/>
  <c r="Q172" i="13"/>
  <c r="Q171" i="13"/>
  <c r="Q170" i="13"/>
  <c r="Q169" i="13"/>
  <c r="Q168" i="13"/>
  <c r="Q167" i="13"/>
  <c r="Q166" i="13"/>
  <c r="Q165" i="13"/>
  <c r="Q164" i="13"/>
  <c r="Q163" i="13"/>
  <c r="Q162" i="13"/>
  <c r="Q161" i="13"/>
  <c r="Q160" i="13"/>
  <c r="Q159" i="13"/>
  <c r="Q158" i="13"/>
  <c r="Q157" i="13"/>
  <c r="Q156" i="13"/>
  <c r="Q155" i="13"/>
  <c r="Q154" i="13"/>
  <c r="Q153" i="13"/>
  <c r="Q152" i="13"/>
  <c r="Q151" i="13"/>
  <c r="Q150" i="13"/>
  <c r="Q149" i="13"/>
  <c r="Q148" i="13"/>
  <c r="Q147" i="13"/>
  <c r="Q146" i="13"/>
  <c r="Q145" i="13"/>
  <c r="Q144" i="13"/>
  <c r="Q143" i="13"/>
  <c r="Q142" i="13"/>
  <c r="Q141" i="13"/>
  <c r="Q140" i="13"/>
  <c r="Q139" i="13"/>
  <c r="Q138" i="13"/>
  <c r="Q137" i="13"/>
  <c r="Q136" i="13"/>
  <c r="Q135" i="13"/>
  <c r="Q134" i="13"/>
  <c r="Q133" i="13"/>
  <c r="Q132" i="13"/>
  <c r="Q131" i="13"/>
  <c r="Q130" i="13"/>
  <c r="Q129" i="13"/>
  <c r="Q128" i="13"/>
  <c r="Q127" i="13"/>
  <c r="Q126" i="13"/>
  <c r="Q125" i="13"/>
  <c r="Q124" i="13"/>
  <c r="Q123" i="13"/>
  <c r="Q122" i="13"/>
  <c r="Q121" i="13"/>
  <c r="Q120" i="13"/>
  <c r="Q119" i="13"/>
  <c r="Q118" i="13"/>
  <c r="Q117" i="13"/>
  <c r="Q116" i="13"/>
  <c r="Q115" i="13"/>
  <c r="Q114" i="13"/>
  <c r="Q113" i="13"/>
  <c r="Q112" i="13"/>
  <c r="Q111" i="13"/>
  <c r="Q110" i="13"/>
  <c r="Q109" i="13"/>
  <c r="Q108" i="13"/>
  <c r="Q107" i="13"/>
  <c r="Q106" i="13"/>
  <c r="Q105" i="13"/>
  <c r="Q104" i="13"/>
  <c r="Q103" i="13"/>
  <c r="Q102" i="13"/>
  <c r="Q101" i="13"/>
  <c r="Q100" i="13"/>
  <c r="Q99" i="13"/>
  <c r="Q98" i="13"/>
  <c r="Q97" i="13"/>
  <c r="Q96" i="13"/>
  <c r="Q95" i="13"/>
  <c r="Q94" i="13"/>
  <c r="Q93" i="13"/>
  <c r="Q92" i="13"/>
  <c r="Q91" i="13"/>
  <c r="Q90" i="13"/>
  <c r="Q89" i="13"/>
  <c r="Q88" i="13"/>
  <c r="Q87" i="13"/>
  <c r="Q86" i="13"/>
  <c r="Q85" i="13"/>
  <c r="Q84" i="13"/>
  <c r="Q83" i="13"/>
  <c r="Q82" i="13"/>
  <c r="Q81" i="13"/>
  <c r="Q80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Q8" i="13"/>
  <c r="Q7" i="13"/>
  <c r="Q6" i="13"/>
  <c r="Q5" i="13"/>
  <c r="Q4" i="13"/>
  <c r="Q3" i="13"/>
  <c r="Q2" i="13"/>
  <c r="O540" i="13"/>
  <c r="O539" i="13"/>
  <c r="O538" i="13"/>
  <c r="O537" i="13"/>
  <c r="O536" i="13"/>
  <c r="O535" i="13"/>
  <c r="O534" i="13"/>
  <c r="O533" i="13"/>
  <c r="O532" i="13"/>
  <c r="O531" i="13"/>
  <c r="O530" i="13"/>
  <c r="O529" i="13"/>
  <c r="O528" i="13"/>
  <c r="O527" i="13"/>
  <c r="O526" i="13"/>
  <c r="O525" i="13"/>
  <c r="O524" i="13"/>
  <c r="O523" i="13"/>
  <c r="O522" i="13"/>
  <c r="O521" i="13"/>
  <c r="O520" i="13"/>
  <c r="O519" i="13"/>
  <c r="O518" i="13"/>
  <c r="O517" i="13"/>
  <c r="O516" i="13"/>
  <c r="O515" i="13"/>
  <c r="O514" i="13"/>
  <c r="O513" i="13"/>
  <c r="O512" i="13"/>
  <c r="O511" i="13"/>
  <c r="O510" i="13"/>
  <c r="O509" i="13"/>
  <c r="O508" i="13"/>
  <c r="O507" i="13"/>
  <c r="O506" i="13"/>
  <c r="O505" i="13"/>
  <c r="O504" i="13"/>
  <c r="O503" i="13"/>
  <c r="O502" i="13"/>
  <c r="O501" i="13"/>
  <c r="O500" i="13"/>
  <c r="O499" i="13"/>
  <c r="O498" i="13"/>
  <c r="O497" i="13"/>
  <c r="O496" i="13"/>
  <c r="O495" i="13"/>
  <c r="O494" i="13"/>
  <c r="O493" i="13"/>
  <c r="O492" i="13"/>
  <c r="O491" i="13"/>
  <c r="O490" i="13"/>
  <c r="O489" i="13"/>
  <c r="O488" i="13"/>
  <c r="O487" i="13"/>
  <c r="O486" i="13"/>
  <c r="O485" i="13"/>
  <c r="O484" i="13"/>
  <c r="O483" i="13"/>
  <c r="O482" i="13"/>
  <c r="O481" i="13"/>
  <c r="O480" i="13"/>
  <c r="O479" i="13"/>
  <c r="O478" i="13"/>
  <c r="O477" i="13"/>
  <c r="O476" i="13"/>
  <c r="O475" i="13"/>
  <c r="O474" i="13"/>
  <c r="O473" i="13"/>
  <c r="O472" i="13"/>
  <c r="O471" i="13"/>
  <c r="O470" i="13"/>
  <c r="O469" i="13"/>
  <c r="O468" i="13"/>
  <c r="O467" i="13"/>
  <c r="O466" i="13"/>
  <c r="O465" i="13"/>
  <c r="O464" i="13"/>
  <c r="O463" i="13"/>
  <c r="O462" i="13"/>
  <c r="O461" i="13"/>
  <c r="O460" i="13"/>
  <c r="O459" i="13"/>
  <c r="O458" i="13"/>
  <c r="O457" i="13"/>
  <c r="O456" i="13"/>
  <c r="O455" i="13"/>
  <c r="O454" i="13"/>
  <c r="O453" i="13"/>
  <c r="O452" i="13"/>
  <c r="O451" i="13"/>
  <c r="O450" i="13"/>
  <c r="O449" i="13"/>
  <c r="O448" i="13"/>
  <c r="O447" i="13"/>
  <c r="O446" i="13"/>
  <c r="O445" i="13"/>
  <c r="O444" i="13"/>
  <c r="O443" i="13"/>
  <c r="O442" i="13"/>
  <c r="O441" i="13"/>
  <c r="O440" i="13"/>
  <c r="O439" i="13"/>
  <c r="O438" i="13"/>
  <c r="O437" i="13"/>
  <c r="O436" i="13"/>
  <c r="O435" i="13"/>
  <c r="O434" i="13"/>
  <c r="O433" i="13"/>
  <c r="O432" i="13"/>
  <c r="O431" i="13"/>
  <c r="O430" i="13"/>
  <c r="O429" i="13"/>
  <c r="O428" i="13"/>
  <c r="O427" i="13"/>
  <c r="O426" i="13"/>
  <c r="O425" i="13"/>
  <c r="O424" i="13"/>
  <c r="O423" i="13"/>
  <c r="O422" i="13"/>
  <c r="O421" i="13"/>
  <c r="O420" i="13"/>
  <c r="O419" i="13"/>
  <c r="O418" i="13"/>
  <c r="O417" i="13"/>
  <c r="O416" i="13"/>
  <c r="O415" i="13"/>
  <c r="O414" i="13"/>
  <c r="O413" i="13"/>
  <c r="O412" i="13"/>
  <c r="O411" i="13"/>
  <c r="O410" i="13"/>
  <c r="O409" i="13"/>
  <c r="O408" i="13"/>
  <c r="O407" i="13"/>
  <c r="O406" i="13"/>
  <c r="O405" i="13"/>
  <c r="O404" i="13"/>
  <c r="O403" i="13"/>
  <c r="O402" i="13"/>
  <c r="O401" i="13"/>
  <c r="O400" i="13"/>
  <c r="O399" i="13"/>
  <c r="O398" i="13"/>
  <c r="O397" i="13"/>
  <c r="O396" i="13"/>
  <c r="O395" i="13"/>
  <c r="O394" i="13"/>
  <c r="O393" i="13"/>
  <c r="O392" i="13"/>
  <c r="O391" i="13"/>
  <c r="O390" i="13"/>
  <c r="O389" i="13"/>
  <c r="O388" i="13"/>
  <c r="O387" i="13"/>
  <c r="O386" i="13"/>
  <c r="O385" i="13"/>
  <c r="O384" i="13"/>
  <c r="O383" i="13"/>
  <c r="O382" i="13"/>
  <c r="O381" i="13"/>
  <c r="O380" i="13"/>
  <c r="O379" i="13"/>
  <c r="O378" i="13"/>
  <c r="O377" i="13"/>
  <c r="O376" i="13"/>
  <c r="O375" i="13"/>
  <c r="O374" i="13"/>
  <c r="O373" i="13"/>
  <c r="O372" i="13"/>
  <c r="O371" i="13"/>
  <c r="O370" i="13"/>
  <c r="O369" i="13"/>
  <c r="O368" i="13"/>
  <c r="O367" i="13"/>
  <c r="O366" i="13"/>
  <c r="O365" i="13"/>
  <c r="O364" i="13"/>
  <c r="O363" i="13"/>
  <c r="O362" i="13"/>
  <c r="O361" i="13"/>
  <c r="O360" i="13"/>
  <c r="O359" i="13"/>
  <c r="O358" i="13"/>
  <c r="O357" i="13"/>
  <c r="O356" i="13"/>
  <c r="O355" i="13"/>
  <c r="O354" i="13"/>
  <c r="O353" i="13"/>
  <c r="O352" i="13"/>
  <c r="O351" i="13"/>
  <c r="O350" i="13"/>
  <c r="O349" i="13"/>
  <c r="O348" i="13"/>
  <c r="O347" i="13"/>
  <c r="O346" i="13"/>
  <c r="O345" i="13"/>
  <c r="O344" i="13"/>
  <c r="O343" i="13"/>
  <c r="O342" i="13"/>
  <c r="O341" i="13"/>
  <c r="O340" i="13"/>
  <c r="O339" i="13"/>
  <c r="O338" i="13"/>
  <c r="O337" i="13"/>
  <c r="O336" i="13"/>
  <c r="O335" i="13"/>
  <c r="O334" i="13"/>
  <c r="O333" i="13"/>
  <c r="O332" i="13"/>
  <c r="O331" i="13"/>
  <c r="O330" i="13"/>
  <c r="O329" i="13"/>
  <c r="O328" i="13"/>
  <c r="O327" i="13"/>
  <c r="O326" i="13"/>
  <c r="O325" i="13"/>
  <c r="O324" i="13"/>
  <c r="O323" i="13"/>
  <c r="O322" i="13"/>
  <c r="O321" i="13"/>
  <c r="O320" i="13"/>
  <c r="O319" i="13"/>
  <c r="O318" i="13"/>
  <c r="O317" i="13"/>
  <c r="O316" i="13"/>
  <c r="O315" i="13"/>
  <c r="O314" i="13"/>
  <c r="O313" i="13"/>
  <c r="O312" i="13"/>
  <c r="O311" i="13"/>
  <c r="O310" i="13"/>
  <c r="O309" i="13"/>
  <c r="O308" i="13"/>
  <c r="O307" i="13"/>
  <c r="O306" i="13"/>
  <c r="O305" i="13"/>
  <c r="O304" i="13"/>
  <c r="O303" i="13"/>
  <c r="O302" i="13"/>
  <c r="O301" i="13"/>
  <c r="O300" i="13"/>
  <c r="O299" i="13"/>
  <c r="O298" i="13"/>
  <c r="O297" i="13"/>
  <c r="O296" i="13"/>
  <c r="O295" i="13"/>
  <c r="O294" i="13"/>
  <c r="O293" i="13"/>
  <c r="O292" i="13"/>
  <c r="O291" i="13"/>
  <c r="O290" i="13"/>
  <c r="O289" i="13"/>
  <c r="O288" i="13"/>
  <c r="O287" i="13"/>
  <c r="O286" i="13"/>
  <c r="O285" i="13"/>
  <c r="O284" i="13"/>
  <c r="O283" i="13"/>
  <c r="O282" i="13"/>
  <c r="O281" i="13"/>
  <c r="O280" i="13"/>
  <c r="O279" i="13"/>
  <c r="O278" i="13"/>
  <c r="O277" i="13"/>
  <c r="O276" i="13"/>
  <c r="O275" i="13"/>
  <c r="O274" i="13"/>
  <c r="O273" i="13"/>
  <c r="O272" i="13"/>
  <c r="O271" i="13"/>
  <c r="O270" i="13"/>
  <c r="O269" i="13"/>
  <c r="O268" i="13"/>
  <c r="O267" i="13"/>
  <c r="O266" i="13"/>
  <c r="O265" i="13"/>
  <c r="O264" i="13"/>
  <c r="O263" i="13"/>
  <c r="O262" i="13"/>
  <c r="O261" i="13"/>
  <c r="O260" i="13"/>
  <c r="O259" i="13"/>
  <c r="O258" i="13"/>
  <c r="O257" i="13"/>
  <c r="O256" i="13"/>
  <c r="O255" i="13"/>
  <c r="O254" i="13"/>
  <c r="O253" i="13"/>
  <c r="O252" i="13"/>
  <c r="O251" i="13"/>
  <c r="O250" i="13"/>
  <c r="O249" i="13"/>
  <c r="O248" i="13"/>
  <c r="O247" i="13"/>
  <c r="O246" i="13"/>
  <c r="O245" i="13"/>
  <c r="O244" i="13"/>
  <c r="O243" i="13"/>
  <c r="O242" i="13"/>
  <c r="O241" i="13"/>
  <c r="O240" i="13"/>
  <c r="O239" i="13"/>
  <c r="O238" i="13"/>
  <c r="O237" i="13"/>
  <c r="O236" i="13"/>
  <c r="O235" i="13"/>
  <c r="O234" i="13"/>
  <c r="O233" i="13"/>
  <c r="O232" i="13"/>
  <c r="O231" i="13"/>
  <c r="O230" i="13"/>
  <c r="O229" i="13"/>
  <c r="O228" i="13"/>
  <c r="O227" i="13"/>
  <c r="O226" i="13"/>
  <c r="O225" i="13"/>
  <c r="O224" i="13"/>
  <c r="O223" i="13"/>
  <c r="O222" i="13"/>
  <c r="O221" i="13"/>
  <c r="O220" i="13"/>
  <c r="O219" i="13"/>
  <c r="O218" i="13"/>
  <c r="O217" i="13"/>
  <c r="O216" i="13"/>
  <c r="O215" i="13"/>
  <c r="O214" i="13"/>
  <c r="O213" i="13"/>
  <c r="O212" i="13"/>
  <c r="O211" i="13"/>
  <c r="O210" i="13"/>
  <c r="O209" i="13"/>
  <c r="O208" i="13"/>
  <c r="O207" i="13"/>
  <c r="O206" i="13"/>
  <c r="O205" i="13"/>
  <c r="O204" i="13"/>
  <c r="O203" i="13"/>
  <c r="O202" i="13"/>
  <c r="O201" i="13"/>
  <c r="O200" i="13"/>
  <c r="O199" i="13"/>
  <c r="O198" i="13"/>
  <c r="O197" i="13"/>
  <c r="O196" i="13"/>
  <c r="O195" i="13"/>
  <c r="O194" i="13"/>
  <c r="O193" i="13"/>
  <c r="O192" i="13"/>
  <c r="O191" i="13"/>
  <c r="O190" i="13"/>
  <c r="O189" i="13"/>
  <c r="O188" i="13"/>
  <c r="O187" i="13"/>
  <c r="O186" i="13"/>
  <c r="O185" i="13"/>
  <c r="O184" i="13"/>
  <c r="O183" i="13"/>
  <c r="O182" i="13"/>
  <c r="O181" i="13"/>
  <c r="O180" i="13"/>
  <c r="O179" i="13"/>
  <c r="O178" i="13"/>
  <c r="O177" i="13"/>
  <c r="O176" i="13"/>
  <c r="O175" i="13"/>
  <c r="O174" i="13"/>
  <c r="O173" i="13"/>
  <c r="O172" i="13"/>
  <c r="O171" i="13"/>
  <c r="O170" i="13"/>
  <c r="O169" i="13"/>
  <c r="O168" i="13"/>
  <c r="O167" i="13"/>
  <c r="O166" i="13"/>
  <c r="O165" i="13"/>
  <c r="O164" i="13"/>
  <c r="O163" i="13"/>
  <c r="O162" i="13"/>
  <c r="O161" i="13"/>
  <c r="O160" i="13"/>
  <c r="O159" i="13"/>
  <c r="O158" i="13"/>
  <c r="O157" i="13"/>
  <c r="O156" i="13"/>
  <c r="O155" i="13"/>
  <c r="O154" i="13"/>
  <c r="O153" i="13"/>
  <c r="O152" i="13"/>
  <c r="O151" i="13"/>
  <c r="O150" i="13"/>
  <c r="O149" i="13"/>
  <c r="O148" i="13"/>
  <c r="O147" i="13"/>
  <c r="O146" i="13"/>
  <c r="O145" i="13"/>
  <c r="O144" i="13"/>
  <c r="O143" i="13"/>
  <c r="O142" i="13"/>
  <c r="O141" i="13"/>
  <c r="O140" i="13"/>
  <c r="O139" i="13"/>
  <c r="O138" i="13"/>
  <c r="O137" i="13"/>
  <c r="O136" i="13"/>
  <c r="O135" i="13"/>
  <c r="O134" i="13"/>
  <c r="O133" i="13"/>
  <c r="O132" i="13"/>
  <c r="O131" i="13"/>
  <c r="O130" i="13"/>
  <c r="O129" i="13"/>
  <c r="O128" i="13"/>
  <c r="O127" i="13"/>
  <c r="O126" i="13"/>
  <c r="O125" i="13"/>
  <c r="O124" i="13"/>
  <c r="O123" i="13"/>
  <c r="O122" i="13"/>
  <c r="O121" i="13"/>
  <c r="O120" i="13"/>
  <c r="O119" i="13"/>
  <c r="O118" i="13"/>
  <c r="O117" i="13"/>
  <c r="O116" i="13"/>
  <c r="O115" i="13"/>
  <c r="O114" i="13"/>
  <c r="O113" i="13"/>
  <c r="O112" i="13"/>
  <c r="O111" i="13"/>
  <c r="O110" i="13"/>
  <c r="O109" i="13"/>
  <c r="O108" i="13"/>
  <c r="O107" i="13"/>
  <c r="O106" i="13"/>
  <c r="O105" i="13"/>
  <c r="O104" i="13"/>
  <c r="O103" i="13"/>
  <c r="O102" i="13"/>
  <c r="O101" i="13"/>
  <c r="O100" i="13"/>
  <c r="O99" i="13"/>
  <c r="O98" i="13"/>
  <c r="O97" i="13"/>
  <c r="O96" i="13"/>
  <c r="O95" i="13"/>
  <c r="O94" i="13"/>
  <c r="O93" i="13"/>
  <c r="O92" i="13"/>
  <c r="O91" i="13"/>
  <c r="O90" i="13"/>
  <c r="O89" i="13"/>
  <c r="O88" i="13"/>
  <c r="O87" i="13"/>
  <c r="O86" i="13"/>
  <c r="O85" i="13"/>
  <c r="O84" i="13"/>
  <c r="O83" i="13"/>
  <c r="O82" i="13"/>
  <c r="O81" i="13"/>
  <c r="O80" i="13"/>
  <c r="O79" i="13"/>
  <c r="O78" i="13"/>
  <c r="O77" i="13"/>
  <c r="O76" i="13"/>
  <c r="O75" i="13"/>
  <c r="O74" i="13"/>
  <c r="O73" i="13"/>
  <c r="O72" i="13"/>
  <c r="O71" i="13"/>
  <c r="O70" i="13"/>
  <c r="O69" i="13"/>
  <c r="O68" i="13"/>
  <c r="O67" i="13"/>
  <c r="O66" i="13"/>
  <c r="O65" i="13"/>
  <c r="O64" i="13"/>
  <c r="O63" i="13"/>
  <c r="O62" i="13"/>
  <c r="O61" i="13"/>
  <c r="O60" i="13"/>
  <c r="O59" i="13"/>
  <c r="O58" i="13"/>
  <c r="O57" i="13"/>
  <c r="O56" i="13"/>
  <c r="O55" i="13"/>
  <c r="O54" i="13"/>
  <c r="O53" i="13"/>
  <c r="O52" i="13"/>
  <c r="O51" i="13"/>
  <c r="O50" i="13"/>
  <c r="O49" i="13"/>
  <c r="O48" i="13"/>
  <c r="O47" i="13"/>
  <c r="O46" i="13"/>
  <c r="O45" i="13"/>
  <c r="O44" i="13"/>
  <c r="O43" i="13"/>
  <c r="O42" i="13"/>
  <c r="O41" i="13"/>
  <c r="O40" i="13"/>
  <c r="O39" i="13"/>
  <c r="O38" i="13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O9" i="13"/>
  <c r="O8" i="13"/>
  <c r="O7" i="13"/>
  <c r="O6" i="13"/>
  <c r="O5" i="13"/>
  <c r="O4" i="13"/>
  <c r="O3" i="13"/>
  <c r="O2" i="13"/>
  <c r="P517" i="13"/>
  <c r="P518" i="13"/>
  <c r="P519" i="13"/>
  <c r="P520" i="13"/>
  <c r="P521" i="13"/>
  <c r="P522" i="13"/>
  <c r="P523" i="13"/>
  <c r="P524" i="13"/>
  <c r="P525" i="13"/>
  <c r="P526" i="13"/>
  <c r="P527" i="13"/>
  <c r="P528" i="13"/>
  <c r="P529" i="13"/>
  <c r="P530" i="13"/>
  <c r="P531" i="13"/>
  <c r="P532" i="13"/>
  <c r="P533" i="13"/>
  <c r="P534" i="13"/>
  <c r="P535" i="13"/>
  <c r="P536" i="13"/>
  <c r="P537" i="13"/>
  <c r="P538" i="13"/>
  <c r="P539" i="13"/>
  <c r="P540" i="13"/>
  <c r="P516" i="13"/>
  <c r="P515" i="13"/>
  <c r="P514" i="13"/>
  <c r="P513" i="13"/>
  <c r="P512" i="13"/>
  <c r="P511" i="13"/>
  <c r="P510" i="13"/>
  <c r="P509" i="13"/>
  <c r="P508" i="13"/>
  <c r="P507" i="13"/>
  <c r="P506" i="13"/>
  <c r="P505" i="13"/>
  <c r="P504" i="13"/>
  <c r="P503" i="13"/>
  <c r="P502" i="13"/>
  <c r="P501" i="13"/>
  <c r="P500" i="13"/>
  <c r="P499" i="13"/>
  <c r="P498" i="13"/>
  <c r="P497" i="13"/>
  <c r="P496" i="13"/>
  <c r="P495" i="13"/>
  <c r="P494" i="13"/>
  <c r="P493" i="13"/>
  <c r="P492" i="13"/>
  <c r="P491" i="13"/>
  <c r="P490" i="13"/>
  <c r="P489" i="13"/>
  <c r="P488" i="13"/>
  <c r="P487" i="13"/>
  <c r="P486" i="13"/>
  <c r="P485" i="13"/>
  <c r="P484" i="13"/>
  <c r="P483" i="13"/>
  <c r="P482" i="13"/>
  <c r="P481" i="13"/>
  <c r="P480" i="13"/>
  <c r="P479" i="13"/>
  <c r="P478" i="13"/>
  <c r="P477" i="13"/>
  <c r="P476" i="13"/>
  <c r="P475" i="13"/>
  <c r="P474" i="13"/>
  <c r="P473" i="13"/>
  <c r="P472" i="13"/>
  <c r="P471" i="13"/>
  <c r="P470" i="13"/>
  <c r="P469" i="13"/>
  <c r="P468" i="13"/>
  <c r="P467" i="13"/>
  <c r="P466" i="13"/>
  <c r="P465" i="13"/>
  <c r="P464" i="13"/>
  <c r="P463" i="13"/>
  <c r="P462" i="13"/>
  <c r="P461" i="13"/>
  <c r="P460" i="13"/>
  <c r="P459" i="13"/>
  <c r="P458" i="13"/>
  <c r="P457" i="13"/>
  <c r="P456" i="13"/>
  <c r="P455" i="13"/>
  <c r="P454" i="13"/>
  <c r="P453" i="13"/>
  <c r="P452" i="13"/>
  <c r="P451" i="13"/>
  <c r="P450" i="13"/>
  <c r="P449" i="13"/>
  <c r="P448" i="13"/>
  <c r="P447" i="13"/>
  <c r="P446" i="13"/>
  <c r="P445" i="13"/>
  <c r="P444" i="13"/>
  <c r="P443" i="13"/>
  <c r="P442" i="13"/>
  <c r="P441" i="13"/>
  <c r="P440" i="13"/>
  <c r="P439" i="13"/>
  <c r="P438" i="13"/>
  <c r="P437" i="13"/>
  <c r="P436" i="13"/>
  <c r="P435" i="13"/>
  <c r="P434" i="13"/>
  <c r="P433" i="13"/>
  <c r="P432" i="13"/>
  <c r="P431" i="13"/>
  <c r="P430" i="13"/>
  <c r="P429" i="13"/>
  <c r="P428" i="13"/>
  <c r="P427" i="13"/>
  <c r="P426" i="13"/>
  <c r="P425" i="13"/>
  <c r="P424" i="13"/>
  <c r="P423" i="13"/>
  <c r="P422" i="13"/>
  <c r="P421" i="13"/>
  <c r="P420" i="13"/>
  <c r="P419" i="13"/>
  <c r="P418" i="13"/>
  <c r="P417" i="13"/>
  <c r="P416" i="13"/>
  <c r="P415" i="13"/>
  <c r="P414" i="13"/>
  <c r="P413" i="13"/>
  <c r="P412" i="13"/>
  <c r="P411" i="13"/>
  <c r="P410" i="13"/>
  <c r="P409" i="13"/>
  <c r="P408" i="13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87" i="13"/>
  <c r="P88" i="13"/>
  <c r="P89" i="13"/>
  <c r="P90" i="13"/>
  <c r="P91" i="13"/>
  <c r="P92" i="13"/>
  <c r="P93" i="13"/>
  <c r="P94" i="13"/>
  <c r="P95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108" i="13"/>
  <c r="P109" i="13"/>
  <c r="P110" i="13"/>
  <c r="P111" i="13"/>
  <c r="P112" i="13"/>
  <c r="P113" i="13"/>
  <c r="P114" i="13"/>
  <c r="P115" i="13"/>
  <c r="P116" i="13"/>
  <c r="P117" i="13"/>
  <c r="P118" i="13"/>
  <c r="P119" i="13"/>
  <c r="P120" i="13"/>
  <c r="P121" i="13"/>
  <c r="P122" i="13"/>
  <c r="P123" i="13"/>
  <c r="P124" i="13"/>
  <c r="P125" i="13"/>
  <c r="P126" i="13"/>
  <c r="P127" i="13"/>
  <c r="P128" i="13"/>
  <c r="P129" i="13"/>
  <c r="P130" i="13"/>
  <c r="P131" i="13"/>
  <c r="P132" i="13"/>
  <c r="P133" i="13"/>
  <c r="P134" i="13"/>
  <c r="P135" i="13"/>
  <c r="P136" i="13"/>
  <c r="P137" i="13"/>
  <c r="P138" i="13"/>
  <c r="P139" i="13"/>
  <c r="P140" i="13"/>
  <c r="P141" i="13"/>
  <c r="P142" i="13"/>
  <c r="P143" i="13"/>
  <c r="P144" i="13"/>
  <c r="P145" i="13"/>
  <c r="P146" i="13"/>
  <c r="P147" i="13"/>
  <c r="P148" i="13"/>
  <c r="P149" i="13"/>
  <c r="P150" i="13"/>
  <c r="P151" i="13"/>
  <c r="P152" i="13"/>
  <c r="P153" i="13"/>
  <c r="P154" i="13"/>
  <c r="P155" i="13"/>
  <c r="P156" i="13"/>
  <c r="P157" i="13"/>
  <c r="P158" i="13"/>
  <c r="P159" i="13"/>
  <c r="P160" i="13"/>
  <c r="P161" i="13"/>
  <c r="P162" i="13"/>
  <c r="P163" i="13"/>
  <c r="P164" i="13"/>
  <c r="P165" i="13"/>
  <c r="P166" i="13"/>
  <c r="P167" i="13"/>
  <c r="P168" i="13"/>
  <c r="P169" i="13"/>
  <c r="P170" i="13"/>
  <c r="P171" i="13"/>
  <c r="P172" i="13"/>
  <c r="P173" i="13"/>
  <c r="P174" i="13"/>
  <c r="P175" i="13"/>
  <c r="P176" i="13"/>
  <c r="P177" i="13"/>
  <c r="P178" i="13"/>
  <c r="P179" i="13"/>
  <c r="P180" i="13"/>
  <c r="P181" i="13"/>
  <c r="P182" i="13"/>
  <c r="P183" i="13"/>
  <c r="P184" i="13"/>
  <c r="P185" i="13"/>
  <c r="P186" i="13"/>
  <c r="P187" i="13"/>
  <c r="P188" i="13"/>
  <c r="P189" i="13"/>
  <c r="P190" i="13"/>
  <c r="P191" i="13"/>
  <c r="P192" i="13"/>
  <c r="P193" i="13"/>
  <c r="P194" i="13"/>
  <c r="P195" i="13"/>
  <c r="P196" i="13"/>
  <c r="P197" i="13"/>
  <c r="P198" i="13"/>
  <c r="P199" i="13"/>
  <c r="P200" i="13"/>
  <c r="P201" i="13"/>
  <c r="P202" i="13"/>
  <c r="P203" i="13"/>
  <c r="P204" i="13"/>
  <c r="P205" i="13"/>
  <c r="P206" i="13"/>
  <c r="P207" i="13"/>
  <c r="P208" i="13"/>
  <c r="P209" i="13"/>
  <c r="P210" i="13"/>
  <c r="P211" i="13"/>
  <c r="P212" i="13"/>
  <c r="P213" i="13"/>
  <c r="P214" i="13"/>
  <c r="P215" i="13"/>
  <c r="P216" i="13"/>
  <c r="P217" i="13"/>
  <c r="P218" i="13"/>
  <c r="P219" i="13"/>
  <c r="P220" i="13"/>
  <c r="P221" i="13"/>
  <c r="P222" i="13"/>
  <c r="P223" i="13"/>
  <c r="P224" i="13"/>
  <c r="P225" i="13"/>
  <c r="P226" i="13"/>
  <c r="P227" i="13"/>
  <c r="P228" i="13"/>
  <c r="P229" i="13"/>
  <c r="P230" i="13"/>
  <c r="P231" i="13"/>
  <c r="P232" i="13"/>
  <c r="P233" i="13"/>
  <c r="P234" i="13"/>
  <c r="P235" i="13"/>
  <c r="P236" i="13"/>
  <c r="P237" i="13"/>
  <c r="P238" i="13"/>
  <c r="P239" i="13"/>
  <c r="P240" i="13"/>
  <c r="P241" i="13"/>
  <c r="P242" i="13"/>
  <c r="P243" i="13"/>
  <c r="P244" i="13"/>
  <c r="P245" i="13"/>
  <c r="P246" i="13"/>
  <c r="P247" i="13"/>
  <c r="P248" i="13"/>
  <c r="P249" i="13"/>
  <c r="P250" i="13"/>
  <c r="P251" i="13"/>
  <c r="P252" i="13"/>
  <c r="P253" i="13"/>
  <c r="P254" i="13"/>
  <c r="P255" i="13"/>
  <c r="P256" i="13"/>
  <c r="P257" i="13"/>
  <c r="P258" i="13"/>
  <c r="P259" i="13"/>
  <c r="P260" i="13"/>
  <c r="P261" i="13"/>
  <c r="P262" i="13"/>
  <c r="P263" i="13"/>
  <c r="P264" i="13"/>
  <c r="P265" i="13"/>
  <c r="P266" i="13"/>
  <c r="P267" i="13"/>
  <c r="P268" i="13"/>
  <c r="P269" i="13"/>
  <c r="P270" i="13"/>
  <c r="P271" i="13"/>
  <c r="P272" i="13"/>
  <c r="P273" i="13"/>
  <c r="P274" i="13"/>
  <c r="P275" i="13"/>
  <c r="P276" i="13"/>
  <c r="P277" i="13"/>
  <c r="P278" i="13"/>
  <c r="P279" i="13"/>
  <c r="P280" i="13"/>
  <c r="P281" i="13"/>
  <c r="P282" i="13"/>
  <c r="P283" i="13"/>
  <c r="P284" i="13"/>
  <c r="P285" i="13"/>
  <c r="P286" i="13"/>
  <c r="P287" i="13"/>
  <c r="P288" i="13"/>
  <c r="P289" i="13"/>
  <c r="P290" i="13"/>
  <c r="P291" i="13"/>
  <c r="P292" i="13"/>
  <c r="P293" i="13"/>
  <c r="P294" i="13"/>
  <c r="P295" i="13"/>
  <c r="P296" i="13"/>
  <c r="P297" i="13"/>
  <c r="P298" i="13"/>
  <c r="P299" i="13"/>
  <c r="P300" i="13"/>
  <c r="P301" i="13"/>
  <c r="P302" i="13"/>
  <c r="P303" i="13"/>
  <c r="P304" i="13"/>
  <c r="P305" i="13"/>
  <c r="P306" i="13"/>
  <c r="P307" i="13"/>
  <c r="P308" i="13"/>
  <c r="P309" i="13"/>
  <c r="P310" i="13"/>
  <c r="P311" i="13"/>
  <c r="P312" i="13"/>
  <c r="P313" i="13"/>
  <c r="P314" i="13"/>
  <c r="P315" i="13"/>
  <c r="P316" i="13"/>
  <c r="P317" i="13"/>
  <c r="P318" i="13"/>
  <c r="P319" i="13"/>
  <c r="P320" i="13"/>
  <c r="P321" i="13"/>
  <c r="P322" i="13"/>
  <c r="P323" i="13"/>
  <c r="P324" i="13"/>
  <c r="P325" i="13"/>
  <c r="P326" i="13"/>
  <c r="P327" i="13"/>
  <c r="P328" i="13"/>
  <c r="P329" i="13"/>
  <c r="P330" i="13"/>
  <c r="P331" i="13"/>
  <c r="P332" i="13"/>
  <c r="P333" i="13"/>
  <c r="P334" i="13"/>
  <c r="P335" i="13"/>
  <c r="P336" i="13"/>
  <c r="P337" i="13"/>
  <c r="P338" i="13"/>
  <c r="P339" i="13"/>
  <c r="P340" i="13"/>
  <c r="P341" i="13"/>
  <c r="P342" i="13"/>
  <c r="P343" i="13"/>
  <c r="P344" i="13"/>
  <c r="P345" i="13"/>
  <c r="P346" i="13"/>
  <c r="P347" i="13"/>
  <c r="P348" i="13"/>
  <c r="P349" i="13"/>
  <c r="P350" i="13"/>
  <c r="P351" i="13"/>
  <c r="P352" i="13"/>
  <c r="P353" i="13"/>
  <c r="P354" i="13"/>
  <c r="P355" i="13"/>
  <c r="P356" i="13"/>
  <c r="P357" i="13"/>
  <c r="P358" i="13"/>
  <c r="P359" i="13"/>
  <c r="P360" i="13"/>
  <c r="P361" i="13"/>
  <c r="P362" i="13"/>
  <c r="P363" i="13"/>
  <c r="P364" i="13"/>
  <c r="P365" i="13"/>
  <c r="P366" i="13"/>
  <c r="P367" i="13"/>
  <c r="P368" i="13"/>
  <c r="P369" i="13"/>
  <c r="P370" i="13"/>
  <c r="P371" i="13"/>
  <c r="P372" i="13"/>
  <c r="P373" i="13"/>
  <c r="P374" i="13"/>
  <c r="P375" i="13"/>
  <c r="P376" i="13"/>
  <c r="P377" i="13"/>
  <c r="P378" i="13"/>
  <c r="P379" i="13"/>
  <c r="P380" i="13"/>
  <c r="P381" i="13"/>
  <c r="P382" i="13"/>
  <c r="P383" i="13"/>
  <c r="P384" i="13"/>
  <c r="P385" i="13"/>
  <c r="P386" i="13"/>
  <c r="P387" i="13"/>
  <c r="P388" i="13"/>
  <c r="P389" i="13"/>
  <c r="P390" i="13"/>
  <c r="P391" i="13"/>
  <c r="P392" i="13"/>
  <c r="P393" i="13"/>
  <c r="P394" i="13"/>
  <c r="P395" i="13"/>
  <c r="P396" i="13"/>
  <c r="P397" i="13"/>
  <c r="P398" i="13"/>
  <c r="P399" i="13"/>
  <c r="P400" i="13"/>
  <c r="P401" i="13"/>
  <c r="P402" i="13"/>
  <c r="P403" i="13"/>
  <c r="P404" i="13"/>
  <c r="P405" i="13"/>
  <c r="P406" i="13"/>
  <c r="P407" i="13"/>
  <c r="P2" i="13"/>
  <c r="V59" i="13"/>
  <c r="AS103" i="36" l="1"/>
  <c r="AT103" i="36"/>
  <c r="BB103" i="36"/>
  <c r="AU103" i="36"/>
  <c r="AY103" i="36"/>
  <c r="AW103" i="36" s="1"/>
  <c r="AZ103" i="36" s="1"/>
  <c r="AL103" i="36"/>
  <c r="AS104" i="36"/>
  <c r="AT104" i="36"/>
  <c r="AV104" i="36" s="1"/>
  <c r="AU104" i="36"/>
  <c r="BB104" i="36"/>
  <c r="AY104" i="36"/>
  <c r="AW104" i="36" s="1"/>
  <c r="AZ104" i="36" s="1"/>
  <c r="AS102" i="36"/>
  <c r="BB102" i="36"/>
  <c r="AT102" i="36"/>
  <c r="AU102" i="36"/>
  <c r="AY102" i="36"/>
  <c r="AW102" i="36" s="1"/>
  <c r="AZ102" i="36" s="1"/>
  <c r="AL104" i="36"/>
  <c r="AL87" i="36"/>
  <c r="AS98" i="36"/>
  <c r="AU98" i="36"/>
  <c r="AY98" i="36"/>
  <c r="AW98" i="36" s="1"/>
  <c r="AZ98" i="36" s="1"/>
  <c r="AT98" i="36"/>
  <c r="AV98" i="36" s="1"/>
  <c r="AL101" i="36"/>
  <c r="AY101" i="36"/>
  <c r="AX101" i="36" s="1"/>
  <c r="BB101" i="36"/>
  <c r="AS101" i="36"/>
  <c r="AU101" i="36"/>
  <c r="AT101" i="36"/>
  <c r="AY99" i="36"/>
  <c r="AX99" i="36" s="1"/>
  <c r="AS99" i="36"/>
  <c r="AT99" i="36"/>
  <c r="AU99" i="36"/>
  <c r="AL100" i="36"/>
  <c r="AS100" i="36"/>
  <c r="BB100" i="36"/>
  <c r="AU100" i="36"/>
  <c r="AY100" i="36"/>
  <c r="AX100" i="36" s="1"/>
  <c r="AT100" i="36"/>
  <c r="P510" i="12"/>
  <c r="P506" i="12"/>
  <c r="P502" i="12"/>
  <c r="P498" i="12"/>
  <c r="P503" i="12"/>
  <c r="P513" i="12"/>
  <c r="P509" i="12"/>
  <c r="P505" i="12"/>
  <c r="P501" i="12"/>
  <c r="P497" i="12"/>
  <c r="P507" i="12"/>
  <c r="P511" i="12"/>
  <c r="P512" i="12"/>
  <c r="P508" i="12"/>
  <c r="P504" i="12"/>
  <c r="P500" i="12"/>
  <c r="P499" i="12"/>
  <c r="P496" i="12"/>
  <c r="P495" i="12"/>
  <c r="P494" i="12"/>
  <c r="P493" i="12"/>
  <c r="AS49" i="36"/>
  <c r="P306" i="12"/>
  <c r="P290" i="12"/>
  <c r="P274" i="12"/>
  <c r="P258" i="12"/>
  <c r="P249" i="12"/>
  <c r="P240" i="12"/>
  <c r="P226" i="12"/>
  <c r="P217" i="12"/>
  <c r="P208" i="12"/>
  <c r="P194" i="12"/>
  <c r="P185" i="12"/>
  <c r="P176" i="12"/>
  <c r="P162" i="12"/>
  <c r="P153" i="12"/>
  <c r="P144" i="12"/>
  <c r="P130" i="12"/>
  <c r="P121" i="12"/>
  <c r="P112" i="12"/>
  <c r="P98" i="12"/>
  <c r="P89" i="12"/>
  <c r="P80" i="12"/>
  <c r="P66" i="12"/>
  <c r="P57" i="12"/>
  <c r="P53" i="12"/>
  <c r="P44" i="12"/>
  <c r="P30" i="12"/>
  <c r="P21" i="12"/>
  <c r="P12" i="12"/>
  <c r="P492" i="12"/>
  <c r="P488" i="12"/>
  <c r="P484" i="12"/>
  <c r="P480" i="12"/>
  <c r="P476" i="12"/>
  <c r="P472" i="12"/>
  <c r="P468" i="12"/>
  <c r="P464" i="12"/>
  <c r="P460" i="12"/>
  <c r="P456" i="12"/>
  <c r="P452" i="12"/>
  <c r="P448" i="12"/>
  <c r="P444" i="12"/>
  <c r="P440" i="12"/>
  <c r="P436" i="12"/>
  <c r="P432" i="12"/>
  <c r="P428" i="12"/>
  <c r="P424" i="12"/>
  <c r="P420" i="12"/>
  <c r="P416" i="12"/>
  <c r="P412" i="12"/>
  <c r="P408" i="12"/>
  <c r="P404" i="12"/>
  <c r="P400" i="12"/>
  <c r="P396" i="12"/>
  <c r="P392" i="12"/>
  <c r="P388" i="12"/>
  <c r="P384" i="12"/>
  <c r="P380" i="12"/>
  <c r="P376" i="12"/>
  <c r="P372" i="12"/>
  <c r="P368" i="12"/>
  <c r="P364" i="12"/>
  <c r="P360" i="12"/>
  <c r="P356" i="12"/>
  <c r="P352" i="12"/>
  <c r="P348" i="12"/>
  <c r="P344" i="12"/>
  <c r="P340" i="12"/>
  <c r="P336" i="12"/>
  <c r="P332" i="12"/>
  <c r="P300" i="12"/>
  <c r="P284" i="12"/>
  <c r="P268" i="12"/>
  <c r="P253" i="12"/>
  <c r="P244" i="12"/>
  <c r="P230" i="12"/>
  <c r="P221" i="12"/>
  <c r="P212" i="12"/>
  <c r="P198" i="12"/>
  <c r="P189" i="12"/>
  <c r="P180" i="12"/>
  <c r="P166" i="12"/>
  <c r="P157" i="12"/>
  <c r="P148" i="12"/>
  <c r="P134" i="12"/>
  <c r="P125" i="12"/>
  <c r="P116" i="12"/>
  <c r="P102" i="12"/>
  <c r="P93" i="12"/>
  <c r="P84" i="12"/>
  <c r="P70" i="12"/>
  <c r="P61" i="12"/>
  <c r="P48" i="12"/>
  <c r="P310" i="12"/>
  <c r="P294" i="12"/>
  <c r="P278" i="12"/>
  <c r="P262" i="12"/>
  <c r="P257" i="12"/>
  <c r="P248" i="12"/>
  <c r="P234" i="12"/>
  <c r="P225" i="12"/>
  <c r="P216" i="12"/>
  <c r="P202" i="12"/>
  <c r="P193" i="12"/>
  <c r="P184" i="12"/>
  <c r="P170" i="12"/>
  <c r="P161" i="12"/>
  <c r="P152" i="12"/>
  <c r="P138" i="12"/>
  <c r="P129" i="12"/>
  <c r="P120" i="12"/>
  <c r="P106" i="12"/>
  <c r="P97" i="12"/>
  <c r="P88" i="12"/>
  <c r="P74" i="12"/>
  <c r="P65" i="12"/>
  <c r="P56" i="12"/>
  <c r="P52" i="12"/>
  <c r="P38" i="12"/>
  <c r="P29" i="12"/>
  <c r="P20" i="12"/>
  <c r="P2" i="12"/>
  <c r="P491" i="12"/>
  <c r="P487" i="12"/>
  <c r="P483" i="12"/>
  <c r="P479" i="12"/>
  <c r="P475" i="12"/>
  <c r="P471" i="12"/>
  <c r="P467" i="12"/>
  <c r="P463" i="12"/>
  <c r="P459" i="12"/>
  <c r="P455" i="12"/>
  <c r="P451" i="12"/>
  <c r="P447" i="12"/>
  <c r="P443" i="12"/>
  <c r="P439" i="12"/>
  <c r="P435" i="12"/>
  <c r="P431" i="12"/>
  <c r="P427" i="12"/>
  <c r="P423" i="12"/>
  <c r="P419" i="12"/>
  <c r="P415" i="12"/>
  <c r="P411" i="12"/>
  <c r="P407" i="12"/>
  <c r="P403" i="12"/>
  <c r="P399" i="12"/>
  <c r="P395" i="12"/>
  <c r="P391" i="12"/>
  <c r="P387" i="12"/>
  <c r="P383" i="12"/>
  <c r="P379" i="12"/>
  <c r="P375" i="12"/>
  <c r="P371" i="12"/>
  <c r="P367" i="12"/>
  <c r="P304" i="12"/>
  <c r="P288" i="12"/>
  <c r="P272" i="12"/>
  <c r="P252" i="12"/>
  <c r="P238" i="12"/>
  <c r="P229" i="12"/>
  <c r="P220" i="12"/>
  <c r="P206" i="12"/>
  <c r="P197" i="12"/>
  <c r="P188" i="12"/>
  <c r="P174" i="12"/>
  <c r="P165" i="12"/>
  <c r="P156" i="12"/>
  <c r="P142" i="12"/>
  <c r="P133" i="12"/>
  <c r="P124" i="12"/>
  <c r="P110" i="12"/>
  <c r="P101" i="12"/>
  <c r="P92" i="12"/>
  <c r="P78" i="12"/>
  <c r="P69" i="12"/>
  <c r="P60" i="12"/>
  <c r="P42" i="12"/>
  <c r="P33" i="12"/>
  <c r="P24" i="12"/>
  <c r="P10" i="12"/>
  <c r="P6" i="12"/>
  <c r="P314" i="12"/>
  <c r="P298" i="12"/>
  <c r="P282" i="12"/>
  <c r="P266" i="12"/>
  <c r="P256" i="12"/>
  <c r="P242" i="12"/>
  <c r="P233" i="12"/>
  <c r="P224" i="12"/>
  <c r="P210" i="12"/>
  <c r="P201" i="12"/>
  <c r="P192" i="12"/>
  <c r="P178" i="12"/>
  <c r="P169" i="12"/>
  <c r="P160" i="12"/>
  <c r="P146" i="12"/>
  <c r="P137" i="12"/>
  <c r="P128" i="12"/>
  <c r="P114" i="12"/>
  <c r="P105" i="12"/>
  <c r="P96" i="12"/>
  <c r="P82" i="12"/>
  <c r="P73" i="12"/>
  <c r="P64" i="12"/>
  <c r="P55" i="12"/>
  <c r="P46" i="12"/>
  <c r="P37" i="12"/>
  <c r="P28" i="12"/>
  <c r="P14" i="12"/>
  <c r="P490" i="12"/>
  <c r="P486" i="12"/>
  <c r="P482" i="12"/>
  <c r="P478" i="12"/>
  <c r="P474" i="12"/>
  <c r="P470" i="12"/>
  <c r="P466" i="12"/>
  <c r="P462" i="12"/>
  <c r="P458" i="12"/>
  <c r="P454" i="12"/>
  <c r="P450" i="12"/>
  <c r="P446" i="12"/>
  <c r="P308" i="12"/>
  <c r="P292" i="12"/>
  <c r="P276" i="12"/>
  <c r="P260" i="12"/>
  <c r="P246" i="12"/>
  <c r="P237" i="12"/>
  <c r="P228" i="12"/>
  <c r="P214" i="12"/>
  <c r="P205" i="12"/>
  <c r="P196" i="12"/>
  <c r="P182" i="12"/>
  <c r="P173" i="12"/>
  <c r="P164" i="12"/>
  <c r="P150" i="12"/>
  <c r="P141" i="12"/>
  <c r="P132" i="12"/>
  <c r="P118" i="12"/>
  <c r="P109" i="12"/>
  <c r="P100" i="12"/>
  <c r="P86" i="12"/>
  <c r="P77" i="12"/>
  <c r="P68" i="12"/>
  <c r="P50" i="12"/>
  <c r="P41" i="12"/>
  <c r="P32" i="12"/>
  <c r="P18" i="12"/>
  <c r="P9" i="12"/>
  <c r="P5" i="12"/>
  <c r="P312" i="12"/>
  <c r="P296" i="12"/>
  <c r="P280" i="12"/>
  <c r="P264" i="12"/>
  <c r="P254" i="12"/>
  <c r="P245" i="12"/>
  <c r="P236" i="12"/>
  <c r="P222" i="12"/>
  <c r="P213" i="12"/>
  <c r="P204" i="12"/>
  <c r="P190" i="12"/>
  <c r="P181" i="12"/>
  <c r="P172" i="12"/>
  <c r="P158" i="12"/>
  <c r="P149" i="12"/>
  <c r="P140" i="12"/>
  <c r="P126" i="12"/>
  <c r="P117" i="12"/>
  <c r="P108" i="12"/>
  <c r="P302" i="12"/>
  <c r="P154" i="12"/>
  <c r="P76" i="12"/>
  <c r="P62" i="12"/>
  <c r="P54" i="12"/>
  <c r="P40" i="12"/>
  <c r="P16" i="12"/>
  <c r="P4" i="12"/>
  <c r="P477" i="12"/>
  <c r="P445" i="12"/>
  <c r="P434" i="12"/>
  <c r="P429" i="12"/>
  <c r="P418" i="12"/>
  <c r="P413" i="12"/>
  <c r="P402" i="12"/>
  <c r="P397" i="12"/>
  <c r="P386" i="12"/>
  <c r="P381" i="12"/>
  <c r="P370" i="12"/>
  <c r="P365" i="12"/>
  <c r="P351" i="12"/>
  <c r="P342" i="12"/>
  <c r="P333" i="12"/>
  <c r="P286" i="12"/>
  <c r="P241" i="12"/>
  <c r="P168" i="12"/>
  <c r="P26" i="12"/>
  <c r="P13" i="12"/>
  <c r="P489" i="12"/>
  <c r="P457" i="12"/>
  <c r="P355" i="12"/>
  <c r="P346" i="12"/>
  <c r="P337" i="12"/>
  <c r="P328" i="12"/>
  <c r="P324" i="12"/>
  <c r="P320" i="12"/>
  <c r="P316" i="12"/>
  <c r="P270" i="12"/>
  <c r="P218" i="12"/>
  <c r="P145" i="12"/>
  <c r="P94" i="12"/>
  <c r="P81" i="12"/>
  <c r="P36" i="12"/>
  <c r="P25" i="12"/>
  <c r="P469" i="12"/>
  <c r="P438" i="12"/>
  <c r="P433" i="12"/>
  <c r="P422" i="12"/>
  <c r="P417" i="12"/>
  <c r="P406" i="12"/>
  <c r="P401" i="12"/>
  <c r="P390" i="12"/>
  <c r="P385" i="12"/>
  <c r="P374" i="12"/>
  <c r="P369" i="12"/>
  <c r="P359" i="12"/>
  <c r="P350" i="12"/>
  <c r="P341" i="12"/>
  <c r="P7" i="12"/>
  <c r="P232" i="12"/>
  <c r="P122" i="12"/>
  <c r="P49" i="12"/>
  <c r="P22" i="12"/>
  <c r="P481" i="12"/>
  <c r="P449" i="12"/>
  <c r="P363" i="12"/>
  <c r="P354" i="12"/>
  <c r="P345" i="12"/>
  <c r="P331" i="12"/>
  <c r="P327" i="12"/>
  <c r="P323" i="12"/>
  <c r="P319" i="12"/>
  <c r="P315" i="12"/>
  <c r="P453" i="12"/>
  <c r="P430" i="12"/>
  <c r="P409" i="12"/>
  <c r="P398" i="12"/>
  <c r="P382" i="12"/>
  <c r="P357" i="12"/>
  <c r="P343" i="12"/>
  <c r="P209" i="12"/>
  <c r="P136" i="12"/>
  <c r="P45" i="12"/>
  <c r="P34" i="12"/>
  <c r="P461" i="12"/>
  <c r="P442" i="12"/>
  <c r="P437" i="12"/>
  <c r="P426" i="12"/>
  <c r="P421" i="12"/>
  <c r="P410" i="12"/>
  <c r="P405" i="12"/>
  <c r="P394" i="12"/>
  <c r="P389" i="12"/>
  <c r="P378" i="12"/>
  <c r="P373" i="12"/>
  <c r="P358" i="12"/>
  <c r="P349" i="12"/>
  <c r="P335" i="12"/>
  <c r="P200" i="12"/>
  <c r="P441" i="12"/>
  <c r="P425" i="12"/>
  <c r="P414" i="12"/>
  <c r="P393" i="12"/>
  <c r="P377" i="12"/>
  <c r="P366" i="12"/>
  <c r="P334" i="12"/>
  <c r="P186" i="12"/>
  <c r="P113" i="12"/>
  <c r="P85" i="12"/>
  <c r="P72" i="12"/>
  <c r="P58" i="12"/>
  <c r="P8" i="12"/>
  <c r="P473" i="12"/>
  <c r="P362" i="12"/>
  <c r="P353" i="12"/>
  <c r="P339" i="12"/>
  <c r="P330" i="12"/>
  <c r="P326" i="12"/>
  <c r="P322" i="12"/>
  <c r="P318" i="12"/>
  <c r="P250" i="12"/>
  <c r="P177" i="12"/>
  <c r="P104" i="12"/>
  <c r="P90" i="12"/>
  <c r="P17" i="12"/>
  <c r="P465" i="12"/>
  <c r="P361" i="12"/>
  <c r="P347" i="12"/>
  <c r="P338" i="12"/>
  <c r="P329" i="12"/>
  <c r="P325" i="12"/>
  <c r="P321" i="12"/>
  <c r="P317" i="12"/>
  <c r="P485" i="12"/>
  <c r="P39" i="12"/>
  <c r="P19" i="12"/>
  <c r="P3" i="12"/>
  <c r="P131" i="12"/>
  <c r="P313" i="12"/>
  <c r="P271" i="12"/>
  <c r="P247" i="12"/>
  <c r="P179" i="12"/>
  <c r="P143" i="12"/>
  <c r="P107" i="12"/>
  <c r="P311" i="12"/>
  <c r="P285" i="12"/>
  <c r="P215" i="12"/>
  <c r="P295" i="12"/>
  <c r="P63" i="12"/>
  <c r="P35" i="12"/>
  <c r="P95" i="12"/>
  <c r="P163" i="12"/>
  <c r="P59" i="12"/>
  <c r="P287" i="12"/>
  <c r="P261" i="12"/>
  <c r="P211" i="12"/>
  <c r="P175" i="12"/>
  <c r="P139" i="12"/>
  <c r="P71" i="12"/>
  <c r="P301" i="12"/>
  <c r="P265" i="12"/>
  <c r="P281" i="12"/>
  <c r="P43" i="12"/>
  <c r="P15" i="12"/>
  <c r="P195" i="12"/>
  <c r="P91" i="12"/>
  <c r="P303" i="12"/>
  <c r="P277" i="12"/>
  <c r="P243" i="12"/>
  <c r="P207" i="12"/>
  <c r="P171" i="12"/>
  <c r="P103" i="12"/>
  <c r="P307" i="12"/>
  <c r="P147" i="12"/>
  <c r="P99" i="12"/>
  <c r="P51" i="12"/>
  <c r="P23" i="12"/>
  <c r="P227" i="12"/>
  <c r="P123" i="12"/>
  <c r="P87" i="12"/>
  <c r="P293" i="12"/>
  <c r="P267" i="12"/>
  <c r="P239" i="12"/>
  <c r="P203" i="12"/>
  <c r="P135" i="12"/>
  <c r="P255" i="12"/>
  <c r="P269" i="12"/>
  <c r="P223" i="12"/>
  <c r="P297" i="12"/>
  <c r="P47" i="12"/>
  <c r="P259" i="12"/>
  <c r="P155" i="12"/>
  <c r="P119" i="12"/>
  <c r="P309" i="12"/>
  <c r="P283" i="12"/>
  <c r="P273" i="12"/>
  <c r="P235" i="12"/>
  <c r="P167" i="12"/>
  <c r="P251" i="12"/>
  <c r="P111" i="12"/>
  <c r="P31" i="12"/>
  <c r="P67" i="12"/>
  <c r="P27" i="12"/>
  <c r="P275" i="12"/>
  <c r="P187" i="12"/>
  <c r="P151" i="12"/>
  <c r="P83" i="12"/>
  <c r="P299" i="12"/>
  <c r="P289" i="12"/>
  <c r="P263" i="12"/>
  <c r="P199" i="12"/>
  <c r="P305" i="12"/>
  <c r="P279" i="12"/>
  <c r="P231" i="12"/>
  <c r="P11" i="12"/>
  <c r="P75" i="12"/>
  <c r="P127" i="12"/>
  <c r="P159" i="12"/>
  <c r="P191" i="12"/>
  <c r="P291" i="12"/>
  <c r="P219" i="12"/>
  <c r="P183" i="12"/>
  <c r="P115" i="12"/>
  <c r="P79" i="12"/>
  <c r="AS80" i="36"/>
  <c r="AS81" i="36"/>
  <c r="AY10" i="36"/>
  <c r="AL22" i="36"/>
  <c r="AY11" i="36"/>
  <c r="AL54" i="36"/>
  <c r="AS16" i="36"/>
  <c r="AY51" i="36"/>
  <c r="AL86" i="36"/>
  <c r="AS17" i="36"/>
  <c r="AY74" i="36"/>
  <c r="AS48" i="36"/>
  <c r="AY75" i="36"/>
  <c r="AL30" i="36"/>
  <c r="AL62" i="36"/>
  <c r="AL94" i="36"/>
  <c r="AS91" i="36"/>
  <c r="AS24" i="36"/>
  <c r="AS56" i="36"/>
  <c r="AS88" i="36"/>
  <c r="AY15" i="36"/>
  <c r="AY35" i="36"/>
  <c r="AY58" i="36"/>
  <c r="AY79" i="36"/>
  <c r="AL58" i="36"/>
  <c r="AL90" i="36"/>
  <c r="AY55" i="36"/>
  <c r="AL34" i="36"/>
  <c r="AL66" i="36"/>
  <c r="AL98" i="36"/>
  <c r="AS95" i="36"/>
  <c r="AS25" i="36"/>
  <c r="AS57" i="36"/>
  <c r="AS89" i="36"/>
  <c r="AY18" i="36"/>
  <c r="AY39" i="36"/>
  <c r="AY59" i="36"/>
  <c r="AY82" i="36"/>
  <c r="AY31" i="36"/>
  <c r="AL6" i="36"/>
  <c r="AL38" i="36"/>
  <c r="AL70" i="36"/>
  <c r="AS32" i="36"/>
  <c r="AS64" i="36"/>
  <c r="AY97" i="36"/>
  <c r="AW97" i="36" s="1"/>
  <c r="AZ97" i="36" s="1"/>
  <c r="AY19" i="36"/>
  <c r="AY42" i="36"/>
  <c r="AY63" i="36"/>
  <c r="AY83" i="36"/>
  <c r="AY34" i="36"/>
  <c r="AL10" i="36"/>
  <c r="AL42" i="36"/>
  <c r="AL74" i="36"/>
  <c r="AS33" i="36"/>
  <c r="AS65" i="36"/>
  <c r="AY2" i="36"/>
  <c r="AY23" i="36"/>
  <c r="AY43" i="36"/>
  <c r="AY66" i="36"/>
  <c r="AY87" i="36"/>
  <c r="AW87" i="36" s="1"/>
  <c r="AL14" i="36"/>
  <c r="AL46" i="36"/>
  <c r="AL78" i="36"/>
  <c r="AS8" i="36"/>
  <c r="AS40" i="36"/>
  <c r="AS72" i="36"/>
  <c r="AY3" i="36"/>
  <c r="AY26" i="36"/>
  <c r="AY47" i="36"/>
  <c r="AY67" i="36"/>
  <c r="AY90" i="36"/>
  <c r="AL26" i="36"/>
  <c r="AL18" i="36"/>
  <c r="AL50" i="36"/>
  <c r="AL82" i="36"/>
  <c r="AS9" i="36"/>
  <c r="AS41" i="36"/>
  <c r="AS73" i="36"/>
  <c r="AY7" i="36"/>
  <c r="AY27" i="36"/>
  <c r="AY50" i="36"/>
  <c r="AY71" i="36"/>
  <c r="AY91" i="36"/>
  <c r="AL45" i="36"/>
  <c r="AL93" i="36"/>
  <c r="AS5" i="36"/>
  <c r="AS21" i="36"/>
  <c r="AS37" i="36"/>
  <c r="AS53" i="36"/>
  <c r="AS61" i="36"/>
  <c r="AS77" i="36"/>
  <c r="AS85" i="36"/>
  <c r="AL3" i="36"/>
  <c r="AL11" i="36"/>
  <c r="AL19" i="36"/>
  <c r="AL27" i="36"/>
  <c r="AL35" i="36"/>
  <c r="AL43" i="36"/>
  <c r="AL51" i="36"/>
  <c r="AL59" i="36"/>
  <c r="AL67" i="36"/>
  <c r="AL75" i="36"/>
  <c r="AL83" i="36"/>
  <c r="AL99" i="36"/>
  <c r="AS96" i="36"/>
  <c r="AS6" i="36"/>
  <c r="AS14" i="36"/>
  <c r="AS22" i="36"/>
  <c r="AS30" i="36"/>
  <c r="AS38" i="36"/>
  <c r="AS46" i="36"/>
  <c r="AS54" i="36"/>
  <c r="AS62" i="36"/>
  <c r="AS70" i="36"/>
  <c r="AS78" i="36"/>
  <c r="AS86" i="36"/>
  <c r="AY8" i="36"/>
  <c r="AY16" i="36"/>
  <c r="AY24" i="36"/>
  <c r="AY32" i="36"/>
  <c r="AY40" i="36"/>
  <c r="AY48" i="36"/>
  <c r="AY56" i="36"/>
  <c r="AY64" i="36"/>
  <c r="AY72" i="36"/>
  <c r="AY80" i="36"/>
  <c r="AY88" i="36"/>
  <c r="AL5" i="36"/>
  <c r="AL13" i="36"/>
  <c r="AL37" i="36"/>
  <c r="AS13" i="36"/>
  <c r="AS29" i="36"/>
  <c r="AS45" i="36"/>
  <c r="AS69" i="36"/>
  <c r="AL96" i="36"/>
  <c r="AS97" i="36"/>
  <c r="AS7" i="36"/>
  <c r="AS15" i="36"/>
  <c r="AS23" i="36"/>
  <c r="AS31" i="36"/>
  <c r="AS39" i="36"/>
  <c r="AS47" i="36"/>
  <c r="AS55" i="36"/>
  <c r="AS63" i="36"/>
  <c r="AS71" i="36"/>
  <c r="AS79" i="36"/>
  <c r="AS87" i="36"/>
  <c r="AY9" i="36"/>
  <c r="AY17" i="36"/>
  <c r="AY25" i="36"/>
  <c r="AY33" i="36"/>
  <c r="AY41" i="36"/>
  <c r="AY49" i="36"/>
  <c r="AY57" i="36"/>
  <c r="AY65" i="36"/>
  <c r="AY73" i="36"/>
  <c r="AY81" i="36"/>
  <c r="AY89" i="36"/>
  <c r="AL95" i="36"/>
  <c r="AS92" i="36"/>
  <c r="AY4" i="36"/>
  <c r="AY12" i="36"/>
  <c r="AY20" i="36"/>
  <c r="AY28" i="36"/>
  <c r="AY36" i="36"/>
  <c r="AY44" i="36"/>
  <c r="AY52" i="36"/>
  <c r="AY60" i="36"/>
  <c r="AY68" i="36"/>
  <c r="AY76" i="36"/>
  <c r="AY84" i="36"/>
  <c r="AY92" i="36"/>
  <c r="AL21" i="36"/>
  <c r="AL29" i="36"/>
  <c r="AL53" i="36"/>
  <c r="AL77" i="36"/>
  <c r="AL4" i="36"/>
  <c r="AL12" i="36"/>
  <c r="AL20" i="36"/>
  <c r="AL28" i="36"/>
  <c r="AL36" i="36"/>
  <c r="AL44" i="36"/>
  <c r="AL52" i="36"/>
  <c r="AL60" i="36"/>
  <c r="AL68" i="36"/>
  <c r="AL76" i="36"/>
  <c r="AL84" i="36"/>
  <c r="AS93" i="36"/>
  <c r="AY61" i="36"/>
  <c r="AY69" i="36"/>
  <c r="AY85" i="36"/>
  <c r="AS94" i="36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Q3" i="40"/>
  <c r="Q4" i="40"/>
  <c r="Q5" i="40"/>
  <c r="Q6" i="40"/>
  <c r="Q7" i="40"/>
  <c r="Q8" i="40"/>
  <c r="Q9" i="40"/>
  <c r="Q10" i="40"/>
  <c r="Q11" i="40"/>
  <c r="Q12" i="40"/>
  <c r="Q13" i="40"/>
  <c r="Q14" i="40"/>
  <c r="Q15" i="40"/>
  <c r="Q16" i="40"/>
  <c r="Q17" i="40"/>
  <c r="Q18" i="40"/>
  <c r="Q19" i="40"/>
  <c r="Q20" i="40"/>
  <c r="Q21" i="40"/>
  <c r="Q22" i="40"/>
  <c r="Q23" i="40"/>
  <c r="Q24" i="40"/>
  <c r="Q25" i="40"/>
  <c r="Q26" i="40"/>
  <c r="Q27" i="40"/>
  <c r="Q28" i="40"/>
  <c r="Q29" i="40"/>
  <c r="Q30" i="40"/>
  <c r="Q31" i="40"/>
  <c r="Q32" i="40"/>
  <c r="Q33" i="40"/>
  <c r="Q34" i="40"/>
  <c r="Q35" i="40"/>
  <c r="Q36" i="40"/>
  <c r="Q37" i="40"/>
  <c r="Q38" i="40"/>
  <c r="Q39" i="40"/>
  <c r="Q40" i="40"/>
  <c r="Q41" i="40"/>
  <c r="Q42" i="40"/>
  <c r="Q43" i="40"/>
  <c r="Q44" i="40"/>
  <c r="Q45" i="40"/>
  <c r="Q46" i="40"/>
  <c r="Q47" i="40"/>
  <c r="Q48" i="40"/>
  <c r="Q49" i="40"/>
  <c r="Q50" i="40"/>
  <c r="Q51" i="40"/>
  <c r="Q52" i="40"/>
  <c r="Q53" i="40"/>
  <c r="Q54" i="40"/>
  <c r="Q55" i="40"/>
  <c r="Q56" i="40"/>
  <c r="Q57" i="40"/>
  <c r="Q58" i="40"/>
  <c r="Q59" i="40"/>
  <c r="Q60" i="40"/>
  <c r="Q61" i="40"/>
  <c r="Q62" i="40"/>
  <c r="Q63" i="40"/>
  <c r="Q64" i="40"/>
  <c r="Q65" i="40"/>
  <c r="Q66" i="40"/>
  <c r="Q67" i="40"/>
  <c r="Q68" i="40"/>
  <c r="Q69" i="40"/>
  <c r="Q70" i="40"/>
  <c r="Q71" i="40"/>
  <c r="Q72" i="40"/>
  <c r="Q73" i="40"/>
  <c r="Q74" i="40"/>
  <c r="Q75" i="40"/>
  <c r="Q76" i="40"/>
  <c r="Q77" i="40"/>
  <c r="Q2" i="40"/>
  <c r="AT93" i="36"/>
  <c r="AU93" i="36"/>
  <c r="AW93" i="36"/>
  <c r="AZ93" i="36" s="1"/>
  <c r="BB93" i="36"/>
  <c r="AT94" i="36"/>
  <c r="AU94" i="36"/>
  <c r="AW94" i="36"/>
  <c r="AZ94" i="36" s="1"/>
  <c r="BB94" i="36"/>
  <c r="AT95" i="36"/>
  <c r="AU95" i="36"/>
  <c r="AW95" i="36"/>
  <c r="AZ95" i="36" s="1"/>
  <c r="BB95" i="36"/>
  <c r="AT96" i="36"/>
  <c r="AU96" i="36"/>
  <c r="AW96" i="36"/>
  <c r="AZ96" i="36" s="1"/>
  <c r="BB96" i="36"/>
  <c r="AT97" i="36"/>
  <c r="AU97" i="36"/>
  <c r="BB97" i="36"/>
  <c r="BB98" i="36"/>
  <c r="BB99" i="36"/>
  <c r="AL2" i="36"/>
  <c r="AJ2" i="36"/>
  <c r="AX94" i="36"/>
  <c r="AX95" i="36"/>
  <c r="AX96" i="36"/>
  <c r="AV101" i="36" l="1"/>
  <c r="AV102" i="36"/>
  <c r="AX104" i="36"/>
  <c r="AV103" i="36"/>
  <c r="AX98" i="36"/>
  <c r="AX102" i="36"/>
  <c r="AX103" i="36"/>
  <c r="AW101" i="36"/>
  <c r="AZ101" i="36" s="1"/>
  <c r="AW99" i="36"/>
  <c r="AZ99" i="36" s="1"/>
  <c r="AW100" i="36"/>
  <c r="AZ100" i="36" s="1"/>
  <c r="AV100" i="36"/>
  <c r="AV99" i="36"/>
  <c r="AX97" i="36"/>
  <c r="AV94" i="36"/>
  <c r="AV97" i="36"/>
  <c r="AX93" i="36"/>
  <c r="AV93" i="36"/>
  <c r="AV96" i="36"/>
  <c r="AV95" i="36"/>
  <c r="Z554" i="12" l="1"/>
  <c r="X554" i="12"/>
  <c r="V554" i="12"/>
  <c r="U554" i="12"/>
  <c r="T554" i="12"/>
  <c r="R554" i="12"/>
  <c r="Z553" i="12"/>
  <c r="X553" i="12"/>
  <c r="V553" i="12"/>
  <c r="U553" i="12"/>
  <c r="T553" i="12"/>
  <c r="R553" i="12"/>
  <c r="Z552" i="12"/>
  <c r="X552" i="12"/>
  <c r="V552" i="12"/>
  <c r="U552" i="12"/>
  <c r="T552" i="12"/>
  <c r="R552" i="12"/>
  <c r="Z551" i="12"/>
  <c r="X551" i="12"/>
  <c r="V551" i="12"/>
  <c r="U551" i="12"/>
  <c r="T551" i="12"/>
  <c r="R551" i="12"/>
  <c r="Z550" i="12"/>
  <c r="X550" i="12"/>
  <c r="V550" i="12"/>
  <c r="U550" i="12"/>
  <c r="T550" i="12"/>
  <c r="R550" i="12"/>
  <c r="Z549" i="12"/>
  <c r="X549" i="12"/>
  <c r="V549" i="12"/>
  <c r="U549" i="12"/>
  <c r="T549" i="12"/>
  <c r="R549" i="12"/>
  <c r="Z548" i="12"/>
  <c r="X548" i="12"/>
  <c r="V548" i="12"/>
  <c r="U548" i="12"/>
  <c r="T548" i="12"/>
  <c r="R548" i="12"/>
  <c r="Z547" i="12"/>
  <c r="X547" i="12"/>
  <c r="V547" i="12"/>
  <c r="U547" i="12"/>
  <c r="T547" i="12"/>
  <c r="R547" i="12"/>
  <c r="Z546" i="12"/>
  <c r="X546" i="12"/>
  <c r="V546" i="12"/>
  <c r="U546" i="12"/>
  <c r="T546" i="12"/>
  <c r="R546" i="12"/>
  <c r="Z545" i="12"/>
  <c r="X545" i="12"/>
  <c r="V545" i="12"/>
  <c r="U545" i="12"/>
  <c r="T545" i="12"/>
  <c r="R545" i="12"/>
  <c r="Z544" i="12"/>
  <c r="X544" i="12"/>
  <c r="V544" i="12"/>
  <c r="U544" i="12"/>
  <c r="T544" i="12"/>
  <c r="R544" i="12"/>
  <c r="Z543" i="12"/>
  <c r="X543" i="12"/>
  <c r="V543" i="12"/>
  <c r="U543" i="12"/>
  <c r="T543" i="12"/>
  <c r="R543" i="12"/>
  <c r="Z542" i="12"/>
  <c r="X542" i="12"/>
  <c r="V542" i="12"/>
  <c r="U542" i="12"/>
  <c r="T542" i="12"/>
  <c r="R542" i="12"/>
  <c r="Z541" i="12"/>
  <c r="X541" i="12"/>
  <c r="V541" i="12"/>
  <c r="U541" i="12"/>
  <c r="T541" i="12"/>
  <c r="R541" i="12"/>
  <c r="Z540" i="12"/>
  <c r="X540" i="12"/>
  <c r="V540" i="12"/>
  <c r="U540" i="12"/>
  <c r="T540" i="12"/>
  <c r="R540" i="12"/>
  <c r="Z539" i="12"/>
  <c r="X539" i="12"/>
  <c r="V539" i="12"/>
  <c r="U539" i="12"/>
  <c r="T539" i="12"/>
  <c r="R539" i="12"/>
  <c r="Z538" i="12"/>
  <c r="X538" i="12"/>
  <c r="V538" i="12"/>
  <c r="U538" i="12"/>
  <c r="T538" i="12"/>
  <c r="R538" i="12"/>
  <c r="Z537" i="12"/>
  <c r="X537" i="12"/>
  <c r="V537" i="12"/>
  <c r="U537" i="12"/>
  <c r="T537" i="12"/>
  <c r="R537" i="12"/>
  <c r="Z536" i="12"/>
  <c r="X536" i="12"/>
  <c r="V536" i="12"/>
  <c r="U536" i="12"/>
  <c r="T536" i="12"/>
  <c r="R536" i="12"/>
  <c r="Z535" i="12"/>
  <c r="X535" i="12"/>
  <c r="V535" i="12"/>
  <c r="U535" i="12"/>
  <c r="T535" i="12"/>
  <c r="R535" i="12"/>
  <c r="Z534" i="12"/>
  <c r="X534" i="12"/>
  <c r="V534" i="12"/>
  <c r="U534" i="12"/>
  <c r="T534" i="12"/>
  <c r="R534" i="12"/>
  <c r="Z533" i="12"/>
  <c r="X533" i="12"/>
  <c r="V533" i="12"/>
  <c r="U533" i="12"/>
  <c r="T533" i="12"/>
  <c r="R533" i="12"/>
  <c r="Z532" i="12"/>
  <c r="X532" i="12"/>
  <c r="V532" i="12"/>
  <c r="U532" i="12"/>
  <c r="T532" i="12"/>
  <c r="R532" i="12"/>
  <c r="Z531" i="12"/>
  <c r="X531" i="12"/>
  <c r="V531" i="12"/>
  <c r="U531" i="12"/>
  <c r="T531" i="12"/>
  <c r="R531" i="12"/>
  <c r="Z530" i="12"/>
  <c r="X530" i="12"/>
  <c r="V530" i="12"/>
  <c r="U530" i="12"/>
  <c r="T530" i="12"/>
  <c r="R530" i="12"/>
  <c r="Z529" i="12"/>
  <c r="X529" i="12"/>
  <c r="V529" i="12"/>
  <c r="U529" i="12"/>
  <c r="T529" i="12"/>
  <c r="R529" i="12"/>
  <c r="Z528" i="12"/>
  <c r="X528" i="12"/>
  <c r="V528" i="12"/>
  <c r="U528" i="12"/>
  <c r="T528" i="12"/>
  <c r="R528" i="12"/>
  <c r="Z527" i="12"/>
  <c r="X527" i="12"/>
  <c r="V527" i="12"/>
  <c r="U527" i="12"/>
  <c r="T527" i="12"/>
  <c r="R527" i="12"/>
  <c r="Z526" i="12"/>
  <c r="X526" i="12"/>
  <c r="V526" i="12"/>
  <c r="U526" i="12"/>
  <c r="T526" i="12"/>
  <c r="R526" i="12"/>
  <c r="Z525" i="12"/>
  <c r="X525" i="12"/>
  <c r="V525" i="12"/>
  <c r="U525" i="12"/>
  <c r="T525" i="12"/>
  <c r="R525" i="12"/>
  <c r="Z524" i="12"/>
  <c r="X524" i="12"/>
  <c r="V524" i="12"/>
  <c r="U524" i="12"/>
  <c r="T524" i="12"/>
  <c r="R524" i="12"/>
  <c r="Z523" i="12"/>
  <c r="X523" i="12"/>
  <c r="V523" i="12"/>
  <c r="U523" i="12"/>
  <c r="T523" i="12"/>
  <c r="R523" i="12"/>
  <c r="Z522" i="12"/>
  <c r="X522" i="12"/>
  <c r="V522" i="12"/>
  <c r="U522" i="12"/>
  <c r="T522" i="12"/>
  <c r="R522" i="12"/>
  <c r="Z521" i="12"/>
  <c r="X521" i="12"/>
  <c r="V521" i="12"/>
  <c r="U521" i="12"/>
  <c r="T521" i="12"/>
  <c r="R521" i="12"/>
  <c r="Z520" i="12"/>
  <c r="X520" i="12"/>
  <c r="V520" i="12"/>
  <c r="U520" i="12"/>
  <c r="T520" i="12"/>
  <c r="R520" i="12"/>
  <c r="Z519" i="12"/>
  <c r="X519" i="12"/>
  <c r="V519" i="12"/>
  <c r="U519" i="12"/>
  <c r="T519" i="12"/>
  <c r="R519" i="12"/>
  <c r="Z518" i="12"/>
  <c r="X518" i="12"/>
  <c r="V518" i="12"/>
  <c r="U518" i="12"/>
  <c r="T518" i="12"/>
  <c r="R518" i="12"/>
  <c r="Z517" i="12"/>
  <c r="X517" i="12"/>
  <c r="V517" i="12"/>
  <c r="U517" i="12"/>
  <c r="T517" i="12"/>
  <c r="R517" i="12"/>
  <c r="Z516" i="12"/>
  <c r="X516" i="12"/>
  <c r="V516" i="12"/>
  <c r="U516" i="12"/>
  <c r="T516" i="12"/>
  <c r="R516" i="12"/>
  <c r="Z515" i="12"/>
  <c r="X515" i="12"/>
  <c r="V515" i="12"/>
  <c r="U515" i="12"/>
  <c r="T515" i="12"/>
  <c r="R515" i="12"/>
  <c r="Z514" i="12"/>
  <c r="X514" i="12"/>
  <c r="V514" i="12"/>
  <c r="U514" i="12"/>
  <c r="T514" i="12"/>
  <c r="R514" i="12"/>
  <c r="V513" i="12"/>
  <c r="U513" i="12"/>
  <c r="X513" i="12" s="1"/>
  <c r="R513" i="12"/>
  <c r="T513" i="12" s="1"/>
  <c r="Z513" i="12" s="1"/>
  <c r="V512" i="12"/>
  <c r="U512" i="12"/>
  <c r="X512" i="12" s="1"/>
  <c r="R512" i="12"/>
  <c r="T512" i="12" s="1"/>
  <c r="Z512" i="12" s="1"/>
  <c r="V511" i="12"/>
  <c r="U511" i="12"/>
  <c r="X511" i="12" s="1"/>
  <c r="R511" i="12"/>
  <c r="T511" i="12" s="1"/>
  <c r="Z511" i="12" s="1"/>
  <c r="V510" i="12"/>
  <c r="U510" i="12"/>
  <c r="X510" i="12" s="1"/>
  <c r="R510" i="12"/>
  <c r="T510" i="12" s="1"/>
  <c r="Z510" i="12" s="1"/>
  <c r="V509" i="12"/>
  <c r="U509" i="12"/>
  <c r="X509" i="12" s="1"/>
  <c r="R509" i="12"/>
  <c r="T509" i="12" s="1"/>
  <c r="Z509" i="12" s="1"/>
  <c r="V508" i="12"/>
  <c r="U508" i="12"/>
  <c r="X508" i="12" s="1"/>
  <c r="R508" i="12"/>
  <c r="T508" i="12" s="1"/>
  <c r="Z508" i="12" s="1"/>
  <c r="V507" i="12"/>
  <c r="U507" i="12"/>
  <c r="X507" i="12" s="1"/>
  <c r="R507" i="12"/>
  <c r="T507" i="12" s="1"/>
  <c r="Z507" i="12" s="1"/>
  <c r="V506" i="12"/>
  <c r="U506" i="12"/>
  <c r="X506" i="12" s="1"/>
  <c r="R506" i="12"/>
  <c r="T506" i="12" s="1"/>
  <c r="Z506" i="12" s="1"/>
  <c r="V505" i="12"/>
  <c r="U505" i="12"/>
  <c r="X505" i="12" s="1"/>
  <c r="R505" i="12"/>
  <c r="T505" i="12" s="1"/>
  <c r="Z505" i="12" s="1"/>
  <c r="V504" i="12"/>
  <c r="U504" i="12"/>
  <c r="X504" i="12" s="1"/>
  <c r="R504" i="12"/>
  <c r="T504" i="12" s="1"/>
  <c r="Z504" i="12" s="1"/>
  <c r="V503" i="12"/>
  <c r="U503" i="12"/>
  <c r="X503" i="12" s="1"/>
  <c r="R503" i="12"/>
  <c r="T503" i="12" s="1"/>
  <c r="Z503" i="12" s="1"/>
  <c r="V502" i="12"/>
  <c r="U502" i="12"/>
  <c r="X502" i="12" s="1"/>
  <c r="R502" i="12"/>
  <c r="T502" i="12" s="1"/>
  <c r="Z502" i="12" s="1"/>
  <c r="V501" i="12"/>
  <c r="U501" i="12"/>
  <c r="X501" i="12" s="1"/>
  <c r="R501" i="12"/>
  <c r="T501" i="12" s="1"/>
  <c r="Z501" i="12" s="1"/>
  <c r="V500" i="12"/>
  <c r="U500" i="12"/>
  <c r="X500" i="12" s="1"/>
  <c r="R500" i="12"/>
  <c r="T500" i="12" s="1"/>
  <c r="Z500" i="12" s="1"/>
  <c r="V499" i="12"/>
  <c r="U499" i="12"/>
  <c r="X499" i="12" s="1"/>
  <c r="R499" i="12"/>
  <c r="T499" i="12" s="1"/>
  <c r="Z499" i="12" s="1"/>
  <c r="V498" i="12"/>
  <c r="U498" i="12"/>
  <c r="X498" i="12" s="1"/>
  <c r="R498" i="12"/>
  <c r="T498" i="12" s="1"/>
  <c r="Z498" i="12" s="1"/>
  <c r="V497" i="12"/>
  <c r="U497" i="12"/>
  <c r="X497" i="12" s="1"/>
  <c r="R497" i="12"/>
  <c r="T497" i="12" s="1"/>
  <c r="Z497" i="12" s="1"/>
  <c r="V496" i="12"/>
  <c r="U496" i="12"/>
  <c r="X496" i="12" s="1"/>
  <c r="R496" i="12"/>
  <c r="T496" i="12" s="1"/>
  <c r="Z496" i="12" s="1"/>
  <c r="V495" i="12"/>
  <c r="U495" i="12"/>
  <c r="X495" i="12" s="1"/>
  <c r="R495" i="12"/>
  <c r="T495" i="12" s="1"/>
  <c r="Z495" i="12" s="1"/>
  <c r="V494" i="12"/>
  <c r="U494" i="12"/>
  <c r="X494" i="12" s="1"/>
  <c r="R494" i="12"/>
  <c r="T494" i="12" s="1"/>
  <c r="Z494" i="12" s="1"/>
  <c r="V493" i="12"/>
  <c r="U493" i="12"/>
  <c r="X493" i="12" s="1"/>
  <c r="R493" i="12"/>
  <c r="T493" i="12" s="1"/>
  <c r="Z493" i="12" s="1"/>
  <c r="V492" i="12"/>
  <c r="U492" i="12"/>
  <c r="X492" i="12" s="1"/>
  <c r="R492" i="12"/>
  <c r="T492" i="12" s="1"/>
  <c r="Z492" i="12" s="1"/>
  <c r="V491" i="12"/>
  <c r="U491" i="12"/>
  <c r="X491" i="12" s="1"/>
  <c r="R491" i="12"/>
  <c r="T491" i="12" s="1"/>
  <c r="Z491" i="12" s="1"/>
  <c r="V490" i="12"/>
  <c r="R490" i="12"/>
  <c r="V489" i="12"/>
  <c r="R489" i="12"/>
  <c r="T489" i="12" s="1"/>
  <c r="Z489" i="12" s="1"/>
  <c r="V488" i="12"/>
  <c r="R488" i="12"/>
  <c r="V487" i="12"/>
  <c r="R487" i="12"/>
  <c r="T487" i="12" s="1"/>
  <c r="Z487" i="12" s="1"/>
  <c r="V486" i="12"/>
  <c r="R486" i="12"/>
  <c r="T486" i="12" s="1"/>
  <c r="Z486" i="12" s="1"/>
  <c r="U485" i="12"/>
  <c r="X485" i="12" s="1"/>
  <c r="R485" i="12"/>
  <c r="V484" i="12"/>
  <c r="R484" i="12"/>
  <c r="T484" i="12" s="1"/>
  <c r="Z484" i="12" s="1"/>
  <c r="V483" i="12"/>
  <c r="R483" i="12"/>
  <c r="T483" i="12" s="1"/>
  <c r="Z483" i="12" s="1"/>
  <c r="V482" i="12"/>
  <c r="R482" i="12"/>
  <c r="T482" i="12" s="1"/>
  <c r="Z482" i="12" s="1"/>
  <c r="U481" i="12"/>
  <c r="X481" i="12" s="1"/>
  <c r="R481" i="12"/>
  <c r="V480" i="12"/>
  <c r="R480" i="12"/>
  <c r="V479" i="12"/>
  <c r="R479" i="12"/>
  <c r="T479" i="12" s="1"/>
  <c r="Z479" i="12" s="1"/>
  <c r="V478" i="12"/>
  <c r="R478" i="12"/>
  <c r="V477" i="12"/>
  <c r="R477" i="12"/>
  <c r="V476" i="12"/>
  <c r="R476" i="12"/>
  <c r="T476" i="12" s="1"/>
  <c r="Z476" i="12" s="1"/>
  <c r="V475" i="12"/>
  <c r="R475" i="12"/>
  <c r="U474" i="12"/>
  <c r="X474" i="12" s="1"/>
  <c r="R474" i="12"/>
  <c r="U473" i="12"/>
  <c r="X473" i="12" s="1"/>
  <c r="R473" i="12"/>
  <c r="V472" i="12"/>
  <c r="R472" i="12"/>
  <c r="T472" i="12" s="1"/>
  <c r="Z472" i="12" s="1"/>
  <c r="V471" i="12"/>
  <c r="R471" i="12"/>
  <c r="U470" i="12"/>
  <c r="X470" i="12" s="1"/>
  <c r="R470" i="12"/>
  <c r="V469" i="12"/>
  <c r="R469" i="12"/>
  <c r="T469" i="12" s="1"/>
  <c r="Z469" i="12" s="1"/>
  <c r="U468" i="12"/>
  <c r="X468" i="12" s="1"/>
  <c r="R468" i="12"/>
  <c r="U467" i="12"/>
  <c r="X467" i="12" s="1"/>
  <c r="R467" i="12"/>
  <c r="U466" i="12"/>
  <c r="X466" i="12" s="1"/>
  <c r="R466" i="12"/>
  <c r="U465" i="12"/>
  <c r="X465" i="12" s="1"/>
  <c r="R465" i="12"/>
  <c r="U464" i="12"/>
  <c r="X464" i="12" s="1"/>
  <c r="R464" i="12"/>
  <c r="U463" i="12"/>
  <c r="X463" i="12" s="1"/>
  <c r="R463" i="12"/>
  <c r="U462" i="12"/>
  <c r="X462" i="12" s="1"/>
  <c r="R462" i="12"/>
  <c r="U461" i="12"/>
  <c r="X461" i="12" s="1"/>
  <c r="R461" i="12"/>
  <c r="U460" i="12"/>
  <c r="X460" i="12" s="1"/>
  <c r="R460" i="12"/>
  <c r="V459" i="12"/>
  <c r="R459" i="12"/>
  <c r="V458" i="12"/>
  <c r="R458" i="12"/>
  <c r="V457" i="12"/>
  <c r="R457" i="12"/>
  <c r="V456" i="12"/>
  <c r="R456" i="12"/>
  <c r="V455" i="12"/>
  <c r="R455" i="12"/>
  <c r="V454" i="12"/>
  <c r="R454" i="12"/>
  <c r="V453" i="12"/>
  <c r="R453" i="12"/>
  <c r="U452" i="12"/>
  <c r="X452" i="12" s="1"/>
  <c r="R452" i="12"/>
  <c r="V451" i="12"/>
  <c r="R451" i="12"/>
  <c r="U450" i="12"/>
  <c r="X450" i="12" s="1"/>
  <c r="R450" i="12"/>
  <c r="V449" i="12"/>
  <c r="R449" i="12"/>
  <c r="U448" i="12"/>
  <c r="X448" i="12" s="1"/>
  <c r="R448" i="12"/>
  <c r="V447" i="12"/>
  <c r="R447" i="12"/>
  <c r="U446" i="12"/>
  <c r="X446" i="12" s="1"/>
  <c r="R446" i="12"/>
  <c r="V445" i="12"/>
  <c r="R445" i="12"/>
  <c r="V444" i="12"/>
  <c r="R444" i="12"/>
  <c r="R443" i="12"/>
  <c r="U442" i="12"/>
  <c r="X442" i="12" s="1"/>
  <c r="R442" i="12"/>
  <c r="V441" i="12"/>
  <c r="R441" i="12"/>
  <c r="U440" i="12"/>
  <c r="X440" i="12" s="1"/>
  <c r="R440" i="12"/>
  <c r="V439" i="12"/>
  <c r="R439" i="12"/>
  <c r="U438" i="12"/>
  <c r="X438" i="12" s="1"/>
  <c r="R438" i="12"/>
  <c r="V437" i="12"/>
  <c r="R437" i="12"/>
  <c r="V436" i="12"/>
  <c r="R436" i="12"/>
  <c r="R435" i="12"/>
  <c r="V434" i="12"/>
  <c r="R434" i="12"/>
  <c r="R433" i="12"/>
  <c r="R432" i="12"/>
  <c r="U431" i="12"/>
  <c r="X431" i="12" s="1"/>
  <c r="R431" i="12"/>
  <c r="U430" i="12"/>
  <c r="X430" i="12" s="1"/>
  <c r="R430" i="12"/>
  <c r="V429" i="12"/>
  <c r="R429" i="12"/>
  <c r="R428" i="12"/>
  <c r="R427" i="12"/>
  <c r="R426" i="12"/>
  <c r="V425" i="12"/>
  <c r="R425" i="12"/>
  <c r="U424" i="12"/>
  <c r="X424" i="12" s="1"/>
  <c r="R424" i="12"/>
  <c r="V423" i="12"/>
  <c r="R423" i="12"/>
  <c r="U422" i="12"/>
  <c r="X422" i="12" s="1"/>
  <c r="R422" i="12"/>
  <c r="V421" i="12"/>
  <c r="R421" i="12"/>
  <c r="U420" i="12"/>
  <c r="X420" i="12" s="1"/>
  <c r="R420" i="12"/>
  <c r="R419" i="12"/>
  <c r="V418" i="12"/>
  <c r="R418" i="12"/>
  <c r="V417" i="12"/>
  <c r="R417" i="12"/>
  <c r="R416" i="12"/>
  <c r="U415" i="12"/>
  <c r="X415" i="12" s="1"/>
  <c r="R415" i="12"/>
  <c r="U414" i="12"/>
  <c r="X414" i="12" s="1"/>
  <c r="R414" i="12"/>
  <c r="V413" i="12"/>
  <c r="R413" i="12"/>
  <c r="V412" i="12"/>
  <c r="R412" i="12"/>
  <c r="R411" i="12"/>
  <c r="V410" i="12"/>
  <c r="R410" i="12"/>
  <c r="R409" i="12"/>
  <c r="R408" i="12"/>
  <c r="V407" i="12"/>
  <c r="R407" i="12"/>
  <c r="U406" i="12"/>
  <c r="X406" i="12" s="1"/>
  <c r="R406" i="12"/>
  <c r="V405" i="12"/>
  <c r="R405" i="12"/>
  <c r="V404" i="12"/>
  <c r="R404" i="12"/>
  <c r="R403" i="12"/>
  <c r="U402" i="12"/>
  <c r="X402" i="12" s="1"/>
  <c r="R402" i="12"/>
  <c r="V401" i="12"/>
  <c r="R401" i="12"/>
  <c r="U400" i="12"/>
  <c r="X400" i="12" s="1"/>
  <c r="R400" i="12"/>
  <c r="V399" i="12"/>
  <c r="R399" i="12"/>
  <c r="U398" i="12"/>
  <c r="X398" i="12" s="1"/>
  <c r="R398" i="12"/>
  <c r="V397" i="12"/>
  <c r="R397" i="12"/>
  <c r="V396" i="12"/>
  <c r="R396" i="12"/>
  <c r="R395" i="12"/>
  <c r="U394" i="12"/>
  <c r="X394" i="12" s="1"/>
  <c r="R394" i="12"/>
  <c r="V393" i="12"/>
  <c r="R393" i="12"/>
  <c r="U392" i="12"/>
  <c r="X392" i="12" s="1"/>
  <c r="R392" i="12"/>
  <c r="T392" i="12" s="1"/>
  <c r="Z392" i="12" s="1"/>
  <c r="V391" i="12"/>
  <c r="R391" i="12"/>
  <c r="U390" i="12"/>
  <c r="X390" i="12" s="1"/>
  <c r="R390" i="12"/>
  <c r="V389" i="12"/>
  <c r="R389" i="12"/>
  <c r="R388" i="12"/>
  <c r="T388" i="12" s="1"/>
  <c r="Z388" i="12" s="1"/>
  <c r="R387" i="12"/>
  <c r="R386" i="12"/>
  <c r="V385" i="12"/>
  <c r="R385" i="12"/>
  <c r="U384" i="12"/>
  <c r="X384" i="12" s="1"/>
  <c r="R384" i="12"/>
  <c r="T384" i="12" s="1"/>
  <c r="Z384" i="12" s="1"/>
  <c r="V383" i="12"/>
  <c r="R383" i="12"/>
  <c r="U382" i="12"/>
  <c r="X382" i="12" s="1"/>
  <c r="R382" i="12"/>
  <c r="V381" i="12"/>
  <c r="R381" i="12"/>
  <c r="R380" i="12"/>
  <c r="T380" i="12" s="1"/>
  <c r="Z380" i="12" s="1"/>
  <c r="R379" i="12"/>
  <c r="R378" i="12"/>
  <c r="V377" i="12"/>
  <c r="R377" i="12"/>
  <c r="U376" i="12"/>
  <c r="X376" i="12" s="1"/>
  <c r="R376" i="12"/>
  <c r="V375" i="12"/>
  <c r="R375" i="12"/>
  <c r="U374" i="12"/>
  <c r="X374" i="12" s="1"/>
  <c r="R374" i="12"/>
  <c r="U373" i="12"/>
  <c r="X373" i="12" s="1"/>
  <c r="R373" i="12"/>
  <c r="U372" i="12"/>
  <c r="X372" i="12" s="1"/>
  <c r="R372" i="12"/>
  <c r="R371" i="12"/>
  <c r="V370" i="12"/>
  <c r="R370" i="12"/>
  <c r="V369" i="12"/>
  <c r="R369" i="12"/>
  <c r="U368" i="12"/>
  <c r="X368" i="12" s="1"/>
  <c r="R368" i="12"/>
  <c r="V367" i="12"/>
  <c r="R367" i="12"/>
  <c r="U366" i="12"/>
  <c r="X366" i="12" s="1"/>
  <c r="R366" i="12"/>
  <c r="R365" i="12"/>
  <c r="U364" i="12"/>
  <c r="X364" i="12" s="1"/>
  <c r="R364" i="12"/>
  <c r="R363" i="12"/>
  <c r="U362" i="12"/>
  <c r="X362" i="12" s="1"/>
  <c r="R362" i="12"/>
  <c r="R361" i="12"/>
  <c r="U360" i="12"/>
  <c r="X360" i="12" s="1"/>
  <c r="R360" i="12"/>
  <c r="V359" i="12"/>
  <c r="R359" i="12"/>
  <c r="U358" i="12"/>
  <c r="X358" i="12" s="1"/>
  <c r="R358" i="12"/>
  <c r="V357" i="12"/>
  <c r="R357" i="12"/>
  <c r="V356" i="12"/>
  <c r="R356" i="12"/>
  <c r="R355" i="12"/>
  <c r="V354" i="12"/>
  <c r="R354" i="12"/>
  <c r="R353" i="12"/>
  <c r="U352" i="12"/>
  <c r="X352" i="12" s="1"/>
  <c r="R352" i="12"/>
  <c r="U351" i="12"/>
  <c r="X351" i="12" s="1"/>
  <c r="R351" i="12"/>
  <c r="U350" i="12"/>
  <c r="X350" i="12" s="1"/>
  <c r="R350" i="12"/>
  <c r="V349" i="12"/>
  <c r="R349" i="12"/>
  <c r="U348" i="12"/>
  <c r="X348" i="12" s="1"/>
  <c r="R348" i="12"/>
  <c r="U347" i="12"/>
  <c r="X347" i="12" s="1"/>
  <c r="R347" i="12"/>
  <c r="V346" i="12"/>
  <c r="R346" i="12"/>
  <c r="V345" i="12"/>
  <c r="R345" i="12"/>
  <c r="U344" i="12"/>
  <c r="X344" i="12" s="1"/>
  <c r="R344" i="12"/>
  <c r="V343" i="12"/>
  <c r="R343" i="12"/>
  <c r="U342" i="12"/>
  <c r="X342" i="12" s="1"/>
  <c r="R342" i="12"/>
  <c r="U341" i="12"/>
  <c r="X341" i="12" s="1"/>
  <c r="R341" i="12"/>
  <c r="V340" i="12"/>
  <c r="R340" i="12"/>
  <c r="U339" i="12"/>
  <c r="X339" i="12" s="1"/>
  <c r="R339" i="12"/>
  <c r="V338" i="12"/>
  <c r="R338" i="12"/>
  <c r="R337" i="12"/>
  <c r="V336" i="12"/>
  <c r="R336" i="12"/>
  <c r="T336" i="12" s="1"/>
  <c r="Z336" i="12" s="1"/>
  <c r="R335" i="12"/>
  <c r="V334" i="12"/>
  <c r="R334" i="12"/>
  <c r="U333" i="12"/>
  <c r="X333" i="12" s="1"/>
  <c r="R333" i="12"/>
  <c r="R332" i="12"/>
  <c r="T332" i="12" s="1"/>
  <c r="Z332" i="12" s="1"/>
  <c r="U331" i="12"/>
  <c r="X331" i="12" s="1"/>
  <c r="R331" i="12"/>
  <c r="V330" i="12"/>
  <c r="R330" i="12"/>
  <c r="U329" i="12"/>
  <c r="X329" i="12" s="1"/>
  <c r="R329" i="12"/>
  <c r="V328" i="12"/>
  <c r="R328" i="12"/>
  <c r="T328" i="12" s="1"/>
  <c r="Z328" i="12" s="1"/>
  <c r="R327" i="12"/>
  <c r="R326" i="12"/>
  <c r="R325" i="12"/>
  <c r="R324" i="12"/>
  <c r="T324" i="12" s="1"/>
  <c r="Z324" i="12" s="1"/>
  <c r="U323" i="12"/>
  <c r="X323" i="12" s="1"/>
  <c r="R323" i="12"/>
  <c r="V322" i="12"/>
  <c r="R322" i="12"/>
  <c r="R321" i="12"/>
  <c r="V320" i="12"/>
  <c r="R320" i="12"/>
  <c r="T320" i="12" s="1"/>
  <c r="Z320" i="12" s="1"/>
  <c r="R319" i="12"/>
  <c r="R318" i="12"/>
  <c r="R317" i="12"/>
  <c r="U316" i="12"/>
  <c r="X316" i="12" s="1"/>
  <c r="R316" i="12"/>
  <c r="T316" i="12" s="1"/>
  <c r="Z316" i="12" s="1"/>
  <c r="V315" i="12"/>
  <c r="R315" i="12"/>
  <c r="R314" i="12"/>
  <c r="R313" i="12"/>
  <c r="V312" i="12"/>
  <c r="R312" i="12"/>
  <c r="T312" i="12" s="1"/>
  <c r="Z312" i="12" s="1"/>
  <c r="R311" i="12"/>
  <c r="U310" i="12"/>
  <c r="X310" i="12" s="1"/>
  <c r="R310" i="12"/>
  <c r="U309" i="12"/>
  <c r="X309" i="12" s="1"/>
  <c r="R309" i="12"/>
  <c r="R308" i="12"/>
  <c r="T308" i="12" s="1"/>
  <c r="Z308" i="12" s="1"/>
  <c r="R307" i="12"/>
  <c r="V306" i="12"/>
  <c r="R306" i="12"/>
  <c r="R305" i="12"/>
  <c r="V304" i="12"/>
  <c r="R304" i="12"/>
  <c r="R303" i="12"/>
  <c r="R302" i="12"/>
  <c r="R301" i="12"/>
  <c r="R300" i="12"/>
  <c r="U299" i="12"/>
  <c r="X299" i="12" s="1"/>
  <c r="R299" i="12"/>
  <c r="V298" i="12"/>
  <c r="R298" i="12"/>
  <c r="V297" i="12"/>
  <c r="R297" i="12"/>
  <c r="V296" i="12"/>
  <c r="R296" i="12"/>
  <c r="R295" i="12"/>
  <c r="U294" i="12"/>
  <c r="X294" i="12" s="1"/>
  <c r="R294" i="12"/>
  <c r="R293" i="12"/>
  <c r="R292" i="12"/>
  <c r="U291" i="12"/>
  <c r="X291" i="12" s="1"/>
  <c r="R291" i="12"/>
  <c r="V290" i="12"/>
  <c r="R290" i="12"/>
  <c r="V289" i="12"/>
  <c r="R289" i="12"/>
  <c r="R288" i="12"/>
  <c r="R287" i="12"/>
  <c r="R286" i="12"/>
  <c r="R285" i="12"/>
  <c r="R284" i="12"/>
  <c r="R283" i="12"/>
  <c r="V282" i="12"/>
  <c r="R282" i="12"/>
  <c r="V281" i="12"/>
  <c r="R281" i="12"/>
  <c r="R280" i="12"/>
  <c r="R279" i="12"/>
  <c r="U278" i="12"/>
  <c r="X278" i="12" s="1"/>
  <c r="R278" i="12"/>
  <c r="U277" i="12"/>
  <c r="X277" i="12" s="1"/>
  <c r="R277" i="12"/>
  <c r="R276" i="12"/>
  <c r="V275" i="12"/>
  <c r="R275" i="12"/>
  <c r="R274" i="12"/>
  <c r="R273" i="12"/>
  <c r="R272" i="12"/>
  <c r="R271" i="12"/>
  <c r="V270" i="12"/>
  <c r="R270" i="12"/>
  <c r="U269" i="12"/>
  <c r="X269" i="12" s="1"/>
  <c r="R269" i="12"/>
  <c r="U268" i="12"/>
  <c r="X268" i="12" s="1"/>
  <c r="R268" i="12"/>
  <c r="V267" i="12"/>
  <c r="R267" i="12"/>
  <c r="R266" i="12"/>
  <c r="R265" i="12"/>
  <c r="R264" i="12"/>
  <c r="U263" i="12"/>
  <c r="X263" i="12" s="1"/>
  <c r="R263" i="12"/>
  <c r="V262" i="12"/>
  <c r="R262" i="12"/>
  <c r="U261" i="12"/>
  <c r="X261" i="12" s="1"/>
  <c r="R261" i="12"/>
  <c r="U260" i="12"/>
  <c r="X260" i="12" s="1"/>
  <c r="R260" i="12"/>
  <c r="U259" i="12"/>
  <c r="X259" i="12" s="1"/>
  <c r="R259" i="12"/>
  <c r="U258" i="12"/>
  <c r="X258" i="12" s="1"/>
  <c r="R258" i="12"/>
  <c r="V257" i="12"/>
  <c r="R257" i="12"/>
  <c r="U256" i="12"/>
  <c r="X256" i="12" s="1"/>
  <c r="R256" i="12"/>
  <c r="R255" i="12"/>
  <c r="U254" i="12"/>
  <c r="X254" i="12" s="1"/>
  <c r="R254" i="12"/>
  <c r="R253" i="12"/>
  <c r="U252" i="12"/>
  <c r="X252" i="12" s="1"/>
  <c r="R252" i="12"/>
  <c r="R251" i="12"/>
  <c r="R250" i="12"/>
  <c r="V249" i="12"/>
  <c r="R249" i="12"/>
  <c r="R248" i="12"/>
  <c r="V247" i="12"/>
  <c r="R247" i="12"/>
  <c r="R246" i="12"/>
  <c r="R245" i="12"/>
  <c r="U244" i="12"/>
  <c r="X244" i="12" s="1"/>
  <c r="R244" i="12"/>
  <c r="R243" i="12"/>
  <c r="U242" i="12"/>
  <c r="X242" i="12" s="1"/>
  <c r="R242" i="12"/>
  <c r="R241" i="12"/>
  <c r="R240" i="12"/>
  <c r="V239" i="12"/>
  <c r="R239" i="12"/>
  <c r="R238" i="12"/>
  <c r="U237" i="12"/>
  <c r="X237" i="12" s="1"/>
  <c r="R237" i="12"/>
  <c r="U236" i="12"/>
  <c r="X236" i="12" s="1"/>
  <c r="R236" i="12"/>
  <c r="R235" i="12"/>
  <c r="V234" i="12"/>
  <c r="R234" i="12"/>
  <c r="V233" i="12"/>
  <c r="R233" i="12"/>
  <c r="U232" i="12"/>
  <c r="X232" i="12" s="1"/>
  <c r="R232" i="12"/>
  <c r="V231" i="12"/>
  <c r="R231" i="12"/>
  <c r="U230" i="12"/>
  <c r="X230" i="12" s="1"/>
  <c r="R230" i="12"/>
  <c r="U229" i="12"/>
  <c r="X229" i="12" s="1"/>
  <c r="R229" i="12"/>
  <c r="U228" i="12"/>
  <c r="X228" i="12" s="1"/>
  <c r="R228" i="12"/>
  <c r="R227" i="12"/>
  <c r="U226" i="12"/>
  <c r="X226" i="12" s="1"/>
  <c r="R226" i="12"/>
  <c r="V225" i="12"/>
  <c r="R225" i="12"/>
  <c r="U224" i="12"/>
  <c r="X224" i="12" s="1"/>
  <c r="R224" i="12"/>
  <c r="V223" i="12"/>
  <c r="R223" i="12"/>
  <c r="R222" i="12"/>
  <c r="V221" i="12"/>
  <c r="R221" i="12"/>
  <c r="R220" i="12"/>
  <c r="R219" i="12"/>
  <c r="V218" i="12"/>
  <c r="R218" i="12"/>
  <c r="V217" i="12"/>
  <c r="R217" i="12"/>
  <c r="U216" i="12"/>
  <c r="X216" i="12" s="1"/>
  <c r="R216" i="12"/>
  <c r="R215" i="12"/>
  <c r="R214" i="12"/>
  <c r="R213" i="12"/>
  <c r="U212" i="12"/>
  <c r="X212" i="12" s="1"/>
  <c r="R212" i="12"/>
  <c r="R211" i="12"/>
  <c r="U210" i="12"/>
  <c r="X210" i="12" s="1"/>
  <c r="R210" i="12"/>
  <c r="V209" i="12"/>
  <c r="R209" i="12"/>
  <c r="U208" i="12"/>
  <c r="X208" i="12" s="1"/>
  <c r="R208" i="12"/>
  <c r="V207" i="12"/>
  <c r="R207" i="12"/>
  <c r="U206" i="12"/>
  <c r="X206" i="12" s="1"/>
  <c r="R206" i="12"/>
  <c r="V205" i="12"/>
  <c r="R205" i="12"/>
  <c r="V204" i="12"/>
  <c r="R204" i="12"/>
  <c r="R203" i="12"/>
  <c r="U202" i="12"/>
  <c r="X202" i="12" s="1"/>
  <c r="R202" i="12"/>
  <c r="V201" i="12"/>
  <c r="R201" i="12"/>
  <c r="U200" i="12"/>
  <c r="X200" i="12" s="1"/>
  <c r="R200" i="12"/>
  <c r="V199" i="12"/>
  <c r="R199" i="12"/>
  <c r="U198" i="12"/>
  <c r="X198" i="12" s="1"/>
  <c r="R198" i="12"/>
  <c r="U197" i="12"/>
  <c r="X197" i="12" s="1"/>
  <c r="R197" i="12"/>
  <c r="U196" i="12"/>
  <c r="X196" i="12" s="1"/>
  <c r="R196" i="12"/>
  <c r="R195" i="12"/>
  <c r="V194" i="12"/>
  <c r="R194" i="12"/>
  <c r="V193" i="12"/>
  <c r="R193" i="12"/>
  <c r="U192" i="12"/>
  <c r="X192" i="12" s="1"/>
  <c r="R192" i="12"/>
  <c r="V191" i="12"/>
  <c r="R191" i="12"/>
  <c r="V190" i="12"/>
  <c r="R190" i="12"/>
  <c r="V189" i="12"/>
  <c r="R189" i="12"/>
  <c r="V188" i="12"/>
  <c r="R188" i="12"/>
  <c r="R187" i="12"/>
  <c r="V186" i="12"/>
  <c r="R186" i="12"/>
  <c r="V185" i="12"/>
  <c r="R185" i="12"/>
  <c r="R184" i="12"/>
  <c r="R183" i="12"/>
  <c r="V182" i="12"/>
  <c r="R182" i="12"/>
  <c r="V181" i="12"/>
  <c r="R181" i="12"/>
  <c r="U180" i="12"/>
  <c r="X180" i="12" s="1"/>
  <c r="R180" i="12"/>
  <c r="U179" i="12"/>
  <c r="X179" i="12" s="1"/>
  <c r="R179" i="12"/>
  <c r="R178" i="12"/>
  <c r="V177" i="12"/>
  <c r="R177" i="12"/>
  <c r="V176" i="12"/>
  <c r="R176" i="12"/>
  <c r="U175" i="12"/>
  <c r="X175" i="12" s="1"/>
  <c r="R175" i="12"/>
  <c r="V174" i="12"/>
  <c r="R174" i="12"/>
  <c r="V173" i="12"/>
  <c r="R173" i="12"/>
  <c r="R172" i="12"/>
  <c r="V171" i="12"/>
  <c r="R171" i="12"/>
  <c r="R170" i="12"/>
  <c r="R169" i="12"/>
  <c r="V168" i="12"/>
  <c r="R168" i="12"/>
  <c r="U167" i="12"/>
  <c r="X167" i="12" s="1"/>
  <c r="R167" i="12"/>
  <c r="V166" i="12"/>
  <c r="R166" i="12"/>
  <c r="V165" i="12"/>
  <c r="R165" i="12"/>
  <c r="U164" i="12"/>
  <c r="X164" i="12" s="1"/>
  <c r="R164" i="12"/>
  <c r="R163" i="12"/>
  <c r="R162" i="12"/>
  <c r="U161" i="12"/>
  <c r="X161" i="12" s="1"/>
  <c r="R161" i="12"/>
  <c r="V160" i="12"/>
  <c r="R160" i="12"/>
  <c r="U159" i="12"/>
  <c r="X159" i="12" s="1"/>
  <c r="R159" i="12"/>
  <c r="R158" i="12"/>
  <c r="V157" i="12"/>
  <c r="R157" i="12"/>
  <c r="V156" i="12"/>
  <c r="R156" i="12"/>
  <c r="V155" i="12"/>
  <c r="R155" i="12"/>
  <c r="R154" i="12"/>
  <c r="U153" i="12"/>
  <c r="X153" i="12" s="1"/>
  <c r="R153" i="12"/>
  <c r="U152" i="12"/>
  <c r="X152" i="12" s="1"/>
  <c r="R152" i="12"/>
  <c r="U151" i="12"/>
  <c r="X151" i="12" s="1"/>
  <c r="R151" i="12"/>
  <c r="V150" i="12"/>
  <c r="R150" i="12"/>
  <c r="V149" i="12"/>
  <c r="R149" i="12"/>
  <c r="U148" i="12"/>
  <c r="X148" i="12" s="1"/>
  <c r="R148" i="12"/>
  <c r="V147" i="12"/>
  <c r="R147" i="12"/>
  <c r="R146" i="12"/>
  <c r="V145" i="12"/>
  <c r="R145" i="12"/>
  <c r="U144" i="12"/>
  <c r="X144" i="12" s="1"/>
  <c r="R144" i="12"/>
  <c r="U143" i="12"/>
  <c r="X143" i="12" s="1"/>
  <c r="R143" i="12"/>
  <c r="V142" i="12"/>
  <c r="R142" i="12"/>
  <c r="V141" i="12"/>
  <c r="R141" i="12"/>
  <c r="U140" i="12"/>
  <c r="X140" i="12" s="1"/>
  <c r="R140" i="12"/>
  <c r="V139" i="12"/>
  <c r="R139" i="12"/>
  <c r="R138" i="12"/>
  <c r="U137" i="12"/>
  <c r="X137" i="12" s="1"/>
  <c r="R137" i="12"/>
  <c r="R136" i="12"/>
  <c r="R135" i="12"/>
  <c r="V134" i="12"/>
  <c r="R134" i="12"/>
  <c r="V133" i="12"/>
  <c r="R133" i="12"/>
  <c r="V132" i="12"/>
  <c r="R132" i="12"/>
  <c r="V131" i="12"/>
  <c r="R131" i="12"/>
  <c r="R130" i="12"/>
  <c r="V129" i="12"/>
  <c r="R129" i="12"/>
  <c r="U128" i="12"/>
  <c r="X128" i="12" s="1"/>
  <c r="R128" i="12"/>
  <c r="U127" i="12"/>
  <c r="X127" i="12" s="1"/>
  <c r="R127" i="12"/>
  <c r="V126" i="12"/>
  <c r="R126" i="12"/>
  <c r="V125" i="12"/>
  <c r="R125" i="12"/>
  <c r="U124" i="12"/>
  <c r="X124" i="12" s="1"/>
  <c r="R124" i="12"/>
  <c r="V123" i="12"/>
  <c r="R123" i="12"/>
  <c r="R122" i="12"/>
  <c r="U121" i="12"/>
  <c r="X121" i="12" s="1"/>
  <c r="R121" i="12"/>
  <c r="R120" i="12"/>
  <c r="R119" i="12"/>
  <c r="V118" i="12"/>
  <c r="R118" i="12"/>
  <c r="V117" i="12"/>
  <c r="R117" i="12"/>
  <c r="U116" i="12"/>
  <c r="X116" i="12" s="1"/>
  <c r="R116" i="12"/>
  <c r="R115" i="12"/>
  <c r="R114" i="12"/>
  <c r="V113" i="12"/>
  <c r="R113" i="12"/>
  <c r="U112" i="12"/>
  <c r="X112" i="12" s="1"/>
  <c r="R112" i="12"/>
  <c r="V111" i="12"/>
  <c r="R111" i="12"/>
  <c r="V110" i="12"/>
  <c r="R110" i="12"/>
  <c r="R109" i="12"/>
  <c r="V108" i="12"/>
  <c r="R108" i="12"/>
  <c r="V107" i="12"/>
  <c r="R107" i="12"/>
  <c r="R106" i="12"/>
  <c r="R105" i="12"/>
  <c r="U104" i="12"/>
  <c r="X104" i="12" s="1"/>
  <c r="R104" i="12"/>
  <c r="R103" i="12"/>
  <c r="V102" i="12"/>
  <c r="R102" i="12"/>
  <c r="R101" i="12"/>
  <c r="R100" i="12"/>
  <c r="V99" i="12"/>
  <c r="R99" i="12"/>
  <c r="U98" i="12"/>
  <c r="X98" i="12" s="1"/>
  <c r="R98" i="12"/>
  <c r="R97" i="12"/>
  <c r="U96" i="12"/>
  <c r="X96" i="12" s="1"/>
  <c r="R96" i="12"/>
  <c r="R95" i="12"/>
  <c r="V94" i="12"/>
  <c r="R94" i="12"/>
  <c r="U93" i="12"/>
  <c r="X93" i="12" s="1"/>
  <c r="R93" i="12"/>
  <c r="V92" i="12"/>
  <c r="R92" i="12"/>
  <c r="V91" i="12"/>
  <c r="R91" i="12"/>
  <c r="U90" i="12"/>
  <c r="X90" i="12" s="1"/>
  <c r="R90" i="12"/>
  <c r="V89" i="12"/>
  <c r="R89" i="12"/>
  <c r="U88" i="12"/>
  <c r="X88" i="12" s="1"/>
  <c r="R88" i="12"/>
  <c r="V87" i="12"/>
  <c r="R87" i="12"/>
  <c r="V86" i="12"/>
  <c r="R86" i="12"/>
  <c r="V85" i="12"/>
  <c r="R85" i="12"/>
  <c r="R84" i="12"/>
  <c r="U83" i="12"/>
  <c r="X83" i="12" s="1"/>
  <c r="R83" i="12"/>
  <c r="V82" i="12"/>
  <c r="R82" i="12"/>
  <c r="R81" i="12"/>
  <c r="R80" i="12"/>
  <c r="R79" i="12"/>
  <c r="R78" i="12"/>
  <c r="R77" i="12"/>
  <c r="R76" i="12"/>
  <c r="U75" i="12"/>
  <c r="X75" i="12" s="1"/>
  <c r="R75" i="12"/>
  <c r="V74" i="12"/>
  <c r="R74" i="12"/>
  <c r="U73" i="12"/>
  <c r="X73" i="12" s="1"/>
  <c r="R73" i="12"/>
  <c r="V72" i="12"/>
  <c r="R72" i="12"/>
  <c r="R71" i="12"/>
  <c r="U70" i="12"/>
  <c r="X70" i="12" s="1"/>
  <c r="R70" i="12"/>
  <c r="U69" i="12"/>
  <c r="X69" i="12" s="1"/>
  <c r="R69" i="12"/>
  <c r="R68" i="12"/>
  <c r="V67" i="12"/>
  <c r="R67" i="12"/>
  <c r="V66" i="12"/>
  <c r="R66" i="12"/>
  <c r="U65" i="12"/>
  <c r="X65" i="12" s="1"/>
  <c r="R65" i="12"/>
  <c r="U64" i="12"/>
  <c r="X64" i="12" s="1"/>
  <c r="R64" i="12"/>
  <c r="U63" i="12"/>
  <c r="X63" i="12" s="1"/>
  <c r="R63" i="12"/>
  <c r="U62" i="12"/>
  <c r="X62" i="12" s="1"/>
  <c r="R62" i="12"/>
  <c r="V61" i="12"/>
  <c r="R61" i="12"/>
  <c r="R60" i="12"/>
  <c r="V59" i="12"/>
  <c r="R59" i="12"/>
  <c r="V474" i="12" l="1"/>
  <c r="V485" i="12"/>
  <c r="V473" i="12"/>
  <c r="U469" i="12"/>
  <c r="X469" i="12" s="1"/>
  <c r="U484" i="12"/>
  <c r="X484" i="12" s="1"/>
  <c r="T459" i="12"/>
  <c r="Z459" i="12" s="1"/>
  <c r="T478" i="12"/>
  <c r="Z478" i="12" s="1"/>
  <c r="T457" i="12"/>
  <c r="Z457" i="12" s="1"/>
  <c r="U458" i="12"/>
  <c r="X458" i="12" s="1"/>
  <c r="T470" i="12"/>
  <c r="Z470" i="12" s="1"/>
  <c r="T481" i="12"/>
  <c r="Z481" i="12" s="1"/>
  <c r="T490" i="12"/>
  <c r="Z490" i="12" s="1"/>
  <c r="T480" i="12"/>
  <c r="Z480" i="12" s="1"/>
  <c r="T488" i="12"/>
  <c r="Z488" i="12" s="1"/>
  <c r="U489" i="12"/>
  <c r="X489" i="12" s="1"/>
  <c r="T351" i="12"/>
  <c r="Z351" i="12" s="1"/>
  <c r="T375" i="12"/>
  <c r="Z375" i="12" s="1"/>
  <c r="T451" i="12"/>
  <c r="Z451" i="12" s="1"/>
  <c r="T473" i="12"/>
  <c r="Z473" i="12" s="1"/>
  <c r="T485" i="12"/>
  <c r="Z485" i="12" s="1"/>
  <c r="U487" i="12"/>
  <c r="X487" i="12" s="1"/>
  <c r="U488" i="12"/>
  <c r="X488" i="12" s="1"/>
  <c r="T471" i="12"/>
  <c r="Z471" i="12" s="1"/>
  <c r="V481" i="12"/>
  <c r="U482" i="12"/>
  <c r="X482" i="12" s="1"/>
  <c r="U490" i="12"/>
  <c r="X490" i="12" s="1"/>
  <c r="T464" i="12"/>
  <c r="Z464" i="12" s="1"/>
  <c r="T468" i="12"/>
  <c r="Z468" i="12" s="1"/>
  <c r="V470" i="12"/>
  <c r="V468" i="12"/>
  <c r="T474" i="12"/>
  <c r="Z474" i="12" s="1"/>
  <c r="T477" i="12"/>
  <c r="Z477" i="12" s="1"/>
  <c r="U483" i="12"/>
  <c r="X483" i="12" s="1"/>
  <c r="T458" i="12"/>
  <c r="Z458" i="12" s="1"/>
  <c r="T475" i="12"/>
  <c r="Z475" i="12" s="1"/>
  <c r="U476" i="12"/>
  <c r="X476" i="12" s="1"/>
  <c r="U486" i="12"/>
  <c r="X486" i="12" s="1"/>
  <c r="T462" i="12"/>
  <c r="Z462" i="12" s="1"/>
  <c r="U477" i="12"/>
  <c r="X477" i="12" s="1"/>
  <c r="U471" i="12"/>
  <c r="X471" i="12" s="1"/>
  <c r="U479" i="12"/>
  <c r="X479" i="12" s="1"/>
  <c r="T463" i="12"/>
  <c r="Z463" i="12" s="1"/>
  <c r="T467" i="12"/>
  <c r="Z467" i="12" s="1"/>
  <c r="T461" i="12"/>
  <c r="Z461" i="12" s="1"/>
  <c r="T466" i="12"/>
  <c r="Z466" i="12" s="1"/>
  <c r="V467" i="12"/>
  <c r="U472" i="12"/>
  <c r="X472" i="12" s="1"/>
  <c r="U480" i="12"/>
  <c r="X480" i="12" s="1"/>
  <c r="V462" i="12"/>
  <c r="U475" i="12"/>
  <c r="X475" i="12" s="1"/>
  <c r="T460" i="12"/>
  <c r="Z460" i="12" s="1"/>
  <c r="V461" i="12"/>
  <c r="T465" i="12"/>
  <c r="Z465" i="12" s="1"/>
  <c r="U478" i="12"/>
  <c r="X478" i="12" s="1"/>
  <c r="T373" i="12"/>
  <c r="Z373" i="12" s="1"/>
  <c r="T381" i="12"/>
  <c r="Z381" i="12" s="1"/>
  <c r="T385" i="12"/>
  <c r="Z385" i="12" s="1"/>
  <c r="T389" i="12"/>
  <c r="Z389" i="12" s="1"/>
  <c r="T397" i="12"/>
  <c r="Z397" i="12" s="1"/>
  <c r="T425" i="12"/>
  <c r="Z425" i="12" s="1"/>
  <c r="T429" i="12"/>
  <c r="Z429" i="12" s="1"/>
  <c r="T426" i="12"/>
  <c r="Z426" i="12" s="1"/>
  <c r="T430" i="12"/>
  <c r="Z430" i="12" s="1"/>
  <c r="T434" i="12"/>
  <c r="Z434" i="12" s="1"/>
  <c r="T449" i="12"/>
  <c r="Z449" i="12" s="1"/>
  <c r="V460" i="12"/>
  <c r="V463" i="12"/>
  <c r="V464" i="12"/>
  <c r="V465" i="12"/>
  <c r="V466" i="12"/>
  <c r="T67" i="12"/>
  <c r="Z67" i="12" s="1"/>
  <c r="T103" i="12"/>
  <c r="Z103" i="12" s="1"/>
  <c r="T119" i="12"/>
  <c r="Z119" i="12" s="1"/>
  <c r="T131" i="12"/>
  <c r="Z131" i="12" s="1"/>
  <c r="T155" i="12"/>
  <c r="Z155" i="12" s="1"/>
  <c r="T159" i="12"/>
  <c r="Z159" i="12" s="1"/>
  <c r="T179" i="12"/>
  <c r="Z179" i="12" s="1"/>
  <c r="T203" i="12"/>
  <c r="Z203" i="12" s="1"/>
  <c r="T219" i="12"/>
  <c r="Z219" i="12" s="1"/>
  <c r="T223" i="12"/>
  <c r="Z223" i="12" s="1"/>
  <c r="T231" i="12"/>
  <c r="Z231" i="12" s="1"/>
  <c r="T235" i="12"/>
  <c r="Z235" i="12" s="1"/>
  <c r="T243" i="12"/>
  <c r="Z243" i="12" s="1"/>
  <c r="T251" i="12"/>
  <c r="Z251" i="12" s="1"/>
  <c r="T263" i="12"/>
  <c r="Z263" i="12" s="1"/>
  <c r="T117" i="12"/>
  <c r="Z117" i="12" s="1"/>
  <c r="T161" i="12"/>
  <c r="Z161" i="12" s="1"/>
  <c r="T205" i="12"/>
  <c r="Z205" i="12" s="1"/>
  <c r="T124" i="12"/>
  <c r="Z124" i="12" s="1"/>
  <c r="T136" i="12"/>
  <c r="Z136" i="12" s="1"/>
  <c r="T140" i="12"/>
  <c r="Z140" i="12" s="1"/>
  <c r="T148" i="12"/>
  <c r="Z148" i="12" s="1"/>
  <c r="T168" i="12"/>
  <c r="Z168" i="12" s="1"/>
  <c r="T200" i="12"/>
  <c r="Z200" i="12" s="1"/>
  <c r="T217" i="12"/>
  <c r="Z217" i="12" s="1"/>
  <c r="T237" i="12"/>
  <c r="Z237" i="12" s="1"/>
  <c r="U457" i="12"/>
  <c r="X457" i="12" s="1"/>
  <c r="U459" i="12"/>
  <c r="X459" i="12" s="1"/>
  <c r="T264" i="12"/>
  <c r="Z264" i="12" s="1"/>
  <c r="T272" i="12"/>
  <c r="Z272" i="12" s="1"/>
  <c r="T162" i="12"/>
  <c r="Z162" i="12" s="1"/>
  <c r="T166" i="12"/>
  <c r="Z166" i="12" s="1"/>
  <c r="T170" i="12"/>
  <c r="Z170" i="12" s="1"/>
  <c r="T194" i="12"/>
  <c r="Z194" i="12" s="1"/>
  <c r="T198" i="12"/>
  <c r="Z198" i="12" s="1"/>
  <c r="T234" i="12"/>
  <c r="Z234" i="12" s="1"/>
  <c r="T238" i="12"/>
  <c r="Z238" i="12" s="1"/>
  <c r="T242" i="12"/>
  <c r="Z242" i="12" s="1"/>
  <c r="T246" i="12"/>
  <c r="Z246" i="12" s="1"/>
  <c r="T282" i="12"/>
  <c r="Z282" i="12" s="1"/>
  <c r="T456" i="12"/>
  <c r="Z456" i="12" s="1"/>
  <c r="T287" i="12"/>
  <c r="Z287" i="12" s="1"/>
  <c r="T291" i="12"/>
  <c r="Z291" i="12" s="1"/>
  <c r="T295" i="12"/>
  <c r="Z295" i="12" s="1"/>
  <c r="T299" i="12"/>
  <c r="Z299" i="12" s="1"/>
  <c r="T269" i="12"/>
  <c r="Z269" i="12" s="1"/>
  <c r="T350" i="12"/>
  <c r="Z350" i="12" s="1"/>
  <c r="T354" i="12"/>
  <c r="Z354" i="12" s="1"/>
  <c r="V402" i="12"/>
  <c r="T281" i="12"/>
  <c r="Z281" i="12" s="1"/>
  <c r="T394" i="12"/>
  <c r="Z394" i="12" s="1"/>
  <c r="T402" i="12"/>
  <c r="Z402" i="12" s="1"/>
  <c r="T427" i="12"/>
  <c r="Z427" i="12" s="1"/>
  <c r="T76" i="12"/>
  <c r="Z76" i="12" s="1"/>
  <c r="T80" i="12"/>
  <c r="Z80" i="12" s="1"/>
  <c r="T84" i="12"/>
  <c r="Z84" i="12" s="1"/>
  <c r="T92" i="12"/>
  <c r="Z92" i="12" s="1"/>
  <c r="T96" i="12"/>
  <c r="Z96" i="12" s="1"/>
  <c r="T301" i="12"/>
  <c r="Z301" i="12" s="1"/>
  <c r="T313" i="12"/>
  <c r="Z313" i="12" s="1"/>
  <c r="V415" i="12"/>
  <c r="U447" i="12"/>
  <c r="X447" i="12" s="1"/>
  <c r="T450" i="12"/>
  <c r="Z450" i="12" s="1"/>
  <c r="T102" i="12"/>
  <c r="Z102" i="12" s="1"/>
  <c r="T110" i="12"/>
  <c r="Z110" i="12" s="1"/>
  <c r="T404" i="12"/>
  <c r="Z404" i="12" s="1"/>
  <c r="T105" i="12"/>
  <c r="Z105" i="12" s="1"/>
  <c r="T286" i="12"/>
  <c r="Z286" i="12" s="1"/>
  <c r="T290" i="12"/>
  <c r="Z290" i="12" s="1"/>
  <c r="T294" i="12"/>
  <c r="Z294" i="12" s="1"/>
  <c r="T298" i="12"/>
  <c r="Z298" i="12" s="1"/>
  <c r="U218" i="12"/>
  <c r="X218" i="12" s="1"/>
  <c r="V242" i="12"/>
  <c r="V258" i="12"/>
  <c r="U247" i="12"/>
  <c r="X247" i="12" s="1"/>
  <c r="U160" i="12"/>
  <c r="X160" i="12" s="1"/>
  <c r="U282" i="12"/>
  <c r="X282" i="12" s="1"/>
  <c r="V104" i="12"/>
  <c r="U393" i="12"/>
  <c r="X393" i="12" s="1"/>
  <c r="V206" i="12"/>
  <c r="V244" i="12"/>
  <c r="U249" i="12"/>
  <c r="X249" i="12" s="1"/>
  <c r="V299" i="12"/>
  <c r="U132" i="12"/>
  <c r="X132" i="12" s="1"/>
  <c r="U72" i="12"/>
  <c r="X72" i="12" s="1"/>
  <c r="V167" i="12"/>
  <c r="U204" i="12"/>
  <c r="X204" i="12" s="1"/>
  <c r="U454" i="12"/>
  <c r="X454" i="12" s="1"/>
  <c r="V452" i="12"/>
  <c r="U456" i="12"/>
  <c r="X456" i="12" s="1"/>
  <c r="V212" i="12"/>
  <c r="U399" i="12"/>
  <c r="X399" i="12" s="1"/>
  <c r="U421" i="12"/>
  <c r="X421" i="12" s="1"/>
  <c r="T66" i="12"/>
  <c r="Z66" i="12" s="1"/>
  <c r="T70" i="12"/>
  <c r="Z70" i="12" s="1"/>
  <c r="T87" i="12"/>
  <c r="Z87" i="12" s="1"/>
  <c r="T91" i="12"/>
  <c r="Z91" i="12" s="1"/>
  <c r="T95" i="12"/>
  <c r="Z95" i="12" s="1"/>
  <c r="T130" i="12"/>
  <c r="Z130" i="12" s="1"/>
  <c r="T177" i="12"/>
  <c r="Z177" i="12" s="1"/>
  <c r="T181" i="12"/>
  <c r="Z181" i="12" s="1"/>
  <c r="T189" i="12"/>
  <c r="Z189" i="12" s="1"/>
  <c r="T229" i="12"/>
  <c r="Z229" i="12" s="1"/>
  <c r="T303" i="12"/>
  <c r="Z303" i="12" s="1"/>
  <c r="T311" i="12"/>
  <c r="Z311" i="12" s="1"/>
  <c r="T331" i="12"/>
  <c r="Z331" i="12" s="1"/>
  <c r="T335" i="12"/>
  <c r="Z335" i="12" s="1"/>
  <c r="T339" i="12"/>
  <c r="Z339" i="12" s="1"/>
  <c r="T364" i="12"/>
  <c r="Z364" i="12" s="1"/>
  <c r="T368" i="12"/>
  <c r="Z368" i="12" s="1"/>
  <c r="T372" i="12"/>
  <c r="Z372" i="12" s="1"/>
  <c r="V394" i="12"/>
  <c r="T416" i="12"/>
  <c r="Z416" i="12" s="1"/>
  <c r="U417" i="12"/>
  <c r="X417" i="12" s="1"/>
  <c r="T422" i="12"/>
  <c r="Z422" i="12" s="1"/>
  <c r="T448" i="12"/>
  <c r="Z448" i="12" s="1"/>
  <c r="V450" i="12"/>
  <c r="V143" i="12"/>
  <c r="T188" i="12"/>
  <c r="Z188" i="12" s="1"/>
  <c r="V197" i="12"/>
  <c r="T201" i="12"/>
  <c r="Z201" i="12" s="1"/>
  <c r="V202" i="12"/>
  <c r="T215" i="12"/>
  <c r="Z215" i="12" s="1"/>
  <c r="V216" i="12"/>
  <c r="T220" i="12"/>
  <c r="Z220" i="12" s="1"/>
  <c r="T224" i="12"/>
  <c r="Z224" i="12" s="1"/>
  <c r="T338" i="12"/>
  <c r="Z338" i="12" s="1"/>
  <c r="T363" i="12"/>
  <c r="Z363" i="12" s="1"/>
  <c r="T367" i="12"/>
  <c r="Z367" i="12" s="1"/>
  <c r="V372" i="12"/>
  <c r="U108" i="12"/>
  <c r="X108" i="12" s="1"/>
  <c r="T116" i="12"/>
  <c r="Z116" i="12" s="1"/>
  <c r="U134" i="12"/>
  <c r="X134" i="12" s="1"/>
  <c r="T154" i="12"/>
  <c r="Z154" i="12" s="1"/>
  <c r="T210" i="12"/>
  <c r="Z210" i="12" s="1"/>
  <c r="T60" i="12"/>
  <c r="Z60" i="12" s="1"/>
  <c r="T77" i="12"/>
  <c r="Z77" i="12" s="1"/>
  <c r="T81" i="12"/>
  <c r="Z81" i="12" s="1"/>
  <c r="T101" i="12"/>
  <c r="Z101" i="12" s="1"/>
  <c r="U102" i="12"/>
  <c r="X102" i="12" s="1"/>
  <c r="T244" i="12"/>
  <c r="Z244" i="12" s="1"/>
  <c r="T341" i="12"/>
  <c r="Z341" i="12" s="1"/>
  <c r="T345" i="12"/>
  <c r="Z345" i="12" s="1"/>
  <c r="T362" i="12"/>
  <c r="Z362" i="12" s="1"/>
  <c r="T370" i="12"/>
  <c r="Z370" i="12" s="1"/>
  <c r="T413" i="12"/>
  <c r="Z413" i="12" s="1"/>
  <c r="V414" i="12"/>
  <c r="T419" i="12"/>
  <c r="Z419" i="12" s="1"/>
  <c r="V420" i="12"/>
  <c r="V446" i="12"/>
  <c r="T454" i="12"/>
  <c r="Z454" i="12" s="1"/>
  <c r="V116" i="12"/>
  <c r="T199" i="12"/>
  <c r="Z199" i="12" s="1"/>
  <c r="V263" i="12"/>
  <c r="T267" i="12"/>
  <c r="Z267" i="12" s="1"/>
  <c r="T275" i="12"/>
  <c r="Z275" i="12" s="1"/>
  <c r="T279" i="12"/>
  <c r="Z279" i="12" s="1"/>
  <c r="T288" i="12"/>
  <c r="Z288" i="12" s="1"/>
  <c r="U354" i="12"/>
  <c r="X354" i="12" s="1"/>
  <c r="T378" i="12"/>
  <c r="Z378" i="12" s="1"/>
  <c r="T382" i="12"/>
  <c r="Z382" i="12" s="1"/>
  <c r="T399" i="12"/>
  <c r="Z399" i="12" s="1"/>
  <c r="T432" i="12"/>
  <c r="Z432" i="12" s="1"/>
  <c r="T440" i="12"/>
  <c r="Z440" i="12" s="1"/>
  <c r="U441" i="12"/>
  <c r="X441" i="12" s="1"/>
  <c r="T452" i="12"/>
  <c r="Z452" i="12" s="1"/>
  <c r="T453" i="12"/>
  <c r="Z453" i="12" s="1"/>
  <c r="T455" i="12"/>
  <c r="Z455" i="12" s="1"/>
  <c r="U113" i="12"/>
  <c r="X113" i="12" s="1"/>
  <c r="T252" i="12"/>
  <c r="Z252" i="12" s="1"/>
  <c r="V268" i="12"/>
  <c r="T321" i="12"/>
  <c r="Z321" i="12" s="1"/>
  <c r="T325" i="12"/>
  <c r="Z325" i="12" s="1"/>
  <c r="U330" i="12"/>
  <c r="X330" i="12" s="1"/>
  <c r="V348" i="12"/>
  <c r="V398" i="12"/>
  <c r="V70" i="12"/>
  <c r="T75" i="12"/>
  <c r="Z75" i="12" s="1"/>
  <c r="T79" i="12"/>
  <c r="Z79" i="12" s="1"/>
  <c r="T100" i="12"/>
  <c r="Z100" i="12" s="1"/>
  <c r="V112" i="12"/>
  <c r="T153" i="12"/>
  <c r="Z153" i="12" s="1"/>
  <c r="T157" i="12"/>
  <c r="Z157" i="12" s="1"/>
  <c r="T175" i="12"/>
  <c r="Z175" i="12" s="1"/>
  <c r="T180" i="12"/>
  <c r="Z180" i="12" s="1"/>
  <c r="T193" i="12"/>
  <c r="Z193" i="12" s="1"/>
  <c r="U194" i="12"/>
  <c r="X194" i="12" s="1"/>
  <c r="T209" i="12"/>
  <c r="Z209" i="12" s="1"/>
  <c r="V210" i="12"/>
  <c r="T228" i="12"/>
  <c r="Z228" i="12" s="1"/>
  <c r="T233" i="12"/>
  <c r="Z233" i="12" s="1"/>
  <c r="T266" i="12"/>
  <c r="Z266" i="12" s="1"/>
  <c r="U267" i="12"/>
  <c r="X267" i="12" s="1"/>
  <c r="T271" i="12"/>
  <c r="Z271" i="12" s="1"/>
  <c r="T289" i="12"/>
  <c r="Z289" i="12" s="1"/>
  <c r="T293" i="12"/>
  <c r="Z293" i="12" s="1"/>
  <c r="T297" i="12"/>
  <c r="Z297" i="12" s="1"/>
  <c r="T302" i="12"/>
  <c r="Z302" i="12" s="1"/>
  <c r="T306" i="12"/>
  <c r="Z306" i="12" s="1"/>
  <c r="T310" i="12"/>
  <c r="Z310" i="12" s="1"/>
  <c r="T352" i="12"/>
  <c r="Z352" i="12" s="1"/>
  <c r="T361" i="12"/>
  <c r="Z361" i="12" s="1"/>
  <c r="T365" i="12"/>
  <c r="Z365" i="12" s="1"/>
  <c r="T369" i="12"/>
  <c r="Z369" i="12" s="1"/>
  <c r="T374" i="12"/>
  <c r="Z374" i="12" s="1"/>
  <c r="U375" i="12"/>
  <c r="X375" i="12" s="1"/>
  <c r="T379" i="12"/>
  <c r="Z379" i="12" s="1"/>
  <c r="T383" i="12"/>
  <c r="Z383" i="12" s="1"/>
  <c r="T387" i="12"/>
  <c r="Z387" i="12" s="1"/>
  <c r="T391" i="12"/>
  <c r="Z391" i="12" s="1"/>
  <c r="T403" i="12"/>
  <c r="Z403" i="12" s="1"/>
  <c r="T407" i="12"/>
  <c r="Z407" i="12" s="1"/>
  <c r="U413" i="12"/>
  <c r="X413" i="12" s="1"/>
  <c r="V422" i="12"/>
  <c r="U423" i="12"/>
  <c r="X423" i="12" s="1"/>
  <c r="T431" i="12"/>
  <c r="Z431" i="12" s="1"/>
  <c r="T436" i="12"/>
  <c r="Z436" i="12" s="1"/>
  <c r="V442" i="12"/>
  <c r="T68" i="12"/>
  <c r="Z68" i="12" s="1"/>
  <c r="T74" i="12"/>
  <c r="Z74" i="12" s="1"/>
  <c r="T78" i="12"/>
  <c r="Z78" i="12" s="1"/>
  <c r="V83" i="12"/>
  <c r="T104" i="12"/>
  <c r="Z104" i="12" s="1"/>
  <c r="T125" i="12"/>
  <c r="Z125" i="12" s="1"/>
  <c r="U126" i="12"/>
  <c r="X126" i="12" s="1"/>
  <c r="T134" i="12"/>
  <c r="Z134" i="12" s="1"/>
  <c r="T156" i="12"/>
  <c r="Z156" i="12" s="1"/>
  <c r="V180" i="12"/>
  <c r="T192" i="12"/>
  <c r="Z192" i="12" s="1"/>
  <c r="T197" i="12"/>
  <c r="Z197" i="12" s="1"/>
  <c r="T208" i="12"/>
  <c r="Z208" i="12" s="1"/>
  <c r="T218" i="12"/>
  <c r="Z218" i="12" s="1"/>
  <c r="V228" i="12"/>
  <c r="T270" i="12"/>
  <c r="Z270" i="12" s="1"/>
  <c r="T292" i="12"/>
  <c r="Z292" i="12" s="1"/>
  <c r="T296" i="12"/>
  <c r="Z296" i="12" s="1"/>
  <c r="T305" i="12"/>
  <c r="Z305" i="12" s="1"/>
  <c r="T309" i="12"/>
  <c r="Z309" i="12" s="1"/>
  <c r="V310" i="12"/>
  <c r="T386" i="12"/>
  <c r="Z386" i="12" s="1"/>
  <c r="T390" i="12"/>
  <c r="Z390" i="12" s="1"/>
  <c r="U391" i="12"/>
  <c r="X391" i="12" s="1"/>
  <c r="T401" i="12"/>
  <c r="Z401" i="12" s="1"/>
  <c r="T406" i="12"/>
  <c r="Z406" i="12" s="1"/>
  <c r="T410" i="12"/>
  <c r="Z410" i="12" s="1"/>
  <c r="T411" i="12"/>
  <c r="Z411" i="12" s="1"/>
  <c r="U436" i="12"/>
  <c r="X436" i="12" s="1"/>
  <c r="T59" i="12"/>
  <c r="Z59" i="12" s="1"/>
  <c r="T63" i="12"/>
  <c r="Z63" i="12" s="1"/>
  <c r="V64" i="12"/>
  <c r="T73" i="12"/>
  <c r="Z73" i="12" s="1"/>
  <c r="T86" i="12"/>
  <c r="Z86" i="12" s="1"/>
  <c r="T90" i="12"/>
  <c r="Z90" i="12" s="1"/>
  <c r="T98" i="12"/>
  <c r="Z98" i="12" s="1"/>
  <c r="T109" i="12"/>
  <c r="Z109" i="12" s="1"/>
  <c r="T115" i="12"/>
  <c r="Z115" i="12" s="1"/>
  <c r="T129" i="12"/>
  <c r="Z129" i="12" s="1"/>
  <c r="T147" i="12"/>
  <c r="Z147" i="12" s="1"/>
  <c r="T164" i="12"/>
  <c r="Z164" i="12" s="1"/>
  <c r="T169" i="12"/>
  <c r="Z169" i="12" s="1"/>
  <c r="U174" i="12"/>
  <c r="X174" i="12" s="1"/>
  <c r="T178" i="12"/>
  <c r="Z178" i="12" s="1"/>
  <c r="V179" i="12"/>
  <c r="T183" i="12"/>
  <c r="Z183" i="12" s="1"/>
  <c r="T187" i="12"/>
  <c r="Z187" i="12" s="1"/>
  <c r="T191" i="12"/>
  <c r="Z191" i="12" s="1"/>
  <c r="T196" i="12"/>
  <c r="Z196" i="12" s="1"/>
  <c r="T212" i="12"/>
  <c r="Z212" i="12" s="1"/>
  <c r="T222" i="12"/>
  <c r="Z222" i="12" s="1"/>
  <c r="T226" i="12"/>
  <c r="Z226" i="12" s="1"/>
  <c r="T236" i="12"/>
  <c r="Z236" i="12" s="1"/>
  <c r="T240" i="12"/>
  <c r="Z240" i="12" s="1"/>
  <c r="T245" i="12"/>
  <c r="Z245" i="12" s="1"/>
  <c r="T250" i="12"/>
  <c r="Z250" i="12" s="1"/>
  <c r="T254" i="12"/>
  <c r="Z254" i="12" s="1"/>
  <c r="T300" i="12"/>
  <c r="Z300" i="12" s="1"/>
  <c r="T327" i="12"/>
  <c r="Z327" i="12" s="1"/>
  <c r="T344" i="12"/>
  <c r="Z344" i="12" s="1"/>
  <c r="V373" i="12"/>
  <c r="T395" i="12"/>
  <c r="Z395" i="12" s="1"/>
  <c r="U418" i="12"/>
  <c r="X418" i="12" s="1"/>
  <c r="V430" i="12"/>
  <c r="U401" i="12"/>
  <c r="X401" i="12" s="1"/>
  <c r="T405" i="12"/>
  <c r="Z405" i="12" s="1"/>
  <c r="U410" i="12"/>
  <c r="X410" i="12" s="1"/>
  <c r="T415" i="12"/>
  <c r="Z415" i="12" s="1"/>
  <c r="T433" i="12"/>
  <c r="Z433" i="12" s="1"/>
  <c r="U434" i="12"/>
  <c r="X434" i="12" s="1"/>
  <c r="U451" i="12"/>
  <c r="X451" i="12" s="1"/>
  <c r="U453" i="12"/>
  <c r="X453" i="12" s="1"/>
  <c r="U455" i="12"/>
  <c r="X455" i="12" s="1"/>
  <c r="T62" i="12"/>
  <c r="Z62" i="12" s="1"/>
  <c r="T71" i="12"/>
  <c r="Z71" i="12" s="1"/>
  <c r="V73" i="12"/>
  <c r="T93" i="12"/>
  <c r="Z93" i="12" s="1"/>
  <c r="T97" i="12"/>
  <c r="Z97" i="12" s="1"/>
  <c r="V98" i="12"/>
  <c r="T114" i="12"/>
  <c r="Z114" i="12" s="1"/>
  <c r="T132" i="12"/>
  <c r="Z132" i="12" s="1"/>
  <c r="T137" i="12"/>
  <c r="Z137" i="12" s="1"/>
  <c r="U142" i="12"/>
  <c r="X142" i="12" s="1"/>
  <c r="T150" i="12"/>
  <c r="Z150" i="12" s="1"/>
  <c r="V151" i="12"/>
  <c r="T163" i="12"/>
  <c r="Z163" i="12" s="1"/>
  <c r="T182" i="12"/>
  <c r="Z182" i="12" s="1"/>
  <c r="T186" i="12"/>
  <c r="Z186" i="12" s="1"/>
  <c r="T190" i="12"/>
  <c r="Z190" i="12" s="1"/>
  <c r="U191" i="12"/>
  <c r="X191" i="12" s="1"/>
  <c r="T195" i="12"/>
  <c r="Z195" i="12" s="1"/>
  <c r="V196" i="12"/>
  <c r="U207" i="12"/>
  <c r="X207" i="12" s="1"/>
  <c r="V226" i="12"/>
  <c r="T230" i="12"/>
  <c r="Z230" i="12" s="1"/>
  <c r="T239" i="12"/>
  <c r="Z239" i="12" s="1"/>
  <c r="V259" i="12"/>
  <c r="V278" i="12"/>
  <c r="T314" i="12"/>
  <c r="Z314" i="12" s="1"/>
  <c r="T322" i="12"/>
  <c r="Z322" i="12" s="1"/>
  <c r="T326" i="12"/>
  <c r="Z326" i="12" s="1"/>
  <c r="T330" i="12"/>
  <c r="Z330" i="12" s="1"/>
  <c r="T343" i="12"/>
  <c r="Z343" i="12" s="1"/>
  <c r="T348" i="12"/>
  <c r="Z348" i="12" s="1"/>
  <c r="T376" i="12"/>
  <c r="Z376" i="12" s="1"/>
  <c r="U377" i="12"/>
  <c r="X377" i="12" s="1"/>
  <c r="T398" i="12"/>
  <c r="Z398" i="12" s="1"/>
  <c r="T424" i="12"/>
  <c r="Z424" i="12" s="1"/>
  <c r="T428" i="12"/>
  <c r="Z428" i="12" s="1"/>
  <c r="T438" i="12"/>
  <c r="Z438" i="12" s="1"/>
  <c r="T443" i="12"/>
  <c r="Z443" i="12" s="1"/>
  <c r="U61" i="12"/>
  <c r="X61" i="12" s="1"/>
  <c r="U94" i="12"/>
  <c r="X94" i="12" s="1"/>
  <c r="U139" i="12"/>
  <c r="X139" i="12" s="1"/>
  <c r="U190" i="12"/>
  <c r="X190" i="12" s="1"/>
  <c r="V229" i="12"/>
  <c r="U234" i="12"/>
  <c r="X234" i="12" s="1"/>
  <c r="U275" i="12"/>
  <c r="X275" i="12" s="1"/>
  <c r="U298" i="12"/>
  <c r="X298" i="12" s="1"/>
  <c r="V344" i="12"/>
  <c r="U359" i="12"/>
  <c r="X359" i="12" s="1"/>
  <c r="U356" i="12"/>
  <c r="X356" i="12" s="1"/>
  <c r="U357" i="12"/>
  <c r="X357" i="12" s="1"/>
  <c r="T447" i="12"/>
  <c r="Z447" i="12" s="1"/>
  <c r="U110" i="12"/>
  <c r="X110" i="12" s="1"/>
  <c r="U59" i="12"/>
  <c r="X59" i="12" s="1"/>
  <c r="U111" i="12"/>
  <c r="X111" i="12" s="1"/>
  <c r="V127" i="12"/>
  <c r="T142" i="12"/>
  <c r="Z142" i="12" s="1"/>
  <c r="V153" i="12"/>
  <c r="U166" i="12"/>
  <c r="X166" i="12" s="1"/>
  <c r="U176" i="12"/>
  <c r="X176" i="12" s="1"/>
  <c r="U177" i="12"/>
  <c r="X177" i="12" s="1"/>
  <c r="V362" i="12"/>
  <c r="V424" i="12"/>
  <c r="V96" i="12"/>
  <c r="U131" i="12"/>
  <c r="X131" i="12" s="1"/>
  <c r="V198" i="12"/>
  <c r="V277" i="12"/>
  <c r="V309" i="12"/>
  <c r="V347" i="12"/>
  <c r="V376" i="12"/>
  <c r="U385" i="12"/>
  <c r="X385" i="12" s="1"/>
  <c r="V406" i="12"/>
  <c r="T418" i="12"/>
  <c r="Z418" i="12" s="1"/>
  <c r="U444" i="12"/>
  <c r="X444" i="12" s="1"/>
  <c r="V90" i="12"/>
  <c r="V140" i="12"/>
  <c r="U150" i="12"/>
  <c r="X150" i="12" s="1"/>
  <c r="U186" i="12"/>
  <c r="X186" i="12" s="1"/>
  <c r="U281" i="12"/>
  <c r="X281" i="12" s="1"/>
  <c r="T111" i="12"/>
  <c r="Z111" i="12" s="1"/>
  <c r="V121" i="12"/>
  <c r="T126" i="12"/>
  <c r="Z126" i="12" s="1"/>
  <c r="V128" i="12"/>
  <c r="U129" i="12"/>
  <c r="X129" i="12" s="1"/>
  <c r="V159" i="12"/>
  <c r="V161" i="12"/>
  <c r="U168" i="12"/>
  <c r="X168" i="12" s="1"/>
  <c r="V175" i="12"/>
  <c r="V236" i="12"/>
  <c r="V254" i="12"/>
  <c r="V316" i="12"/>
  <c r="U336" i="12"/>
  <c r="X336" i="12" s="1"/>
  <c r="U343" i="12"/>
  <c r="X343" i="12" s="1"/>
  <c r="V358" i="12"/>
  <c r="V364" i="12"/>
  <c r="V374" i="12"/>
  <c r="V400" i="12"/>
  <c r="U445" i="12"/>
  <c r="X445" i="12" s="1"/>
  <c r="V448" i="12"/>
  <c r="V62" i="12"/>
  <c r="V69" i="12"/>
  <c r="V88" i="12"/>
  <c r="T145" i="12"/>
  <c r="Z145" i="12" s="1"/>
  <c r="V152" i="12"/>
  <c r="V192" i="12"/>
  <c r="V252" i="12"/>
  <c r="U297" i="12"/>
  <c r="X297" i="12" s="1"/>
  <c r="V329" i="12"/>
  <c r="U334" i="12"/>
  <c r="X334" i="12" s="1"/>
  <c r="V390" i="12"/>
  <c r="U407" i="12"/>
  <c r="X407" i="12" s="1"/>
  <c r="T315" i="12"/>
  <c r="Z315" i="12" s="1"/>
  <c r="T85" i="12"/>
  <c r="Z85" i="12" s="1"/>
  <c r="U262" i="12"/>
  <c r="X262" i="12" s="1"/>
  <c r="U396" i="12"/>
  <c r="X396" i="12" s="1"/>
  <c r="T412" i="12"/>
  <c r="Z412" i="12" s="1"/>
  <c r="T442" i="12"/>
  <c r="Z442" i="12" s="1"/>
  <c r="U67" i="12"/>
  <c r="X67" i="12" s="1"/>
  <c r="T83" i="12"/>
  <c r="Z83" i="12" s="1"/>
  <c r="U85" i="12"/>
  <c r="X85" i="12" s="1"/>
  <c r="U86" i="12"/>
  <c r="X86" i="12" s="1"/>
  <c r="U92" i="12"/>
  <c r="X92" i="12" s="1"/>
  <c r="V93" i="12"/>
  <c r="U118" i="12"/>
  <c r="X118" i="12" s="1"/>
  <c r="V124" i="12"/>
  <c r="V137" i="12"/>
  <c r="U171" i="12"/>
  <c r="X171" i="12" s="1"/>
  <c r="U182" i="12"/>
  <c r="X182" i="12" s="1"/>
  <c r="U188" i="12"/>
  <c r="X188" i="12" s="1"/>
  <c r="U189" i="12"/>
  <c r="X189" i="12" s="1"/>
  <c r="U223" i="12"/>
  <c r="X223" i="12" s="1"/>
  <c r="V224" i="12"/>
  <c r="V232" i="12"/>
  <c r="U239" i="12"/>
  <c r="X239" i="12" s="1"/>
  <c r="V261" i="12"/>
  <c r="U270" i="12"/>
  <c r="X270" i="12" s="1"/>
  <c r="U290" i="12"/>
  <c r="X290" i="12" s="1"/>
  <c r="V291" i="12"/>
  <c r="V323" i="12"/>
  <c r="U340" i="12"/>
  <c r="X340" i="12" s="1"/>
  <c r="V352" i="12"/>
  <c r="U367" i="12"/>
  <c r="X367" i="12" s="1"/>
  <c r="V368" i="12"/>
  <c r="U369" i="12"/>
  <c r="X369" i="12" s="1"/>
  <c r="U383" i="12"/>
  <c r="X383" i="12" s="1"/>
  <c r="V384" i="12"/>
  <c r="U404" i="12"/>
  <c r="X404" i="12" s="1"/>
  <c r="T420" i="12"/>
  <c r="Z420" i="12" s="1"/>
  <c r="U439" i="12"/>
  <c r="X439" i="12" s="1"/>
  <c r="U99" i="12"/>
  <c r="X99" i="12" s="1"/>
  <c r="U123" i="12"/>
  <c r="X123" i="12" s="1"/>
  <c r="V148" i="12"/>
  <c r="U199" i="12"/>
  <c r="X199" i="12" s="1"/>
  <c r="V200" i="12"/>
  <c r="V208" i="12"/>
  <c r="V230" i="12"/>
  <c r="U231" i="12"/>
  <c r="X231" i="12" s="1"/>
  <c r="U257" i="12"/>
  <c r="X257" i="12" s="1"/>
  <c r="V260" i="12"/>
  <c r="V269" i="12"/>
  <c r="U289" i="12"/>
  <c r="X289" i="12" s="1"/>
  <c r="V339" i="12"/>
  <c r="U346" i="12"/>
  <c r="X346" i="12" s="1"/>
  <c r="U349" i="12"/>
  <c r="X349" i="12" s="1"/>
  <c r="V351" i="12"/>
  <c r="V366" i="12"/>
  <c r="V382" i="12"/>
  <c r="U425" i="12"/>
  <c r="X425" i="12" s="1"/>
  <c r="U293" i="12"/>
  <c r="X293" i="12" s="1"/>
  <c r="V293" i="12"/>
  <c r="U426" i="12"/>
  <c r="X426" i="12" s="1"/>
  <c r="V426" i="12"/>
  <c r="U184" i="12"/>
  <c r="X184" i="12" s="1"/>
  <c r="V184" i="12"/>
  <c r="U238" i="12"/>
  <c r="X238" i="12" s="1"/>
  <c r="V238" i="12"/>
  <c r="V388" i="12"/>
  <c r="U388" i="12"/>
  <c r="X388" i="12" s="1"/>
  <c r="V318" i="12"/>
  <c r="U318" i="12"/>
  <c r="X318" i="12" s="1"/>
  <c r="V115" i="12"/>
  <c r="U115" i="12"/>
  <c r="X115" i="12" s="1"/>
  <c r="U220" i="12"/>
  <c r="X220" i="12" s="1"/>
  <c r="V220" i="12"/>
  <c r="U285" i="12"/>
  <c r="X285" i="12" s="1"/>
  <c r="V285" i="12"/>
  <c r="U308" i="12"/>
  <c r="X308" i="12" s="1"/>
  <c r="V308" i="12"/>
  <c r="U416" i="12"/>
  <c r="X416" i="12" s="1"/>
  <c r="V416" i="12"/>
  <c r="V77" i="12"/>
  <c r="U77" i="12"/>
  <c r="X77" i="12" s="1"/>
  <c r="T99" i="12"/>
  <c r="Z99" i="12" s="1"/>
  <c r="V103" i="12"/>
  <c r="U103" i="12"/>
  <c r="X103" i="12" s="1"/>
  <c r="T108" i="12"/>
  <c r="Z108" i="12" s="1"/>
  <c r="T121" i="12"/>
  <c r="Z121" i="12" s="1"/>
  <c r="T146" i="12"/>
  <c r="Z146" i="12" s="1"/>
  <c r="U147" i="12"/>
  <c r="X147" i="12" s="1"/>
  <c r="V158" i="12"/>
  <c r="U158" i="12"/>
  <c r="X158" i="12" s="1"/>
  <c r="U169" i="12"/>
  <c r="X169" i="12" s="1"/>
  <c r="V169" i="12"/>
  <c r="T173" i="12"/>
  <c r="Z173" i="12" s="1"/>
  <c r="T174" i="12"/>
  <c r="Z174" i="12" s="1"/>
  <c r="T204" i="12"/>
  <c r="Z204" i="12" s="1"/>
  <c r="T216" i="12"/>
  <c r="Z216" i="12" s="1"/>
  <c r="V237" i="12"/>
  <c r="T265" i="12"/>
  <c r="Z265" i="12" s="1"/>
  <c r="V266" i="12"/>
  <c r="U266" i="12"/>
  <c r="X266" i="12" s="1"/>
  <c r="T278" i="12"/>
  <c r="Z278" i="12" s="1"/>
  <c r="T280" i="12"/>
  <c r="Z280" i="12" s="1"/>
  <c r="U317" i="12"/>
  <c r="X317" i="12" s="1"/>
  <c r="V317" i="12"/>
  <c r="T337" i="12"/>
  <c r="Z337" i="12" s="1"/>
  <c r="U412" i="12"/>
  <c r="X412" i="12" s="1"/>
  <c r="V438" i="12"/>
  <c r="V440" i="12"/>
  <c r="U71" i="12"/>
  <c r="X71" i="12" s="1"/>
  <c r="V71" i="12"/>
  <c r="U79" i="12"/>
  <c r="X79" i="12" s="1"/>
  <c r="V79" i="12"/>
  <c r="V433" i="12"/>
  <c r="U433" i="12"/>
  <c r="X433" i="12" s="1"/>
  <c r="T82" i="12"/>
  <c r="Z82" i="12" s="1"/>
  <c r="U214" i="12"/>
  <c r="X214" i="12" s="1"/>
  <c r="V214" i="12"/>
  <c r="V255" i="12"/>
  <c r="U255" i="12"/>
  <c r="X255" i="12" s="1"/>
  <c r="V274" i="12"/>
  <c r="U274" i="12"/>
  <c r="X274" i="12" s="1"/>
  <c r="V286" i="12"/>
  <c r="U286" i="12"/>
  <c r="X286" i="12" s="1"/>
  <c r="U324" i="12"/>
  <c r="X324" i="12" s="1"/>
  <c r="V324" i="12"/>
  <c r="V78" i="12"/>
  <c r="U78" i="12"/>
  <c r="X78" i="12" s="1"/>
  <c r="T184" i="12"/>
  <c r="Z184" i="12" s="1"/>
  <c r="V302" i="12"/>
  <c r="U302" i="12"/>
  <c r="X302" i="12" s="1"/>
  <c r="U307" i="12"/>
  <c r="X307" i="12" s="1"/>
  <c r="V307" i="12"/>
  <c r="U315" i="12"/>
  <c r="X315" i="12" s="1"/>
  <c r="V321" i="12"/>
  <c r="U321" i="12"/>
  <c r="X321" i="12" s="1"/>
  <c r="V380" i="12"/>
  <c r="U380" i="12"/>
  <c r="X380" i="12" s="1"/>
  <c r="T61" i="12"/>
  <c r="Z61" i="12" s="1"/>
  <c r="V75" i="12"/>
  <c r="V80" i="12"/>
  <c r="U80" i="12"/>
  <c r="X80" i="12" s="1"/>
  <c r="T88" i="12"/>
  <c r="Z88" i="12" s="1"/>
  <c r="V100" i="12"/>
  <c r="U100" i="12"/>
  <c r="X100" i="12" s="1"/>
  <c r="T106" i="12"/>
  <c r="Z106" i="12" s="1"/>
  <c r="U107" i="12"/>
  <c r="X107" i="12" s="1"/>
  <c r="T133" i="12"/>
  <c r="Z133" i="12" s="1"/>
  <c r="T135" i="12"/>
  <c r="Z135" i="12" s="1"/>
  <c r="U155" i="12"/>
  <c r="X155" i="12" s="1"/>
  <c r="U156" i="12"/>
  <c r="X156" i="12" s="1"/>
  <c r="T202" i="12"/>
  <c r="Z202" i="12" s="1"/>
  <c r="T256" i="12"/>
  <c r="Z256" i="12" s="1"/>
  <c r="T258" i="12"/>
  <c r="Z258" i="12" s="1"/>
  <c r="T259" i="12"/>
  <c r="Z259" i="12" s="1"/>
  <c r="T262" i="12"/>
  <c r="Z262" i="12" s="1"/>
  <c r="V265" i="12"/>
  <c r="U265" i="12"/>
  <c r="X265" i="12" s="1"/>
  <c r="V283" i="12"/>
  <c r="U283" i="12"/>
  <c r="X283" i="12" s="1"/>
  <c r="V294" i="12"/>
  <c r="T329" i="12"/>
  <c r="Z329" i="12" s="1"/>
  <c r="V331" i="12"/>
  <c r="T396" i="12"/>
  <c r="Z396" i="12" s="1"/>
  <c r="V409" i="12"/>
  <c r="U409" i="12"/>
  <c r="X409" i="12" s="1"/>
  <c r="U120" i="12"/>
  <c r="X120" i="12" s="1"/>
  <c r="V120" i="12"/>
  <c r="U135" i="12"/>
  <c r="X135" i="12" s="1"/>
  <c r="V135" i="12"/>
  <c r="V163" i="12"/>
  <c r="U163" i="12"/>
  <c r="X163" i="12" s="1"/>
  <c r="V63" i="12"/>
  <c r="T118" i="12"/>
  <c r="Z118" i="12" s="1"/>
  <c r="T120" i="12"/>
  <c r="Z120" i="12" s="1"/>
  <c r="U136" i="12"/>
  <c r="X136" i="12" s="1"/>
  <c r="V136" i="12"/>
  <c r="T141" i="12"/>
  <c r="Z141" i="12" s="1"/>
  <c r="V144" i="12"/>
  <c r="U145" i="12"/>
  <c r="X145" i="12" s="1"/>
  <c r="T152" i="12"/>
  <c r="Z152" i="12" s="1"/>
  <c r="T185" i="12"/>
  <c r="Z185" i="12" s="1"/>
  <c r="V187" i="12"/>
  <c r="U187" i="12"/>
  <c r="X187" i="12" s="1"/>
  <c r="T214" i="12"/>
  <c r="Z214" i="12" s="1"/>
  <c r="V215" i="12"/>
  <c r="U215" i="12"/>
  <c r="X215" i="12" s="1"/>
  <c r="U222" i="12"/>
  <c r="X222" i="12" s="1"/>
  <c r="V222" i="12"/>
  <c r="T248" i="12"/>
  <c r="Z248" i="12" s="1"/>
  <c r="V250" i="12"/>
  <c r="U250" i="12"/>
  <c r="X250" i="12" s="1"/>
  <c r="T273" i="12"/>
  <c r="Z273" i="12" s="1"/>
  <c r="T274" i="12"/>
  <c r="Z274" i="12" s="1"/>
  <c r="U301" i="12"/>
  <c r="X301" i="12" s="1"/>
  <c r="V301" i="12"/>
  <c r="T304" i="12"/>
  <c r="Z304" i="12" s="1"/>
  <c r="V313" i="12"/>
  <c r="U313" i="12"/>
  <c r="X313" i="12" s="1"/>
  <c r="T417" i="12"/>
  <c r="Z417" i="12" s="1"/>
  <c r="V428" i="12"/>
  <c r="U428" i="12"/>
  <c r="X428" i="12" s="1"/>
  <c r="T112" i="12"/>
  <c r="Z112" i="12" s="1"/>
  <c r="T113" i="12"/>
  <c r="Z113" i="12" s="1"/>
  <c r="T160" i="12"/>
  <c r="Z160" i="12" s="1"/>
  <c r="T167" i="12"/>
  <c r="Z167" i="12" s="1"/>
  <c r="T172" i="12"/>
  <c r="Z172" i="12" s="1"/>
  <c r="T206" i="12"/>
  <c r="Z206" i="12" s="1"/>
  <c r="T207" i="12"/>
  <c r="Z207" i="12" s="1"/>
  <c r="T211" i="12"/>
  <c r="Z211" i="12" s="1"/>
  <c r="T213" i="12"/>
  <c r="Z213" i="12" s="1"/>
  <c r="T232" i="12"/>
  <c r="Z232" i="12" s="1"/>
  <c r="U246" i="12"/>
  <c r="X246" i="12" s="1"/>
  <c r="V246" i="12"/>
  <c r="T253" i="12"/>
  <c r="Z253" i="12" s="1"/>
  <c r="T283" i="12"/>
  <c r="Z283" i="12" s="1"/>
  <c r="U284" i="12"/>
  <c r="X284" i="12" s="1"/>
  <c r="V284" i="12"/>
  <c r="U292" i="12"/>
  <c r="X292" i="12" s="1"/>
  <c r="V292" i="12"/>
  <c r="U300" i="12"/>
  <c r="X300" i="12" s="1"/>
  <c r="V300" i="12"/>
  <c r="T334" i="12"/>
  <c r="Z334" i="12" s="1"/>
  <c r="T346" i="12"/>
  <c r="Z346" i="12" s="1"/>
  <c r="V361" i="12"/>
  <c r="U361" i="12"/>
  <c r="X361" i="12" s="1"/>
  <c r="T393" i="12"/>
  <c r="Z393" i="12" s="1"/>
  <c r="T400" i="12"/>
  <c r="Z400" i="12" s="1"/>
  <c r="T408" i="12"/>
  <c r="Z408" i="12" s="1"/>
  <c r="T421" i="12"/>
  <c r="Z421" i="12" s="1"/>
  <c r="T423" i="12"/>
  <c r="Z423" i="12" s="1"/>
  <c r="T69" i="12"/>
  <c r="Z69" i="12" s="1"/>
  <c r="V241" i="12"/>
  <c r="U241" i="12"/>
  <c r="X241" i="12" s="1"/>
  <c r="V314" i="12"/>
  <c r="U314" i="12"/>
  <c r="X314" i="12" s="1"/>
  <c r="V431" i="12"/>
  <c r="T158" i="12"/>
  <c r="Z158" i="12" s="1"/>
  <c r="V305" i="12"/>
  <c r="U305" i="12"/>
  <c r="X305" i="12" s="1"/>
  <c r="V326" i="12"/>
  <c r="U326" i="12"/>
  <c r="X326" i="12" s="1"/>
  <c r="U432" i="12"/>
  <c r="X432" i="12" s="1"/>
  <c r="V432" i="12"/>
  <c r="T64" i="12"/>
  <c r="Z64" i="12" s="1"/>
  <c r="T65" i="12"/>
  <c r="Z65" i="12" s="1"/>
  <c r="T72" i="12"/>
  <c r="Z72" i="12" s="1"/>
  <c r="T89" i="12"/>
  <c r="Z89" i="12" s="1"/>
  <c r="T94" i="12"/>
  <c r="Z94" i="12" s="1"/>
  <c r="T122" i="12"/>
  <c r="Z122" i="12" s="1"/>
  <c r="T123" i="12"/>
  <c r="Z123" i="12" s="1"/>
  <c r="T127" i="12"/>
  <c r="Z127" i="12" s="1"/>
  <c r="T128" i="12"/>
  <c r="Z128" i="12" s="1"/>
  <c r="T138" i="12"/>
  <c r="Z138" i="12" s="1"/>
  <c r="T139" i="12"/>
  <c r="Z139" i="12" s="1"/>
  <c r="T143" i="12"/>
  <c r="Z143" i="12" s="1"/>
  <c r="T144" i="12"/>
  <c r="Z144" i="12" s="1"/>
  <c r="T149" i="12"/>
  <c r="Z149" i="12" s="1"/>
  <c r="T151" i="12"/>
  <c r="Z151" i="12" s="1"/>
  <c r="T176" i="12"/>
  <c r="Z176" i="12" s="1"/>
  <c r="T247" i="12"/>
  <c r="Z247" i="12" s="1"/>
  <c r="U325" i="12"/>
  <c r="X325" i="12" s="1"/>
  <c r="V325" i="12"/>
  <c r="T340" i="12"/>
  <c r="Z340" i="12" s="1"/>
  <c r="T371" i="12"/>
  <c r="Z371" i="12" s="1"/>
  <c r="V378" i="12"/>
  <c r="U378" i="12"/>
  <c r="X378" i="12" s="1"/>
  <c r="V386" i="12"/>
  <c r="U386" i="12"/>
  <c r="X386" i="12" s="1"/>
  <c r="T446" i="12"/>
  <c r="Z446" i="12" s="1"/>
  <c r="U306" i="12"/>
  <c r="X306" i="12" s="1"/>
  <c r="T307" i="12"/>
  <c r="Z307" i="12" s="1"/>
  <c r="T318" i="12"/>
  <c r="Z318" i="12" s="1"/>
  <c r="T319" i="12"/>
  <c r="Z319" i="12" s="1"/>
  <c r="U322" i="12"/>
  <c r="X322" i="12" s="1"/>
  <c r="T323" i="12"/>
  <c r="Z323" i="12" s="1"/>
  <c r="V333" i="12"/>
  <c r="V341" i="12"/>
  <c r="V350" i="12"/>
  <c r="T353" i="12"/>
  <c r="Z353" i="12" s="1"/>
  <c r="T441" i="12"/>
  <c r="Z441" i="12" s="1"/>
  <c r="T221" i="12"/>
  <c r="Z221" i="12" s="1"/>
  <c r="T225" i="12"/>
  <c r="Z225" i="12" s="1"/>
  <c r="T227" i="12"/>
  <c r="Z227" i="12" s="1"/>
  <c r="T257" i="12"/>
  <c r="Z257" i="12" s="1"/>
  <c r="T317" i="12"/>
  <c r="Z317" i="12" s="1"/>
  <c r="T355" i="12"/>
  <c r="Z355" i="12" s="1"/>
  <c r="T356" i="12"/>
  <c r="Z356" i="12" s="1"/>
  <c r="T357" i="12"/>
  <c r="Z357" i="12" s="1"/>
  <c r="T358" i="12"/>
  <c r="Z358" i="12" s="1"/>
  <c r="T359" i="12"/>
  <c r="Z359" i="12" s="1"/>
  <c r="T360" i="12"/>
  <c r="Z360" i="12" s="1"/>
  <c r="T409" i="12"/>
  <c r="Z409" i="12" s="1"/>
  <c r="T414" i="12"/>
  <c r="Z414" i="12" s="1"/>
  <c r="T435" i="12"/>
  <c r="Z435" i="12" s="1"/>
  <c r="T437" i="12"/>
  <c r="Z437" i="12" s="1"/>
  <c r="T439" i="12"/>
  <c r="Z439" i="12" s="1"/>
  <c r="T444" i="12"/>
  <c r="Z444" i="12" s="1"/>
  <c r="T445" i="12"/>
  <c r="Z445" i="12" s="1"/>
  <c r="T171" i="12"/>
  <c r="Z171" i="12" s="1"/>
  <c r="U81" i="12"/>
  <c r="X81" i="12" s="1"/>
  <c r="V81" i="12"/>
  <c r="U119" i="12"/>
  <c r="X119" i="12" s="1"/>
  <c r="V119" i="12"/>
  <c r="T107" i="12"/>
  <c r="Z107" i="12" s="1"/>
  <c r="T165" i="12"/>
  <c r="Z165" i="12" s="1"/>
  <c r="V170" i="12"/>
  <c r="U170" i="12"/>
  <c r="X170" i="12" s="1"/>
  <c r="V211" i="12"/>
  <c r="U211" i="12"/>
  <c r="X211" i="12" s="1"/>
  <c r="U105" i="12"/>
  <c r="X105" i="12" s="1"/>
  <c r="V105" i="12"/>
  <c r="U114" i="12"/>
  <c r="X114" i="12" s="1"/>
  <c r="V114" i="12"/>
  <c r="V65" i="12"/>
  <c r="U106" i="12"/>
  <c r="X106" i="12" s="1"/>
  <c r="V106" i="12"/>
  <c r="V164" i="12"/>
  <c r="V146" i="12"/>
  <c r="U146" i="12"/>
  <c r="X146" i="12" s="1"/>
  <c r="V60" i="12"/>
  <c r="U60" i="12"/>
  <c r="X60" i="12" s="1"/>
  <c r="V97" i="12"/>
  <c r="U97" i="12"/>
  <c r="X97" i="12" s="1"/>
  <c r="V172" i="12"/>
  <c r="U172" i="12"/>
  <c r="X172" i="12" s="1"/>
  <c r="V245" i="12"/>
  <c r="U245" i="12"/>
  <c r="X245" i="12" s="1"/>
  <c r="V84" i="12"/>
  <c r="U84" i="12"/>
  <c r="X84" i="12" s="1"/>
  <c r="V101" i="12"/>
  <c r="U101" i="12"/>
  <c r="X101" i="12" s="1"/>
  <c r="U248" i="12"/>
  <c r="X248" i="12" s="1"/>
  <c r="V248" i="12"/>
  <c r="V130" i="12"/>
  <c r="U130" i="12"/>
  <c r="X130" i="12" s="1"/>
  <c r="V76" i="12"/>
  <c r="U76" i="12"/>
  <c r="X76" i="12" s="1"/>
  <c r="V95" i="12"/>
  <c r="U95" i="12"/>
  <c r="X95" i="12" s="1"/>
  <c r="V183" i="12"/>
  <c r="U183" i="12"/>
  <c r="X183" i="12" s="1"/>
  <c r="V253" i="12"/>
  <c r="U253" i="12"/>
  <c r="X253" i="12" s="1"/>
  <c r="V363" i="12"/>
  <c r="U363" i="12"/>
  <c r="X363" i="12" s="1"/>
  <c r="V68" i="12"/>
  <c r="U68" i="12"/>
  <c r="X68" i="12" s="1"/>
  <c r="V109" i="12"/>
  <c r="U109" i="12"/>
  <c r="X109" i="12" s="1"/>
  <c r="U240" i="12"/>
  <c r="X240" i="12" s="1"/>
  <c r="V240" i="12"/>
  <c r="U66" i="12"/>
  <c r="X66" i="12" s="1"/>
  <c r="U74" i="12"/>
  <c r="X74" i="12" s="1"/>
  <c r="U82" i="12"/>
  <c r="X82" i="12" s="1"/>
  <c r="U87" i="12"/>
  <c r="X87" i="12" s="1"/>
  <c r="U89" i="12"/>
  <c r="X89" i="12" s="1"/>
  <c r="V162" i="12"/>
  <c r="U162" i="12"/>
  <c r="X162" i="12" s="1"/>
  <c r="U91" i="12"/>
  <c r="X91" i="12" s="1"/>
  <c r="V219" i="12"/>
  <c r="U219" i="12"/>
  <c r="X219" i="12" s="1"/>
  <c r="V178" i="12"/>
  <c r="U178" i="12"/>
  <c r="X178" i="12" s="1"/>
  <c r="V203" i="12"/>
  <c r="U203" i="12"/>
  <c r="X203" i="12" s="1"/>
  <c r="V213" i="12"/>
  <c r="U213" i="12"/>
  <c r="X213" i="12" s="1"/>
  <c r="V227" i="12"/>
  <c r="U227" i="12"/>
  <c r="X227" i="12" s="1"/>
  <c r="T255" i="12"/>
  <c r="Z255" i="12" s="1"/>
  <c r="V122" i="12"/>
  <c r="U122" i="12"/>
  <c r="X122" i="12" s="1"/>
  <c r="V138" i="12"/>
  <c r="U138" i="12"/>
  <c r="X138" i="12" s="1"/>
  <c r="V154" i="12"/>
  <c r="U154" i="12"/>
  <c r="X154" i="12" s="1"/>
  <c r="T241" i="12"/>
  <c r="Z241" i="12" s="1"/>
  <c r="V273" i="12"/>
  <c r="U273" i="12"/>
  <c r="X273" i="12" s="1"/>
  <c r="V288" i="12"/>
  <c r="U288" i="12"/>
  <c r="X288" i="12" s="1"/>
  <c r="U117" i="12"/>
  <c r="X117" i="12" s="1"/>
  <c r="U125" i="12"/>
  <c r="X125" i="12" s="1"/>
  <c r="U133" i="12"/>
  <c r="X133" i="12" s="1"/>
  <c r="U141" i="12"/>
  <c r="X141" i="12" s="1"/>
  <c r="U149" i="12"/>
  <c r="X149" i="12" s="1"/>
  <c r="U157" i="12"/>
  <c r="X157" i="12" s="1"/>
  <c r="U165" i="12"/>
  <c r="X165" i="12" s="1"/>
  <c r="U173" i="12"/>
  <c r="X173" i="12" s="1"/>
  <c r="U181" i="12"/>
  <c r="X181" i="12" s="1"/>
  <c r="U185" i="12"/>
  <c r="X185" i="12" s="1"/>
  <c r="U205" i="12"/>
  <c r="X205" i="12" s="1"/>
  <c r="U221" i="12"/>
  <c r="X221" i="12" s="1"/>
  <c r="V251" i="12"/>
  <c r="U251" i="12"/>
  <c r="X251" i="12" s="1"/>
  <c r="U332" i="12"/>
  <c r="X332" i="12" s="1"/>
  <c r="V332" i="12"/>
  <c r="U408" i="12"/>
  <c r="X408" i="12" s="1"/>
  <c r="V408" i="12"/>
  <c r="V195" i="12"/>
  <c r="U195" i="12"/>
  <c r="X195" i="12" s="1"/>
  <c r="V243" i="12"/>
  <c r="U243" i="12"/>
  <c r="X243" i="12" s="1"/>
  <c r="V256" i="12"/>
  <c r="U276" i="12"/>
  <c r="X276" i="12" s="1"/>
  <c r="V276" i="12"/>
  <c r="V235" i="12"/>
  <c r="U235" i="12"/>
  <c r="X235" i="12" s="1"/>
  <c r="T249" i="12"/>
  <c r="Z249" i="12" s="1"/>
  <c r="T261" i="12"/>
  <c r="Z261" i="12" s="1"/>
  <c r="T285" i="12"/>
  <c r="Z285" i="12" s="1"/>
  <c r="V435" i="12"/>
  <c r="U435" i="12"/>
  <c r="X435" i="12" s="1"/>
  <c r="V264" i="12"/>
  <c r="U264" i="12"/>
  <c r="X264" i="12" s="1"/>
  <c r="T268" i="12"/>
  <c r="Z268" i="12" s="1"/>
  <c r="V271" i="12"/>
  <c r="U271" i="12"/>
  <c r="X271" i="12" s="1"/>
  <c r="V392" i="12"/>
  <c r="U193" i="12"/>
  <c r="X193" i="12" s="1"/>
  <c r="U201" i="12"/>
  <c r="X201" i="12" s="1"/>
  <c r="U209" i="12"/>
  <c r="X209" i="12" s="1"/>
  <c r="U217" i="12"/>
  <c r="X217" i="12" s="1"/>
  <c r="U225" i="12"/>
  <c r="X225" i="12" s="1"/>
  <c r="U233" i="12"/>
  <c r="X233" i="12" s="1"/>
  <c r="V335" i="12"/>
  <c r="U335" i="12"/>
  <c r="X335" i="12" s="1"/>
  <c r="V272" i="12"/>
  <c r="U272" i="12"/>
  <c r="X272" i="12" s="1"/>
  <c r="T276" i="12"/>
  <c r="Z276" i="12" s="1"/>
  <c r="V279" i="12"/>
  <c r="U279" i="12"/>
  <c r="X279" i="12" s="1"/>
  <c r="V327" i="12"/>
  <c r="U327" i="12"/>
  <c r="X327" i="12" s="1"/>
  <c r="V353" i="12"/>
  <c r="U353" i="12"/>
  <c r="X353" i="12" s="1"/>
  <c r="V365" i="12"/>
  <c r="U365" i="12"/>
  <c r="X365" i="12" s="1"/>
  <c r="V427" i="12"/>
  <c r="U427" i="12"/>
  <c r="X427" i="12" s="1"/>
  <c r="V443" i="12"/>
  <c r="U443" i="12"/>
  <c r="X443" i="12" s="1"/>
  <c r="T260" i="12"/>
  <c r="Z260" i="12" s="1"/>
  <c r="V303" i="12"/>
  <c r="U303" i="12"/>
  <c r="X303" i="12" s="1"/>
  <c r="V319" i="12"/>
  <c r="U319" i="12"/>
  <c r="X319" i="12" s="1"/>
  <c r="U345" i="12"/>
  <c r="X345" i="12" s="1"/>
  <c r="V360" i="12"/>
  <c r="T277" i="12"/>
  <c r="Z277" i="12" s="1"/>
  <c r="V280" i="12"/>
  <c r="U280" i="12"/>
  <c r="X280" i="12" s="1"/>
  <c r="T284" i="12"/>
  <c r="Z284" i="12" s="1"/>
  <c r="V287" i="12"/>
  <c r="U287" i="12"/>
  <c r="X287" i="12" s="1"/>
  <c r="V295" i="12"/>
  <c r="U295" i="12"/>
  <c r="X295" i="12" s="1"/>
  <c r="V311" i="12"/>
  <c r="U311" i="12"/>
  <c r="X311" i="12" s="1"/>
  <c r="T333" i="12"/>
  <c r="Z333" i="12" s="1"/>
  <c r="V337" i="12"/>
  <c r="U337" i="12"/>
  <c r="X337" i="12" s="1"/>
  <c r="T342" i="12"/>
  <c r="Z342" i="12" s="1"/>
  <c r="T377" i="12"/>
  <c r="Z377" i="12" s="1"/>
  <c r="U296" i="12"/>
  <c r="X296" i="12" s="1"/>
  <c r="U304" i="12"/>
  <c r="X304" i="12" s="1"/>
  <c r="U312" i="12"/>
  <c r="X312" i="12" s="1"/>
  <c r="U320" i="12"/>
  <c r="X320" i="12" s="1"/>
  <c r="U328" i="12"/>
  <c r="X328" i="12" s="1"/>
  <c r="U338" i="12"/>
  <c r="X338" i="12" s="1"/>
  <c r="U370" i="12"/>
  <c r="X370" i="12" s="1"/>
  <c r="U381" i="12"/>
  <c r="X381" i="12" s="1"/>
  <c r="U389" i="12"/>
  <c r="X389" i="12" s="1"/>
  <c r="U397" i="12"/>
  <c r="X397" i="12" s="1"/>
  <c r="U405" i="12"/>
  <c r="X405" i="12" s="1"/>
  <c r="V342" i="12"/>
  <c r="V355" i="12"/>
  <c r="U355" i="12"/>
  <c r="X355" i="12" s="1"/>
  <c r="V371" i="12"/>
  <c r="U371" i="12"/>
  <c r="X371" i="12" s="1"/>
  <c r="U429" i="12"/>
  <c r="X429" i="12" s="1"/>
  <c r="U437" i="12"/>
  <c r="X437" i="12" s="1"/>
  <c r="T347" i="12"/>
  <c r="Z347" i="12" s="1"/>
  <c r="T349" i="12"/>
  <c r="Z349" i="12" s="1"/>
  <c r="T366" i="12"/>
  <c r="Z366" i="12" s="1"/>
  <c r="V379" i="12"/>
  <c r="U379" i="12"/>
  <c r="X379" i="12" s="1"/>
  <c r="V387" i="12"/>
  <c r="U387" i="12"/>
  <c r="X387" i="12" s="1"/>
  <c r="V395" i="12"/>
  <c r="U395" i="12"/>
  <c r="X395" i="12" s="1"/>
  <c r="V403" i="12"/>
  <c r="U403" i="12"/>
  <c r="X403" i="12" s="1"/>
  <c r="V411" i="12"/>
  <c r="U411" i="12"/>
  <c r="X411" i="12" s="1"/>
  <c r="V419" i="12"/>
  <c r="U419" i="12"/>
  <c r="X419" i="12" s="1"/>
  <c r="U449" i="12"/>
  <c r="X449" i="12" s="1"/>
  <c r="O396" i="36" l="1"/>
  <c r="O395" i="36"/>
  <c r="O394" i="36"/>
  <c r="O393" i="36"/>
  <c r="O392" i="36"/>
  <c r="O391" i="36"/>
  <c r="O390" i="36"/>
  <c r="O389" i="36"/>
  <c r="O388" i="36"/>
  <c r="O387" i="36"/>
  <c r="O386" i="36"/>
  <c r="O385" i="36"/>
  <c r="O384" i="36"/>
  <c r="O383" i="36"/>
  <c r="O382" i="36"/>
  <c r="O381" i="36"/>
  <c r="O380" i="36"/>
  <c r="O379" i="36"/>
  <c r="O378" i="36"/>
  <c r="O377" i="36"/>
  <c r="O376" i="36"/>
  <c r="O375" i="36"/>
  <c r="O374" i="36"/>
  <c r="O373" i="36"/>
  <c r="O372" i="36"/>
  <c r="O371" i="36"/>
  <c r="O370" i="36"/>
  <c r="O369" i="36"/>
  <c r="O368" i="36"/>
  <c r="O367" i="36"/>
  <c r="O366" i="36"/>
  <c r="O365" i="36"/>
  <c r="O364" i="36"/>
  <c r="O363" i="36"/>
  <c r="O362" i="36"/>
  <c r="O361" i="36"/>
  <c r="O360" i="36"/>
  <c r="O359" i="36"/>
  <c r="O358" i="36"/>
  <c r="O357" i="36"/>
  <c r="O356" i="36"/>
  <c r="O355" i="36"/>
  <c r="O354" i="36"/>
  <c r="O353" i="36"/>
  <c r="O352" i="36"/>
  <c r="O351" i="36"/>
  <c r="O350" i="36"/>
  <c r="O349" i="36"/>
  <c r="O348" i="36"/>
  <c r="O347" i="36"/>
  <c r="O346" i="36"/>
  <c r="O345" i="36"/>
  <c r="O344" i="36"/>
  <c r="O343" i="36"/>
  <c r="O342" i="36"/>
  <c r="O341" i="36"/>
  <c r="O340" i="36"/>
  <c r="O339" i="36"/>
  <c r="O338" i="36"/>
  <c r="O337" i="36"/>
  <c r="O336" i="36"/>
  <c r="O335" i="36"/>
  <c r="O334" i="36"/>
  <c r="O333" i="36"/>
  <c r="O332" i="36"/>
  <c r="O331" i="36"/>
  <c r="O330" i="36"/>
  <c r="O329" i="36"/>
  <c r="O328" i="36"/>
  <c r="O327" i="36"/>
  <c r="O326" i="36"/>
  <c r="O325" i="36"/>
  <c r="O324" i="36"/>
  <c r="O323" i="36"/>
  <c r="O322" i="36"/>
  <c r="O321" i="36"/>
  <c r="O320" i="36"/>
  <c r="O319" i="36"/>
  <c r="O318" i="36"/>
  <c r="O317" i="36"/>
  <c r="O316" i="36"/>
  <c r="O315" i="36"/>
  <c r="O314" i="36"/>
  <c r="O313" i="36"/>
  <c r="O312" i="36"/>
  <c r="O311" i="36"/>
  <c r="O310" i="36"/>
  <c r="O309" i="36"/>
  <c r="O308" i="36"/>
  <c r="O307" i="36"/>
  <c r="O306" i="36"/>
  <c r="O305" i="36"/>
  <c r="O304" i="36"/>
  <c r="O303" i="36"/>
  <c r="O302" i="36"/>
  <c r="O301" i="36"/>
  <c r="O300" i="36"/>
  <c r="O299" i="36"/>
  <c r="O298" i="36"/>
  <c r="O297" i="36"/>
  <c r="O296" i="36"/>
  <c r="O295" i="36"/>
  <c r="O294" i="36"/>
  <c r="O293" i="36"/>
  <c r="O292" i="36"/>
  <c r="O291" i="36"/>
  <c r="O290" i="36"/>
  <c r="O289" i="36"/>
  <c r="O288" i="36"/>
  <c r="O287" i="36"/>
  <c r="O286" i="36"/>
  <c r="O285" i="36"/>
  <c r="O284" i="36"/>
  <c r="O283" i="36"/>
  <c r="O282" i="36"/>
  <c r="O281" i="36"/>
  <c r="O280" i="36"/>
  <c r="O279" i="36"/>
  <c r="O278" i="36"/>
  <c r="O277" i="36"/>
  <c r="O276" i="36"/>
  <c r="O275" i="36"/>
  <c r="O274" i="36"/>
  <c r="O273" i="36"/>
  <c r="O272" i="36"/>
  <c r="O271" i="36"/>
  <c r="O270" i="36"/>
  <c r="O269" i="36"/>
  <c r="O268" i="36"/>
  <c r="O267" i="36"/>
  <c r="O266" i="36"/>
  <c r="O265" i="36"/>
  <c r="O264" i="36"/>
  <c r="O263" i="36"/>
  <c r="O262" i="36"/>
  <c r="O261" i="36"/>
  <c r="O260" i="36"/>
  <c r="O259" i="36"/>
  <c r="O258" i="36"/>
  <c r="O257" i="36"/>
  <c r="O256" i="36"/>
  <c r="O255" i="36"/>
  <c r="O254" i="36"/>
  <c r="O253" i="36"/>
  <c r="O252" i="36"/>
  <c r="O251" i="36"/>
  <c r="O250" i="36"/>
  <c r="O249" i="36"/>
  <c r="O248" i="36"/>
  <c r="O247" i="36"/>
  <c r="O246" i="36"/>
  <c r="O245" i="36"/>
  <c r="O244" i="36"/>
  <c r="O243" i="36"/>
  <c r="O242" i="36"/>
  <c r="O241" i="36"/>
  <c r="O240" i="36"/>
  <c r="O239" i="36"/>
  <c r="O238" i="36"/>
  <c r="O237" i="36"/>
  <c r="O236" i="36"/>
  <c r="O235" i="36"/>
  <c r="O234" i="36"/>
  <c r="O233" i="36"/>
  <c r="O232" i="36"/>
  <c r="O231" i="36"/>
  <c r="O230" i="36"/>
  <c r="O229" i="36"/>
  <c r="O228" i="36"/>
  <c r="O227" i="36"/>
  <c r="O226" i="36"/>
  <c r="O225" i="36"/>
  <c r="O224" i="36"/>
  <c r="O223" i="36"/>
  <c r="O222" i="36"/>
  <c r="O221" i="36"/>
  <c r="O220" i="36"/>
  <c r="O219" i="36"/>
  <c r="O218" i="36"/>
  <c r="O217" i="36"/>
  <c r="O216" i="36"/>
  <c r="O215" i="36"/>
  <c r="O214" i="36"/>
  <c r="O213" i="36"/>
  <c r="O212" i="36"/>
  <c r="O211" i="36"/>
  <c r="O210" i="36"/>
  <c r="O209" i="36"/>
  <c r="O208" i="36"/>
  <c r="O207" i="36"/>
  <c r="O206" i="36"/>
  <c r="O205" i="36"/>
  <c r="O204" i="36"/>
  <c r="O203" i="36"/>
  <c r="O202" i="36"/>
  <c r="O201" i="36"/>
  <c r="O200" i="36"/>
  <c r="O199" i="36"/>
  <c r="O198" i="36"/>
  <c r="O197" i="36"/>
  <c r="O196" i="36"/>
  <c r="O195" i="36"/>
  <c r="O194" i="36"/>
  <c r="O193" i="36"/>
  <c r="O192" i="36"/>
  <c r="O191" i="36"/>
  <c r="O190" i="36"/>
  <c r="O189" i="36"/>
  <c r="O188" i="36"/>
  <c r="O187" i="36"/>
  <c r="O186" i="36"/>
  <c r="O185" i="36"/>
  <c r="O184" i="36"/>
  <c r="O183" i="36"/>
  <c r="O182" i="36"/>
  <c r="O181" i="36"/>
  <c r="O180" i="36"/>
  <c r="O179" i="36"/>
  <c r="O178" i="36"/>
  <c r="O177" i="36"/>
  <c r="O176" i="36"/>
  <c r="O175" i="36"/>
  <c r="O174" i="36"/>
  <c r="O173" i="36"/>
  <c r="O172" i="36"/>
  <c r="O171" i="36"/>
  <c r="O170" i="36"/>
  <c r="O169" i="36"/>
  <c r="O168" i="36"/>
  <c r="O167" i="36"/>
  <c r="O166" i="36"/>
  <c r="O165" i="36"/>
  <c r="O164" i="36"/>
  <c r="O163" i="36"/>
  <c r="O162" i="36"/>
  <c r="O161" i="36"/>
  <c r="O160" i="36"/>
  <c r="O159" i="36"/>
  <c r="O158" i="36"/>
  <c r="O157" i="36"/>
  <c r="O156" i="36"/>
  <c r="O155" i="36"/>
  <c r="O154" i="36"/>
  <c r="O153" i="36"/>
  <c r="O152" i="36"/>
  <c r="O151" i="36"/>
  <c r="O150" i="36"/>
  <c r="O149" i="36"/>
  <c r="O148" i="36"/>
  <c r="O147" i="36"/>
  <c r="O146" i="36"/>
  <c r="O145" i="36"/>
  <c r="O144" i="36"/>
  <c r="O143" i="36"/>
  <c r="O142" i="36"/>
  <c r="O141" i="36"/>
  <c r="O140" i="36"/>
  <c r="O139" i="36"/>
  <c r="O138" i="36"/>
  <c r="O137" i="36"/>
  <c r="O136" i="36"/>
  <c r="O135" i="36"/>
  <c r="O134" i="36"/>
  <c r="O133" i="36"/>
  <c r="O132" i="36"/>
  <c r="O131" i="36"/>
  <c r="O130" i="36"/>
  <c r="O129" i="36"/>
  <c r="O128" i="36"/>
  <c r="O127" i="36"/>
  <c r="O126" i="36"/>
  <c r="O125" i="36"/>
  <c r="O124" i="36"/>
  <c r="O123" i="36"/>
  <c r="O122" i="36"/>
  <c r="O121" i="36"/>
  <c r="O120" i="36"/>
  <c r="O119" i="36"/>
  <c r="O118" i="36"/>
  <c r="O117" i="36"/>
  <c r="O116" i="36"/>
  <c r="O115" i="36"/>
  <c r="O114" i="36"/>
  <c r="O113" i="36"/>
  <c r="O112" i="36"/>
  <c r="O111" i="36"/>
  <c r="O110" i="36"/>
  <c r="O109" i="36"/>
  <c r="O108" i="36"/>
  <c r="O107" i="36"/>
  <c r="O106" i="36"/>
  <c r="O105" i="36"/>
  <c r="O104" i="36"/>
  <c r="O103" i="36"/>
  <c r="O102" i="36"/>
  <c r="O101" i="36"/>
  <c r="O100" i="36"/>
  <c r="O99" i="36"/>
  <c r="O98" i="36"/>
  <c r="O97" i="36"/>
  <c r="O96" i="36"/>
  <c r="O95" i="36"/>
  <c r="O94" i="36"/>
  <c r="O93" i="36"/>
  <c r="O92" i="36"/>
  <c r="O91" i="36"/>
  <c r="O90" i="36"/>
  <c r="O89" i="36"/>
  <c r="O88" i="36"/>
  <c r="O87" i="36"/>
  <c r="O86" i="36"/>
  <c r="O85" i="36"/>
  <c r="O84" i="36"/>
  <c r="O83" i="36"/>
  <c r="O82" i="36"/>
  <c r="O81" i="36"/>
  <c r="O80" i="36"/>
  <c r="O79" i="36"/>
  <c r="O78" i="36"/>
  <c r="O77" i="36"/>
  <c r="O76" i="36"/>
  <c r="O75" i="36"/>
  <c r="O74" i="36"/>
  <c r="O73" i="36"/>
  <c r="O72" i="36"/>
  <c r="O71" i="36"/>
  <c r="O70" i="36"/>
  <c r="O69" i="36"/>
  <c r="O68" i="36"/>
  <c r="O67" i="36"/>
  <c r="O66" i="36"/>
  <c r="O65" i="36"/>
  <c r="O64" i="36"/>
  <c r="O63" i="36"/>
  <c r="O62" i="36"/>
  <c r="O61" i="36"/>
  <c r="O60" i="36"/>
  <c r="O59" i="36"/>
  <c r="O58" i="36"/>
  <c r="O57" i="36"/>
  <c r="O56" i="36"/>
  <c r="O55" i="36"/>
  <c r="O54" i="36"/>
  <c r="O53" i="36"/>
  <c r="O52" i="36"/>
  <c r="O51" i="36"/>
  <c r="O50" i="36"/>
  <c r="O49" i="36"/>
  <c r="O48" i="36"/>
  <c r="O47" i="36"/>
  <c r="O46" i="36"/>
  <c r="O45" i="36"/>
  <c r="O44" i="36"/>
  <c r="O43" i="36"/>
  <c r="O42" i="36"/>
  <c r="O41" i="36"/>
  <c r="O40" i="36"/>
  <c r="O39" i="36"/>
  <c r="O38" i="36"/>
  <c r="O37" i="36"/>
  <c r="O36" i="36"/>
  <c r="O35" i="36"/>
  <c r="O34" i="36"/>
  <c r="O33" i="36"/>
  <c r="O32" i="36"/>
  <c r="O31" i="36"/>
  <c r="O30" i="36"/>
  <c r="O29" i="36"/>
  <c r="O28" i="36"/>
  <c r="O27" i="36"/>
  <c r="O26" i="36"/>
  <c r="O25" i="36"/>
  <c r="O24" i="36"/>
  <c r="O23" i="36"/>
  <c r="O22" i="36"/>
  <c r="O21" i="36"/>
  <c r="O20" i="36"/>
  <c r="O19" i="36"/>
  <c r="O18" i="36"/>
  <c r="O17" i="36"/>
  <c r="O16" i="36"/>
  <c r="O15" i="36"/>
  <c r="O14" i="36"/>
  <c r="O13" i="36"/>
  <c r="O12" i="36"/>
  <c r="O11" i="36"/>
  <c r="O10" i="36"/>
  <c r="O9" i="36"/>
  <c r="O8" i="36"/>
  <c r="O7" i="36"/>
  <c r="O6" i="36"/>
  <c r="O5" i="36"/>
  <c r="O4" i="36"/>
  <c r="O3" i="36"/>
  <c r="O2" i="36"/>
  <c r="O397" i="36"/>
  <c r="BB92" i="36" l="1"/>
  <c r="BB91" i="36"/>
  <c r="BB90" i="36"/>
  <c r="BB89" i="36"/>
  <c r="BB88" i="36"/>
  <c r="BB87" i="36"/>
  <c r="BB86" i="36"/>
  <c r="BB85" i="36"/>
  <c r="BB84" i="36"/>
  <c r="BB83" i="36"/>
  <c r="BB82" i="36"/>
  <c r="BB81" i="36"/>
  <c r="BB80" i="36"/>
  <c r="BB79" i="36"/>
  <c r="BB78" i="36"/>
  <c r="BB77" i="36"/>
  <c r="BB76" i="36"/>
  <c r="BB75" i="36"/>
  <c r="BB74" i="36"/>
  <c r="BB73" i="36"/>
  <c r="BB72" i="36"/>
  <c r="BB71" i="36"/>
  <c r="BB70" i="36"/>
  <c r="BB69" i="36"/>
  <c r="BB68" i="36"/>
  <c r="BB67" i="36"/>
  <c r="BB66" i="36"/>
  <c r="BB65" i="36"/>
  <c r="BB64" i="36"/>
  <c r="BB63" i="36"/>
  <c r="BB62" i="36"/>
  <c r="BB61" i="36"/>
  <c r="BB60" i="36"/>
  <c r="BB59" i="36"/>
  <c r="BB58" i="36"/>
  <c r="BB57" i="36"/>
  <c r="BB56" i="36"/>
  <c r="BB55" i="36"/>
  <c r="BB54" i="36"/>
  <c r="BB53" i="36"/>
  <c r="BB52" i="36"/>
  <c r="BB51" i="36"/>
  <c r="BB50" i="36"/>
  <c r="BB49" i="36"/>
  <c r="BB48" i="36"/>
  <c r="BB47" i="36"/>
  <c r="BB46" i="36"/>
  <c r="BB45" i="36"/>
  <c r="BB44" i="36"/>
  <c r="BB43" i="36"/>
  <c r="BB42" i="36"/>
  <c r="BB41" i="36"/>
  <c r="BB40" i="36"/>
  <c r="BB39" i="36"/>
  <c r="BB38" i="36"/>
  <c r="BB37" i="36"/>
  <c r="BB36" i="36"/>
  <c r="BB35" i="36"/>
  <c r="BB34" i="36"/>
  <c r="BB33" i="36"/>
  <c r="BB32" i="36"/>
  <c r="BB31" i="36"/>
  <c r="BB30" i="36"/>
  <c r="BB29" i="36"/>
  <c r="BB28" i="36"/>
  <c r="BB27" i="36"/>
  <c r="BB26" i="36"/>
  <c r="BB25" i="36"/>
  <c r="BB24" i="36"/>
  <c r="BB23" i="36"/>
  <c r="BB22" i="36"/>
  <c r="BB21" i="36"/>
  <c r="BB20" i="36"/>
  <c r="BB19" i="36"/>
  <c r="BB18" i="36"/>
  <c r="BB17" i="36"/>
  <c r="BB16" i="36"/>
  <c r="BB15" i="36"/>
  <c r="BB14" i="36"/>
  <c r="BB13" i="36"/>
  <c r="BB12" i="36"/>
  <c r="BB11" i="36"/>
  <c r="BB10" i="36"/>
  <c r="BB9" i="36"/>
  <c r="BB8" i="36"/>
  <c r="BB7" i="36"/>
  <c r="BB6" i="36"/>
  <c r="BB5" i="36"/>
  <c r="BB4" i="36"/>
  <c r="BB3" i="36"/>
  <c r="BB2" i="36"/>
  <c r="N68" i="40" l="1"/>
  <c r="O68" i="40" s="1"/>
  <c r="P68" i="40" s="1"/>
  <c r="N67" i="40"/>
  <c r="O67" i="40" s="1"/>
  <c r="P67" i="40" s="1"/>
  <c r="N66" i="40"/>
  <c r="O66" i="40" s="1"/>
  <c r="P66" i="40" s="1"/>
  <c r="N65" i="40"/>
  <c r="O65" i="40" s="1"/>
  <c r="P65" i="40" s="1"/>
  <c r="N64" i="40"/>
  <c r="O64" i="40" s="1"/>
  <c r="P64" i="40" s="1"/>
  <c r="N63" i="40"/>
  <c r="O63" i="40" s="1"/>
  <c r="P63" i="40" s="1"/>
  <c r="N62" i="40"/>
  <c r="O62" i="40" s="1"/>
  <c r="P62" i="40" s="1"/>
  <c r="N61" i="40"/>
  <c r="O61" i="40" s="1"/>
  <c r="N60" i="40"/>
  <c r="O60" i="40" s="1"/>
  <c r="N59" i="40"/>
  <c r="O59" i="40" s="1"/>
  <c r="AT92" i="36" l="1"/>
  <c r="AT79" i="36"/>
  <c r="AT80" i="36"/>
  <c r="AT81" i="36"/>
  <c r="AT82" i="36"/>
  <c r="AT83" i="36"/>
  <c r="AT84" i="36"/>
  <c r="AT85" i="36"/>
  <c r="AT86" i="36"/>
  <c r="AT87" i="36"/>
  <c r="AT88" i="36"/>
  <c r="AT89" i="36"/>
  <c r="AT90" i="36"/>
  <c r="AT91" i="36"/>
  <c r="O415" i="36"/>
  <c r="O416" i="36"/>
  <c r="O417" i="36"/>
  <c r="O399" i="36"/>
  <c r="O400" i="36"/>
  <c r="O401" i="36"/>
  <c r="O402" i="36"/>
  <c r="O403" i="36"/>
  <c r="O404" i="36"/>
  <c r="O405" i="36"/>
  <c r="O406" i="36"/>
  <c r="O407" i="36"/>
  <c r="O408" i="36"/>
  <c r="O409" i="36"/>
  <c r="O410" i="36"/>
  <c r="O411" i="36"/>
  <c r="O412" i="36"/>
  <c r="O413" i="36"/>
  <c r="O414" i="36"/>
  <c r="O398" i="36"/>
  <c r="P407" i="36"/>
  <c r="P408" i="36"/>
  <c r="P409" i="36"/>
  <c r="P410" i="36"/>
  <c r="P411" i="36"/>
  <c r="P412" i="36"/>
  <c r="P413" i="36"/>
  <c r="P414" i="36"/>
  <c r="P415" i="36"/>
  <c r="P416" i="36"/>
  <c r="P417" i="36"/>
  <c r="Q417" i="36" l="1"/>
  <c r="Q415" i="36"/>
  <c r="Q416" i="36"/>
  <c r="Q412" i="36"/>
  <c r="Q411" i="36"/>
  <c r="Q409" i="36"/>
  <c r="Q410" i="36"/>
  <c r="Q407" i="36"/>
  <c r="Q408" i="36"/>
  <c r="Q413" i="36"/>
  <c r="Q414" i="36"/>
  <c r="AF32" i="40" l="1"/>
  <c r="AF33" i="40"/>
  <c r="AF34" i="40"/>
  <c r="AF35" i="40"/>
  <c r="AF36" i="40"/>
  <c r="AF37" i="40"/>
  <c r="AF38" i="40"/>
  <c r="AF39" i="40"/>
  <c r="AF40" i="40"/>
  <c r="AF41" i="40"/>
  <c r="AF42" i="40"/>
  <c r="AF43" i="40"/>
  <c r="AF44" i="40"/>
  <c r="AF45" i="40"/>
  <c r="AF46" i="40"/>
  <c r="AF47" i="40"/>
  <c r="AF48" i="40"/>
  <c r="AF49" i="40"/>
  <c r="AF50" i="40"/>
  <c r="AI79" i="12"/>
  <c r="AI80" i="12"/>
  <c r="AI81" i="12"/>
  <c r="AH80" i="12"/>
  <c r="AH81" i="12"/>
  <c r="AH3" i="12"/>
  <c r="AI3" i="12" s="1"/>
  <c r="AH4" i="12"/>
  <c r="AI4" i="12" s="1"/>
  <c r="AH5" i="12"/>
  <c r="AI5" i="12" s="1"/>
  <c r="AH6" i="12"/>
  <c r="AI6" i="12" s="1"/>
  <c r="AH7" i="12"/>
  <c r="AI7" i="12" s="1"/>
  <c r="AH8" i="12"/>
  <c r="AI8" i="12" s="1"/>
  <c r="AH9" i="12"/>
  <c r="AI9" i="12" s="1"/>
  <c r="AH10" i="12"/>
  <c r="AI10" i="12" s="1"/>
  <c r="AH11" i="12"/>
  <c r="AI11" i="12" s="1"/>
  <c r="AH12" i="12"/>
  <c r="AI12" i="12" s="1"/>
  <c r="AH13" i="12"/>
  <c r="AI13" i="12" s="1"/>
  <c r="AH14" i="12"/>
  <c r="AI14" i="12" s="1"/>
  <c r="AH15" i="12"/>
  <c r="AI15" i="12" s="1"/>
  <c r="AH16" i="12"/>
  <c r="AI16" i="12" s="1"/>
  <c r="AH17" i="12"/>
  <c r="AI17" i="12" s="1"/>
  <c r="AH18" i="12"/>
  <c r="AI18" i="12" s="1"/>
  <c r="AH19" i="12"/>
  <c r="AI19" i="12" s="1"/>
  <c r="AH20" i="12"/>
  <c r="AI20" i="12" s="1"/>
  <c r="AH21" i="12"/>
  <c r="AI21" i="12" s="1"/>
  <c r="AH22" i="12"/>
  <c r="AI22" i="12" s="1"/>
  <c r="AH23" i="12"/>
  <c r="AI23" i="12" s="1"/>
  <c r="AH24" i="12"/>
  <c r="AI24" i="12" s="1"/>
  <c r="AH25" i="12"/>
  <c r="AI25" i="12" s="1"/>
  <c r="AH26" i="12"/>
  <c r="AI26" i="12" s="1"/>
  <c r="AH27" i="12"/>
  <c r="AI27" i="12" s="1"/>
  <c r="AH28" i="12"/>
  <c r="AI28" i="12" s="1"/>
  <c r="AH29" i="12"/>
  <c r="AI29" i="12" s="1"/>
  <c r="AH30" i="12"/>
  <c r="AI30" i="12" s="1"/>
  <c r="AH31" i="12"/>
  <c r="AI31" i="12" s="1"/>
  <c r="AH32" i="12"/>
  <c r="AI32" i="12" s="1"/>
  <c r="AH33" i="12"/>
  <c r="AI33" i="12" s="1"/>
  <c r="AH34" i="12"/>
  <c r="AI34" i="12" s="1"/>
  <c r="AH35" i="12"/>
  <c r="AI35" i="12" s="1"/>
  <c r="AH36" i="12"/>
  <c r="AI36" i="12" s="1"/>
  <c r="AH37" i="12"/>
  <c r="AI37" i="12" s="1"/>
  <c r="AH38" i="12"/>
  <c r="AI38" i="12" s="1"/>
  <c r="AH39" i="12"/>
  <c r="AI39" i="12" s="1"/>
  <c r="AH40" i="12"/>
  <c r="AI40" i="12" s="1"/>
  <c r="AH41" i="12"/>
  <c r="AI41" i="12" s="1"/>
  <c r="AH42" i="12"/>
  <c r="AI42" i="12" s="1"/>
  <c r="AH43" i="12"/>
  <c r="AI43" i="12" s="1"/>
  <c r="AH44" i="12"/>
  <c r="AI44" i="12" s="1"/>
  <c r="AH45" i="12"/>
  <c r="AI45" i="12" s="1"/>
  <c r="AH46" i="12"/>
  <c r="AI46" i="12" s="1"/>
  <c r="AH47" i="12"/>
  <c r="AI47" i="12" s="1"/>
  <c r="AH48" i="12"/>
  <c r="AI48" i="12" s="1"/>
  <c r="AH49" i="12"/>
  <c r="AI49" i="12" s="1"/>
  <c r="AH50" i="12"/>
  <c r="AI50" i="12" s="1"/>
  <c r="AH51" i="12"/>
  <c r="AI51" i="12" s="1"/>
  <c r="AH52" i="12"/>
  <c r="AI52" i="12" s="1"/>
  <c r="AH53" i="12"/>
  <c r="AI53" i="12" s="1"/>
  <c r="AH54" i="12"/>
  <c r="AI54" i="12" s="1"/>
  <c r="AH55" i="12"/>
  <c r="AI55" i="12" s="1"/>
  <c r="AH56" i="12"/>
  <c r="AI56" i="12" s="1"/>
  <c r="AH57" i="12"/>
  <c r="AI57" i="12" s="1"/>
  <c r="AH58" i="12"/>
  <c r="AI58" i="12" s="1"/>
  <c r="AH59" i="12"/>
  <c r="AI59" i="12" s="1"/>
  <c r="AH60" i="12"/>
  <c r="AI60" i="12" s="1"/>
  <c r="AH61" i="12"/>
  <c r="AI61" i="12" s="1"/>
  <c r="AH62" i="12"/>
  <c r="AI62" i="12" s="1"/>
  <c r="AH63" i="12"/>
  <c r="AI63" i="12" s="1"/>
  <c r="AH64" i="12"/>
  <c r="AI64" i="12" s="1"/>
  <c r="AH65" i="12"/>
  <c r="AI65" i="12" s="1"/>
  <c r="AH66" i="12"/>
  <c r="AI66" i="12" s="1"/>
  <c r="AH67" i="12"/>
  <c r="AI67" i="12" s="1"/>
  <c r="AH68" i="12"/>
  <c r="AI68" i="12" s="1"/>
  <c r="AH69" i="12"/>
  <c r="AI69" i="12" s="1"/>
  <c r="AH70" i="12"/>
  <c r="AI70" i="12" s="1"/>
  <c r="AH71" i="12"/>
  <c r="AI71" i="12" s="1"/>
  <c r="AH72" i="12"/>
  <c r="AI72" i="12" s="1"/>
  <c r="AH73" i="12"/>
  <c r="AI73" i="12" s="1"/>
  <c r="AH74" i="12"/>
  <c r="AI74" i="12" s="1"/>
  <c r="AH75" i="12"/>
  <c r="AI75" i="12" s="1"/>
  <c r="AH76" i="12"/>
  <c r="AI76" i="12" s="1"/>
  <c r="AH77" i="12"/>
  <c r="AI77" i="12" s="1"/>
  <c r="AH78" i="12"/>
  <c r="AI78" i="12" s="1"/>
  <c r="AH79" i="12"/>
  <c r="AH2" i="12"/>
  <c r="AI2" i="12" s="1"/>
  <c r="AN2" i="40"/>
  <c r="AN3" i="40"/>
  <c r="AN4" i="40"/>
  <c r="AN5" i="40"/>
  <c r="AN6" i="40"/>
  <c r="AN7" i="40"/>
  <c r="AN8" i="40"/>
  <c r="AN9" i="40"/>
  <c r="AN10" i="40"/>
  <c r="AN11" i="40"/>
  <c r="AN12" i="40"/>
  <c r="AN13" i="40"/>
  <c r="AN14" i="40"/>
  <c r="AN15" i="40"/>
  <c r="AN16" i="40"/>
  <c r="AN17" i="40"/>
  <c r="AN18" i="40"/>
  <c r="AN19" i="40"/>
  <c r="AN20" i="40"/>
  <c r="AN21" i="40"/>
  <c r="AN22" i="40"/>
  <c r="AN23" i="40"/>
  <c r="AN24" i="40"/>
  <c r="AN25" i="40"/>
  <c r="AN26" i="40"/>
  <c r="AN27" i="40"/>
  <c r="AN28" i="40"/>
  <c r="AN29" i="40"/>
  <c r="AN30" i="40"/>
  <c r="AN31" i="40"/>
  <c r="AN32" i="40"/>
  <c r="AN33" i="40"/>
  <c r="AN34" i="40"/>
  <c r="AN35" i="40"/>
  <c r="AN36" i="40"/>
  <c r="AN37" i="40"/>
  <c r="AN38" i="40"/>
  <c r="AN39" i="40"/>
  <c r="AN40" i="40"/>
  <c r="AN41" i="40"/>
  <c r="AN42" i="40"/>
  <c r="AN43" i="40"/>
  <c r="AN44" i="40"/>
  <c r="AN45" i="40"/>
  <c r="AN46" i="40"/>
  <c r="AN47" i="40"/>
  <c r="AN48" i="40"/>
  <c r="AN49" i="40"/>
  <c r="AN50" i="40"/>
  <c r="AN51" i="40"/>
  <c r="AN52" i="40"/>
  <c r="AN53" i="40"/>
  <c r="AN54" i="40"/>
  <c r="AN55" i="40"/>
  <c r="AN56" i="40"/>
  <c r="AN57" i="40"/>
  <c r="AN58" i="40"/>
  <c r="AN59" i="40"/>
  <c r="AN60" i="40"/>
  <c r="AN61" i="40"/>
  <c r="AN62" i="40"/>
  <c r="AW92" i="36"/>
  <c r="AZ92" i="36" s="1"/>
  <c r="AU92" i="36"/>
  <c r="AW91" i="36"/>
  <c r="AZ91" i="36" s="1"/>
  <c r="AU91" i="36"/>
  <c r="AV91" i="36" s="1"/>
  <c r="AX91" i="36"/>
  <c r="P368" i="36"/>
  <c r="V368" i="36"/>
  <c r="P369" i="36"/>
  <c r="V369" i="36"/>
  <c r="P370" i="36"/>
  <c r="V370" i="36"/>
  <c r="P371" i="36"/>
  <c r="V371" i="36"/>
  <c r="P372" i="36"/>
  <c r="V372" i="36"/>
  <c r="P373" i="36"/>
  <c r="V373" i="36"/>
  <c r="P374" i="36"/>
  <c r="V374" i="36"/>
  <c r="P375" i="36"/>
  <c r="V375" i="36"/>
  <c r="P376" i="36"/>
  <c r="V376" i="36"/>
  <c r="P377" i="36"/>
  <c r="V377" i="36"/>
  <c r="P378" i="36"/>
  <c r="V378" i="36"/>
  <c r="P379" i="36"/>
  <c r="V379" i="36"/>
  <c r="P380" i="36"/>
  <c r="V380" i="36"/>
  <c r="P381" i="36"/>
  <c r="V381" i="36"/>
  <c r="P382" i="36"/>
  <c r="V382" i="36"/>
  <c r="P383" i="36"/>
  <c r="V383" i="36"/>
  <c r="P384" i="36"/>
  <c r="V384" i="36"/>
  <c r="P385" i="36"/>
  <c r="V385" i="36"/>
  <c r="P386" i="36"/>
  <c r="V386" i="36"/>
  <c r="P387" i="36"/>
  <c r="V387" i="36"/>
  <c r="P388" i="36"/>
  <c r="V388" i="36"/>
  <c r="P389" i="36"/>
  <c r="V389" i="36"/>
  <c r="P390" i="36"/>
  <c r="V390" i="36"/>
  <c r="P391" i="36"/>
  <c r="V391" i="36"/>
  <c r="P392" i="36"/>
  <c r="V392" i="36"/>
  <c r="P393" i="36"/>
  <c r="V393" i="36"/>
  <c r="P394" i="36"/>
  <c r="Q394" i="36" s="1"/>
  <c r="W394" i="36" s="1"/>
  <c r="V394" i="36"/>
  <c r="P395" i="36"/>
  <c r="V395" i="36"/>
  <c r="P396" i="36"/>
  <c r="V396" i="36"/>
  <c r="P397" i="36"/>
  <c r="V397" i="36"/>
  <c r="P398" i="36"/>
  <c r="V398" i="36"/>
  <c r="P399" i="36"/>
  <c r="V399" i="36"/>
  <c r="P400" i="36"/>
  <c r="V400" i="36"/>
  <c r="P401" i="36"/>
  <c r="V401" i="36"/>
  <c r="P402" i="36"/>
  <c r="V402" i="36"/>
  <c r="P403" i="36"/>
  <c r="Q403" i="36" s="1"/>
  <c r="W403" i="36" s="1"/>
  <c r="V403" i="36"/>
  <c r="P404" i="36"/>
  <c r="Q404" i="36" s="1"/>
  <c r="W404" i="36" s="1"/>
  <c r="V404" i="36"/>
  <c r="P405" i="36"/>
  <c r="Q405" i="36" s="1"/>
  <c r="W405" i="36" s="1"/>
  <c r="V405" i="36"/>
  <c r="P406" i="36"/>
  <c r="V406" i="36"/>
  <c r="V407" i="36"/>
  <c r="V408" i="36"/>
  <c r="W409" i="36"/>
  <c r="V409" i="36"/>
  <c r="W410" i="36"/>
  <c r="V410" i="36"/>
  <c r="V411" i="36"/>
  <c r="W412" i="36"/>
  <c r="V412" i="36"/>
  <c r="W413" i="36"/>
  <c r="V413" i="36"/>
  <c r="V414" i="36"/>
  <c r="V415" i="36"/>
  <c r="V416" i="36"/>
  <c r="W417" i="36"/>
  <c r="V417" i="36"/>
  <c r="AJ79" i="12" l="1"/>
  <c r="AJ78" i="12"/>
  <c r="P61" i="40"/>
  <c r="P60" i="40"/>
  <c r="P59" i="40"/>
  <c r="Q391" i="36"/>
  <c r="W391" i="36" s="1"/>
  <c r="Q384" i="36"/>
  <c r="W384" i="36" s="1"/>
  <c r="Q368" i="36"/>
  <c r="W368" i="36" s="1"/>
  <c r="Q372" i="36"/>
  <c r="W372" i="36" s="1"/>
  <c r="Q370" i="36"/>
  <c r="W370" i="36" s="1"/>
  <c r="Q395" i="36"/>
  <c r="W395" i="36" s="1"/>
  <c r="Q382" i="36"/>
  <c r="W382" i="36" s="1"/>
  <c r="Q389" i="36"/>
  <c r="W389" i="36" s="1"/>
  <c r="Q373" i="36"/>
  <c r="W373" i="36" s="1"/>
  <c r="Q393" i="36"/>
  <c r="W393" i="36" s="1"/>
  <c r="Q369" i="36"/>
  <c r="W369" i="36" s="1"/>
  <c r="Q388" i="36"/>
  <c r="W388" i="36" s="1"/>
  <c r="Q392" i="36"/>
  <c r="W392" i="36" s="1"/>
  <c r="Q371" i="36"/>
  <c r="W371" i="36" s="1"/>
  <c r="AX92" i="36"/>
  <c r="AV92" i="36"/>
  <c r="W415" i="36"/>
  <c r="W414" i="36"/>
  <c r="W411" i="36"/>
  <c r="W416" i="36"/>
  <c r="W407" i="36"/>
  <c r="Q399" i="36"/>
  <c r="W399" i="36" s="1"/>
  <c r="Q379" i="36"/>
  <c r="W379" i="36" s="1"/>
  <c r="Q401" i="36"/>
  <c r="W401" i="36" s="1"/>
  <c r="Q396" i="36"/>
  <c r="W396" i="36" s="1"/>
  <c r="Q386" i="36"/>
  <c r="W386" i="36" s="1"/>
  <c r="Q381" i="36"/>
  <c r="W381" i="36" s="1"/>
  <c r="Q378" i="36"/>
  <c r="W378" i="36" s="1"/>
  <c r="Q398" i="36"/>
  <c r="W398" i="36" s="1"/>
  <c r="Q383" i="36"/>
  <c r="W383" i="36" s="1"/>
  <c r="Q380" i="36"/>
  <c r="W380" i="36" s="1"/>
  <c r="Q375" i="36"/>
  <c r="W375" i="36" s="1"/>
  <c r="Q400" i="36"/>
  <c r="W400" i="36" s="1"/>
  <c r="Q397" i="36"/>
  <c r="W397" i="36" s="1"/>
  <c r="Q390" i="36"/>
  <c r="W390" i="36" s="1"/>
  <c r="Q385" i="36"/>
  <c r="W385" i="36" s="1"/>
  <c r="Q377" i="36"/>
  <c r="W377" i="36" s="1"/>
  <c r="AO62" i="40"/>
  <c r="AJ7" i="12"/>
  <c r="AP44" i="40"/>
  <c r="AO17" i="40"/>
  <c r="AP7" i="40"/>
  <c r="AP61" i="40"/>
  <c r="AP36" i="40"/>
  <c r="AJ9" i="12"/>
  <c r="AJ77" i="12"/>
  <c r="AP5" i="40"/>
  <c r="W408" i="36"/>
  <c r="Q387" i="36"/>
  <c r="W387" i="36" s="1"/>
  <c r="Q376" i="36"/>
  <c r="W376" i="36" s="1"/>
  <c r="Q406" i="36"/>
  <c r="W406" i="36" s="1"/>
  <c r="Q374" i="36"/>
  <c r="W374" i="36" s="1"/>
  <c r="Q402" i="36"/>
  <c r="W402" i="36" s="1"/>
  <c r="AJ27" i="12" l="1"/>
  <c r="AP27" i="40"/>
  <c r="AO11" i="40"/>
  <c r="AP57" i="40"/>
  <c r="AO31" i="40"/>
  <c r="AJ41" i="12"/>
  <c r="AP20" i="40"/>
  <c r="AO13" i="40"/>
  <c r="AO16" i="40"/>
  <c r="AO25" i="40"/>
  <c r="AJ72" i="12"/>
  <c r="AP10" i="40"/>
  <c r="AJ35" i="12"/>
  <c r="AO26" i="40"/>
  <c r="AP23" i="40"/>
  <c r="AJ33" i="12"/>
  <c r="AO7" i="40"/>
  <c r="AJ57" i="12"/>
  <c r="AO8" i="40"/>
  <c r="AP53" i="40"/>
  <c r="AP58" i="40"/>
  <c r="AP59" i="40"/>
  <c r="AJ5" i="12"/>
  <c r="AP60" i="40"/>
  <c r="AJ14" i="12"/>
  <c r="AJ45" i="12"/>
  <c r="AP15" i="40"/>
  <c r="AP19" i="40"/>
  <c r="AJ25" i="12"/>
  <c r="AP43" i="40"/>
  <c r="AP24" i="40"/>
  <c r="AJ39" i="12"/>
  <c r="AJ49" i="12"/>
  <c r="AP39" i="40"/>
  <c r="AJ51" i="12"/>
  <c r="AP30" i="40"/>
  <c r="AO43" i="40"/>
  <c r="AJ59" i="12"/>
  <c r="AO51" i="40"/>
  <c r="AO18" i="40"/>
  <c r="AJ63" i="12"/>
  <c r="AJ73" i="12"/>
  <c r="AO50" i="40"/>
  <c r="AJ67" i="12"/>
  <c r="AP54" i="40"/>
  <c r="AP21" i="40"/>
  <c r="AO22" i="40"/>
  <c r="AP9" i="40"/>
  <c r="AJ3" i="12"/>
  <c r="AJ65" i="12"/>
  <c r="AJ43" i="12"/>
  <c r="AP40" i="40"/>
  <c r="AJ13" i="12"/>
  <c r="AJ75" i="12"/>
  <c r="AJ21" i="12"/>
  <c r="AP41" i="40"/>
  <c r="AO58" i="40"/>
  <c r="AJ32" i="12"/>
  <c r="AJ56" i="12"/>
  <c r="AP17" i="40"/>
  <c r="AP32" i="40"/>
  <c r="AO6" i="40"/>
  <c r="AJ17" i="12"/>
  <c r="AO2" i="40"/>
  <c r="AJ28" i="12"/>
  <c r="AJ76" i="12"/>
  <c r="AJ52" i="12"/>
  <c r="AJ68" i="12"/>
  <c r="AP3" i="40"/>
  <c r="AJ6" i="12"/>
  <c r="AJ22" i="12"/>
  <c r="AJ40" i="12"/>
  <c r="AJ48" i="12"/>
  <c r="AJ64" i="12"/>
  <c r="AP29" i="40"/>
  <c r="AP31" i="40"/>
  <c r="AJ42" i="12"/>
  <c r="AP22" i="40"/>
  <c r="AP28" i="40"/>
  <c r="AP42" i="40"/>
  <c r="AJ11" i="12"/>
  <c r="AJ53" i="12"/>
  <c r="AP48" i="40"/>
  <c r="AJ20" i="12"/>
  <c r="AP33" i="40"/>
  <c r="AO23" i="40"/>
  <c r="AP35" i="40"/>
  <c r="AO20" i="40"/>
  <c r="AO14" i="40"/>
  <c r="AO52" i="40"/>
  <c r="AJ55" i="12"/>
  <c r="AP25" i="40"/>
  <c r="AO41" i="40"/>
  <c r="AO40" i="40"/>
  <c r="AO9" i="40"/>
  <c r="AP56" i="40"/>
  <c r="AJ19" i="12"/>
  <c r="AO3" i="40"/>
  <c r="AO34" i="40"/>
  <c r="AP51" i="40"/>
  <c r="AP13" i="40"/>
  <c r="AJ61" i="12"/>
  <c r="AP55" i="40"/>
  <c r="AJ34" i="12"/>
  <c r="AP34" i="40"/>
  <c r="AJ58" i="12"/>
  <c r="AO29" i="40"/>
  <c r="AJ4" i="12"/>
  <c r="AJ36" i="12"/>
  <c r="AJ44" i="12"/>
  <c r="AJ60" i="12"/>
  <c r="AJ30" i="12"/>
  <c r="AJ38" i="12"/>
  <c r="AJ54" i="12"/>
  <c r="AJ24" i="12"/>
  <c r="AJ70" i="12"/>
  <c r="AP62" i="40"/>
  <c r="AJ2" i="12"/>
  <c r="AP38" i="40"/>
  <c r="AJ74" i="12"/>
  <c r="AJ62" i="12"/>
  <c r="AJ66" i="12"/>
  <c r="AP2" i="40"/>
  <c r="AO59" i="40"/>
  <c r="AO46" i="40"/>
  <c r="AO37" i="40"/>
  <c r="AJ10" i="12"/>
  <c r="AJ46" i="12"/>
  <c r="AJ26" i="12"/>
  <c r="AP46" i="40"/>
  <c r="AP6" i="40"/>
  <c r="AP37" i="40"/>
  <c r="AJ69" i="12"/>
  <c r="AO28" i="40"/>
  <c r="AJ71" i="12"/>
  <c r="AO32" i="40"/>
  <c r="AO24" i="40"/>
  <c r="AO47" i="40"/>
  <c r="AO48" i="40"/>
  <c r="AP4" i="40"/>
  <c r="AO42" i="40"/>
  <c r="AO55" i="40"/>
  <c r="AO5" i="40"/>
  <c r="AO53" i="40"/>
  <c r="AO35" i="40"/>
  <c r="AJ16" i="12"/>
  <c r="AP16" i="40"/>
  <c r="AJ15" i="12"/>
  <c r="AO12" i="40"/>
  <c r="AP45" i="40"/>
  <c r="AO10" i="40"/>
  <c r="AO21" i="40"/>
  <c r="AO61" i="40"/>
  <c r="AJ12" i="12"/>
  <c r="AP12" i="40"/>
  <c r="AO36" i="40"/>
  <c r="AO4" i="40"/>
  <c r="AO30" i="40"/>
  <c r="AO39" i="40"/>
  <c r="AO44" i="40"/>
  <c r="AP26" i="40"/>
  <c r="AJ29" i="12"/>
  <c r="AP11" i="40"/>
  <c r="AO38" i="40"/>
  <c r="AJ23" i="12"/>
  <c r="AO15" i="40"/>
  <c r="AP49" i="40"/>
  <c r="AJ18" i="12"/>
  <c r="AP18" i="40"/>
  <c r="AO49" i="40"/>
  <c r="AO57" i="40"/>
  <c r="AO27" i="40"/>
  <c r="AP47" i="40"/>
  <c r="AJ47" i="12"/>
  <c r="AP8" i="40"/>
  <c r="AJ8" i="12"/>
  <c r="AJ50" i="12"/>
  <c r="AP50" i="40"/>
  <c r="AO33" i="40"/>
  <c r="AJ37" i="12"/>
  <c r="AP14" i="40"/>
  <c r="AJ31" i="12"/>
  <c r="AO19" i="40"/>
  <c r="AP52" i="40"/>
  <c r="AO54" i="40"/>
  <c r="AO56" i="40"/>
  <c r="AO60" i="40"/>
  <c r="AO45" i="40"/>
  <c r="Y2" i="40" l="1"/>
  <c r="Y3" i="40"/>
  <c r="Y4" i="40"/>
  <c r="Y5" i="40"/>
  <c r="Y6" i="40"/>
  <c r="Y7" i="40"/>
  <c r="Y8" i="40"/>
  <c r="Y9" i="40"/>
  <c r="Y10" i="40"/>
  <c r="Y11" i="40"/>
  <c r="Y12" i="40"/>
  <c r="Y13" i="40"/>
  <c r="Y14" i="40"/>
  <c r="Y15" i="40"/>
  <c r="Y16" i="40"/>
  <c r="Y17" i="40"/>
  <c r="Y18" i="40"/>
  <c r="Y19" i="40"/>
  <c r="Y20" i="40"/>
  <c r="Y21" i="40"/>
  <c r="Y22" i="40"/>
  <c r="Y23" i="40"/>
  <c r="Y24" i="40"/>
  <c r="Y25" i="40"/>
  <c r="Y26" i="40"/>
  <c r="Y27" i="40"/>
  <c r="Y28" i="40"/>
  <c r="Y29" i="40"/>
  <c r="Y30" i="40"/>
  <c r="Y31" i="40"/>
  <c r="Y32" i="40"/>
  <c r="Y33" i="40"/>
  <c r="Y34" i="40"/>
  <c r="Y35" i="40"/>
  <c r="Y36" i="40"/>
  <c r="Y37" i="40"/>
  <c r="Y38" i="40"/>
  <c r="Y39" i="40"/>
  <c r="Y40" i="40"/>
  <c r="Y41" i="40"/>
  <c r="Y42" i="40"/>
  <c r="Y43" i="40"/>
  <c r="Y44" i="40"/>
  <c r="Y45" i="40"/>
  <c r="Y46" i="40"/>
  <c r="Y47" i="40"/>
  <c r="Y48" i="40"/>
  <c r="Y49" i="40"/>
  <c r="Y50" i="40"/>
  <c r="Y51" i="40"/>
  <c r="Y52" i="40"/>
  <c r="Y53" i="40"/>
  <c r="Y54" i="40"/>
  <c r="Y55" i="40"/>
  <c r="Y56" i="40"/>
  <c r="Y57" i="40"/>
  <c r="Y58" i="40"/>
  <c r="Y59" i="40"/>
  <c r="Y60" i="40"/>
  <c r="Y61" i="40"/>
  <c r="Y62" i="40"/>
  <c r="AC2" i="40"/>
  <c r="N2" i="40"/>
  <c r="N3" i="40"/>
  <c r="N4" i="40"/>
  <c r="N5" i="40"/>
  <c r="N6" i="40"/>
  <c r="N7" i="40"/>
  <c r="N8" i="40"/>
  <c r="N9" i="40"/>
  <c r="AW9" i="40" s="1"/>
  <c r="AV9" i="40" s="1"/>
  <c r="N10" i="40"/>
  <c r="AW10" i="40" s="1"/>
  <c r="AV10" i="40" s="1"/>
  <c r="N11" i="40"/>
  <c r="N12" i="40"/>
  <c r="AW12" i="40" s="1"/>
  <c r="AV12" i="40" s="1"/>
  <c r="N13" i="40"/>
  <c r="N14" i="40"/>
  <c r="N15" i="40"/>
  <c r="AW15" i="40" s="1"/>
  <c r="AV15" i="40" s="1"/>
  <c r="N16" i="40"/>
  <c r="N17" i="40"/>
  <c r="N18" i="40"/>
  <c r="AZ18" i="40" s="1"/>
  <c r="N19" i="40"/>
  <c r="AW19" i="40" s="1"/>
  <c r="AV19" i="40" s="1"/>
  <c r="N20" i="40"/>
  <c r="AZ20" i="40" s="1"/>
  <c r="N21" i="40"/>
  <c r="AW21" i="40" s="1"/>
  <c r="AV21" i="40" s="1"/>
  <c r="N22" i="40"/>
  <c r="AZ22" i="40" s="1"/>
  <c r="N23" i="40"/>
  <c r="AW23" i="40" s="1"/>
  <c r="AV23" i="40" s="1"/>
  <c r="N24" i="40"/>
  <c r="AW24" i="40" s="1"/>
  <c r="AV24" i="40" s="1"/>
  <c r="N25" i="40"/>
  <c r="N26" i="40"/>
  <c r="N27" i="40"/>
  <c r="N28" i="40"/>
  <c r="N29" i="40"/>
  <c r="N30" i="40"/>
  <c r="N31" i="40"/>
  <c r="N32" i="40"/>
  <c r="N33" i="40"/>
  <c r="N34" i="40"/>
  <c r="N35" i="40"/>
  <c r="N36" i="40"/>
  <c r="AW36" i="40" s="1"/>
  <c r="AV36" i="40" s="1"/>
  <c r="N37" i="40"/>
  <c r="N38" i="40"/>
  <c r="N39" i="40"/>
  <c r="N40" i="40"/>
  <c r="N41" i="40"/>
  <c r="AZ41" i="40" s="1"/>
  <c r="N42" i="40"/>
  <c r="N43" i="40"/>
  <c r="N44" i="40"/>
  <c r="N45" i="40"/>
  <c r="AZ45" i="40" s="1"/>
  <c r="N46" i="40"/>
  <c r="AZ46" i="40" s="1"/>
  <c r="N47" i="40"/>
  <c r="AW47" i="40" s="1"/>
  <c r="AV47" i="40" s="1"/>
  <c r="N48" i="40"/>
  <c r="AW48" i="40" s="1"/>
  <c r="AV48" i="40" s="1"/>
  <c r="N49" i="40"/>
  <c r="AW49" i="40" s="1"/>
  <c r="AV49" i="40" s="1"/>
  <c r="N50" i="40"/>
  <c r="AZ50" i="40" s="1"/>
  <c r="N51" i="40"/>
  <c r="AZ51" i="40" s="1"/>
  <c r="N52" i="40"/>
  <c r="N53" i="40"/>
  <c r="N54" i="40"/>
  <c r="AW54" i="40" s="1"/>
  <c r="AV54" i="40" s="1"/>
  <c r="N55" i="40"/>
  <c r="AZ55" i="40" s="1"/>
  <c r="N56" i="40"/>
  <c r="AW56" i="40" s="1"/>
  <c r="AV56" i="40" s="1"/>
  <c r="N57" i="40"/>
  <c r="AZ57" i="40" s="1"/>
  <c r="N58" i="40"/>
  <c r="AW58" i="40" s="1"/>
  <c r="AV58" i="40" s="1"/>
  <c r="AZ59" i="40"/>
  <c r="AZ60" i="40"/>
  <c r="AW61" i="40"/>
  <c r="AV61" i="40" s="1"/>
  <c r="AP63" i="40"/>
  <c r="AP64" i="40"/>
  <c r="AP65" i="40"/>
  <c r="AP66" i="40"/>
  <c r="AP67" i="40"/>
  <c r="AP68" i="40"/>
  <c r="AN63" i="40"/>
  <c r="AO63" i="40" s="1"/>
  <c r="AN64" i="40"/>
  <c r="AO64" i="40" s="1"/>
  <c r="AN65" i="40"/>
  <c r="AO65" i="40" s="1"/>
  <c r="AN66" i="40"/>
  <c r="AO66" i="40" s="1"/>
  <c r="AN67" i="40"/>
  <c r="AO67" i="40" s="1"/>
  <c r="AN68" i="40"/>
  <c r="AO68" i="40" s="1"/>
  <c r="N77" i="40"/>
  <c r="N76" i="40"/>
  <c r="N75" i="40"/>
  <c r="N74" i="40"/>
  <c r="AC44" i="40"/>
  <c r="AC12" i="40"/>
  <c r="AC3" i="40"/>
  <c r="AC5" i="40"/>
  <c r="AC7" i="40"/>
  <c r="AC8" i="40"/>
  <c r="AC9" i="40"/>
  <c r="AC10" i="40"/>
  <c r="AC11" i="40"/>
  <c r="AC13" i="40"/>
  <c r="AC14" i="40"/>
  <c r="AC15" i="40"/>
  <c r="AC16" i="40"/>
  <c r="AC17" i="40"/>
  <c r="AC18" i="40"/>
  <c r="AC19" i="40"/>
  <c r="AC20" i="40"/>
  <c r="AC21" i="40"/>
  <c r="AC22" i="40"/>
  <c r="AC23" i="40"/>
  <c r="AC24" i="40"/>
  <c r="AC25" i="40"/>
  <c r="AC26" i="40"/>
  <c r="AC27" i="40"/>
  <c r="AC28" i="40"/>
  <c r="AC29" i="40"/>
  <c r="AC30" i="40"/>
  <c r="AC31" i="40"/>
  <c r="AC32" i="40"/>
  <c r="AC33" i="40"/>
  <c r="AC34" i="40"/>
  <c r="AC35" i="40"/>
  <c r="AC36" i="40"/>
  <c r="AC37" i="40"/>
  <c r="AC38" i="40"/>
  <c r="AC39" i="40"/>
  <c r="AC40" i="40"/>
  <c r="AC41" i="40"/>
  <c r="AC42" i="40"/>
  <c r="AC43" i="40"/>
  <c r="AC45" i="40"/>
  <c r="AC46" i="40"/>
  <c r="AC47" i="40"/>
  <c r="AC48" i="40"/>
  <c r="AC49" i="40"/>
  <c r="AC50" i="40"/>
  <c r="AC51" i="40"/>
  <c r="AC6" i="40"/>
  <c r="AD6" i="40" s="1"/>
  <c r="AJ51" i="40"/>
  <c r="AJ52" i="40"/>
  <c r="AJ53" i="40"/>
  <c r="AJ54" i="40"/>
  <c r="AH42" i="40"/>
  <c r="AJ33" i="40"/>
  <c r="AJ34" i="40"/>
  <c r="AJ35" i="40"/>
  <c r="AJ36" i="40"/>
  <c r="AJ37" i="40"/>
  <c r="AJ38" i="40"/>
  <c r="AJ39" i="40"/>
  <c r="AJ40" i="40"/>
  <c r="AJ41" i="40"/>
  <c r="AJ43" i="40"/>
  <c r="AJ44" i="40"/>
  <c r="AJ45" i="40"/>
  <c r="AJ46" i="40"/>
  <c r="AJ47" i="40"/>
  <c r="AJ48" i="40"/>
  <c r="AJ49" i="40"/>
  <c r="AJ50" i="40"/>
  <c r="AJ32" i="40"/>
  <c r="Y63" i="40"/>
  <c r="Y64" i="40"/>
  <c r="Y65" i="40"/>
  <c r="Y66" i="40"/>
  <c r="Y67" i="40"/>
  <c r="Y68" i="40"/>
  <c r="S74" i="40"/>
  <c r="Y74" i="40"/>
  <c r="S75" i="40"/>
  <c r="Y75" i="40"/>
  <c r="S76" i="40"/>
  <c r="Y76" i="40"/>
  <c r="S77" i="40"/>
  <c r="Y77" i="40"/>
  <c r="P364" i="36"/>
  <c r="V364" i="36"/>
  <c r="P365" i="36"/>
  <c r="V365" i="36"/>
  <c r="P366" i="36"/>
  <c r="V366" i="36"/>
  <c r="P367" i="36"/>
  <c r="V367" i="36"/>
  <c r="AW35" i="40" l="1"/>
  <c r="AV35" i="40" s="1"/>
  <c r="AW3" i="40"/>
  <c r="AV3" i="40" s="1"/>
  <c r="AZ42" i="40"/>
  <c r="AZ34" i="40"/>
  <c r="AZ2" i="40"/>
  <c r="AW53" i="40"/>
  <c r="AV53" i="40" s="1"/>
  <c r="AW29" i="40"/>
  <c r="AV29" i="40" s="1"/>
  <c r="AW33" i="40"/>
  <c r="AV33" i="40" s="1"/>
  <c r="AZ27" i="40"/>
  <c r="AW40" i="40"/>
  <c r="AV40" i="40" s="1"/>
  <c r="AW32" i="40"/>
  <c r="AV32" i="40" s="1"/>
  <c r="AW37" i="40"/>
  <c r="AV37" i="40" s="1"/>
  <c r="AZ52" i="40"/>
  <c r="AW4" i="40"/>
  <c r="AV4" i="40" s="1"/>
  <c r="AZ39" i="40"/>
  <c r="AZ28" i="40"/>
  <c r="AZ43" i="40"/>
  <c r="AZ38" i="40"/>
  <c r="AZ30" i="40"/>
  <c r="AW14" i="40"/>
  <c r="AV14" i="40" s="1"/>
  <c r="AZ6" i="40"/>
  <c r="Q364" i="36"/>
  <c r="W364" i="36" s="1"/>
  <c r="Q366" i="36"/>
  <c r="W366" i="36" s="1"/>
  <c r="AW46" i="40"/>
  <c r="AV46" i="40" s="1"/>
  <c r="AW42" i="40"/>
  <c r="AV42" i="40" s="1"/>
  <c r="AW57" i="40"/>
  <c r="AV57" i="40" s="1"/>
  <c r="AZ24" i="40"/>
  <c r="AZ15" i="40"/>
  <c r="AZ3" i="40"/>
  <c r="AW2" i="40"/>
  <c r="AV2" i="40" s="1"/>
  <c r="AW6" i="40"/>
  <c r="AV6" i="40" s="1"/>
  <c r="AW51" i="40"/>
  <c r="AV51" i="40" s="1"/>
  <c r="AZ11" i="40"/>
  <c r="AW11" i="40"/>
  <c r="AV11" i="40" s="1"/>
  <c r="AZ32" i="40"/>
  <c r="AZ35" i="40"/>
  <c r="AW41" i="40"/>
  <c r="AV41" i="40" s="1"/>
  <c r="AW52" i="40"/>
  <c r="AV52" i="40" s="1"/>
  <c r="AZ48" i="40"/>
  <c r="AZ37" i="40"/>
  <c r="AZ10" i="40"/>
  <c r="AZ12" i="40"/>
  <c r="AW28" i="40"/>
  <c r="AV28" i="40" s="1"/>
  <c r="AW18" i="40"/>
  <c r="AV18" i="40" s="1"/>
  <c r="AW26" i="40"/>
  <c r="AV26" i="40" s="1"/>
  <c r="AZ26" i="40"/>
  <c r="AZ14" i="40"/>
  <c r="AW30" i="40"/>
  <c r="AV30" i="40" s="1"/>
  <c r="AZ40" i="40"/>
  <c r="AW25" i="40"/>
  <c r="AV25" i="40" s="1"/>
  <c r="AZ25" i="40"/>
  <c r="AZ17" i="40"/>
  <c r="AW17" i="40"/>
  <c r="AV17" i="40" s="1"/>
  <c r="AZ53" i="40"/>
  <c r="AZ61" i="40"/>
  <c r="AW34" i="40"/>
  <c r="AV34" i="40" s="1"/>
  <c r="AZ23" i="40"/>
  <c r="AZ49" i="40"/>
  <c r="AZ4" i="40"/>
  <c r="AW20" i="40"/>
  <c r="AV20" i="40" s="1"/>
  <c r="AW27" i="40"/>
  <c r="AV27" i="40" s="1"/>
  <c r="AW39" i="40"/>
  <c r="AV39" i="40" s="1"/>
  <c r="AW16" i="40"/>
  <c r="AV16" i="40" s="1"/>
  <c r="AZ16" i="40"/>
  <c r="AW8" i="40"/>
  <c r="AV8" i="40" s="1"/>
  <c r="AZ8" i="40"/>
  <c r="AW55" i="40"/>
  <c r="AV55" i="40" s="1"/>
  <c r="AZ47" i="40"/>
  <c r="AW50" i="40"/>
  <c r="AV50" i="40" s="1"/>
  <c r="AW31" i="40"/>
  <c r="AV31" i="40" s="1"/>
  <c r="AZ31" i="40"/>
  <c r="AZ7" i="40"/>
  <c r="AW7" i="40"/>
  <c r="AV7" i="40" s="1"/>
  <c r="AZ21" i="40"/>
  <c r="AZ19" i="40"/>
  <c r="AZ29" i="40"/>
  <c r="AW59" i="40"/>
  <c r="AV59" i="40" s="1"/>
  <c r="AZ9" i="40"/>
  <c r="AZ36" i="40"/>
  <c r="AZ56" i="40"/>
  <c r="AZ33" i="40"/>
  <c r="AZ54" i="40"/>
  <c r="AW22" i="40"/>
  <c r="AV22" i="40" s="1"/>
  <c r="AW38" i="40"/>
  <c r="AV38" i="40" s="1"/>
  <c r="AW45" i="40"/>
  <c r="AV45" i="40" s="1"/>
  <c r="AW43" i="40"/>
  <c r="AV43" i="40" s="1"/>
  <c r="AW44" i="40"/>
  <c r="AV44" i="40" s="1"/>
  <c r="AZ44" i="40"/>
  <c r="AW60" i="40"/>
  <c r="AV60" i="40" s="1"/>
  <c r="AW13" i="40"/>
  <c r="AV13" i="40" s="1"/>
  <c r="AZ13" i="40"/>
  <c r="AZ5" i="40"/>
  <c r="AW5" i="40"/>
  <c r="AV5" i="40" s="1"/>
  <c r="AZ58" i="40"/>
  <c r="O55" i="40"/>
  <c r="P55" i="40" s="1"/>
  <c r="AR55" i="40"/>
  <c r="AT55" i="40"/>
  <c r="AS55" i="40"/>
  <c r="AQ55" i="40"/>
  <c r="O47" i="40"/>
  <c r="P47" i="40" s="1"/>
  <c r="AR47" i="40"/>
  <c r="AT47" i="40"/>
  <c r="AS47" i="40"/>
  <c r="AQ47" i="40"/>
  <c r="O39" i="40"/>
  <c r="P39" i="40" s="1"/>
  <c r="AR39" i="40"/>
  <c r="AT39" i="40"/>
  <c r="AQ39" i="40"/>
  <c r="AS39" i="40"/>
  <c r="O31" i="40"/>
  <c r="P31" i="40" s="1"/>
  <c r="AR31" i="40"/>
  <c r="AT31" i="40"/>
  <c r="AQ31" i="40"/>
  <c r="AS31" i="40"/>
  <c r="O23" i="40"/>
  <c r="P23" i="40" s="1"/>
  <c r="AR23" i="40"/>
  <c r="AT23" i="40"/>
  <c r="AQ23" i="40"/>
  <c r="AS23" i="40"/>
  <c r="O15" i="40"/>
  <c r="P15" i="40" s="1"/>
  <c r="AR15" i="40"/>
  <c r="AT15" i="40"/>
  <c r="AS15" i="40"/>
  <c r="AQ15" i="40"/>
  <c r="O7" i="40"/>
  <c r="P7" i="40" s="1"/>
  <c r="AR7" i="40"/>
  <c r="AQ7" i="40"/>
  <c r="AT7" i="40"/>
  <c r="AS7" i="40"/>
  <c r="O54" i="40"/>
  <c r="P54" i="40" s="1"/>
  <c r="AS54" i="40"/>
  <c r="AQ54" i="40"/>
  <c r="AR54" i="40"/>
  <c r="AT54" i="40"/>
  <c r="O46" i="40"/>
  <c r="P46" i="40" s="1"/>
  <c r="AQ46" i="40"/>
  <c r="AR46" i="40"/>
  <c r="AS46" i="40"/>
  <c r="AT46" i="40"/>
  <c r="O38" i="40"/>
  <c r="P38" i="40" s="1"/>
  <c r="AQ38" i="40"/>
  <c r="AS38" i="40"/>
  <c r="AT38" i="40"/>
  <c r="AR38" i="40"/>
  <c r="O30" i="40"/>
  <c r="P30" i="40" s="1"/>
  <c r="AQ30" i="40"/>
  <c r="AS30" i="40"/>
  <c r="AR30" i="40"/>
  <c r="AT30" i="40"/>
  <c r="O22" i="40"/>
  <c r="P22" i="40" s="1"/>
  <c r="AQ22" i="40"/>
  <c r="AS22" i="40"/>
  <c r="AT22" i="40"/>
  <c r="AR22" i="40"/>
  <c r="O14" i="40"/>
  <c r="P14" i="40" s="1"/>
  <c r="AQ14" i="40"/>
  <c r="AS14" i="40"/>
  <c r="AR14" i="40"/>
  <c r="AT14" i="40"/>
  <c r="O6" i="40"/>
  <c r="P6" i="40" s="1"/>
  <c r="AR6" i="40"/>
  <c r="AQ6" i="40"/>
  <c r="AT6" i="40"/>
  <c r="AS6" i="40"/>
  <c r="AT61" i="40"/>
  <c r="AQ61" i="40"/>
  <c r="AR61" i="40"/>
  <c r="AS61" i="40"/>
  <c r="O53" i="40"/>
  <c r="P53" i="40" s="1"/>
  <c r="AT53" i="40"/>
  <c r="AQ53" i="40"/>
  <c r="AR53" i="40"/>
  <c r="AS53" i="40"/>
  <c r="O45" i="40"/>
  <c r="P45" i="40" s="1"/>
  <c r="AT45" i="40"/>
  <c r="AQ45" i="40"/>
  <c r="AR45" i="40"/>
  <c r="AS45" i="40"/>
  <c r="O37" i="40"/>
  <c r="P37" i="40" s="1"/>
  <c r="AQ37" i="40"/>
  <c r="AS37" i="40"/>
  <c r="AR37" i="40"/>
  <c r="AT37" i="40"/>
  <c r="O29" i="40"/>
  <c r="P29" i="40" s="1"/>
  <c r="AQ29" i="40"/>
  <c r="AR29" i="40"/>
  <c r="AS29" i="40"/>
  <c r="AT29" i="40"/>
  <c r="O21" i="40"/>
  <c r="P21" i="40" s="1"/>
  <c r="AQ21" i="40"/>
  <c r="AR21" i="40"/>
  <c r="AS21" i="40"/>
  <c r="AT21" i="40"/>
  <c r="O13" i="40"/>
  <c r="P13" i="40" s="1"/>
  <c r="AT13" i="40"/>
  <c r="AQ13" i="40"/>
  <c r="AR13" i="40"/>
  <c r="AS13" i="40"/>
  <c r="O5" i="40"/>
  <c r="P5" i="40" s="1"/>
  <c r="AQ5" i="40"/>
  <c r="AS5" i="40"/>
  <c r="AT5" i="40"/>
  <c r="AR5" i="40"/>
  <c r="AQ60" i="40"/>
  <c r="AT60" i="40"/>
  <c r="AS60" i="40"/>
  <c r="AR60" i="40"/>
  <c r="O52" i="40"/>
  <c r="P52" i="40" s="1"/>
  <c r="AS52" i="40"/>
  <c r="AT52" i="40"/>
  <c r="AQ52" i="40"/>
  <c r="AR52" i="40"/>
  <c r="O44" i="40"/>
  <c r="P44" i="40" s="1"/>
  <c r="AQ44" i="40"/>
  <c r="AT44" i="40"/>
  <c r="AR44" i="40"/>
  <c r="AS44" i="40"/>
  <c r="O36" i="40"/>
  <c r="P36" i="40" s="1"/>
  <c r="AQ36" i="40"/>
  <c r="AS36" i="40"/>
  <c r="AT36" i="40"/>
  <c r="AR36" i="40"/>
  <c r="O28" i="40"/>
  <c r="P28" i="40" s="1"/>
  <c r="AQ28" i="40"/>
  <c r="AS28" i="40"/>
  <c r="AT28" i="40"/>
  <c r="AR28" i="40"/>
  <c r="O20" i="40"/>
  <c r="P20" i="40" s="1"/>
  <c r="AQ20" i="40"/>
  <c r="AS20" i="40"/>
  <c r="AT20" i="40"/>
  <c r="AR20" i="40"/>
  <c r="O12" i="40"/>
  <c r="P12" i="40" s="1"/>
  <c r="AR12" i="40"/>
  <c r="AQ12" i="40"/>
  <c r="AS12" i="40"/>
  <c r="AT12" i="40"/>
  <c r="O4" i="40"/>
  <c r="P4" i="40" s="1"/>
  <c r="AT4" i="40"/>
  <c r="AR4" i="40"/>
  <c r="AQ4" i="40"/>
  <c r="AS4" i="40"/>
  <c r="AS62" i="40"/>
  <c r="AR62" i="40"/>
  <c r="AQ62" i="40"/>
  <c r="AQ59" i="40"/>
  <c r="AR59" i="40"/>
  <c r="AS59" i="40"/>
  <c r="AT59" i="40"/>
  <c r="O51" i="40"/>
  <c r="P51" i="40" s="1"/>
  <c r="AQ51" i="40"/>
  <c r="AR51" i="40"/>
  <c r="AS51" i="40"/>
  <c r="AT51" i="40"/>
  <c r="O43" i="40"/>
  <c r="P43" i="40" s="1"/>
  <c r="AQ43" i="40"/>
  <c r="AR43" i="40"/>
  <c r="AS43" i="40"/>
  <c r="AT43" i="40"/>
  <c r="O35" i="40"/>
  <c r="P35" i="40" s="1"/>
  <c r="AQ35" i="40"/>
  <c r="AR35" i="40"/>
  <c r="AS35" i="40"/>
  <c r="AT35" i="40"/>
  <c r="O27" i="40"/>
  <c r="P27" i="40" s="1"/>
  <c r="AT27" i="40"/>
  <c r="AQ27" i="40"/>
  <c r="AR27" i="40"/>
  <c r="AS27" i="40"/>
  <c r="O19" i="40"/>
  <c r="P19" i="40" s="1"/>
  <c r="AQ19" i="40"/>
  <c r="AR19" i="40"/>
  <c r="AS19" i="40"/>
  <c r="AT19" i="40"/>
  <c r="O11" i="40"/>
  <c r="P11" i="40" s="1"/>
  <c r="AT11" i="40"/>
  <c r="AQ11" i="40"/>
  <c r="AR11" i="40"/>
  <c r="AS11" i="40"/>
  <c r="O3" i="40"/>
  <c r="P3" i="40" s="1"/>
  <c r="AQ3" i="40"/>
  <c r="AR3" i="40"/>
  <c r="AT3" i="40"/>
  <c r="AS3" i="40"/>
  <c r="O58" i="40"/>
  <c r="P58" i="40" s="1"/>
  <c r="AT58" i="40"/>
  <c r="AS58" i="40"/>
  <c r="AR58" i="40"/>
  <c r="AQ58" i="40"/>
  <c r="O50" i="40"/>
  <c r="P50" i="40" s="1"/>
  <c r="AQ50" i="40"/>
  <c r="AT50" i="40"/>
  <c r="AS50" i="40"/>
  <c r="AR50" i="40"/>
  <c r="O42" i="40"/>
  <c r="P42" i="40" s="1"/>
  <c r="AR42" i="40"/>
  <c r="AS42" i="40"/>
  <c r="AQ42" i="40"/>
  <c r="AT42" i="40"/>
  <c r="O34" i="40"/>
  <c r="P34" i="40" s="1"/>
  <c r="AT34" i="40"/>
  <c r="AR34" i="40"/>
  <c r="AQ34" i="40"/>
  <c r="AS34" i="40"/>
  <c r="O26" i="40"/>
  <c r="P26" i="40" s="1"/>
  <c r="AQ26" i="40"/>
  <c r="AT26" i="40"/>
  <c r="AR26" i="40"/>
  <c r="AS26" i="40"/>
  <c r="O18" i="40"/>
  <c r="P18" i="40" s="1"/>
  <c r="AS18" i="40"/>
  <c r="AQ18" i="40"/>
  <c r="AR18" i="40"/>
  <c r="AT18" i="40"/>
  <c r="O10" i="40"/>
  <c r="P10" i="40" s="1"/>
  <c r="AR10" i="40"/>
  <c r="AS10" i="40"/>
  <c r="AQ10" i="40"/>
  <c r="AT10" i="40"/>
  <c r="O2" i="40"/>
  <c r="P2" i="40" s="1"/>
  <c r="AT2" i="40"/>
  <c r="AQ2" i="40"/>
  <c r="AS2" i="40"/>
  <c r="AR2" i="40"/>
  <c r="O57" i="40"/>
  <c r="P57" i="40" s="1"/>
  <c r="AQ57" i="40"/>
  <c r="AR57" i="40"/>
  <c r="AT57" i="40"/>
  <c r="AS57" i="40"/>
  <c r="O49" i="40"/>
  <c r="P49" i="40" s="1"/>
  <c r="AT49" i="40"/>
  <c r="AR49" i="40"/>
  <c r="AS49" i="40"/>
  <c r="AQ49" i="40"/>
  <c r="O41" i="40"/>
  <c r="P41" i="40" s="1"/>
  <c r="AT41" i="40"/>
  <c r="AQ41" i="40"/>
  <c r="AR41" i="40"/>
  <c r="AS41" i="40"/>
  <c r="O33" i="40"/>
  <c r="P33" i="40" s="1"/>
  <c r="AT33" i="40"/>
  <c r="AQ33" i="40"/>
  <c r="AR33" i="40"/>
  <c r="AS33" i="40"/>
  <c r="O25" i="40"/>
  <c r="P25" i="40" s="1"/>
  <c r="AS25" i="40"/>
  <c r="AT25" i="40"/>
  <c r="AQ25" i="40"/>
  <c r="AR25" i="40"/>
  <c r="O17" i="40"/>
  <c r="P17" i="40" s="1"/>
  <c r="AT17" i="40"/>
  <c r="AQ17" i="40"/>
  <c r="AR17" i="40"/>
  <c r="AS17" i="40"/>
  <c r="O9" i="40"/>
  <c r="P9" i="40" s="1"/>
  <c r="AS9" i="40"/>
  <c r="AT9" i="40"/>
  <c r="AQ9" i="40"/>
  <c r="AR9" i="40"/>
  <c r="O56" i="40"/>
  <c r="P56" i="40" s="1"/>
  <c r="AS56" i="40"/>
  <c r="AT56" i="40"/>
  <c r="AR56" i="40"/>
  <c r="AQ56" i="40"/>
  <c r="O48" i="40"/>
  <c r="P48" i="40" s="1"/>
  <c r="AR48" i="40"/>
  <c r="AT48" i="40"/>
  <c r="AQ48" i="40"/>
  <c r="AS48" i="40"/>
  <c r="O40" i="40"/>
  <c r="P40" i="40" s="1"/>
  <c r="AS40" i="40"/>
  <c r="AQ40" i="40"/>
  <c r="AT40" i="40"/>
  <c r="AR40" i="40"/>
  <c r="O32" i="40"/>
  <c r="P32" i="40" s="1"/>
  <c r="AT32" i="40"/>
  <c r="AS32" i="40"/>
  <c r="AQ32" i="40"/>
  <c r="AR32" i="40"/>
  <c r="O24" i="40"/>
  <c r="P24" i="40" s="1"/>
  <c r="AR24" i="40"/>
  <c r="AT24" i="40"/>
  <c r="AS24" i="40"/>
  <c r="AQ24" i="40"/>
  <c r="O16" i="40"/>
  <c r="P16" i="40" s="1"/>
  <c r="AT16" i="40"/>
  <c r="AS16" i="40"/>
  <c r="AQ16" i="40"/>
  <c r="AR16" i="40"/>
  <c r="O8" i="40"/>
  <c r="P8" i="40" s="1"/>
  <c r="AR8" i="40"/>
  <c r="AS8" i="40"/>
  <c r="AT8" i="40"/>
  <c r="AQ8" i="40"/>
  <c r="Q367" i="36"/>
  <c r="W367" i="36" s="1"/>
  <c r="R59" i="40"/>
  <c r="R9" i="40"/>
  <c r="R43" i="40"/>
  <c r="R50" i="40"/>
  <c r="R57" i="40"/>
  <c r="R33" i="40"/>
  <c r="R26" i="40"/>
  <c r="R19" i="40"/>
  <c r="R49" i="40"/>
  <c r="R42" i="40"/>
  <c r="R35" i="40"/>
  <c r="R11" i="40"/>
  <c r="Z25" i="40"/>
  <c r="R58" i="40"/>
  <c r="R51" i="40"/>
  <c r="R41" i="40"/>
  <c r="R34" i="40"/>
  <c r="R27" i="40"/>
  <c r="R17" i="40"/>
  <c r="R60" i="40"/>
  <c r="R52" i="40"/>
  <c r="R44" i="40"/>
  <c r="R36" i="40"/>
  <c r="R28" i="40"/>
  <c r="R20" i="40"/>
  <c r="R12" i="40"/>
  <c r="R4" i="40"/>
  <c r="R54" i="40"/>
  <c r="R46" i="40"/>
  <c r="R38" i="40"/>
  <c r="R30" i="40"/>
  <c r="R22" i="40"/>
  <c r="R14" i="40"/>
  <c r="R6" i="40"/>
  <c r="R3" i="40"/>
  <c r="R56" i="40"/>
  <c r="R48" i="40"/>
  <c r="R40" i="40"/>
  <c r="R32" i="40"/>
  <c r="R24" i="40"/>
  <c r="R16" i="40"/>
  <c r="R8" i="40"/>
  <c r="R61" i="40"/>
  <c r="T61" i="40" s="1"/>
  <c r="R53" i="40"/>
  <c r="R45" i="40"/>
  <c r="R37" i="40"/>
  <c r="R29" i="40"/>
  <c r="R21" i="40"/>
  <c r="R13" i="40"/>
  <c r="R5" i="40"/>
  <c r="R18" i="40"/>
  <c r="R10" i="40"/>
  <c r="R2" i="40"/>
  <c r="R55" i="40"/>
  <c r="R47" i="40"/>
  <c r="R39" i="40"/>
  <c r="R31" i="40"/>
  <c r="R23" i="40"/>
  <c r="R15" i="40"/>
  <c r="R7" i="40"/>
  <c r="Q365" i="36"/>
  <c r="W365" i="36" s="1"/>
  <c r="R62" i="40"/>
  <c r="Z62" i="40"/>
  <c r="AW74" i="40"/>
  <c r="AV74" i="40" s="1"/>
  <c r="AW66" i="40"/>
  <c r="AV66" i="40" s="1"/>
  <c r="AW64" i="40"/>
  <c r="AV64" i="40" s="1"/>
  <c r="O76" i="40"/>
  <c r="P76" i="40" s="1"/>
  <c r="AZ76" i="40"/>
  <c r="AT76" i="40"/>
  <c r="AS76" i="40"/>
  <c r="O77" i="40"/>
  <c r="P77" i="40" s="1"/>
  <c r="AZ77" i="40"/>
  <c r="AT77" i="40"/>
  <c r="AS77" i="40"/>
  <c r="AZ62" i="40"/>
  <c r="AT62" i="40"/>
  <c r="AT64" i="40"/>
  <c r="AS64" i="40"/>
  <c r="AZ64" i="40"/>
  <c r="AS63" i="40"/>
  <c r="AZ63" i="40"/>
  <c r="AT63" i="40"/>
  <c r="AZ68" i="40"/>
  <c r="AT68" i="40"/>
  <c r="AS68" i="40"/>
  <c r="AZ65" i="40"/>
  <c r="AT65" i="40"/>
  <c r="AS65" i="40"/>
  <c r="AS66" i="40"/>
  <c r="AZ66" i="40"/>
  <c r="AT66" i="40"/>
  <c r="O74" i="40"/>
  <c r="P74" i="40" s="1"/>
  <c r="AT74" i="40"/>
  <c r="AS74" i="40"/>
  <c r="AZ74" i="40"/>
  <c r="AZ67" i="40"/>
  <c r="AS67" i="40"/>
  <c r="AT67" i="40"/>
  <c r="O75" i="40"/>
  <c r="P75" i="40" s="1"/>
  <c r="AS75" i="40"/>
  <c r="AZ75" i="40"/>
  <c r="AT75" i="40"/>
  <c r="AW62" i="40"/>
  <c r="AV62" i="40" s="1"/>
  <c r="AW63" i="40"/>
  <c r="AV63" i="40" s="1"/>
  <c r="AR65" i="40"/>
  <c r="AQ64" i="40"/>
  <c r="AR76" i="40"/>
  <c r="AR64" i="40"/>
  <c r="AQ68" i="40"/>
  <c r="AR68" i="40"/>
  <c r="AQ66" i="40"/>
  <c r="AR74" i="40"/>
  <c r="AW77" i="40"/>
  <c r="AV77" i="40" s="1"/>
  <c r="AR66" i="40"/>
  <c r="AW76" i="40"/>
  <c r="AV76" i="40" s="1"/>
  <c r="AW68" i="40"/>
  <c r="AV68" i="40" s="1"/>
  <c r="AW75" i="40"/>
  <c r="AV75" i="40" s="1"/>
  <c r="AW67" i="40"/>
  <c r="AV67" i="40" s="1"/>
  <c r="AQ63" i="40"/>
  <c r="AQ65" i="40"/>
  <c r="AQ67" i="40"/>
  <c r="AR63" i="40"/>
  <c r="AR67" i="40"/>
  <c r="AR75" i="40"/>
  <c r="AR77" i="40"/>
  <c r="AW65" i="40"/>
  <c r="AV65" i="40" s="1"/>
  <c r="AJ42" i="40"/>
  <c r="AC4" i="40"/>
  <c r="AC52" i="40"/>
  <c r="AB48" i="40"/>
  <c r="AB40" i="40"/>
  <c r="AB32" i="40"/>
  <c r="AB3" i="40"/>
  <c r="R67" i="40"/>
  <c r="T67" i="40" s="1"/>
  <c r="R75" i="40"/>
  <c r="T75" i="40" s="1"/>
  <c r="R64" i="40"/>
  <c r="U64" i="40" s="1"/>
  <c r="X64" i="40" s="1"/>
  <c r="R77" i="40"/>
  <c r="R74" i="40"/>
  <c r="R66" i="40"/>
  <c r="T66" i="40" s="1"/>
  <c r="R63" i="40"/>
  <c r="T63" i="40" s="1"/>
  <c r="R76" i="40"/>
  <c r="V76" i="40" s="1"/>
  <c r="Z68" i="40"/>
  <c r="R65" i="40"/>
  <c r="P363" i="36"/>
  <c r="V363" i="36"/>
  <c r="AU2" i="36"/>
  <c r="P362" i="36"/>
  <c r="P361" i="36"/>
  <c r="P360" i="36"/>
  <c r="P359" i="36"/>
  <c r="P358" i="36"/>
  <c r="P357" i="36"/>
  <c r="P356" i="36"/>
  <c r="P355" i="36"/>
  <c r="P354" i="36"/>
  <c r="P353" i="36"/>
  <c r="P352" i="36"/>
  <c r="P351" i="36"/>
  <c r="P350" i="36"/>
  <c r="P349" i="36"/>
  <c r="P348" i="36"/>
  <c r="P347" i="36"/>
  <c r="P346" i="36"/>
  <c r="P345" i="36"/>
  <c r="P344" i="36"/>
  <c r="P343" i="36"/>
  <c r="P342" i="36"/>
  <c r="P341" i="36"/>
  <c r="P340" i="36"/>
  <c r="P339" i="36"/>
  <c r="P338" i="36"/>
  <c r="P337" i="36"/>
  <c r="P336" i="36"/>
  <c r="P335" i="36"/>
  <c r="P334" i="36"/>
  <c r="P333" i="36"/>
  <c r="P332" i="36"/>
  <c r="P331" i="36"/>
  <c r="P330" i="36"/>
  <c r="P329" i="36"/>
  <c r="P328" i="36"/>
  <c r="P327" i="36"/>
  <c r="P326" i="36"/>
  <c r="P325" i="36"/>
  <c r="P324" i="36"/>
  <c r="P323" i="36"/>
  <c r="P322" i="36"/>
  <c r="P321" i="36"/>
  <c r="P320" i="36"/>
  <c r="P319" i="36"/>
  <c r="P318" i="36"/>
  <c r="P317" i="36"/>
  <c r="P316" i="36"/>
  <c r="P315" i="36"/>
  <c r="P314" i="36"/>
  <c r="P313" i="36"/>
  <c r="P312" i="36"/>
  <c r="P311" i="36"/>
  <c r="P310" i="36"/>
  <c r="P309" i="36"/>
  <c r="P308" i="36"/>
  <c r="P307" i="36"/>
  <c r="P306" i="36"/>
  <c r="P305" i="36"/>
  <c r="P304" i="36"/>
  <c r="P303" i="36"/>
  <c r="P302" i="36"/>
  <c r="P301" i="36"/>
  <c r="P300" i="36"/>
  <c r="P299" i="36"/>
  <c r="P298" i="36"/>
  <c r="P297" i="36"/>
  <c r="P296" i="36"/>
  <c r="P295" i="36"/>
  <c r="P294" i="36"/>
  <c r="P293" i="36"/>
  <c r="P292" i="36"/>
  <c r="P291" i="36"/>
  <c r="P290" i="36"/>
  <c r="P289" i="36"/>
  <c r="P288" i="36"/>
  <c r="P287" i="36"/>
  <c r="P286" i="36"/>
  <c r="P285" i="36"/>
  <c r="P284" i="36"/>
  <c r="P283" i="36"/>
  <c r="P282" i="36"/>
  <c r="P281" i="36"/>
  <c r="P280" i="36"/>
  <c r="P279" i="36"/>
  <c r="P278" i="36"/>
  <c r="P277" i="36"/>
  <c r="P276" i="36"/>
  <c r="P275" i="36"/>
  <c r="P274" i="36"/>
  <c r="P273" i="36"/>
  <c r="P272" i="36"/>
  <c r="P271" i="36"/>
  <c r="P270" i="36"/>
  <c r="P269" i="36"/>
  <c r="P268" i="36"/>
  <c r="P267" i="36"/>
  <c r="P266" i="36"/>
  <c r="P265" i="36"/>
  <c r="P264" i="36"/>
  <c r="P263" i="36"/>
  <c r="P262" i="36"/>
  <c r="P261" i="36"/>
  <c r="P260" i="36"/>
  <c r="P259" i="36"/>
  <c r="P258" i="36"/>
  <c r="P257" i="36"/>
  <c r="P256" i="36"/>
  <c r="P255" i="36"/>
  <c r="P254" i="36"/>
  <c r="P253" i="36"/>
  <c r="P252" i="36"/>
  <c r="P251" i="36"/>
  <c r="P250" i="36"/>
  <c r="P249" i="36"/>
  <c r="P248" i="36"/>
  <c r="P247" i="36"/>
  <c r="P246" i="36"/>
  <c r="P245" i="36"/>
  <c r="P244" i="36"/>
  <c r="P243" i="36"/>
  <c r="P242" i="36"/>
  <c r="P241" i="36"/>
  <c r="P240" i="36"/>
  <c r="P239" i="36"/>
  <c r="P238" i="36"/>
  <c r="P237" i="36"/>
  <c r="P236" i="36"/>
  <c r="P235" i="36"/>
  <c r="P234" i="36"/>
  <c r="P233" i="36"/>
  <c r="P232" i="36"/>
  <c r="P231" i="36"/>
  <c r="P230" i="36"/>
  <c r="P229" i="36"/>
  <c r="P228" i="36"/>
  <c r="P227" i="36"/>
  <c r="P226" i="36"/>
  <c r="P225" i="36"/>
  <c r="P224" i="36"/>
  <c r="P223" i="36"/>
  <c r="P222" i="36"/>
  <c r="P221" i="36"/>
  <c r="P220" i="36"/>
  <c r="P219" i="36"/>
  <c r="P218" i="36"/>
  <c r="P217" i="36"/>
  <c r="P216" i="36"/>
  <c r="P215" i="36"/>
  <c r="P214" i="36"/>
  <c r="P213" i="36"/>
  <c r="P212" i="36"/>
  <c r="P211" i="36"/>
  <c r="P210" i="36"/>
  <c r="P209" i="36"/>
  <c r="P208" i="36"/>
  <c r="P207" i="36"/>
  <c r="P206" i="36"/>
  <c r="P205" i="36"/>
  <c r="P204" i="36"/>
  <c r="P203" i="36"/>
  <c r="P202" i="36"/>
  <c r="P201" i="36"/>
  <c r="P200" i="36"/>
  <c r="P199" i="36"/>
  <c r="P198" i="36"/>
  <c r="P197" i="36"/>
  <c r="P196" i="36"/>
  <c r="P195" i="36"/>
  <c r="P194" i="36"/>
  <c r="P193" i="36"/>
  <c r="P192" i="36"/>
  <c r="P191" i="36"/>
  <c r="P190" i="36"/>
  <c r="P189" i="36"/>
  <c r="P188" i="36"/>
  <c r="P187" i="36"/>
  <c r="P186" i="36"/>
  <c r="P185" i="36"/>
  <c r="P184" i="36"/>
  <c r="P183" i="36"/>
  <c r="P182" i="36"/>
  <c r="P181" i="36"/>
  <c r="P180" i="36"/>
  <c r="P179" i="36"/>
  <c r="P178" i="36"/>
  <c r="P177" i="36"/>
  <c r="P176" i="36"/>
  <c r="P175" i="36"/>
  <c r="P174" i="36"/>
  <c r="P173" i="36"/>
  <c r="P172" i="36"/>
  <c r="P171" i="36"/>
  <c r="P170" i="36"/>
  <c r="P169" i="36"/>
  <c r="P168" i="36"/>
  <c r="P167" i="36"/>
  <c r="P166" i="36"/>
  <c r="P165" i="36"/>
  <c r="P164" i="36"/>
  <c r="P163" i="36"/>
  <c r="P162" i="36"/>
  <c r="P161" i="36"/>
  <c r="P160" i="36"/>
  <c r="P159" i="36"/>
  <c r="P158" i="36"/>
  <c r="P157" i="36"/>
  <c r="P156" i="36"/>
  <c r="P155" i="36"/>
  <c r="P154" i="36"/>
  <c r="P153" i="36"/>
  <c r="P152" i="36"/>
  <c r="P151" i="36"/>
  <c r="P150" i="36"/>
  <c r="P149" i="36"/>
  <c r="P148" i="36"/>
  <c r="P147" i="36"/>
  <c r="P146" i="36"/>
  <c r="P145" i="36"/>
  <c r="P144" i="36"/>
  <c r="P143" i="36"/>
  <c r="P142" i="36"/>
  <c r="P141" i="36"/>
  <c r="P140" i="36"/>
  <c r="P139" i="36"/>
  <c r="P138" i="36"/>
  <c r="P137" i="36"/>
  <c r="P136" i="36"/>
  <c r="P135" i="36"/>
  <c r="P134" i="36"/>
  <c r="P133" i="36"/>
  <c r="P132" i="36"/>
  <c r="P131" i="36"/>
  <c r="P130" i="36"/>
  <c r="P129" i="36"/>
  <c r="P128" i="36"/>
  <c r="P127" i="36"/>
  <c r="P126" i="36"/>
  <c r="P125" i="36"/>
  <c r="P124" i="36"/>
  <c r="P123" i="36"/>
  <c r="P122" i="36"/>
  <c r="P121" i="36"/>
  <c r="P120" i="36"/>
  <c r="P119" i="36"/>
  <c r="P118" i="36"/>
  <c r="P117" i="36"/>
  <c r="P116" i="36"/>
  <c r="P115" i="36"/>
  <c r="P114" i="36"/>
  <c r="P113" i="36"/>
  <c r="P112" i="36"/>
  <c r="P111" i="36"/>
  <c r="P110" i="36"/>
  <c r="P109" i="36"/>
  <c r="P108" i="36"/>
  <c r="P107" i="36"/>
  <c r="P106" i="36"/>
  <c r="P105" i="36"/>
  <c r="P104" i="36"/>
  <c r="P103" i="36"/>
  <c r="P102" i="36"/>
  <c r="P101" i="36"/>
  <c r="P100" i="36"/>
  <c r="P99" i="36"/>
  <c r="P98" i="36"/>
  <c r="P97" i="36"/>
  <c r="P96" i="36"/>
  <c r="P95" i="36"/>
  <c r="P94" i="36"/>
  <c r="P93" i="36"/>
  <c r="P92" i="36"/>
  <c r="P91" i="36"/>
  <c r="P90" i="36"/>
  <c r="P89" i="36"/>
  <c r="P88" i="36"/>
  <c r="P87" i="36"/>
  <c r="P86" i="36"/>
  <c r="P85" i="36"/>
  <c r="P84" i="36"/>
  <c r="P83" i="36"/>
  <c r="P82" i="36"/>
  <c r="P81" i="36"/>
  <c r="P80" i="36"/>
  <c r="P79" i="36"/>
  <c r="P78" i="36"/>
  <c r="P77" i="36"/>
  <c r="P76" i="36"/>
  <c r="P75" i="36"/>
  <c r="P74" i="36"/>
  <c r="P73" i="36"/>
  <c r="P72" i="36"/>
  <c r="P71" i="36"/>
  <c r="P70" i="36"/>
  <c r="P69" i="36"/>
  <c r="P68" i="36"/>
  <c r="P67" i="36"/>
  <c r="P66" i="36"/>
  <c r="P65" i="36"/>
  <c r="P64" i="36"/>
  <c r="P63" i="36"/>
  <c r="P62" i="36"/>
  <c r="P61" i="36"/>
  <c r="P60" i="36"/>
  <c r="P59" i="36"/>
  <c r="P58" i="36"/>
  <c r="P57" i="36"/>
  <c r="P56" i="36"/>
  <c r="P55" i="36"/>
  <c r="P54" i="36"/>
  <c r="P53" i="36"/>
  <c r="P52" i="36"/>
  <c r="P51" i="36"/>
  <c r="P50" i="36"/>
  <c r="P49" i="36"/>
  <c r="P48" i="36"/>
  <c r="P47" i="36"/>
  <c r="P46" i="36"/>
  <c r="P45" i="36"/>
  <c r="P44" i="36"/>
  <c r="P43" i="36"/>
  <c r="P42" i="36"/>
  <c r="P41" i="36"/>
  <c r="P40" i="36"/>
  <c r="P39" i="36"/>
  <c r="P38" i="36"/>
  <c r="P37" i="36"/>
  <c r="P36" i="36"/>
  <c r="P35" i="36"/>
  <c r="P34" i="36"/>
  <c r="P33" i="36"/>
  <c r="P32" i="36"/>
  <c r="P31" i="36"/>
  <c r="P30" i="36"/>
  <c r="P29" i="36"/>
  <c r="P28" i="36"/>
  <c r="P27" i="36"/>
  <c r="P26" i="36"/>
  <c r="P25" i="36"/>
  <c r="P24" i="36"/>
  <c r="P23" i="36"/>
  <c r="P22" i="36"/>
  <c r="P21" i="36"/>
  <c r="P20" i="36"/>
  <c r="P19" i="36"/>
  <c r="P18" i="36"/>
  <c r="P17" i="36"/>
  <c r="P16" i="36"/>
  <c r="P15" i="36"/>
  <c r="P14" i="36"/>
  <c r="P13" i="36"/>
  <c r="P12" i="36"/>
  <c r="P11" i="36"/>
  <c r="P10" i="36"/>
  <c r="P9" i="36"/>
  <c r="P8" i="36"/>
  <c r="P7" i="36"/>
  <c r="P6" i="36"/>
  <c r="P5" i="36"/>
  <c r="P4" i="36"/>
  <c r="P3" i="36"/>
  <c r="P2" i="36"/>
  <c r="T37" i="40" l="1"/>
  <c r="T45" i="40"/>
  <c r="U45" i="40"/>
  <c r="X45" i="40" s="1"/>
  <c r="T48" i="40"/>
  <c r="V48" i="40"/>
  <c r="T57" i="40"/>
  <c r="U57" i="40"/>
  <c r="X57" i="40" s="1"/>
  <c r="T10" i="40"/>
  <c r="T53" i="40"/>
  <c r="V53" i="40"/>
  <c r="T3" i="40"/>
  <c r="T17" i="40"/>
  <c r="T35" i="40"/>
  <c r="T43" i="40"/>
  <c r="T23" i="40"/>
  <c r="T5" i="40"/>
  <c r="T8" i="40"/>
  <c r="T27" i="40"/>
  <c r="T42" i="40"/>
  <c r="T9" i="40"/>
  <c r="T56" i="40"/>
  <c r="U56" i="40"/>
  <c r="X56" i="40" s="1"/>
  <c r="T15" i="40"/>
  <c r="T49" i="40"/>
  <c r="V49" i="40"/>
  <c r="T22" i="40"/>
  <c r="T28" i="40"/>
  <c r="T41" i="40"/>
  <c r="T29" i="40"/>
  <c r="T32" i="40"/>
  <c r="T51" i="40"/>
  <c r="U51" i="40"/>
  <c r="X51" i="40" s="1"/>
  <c r="T7" i="40"/>
  <c r="T39" i="40"/>
  <c r="T55" i="40"/>
  <c r="V55" i="40"/>
  <c r="T33" i="40"/>
  <c r="Z57" i="40"/>
  <c r="Z43" i="40"/>
  <c r="Z17" i="40"/>
  <c r="Z50" i="40"/>
  <c r="T60" i="40"/>
  <c r="Z10" i="40"/>
  <c r="Z35" i="40"/>
  <c r="Z9" i="40"/>
  <c r="Z14" i="40"/>
  <c r="Z54" i="40"/>
  <c r="T50" i="40"/>
  <c r="Z60" i="40"/>
  <c r="T54" i="40"/>
  <c r="Z53" i="40"/>
  <c r="T11" i="40"/>
  <c r="T34" i="40"/>
  <c r="T20" i="40"/>
  <c r="Z34" i="40"/>
  <c r="Z56" i="40"/>
  <c r="Z11" i="40"/>
  <c r="Z27" i="40"/>
  <c r="Z42" i="40"/>
  <c r="T16" i="40"/>
  <c r="T12" i="40"/>
  <c r="Z52" i="40"/>
  <c r="T19" i="40"/>
  <c r="Z59" i="40"/>
  <c r="Z13" i="40"/>
  <c r="Z31" i="40"/>
  <c r="T31" i="40"/>
  <c r="Z46" i="40"/>
  <c r="Z2" i="40"/>
  <c r="Z41" i="40"/>
  <c r="T59" i="40"/>
  <c r="Z16" i="40"/>
  <c r="Z20" i="40"/>
  <c r="Z28" i="40"/>
  <c r="T14" i="40"/>
  <c r="Z19" i="40"/>
  <c r="Z49" i="40"/>
  <c r="T13" i="40"/>
  <c r="Z44" i="40"/>
  <c r="Z37" i="40"/>
  <c r="AB16" i="40"/>
  <c r="Z8" i="40"/>
  <c r="Q363" i="36"/>
  <c r="W363" i="36" s="1"/>
  <c r="T40" i="40"/>
  <c r="T44" i="40"/>
  <c r="Z55" i="40"/>
  <c r="T38" i="40"/>
  <c r="T58" i="40"/>
  <c r="Z33" i="40"/>
  <c r="Z38" i="40"/>
  <c r="Z24" i="40"/>
  <c r="Z40" i="40"/>
  <c r="Z58" i="40"/>
  <c r="T26" i="40"/>
  <c r="Z29" i="40"/>
  <c r="T47" i="40"/>
  <c r="Z36" i="40"/>
  <c r="T36" i="40"/>
  <c r="Z30" i="40"/>
  <c r="Z47" i="40"/>
  <c r="Z51" i="40"/>
  <c r="T30" i="40"/>
  <c r="Z26" i="40"/>
  <c r="Z32" i="40"/>
  <c r="T6" i="40"/>
  <c r="Z7" i="40"/>
  <c r="Z39" i="40"/>
  <c r="T21" i="40"/>
  <c r="T2" i="40"/>
  <c r="Z45" i="40"/>
  <c r="T52" i="40"/>
  <c r="Z48" i="40"/>
  <c r="T46" i="40"/>
  <c r="Z18" i="40"/>
  <c r="Z5" i="40"/>
  <c r="R25" i="40"/>
  <c r="T18" i="40"/>
  <c r="T4" i="40"/>
  <c r="Z61" i="40"/>
  <c r="Z12" i="40"/>
  <c r="Z23" i="40"/>
  <c r="Z15" i="40"/>
  <c r="Z22" i="40"/>
  <c r="Z21" i="40"/>
  <c r="U61" i="40"/>
  <c r="X61" i="40" s="1"/>
  <c r="T24" i="40"/>
  <c r="Z3" i="40"/>
  <c r="Z4" i="40"/>
  <c r="Z6" i="40"/>
  <c r="AB2" i="40"/>
  <c r="U50" i="40"/>
  <c r="X50" i="40" s="1"/>
  <c r="V50" i="40"/>
  <c r="V54" i="40"/>
  <c r="U54" i="40"/>
  <c r="X54" i="40" s="1"/>
  <c r="U59" i="40"/>
  <c r="X59" i="40" s="1"/>
  <c r="V59" i="40"/>
  <c r="U58" i="40"/>
  <c r="X58" i="40" s="1"/>
  <c r="V58" i="40"/>
  <c r="V60" i="40"/>
  <c r="U60" i="40"/>
  <c r="X60" i="40" s="1"/>
  <c r="U47" i="40"/>
  <c r="X47" i="40" s="1"/>
  <c r="V47" i="40"/>
  <c r="V46" i="40"/>
  <c r="U46" i="40"/>
  <c r="X46" i="40" s="1"/>
  <c r="V52" i="40"/>
  <c r="U52" i="40"/>
  <c r="X52" i="40" s="1"/>
  <c r="T62" i="40"/>
  <c r="AB22" i="40"/>
  <c r="AB38" i="40"/>
  <c r="AB15" i="40"/>
  <c r="AB8" i="40"/>
  <c r="AB46" i="40"/>
  <c r="AB7" i="40"/>
  <c r="AB29" i="40"/>
  <c r="AB31" i="40"/>
  <c r="AB13" i="40"/>
  <c r="AB45" i="40"/>
  <c r="AB47" i="40"/>
  <c r="AB6" i="40"/>
  <c r="AB34" i="40"/>
  <c r="AB18" i="40"/>
  <c r="AB11" i="40"/>
  <c r="AB24" i="40"/>
  <c r="AB17" i="40"/>
  <c r="AB33" i="40"/>
  <c r="AB50" i="40"/>
  <c r="AB49" i="40"/>
  <c r="AB43" i="40"/>
  <c r="AB37" i="40"/>
  <c r="AB27" i="40"/>
  <c r="AB4" i="40"/>
  <c r="AB14" i="40"/>
  <c r="AB30" i="40"/>
  <c r="AB23" i="40"/>
  <c r="AB20" i="40"/>
  <c r="AB5" i="40"/>
  <c r="AB21" i="40"/>
  <c r="AB39" i="40"/>
  <c r="AB36" i="40"/>
  <c r="AB51" i="40"/>
  <c r="AB9" i="40"/>
  <c r="AB28" i="40"/>
  <c r="AG9" i="40"/>
  <c r="AG10" i="40" s="1"/>
  <c r="AB42" i="40"/>
  <c r="AB19" i="40"/>
  <c r="AG13" i="40"/>
  <c r="AG14" i="40" s="1"/>
  <c r="AB26" i="40"/>
  <c r="AF13" i="40"/>
  <c r="AF14" i="40" s="1"/>
  <c r="AB41" i="40"/>
  <c r="AB35" i="40"/>
  <c r="AB10" i="40"/>
  <c r="AB25" i="40"/>
  <c r="AB52" i="40"/>
  <c r="AF11" i="40"/>
  <c r="AF9" i="40"/>
  <c r="AF10" i="40" s="1"/>
  <c r="AB44" i="40"/>
  <c r="AB12" i="40"/>
  <c r="T77" i="40"/>
  <c r="Z77" i="40"/>
  <c r="V64" i="40"/>
  <c r="Z74" i="40"/>
  <c r="Z64" i="40"/>
  <c r="T64" i="40"/>
  <c r="AG15" i="40"/>
  <c r="AF15" i="40"/>
  <c r="T74" i="40"/>
  <c r="Z67" i="40"/>
  <c r="U67" i="40"/>
  <c r="X67" i="40" s="1"/>
  <c r="AG5" i="40"/>
  <c r="AG6" i="40" s="1"/>
  <c r="AF5" i="40"/>
  <c r="AF6" i="40" s="1"/>
  <c r="U76" i="40"/>
  <c r="X76" i="40" s="1"/>
  <c r="T76" i="40"/>
  <c r="V63" i="40"/>
  <c r="Z63" i="40"/>
  <c r="Z76" i="40"/>
  <c r="Z66" i="40"/>
  <c r="T65" i="40"/>
  <c r="U66" i="40"/>
  <c r="X66" i="40" s="1"/>
  <c r="Z65" i="40"/>
  <c r="R68" i="40"/>
  <c r="V68" i="40" s="1"/>
  <c r="V75" i="40"/>
  <c r="Z75" i="40"/>
  <c r="U74" i="40"/>
  <c r="X74" i="40" s="1"/>
  <c r="V74" i="40"/>
  <c r="U77" i="40"/>
  <c r="X77" i="40" s="1"/>
  <c r="V77" i="40"/>
  <c r="U65" i="40"/>
  <c r="X65" i="40" s="1"/>
  <c r="V65" i="40"/>
  <c r="Q353" i="36"/>
  <c r="W353" i="36" s="1"/>
  <c r="V353" i="36"/>
  <c r="Q354" i="36"/>
  <c r="W354" i="36" s="1"/>
  <c r="V354" i="36"/>
  <c r="Q355" i="36"/>
  <c r="W355" i="36" s="1"/>
  <c r="V355" i="36"/>
  <c r="V356" i="36"/>
  <c r="Q357" i="36"/>
  <c r="W357" i="36" s="1"/>
  <c r="V357" i="36"/>
  <c r="V358" i="36"/>
  <c r="V359" i="36"/>
  <c r="Q360" i="36"/>
  <c r="W360" i="36" s="1"/>
  <c r="V360" i="36"/>
  <c r="V361" i="36"/>
  <c r="Q362" i="36"/>
  <c r="W362" i="36" s="1"/>
  <c r="V362" i="36"/>
  <c r="V352" i="36"/>
  <c r="V351" i="36"/>
  <c r="V350" i="36"/>
  <c r="V349" i="36"/>
  <c r="V348" i="36"/>
  <c r="V347" i="36"/>
  <c r="V346" i="36"/>
  <c r="V345" i="36"/>
  <c r="V344" i="36"/>
  <c r="V343" i="36"/>
  <c r="V342" i="36"/>
  <c r="V341" i="36"/>
  <c r="V340" i="36"/>
  <c r="V339" i="36"/>
  <c r="V338" i="36"/>
  <c r="V337" i="36"/>
  <c r="V336" i="36"/>
  <c r="V335" i="36"/>
  <c r="V334" i="36"/>
  <c r="V333" i="36"/>
  <c r="V332" i="36"/>
  <c r="V331" i="36"/>
  <c r="V330" i="36"/>
  <c r="V329" i="36"/>
  <c r="V328" i="36"/>
  <c r="V327" i="36"/>
  <c r="V326" i="36"/>
  <c r="V325" i="36"/>
  <c r="V324" i="36"/>
  <c r="V323" i="36"/>
  <c r="V322" i="36"/>
  <c r="V321" i="36"/>
  <c r="V320" i="36"/>
  <c r="V319" i="36"/>
  <c r="V318" i="36"/>
  <c r="V317" i="36"/>
  <c r="V316" i="36"/>
  <c r="V315" i="36"/>
  <c r="V314" i="36"/>
  <c r="V313" i="36"/>
  <c r="V312" i="36"/>
  <c r="V311" i="36"/>
  <c r="V310" i="36"/>
  <c r="V309" i="36"/>
  <c r="V308" i="36"/>
  <c r="V307" i="36"/>
  <c r="V306" i="36"/>
  <c r="V305" i="36"/>
  <c r="V304" i="36"/>
  <c r="V303" i="36"/>
  <c r="V302" i="36"/>
  <c r="V301" i="36"/>
  <c r="V300" i="36"/>
  <c r="V299" i="36"/>
  <c r="V298" i="36"/>
  <c r="V297" i="36"/>
  <c r="V296" i="36"/>
  <c r="V295" i="36"/>
  <c r="V294" i="36"/>
  <c r="V293" i="36"/>
  <c r="V292" i="36"/>
  <c r="V291" i="36"/>
  <c r="V290" i="36"/>
  <c r="V289" i="36"/>
  <c r="V288" i="36"/>
  <c r="V287" i="36"/>
  <c r="V286" i="36"/>
  <c r="V285" i="36"/>
  <c r="V284" i="36"/>
  <c r="V283" i="36"/>
  <c r="V282" i="36"/>
  <c r="V281" i="36"/>
  <c r="V280" i="36"/>
  <c r="V279" i="36"/>
  <c r="V278" i="36"/>
  <c r="V277" i="36"/>
  <c r="V276" i="36"/>
  <c r="V275" i="36"/>
  <c r="V274" i="36"/>
  <c r="V273" i="36"/>
  <c r="V272" i="36"/>
  <c r="V271" i="36"/>
  <c r="V270" i="36"/>
  <c r="V269" i="36"/>
  <c r="V268" i="36"/>
  <c r="V267" i="36"/>
  <c r="V266" i="36"/>
  <c r="V265" i="36"/>
  <c r="V264" i="36"/>
  <c r="V263" i="36"/>
  <c r="V262" i="36"/>
  <c r="V261" i="36"/>
  <c r="V260" i="36"/>
  <c r="V259" i="36"/>
  <c r="V258" i="36"/>
  <c r="V257" i="36"/>
  <c r="V256" i="36"/>
  <c r="V255" i="36"/>
  <c r="V254" i="36"/>
  <c r="V253" i="36"/>
  <c r="V252" i="36"/>
  <c r="V251" i="36"/>
  <c r="V250" i="36"/>
  <c r="V249" i="36"/>
  <c r="V248" i="36"/>
  <c r="V247" i="36"/>
  <c r="V246" i="36"/>
  <c r="V245" i="36"/>
  <c r="V244" i="36"/>
  <c r="V243" i="36"/>
  <c r="V242" i="36"/>
  <c r="V241" i="36"/>
  <c r="V240" i="36"/>
  <c r="V239" i="36"/>
  <c r="V238" i="36"/>
  <c r="V237" i="36"/>
  <c r="V236" i="36"/>
  <c r="V235" i="36"/>
  <c r="V234" i="36"/>
  <c r="V233" i="36"/>
  <c r="V232" i="36"/>
  <c r="V231" i="36"/>
  <c r="V230" i="36"/>
  <c r="V229" i="36"/>
  <c r="V228" i="36"/>
  <c r="V227" i="36"/>
  <c r="V226" i="36"/>
  <c r="V225" i="36"/>
  <c r="V224" i="36"/>
  <c r="V223" i="36"/>
  <c r="V222" i="36"/>
  <c r="V221" i="36"/>
  <c r="V220" i="36"/>
  <c r="V219" i="36"/>
  <c r="V218" i="36"/>
  <c r="V217" i="36"/>
  <c r="V216" i="36"/>
  <c r="V215" i="36"/>
  <c r="V214" i="36"/>
  <c r="V213" i="36"/>
  <c r="V212" i="36"/>
  <c r="V211" i="36"/>
  <c r="V210" i="36"/>
  <c r="V209" i="36"/>
  <c r="V208" i="36"/>
  <c r="V207" i="36"/>
  <c r="V206" i="36"/>
  <c r="V205" i="36"/>
  <c r="V204" i="36"/>
  <c r="V203" i="36"/>
  <c r="V202" i="36"/>
  <c r="V201" i="36"/>
  <c r="V200" i="36"/>
  <c r="V199" i="36"/>
  <c r="V198" i="36"/>
  <c r="V197" i="36"/>
  <c r="V196" i="36"/>
  <c r="V195" i="36"/>
  <c r="V194" i="36"/>
  <c r="V193" i="36"/>
  <c r="V192" i="36"/>
  <c r="V191" i="36"/>
  <c r="V190" i="36"/>
  <c r="V189" i="36"/>
  <c r="V188" i="36"/>
  <c r="V187" i="36"/>
  <c r="V186" i="36"/>
  <c r="V185" i="36"/>
  <c r="V184" i="36"/>
  <c r="V183" i="36"/>
  <c r="V182" i="36"/>
  <c r="V181" i="36"/>
  <c r="V180" i="36"/>
  <c r="V179" i="36"/>
  <c r="V178" i="36"/>
  <c r="V177" i="36"/>
  <c r="V176" i="36"/>
  <c r="V175" i="36"/>
  <c r="V174" i="36"/>
  <c r="V173" i="36"/>
  <c r="V172" i="36"/>
  <c r="V171" i="36"/>
  <c r="V170" i="36"/>
  <c r="V169" i="36"/>
  <c r="V168" i="36"/>
  <c r="V167" i="36"/>
  <c r="V166" i="36"/>
  <c r="V165" i="36"/>
  <c r="V164" i="36"/>
  <c r="V163" i="36"/>
  <c r="V162" i="36"/>
  <c r="V161" i="36"/>
  <c r="V160" i="36"/>
  <c r="V159" i="36"/>
  <c r="V158" i="36"/>
  <c r="V157" i="36"/>
  <c r="V156" i="36"/>
  <c r="V155" i="36"/>
  <c r="V154" i="36"/>
  <c r="V153" i="36"/>
  <c r="V152" i="36"/>
  <c r="V151" i="36"/>
  <c r="V150" i="36"/>
  <c r="V149" i="36"/>
  <c r="V148" i="36"/>
  <c r="V147" i="36"/>
  <c r="V146" i="36"/>
  <c r="V145" i="36"/>
  <c r="V144" i="36"/>
  <c r="V143" i="36"/>
  <c r="V142" i="36"/>
  <c r="V141" i="36"/>
  <c r="V140" i="36"/>
  <c r="V139" i="36"/>
  <c r="V138" i="36"/>
  <c r="V137" i="36"/>
  <c r="V136" i="36"/>
  <c r="V135" i="36"/>
  <c r="V134" i="36"/>
  <c r="V133" i="36"/>
  <c r="V132" i="36"/>
  <c r="V131" i="36"/>
  <c r="V130" i="36"/>
  <c r="V129" i="36"/>
  <c r="V128" i="36"/>
  <c r="V127" i="36"/>
  <c r="V126" i="36"/>
  <c r="V125" i="36"/>
  <c r="V124" i="36"/>
  <c r="V123" i="36"/>
  <c r="V122" i="36"/>
  <c r="V121" i="36"/>
  <c r="V120" i="36"/>
  <c r="V119" i="36"/>
  <c r="V118" i="36"/>
  <c r="V117" i="36"/>
  <c r="V116" i="36"/>
  <c r="V115" i="36"/>
  <c r="V114" i="36"/>
  <c r="V113" i="36"/>
  <c r="V112" i="36"/>
  <c r="V111" i="36"/>
  <c r="V110" i="36"/>
  <c r="V109" i="36"/>
  <c r="V108" i="36"/>
  <c r="V107" i="36"/>
  <c r="V106" i="36"/>
  <c r="V105" i="36"/>
  <c r="V104" i="36"/>
  <c r="V103" i="36"/>
  <c r="V102" i="36"/>
  <c r="V101" i="36"/>
  <c r="V100" i="36"/>
  <c r="V99" i="36"/>
  <c r="V98" i="36"/>
  <c r="V97" i="36"/>
  <c r="V96" i="36"/>
  <c r="V95" i="36"/>
  <c r="V94" i="36"/>
  <c r="V93" i="36"/>
  <c r="V92" i="36"/>
  <c r="V91" i="36"/>
  <c r="V90" i="36"/>
  <c r="V89" i="36"/>
  <c r="V88" i="36"/>
  <c r="V87" i="36"/>
  <c r="V86" i="36"/>
  <c r="V85" i="36"/>
  <c r="V84" i="36"/>
  <c r="V83" i="36"/>
  <c r="V82" i="36"/>
  <c r="V81" i="36"/>
  <c r="V80" i="36"/>
  <c r="V79" i="36"/>
  <c r="V78" i="36"/>
  <c r="V77" i="36"/>
  <c r="V76" i="36"/>
  <c r="V75" i="36"/>
  <c r="V74" i="36"/>
  <c r="V73" i="36"/>
  <c r="V72" i="36"/>
  <c r="V71" i="36"/>
  <c r="V70" i="36"/>
  <c r="V69" i="36"/>
  <c r="V68" i="36"/>
  <c r="V67" i="36"/>
  <c r="V66" i="36"/>
  <c r="V65" i="36"/>
  <c r="V64" i="36"/>
  <c r="V63" i="36"/>
  <c r="V62" i="36"/>
  <c r="V61" i="36"/>
  <c r="V60" i="36"/>
  <c r="V59" i="36"/>
  <c r="V58" i="36"/>
  <c r="V57" i="36"/>
  <c r="V56" i="36"/>
  <c r="V55" i="36"/>
  <c r="V54" i="36"/>
  <c r="V53" i="36"/>
  <c r="V52" i="36"/>
  <c r="V51" i="36"/>
  <c r="V50" i="36"/>
  <c r="V49" i="36"/>
  <c r="V48" i="36"/>
  <c r="V47" i="36"/>
  <c r="V46" i="36"/>
  <c r="V45" i="36"/>
  <c r="V44" i="36"/>
  <c r="V43" i="36"/>
  <c r="V42" i="36"/>
  <c r="V41" i="36"/>
  <c r="V40" i="36"/>
  <c r="V39" i="36"/>
  <c r="V38" i="36"/>
  <c r="V37" i="36"/>
  <c r="V36" i="36"/>
  <c r="V35" i="36"/>
  <c r="V34" i="36"/>
  <c r="V33" i="36"/>
  <c r="V32" i="36"/>
  <c r="V31" i="36"/>
  <c r="V30" i="36"/>
  <c r="V29" i="36"/>
  <c r="V28" i="36"/>
  <c r="V27" i="36"/>
  <c r="V26" i="36"/>
  <c r="V25" i="36"/>
  <c r="V24" i="36"/>
  <c r="V23" i="36"/>
  <c r="V22" i="36"/>
  <c r="V21" i="36"/>
  <c r="V20" i="36"/>
  <c r="V19" i="36"/>
  <c r="V18" i="36"/>
  <c r="V17" i="36"/>
  <c r="V16" i="36"/>
  <c r="V15" i="36"/>
  <c r="V14" i="36"/>
  <c r="V13" i="36"/>
  <c r="V12" i="36"/>
  <c r="V11" i="36"/>
  <c r="V10" i="36"/>
  <c r="V9" i="36"/>
  <c r="V8" i="36"/>
  <c r="V7" i="36"/>
  <c r="V6" i="36"/>
  <c r="V5" i="36"/>
  <c r="V4" i="36"/>
  <c r="V3" i="36"/>
  <c r="V2" i="36"/>
  <c r="Q348" i="36"/>
  <c r="W348" i="36" s="1"/>
  <c r="Q347" i="36"/>
  <c r="W347" i="36" s="1"/>
  <c r="Q346" i="36"/>
  <c r="W346" i="36" s="1"/>
  <c r="Q340" i="36"/>
  <c r="W340" i="36" s="1"/>
  <c r="Q339" i="36"/>
  <c r="W339" i="36" s="1"/>
  <c r="Q332" i="36"/>
  <c r="W332" i="36" s="1"/>
  <c r="Q330" i="36"/>
  <c r="W330" i="36" s="1"/>
  <c r="Q329" i="36"/>
  <c r="W329" i="36" s="1"/>
  <c r="Q324" i="36"/>
  <c r="W324" i="36" s="1"/>
  <c r="Q322" i="36"/>
  <c r="W322" i="36" s="1"/>
  <c r="Q321" i="36"/>
  <c r="W321" i="36" s="1"/>
  <c r="Q316" i="36"/>
  <c r="W316" i="36" s="1"/>
  <c r="Q315" i="36"/>
  <c r="W315" i="36" s="1"/>
  <c r="Q314" i="36"/>
  <c r="W314" i="36" s="1"/>
  <c r="Q308" i="36"/>
  <c r="W308" i="36" s="1"/>
  <c r="Q300" i="36"/>
  <c r="W300" i="36" s="1"/>
  <c r="Q296" i="36"/>
  <c r="W296" i="36" s="1"/>
  <c r="Q292" i="36"/>
  <c r="W292" i="36" s="1"/>
  <c r="Q291" i="36"/>
  <c r="W291" i="36" s="1"/>
  <c r="Q290" i="36"/>
  <c r="W290" i="36" s="1"/>
  <c r="Q284" i="36"/>
  <c r="W284" i="36" s="1"/>
  <c r="Q283" i="36"/>
  <c r="W283" i="36" s="1"/>
  <c r="Q276" i="36"/>
  <c r="W276" i="36" s="1"/>
  <c r="Q275" i="36"/>
  <c r="W275" i="36" s="1"/>
  <c r="Q274" i="36"/>
  <c r="W274" i="36" s="1"/>
  <c r="Q268" i="36"/>
  <c r="W268" i="36" s="1"/>
  <c r="Q267" i="36"/>
  <c r="W267" i="36" s="1"/>
  <c r="Q266" i="36"/>
  <c r="W266" i="36" s="1"/>
  <c r="Q260" i="36"/>
  <c r="W260" i="36" s="1"/>
  <c r="Q259" i="36"/>
  <c r="W259" i="36" s="1"/>
  <c r="Q258" i="36"/>
  <c r="W258" i="36" s="1"/>
  <c r="Q255" i="36"/>
  <c r="W255" i="36" s="1"/>
  <c r="Q252" i="36"/>
  <c r="W252" i="36" s="1"/>
  <c r="Q251" i="36"/>
  <c r="W251" i="36" s="1"/>
  <c r="Q250" i="36"/>
  <c r="W250" i="36" s="1"/>
  <c r="Q244" i="36"/>
  <c r="W244" i="36" s="1"/>
  <c r="Q243" i="36"/>
  <c r="W243" i="36" s="1"/>
  <c r="Q242" i="36"/>
  <c r="W242" i="36" s="1"/>
  <c r="Q236" i="36"/>
  <c r="W236" i="36" s="1"/>
  <c r="Q235" i="36"/>
  <c r="W235" i="36" s="1"/>
  <c r="Q234" i="36"/>
  <c r="W234" i="36" s="1"/>
  <c r="Q228" i="36"/>
  <c r="W228" i="36" s="1"/>
  <c r="Q226" i="36"/>
  <c r="W226" i="36" s="1"/>
  <c r="Q220" i="36"/>
  <c r="W220" i="36" s="1"/>
  <c r="Q218" i="36"/>
  <c r="W218" i="36" s="1"/>
  <c r="Q212" i="36"/>
  <c r="W212" i="36" s="1"/>
  <c r="Q211" i="36"/>
  <c r="W211" i="36" s="1"/>
  <c r="Q204" i="36"/>
  <c r="W204" i="36" s="1"/>
  <c r="Q202" i="36"/>
  <c r="W202" i="36" s="1"/>
  <c r="Q196" i="36"/>
  <c r="W196" i="36" s="1"/>
  <c r="Q195" i="36"/>
  <c r="W195" i="36" s="1"/>
  <c r="Q194" i="36"/>
  <c r="W194" i="36" s="1"/>
  <c r="Q188" i="36"/>
  <c r="W188" i="36" s="1"/>
  <c r="Q180" i="36"/>
  <c r="W180" i="36" s="1"/>
  <c r="Q178" i="36"/>
  <c r="W178" i="36" s="1"/>
  <c r="Q170" i="36"/>
  <c r="W170" i="36" s="1"/>
  <c r="Q162" i="36"/>
  <c r="W162" i="36" s="1"/>
  <c r="Q154" i="36"/>
  <c r="W154" i="36" s="1"/>
  <c r="Q148" i="36"/>
  <c r="W148" i="36" s="1"/>
  <c r="Q147" i="36"/>
  <c r="W147" i="36" s="1"/>
  <c r="Q146" i="36"/>
  <c r="W146" i="36" s="1"/>
  <c r="Q140" i="36"/>
  <c r="W140" i="36" s="1"/>
  <c r="Q139" i="36"/>
  <c r="W139" i="36" s="1"/>
  <c r="Q138" i="36"/>
  <c r="W138" i="36" s="1"/>
  <c r="Q132" i="36"/>
  <c r="W132" i="36" s="1"/>
  <c r="Q131" i="36"/>
  <c r="W131" i="36" s="1"/>
  <c r="Q130" i="36"/>
  <c r="W130" i="36" s="1"/>
  <c r="Q124" i="36"/>
  <c r="W124" i="36" s="1"/>
  <c r="Q123" i="36"/>
  <c r="W123" i="36" s="1"/>
  <c r="Q122" i="36"/>
  <c r="W122" i="36" s="1"/>
  <c r="Q116" i="36"/>
  <c r="W116" i="36" s="1"/>
  <c r="Q115" i="36"/>
  <c r="W115" i="36" s="1"/>
  <c r="Q108" i="36"/>
  <c r="W108" i="36" s="1"/>
  <c r="Q100" i="36"/>
  <c r="W100" i="36" s="1"/>
  <c r="Q99" i="36"/>
  <c r="W99" i="36" s="1"/>
  <c r="Q98" i="36"/>
  <c r="W98" i="36" s="1"/>
  <c r="Q92" i="36"/>
  <c r="W92" i="36" s="1"/>
  <c r="Q84" i="36"/>
  <c r="W84" i="36" s="1"/>
  <c r="Q83" i="36"/>
  <c r="W83" i="36" s="1"/>
  <c r="Q82" i="36"/>
  <c r="W82" i="36" s="1"/>
  <c r="Q76" i="36"/>
  <c r="W76" i="36" s="1"/>
  <c r="Q75" i="36"/>
  <c r="W75" i="36" s="1"/>
  <c r="Q74" i="36"/>
  <c r="W74" i="36" s="1"/>
  <c r="Q68" i="36"/>
  <c r="W68" i="36" s="1"/>
  <c r="Q66" i="36"/>
  <c r="W66" i="36" s="1"/>
  <c r="Q60" i="36"/>
  <c r="W60" i="36" s="1"/>
  <c r="Q59" i="36"/>
  <c r="W59" i="36" s="1"/>
  <c r="Q52" i="36"/>
  <c r="W52" i="36" s="1"/>
  <c r="Q51" i="36"/>
  <c r="W51" i="36" s="1"/>
  <c r="Q50" i="36"/>
  <c r="W50" i="36" s="1"/>
  <c r="Q44" i="36"/>
  <c r="W44" i="36" s="1"/>
  <c r="Q43" i="36"/>
  <c r="W43" i="36" s="1"/>
  <c r="Q42" i="36"/>
  <c r="W42" i="36" s="1"/>
  <c r="Q36" i="36"/>
  <c r="W36" i="36" s="1"/>
  <c r="Q35" i="36"/>
  <c r="W35" i="36" s="1"/>
  <c r="Q34" i="36"/>
  <c r="W34" i="36" s="1"/>
  <c r="Q32" i="36"/>
  <c r="W32" i="36" s="1"/>
  <c r="Q28" i="36"/>
  <c r="W28" i="36" s="1"/>
  <c r="Q27" i="36"/>
  <c r="W27" i="36" s="1"/>
  <c r="Q26" i="36"/>
  <c r="W26" i="36" s="1"/>
  <c r="Q20" i="36"/>
  <c r="W20" i="36" s="1"/>
  <c r="Q19" i="36"/>
  <c r="W19" i="36" s="1"/>
  <c r="Q18" i="36"/>
  <c r="W18" i="36" s="1"/>
  <c r="Q12" i="36"/>
  <c r="W12" i="36" s="1"/>
  <c r="Q11" i="36"/>
  <c r="W11" i="36" s="1"/>
  <c r="Q10" i="36"/>
  <c r="W10" i="36" s="1"/>
  <c r="Q4" i="36"/>
  <c r="W4" i="36" s="1"/>
  <c r="Q2" i="36"/>
  <c r="W2" i="36" s="1"/>
  <c r="W581" i="36"/>
  <c r="W580" i="36"/>
  <c r="W579" i="36"/>
  <c r="W578" i="36"/>
  <c r="W577" i="36"/>
  <c r="W576" i="36"/>
  <c r="W575" i="36"/>
  <c r="W574" i="36"/>
  <c r="W573" i="36"/>
  <c r="W572" i="36"/>
  <c r="W571" i="36"/>
  <c r="W570" i="36"/>
  <c r="W569" i="36"/>
  <c r="W568" i="36"/>
  <c r="W567" i="36"/>
  <c r="W566" i="36"/>
  <c r="W565" i="36"/>
  <c r="W564" i="36"/>
  <c r="W563" i="36"/>
  <c r="W562" i="36"/>
  <c r="W561" i="36"/>
  <c r="W560" i="36"/>
  <c r="W559" i="36"/>
  <c r="W558" i="36"/>
  <c r="W557" i="36"/>
  <c r="W556" i="36"/>
  <c r="W555" i="36"/>
  <c r="W554" i="36"/>
  <c r="W553" i="36"/>
  <c r="W552" i="36"/>
  <c r="W551" i="36"/>
  <c r="W550" i="36"/>
  <c r="W549" i="36"/>
  <c r="W548" i="36"/>
  <c r="W547" i="36"/>
  <c r="W546" i="36"/>
  <c r="W545" i="36"/>
  <c r="W544" i="36"/>
  <c r="W543" i="36"/>
  <c r="W542" i="36"/>
  <c r="W541" i="36"/>
  <c r="W540" i="36"/>
  <c r="W539" i="36"/>
  <c r="W538" i="36"/>
  <c r="W537" i="36"/>
  <c r="W536" i="36"/>
  <c r="W535" i="36"/>
  <c r="W534" i="36"/>
  <c r="W533" i="36"/>
  <c r="W532" i="36"/>
  <c r="W531" i="36"/>
  <c r="W530" i="36"/>
  <c r="W529" i="36"/>
  <c r="W528" i="36"/>
  <c r="W527" i="36"/>
  <c r="W526" i="36"/>
  <c r="W525" i="36"/>
  <c r="W524" i="36"/>
  <c r="W523" i="36"/>
  <c r="W522" i="36"/>
  <c r="W521" i="36"/>
  <c r="W520" i="36"/>
  <c r="W519" i="36"/>
  <c r="W518" i="36"/>
  <c r="W517" i="36"/>
  <c r="W516" i="36"/>
  <c r="W515" i="36"/>
  <c r="W514" i="36"/>
  <c r="W513" i="36"/>
  <c r="W512" i="36"/>
  <c r="W511" i="36"/>
  <c r="W510" i="36"/>
  <c r="W509" i="36"/>
  <c r="W508" i="36"/>
  <c r="W507" i="36"/>
  <c r="W506" i="36"/>
  <c r="W505" i="36"/>
  <c r="W504" i="36"/>
  <c r="W503" i="36"/>
  <c r="W502" i="36"/>
  <c r="W501" i="36"/>
  <c r="W500" i="36"/>
  <c r="P581" i="36"/>
  <c r="P580" i="36"/>
  <c r="P579" i="36"/>
  <c r="P578" i="36"/>
  <c r="P577" i="36"/>
  <c r="P576" i="36"/>
  <c r="P575" i="36"/>
  <c r="P574" i="36"/>
  <c r="P573" i="36"/>
  <c r="P572" i="36"/>
  <c r="P571" i="36"/>
  <c r="P570" i="36"/>
  <c r="P569" i="36"/>
  <c r="P568" i="36"/>
  <c r="P567" i="36"/>
  <c r="P566" i="36"/>
  <c r="P565" i="36"/>
  <c r="P564" i="36"/>
  <c r="P563" i="36"/>
  <c r="P562" i="36"/>
  <c r="P561" i="36"/>
  <c r="P560" i="36"/>
  <c r="P559" i="36"/>
  <c r="P558" i="36"/>
  <c r="P557" i="36"/>
  <c r="P556" i="36"/>
  <c r="P555" i="36"/>
  <c r="P554" i="36"/>
  <c r="P553" i="36"/>
  <c r="P552" i="36"/>
  <c r="P551" i="36"/>
  <c r="P550" i="36"/>
  <c r="P549" i="36"/>
  <c r="P548" i="36"/>
  <c r="P547" i="36"/>
  <c r="P546" i="36"/>
  <c r="P545" i="36"/>
  <c r="P544" i="36"/>
  <c r="P543" i="36"/>
  <c r="P542" i="36"/>
  <c r="P541" i="36"/>
  <c r="P540" i="36"/>
  <c r="P539" i="36"/>
  <c r="P538" i="36"/>
  <c r="P537" i="36"/>
  <c r="P536" i="36"/>
  <c r="P535" i="36"/>
  <c r="P534" i="36"/>
  <c r="P533" i="36"/>
  <c r="P532" i="36"/>
  <c r="P531" i="36"/>
  <c r="P530" i="36"/>
  <c r="P529" i="36"/>
  <c r="P528" i="36"/>
  <c r="P527" i="36"/>
  <c r="P526" i="36"/>
  <c r="P525" i="36"/>
  <c r="P524" i="36"/>
  <c r="P523" i="36"/>
  <c r="P522" i="36"/>
  <c r="P521" i="36"/>
  <c r="P520" i="36"/>
  <c r="P519" i="36"/>
  <c r="P518" i="36"/>
  <c r="P517" i="36"/>
  <c r="P516" i="36"/>
  <c r="P515" i="36"/>
  <c r="P514" i="36"/>
  <c r="P513" i="36"/>
  <c r="P512" i="36"/>
  <c r="P511" i="36"/>
  <c r="P510" i="36"/>
  <c r="P509" i="36"/>
  <c r="P508" i="36"/>
  <c r="P507" i="36"/>
  <c r="P506" i="36"/>
  <c r="P505" i="36"/>
  <c r="P504" i="36"/>
  <c r="P503" i="36"/>
  <c r="P502" i="36"/>
  <c r="P501" i="36"/>
  <c r="P500" i="36"/>
  <c r="AT78" i="36"/>
  <c r="AT77" i="36"/>
  <c r="AT76" i="36"/>
  <c r="AT75" i="36"/>
  <c r="AT74" i="36"/>
  <c r="AT73" i="36"/>
  <c r="AT72" i="36"/>
  <c r="AT71" i="36"/>
  <c r="AT70" i="36"/>
  <c r="AT69" i="36"/>
  <c r="AT68" i="36"/>
  <c r="AT67" i="36"/>
  <c r="AT66" i="36"/>
  <c r="AT65" i="36"/>
  <c r="AT64" i="36"/>
  <c r="AT63" i="36"/>
  <c r="AT62" i="36"/>
  <c r="AT61" i="36"/>
  <c r="AT60" i="36"/>
  <c r="AT59" i="36"/>
  <c r="AT58" i="36"/>
  <c r="AT57" i="36"/>
  <c r="AT56" i="36"/>
  <c r="AT55" i="36"/>
  <c r="AT54" i="36"/>
  <c r="AT53" i="36"/>
  <c r="AT52" i="36"/>
  <c r="AT51" i="36"/>
  <c r="AT50" i="36"/>
  <c r="AT49" i="36"/>
  <c r="AT48" i="36"/>
  <c r="AT47" i="36"/>
  <c r="AT46" i="36"/>
  <c r="AT45" i="36"/>
  <c r="AT44" i="36"/>
  <c r="AT43" i="36"/>
  <c r="AT42" i="36"/>
  <c r="AT41" i="36"/>
  <c r="AT40" i="36"/>
  <c r="AT39" i="36"/>
  <c r="AT38" i="36"/>
  <c r="AT37" i="36"/>
  <c r="AT36" i="36"/>
  <c r="AT35" i="36"/>
  <c r="AT34" i="36"/>
  <c r="AT33" i="36"/>
  <c r="AT32" i="36"/>
  <c r="AT31" i="36"/>
  <c r="AT30" i="36"/>
  <c r="AT29" i="36"/>
  <c r="AT28" i="36"/>
  <c r="AT27" i="36"/>
  <c r="AT26" i="36"/>
  <c r="AT25" i="36"/>
  <c r="AT24" i="36"/>
  <c r="AT23" i="36"/>
  <c r="AT22" i="36"/>
  <c r="AT21" i="36"/>
  <c r="AT20" i="36"/>
  <c r="AT19" i="36"/>
  <c r="AT18" i="36"/>
  <c r="AT17" i="36"/>
  <c r="AT16" i="36"/>
  <c r="AT15" i="36"/>
  <c r="AT14" i="36"/>
  <c r="AT13" i="36"/>
  <c r="AT12" i="36"/>
  <c r="AT11" i="36"/>
  <c r="AT10" i="36"/>
  <c r="AT9" i="36"/>
  <c r="AT8" i="36"/>
  <c r="AT7" i="36"/>
  <c r="AT6" i="36"/>
  <c r="AT5" i="36"/>
  <c r="AT4" i="36"/>
  <c r="AT3" i="36"/>
  <c r="AT2" i="36"/>
  <c r="V57" i="40" l="1"/>
  <c r="U53" i="40"/>
  <c r="X53" i="40" s="1"/>
  <c r="U49" i="40"/>
  <c r="X49" i="40" s="1"/>
  <c r="V56" i="40"/>
  <c r="V45" i="40"/>
  <c r="V51" i="40"/>
  <c r="U55" i="40"/>
  <c r="X55" i="40" s="1"/>
  <c r="U48" i="40"/>
  <c r="X48" i="40" s="1"/>
  <c r="V61" i="40"/>
  <c r="T25" i="40"/>
  <c r="U62" i="40"/>
  <c r="X62" i="40" s="1"/>
  <c r="V62" i="40"/>
  <c r="AH14" i="40"/>
  <c r="AH10" i="40"/>
  <c r="AH13" i="40"/>
  <c r="AG11" i="40"/>
  <c r="AH11" i="40" s="1"/>
  <c r="AH9" i="40"/>
  <c r="AH6" i="40"/>
  <c r="AH15" i="40"/>
  <c r="V67" i="40"/>
  <c r="U75" i="40"/>
  <c r="X75" i="40" s="1"/>
  <c r="T68" i="40"/>
  <c r="U68" i="40"/>
  <c r="X68" i="40" s="1"/>
  <c r="AH5" i="40"/>
  <c r="AG7" i="40"/>
  <c r="AF7" i="40"/>
  <c r="U63" i="40"/>
  <c r="X63" i="40" s="1"/>
  <c r="V66" i="40"/>
  <c r="Q359" i="36"/>
  <c r="W359" i="36" s="1"/>
  <c r="Q356" i="36"/>
  <c r="W356" i="36" s="1"/>
  <c r="Q358" i="36"/>
  <c r="W358" i="36" s="1"/>
  <c r="Q25" i="36"/>
  <c r="W25" i="36" s="1"/>
  <c r="Q17" i="36"/>
  <c r="W17" i="36" s="1"/>
  <c r="Q361" i="36"/>
  <c r="W361" i="36" s="1"/>
  <c r="Q57" i="36"/>
  <c r="W57" i="36" s="1"/>
  <c r="Q49" i="36"/>
  <c r="W49" i="36" s="1"/>
  <c r="Q233" i="36"/>
  <c r="W233" i="36" s="1"/>
  <c r="Q289" i="36"/>
  <c r="W289" i="36" s="1"/>
  <c r="Q37" i="36"/>
  <c r="W37" i="36" s="1"/>
  <c r="Q53" i="36"/>
  <c r="W53" i="36" s="1"/>
  <c r="Q125" i="36"/>
  <c r="W125" i="36" s="1"/>
  <c r="Q157" i="36"/>
  <c r="W157" i="36" s="1"/>
  <c r="Q165" i="36"/>
  <c r="W165" i="36" s="1"/>
  <c r="Q189" i="36"/>
  <c r="W189" i="36" s="1"/>
  <c r="Q245" i="36"/>
  <c r="W245" i="36" s="1"/>
  <c r="Q253" i="36"/>
  <c r="W253" i="36" s="1"/>
  <c r="Q261" i="36"/>
  <c r="W261" i="36" s="1"/>
  <c r="Q269" i="36"/>
  <c r="W269" i="36" s="1"/>
  <c r="Q277" i="36"/>
  <c r="W277" i="36" s="1"/>
  <c r="Q293" i="36"/>
  <c r="W293" i="36" s="1"/>
  <c r="Q301" i="36"/>
  <c r="W301" i="36" s="1"/>
  <c r="Q309" i="36"/>
  <c r="W309" i="36" s="1"/>
  <c r="Q97" i="36"/>
  <c r="W97" i="36" s="1"/>
  <c r="Q161" i="36"/>
  <c r="W161" i="36" s="1"/>
  <c r="Q169" i="36"/>
  <c r="W169" i="36" s="1"/>
  <c r="Q177" i="36"/>
  <c r="W177" i="36" s="1"/>
  <c r="Q187" i="36"/>
  <c r="W187" i="36" s="1"/>
  <c r="Q129" i="36"/>
  <c r="W129" i="36" s="1"/>
  <c r="Q91" i="36"/>
  <c r="W91" i="36" s="1"/>
  <c r="Q219" i="36"/>
  <c r="W219" i="36" s="1"/>
  <c r="Q153" i="36"/>
  <c r="W153" i="36" s="1"/>
  <c r="Q265" i="36"/>
  <c r="W265" i="36" s="1"/>
  <c r="Q273" i="36"/>
  <c r="W273" i="36" s="1"/>
  <c r="Q325" i="36"/>
  <c r="W325" i="36" s="1"/>
  <c r="Q41" i="36"/>
  <c r="W41" i="36" s="1"/>
  <c r="Q22" i="36"/>
  <c r="W22" i="36" s="1"/>
  <c r="Q30" i="36"/>
  <c r="W30" i="36" s="1"/>
  <c r="Q38" i="36"/>
  <c r="W38" i="36" s="1"/>
  <c r="Q70" i="36"/>
  <c r="W70" i="36" s="1"/>
  <c r="Q94" i="36"/>
  <c r="W94" i="36" s="1"/>
  <c r="Q110" i="36"/>
  <c r="W110" i="36" s="1"/>
  <c r="Q118" i="36"/>
  <c r="W118" i="36" s="1"/>
  <c r="Q126" i="36"/>
  <c r="W126" i="36" s="1"/>
  <c r="Q150" i="36"/>
  <c r="W150" i="36" s="1"/>
  <c r="Q158" i="36"/>
  <c r="W158" i="36" s="1"/>
  <c r="Q182" i="36"/>
  <c r="W182" i="36" s="1"/>
  <c r="Q190" i="36"/>
  <c r="W190" i="36" s="1"/>
  <c r="Q198" i="36"/>
  <c r="W198" i="36" s="1"/>
  <c r="Q222" i="36"/>
  <c r="W222" i="36" s="1"/>
  <c r="Q230" i="36"/>
  <c r="W230" i="36" s="1"/>
  <c r="Q238" i="36"/>
  <c r="W238" i="36" s="1"/>
  <c r="Q262" i="36"/>
  <c r="W262" i="36" s="1"/>
  <c r="Q278" i="36"/>
  <c r="W278" i="36" s="1"/>
  <c r="Q286" i="36"/>
  <c r="W286" i="36" s="1"/>
  <c r="Q334" i="36"/>
  <c r="W334" i="36" s="1"/>
  <c r="Q342" i="36"/>
  <c r="W342" i="36" s="1"/>
  <c r="Q350" i="36"/>
  <c r="W350" i="36" s="1"/>
  <c r="Q101" i="36"/>
  <c r="W101" i="36" s="1"/>
  <c r="Q229" i="36"/>
  <c r="W229" i="36" s="1"/>
  <c r="Q33" i="36"/>
  <c r="W33" i="36" s="1"/>
  <c r="Q73" i="36"/>
  <c r="W73" i="36" s="1"/>
  <c r="Q155" i="36"/>
  <c r="W155" i="36" s="1"/>
  <c r="Q163" i="36"/>
  <c r="W163" i="36" s="1"/>
  <c r="Q171" i="36"/>
  <c r="W171" i="36" s="1"/>
  <c r="Q193" i="36"/>
  <c r="W193" i="36" s="1"/>
  <c r="Q201" i="36"/>
  <c r="W201" i="36" s="1"/>
  <c r="Q313" i="36"/>
  <c r="W313" i="36" s="1"/>
  <c r="Q3" i="36"/>
  <c r="W3" i="36" s="1"/>
  <c r="Q81" i="36"/>
  <c r="W81" i="36" s="1"/>
  <c r="Q156" i="36"/>
  <c r="W156" i="36" s="1"/>
  <c r="Q164" i="36"/>
  <c r="W164" i="36" s="1"/>
  <c r="Q172" i="36"/>
  <c r="W172" i="36" s="1"/>
  <c r="Q217" i="36"/>
  <c r="W217" i="36" s="1"/>
  <c r="Q225" i="36"/>
  <c r="W225" i="36" s="1"/>
  <c r="Q8" i="36"/>
  <c r="W8" i="36" s="1"/>
  <c r="Q16" i="36"/>
  <c r="W16" i="36" s="1"/>
  <c r="Q24" i="36"/>
  <c r="W24" i="36" s="1"/>
  <c r="Q48" i="36"/>
  <c r="W48" i="36" s="1"/>
  <c r="Q64" i="36"/>
  <c r="W64" i="36" s="1"/>
  <c r="Q264" i="36"/>
  <c r="W264" i="36" s="1"/>
  <c r="Q280" i="36"/>
  <c r="W280" i="36" s="1"/>
  <c r="Q288" i="36"/>
  <c r="W288" i="36" s="1"/>
  <c r="Q336" i="36"/>
  <c r="W336" i="36" s="1"/>
  <c r="Q344" i="36"/>
  <c r="W344" i="36" s="1"/>
  <c r="Q121" i="36"/>
  <c r="W121" i="36" s="1"/>
  <c r="Q241" i="36"/>
  <c r="W241" i="36" s="1"/>
  <c r="Q249" i="36"/>
  <c r="W249" i="36" s="1"/>
  <c r="Q345" i="36"/>
  <c r="W345" i="36" s="1"/>
  <c r="Q46" i="36"/>
  <c r="W46" i="36" s="1"/>
  <c r="Q142" i="36"/>
  <c r="W142" i="36" s="1"/>
  <c r="Q173" i="36"/>
  <c r="W173" i="36" s="1"/>
  <c r="Q312" i="36"/>
  <c r="W312" i="36" s="1"/>
  <c r="Q89" i="36"/>
  <c r="W89" i="36" s="1"/>
  <c r="Q105" i="36"/>
  <c r="W105" i="36" s="1"/>
  <c r="Q137" i="36"/>
  <c r="W137" i="36" s="1"/>
  <c r="Q257" i="36"/>
  <c r="W257" i="36" s="1"/>
  <c r="Q281" i="36"/>
  <c r="W281" i="36" s="1"/>
  <c r="Q337" i="36"/>
  <c r="W337" i="36" s="1"/>
  <c r="Q206" i="36"/>
  <c r="W206" i="36" s="1"/>
  <c r="Q40" i="36"/>
  <c r="W40" i="36" s="1"/>
  <c r="Q256" i="36"/>
  <c r="W256" i="36" s="1"/>
  <c r="Q307" i="36"/>
  <c r="W307" i="36" s="1"/>
  <c r="Q58" i="36"/>
  <c r="W58" i="36" s="1"/>
  <c r="Q90" i="36"/>
  <c r="W90" i="36" s="1"/>
  <c r="Q114" i="36"/>
  <c r="W114" i="36" s="1"/>
  <c r="Q186" i="36"/>
  <c r="W186" i="36" s="1"/>
  <c r="Q210" i="36"/>
  <c r="W210" i="36" s="1"/>
  <c r="Q282" i="36"/>
  <c r="W282" i="36" s="1"/>
  <c r="Q306" i="36"/>
  <c r="W306" i="36" s="1"/>
  <c r="Q54" i="36"/>
  <c r="W54" i="36" s="1"/>
  <c r="Q78" i="36"/>
  <c r="W78" i="36" s="1"/>
  <c r="Q134" i="36"/>
  <c r="W134" i="36" s="1"/>
  <c r="Q214" i="36"/>
  <c r="W214" i="36" s="1"/>
  <c r="Q302" i="36"/>
  <c r="W302" i="36" s="1"/>
  <c r="Q107" i="36"/>
  <c r="W107" i="36" s="1"/>
  <c r="Q179" i="36"/>
  <c r="W179" i="36" s="1"/>
  <c r="Q5" i="36"/>
  <c r="W5" i="36" s="1"/>
  <c r="Q133" i="36"/>
  <c r="W133" i="36" s="1"/>
  <c r="Q85" i="36"/>
  <c r="W85" i="36" s="1"/>
  <c r="Q310" i="36"/>
  <c r="W310" i="36" s="1"/>
  <c r="Q319" i="36"/>
  <c r="W319" i="36" s="1"/>
  <c r="Q304" i="36"/>
  <c r="W304" i="36" s="1"/>
  <c r="Q323" i="36"/>
  <c r="W323" i="36" s="1"/>
  <c r="Q205" i="36"/>
  <c r="W205" i="36" s="1"/>
  <c r="Q6" i="36"/>
  <c r="W6" i="36" s="1"/>
  <c r="Q166" i="36"/>
  <c r="W166" i="36" s="1"/>
  <c r="Q254" i="36"/>
  <c r="W254" i="36" s="1"/>
  <c r="Q61" i="36"/>
  <c r="W61" i="36" s="1"/>
  <c r="Q69" i="36"/>
  <c r="W69" i="36" s="1"/>
  <c r="Q109" i="36"/>
  <c r="W109" i="36" s="1"/>
  <c r="Q181" i="36"/>
  <c r="W181" i="36" s="1"/>
  <c r="Q13" i="36"/>
  <c r="W13" i="36" s="1"/>
  <c r="Q14" i="36"/>
  <c r="W14" i="36" s="1"/>
  <c r="Q341" i="36"/>
  <c r="W341" i="36" s="1"/>
  <c r="Q102" i="36"/>
  <c r="W102" i="36" s="1"/>
  <c r="Q333" i="36"/>
  <c r="W333" i="36" s="1"/>
  <c r="Q86" i="36"/>
  <c r="W86" i="36" s="1"/>
  <c r="Q294" i="36"/>
  <c r="W294" i="36" s="1"/>
  <c r="Q326" i="36"/>
  <c r="W326" i="36" s="1"/>
  <c r="Q117" i="36"/>
  <c r="W117" i="36" s="1"/>
  <c r="Q149" i="36"/>
  <c r="W149" i="36" s="1"/>
  <c r="Q285" i="36"/>
  <c r="W285" i="36" s="1"/>
  <c r="Q349" i="36"/>
  <c r="W349" i="36" s="1"/>
  <c r="Q237" i="36"/>
  <c r="W237" i="36" s="1"/>
  <c r="Q65" i="36"/>
  <c r="W65" i="36" s="1"/>
  <c r="Q9" i="36"/>
  <c r="W9" i="36" s="1"/>
  <c r="Q106" i="36"/>
  <c r="W106" i="36" s="1"/>
  <c r="Q113" i="36"/>
  <c r="W113" i="36" s="1"/>
  <c r="Q185" i="36"/>
  <c r="W185" i="36" s="1"/>
  <c r="Q197" i="36"/>
  <c r="W197" i="36" s="1"/>
  <c r="Q221" i="36"/>
  <c r="W221" i="36" s="1"/>
  <c r="Q298" i="36"/>
  <c r="W298" i="36" s="1"/>
  <c r="Q305" i="36"/>
  <c r="W305" i="36" s="1"/>
  <c r="Q62" i="36"/>
  <c r="W62" i="36" s="1"/>
  <c r="Q174" i="36"/>
  <c r="W174" i="36" s="1"/>
  <c r="Q246" i="36"/>
  <c r="W246" i="36" s="1"/>
  <c r="Q270" i="36"/>
  <c r="W270" i="36" s="1"/>
  <c r="Q318" i="36"/>
  <c r="W318" i="36" s="1"/>
  <c r="Q93" i="36"/>
  <c r="W93" i="36" s="1"/>
  <c r="Q141" i="36"/>
  <c r="W141" i="36" s="1"/>
  <c r="Q213" i="36"/>
  <c r="W213" i="36" s="1"/>
  <c r="Q56" i="36"/>
  <c r="W56" i="36" s="1"/>
  <c r="Q240" i="36"/>
  <c r="W240" i="36" s="1"/>
  <c r="Q248" i="36"/>
  <c r="W248" i="36" s="1"/>
  <c r="Q272" i="36"/>
  <c r="W272" i="36" s="1"/>
  <c r="Q320" i="36"/>
  <c r="W320" i="36" s="1"/>
  <c r="Q328" i="36"/>
  <c r="W328" i="36" s="1"/>
  <c r="Q352" i="36"/>
  <c r="W352" i="36" s="1"/>
  <c r="Q29" i="36"/>
  <c r="W29" i="36" s="1"/>
  <c r="Q77" i="36"/>
  <c r="W77" i="36" s="1"/>
  <c r="Q209" i="36"/>
  <c r="W209" i="36" s="1"/>
  <c r="Q297" i="36"/>
  <c r="W297" i="36" s="1"/>
  <c r="Q45" i="36"/>
  <c r="W45" i="36" s="1"/>
  <c r="Q21" i="36"/>
  <c r="W21" i="36" s="1"/>
  <c r="Q67" i="36"/>
  <c r="W67" i="36" s="1"/>
  <c r="Q145" i="36"/>
  <c r="W145" i="36" s="1"/>
  <c r="Q203" i="36"/>
  <c r="W203" i="36" s="1"/>
  <c r="Q227" i="36"/>
  <c r="W227" i="36" s="1"/>
  <c r="Q299" i="36"/>
  <c r="W299" i="36" s="1"/>
  <c r="Q317" i="36"/>
  <c r="W317" i="36" s="1"/>
  <c r="Q331" i="36"/>
  <c r="W331" i="36" s="1"/>
  <c r="Q338" i="36"/>
  <c r="W338" i="36" s="1"/>
  <c r="Q7" i="36"/>
  <c r="W7" i="36" s="1"/>
  <c r="Q15" i="36"/>
  <c r="W15" i="36" s="1"/>
  <c r="Q23" i="36"/>
  <c r="W23" i="36" s="1"/>
  <c r="Q31" i="36"/>
  <c r="W31" i="36" s="1"/>
  <c r="Q39" i="36"/>
  <c r="W39" i="36" s="1"/>
  <c r="Q47" i="36"/>
  <c r="W47" i="36" s="1"/>
  <c r="Q55" i="36"/>
  <c r="W55" i="36" s="1"/>
  <c r="Q63" i="36"/>
  <c r="W63" i="36" s="1"/>
  <c r="Q79" i="36"/>
  <c r="W79" i="36" s="1"/>
  <c r="Q95" i="36"/>
  <c r="W95" i="36" s="1"/>
  <c r="Q111" i="36"/>
  <c r="W111" i="36" s="1"/>
  <c r="Q127" i="36"/>
  <c r="W127" i="36" s="1"/>
  <c r="Q143" i="36"/>
  <c r="W143" i="36" s="1"/>
  <c r="Q159" i="36"/>
  <c r="W159" i="36" s="1"/>
  <c r="Q175" i="36"/>
  <c r="W175" i="36" s="1"/>
  <c r="Q191" i="36"/>
  <c r="W191" i="36" s="1"/>
  <c r="Q207" i="36"/>
  <c r="W207" i="36" s="1"/>
  <c r="Q223" i="36"/>
  <c r="W223" i="36" s="1"/>
  <c r="Q239" i="36"/>
  <c r="W239" i="36" s="1"/>
  <c r="Q247" i="36"/>
  <c r="W247" i="36" s="1"/>
  <c r="Q263" i="36"/>
  <c r="W263" i="36" s="1"/>
  <c r="Q271" i="36"/>
  <c r="W271" i="36" s="1"/>
  <c r="Q279" i="36"/>
  <c r="W279" i="36" s="1"/>
  <c r="Q287" i="36"/>
  <c r="W287" i="36" s="1"/>
  <c r="Q295" i="36"/>
  <c r="W295" i="36" s="1"/>
  <c r="Q303" i="36"/>
  <c r="W303" i="36" s="1"/>
  <c r="Q311" i="36"/>
  <c r="W311" i="36" s="1"/>
  <c r="Q327" i="36"/>
  <c r="W327" i="36" s="1"/>
  <c r="Q335" i="36"/>
  <c r="W335" i="36" s="1"/>
  <c r="Q343" i="36"/>
  <c r="W343" i="36" s="1"/>
  <c r="Q351" i="36"/>
  <c r="W351" i="36" s="1"/>
  <c r="Q80" i="36"/>
  <c r="W80" i="36" s="1"/>
  <c r="Q96" i="36"/>
  <c r="W96" i="36" s="1"/>
  <c r="Q112" i="36"/>
  <c r="W112" i="36" s="1"/>
  <c r="Q128" i="36"/>
  <c r="W128" i="36" s="1"/>
  <c r="Q144" i="36"/>
  <c r="W144" i="36" s="1"/>
  <c r="Q160" i="36"/>
  <c r="W160" i="36" s="1"/>
  <c r="Q176" i="36"/>
  <c r="W176" i="36" s="1"/>
  <c r="Q192" i="36"/>
  <c r="W192" i="36" s="1"/>
  <c r="Q208" i="36"/>
  <c r="W208" i="36" s="1"/>
  <c r="Q224" i="36"/>
  <c r="W224" i="36" s="1"/>
  <c r="Q71" i="36"/>
  <c r="W71" i="36" s="1"/>
  <c r="Q87" i="36"/>
  <c r="W87" i="36" s="1"/>
  <c r="Q103" i="36"/>
  <c r="W103" i="36" s="1"/>
  <c r="Q119" i="36"/>
  <c r="W119" i="36" s="1"/>
  <c r="Q135" i="36"/>
  <c r="W135" i="36" s="1"/>
  <c r="Q151" i="36"/>
  <c r="W151" i="36" s="1"/>
  <c r="Q167" i="36"/>
  <c r="W167" i="36" s="1"/>
  <c r="Q183" i="36"/>
  <c r="W183" i="36" s="1"/>
  <c r="Q199" i="36"/>
  <c r="W199" i="36" s="1"/>
  <c r="Q215" i="36"/>
  <c r="W215" i="36" s="1"/>
  <c r="Q231" i="36"/>
  <c r="W231" i="36" s="1"/>
  <c r="Q72" i="36"/>
  <c r="W72" i="36" s="1"/>
  <c r="Q88" i="36"/>
  <c r="W88" i="36" s="1"/>
  <c r="Q104" i="36"/>
  <c r="W104" i="36" s="1"/>
  <c r="Q120" i="36"/>
  <c r="W120" i="36" s="1"/>
  <c r="Q136" i="36"/>
  <c r="W136" i="36" s="1"/>
  <c r="Q152" i="36"/>
  <c r="W152" i="36" s="1"/>
  <c r="Q168" i="36"/>
  <c r="W168" i="36" s="1"/>
  <c r="Q184" i="36"/>
  <c r="W184" i="36" s="1"/>
  <c r="Q200" i="36"/>
  <c r="W200" i="36" s="1"/>
  <c r="Q216" i="36"/>
  <c r="W216" i="36" s="1"/>
  <c r="Q232" i="36"/>
  <c r="W232" i="36" s="1"/>
  <c r="AH7" i="40" l="1"/>
  <c r="AW90" i="36"/>
  <c r="AU90" i="36"/>
  <c r="AV90" i="36" s="1"/>
  <c r="AW89" i="36"/>
  <c r="AU89" i="36"/>
  <c r="AV89" i="36" s="1"/>
  <c r="AU88" i="36"/>
  <c r="AV88" i="36" s="1"/>
  <c r="AU87" i="36"/>
  <c r="AV87" i="36" s="1"/>
  <c r="AW86" i="36"/>
  <c r="AU86" i="36"/>
  <c r="AV86" i="36" s="1"/>
  <c r="AW85" i="36"/>
  <c r="AU85" i="36"/>
  <c r="AV85" i="36" s="1"/>
  <c r="AU84" i="36"/>
  <c r="AV84" i="36" s="1"/>
  <c r="AW83" i="36"/>
  <c r="AU83" i="36"/>
  <c r="AV83" i="36" s="1"/>
  <c r="AX82" i="36"/>
  <c r="AU82" i="36"/>
  <c r="AV82" i="36" s="1"/>
  <c r="AW81" i="36"/>
  <c r="AU81" i="36"/>
  <c r="AV81" i="36" s="1"/>
  <c r="AW80" i="36"/>
  <c r="AU80" i="36"/>
  <c r="AV80" i="36" s="1"/>
  <c r="AW79" i="36"/>
  <c r="AU79" i="36"/>
  <c r="AV79" i="36" s="1"/>
  <c r="AU78" i="36"/>
  <c r="AV78" i="36" s="1"/>
  <c r="AW77" i="36"/>
  <c r="AU77" i="36"/>
  <c r="AV77" i="36" s="1"/>
  <c r="AW76" i="36"/>
  <c r="AU76" i="36"/>
  <c r="AV76" i="36" s="1"/>
  <c r="AW75" i="36"/>
  <c r="AU75" i="36"/>
  <c r="AV75" i="36" s="1"/>
  <c r="AX74" i="36"/>
  <c r="AU74" i="36"/>
  <c r="AV74" i="36" s="1"/>
  <c r="AW73" i="36"/>
  <c r="AU73" i="36"/>
  <c r="AV73" i="36" s="1"/>
  <c r="AW72" i="36"/>
  <c r="AU72" i="36"/>
  <c r="AV72" i="36" s="1"/>
  <c r="AW71" i="36"/>
  <c r="AU71" i="36"/>
  <c r="AV71" i="36" s="1"/>
  <c r="AW70" i="36"/>
  <c r="AU70" i="36"/>
  <c r="AV70" i="36" s="1"/>
  <c r="AW69" i="36"/>
  <c r="AU69" i="36"/>
  <c r="AV69" i="36" s="1"/>
  <c r="AU68" i="36"/>
  <c r="AV68" i="36" s="1"/>
  <c r="AW67" i="36"/>
  <c r="AU67" i="36"/>
  <c r="AV67" i="36" s="1"/>
  <c r="AW66" i="36"/>
  <c r="AU66" i="36"/>
  <c r="AV66" i="36" s="1"/>
  <c r="AW65" i="36"/>
  <c r="AU65" i="36"/>
  <c r="AV65" i="36" s="1"/>
  <c r="AW64" i="36"/>
  <c r="AU64" i="36"/>
  <c r="AV64" i="36" s="1"/>
  <c r="AW63" i="36"/>
  <c r="AU63" i="36"/>
  <c r="AV63" i="36" s="1"/>
  <c r="AU62" i="36"/>
  <c r="AV62" i="36" s="1"/>
  <c r="AW61" i="36"/>
  <c r="AU61" i="36"/>
  <c r="AV61" i="36" s="1"/>
  <c r="AW60" i="36"/>
  <c r="AU60" i="36"/>
  <c r="AV60" i="36" s="1"/>
  <c r="AW59" i="36"/>
  <c r="AU59" i="36"/>
  <c r="AV59" i="36" s="1"/>
  <c r="AW58" i="36"/>
  <c r="AU58" i="36"/>
  <c r="AV58" i="36" s="1"/>
  <c r="AW57" i="36"/>
  <c r="AU57" i="36"/>
  <c r="AV57" i="36" s="1"/>
  <c r="AU56" i="36"/>
  <c r="AV56" i="36" s="1"/>
  <c r="AW55" i="36"/>
  <c r="AU55" i="36"/>
  <c r="AV55" i="36" s="1"/>
  <c r="AW54" i="36"/>
  <c r="AU54" i="36"/>
  <c r="AV54" i="36" s="1"/>
  <c r="AW53" i="36"/>
  <c r="AU53" i="36"/>
  <c r="AV53" i="36" s="1"/>
  <c r="AU52" i="36"/>
  <c r="AV52" i="36" s="1"/>
  <c r="AW51" i="36"/>
  <c r="AU51" i="36"/>
  <c r="AV51" i="36" s="1"/>
  <c r="AX50" i="36"/>
  <c r="AU50" i="36"/>
  <c r="AV50" i="36" s="1"/>
  <c r="AW49" i="36"/>
  <c r="AU49" i="36"/>
  <c r="AV49" i="36" s="1"/>
  <c r="AU48" i="36"/>
  <c r="AV48" i="36" s="1"/>
  <c r="AW47" i="36"/>
  <c r="AU47" i="36"/>
  <c r="AV47" i="36" s="1"/>
  <c r="AX46" i="36"/>
  <c r="AU46" i="36"/>
  <c r="AV46" i="36" s="1"/>
  <c r="AW45" i="36"/>
  <c r="AU45" i="36"/>
  <c r="AV45" i="36" s="1"/>
  <c r="AW44" i="36"/>
  <c r="AU44" i="36"/>
  <c r="AV44" i="36" s="1"/>
  <c r="AW43" i="36"/>
  <c r="AU43" i="36"/>
  <c r="AV43" i="36" s="1"/>
  <c r="AU42" i="36"/>
  <c r="AV42" i="36" s="1"/>
  <c r="AW41" i="36"/>
  <c r="AU41" i="36"/>
  <c r="AV41" i="36" s="1"/>
  <c r="AW40" i="36"/>
  <c r="AU40" i="36"/>
  <c r="AV40" i="36" s="1"/>
  <c r="AW39" i="36"/>
  <c r="AU39" i="36"/>
  <c r="AV39" i="36" s="1"/>
  <c r="AW38" i="36"/>
  <c r="AU38" i="36"/>
  <c r="AV38" i="36" s="1"/>
  <c r="AW37" i="36"/>
  <c r="AU37" i="36"/>
  <c r="AV37" i="36" s="1"/>
  <c r="AU36" i="36"/>
  <c r="AV36" i="36" s="1"/>
  <c r="AW35" i="36"/>
  <c r="AU35" i="36"/>
  <c r="AV35" i="36" s="1"/>
  <c r="AW34" i="36"/>
  <c r="AU34" i="36"/>
  <c r="AV34" i="36" s="1"/>
  <c r="AW33" i="36"/>
  <c r="AU33" i="36"/>
  <c r="AV33" i="36" s="1"/>
  <c r="AW32" i="36"/>
  <c r="AU32" i="36"/>
  <c r="AV32" i="36" s="1"/>
  <c r="AW31" i="36"/>
  <c r="AU31" i="36"/>
  <c r="AV31" i="36" s="1"/>
  <c r="AU30" i="36"/>
  <c r="AV30" i="36" s="1"/>
  <c r="AW29" i="36"/>
  <c r="AU29" i="36"/>
  <c r="AV29" i="36" s="1"/>
  <c r="AW28" i="36"/>
  <c r="AU28" i="36"/>
  <c r="AV28" i="36" s="1"/>
  <c r="AW27" i="36"/>
  <c r="AU27" i="36"/>
  <c r="AV27" i="36" s="1"/>
  <c r="AW26" i="36"/>
  <c r="AU26" i="36"/>
  <c r="AV26" i="36" s="1"/>
  <c r="AW25" i="36"/>
  <c r="AU25" i="36"/>
  <c r="AV25" i="36" s="1"/>
  <c r="AU24" i="36"/>
  <c r="AV24" i="36" s="1"/>
  <c r="AW23" i="36"/>
  <c r="AU23" i="36"/>
  <c r="AV23" i="36" s="1"/>
  <c r="AW22" i="36"/>
  <c r="AU22" i="36"/>
  <c r="AV22" i="36" s="1"/>
  <c r="AW21" i="36"/>
  <c r="AU21" i="36"/>
  <c r="AV21" i="36" s="1"/>
  <c r="AU20" i="36"/>
  <c r="AV20" i="36" s="1"/>
  <c r="AW19" i="36"/>
  <c r="AU19" i="36"/>
  <c r="AV19" i="36" s="1"/>
  <c r="AU18" i="36"/>
  <c r="AV18" i="36" s="1"/>
  <c r="AW17" i="36"/>
  <c r="AU17" i="36"/>
  <c r="AV17" i="36" s="1"/>
  <c r="AU16" i="36"/>
  <c r="AV16" i="36" s="1"/>
  <c r="AW15" i="36"/>
  <c r="AU15" i="36"/>
  <c r="AV15" i="36" s="1"/>
  <c r="AU14" i="36"/>
  <c r="AV14" i="36" s="1"/>
  <c r="AW13" i="36"/>
  <c r="AU13" i="36"/>
  <c r="AV13" i="36" s="1"/>
  <c r="AU12" i="36"/>
  <c r="AV12" i="36" s="1"/>
  <c r="AW11" i="36"/>
  <c r="AU11" i="36"/>
  <c r="AV11" i="36" s="1"/>
  <c r="AX10" i="36"/>
  <c r="AU10" i="36"/>
  <c r="AV10" i="36" s="1"/>
  <c r="AW9" i="36"/>
  <c r="AU9" i="36"/>
  <c r="AV9" i="36" s="1"/>
  <c r="AW8" i="36"/>
  <c r="AU8" i="36"/>
  <c r="AV8" i="36" s="1"/>
  <c r="AW7" i="36"/>
  <c r="AU7" i="36"/>
  <c r="AV7" i="36" s="1"/>
  <c r="AU6" i="36"/>
  <c r="AV6" i="36" s="1"/>
  <c r="AW5" i="36"/>
  <c r="AU5" i="36"/>
  <c r="AV5" i="36" s="1"/>
  <c r="AW4" i="36"/>
  <c r="AZ4" i="36" s="1"/>
  <c r="AU4" i="36"/>
  <c r="AV4" i="36" s="1"/>
  <c r="AW3" i="36"/>
  <c r="AU3" i="36"/>
  <c r="AV3" i="36" s="1"/>
  <c r="AV2" i="36"/>
  <c r="AX3" i="36"/>
  <c r="AX7" i="36"/>
  <c r="AX11" i="36"/>
  <c r="AX15" i="36"/>
  <c r="AX18" i="36"/>
  <c r="AX19" i="36"/>
  <c r="AX23" i="36"/>
  <c r="AX26" i="36"/>
  <c r="AX27" i="36"/>
  <c r="AX31" i="36"/>
  <c r="AX35" i="36"/>
  <c r="AX37" i="36"/>
  <c r="AX39" i="36"/>
  <c r="AX42" i="36"/>
  <c r="AX43" i="36"/>
  <c r="AX47" i="36"/>
  <c r="AX51" i="36"/>
  <c r="AX53" i="36"/>
  <c r="AX54" i="36"/>
  <c r="AX55" i="36"/>
  <c r="AX59" i="36"/>
  <c r="AX62" i="36"/>
  <c r="AX63" i="36"/>
  <c r="AX67" i="36"/>
  <c r="AX70" i="36"/>
  <c r="AX71" i="36"/>
  <c r="AX75" i="36"/>
  <c r="AX78" i="36"/>
  <c r="AX79" i="36"/>
  <c r="AX83" i="36"/>
  <c r="AX87" i="36"/>
  <c r="AX21" i="36" l="1"/>
  <c r="AX86" i="36"/>
  <c r="AX34" i="36"/>
  <c r="AX66" i="36"/>
  <c r="AX5" i="36"/>
  <c r="AX77" i="36"/>
  <c r="AX58" i="36"/>
  <c r="AX45" i="36"/>
  <c r="AX29" i="36"/>
  <c r="AX61" i="36"/>
  <c r="AX85" i="36"/>
  <c r="AX13" i="36"/>
  <c r="AX69" i="36"/>
  <c r="AX90" i="36"/>
  <c r="AX60" i="36"/>
  <c r="AX52" i="36"/>
  <c r="AX44" i="36"/>
  <c r="AX36" i="36"/>
  <c r="AX28" i="36"/>
  <c r="AX20" i="36"/>
  <c r="AX12" i="36"/>
  <c r="AX4" i="36"/>
  <c r="AX76" i="36"/>
  <c r="AX84" i="36"/>
  <c r="AX68" i="36"/>
  <c r="AX73" i="36"/>
  <c r="AX25" i="36"/>
  <c r="AX57" i="36"/>
  <c r="AX17" i="36"/>
  <c r="AX81" i="36"/>
  <c r="AX49" i="36"/>
  <c r="AX9" i="36"/>
  <c r="AX89" i="36"/>
  <c r="AX65" i="36"/>
  <c r="AX41" i="36"/>
  <c r="AX33" i="36"/>
  <c r="AX38" i="36"/>
  <c r="AX30" i="36"/>
  <c r="AW52" i="36"/>
  <c r="AZ52" i="36" s="1"/>
  <c r="AW20" i="36"/>
  <c r="AZ20" i="36" s="1"/>
  <c r="AW56" i="36"/>
  <c r="AZ56" i="36" s="1"/>
  <c r="AW2" i="36"/>
  <c r="AZ2" i="36" s="1"/>
  <c r="AX2" i="36"/>
  <c r="AW12" i="36"/>
  <c r="AZ12" i="36" s="1"/>
  <c r="AW48" i="36"/>
  <c r="AZ48" i="36" s="1"/>
  <c r="AW84" i="36"/>
  <c r="AZ84" i="36" s="1"/>
  <c r="AX72" i="36"/>
  <c r="AX56" i="36"/>
  <c r="AX48" i="36"/>
  <c r="AX40" i="36"/>
  <c r="AX32" i="36"/>
  <c r="AX24" i="36"/>
  <c r="AX16" i="36"/>
  <c r="AX8" i="36"/>
  <c r="AW6" i="36"/>
  <c r="AZ6" i="36" s="1"/>
  <c r="AW10" i="36"/>
  <c r="AZ10" i="36" s="1"/>
  <c r="AW14" i="36"/>
  <c r="AZ14" i="36" s="1"/>
  <c r="AW18" i="36"/>
  <c r="AZ18" i="36" s="1"/>
  <c r="AW30" i="36"/>
  <c r="AZ30" i="36" s="1"/>
  <c r="AW42" i="36"/>
  <c r="AZ42" i="36" s="1"/>
  <c r="AW46" i="36"/>
  <c r="AZ46" i="36" s="1"/>
  <c r="AW50" i="36"/>
  <c r="AZ50" i="36" s="1"/>
  <c r="AW62" i="36"/>
  <c r="AZ62" i="36" s="1"/>
  <c r="AW74" i="36"/>
  <c r="AZ74" i="36" s="1"/>
  <c r="AW78" i="36"/>
  <c r="AZ78" i="36" s="1"/>
  <c r="AW82" i="36"/>
  <c r="AZ82" i="36" s="1"/>
  <c r="AW16" i="36"/>
  <c r="AZ16" i="36" s="1"/>
  <c r="AW36" i="36"/>
  <c r="AZ36" i="36" s="1"/>
  <c r="AX80" i="36"/>
  <c r="AW24" i="36"/>
  <c r="AZ24" i="36" s="1"/>
  <c r="AW68" i="36"/>
  <c r="AZ68" i="36" s="1"/>
  <c r="AW88" i="36"/>
  <c r="AZ88" i="36" s="1"/>
  <c r="AX88" i="36"/>
  <c r="AX64" i="36"/>
  <c r="AX22" i="36"/>
  <c r="AX14" i="36"/>
  <c r="AX6" i="36"/>
  <c r="AZ22" i="36"/>
  <c r="AZ54" i="36"/>
  <c r="AZ80" i="36"/>
  <c r="AZ86" i="36"/>
  <c r="AZ28" i="36"/>
  <c r="AZ34" i="36"/>
  <c r="AZ60" i="36"/>
  <c r="AZ66" i="36"/>
  <c r="AZ8" i="36"/>
  <c r="AZ40" i="36"/>
  <c r="AZ72" i="36"/>
  <c r="AZ26" i="36"/>
  <c r="AZ58" i="36"/>
  <c r="AZ90" i="36"/>
  <c r="AZ32" i="36"/>
  <c r="AZ38" i="36"/>
  <c r="AZ64" i="36"/>
  <c r="AZ70" i="36"/>
  <c r="AZ44" i="36"/>
  <c r="AZ76" i="36"/>
  <c r="AZ5" i="36"/>
  <c r="AZ9" i="36"/>
  <c r="AZ13" i="36"/>
  <c r="AZ17" i="36"/>
  <c r="AZ21" i="36"/>
  <c r="AZ25" i="36"/>
  <c r="AZ29" i="36"/>
  <c r="AZ33" i="36"/>
  <c r="AZ37" i="36"/>
  <c r="AZ41" i="36"/>
  <c r="AZ45" i="36"/>
  <c r="AZ49" i="36"/>
  <c r="AZ53" i="36"/>
  <c r="AZ57" i="36"/>
  <c r="AZ61" i="36"/>
  <c r="AZ65" i="36"/>
  <c r="AZ69" i="36"/>
  <c r="AZ73" i="36"/>
  <c r="AZ77" i="36"/>
  <c r="AZ81" i="36"/>
  <c r="AZ85" i="36"/>
  <c r="AZ89" i="36"/>
  <c r="AZ3" i="36"/>
  <c r="AZ7" i="36"/>
  <c r="AZ11" i="36"/>
  <c r="AZ15" i="36"/>
  <c r="AZ19" i="36"/>
  <c r="AZ23" i="36"/>
  <c r="AZ27" i="36"/>
  <c r="AZ31" i="36"/>
  <c r="AZ35" i="36"/>
  <c r="AZ39" i="36"/>
  <c r="AZ43" i="36"/>
  <c r="AZ47" i="36"/>
  <c r="AZ51" i="36"/>
  <c r="AZ55" i="36"/>
  <c r="AZ59" i="36"/>
  <c r="AZ63" i="36"/>
  <c r="AZ67" i="36"/>
  <c r="AZ71" i="36"/>
  <c r="AZ75" i="36"/>
  <c r="AZ79" i="36"/>
  <c r="AZ83" i="36"/>
  <c r="AZ87" i="36"/>
  <c r="R58" i="12" l="1"/>
  <c r="R57" i="12"/>
  <c r="R55" i="12"/>
  <c r="R56" i="12"/>
  <c r="R54" i="12"/>
  <c r="R27" i="12"/>
  <c r="R25" i="12"/>
  <c r="R13" i="12"/>
  <c r="R8" i="12"/>
  <c r="R6" i="12"/>
  <c r="R4" i="12"/>
  <c r="R36" i="12"/>
  <c r="R31" i="12"/>
  <c r="R18" i="12"/>
  <c r="R52" i="12"/>
  <c r="R47" i="12"/>
  <c r="R45" i="12"/>
  <c r="R39" i="12"/>
  <c r="R35" i="12"/>
  <c r="R33" i="12"/>
  <c r="R23" i="12"/>
  <c r="R21" i="12"/>
  <c r="R16" i="12"/>
  <c r="R42" i="12"/>
  <c r="R46" i="12"/>
  <c r="R20" i="12"/>
  <c r="R14" i="12"/>
  <c r="R10" i="12"/>
  <c r="R2" i="12"/>
  <c r="R41" i="12"/>
  <c r="R37" i="12"/>
  <c r="R50" i="12"/>
  <c r="R48" i="12"/>
  <c r="R43" i="12"/>
  <c r="R30" i="12"/>
  <c r="R28" i="12"/>
  <c r="R22" i="12"/>
  <c r="R7" i="12"/>
  <c r="R53" i="12"/>
  <c r="R3" i="12"/>
  <c r="R44" i="12"/>
  <c r="R38" i="12"/>
  <c r="R32" i="12"/>
  <c r="R19" i="12"/>
  <c r="R17" i="12"/>
  <c r="R15" i="12"/>
  <c r="R11" i="12"/>
  <c r="R49" i="12"/>
  <c r="R40" i="12"/>
  <c r="R34" i="12"/>
  <c r="R51" i="12"/>
  <c r="R12" i="12"/>
  <c r="R5" i="12"/>
  <c r="R26" i="12"/>
  <c r="R9" i="12"/>
  <c r="R24" i="12"/>
  <c r="R29" i="12"/>
  <c r="T57" i="12" l="1"/>
  <c r="Z57" i="12" s="1"/>
  <c r="T58" i="12"/>
  <c r="Z58" i="12" s="1"/>
  <c r="T54" i="12"/>
  <c r="Z54" i="12" s="1"/>
  <c r="T56" i="12"/>
  <c r="Z56" i="12" s="1"/>
  <c r="T55" i="12"/>
  <c r="Z55" i="12" s="1"/>
  <c r="T5" i="12"/>
  <c r="Z5" i="12" s="1"/>
  <c r="T31" i="12"/>
  <c r="Z31" i="12" s="1"/>
  <c r="T10" i="12"/>
  <c r="Z10" i="12" s="1"/>
  <c r="T32" i="12"/>
  <c r="Z32" i="12" s="1"/>
  <c r="T23" i="12"/>
  <c r="Z23" i="12" s="1"/>
  <c r="T19" i="12"/>
  <c r="Z19" i="12" s="1"/>
  <c r="T36" i="12"/>
  <c r="Z36" i="12" s="1"/>
  <c r="T51" i="12"/>
  <c r="Z51" i="12" s="1"/>
  <c r="T30" i="12"/>
  <c r="Z30" i="12" s="1"/>
  <c r="T14" i="12"/>
  <c r="Z14" i="12" s="1"/>
  <c r="T35" i="12"/>
  <c r="Z35" i="12" s="1"/>
  <c r="T4" i="12"/>
  <c r="Z4" i="12" s="1"/>
  <c r="T34" i="12"/>
  <c r="Z34" i="12" s="1"/>
  <c r="T38" i="12"/>
  <c r="Z38" i="12" s="1"/>
  <c r="T43" i="12"/>
  <c r="Z43" i="12" s="1"/>
  <c r="T20" i="12"/>
  <c r="Z20" i="12" s="1"/>
  <c r="T39" i="12"/>
  <c r="Z39" i="12" s="1"/>
  <c r="T6" i="12"/>
  <c r="Z6" i="12" s="1"/>
  <c r="T48" i="12"/>
  <c r="Z48" i="12" s="1"/>
  <c r="T45" i="12"/>
  <c r="Z45" i="12" s="1"/>
  <c r="T8" i="12"/>
  <c r="Z8" i="12" s="1"/>
  <c r="T22" i="12"/>
  <c r="Z22" i="12" s="1"/>
  <c r="T12" i="12"/>
  <c r="Z12" i="12" s="1"/>
  <c r="T29" i="12"/>
  <c r="Z29" i="12" s="1"/>
  <c r="T40" i="12"/>
  <c r="Z40" i="12" s="1"/>
  <c r="T24" i="12"/>
  <c r="Z24" i="12" s="1"/>
  <c r="T3" i="12"/>
  <c r="Z3" i="12" s="1"/>
  <c r="T50" i="12"/>
  <c r="Z50" i="12" s="1"/>
  <c r="T42" i="12"/>
  <c r="Z42" i="12" s="1"/>
  <c r="T47" i="12"/>
  <c r="Z47" i="12" s="1"/>
  <c r="T13" i="12"/>
  <c r="Z13" i="12" s="1"/>
  <c r="T17" i="12"/>
  <c r="Z17" i="12" s="1"/>
  <c r="T33" i="12"/>
  <c r="Z33" i="12" s="1"/>
  <c r="T46" i="12"/>
  <c r="Z46" i="12" s="1"/>
  <c r="T49" i="12"/>
  <c r="Z49" i="12" s="1"/>
  <c r="T9" i="12"/>
  <c r="Z9" i="12" s="1"/>
  <c r="T11" i="12"/>
  <c r="Z11" i="12" s="1"/>
  <c r="T53" i="12"/>
  <c r="Z53" i="12" s="1"/>
  <c r="T37" i="12"/>
  <c r="Z37" i="12" s="1"/>
  <c r="T16" i="12"/>
  <c r="Z16" i="12" s="1"/>
  <c r="T52" i="12"/>
  <c r="Z52" i="12" s="1"/>
  <c r="T25" i="12"/>
  <c r="Z25" i="12" s="1"/>
  <c r="T2" i="12"/>
  <c r="Z2" i="12" s="1"/>
  <c r="T28" i="12"/>
  <c r="Z28" i="12" s="1"/>
  <c r="T44" i="12"/>
  <c r="Z44" i="12" s="1"/>
  <c r="T26" i="12"/>
  <c r="Z26" i="12" s="1"/>
  <c r="T15" i="12"/>
  <c r="Z15" i="12" s="1"/>
  <c r="T7" i="12"/>
  <c r="Z7" i="12" s="1"/>
  <c r="T41" i="12"/>
  <c r="Z41" i="12" s="1"/>
  <c r="T21" i="12"/>
  <c r="Z21" i="12" s="1"/>
  <c r="T18" i="12"/>
  <c r="Z18" i="12" s="1"/>
  <c r="T27" i="12"/>
  <c r="Z27" i="12" s="1"/>
  <c r="V58" i="12" l="1"/>
  <c r="U58" i="12"/>
  <c r="X58" i="12" s="1"/>
  <c r="U57" i="12"/>
  <c r="X57" i="12" s="1"/>
  <c r="V57" i="12"/>
  <c r="U55" i="12"/>
  <c r="X55" i="12" s="1"/>
  <c r="V55" i="12"/>
  <c r="U56" i="12"/>
  <c r="X56" i="12" s="1"/>
  <c r="V56" i="12"/>
  <c r="U54" i="12"/>
  <c r="X54" i="12" s="1"/>
  <c r="V54" i="12"/>
  <c r="V51" i="12"/>
  <c r="U51" i="12"/>
  <c r="X51" i="12" s="1"/>
  <c r="V45" i="12"/>
  <c r="U45" i="12"/>
  <c r="X45" i="12" s="1"/>
  <c r="U48" i="12"/>
  <c r="X48" i="12" s="1"/>
  <c r="V48" i="12"/>
  <c r="U46" i="12"/>
  <c r="X46" i="12" s="1"/>
  <c r="V46" i="12"/>
  <c r="U50" i="12"/>
  <c r="X50" i="12" s="1"/>
  <c r="V50" i="12"/>
  <c r="V49" i="12"/>
  <c r="U49" i="12"/>
  <c r="X49" i="12" s="1"/>
  <c r="V53" i="12"/>
  <c r="U53" i="12"/>
  <c r="X53" i="12" s="1"/>
  <c r="V47" i="12"/>
  <c r="U47" i="12"/>
  <c r="X47" i="12" s="1"/>
  <c r="V52" i="12"/>
  <c r="U52" i="12"/>
  <c r="X52" i="12" s="1"/>
  <c r="L72" i="38" l="1" a="1"/>
  <c r="S72" i="38" s="1"/>
  <c r="P72" i="38" l="1"/>
  <c r="L72" i="38"/>
  <c r="W5" i="12" s="1"/>
  <c r="V5" i="12" s="1"/>
  <c r="N72" i="38"/>
  <c r="W19" i="12" s="1"/>
  <c r="V19" i="12" s="1"/>
  <c r="R72" i="38"/>
  <c r="M72" i="38"/>
  <c r="Q72" i="38"/>
  <c r="O72" i="38"/>
  <c r="W30" i="12"/>
  <c r="W35" i="12"/>
  <c r="W17" i="40"/>
  <c r="W30" i="40"/>
  <c r="W12" i="40"/>
  <c r="W14" i="12"/>
  <c r="W27" i="12"/>
  <c r="W39" i="40"/>
  <c r="W14" i="40"/>
  <c r="W15" i="12"/>
  <c r="W9" i="40"/>
  <c r="W13" i="40"/>
  <c r="W11" i="12"/>
  <c r="W16" i="40"/>
  <c r="W22" i="12"/>
  <c r="W2" i="40"/>
  <c r="W40" i="12"/>
  <c r="W7" i="40"/>
  <c r="W18" i="40"/>
  <c r="W10" i="40"/>
  <c r="W33" i="40"/>
  <c r="W28" i="40"/>
  <c r="W23" i="12"/>
  <c r="W40" i="40"/>
  <c r="W21" i="12"/>
  <c r="W21" i="40"/>
  <c r="W7" i="12"/>
  <c r="W37" i="40"/>
  <c r="W36" i="12"/>
  <c r="W3" i="12"/>
  <c r="W34" i="40"/>
  <c r="W37" i="12"/>
  <c r="W42" i="12"/>
  <c r="W32" i="12"/>
  <c r="W15" i="40"/>
  <c r="W31" i="40"/>
  <c r="W9" i="12"/>
  <c r="W5" i="40"/>
  <c r="W13" i="12"/>
  <c r="W20" i="12"/>
  <c r="W25" i="12"/>
  <c r="W26" i="12"/>
  <c r="W42" i="40"/>
  <c r="W18" i="12"/>
  <c r="W41" i="12"/>
  <c r="W43" i="40"/>
  <c r="W4" i="40"/>
  <c r="W24" i="40"/>
  <c r="W44" i="12"/>
  <c r="W19" i="40"/>
  <c r="W16" i="12"/>
  <c r="W11" i="40"/>
  <c r="W4" i="12"/>
  <c r="W6" i="40"/>
  <c r="W24" i="12"/>
  <c r="W8" i="12"/>
  <c r="W34" i="12"/>
  <c r="W44" i="40"/>
  <c r="W43" i="12"/>
  <c r="W20" i="40"/>
  <c r="W38" i="12"/>
  <c r="W32" i="40"/>
  <c r="W27" i="40"/>
  <c r="W22" i="40"/>
  <c r="W3" i="40"/>
  <c r="W2" i="12"/>
  <c r="W38" i="40"/>
  <c r="W31" i="12"/>
  <c r="W29" i="12"/>
  <c r="W36" i="40"/>
  <c r="W39" i="12"/>
  <c r="W25" i="40"/>
  <c r="W23" i="40"/>
  <c r="W6" i="12"/>
  <c r="W17" i="12"/>
  <c r="W35" i="40"/>
  <c r="W33" i="12"/>
  <c r="W29" i="40"/>
  <c r="W8" i="40"/>
  <c r="W12" i="12"/>
  <c r="W41" i="40"/>
  <c r="W10" i="12"/>
  <c r="W28" i="12"/>
  <c r="W26" i="40"/>
  <c r="U5" i="12" l="1"/>
  <c r="X5" i="12" s="1"/>
  <c r="U19" i="12"/>
  <c r="X19" i="12" s="1"/>
  <c r="U35" i="40"/>
  <c r="X35" i="40" s="1"/>
  <c r="V35" i="40"/>
  <c r="V31" i="12"/>
  <c r="U31" i="12"/>
  <c r="X31" i="12" s="1"/>
  <c r="U20" i="40"/>
  <c r="X20" i="40" s="1"/>
  <c r="V20" i="40"/>
  <c r="V11" i="40"/>
  <c r="U11" i="40"/>
  <c r="X11" i="40" s="1"/>
  <c r="U18" i="12"/>
  <c r="X18" i="12" s="1"/>
  <c r="V18" i="12"/>
  <c r="U31" i="40"/>
  <c r="X31" i="40" s="1"/>
  <c r="V31" i="40"/>
  <c r="U37" i="40"/>
  <c r="X37" i="40" s="1"/>
  <c r="V37" i="40"/>
  <c r="U10" i="40"/>
  <c r="X10" i="40" s="1"/>
  <c r="V10" i="40"/>
  <c r="U13" i="40"/>
  <c r="X13" i="40" s="1"/>
  <c r="V13" i="40"/>
  <c r="V30" i="40"/>
  <c r="U30" i="40"/>
  <c r="X30" i="40" s="1"/>
  <c r="U28" i="12"/>
  <c r="X28" i="12" s="1"/>
  <c r="V28" i="12"/>
  <c r="U42" i="40"/>
  <c r="X42" i="40" s="1"/>
  <c r="V42" i="40"/>
  <c r="V2" i="12"/>
  <c r="U2" i="12"/>
  <c r="X2" i="12" s="1"/>
  <c r="U44" i="40"/>
  <c r="X44" i="40" s="1"/>
  <c r="V44" i="40"/>
  <c r="V19" i="40"/>
  <c r="U19" i="40"/>
  <c r="X19" i="40" s="1"/>
  <c r="U26" i="12"/>
  <c r="X26" i="12" s="1"/>
  <c r="V26" i="12"/>
  <c r="V32" i="12"/>
  <c r="U32" i="12"/>
  <c r="X32" i="12" s="1"/>
  <c r="U21" i="40"/>
  <c r="X21" i="40" s="1"/>
  <c r="V21" i="40"/>
  <c r="U7" i="40"/>
  <c r="X7" i="40" s="1"/>
  <c r="V7" i="40"/>
  <c r="V15" i="12"/>
  <c r="U15" i="12"/>
  <c r="X15" i="12" s="1"/>
  <c r="V35" i="12"/>
  <c r="U35" i="12"/>
  <c r="X35" i="12" s="1"/>
  <c r="V43" i="12"/>
  <c r="U43" i="12"/>
  <c r="X43" i="12" s="1"/>
  <c r="U18" i="40"/>
  <c r="X18" i="40" s="1"/>
  <c r="V18" i="40"/>
  <c r="U3" i="40"/>
  <c r="X3" i="40" s="1"/>
  <c r="V3" i="40"/>
  <c r="U34" i="12"/>
  <c r="X34" i="12" s="1"/>
  <c r="V34" i="12"/>
  <c r="U44" i="12"/>
  <c r="X44" i="12" s="1"/>
  <c r="V44" i="12"/>
  <c r="U25" i="12"/>
  <c r="X25" i="12" s="1"/>
  <c r="V25" i="12"/>
  <c r="V42" i="12"/>
  <c r="U42" i="12"/>
  <c r="X42" i="12" s="1"/>
  <c r="U21" i="12"/>
  <c r="X21" i="12" s="1"/>
  <c r="V21" i="12"/>
  <c r="U40" i="12"/>
  <c r="X40" i="12" s="1"/>
  <c r="V40" i="12"/>
  <c r="U14" i="40"/>
  <c r="X14" i="40" s="1"/>
  <c r="V14" i="40"/>
  <c r="V30" i="12"/>
  <c r="U30" i="12"/>
  <c r="X30" i="12" s="1"/>
  <c r="U17" i="12"/>
  <c r="X17" i="12" s="1"/>
  <c r="V17" i="12"/>
  <c r="U7" i="12"/>
  <c r="X7" i="12" s="1"/>
  <c r="V7" i="12"/>
  <c r="V6" i="12"/>
  <c r="U6" i="12"/>
  <c r="X6" i="12" s="1"/>
  <c r="V41" i="40"/>
  <c r="U41" i="40"/>
  <c r="X41" i="40" s="1"/>
  <c r="V22" i="40"/>
  <c r="U22" i="40"/>
  <c r="X22" i="40" s="1"/>
  <c r="U8" i="12"/>
  <c r="X8" i="12" s="1"/>
  <c r="V8" i="12"/>
  <c r="V24" i="40"/>
  <c r="U24" i="40"/>
  <c r="X24" i="40" s="1"/>
  <c r="U20" i="12"/>
  <c r="X20" i="12" s="1"/>
  <c r="V20" i="12"/>
  <c r="V37" i="12"/>
  <c r="U37" i="12"/>
  <c r="X37" i="12" s="1"/>
  <c r="U40" i="40"/>
  <c r="X40" i="40" s="1"/>
  <c r="V40" i="40"/>
  <c r="U2" i="40"/>
  <c r="X2" i="40" s="1"/>
  <c r="V2" i="40"/>
  <c r="U39" i="40"/>
  <c r="X39" i="40" s="1"/>
  <c r="V39" i="40"/>
  <c r="U15" i="40"/>
  <c r="X15" i="40" s="1"/>
  <c r="V15" i="40"/>
  <c r="V10" i="12"/>
  <c r="U10" i="12"/>
  <c r="X10" i="12" s="1"/>
  <c r="U23" i="40"/>
  <c r="X23" i="40" s="1"/>
  <c r="V23" i="40"/>
  <c r="V8" i="40"/>
  <c r="U8" i="40"/>
  <c r="X8" i="40" s="1"/>
  <c r="U39" i="12"/>
  <c r="X39" i="12" s="1"/>
  <c r="V39" i="12"/>
  <c r="V27" i="40"/>
  <c r="U27" i="40"/>
  <c r="X27" i="40" s="1"/>
  <c r="V24" i="12"/>
  <c r="U24" i="12"/>
  <c r="X24" i="12" s="1"/>
  <c r="V4" i="40"/>
  <c r="U4" i="40"/>
  <c r="X4" i="40" s="1"/>
  <c r="U13" i="12"/>
  <c r="X13" i="12" s="1"/>
  <c r="V13" i="12"/>
  <c r="V34" i="40"/>
  <c r="U34" i="40"/>
  <c r="X34" i="40" s="1"/>
  <c r="U23" i="12"/>
  <c r="X23" i="12" s="1"/>
  <c r="V23" i="12"/>
  <c r="V22" i="12"/>
  <c r="U22" i="12"/>
  <c r="X22" i="12" s="1"/>
  <c r="U27" i="12"/>
  <c r="X27" i="12" s="1"/>
  <c r="V27" i="12"/>
  <c r="U26" i="40"/>
  <c r="X26" i="40" s="1"/>
  <c r="V26" i="40"/>
  <c r="V38" i="40"/>
  <c r="U38" i="40"/>
  <c r="X38" i="40" s="1"/>
  <c r="V17" i="40"/>
  <c r="U17" i="40"/>
  <c r="X17" i="40" s="1"/>
  <c r="U12" i="12"/>
  <c r="X12" i="12" s="1"/>
  <c r="V12" i="12"/>
  <c r="V29" i="40"/>
  <c r="U29" i="40"/>
  <c r="X29" i="40" s="1"/>
  <c r="V36" i="40"/>
  <c r="U36" i="40"/>
  <c r="X36" i="40" s="1"/>
  <c r="V32" i="40"/>
  <c r="U32" i="40"/>
  <c r="X32" i="40" s="1"/>
  <c r="V6" i="40"/>
  <c r="U6" i="40"/>
  <c r="X6" i="40" s="1"/>
  <c r="U43" i="40"/>
  <c r="X43" i="40" s="1"/>
  <c r="V43" i="40"/>
  <c r="U5" i="40"/>
  <c r="X5" i="40" s="1"/>
  <c r="V5" i="40"/>
  <c r="V3" i="12"/>
  <c r="U3" i="12"/>
  <c r="X3" i="12" s="1"/>
  <c r="U28" i="40"/>
  <c r="X28" i="40" s="1"/>
  <c r="V28" i="40"/>
  <c r="U16" i="40"/>
  <c r="X16" i="40" s="1"/>
  <c r="V16" i="40"/>
  <c r="V14" i="12"/>
  <c r="U14" i="12"/>
  <c r="X14" i="12" s="1"/>
  <c r="V16" i="12"/>
  <c r="U16" i="12"/>
  <c r="X16" i="12" s="1"/>
  <c r="U9" i="40"/>
  <c r="X9" i="40" s="1"/>
  <c r="V9" i="40"/>
  <c r="V25" i="40"/>
  <c r="U25" i="40"/>
  <c r="X25" i="40" s="1"/>
  <c r="V33" i="12"/>
  <c r="U33" i="12"/>
  <c r="X33" i="12" s="1"/>
  <c r="V29" i="12"/>
  <c r="U29" i="12"/>
  <c r="X29" i="12" s="1"/>
  <c r="V38" i="12"/>
  <c r="U38" i="12"/>
  <c r="X38" i="12" s="1"/>
  <c r="U4" i="12"/>
  <c r="X4" i="12" s="1"/>
  <c r="V4" i="12"/>
  <c r="U41" i="12"/>
  <c r="X41" i="12" s="1"/>
  <c r="V41" i="12"/>
  <c r="U9" i="12"/>
  <c r="X9" i="12" s="1"/>
  <c r="V9" i="12"/>
  <c r="V36" i="12"/>
  <c r="U36" i="12"/>
  <c r="X36" i="12" s="1"/>
  <c r="U33" i="40"/>
  <c r="X33" i="40" s="1"/>
  <c r="V33" i="40"/>
  <c r="U11" i="12"/>
  <c r="X11" i="12" s="1"/>
  <c r="V11" i="12"/>
  <c r="V12" i="40"/>
  <c r="U12" i="40"/>
  <c r="X12" i="4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Bovas PR</author>
  </authors>
  <commentList>
    <comment ref="G1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Bovas PR:
not used for lookup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<sst xmlns="http://schemas.openxmlformats.org/spreadsheetml/2006/main" count="24065" uniqueCount="1430">
  <si>
    <t>exchange</t>
  </si>
  <si>
    <t>account</t>
  </si>
  <si>
    <t>instrument</t>
  </si>
  <si>
    <t>position</t>
  </si>
  <si>
    <t>notional</t>
  </si>
  <si>
    <t>mark_price</t>
  </si>
  <si>
    <t>unrealized_pnl</t>
  </si>
  <si>
    <t>instrument_type</t>
  </si>
  <si>
    <t>expiration_time</t>
  </si>
  <si>
    <t>is_linear</t>
  </si>
  <si>
    <t>underlying</t>
  </si>
  <si>
    <t>BINANCE</t>
  </si>
  <si>
    <t>BINE-2-S1-F</t>
  </si>
  <si>
    <t>FUTURE</t>
  </si>
  <si>
    <t>BTC</t>
  </si>
  <si>
    <t>ETH</t>
  </si>
  <si>
    <t>B_P_BTC-USD-SWAP</t>
  </si>
  <si>
    <t>SWAP</t>
  </si>
  <si>
    <t>BINE-2-S1-P</t>
  </si>
  <si>
    <t>AXS</t>
  </si>
  <si>
    <t>BCH</t>
  </si>
  <si>
    <t>BBTCUSDT</t>
  </si>
  <si>
    <t>DOT</t>
  </si>
  <si>
    <t>EOS</t>
  </si>
  <si>
    <t>LTC</t>
  </si>
  <si>
    <t>TRX</t>
  </si>
  <si>
    <t>ZIL</t>
  </si>
  <si>
    <t>LINK</t>
  </si>
  <si>
    <t>ENJ</t>
  </si>
  <si>
    <t>ETC</t>
  </si>
  <si>
    <t>FIL</t>
  </si>
  <si>
    <t>COMP</t>
  </si>
  <si>
    <t>DYDX</t>
  </si>
  <si>
    <t>DYDX-1-M-P</t>
  </si>
  <si>
    <t>D_T_BTC_USDC_SWAP</t>
  </si>
  <si>
    <t>ATOM</t>
  </si>
  <si>
    <t>FTX</t>
  </si>
  <si>
    <t>SHIB</t>
  </si>
  <si>
    <t>USDT</t>
  </si>
  <si>
    <t>HUOBI</t>
  </si>
  <si>
    <t>FUBI-M</t>
  </si>
  <si>
    <t>HUBI-1-M-P</t>
  </si>
  <si>
    <t>HUBI-1-M-PT</t>
  </si>
  <si>
    <t>KSM</t>
  </si>
  <si>
    <t>HUBI-3-S3-F</t>
  </si>
  <si>
    <t>OKEX</t>
  </si>
  <si>
    <t>OKEX-2-M</t>
  </si>
  <si>
    <t>O_P_BTC-USDT-SWAP</t>
  </si>
  <si>
    <t>OKEX-2-S1</t>
  </si>
  <si>
    <t>O_P_BTC-USD-SWAP</t>
  </si>
  <si>
    <t>OKEX-2-S2</t>
  </si>
  <si>
    <t>OKEX-2-S3</t>
  </si>
  <si>
    <t>days_to_expiry</t>
  </si>
  <si>
    <t>Bucket</t>
  </si>
  <si>
    <t>Column Labels</t>
  </si>
  <si>
    <t>PERP</t>
  </si>
  <si>
    <t>Grand Total</t>
  </si>
  <si>
    <t>Row Labels</t>
  </si>
  <si>
    <t>Sum of notional</t>
  </si>
  <si>
    <t>Long_short</t>
  </si>
  <si>
    <t>LONG</t>
  </si>
  <si>
    <t>SHORT</t>
  </si>
  <si>
    <t>Bucket_LongShort</t>
  </si>
  <si>
    <t>PERP LONG</t>
  </si>
  <si>
    <t>PERP SHORT</t>
  </si>
  <si>
    <t>(All)</t>
  </si>
  <si>
    <t>mark price</t>
  </si>
  <si>
    <t>shifted_notional</t>
  </si>
  <si>
    <t>shifted_mark</t>
  </si>
  <si>
    <t>Shift</t>
  </si>
  <si>
    <t>shift_delta</t>
  </si>
  <si>
    <t>Account</t>
  </si>
  <si>
    <t>Balance</t>
  </si>
  <si>
    <t>BalanceType</t>
  </si>
  <si>
    <t>Currency</t>
  </si>
  <si>
    <t>Source</t>
  </si>
  <si>
    <t>Timestamp</t>
  </si>
  <si>
    <t>Timestamp_Native</t>
  </si>
  <si>
    <t>Notional</t>
  </si>
  <si>
    <t>REFERENCE 1</t>
  </si>
  <si>
    <t>REFERENCE 2</t>
  </si>
  <si>
    <t>TYPE</t>
  </si>
  <si>
    <t>Endpoint</t>
  </si>
  <si>
    <t>BINE-2-S1-E</t>
  </si>
  <si>
    <t>ADA</t>
  </si>
  <si>
    <t>ASSET</t>
  </si>
  <si>
    <t>BINE</t>
  </si>
  <si>
    <t>BNB</t>
  </si>
  <si>
    <t>BUSD</t>
  </si>
  <si>
    <t>OXT</t>
  </si>
  <si>
    <t>Unrealized</t>
  </si>
  <si>
    <t>BINE-2-S1-M</t>
  </si>
  <si>
    <t>USDC</t>
  </si>
  <si>
    <t>BTFX-1-M-E</t>
  </si>
  <si>
    <t xml:space="preserve">BTFX </t>
  </si>
  <si>
    <t>USD</t>
  </si>
  <si>
    <t>UST</t>
  </si>
  <si>
    <t>BTSE</t>
  </si>
  <si>
    <t>SGB</t>
  </si>
  <si>
    <t>XRP</t>
  </si>
  <si>
    <t>BULL-1-M-E</t>
  </si>
  <si>
    <t>BULL</t>
  </si>
  <si>
    <t>BULL-2-M-E</t>
  </si>
  <si>
    <t>BULL-2-M-M</t>
  </si>
  <si>
    <t>BULL-3-M-E</t>
  </si>
  <si>
    <t>BULL-4-M-E</t>
  </si>
  <si>
    <t>FTXE-1-M-E</t>
  </si>
  <si>
    <t>EUR</t>
  </si>
  <si>
    <t>FTXE</t>
  </si>
  <si>
    <t>FTT</t>
  </si>
  <si>
    <t>SRM</t>
  </si>
  <si>
    <t>FUB2-M</t>
  </si>
  <si>
    <t>HUBI</t>
  </si>
  <si>
    <t>BSV</t>
  </si>
  <si>
    <t>HUB2-E</t>
  </si>
  <si>
    <t>HUB2-M</t>
  </si>
  <si>
    <t>AAVE</t>
  </si>
  <si>
    <t>YFII</t>
  </si>
  <si>
    <t>BSCALE</t>
  </si>
  <si>
    <t>HUBI-3-S3-M</t>
  </si>
  <si>
    <t>HUBI-E</t>
  </si>
  <si>
    <t>AAC</t>
  </si>
  <si>
    <t>ALGO</t>
  </si>
  <si>
    <t>ARPA</t>
  </si>
  <si>
    <t>BAT</t>
  </si>
  <si>
    <t>BHD</t>
  </si>
  <si>
    <t>BLZ</t>
  </si>
  <si>
    <t>BOBA</t>
  </si>
  <si>
    <t>BTM</t>
  </si>
  <si>
    <t>BTT</t>
  </si>
  <si>
    <t>CMT</t>
  </si>
  <si>
    <t>CRO</t>
  </si>
  <si>
    <t>DASH</t>
  </si>
  <si>
    <t>DON</t>
  </si>
  <si>
    <t>GAS</t>
  </si>
  <si>
    <t>HBAR</t>
  </si>
  <si>
    <t>HPT</t>
  </si>
  <si>
    <t>HT</t>
  </si>
  <si>
    <t>IOST</t>
  </si>
  <si>
    <t>IRIS</t>
  </si>
  <si>
    <t>JST</t>
  </si>
  <si>
    <t>LAMB</t>
  </si>
  <si>
    <t>LEND</t>
  </si>
  <si>
    <t>LOL</t>
  </si>
  <si>
    <t>LXT</t>
  </si>
  <si>
    <t>NEO</t>
  </si>
  <si>
    <t>NEW</t>
  </si>
  <si>
    <t>NFT</t>
  </si>
  <si>
    <t>NULS</t>
  </si>
  <si>
    <t>OMG</t>
  </si>
  <si>
    <t>ONG</t>
  </si>
  <si>
    <t>QTUM</t>
  </si>
  <si>
    <t>REI</t>
  </si>
  <si>
    <t>SOL</t>
  </si>
  <si>
    <t>SOLO</t>
  </si>
  <si>
    <t>STORJ</t>
  </si>
  <si>
    <t>TT</t>
  </si>
  <si>
    <t>TUSD</t>
  </si>
  <si>
    <t>UNI</t>
  </si>
  <si>
    <t>USDP</t>
  </si>
  <si>
    <t>VSYS</t>
  </si>
  <si>
    <t>XEC</t>
  </si>
  <si>
    <t>XLM</t>
  </si>
  <si>
    <t>XTZ</t>
  </si>
  <si>
    <t>ZEC</t>
  </si>
  <si>
    <t>HUBI-M</t>
  </si>
  <si>
    <t>KRKE</t>
  </si>
  <si>
    <t>LEND-GACM</t>
  </si>
  <si>
    <t>FUND</t>
  </si>
  <si>
    <t>GALAXY</t>
  </si>
  <si>
    <t>YFI</t>
  </si>
  <si>
    <t>LMAC</t>
  </si>
  <si>
    <t>LMAX</t>
  </si>
  <si>
    <t>OKEX-2-M-W</t>
  </si>
  <si>
    <t>PITX-E</t>
  </si>
  <si>
    <t>PITX</t>
  </si>
  <si>
    <t>GBP</t>
  </si>
  <si>
    <t>TRY</t>
  </si>
  <si>
    <t>SHFT-1-W</t>
  </si>
  <si>
    <t>SHFT</t>
  </si>
  <si>
    <t>SHFT WALLET</t>
  </si>
  <si>
    <t>WOOX-1-M-E</t>
  </si>
  <si>
    <t>WOOX</t>
  </si>
  <si>
    <t>WOO</t>
  </si>
  <si>
    <t>FBLK</t>
  </si>
  <si>
    <t>AVAX</t>
  </si>
  <si>
    <t>CRV</t>
  </si>
  <si>
    <t>CVX</t>
  </si>
  <si>
    <t>DOGE</t>
  </si>
  <si>
    <t>FTM</t>
  </si>
  <si>
    <t>MANA</t>
  </si>
  <si>
    <t>MATIC</t>
  </si>
  <si>
    <t>BINE-2-S1-M Margin Loan</t>
  </si>
  <si>
    <t>EXCHLOAN</t>
  </si>
  <si>
    <t>VET</t>
  </si>
  <si>
    <t>BULL-2-M-M Loan</t>
  </si>
  <si>
    <t>FTXE-1-M-E Margin Loan</t>
  </si>
  <si>
    <t>HUB2-M Margin Loan</t>
  </si>
  <si>
    <t>Margin Loan</t>
  </si>
  <si>
    <t>HUBI-3-S3-M Loan</t>
  </si>
  <si>
    <t>HUBI-M Margin Loan</t>
  </si>
  <si>
    <t>LEND-BULL</t>
  </si>
  <si>
    <t>LEND-HUBI</t>
  </si>
  <si>
    <t>LEND-HUBS6</t>
  </si>
  <si>
    <t>LEND-LMAC</t>
  </si>
  <si>
    <t>LEND-OXTF</t>
  </si>
  <si>
    <t>LOAN</t>
  </si>
  <si>
    <t>ORCHID</t>
  </si>
  <si>
    <t>LEND-XRPF</t>
  </si>
  <si>
    <t>RIPPLE</t>
  </si>
  <si>
    <t>OKEX-2-S3 Margin Loan</t>
  </si>
  <si>
    <t>OKEX-2-M Margin Loan</t>
  </si>
  <si>
    <t>WOOX-1-M-E Margin Loan</t>
  </si>
  <si>
    <t>FUBI</t>
  </si>
  <si>
    <t>endpoint</t>
  </si>
  <si>
    <t>BTFX</t>
  </si>
  <si>
    <t>BULL-1-M-M</t>
  </si>
  <si>
    <t>LEND-OKEX</t>
  </si>
  <si>
    <t>LEND-PITX</t>
  </si>
  <si>
    <t>BINE-MX-S1-P</t>
  </si>
  <si>
    <t>BINEMX</t>
  </si>
  <si>
    <t>BINE-MX-S1-F</t>
  </si>
  <si>
    <t>BINE-MX-S1-E</t>
  </si>
  <si>
    <t>BINE-MX-S1-M</t>
  </si>
  <si>
    <t>BULL-1-M-M Loan</t>
  </si>
  <si>
    <t>HUBI-3-S3-E</t>
  </si>
  <si>
    <t>Trading Venue</t>
  </si>
  <si>
    <t>Huobi Global</t>
  </si>
  <si>
    <t>Bluescale</t>
  </si>
  <si>
    <t>OKEx</t>
  </si>
  <si>
    <t>Blockchain Exchange</t>
  </si>
  <si>
    <t>Binance</t>
  </si>
  <si>
    <t>Matrixport Binance</t>
  </si>
  <si>
    <t>WooTrade</t>
  </si>
  <si>
    <t>FTX Exchange</t>
  </si>
  <si>
    <t>ED&amp;F Man Capital</t>
  </si>
  <si>
    <t>LMAX Digital</t>
  </si>
  <si>
    <t>BITSTAMP</t>
  </si>
  <si>
    <t>Fireblocks</t>
  </si>
  <si>
    <t>Kraken</t>
  </si>
  <si>
    <t>Bitfinex</t>
  </si>
  <si>
    <t>LMAX Global</t>
  </si>
  <si>
    <t>Bullish</t>
  </si>
  <si>
    <t>Self-Hosted SHFT Wallet</t>
  </si>
  <si>
    <t>Cash in Banks</t>
  </si>
  <si>
    <t>Loans To Galaxy Digital</t>
  </si>
  <si>
    <t>Total Capital Deployed</t>
  </si>
  <si>
    <t>External Capital</t>
  </si>
  <si>
    <t>Ripple Foundation</t>
  </si>
  <si>
    <t>Orchid Technologies</t>
  </si>
  <si>
    <t>COIN</t>
  </si>
  <si>
    <t>UNREALIZED</t>
  </si>
  <si>
    <t>Underlying Bucket LS</t>
  </si>
  <si>
    <t>CME</t>
  </si>
  <si>
    <t>OWETHUSDC_WSTETH-09SEP22-1900C_ETH_1Z8K</t>
  </si>
  <si>
    <t>WETH</t>
  </si>
  <si>
    <t>EUROC</t>
  </si>
  <si>
    <t>CASH</t>
  </si>
  <si>
    <t>ASSETCASHASSETUSD</t>
  </si>
  <si>
    <t>ASSETCASH</t>
  </si>
  <si>
    <t>Report Date</t>
  </si>
  <si>
    <t>MARGINLOAN</t>
  </si>
  <si>
    <t/>
  </si>
  <si>
    <t>ED&amp;F</t>
  </si>
  <si>
    <t>EXCHLOANED&amp;F</t>
  </si>
  <si>
    <t>EXCHLOANED&amp;FLOANUSD</t>
  </si>
  <si>
    <t>-</t>
  </si>
  <si>
    <t>Sum of position</t>
  </si>
  <si>
    <t>Exchange</t>
  </si>
  <si>
    <t>Exposure</t>
  </si>
  <si>
    <t>ETHW</t>
  </si>
  <si>
    <t xml:space="preserve">DEFAULT </t>
  </si>
  <si>
    <t>LGD</t>
  </si>
  <si>
    <t>ALL</t>
  </si>
  <si>
    <t>Mar 23</t>
  </si>
  <si>
    <t>(blank)</t>
  </si>
  <si>
    <t>abs_notional</t>
  </si>
  <si>
    <t>CME FUTURE</t>
  </si>
  <si>
    <t>Delta</t>
  </si>
  <si>
    <t>Muliplier</t>
  </si>
  <si>
    <t>Coin Equivalent</t>
  </si>
  <si>
    <t>Check</t>
  </si>
  <si>
    <t>DEFI-STRAT-1</t>
  </si>
  <si>
    <t>reward_token</t>
  </si>
  <si>
    <t>supply_token</t>
  </si>
  <si>
    <t>wallet</t>
  </si>
  <si>
    <t>GATE-1-M-E</t>
  </si>
  <si>
    <t>ETHF</t>
  </si>
  <si>
    <t>ROSE</t>
  </si>
  <si>
    <t>GATE-1-M-M</t>
  </si>
  <si>
    <t>DEFI-STRAT-1 Loan</t>
  </si>
  <si>
    <t>DEFI</t>
  </si>
  <si>
    <t>GATE</t>
  </si>
  <si>
    <t>UNMBF222</t>
  </si>
  <si>
    <t>F+10%</t>
  </si>
  <si>
    <t>20221109</t>
  </si>
  <si>
    <t>BINE-2-S2-P</t>
  </si>
  <si>
    <t>DEFI-STRAT-2</t>
  </si>
  <si>
    <t>$ USDCBONUS.COM &lt;- VISIT TO CLAIM BONUS</t>
  </si>
  <si>
    <t>OWETHUSDC/WSTETH-04NOV22-1700C</t>
  </si>
  <si>
    <t>OWETHUSDC/WSTETH-09SEP22-1900C</t>
  </si>
  <si>
    <t>DEFI-STRAT-3</t>
  </si>
  <si>
    <t>DEFI-STRAT-4</t>
  </si>
  <si>
    <t>AURA</t>
  </si>
  <si>
    <t>BAL</t>
  </si>
  <si>
    <t>STETH</t>
  </si>
  <si>
    <t>COLLATERAL</t>
  </si>
  <si>
    <t>OWETHUSDC_WSTETH-04NOV22-1700C_ETH_SWAA</t>
  </si>
  <si>
    <t>Inverse factor</t>
  </si>
  <si>
    <t>USDSpotRate</t>
  </si>
  <si>
    <t>$ USDCGIFT.COM &lt;- VISIT TO CLAIM BONUS</t>
  </si>
  <si>
    <t>COLLATERALED&amp;F</t>
  </si>
  <si>
    <t>Accounts:</t>
  </si>
  <si>
    <t>Sum of Balance</t>
  </si>
  <si>
    <t>borrow_token</t>
  </si>
  <si>
    <t>Sum of Notional</t>
  </si>
  <si>
    <t>currency</t>
  </si>
  <si>
    <t>balance</t>
  </si>
  <si>
    <t>USTF0</t>
  </si>
  <si>
    <t>usd</t>
  </si>
  <si>
    <t>EUROC_ETH_F5NG</t>
  </si>
  <si>
    <t>FTM_FANTOM</t>
  </si>
  <si>
    <t>USDT_ERC20</t>
  </si>
  <si>
    <t>aac</t>
  </si>
  <si>
    <t>ada</t>
  </si>
  <si>
    <t>algo</t>
  </si>
  <si>
    <t>arpa</t>
  </si>
  <si>
    <t>atom</t>
  </si>
  <si>
    <t>avax</t>
  </si>
  <si>
    <t>bat</t>
  </si>
  <si>
    <t>bch</t>
  </si>
  <si>
    <t>bhd</t>
  </si>
  <si>
    <t>blz</t>
  </si>
  <si>
    <t>boba</t>
  </si>
  <si>
    <t>bsv</t>
  </si>
  <si>
    <t>btc</t>
  </si>
  <si>
    <t>btm</t>
  </si>
  <si>
    <t>btt</t>
  </si>
  <si>
    <t>cmt</t>
  </si>
  <si>
    <t>comp</t>
  </si>
  <si>
    <t>cro</t>
  </si>
  <si>
    <t>dash</t>
  </si>
  <si>
    <t>don</t>
  </si>
  <si>
    <t>dot</t>
  </si>
  <si>
    <t>enj</t>
  </si>
  <si>
    <t>eos</t>
  </si>
  <si>
    <t>etc</t>
  </si>
  <si>
    <t>eth</t>
  </si>
  <si>
    <t>ethf</t>
  </si>
  <si>
    <t>ethw</t>
  </si>
  <si>
    <t>euroc</t>
  </si>
  <si>
    <t>fil</t>
  </si>
  <si>
    <t>ftt</t>
  </si>
  <si>
    <t>gas</t>
  </si>
  <si>
    <t>hbar</t>
  </si>
  <si>
    <t>hpt</t>
  </si>
  <si>
    <t>ht</t>
  </si>
  <si>
    <t>iost</t>
  </si>
  <si>
    <t>iris</t>
  </si>
  <si>
    <t>jst</t>
  </si>
  <si>
    <t>ksm</t>
  </si>
  <si>
    <t>lamb</t>
  </si>
  <si>
    <t>lend</t>
  </si>
  <si>
    <t>link</t>
  </si>
  <si>
    <t>lol</t>
  </si>
  <si>
    <t>ltc</t>
  </si>
  <si>
    <t>lxt</t>
  </si>
  <si>
    <t>mana</t>
  </si>
  <si>
    <t>neo</t>
  </si>
  <si>
    <t>new</t>
  </si>
  <si>
    <t>nft</t>
  </si>
  <si>
    <t>nuls</t>
  </si>
  <si>
    <t>omg</t>
  </si>
  <si>
    <t>ong</t>
  </si>
  <si>
    <t>oxt</t>
  </si>
  <si>
    <t>qtum</t>
  </si>
  <si>
    <t>rei</t>
  </si>
  <si>
    <t>sgb</t>
  </si>
  <si>
    <t>shib</t>
  </si>
  <si>
    <t>sol</t>
  </si>
  <si>
    <t>solo</t>
  </si>
  <si>
    <t>storj</t>
  </si>
  <si>
    <t>trx</t>
  </si>
  <si>
    <t>tt</t>
  </si>
  <si>
    <t>tusd</t>
  </si>
  <si>
    <t>uni</t>
  </si>
  <si>
    <t>usdc</t>
  </si>
  <si>
    <t>usdp</t>
  </si>
  <si>
    <t>usdt</t>
  </si>
  <si>
    <t>vet</t>
  </si>
  <si>
    <t>vsys</t>
  </si>
  <si>
    <t>xec</t>
  </si>
  <si>
    <t>xlm</t>
  </si>
  <si>
    <t>xrp</t>
  </si>
  <si>
    <t>xtz</t>
  </si>
  <si>
    <t>yfi</t>
  </si>
  <si>
    <t>yfii</t>
  </si>
  <si>
    <t>zec</t>
  </si>
  <si>
    <t>zil</t>
  </si>
  <si>
    <t>Sum of balance</t>
  </si>
  <si>
    <t>asof</t>
  </si>
  <si>
    <t>rn</t>
  </si>
  <si>
    <t>trade</t>
  </si>
  <si>
    <t>DYDX-1-M</t>
  </si>
  <si>
    <t>trading_universe=[</t>
  </si>
  <si>
    <t>Calc'd</t>
  </si>
  <si>
    <t>MKR</t>
  </si>
  <si>
    <t>SUSHI</t>
  </si>
  <si>
    <t>GRT</t>
  </si>
  <si>
    <t>DAI</t>
  </si>
  <si>
    <t>20221119</t>
  </si>
  <si>
    <t>OAAVEUSDC/AAVE-25NOV22-72.5C</t>
  </si>
  <si>
    <t>OWETHUSDC/WETH-25NOV22-1400C</t>
  </si>
  <si>
    <t>counterparty</t>
  </si>
  <si>
    <t>Exchange Credit</t>
  </si>
  <si>
    <t xml:space="preserve"> Total Capital Deployed</t>
  </si>
  <si>
    <t>NAV Report:</t>
  </si>
  <si>
    <t>Galaxy Digital Funding</t>
  </si>
  <si>
    <t>CME Feb 23</t>
  </si>
  <si>
    <t>Refresh pivot above to apply shift</t>
  </si>
  <si>
    <t>WEDBUSH</t>
  </si>
  <si>
    <t>927$ VISIT AUSDBONUS.COM TO CLAIM</t>
  </si>
  <si>
    <t>INVITATION TOKEN. PLEASE VISIT HTTPS://AAKER.SITE AND CLAIM REWARDS.</t>
  </si>
  <si>
    <t>OAAVEUSDC/AAVE-02DEC22-67.5C</t>
  </si>
  <si>
    <t>OWETHUSDC/WSTETH-02DEC22-1350C</t>
  </si>
  <si>
    <t>OWETHUSDC/WETH-09DEC22-1450C</t>
  </si>
  <si>
    <t>idx</t>
  </si>
  <si>
    <t>utc_timestamp</t>
  </si>
  <si>
    <t>Mark</t>
  </si>
  <si>
    <t>Instrument</t>
  </si>
  <si>
    <t>DEFI-STRAT-5</t>
  </si>
  <si>
    <t>DEFI-STRAT-6</t>
  </si>
  <si>
    <t>GATE-1-M-C</t>
  </si>
  <si>
    <t>GATE-1-M-PT</t>
  </si>
  <si>
    <t>OWAVAXUSDC.E/WAVAX-09DEC22-15.5C</t>
  </si>
  <si>
    <t>OWAVAXUSDC.E/WAVAX-25NOV22-15.5C</t>
  </si>
  <si>
    <t>WAVAX</t>
  </si>
  <si>
    <t>OBALUSDC/BAL-30DEC22-7.6C</t>
  </si>
  <si>
    <t>OPERPUSDC/PERP-30DEC22-0.54C</t>
  </si>
  <si>
    <t>OSPELLUSDC/SPELL-30DEC22-0.00079C</t>
  </si>
  <si>
    <t>Coin Equiv</t>
  </si>
  <si>
    <t>Notional Delta</t>
  </si>
  <si>
    <t>Notional Delta by Exchange</t>
  </si>
  <si>
    <t>Notional Delta by Contract</t>
  </si>
  <si>
    <t>Unshifted notional by Exchange</t>
  </si>
  <si>
    <t>Unshifted notional by Contract</t>
  </si>
  <si>
    <t>Contract Notional</t>
  </si>
  <si>
    <t>Contact Notional</t>
  </si>
  <si>
    <t>Coin by contract coin equivalent</t>
  </si>
  <si>
    <t>BONUS. VISIT HTTPS://BITBONUS.TECH TO CLAIM REWARD.</t>
  </si>
  <si>
    <t>OAAVEUSDC/AAVE-16DEC22-72.5C</t>
  </si>
  <si>
    <t>OWAVAXUSDC.E/WAVAX-16DEC22-15.25C</t>
  </si>
  <si>
    <t>OWETHUSDC/WETH-16DEC22-1450C</t>
  </si>
  <si>
    <t>USD Notional</t>
  </si>
  <si>
    <t>Change</t>
  </si>
  <si>
    <t>B_P_ETH-USD-SWAP</t>
  </si>
  <si>
    <t>BAXSUSDT</t>
  </si>
  <si>
    <t>BEOSUSDT</t>
  </si>
  <si>
    <t>BBCHUSDT</t>
  </si>
  <si>
    <t>BETHUSDT</t>
  </si>
  <si>
    <t>BLTCUSDT</t>
  </si>
  <si>
    <t>BZILUSDT</t>
  </si>
  <si>
    <t>BCOMPUSDT</t>
  </si>
  <si>
    <t>BLINKUSDT</t>
  </si>
  <si>
    <t>D_T_ATOM_USDC_SWAP</t>
  </si>
  <si>
    <t>O_P_EOS-USDT-SWAP</t>
  </si>
  <si>
    <t>O_P_ETH-USD-SWAP</t>
  </si>
  <si>
    <t>O_P_ETH-USDT-SWAP</t>
  </si>
  <si>
    <t>O_P_LINK-USDT-SWAP</t>
  </si>
  <si>
    <t>O_P_AXS-USDT-SWAP</t>
  </si>
  <si>
    <t>bine_2_s1_e.account_asset</t>
  </si>
  <si>
    <t>ASSETBINEASSETAAVE</t>
  </si>
  <si>
    <t>ASSETBINE</t>
  </si>
  <si>
    <t>ASSETBINEASSETADA</t>
  </si>
  <si>
    <t>ASSETBINEASSETALGO</t>
  </si>
  <si>
    <t>ASSETBINEASSETATOM</t>
  </si>
  <si>
    <t>ASSETBINEASSETAVAX</t>
  </si>
  <si>
    <t>ASSETBINEASSETBAT</t>
  </si>
  <si>
    <t>ASSETBINEASSETBCH</t>
  </si>
  <si>
    <t>ASSETBINEASSETBNB</t>
  </si>
  <si>
    <t>ASSETBINEASSETBTC</t>
  </si>
  <si>
    <t>ASSETBINEASSETBUSD</t>
  </si>
  <si>
    <t>ASSETBINEASSETCOMP</t>
  </si>
  <si>
    <t>ASSETBINEASSETCRV</t>
  </si>
  <si>
    <t>ASSETBINEASSETDASH</t>
  </si>
  <si>
    <t>ASSETBINEASSETDOGE</t>
  </si>
  <si>
    <t>ASSETBINEASSETDOT</t>
  </si>
  <si>
    <t>ASSETBINEASSETENJ</t>
  </si>
  <si>
    <t>ASSETBINEASSETEOS</t>
  </si>
  <si>
    <t>ASSETBINEASSETETH</t>
  </si>
  <si>
    <t>ASSETBINEASSETEUR</t>
  </si>
  <si>
    <t>ASSETBINEASSETFIL</t>
  </si>
  <si>
    <t>ASSETBINEASSETFTM</t>
  </si>
  <si>
    <t>ASSETBINEASSETHBAR</t>
  </si>
  <si>
    <t>ASSETBINEASSETLINK</t>
  </si>
  <si>
    <t>ASSETBINEASSETLTC</t>
  </si>
  <si>
    <t>ASSETBINEASSETMANA</t>
  </si>
  <si>
    <t>ASSETBINEASSETMATIC</t>
  </si>
  <si>
    <t>ASSETBINEASSETMKR</t>
  </si>
  <si>
    <t>ASSETBINEASSETOMG</t>
  </si>
  <si>
    <t>ASSETBINEASSETOXT</t>
  </si>
  <si>
    <t>ASSETBINEASSETSOL</t>
  </si>
  <si>
    <t>ASSETBINEASSETUNI</t>
  </si>
  <si>
    <t>ASSETBINEASSETUSDT</t>
  </si>
  <si>
    <t>ASSETBINEASSETXLM</t>
  </si>
  <si>
    <t>bine_2_s1_f.account_asset</t>
  </si>
  <si>
    <t>bine_2_s1_m.margin_account_asset</t>
  </si>
  <si>
    <t>ASSETBINEASSETETC</t>
  </si>
  <si>
    <t xml:space="preserve">bine_2_s1_p.futures_account_assets </t>
  </si>
  <si>
    <t xml:space="preserve">bine_2_S2_p.futures_account_assets </t>
  </si>
  <si>
    <t>btfx_1_m_e.wallet_balance</t>
  </si>
  <si>
    <t>ASSETBTFX ASSETBTC</t>
  </si>
  <si>
    <t xml:space="preserve">ASSETBTFX </t>
  </si>
  <si>
    <t>ASSETBTFX ASSETETH</t>
  </si>
  <si>
    <t>ASSETBTFX ASSETETHW</t>
  </si>
  <si>
    <t>ASSETBTFX ASSETUSD</t>
  </si>
  <si>
    <t>ASSETBTFX ASSETUST</t>
  </si>
  <si>
    <t>crypto.snapshotbalances</t>
  </si>
  <si>
    <t>ASSETBTSEASSETBCH</t>
  </si>
  <si>
    <t>ASSETBTSE</t>
  </si>
  <si>
    <t>ASSETBTSEASSETBTC</t>
  </si>
  <si>
    <t>ASSETBTSEASSETETH</t>
  </si>
  <si>
    <t>ASSETBTSEASSETSGB</t>
  </si>
  <si>
    <t>ASSETBTSEASSETUSD</t>
  </si>
  <si>
    <t>ASSETBTSEASSETXRP</t>
  </si>
  <si>
    <t>BULL_1_m.spot_account</t>
  </si>
  <si>
    <t>ASSETBULLASSETBTC</t>
  </si>
  <si>
    <t>ASSETBULL</t>
  </si>
  <si>
    <t>ASSETBULLASSETUSD</t>
  </si>
  <si>
    <t>ASSETBULLASSETUSDC</t>
  </si>
  <si>
    <t>BULL_2_m.spot_account</t>
  </si>
  <si>
    <t>ASSETBULLASSETEOS</t>
  </si>
  <si>
    <t>ASSETBULLASSETLINK</t>
  </si>
  <si>
    <t>ASSETBULLASSETLTC</t>
  </si>
  <si>
    <t>BULL_3_m.spot_account</t>
  </si>
  <si>
    <t>ASSETBULLASSETETH</t>
  </si>
  <si>
    <t>BULL_4_m.spot_account</t>
  </si>
  <si>
    <t>ASSETDEFIASSETCRV</t>
  </si>
  <si>
    <t>ASSETDEFI</t>
  </si>
  <si>
    <t>ASSETDEFIASSETCVX</t>
  </si>
  <si>
    <t>ASSETDEFIASSETETH</t>
  </si>
  <si>
    <t>ASSETDEFIASSETUSDC</t>
  </si>
  <si>
    <t>ASSETDEFIASSET$ USDCBONUS.COM &lt;- VISIT TO CLAIM BONUS</t>
  </si>
  <si>
    <t>ASSETDEFIASSET$ USDCGIFT.COM &lt;- VISIT TO CLAIM BONUS</t>
  </si>
  <si>
    <t>ASSETDEFIASSET927$ VISIT AUSDBONUS.COM TO CLAIM</t>
  </si>
  <si>
    <t>ASSETDEFIASSETAAVE</t>
  </si>
  <si>
    <t>ASSETDEFIASSETINVITATION TOKEN. PLEASE VISIT HTTPS://AAKER.SITE AND CLAIM REWARDS.</t>
  </si>
  <si>
    <t>ASSETDEFIASSETOAAVEUSDC/AAVE-02DEC22-67.5C</t>
  </si>
  <si>
    <t>ASSETDEFIASSETOAAVEUSDC/AAVE-25NOV22-72.5C</t>
  </si>
  <si>
    <t>ASSETDEFIASSETOWETHUSDC/WETH-25NOV22-1400C</t>
  </si>
  <si>
    <t>ASSETDEFIASSETOWETHUSDC/WSTETH-02DEC22-1350C</t>
  </si>
  <si>
    <t>ASSETDEFIASSETOWETHUSDC/WSTETH-04NOV22-1700C</t>
  </si>
  <si>
    <t>ASSETDEFIASSETOWETHUSDC/WSTETH-09SEP22-1900C</t>
  </si>
  <si>
    <t>ASSETDEFIASSETWETH</t>
  </si>
  <si>
    <t>ASSETDYDXASSETUSDC</t>
  </si>
  <si>
    <t>ASSETDYDX</t>
  </si>
  <si>
    <t>fub2.contract_account_info</t>
  </si>
  <si>
    <t>ASSETHUBIASSETADA</t>
  </si>
  <si>
    <t>ASSETHUBI</t>
  </si>
  <si>
    <t>ASSETHUBIASSETBCH</t>
  </si>
  <si>
    <t>ASSETHUBIASSETBSV</t>
  </si>
  <si>
    <t>ASSETHUBIASSETBTC</t>
  </si>
  <si>
    <t>ASSETHUBIASSETEOS</t>
  </si>
  <si>
    <t>ASSETHUBIASSETETC</t>
  </si>
  <si>
    <t>ASSETHUBIASSETETH</t>
  </si>
  <si>
    <t>ASSETHUBIASSETLTC</t>
  </si>
  <si>
    <t>ASSETHUBIASSETTRX</t>
  </si>
  <si>
    <t>ASSETHUBIASSETXRP</t>
  </si>
  <si>
    <t>fubi.contract_account_info</t>
  </si>
  <si>
    <t>ASSETHUBIASSETDOT</t>
  </si>
  <si>
    <t>ASSETHUBIASSETLINK</t>
  </si>
  <si>
    <t>ASSETGATEASSETBTC</t>
  </si>
  <si>
    <t>ASSETGATE</t>
  </si>
  <si>
    <t>ASSETGATEASSETUSDT</t>
  </si>
  <si>
    <t>gate_1_m_e.spot_account</t>
  </si>
  <si>
    <t>ASSETGATEASSETETHF</t>
  </si>
  <si>
    <t>ASSETGATEASSETETHW</t>
  </si>
  <si>
    <t>ASSETGATEASSETROSE</t>
  </si>
  <si>
    <t>gate_1_m_m.margin_account</t>
  </si>
  <si>
    <t>ASSETGATEASSETETH</t>
  </si>
  <si>
    <t>hub2.account_balance</t>
  </si>
  <si>
    <t>ASSETHUBIASSETUSDT</t>
  </si>
  <si>
    <t>hubi_1_m_p.swap_account_info</t>
  </si>
  <si>
    <t>ASSETHUBIASSETAAVE</t>
  </si>
  <si>
    <t>ASSETHUBIASSETSHIB</t>
  </si>
  <si>
    <t>ASSETHUBIASSETYFII</t>
  </si>
  <si>
    <t>hubi.account_balance</t>
  </si>
  <si>
    <t>ASSETHUBIASSETAAC</t>
  </si>
  <si>
    <t>ASSETHUBIASSETALGO</t>
  </si>
  <si>
    <t>ASSETHUBIASSETARPA</t>
  </si>
  <si>
    <t>ASSETHUBIASSETATOM</t>
  </si>
  <si>
    <t>ASSETHUBIASSETAVAX</t>
  </si>
  <si>
    <t>ASSETHUBIASSETBAT</t>
  </si>
  <si>
    <t>ASSETHUBIASSETBHD</t>
  </si>
  <si>
    <t>ASSETHUBIASSETBLZ</t>
  </si>
  <si>
    <t>ASSETHUBIASSETBOBA</t>
  </si>
  <si>
    <t>ASSETHUBIASSETBTM</t>
  </si>
  <si>
    <t>ASSETHUBIASSETBTT</t>
  </si>
  <si>
    <t>ASSETHUBIASSETCMT</t>
  </si>
  <si>
    <t>ASSETHUBIASSETCRO</t>
  </si>
  <si>
    <t>ASSETHUBIASSETDASH</t>
  </si>
  <si>
    <t>ASSETHUBIASSETDON</t>
  </si>
  <si>
    <t>ASSETHUBIASSETENJ</t>
  </si>
  <si>
    <t>ASSETHUBIASSETETHF</t>
  </si>
  <si>
    <t>ASSETHUBIASSETETHW</t>
  </si>
  <si>
    <t>ASSETHUBIASSETEUROC</t>
  </si>
  <si>
    <t>ASSETHUBIASSETFIL</t>
  </si>
  <si>
    <t>ASSETHUBIASSETFTT</t>
  </si>
  <si>
    <t>ASSETHUBIASSETGAS</t>
  </si>
  <si>
    <t>ASSETHUBIASSETHBAR</t>
  </si>
  <si>
    <t>ASSETHUBIASSETHPT</t>
  </si>
  <si>
    <t>ASSETHUBIASSETHT</t>
  </si>
  <si>
    <t>ASSETHUBIASSETIOST</t>
  </si>
  <si>
    <t>ASSETHUBIASSETIRIS</t>
  </si>
  <si>
    <t>ASSETHUBIASSETJST</t>
  </si>
  <si>
    <t>ASSETHUBIASSETKSM</t>
  </si>
  <si>
    <t>ASSETHUBIASSETLAMB</t>
  </si>
  <si>
    <t>ASSETHUBIASSETLEND</t>
  </si>
  <si>
    <t>ASSETHUBIASSETLOL</t>
  </si>
  <si>
    <t>ASSETHUBIASSETLXT</t>
  </si>
  <si>
    <t>ASSETHUBIASSETMANA</t>
  </si>
  <si>
    <t>ASSETHUBIASSETNEO</t>
  </si>
  <si>
    <t>ASSETHUBIASSETNEW</t>
  </si>
  <si>
    <t>ASSETHUBIASSETNFT</t>
  </si>
  <si>
    <t>ASSETHUBIASSETNULS</t>
  </si>
  <si>
    <t>ASSETHUBIASSETONG</t>
  </si>
  <si>
    <t>ASSETHUBIASSETOXT</t>
  </si>
  <si>
    <t>ASSETHUBIASSETQTUM</t>
  </si>
  <si>
    <t>ASSETHUBIASSETREI</t>
  </si>
  <si>
    <t>ASSETHUBIASSETSGB</t>
  </si>
  <si>
    <t>ASSETHUBIASSETSOL</t>
  </si>
  <si>
    <t>ASSETHUBIASSETSOLO</t>
  </si>
  <si>
    <t>ASSETHUBIASSETSTORJ</t>
  </si>
  <si>
    <t>ASSETHUBIASSETTT</t>
  </si>
  <si>
    <t>ASSETHUBIASSETTUSD</t>
  </si>
  <si>
    <t>ASSETHUBIASSETUNI</t>
  </si>
  <si>
    <t>ASSETHUBIASSETUSDC</t>
  </si>
  <si>
    <t>ASSETHUBIASSETUSDP</t>
  </si>
  <si>
    <t>ASSETHUBIASSETVET</t>
  </si>
  <si>
    <t>ASSETHUBIASSETVSYS</t>
  </si>
  <si>
    <t>ASSETHUBIASSETXEC</t>
  </si>
  <si>
    <t>ASSETHUBIASSETXLM</t>
  </si>
  <si>
    <t>ASSETHUBIASSETXTZ</t>
  </si>
  <si>
    <t>ASSETHUBIASSETZEC</t>
  </si>
  <si>
    <t>ASSETHUBIASSETZIL</t>
  </si>
  <si>
    <t>ASSETKRKEASSETATOM</t>
  </si>
  <si>
    <t>ASSETKRKE</t>
  </si>
  <si>
    <t>ASSETKRKEASSETBCH</t>
  </si>
  <si>
    <t>ASSETKRKEASSETBTC</t>
  </si>
  <si>
    <t>ASSETKRKEASSETEOS</t>
  </si>
  <si>
    <t>ASSETKRKEASSETETHW</t>
  </si>
  <si>
    <t>ASSETKRKEASSETLTC</t>
  </si>
  <si>
    <t>ASSETKRKEASSETOXT</t>
  </si>
  <si>
    <t>ASSETKRKEASSETSGB</t>
  </si>
  <si>
    <t>ASSETKRKEASSETUSD</t>
  </si>
  <si>
    <t>ASSETKRKEASSETUSDT</t>
  </si>
  <si>
    <t>ASSETKRKEASSETXLM</t>
  </si>
  <si>
    <t>ASSETKRKEASSETXRP</t>
  </si>
  <si>
    <t>pnl.Loans</t>
  </si>
  <si>
    <t>FUNDGALAXYFUNDBCH</t>
  </si>
  <si>
    <t>FUNDGALAXY</t>
  </si>
  <si>
    <t>FUNDGALAXYFUNDETC</t>
  </si>
  <si>
    <t>ASSETLMACASSETETH</t>
  </si>
  <si>
    <t>ASSETLMAC</t>
  </si>
  <si>
    <t>ASSETLMACASSETUSD</t>
  </si>
  <si>
    <t>ASSETLMAXASSETUSD</t>
  </si>
  <si>
    <t>ASSETLMAX</t>
  </si>
  <si>
    <t>okex_2_s1.account_balance</t>
  </si>
  <si>
    <t>ASSETOKEXASSETBTC</t>
  </si>
  <si>
    <t>ASSETOKEX</t>
  </si>
  <si>
    <t>ASSETOKEXASSETETH</t>
  </si>
  <si>
    <t>ASSETOKEXASSETXRP</t>
  </si>
  <si>
    <t>okex_2_s2.account_balance</t>
  </si>
  <si>
    <t>ASSETOKEXASSETUSDT</t>
  </si>
  <si>
    <t>okex_2_u1.account_balance</t>
  </si>
  <si>
    <t>ASSETOKEXASSETLTC</t>
  </si>
  <si>
    <t>ASSETOKEXASSETOXT</t>
  </si>
  <si>
    <t>ASSETOKEXASSETZIL</t>
  </si>
  <si>
    <t>okex_2_u1.funding_asset_balance</t>
  </si>
  <si>
    <t>ASSETOKEXASSETBSV</t>
  </si>
  <si>
    <t>ASSETOKEXASSETDOT</t>
  </si>
  <si>
    <t>ASSETOKEXASSETETHW</t>
  </si>
  <si>
    <t>ASSETOKEXASSETXEC</t>
  </si>
  <si>
    <t>ASSETPITXASSETETH</t>
  </si>
  <si>
    <t>ASSETPITX</t>
  </si>
  <si>
    <t>ASSETPITXASSETEUR</t>
  </si>
  <si>
    <t>ASSETPITXASSETGBP</t>
  </si>
  <si>
    <t>ASSETPITXASSETTRY</t>
  </si>
  <si>
    <t>ASSETPITXASSETUSD</t>
  </si>
  <si>
    <t>ASSETPITXASSETUSDT</t>
  </si>
  <si>
    <t>ASSETPITXASSETXLM</t>
  </si>
  <si>
    <t>ASSETSHFT WALLETASSETSHFT</t>
  </si>
  <si>
    <t>ASSETSHFT WALLET</t>
  </si>
  <si>
    <t>ASSETWOOX</t>
  </si>
  <si>
    <t>ASSETWOOXASSETBTC</t>
  </si>
  <si>
    <t>ASSETWOOXASSETWOO</t>
  </si>
  <si>
    <t>ASSETFBLKASSETAAVE</t>
  </si>
  <si>
    <t>ASSETFBLK</t>
  </si>
  <si>
    <t>ASSETFBLKASSETAVAX</t>
  </si>
  <si>
    <t>ASSETFBLKASSETBTC</t>
  </si>
  <si>
    <t>ASSETFBLKASSETDASH</t>
  </si>
  <si>
    <t>ASSETFBLKASSETDOT</t>
  </si>
  <si>
    <t>ASSETFBLKASSETEOS</t>
  </si>
  <si>
    <t>ASSETFBLKASSETETC</t>
  </si>
  <si>
    <t>ASSETFBLKASSETETH</t>
  </si>
  <si>
    <t>ASSETFBLKASSETETHW</t>
  </si>
  <si>
    <t>ASSETFBLKASSETEUROC</t>
  </si>
  <si>
    <t>ASSETFBLKASSETFTM</t>
  </si>
  <si>
    <t>ASSETFBLKASSETFTT</t>
  </si>
  <si>
    <t>ASSETFBLKASSETHBAR</t>
  </si>
  <si>
    <t>ASSETFBLKASSETKSM</t>
  </si>
  <si>
    <t>ASSETFBLKASSETMANA</t>
  </si>
  <si>
    <t>ASSETFBLKASSETOMG</t>
  </si>
  <si>
    <t>ASSETFBLKASSETOXT</t>
  </si>
  <si>
    <t>ASSETFBLKASSETUNI</t>
  </si>
  <si>
    <t>ASSETFBLKASSETUSDC</t>
  </si>
  <si>
    <t>ASSETFBLKASSETUSDT</t>
  </si>
  <si>
    <t>ASSETFBLKASSETXLM</t>
  </si>
  <si>
    <t>ASSETFBLKASSETXRP</t>
  </si>
  <si>
    <t>ASSETFBLKASSETYFI</t>
  </si>
  <si>
    <t>EXCHLOANBINEEXCHLOANAAVE</t>
  </si>
  <si>
    <t>EXCHLOANBINE</t>
  </si>
  <si>
    <t>EXCHLOANBINEEXCHLOANADA</t>
  </si>
  <si>
    <t>EXCHLOANBINEEXCHLOANALGO</t>
  </si>
  <si>
    <t>EXCHLOANBINEEXCHLOANAVAX</t>
  </si>
  <si>
    <t>EXCHLOANBINEEXCHLOANBAT</t>
  </si>
  <si>
    <t>EXCHLOANBINEEXCHLOANBCH</t>
  </si>
  <si>
    <t>EXCHLOANBINEEXCHLOANCOMP</t>
  </si>
  <si>
    <t>EXCHLOANBINEEXCHLOANDASH</t>
  </si>
  <si>
    <t>EXCHLOANBINEEXCHLOANDOGE</t>
  </si>
  <si>
    <t>EXCHLOANBINEEXCHLOANDOT</t>
  </si>
  <si>
    <t>EXCHLOANBINEEXCHLOANENJ</t>
  </si>
  <si>
    <t>EXCHLOANBINEEXCHLOANFTM</t>
  </si>
  <si>
    <t>EXCHLOANBINEEXCHLOANLINK</t>
  </si>
  <si>
    <t>EXCHLOANBINEEXCHLOANLTC</t>
  </si>
  <si>
    <t>EXCHLOANBINEEXCHLOANMANA</t>
  </si>
  <si>
    <t>EXCHLOANBINEEXCHLOANMATIC</t>
  </si>
  <si>
    <t>EXCHLOANBINEEXCHLOANMKR</t>
  </si>
  <si>
    <t>EXCHLOANBINEEXCHLOANSHIB</t>
  </si>
  <si>
    <t>EXCHLOANBINEEXCHLOANSOL</t>
  </si>
  <si>
    <t>EXCHLOANBINEEXCHLOANUNI</t>
  </si>
  <si>
    <t>EXCHLOANBINEEXCHLOANVET</t>
  </si>
  <si>
    <t>EXCHLOANBINEEXCHLOANXLM</t>
  </si>
  <si>
    <t>EXCHLOANHUBIEXCHLOANEOS</t>
  </si>
  <si>
    <t>EXCHLOANHUBI</t>
  </si>
  <si>
    <t>EXCHLOANHUBIEXCHLOANLINK</t>
  </si>
  <si>
    <t>EXCHLOANHUBIEXCHLOANLTC</t>
  </si>
  <si>
    <t>EXCHLOANBULLEXCHLOANBTC</t>
  </si>
  <si>
    <t>EXCHLOANBULL</t>
  </si>
  <si>
    <t>EXCHLOANBULLEXCHLOANEOS</t>
  </si>
  <si>
    <t>EXCHLOANBULLEXCHLOANETH</t>
  </si>
  <si>
    <t>FUNDGALAXYFUNDBTC</t>
  </si>
  <si>
    <t>FUNDGALAXYFUNDETH</t>
  </si>
  <si>
    <t>FUNDGALAXYFUNDEUROC</t>
  </si>
  <si>
    <t>FUNDGALAXYFUNDUSD</t>
  </si>
  <si>
    <t>FUNDGALAXYFUNDUSDC</t>
  </si>
  <si>
    <t>FUNDGALAXYFUNDZIL</t>
  </si>
  <si>
    <t>crypto.transfers</t>
  </si>
  <si>
    <t>EXCHLOANHUBIEXCHLOANBCH</t>
  </si>
  <si>
    <t>EXCHLOANHUBIEXCHLOANDOT</t>
  </si>
  <si>
    <t>EXCHLOANHUBIEXCHLOANETC</t>
  </si>
  <si>
    <t>EXCHLOANHUBIEXCHLOANETH</t>
  </si>
  <si>
    <t>LOANORCHIDLOANOXT</t>
  </si>
  <si>
    <t>LOANORCHID</t>
  </si>
  <si>
    <t>LOANORCHIDLOANUSDC</t>
  </si>
  <si>
    <t>LOANRIPPLELOANXRP</t>
  </si>
  <si>
    <t>LOANRIPPLE</t>
  </si>
  <si>
    <t>EXCHLOANOKEX</t>
  </si>
  <si>
    <t>EXCHLOANOKEXEXCHLOANFIL</t>
  </si>
  <si>
    <t>COLLATERALWEDBUSHCOLLATERALUSD</t>
  </si>
  <si>
    <t>COLLATERALWEDBUSH</t>
  </si>
  <si>
    <t>COLLATERALED&amp;FCOLLATERALUSD</t>
  </si>
  <si>
    <t>BTC PERP SHORT</t>
  </si>
  <si>
    <t>ETH PERP SHORT</t>
  </si>
  <si>
    <t>AXS PERP LONG</t>
  </si>
  <si>
    <t>BTC PERP LONG</t>
  </si>
  <si>
    <t>LTC PERP SHORT</t>
  </si>
  <si>
    <t>ZIL PERP SHORT</t>
  </si>
  <si>
    <t>COMP PERP SHORT</t>
  </si>
  <si>
    <t>LINK PERP SHORT</t>
  </si>
  <si>
    <t>ATOM PERP SHORT</t>
  </si>
  <si>
    <t>WALLET</t>
  </si>
  <si>
    <t>COIN LONG</t>
  </si>
  <si>
    <t>ASSETFBLKASSETENJ</t>
  </si>
  <si>
    <t>Galaxy Digital</t>
  </si>
  <si>
    <t>MIM</t>
  </si>
  <si>
    <t>FXS</t>
  </si>
  <si>
    <t>DEFI-STRAT-8</t>
  </si>
  <si>
    <t>CASH LONG</t>
  </si>
  <si>
    <t>$ PLEASE VISIT ACADY.SITE TO RECEIVE REWARD.</t>
  </si>
  <si>
    <t>COIN SHORT</t>
  </si>
  <si>
    <t>on-exchange</t>
  </si>
  <si>
    <t>Sum of Coin Equivalent</t>
  </si>
  <si>
    <t>Total Capital</t>
  </si>
  <si>
    <t>Net Funded Capital</t>
  </si>
  <si>
    <t>Wedbush</t>
  </si>
  <si>
    <t>DEFI-STRATS</t>
  </si>
  <si>
    <t>Loan Amount</t>
  </si>
  <si>
    <t>Total External Capital</t>
  </si>
  <si>
    <t>Unsettled Obligations</t>
  </si>
  <si>
    <t>BitGo</t>
  </si>
  <si>
    <t>Total Unsettled Obligations</t>
  </si>
  <si>
    <t>Net Asset Value w/ GD Capital</t>
  </si>
  <si>
    <t>Net Asset Value w/o GD Capital</t>
  </si>
  <si>
    <t>CONFIDENTIAL</t>
  </si>
  <si>
    <t>Blue Fire Capital Europe Cooperatief U.A.</t>
  </si>
  <si>
    <t>NET ASSET VALUE REPORT</t>
  </si>
  <si>
    <t>Reporting Currency:  USD</t>
  </si>
  <si>
    <t>Leverage Factor</t>
  </si>
  <si>
    <t>% of Assets</t>
  </si>
  <si>
    <t>Collateral</t>
  </si>
  <si>
    <t>label</t>
  </si>
  <si>
    <t>Label Map</t>
  </si>
  <si>
    <t>Filter</t>
  </si>
  <si>
    <t>Total Ex-USD</t>
  </si>
  <si>
    <t>USD like totals</t>
  </si>
  <si>
    <t>ASSETBINEASSETSHIB</t>
  </si>
  <si>
    <t>ASSETBINEASSETSUSHI</t>
  </si>
  <si>
    <t>ASSETDEFIASSETOWETHUSDC/WETH-09DEC22-1450C</t>
  </si>
  <si>
    <t>ASSETFBLKASSETSHIB</t>
  </si>
  <si>
    <t>EXCHLOANBINEEXCHLOANSUSHI</t>
  </si>
  <si>
    <t>H_P_ETH-USD-SWAP</t>
  </si>
  <si>
    <t>ASSETFBLKASSETGRT</t>
  </si>
  <si>
    <t>ASSETFBLKASSETSUSHI</t>
  </si>
  <si>
    <t>ASSETBINEASSETGRT</t>
  </si>
  <si>
    <t>ASSETBINEASSETXTZ</t>
  </si>
  <si>
    <t>ASSETFBLKASSETBAT</t>
  </si>
  <si>
    <t>EXCHLOANBINEEXCHLOANGRT</t>
  </si>
  <si>
    <t>EXCHLOANBINEEXCHLOANHBAR</t>
  </si>
  <si>
    <t>EXCHLOANBINEEXCHLOANXTZ</t>
  </si>
  <si>
    <t>ASSETDEFIASSETAVAX</t>
  </si>
  <si>
    <t>ASSETDEFIASSETOWAVAXUSDC.E/WAVAX-09DEC22-15.5C</t>
  </si>
  <si>
    <t>ASSETDEFIASSETOWAVAXUSDC.E/WAVAX-25NOV22-15.5C</t>
  </si>
  <si>
    <t>ASSETDEFIASSETWAVAX</t>
  </si>
  <si>
    <t>ASSETDEFIASSETOBALUSDC/BAL-30DEC22-7.6C</t>
  </si>
  <si>
    <t>ASSETDEFIASSETOPERPUSDC/PERP-30DEC22-0.54C</t>
  </si>
  <si>
    <t>ASSETDEFIASSETOSPELLUSDC/SPELL-30DEC22-0.00079C</t>
  </si>
  <si>
    <t>ASSETFBLKASSETALGO</t>
  </si>
  <si>
    <t>ASSETDEFIASSETOAAVEUSDC/AAVE-16DEC22-72.5C</t>
  </si>
  <si>
    <t>ASSETDEFIASSETOWAVAXUSDC.E/WAVAX-16DEC22-15.25C</t>
  </si>
  <si>
    <t>ASSETDEFIASSETOWETHUSDC/WETH-16DEC22-1450C</t>
  </si>
  <si>
    <t>ASSETDEFIASSETBONUS. VISIT HTTPS://BITBONUS.TECH TO CLAIM REWARD.</t>
  </si>
  <si>
    <t>ASSETDEFIASSETFXS</t>
  </si>
  <si>
    <t>BOMGUSDT</t>
  </si>
  <si>
    <t>ASSETDEFIASSETDAI</t>
  </si>
  <si>
    <t>ASSETDEFIASSETMIM</t>
  </si>
  <si>
    <t>ASSETDEFIASSETUSDT</t>
  </si>
  <si>
    <t>OMG PERP SHORT</t>
  </si>
  <si>
    <t>FUNDGALAXYFUNDUSDT</t>
  </si>
  <si>
    <t>DEFI-STRAT-8 Loan</t>
  </si>
  <si>
    <t>ASSETDEFIASSET$ PLEASE VISIT ACADY.SITE TO RECEIVE REWARD.</t>
  </si>
  <si>
    <t>EXCHLOANDEFIEXCHLOANUSDT</t>
  </si>
  <si>
    <t>EXCHLOANDEFI</t>
  </si>
  <si>
    <t>FUNDGALAXYFUNDAAVE</t>
  </si>
  <si>
    <t>FUNDGALAXYFUNDADA</t>
  </si>
  <si>
    <t>FUNDGALAXYFUNDALGO</t>
  </si>
  <si>
    <t>FUNDGALAXYFUNDAVAX</t>
  </si>
  <si>
    <t>FUNDGALAXYFUNDBAT</t>
  </si>
  <si>
    <t>FUNDGALAXYFUNDDASH</t>
  </si>
  <si>
    <t>FUNDGALAXYFUNDDOGE</t>
  </si>
  <si>
    <t>FUNDGALAXYFUNDDOT</t>
  </si>
  <si>
    <t>FUNDGALAXYFUNDENJ</t>
  </si>
  <si>
    <t>FUNDGALAXYFUNDEOS</t>
  </si>
  <si>
    <t>FUNDGALAXYFUNDFTM</t>
  </si>
  <si>
    <t>FUNDGALAXYFUNDGRT</t>
  </si>
  <si>
    <t>FUNDGALAXYFUNDHBAR</t>
  </si>
  <si>
    <t>FUNDGALAXYFUNDLINK</t>
  </si>
  <si>
    <t>FUNDGALAXYFUNDLTC</t>
  </si>
  <si>
    <t>FUNDGALAXYFUNDMANA</t>
  </si>
  <si>
    <t>FUNDGALAXYFUNDMATIC</t>
  </si>
  <si>
    <t>FUNDGALAXYFUNDOXT</t>
  </si>
  <si>
    <t>FUNDGALAXYFUNDSOL</t>
  </si>
  <si>
    <t>FUNDGALAXYFUNDSUSHI</t>
  </si>
  <si>
    <t>FUNDGALAXYFUNDUNI</t>
  </si>
  <si>
    <t>FUNDGALAXYFUNDXLM</t>
  </si>
  <si>
    <t>FUNDGALAXYFUNDXTZ</t>
  </si>
  <si>
    <t>OWAVAXUSDC.E/WAVAX-30DEC22-13.25C</t>
  </si>
  <si>
    <t>OWETHUSDC/WETH-30DEC22-1350C</t>
  </si>
  <si>
    <t>OWETHUSDC/WSTETH-30DEC22-1350C</t>
  </si>
  <si>
    <t>ASSETDEFIASSETOWAVAXUSDC.E/WAVAX-30DEC22-13.25C</t>
  </si>
  <si>
    <t>ASSETDEFIASSETOWETHUSDC/WETH-30DEC22-1350C</t>
  </si>
  <si>
    <t>ASSETDEFIASSETOWETHUSDC/WSTETH-30DEC22-1350C</t>
  </si>
  <si>
    <t>ASSETBINEASSETYFI</t>
  </si>
  <si>
    <t>ASSETFBLKASSETADA</t>
  </si>
  <si>
    <t>ASSETFBLKASSETLINK</t>
  </si>
  <si>
    <t>$ USDCXMAS.COM &lt;- VISIT TO CLAIM GIFT</t>
  </si>
  <si>
    <t>ASSETDEFIASSET$ USDCXMAS.COM &lt;- VISIT TO CLAIM GIFT</t>
  </si>
  <si>
    <t>ASSETFBLKASSETXTZ</t>
  </si>
  <si>
    <t>ASSETOKEXASSETUSDC</t>
  </si>
  <si>
    <t>funding</t>
  </si>
  <si>
    <t>margin</t>
  </si>
  <si>
    <t>AUSDC_ETH</t>
  </si>
  <si>
    <t>OAAVEUSDC_AAVE-02DEC22-67_5C_ETH_VR7K</t>
  </si>
  <si>
    <t>OAAVEUSDC_AAVE-16DEC22-72_5C_ETH_NF7H</t>
  </si>
  <si>
    <t>OAAVEUSDC_AAVE-25NOV22-72_5C_ETH_IV8T</t>
  </si>
  <si>
    <t>OBALUSDC_BAL-30DEC22-7_6C_ETH_9HM7</t>
  </si>
  <si>
    <t>OPERPUSDC_PERP-30DEC22-0_54C_ETH_810N</t>
  </si>
  <si>
    <t>OSPELLUSDC_SPELL-30DEC22-0_00079C_ETH_L34N</t>
  </si>
  <si>
    <t>OWAVAXUSDC_E_WAVAX-09DEC22-15_5C_AVAX_M135</t>
  </si>
  <si>
    <t>OWAVAXUSDC_E_WAVAX-16DEC22-15_25C_AVAX_EN88</t>
  </si>
  <si>
    <t>OWAVAXUSDC_E_WAVAX-25NOV22-15_5C_AVAX_QGUL</t>
  </si>
  <si>
    <t>OWAVAXUSDC_E_WAVAX-30DEC22-13_25C_AVAX_W9CA</t>
  </si>
  <si>
    <t>OWETHUSDC_WETH-09DEC22-1450C_ETH_OWE6</t>
  </si>
  <si>
    <t>OWETHUSDC_WETH-16DEC22-1450C_ETH_52GN</t>
  </si>
  <si>
    <t>OWETHUSDC_WETH-25NOV22-1400C_ETH_SFAI</t>
  </si>
  <si>
    <t>OWETHUSDC_WSTETH-02DEC22-1350C_ETH_1LRC</t>
  </si>
  <si>
    <t>OWETHUSDC_WSTETH-30DEC22-1350C_ETH_2DDK</t>
  </si>
  <si>
    <t>VARIABLEDEBTUSDT</t>
  </si>
  <si>
    <t>WAVAX_AVAX</t>
  </si>
  <si>
    <t>ASSETFBLKASSETBNB</t>
  </si>
  <si>
    <t>OAAVEUSDC/AAVE-06JAN23-62.5C</t>
  </si>
  <si>
    <t>OWAVAXUSDC.E/WAVAX-06JAN23-12.25C</t>
  </si>
  <si>
    <t>OWETHUSDC/WETH-06JAN23-1300C</t>
  </si>
  <si>
    <t>ASSETDEFIASSETOAAVEUSDC/AAVE-06JAN23-62.5C</t>
  </si>
  <si>
    <t>ASSETDEFIASSETOWAVAXUSDC.E/WAVAX-06JAN23-12.25C</t>
  </si>
  <si>
    <t>ASSETDEFIASSETOWETHUSDC/WETH-06JAN23-1300C</t>
  </si>
  <si>
    <t>ASSETWOOXASSETETH</t>
  </si>
  <si>
    <t>B_F_BTC-USD_230331</t>
  </si>
  <si>
    <t>B_F_BTC-USD_230630</t>
  </si>
  <si>
    <t>B_F_ETH-USD_230331</t>
  </si>
  <si>
    <t>B_F_BTC-USDT_230331</t>
  </si>
  <si>
    <t>B_F_ETH-USDT_230331</t>
  </si>
  <si>
    <t>O_F_BTC-USD_230331</t>
  </si>
  <si>
    <t>O_F_BTC-USD_230630</t>
  </si>
  <si>
    <t>O_F_BTC-USDT_230331</t>
  </si>
  <si>
    <t>O_F_BTC-USDT_230630</t>
  </si>
  <si>
    <t>O_F_ETH-USD_230331</t>
  </si>
  <si>
    <t>O_F_ETH-USDT_230331</t>
  </si>
  <si>
    <t>Jun 23</t>
  </si>
  <si>
    <t>Mar 23 SHORT</t>
  </si>
  <si>
    <t>Jun 23 SHORT</t>
  </si>
  <si>
    <t>BTC Mar 23 SHORT</t>
  </si>
  <si>
    <t>BTC Jun 23 SHORT</t>
  </si>
  <si>
    <t>ETH Mar 23 SHORT</t>
  </si>
  <si>
    <t>O_F_ETH-USDT_230630</t>
  </si>
  <si>
    <t>OAAVEUSDC/AAVE-13JAN23-62.5C</t>
  </si>
  <si>
    <t>ETHG3</t>
  </si>
  <si>
    <t>BTCG3</t>
  </si>
  <si>
    <t>ASSETBINEASSETZIL</t>
  </si>
  <si>
    <t>ETH PERP LONG</t>
  </si>
  <si>
    <t>FLR</t>
  </si>
  <si>
    <t>ASSETHUBIASSETFLR</t>
  </si>
  <si>
    <t>ASSETFBLKASSETMATIC</t>
  </si>
  <si>
    <t>ASSETFBLKASSETSOL</t>
  </si>
  <si>
    <t>EXCHLOANWOOXEXCHLOANUSDT</t>
  </si>
  <si>
    <t>EXCHLOANWOOX</t>
  </si>
  <si>
    <t>ASSETBTSEASSETFLR</t>
  </si>
  <si>
    <t>ASSETBINEASSETXRP</t>
  </si>
  <si>
    <t>CME Mar 23</t>
  </si>
  <si>
    <t>C:\Users\skingham\Projects\galaxysk\qpt_stress_test\</t>
  </si>
  <si>
    <t>CSV Data Directory</t>
  </si>
  <si>
    <t>NAV Summary Exchange Balances 00UTC</t>
  </si>
  <si>
    <t>RawData.HUBI</t>
  </si>
  <si>
    <t>RawData.BINE</t>
  </si>
  <si>
    <t>RawData.FBLK</t>
  </si>
  <si>
    <t>RawData.BTSE</t>
  </si>
  <si>
    <t>RawData.KRKE</t>
  </si>
  <si>
    <t>RawData.BULL</t>
  </si>
  <si>
    <t>RawData.OKEX</t>
  </si>
  <si>
    <t>OAAVEUSDC_AAVE-06JAN23-62_5C_ETH_6UBB</t>
  </si>
  <si>
    <t>OWAVAXUSDC_E_WAVAX-06JAN23-12_25C_AVAX_OCWN</t>
  </si>
  <si>
    <t>RawData.WOOX</t>
  </si>
  <si>
    <t>BNB_BSC</t>
  </si>
  <si>
    <t>RawData.BTFX</t>
  </si>
  <si>
    <t>RawData.LMAC</t>
  </si>
  <si>
    <t>RawData.DYDX</t>
  </si>
  <si>
    <t>RawData.LMAX</t>
  </si>
  <si>
    <t>OWETHUSDC_WETH-06JAN23-1300C_ETH_AUPP</t>
  </si>
  <si>
    <t>AsOf</t>
  </si>
  <si>
    <t>RawData Exchange Balances</t>
  </si>
  <si>
    <t>Lookup into RawData</t>
  </si>
  <si>
    <t>RawData</t>
  </si>
  <si>
    <t>RawData.FUB2</t>
  </si>
  <si>
    <t>RawData.FUBI</t>
  </si>
  <si>
    <t>RawData.HUB2</t>
  </si>
  <si>
    <t>Nav</t>
  </si>
  <si>
    <t>Sum of Nav</t>
  </si>
  <si>
    <t>Sum of RawData</t>
  </si>
  <si>
    <t>Fill missing values</t>
  </si>
  <si>
    <t>OWAVAXUSDC.E/WAVAX-20JAN23-20C</t>
  </si>
  <si>
    <t>OWETHUSDC/WSTETH-20JAN23-1600C</t>
  </si>
  <si>
    <t>ASSETDEFIASSETOWAVAXUSDC.E/WAVAX-20JAN23-20C</t>
  </si>
  <si>
    <t>ASSETDEFIASSETOWETHUSDC/WSTETH-20JAN23-1600C</t>
  </si>
  <si>
    <t>SOV</t>
  </si>
  <si>
    <t>ASSETGATEASSETSOV</t>
  </si>
  <si>
    <t>EXCHLOANBINEEXCHLOANBUSD</t>
  </si>
  <si>
    <t>EXCHLOANBINEEXCHLOANUSDT</t>
  </si>
  <si>
    <t>CME Feb 23 SHORT</t>
  </si>
  <si>
    <t>BTC CME Feb 23 SHORT</t>
  </si>
  <si>
    <t>SQL</t>
  </si>
  <si>
    <t xml:space="preserve">SELECT </t>
  </si>
  <si>
    <t xml:space="preserve">    Account, balance as Balance, BalanceType, UPPER(currency) as Currency,</t>
  </si>
  <si>
    <t xml:space="preserve">    CONCAT('RawData.', endpoint) as Source, CONVERT(DATE, asof) as Timestamp, asof as Timestamp_Native</t>
  </si>
  <si>
    <t>FROM (</t>
  </si>
  <si>
    <t xml:space="preserve">/**/  SELECT asset as currency, 'BINE' as endpoint, 'BINE-1-M-M' AS Account, '' AS BalanceType, netAsset as balance, timestamp as asof, ROW_NUMBER() OVER (PARTITION BY asset ORDER BY Timestamp DESC) as rn </t>
  </si>
  <si>
    <t xml:space="preserve">  UNION</t>
  </si>
  <si>
    <t xml:space="preserve">/**/  SELECT asset as currency, 'BINE' as endpoint, 'BINE-2-S1-E' AS Account, '' AS BalanceType, (free+locked) as balance, timestamp as asof, ROW_NUMBER() OVER (PARTITION BY asset ORDER BY Timestamp DESC) as rn </t>
  </si>
  <si>
    <t xml:space="preserve">  SELECT asset as currency, 'BINE' as endpoint, 'BINE-2-S1-F' AS Account, '' AS BalanceType, WalletBalance as balance, asof, ROW_NUMBER() OVER (PARTITION BY asset ORDER BY asof DESC) as rn </t>
  </si>
  <si>
    <t xml:space="preserve">  SELECT asset as currency, 'BINE' as endpoint, 'BINE-2-S1-F' AS Account, 'Unrealized' AS BalanceType, unrealizedProfit as balance, asof, ROW_NUMBER() OVER (PARTITION BY asset ORDER BY asof DESC) as rn  </t>
  </si>
  <si>
    <t xml:space="preserve">  SELECT asset as currency, 'BINE' as endpoint, 'BINE-2-S1-M' AS Account, '' AS BalanceType, netAsset as balance, timestamp as asof, ROW_NUMBER() OVER (PARTITION BY asset ORDER BY Timestamp DESC) as rn </t>
  </si>
  <si>
    <t xml:space="preserve">  SELECT asset as currency, 'BINE' as endpoint, 'BINE-2-S1-P' AS Account, '' AS BalanceType, WalletBalance as balance, timestamp as asof, ROW_NUMBER() OVER (PARTITION BY asset ORDER BY Timestamp DESC) as rn </t>
  </si>
  <si>
    <t xml:space="preserve">  SELECT asset as currency, 'BINE' as endpoint, 'BINE-2-S1-P' AS Account, 'Unrealized' AS BalanceType, unrealizedProfit as balance, timestamp as asof, ROW_NUMBER() OVER (PARTITION BY asset ORDER BY Timestamp DESC) as rn </t>
  </si>
  <si>
    <t xml:space="preserve">/**/  SELECT asset as currency, 'BINE' as endpoint, 'BINE-2-S2-E' AS Account, '' AS BalanceType, (free+locked) as balance, timestamp as asof, ROW_NUMBER() OVER (PARTITION BY asset ORDER BY Timestamp DESC) as rn </t>
  </si>
  <si>
    <t xml:space="preserve">/**/  SELECT asset as currency, 'BINE' as endpoint, 'BINE-2-S2-F' AS Account, '' AS BalanceType, WalletBalance as balance, asof, ROW_NUMBER() OVER (PARTITION BY asset ORDER BY asof DESC) as rn </t>
  </si>
  <si>
    <t xml:space="preserve">/**/  SELECT asset as currency, 'BINE' as endpoint, 'BINE-2-S2-F' AS Account, 'Unrealized' AS BalanceType, unrealizedProfit as balance, asof, ROW_NUMBER() OVER (PARTITION BY asset ORDER BY asof DESC) as rn </t>
  </si>
  <si>
    <t xml:space="preserve">/**/  SELECT asset as currency, 'BINE' as endpoint, 'BINE-2-S2-M' AS Account, '' AS BalanceType, netAsset as balance, timestamp as asof, ROW_NUMBER() OVER (PARTITION BY asset ORDER BY Timestamp DESC) as rn </t>
  </si>
  <si>
    <t xml:space="preserve">  SELECT asset as currency, 'BINE' as endpoint, 'BINE-2-S2-P' AS Account, '' AS BalanceType, WalletBalance as balance, timestamp as asof, ROW_NUMBER() OVER (PARTITION BY asset ORDER BY Timestamp DESC) as rn </t>
  </si>
  <si>
    <t xml:space="preserve">  SELECT asset as currency, 'BINE' as endpoint, 'BINE-2-S2-P' AS Account, 'Unrealized' AS BalanceType, unrealizedProfit as balance, timestamp as asof, ROW_NUMBER() OVER (PARTITION BY asset ORDER BY Timestamp DESC) as rn  </t>
  </si>
  <si>
    <t xml:space="preserve">/**/  SELECT asset as currency, 'BINE' as endpoint, 'BINE-MX-S1-E' AS Account, '' AS BalanceType, (free+locked) as balance, timestamp as asof, ROW_NUMBER() OVER (PARTITION BY asset ORDER BY Timestamp DESC) as rn </t>
  </si>
  <si>
    <t xml:space="preserve">/**/  SELECT asset as currency, 'BINE' as endpoint, 'BINE-MX-S1' AS Account, '' AS BalanceType, netAsset as balance, timestamp as asof, ROW_NUMBER() OVER (PARTITION BY asset ORDER BY Timestamp DESC) as rn </t>
  </si>
  <si>
    <t xml:space="preserve">/**/  SELECT asset as currency, 'BINE' as endpoint, 'BINE-MX-S1-F' AS Account, '' AS BalanceType, WalletBalance as balance, asof, ROW_NUMBER() OVER (PARTITION BY asset ORDER BY asof DESC) as rn </t>
  </si>
  <si>
    <t xml:space="preserve">/**/  SELECT asset as currency, 'BINE' as endpoint, 'BINE-MX-S1-P' AS Account, '' AS BalanceType, WalletBalance as balance, timestamp as asof, ROW_NUMBER() OVER (PARTITION BY asset ORDER BY Timestamp DESC) as rn </t>
  </si>
  <si>
    <t xml:space="preserve">/**/  SELECT asset as currency, 'BINE' as endpoint, 'BINE-MX-S1-P' AS Account, 'Unrealized' AS BalanceType, unrealizedProfit as balance, timestamp as asof, ROW_NUMBER() OVER (PARTITION BY asset ORDER BY Timestamp DESC) as rn </t>
  </si>
  <si>
    <t xml:space="preserve">  SELECT currency as currency, 'BTFX' as endpoint, 'BTFX-1-M-E' AS Account, '' AS BalanceType, balance as balance, asof_CST as asof, ROW_NUMBER() OVER (PARTITION BY wallet_type, currency ORDER BY asof_CST DESC) as rn </t>
  </si>
  <si>
    <t xml:space="preserve">  SELECT currency as currency, 'BTFX' as endpoint, 'BTFX-1-M-E' AS Account, wallet_type AS BalanceType, balance as balance, asof_CST as asof, ROW_NUMBER() OVER (PARTITION BY wallet_type, currency ORDER BY asof_CST DESC) as rn </t>
  </si>
  <si>
    <t xml:space="preserve">  SELECT symbol as currency, 'BULL' as endpoint, 'BULL-1-M-E' AS Account, '' AS BalanceType, Total as balance, asof_CST as asof, ROW_NUMBER() OVER (PARTITION BY symbol ORDER BY asof_CST DESC) as rn  </t>
  </si>
  <si>
    <t xml:space="preserve">  SELECT symbol as currencye, 'BULL' as endpoint, 'BULL-2-M-E' AS Account, '' AS BalanceType, Total as balanc, asof_CST as asof, ROW_NUMBER() OVER (PARTITION BY symbol ORDER BY asof_CST DESC) as rn </t>
  </si>
  <si>
    <t xml:space="preserve">  SELECT symbol as currency, 'BULL' as endpoint, 'BULL-3-M-E' AS Account, '' AS BalanceType, Total as balance, asof_CST as asof, ROW_NUMBER() OVER (PARTITION BY symbol ORDER BY asof_CST DESC) as rn </t>
  </si>
  <si>
    <t xml:space="preserve">  SELECT symbol as currency, 'BULL' as endpoint, 'BULL-4-M-E' AS Account, '' AS BalanceType, Total as balance, asof_CST as asof, ROW_NUMBER() OVER (PARTITION BY symbol ORDER BY asof_CST DESC) as rn </t>
  </si>
  <si>
    <t xml:space="preserve">  SELECT currency as currency, bfc_name as endpoint, bfc_name AS Account, '' AS BalanceType, balance as balance, InsertTime as asof, ROW_NUMBER() OVER (PARTITION BY bfc_name, currency ORDER BY InsertTime DESC) as rn </t>
  </si>
  <si>
    <t xml:space="preserve">  SELECT Currency as currency, Exchange as endpoint, Exchange AS Account, '' AS BalanceType, Value as balance, InsertTime as asof, ROW_NUMBER() OVER (PARTITION BY Exchange, Currency ORDER BY InsertTime DESC) as rn </t>
  </si>
  <si>
    <t xml:space="preserve">  (SELECT TOP 1 'usd' as currency, 'DYDX' as endpoint, 'DYDX-1-M' AS Account, '' AS BalanceType, equity as balance, asof, 1 as rn  </t>
  </si>
  <si>
    <t xml:space="preserve">  from RawData.dydx_1_m.account WITH(NOLOCK) ORDER BY AsOf DESC)</t>
  </si>
  <si>
    <t xml:space="preserve">  SELECT currency as currency, /*type,*/ 'HUBI' as endpoint, 'HUBI-3-S1 AB' AS Account, BalanceType, Balance as balance, asof, /*ROW_NUMBER() OVER (PARTITION BY currency, type, BalanceType ORDER BY AsOf DESC)*/ 1 as rn </t>
  </si>
  <si>
    <t xml:space="preserve">  SELECT currency as currency, /*type,*/ 'HUBI' as endpoint, 'HUBI-3-S2 AB' AS Account, BalanceType, Balance as balance, asof,  /*ROW_NUMBER() OVER (PARTITION BY currency, type, BalanceType ORDER BY AsOf DESC)*/1 as rn </t>
  </si>
  <si>
    <t xml:space="preserve">  SELECT currency as currency, /*type,*/ 'HUBI' as endpoint, 'HUBI-3-S3-M' AS Account, BalanceType, Balance as balance, asof, /*ROW_NUMBER() OVER (PARTITION BY currency, type, BalanceType ORDER BY AsOf DESC)*/ 1 as rn </t>
  </si>
  <si>
    <t xml:space="preserve">  UNION </t>
  </si>
  <si>
    <t xml:space="preserve">  SELECT currency as currency, /*type,*/ 'HUB2' as endpoint, 'HUB2-M' AS Account, BalanceType, Balance as balance, asof, /*ROW_NUMBER() OVER (PARTITION BY currency, type, BalanceType ORDER BY AsOf DESC)*/ 1 as rn </t>
  </si>
  <si>
    <t xml:space="preserve">  SELECT currency as currency,  /*type,*/ 'HUBI' as endpoint, 'HUBI-E' AS Account, '' AS BalanceType, sum(Balance) as balance, asof, ROW_NUMBER() OVER (PARTITION BY currency, type, BalanceType ORDER BY AsOf DESC) as rn </t>
  </si>
  <si>
    <t xml:space="preserve">  SELECT currency as currency, 'HUBI' as endpoint, 'HUBI-M' AS Account, '' AS BalanceType, sum(Balance) as balance, asof, ROW_NUMBER() OVER (PARTITION BY currency, type, BalanceType ORDER BY AsOf DESC) as rn </t>
  </si>
  <si>
    <t xml:space="preserve">  SELECT currency as currency, 'HUBI' as endpoint, 'HUBI-M' AS Account, 'MarginLoan' AS BalanceType, sum(Balance) as balance, asof, ROW_NUMBER() OVER (PARTITION BY currency, type, BalanceType ORDER BY AsOf DESC) as rn </t>
  </si>
  <si>
    <t xml:space="preserve">  SELECT currency as currency, 'HUBI' as endpoint, 'HUBI-E' AS Account, '' AS BalanceType, Balance as balance, asof, ROW_NUMBER() OVER (PARTITION BY currency, type, BalanceType ORDER BY AsOf DESC) as rn </t>
  </si>
  <si>
    <t xml:space="preserve">  SELECT symbol as currency, /*contract_code,*/ 'HUBI' as endpoint, 'HUBI-1-M-P' AS Account, '' AS BalanceType, margin_balance as balance, asof, 1 as rn</t>
  </si>
  <si>
    <t xml:space="preserve">  SELECT symbol as currency, /*contract_code,*/ 'HUBI' as endpoint, 'HUBI-1-M-P' AS Account, 'Unrealized' AS BalanceType, (profit_unreal) as balance, asof,  1 as rn</t>
  </si>
  <si>
    <t xml:space="preserve">  SELECT symbol as currency, 'HUBI' as endpoint, 'HUBI-3-S1' AS Account, '' AS BalanceType, (margin_balance) as balance, asof, ROW_NUMBER() OVER (PARTITION BY symbol, contract_code ORDER BY asof DESC) as rn </t>
  </si>
  <si>
    <t xml:space="preserve">/**/  SELECT currency as currency, 'HUBI' as endpoint, 'HUBI-3-S1' AS Account, 'margin_loan' AS BalanceType, Balance as balance, asof, ROW_NUMBER() OVER (PARTITION BY symbol, Currency, Type, CurrencyType ORDER BY asof DESC) as rn  </t>
  </si>
  <si>
    <t xml:space="preserve">  SELECT symbol as currency, 'HUBI' as endpoint, 'HUBI-3-S1' AS Account, 'Unrealized' AS BalanceType, (profit_unreal) as balance, asof, ROW_NUMBER() OVER (PARTITION BY symbol, contract_code ORDER BY asof DESC) as rn </t>
  </si>
  <si>
    <t xml:space="preserve">  SELECT symbol as currency, 'HUBI' as endpoint, 'HUBI-3-S2' AS Account, '' AS BalanceType, (margin_balance) as balance, asof, ROW_NUMBER() OVER (PARTITION BY symbol, contract_code ORDER BY asof DESC) as rn </t>
  </si>
  <si>
    <t xml:space="preserve">  SELECT currency as currency, 'HUBI' as endpoint, 'HUBI-3-S2' AS Account, 'margin_loan' AS BalanceType, Balance as balance, asof, ROW_NUMBER() OVER (PARTITION BY symbol, Currency, Type, CurrencyType ORDER BY asof DESC) as rn </t>
  </si>
  <si>
    <t xml:space="preserve">  SELECT symbol as currency, 'HUBI' as endpoint, 'HUBI-3-S2' AS Account, 'Unrealized' AS BalanceType, (profit_unreal) as balance, asof, ROW_NUMBER() OVER (PARTITION BY symbol, contract_code ORDER BY asof DESC) as rn </t>
  </si>
  <si>
    <t xml:space="preserve">  SELECT symbol as currency, 'HUBI' as endpoint, 'HUBI-3-S3' AS Account, 'account_info balance' AS BalanceType, (margin_balance) as balance, timestamp as asof, ROW_NUMBER() OVER (PARTITION BY symbol ORDER BY timestamp DESC) as rn </t>
  </si>
  <si>
    <t xml:space="preserve">  SELECT currency as currency, 'HUBI' as endpoint, 'HUBI-3-S3' AS Account, 'margin_loan' AS BalanceType, Balance as balance, asof, ROW_NUMBER() OVER (PARTITION BY symbol, Currency, Type, CurrencyType ORDER BY asof DESC) as rn </t>
  </si>
  <si>
    <t xml:space="preserve">  SELECT symbol as currency, 'HUBI' as endpoint, 'HUBI-3-S3' AS Account, 'account_info unrealized' AS BalanceType, (profit_unreal) as balance, timestamp as asof, ROW_NUMBER() OVER (PARTITION BY symbol ORDER BY timestamp DESC) as rn </t>
  </si>
  <si>
    <t xml:space="preserve">  SELECT symbol as currency, 'FUBI' as endpoint, 'FUBI-M' AS Account, '' AS BalanceType, (margin_balance) as balance, timestamp as asof, ROW_NUMBER() OVER (PARTITION BY symbol ORDER BY timestamp DESC) as rn </t>
  </si>
  <si>
    <t xml:space="preserve">  SELECT symbol as currency, 'FUBI' as endpoint, 'FUBI-M' AS Account, 'Unrealized' AS BalanceType, (profit_unreal) as balance, timestamp as asof, ROW_NUMBER() OVER (PARTITION BY symbol ORDER BY timestamp DESC) as rn  </t>
  </si>
  <si>
    <t xml:space="preserve">  SELECT symbol as currency, 'FUB2' as endpoint, 'FUB2-M' AS Account, '' AS BalanceType, (margin_balance) as balance, timestamp as asof, ROW_NUMBER() OVER (PARTITION BY symbol ORDER BY timestamp DESC) as rn </t>
  </si>
  <si>
    <t xml:space="preserve">  SELECT symbol as currency, 'FUB2' as endpoint, 'FUB2-M' AS Account, 'Unrealized' AS BalanceType, (profit_unreal) as balance, timestamp as asof, ROW_NUMBER() OVER (PARTITION BY symbol ORDER BY timestamp DESC) as rn </t>
  </si>
  <si>
    <t xml:space="preserve">  SELECT ccy as currency, 'OKEX' as endpoint, 'OKEX-2-S1' AS Account, '' AS BalanceType, (cashBal) as balance, asof, ROW_NUMBER() OVER (PARTITION BY ccy ORDER BY asof DESC) as rn </t>
  </si>
  <si>
    <t xml:space="preserve">  SELECT ccy as currency, 'OKEX' as endpoint, 'OKEX-2-S1' AS Account, 'Unrealized' AS BalanceType, (upl) as balance, asof, ROW_NUMBER() OVER (PARTITION BY ccy ORDER BY asof DESC) as rn </t>
  </si>
  <si>
    <t xml:space="preserve">  SELECT ccy as currency, 'OKEX' as endpoint, 'OKEX-2-S2' AS Account, '' AS BalanceType, (cashBal) as balance, asof, ROW_NUMBER() OVER (PARTITION BY ccy ORDER BY asof DESC) as rn </t>
  </si>
  <si>
    <t xml:space="preserve">  SELECT ccy as currency, 'OKEX' as endpoint, 'OKEX-2-S2' AS Account, 'Unrealized' AS BalanceType, (upl) as balance, asof, ROW_NUMBER() OVER (PARTITION BY ccy ORDER BY asof DESC) as rn </t>
  </si>
  <si>
    <t xml:space="preserve">  SELECT ccy as currency, 'OKEX' as endpoint, 'OKEX-2-M' AS Account, '' AS BalanceType, (cashBal) as balance, asof, ROW_NUMBER() OVER (PARTITION BY ccy ORDER BY asof DESC) as rn </t>
  </si>
  <si>
    <t xml:space="preserve">  SELECT ccy as currency, 'OKEX' as endpoint, 'OKEX-2-M' AS Account, 'Unrealized' AS BalanceType, (upl) as balance, asof, ROW_NUMBER() OVER (PARTITION BY ccy ORDER BY asof DESC) as rn </t>
  </si>
  <si>
    <t xml:space="preserve">  SELECT ccy as currency, 'OKEX' as endpoint, 'OKEX-2-M-W' AS Account, 'Balance' AS BalanceType, (bal) as balance, asof, ROW_NUMBER() OVER (PARTITION BY ccy ORDER BY asof DESC) as rn </t>
  </si>
  <si>
    <t xml:space="preserve">  SELECT id as currency, 'FBLK' as endpoint, 'FBLK' AS Account, '' AS BalanceType, sum(total) as balance, asof, ROW_NUMBER() OVER (PARTITION BY id ORDER BY asof DESC) as rn </t>
  </si>
  <si>
    <t xml:space="preserve">  FROM RawData.vw_loans WITH(NOLOCK) WHERE RawData_asset_store_code not in ('FTXE', 'WOOX', 'XRPF', 'OXTF', 'BTGO', 'GACM')</t>
  </si>
  <si>
    <t xml:space="preserve">  UNION */</t>
  </si>
  <si>
    <t xml:space="preserve">  SELECT token as currency, 'WOOX' as endpoint, 'WOOX-1-M-E' AS Account, '' AS BalanceType, Holding as balance, asof_CST as asof, ROW_NUMBER() OVER (PARTITION BY token ORDER BY asof_CST DESC) as rn  </t>
  </si>
  <si>
    <t>) as rawdata</t>
  </si>
  <si>
    <t>WHERE balance &lt;&gt; 0 AND rn= 1</t>
  </si>
  <si>
    <t>OWETHUSDC_WSTETH-20JAN23-1600C_ETH_BKGB</t>
  </si>
  <si>
    <t>OWAVAXUSDC_E_WAVAX-20JAN23-20C_AVAX_BMLG</t>
  </si>
  <si>
    <t>OWETHUSDC_WETH-30DEC22-1350C_ETH_WE2T</t>
  </si>
  <si>
    <t>EXCHLOANOKEXEXCHLOANSHIB</t>
  </si>
  <si>
    <t>DECLARE @ts_from as DATETIME, @ts_to as DATETIME;</t>
  </si>
  <si>
    <t xml:space="preserve">  from RawData.bine_1_m_m.margin_account_asset WITH(NOLOCK) WHERE timestamp BETWEEN @ts_from AND @ts_to </t>
  </si>
  <si>
    <t xml:space="preserve">  from RawData.bine_2_s1_e.account_asset WITH(NOLOCK) WHERE timestamp BETWEEN @ts_from AND @ts_to </t>
  </si>
  <si>
    <t xml:space="preserve">  from RawData.bine_2_s1_f.account_asset WITH(NOLOCK) WHERE AsOf BETWEEN @ts_from AND @ts_to</t>
  </si>
  <si>
    <t xml:space="preserve">  from RawData.bine_2_s1_m.margin_account_asset WITH(NOLOCK) WHERE timestamp BETWEEN @ts_from AND @ts_to</t>
  </si>
  <si>
    <t xml:space="preserve">  from RawData.bine_2_s1_p.futures_account_assets WITH(NOLOCK) WHERE timestamp BETWEEN @ts_from AND @ts_to</t>
  </si>
  <si>
    <t xml:space="preserve">  from RawData.bine_2_s2_e.account_asset WITH(NOLOCK) WHERE timestamp BETWEEN @ts_from AND @ts_to</t>
  </si>
  <si>
    <t xml:space="preserve">  from RawData.bine_2_s2_f.account_asset WITH(NOLOCK) WHERE AsOf BETWEEN @ts_from AND @ts_to</t>
  </si>
  <si>
    <t xml:space="preserve">  from RawData.bine_2_s2_m.margin_account_asset WITH(NOLOCK) WHERE timestamp BETWEEN @ts_from AND @ts_to</t>
  </si>
  <si>
    <t xml:space="preserve">  from RawData.bine_2_s2_p.futures_account_assets WITH(NOLOCK) WHERE timestamp BETWEEN @ts_from AND @ts_to</t>
  </si>
  <si>
    <t xml:space="preserve">  from RawData.bine_mx_s1_e.account_asset WITH(NOLOCK) WHERE timestamp BETWEEN @ts_from AND @ts_to</t>
  </si>
  <si>
    <t xml:space="preserve">  from RawData.bine_mx_s1_m.margin_account_asset WITH(NOLOCK) WHERE timestamp BETWEEN @ts_from AND @ts_to</t>
  </si>
  <si>
    <t xml:space="preserve">  from RawData.bine_mx_s1_f.account_asset WITH(NOLOCK) WHERE AsOf BETWEEN @ts_from AND @ts_to</t>
  </si>
  <si>
    <t xml:space="preserve">  from RawData.bine_mx_s1_p.futures_account_assets WITH(NOLOCK) WHERE timestamp BETWEEN @ts_from AND @ts_to</t>
  </si>
  <si>
    <t xml:space="preserve">  from RawData.btfx_1_m_e.wallet_balance WITH(NOLOCK) WHERE wallet_type = 'exchange' AND asof_CST BETWEEN @ts_from AND @ts_to </t>
  </si>
  <si>
    <t xml:space="preserve">  from RawData.btfx_1_m_e.wallet_balance WITH(NOLOCK) WHERE wallet_type &lt;&gt; 'exchange' AND asof_CST BETWEEN @ts_from AND @ts_to</t>
  </si>
  <si>
    <t xml:space="preserve">  from RawData.bull_1_m.spot_account WITH(NOLOCK) WHERE asof_CST BETWEEN @ts_from AND @ts_to</t>
  </si>
  <si>
    <t xml:space="preserve">  from RawData.bull_2_m.spot_account WITH(NOLOCK) WHERE asof_CST BETWEEN @ts_from AND @ts_to</t>
  </si>
  <si>
    <t xml:space="preserve">  from RawData.bull_3_m.spot_account WITH(NOLOCK) WHERE asof_CST BETWEEN @ts_from AND @ts_to</t>
  </si>
  <si>
    <t xml:space="preserve">  from RawData.bull_4_m.spot_account WITH(NOLOCK) WHERE asof_CST BETWEEN @ts_from AND @ts_to</t>
  </si>
  <si>
    <t xml:space="preserve">  from Trading.crypto.BankBalances WITH(NOLOCK) WHERE InsertTime BETWEEN @ts_from AND @ts_to</t>
  </si>
  <si>
    <t xml:space="preserve">  from Trading.crypto.SnapshotBalances WITH(NOLOCK) WHERE Exchange in ('BTSE', 'KRKE', 'LMAC', 'LMAX') AND InsertTime BETWEEN @ts_from AND @ts_to</t>
  </si>
  <si>
    <t xml:space="preserve">  from RawData.hubi_3_s1.account_balance WITH(NOLOCK) WHERE (SELECT MAX(asof) from RawData.hubi_3_s1.account_balance WITH(NOLOCK)) &gt;= @ts_from AND asof = (SELECT MAX(asof) from RawData.hubi_3_s1.account_balance WITH(NOLOCK) WHERE AsOf BETWEEN @ts_from AND @ts_to )</t>
  </si>
  <si>
    <t xml:space="preserve">  from RawData.hubi_3_s2.account_balance WITH(NOLOCK) WHERE (SELECT MAX(asof) from RawData.hubi_3_s2.account_balance WITH(NOLOCK)) &gt;= @ts_from AND asof = (SELECT MAX(asof) from RawData.hubi_3_s2.account_balance WITH(NOLOCK) WHERE AsOf BETWEEN @ts_from AND @ts_to )</t>
  </si>
  <si>
    <t xml:space="preserve">  from RawData.hubi_3_s3.account_balance WITH(NOLOCK) WHERE (SELECT MAX(asof) from RawData.hubi_3_s3.account_balance WITH(NOLOCK)) &gt;= @ts_from AND asof = (SELECT MAX(asof) from RawData.hubi_3_s3.account_balance WITH(NOLOCK) WHERE AsOf BETWEEN @ts_from AND @ts_to )</t>
  </si>
  <si>
    <t xml:space="preserve">  from RawData.hub2.account_balance WITH(NOLOCK) WHERE (SELECT MAX(asof) from  RawData.hub2.account_balance WITH(NOLOCK)) &gt;= @ts_from AND asof = (SELECT MAX(asof) from  RawData.hub2.account_balance WITH(NOLOCK) WHERE AsOf BETWEEN @ts_from AND @ts_to )</t>
  </si>
  <si>
    <t xml:space="preserve">  from RawData.hubi.account_balance WITH(NOLOCK) WHERE AsOf BETWEEN @ts_from AND @ts_to GROUP BY currency, type, balancetype, asof HAVING type = 'spot' AND balancetype = 'trade' </t>
  </si>
  <si>
    <t xml:space="preserve">  from RawData.hubi.account_balance WITH(NOLOCK) WHERE AsOf BETWEEN @ts_from AND @ts_to GROUP BY currency, type, balancetype, asof HAVING type = 'margin' AND balancetype = 'trade' </t>
  </si>
  <si>
    <t xml:space="preserve">  from RawData.hubi.account_balance WITH(NOLOCK) WHERE AsOf BETWEEN @ts_from AND @ts_to GROUP BY currency, type, balancetype, asof HAVING type = 'margin' AND balancetype = 'loan' </t>
  </si>
  <si>
    <t xml:space="preserve">  from RawData.hubi.account_balance WITH(NOLOCK) WHERE TYPE = 'spot' AND BalanceType = 'trade' AND AsOf BETWEEN @ts_from AND @ts_to </t>
  </si>
  <si>
    <t xml:space="preserve">  from RawData.hubi_1_m_p.swap_account_info WITH(NOLOCK) WHERE (SELECT MAX(asof) from RawData.hubi_1_m_p.swap_account_info WITH(NOLOCK)) &gt;= @ts_from AND asof = (SELECT MAX(asof) from RawData.hubi_1_m_p.swap_account_info WITH(NOLOCK) WHERE AsOf BETWEEN @ts_from AND @ts_to )</t>
  </si>
  <si>
    <t xml:space="preserve">  from RawData.hubi_3_s1.swap_account_info  WITH(NOLOCK) WHERE AsOf BETWEEN @ts_from AND @ts_to</t>
  </si>
  <si>
    <t xml:space="preserve">  from RawData.hubi_3_s1.isolated_margin_loan_balance WITH(NOLOCK) WHERE AsOf BETWEEN @ts_from AND @ts_to </t>
  </si>
  <si>
    <t xml:space="preserve">  from RawData.hubi_3_s2.swap_account_info WITH(NOLOCK) WHERE  AsOf BETWEEN @ts_from AND @ts_to</t>
  </si>
  <si>
    <t xml:space="preserve">  from RawData.hubi_3_s2.isolated_margin_loan_balance WITH(NOLOCK) WHERE AsOf BETWEEN @ts_from AND @ts_to  </t>
  </si>
  <si>
    <t xml:space="preserve">  from RawData.hubi_3_s2.swap_account_info WITH(NOLOCK) WHERE AsOf BETWEEN @ts_from AND @ts_to</t>
  </si>
  <si>
    <t xml:space="preserve">  from RawData.hubi_3_s3.contract_account_info WITH(NOLOCK) WHERE timestamp BETWEEN @ts_from AND @ts_to</t>
  </si>
  <si>
    <t xml:space="preserve">  from RawData.hubi_3_s3.isolated_margin_loan_balance WITH(NOLOCK) WHERE AsOf BETWEEN @ts_from AND @ts_to</t>
  </si>
  <si>
    <t xml:space="preserve">  from RawData.fubi.contract_account_info WITH(NOLOCK) WHERE timestamp BETWEEN @ts_from AND @ts_to  </t>
  </si>
  <si>
    <t xml:space="preserve">  from RawData.fub2.contract_account_info WITH(NOLOCK) WHERE timestamp BETWEEN @ts_from AND @ts_to</t>
  </si>
  <si>
    <t xml:space="preserve">  from RawData.okex_2_s1.account_balance WITH(NOLOCK) WHERE AsOf BETWEEN @ts_from AND @ts_to  </t>
  </si>
  <si>
    <t xml:space="preserve">  from RawData.okex_2_s2.account_balance WITH(NOLOCK) WHERE AsOf BETWEEN @ts_from AND @ts_to</t>
  </si>
  <si>
    <t xml:space="preserve">  from RawData.okex_2_u1.account_balance WITH(NOLOCK) WHERE AsOf BETWEEN @ts_from AND @ts_to</t>
  </si>
  <si>
    <t xml:space="preserve">  from RawData.okex_2_u1.funding_asset_balance WITH(NOLOCK) WHERE AsOf BETWEEN @ts_from AND @ts_to</t>
  </si>
  <si>
    <t xml:space="preserve">  from RawData.Fireblock.vault_accounts_asset WITH(NOLOCK) WHERE AsOf BETWEEN @ts_from AND @ts_to GROUP BY id, asof</t>
  </si>
  <si>
    <t xml:space="preserve">/*  SELECT 'USDT' as currency, RawData_asset_store_code as endpoint, RawData_asset_store_code AS Account, 'Margin Loan' AS BalanceType, value as balance, to_timestamp(@ts_from) as asof, 1 as rn </t>
  </si>
  <si>
    <t xml:space="preserve">  from RawData.woox_1_m_e.holdings WITH(NOLOCK) WHERE asof_CST BETWEEN @ts_from AND @ts_to</t>
  </si>
  <si>
    <t>FUNDGALAXYFUNDSHIB</t>
  </si>
  <si>
    <t>BYFIUSDT</t>
  </si>
  <si>
    <t>OSPELLUSDC/SPELL-27JAN23-0.00078C</t>
  </si>
  <si>
    <t>ASSETDEFIASSETOSPELLUSDC/SPELL-27JAN23-0.00078C</t>
  </si>
  <si>
    <t>FUNDGALAXYFUNDYFI</t>
  </si>
  <si>
    <t>YFI PERP SHORT</t>
  </si>
  <si>
    <t>ETH Jun 23 SHORT</t>
  </si>
  <si>
    <t>BAVAXUSDT</t>
  </si>
  <si>
    <t>FUNDGALAXYFUNDCOMP</t>
  </si>
  <si>
    <t>FUNDGALAXYFUNDMKR</t>
  </si>
  <si>
    <t>FUNDGALAXYFUNDOMG</t>
  </si>
  <si>
    <t>AVAX PERP SHORT</t>
  </si>
  <si>
    <t>ETH CME Feb 23 SHORT</t>
  </si>
  <si>
    <t>OSPELLUSDC_SPELL-27JAN23-0_00078C_ETH_L2W1</t>
  </si>
  <si>
    <t>BMKRUSDT</t>
  </si>
  <si>
    <t>EXCHLOANOKEXEXCHLOANBCH</t>
  </si>
  <si>
    <t>MKR PERP SHORT</t>
  </si>
  <si>
    <t>BETCUSDT</t>
  </si>
  <si>
    <t>ETC PERP LONG</t>
  </si>
  <si>
    <t>BCH PERP LONG</t>
  </si>
  <si>
    <t>ASSETBINEASSETTRX</t>
  </si>
  <si>
    <t>EXCHLOANOKEXEXCHLOANLTC</t>
  </si>
  <si>
    <t>BTCH3</t>
  </si>
  <si>
    <t>CME Mar 23 SHORT</t>
  </si>
  <si>
    <t>BTC CME Mar 23 SHORT</t>
  </si>
  <si>
    <t>OAAVEUSDC/AAVE-03FEB23-104C</t>
  </si>
  <si>
    <t>OWAVAXUSDC.E/WAVAX-03FEB23-22.5C</t>
  </si>
  <si>
    <t>ASSETDEFIASSETOAAVEUSDC/AAVE-03FEB23-104C</t>
  </si>
  <si>
    <t>ASSETDEFIASSETOWAVAXUSDC.E/WAVAX-03FEB23-22.5C</t>
  </si>
  <si>
    <t>ETHH3</t>
  </si>
  <si>
    <t>ETH CME Mar 23 SHORT</t>
  </si>
  <si>
    <t>ASSETDEFIASSETBAL</t>
  </si>
  <si>
    <t>OSAMBUSDC/SAMB-24FEB23-0.023C</t>
  </si>
  <si>
    <t>ASSETDEFIASSETOSAMBUSDC/SAMB-24FEB23-0.023C</t>
  </si>
  <si>
    <t>ASSETDEFIASSETAURA</t>
  </si>
  <si>
    <t>ASSETDEFIASSETSTETH</t>
  </si>
  <si>
    <t>CME Apr 23</t>
  </si>
  <si>
    <t>(Multiple Items)</t>
  </si>
  <si>
    <t>OWAVAXUSDC_E_WAVAX-03FEB23-22_5C_AVAX_0OXX</t>
  </si>
  <si>
    <t>OAAVEUSDC_AAVE-03FEB23-104C_ETH_8A0R</t>
  </si>
  <si>
    <t>OSAMBUSDC_SAMB-24FEB23-0_023C_ETH_DD9D</t>
  </si>
  <si>
    <t>TradeDate</t>
  </si>
  <si>
    <t>Product</t>
  </si>
  <si>
    <t>EodPosition</t>
  </si>
  <si>
    <t>BIGO</t>
  </si>
  <si>
    <t>GOTC-BIGO</t>
  </si>
  <si>
    <t>BAXS</t>
  </si>
  <si>
    <t>BBCH</t>
  </si>
  <si>
    <t>BBTC</t>
  </si>
  <si>
    <t>BEOS</t>
  </si>
  <si>
    <t>BETC</t>
  </si>
  <si>
    <t>BETH</t>
  </si>
  <si>
    <t>BLINK</t>
  </si>
  <si>
    <t>BLTC</t>
  </si>
  <si>
    <t>BZIL</t>
  </si>
  <si>
    <t>FEE</t>
  </si>
  <si>
    <t>FEE-BINE-2-S1-E</t>
  </si>
  <si>
    <t>FEE-BINE-2-S1-F</t>
  </si>
  <si>
    <t>FEE-BINE-2-S1-M</t>
  </si>
  <si>
    <t>FEE-BINE-2-S1-P</t>
  </si>
  <si>
    <t>FEE-BULL-1-M-M</t>
  </si>
  <si>
    <t>FEE-BULL-2-M-M</t>
  </si>
  <si>
    <t>FEE-BULL-3-M-M</t>
  </si>
  <si>
    <t>FEE-BULL-4-M-M</t>
  </si>
  <si>
    <t>FEE-HUBI-E</t>
  </si>
  <si>
    <t>HTK</t>
  </si>
  <si>
    <t>HUSD</t>
  </si>
  <si>
    <t>FEE-OKEX-2-M-E</t>
  </si>
  <si>
    <t>FEE-OKEX-2-M-F</t>
  </si>
  <si>
    <t>FEE-OKEX-2-M-FT</t>
  </si>
  <si>
    <t>FEE-OKEX-2-M-P</t>
  </si>
  <si>
    <t>FEE-OKEX-2-M-PT</t>
  </si>
  <si>
    <t>FEE-OKEX-2-S3-PT</t>
  </si>
  <si>
    <t>FIRE</t>
  </si>
  <si>
    <t>FIRE-E</t>
  </si>
  <si>
    <t>FAXS</t>
  </si>
  <si>
    <t>FBTC</t>
  </si>
  <si>
    <t>BTC210326</t>
  </si>
  <si>
    <t>FUND-BINANCE</t>
  </si>
  <si>
    <t>FUND-DYDX</t>
  </si>
  <si>
    <t>FUND-HUOBI</t>
  </si>
  <si>
    <t>FUND-OKEX</t>
  </si>
  <si>
    <t>H_P_BTC-USD-SWAP</t>
  </si>
  <si>
    <t>H_T_BTC_USDT_SWAP</t>
  </si>
  <si>
    <t>H_T_ETH_USDT_SWAP</t>
  </si>
  <si>
    <t>KRKE-E</t>
  </si>
  <si>
    <t>LEND-BINE-2-S1-M</t>
  </si>
  <si>
    <t>LEND-BLFI</t>
  </si>
  <si>
    <t>LEND-BTGO</t>
  </si>
  <si>
    <t>LEND-GENX</t>
  </si>
  <si>
    <t>LEND-HUBS</t>
  </si>
  <si>
    <t>LEND-HUBS2</t>
  </si>
  <si>
    <t>LEND-HUBS4</t>
  </si>
  <si>
    <t>LEND-HUBS5</t>
  </si>
  <si>
    <t>LEND-OKEX-2-M</t>
  </si>
  <si>
    <t>LEND-WOOX-1-M-E</t>
  </si>
  <si>
    <t>OKEX-2-M-F</t>
  </si>
  <si>
    <t>OKEX-2-M-FT</t>
  </si>
  <si>
    <t>O_F_BTC-USDT_210924</t>
  </si>
  <si>
    <t>O_F_ETH-USDT_211231</t>
  </si>
  <si>
    <t>OKEX-2-M-M</t>
  </si>
  <si>
    <t>OKEX-2-M-P</t>
  </si>
  <si>
    <t>OKEX-2-M-PT</t>
  </si>
  <si>
    <t>OKEX-2-S3-PT</t>
  </si>
  <si>
    <t>QPTD</t>
  </si>
  <si>
    <t>GOTC-GACM</t>
  </si>
  <si>
    <t>QPTT</t>
  </si>
  <si>
    <t>REBATE</t>
  </si>
  <si>
    <t>REBATE-BINE-2-S1-E</t>
  </si>
  <si>
    <t>REBATE-BINE-2-S1-M</t>
  </si>
  <si>
    <t>BINE-2-S1-FB_P_BTC-USD-SWAP</t>
  </si>
  <si>
    <t>ZILUSDT</t>
  </si>
  <si>
    <t>CC_TRzilSpread1</t>
  </si>
  <si>
    <t>YFIUSDT</t>
  </si>
  <si>
    <t>CC_TRyfiGSpread3</t>
  </si>
  <si>
    <t>YFIUSD</t>
  </si>
  <si>
    <t>XTZUSDT</t>
  </si>
  <si>
    <t>CC_TRxtzGSpread3</t>
  </si>
  <si>
    <t>XTZUSD</t>
  </si>
  <si>
    <t>XRPUSDT</t>
  </si>
  <si>
    <t>CC_TRxrpFRateSpread1</t>
  </si>
  <si>
    <t>XLMUSDT</t>
  </si>
  <si>
    <t>CC_TRxlmGSpread3</t>
  </si>
  <si>
    <t>XLMUSD</t>
  </si>
  <si>
    <t>USDTUSD</t>
  </si>
  <si>
    <t>CC_TRusdtGSpread3</t>
  </si>
  <si>
    <t>BUSDUSDT</t>
  </si>
  <si>
    <t>UNIUSDT</t>
  </si>
  <si>
    <t>CC_TRuniGSpread3</t>
  </si>
  <si>
    <t>UNIUSD</t>
  </si>
  <si>
    <t>SUSHIUSDT</t>
  </si>
  <si>
    <t>CC_TRsushiGSpread3</t>
  </si>
  <si>
    <t>SUSHIUSD</t>
  </si>
  <si>
    <t>SOLUSDT</t>
  </si>
  <si>
    <t>CC_TRsolGSpread4</t>
  </si>
  <si>
    <t>CC_TRsolGSpread3</t>
  </si>
  <si>
    <t>SOLUSD</t>
  </si>
  <si>
    <t>SHIBUSDT</t>
  </si>
  <si>
    <t>CC_TRshibGSpread3</t>
  </si>
  <si>
    <t>SHIBUSD</t>
  </si>
  <si>
    <t>OXTUSDT</t>
  </si>
  <si>
    <t>CC_TRoxtRateSpread1</t>
  </si>
  <si>
    <t>OXTUSD</t>
  </si>
  <si>
    <t>MKRUSDT</t>
  </si>
  <si>
    <t>CC_TRmkrGSpread3</t>
  </si>
  <si>
    <t>MKRUSD</t>
  </si>
  <si>
    <t>MATICUSDT</t>
  </si>
  <si>
    <t>CC_TRmaticGSpread3</t>
  </si>
  <si>
    <t>MATICUSD</t>
  </si>
  <si>
    <t>MANAUSDT</t>
  </si>
  <si>
    <t>CC_TRmanaGSpread3</t>
  </si>
  <si>
    <t>MANAUSD</t>
  </si>
  <si>
    <t>LTCUSDT</t>
  </si>
  <si>
    <t>CC_TRltcGSpread3</t>
  </si>
  <si>
    <t>LTCUSD</t>
  </si>
  <si>
    <t>CC_TRltcFRateSpread1</t>
  </si>
  <si>
    <t>LINKUSDT</t>
  </si>
  <si>
    <t>CC_TRlinkGSpread3</t>
  </si>
  <si>
    <t>LINKUSD</t>
  </si>
  <si>
    <t>CC_TRlinkFSpread1</t>
  </si>
  <si>
    <t>HBARUSDT</t>
  </si>
  <si>
    <t>CC_TRhbarGSpread3</t>
  </si>
  <si>
    <t>HBARUSD</t>
  </si>
  <si>
    <t>GRTUSDT</t>
  </si>
  <si>
    <t>CC_TRgrtGSpread3</t>
  </si>
  <si>
    <t>GRTUSD</t>
  </si>
  <si>
    <t>FTMUSDT</t>
  </si>
  <si>
    <t>CC_TRftmGSpread3</t>
  </si>
  <si>
    <t>FTMUSD</t>
  </si>
  <si>
    <t>FBTCUSD</t>
  </si>
  <si>
    <t>CC_TRfbtcusdtFire1</t>
  </si>
  <si>
    <t>FAXSUSD</t>
  </si>
  <si>
    <t>CC_TRfaxsusdFire1</t>
  </si>
  <si>
    <t>ETHEUROC</t>
  </si>
  <si>
    <t>CC_TRetheurSpread2</t>
  </si>
  <si>
    <t>ETHEUR</t>
  </si>
  <si>
    <t>ETHBTC</t>
  </si>
  <si>
    <t>CC_TRethbtcFSpread1</t>
  </si>
  <si>
    <t>ETHUSDT</t>
  </si>
  <si>
    <t>CC_TRethRateSpread196</t>
  </si>
  <si>
    <t>CC_TRethRateSpread195</t>
  </si>
  <si>
    <t>ETHUSD</t>
  </si>
  <si>
    <t>CC_TRethRateSpread194</t>
  </si>
  <si>
    <t>ETHBUSD</t>
  </si>
  <si>
    <t>CC_TRethRateSpread192</t>
  </si>
  <si>
    <t>CC_TRethGSpread4</t>
  </si>
  <si>
    <t>CC_TRethGSpread3</t>
  </si>
  <si>
    <t>CC_TRethFRateSpread1</t>
  </si>
  <si>
    <t>ETHHUSD</t>
  </si>
  <si>
    <t>CC_TRethETSpread1</t>
  </si>
  <si>
    <t>CC_TRethERateSpread1</t>
  </si>
  <si>
    <t>CC_TRethDSpread60</t>
  </si>
  <si>
    <t>CC_TRethDSpread23</t>
  </si>
  <si>
    <t>CC_TRethDSpread197</t>
  </si>
  <si>
    <t>CC_TRethDSpread19</t>
  </si>
  <si>
    <t>CC_TRethDRateSpread21</t>
  </si>
  <si>
    <t>CC_TRethDRateSpread20</t>
  </si>
  <si>
    <t>CC_TRethDFSpread2</t>
  </si>
  <si>
    <t>CC_TRethDFSpread1</t>
  </si>
  <si>
    <t>CC_TRethDBRateSpread20</t>
  </si>
  <si>
    <t>CC_TRethDARateSpread21</t>
  </si>
  <si>
    <t>CC_TRethBTRateSpread21</t>
  </si>
  <si>
    <t>CC_TRethBTRateSpread196</t>
  </si>
  <si>
    <t>CC_TRethBTRateSpread192</t>
  </si>
  <si>
    <t>CC_TRethBT2RateSpread30</t>
  </si>
  <si>
    <t>CC_TRethBRateSpread60</t>
  </si>
  <si>
    <t>CC_TRethBRateSpread30</t>
  </si>
  <si>
    <t>CC_TRethBRateSpread197</t>
  </si>
  <si>
    <t>CC_TRethBRateSpread191</t>
  </si>
  <si>
    <t>CC_TRethBRateSpread19</t>
  </si>
  <si>
    <t>CC_TRethBGSpread1</t>
  </si>
  <si>
    <t>CC_TRethBFTRateSpread21</t>
  </si>
  <si>
    <t>CC_TRethBARateSpread21</t>
  </si>
  <si>
    <t>ETCUSDT</t>
  </si>
  <si>
    <t>CC_TRetcRateSpread20</t>
  </si>
  <si>
    <t>ETCUSD</t>
  </si>
  <si>
    <t>EOSUSDT</t>
  </si>
  <si>
    <t>CC_TReosGSpread3</t>
  </si>
  <si>
    <t>EOSUSD</t>
  </si>
  <si>
    <t>CC_TReosFSpread1</t>
  </si>
  <si>
    <t>ENJUSDT</t>
  </si>
  <si>
    <t>CC_TRenjGSpread3</t>
  </si>
  <si>
    <t>ENJUSD</t>
  </si>
  <si>
    <t>DOTUSDT</t>
  </si>
  <si>
    <t>CC_TRdotGSpread3</t>
  </si>
  <si>
    <t>DOTUSD</t>
  </si>
  <si>
    <t>DOGEUSDT</t>
  </si>
  <si>
    <t>CC_TRdogeGSpread3</t>
  </si>
  <si>
    <t>DOGEUSD</t>
  </si>
  <si>
    <t>COMPUSDT</t>
  </si>
  <si>
    <t>CC_TRcompGSpread3</t>
  </si>
  <si>
    <t>COMPUSD</t>
  </si>
  <si>
    <t>BTCEUROC</t>
  </si>
  <si>
    <t>CC_TRbtceurSpread2</t>
  </si>
  <si>
    <t>BTCEUR</t>
  </si>
  <si>
    <t>CC_TRbtcSMM1</t>
  </si>
  <si>
    <t>BTCUSDT</t>
  </si>
  <si>
    <t>CC_TRbtcRateSpread60</t>
  </si>
  <si>
    <t>BTCUSD</t>
  </si>
  <si>
    <t>CC_TRbtcRateSpread21</t>
  </si>
  <si>
    <t>BTCBUSD</t>
  </si>
  <si>
    <t>CC_TRbtcRateSpread196</t>
  </si>
  <si>
    <t>CC_TRbtcRateSpread195</t>
  </si>
  <si>
    <t>CC_TRbtcRateSpread194</t>
  </si>
  <si>
    <t>CC_TRbtcRateSpread192</t>
  </si>
  <si>
    <t>CC_TRbtcRateSpread171</t>
  </si>
  <si>
    <t>BTCHUSD</t>
  </si>
  <si>
    <t>CC_TRbtcGSpread4</t>
  </si>
  <si>
    <t>CC_TRbtcGSpread3</t>
  </si>
  <si>
    <t>CC_TRbtcFRateSpread1</t>
  </si>
  <si>
    <t>CC_TRbtcETSpread2</t>
  </si>
  <si>
    <t>CC_TRbtcETSpread1</t>
  </si>
  <si>
    <t>CC_TRbtcERateSpread3</t>
  </si>
  <si>
    <t>CC_TRbtcDRateSpread60</t>
  </si>
  <si>
    <t>CC_TRbtcDRateSpread20</t>
  </si>
  <si>
    <t>CC_TRbtcDRateSpread197</t>
  </si>
  <si>
    <t>CC_TRbtcDRateSpread19</t>
  </si>
  <si>
    <t>CC_TRbtcDFSpread2</t>
  </si>
  <si>
    <t>CC_TRbtcDFSpread1</t>
  </si>
  <si>
    <t>CC_TRbtcDFRateSpread21</t>
  </si>
  <si>
    <t>CC_TRbtcDBRateSpread20</t>
  </si>
  <si>
    <t>CC_TRbtcDARateSpread21</t>
  </si>
  <si>
    <t>CC_TRbtcBTRateSpread21</t>
  </si>
  <si>
    <t>CC_TRbtcBTRateSpread196</t>
  </si>
  <si>
    <t>CC_TRbtcBTRateSpread192</t>
  </si>
  <si>
    <t>CC_TRbtcBT2RateSpread30</t>
  </si>
  <si>
    <t>CC_TRbtcBRateSpread61</t>
  </si>
  <si>
    <t>CC_TRbtcBRateSpread191</t>
  </si>
  <si>
    <t>CC_TRbtcBRateSpread19</t>
  </si>
  <si>
    <t>CC_TRbtcBGSpread1</t>
  </si>
  <si>
    <t>CC_TRbtcBFTRateSpread21</t>
  </si>
  <si>
    <t>CC_TRbtcBARateSpread21</t>
  </si>
  <si>
    <t>CC_TRbtcB2RateSpread30</t>
  </si>
  <si>
    <t>USDTHUSD</t>
  </si>
  <si>
    <t>CC_TRbchRateSpread5</t>
  </si>
  <si>
    <t>BCHUSDT</t>
  </si>
  <si>
    <t>BCHUSD</t>
  </si>
  <si>
    <t>CC_TRbchGSpread3</t>
  </si>
  <si>
    <t>CC_TRbchFRateSpread1</t>
  </si>
  <si>
    <t>BATUSDT</t>
  </si>
  <si>
    <t>CC_TRbatGSpread3</t>
  </si>
  <si>
    <t>BATUSD</t>
  </si>
  <si>
    <t>CC_TRaxsGSSpread2</t>
  </si>
  <si>
    <t>CC_TRaxsGSSpread1</t>
  </si>
  <si>
    <t>AVAXUSDT</t>
  </si>
  <si>
    <t>CC_TRavaxGSpread3</t>
  </si>
  <si>
    <t>AVAXUSD</t>
  </si>
  <si>
    <t>ALGOUSDT</t>
  </si>
  <si>
    <t>CC_TRalgoGSpread3</t>
  </si>
  <si>
    <t>ALGOUSD</t>
  </si>
  <si>
    <t>ADAUSDT</t>
  </si>
  <si>
    <t>CC_TRadaGSpread4</t>
  </si>
  <si>
    <t>CC_TRadaGSpread3</t>
  </si>
  <si>
    <t>ADAUSD</t>
  </si>
  <si>
    <t>AAVEUSDT</t>
  </si>
  <si>
    <t>CC_TRaaveGSpread4</t>
  </si>
  <si>
    <t>CC_TRaaveGSpread3</t>
  </si>
  <si>
    <t>AAVEUSD</t>
  </si>
  <si>
    <t>Symbol</t>
  </si>
  <si>
    <t>Client</t>
  </si>
  <si>
    <t>Underlying</t>
  </si>
  <si>
    <t>Type</t>
  </si>
  <si>
    <t>Position</t>
  </si>
  <si>
    <t>Sum of Position</t>
  </si>
  <si>
    <t>Trading exposure</t>
  </si>
  <si>
    <t>Linear</t>
  </si>
  <si>
    <t>EXCHLOANBINEEXCHLOANEOS</t>
  </si>
  <si>
    <t>EXCHLOANOKEXEXCHLOANEOS</t>
  </si>
  <si>
    <t>EOS PERP LONG</t>
  </si>
  <si>
    <t>Coin</t>
  </si>
  <si>
    <t>Net Exposure</t>
  </si>
  <si>
    <t>Silvergate Checking</t>
  </si>
  <si>
    <t>RawData.Silvergate Checking</t>
  </si>
  <si>
    <t>Silvergate Network</t>
  </si>
  <si>
    <t>RawData.Silvergate Network</t>
  </si>
  <si>
    <t>CC_TRbtcBFRateSpread21</t>
  </si>
  <si>
    <t>CC_TRethETSpread2</t>
  </si>
  <si>
    <t>CC_TRsovSpread1</t>
  </si>
  <si>
    <t>SOVUSDT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</si>
</sst>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&quot;$&quot;* #,##0_);_(&quot;$&quot;* \(#,##0\);_(&quot;$&quot;* &quot;-&quot;??_);_(@_)"/>
    <numFmt numFmtId="167" formatCode="_(&quot;$&quot;* #,##0_);[Red]_(&quot;$&quot;* \(#,##0\);_(&quot;$&quot;* &quot;-&quot;??_);_(@_)"/>
    <numFmt numFmtId="168" formatCode="yyyy/mm/dd;@"/>
    <numFmt numFmtId="169" formatCode="0.0%"/>
    <numFmt numFmtId="170" formatCode="0.0000"/>
    <numFmt numFmtId="171" formatCode="yyyy/mm/dd\ h:mm:ss;@"/>
    <numFmt numFmtId="172" formatCode="_(* #,##0.0000000_);_(* \(#,##0.0000000\);_(* &quot;-&quot;??_);_(@_)"/>
    <numFmt numFmtId="173" formatCode="_(&quot;$&quot;* #,##0.0_);_(&quot;$&quot;* \(#,##0.0\);_(&quot;$&quot;* &quot;-&quot;??_);_(@_)"/>
    <numFmt numFmtId="174" formatCode="[$-409]mmmm\ d\,\ yyyy;@"/>
    <numFmt numFmtId="175" formatCode="_(* #,##0.0000_);_(* \(#,##0.0000\);_(* &quot;-&quot;??_);_(@_)"/>
    <numFmt numFmtId="176" formatCode="#,##0.0_);[Red]\(#,##0.0\)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1"/>
      <color rgb="FF00000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</borders>
  <cellStyleXfs count="4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/>
    <xf numFmtId="9" fontId="1" fillId="0" borderId="0" applyFont="0" applyFill="0" applyBorder="0" applyAlignment="0" applyProtection="0"/>
  </cellStyleXfs>
  <cellXfs count="207">
    <xf numFmtId="0" fontId="0" fillId="0" borderId="0" xfId="0"/>
    <xf numFmtId="165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6" fontId="0" fillId="0" borderId="0" xfId="2" applyNumberFormat="1" applyFont="1"/>
    <xf numFmtId="164" fontId="0" fillId="0" borderId="0" xfId="0" applyNumberFormat="1"/>
    <xf numFmtId="9" fontId="0" fillId="0" borderId="0" xfId="0" applyNumberFormat="1"/>
    <xf numFmtId="167" fontId="0" fillId="0" borderId="0" xfId="0" applyNumberFormat="1"/>
    <xf numFmtId="44" fontId="0" fillId="0" borderId="0" xfId="0" applyNumberFormat="1"/>
    <xf numFmtId="0" fontId="16" fillId="0" borderId="0" xfId="0" applyFont="1"/>
    <xf numFmtId="0" fontId="18" fillId="0" borderId="0" xfId="0" applyFont="1"/>
    <xf numFmtId="0" fontId="18" fillId="0" borderId="0" xfId="11" applyFont="1" applyFill="1" applyBorder="1"/>
    <xf numFmtId="0" fontId="18" fillId="0" borderId="0" xfId="10" applyFont="1" applyFill="1" applyBorder="1"/>
    <xf numFmtId="0" fontId="9" fillId="5" borderId="0" xfId="11" applyBorder="1"/>
    <xf numFmtId="22" fontId="9" fillId="5" borderId="0" xfId="11" applyNumberFormat="1" applyBorder="1"/>
    <xf numFmtId="165" fontId="8" fillId="4" borderId="0" xfId="10" applyNumberFormat="1" applyBorder="1"/>
    <xf numFmtId="0" fontId="8" fillId="4" borderId="0" xfId="10" applyBorder="1"/>
    <xf numFmtId="11" fontId="9" fillId="5" borderId="0" xfId="11" applyNumberFormat="1" applyBorder="1"/>
    <xf numFmtId="0" fontId="16" fillId="33" borderId="10" xfId="0" applyFont="1" applyFill="1" applyBorder="1"/>
    <xf numFmtId="43" fontId="0" fillId="0" borderId="0" xfId="44" applyFont="1"/>
    <xf numFmtId="0" fontId="0" fillId="33" borderId="0" xfId="0" applyFill="1"/>
    <xf numFmtId="0" fontId="0" fillId="0" borderId="0" xfId="0" quotePrefix="1"/>
    <xf numFmtId="0" fontId="9" fillId="5" borderId="0" xfId="11" quotePrefix="1" applyBorder="1"/>
    <xf numFmtId="22" fontId="9" fillId="5" borderId="0" xfId="11" quotePrefix="1" applyNumberFormat="1" applyBorder="1"/>
    <xf numFmtId="165" fontId="8" fillId="4" borderId="0" xfId="10" quotePrefix="1" applyNumberFormat="1" applyBorder="1"/>
    <xf numFmtId="0" fontId="8" fillId="4" borderId="0" xfId="10" quotePrefix="1" applyBorder="1"/>
    <xf numFmtId="0" fontId="0" fillId="0" borderId="0" xfId="0" applyAlignment="1">
      <alignment horizontal="left" indent="2"/>
    </xf>
    <xf numFmtId="22" fontId="0" fillId="0" borderId="0" xfId="0" applyNumberFormat="1"/>
    <xf numFmtId="11" fontId="0" fillId="0" borderId="0" xfId="0" applyNumberFormat="1"/>
    <xf numFmtId="14" fontId="0" fillId="0" borderId="0" xfId="0" applyNumberFormat="1"/>
    <xf numFmtId="166" fontId="0" fillId="0" borderId="0" xfId="0" applyNumberFormat="1"/>
    <xf numFmtId="165" fontId="0" fillId="0" borderId="0" xfId="0" applyNumberFormat="1"/>
    <xf numFmtId="0" fontId="16" fillId="34" borderId="11" xfId="0" applyFont="1" applyFill="1" applyBorder="1"/>
    <xf numFmtId="3" fontId="0" fillId="35" borderId="0" xfId="0" applyNumberFormat="1" applyFill="1"/>
    <xf numFmtId="9" fontId="0" fillId="0" borderId="0" xfId="45" applyFont="1"/>
    <xf numFmtId="10" fontId="0" fillId="0" borderId="0" xfId="45" applyNumberFormat="1" applyFont="1"/>
    <xf numFmtId="10" fontId="0" fillId="0" borderId="0" xfId="0" applyNumberFormat="1"/>
    <xf numFmtId="10" fontId="18" fillId="0" borderId="0" xfId="45" applyNumberFormat="1" applyFont="1" applyFill="1" applyBorder="1"/>
    <xf numFmtId="10" fontId="8" fillId="4" borderId="0" xfId="45" applyNumberFormat="1" applyFont="1" applyFill="1" applyBorder="1"/>
    <xf numFmtId="0" fontId="16" fillId="34" borderId="11" xfId="0" quotePrefix="1" applyFont="1" applyFill="1" applyBorder="1"/>
    <xf numFmtId="0" fontId="0" fillId="0" borderId="0" xfId="0" applyAlignment="1">
      <alignment vertical="center"/>
    </xf>
    <xf numFmtId="43" fontId="0" fillId="0" borderId="0" xfId="1" applyFont="1"/>
    <xf numFmtId="43" fontId="18" fillId="0" borderId="0" xfId="1" applyFont="1" applyFill="1" applyBorder="1"/>
    <xf numFmtId="43" fontId="0" fillId="0" borderId="0" xfId="0" applyNumberFormat="1"/>
    <xf numFmtId="0" fontId="1" fillId="10" borderId="0" xfId="21"/>
    <xf numFmtId="43" fontId="1" fillId="10" borderId="0" xfId="21" applyNumberFormat="1"/>
    <xf numFmtId="166" fontId="1" fillId="10" borderId="0" xfId="21" applyNumberFormat="1"/>
    <xf numFmtId="170" fontId="1" fillId="10" borderId="0" xfId="21" applyNumberFormat="1"/>
    <xf numFmtId="0" fontId="20" fillId="33" borderId="10" xfId="0" applyFont="1" applyFill="1" applyBorder="1"/>
    <xf numFmtId="0" fontId="16" fillId="0" borderId="11" xfId="0" applyFont="1" applyBorder="1" applyAlignment="1">
      <alignment horizontal="left"/>
    </xf>
    <xf numFmtId="0" fontId="16" fillId="0" borderId="11" xfId="0" applyFont="1" applyBorder="1"/>
    <xf numFmtId="164" fontId="0" fillId="0" borderId="0" xfId="1" applyNumberFormat="1" applyFont="1"/>
    <xf numFmtId="164" fontId="0" fillId="36" borderId="0" xfId="1" applyNumberFormat="1" applyFont="1" applyFill="1"/>
    <xf numFmtId="0" fontId="0" fillId="0" borderId="0" xfId="1" applyNumberFormat="1" applyFont="1"/>
    <xf numFmtId="171" fontId="16" fillId="33" borderId="10" xfId="0" applyNumberFormat="1" applyFont="1" applyFill="1" applyBorder="1"/>
    <xf numFmtId="171" fontId="0" fillId="0" borderId="0" xfId="0" applyNumberFormat="1"/>
    <xf numFmtId="171" fontId="0" fillId="0" borderId="0" xfId="0" quotePrefix="1" applyNumberFormat="1"/>
    <xf numFmtId="0" fontId="16" fillId="33" borderId="0" xfId="0" applyFont="1" applyFill="1"/>
    <xf numFmtId="0" fontId="16" fillId="0" borderId="0" xfId="0" quotePrefix="1" applyFont="1"/>
    <xf numFmtId="0" fontId="21" fillId="37" borderId="12" xfId="0" applyFont="1" applyFill="1" applyBorder="1"/>
    <xf numFmtId="0" fontId="16" fillId="34" borderId="11" xfId="0" applyFont="1" applyFill="1" applyBorder="1" applyAlignment="1">
      <alignment horizontal="left"/>
    </xf>
    <xf numFmtId="168" fontId="16" fillId="34" borderId="11" xfId="0" applyNumberFormat="1" applyFont="1" applyFill="1" applyBorder="1" applyAlignment="1">
      <alignment horizontal="left"/>
    </xf>
    <xf numFmtId="10" fontId="22" fillId="4" borderId="0" xfId="10" applyNumberFormat="1" applyFont="1"/>
    <xf numFmtId="0" fontId="23" fillId="0" borderId="0" xfId="0" applyFont="1"/>
    <xf numFmtId="165" fontId="18" fillId="0" borderId="0" xfId="1" applyNumberFormat="1" applyFont="1" applyFill="1" applyBorder="1"/>
    <xf numFmtId="165" fontId="16" fillId="33" borderId="10" xfId="1" applyNumberFormat="1" applyFont="1" applyFill="1" applyBorder="1"/>
    <xf numFmtId="6" fontId="16" fillId="0" borderId="0" xfId="0" applyNumberFormat="1" applyFont="1"/>
    <xf numFmtId="10" fontId="16" fillId="0" borderId="0" xfId="0" applyNumberFormat="1" applyFont="1"/>
    <xf numFmtId="169" fontId="16" fillId="0" borderId="0" xfId="0" applyNumberFormat="1" applyFont="1"/>
    <xf numFmtId="171" fontId="18" fillId="0" borderId="0" xfId="11" applyNumberFormat="1" applyFont="1" applyFill="1" applyBorder="1"/>
    <xf numFmtId="171" fontId="9" fillId="5" borderId="0" xfId="11" applyNumberFormat="1" applyBorder="1"/>
    <xf numFmtId="171" fontId="9" fillId="0" borderId="0" xfId="11" applyNumberFormat="1" applyFill="1" applyBorder="1"/>
    <xf numFmtId="0" fontId="24" fillId="0" borderId="0" xfId="11" applyNumberFormat="1" applyFont="1" applyFill="1" applyBorder="1"/>
    <xf numFmtId="0" fontId="24" fillId="0" borderId="0" xfId="21" applyNumberFormat="1" applyFont="1" applyFill="1"/>
    <xf numFmtId="0" fontId="24" fillId="0" borderId="0" xfId="10" applyNumberFormat="1" applyFont="1" applyFill="1" applyBorder="1"/>
    <xf numFmtId="0" fontId="24" fillId="0" borderId="0" xfId="45" applyNumberFormat="1" applyFont="1" applyFill="1" applyBorder="1"/>
    <xf numFmtId="0" fontId="24" fillId="0" borderId="0" xfId="0" applyFont="1"/>
    <xf numFmtId="0" fontId="0" fillId="38" borderId="0" xfId="0" applyFill="1"/>
    <xf numFmtId="43" fontId="16" fillId="33" borderId="10" xfId="1" applyFont="1" applyFill="1" applyBorder="1"/>
    <xf numFmtId="0" fontId="24" fillId="33" borderId="0" xfId="0" applyFont="1" applyFill="1"/>
    <xf numFmtId="172" fontId="24" fillId="33" borderId="0" xfId="1" applyNumberFormat="1" applyFont="1" applyFill="1"/>
    <xf numFmtId="0" fontId="16" fillId="0" borderId="15" xfId="0" applyFont="1" applyBorder="1"/>
    <xf numFmtId="0" fontId="18" fillId="33" borderId="15" xfId="0" applyFont="1" applyFill="1" applyBorder="1"/>
    <xf numFmtId="172" fontId="18" fillId="33" borderId="15" xfId="1" applyNumberFormat="1" applyFont="1" applyFill="1" applyBorder="1"/>
    <xf numFmtId="38" fontId="0" fillId="0" borderId="0" xfId="0" applyNumberFormat="1"/>
    <xf numFmtId="0" fontId="18" fillId="0" borderId="0" xfId="0" quotePrefix="1" applyFont="1"/>
    <xf numFmtId="0" fontId="0" fillId="39" borderId="0" xfId="0" quotePrefix="1" applyFill="1"/>
    <xf numFmtId="0" fontId="16" fillId="34" borderId="0" xfId="0" applyFont="1" applyFill="1"/>
    <xf numFmtId="0" fontId="16" fillId="34" borderId="16" xfId="0" applyFont="1" applyFill="1" applyBorder="1" applyAlignment="1">
      <alignment horizontal="left"/>
    </xf>
    <xf numFmtId="167" fontId="16" fillId="34" borderId="16" xfId="0" applyNumberFormat="1" applyFont="1" applyFill="1" applyBorder="1"/>
    <xf numFmtId="167" fontId="16" fillId="0" borderId="11" xfId="0" applyNumberFormat="1" applyFont="1" applyBorder="1"/>
    <xf numFmtId="168" fontId="16" fillId="0" borderId="11" xfId="0" applyNumberFormat="1" applyFont="1" applyBorder="1" applyAlignment="1">
      <alignment horizontal="left"/>
    </xf>
    <xf numFmtId="0" fontId="0" fillId="0" borderId="10" xfId="0" applyBorder="1"/>
    <xf numFmtId="167" fontId="0" fillId="0" borderId="10" xfId="0" applyNumberFormat="1" applyBorder="1"/>
    <xf numFmtId="0" fontId="16" fillId="0" borderId="0" xfId="0" applyFont="1" applyAlignment="1">
      <alignment horizontal="left"/>
    </xf>
    <xf numFmtId="0" fontId="16" fillId="34" borderId="0" xfId="0" applyFont="1" applyFill="1" applyAlignment="1">
      <alignment horizontal="left"/>
    </xf>
    <xf numFmtId="173" fontId="0" fillId="0" borderId="0" xfId="0" applyNumberFormat="1"/>
    <xf numFmtId="40" fontId="0" fillId="0" borderId="0" xfId="0" applyNumberFormat="1"/>
    <xf numFmtId="43" fontId="9" fillId="5" borderId="0" xfId="1" applyFont="1" applyFill="1" applyBorder="1"/>
    <xf numFmtId="43" fontId="9" fillId="5" borderId="0" xfId="1" quotePrefix="1" applyFont="1" applyFill="1" applyBorder="1"/>
    <xf numFmtId="43" fontId="24" fillId="0" borderId="0" xfId="1" applyFont="1" applyFill="1" applyBorder="1"/>
    <xf numFmtId="0" fontId="0" fillId="35" borderId="0" xfId="0" applyFill="1"/>
    <xf numFmtId="174" fontId="25" fillId="40" borderId="0" xfId="0" applyNumberFormat="1" applyFont="1" applyFill="1" applyAlignment="1">
      <alignment horizontal="left"/>
    </xf>
    <xf numFmtId="174" fontId="25" fillId="40" borderId="0" xfId="0" applyNumberFormat="1" applyFont="1" applyFill="1" applyAlignment="1">
      <alignment horizontal="center"/>
    </xf>
    <xf numFmtId="174" fontId="25" fillId="40" borderId="0" xfId="0" quotePrefix="1" applyNumberFormat="1" applyFont="1" applyFill="1" applyAlignment="1">
      <alignment horizontal="left"/>
    </xf>
    <xf numFmtId="0" fontId="17" fillId="40" borderId="15" xfId="0" applyFont="1" applyFill="1" applyBorder="1"/>
    <xf numFmtId="0" fontId="21" fillId="37" borderId="13" xfId="0" applyFont="1" applyFill="1" applyBorder="1" applyAlignment="1">
      <alignment vertical="center"/>
    </xf>
    <xf numFmtId="0" fontId="21" fillId="37" borderId="10" xfId="0" applyFont="1" applyFill="1" applyBorder="1" applyAlignment="1">
      <alignment horizontal="center" vertical="center"/>
    </xf>
    <xf numFmtId="3" fontId="0" fillId="35" borderId="0" xfId="0" applyNumberFormat="1" applyFill="1" applyAlignment="1">
      <alignment horizontal="left" indent="1"/>
    </xf>
    <xf numFmtId="165" fontId="0" fillId="35" borderId="0" xfId="44" applyNumberFormat="1" applyFont="1" applyFill="1"/>
    <xf numFmtId="0" fontId="21" fillId="37" borderId="10" xfId="0" applyFont="1" applyFill="1" applyBorder="1"/>
    <xf numFmtId="166" fontId="21" fillId="37" borderId="10" xfId="2" applyNumberFormat="1" applyFont="1" applyFill="1" applyBorder="1" applyAlignment="1">
      <alignment horizontal="center"/>
    </xf>
    <xf numFmtId="0" fontId="21" fillId="35" borderId="0" xfId="0" applyFont="1" applyFill="1"/>
    <xf numFmtId="166" fontId="26" fillId="35" borderId="0" xfId="2" applyNumberFormat="1" applyFont="1" applyFill="1" applyAlignment="1">
      <alignment horizontal="center"/>
    </xf>
    <xf numFmtId="165" fontId="27" fillId="35" borderId="0" xfId="44" applyNumberFormat="1" applyFont="1" applyFill="1" applyAlignment="1">
      <alignment vertical="top"/>
    </xf>
    <xf numFmtId="0" fontId="21" fillId="37" borderId="0" xfId="0" applyFont="1" applyFill="1"/>
    <xf numFmtId="0" fontId="0" fillId="37" borderId="0" xfId="0" applyFill="1"/>
    <xf numFmtId="0" fontId="21" fillId="37" borderId="0" xfId="0" applyFont="1" applyFill="1" applyAlignment="1">
      <alignment horizontal="center"/>
    </xf>
    <xf numFmtId="0" fontId="28" fillId="37" borderId="10" xfId="0" applyFont="1" applyFill="1" applyBorder="1"/>
    <xf numFmtId="0" fontId="28" fillId="35" borderId="0" xfId="0" applyFont="1" applyFill="1"/>
    <xf numFmtId="166" fontId="21" fillId="35" borderId="0" xfId="2" applyNumberFormat="1" applyFont="1" applyFill="1" applyAlignment="1">
      <alignment horizontal="center"/>
    </xf>
    <xf numFmtId="0" fontId="29" fillId="33" borderId="10" xfId="0" applyFont="1" applyFill="1" applyBorder="1"/>
    <xf numFmtId="166" fontId="29" fillId="33" borderId="10" xfId="2" applyNumberFormat="1" applyFont="1" applyFill="1" applyBorder="1" applyAlignment="1">
      <alignment horizontal="center"/>
    </xf>
    <xf numFmtId="43" fontId="30" fillId="35" borderId="0" xfId="44" applyFont="1" applyFill="1"/>
    <xf numFmtId="43" fontId="27" fillId="35" borderId="0" xfId="0" applyNumberFormat="1" applyFont="1" applyFill="1"/>
    <xf numFmtId="43" fontId="0" fillId="35" borderId="0" xfId="0" applyNumberFormat="1" applyFill="1"/>
    <xf numFmtId="166" fontId="0" fillId="35" borderId="0" xfId="2" applyNumberFormat="1" applyFont="1" applyFill="1"/>
    <xf numFmtId="166" fontId="0" fillId="35" borderId="0" xfId="0" applyNumberFormat="1" applyFill="1"/>
    <xf numFmtId="166" fontId="21" fillId="37" borderId="10" xfId="2" applyNumberFormat="1" applyFont="1" applyFill="1" applyBorder="1"/>
    <xf numFmtId="166" fontId="29" fillId="33" borderId="10" xfId="2" applyNumberFormat="1" applyFont="1" applyFill="1" applyBorder="1"/>
    <xf numFmtId="166" fontId="29" fillId="33" borderId="10" xfId="0" applyNumberFormat="1" applyFont="1" applyFill="1" applyBorder="1"/>
    <xf numFmtId="0" fontId="21" fillId="37" borderId="10" xfId="0" applyFont="1" applyFill="1" applyBorder="1" applyAlignment="1">
      <alignment horizontal="left" wrapText="1"/>
    </xf>
    <xf numFmtId="166" fontId="21" fillId="37" borderId="10" xfId="2" applyNumberFormat="1" applyFont="1" applyFill="1" applyBorder="1" applyAlignment="1">
      <alignment horizontal="center" vertical="center"/>
    </xf>
    <xf numFmtId="0" fontId="31" fillId="35" borderId="0" xfId="0" applyFont="1" applyFill="1"/>
    <xf numFmtId="0" fontId="29" fillId="33" borderId="10" xfId="0" applyFont="1" applyFill="1" applyBorder="1" applyAlignment="1">
      <alignment horizontal="left" wrapText="1"/>
    </xf>
    <xf numFmtId="0" fontId="35" fillId="40" borderId="0" xfId="0" applyFont="1" applyFill="1"/>
    <xf numFmtId="0" fontId="0" fillId="40" borderId="15" xfId="0" applyFill="1" applyBorder="1"/>
    <xf numFmtId="174" fontId="21" fillId="37" borderId="10" xfId="0" applyNumberFormat="1" applyFont="1" applyFill="1" applyBorder="1" applyAlignment="1">
      <alignment horizontal="center" vertical="center" wrapText="1"/>
    </xf>
    <xf numFmtId="174" fontId="21" fillId="37" borderId="14" xfId="0" applyNumberFormat="1" applyFont="1" applyFill="1" applyBorder="1" applyAlignment="1">
      <alignment horizontal="center" vertical="center" wrapText="1"/>
    </xf>
    <xf numFmtId="9" fontId="0" fillId="35" borderId="0" xfId="45" applyFont="1" applyFill="1" applyAlignment="1">
      <alignment horizontal="center"/>
    </xf>
    <xf numFmtId="9" fontId="21" fillId="37" borderId="10" xfId="45" applyFont="1" applyFill="1" applyBorder="1" applyAlignment="1">
      <alignment horizontal="center"/>
    </xf>
    <xf numFmtId="0" fontId="0" fillId="37" borderId="10" xfId="0" applyFill="1" applyBorder="1"/>
    <xf numFmtId="43" fontId="26" fillId="35" borderId="0" xfId="44" applyFont="1" applyFill="1" applyAlignment="1">
      <alignment horizontal="center" wrapText="1"/>
    </xf>
    <xf numFmtId="43" fontId="27" fillId="35" borderId="0" xfId="44" applyFont="1" applyFill="1" applyAlignment="1">
      <alignment vertical="top"/>
    </xf>
    <xf numFmtId="43" fontId="29" fillId="35" borderId="0" xfId="44" applyFont="1" applyFill="1" applyAlignment="1">
      <alignment horizontal="center" wrapText="1"/>
    </xf>
    <xf numFmtId="0" fontId="36" fillId="35" borderId="0" xfId="0" applyFont="1" applyFill="1"/>
    <xf numFmtId="0" fontId="27" fillId="35" borderId="0" xfId="0" applyFont="1" applyFill="1"/>
    <xf numFmtId="167" fontId="16" fillId="0" borderId="0" xfId="0" applyNumberFormat="1" applyFont="1"/>
    <xf numFmtId="165" fontId="16" fillId="0" borderId="0" xfId="1" applyNumberFormat="1" applyFont="1"/>
    <xf numFmtId="171" fontId="16" fillId="0" borderId="0" xfId="0" applyNumberFormat="1" applyFont="1"/>
    <xf numFmtId="165" fontId="9" fillId="5" borderId="0" xfId="1" applyNumberFormat="1" applyFont="1" applyFill="1" applyBorder="1"/>
    <xf numFmtId="165" fontId="9" fillId="5" borderId="0" xfId="1" quotePrefix="1" applyNumberFormat="1" applyFont="1" applyFill="1" applyBorder="1"/>
    <xf numFmtId="165" fontId="24" fillId="0" borderId="0" xfId="1" applyNumberFormat="1" applyFont="1" applyFill="1" applyBorder="1"/>
    <xf numFmtId="43" fontId="1" fillId="10" borderId="0" xfId="1" applyFill="1"/>
    <xf numFmtId="43" fontId="24" fillId="0" borderId="0" xfId="1" applyFont="1" applyFill="1"/>
    <xf numFmtId="0" fontId="0" fillId="41" borderId="0" xfId="0" applyFill="1"/>
    <xf numFmtId="43" fontId="0" fillId="41" borderId="0" xfId="1" applyFont="1" applyFill="1"/>
    <xf numFmtId="0" fontId="38" fillId="42" borderId="0" xfId="0" applyFont="1" applyFill="1"/>
    <xf numFmtId="164" fontId="38" fillId="33" borderId="0" xfId="1" applyNumberFormat="1" applyFont="1" applyFill="1"/>
    <xf numFmtId="176" fontId="0" fillId="0" borderId="0" xfId="0" applyNumberFormat="1"/>
    <xf numFmtId="164" fontId="16" fillId="0" borderId="15" xfId="1" applyNumberFormat="1" applyFont="1" applyBorder="1"/>
    <xf numFmtId="164" fontId="37" fillId="33" borderId="15" xfId="1" applyNumberFormat="1" applyFont="1" applyFill="1" applyBorder="1"/>
    <xf numFmtId="0" fontId="37" fillId="42" borderId="15" xfId="0" applyFont="1" applyFill="1" applyBorder="1"/>
    <xf numFmtId="168" fontId="16" fillId="0" borderId="17" xfId="0" applyNumberFormat="1" applyFont="1" applyBorder="1" applyAlignment="1">
      <alignment horizontal="left"/>
    </xf>
    <xf numFmtId="167" fontId="16" fillId="0" borderId="17" xfId="0" applyNumberFormat="1" applyFont="1" applyBorder="1"/>
    <xf numFmtId="168" fontId="16" fillId="0" borderId="0" xfId="0" applyNumberFormat="1" applyFont="1" applyAlignment="1">
      <alignment horizontal="left"/>
    </xf>
    <xf numFmtId="16" fontId="16" fillId="34" borderId="11" xfId="0" quotePrefix="1" applyNumberFormat="1" applyFont="1" applyFill="1" applyBorder="1"/>
    <xf numFmtId="0" fontId="18" fillId="33" borderId="10" xfId="0" applyFont="1" applyFill="1" applyBorder="1"/>
    <xf numFmtId="171" fontId="24" fillId="41" borderId="0" xfId="0" applyNumberFormat="1" applyFont="1" applyFill="1"/>
    <xf numFmtId="43" fontId="16" fillId="0" borderId="15" xfId="1" applyFont="1" applyFill="1" applyBorder="1"/>
    <xf numFmtId="0" fontId="16" fillId="0" borderId="15" xfId="0" pivotButton="1" applyFont="1" applyBorder="1"/>
    <xf numFmtId="43" fontId="16" fillId="0" borderId="15" xfId="1" applyFont="1" applyBorder="1"/>
    <xf numFmtId="43" fontId="16" fillId="0" borderId="0" xfId="1" applyFont="1"/>
    <xf numFmtId="14" fontId="16" fillId="0" borderId="0" xfId="0" applyNumberFormat="1" applyFont="1"/>
    <xf numFmtId="164" fontId="18" fillId="0" borderId="0" xfId="1" applyNumberFormat="1" applyFont="1" applyFill="1" applyBorder="1"/>
    <xf numFmtId="164" fontId="8" fillId="4" borderId="0" xfId="1" applyNumberFormat="1" applyFont="1" applyFill="1" applyBorder="1"/>
    <xf numFmtId="164" fontId="24" fillId="0" borderId="0" xfId="1" applyNumberFormat="1" applyFont="1" applyFill="1" applyBorder="1"/>
    <xf numFmtId="165" fontId="8" fillId="4" borderId="0" xfId="1" applyNumberFormat="1" applyFont="1" applyFill="1" applyBorder="1"/>
    <xf numFmtId="166" fontId="18" fillId="0" borderId="0" xfId="2" applyNumberFormat="1" applyFont="1" applyFill="1" applyBorder="1"/>
    <xf numFmtId="166" fontId="8" fillId="4" borderId="0" xfId="2" applyNumberFormat="1" applyFont="1" applyFill="1" applyBorder="1"/>
    <xf numFmtId="166" fontId="24" fillId="0" borderId="0" xfId="2" applyNumberFormat="1" applyFont="1" applyFill="1" applyBorder="1"/>
    <xf numFmtId="166" fontId="9" fillId="5" borderId="0" xfId="2" applyNumberFormat="1" applyFont="1" applyFill="1" applyBorder="1"/>
    <xf numFmtId="0" fontId="21" fillId="37" borderId="13" xfId="0" applyFont="1" applyFill="1" applyBorder="1" applyAlignment="1">
      <alignment horizontal="center"/>
    </xf>
    <xf numFmtId="0" fontId="21" fillId="37" borderId="10" xfId="0" applyFont="1" applyFill="1" applyBorder="1" applyAlignment="1">
      <alignment horizontal="center"/>
    </xf>
    <xf numFmtId="0" fontId="21" fillId="37" borderId="14" xfId="0" applyFont="1" applyFill="1" applyBorder="1" applyAlignment="1">
      <alignment horizontal="center"/>
    </xf>
    <xf numFmtId="0" fontId="21" fillId="37" borderId="13" xfId="0" applyFont="1" applyFill="1" applyBorder="1" applyAlignment="1">
      <alignment horizontal="center" vertical="center"/>
    </xf>
    <xf numFmtId="0" fontId="21" fillId="37" borderId="14" xfId="0" applyFont="1" applyFill="1" applyBorder="1" applyAlignment="1">
      <alignment horizontal="center" vertical="center"/>
    </xf>
    <xf numFmtId="0" fontId="16" fillId="0" borderId="0" xfId="0" applyFont="1" applyAlignment="1">
      <alignment horizontal="left"/>
    </xf>
    <xf numFmtId="0" fontId="16" fillId="0" borderId="17" xfId="0" applyFont="1" applyBorder="1" applyAlignment="1">
      <alignment horizontal="left"/>
    </xf>
    <xf numFmtId="0" fontId="16" fillId="0" borderId="15" xfId="0" applyFont="1" applyBorder="1" applyAlignment="1">
      <alignment horizontal="center"/>
    </xf>
    <xf numFmtId="0" fontId="21" fillId="37" borderId="10" xfId="0" applyFont="1" applyFill="1" applyBorder="1" applyAlignment="1">
      <alignment horizontal="left" wrapText="1"/>
    </xf>
    <xf numFmtId="0" fontId="0" fillId="0" borderId="10" xfId="0" applyBorder="1"/>
    <xf numFmtId="0" fontId="29" fillId="33" borderId="10" xfId="0" applyFont="1" applyFill="1" applyBorder="1" applyAlignment="1">
      <alignment horizontal="left" wrapText="1"/>
    </xf>
    <xf numFmtId="0" fontId="32" fillId="35" borderId="0" xfId="0" applyFont="1" applyFill="1" applyAlignment="1">
      <alignment horizontal="center"/>
    </xf>
    <xf numFmtId="0" fontId="0" fillId="35" borderId="0" xfId="0" applyFill="1"/>
    <xf numFmtId="0" fontId="33" fillId="40" borderId="0" xfId="0" applyFont="1" applyFill="1" applyAlignment="1">
      <alignment horizontal="left" vertical="center"/>
    </xf>
    <xf numFmtId="174" fontId="34" fillId="40" borderId="0" xfId="0" quotePrefix="1" applyNumberFormat="1" applyFont="1" applyFill="1" applyAlignment="1">
      <alignment horizontal="left"/>
    </xf>
    <xf numFmtId="0" fontId="35" fillId="35" borderId="0" xfId="0" applyFont="1" applyFill="1"/>
    <xf numFmtId="0" fontId="0" fillId="0" borderId="0" xfId="0" applyNumberFormat="1"/>
    <xf numFmtId="168" fontId="0" fillId="0" borderId="0" xfId="0" applyNumberFormat="1"/>
    <xf numFmtId="168" fontId="16" fillId="0" borderId="0" xfId="0" applyNumberFormat="1" applyFont="1"/>
    <xf numFmtId="168" fontId="0" fillId="0" borderId="0" xfId="1" applyNumberFormat="1" applyFont="1"/>
    <xf numFmtId="168" fontId="16" fillId="0" borderId="0" xfId="1" applyNumberFormat="1" applyFont="1"/>
    <xf numFmtId="40" fontId="0" fillId="0" borderId="0" xfId="0" pivotButton="1" applyNumberFormat="1"/>
    <xf numFmtId="40" fontId="16" fillId="0" borderId="0" xfId="0" applyNumberFormat="1" applyFont="1"/>
    <xf numFmtId="167" fontId="0" fillId="0" borderId="0" xfId="0" applyNumberFormat="1" applyFont="1"/>
  </cellXfs>
  <cellStyles count="46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Comma 2" xfId="44" xr:uid="{00000000-0005-0000-0000-00001C000000}"/>
    <cellStyle name="Currency" xfId="2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45" builtinId="5"/>
    <cellStyle name="Title" xfId="3" builtinId="15" customBuiltin="1"/>
    <cellStyle name="Total" xfId="19" builtinId="25" customBuiltin="1"/>
    <cellStyle name="Warning Text" xfId="16" builtinId="11" customBuiltin="1"/>
  </cellStyles>
  <dxfs count="155"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border>
        <bottom style="thin">
          <color indexed="64"/>
        </bottom>
      </border>
    </dxf>
    <dxf>
      <font>
        <b/>
      </font>
    </dxf>
    <dxf>
      <numFmt numFmtId="165" formatCode="_(* #,##0_);_(* \(#,##0\);_(* &quot;-&quot;??_);_(@_)"/>
    </dxf>
    <dxf>
      <numFmt numFmtId="167" formatCode="_(&quot;$&quot;* #,##0_);[Red]_(&quot;$&quot;* \(#,##0\);_(&quot;$&quot;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8" formatCode="#,##0.00_);[Red]\(#,##0.00\)"/>
    </dxf>
    <dxf>
      <numFmt numFmtId="167" formatCode="_(&quot;$&quot;* #,##0_);[Red]_(&quot;$&quot;* \(#,##0\);_(&quot;$&quot;* &quot;-&quot;??_);_(@_)"/>
    </dxf>
    <dxf>
      <font>
        <b val="0"/>
      </font>
    </dxf>
    <dxf>
      <numFmt numFmtId="167" formatCode="_(&quot;$&quot;* #,##0_);[Red]_(&quot;$&quot;* \(#,##0\);_(&quot;$&quot;* &quot;-&quot;??_);_(@_)"/>
    </dxf>
    <dxf>
      <font>
        <b/>
      </font>
    </dxf>
    <dxf>
      <font>
        <b/>
      </font>
    </dxf>
    <dxf>
      <font>
        <b val="0"/>
      </font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6" formatCode="#,##0_);[Red]\(#,##0\)"/>
    </dxf>
    <dxf>
      <numFmt numFmtId="6" formatCode="#,##0_);[Red]\(#,##0\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4" formatCode="_(* #,##0.0_);_(* \(#,##0.0\);_(* &quot;-&quot;??_);_(@_)"/>
    </dxf>
    <dxf>
      <numFmt numFmtId="167" formatCode="_(&quot;$&quot;* #,##0_);[Red]_(&quot;$&quot;* \(#,##0\);_(&quot;$&quot;* &quot;-&quot;??_);_(@_)"/>
    </dxf>
    <dxf>
      <numFmt numFmtId="173" formatCode="_(&quot;$&quot;* #,##0.0_);_(&quot;$&quot;* \(#,##0.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7" formatCode="_(&quot;$&quot;* #,##0_);[Red]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pivotCacheDefinition" Target="pivotCache/pivotCacheDefinition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pivotCacheDefinition" Target="pivotCache/pivotCacheDefinition7.xml"/><Relationship Id="rId30" Type="http://schemas.openxmlformats.org/officeDocument/2006/relationships/pivotCacheDefinition" Target="pivotCache/pivotCacheDefinition1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9525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 from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9525</xdr:rowOff>
        </xdr:from>
        <xdr:to>
          <xdr:col>12</xdr:col>
          <xdr:colOff>1009650</xdr:colOff>
          <xdr:row>2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 date and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1355363</xdr:colOff>
      <xdr:row>2</xdr:row>
      <xdr:rowOff>56030</xdr:rowOff>
    </xdr:from>
    <xdr:to>
      <xdr:col>4</xdr:col>
      <xdr:colOff>2125955</xdr:colOff>
      <xdr:row>6</xdr:row>
      <xdr:rowOff>129952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3163" y="437030"/>
          <a:ext cx="2323167" cy="893072"/>
        </a:xfrm>
        <a:prstGeom prst="rect">
          <a:avLst/>
        </a:prstGeom>
        <a:ln>
          <a:prstDash val="solid"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kingham/Box/skingham/QPT/20221205_QPT_Positions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kingham/Box/skingham/QPT/20221205_QPT_Position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880.810321296296" createdVersion="8" refreshedVersion="8" minRefreshableVersion="3" recordCount="432" xr:uid="{02BF3E6C-A3BB-45C9-8D14-AA82F32C529A}">
  <cacheSource type="worksheet">
    <worksheetSource ref="B1:Q1048576" sheet="Summary_Exchange_Balances_00UTC" r:id="rId2"/>
  </cacheSource>
  <cacheFields count="16">
    <cacheField name="Account" numFmtId="0">
      <sharedItems containsBlank="1" count="58">
        <s v="BINE-2-S1-E"/>
        <s v="BINE-2-S1-F"/>
        <s v="BINE-2-S1-M"/>
        <s v="BINE-2-S1-P"/>
        <s v="BINE-2-S2-P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YDX-1-M-P"/>
        <s v="FTXE-1-M-E"/>
        <s v="FUB2-M"/>
        <s v="FUBI-M"/>
        <s v="GATE-1-M-E"/>
        <s v="GATE-1-M-M"/>
        <s v="HUB2-E"/>
        <s v="HUB2-M"/>
        <s v="HUBI-1-M-P"/>
        <s v="HUBI-1-M-PT"/>
        <s v="HUBI-3-S3-F"/>
        <s v="HUBI-3-S3-M"/>
        <s v="HUBI-E"/>
        <s v="HUBI-M"/>
        <s v="KRKE"/>
        <s v="LEND-GACM"/>
        <s v="LMAC"/>
        <s v="LMAX"/>
        <s v="OKEX-2-S1"/>
        <s v="OKEX-2-S2"/>
        <s v="OKEX-2-S3"/>
        <s v="OKEX-2-M"/>
        <s v="OKEX-2-M-W"/>
        <s v="PITX-E"/>
        <s v="SHFT-1-W"/>
        <s v="WOOX-1-M-E"/>
        <s v="FBLK"/>
        <s v="BINE-2-S1-M Margin Loan"/>
        <s v="DEFI-STRAT-1 Loan"/>
        <s v="FTXE-1-M-E Margin Loan"/>
        <s v="HUBI-3-S3-M Loan"/>
        <s v="HUBI-M Margin Loan"/>
        <s v="LEND-BULL"/>
        <s v="LEND-HUBI"/>
        <s v="LEND-HUBS6"/>
        <s v="LEND-OXTF"/>
        <s v="LEND-XRPF"/>
        <s v="OKEX-2-S3 Margin Loan"/>
        <s v="OKEX-2-M Margin Loan"/>
        <s v="WOOX-1-M-E Margin Loan"/>
        <s v="ED&amp;F Man Capital"/>
        <s v="CASH"/>
        <m/>
      </sharedItems>
    </cacheField>
    <cacheField name="Balance" numFmtId="0">
      <sharedItems containsString="0" containsBlank="1" containsNumber="1" minValue="-10030463790.586161" maxValue="187000000000"/>
    </cacheField>
    <cacheField name="BalanceType" numFmtId="0">
      <sharedItems containsBlank="1" count="8">
        <m/>
        <s v="Balance"/>
        <s v="Unrealized"/>
        <s v="reward_token"/>
        <s v="wallet"/>
        <s v="supply_token"/>
        <s v="borrow_token"/>
        <s v="Margin Loan"/>
      </sharedItems>
    </cacheField>
    <cacheField name="Currency" numFmtId="0">
      <sharedItems containsBlank="1" count="104">
        <s v="AAVE"/>
        <s v="ADA"/>
        <s v="ALGO"/>
        <s v="ATOM"/>
        <s v="AVAX"/>
        <s v="BAT"/>
        <s v="BCH"/>
        <s v="BNB"/>
        <s v="BTC"/>
        <s v="BUSD"/>
        <s v="COMP"/>
        <s v="CRV"/>
        <s v="DOGE"/>
        <s v="DOT"/>
        <s v="EOS"/>
        <s v="ETH"/>
        <s v="EUR"/>
        <s v="FIL"/>
        <s v="LINK"/>
        <s v="LTC"/>
        <s v="MANA"/>
        <s v="OXT"/>
        <s v="SOL"/>
        <s v="USDT"/>
        <s v="ETC"/>
        <s v="ETHW"/>
        <s v="USD"/>
        <s v="UST"/>
        <s v="SGB"/>
        <s v="XRP"/>
        <s v="USDC"/>
        <s v="CVX"/>
        <s v="$ USDCBONUS.COM &lt;- VISIT TO CLAIM BONUS"/>
        <s v="$ USDCGIFT.COM &lt;- VISIT TO CLAIM BONUS"/>
        <s v="OWETHUSDC/WSTETH-04NOV22-1700C"/>
        <s v="OWETHUSDC/WSTETH-09SEP22-1900C"/>
        <s v="WETH"/>
        <s v="AURA"/>
        <s v="BAL"/>
        <s v="STETH"/>
        <s v="FTT"/>
        <s v="SRM"/>
        <s v="BSV"/>
        <s v="TRX"/>
        <s v="ETHF"/>
        <s v="ROSE"/>
        <s v="SHIB"/>
        <s v="YFII"/>
        <s v="AAC"/>
        <s v="ARPA"/>
        <s v="BHD"/>
        <s v="BLZ"/>
        <s v="BOBA"/>
        <s v="BTM"/>
        <s v="BTT"/>
        <s v="CMT"/>
        <s v="CRO"/>
        <s v="DASH"/>
        <s v="DON"/>
        <s v="ENJ"/>
        <s v="EUROC"/>
        <s v="GAS"/>
        <s v="HBAR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MG"/>
        <s v="ONG"/>
        <s v="QTUM"/>
        <s v="REI"/>
        <s v="SOLO"/>
        <s v="STORJ"/>
        <s v="TT"/>
        <s v="TUSD"/>
        <s v="UNI"/>
        <s v="USDP"/>
        <s v="VET"/>
        <s v="VSYS"/>
        <s v="XEC"/>
        <s v="XLM"/>
        <s v="XTZ"/>
        <s v="YFI"/>
        <s v="ZEC"/>
        <s v="ZIL"/>
        <s v="GBP"/>
        <s v="TRY"/>
        <s v="SHFT"/>
        <s v="WOO"/>
        <s v="FTM"/>
        <s v="MATIC"/>
        <m/>
        <s v="OWETHUSDC_WSTETH-04NOV22-1700C_ETH_SWAA" u="1"/>
        <s v="OWETHUSDC_WSTETH-09SEP22-1900C_ETH_1Z8K" u="1"/>
      </sharedItems>
    </cacheField>
    <cacheField name="Source" numFmtId="0">
      <sharedItems containsBlank="1" containsMixedTypes="1" containsNumber="1" containsInteger="1" minValue="0" maxValue="0" count="29">
        <s v="bine_2_s1_e.account_asset"/>
        <s v="bine_2_s1_f.account_asset"/>
        <s v="bine_2_s1_m.margin_account_asset"/>
        <s v="bine_2_s1_p.futures_account_assets "/>
        <s v="bine_2_S2_p.futures_account_assets "/>
        <s v="btfx_1_m_e.wallet_balance"/>
        <s v="crypto.snapshotbalances"/>
        <s v="BULL_1_m.spot_account"/>
        <s v="BULL_2_m.spot_account"/>
        <s v="BULL_3_m.spot_account"/>
        <s v="BULL_4_m.spot_account"/>
        <n v="0"/>
        <s v="ftxe_1_m.balances"/>
        <s v="fub2.contract_account_info"/>
        <s v="fubi.contract_account_info"/>
        <s v="gate_1_m_e.spot_account"/>
        <s v="gate_1_m_m.margin_account"/>
        <s v="hub2.account_balance"/>
        <s v="hubi_1_m_p.swap_account_info"/>
        <s v="hubi_3_s3.contract_account_info"/>
        <s v="hubi_3_s3.isolated_margin_loan_balance"/>
        <s v="hubi.account_balance"/>
        <s v="pnl.Loans"/>
        <s v="okex_2_s1.account_balance"/>
        <s v="okex_2_s2.account_balance"/>
        <s v="okex_2_u1.account_balance"/>
        <s v="okex_2_u1.funding_asset_balance"/>
        <s v="crypto.transfers"/>
        <m/>
      </sharedItems>
    </cacheField>
    <cacheField name="Timestamp" numFmtId="0">
      <sharedItems containsBlank="1"/>
    </cacheField>
    <cacheField name="Timestamp_Native" numFmtId="0">
      <sharedItems containsNonDate="0" containsDate="1" containsString="0" containsBlank="1" minDate="2022-11-09T00:00:00" maxDate="2022-11-15T00:00:00"/>
    </cacheField>
    <cacheField name="Notional" numFmtId="0">
      <sharedItems containsString="0" containsBlank="1" containsNumber="1" minValue="-127017315.1802046" maxValue="67754367.394657716"/>
    </cacheField>
    <cacheField name="MyEndpoint" numFmtId="0">
      <sharedItems containsBlank="1"/>
    </cacheField>
    <cacheField name="REFERENCE 1" numFmtId="0">
      <sharedItems containsBlank="1"/>
    </cacheField>
    <cacheField name="REFERENCE 2" numFmtId="0">
      <sharedItems containsBlank="1"/>
    </cacheField>
    <cacheField name="TYPE" numFmtId="0">
      <sharedItems containsBlank="1" count="6">
        <s v="ASSET"/>
        <s v="FUND"/>
        <s v="EXCHLOAN"/>
        <s v="LOAN"/>
        <s v="COLLATERAL"/>
        <m/>
      </sharedItems>
    </cacheField>
    <cacheField name="Endpoint" numFmtId="0">
      <sharedItems containsBlank="1" count="24">
        <s v="BINE"/>
        <s v="BTFX "/>
        <s v="BTSE"/>
        <s v="BULL"/>
        <s v="DEFI"/>
        <s v="DYDX"/>
        <s v="FTXE"/>
        <s v="HUBI"/>
        <s v="GATE"/>
        <s v="BSCALE"/>
        <s v="KRKE"/>
        <s v="GALAXY"/>
        <s v="LMAC"/>
        <s v="LMAX"/>
        <s v="OKEX"/>
        <s v="PITX"/>
        <s v="SHFT WALLET"/>
        <s v="WOOX"/>
        <s v="FBLK"/>
        <s v="ORCHID"/>
        <s v="RIPPLE"/>
        <s v="ED&amp;F"/>
        <s v="CASH"/>
        <m/>
      </sharedItems>
    </cacheField>
    <cacheField name="B2" numFmtId="0">
      <sharedItems containsNonDate="0" containsString="0" containsBlank="1"/>
    </cacheField>
    <cacheField name="Currency2" numFmtId="0">
      <sharedItems containsBlank="1"/>
    </cacheField>
    <cacheField name="USDSpotRate" numFmtId="0">
      <sharedItems containsBlank="1" containsMixedTypes="1" containsNumber="1" minValue="0" maxValue="38289617.95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879.776481250003" createdVersion="8" refreshedVersion="8" minRefreshableVersion="3" recordCount="429" xr:uid="{A712CA0A-32DB-4643-BB63-F7DEAAC17155}">
  <cacheSource type="worksheet">
    <worksheetSource ref="AN1:AP1048576" sheet="Summary_Exchange_Balances_00UTC" r:id="rId2"/>
  </cacheSource>
  <cacheFields count="3">
    <cacheField name="endpoint" numFmtId="0">
      <sharedItems containsBlank="1" count="14">
        <s v="BINE"/>
        <s v="BTFX"/>
        <s v="BTSE"/>
        <s v="BULL"/>
        <s v="DYDX"/>
        <s v="FBLK"/>
        <s v="FUBI"/>
        <s v="HUBI"/>
        <s v="KRKE"/>
        <s v="LMAC"/>
        <s v="LMAX"/>
        <s v="OKEX"/>
        <s v="WOOX"/>
        <m/>
      </sharedItems>
    </cacheField>
    <cacheField name="currency" numFmtId="0">
      <sharedItems containsBlank="1" count="94">
        <s v="AAVE"/>
        <s v="ADA"/>
        <s v="ALGO"/>
        <s v="ATOM"/>
        <s v="AVAX"/>
        <s v="BAT"/>
        <s v="BCH"/>
        <s v="BNB"/>
        <s v="BTC"/>
        <s v="BUSD"/>
        <s v="COMP"/>
        <s v="CRV"/>
        <s v="DOGE"/>
        <s v="DOT"/>
        <s v="EOS"/>
        <s v="ETC"/>
        <s v="ETH"/>
        <s v="EUR"/>
        <s v="FIL"/>
        <s v="LINK"/>
        <s v="LTC"/>
        <s v="MANA"/>
        <s v="OXT"/>
        <s v="SHIB"/>
        <s v="SOL"/>
        <s v="USDT"/>
        <s v="VET"/>
        <s v="ETHW"/>
        <s v="USD"/>
        <s v="UST"/>
        <s v="USTF0"/>
        <s v="SGB"/>
        <s v="XRP"/>
        <s v="USDC"/>
        <s v="EUROC_ETH_F5NG"/>
        <s v="FTM_FANTOM"/>
        <s v="FTT"/>
        <s v="HBAR"/>
        <s v="KSM"/>
        <s v="MATIC"/>
        <s v="OMG"/>
        <s v="OWETHUSDC_WSTETH-04NOV22-1700C_ETH_SWAA"/>
        <s v="OWETHUSDC_WSTETH-09SEP22-1900C_ETH_1Z8K"/>
        <s v="UNI"/>
        <s v="USDT_ERC20"/>
        <s v="WETH"/>
        <s v="XLM"/>
        <s v="YFI"/>
        <s v="BSV"/>
        <s v="TRX"/>
        <s v="YFII"/>
        <s v="aac"/>
        <s v="arpa"/>
        <s v="bhd"/>
        <s v="blz"/>
        <s v="boba"/>
        <s v="btm"/>
        <s v="btt"/>
        <s v="cmt"/>
        <s v="cro"/>
        <s v="dash"/>
        <s v="don"/>
        <s v="enj"/>
        <s v="ethf"/>
        <s v="euroc"/>
        <s v="gas"/>
        <s v="hpt"/>
        <s v="ht"/>
        <s v="iost"/>
        <s v="iris"/>
        <s v="jst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sys"/>
        <s v="xec"/>
        <s v="xtz"/>
        <s v="zec"/>
        <s v="zil"/>
        <s v="WOO"/>
        <m/>
      </sharedItems>
    </cacheField>
    <cacheField name="balance" numFmtId="0">
      <sharedItems containsString="0" containsBlank="1" containsNumber="1" minValue="-10030682958.4883" maxValue="4741392995.35223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24.571081134258" createdVersion="8" refreshedVersion="8" minRefreshableVersion="3" recordCount="554" xr:uid="{3939B7B9-37A3-4CBE-B05B-70175B91A0F0}">
  <cacheSource type="worksheet">
    <worksheetSource ref="C1:AA1048576" sheet="asset_&amp;_open_positions"/>
  </cacheSource>
  <cacheFields count="25">
    <cacheField name="counterparty" numFmtId="0">
      <sharedItems containsBlank="1"/>
    </cacheField>
    <cacheField name="account" numFmtId="0">
      <sharedItems containsBlank="1" count="59">
        <s v="BINE-2-S1-F"/>
        <s v="BINE-2-S1-P"/>
        <s v="BINE-2-S2-P"/>
        <s v="DYDX-1-M-P"/>
        <s v="HUBI-1-M-P"/>
        <s v="HUBI-1-M-PT"/>
        <s v="OKEX-2-M"/>
        <s v="OKEX-2-S3"/>
        <s v="UNMBF222"/>
        <s v="BINE-2-S1-E"/>
        <s v="BINE-2-S1-M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EFI-STRAT-5"/>
        <s v="DEFI-STRAT-6"/>
        <s v="DEFI-STRAT-8"/>
        <s v="FUB2-M"/>
        <s v="FUBI-M"/>
        <s v="GATE-1-M-C"/>
        <s v="GATE-1-M-E"/>
        <s v="GATE-1-M-M"/>
        <s v="GATE-1-M-PT"/>
        <s v="HUB2-E"/>
        <s v="HUB2-M"/>
        <s v="HUBI-E"/>
        <s v="HUBI-M"/>
        <s v="KRKE"/>
        <s v="LEND-GACM"/>
        <s v="LMAC"/>
        <s v="LMAX"/>
        <s v="OKEX-2-S1"/>
        <s v="OKEX-2-S2"/>
        <s v="OKEX-2-M-W"/>
        <s v="PITX-E"/>
        <s v="SHFT-1-W"/>
        <s v="WOOX-1-M-E"/>
        <s v="FBLK"/>
        <s v="BINE-2-S1-M Margin Loan"/>
        <s v="DEFI-STRAT-8 Loan"/>
        <s v="HUBI-M Margin Loan"/>
        <s v="LEND-BULL"/>
        <s v="LEND-HUBI"/>
        <s v="LEND-OXTF"/>
        <s v="LEND-XRPF"/>
        <s v="OKEX-2-S3 Margin Loan"/>
        <s v="OKEX-2-M Margin Loan"/>
        <s v="WOOX-1-M-E Margin Loan"/>
        <s v="WEDBUSH"/>
        <s v="CASH"/>
        <s v="ED&amp;F Man Capital"/>
        <m/>
      </sharedItems>
    </cacheField>
    <cacheField name="instrument" numFmtId="0">
      <sharedItems containsBlank="1"/>
    </cacheField>
    <cacheField name="position" numFmtId="43">
      <sharedItems containsString="0" containsBlank="1" containsNumber="1" minValue="-10042874457.263399" maxValue="187000000000"/>
    </cacheField>
    <cacheField name="notional" numFmtId="165">
      <sharedItems containsString="0" containsBlank="1" containsNumber="1" minValue="-68512685.659354001" maxValue="43993350"/>
    </cacheField>
    <cacheField name="mark_price" numFmtId="175">
      <sharedItems containsString="0" containsBlank="1" containsNumber="1" minValue="0" maxValue="16636.713105030001"/>
    </cacheField>
    <cacheField name="unrealized_pnl" numFmtId="0">
      <sharedItems containsString="0" containsBlank="1" containsNumber="1" minValue="-28640.307659999999" maxValue="230279.22615872"/>
    </cacheField>
    <cacheField name="instrument_type" numFmtId="0">
      <sharedItems containsBlank="1" count="11">
        <s v="FUTURE"/>
        <s v="SWAP"/>
        <s v="CME FUTURE"/>
        <s v="ASSET"/>
        <s v="UNREALIZED"/>
        <s v="MARGINLOAN"/>
        <s v="EXCHLOAN"/>
        <s v="FUND"/>
        <s v="LOAN"/>
        <s v="COLLATERAL"/>
        <m/>
      </sharedItems>
    </cacheField>
    <cacheField name="expiration_time" numFmtId="0">
      <sharedItems containsNonDate="0" containsDate="1" containsString="0" containsBlank="1" minDate="2022-12-28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36">
        <s v="BTC"/>
        <s v="ETH"/>
        <s v="AXS"/>
        <s v="EOS"/>
        <s v="BCH"/>
        <s v="LTC"/>
        <s v="OMG"/>
        <s v="ZIL"/>
        <s v="COMP"/>
        <s v="LINK"/>
        <s v="ATOM"/>
        <s v="SHIB"/>
        <s v="AAVE"/>
        <s v="ADA"/>
        <s v="ALGO"/>
        <s v="AVAX"/>
        <s v="BAT"/>
        <s v="BNB"/>
        <s v="BUSD"/>
        <s v="CRV"/>
        <s v="DASH"/>
        <s v="DOGE"/>
        <s v="DOT"/>
        <s v="ENJ"/>
        <s v="EUR"/>
        <s v="FIL"/>
        <s v="FTM"/>
        <s v="GRT"/>
        <s v="HBAR"/>
        <s v="MANA"/>
        <s v="MATIC"/>
        <s v="MKR"/>
        <s v="OXT"/>
        <s v="SOL"/>
        <s v="SUSHI"/>
        <s v="UNI"/>
        <s v="USDT"/>
        <s v="XLM"/>
        <s v="XTZ"/>
        <s v="YFI"/>
        <s v="ETC"/>
        <s v="ETHW"/>
        <s v="USD"/>
        <s v="UST"/>
        <s v="SGB"/>
        <s v="XRP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16DEC22-72.5C"/>
        <s v="OAAVEUSDC/AAVE-25NOV22-72.5C"/>
        <s v="OWAVAXUSDC.E/WAVAX-09DEC22-15.5C"/>
        <s v="OWAVAXUSDC.E/WAVAX-16DEC22-15.25C"/>
        <s v="OWAVAXUSDC.E/WAVAX-25NOV22-15.5C"/>
        <s v="OWAVAXUSDC.E/WAVAX-30DEC22-13.25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30DEC22-1350C"/>
        <s v="WAVAX"/>
        <s v="WETH"/>
        <s v="DAI"/>
        <s v="MIM"/>
        <s v="OBALUSDC/BAL-30DEC22-7.6C"/>
        <s v="OPERPUSDC/PERP-30DEC22-0.54C"/>
        <s v="OSPELLUSDC/SPELL-30DEC22-0.00079C"/>
        <s v="FXS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AURA" u="1"/>
        <s v="VARIABLEDEBTAVAUSDT" u="1"/>
        <s v="AURAB-STETH-STABLE-VAULT" u="1"/>
        <s v="STETH" u="1"/>
        <s v="AUSDC" u="1"/>
        <s v="VARIABLEDEBTUSDT" u="1"/>
        <s v="FRXETH" u="1"/>
        <s v="AAVAUSDC" u="1"/>
        <s v="BAL" u="1"/>
      </sharedItems>
    </cacheField>
    <cacheField name="Muliplier" numFmtId="0">
      <sharedItems containsBlank="1" containsMixedTypes="1" containsNumber="1" minValue="0.01" maxValue="1000000"/>
    </cacheField>
    <cacheField name="Coin Equivalent" numFmtId="43">
      <sharedItems containsBlank="1" containsMixedTypes="1" containsNumber="1" minValue="-89029000000" maxValue="187000000000"/>
    </cacheField>
    <cacheField name="Exposure" numFmtId="0">
      <sharedItems containsBlank="1" containsMixedTypes="1" containsNumber="1" minValue="-68512685.659353465" maxValue="43947077.960445732"/>
    </cacheField>
    <cacheField name="days_to_expiry" numFmtId="0">
      <sharedItems containsBlank="1" containsMixedTypes="1" containsNumber="1" containsInteger="1" minValue="0" maxValue="28126"/>
    </cacheField>
    <cacheField name="Bucket" numFmtId="0">
      <sharedItems containsBlank="1"/>
    </cacheField>
    <cacheField name="Long_short" numFmtId="0">
      <sharedItems containsBlank="1"/>
    </cacheField>
    <cacheField name="Bucket_LongShort" numFmtId="0">
      <sharedItems containsBlank="1"/>
    </cacheField>
    <cacheField name="shifted_notional" numFmtId="0">
      <sharedItems containsBlank="1" containsMixedTypes="1" containsNumber="1" minValue="-68512685.659354001" maxValue="44433283.5"/>
    </cacheField>
    <cacheField name="shifted_mark" numFmtId="0">
      <sharedItems containsBlank="1" containsMixedTypes="1" containsNumber="1" minValue="0" maxValue="16803.080236080303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124566" maxValue="439933.5"/>
    </cacheField>
    <cacheField name="endpoint" numFmtId="0">
      <sharedItems containsBlank="1" count="25">
        <s v="BINE"/>
        <s v="DYDX"/>
        <s v="HUBI"/>
        <s v="OKEX"/>
        <s v="ED&amp;F"/>
        <s v="BTFX"/>
        <s v="BTSE"/>
        <s v="BULL"/>
        <s v="DEFI"/>
        <s v="FUB2"/>
        <s v="FUBI"/>
        <s v="GATE"/>
        <s v="HUB2"/>
        <s v="KRKE"/>
        <s v="LEND"/>
        <s v="LMAC"/>
        <s v="LMAX"/>
        <s v="PITX"/>
        <s v="SHFT"/>
        <s v="WOOX"/>
        <s v="FBLK"/>
        <s v="WEDBUSH"/>
        <s v="CASH"/>
        <s v=""/>
        <m/>
      </sharedItems>
    </cacheField>
    <cacheField name="Underlying Bucket LS" numFmtId="0">
      <sharedItems containsBlank="1"/>
    </cacheField>
    <cacheField name="Filt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39.529371412034" createdVersion="8" refreshedVersion="8" minRefreshableVersion="3" recordCount="1582" xr:uid="{B3CCEC58-21BF-4128-B098-AF265F687594}">
  <cacheSource type="worksheet">
    <worksheetSource ref="W2:Z1584" sheet="Exchange Balance NAV Recon"/>
  </cacheSource>
  <cacheFields count="4">
    <cacheField name="Endpoint" numFmtId="0">
      <sharedItems count="23">
        <s v="BINE"/>
        <s v="BTFX "/>
        <s v="BTSE"/>
        <s v="BULL"/>
        <s v="DEFI"/>
        <s v="DYDX"/>
        <s v="HUBI"/>
        <s v="GATE"/>
        <s v="KRKE"/>
        <s v="GALAXY"/>
        <s v="LMAC"/>
        <s v="LMAX"/>
        <s v="OKEX"/>
        <s v="PITX"/>
        <s v="SHFT WALLET"/>
        <s v="WOOX"/>
        <s v="FBLK"/>
        <s v="ORCHID"/>
        <s v="RIPPLE"/>
        <s v="WEDBUSH"/>
        <s v="CASH"/>
        <s v="ED&amp;F"/>
        <s v=""/>
      </sharedItems>
    </cacheField>
    <cacheField name="Currency" numFmtId="0">
      <sharedItems count="131">
        <s v="AAVE"/>
        <s v="ADA"/>
        <s v="ALGO"/>
        <s v="ATOM"/>
        <s v="AVAX"/>
        <s v="BAT"/>
        <s v="BCH"/>
        <s v="BNB"/>
        <s v="BTC"/>
        <s v="BUSD"/>
        <s v="COMP"/>
        <s v="CRV"/>
        <s v="DASH"/>
        <s v="DOGE"/>
        <s v="DOT"/>
        <s v="ENJ"/>
        <s v="EOS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UNI"/>
        <s v="USDT"/>
        <s v="XLM"/>
        <s v="XRP"/>
        <s v="XTZ"/>
        <s v="YFI"/>
        <s v="ZIL"/>
        <s v="ETC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6JAN23-62.5C"/>
        <s v="OAAVEUSDC/AAVE-13JAN23-62.5C"/>
        <s v="OAAVEUSDC/AAVE-16DEC22-72.5C"/>
        <s v="OAAVEUSDC/AAVE-25NOV22-72.5C"/>
        <s v="OWAVAXUSDC.E/WAVAX-06JAN23-12.25C"/>
        <s v="OWAVAXUSDC.E/WAVAX-09DEC22-15.5C"/>
        <s v="OWAVAXUSDC.E/WAVAX-16DEC22-15.25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30DEC22-1350C"/>
        <s v="WAVAX"/>
        <s v="WETH"/>
        <s v="DAI"/>
        <s v="MIM"/>
        <s v="OBALUSDC/BAL-30DEC22-7.6C"/>
        <s v="OPERPUSDC/PERP-30DEC22-0.54C"/>
        <s v="OSPELLUSDC/SPELL-30DEC22-0.00079C"/>
        <s v="FXS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s v=""/>
      </sharedItems>
    </cacheField>
    <cacheField name="Nav" numFmtId="0">
      <sharedItems containsMixedTypes="1" containsNumber="1" minValue="-10046755771.5436" maxValue="168343999455.48801"/>
    </cacheField>
    <cacheField name="RawData" numFmtId="0">
      <sharedItems containsMixedTypes="1" containsNumber="1" minValue="-10044791823.901699" maxValue="3056192132.32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59.42796296296" createdVersion="8" refreshedVersion="8" minRefreshableVersion="3" recordCount="554" xr:uid="{ED5E484B-ACCD-4068-AB81-B736810CCE3C}">
  <cacheSource type="worksheet">
    <worksheetSource ref="B1:AA1048576" sheet="asset_&amp;_open_positions"/>
  </cacheSource>
  <cacheFields count="26">
    <cacheField name="utc_timestamp" numFmtId="0">
      <sharedItems containsNonDate="0" containsDate="1" containsString="0" containsBlank="1" minDate="2023-01-31T00:00:00" maxDate="2023-02-02T00:00:00"/>
    </cacheField>
    <cacheField name="counterparty" numFmtId="0">
      <sharedItems containsBlank="1"/>
    </cacheField>
    <cacheField name="account" numFmtId="0">
      <sharedItems containsBlank="1" count="59">
        <s v="BINE-2-S1-F"/>
        <s v="BINE-2-S1-P"/>
        <s v="BINE-2-S2-P"/>
        <s v="DYDX-1-M-P"/>
        <s v="HUBI-1-M-P"/>
        <s v="OKEX-2-M"/>
        <s v="OKEX-2-S3"/>
        <s v="UNMBF222"/>
        <s v="BINE-2-S1-E"/>
        <s v="BINE-2-S1-M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EFI-STRAT-5"/>
        <s v="DEFI-STRAT-6"/>
        <s v="DEFI-STRAT-8"/>
        <s v="FUB2-M"/>
        <s v="FUBI-M"/>
        <s v="GATE-1-M-C"/>
        <s v="GATE-1-M-E"/>
        <s v="GATE-1-M-M"/>
        <s v="GATE-1-M-PT"/>
        <s v="HUB2-E"/>
        <s v="HUB2-M"/>
        <s v="HUBI-1-M-PT"/>
        <s v="HUBI-E"/>
        <s v="HUBI-M"/>
        <s v="KRKE"/>
        <s v="LEND-GACM"/>
        <s v="LMAC"/>
        <s v="LMAX"/>
        <s v="OKEX-2-S1"/>
        <s v="OKEX-2-S2"/>
        <s v="OKEX-2-M-W"/>
        <s v="PITX-E"/>
        <s v="SHFT-1-W"/>
        <s v="WOOX-1-M-E"/>
        <s v="FBLK"/>
        <s v="BINE-2-S1-M Margin Loan"/>
        <s v="DEFI-STRAT-8 Loan"/>
        <s v="LEND-BULL"/>
        <s v="LEND-HUBI"/>
        <s v="LEND-OXTF"/>
        <s v="LEND-XRPF"/>
        <s v="OKEX-2-M Margin Loan"/>
        <s v="WOOX-1-M-E Margin Loan"/>
        <s v="WEDBUSH"/>
        <s v="CASH"/>
        <s v="ED&amp;F Man Capital"/>
        <m/>
        <s v="OKEX-2-S3 Margin Loan" u="1"/>
        <s v="HUBI-M Margin Loan" u="1"/>
      </sharedItems>
    </cacheField>
    <cacheField name="instrument" numFmtId="0">
      <sharedItems containsBlank="1"/>
    </cacheField>
    <cacheField name="position" numFmtId="43">
      <sharedItems containsString="0" containsBlank="1" containsNumber="1" minValue="-10039784957.6553" maxValue="10151639201.25"/>
    </cacheField>
    <cacheField name="notional" numFmtId="43">
      <sharedItems containsString="0" containsBlank="1" containsNumber="1" minValue="-89711208.856675893" maxValue="55083481.472278804"/>
    </cacheField>
    <cacheField name="mark_price" numFmtId="43">
      <sharedItems containsString="0" containsBlank="1" containsNumber="1" minValue="0" maxValue="23574.25838042"/>
    </cacheField>
    <cacheField name="unrealized_pnl" numFmtId="43">
      <sharedItems containsString="0" containsBlank="1" containsNumber="1" minValue="-888924.17362076999" maxValue="376186.82398907002"/>
    </cacheField>
    <cacheField name="instrument_type" numFmtId="0">
      <sharedItems containsBlank="1" count="11">
        <s v="SWAP"/>
        <s v="FUTURE"/>
        <s v="CME FUTURE"/>
        <s v="ASSET"/>
        <s v="UNREALIZED"/>
        <s v="MARGINLOAN"/>
        <s v="EXCHLOAN"/>
        <s v="FUND"/>
        <s v="LOAN"/>
        <s v="COLLATERAL"/>
        <m/>
      </sharedItems>
    </cacheField>
    <cacheField name="expiration_time" numFmtId="0">
      <sharedItems containsNonDate="0" containsDate="1" containsString="0" containsBlank="1" minDate="2023-01-31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47">
        <s v="BTC"/>
        <s v="ETH"/>
        <s v="AXS"/>
        <s v="BCH"/>
        <s v="ETC"/>
        <s v="EOS"/>
        <s v="LTC"/>
        <s v="MKR"/>
        <s v="OMG"/>
        <s v="YFI"/>
        <s v="ZIL"/>
        <s v="AVAX"/>
        <s v="COMP"/>
        <s v="LINK"/>
        <s v="ATOM"/>
        <s v="AAVE"/>
        <s v="ADA"/>
        <s v="ALGO"/>
        <s v="BAT"/>
        <s v="BUSD"/>
        <s v="CRV"/>
        <s v="DASH"/>
        <s v="DOGE"/>
        <s v="DOT"/>
        <s v="ENJ"/>
        <s v="EUR"/>
        <s v="FIL"/>
        <s v="FTM"/>
        <s v="GRT"/>
        <s v="HBAR"/>
        <s v="MANA"/>
        <s v="MATIC"/>
        <s v="OXT"/>
        <s v="SHIB"/>
        <s v="SOL"/>
        <s v="SUSHI"/>
        <s v="TRX"/>
        <s v="UNI"/>
        <s v="USDT"/>
        <s v="XLM"/>
        <s v="XRP"/>
        <s v="XTZ"/>
        <s v="BNB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3FEB23-104C"/>
        <s v="OAAVEUSDC/AAVE-06JAN23-62.5C"/>
        <s v="OAAVEUSDC/AAVE-16DEC22-72.5C"/>
        <s v="OAAVEUSDC/AAVE-25NOV22-72.5C"/>
        <s v="OWAVAXUSDC.E/WAVAX-03FEB23-22.5C"/>
        <s v="OWAVAXUSDC.E/WAVAX-06JAN23-12.25C"/>
        <s v="OWAVAXUSDC.E/WAVAX-09DEC22-15.5C"/>
        <s v="OWAVAXUSDC.E/WAVAX-16DEC22-15.25C"/>
        <s v="OWAVAXUSDC.E/WAVAX-20JAN23-20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20JAN23-1600C"/>
        <s v="OWETHUSDC/WSTETH-30DEC22-1350C"/>
        <s v="WAVAX"/>
        <s v="WETH"/>
        <s v="DAI"/>
        <s v="MIM"/>
        <s v="AURA"/>
        <s v="BAL"/>
        <s v="STETH"/>
        <s v="OBALUSDC/BAL-30DEC22-7.6C"/>
        <s v="OPERPUSDC/PERP-30DEC22-0.54C"/>
        <s v="OSAMBUSDC/SAMB-24FEB23-0.023C"/>
        <s v="OSPELLUSDC/SPELL-27JAN23-0.00078C"/>
        <s v="OSPELLUSDC/SPELL-30DEC22-0.00079C"/>
        <s v="FXS"/>
        <s v="BSV"/>
        <s v="ETHF"/>
        <s v="ROSE"/>
        <s v="SOV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VARIABLEDEBTAVAUSDT" u="1"/>
        <s v="AURAB-STETH-STABLE-VAULT" u="1"/>
        <s v="AUSDC" u="1"/>
        <s v="VARIABLEDEBTUSDT" u="1"/>
        <s v="FRXETH" u="1"/>
        <s v="AAVAUSDC" u="1"/>
      </sharedItems>
    </cacheField>
    <cacheField name="Muliplier" numFmtId="0">
      <sharedItems containsBlank="1" containsMixedTypes="1" containsNumber="1" minValue="0.01" maxValue="100"/>
    </cacheField>
    <cacheField name="Coin Equivalent" numFmtId="43">
      <sharedItems containsBlank="1" containsMixedTypes="1" containsNumber="1" minValue="-10039784957.6553" maxValue="10151639201.25"/>
    </cacheField>
    <cacheField name="Exposure" numFmtId="0">
      <sharedItems containsBlank="1" containsMixedTypes="1" containsNumber="1" minValue="-89711208.856675878" maxValue="55133462.707902022"/>
    </cacheField>
    <cacheField name="days_to_expiry" numFmtId="0">
      <sharedItems containsBlank="1" containsMixedTypes="1" containsNumber="1" containsInteger="1" minValue="0" maxValue="28092"/>
    </cacheField>
    <cacheField name="Bucket" numFmtId="0">
      <sharedItems containsBlank="1"/>
    </cacheField>
    <cacheField name="Long_short" numFmtId="0">
      <sharedItems containsBlank="1"/>
    </cacheField>
    <cacheField name="Bucket_LongShort" numFmtId="0">
      <sharedItems containsBlank="1"/>
    </cacheField>
    <cacheField name="shifted_notional" numFmtId="166">
      <sharedItems containsBlank="1" containsMixedTypes="1" containsNumber="1" minValue="-89711208.856675893" maxValue="55083481.472278804"/>
    </cacheField>
    <cacheField name="shifted_mark" numFmtId="164">
      <sharedItems containsBlank="1" containsMixedTypes="1" containsNumber="1" minValue="0" maxValue="23810.0009642242"/>
    </cacheField>
    <cacheField name="Shift" numFmtId="0">
      <sharedItems containsBlank="1" containsMixedTypes="1" containsNumber="1" minValue="0" maxValue="0.01"/>
    </cacheField>
    <cacheField name="shift_delta" numFmtId="165">
      <sharedItems containsBlank="1" containsMixedTypes="1" containsNumber="1" minValue="-567300" maxValue="0"/>
    </cacheField>
    <cacheField name="endpoint" numFmtId="0">
      <sharedItems containsBlank="1" count="25">
        <s v="BINE"/>
        <s v="DYDX"/>
        <s v="HUBI"/>
        <s v="OKEX"/>
        <s v="ED&amp;F"/>
        <s v="BTFX"/>
        <s v="BTSE"/>
        <s v="BULL"/>
        <s v="DEFI"/>
        <s v="FUB2"/>
        <s v="FUBI"/>
        <s v="GATE"/>
        <s v="HUB2"/>
        <s v="KRKE"/>
        <s v="LEND"/>
        <s v="LMAC"/>
        <s v="LMAX"/>
        <s v="PITX"/>
        <s v="SHFT"/>
        <s v="WOOX"/>
        <s v="FBLK"/>
        <s v="WEDBUSH"/>
        <s v="CASH"/>
        <s v=""/>
        <m/>
      </sharedItems>
    </cacheField>
    <cacheField name="Underlying Bucket LS" numFmtId="0">
      <sharedItems containsBlank="1"/>
    </cacheField>
    <cacheField name="Filt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59.698977546293" createdVersion="8" refreshedVersion="8" minRefreshableVersion="3" recordCount="554" xr:uid="{351BA21E-AF31-4F33-8EFF-20CF1EBB5D5B}">
  <cacheSource type="worksheet">
    <worksheetSource ref="C1:Z1048576" sheet="net_open_positions"/>
  </cacheSource>
  <cacheFields count="24">
    <cacheField name="exchange" numFmtId="0">
      <sharedItems containsBlank="1" count="9">
        <s v="BINANCE"/>
        <s v="DYDX"/>
        <s v="HUOBI"/>
        <s v="OKEX"/>
        <s v="ED&amp;F"/>
        <m/>
        <s v="CME" u="1"/>
        <s v="exchange" u="1"/>
        <s v="FTX" u="1"/>
      </sharedItems>
    </cacheField>
    <cacheField name="account" numFmtId="0">
      <sharedItems containsBlank="1" count="15">
        <s v="BINE-2-S1-F"/>
        <s v="BINE-2-S1-P"/>
        <s v="BINE-2-S2-P"/>
        <s v="DYDX-1-M-P"/>
        <s v="HUBI-1-M-P"/>
        <s v="OKEX-2-M"/>
        <s v="OKEX-2-S3"/>
        <s v="UNMBF222"/>
        <m/>
        <s v="HUBI-1-M-PT" u="1"/>
        <s v="FTXE-1-M" u="1"/>
        <s v="OKEX-2-S2" u="1"/>
        <s v="HUBI-3-S3-F" u="1"/>
        <s v="FUBI-M" u="1"/>
        <s v="OKEX-2-S1" u="1"/>
      </sharedItems>
    </cacheField>
    <cacheField name="instrument" numFmtId="0">
      <sharedItems containsBlank="1" count="71">
        <s v="B_P_BTC-USD-SWAP"/>
        <s v="B_P_ETH-USD-SWAP"/>
        <s v="B_F_BTC-USD_230331"/>
        <s v="B_F_BTC-USD_230630"/>
        <s v="B_F_ETH-USD_230331"/>
        <s v="BAXSUSDT"/>
        <s v="BBCHUSDT"/>
        <s v="BBTCUSDT"/>
        <s v="BEOSUSDT"/>
        <s v="BETCUSDT"/>
        <s v="BETHUSDT"/>
        <s v="BLTCUSDT"/>
        <s v="BMKRUSDT"/>
        <s v="BOMGUSDT"/>
        <s v="BYFIUSDT"/>
        <s v="BZILUSDT"/>
        <s v="BAVAXUSDT"/>
        <s v="BCOMPUSDT"/>
        <s v="BLINKUSDT"/>
        <s v="B_F_BTC-USDT_230331"/>
        <s v="B_F_ETH-USDT_230331"/>
        <s v="D_T_BTC_USDC_SWAP"/>
        <s v="D_T_ATOM_USDC_SWAP"/>
        <s v="H_P_ETH-USD-SWAP"/>
        <s v="O_P_BTC-USD-SWAP"/>
        <s v="O_P_ETH-USD-SWAP"/>
        <s v="O_P_BTC-USDT-SWAP"/>
        <s v="O_P_EOS-USDT-SWAP"/>
        <s v="O_P_ETH-USDT-SWAP"/>
        <s v="O_F_BTC-USD_230331"/>
        <s v="O_F_BTC-USD_230630"/>
        <s v="O_F_ETH-USD_230331"/>
        <s v="O_P_LINK-USDT-SWAP"/>
        <s v="O_F_BTC-USDT_230331"/>
        <s v="O_F_BTC-USDT_230630"/>
        <s v="O_F_ETH-USDT_230331"/>
        <s v="O_F_ETH-USDT_230630"/>
        <s v="O_P_AXS-USDT-SWAP"/>
        <s v="ETHG3"/>
        <s v="BTCG3"/>
        <s v="ETHH3"/>
        <s v="BTCH3"/>
        <m/>
        <s v="BTCZ2" u="1"/>
        <s v="B_F_BTC-USD_221230" u="1"/>
        <s v="B_F_ETH-USD_221230" u="1"/>
        <s v="BTRXUSDT" u="1"/>
        <s v="BTCX2" u="1"/>
        <s v="ETHF3" u="1"/>
        <s v="ETH221230" u="1"/>
        <s v="B_F_BTC-USDT_221230" u="1"/>
        <s v="B_F_ETH-USDT_221230" u="1"/>
        <s v="ETHZ2" u="1"/>
        <s v="BENJUSDT" u="1"/>
        <s v="O_F_BTC-USD_221230" u="1"/>
        <s v="O_F_ETH-USD_221230" u="1"/>
        <s v="O_P_BCH-USDT-SWAP" u="1"/>
        <s v="O_P_DOT-USDT-SWAP" u="1"/>
        <s v="O_P_LTC-USDT-SWAP" u="1"/>
        <s v="H_P_BTC-USD-SWAP" u="1"/>
        <s v="ETHX2" u="1"/>
        <s v="BFILUSDT" u="1"/>
        <s v="H_T_BTC_USDT_SWAP" u="1"/>
        <s v="H_T_ETH_USDT_SWAP" u="1"/>
        <s v="H_T_KSM_USDT_SWAP" u="1"/>
        <s v="BTCF3" u="1"/>
        <s v="O_F_BTC-USDT_221230" u="1"/>
        <s v="O_F_ETH-USDT_221230" u="1"/>
        <s v="O_P_SHIB-USDT-SWAP" u="1"/>
        <s v="BTC221230" u="1"/>
        <s v="BDOTUSDT" u="1"/>
      </sharedItems>
    </cacheField>
    <cacheField name="position" numFmtId="0">
      <sharedItems containsString="0" containsBlank="1" containsNumber="1" minValue="-4458754" maxValue="892536"/>
    </cacheField>
    <cacheField name="notional" numFmtId="0">
      <sharedItems containsString="0" containsBlank="1" containsNumber="1" minValue="-76372325" maxValue="44982695.780753799"/>
    </cacheField>
    <cacheField name="mark_price" numFmtId="0">
      <sharedItems containsString="0" containsBlank="1" containsNumber="1" minValue="2.673066E-2" maxValue="23890"/>
    </cacheField>
    <cacheField name="unrealized_pnl" numFmtId="0">
      <sharedItems containsString="0" containsBlank="1" containsNumber="1" minValue="-766336.55296322005" maxValue="5269.5321930500004"/>
    </cacheField>
    <cacheField name="instrument_type" numFmtId="0">
      <sharedItems containsBlank="1" count="4">
        <s v="SWAP"/>
        <s v="FUTURE"/>
        <s v="CME FUTURE"/>
        <m/>
      </sharedItems>
    </cacheField>
    <cacheField name="expiration_time" numFmtId="0">
      <sharedItems containsNonDate="0" containsDate="1" containsString="0" containsBlank="1" minDate="2023-02-25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34">
        <s v="BTC"/>
        <s v="ETH"/>
        <s v="AXS"/>
        <s v="BCH"/>
        <s v="EOS"/>
        <s v="ETC"/>
        <s v="LTC"/>
        <s v="MKR"/>
        <s v="OMG"/>
        <s v="YFI"/>
        <s v="ZIL"/>
        <s v="AVAX"/>
        <s v="COMP"/>
        <s v="LINK"/>
        <s v="ATOM"/>
        <m/>
        <s v="YFII" u="1"/>
        <s v="AAVE" u="1"/>
        <s v="USD" u="1"/>
        <s v="KSM" u="1"/>
        <s v="SHIB" u="1"/>
        <s v="XRP" u="1"/>
        <s v="DOT" u="1"/>
        <s v="BNB" u="1"/>
        <s v="USDC" u="1"/>
        <s v="BSV" u="1"/>
        <s v="OXT" u="1"/>
        <s v="TRX" u="1"/>
        <s v="ADA" u="1"/>
        <s v="underlying" u="1"/>
        <s v="FIL" u="1"/>
        <s v="USDT" u="1"/>
        <s v="BUSD" u="1"/>
        <s v="ENJ" u="1"/>
      </sharedItems>
    </cacheField>
    <cacheField name="Muliplier" numFmtId="0">
      <sharedItems containsBlank="1" containsMixedTypes="1" containsNumber="1" minValue="0.01" maxValue="100"/>
    </cacheField>
    <cacheField name="Coin Equivalent" numFmtId="0">
      <sharedItems containsBlank="1" containsMixedTypes="1" containsNumber="1" minValue="-4458754" maxValue="75329.399999999994"/>
    </cacheField>
    <cacheField name="Exposure" numFmtId="0">
      <sharedItems containsBlank="1" containsMixedTypes="1" containsNumber="1" minValue="-76271919.435952991" maxValue="46480344.941966288"/>
    </cacheField>
    <cacheField name="days_to_expiry" numFmtId="0">
      <sharedItems containsBlank="1" containsMixedTypes="1" containsNumber="1" minValue="23.083333333335759" maxValue="28091.416666666664"/>
    </cacheField>
    <cacheField name="Bucket" numFmtId="0">
      <sharedItems containsBlank="1" count="12">
        <s v="PERP"/>
        <s v="Mar 23"/>
        <s v="Jun 23"/>
        <s v="CME Feb 23"/>
        <s v="CME Mar 23"/>
        <s v=""/>
        <m/>
        <s v="CME Dec 23" u="1"/>
        <s v="CME Jan 23" u="1"/>
        <s v="Dec 22" u="1"/>
        <s v="CME Nov 22" u="1"/>
        <s v="CME Dec 22" u="1"/>
      </sharedItems>
    </cacheField>
    <cacheField name="Long_short" numFmtId="0">
      <sharedItems containsBlank="1" count="5">
        <s v="LONG"/>
        <s v="SHORT"/>
        <s v=""/>
        <m/>
        <s v="HEDGE" u="1"/>
      </sharedItems>
    </cacheField>
    <cacheField name="Bucket_LongShort" numFmtId="0">
      <sharedItems containsBlank="1" count="26">
        <s v="PERP LONG"/>
        <s v="Mar 23 SHORT"/>
        <s v="Jun 23 SHORT"/>
        <s v="PERP SHORT"/>
        <s v="CME Feb 23 SHORT"/>
        <s v="CME Mar 23 SHORT"/>
        <s v=""/>
        <m/>
        <s v="Mar 23 LONG" u="1"/>
        <s v="Jun 23 LONG" u="1"/>
        <s v="CASH SHORT" u="1"/>
        <s v="COIN LONG" u="1"/>
        <s v="CME Dec 22 HEDGE" u="1"/>
        <s v="CME Nov 22 HEDGE" u="1"/>
        <s v="CME Oct 22 HEDGE" u="1"/>
        <s v="CME Sep 22 HEDGE" u="1"/>
        <s v="CME Jan 23 LONG" u="1"/>
        <s v="CME Dec 23 HEDGE" u="1"/>
        <s v="CME Jan 23 HEDGE" u="1"/>
        <s v="CME Feb 23 LONG" u="1"/>
        <s v="COIN SHORT" u="1"/>
        <s v="CME Jan 23 SHORT" u="1"/>
        <s v="Nov 22 LONG" u="1"/>
        <s v="Dec 22 LONG" u="1"/>
        <s v="Dec 22 SHORT" u="1"/>
        <s v="CME Dec 22 LONG" u="1"/>
      </sharedItems>
    </cacheField>
    <cacheField name="shifted_notional" numFmtId="0">
      <sharedItems containsBlank="1" containsMixedTypes="1" containsNumber="1" minValue="-77136048.25" maxValue="44982695.780753799"/>
    </cacheField>
    <cacheField name="shifted_mark" numFmtId="0">
      <sharedItems containsBlank="1" containsMixedTypes="1" containsNumber="1" minValue="2.673066E-2" maxValue="24128.9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763723.25" maxValue="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59.698980439818" createdVersion="8" refreshedVersion="8" minRefreshableVersion="3" recordCount="554" xr:uid="{A4466610-AF15-461C-B817-ABD74A2F2EAA}">
  <cacheSource type="worksheet">
    <worksheetSource ref="C1:Z1048576" sheet="asset_&amp;_open_positions"/>
  </cacheSource>
  <cacheFields count="24">
    <cacheField name="counterparty" numFmtId="0">
      <sharedItems containsBlank="1" count="23">
        <s v="BINANCE"/>
        <s v="DYDX"/>
        <s v="HUOBI"/>
        <s v="OKEX"/>
        <s v="ED&amp;F"/>
        <s v="BTFX"/>
        <s v="BTSE"/>
        <s v="BULL"/>
        <s v="DEFI"/>
        <s v="GATE"/>
        <s v="KRKE"/>
        <s v="GALAXY"/>
        <s v="LMAC"/>
        <s v="LMAX"/>
        <s v="PITX"/>
        <s v="SHFT WALLET"/>
        <s v="WOOX"/>
        <s v="FBLK"/>
        <s v="ORCHID"/>
        <s v="RIPPLE"/>
        <s v="WEDBUSH"/>
        <s v="CASH"/>
        <m/>
      </sharedItems>
    </cacheField>
    <cacheField name="account" numFmtId="0">
      <sharedItems containsBlank="1" count="78">
        <s v="BINE-2-S1-F"/>
        <s v="BINE-2-S1-P"/>
        <s v="BINE-2-S2-P"/>
        <s v="DYDX-1-M-P"/>
        <s v="HUBI-1-M-P"/>
        <s v="OKEX-2-M"/>
        <s v="OKEX-2-S3"/>
        <s v="UNMBF222"/>
        <s v="BINE-2-S1-E"/>
        <s v="BINE-2-S1-M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EFI-STRAT-5"/>
        <s v="DEFI-STRAT-6"/>
        <s v="DEFI-STRAT-8"/>
        <s v="FUB2-M"/>
        <s v="FUBI-M"/>
        <s v="GATE-1-M-C"/>
        <s v="GATE-1-M-E"/>
        <s v="GATE-1-M-M"/>
        <s v="GATE-1-M-PT"/>
        <s v="HUB2-E"/>
        <s v="HUB2-M"/>
        <s v="HUBI-1-M-PT"/>
        <s v="HUBI-E"/>
        <s v="HUBI-M"/>
        <s v="KRKE"/>
        <s v="LEND-GACM"/>
        <s v="LMAC"/>
        <s v="LMAX"/>
        <s v="OKEX-2-S1"/>
        <s v="OKEX-2-S2"/>
        <s v="OKEX-2-M-W"/>
        <s v="PITX-E"/>
        <s v="SHFT-1-W"/>
        <s v="WOOX-1-M-E"/>
        <s v="FBLK"/>
        <s v="BINE-2-S1-M Margin Loan"/>
        <s v="DEFI-STRAT-8 Loan"/>
        <s v="LEND-BULL"/>
        <s v="LEND-HUBI"/>
        <s v="LEND-OXTF"/>
        <s v="LEND-XRPF"/>
        <s v="OKEX-2-M Margin Loan"/>
        <s v="WOOX-1-M-E Margin Loan"/>
        <s v="WEDBUSH"/>
        <s v="CASH"/>
        <s v="ED&amp;F Man Capital"/>
        <m/>
        <s v="" u="1"/>
        <s v="BULL-2-M-M" u="1"/>
        <s v="FTXE-1-M-E Margin Loan" u="1"/>
        <s v="HUBI-M Margin Loan" u="1"/>
        <s v="FBLK-LEND-GACM" u="1"/>
        <s v="OKEX-2-S3 Margin Loan" u="1"/>
        <s v="DEFI-STRAT-1 Loan" u="1"/>
        <s v="BULL-2-M-M Loan" u="1"/>
        <s v="LEND-HUBS6" u="1"/>
        <s v="CME" u="1"/>
        <s v="account" u="1"/>
        <s v="FBLK-DEFI-STRAT002" u="1"/>
        <s v="HUB2-M Margin Loan" u="1"/>
        <s v="FTXE-1-M-E" u="1"/>
        <s v="HUBI-3-S3-M" u="1"/>
        <s v="FTXE-1-M" u="1"/>
        <s v="HUBI-3-S3-E" u="1"/>
        <s v="HUBI-3-S3-M Loan" u="1"/>
        <s v="LEND-LMAC" u="1"/>
        <s v="HUBI-3-S3-F" u="1"/>
        <s v="BINE-2-S2-E" u="1"/>
      </sharedItems>
    </cacheField>
    <cacheField name="instrument" numFmtId="0">
      <sharedItems containsBlank="1" count="219">
        <s v="B_P_BTC-USD-SWAP"/>
        <s v="B_P_ETH-USD-SWAP"/>
        <s v="B_F_BTC-USD_230331"/>
        <s v="B_F_BTC-USD_230630"/>
        <s v="B_F_ETH-USD_230331"/>
        <s v="BAXSUSDT"/>
        <s v="BBCHUSDT"/>
        <s v="BBTCUSDT"/>
        <s v="BEOSUSDT"/>
        <s v="BETCUSDT"/>
        <s v="BETHUSDT"/>
        <s v="BLTCUSDT"/>
        <s v="BMKRUSDT"/>
        <s v="BOMGUSDT"/>
        <s v="BYFIUSDT"/>
        <s v="BZILUSDT"/>
        <s v="BAVAXUSDT"/>
        <s v="BCOMPUSDT"/>
        <s v="BLINKUSDT"/>
        <s v="B_F_BTC-USDT_230331"/>
        <s v="B_F_ETH-USDT_230331"/>
        <s v="D_T_BTC_USDC_SWAP"/>
        <s v="D_T_ATOM_USDC_SWAP"/>
        <s v="H_P_ETH-USD-SWAP"/>
        <s v="O_P_BTC-USD-SWAP"/>
        <s v="O_P_ETH-USD-SWAP"/>
        <s v="O_P_BTC-USDT-SWAP"/>
        <s v="O_P_EOS-USDT-SWAP"/>
        <s v="O_P_ETH-USDT-SWAP"/>
        <s v="O_F_BTC-USD_230331"/>
        <s v="O_F_BTC-USD_230630"/>
        <s v="O_F_ETH-USD_230331"/>
        <s v="O_P_LINK-USDT-SWAP"/>
        <s v="O_F_BTC-USDT_230331"/>
        <s v="O_F_BTC-USDT_230630"/>
        <s v="O_F_ETH-USDT_230331"/>
        <s v="O_F_ETH-USDT_230630"/>
        <s v="O_P_AXS-USDT-SWAP"/>
        <s v="ETHG3"/>
        <s v="BTCG3"/>
        <s v="ETHH3"/>
        <s v="BTCH3"/>
        <s v="AAVE"/>
        <s v="ADA"/>
        <s v="ALGO"/>
        <s v="ATOM"/>
        <s v="AVAX"/>
        <s v="BAT"/>
        <s v="BCH"/>
        <s v="BTC"/>
        <s v="BUSD"/>
        <s v="COMP"/>
        <s v="CRV"/>
        <s v="DASH"/>
        <s v="DOGE"/>
        <s v="DOT"/>
        <s v="ENJ"/>
        <s v="EOS"/>
        <s v="ETC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TRX"/>
        <s v="UNI"/>
        <s v="USDT"/>
        <s v="XLM"/>
        <s v="XRP"/>
        <s v="XTZ"/>
        <s v="YFI"/>
        <s v="ZIL"/>
        <s v="BNB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3FEB23-104C"/>
        <s v="OAAVEUSDC/AAVE-06JAN23-62.5C"/>
        <s v="OAAVEUSDC/AAVE-16DEC22-72.5C"/>
        <s v="OAAVEUSDC/AAVE-25NOV22-72.5C"/>
        <s v="OWAVAXUSDC.E/WAVAX-03FEB23-22.5C"/>
        <s v="OWAVAXUSDC.E/WAVAX-06JAN23-12.25C"/>
        <s v="OWAVAXUSDC.E/WAVAX-09DEC22-15.5C"/>
        <s v="OWAVAXUSDC.E/WAVAX-16DEC22-15.25C"/>
        <s v="OWAVAXUSDC.E/WAVAX-20JAN23-20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20JAN23-1600C"/>
        <s v="OWETHUSDC/WSTETH-30DEC22-1350C"/>
        <s v="WAVAX"/>
        <s v="WETH"/>
        <s v="DAI"/>
        <s v="MIM"/>
        <s v="AURA"/>
        <s v="BAL"/>
        <s v="STETH"/>
        <s v="OBALUSDC/BAL-30DEC22-7.6C"/>
        <s v="OPERPUSDC/PERP-30DEC22-0.54C"/>
        <s v="OSAMBUSDC/SAMB-24FEB23-0.023C"/>
        <s v="OSPELLUSDC/SPELL-27JAN23-0.00078C"/>
        <s v="OSPELLUSDC/SPELL-30DEC22-0.00079C"/>
        <s v="FXS"/>
        <s v="BSV"/>
        <s v="ETHF"/>
        <s v="ROSE"/>
        <s v="SOV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BTCZ2" u="1"/>
        <s v="B_F_BTC-USD_221230" u="1"/>
        <s v="B_F_ETH-USD_221230" u="1"/>
        <s v="BTRXUSDT" u="1"/>
        <s v="OPERPUSDC/PERP-27JAN23-0.53C" u="1"/>
        <s v="AUSDC" u="1"/>
        <s v="FRXETH" u="1"/>
        <s v="AURAB-STETH-STABLE-VAULT" u="1"/>
        <s v="OAAVEUSDC/AAVE-13JAN23-62.5C" u="1"/>
        <s v="ETHF3" u="1"/>
        <s v="PERP" u="1"/>
        <s v="ETH221230" u="1"/>
        <s v="B_F_BTC-USDT_221230" u="1"/>
        <s v="B_F_ETH-USDT_221230" u="1"/>
        <s v="ETHZ2" u="1"/>
        <s v="AAVAUSDC" u="1"/>
        <s v="VARIABLEDEBTUSDT" u="1"/>
        <s v="OAAVEUSDC/AAVE-20JAN23-80C" u="1"/>
        <s v="BENJUSDT" u="1"/>
        <s v="O_F_BTC-USD_221230" u="1"/>
        <s v="O_F_ETH-USD_221230" u="1"/>
        <s v="O_P_BCH-USDT-SWAP" u="1"/>
        <s v="O_P_DOT-USDT-SWAP" u="1"/>
        <s v="O_P_LTC-USDT-SWAP" u="1"/>
        <s v="H_P_BTC-USD-SWAP" u="1"/>
        <s v="BFILUSDT" u="1"/>
        <s v="VARIABLEDEBTAVAUSDT" u="1"/>
        <s v="H_T_BTC_USDT_SWAP" u="1"/>
        <s v="H_T_ETH_USDT_SWAP" u="1"/>
        <s v="BTCF3" u="1"/>
        <s v="O_F_BTC-USDT_221230" u="1"/>
        <s v="O_F_ETH-USDT_221230" u="1"/>
        <s v="RETH" u="1"/>
        <s v="O_P_SHIB-USDT-SWAP" u="1"/>
        <s v="BTC221230" u="1"/>
        <s v="WBTC" u="1"/>
        <s v="BDOTUSDT" u="1"/>
      </sharedItems>
    </cacheField>
    <cacheField name="position" numFmtId="43">
      <sharedItems containsString="0" containsBlank="1" containsNumber="1" minValue="-10040040859.104401" maxValue="10037839201.25"/>
    </cacheField>
    <cacheField name="notional" numFmtId="43">
      <sharedItems containsString="0" containsBlank="1" containsNumber="1" minValue="-89719431.023040101" maxValue="68670436.539650694"/>
    </cacheField>
    <cacheField name="mark_price" numFmtId="43">
      <sharedItems containsString="0" containsBlank="1" containsNumber="1" minValue="0" maxValue="23890"/>
    </cacheField>
    <cacheField name="unrealized_pnl" numFmtId="43">
      <sharedItems containsString="0" containsBlank="1" containsNumber="1" minValue="-766336.55296322005" maxValue="5269.5321930500004"/>
    </cacheField>
    <cacheField name="instrument_type" numFmtId="0">
      <sharedItems containsBlank="1" count="15">
        <s v="SWAP"/>
        <s v="FUTURE"/>
        <s v="CME FUTURE"/>
        <s v="ASSET"/>
        <s v="UNREALIZED"/>
        <s v="MARGINLOAN"/>
        <s v="EXCHLOAN"/>
        <s v="FUND"/>
        <s v="LOAN"/>
        <s v="COLLATERAL"/>
        <m/>
        <s v="" u="1"/>
        <s v="CASH" u="1"/>
        <s v="instrument_type" u="1"/>
        <s v="ED&amp;F" u="1"/>
      </sharedItems>
    </cacheField>
    <cacheField name="expiration_time" numFmtId="0">
      <sharedItems containsNonDate="0" containsDate="1" containsString="0" containsBlank="1" minDate="2023-02-01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65">
        <s v="BTC"/>
        <s v="ETH"/>
        <s v="AXS"/>
        <s v="BCH"/>
        <s v="EOS"/>
        <s v="ETC"/>
        <s v="LTC"/>
        <s v="MKR"/>
        <s v="OMG"/>
        <s v="YFI"/>
        <s v="ZIL"/>
        <s v="AVAX"/>
        <s v="COMP"/>
        <s v="LINK"/>
        <s v="ATOM"/>
        <s v="AAVE"/>
        <s v="ADA"/>
        <s v="ALGO"/>
        <s v="BAT"/>
        <s v="BUSD"/>
        <s v="CRV"/>
        <s v="DASH"/>
        <s v="DOGE"/>
        <s v="DOT"/>
        <s v="ENJ"/>
        <s v="EUR"/>
        <s v="FIL"/>
        <s v="FTM"/>
        <s v="GRT"/>
        <s v="HBAR"/>
        <s v="MANA"/>
        <s v="MATIC"/>
        <s v="OXT"/>
        <s v="SHIB"/>
        <s v="SOL"/>
        <s v="SUSHI"/>
        <s v="TRX"/>
        <s v="UNI"/>
        <s v="USDT"/>
        <s v="XLM"/>
        <s v="XRP"/>
        <s v="XTZ"/>
        <s v="BNB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3FEB23-104C"/>
        <s v="OAAVEUSDC/AAVE-06JAN23-62.5C"/>
        <s v="OAAVEUSDC/AAVE-16DEC22-72.5C"/>
        <s v="OAAVEUSDC/AAVE-25NOV22-72.5C"/>
        <s v="OWAVAXUSDC.E/WAVAX-03FEB23-22.5C"/>
        <s v="OWAVAXUSDC.E/WAVAX-06JAN23-12.25C"/>
        <s v="OWAVAXUSDC.E/WAVAX-09DEC22-15.5C"/>
        <s v="OWAVAXUSDC.E/WAVAX-16DEC22-15.25C"/>
        <s v="OWAVAXUSDC.E/WAVAX-20JAN23-20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20JAN23-1600C"/>
        <s v="OWETHUSDC/WSTETH-30DEC22-1350C"/>
        <s v="WAVAX"/>
        <s v="WETH"/>
        <s v="DAI"/>
        <s v="MIM"/>
        <s v="AURA"/>
        <s v="BAL"/>
        <s v="STETH"/>
        <s v="OBALUSDC/BAL-30DEC22-7.6C"/>
        <s v="OPERPUSDC/PERP-30DEC22-0.54C"/>
        <s v="OSAMBUSDC/SAMB-24FEB23-0.023C"/>
        <s v="OSPELLUSDC/SPELL-27JAN23-0.00078C"/>
        <s v="OSPELLUSDC/SPELL-30DEC22-0.00079C"/>
        <s v="FXS"/>
        <s v="BSV"/>
        <s v="ETHF"/>
        <s v="ROSE"/>
        <s v="SOV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" u="1"/>
        <s v="SRM" u="1"/>
        <s v="CVXCRV" u="1"/>
        <s v="OPERPUSDC/PERP-27JAN23-0.53C" u="1"/>
        <s v="AUSDC" u="1"/>
        <s v="FRXETH" u="1"/>
        <s v="AURAB-STETH-STABLE-VAULT" u="1"/>
        <s v="OAAVEUSDC/AAVE-13JAN23-62.5C" u="1"/>
        <s v="PAX" u="1"/>
        <s v="PERP" u="1"/>
        <s v="OWETHUSDC_WSTETH-04NOV22-1700C_ETH_SWAA" u="1"/>
        <s v="KFEE" u="1"/>
        <s v="AWETH" u="1"/>
        <s v="HUSD" u="1"/>
        <s v="AAVAUSDC" u="1"/>
        <s v="VARIABLEDEBTUSDT" u="1"/>
        <s v="OAAVEUSDC/AAVE-20JAN23-80C" u="1"/>
        <s v="ETHPOW" u="1"/>
        <s v="OWETHUSDC_WSTETH-09SEP22-1900C_ETH_1Z8K" u="1"/>
        <s v="VARIABLEDEBTAVAUSDT" u="1"/>
        <s v="underlying" u="1"/>
        <s v="RETH" u="1"/>
        <s v="ETF" u="1"/>
        <s v="WBTC" u="1"/>
      </sharedItems>
    </cacheField>
    <cacheField name="Muliplier" numFmtId="0">
      <sharedItems containsBlank="1" containsMixedTypes="1" containsNumber="1" minValue="0.01" maxValue="100"/>
    </cacheField>
    <cacheField name="Coin Equivalent" numFmtId="43">
      <sharedItems containsBlank="1" containsMixedTypes="1" containsNumber="1" minValue="-10040040859.104401" maxValue="10037839201.25"/>
    </cacheField>
    <cacheField name="Exposure" numFmtId="0">
      <sharedItems containsBlank="1" containsMixedTypes="1" containsNumber="1" minValue="-89719431.023039773" maxValue="68670436.539650515"/>
    </cacheField>
    <cacheField name="days_to_expiry" numFmtId="0">
      <sharedItems containsBlank="1" containsMixedTypes="1" containsNumber="1" containsInteger="1" minValue="0" maxValue="28091"/>
    </cacheField>
    <cacheField name="Bucket" numFmtId="0">
      <sharedItems containsBlank="1" count="23">
        <s v="PERP"/>
        <s v="Mar 23"/>
        <s v="Jun 23"/>
        <s v="CME Feb 23"/>
        <s v="CME Mar 23"/>
        <s v="COIN"/>
        <s v="CASH"/>
        <s v=""/>
        <m/>
        <s v="M1" u="1"/>
        <s v="CME Oct 22" u="1"/>
        <s v="M3" u="1"/>
        <s v="M7" u="1"/>
        <s v="CME Sep 22" u="1"/>
        <s v="CME Jan 23" u="1"/>
        <s v="Sep 22" u="1"/>
        <s v="Jan 23" u="1"/>
        <s v="W2" u="1"/>
        <s v="Nov 22" u="1"/>
        <s v="Dec 22" u="1"/>
        <s v="CME Nov 22" u="1"/>
        <s v="CME Dec 22" u="1"/>
        <s v="Oct 22" u="1"/>
      </sharedItems>
    </cacheField>
    <cacheField name="Long_short" numFmtId="0">
      <sharedItems containsBlank="1"/>
    </cacheField>
    <cacheField name="Bucket_LongShort" numFmtId="0">
      <sharedItems containsBlank="1" count="44">
        <s v="PERP LONG"/>
        <s v="Mar 23 SHORT"/>
        <s v="Jun 23 SHORT"/>
        <s v="PERP SHORT"/>
        <s v="CME Feb 23 SHORT"/>
        <s v="CME Mar 23 SHORT"/>
        <s v="COIN LONG"/>
        <s v="CASH LONG"/>
        <s v="COIN SHORT"/>
        <s v="CASH SHORT"/>
        <s v=""/>
        <m/>
        <s v="Mar 23 LONG" u="1"/>
        <s v="Jun 23 LONG" u="1"/>
        <s v="M0 LONG" u="1"/>
        <s v="M1 SHORT" u="1"/>
        <s v="M2 LONG" u="1"/>
        <s v="M3 SHORT" u="1"/>
        <s v="M4 LONG" u="1"/>
        <e v="#VALUE!" u="1"/>
        <s v="M7 SHORT" u="1"/>
        <s v="W2 LONG" u="1"/>
        <s v="CME Dec 22 HEDGE" u="1"/>
        <s v="CME Nov 22 HEDGE" u="1"/>
        <s v="CME Oct 22 HEDGE" u="1"/>
        <s v="CME Sep 22 HEDGE" u="1"/>
        <s v="CME Jan 23 LONG" u="1"/>
        <s v="CME Jan 23 HEDGE" u="1"/>
        <s v="Sep 22 LONG" u="1"/>
        <s v="Sep 22 SHORT" u="1"/>
        <s v="CME Feb 23 LONG" u="1"/>
        <s v="M0 SHORT" u="1"/>
        <s v="M1 LONG" u="1"/>
        <s v="M3 LONG" u="1"/>
        <s v="Jan 23 SHORT" u="1"/>
        <s v="M7 LONG" u="1"/>
        <s v="CME Jan 23 SHORT" u="1"/>
        <s v="Nov 22 LONG" u="1"/>
        <s v="Nov 22 SHORT" u="1"/>
        <s v="Dec 22 LONG" u="1"/>
        <s v="Dec 22 SHORT" u="1"/>
        <s v="CME Dec 22 LONG" u="1"/>
        <s v="W2 SHORT" u="1"/>
        <s v="Oct 22 LONG" u="1"/>
      </sharedItems>
    </cacheField>
    <cacheField name="shifted_notional" numFmtId="166">
      <sharedItems containsBlank="1" containsMixedTypes="1" containsNumber="1" minValue="-89719431.023040101" maxValue="68670436.539650694"/>
    </cacheField>
    <cacheField name="shifted_mark" numFmtId="164">
      <sharedItems containsBlank="1" containsMixedTypes="1" containsNumber="1" minValue="0" maxValue="24128.9"/>
    </cacheField>
    <cacheField name="Shift" numFmtId="0">
      <sharedItems containsBlank="1" containsMixedTypes="1" containsNumber="1" minValue="0" maxValue="0.01"/>
    </cacheField>
    <cacheField name="shift_delta" numFmtId="165">
      <sharedItems containsBlank="1" containsMixedTypes="1" containsNumber="1" minValue="-763723.25" maxValue="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59.698986342592" createdVersion="8" refreshedVersion="8" minRefreshableVersion="3" recordCount="581" xr:uid="{891BA67E-0398-4751-B8B1-20204BB2FA7C}">
  <cacheSource type="worksheet">
    <worksheetSource ref="E1:W1048576" sheet="NetAssets"/>
  </cacheSource>
  <cacheFields count="19">
    <cacheField name="instrument" numFmtId="0">
      <sharedItems containsBlank="1"/>
    </cacheField>
    <cacheField name="position" numFmtId="43">
      <sharedItems containsString="0" containsBlank="1" containsNumber="1" minValue="-10040040859.104401" maxValue="10037839201.25"/>
    </cacheField>
    <cacheField name="notional" numFmtId="165">
      <sharedItems containsString="0" containsBlank="1" containsNumber="1" minValue="-89719431.023040101" maxValue="68670436.539650694" count="1254">
        <n v="96985.943065669606"/>
        <n v="105518.547814433"/>
        <n v="45850.268974609797"/>
        <n v="6.3263680622242496E-2"/>
        <n v="46496.918627015402"/>
        <n v="17904.5115115345"/>
        <n v="42695.4494526985"/>
        <n v="1526662.34757816"/>
        <n v="4098152.1334061702"/>
        <n v="113431.955227661"/>
        <n v="1.73772492138346E-2"/>
        <n v="55176.242777198"/>
        <n v="29059.793609328899"/>
        <n v="70550.165096022101"/>
        <n v="16508.952778913801"/>
        <n v="117099.907399524"/>
        <n v="3763.0694080398298"/>
        <n v="1117952.0706279001"/>
        <n v="865487.24741752294"/>
        <n v="1.12613490938377"/>
        <n v="143139.241303382"/>
        <n v="17780.2267954688"/>
        <n v="27894.806630665102"/>
        <n v="28429.2092884624"/>
        <n v="51569.048218922399"/>
        <n v="16779.406968877101"/>
        <n v="61356.399457685096"/>
        <n v="432.08532043347202"/>
        <n v="30188.3747063095"/>
        <n v="34363.707010603299"/>
        <n v="120299.455105644"/>
        <n v="99110.1725395018"/>
        <n v="26233.058451793098"/>
        <n v="3.0901486344288598"/>
        <n v="36679.508288373603"/>
        <n v="14239.5865663493"/>
        <n v="82270.262860393297"/>
        <n v="12066.1890735128"/>
        <n v="66683.442577633905"/>
        <n v="5451.32310502993"/>
        <n v="534377.75786232704"/>
        <n v="25847446.948344801"/>
        <n v="-840396.17445565399"/>
        <n v="11189535.211462401"/>
        <n v="-76797.929409872304"/>
        <n v="741720.79858728405"/>
        <n v="40381869.706256799"/>
        <n v="3.5165891612728899"/>
        <n v="25140085.742067501"/>
        <n v="496.22638104738098"/>
        <n v="13520370.679509699"/>
        <n v="34985352.785159796"/>
        <n v="-1350990.84496803"/>
        <n v="3.790622785295E-3"/>
        <n v="824229.58775740699"/>
        <n v="-15689.810933426499"/>
        <n v="189.780667720015"/>
        <n v="32.835853874323298"/>
        <n v="7.6901955749380302E-2"/>
        <n v="2.755467E-2"/>
        <n v="0"/>
        <n v="29.892633034055599"/>
        <n v="1372.68815305117"/>
        <n v="1207.4056066917501"/>
        <n v="967.89630672792703"/>
        <n v="252.894072025139"/>
        <n v="125335.8"/>
        <n v="35862.770171338001"/>
        <n v="68670436.539650694"/>
        <n v="27730505.295899998"/>
        <n v="5716338.3762200195"/>
        <n v="1054453.7489060501"/>
        <n v="848345.21613850095"/>
        <n v="1663498.5555"/>
        <n v="25133016.805657301"/>
        <n v="8623994.6039000005"/>
        <n v="1633344.7697484"/>
        <n v="1736330.93527194"/>
        <n v="0.50007486134171597"/>
        <n v="0.297132206371297"/>
        <n v="10.865271124260699"/>
        <n v="0.17588138862059099"/>
        <n v="6026.37320932475"/>
        <n v="13974.3116962326"/>
        <n v="33229.455859805501"/>
        <n v="188.786667149176"/>
        <n v="4680.3498962476497"/>
        <n v="60008.983361006001"/>
        <n v="2882.1753663816298"/>
        <n v="218192.560026847"/>
        <n v="5197.9030852578499"/>
        <n v="857.07679042521704"/>
        <n v="184920.647186413"/>
        <n v="813.62662015372405"/>
        <n v="486519.28284357098"/>
        <n v="198362.32725068799"/>
        <n v="144360.837073103"/>
        <n v="33.612332704076501"/>
        <n v="1033.87105328545"/>
        <n v="1908554.20565839"/>
        <n v="841.47270483745206"/>
        <n v="2188310.3524293802"/>
        <n v="139.093366564565"/>
        <n v="23.133463085667799"/>
        <n v="4531.8675515800496"/>
        <n v="1452.74503051887"/>
        <n v="2418930.2666682601"/>
        <n v="736.43432172985604"/>
        <n v="2528271.8358410602"/>
        <n v="3266.8114311875102"/>
        <n v="12022444.141267801"/>
        <n v="7894.2924277071497"/>
        <n v="3.9724287429936703E-9"/>
        <n v="6.8145885812454701E-6"/>
        <n v="20.553552259388599"/>
        <n v="9.4895078613938596E-4"/>
        <n v="3.2332935651830199E-8"/>
        <n v="2.2367513521128399E-7"/>
        <n v="4.9253780811484998E-5"/>
        <n v="1.0044362915612399E-6"/>
        <n v="6.3193223607952295E-10"/>
        <n v="4.1389184898682303E-8"/>
        <n v="2.2804362787754002E-3"/>
        <n v="99.336295910511296"/>
        <n v="4.9025080531124603"/>
        <n v="0.123126364501585"/>
        <n v="6.3215185098984303"/>
        <n v="3.9969058952948999E-2"/>
        <n v="15.814103377376799"/>
        <n v="1.5652523183351199"/>
        <n v="0.45062356624178601"/>
        <n v="718.81896715229504"/>
        <n v="6.0517775447992701E-2"/>
        <n v="0.22501016801974499"/>
        <n v="2.3683439245073701"/>
        <n v="10195.946399504201"/>
        <n v="450.74142219525697"/>
        <n v="3.6126418472135603E-4"/>
        <n v="3.8383688663409399E-3"/>
        <n v="5.4064894645220397E-6"/>
        <n v="265.46352410260198"/>
        <n v="25396.363325540598"/>
        <n v="4.73289204587019"/>
        <n v="1.6389195565021599"/>
        <n v="59.399716266422701"/>
        <n v="10047.9980409983"/>
        <n v="1.00009782596926E-8"/>
        <n v="3.0714914113312101E-5"/>
        <n v="1.3629177162490899E-6"/>
        <n v="4.34396494947714E-7"/>
        <n v="1.0777645217276699E-8"/>
        <n v="1.6417926937161598E-5"/>
        <n v="7.2166244369699703E-8"/>
        <n v="3.2624220683829099"/>
        <n v="2.68491642437752E-5"/>
        <n v="8.8398904046197604"/>
        <n v="1.2748318322015301E-4"/>
        <n v="7.2986969540571503E-2"/>
        <n v="1.30318948484314E-6"/>
        <n v="394826.10535633902"/>
        <n v="-285.39078075130999"/>
        <n v="2.52002492954999E-2"/>
        <n v="2.2598033115477199"/>
        <n v="240535.20797787199"/>
        <n v="-60.142478314749397"/>
        <n v="6.9006084528750499E-3"/>
        <n v="0.24880991821892601"/>
        <n v="0.85178370673186798"/>
        <n v="3.0740343624088399E-5"/>
        <n v="7.9401012309632203E-5"/>
        <n v="3.1999734947466099"/>
        <n v="39167.881731507499"/>
        <n v="155.183779518694"/>
        <n v="0.143311108228726"/>
        <n v="4.3696716172930398E-8"/>
        <n v="6.5268399592615396E-8"/>
        <n v="1.98916204174477E-2"/>
        <n v="0.64911727083388604"/>
        <n v="0.32265632848832898"/>
        <n v="5.5512923195214703E-3"/>
        <n v="335179.58773300302"/>
        <n v="2.1616038303055E-4"/>
        <n v="8.98895935123487"/>
        <n v="3.3789448301495399"/>
        <n v="7.8495446637051897E-3"/>
        <n v="4364510.7724563899"/>
        <n v="6.6257040254458204E-3"/>
        <n v="993.992697592544"/>
        <n v="5.5069508628741801E-3"/>
        <n v="2.47962131715289E-2"/>
        <n v="3.5338691833542999E-3"/>
        <n v="2.9304866496551299E-6"/>
        <n v="259114.86910894001"/>
        <n v="4.7204932740448296E-9"/>
        <n v="2583.48191007572"/>
        <n v="2026424.8874558201"/>
        <n v="4490102.28508972"/>
        <n v="3555.2218957369"/>
        <n v="13307.621616917701"/>
        <n v="130453.968542556"/>
        <n v="5.8266912386357097"/>
        <n v="52754.5519506813"/>
        <n v="1.3237799068225"/>
        <n v="137.26951800672299"/>
        <n v="2.37409384383005E-3"/>
        <n v="0.423886794756764"/>
        <n v="5836.9322024600897"/>
        <n v="0.14515358711131399"/>
        <n v="1.50970447399295E-2"/>
        <n v="0.24820953919834901"/>
        <n v="5.4665470980329901E-3"/>
        <n v="4.0232628446472602E-4"/>
        <n v="2129.0789941788398"/>
        <n v="1.4364449732165299E-6"/>
        <n v="718795.67509833199"/>
        <n v="1.8155176503011899E-4"/>
        <n v="0.27262798240686897"/>
        <n v="7.51358956508055"/>
        <n v="8.0448273954485203E-3"/>
        <n v="1432.99223971929"/>
        <n v="1.07717067988575E-3"/>
        <n v="0.10359366741979401"/>
        <n v="12432.8442553859"/>
        <n v="8.5184598002497596E-3"/>
        <n v="7.8160839728942698E-4"/>
        <n v="13783.825155569401"/>
        <n v="22.590824715377199"/>
        <n v="3.5257798464299901"/>
        <n v="6117.3913156387098"/>
        <n v="11.611947660032"/>
        <n v="2.79732834516297"/>
        <n v="2.6417919465520202E-4"/>
        <n v="20.0142991117931"/>
        <n v="6.8127508479071302E-8"/>
        <n v="5.6008384470272203E-7"/>
        <n v="0.346508206503439"/>
        <n v="3062695.7821298102"/>
        <n v="0.644162528845305"/>
        <n v="2.2654795205623101E-4"/>
        <n v="3590.9359402872901"/>
        <n v="5.1265334191211202E-2"/>
        <n v="1362.5215072298699"/>
        <n v="4.3061045629475396"/>
        <n v="17.5087669097353"/>
        <n v="1.0262610581987601E-2"/>
        <n v="60791.9611186533"/>
        <n v="0.91008672140702895"/>
        <n v="3.1472336196958002E-5"/>
        <n v="4.9295088488236001"/>
        <n v="241.173914651692"/>
        <n v="447.13991672416199"/>
        <n v="10.7236701664804"/>
        <n v="13.087697378218801"/>
        <n v="918.26939943819104"/>
        <n v="74675.457613628503"/>
        <n v="1.22993559750922E-3"/>
        <n v="117320.5983"/>
        <n v="1.18297671452382E-2"/>
        <n v="8.2433200386499198E-4"/>
        <n v="0.29677903532865302"/>
        <n v="26480.8873063104"/>
        <n v="59586.431144905102"/>
        <n v="8786.1307143905306"/>
        <n v="62896.093070031297"/>
        <n v="27139.950482447999"/>
        <n v="766913.79893336503"/>
        <n v="11112.045307439699"/>
        <n v="6296.9871406883603"/>
        <n v="56502.553772164203"/>
        <n v="32330.477454205298"/>
        <n v="7080.7399110672404"/>
        <n v="32332.935651830201"/>
        <n v="2192016.3250705898"/>
        <n v="17289.838235031199"/>
        <n v="4656.4139169192404"/>
        <n v="8712.7851207882395"/>
        <n v="50516.371058789802"/>
        <n v="50221.814578062003"/>
        <n v="36083.1153185562"/>
        <n v="59748.3695124636"/>
        <n v="6687.4626389904597"/>
        <n v="5823.5292640164498"/>
        <n v="7922.8872094850203"/>
        <n v="59922.983768589998"/>
        <n v="87476.754849287099"/>
        <n v="28173.024289678699"/>
        <n v="40876.505087442703"/>
        <n v="10000978.2596926"/>
        <n v="9227.6418191393295"/>
        <n v="5477.8688075199198"/>
        <n v="14964.6414525617"/>
        <n v="0.82089634685808399"/>
        <n v="2.63E-3"/>
        <n v="10852.32411"/>
        <n v="6.1681801099060102E-3"/>
        <n v="1.10821006825841E-2"/>
        <n v="0.185976615468224"/>
        <n v="9.0016605100276103E-3"/>
        <n v="32889.9761502209"/>
        <n v="13466.218383097499"/>
        <n v="-10882.7122775402"/>
        <n v="18616783.197818499"/>
        <n v="-997396.85748764395"/>
        <n v="16634120.972058"/>
        <n v="-187569.36828145201"/>
        <n v="66040.045671138505"/>
        <n v="4444264.9560761498"/>
        <n v="487192.38197537698"/>
        <n v="1834.1121172951"/>
        <n v="93245.329666773105"/>
        <n v="4.1072188597306297E-3"/>
        <n v="6.46609549084106E-8"/>
        <n v="3.3809944845215E-4"/>
        <n v="5.2007785579538504E-7"/>
        <n v="2.0072700018306601E-4"/>
        <n v="1.8211241355420201E-7"/>
        <n v="1.17161610208973"/>
        <n v="1.0990049999999999E-2"/>
        <n v="1.2372650000000001E-2"/>
        <n v="3.4025954485702097E-4"/>
        <n v="6.5778299999999998E-3"/>
        <n v="1.0000578220562199E-3"/>
        <n v="9.2276418191393298E-9"/>
        <n v="29643.2086511089"/>
        <n v="5462955.5972749097"/>
        <n v="4179303.3705377802"/>
        <n v="313513.56445876701"/>
        <n v="439.64562845367601"/>
        <n v="23.437329583662699"/>
        <n v="29.287102213946898"/>
        <n v="0.13199709537506399"/>
        <n v="5068.6060290875002"/>
        <n v="5.6040262484110002E-2"/>
        <n v="2495963.9602883798"/>
        <n v="1512.6838577881299"/>
        <n v="180.15395309910201"/>
        <n v="5931.4110305204604"/>
        <n v="49649.818058130099"/>
        <n v="1.31520979504235E-3"/>
        <n v="370102.70027509303"/>
        <n v="4876.2838897455504"/>
        <n v="259364.20168719499"/>
        <n v="2621.83254168846"/>
        <n v="4.9023836469021402"/>
        <n v="388.557454439656"/>
        <n v="3027.2403716757299"/>
        <n v="0.337028736754032"/>
        <n v="168.387903505243"/>
        <n v="0.61623569441600701"/>
        <n v="6344.8087871792504"/>
        <n v="696.52467350500297"/>
        <n v="63156.831857677702"/>
        <n v="6019.7688683301803"/>
        <n v="755.57858901055499"/>
        <n v="1401.49723318274"/>
        <n v="12232.428663207"/>
        <n v="1909939.4640722701"/>
        <n v="96.459435314735302"/>
        <n v="715.49864063620601"/>
        <n v="117.375554687258"/>
        <n v="2424.1124815521898"/>
        <n v="2083.0275845316901"/>
        <n v="-113444.121220234"/>
        <n v="-178759.29343471499"/>
        <n v="-61452.708539508603"/>
        <n v="-125792.186140062"/>
        <n v="-54279.9009648961"/>
        <n v="-12266.2594462418"/>
        <n v="-26322968.121202201"/>
        <n v="-127788.521035556"/>
        <n v="-62969.871406883598"/>
        <n v="-103588.015248967"/>
        <n v="-96991.432362616004"/>
        <n v="-28322.9596442689"/>
        <n v="-44525.685686135403"/>
        <n v="-172898.38235031199"/>
        <n v="-22350.7868012123"/>
        <n v="-43828.7942716131"/>
        <n v="-155049.75335825401"/>
        <n v="-158115.54859595399"/>
        <n v="-72166.230637112501"/>
        <n v="-119496.739024927"/>
        <n v="-9362.44769458665"/>
        <n v="-71907.580522307995"/>
        <n v="-212443.547491126"/>
        <n v="-56346.048579357499"/>
        <n v="-81753.010174885494"/>
        <n v="-10482982.503050201"/>
        <n v="-2.4814152330007899"/>
        <n v="-92276.418191393299"/>
        <n v="-74674.307584111593"/>
        <n v="-10013400.700897099"/>
        <n v="-79474628.3391736"/>
        <n v="-4689161.7859498598"/>
        <n v="-10671644.3001916"/>
        <n v="-31790251.005034801"/>
        <n v="-44090342.7897477"/>
        <n v="-16502765.386880901"/>
        <n v="-42800000"/>
        <n v="-89719431.023040101"/>
        <n v="-563501.82054883998"/>
        <n v="-681458.85812454706"/>
        <n v="-258643.81963364201"/>
        <n v="-172442.32347642799"/>
        <n v="-2415691.4602818699"/>
        <n v="-7552246.3910943698"/>
        <n v="-122682.61542848901"/>
        <n v="-1185234.8240422599"/>
        <n v="-257514.433815008"/>
        <n v="-1000149.72268343"/>
        <n v="-83.262623260679305"/>
        <n v="-1221.0436626286"/>
        <n v="-4889.8713387912603"/>
        <n v="-0.21033555396516801"/>
        <n v="-7129.6770650224298"/>
        <n v="-120325.841087219"/>
        <n v="-5078431.3385587502"/>
        <n v="79941.919999999998"/>
        <n v="209451.69"/>
        <n v="25152036.77"/>
        <m/>
        <n v="2930.3481555227199" u="1"/>
        <n v="5.2050144832945602" u="1"/>
        <n v="0.60102737048152899" u="1"/>
        <n v="70277.575650352606" u="1"/>
        <n v="8994.3440329335408" u="1"/>
        <n v="104189.67450347" u="1"/>
        <n v="19824.9847909401" u="1"/>
        <n v="5932.9937895485" u="1"/>
        <n v="7.2925061023957003" u="1"/>
        <n v="786.24263525378899" u="1"/>
        <n v="33673103.408390701" u="1"/>
        <n v="33701.573882254503" u="1"/>
        <n v="4.4367262968865804" u="1"/>
        <n v="256610.600230465" u="1"/>
        <n v="64850.084667281801" u="1"/>
        <n v="0.91008239255869305" u="1"/>
        <n v="-42090552.645714797" u="1"/>
        <n v="-2306903.3661346999" u="1"/>
        <n v="13469.1865307889" u="1"/>
        <n v="0.120092883492444" u="1"/>
        <n v="-533908.47269560501" u="1"/>
        <n v="834.33365370765603" u="1"/>
        <n v="-90746.929657329005" u="1"/>
        <n v="17291078.6691151" u="1"/>
        <n v="236.05102028959001" u="1"/>
        <n v="29749.110626371901" u="1"/>
        <n v="10.5950935047982" u="1"/>
        <n v="1.8022085824074099E-4" u="1"/>
        <n v="16142.8242879716" u="1"/>
        <n v="403.65675334565901" u="1"/>
        <n v="370.60222012757299" u="1"/>
        <n v="6.0497900536742604" u="1"/>
        <n v="669.75535308859799" u="1"/>
        <n v="47154.056828489403" u="1"/>
        <n v="1911.2771074776799" u="1"/>
        <n v="32999.242615663701" u="1"/>
        <n v="335.802424000386" u="1"/>
        <n v="484.40511711881697" u="1"/>
        <n v="6036.5070434582503" u="1"/>
        <n v="29615.756858042401" u="1"/>
        <n v="8.5511210275044007" u="1"/>
        <n v="4.6162871400274996" u="1"/>
        <n v="5.2271977908693801" u="1"/>
        <n v="-144458.77104206799" u="1"/>
        <n v="-4556871.5236085597" u="1"/>
        <n v="191929.63891293199" u="1"/>
        <n v="0.182605199952796" u="1"/>
        <n v="803.30632383126999" u="1"/>
        <n v="52700.861778082501" u="1"/>
        <n v="0.102050348109598" u="1"/>
        <n v="8012.8260102698696" u="1"/>
        <n v="-7298062.7200939702" u="1"/>
        <n v="7.1436617234409805E-2" u="1"/>
        <n v="5516.3843055287698" u="1"/>
        <n v="3.9433273020866397E-2" u="1"/>
        <n v="8.1066863923852004E-4" u="1"/>
        <n v="4.9969218757785601E-2" u="1"/>
        <n v="4304.7840735775599" u="1"/>
        <n v="2050457.3773076599" u="1"/>
        <n v="2194349.4329126999" u="1"/>
        <n v="0.32633042450924399" u="1"/>
        <n v="-10808.6839911236" u="1"/>
        <n v="8391.9937456603802" u="1"/>
        <n v="10548900.4654084" u="1"/>
        <n v="1.00009306898104E-8" u="1"/>
        <n v="60728.311428934998" u="1"/>
        <n v="122241.3282" u="1"/>
        <n v="39053.547700653398" u="1"/>
        <n v="3526.5684399735001" u="1"/>
        <n v="92.460536757207805" u="1"/>
        <n v="2910320.1423999998" u="1"/>
        <n v="28965.338735893401" u="1"/>
        <n v="285506.91114074102" u="1"/>
        <n v="-40606.094701047303" u="1"/>
        <n v="8721.7868650156397" u="1"/>
        <n v="5306.9483527201601" u="1"/>
        <n v="-119066.99271219601" u="1"/>
        <n v="13973.630454698299" u="1"/>
        <n v="5.3712753645483603E-3" u="1"/>
        <n v="-1000058.0658671201" u="1"/>
        <n v="-60144.8435443165" u="1"/>
        <n v="653.11427734111896" u="1"/>
        <n v="3618.5759022829602" u="1"/>
        <n v="3.3295961146946199E-3" u="1"/>
        <n v="1.55255954517012E-2" u="1"/>
        <n v="1152.64173598142" u="1"/>
        <n v="3.1420761422214002E-8" u="1"/>
        <n v="255621.00078733001" u="1"/>
        <n v="3.9092582852179699E-9" u="1"/>
        <n v="0.103202620920899" u="1"/>
        <n v="0.25525090382548499" u="1"/>
        <n v="3176252.0836" u="1"/>
        <n v="9.1360555629519801E-4" u="1"/>
        <n v="5.9611458189717997E-2" u="1"/>
        <n v="28263.1813407435" u="1"/>
        <n v="2706.4505861774301" u="1"/>
        <n v="0.422382792926216" u="1"/>
        <n v="735420.61773174" u="1"/>
        <n v="4587.16729021827" u="1"/>
        <n v="2010290.1915736401" u="1"/>
        <n v="2.7542554984033201" u="1"/>
        <n v="621076.68477399403" u="1"/>
        <n v="-22857431.990943901" u="1"/>
        <n v="27.1723479473956" u="1"/>
        <n v="0.29139897482028498" u="1"/>
        <n v="1.2545591688921501E-4" u="1"/>
        <n v="9343.8098739203597" u="1"/>
        <n v="5823.5453901779902" u="1"/>
        <n v="2147222.4414961198" u="1"/>
        <n v="1.0579453746362801E-2" u="1"/>
        <n v="31.730707478669402" u="1"/>
        <n v="-9172.8552751438492" u="1"/>
        <n v="3.8841455015233901E-2" u="1"/>
        <n v="31321.845948500399" u="1"/>
        <n v="-105784.071283759" u="1"/>
        <n v="-2.3152518281941701" u="1"/>
        <n v="3.76994984488773E-3" u="1"/>
        <n v="-72078.759606191001" u="1"/>
        <n v="3.3095709593528299E-4" u="1"/>
        <n v="7.6634347714481298E-4" u="1"/>
        <n v="65230.729947193999" u="1"/>
        <n v="336305.30288669799" u="1"/>
        <n v="6.1881524392193505E-8" u="1"/>
        <n v="750623.40375340602" u="1"/>
        <n v="3.1041956413002598" u="1"/>
        <n v="4522.8247763578302" u="1"/>
        <n v="4.7019794428279398E-5" u="1"/>
        <n v="4381616.5884438604" u="1"/>
        <n v="612482.08422931505" u="1"/>
        <n v="7.2591040327644796E-2" u="1"/>
        <n v="66147.614252944899" u="1"/>
        <n v="0.30540624097181901" u="1"/>
        <n v="134.41194322449999" u="1"/>
        <n v="6.1243026555389699" u="1"/>
        <n v="1.8820717536155301E-2" u="1"/>
        <n v="9.4308113656978804E-7" u="1"/>
        <n v="3431.2731551820302" u="1"/>
        <n v="39408.1832121794" u="1"/>
        <n v="128736.028792126" u="1"/>
        <n v="5051298.7256047903" u="1"/>
        <n v="3.0901800367525803E-5" u="1"/>
        <n v="30509.331606433301" u="1"/>
        <n v="0.50005048291269305" u="1"/>
        <n v="1.4166837974737101E-6" u="1"/>
        <n v="6.6478666118317004E-3" u="1"/>
        <n v="64894.668055855502" u="1"/>
        <n v="12.354036499077599" u="1"/>
        <n v="37.310598053846597" u="1"/>
        <n v="6.6038652332148697E-3" u="1"/>
        <n v="124984.119953106" u="1"/>
        <n v="-5166621.7318462897" u="1"/>
        <n v="-93965.537845501196" u="1"/>
        <n v="341481.42324155598" u="1"/>
        <n v="-53770.509700822302" u="1"/>
        <n v="0.17730401685618499" u="1"/>
        <n v="555492.802676199" u="1"/>
        <n v="1.24244505393204" u="1"/>
        <n v="23.1323353395411" u="1"/>
        <n v="7689.1323789818998" u="1"/>
        <n v="97.226244535315999" u="1"/>
        <n v="4.8135037591323204" u="1"/>
        <n v="8.3243822116854504E-3" u="1"/>
        <n v="118960.16826044201" u="1"/>
        <n v="5.55560083485769E-2" u="1"/>
        <n v="1.2795302763800001E-6" u="1"/>
        <n v="31420.761422214" u="1"/>
        <n v="5.9384361159187798E-3" u="1"/>
        <n v="4351.4400911512403" u="1"/>
        <n v="776.72324419982795" u="1"/>
        <n v="6943.1954162369302" u="1"/>
        <n v="1.5125710948006901" u="1"/>
        <n v="64678.026645408398" u="1"/>
        <n v="4680.2991157661199" u="1"/>
        <n v="3.1899512085726799E-8" u="1"/>
        <n v="4238365.7997103101" u="1"/>
        <n v="-976.38341281570899" u="1"/>
        <n v="3371.1156872299998" u="1"/>
        <n v="1.0850749999999999E-2" u="1"/>
        <n v="29814.052309566501" u="1"/>
        <n v="0.34852803875572003" u="1"/>
        <n v="-249916.794061097" u="1"/>
        <n v="1.45772886684574E-2" u="1"/>
        <n v="5.5137971150610997E-2" u="1"/>
        <n v="5392.4419029278397" u="1"/>
        <n v="10196.1422157941" u="1"/>
        <n v="380051.60857150599" u="1"/>
        <n v="0.43411901732740499" u="1"/>
        <n v="4441.2410976179199" u="1"/>
        <n v="161.406348103234" u="1"/>
        <n v="137.99395244088399" u="1"/>
        <n v="13973.031047054599" u="1"/>
        <n v="4.1717454944528898" u="1"/>
        <n v="10411.897634094799" u="1"/>
        <n v="28799.365925809401" u="1"/>
        <n v="11847.4511587911" u="1"/>
        <n v="6.2246838703055704E-10" u="1"/>
        <n v="7587.8841303465697" u="1"/>
        <n v="5753.0371228774002" u="1"/>
        <n v="7.5698325778762195E-5" u="1"/>
        <n v="108385.175432875" u="1"/>
        <n v="-10187614.289494799" u="1"/>
        <n v="-246625.96273500199" u="1"/>
        <n v="-129896.977891485" u="1"/>
        <n v="-1112835.7411523401" u="1"/>
        <n v="182.71197520347599" u="1"/>
        <n v="1.23167E-2" u="1"/>
        <n v="2.1706960429507901E-7" u="1"/>
        <n v="247976.89913266699" u="1"/>
        <n v="-11781.539306115499" u="1"/>
        <n v="120733.1559" u="1"/>
        <n v="4.32892667745514" u="1"/>
        <n v="59533.496356098003" u="1"/>
        <n v="16453.1895372295" u="1"/>
        <n v="846917.57197521697" u="1"/>
        <n v="26885.2548504111" u="1"/>
        <n v="3.7251074602778401E-9" u="1"/>
        <n v="6.9523081873560202E-8" u="1"/>
        <n v="28366.657729974599" u="1"/>
        <n v="2.1582447586492099E-4" u="1"/>
        <n v="-444095.95465222799" u="1"/>
        <n v="1166.7683216241901" u="1"/>
        <n v="5217.0469201943597" u="1"/>
        <n v="30940.762196096701" u="1"/>
        <n v="2342914.54764103" u="1"/>
        <n v="487250.93597704702" u="1"/>
        <n v="5731.3307939648403" u="1"/>
        <n v="14445.8771042068" u="1"/>
        <n v="1.0363876267919601" u="1"/>
        <n v="7.7070373647288902E-3" u="1"/>
        <n v="135.113724406415" u="1"/>
        <n v="430.48545649295897" u="1"/>
        <n v="0.50002903293356005" u="1"/>
        <n v="95.410869134369904" u="1"/>
        <n v="115.210582377056" u="1"/>
        <n v="385040.76919027098" u="1"/>
        <n v="1.33396730718572E-6" u="1"/>
        <n v="1321.56012936158" u="1"/>
        <n v="13523637.103541801" u="1"/>
        <n v="0.23361157142083799" u="1"/>
        <n v="12509964.9321" u="1"/>
        <n v="2148.9336417814302" u="1"/>
        <n v="8.0349083605964797E-4" u="1"/>
        <n v="813.15151269329203" u="1"/>
        <n v="6.2340524967762799E-8" u="1"/>
        <n v="0.81815082225226099" u="1"/>
        <n v="2.1580354742834098" u="1"/>
        <n v="-11901.679936983601" u="1"/>
        <n v="8072.1403270211804" u="1"/>
        <n v="48344.042242294097" u="1"/>
        <n v="593.52985714138299" u="1"/>
        <n v="0.30378524460331202" u="1"/>
        <n v="10048.0365629112" u="1"/>
        <n v="178854.63339690701" u="1"/>
        <n v="29617.413717903499" u="1"/>
        <n v="3647.2844724050701" u="1"/>
        <n v="1605482.25056812" u="1"/>
        <n v="4.26510092126668E-7" u="1"/>
        <n v="20372846.939133" u="1"/>
        <n v="24313.192953546699" u="1"/>
        <n v="1.0529353236816499E-3" u="1"/>
        <n v="12561.6323804157" u="1"/>
        <n v="-76514465.339722797" u="1"/>
        <n v="137583.797120884" u="1"/>
        <n v="6827.0711913985097" u="1"/>
        <n v="2.1833662415562901E-3" u="1"/>
        <n v="123.192569184357" u="1"/>
        <n v="7.5531176456553495E-2" u="1"/>
        <n v="-50558.6662506168" u="1"/>
        <n v="232425.8805386" u="1"/>
        <n v="6487.0514406310804" u="1"/>
        <n v="9.7075090466000198" u="1"/>
        <n v="3.6664024816607001E-3" u="1"/>
        <n v="125506.850722576" u="1"/>
        <n v="0.21451732801429799" u="1"/>
        <n v="0.22093114566695801" u="1"/>
        <n v="622553.73886188096" u="1"/>
        <n v="-42606407.4669834" u="1"/>
        <n v="12020810.939987101" u="1"/>
        <n v="-8888.1943701786204" u="1"/>
        <n v="12468.3031518099" u="1"/>
        <n v="-30606170.918912798" u="1"/>
        <n v="3514.9452088804101" u="1"/>
        <n v="-12005.7057646715" u="1"/>
        <n v="4.7946178547207401" u="1"/>
        <n v="2567.70340759601" u="1"/>
        <n v="1410.41231867638" u="1"/>
        <n v="-23270121.480121601" u="1"/>
        <n v="1.8965210877477299E-2" u="1"/>
        <n v="-1422754.9538924899" u="1"/>
        <n v="129429.97359819101" u="1"/>
        <n v="6.9062917488991595E-8" u="1"/>
        <n v="413.49329761458603" u="1"/>
        <n v="1.5645836596009901" u="1"/>
        <n v="32537.9585311964" u="1"/>
        <n v="-10011419.1438113" u="1"/>
        <n v="0.25463411377703399" u="1"/>
        <n v="10704129.983262001" u="1"/>
        <n v="-108723.47310553701" u="1"/>
        <n v="10001167.6240202" u="1"/>
        <n v="33878508.063621096" u="1"/>
        <n v="-72.994992937402401" u="1"/>
        <n v="2465.3166084649702" u="1"/>
        <n v="-637230.86693282798" u="1"/>
        <n v="0.78366324047132296" u="1"/>
        <n v="1.1788702459274701E-3" u="1"/>
        <n v="16237.8351071739" u="1"/>
        <n v="6.3318767766018299E-3" u="1"/>
        <n v="8.9943440329335408E-9" u="1"/>
        <n v="-136408.31679821099" u="1"/>
        <n v="0.16261277950644401" u="1"/>
        <n v="11503.5096508979" u="1"/>
        <n v="121.29538072205" u="1"/>
        <n v="166210.32550700099" u="1"/>
        <n v="-1190334.7028514501" u="1"/>
        <n v="-1076896.71663865" u="1"/>
        <n v="15.4932381531905" u="1"/>
        <n v="4283.2939073083699" u="1"/>
        <n v="57700.402518414201" u="1"/>
        <n v="2.1384575392918602E-3" u="1"/>
        <n v="3.7263793734295899E-4" u="1"/>
        <n v="0.22606708692819999" u="1"/>
        <n v="506313.91441626899" u="1"/>
        <n v="-118612.400734066" u="1"/>
        <n v="16.984715034349399" u="1"/>
        <n v="3.35822331073134" u="1"/>
        <n v="936.52619819686504" u="1"/>
        <n v="149961.15200878601" u="1"/>
        <n v="1081787.96445706" u="1"/>
        <n v="-77516601.098206297" u="1"/>
        <n v="4.4358081956392503" u="1"/>
        <n v="27540980.82" u="1"/>
        <n v="4.0976182063056197E-8" u="1"/>
        <n v="13211.538379631" u="1"/>
        <n v="240.44720377979399" u="1"/>
        <n v="319961.34754241502" u="1"/>
        <n v="25279.3331253084" u="1"/>
        <n v="2193705.16252416" u="1"/>
        <n v="29028.1541052256" u="1"/>
        <n v="10644.140683436" u="1"/>
        <n v="2.5597114226794699E-5" u="1"/>
        <n v="-4626303.4904586095" u="1"/>
        <n v="9.2557135639649297E-4" u="1"/>
        <n v="2753.0653691908201" u="1"/>
        <n v="433.95281798048802" u="1"/>
        <n v="486851.29125583399" u="1"/>
        <n v="0.14032566615111799" u="1"/>
        <n v="10325.086479755" u="1"/>
        <n v="13501.725614290899" u="1"/>
        <n v="15282.816106468001" u="1"/>
        <n v="1866.2920961114301" u="1"/>
        <n v="39211.672159649497" u="1"/>
        <n v="3.2624065505976199" u="1"/>
        <n v="-11814.109645611599" u="1"/>
        <n v="736.37127307597495" u="1"/>
        <n v="134.01580325740801" u="1"/>
        <n v="-21317.957268565999" u="1"/>
        <n v="22784713.638741501" u="1"/>
        <n v="17524219.128148898" u="1"/>
        <n v="31899.512085726801" u="1"/>
        <n v="3084410.8777612499" u="1"/>
        <n v="1.00007675773153E-3" u="1"/>
        <n v="6109779.07735149" u="1"/>
        <n v="2.92825935990509E-5" u="1"/>
        <n v="1992893.73800303" u="1"/>
        <n v="-89943.440329335397" u="1"/>
        <n v="48249.1013083289" u="1"/>
        <n v="5599.7153393233002" u="1"/>
        <n v="439.63644439625199" u="1"/>
        <n v="6.2973531939388296E-8" u="1"/>
        <n v="54361.736552768503" u="1"/>
        <n v="22384545.9862701" u="1"/>
        <n v="1.00005306525828E-3" u="1"/>
        <n v="2.5327486672722401E-4" u="1"/>
        <n v="-380936.52284172102" u="1"/>
        <n v="3759838.3462559502" u="1"/>
        <n v="3830632.5852100002" u="1"/>
        <n v="1624713.2713875701" u="1"/>
        <n v="32042.344301761201" u="1"/>
        <n v="115.24775079531" u="1"/>
        <n v="0.91010395351729301" u="1"/>
        <n v="2.2441722667619398E-3" u="1"/>
        <n v="120.46455464491" u="1"/>
        <n v="20543099.916353401" u="1"/>
        <n v="2.30467453041764E-4" u="1"/>
        <n v="4412.8694664762297" u="1"/>
        <n v="-2.3018634498692898" u="1"/>
        <n v="0.31501735819274002" u="1"/>
        <n v="0.57003266586696" u="1"/>
        <n v="47369.8817948008" u="1"/>
        <n v="2.5586460234232003E-4" u="1"/>
        <n v="1641818.74173467" u="1"/>
        <n v="862.17767734512904" u="1"/>
        <n v="3.05015610197371E-6" u="1"/>
        <n v="0.23164686650984001" u="1"/>
        <n v="4904.3479479631496" u="1"/>
        <n v="-70885.423084858499" u="1"/>
        <n v="1.1321833735464" u="1"/>
        <n v="80928.701191764296" u="1"/>
        <n v="-1261.771561172" u="1"/>
        <n v="-69068.292414539406" u="1"/>
        <n v="3.1696949728285201E-6" u="1"/>
        <n v="857644.80167583202" u="1"/>
        <n v="986.86890815983804" u="1"/>
        <n v="3405.3869585459702" u="1"/>
        <n v="-97170.617022269304" u="1"/>
        <n v="3431.6311317868999" u="1"/>
        <n v="1.4382721609149499E-2" u="1"/>
        <n v="4.2416792729259601E-7" u="1"/>
        <n v="4.0638874760028599E-8" u="1"/>
        <n v="7.7961617339638998E-5" u="1"/>
        <n v="4.1564319198034001" u="1"/>
        <n v="101373.34998922401" u="1"/>
        <n v="-118435.02408515901" u="1"/>
        <n v="719.66763829863805" u="1"/>
        <n v="60006.0579495231" u="1"/>
        <n v="-175916.62283480799" u="1"/>
        <n v="7565.6443514308703" u="1"/>
        <n v="-472606.09811867599" u="1"/>
        <n v="-31007030.261939298" u="1"/>
        <n v="-666983.65359286102" u="1"/>
        <n v="-3847.1750484155" u="1"/>
        <n v="20.0012187255147" u="1"/>
        <n v="12952.7046468016" u="1"/>
        <n v="5.1095263918557897E-3" u="1"/>
        <n v="-111133.255230675" u="1"/>
        <n v="1.5837589370290801" u="1"/>
        <n v="0.42151872696238601" u="1"/>
        <n v="2259539.6707638199" u="1"/>
        <n v="1338.86904809661" u="1"/>
        <n v="9.8209879671743092E-3" u="1"/>
        <n v="3265480.2453747601" u="1"/>
        <n v="1004.6901004594" u="1"/>
        <n v="2.44140633993262E-2" u="1"/>
        <n v="-14524.4920336714" u="1"/>
        <n v="16961.195813180198" u="1"/>
        <n v="3.2346126633324199" u="1"/>
        <n v="57556.910345449498" u="1"/>
        <n v="12796.892789867999" u="1"/>
        <n v="103653.234035325" u="1"/>
        <n v="-167629.835712503" u="1"/>
        <n v="123978.34" u="1"/>
        <n v="134.592249219569" u="1"/>
        <n v="2.3099947127265401" u="1"/>
        <n v="4.0105077525515002E-3" u="1"/>
        <n v="1.29468014625548" u="1"/>
        <n v="1.25598072156222E-3" u="1"/>
        <n v="229619.88069470899" u="1"/>
        <n v="15.3470843290921" u="1"/>
        <n v="2093301.2026037099" u="1"/>
        <n v="2.1995284390968102E-3" u="1"/>
        <n v="854349.40188185999" u="1"/>
        <n v="7.3782209951554995E-4" u="1"/>
        <n v="4602.9326177756702" u="1"/>
        <n v="-203543.731246821" u="1"/>
        <n v="29.257668836291099" u="1"/>
        <n v="-167577.394251808" u="1"/>
        <n v="164903.93191267501" u="1"/>
        <n v="1.08621E-2" u="1"/>
        <n v="178.69361691975399" u="1"/>
        <n v="674.91050873541201" u="1"/>
        <n v="20.069585647587399" u="1"/>
        <n v="20.000097531589301" u="1"/>
        <n v="3470346.5879557799" u="1"/>
        <n v="35033.5041127281" u="1"/>
        <n v="1834567.80402565" u="1"/>
        <n v="-54611.537529000998" u="1"/>
        <n v="4.5566077120223003" u="1"/>
        <n v="51986.815029758996" u="1"/>
        <n v="6041202.42025954" u="1"/>
        <n v="-897202.75343577506" u="1"/>
        <n v="59217.512042579503" u="1"/>
        <n v="83833.9137838241" u="1"/>
        <n v="3.2469978186018298" u="1"/>
        <n v="2.4286874671359E-2" u="1"/>
        <n v="35212.6438128308" u="1"/>
        <n v="208272.68020989501" u="1"/>
        <n v="-104157.71861299399" u="1"/>
        <n v="3.13516426951316E-4" u="1"/>
        <n v="0.43124563909021302" u="1"/>
        <n v="1.7362001325404099E-7" u="1"/>
        <n v="3.0004695017812101E-5" u="1"/>
        <n v="1.0709113774050901E-2" u="1"/>
        <n v="0.793267686966736" u="1"/>
        <n v="2437776.87695299" u="1"/>
        <n v="-117406.95973128499" u="1"/>
        <n v="14455.5832719872" u="1"/>
        <n v="24905.671084593199" u="1"/>
        <n v="9.0016176934232198E-3" u="1"/>
        <n v="1418.0324262065801" u="1"/>
        <n v="5913.3517220245503" u="1"/>
        <n v="9735.92304904925" u="1"/>
        <n v="300.24323293783601" u="1"/>
        <n v="8.5141439798759808E-3" u="1"/>
        <n v="40393.391503489504" u="1"/>
        <n v="251031.12147638199" u="1"/>
        <n v="4.8467620233498403" u="1"/>
        <n v="20.1804056193807" u="1"/>
        <n v="726281.39746885898" u="1"/>
        <n v="-1000100.9658253799" u="1"/>
        <n v="28596.177487816502" u="1"/>
        <n v="-364315.16649923701" u="1"/>
        <n v="119933.87329757299" u="1"/>
        <n v="24733132.574852299" u="1"/>
        <n v="-115568.854841022" u="1"/>
        <n v="5.6005654086221596E-7" u="1"/>
        <n v="5.2005250222919999E-7" u="1"/>
        <n v="8477.2062226099606" u="1"/>
        <n v="13070.4129273404" u="1"/>
        <n v="39787.654084307404" u="1"/>
        <n v="17.221544712753602" u="1"/>
        <n v="30722.929576438" u="1"/>
        <n v="65343.071673936698" u="1"/>
        <n v="197.82913288562199" u="1"/>
        <n v="69176.695915600794" u="1"/>
        <n v="5.2003019425090201E-7" u="1"/>
        <n v="66917.953027309297" u="1"/>
        <n v="1.0354539397252401E-3" u="1"/>
        <n v="83812.124631044193" u="1"/>
        <n v="5.1707156913165797E-3" u="1"/>
        <n v="61293.468902272798" u="1"/>
        <n v="66022.782202881295" u="1"/>
        <n v="7.1805515621415097" u="1"/>
        <n v="4.30018411373977E-8" u="1"/>
        <n v="9.6859026700486395E-3" u="1"/>
        <n v="-16327559.870800501" u="1"/>
        <n v="13803727.421022899" u="1"/>
        <n v="46713.4998766403" u="1"/>
        <n v="-170130.731123876" u="1"/>
        <n v="-67566.415718510805" u="1"/>
        <n v="231.64355584776101" u="1"/>
        <n v="2.41170246198451E-2" u="1"/>
        <n v="-118738.494517183" u="1"/>
        <n v="10.5799191809429" u="1"/>
        <n v="40369278.156300001" u="1"/>
        <n v="0.59755181688445402" u="1"/>
        <n v="659.78852395884496" u="1"/>
        <n v="3.14747959713619" u="1"/>
        <n v="6.66983653592861E-6" u="1"/>
        <n v="2736.7450823753102" u="1"/>
        <n v="4.55138079426567E-9" u="1"/>
        <n v="34160.6734884283" u="1"/>
        <n v="1.8843943484929301E-4" u="1"/>
        <n v="15.1019320610654" u="1"/>
        <n v="1.4942577204011001" u="1"/>
        <n v="6.0162138165772002E-3" u="1"/>
        <n v="-81.753224354749605" u="1"/>
        <n v="1.18299911369162E-2" u="1"/>
        <n v="724.11362763910904" u="1"/>
        <n v="-89715057.240332007" u="1"/>
        <n v="53277.806738167899" u="1"/>
        <n v="22.269698912878901" u="1"/>
        <n v="216789.72580008901" u="1"/>
        <n v="-79.379859241626207" u="1"/>
        <n v="13105.4167838177" u="1"/>
        <n v="1.0633170695242199E-8" u="1"/>
        <n v="83213.709588796002" u="1"/>
        <n v="4986.7889923287103" u="1"/>
        <n v="14934252.380008399" u="1"/>
        <n v="6.2220183728161196E-10" u="1"/>
        <n v="3.4870549840390798E-4" u="1"/>
        <n v="5.0280791598640703E-3" u="1"/>
        <n v="58638.874278269599" u="1"/>
        <n v="61825.6896276478" u="1"/>
        <n v="5024352.3983641798" u="1"/>
        <n v="63415.366087627801" u="1"/>
        <n v="177.74516968704299" u="1"/>
        <n v="134.58225362341901" u="1"/>
        <n v="66804.212203759802" u="1"/>
        <n v="-161428.24287971601" u="1"/>
        <n v="5.4203799502742601E-2" u="1"/>
        <n v="-8221844.9327567797" u="1"/>
        <n v="-72344.319944281306" u="1"/>
        <n v="7355.7043571610302" u="1"/>
        <n v="-250574.76758800299" u="1"/>
        <n v="0.23687366591224801" u="1"/>
        <n v="55566.6276153375" u="1"/>
        <n v="6.5089246167755696E-8" u="1"/>
        <n v="-0.193567530311789" u="1"/>
        <n v="51.880233996983399" u="1"/>
        <n v="3145.8643972329601" u="1"/>
        <n v="2304590.8264117301" u="1"/>
        <n v="5.6927690282454202E-2" u="1"/>
        <n v="60003.4839520272" u="1"/>
        <n v="3.6232003003535702E-3" u="1"/>
        <n v="7.9415965353396603" u="1"/>
        <n v="295944.39883177303" u="1"/>
        <n v="46526.3567362428" u="1"/>
        <n v="33783.207859255403" u="1"/>
        <n v="984.13578640243804" u="1"/>
        <n v="161.14680745129201" u="1"/>
        <n v="57861.722298054599" u="1"/>
        <n v="-539054.47309139604" u="1"/>
        <n v="-2278611.9077286399" u="1"/>
        <n v="1.00011676240202E-8" u="1"/>
        <n v="49628.065713166499" u="1"/>
        <n v="25588.866157972599" u="1"/>
        <n v="855048.64148367604" u="1"/>
        <n v="3.37807570045018" u="1"/>
        <n v="3.4127379289826401" u="1"/>
        <n v="9.1262433613444904E-7" u="1"/>
        <n v="-1830904.06939069" u="1"/>
        <n v="2807706.1722847801" u="1"/>
        <n v="27135.6163304398" u="1"/>
        <n v="1.5865353739334701E-5" u="1"/>
        <n v="125060.566930669" u="1"/>
        <n v="4.3657206337121399E-9" u="1"/>
        <n v="0.123322393387193" u="1"/>
        <n v="2720.9961089834801" u="1"/>
        <n v="746.78404972640897" u="1"/>
        <n v="1.76899941030557E-4" u="1"/>
        <n v="734294.99977314298" u="1"/>
        <n v="3.9596888744235399E-4" u="1"/>
        <n v="161945.25492744599" u="1"/>
        <n v="4.75960612180042E-5" u="1"/>
        <n v="45631.216806722397" u="1"/>
        <n v="9.0746929657328999E-9" u="1"/>
        <n v="6.2643691897000803E-8" u="1"/>
        <n v="7.6647144461772197E-3" u="1"/>
        <n v="-49163.982570567699" u="1"/>
        <n v="6.0295007658042499" u="1"/>
        <n v="27305.768764500499" u="1"/>
        <n v="14374.043165429101" u="1"/>
        <n v="48666.157311492098" u="1"/>
        <n v="8.2475957274079897E-3" u="1"/>
        <n v="5.3623332822206802" u="1"/>
        <n v="12191.568988446699" u="1"/>
        <n v="54759.973491581302" u="1"/>
        <n v="114392.261916862" u="1"/>
        <n v="-106695.894926397" u="1"/>
        <n v="94679.143238918899" u="1"/>
        <n v="81297.746366252599" u="1"/>
        <n v="5.0249563001027803E-6" u="1"/>
        <n v="15.486603729939301" u="1"/>
        <n v="1.18297108766798E-2" u="1"/>
        <n v="-20886.912437525902" u="1"/>
        <n v="186165.61808199901" u="1"/>
        <n v="2156.85097481495" u="1"/>
        <n v="34190.391039000497" u="1"/>
        <n v="4857917.7425101995" u="1"/>
        <n v="0.28293941660350602" u="1"/>
        <n v="0.34672593822365599" u="1"/>
        <n v="1126.5408562749301" u="1"/>
        <n v="2353.0922360146901" u="1"/>
        <n v="26133.4485995658" u="1"/>
        <n v="6014.48435443165" u="1"/>
        <n v="11697.631347199" u="1"/>
        <n v="-58696.001969647397" u="1"/>
        <n v="-92822.286588290299" u="1"/>
        <n v="32079.6613289667" u="1"/>
        <n v="55525.362142432503" u="1"/>
        <n v="13475.0424858681" u="1"/>
        <n v="5.0415607442197197E-2" u="1"/>
        <n v="736608.01861679903" u="1"/>
        <n v="15716.345687862" u="1"/>
        <n v="22572.397287124699" u="1"/>
        <n v="1444.8200691217301" u="1"/>
        <n v="28822513.936977699" u="1"/>
        <n v="5.3018354376783003E-3" u="1"/>
        <n v="-89711208.856675893" u="1"/>
        <n v="-26194.3238022728" u="1"/>
        <n v="107122.865769128" u="1"/>
        <n v="9.0018309526929408E-3" u="1"/>
        <n v="53002.154739419602" u="1"/>
        <n v="10195.903429966" u="1"/>
        <n v="3.3789539195367801" u="1"/>
        <n v="19670.569132928202" u="1"/>
        <n v="584149.37950289401" u="1"/>
        <n v="1.7881104894412599E-7" u="1"/>
        <n v="4.0326529210576402E-3" u="1"/>
        <n v="197177.28736513399" u="1"/>
        <n v="711.64837465472897" u="1"/>
        <n v="35362810.144603997" u="1"/>
        <n v="10.4211348298163" u="1"/>
        <n v="4407.25154661953" u="1"/>
        <n v="9074.6929657329001" u="1"/>
        <n v="60486.374411858902" u="1"/>
        <n v="5.29302234664575E-3" u="1"/>
        <n v="2.1360216353098999E-7" u="1"/>
        <n v="0.27233901002844801" u="1"/>
        <n v="1.27250378187778E-6" u="1"/>
        <n v="24581.991285283799" u="1"/>
        <n v="977.49654704007003" u="1"/>
        <n v="3211.1722362903902" u="1"/>
        <n v="9.9586551650151005" u="1"/>
        <n v="-118189.23918505201" u="1"/>
        <n v="1.0473587140738001E-8" u="1"/>
        <n v="1014.94912696055" u="1"/>
        <n v="44928692.446999997" u="1"/>
        <n v="64206.484627478501" u="1"/>
        <n v="96395.075581395795" u="1"/>
        <n v="412046.80438601202" u="1"/>
        <n v="28.711379585397101" u="1"/>
        <n v="3.3207281729123701E-4" u="1"/>
        <n v="5287.4676941161297" u="1"/>
        <n v="-16264593.8665068" u="1"/>
        <n v="-10312471.9978907" u="1"/>
        <n v="-247526.09756877401" u="1"/>
        <n v="1.19546148615236E-4" u="1"/>
        <n v="2.1930672363694499" u="1"/>
        <n v="0.83967570581443796" u="1"/>
        <n v="3.9459093921373101E-8" u="1"/>
        <n v="1.3090599229017199E-6" u="1"/>
        <n v="12473683.598999999" u="1"/>
        <n v="5772.6871875407396" u="1"/>
        <n v="18228940.186802302" u="1"/>
        <n v="23.131343063506499" u="1"/>
        <n v="1.1184755233302901" u="1"/>
        <n v="703.03212965922899" u="1"/>
        <n v="691270.23296566203" u="1"/>
        <n v="3.0267008374563999E-5" u="1"/>
        <n v="185.10501556573399" u="1"/>
        <n v="39199.737083335101" u="1"/>
        <n v="2.2801310671237398" u="1"/>
        <n v="111741.56498790599" u="1"/>
        <n v="3.3753286197070399E-3" u="1"/>
        <n v="4.7870705763274399" u="1"/>
        <n v="111.902011305983" u="1"/>
        <n v="0.265470925520217" u="1"/>
        <n v="1.5927263172540802E-2" u="1"/>
        <n v="124297.609428645" u="1"/>
        <n v="381944.42503531702" u="1"/>
        <n v="2.6362438056830501E-5" u="1"/>
        <n v="31252.800874504901" u="1"/>
        <n v="5677.2874166596202" u="1"/>
        <n v="0.118540320929301" u="1"/>
        <n v="59071.185904048703" u="1"/>
        <n v="-2344351.72638686" u="1"/>
        <n v="-654529.96145086095" u="1"/>
        <n v="-203596.64776071499" u="1"/>
        <n v="-59292.002379854799" u="1"/>
        <n v="-119736.82279209" u="1"/>
        <n v="1.235055E-2" u="1"/>
        <n v="3605.2612016357698" u="1"/>
        <n v="9915.6146961514605" u="1"/>
        <n v="6.5452996145086097E-6" u="1"/>
        <n v="0.13857455563106399" u="1"/>
        <n v="10000930.689810401" u="1"/>
        <n v="5.95859317219554E-2" u="1"/>
        <n v="2.3861268976416598E-2" u="1"/>
        <n v="54565393.402915902" u="1"/>
        <n v="52.545776757433202" u="1"/>
        <n v="1.5673264809426402E-5" u="1"/>
        <n v="1.9786043164116501E-2" u="1"/>
        <n v="2.75543541473857" u="1"/>
        <n v="110256.28197694699" u="1"/>
        <n v="25081637.9993436" u="1"/>
        <n v="-7209701.8123361701" u="1"/>
        <n v="58741.240119131297" u="1"/>
        <n v="855990.71672286897" u="1"/>
        <n v="2706.8934410506399" u="1"/>
        <n v="21.698820569317" u="1"/>
        <n v="6348.7102644133001" u="1"/>
        <n v="95255.993245409205" u="1"/>
        <n v="210810.79970603" u="1"/>
        <n v="242.394233881536" u="1"/>
        <n v="511193.94861169101" u="1"/>
        <n v="8.31404931015458" u="1"/>
        <n v="2979.3314645385599" u="1"/>
        <n v="78312.010981273401" u="1"/>
        <n v="10.746170950868899" u="1"/>
        <n v="20114.273546725599" u="1"/>
        <n v="55876.611904167599" u="1"/>
        <n v="3.5717146565424703E-4" u="1"/>
        <n v="1.1694009783705999E-3" u="1"/>
        <n v="3575614.4500137898" u="1"/>
        <n v="52.174536703583698" u="1"/>
        <n v="12801.6580242037" u="1"/>
        <n v="3.0158108959417201E-5" u="1"/>
        <n v="12.8544088437203" u="1"/>
        <n v="3.1914650880048999E-4" u="1"/>
        <n v="-40307.719962061499" u="1"/>
        <n v="59.4008409751304" u="1"/>
        <n v="31664.9349957382" u="1"/>
        <n v="0.158741258438509" u="1"/>
        <n v="47340.809412011396" u="1"/>
        <n v="1929502.0739620901" u="1"/>
        <n v="1.308760521775" u="1"/>
        <n v="48984.261381468597" u="1"/>
        <n v="49419354.246347599" u="1"/>
        <n v="2.3296601726555E-4" u="1"/>
        <n v="-129101.936053036" u="1"/>
        <n v="-0.18868425473483399" u="1"/>
        <n v="436.12366970588897" u="1"/>
        <n v="1.9712897018138399E-4" u="1"/>
        <n v="184720.36437610901" u="1"/>
        <n v="3.2624838409761101" u="1"/>
        <n v="1.0102697516421" u="1"/>
        <n v="10047.724489456399" u="1"/>
        <n v="31.346529618852902" u="1"/>
        <n v="6552.0394822456001" u="1"/>
        <n v="6.5680305353632402E-8" u="1"/>
        <n v="3.0279974687101401E-5" u="1"/>
        <n v="-67403.147764509005" u="1"/>
        <n v="4468.0649149814499" u="1"/>
        <n v="2232.9411863666101" u="1"/>
        <n v="59.399433730311699" u="1"/>
        <n v="0.58410681432960199" u="1"/>
        <n v="1.2763692732550699E-3" u="1"/>
        <n v="5784.2596748750802" u="1"/>
        <n v="-59329.937895485004" u="1"/>
        <n v="52216.153258983199" u="1"/>
        <n v="40868.910562284502" u="1"/>
        <n v="1425.2441260069299" u="1"/>
        <n v="7.0102776991233004E-2" u="1"/>
        <n v="2127282.12209178" u="1"/>
        <n v="3673.97350496835" u="1"/>
        <n v="1.75501167194782E-4" u="1"/>
        <n v="3.7295908426144002E-3" u="1"/>
        <n v="5.6003251688558696E-7" u="1"/>
        <n v="5.1296521323715601E-6" u="1"/>
        <n v="1629330.1724491999" u="1"/>
        <n v="0.117291048865106" u="1"/>
        <n v="174.53359214926999" u="1"/>
        <n v="40077939.979999997" u="1"/>
        <n v="7.5309730303102403E-3" u="1"/>
        <n v="4789.36400693019" u="1"/>
        <n v="12020705.555123201" u="1"/>
        <n v="-10012657.9575096" u="1"/>
        <n v="-140868.29419994401" u="1"/>
        <n v="34514.210719335701" u="1"/>
        <n v="14.886513935787599" u="1"/>
        <n v="8.1162673519821809" u="1"/>
        <n v="135.30207590259701" u="1"/>
        <n v="2418218.3648943198" u="1"/>
        <n v="-78816.366424358901" u="1"/>
        <n v="-78107.095401306899" u="1"/>
        <n v="6.2408121536368403E-3" u="1"/>
        <n v="6548.58095056822" u="1"/>
        <n v="5963264.6255020797" u="1"/>
        <n v="-27308.284765593999" u="1"/>
        <n v="363.10871738031398" u="1"/>
        <n v="706.90304990993002" u="1"/>
        <n v="19.550373137528801" u="1"/>
      </sharedItems>
    </cacheField>
    <cacheField name="mark_price" numFmtId="43">
      <sharedItems containsString="0" containsBlank="1" containsNumber="1" minValue="0" maxValue="23723.7696534846"/>
    </cacheField>
    <cacheField name="unrealized_pnl" numFmtId="0">
      <sharedItems containsString="0" containsBlank="1" containsNumber="1" containsInteger="1" minValue="0" maxValue="0"/>
    </cacheField>
    <cacheField name="instrument_type" numFmtId="0">
      <sharedItems containsBlank="1"/>
    </cacheField>
    <cacheField name="expiration_time" numFmtId="0">
      <sharedItems containsNonDate="0" containsDate="1" containsString="0" containsBlank="1" minDate="2023-02-01T00:00:00" maxDate="2023-02-03T00:00:00"/>
    </cacheField>
    <cacheField name="is_linear" numFmtId="0">
      <sharedItems containsString="0" containsBlank="1" containsNumber="1" containsInteger="1" minValue="1" maxValue="1"/>
    </cacheField>
    <cacheField name="underlying" numFmtId="0">
      <sharedItems containsBlank="1" count="162">
        <s v="AAVE"/>
        <s v="ADA"/>
        <s v="ALGO"/>
        <s v="ATOM"/>
        <s v="AVAX"/>
        <s v="BAT"/>
        <s v="BCH"/>
        <s v="BTC"/>
        <s v="BUSD"/>
        <s v="COMP"/>
        <s v="CRV"/>
        <s v="DASH"/>
        <s v="DOGE"/>
        <s v="DOT"/>
        <s v="ENJ"/>
        <s v="EOS"/>
        <s v="ETC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TRX"/>
        <s v="UNI"/>
        <s v="USDT"/>
        <s v="XLM"/>
        <s v="XRP"/>
        <s v="XTZ"/>
        <s v="YFI"/>
        <s v="ZIL"/>
        <s v="BNB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3FEB23-104C"/>
        <s v="OAAVEUSDC/AAVE-06JAN23-62.5C"/>
        <s v="OAAVEUSDC/AAVE-16DEC22-72.5C"/>
        <s v="OAAVEUSDC/AAVE-25NOV22-72.5C"/>
        <s v="OWAVAXUSDC.E/WAVAX-03FEB23-22.5C"/>
        <s v="OWAVAXUSDC.E/WAVAX-06JAN23-12.25C"/>
        <s v="OWAVAXUSDC.E/WAVAX-09DEC22-15.5C"/>
        <s v="OWAVAXUSDC.E/WAVAX-16DEC22-15.25C"/>
        <s v="OWAVAXUSDC.E/WAVAX-20JAN23-20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20JAN23-1600C"/>
        <s v="OWETHUSDC/WSTETH-30DEC22-1350C"/>
        <s v="WAVAX"/>
        <s v="WETH"/>
        <s v="DAI"/>
        <s v="MIM"/>
        <s v="AURA"/>
        <s v="BAL"/>
        <s v="STETH"/>
        <s v="OBALUSDC/BAL-30DEC22-7.6C"/>
        <s v="OPERPUSDC/PERP-30DEC22-0.54C"/>
        <s v="OSAMBUSDC/SAMB-24FEB23-0.023C"/>
        <s v="OSPELLUSDC/SPELL-27JAN23-0.00078C"/>
        <s v="OSPELLUSDC/SPELL-30DEC22-0.00079C"/>
        <s v="FXS"/>
        <s v="BSV"/>
        <s v="ETHF"/>
        <s v="ROSE"/>
        <s v="SOV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" u="1"/>
        <s v="SRM" u="1"/>
        <s v="CVXCRV" u="1"/>
        <s v="OPERPUSDC/PERP-27JAN23-0.53C" u="1"/>
        <s v="AUSDC" u="1"/>
        <s v="FRXETH" u="1"/>
        <s v="AURAB-STETH-STABLE-VAULT" u="1"/>
        <s v="OAAVEUSDC/AAVE-13JAN23-62.5C" u="1"/>
        <s v="PAX" u="1"/>
        <s v="PERP" u="1"/>
        <s v="OWETHUSDC_WSTETH-04NOV22-1700C_ETH_SWAA" u="1"/>
        <s v="AWETH" u="1"/>
        <s v="HUSD" u="1"/>
        <s v="AAVAUSDC" u="1"/>
        <s v="VARIABLEDEBTUSDT" u="1"/>
        <s v="OAAVEUSDC/AAVE-20JAN23-80C" u="1"/>
        <s v="ETHPOW" u="1"/>
        <s v="OWETHUSDC_WSTETH-09SEP22-1900C_ETH_1Z8K" u="1"/>
        <s v="VARIABLEDEBTAVAUSDT" u="1"/>
        <s v="RETH" u="1"/>
        <s v="ETF" u="1"/>
        <s v="WBTC" u="1"/>
      </sharedItems>
    </cacheField>
    <cacheField name="days_to_expiry" numFmtId="0">
      <sharedItems containsBlank="1" containsMixedTypes="1" containsNumber="1" containsInteger="1" minValue="0" maxValue="0"/>
    </cacheField>
    <cacheField name="Bucket" numFmtId="0">
      <sharedItems containsBlank="1"/>
    </cacheField>
    <cacheField name="Long_short" numFmtId="0">
      <sharedItems containsBlank="1"/>
    </cacheField>
    <cacheField name="Bucket_LongShort" numFmtId="0">
      <sharedItems containsBlank="1"/>
    </cacheField>
    <cacheField name="shifted_notional" numFmtId="0">
      <sharedItems containsBlank="1" containsMixedTypes="1" containsNumber="1" containsInteger="1" minValue="0" maxValue="0"/>
    </cacheField>
    <cacheField name="shifted_mark" numFmtId="0">
      <sharedItems containsBlank="1" containsMixedTypes="1" containsNumber="1" containsInteger="1" minValue="0" maxValue="0"/>
    </cacheField>
    <cacheField name="Shift" numFmtId="0">
      <sharedItems containsBlank="1" containsMixedTypes="1" containsNumber="1" containsInteger="1" minValue="0" maxValue="0"/>
    </cacheField>
    <cacheField name="shift_delta" numFmtId="0">
      <sharedItems containsBlank="1" containsMixedTypes="1" containsNumber="1" containsInteger="1" minValue="0" maxValue="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59.698992708334" createdVersion="8" refreshedVersion="8" minRefreshableVersion="3" recordCount="174" xr:uid="{268B73C9-E5DE-43AC-8058-D9537EE126A0}">
  <cacheSource type="worksheet">
    <worksheetSource ref="C1:Z1048576" sheet="Trading Positions"/>
  </cacheSource>
  <cacheFields count="24">
    <cacheField name="exchange" numFmtId="0">
      <sharedItems containsBlank="1"/>
    </cacheField>
    <cacheField name="account" numFmtId="0">
      <sharedItems containsBlank="1"/>
    </cacheField>
    <cacheField name="instrument" numFmtId="0">
      <sharedItems containsBlank="1"/>
    </cacheField>
    <cacheField name="position" numFmtId="165">
      <sharedItems containsString="0" containsBlank="1" containsNumber="1" minValue="-497953446.50949287" maxValue="3049025070.2014399"/>
    </cacheField>
    <cacheField name="notional" numFmtId="165">
      <sharedItems containsString="0" containsBlank="1" containsNumber="1" minValue="-76506933.592108786" maxValue="56327199.735630311"/>
    </cacheField>
    <cacheField name="mark_price" numFmtId="0">
      <sharedItems containsString="0" containsBlank="1" containsNumber="1" minValue="3.3182306970225938E-7" maxValue="23890"/>
    </cacheField>
    <cacheField name="unrealized_pnl" numFmtId="0">
      <sharedItems containsString="0" containsBlank="1" containsNumber="1" minValue="-766336.55296322005" maxValue="5269.5321930500004"/>
    </cacheField>
    <cacheField name="instrument_type" numFmtId="0">
      <sharedItems containsBlank="1" count="13">
        <s v="SWAP"/>
        <s v="FUTURE"/>
        <s v="CME FUTURE"/>
        <s v="COIN"/>
        <s v="CASH"/>
        <m/>
        <s v="MARGINLOAN" u="1"/>
        <s v="UNREALIZED" u="1"/>
        <s v="USD" u="1"/>
        <s v="ASSET" u="1"/>
        <s v="FUND" u="1"/>
        <s v="LOAN" u="1"/>
        <s v="EXCHLOAN" u="1"/>
      </sharedItems>
    </cacheField>
    <cacheField name="expiration_time" numFmtId="22">
      <sharedItems containsNonDate="0" containsDate="1" containsString="0" containsBlank="1" minDate="2023-02-25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14">
        <s v="BTC"/>
        <s v="ETH"/>
        <s v="AXS"/>
        <s v="BCH"/>
        <s v="EOS"/>
        <s v="ETC"/>
        <s v="LTC"/>
        <s v="MKR"/>
        <s v="OMG"/>
        <s v="YFI"/>
        <s v="ZIL"/>
        <s v="AVAX"/>
        <s v="COMP"/>
        <s v="LINK"/>
        <s v="ATOM"/>
        <s v="AAC"/>
        <s v="AAVE"/>
        <s v="ADA"/>
        <s v="ALGO"/>
        <s v="ARPA"/>
        <s v="AURA"/>
        <s v="BAL"/>
        <s v="BAT"/>
        <s v="BHD"/>
        <s v="BLZ"/>
        <s v="BNB"/>
        <s v="BOBA"/>
        <s v="BSV"/>
        <s v="BTM"/>
        <s v="BTT"/>
        <s v="BUSD"/>
        <s v="CMT"/>
        <s v="CRO"/>
        <s v="CRV"/>
        <s v="CVX"/>
        <s v="DAI"/>
        <s v="DASH"/>
        <s v="DOGE"/>
        <s v="DON"/>
        <s v="DOT"/>
        <s v="ENJ"/>
        <s v="ETHF"/>
        <s v="ETHW"/>
        <s v="EUR"/>
        <s v="EUROC"/>
        <s v="FIL"/>
        <s v="FLR"/>
        <s v="FTM"/>
        <s v="FTT"/>
        <s v="FXS"/>
        <s v="GAS"/>
        <s v="GBP"/>
        <s v="GRT"/>
        <s v="HBAR"/>
        <s v="HPT"/>
        <s v="HT"/>
        <s v="IOST"/>
        <s v="IRIS"/>
        <s v="JST"/>
        <s v="KSM"/>
        <s v="LAMB"/>
        <s v="LOL"/>
        <s v="LXT"/>
        <s v="MANA"/>
        <s v="MATIC"/>
        <s v="MIM"/>
        <s v="NEO"/>
        <s v="NEW"/>
        <s v="NFT"/>
        <s v="NULS"/>
        <s v="ONG"/>
        <s v="OXT"/>
        <s v="QTUM"/>
        <s v="REI"/>
        <s v="ROSE"/>
        <s v="SGB"/>
        <s v="SHFT"/>
        <s v="SHIB"/>
        <s v="SOL"/>
        <s v="SOLO"/>
        <s v="SOV"/>
        <s v="STETH"/>
        <s v="STORJ"/>
        <s v="SUSHI"/>
        <s v="TRX"/>
        <s v="TRY"/>
        <s v="TT"/>
        <s v="TUSD"/>
        <s v="UNI"/>
        <s v="USD"/>
        <s v="USDC"/>
        <s v="USDP"/>
        <s v="USDT"/>
        <s v="VET"/>
        <s v="VSYS"/>
        <s v="WAVAX"/>
        <s v="WETH"/>
        <s v="WOO"/>
        <s v="XEC"/>
        <s v="XLM"/>
        <s v="XRP"/>
        <s v="XTZ"/>
        <s v="YFII"/>
        <s v="ZEC"/>
        <m/>
        <s v="SRM" u="1"/>
        <s v="AUSDC" u="1"/>
        <s v="PAX" u="1"/>
        <s v="AWETH" u="1"/>
        <s v="HUSD" u="1"/>
        <s v="UST" u="1"/>
        <s v="ETHPOW" u="1"/>
        <s v="LEND" u="1"/>
        <s v="OWETHUSDC_WSTETH-09SEP22-1900C_ETH_1Z8K" u="1"/>
      </sharedItems>
    </cacheField>
    <cacheField name="Muliplier" numFmtId="0">
      <sharedItems containsString="0" containsBlank="1" containsNumber="1" minValue="0.01" maxValue="100"/>
    </cacheField>
    <cacheField name="Coin Equivalent" numFmtId="0">
      <sharedItems containsString="0" containsBlank="1" containsNumber="1" minValue="-4458754" maxValue="75329.399999999994"/>
    </cacheField>
    <cacheField name="Exposure" numFmtId="0">
      <sharedItems containsString="0" containsBlank="1" containsNumber="1" minValue="-76271919.435952991" maxValue="46480344.941966288"/>
    </cacheField>
    <cacheField name="days_to_expiry" numFmtId="165">
      <sharedItems containsString="0" containsBlank="1" containsNumber="1" containsInteger="1" minValue="0" maxValue="28091"/>
    </cacheField>
    <cacheField name="Bucket" numFmtId="0">
      <sharedItems containsBlank="1" count="26">
        <s v="PERP"/>
        <s v="Mar 23"/>
        <s v="Jun 23"/>
        <s v="CME Feb 23"/>
        <s v="CME Mar 23"/>
        <s v="COIN"/>
        <s v="CASH"/>
        <m/>
        <s v="" u="1"/>
        <s v="M1" u="1"/>
        <s v="CME Oct 22" u="1"/>
        <s v="USD" u="1"/>
        <s v="M3" u="1"/>
        <s v="M7" u="1"/>
        <s v="CME Sep 22" u="1"/>
        <s v="W3" u="1"/>
        <s v="CME Jan 23" u="1"/>
        <s v="M0" u="1"/>
        <s v="Sep 22" u="1"/>
        <s v="M2" u="1"/>
        <s v="M4" u="1"/>
        <s v="W2" u="1"/>
        <s v="Dec 22" u="1"/>
        <s v="CME Nov 22" u="1"/>
        <s v="CME Dec 22" u="1"/>
        <s v="Oct 22" u="1"/>
      </sharedItems>
    </cacheField>
    <cacheField name="Long_short" numFmtId="0">
      <sharedItems containsBlank="1"/>
    </cacheField>
    <cacheField name="Bucket_LongShort" numFmtId="0">
      <sharedItems containsBlank="1" count="43">
        <s v="PERP LONG"/>
        <s v="Mar 23 SHORT"/>
        <s v="Jun 23 SHORT"/>
        <s v="PERP SHORT"/>
        <s v="CME Feb 23 SHORT"/>
        <s v="CME Mar 23 SHORT"/>
        <s v="COIN LONG"/>
        <s v="COIN SHORT"/>
        <s v="CASH LONG"/>
        <m/>
        <s v="" u="1"/>
        <s v="Mar 23 LONG" u="1"/>
        <s v="M0 LONG" u="1"/>
        <s v="M1 SHORT" u="1"/>
        <s v="M2 LONG" u="1"/>
        <s v="M3 SHORT" u="1"/>
        <s v="M4 LONG" u="1"/>
        <s v="M7 SHORT" u="1"/>
        <s v="CASH SHORT" u="1"/>
        <s v="W2 LONG" u="1"/>
        <s v="CME Dec 22 HEDGE" u="1"/>
        <s v="CME Nov 22 HEDGE" u="1"/>
        <s v="CME Oct 22 HEDGE" u="1"/>
        <s v="CME Sep 22 HEDGE" u="1"/>
        <s v="W3 SHORT" u="1"/>
        <s v="CME Jan 23 HEDGE" u="1"/>
        <s v="USD SHORT" u="1"/>
        <s v="LONG" u="1"/>
        <s v="Sep 22 LONG" u="1"/>
        <s v="Sep 22 SHORT" u="1"/>
        <s v="M0 SHORT" u="1"/>
        <s v="M1 LONG" u="1"/>
        <s v="M2 SHORT" u="1"/>
        <s v="HEDGE" u="1"/>
        <s v="M3 LONG" u="1"/>
        <s v="M7 LONG" u="1"/>
        <s v="SHORT" u="1"/>
        <s v="Dec 22 LONG" u="1"/>
        <s v="Dec 22 SHORT" u="1"/>
        <s v="CME Dec 22 LONG" u="1"/>
        <s v="W2 SHORT" u="1"/>
        <s v="W3 LONG" u="1"/>
        <s v="Oct 22 LONG" u="1"/>
      </sharedItems>
    </cacheField>
    <cacheField name="abs_notional" numFmtId="0">
      <sharedItems containsString="0" containsBlank="1" containsNumber="1" minValue="-77136048.25" maxValue="56327199.735630311"/>
    </cacheField>
    <cacheField name="shifted_mark" numFmtId="0">
      <sharedItems containsString="0" containsBlank="1" containsNumber="1" minValue="3.3182306970225938E-7" maxValue="24128.9"/>
    </cacheField>
    <cacheField name="Shift" numFmtId="0">
      <sharedItems containsString="0" containsBlank="1" containsNumber="1" minValue="0" maxValue="0.01"/>
    </cacheField>
    <cacheField name="shift_delta" numFmtId="0">
      <sharedItems containsString="0" containsBlank="1" containsNumber="1" minValue="-763723.25" maxValue="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59.702287384258" createdVersion="8" refreshedVersion="8" minRefreshableVersion="3" recordCount="2015" xr:uid="{405F800F-4CD3-45AC-9291-49433A83E022}">
  <cacheSource type="worksheet">
    <worksheetSource ref="A1:D1048576" sheet="Client Reporting"/>
  </cacheSource>
  <cacheFields count="4">
    <cacheField name="Underlying" numFmtId="0">
      <sharedItems containsBlank="1" count="36">
        <s v="AAVE"/>
        <s v=""/>
        <s v="ADA"/>
        <s v="ALGO"/>
        <s v="AVAX"/>
        <s v="AXS"/>
        <s v="BAT"/>
        <s v="BCH"/>
        <s v="BTC"/>
        <s v="COMP"/>
        <s v="DOGE"/>
        <s v="DOT"/>
        <s v="ENJ"/>
        <s v="EOS"/>
        <s v="ETC"/>
        <s v="ETH"/>
        <s v="FTM"/>
        <s v="GRT"/>
        <s v="HBAR"/>
        <s v="LINK"/>
        <s v="LTC"/>
        <s v="MANA"/>
        <s v="MATIC"/>
        <s v="MKR"/>
        <s v="OXT"/>
        <s v="SHIB"/>
        <s v="SOL"/>
        <s v="SOV"/>
        <s v="SUSHI"/>
        <s v="UNI"/>
        <s v="XLM"/>
        <s v="XRP"/>
        <s v="XTZ"/>
        <s v="YFI"/>
        <s v="ZIL"/>
        <m/>
      </sharedItems>
    </cacheField>
    <cacheField name="Type" numFmtId="0">
      <sharedItems containsBlank="1" count="5">
        <s v="ASSET"/>
        <s v=""/>
        <s v="SWAP"/>
        <s v="FUTURE"/>
        <m/>
      </sharedItems>
    </cacheField>
    <cacheField name="Linear" numFmtId="0">
      <sharedItems containsBlank="1" containsMixedTypes="1" containsNumber="1" containsInteger="1" minValue="1" maxValue="1"/>
    </cacheField>
    <cacheField name="Position" numFmtId="43">
      <sharedItems containsBlank="1" containsMixedTypes="1" containsNumber="1" minValue="-4412314" maxValue="4162232.89562430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2">
  <r>
    <x v="0"/>
    <n v="200.07893852000001"/>
    <x v="0"/>
    <x v="0"/>
    <x v="0"/>
    <s v="20221113"/>
    <d v="2022-11-14T00:00:00"/>
    <n v="11343.929129895499"/>
    <s v="BINE"/>
    <s v="ASSETBINEASSETAAVE"/>
    <s v="ASSETBINE"/>
    <x v="0"/>
    <x v="0"/>
    <m/>
    <s v="AAVE"/>
    <n v="56.697267657492851"/>
  </r>
  <r>
    <x v="0"/>
    <n v="28311.975235000002"/>
    <x v="0"/>
    <x v="1"/>
    <x v="0"/>
    <s v="20221113"/>
    <d v="2022-11-14T00:00:00"/>
    <n v="9346.5470518627026"/>
    <s v="BINE"/>
    <s v="ASSETBINEASSETADA"/>
    <s v="ASSETBINE"/>
    <x v="0"/>
    <x v="0"/>
    <m/>
    <s v="ADA"/>
    <n v="0.33012698599383689"/>
  </r>
  <r>
    <x v="0"/>
    <n v="25.399726000000001"/>
    <x v="0"/>
    <x v="2"/>
    <x v="0"/>
    <s v="20221113"/>
    <d v="2022-11-14T00:00:00"/>
    <n v="6.6592121155059782"/>
    <s v="BINE"/>
    <s v="ASSETBINEASSETALGO"/>
    <s v="ASSETBINE"/>
    <x v="0"/>
    <x v="0"/>
    <m/>
    <s v="ALGO"/>
    <n v="0.26217653353843179"/>
  </r>
  <r>
    <x v="0"/>
    <n v="4.2548999999999998E-3"/>
    <x v="0"/>
    <x v="3"/>
    <x v="0"/>
    <s v="20221113"/>
    <d v="2022-11-14T00:00:00"/>
    <n v="4.3299983536071208E-2"/>
    <s v="BINE"/>
    <s v="ASSETBINEASSETATOM"/>
    <s v="ASSETBINE"/>
    <x v="0"/>
    <x v="0"/>
    <m/>
    <s v="ATOM"/>
    <n v="10.176498516080569"/>
  </r>
  <r>
    <x v="0"/>
    <n v="361.50767796999997"/>
    <x v="0"/>
    <x v="4"/>
    <x v="0"/>
    <s v="20221113"/>
    <d v="2022-11-14T00:00:00"/>
    <n v="4718.4055462869874"/>
    <s v="BINE"/>
    <s v="ASSETBINEASSETAVAX"/>
    <s v="ASSETBINE"/>
    <x v="0"/>
    <x v="0"/>
    <m/>
    <s v="AVAX"/>
    <n v="13.052020285661948"/>
  </r>
  <r>
    <x v="0"/>
    <n v="25156.055035879999"/>
    <x v="0"/>
    <x v="5"/>
    <x v="0"/>
    <s v="20221113"/>
    <d v="2022-11-14T00:00:00"/>
    <n v="5612.3092762264696"/>
    <s v="BINE"/>
    <s v="ASSETBINEASSETBAT"/>
    <s v="ASSETBINE"/>
    <x v="0"/>
    <x v="0"/>
    <m/>
    <s v="BAT"/>
    <n v="0.22309973754714921"/>
  </r>
  <r>
    <x v="0"/>
    <n v="91.029457179999994"/>
    <x v="0"/>
    <x v="6"/>
    <x v="0"/>
    <s v="20221113"/>
    <d v="2022-11-14T00:00:00"/>
    <n v="9070.7674950747351"/>
    <s v="BINE"/>
    <s v="ASSETBINEASSETBCH"/>
    <s v="ASSETBINE"/>
    <x v="0"/>
    <x v="0"/>
    <m/>
    <s v="BCH"/>
    <n v="99.646507582027681"/>
  </r>
  <r>
    <x v="0"/>
    <n v="86.736910640000005"/>
    <x v="0"/>
    <x v="7"/>
    <x v="0"/>
    <s v="20221113"/>
    <d v="2022-11-14T00:00:00"/>
    <n v="23989.64512908307"/>
    <s v="BINE"/>
    <s v="ASSETBINEASSETBNB"/>
    <s v="ASSETBINE"/>
    <x v="0"/>
    <x v="0"/>
    <m/>
    <s v="BNB"/>
    <n v="276.5794279744602"/>
  </r>
  <r>
    <x v="0"/>
    <n v="13.751470619999999"/>
    <x v="0"/>
    <x v="8"/>
    <x v="0"/>
    <s v="20221113"/>
    <d v="2022-11-14T00:00:00"/>
    <n v="224882.82819786231"/>
    <s v="BINE"/>
    <s v="ASSETBINEASSETBTC"/>
    <s v="ASSETBINE"/>
    <x v="0"/>
    <x v="0"/>
    <m/>
    <s v="BTC"/>
    <n v="16353.365717176106"/>
  </r>
  <r>
    <x v="0"/>
    <n v="24746.129452879999"/>
    <x v="0"/>
    <x v="9"/>
    <x v="0"/>
    <s v="20221113"/>
    <d v="2022-11-14T00:00:00"/>
    <n v="24773.218880727949"/>
    <s v="BINE"/>
    <s v="ASSETBINEASSETBUSD"/>
    <s v="ASSETBINE"/>
    <x v="0"/>
    <x v="0"/>
    <m/>
    <s v="BUSD"/>
    <n v="1.0010946935317513"/>
  </r>
  <r>
    <x v="0"/>
    <n v="36.869033870000003"/>
    <x v="0"/>
    <x v="10"/>
    <x v="0"/>
    <s v="20221113"/>
    <d v="2022-11-14T00:00:00"/>
    <n v="1428.4773746064559"/>
    <s v="BINE"/>
    <s v="ASSETBINEASSETCOMP"/>
    <s v="ASSETBINE"/>
    <x v="0"/>
    <x v="0"/>
    <m/>
    <s v="COMP"/>
    <n v="38.744638105876575"/>
  </r>
  <r>
    <x v="0"/>
    <n v="1.5637979999999999E-2"/>
    <x v="0"/>
    <x v="11"/>
    <x v="0"/>
    <s v="20221113"/>
    <d v="2022-11-14T00:00:00"/>
    <n v="9.8747518422494362E-3"/>
    <m/>
    <s v="ASSETBINEASSETCRV"/>
    <s v="ASSETBINE"/>
    <x v="0"/>
    <x v="0"/>
    <m/>
    <s v="CRV"/>
    <n v="0.63145955182507185"/>
  </r>
  <r>
    <x v="0"/>
    <n v="61610.470464270002"/>
    <x v="0"/>
    <x v="12"/>
    <x v="0"/>
    <s v="20221113"/>
    <d v="2022-11-14T00:00:00"/>
    <n v="5230.2967419918232"/>
    <m/>
    <s v="ASSETBINEASSETDOGE"/>
    <s v="ASSETBINE"/>
    <x v="0"/>
    <x v="0"/>
    <m/>
    <s v="DOGE"/>
    <n v="8.4892984951722608E-2"/>
  </r>
  <r>
    <x v="0"/>
    <n v="1999.0152611599999"/>
    <x v="0"/>
    <x v="13"/>
    <x v="0"/>
    <s v="20221113"/>
    <d v="2022-11-14T00:00:00"/>
    <n v="11500.830489743121"/>
    <m/>
    <s v="ASSETBINEASSETDOT"/>
    <s v="ASSETBINE"/>
    <x v="0"/>
    <x v="0"/>
    <m/>
    <s v="DOT"/>
    <n v="5.7532479682367974"/>
  </r>
  <r>
    <x v="0"/>
    <n v="29999.901399999999"/>
    <x v="0"/>
    <x v="14"/>
    <x v="0"/>
    <s v="20221113"/>
    <d v="2022-11-14T00:00:00"/>
    <n v="26596.901867728899"/>
    <m/>
    <s v="ASSETBINEASSETEOS"/>
    <s v="ASSETBINE"/>
    <x v="0"/>
    <x v="0"/>
    <m/>
    <s v="EOS"/>
    <n v="0.88656630943890025"/>
  </r>
  <r>
    <x v="0"/>
    <n v="9.9330999999999996"/>
    <x v="0"/>
    <x v="15"/>
    <x v="0"/>
    <s v="20221113"/>
    <d v="2022-11-14T00:00:00"/>
    <n v="12136.452471650249"/>
    <m/>
    <s v="ASSETBINEASSETETH"/>
    <s v="ASSETBINE"/>
    <x v="0"/>
    <x v="0"/>
    <m/>
    <s v="ETH"/>
    <n v="1221.8192177316503"/>
  </r>
  <r>
    <x v="0"/>
    <n v="676914.25030584994"/>
    <x v="0"/>
    <x v="16"/>
    <x v="0"/>
    <s v="20221113"/>
    <d v="2022-11-14T00:00:00"/>
    <n v="699624.72340361122"/>
    <m/>
    <s v="ASSETBINEASSETEUR"/>
    <s v="ASSETBINE"/>
    <x v="0"/>
    <x v="0"/>
    <m/>
    <s v="EUR"/>
    <n v="1.03355"/>
  </r>
  <r>
    <x v="0"/>
    <n v="0.19800000000000001"/>
    <x v="0"/>
    <x v="17"/>
    <x v="0"/>
    <s v="20221113"/>
    <d v="2022-11-14T00:00:00"/>
    <n v="0.85020732248870245"/>
    <m/>
    <s v="ASSETBINEASSETFIL"/>
    <s v="ASSETBINE"/>
    <x v="0"/>
    <x v="0"/>
    <m/>
    <s v="FIL"/>
    <n v="4.2939763762055678"/>
  </r>
  <r>
    <x v="0"/>
    <n v="12.72046903"/>
    <x v="0"/>
    <x v="18"/>
    <x v="0"/>
    <s v="20221113"/>
    <d v="2022-11-14T00:00:00"/>
    <n v="77.244365420074715"/>
    <m/>
    <s v="ASSETBINEASSETLINK"/>
    <s v="ASSETBINE"/>
    <x v="0"/>
    <x v="0"/>
    <m/>
    <s v="LINK"/>
    <n v="6.0724463255168759"/>
  </r>
  <r>
    <x v="0"/>
    <n v="1.4551239499999999"/>
    <x v="0"/>
    <x v="19"/>
    <x v="0"/>
    <s v="20221113"/>
    <d v="2022-11-14T00:00:00"/>
    <n v="83.650963619165253"/>
    <m/>
    <s v="ASSETBINEASSETLTC"/>
    <s v="ASSETBINE"/>
    <x v="0"/>
    <x v="0"/>
    <m/>
    <s v="LTC"/>
    <n v="57.487173940862725"/>
  </r>
  <r>
    <x v="0"/>
    <n v="4125.1621725699997"/>
    <x v="0"/>
    <x v="20"/>
    <x v="0"/>
    <s v="20221113"/>
    <d v="2022-11-14T00:00:00"/>
    <n v="1853.8929566716131"/>
    <m/>
    <s v="ASSETBINEASSETMANA"/>
    <s v="ASSETBINE"/>
    <x v="0"/>
    <x v="0"/>
    <m/>
    <s v="MANA"/>
    <n v="0.44941092716280462"/>
  </r>
  <r>
    <x v="0"/>
    <n v="405872.62526320003"/>
    <x v="0"/>
    <x v="21"/>
    <x v="0"/>
    <s v="20221113"/>
    <d v="2022-11-14T00:00:00"/>
    <n v="33101.177068429613"/>
    <m/>
    <s v="ASSETBINEASSETOXT"/>
    <s v="ASSETBINE"/>
    <x v="0"/>
    <x v="0"/>
    <m/>
    <s v="OXT"/>
    <n v="8.1555579282944213E-2"/>
  </r>
  <r>
    <x v="0"/>
    <n v="57.222791209999997"/>
    <x v="0"/>
    <x v="22"/>
    <x v="0"/>
    <s v="20221113"/>
    <d v="2022-11-14T00:00:00"/>
    <n v="753.31107015455927"/>
    <m/>
    <s v="ASSETBINEASSETSOL"/>
    <s v="ASSETBINE"/>
    <x v="0"/>
    <x v="0"/>
    <m/>
    <s v="SOL"/>
    <n v="13.164528577258812"/>
  </r>
  <r>
    <x v="0"/>
    <n v="718282.38861262996"/>
    <x v="0"/>
    <x v="23"/>
    <x v="0"/>
    <s v="20221113"/>
    <d v="2022-11-14T00:00:00"/>
    <n v="717387.83854515699"/>
    <m/>
    <s v="ASSETBINEASSETUSDT"/>
    <s v="ASSETBINE"/>
    <x v="0"/>
    <x v="0"/>
    <m/>
    <s v="USDT"/>
    <n v="0.99875459835622493"/>
  </r>
  <r>
    <x v="1"/>
    <n v="821.98064921000002"/>
    <x v="1"/>
    <x v="8"/>
    <x v="1"/>
    <s v="20221113"/>
    <d v="2022-11-14T00:00:00"/>
    <n v="13442150.168972971"/>
    <m/>
    <s v="ASSETBINEASSETBTC"/>
    <s v="ASSETBINE"/>
    <x v="0"/>
    <x v="0"/>
    <m/>
    <s v="BTC"/>
    <n v="16353.365717176106"/>
  </r>
  <r>
    <x v="1"/>
    <n v="-10.536066610000001"/>
    <x v="2"/>
    <x v="8"/>
    <x v="1"/>
    <s v="20221113"/>
    <d v="2022-11-14T00:00:00"/>
    <n v="-172300.1504938578"/>
    <m/>
    <s v="ASSETBINEASSETBTC"/>
    <s v="ASSETBINE"/>
    <x v="0"/>
    <x v="0"/>
    <m/>
    <s v="BTC"/>
    <n v="16353.365717176106"/>
  </r>
  <r>
    <x v="1"/>
    <n v="5855.6751637199995"/>
    <x v="1"/>
    <x v="15"/>
    <x v="1"/>
    <s v="20221113"/>
    <d v="2022-11-14T00:00:00"/>
    <n v="7154576.4478270207"/>
    <m/>
    <s v="ASSETBINEASSETETH"/>
    <s v="ASSETBINE"/>
    <x v="0"/>
    <x v="0"/>
    <m/>
    <s v="ETH"/>
    <n v="1221.8192177316503"/>
  </r>
  <r>
    <x v="1"/>
    <n v="46.067630880000003"/>
    <x v="2"/>
    <x v="15"/>
    <x v="1"/>
    <s v="20221113"/>
    <d v="2022-11-14T00:00:00"/>
    <n v="56286.316724552002"/>
    <m/>
    <s v="ASSETBINEASSETETH"/>
    <s v="ASSETBINE"/>
    <x v="0"/>
    <x v="0"/>
    <m/>
    <s v="ETH"/>
    <n v="1221.8192177316503"/>
  </r>
  <r>
    <x v="2"/>
    <n v="2521.9114588000002"/>
    <x v="0"/>
    <x v="7"/>
    <x v="2"/>
    <s v="20221113"/>
    <d v="2022-11-14T00:00:00"/>
    <n v="697508.82867714053"/>
    <m/>
    <s v="ASSETBINEASSETBNB"/>
    <s v="ASSETBINE"/>
    <x v="0"/>
    <x v="0"/>
    <m/>
    <s v="BNB"/>
    <n v="276.5794279744602"/>
  </r>
  <r>
    <x v="2"/>
    <n v="204642.6"/>
    <x v="0"/>
    <x v="14"/>
    <x v="2"/>
    <s v="20221113"/>
    <d v="2022-11-14T00:00:00"/>
    <n v="181429.23463598109"/>
    <m/>
    <s v="ASSETBINEASSETEOS"/>
    <s v="ASSETBINE"/>
    <x v="0"/>
    <x v="0"/>
    <m/>
    <s v="EOS"/>
    <n v="0.88656630943890025"/>
  </r>
  <r>
    <x v="2"/>
    <n v="0.15721859999999999"/>
    <x v="0"/>
    <x v="24"/>
    <x v="2"/>
    <s v="20221113"/>
    <d v="2022-11-14T00:00:00"/>
    <n v="3.1377137942216091"/>
    <m/>
    <s v="ASSETBINEASSETETC"/>
    <s v="ASSETBINE"/>
    <x v="0"/>
    <x v="0"/>
    <m/>
    <s v="ETC"/>
    <n v="19.957650012286138"/>
  </r>
  <r>
    <x v="2"/>
    <n v="1555.5547999999999"/>
    <x v="0"/>
    <x v="15"/>
    <x v="2"/>
    <s v="20221113"/>
    <d v="2022-11-14T00:00:00"/>
    <n v="1900606.748874713"/>
    <m/>
    <s v="ASSETBINEASSETETH"/>
    <s v="ASSETBINE"/>
    <x v="0"/>
    <x v="0"/>
    <m/>
    <s v="ETH"/>
    <n v="1221.8192177316503"/>
  </r>
  <r>
    <x v="2"/>
    <n v="1581.07"/>
    <x v="0"/>
    <x v="18"/>
    <x v="2"/>
    <s v="20221113"/>
    <d v="2022-11-14T00:00:00"/>
    <n v="9600.9627118849658"/>
    <m/>
    <s v="ASSETBINEASSETLINK"/>
    <s v="ASSETBINE"/>
    <x v="0"/>
    <x v="0"/>
    <m/>
    <s v="LINK"/>
    <n v="6.0724463255168759"/>
  </r>
  <r>
    <x v="2"/>
    <n v="237.91499999999999"/>
    <x v="0"/>
    <x v="19"/>
    <x v="2"/>
    <s v="20221113"/>
    <d v="2022-11-14T00:00:00"/>
    <n v="13677.06098814036"/>
    <m/>
    <s v="ASSETBINEASSETLTC"/>
    <s v="ASSETBINE"/>
    <x v="0"/>
    <x v="0"/>
    <m/>
    <s v="LTC"/>
    <n v="57.487173940862725"/>
  </r>
  <r>
    <x v="2"/>
    <n v="15525555.45521039"/>
    <x v="0"/>
    <x v="23"/>
    <x v="2"/>
    <s v="20221113"/>
    <d v="2022-11-14T00:00:00"/>
    <n v="15506219.90292595"/>
    <m/>
    <s v="ASSETBINEASSETUSDT"/>
    <s v="ASSETBINE"/>
    <x v="0"/>
    <x v="0"/>
    <m/>
    <s v="USDT"/>
    <n v="0.99875459835622493"/>
  </r>
  <r>
    <x v="3"/>
    <n v="1E-8"/>
    <x v="1"/>
    <x v="7"/>
    <x v="3"/>
    <s v="20221113"/>
    <d v="2022-11-14T00:00:00"/>
    <n v="2.7657942797446021E-6"/>
    <m/>
    <s v="ASSETBINEASSETBNB"/>
    <s v="ASSETBINE"/>
    <x v="0"/>
    <x v="0"/>
    <m/>
    <s v="BNB"/>
    <n v="276.5794279744602"/>
  </r>
  <r>
    <x v="3"/>
    <n v="13100000"/>
    <x v="1"/>
    <x v="9"/>
    <x v="3"/>
    <s v="20221113"/>
    <d v="2022-11-14T00:00:00"/>
    <n v="13114340.48526594"/>
    <m/>
    <s v="ASSETBINEASSETBUSD"/>
    <s v="ASSETBINE"/>
    <x v="0"/>
    <x v="0"/>
    <m/>
    <s v="BUSD"/>
    <n v="1.0010946935317513"/>
  </r>
  <r>
    <x v="3"/>
    <n v="33612223.521003857"/>
    <x v="1"/>
    <x v="23"/>
    <x v="3"/>
    <s v="20221113"/>
    <d v="2022-11-14T00:00:00"/>
    <n v="33570362.802579857"/>
    <m/>
    <s v="ASSETBINEASSETUSDT"/>
    <s v="ASSETBINE"/>
    <x v="0"/>
    <x v="0"/>
    <m/>
    <s v="USDT"/>
    <n v="0.99875459835622493"/>
  </r>
  <r>
    <x v="3"/>
    <n v="2628589.32911707"/>
    <x v="2"/>
    <x v="23"/>
    <x v="3"/>
    <s v="20221113"/>
    <d v="2022-11-14T00:00:00"/>
    <n v="2625315.6796457781"/>
    <m/>
    <s v="ASSETBINEASSETUSDT"/>
    <s v="ASSETBINE"/>
    <x v="0"/>
    <x v="0"/>
    <m/>
    <s v="USDT"/>
    <n v="0.99875459835622493"/>
  </r>
  <r>
    <x v="4"/>
    <n v="1966905.2624124701"/>
    <x v="1"/>
    <x v="23"/>
    <x v="4"/>
    <s v="20221113"/>
    <d v="2022-11-14T00:00:00"/>
    <n v="1964455.675365512"/>
    <m/>
    <s v="ASSETBINEASSETUSDT"/>
    <s v="ASSETBINE"/>
    <x v="0"/>
    <x v="0"/>
    <m/>
    <s v="USDT"/>
    <n v="0.99875459835622493"/>
  </r>
  <r>
    <x v="4"/>
    <n v="-11749.007398719999"/>
    <x v="2"/>
    <x v="23"/>
    <x v="4"/>
    <s v="20221113"/>
    <d v="2022-11-14T00:00:00"/>
    <n v="-11734.37516559291"/>
    <m/>
    <s v="ASSETBINEASSETUSDT"/>
    <s v="ASSETBINE"/>
    <x v="0"/>
    <x v="0"/>
    <m/>
    <s v="USDT"/>
    <n v="0.99875459835622493"/>
  </r>
  <r>
    <x v="5"/>
    <n v="7.9996000000000008E-3"/>
    <x v="0"/>
    <x v="8"/>
    <x v="5"/>
    <s v="20221113"/>
    <d v="2022-11-14T00:00:00"/>
    <n v="130.82038439112191"/>
    <m/>
    <s v="ASSETBTFX ASSETBTC"/>
    <s v="ASSETBTFX "/>
    <x v="0"/>
    <x v="1"/>
    <m/>
    <s v="BTC"/>
    <n v="16353.365717176106"/>
  </r>
  <r>
    <x v="5"/>
    <n v="0.02"/>
    <x v="0"/>
    <x v="15"/>
    <x v="5"/>
    <s v="20221113"/>
    <d v="2022-11-14T00:00:00"/>
    <n v="24.436384354632999"/>
    <m/>
    <s v="ASSETBTFX ASSETETH"/>
    <s v="ASSETBTFX "/>
    <x v="0"/>
    <x v="1"/>
    <m/>
    <s v="ETH"/>
    <n v="1221.8192177316503"/>
  </r>
  <r>
    <x v="5"/>
    <n v="0.02"/>
    <x v="0"/>
    <x v="25"/>
    <x v="5"/>
    <s v="20221113"/>
    <d v="2022-11-14T00:00:00"/>
    <n v="7.7933461924647243E-2"/>
    <m/>
    <s v="ASSETBTFX ASSETETHW"/>
    <s v="ASSETBTFX "/>
    <x v="0"/>
    <x v="1"/>
    <m/>
    <s v="ETHW"/>
    <n v="3.8966730962323619"/>
  </r>
  <r>
    <x v="5"/>
    <n v="2.755467E-2"/>
    <x v="0"/>
    <x v="26"/>
    <x v="5"/>
    <s v="20221113"/>
    <d v="2022-11-14T00:00:00"/>
    <n v="2.755467E-2"/>
    <m/>
    <s v="ASSETBTFX ASSETUSD"/>
    <s v="ASSETBTFX "/>
    <x v="0"/>
    <x v="1"/>
    <m/>
    <s v="USD"/>
    <n v="1"/>
  </r>
  <r>
    <x v="5"/>
    <n v="29.9885932"/>
    <x v="0"/>
    <x v="27"/>
    <x v="5"/>
    <s v="20221113"/>
    <d v="2022-11-14T00:00:00"/>
    <n v="0"/>
    <m/>
    <s v="ASSETBTFX ASSETUST"/>
    <s v="ASSETBTFX "/>
    <x v="0"/>
    <x v="1"/>
    <m/>
    <s v="UST"/>
    <n v="0"/>
  </r>
  <r>
    <x v="6"/>
    <n v="0.21932823000000001"/>
    <x v="0"/>
    <x v="6"/>
    <x v="6"/>
    <s v="20221113"/>
    <d v="2022-11-13T00:00:21"/>
    <n v="21.855292133647719"/>
    <m/>
    <s v="ASSETBTSEASSETBCH"/>
    <s v="ASSETBTSE"/>
    <x v="0"/>
    <x v="2"/>
    <m/>
    <s v="BCH"/>
    <n v="99.646507582027681"/>
  </r>
  <r>
    <x v="6"/>
    <n v="5.7861299999999997E-2"/>
    <x v="0"/>
    <x v="8"/>
    <x v="6"/>
    <s v="20221113"/>
    <d v="2022-11-13T00:00:22"/>
    <n v="946.22699977124137"/>
    <m/>
    <s v="ASSETBTSEASSETBTC"/>
    <s v="ASSETBTSE"/>
    <x v="0"/>
    <x v="2"/>
    <m/>
    <s v="BTC"/>
    <n v="16353.365717176106"/>
  </r>
  <r>
    <x v="6"/>
    <n v="0.73541904000000002"/>
    <x v="0"/>
    <x v="15"/>
    <x v="6"/>
    <s v="20221113"/>
    <d v="2022-11-13T00:00:23"/>
    <n v="898.54911615776086"/>
    <m/>
    <s v="ASSETBTSEASSETETH"/>
    <s v="ASSETBTSE"/>
    <x v="0"/>
    <x v="2"/>
    <m/>
    <s v="ETH"/>
    <n v="1221.8192177316503"/>
  </r>
  <r>
    <x v="6"/>
    <n v="22277.5319929"/>
    <x v="0"/>
    <x v="28"/>
    <x v="6"/>
    <s v="20221113"/>
    <d v="2022-11-13T00:00:24"/>
    <n v="267.63111879024041"/>
    <m/>
    <s v="ASSETBTSEASSETSGB"/>
    <s v="ASSETBTSE"/>
    <x v="0"/>
    <x v="2"/>
    <m/>
    <s v="SGB"/>
    <n v="1.2013499470028199E-2"/>
  </r>
  <r>
    <x v="6"/>
    <n v="114736.84"/>
    <x v="0"/>
    <x v="26"/>
    <x v="6"/>
    <s v="20221113"/>
    <d v="2022-11-13T00:00:25"/>
    <n v="114736.84"/>
    <m/>
    <s v="ASSETBTSEASSETUSD"/>
    <s v="ASSETBTSE"/>
    <x v="0"/>
    <x v="2"/>
    <m/>
    <s v="USD"/>
    <n v="1"/>
  </r>
  <r>
    <x v="6"/>
    <n v="116647.68407285"/>
    <x v="0"/>
    <x v="29"/>
    <x v="6"/>
    <s v="20221113"/>
    <d v="2022-11-13T00:00:26"/>
    <n v="39694.790548822508"/>
    <m/>
    <s v="ASSETBTSEASSETXRP"/>
    <s v="ASSETBTSE"/>
    <x v="0"/>
    <x v="2"/>
    <m/>
    <s v="XRP"/>
    <n v="0.34029643078067379"/>
  </r>
  <r>
    <x v="7"/>
    <n v="4143.1451217100002"/>
    <x v="0"/>
    <x v="8"/>
    <x v="7"/>
    <s v="20221113"/>
    <d v="2022-11-14T00:00:00"/>
    <n v="67754367.394657716"/>
    <m/>
    <s v="ASSETBULLASSETBTC"/>
    <s v="ASSETBULL"/>
    <x v="0"/>
    <x v="3"/>
    <m/>
    <s v="BTC"/>
    <n v="16353.365717176106"/>
  </r>
  <r>
    <x v="7"/>
    <n v="27340430.102899998"/>
    <x v="0"/>
    <x v="26"/>
    <x v="7"/>
    <s v="20221113"/>
    <d v="2022-11-14T00:00:00"/>
    <n v="27340430.102899998"/>
    <m/>
    <s v="ASSETBULLASSETUSD"/>
    <s v="ASSETBULL"/>
    <x v="0"/>
    <x v="3"/>
    <m/>
    <s v="USD"/>
    <n v="1"/>
  </r>
  <r>
    <x v="7"/>
    <n v="101"/>
    <x v="0"/>
    <x v="30"/>
    <x v="7"/>
    <s v="20221113"/>
    <d v="2022-11-14T00:00:00"/>
    <n v="101.01377034016269"/>
    <m/>
    <s v="ASSETBULLASSETUSDC"/>
    <s v="ASSETBULL"/>
    <x v="0"/>
    <x v="3"/>
    <m/>
    <s v="USDC"/>
    <n v="1.000136340001611"/>
  </r>
  <r>
    <x v="8"/>
    <n v="1297032.5469"/>
    <x v="0"/>
    <x v="14"/>
    <x v="8"/>
    <s v="20221113"/>
    <d v="2022-11-14T00:00:00"/>
    <n v="1149905.35832727"/>
    <m/>
    <s v="ASSETBULLASSETEOS"/>
    <s v="ASSETBULL"/>
    <x v="0"/>
    <x v="3"/>
    <m/>
    <s v="EOS"/>
    <n v="0.88656630943890025"/>
  </r>
  <r>
    <x v="8"/>
    <n v="14768.90497507"/>
    <x v="0"/>
    <x v="18"/>
    <x v="8"/>
    <s v="20221113"/>
    <d v="2022-11-14T00:00:00"/>
    <n v="89683.382747771728"/>
    <m/>
    <s v="ASSETBULLASSETLINK"/>
    <s v="ASSETBULL"/>
    <x v="0"/>
    <x v="3"/>
    <m/>
    <s v="LINK"/>
    <n v="6.0724463255168759"/>
  </r>
  <r>
    <x v="8"/>
    <n v="1987.78841713"/>
    <x v="0"/>
    <x v="19"/>
    <x v="8"/>
    <s v="20221113"/>
    <d v="2022-11-14T00:00:00"/>
    <n v="114272.33849318451"/>
    <m/>
    <s v="ASSETBULLASSETLTC"/>
    <s v="ASSETBULL"/>
    <x v="0"/>
    <x v="3"/>
    <m/>
    <s v="LTC"/>
    <n v="57.487173940862725"/>
  </r>
  <r>
    <x v="8"/>
    <n v="7654946.8200000003"/>
    <x v="0"/>
    <x v="26"/>
    <x v="8"/>
    <s v="20221113"/>
    <d v="2022-11-14T00:00:00"/>
    <n v="7654946.8200000003"/>
    <m/>
    <s v="ASSETBULLASSETUSD"/>
    <s v="ASSETBULL"/>
    <x v="0"/>
    <x v="3"/>
    <m/>
    <s v="USD"/>
    <n v="1"/>
  </r>
  <r>
    <x v="9"/>
    <n v="15727.92235072"/>
    <x v="0"/>
    <x v="15"/>
    <x v="9"/>
    <s v="20221113"/>
    <d v="2022-11-14T00:00:00"/>
    <n v="19216677.78310084"/>
    <m/>
    <s v="ASSETBULLASSETETH"/>
    <s v="ASSETBULL"/>
    <x v="0"/>
    <x v="3"/>
    <m/>
    <s v="ETH"/>
    <n v="1221.8192177316503"/>
  </r>
  <r>
    <x v="9"/>
    <n v="10612807.468800001"/>
    <x v="0"/>
    <x v="26"/>
    <x v="9"/>
    <s v="20221113"/>
    <d v="2022-11-14T00:00:00"/>
    <n v="10612807.468800001"/>
    <m/>
    <s v="ASSETBULLASSETUSD"/>
    <s v="ASSETBULL"/>
    <x v="0"/>
    <x v="3"/>
    <m/>
    <s v="USD"/>
    <n v="1"/>
  </r>
  <r>
    <x v="10"/>
    <n v="60.144188849999999"/>
    <x v="0"/>
    <x v="8"/>
    <x v="10"/>
    <s v="20221113"/>
    <d v="2022-11-14T00:00:00"/>
    <n v="983559.916026955"/>
    <m/>
    <s v="ASSETBULLASSETBTC"/>
    <s v="ASSETBULL"/>
    <x v="0"/>
    <x v="3"/>
    <m/>
    <s v="BTC"/>
    <n v="16353.365717176106"/>
  </r>
  <r>
    <x v="10"/>
    <n v="1166.0086387199999"/>
    <x v="0"/>
    <x v="15"/>
    <x v="10"/>
    <s v="20221113"/>
    <d v="2022-11-14T00:00:00"/>
    <n v="1424651.762829216"/>
    <m/>
    <s v="ASSETBULLASSETETH"/>
    <s v="ASSETBULL"/>
    <x v="0"/>
    <x v="3"/>
    <m/>
    <s v="ETH"/>
    <n v="1221.8192177316503"/>
  </r>
  <r>
    <x v="11"/>
    <n v="0.26739257999999999"/>
    <x v="3"/>
    <x v="11"/>
    <x v="11"/>
    <s v="20221113"/>
    <d v="2022-11-14T00:00:00"/>
    <n v="0.16884759872814969"/>
    <m/>
    <s v="ASSETDEFIASSETCRV"/>
    <s v="ASSETDEFI"/>
    <x v="0"/>
    <x v="4"/>
    <m/>
    <s v="CRV"/>
    <n v="0.63145955182507185"/>
  </r>
  <r>
    <x v="11"/>
    <n v="9.7777784299999997"/>
    <x v="4"/>
    <x v="11"/>
    <x v="11"/>
    <s v="20221113"/>
    <d v="2022-11-14T00:00:00"/>
    <n v="6.1742715852526544"/>
    <m/>
    <s v="ASSETDEFIASSETCRV"/>
    <s v="ASSETDEFI"/>
    <x v="0"/>
    <x v="4"/>
    <m/>
    <s v="CRV"/>
    <n v="0.63145955182507185"/>
  </r>
  <r>
    <x v="11"/>
    <n v="3.0536339999999999E-2"/>
    <x v="3"/>
    <x v="31"/>
    <x v="11"/>
    <s v="20221113"/>
    <d v="2022-11-14T00:00:00"/>
    <n v="0.13427300297372799"/>
    <m/>
    <s v="ASSETDEFIASSETCVX"/>
    <s v="ASSETDEFI"/>
    <x v="0"/>
    <x v="4"/>
    <m/>
    <s v="CVX"/>
    <n v="4.3971544387352264"/>
  </r>
  <r>
    <x v="11"/>
    <n v="3.2534000000000003E-4"/>
    <x v="4"/>
    <x v="31"/>
    <x v="11"/>
    <s v="20221113"/>
    <d v="2022-11-11T21:00:00"/>
    <n v="1.4305702250981189E-3"/>
    <m/>
    <s v="ASSETDEFIASSETCVX"/>
    <s v="ASSETDEFI"/>
    <x v="0"/>
    <x v="4"/>
    <m/>
    <s v="CVX"/>
    <n v="4.3971544387352264"/>
  </r>
  <r>
    <x v="11"/>
    <n v="530.26134416000002"/>
    <x v="5"/>
    <x v="15"/>
    <x v="11"/>
    <s v="20221113"/>
    <d v="2022-11-11T21:00:00"/>
    <n v="647883.5007149044"/>
    <m/>
    <s v="ASSETDEFIASSETETH"/>
    <s v="ASSETDEFI"/>
    <x v="0"/>
    <x v="4"/>
    <m/>
    <s v="ETH"/>
    <n v="1221.8192177316503"/>
  </r>
  <r>
    <x v="11"/>
    <n v="3.67060545"/>
    <x v="4"/>
    <x v="15"/>
    <x v="11"/>
    <s v="20221113"/>
    <d v="2022-11-14T00:00:00"/>
    <n v="4484.8162795205308"/>
    <m/>
    <s v="ASSETDEFIASSETETH"/>
    <s v="ASSETDEFI"/>
    <x v="0"/>
    <x v="4"/>
    <m/>
    <s v="ETH"/>
    <n v="1221.8192177316503"/>
  </r>
  <r>
    <x v="11"/>
    <n v="12023.262882000001"/>
    <x v="5"/>
    <x v="30"/>
    <x v="11"/>
    <s v="20221113"/>
    <d v="2022-11-11T22:00:00"/>
    <n v="12024.902133680711"/>
    <m/>
    <s v="ASSETDEFIASSETUSDC"/>
    <s v="ASSETDEFI"/>
    <x v="0"/>
    <x v="4"/>
    <m/>
    <s v="USDC"/>
    <n v="1.000136340001611"/>
  </r>
  <r>
    <x v="11"/>
    <n v="13972.219738"/>
    <x v="4"/>
    <x v="30"/>
    <x v="11"/>
    <s v="20221113"/>
    <d v="2022-11-14T00:00:00"/>
    <n v="13974.12471046159"/>
    <m/>
    <s v="ASSETDEFIASSETUSDC"/>
    <s v="ASSETDEFI"/>
    <x v="0"/>
    <x v="4"/>
    <m/>
    <s v="USDC"/>
    <n v="1.000136340001611"/>
  </r>
  <r>
    <x v="12"/>
    <n v="7000"/>
    <x v="4"/>
    <x v="32"/>
    <x v="11"/>
    <s v="20221113"/>
    <d v="2022-11-14T00:00:00"/>
    <n v="0"/>
    <m/>
    <s v="ASSETDEFIASSET$ USDCBONUS.COM &lt;- VISIT TO CLAIM BONUS"/>
    <s v="ASSETDEFI"/>
    <x v="0"/>
    <x v="4"/>
    <m/>
    <s v="$ USDCBONUS.COM &lt;- VISIT TO CLAIM BONUS"/>
    <n v="0"/>
  </r>
  <r>
    <x v="12"/>
    <n v="7000"/>
    <x v="4"/>
    <x v="33"/>
    <x v="11"/>
    <s v="20221113"/>
    <d v="2022-11-14T00:00:00"/>
    <n v="0"/>
    <m/>
    <s v="ASSETDEFIASSET$ USDCGIFT.COM &lt;- VISIT TO CLAIM BONUS"/>
    <s v="ASSETDEFI"/>
    <x v="0"/>
    <x v="4"/>
    <m/>
    <s v="$ USDCGIFT.COM &lt;- VISIT TO CLAIM BONUS"/>
    <n v="0"/>
  </r>
  <r>
    <x v="12"/>
    <n v="150"/>
    <x v="4"/>
    <x v="0"/>
    <x v="11"/>
    <s v="20221113"/>
    <d v="2022-11-14T00:00:00"/>
    <n v="8504.5901486239272"/>
    <m/>
    <s v="ASSETDEFIASSETAAVE"/>
    <s v="ASSETDEFI"/>
    <x v="0"/>
    <x v="4"/>
    <m/>
    <s v="AAVE"/>
    <n v="56.697267657492851"/>
  </r>
  <r>
    <x v="12"/>
    <n v="50.996764159999998"/>
    <x v="4"/>
    <x v="15"/>
    <x v="11"/>
    <s v="20221113"/>
    <d v="2022-11-14T00:00:00"/>
    <n v="62308.826492816632"/>
    <m/>
    <s v="ASSETDEFIASSETETH"/>
    <s v="ASSETDEFI"/>
    <x v="0"/>
    <x v="4"/>
    <m/>
    <s v="ETH"/>
    <n v="1221.8192177316503"/>
  </r>
  <r>
    <x v="12"/>
    <n v="5625.02729593"/>
    <x v="4"/>
    <x v="34"/>
    <x v="11"/>
    <s v="20221113"/>
    <d v="2022-11-14T00:00:00"/>
    <n v="0"/>
    <m/>
    <s v="ASSETDEFIASSETOWETHUSDC/WSTETH-04NOV22-1700C"/>
    <s v="ASSETDEFI"/>
    <x v="0"/>
    <x v="4"/>
    <m/>
    <s v="OWETHUSDC/WSTETH-04NOV22-1700C"/>
    <n v="0"/>
  </r>
  <r>
    <x v="12"/>
    <n v="5968"/>
    <x v="4"/>
    <x v="35"/>
    <x v="11"/>
    <s v="20221113"/>
    <d v="2022-11-14T00:00:00"/>
    <n v="0"/>
    <m/>
    <s v="ASSETDEFIASSETOWETHUSDC/WSTETH-09SEP22-1900C"/>
    <s v="ASSETDEFI"/>
    <x v="0"/>
    <x v="4"/>
    <m/>
    <s v="OWETHUSDC/WSTETH-09SEP22-1900C"/>
    <n v="0"/>
  </r>
  <r>
    <x v="12"/>
    <n v="60000"/>
    <x v="4"/>
    <x v="30"/>
    <x v="11"/>
    <s v="20221113"/>
    <d v="2022-11-14T00:00:00"/>
    <n v="60008.180400096673"/>
    <m/>
    <s v="ASSETDEFIASSETUSDC"/>
    <s v="ASSETDEFI"/>
    <x v="0"/>
    <x v="4"/>
    <m/>
    <s v="USDC"/>
    <n v="1.000136340001611"/>
  </r>
  <r>
    <x v="12"/>
    <n v="47.937388089999999"/>
    <x v="4"/>
    <x v="36"/>
    <x v="11"/>
    <s v="20221113"/>
    <d v="2022-11-14T00:00:00"/>
    <n v="58522.658123711968"/>
    <m/>
    <s v="ASSETDEFIASSETWETH"/>
    <s v="ASSETDEFI"/>
    <x v="0"/>
    <x v="4"/>
    <m/>
    <s v="WETH"/>
    <n v="1220.8144927261924"/>
  </r>
  <r>
    <x v="13"/>
    <n v="0.57950425000000005"/>
    <x v="4"/>
    <x v="15"/>
    <x v="11"/>
    <s v="20221113"/>
    <d v="2022-11-14T00:00:00"/>
    <n v="708.04942940716649"/>
    <m/>
    <s v="ASSETDEFIASSETETH"/>
    <s v="ASSETDEFI"/>
    <x v="0"/>
    <x v="4"/>
    <m/>
    <s v="ETH"/>
    <n v="1221.8192177316503"/>
  </r>
  <r>
    <x v="13"/>
    <n v="1006533.600838"/>
    <x v="4"/>
    <x v="30"/>
    <x v="11"/>
    <s v="20221113"/>
    <d v="2022-11-14T00:00:00"/>
    <n v="1006670.83163076"/>
    <m/>
    <s v="ASSETDEFIASSETUSDC"/>
    <s v="ASSETDEFI"/>
    <x v="0"/>
    <x v="4"/>
    <m/>
    <s v="USDC"/>
    <n v="1.000136340001611"/>
  </r>
  <r>
    <x v="14"/>
    <n v="1394.87930108"/>
    <x v="3"/>
    <x v="37"/>
    <x v="11"/>
    <s v="20221113"/>
    <d v="2022-11-11T21:00:00"/>
    <n v="116.7112008983414"/>
    <m/>
    <s v="ASSETDEFIASSETAURA"/>
    <s v="ASSETDEFI"/>
    <x v="0"/>
    <x v="4"/>
    <m/>
    <s v="AURA"/>
    <n v="8.3671182738159863E-2"/>
  </r>
  <r>
    <x v="14"/>
    <n v="2E-8"/>
    <x v="4"/>
    <x v="37"/>
    <x v="11"/>
    <s v="20221113"/>
    <d v="2022-11-11T21:00:00"/>
    <n v="1.6734236547631971E-9"/>
    <m/>
    <s v="ASSETDEFIASSETAURA"/>
    <s v="ASSETDEFI"/>
    <x v="0"/>
    <x v="4"/>
    <m/>
    <s v="AURA"/>
    <n v="8.3671182738159863E-2"/>
  </r>
  <r>
    <x v="14"/>
    <n v="379.65102482999998"/>
    <x v="3"/>
    <x v="38"/>
    <x v="11"/>
    <s v="20221113"/>
    <d v="2022-11-11T21:00:00"/>
    <n v="2021.159788197637"/>
    <m/>
    <s v="ASSETDEFIASSETBAL"/>
    <s v="ASSETDEFI"/>
    <x v="0"/>
    <x v="4"/>
    <m/>
    <s v="BAL"/>
    <n v="5.3237306263104944"/>
  </r>
  <r>
    <x v="14"/>
    <n v="5.9599999999999997E-6"/>
    <x v="4"/>
    <x v="38"/>
    <x v="11"/>
    <s v="20221113"/>
    <d v="2022-11-11T21:00:00"/>
    <n v="3.1729434532810552E-5"/>
    <m/>
    <s v="ASSETDEFIASSETBAL"/>
    <s v="ASSETDEFI"/>
    <x v="0"/>
    <x v="4"/>
    <m/>
    <s v="BAL"/>
    <n v="5.3237306263104944"/>
  </r>
  <r>
    <x v="14"/>
    <n v="625.59695982000005"/>
    <x v="5"/>
    <x v="15"/>
    <x v="11"/>
    <s v="20221113"/>
    <d v="2022-11-11T21:00:00"/>
    <n v="764366.38806257083"/>
    <m/>
    <s v="ASSETDEFIASSETETH"/>
    <s v="ASSETDEFI"/>
    <x v="0"/>
    <x v="4"/>
    <m/>
    <s v="ETH"/>
    <n v="1221.8192177316503"/>
  </r>
  <r>
    <x v="14"/>
    <n v="4.5371055699999996"/>
    <x v="4"/>
    <x v="15"/>
    <x v="11"/>
    <s v="20221113"/>
    <d v="2022-11-14T00:00:00"/>
    <n v="5543.5227783033106"/>
    <m/>
    <s v="ASSETDEFIASSETETH"/>
    <s v="ASSETDEFI"/>
    <x v="0"/>
    <x v="4"/>
    <m/>
    <s v="ETH"/>
    <n v="1221.8192177316503"/>
  </r>
  <r>
    <x v="14"/>
    <n v="931.15332089000003"/>
    <x v="5"/>
    <x v="39"/>
    <x v="11"/>
    <s v="20221113"/>
    <d v="2022-11-11T21:00:00"/>
    <n v="1106399.083942621"/>
    <m/>
    <s v="ASSETDEFIASSETSTETH"/>
    <s v="ASSETDEFI"/>
    <x v="0"/>
    <x v="4"/>
    <m/>
    <s v="STETH"/>
    <n v="1188.2029082870267"/>
  </r>
  <r>
    <x v="15"/>
    <n v="174960.64689599999"/>
    <x v="0"/>
    <x v="30"/>
    <x v="11"/>
    <s v="20221113"/>
    <d v="2022-11-14T00:00:00"/>
    <n v="174984.50103087971"/>
    <m/>
    <s v="ASSETDYDXASSETUSDC"/>
    <s v="ASSETDYDX"/>
    <x v="0"/>
    <x v="5"/>
    <m/>
    <s v="USDC"/>
    <n v="1.000136340001611"/>
  </r>
  <r>
    <x v="16"/>
    <n v="5.6822449999999997E-2"/>
    <x v="0"/>
    <x v="8"/>
    <x v="12"/>
    <s v="20221113"/>
    <d v="2022-11-12T03:26:56"/>
    <n v="929.23830579595301"/>
    <m/>
    <s v="ASSETFTXEASSETBTC"/>
    <s v="ASSETFTXE"/>
    <x v="0"/>
    <x v="6"/>
    <m/>
    <s v="BTC"/>
    <n v="16353.365717176106"/>
  </r>
  <r>
    <x v="16"/>
    <n v="33826924.97249233"/>
    <x v="0"/>
    <x v="16"/>
    <x v="12"/>
    <s v="20221113"/>
    <d v="2022-11-12T03:26:56"/>
    <n v="34961818.305319443"/>
    <m/>
    <s v="ASSETFTXEASSETEUR"/>
    <s v="ASSETFTXE"/>
    <x v="0"/>
    <x v="6"/>
    <m/>
    <s v="EUR"/>
    <n v="1.03355"/>
  </r>
  <r>
    <x v="16"/>
    <n v="1010.5439135300001"/>
    <x v="0"/>
    <x v="40"/>
    <x v="12"/>
    <s v="20221113"/>
    <d v="2022-11-12T03:26:56"/>
    <n v="1504.966856847326"/>
    <m/>
    <s v="ASSETFTXEASSETFTT"/>
    <s v="ASSETFTXE"/>
    <x v="0"/>
    <x v="6"/>
    <m/>
    <s v="FTT"/>
    <n v="1.4892641840671956"/>
  </r>
  <r>
    <x v="16"/>
    <n v="8.9908658799999994"/>
    <x v="0"/>
    <x v="19"/>
    <x v="12"/>
    <s v="20221113"/>
    <d v="2022-11-12T03:26:56"/>
    <n v="516.85947072252793"/>
    <m/>
    <s v="ASSETFTXEASSETLTC"/>
    <s v="ASSETFTXE"/>
    <x v="0"/>
    <x v="6"/>
    <m/>
    <s v="LTC"/>
    <n v="57.487173940862725"/>
  </r>
  <r>
    <x v="16"/>
    <n v="1539.02875778"/>
    <x v="0"/>
    <x v="41"/>
    <x v="12"/>
    <s v="20221113"/>
    <d v="2022-11-12T03:26:56"/>
    <n v="284.74413855675209"/>
    <m/>
    <s v="ASSETFTXEASSETSRM"/>
    <s v="ASSETFTXE"/>
    <x v="0"/>
    <x v="6"/>
    <m/>
    <s v="SRM"/>
    <n v="0.18501547623287201"/>
  </r>
  <r>
    <x v="16"/>
    <n v="12693.571242219999"/>
    <x v="0"/>
    <x v="41"/>
    <x v="12"/>
    <s v="20221113"/>
    <d v="2022-11-12T03:26:56"/>
    <n v="2348.5071284752221"/>
    <m/>
    <s v="ASSETFTXEASSETSRM"/>
    <s v="ASSETFTXE"/>
    <x v="0"/>
    <x v="6"/>
    <m/>
    <s v="SRM"/>
    <n v="0.18501547623287201"/>
  </r>
  <r>
    <x v="16"/>
    <n v="10670883.885147721"/>
    <x v="0"/>
    <x v="26"/>
    <x v="12"/>
    <s v="20221113"/>
    <d v="2022-11-12T03:26:56"/>
    <n v="10670883.885147721"/>
    <m/>
    <s v="ASSETFTXEASSETUSD"/>
    <s v="ASSETFTXE"/>
    <x v="0"/>
    <x v="6"/>
    <m/>
    <s v="USD"/>
    <n v="1"/>
  </r>
  <r>
    <x v="16"/>
    <n v="1056694.79363042"/>
    <x v="0"/>
    <x v="23"/>
    <x v="12"/>
    <s v="20221113"/>
    <d v="2022-11-12T03:26:56"/>
    <n v="1055378.7841974639"/>
    <m/>
    <s v="ASSETFTXEASSETUSDT"/>
    <s v="ASSETFTXE"/>
    <x v="0"/>
    <x v="6"/>
    <m/>
    <s v="USDT"/>
    <n v="0.99875459835622493"/>
  </r>
  <r>
    <x v="17"/>
    <n v="1E-8"/>
    <x v="1"/>
    <x v="1"/>
    <x v="13"/>
    <s v="20221113"/>
    <d v="2022-11-14T00:00:00"/>
    <n v="3.3012698599383692E-9"/>
    <m/>
    <s v="ASSETHUBIASSETADA"/>
    <s v="ASSETHUBI"/>
    <x v="0"/>
    <x v="7"/>
    <m/>
    <s v="ADA"/>
    <n v="0.33012698599383689"/>
  </r>
  <r>
    <x v="17"/>
    <n v="4.9999999999999998E-8"/>
    <x v="1"/>
    <x v="6"/>
    <x v="13"/>
    <s v="20221113"/>
    <d v="2022-11-14T00:00:00"/>
    <n v="4.9823253791013843E-6"/>
    <m/>
    <s v="ASSETHUBIASSETBCH"/>
    <s v="ASSETHUBI"/>
    <x v="0"/>
    <x v="7"/>
    <m/>
    <s v="BCH"/>
    <n v="99.646507582027681"/>
  </r>
  <r>
    <x v="17"/>
    <n v="0.47315189000000002"/>
    <x v="1"/>
    <x v="42"/>
    <x v="13"/>
    <s v="20221113"/>
    <d v="2022-11-14T00:00:00"/>
    <n v="18.319810911849771"/>
    <m/>
    <s v="ASSETHUBIASSETBSV"/>
    <s v="ASSETHUBI"/>
    <x v="0"/>
    <x v="7"/>
    <m/>
    <s v="BSV"/>
    <n v="38.718667935258104"/>
  </r>
  <r>
    <x v="17"/>
    <n v="4.0000000000000001E-8"/>
    <x v="1"/>
    <x v="8"/>
    <x v="13"/>
    <s v="20221113"/>
    <d v="2022-11-14T00:00:00"/>
    <n v="6.5413462868704395E-4"/>
    <m/>
    <s v="ASSETHUBIASSETBTC"/>
    <s v="ASSETHUBI"/>
    <x v="0"/>
    <x v="7"/>
    <m/>
    <s v="BTC"/>
    <n v="16353.365717176106"/>
  </r>
  <r>
    <x v="17"/>
    <n v="2.9999999999999997E-8"/>
    <x v="1"/>
    <x v="14"/>
    <x v="13"/>
    <s v="20221113"/>
    <d v="2022-11-14T00:00:00"/>
    <n v="2.6596989283167012E-8"/>
    <m/>
    <s v="ASSETHUBIASSETEOS"/>
    <s v="ASSETHUBI"/>
    <x v="0"/>
    <x v="7"/>
    <m/>
    <s v="EOS"/>
    <n v="0.88656630943890025"/>
  </r>
  <r>
    <x v="17"/>
    <n v="1E-8"/>
    <x v="1"/>
    <x v="24"/>
    <x v="13"/>
    <s v="20221113"/>
    <d v="2022-11-14T00:00:00"/>
    <n v="1.9957650012286139E-7"/>
    <m/>
    <s v="ASSETHUBIASSETETC"/>
    <s v="ASSETHUBI"/>
    <x v="0"/>
    <x v="7"/>
    <m/>
    <s v="ETC"/>
    <n v="19.957650012286138"/>
  </r>
  <r>
    <x v="17"/>
    <n v="2.9999999999999997E-8"/>
    <x v="1"/>
    <x v="15"/>
    <x v="13"/>
    <s v="20221113"/>
    <d v="2022-11-14T00:00:00"/>
    <n v="3.6654576531949492E-5"/>
    <m/>
    <s v="ASSETHUBIASSETETH"/>
    <s v="ASSETHUBI"/>
    <x v="0"/>
    <x v="7"/>
    <m/>
    <s v="ETH"/>
    <n v="1221.8192177316503"/>
  </r>
  <r>
    <x v="17"/>
    <n v="1E-8"/>
    <x v="1"/>
    <x v="19"/>
    <x v="13"/>
    <s v="20221113"/>
    <d v="2022-11-14T00:00:00"/>
    <n v="5.748717394086274E-7"/>
    <m/>
    <s v="ASSETHUBIASSETLTC"/>
    <s v="ASSETHUBI"/>
    <x v="0"/>
    <x v="7"/>
    <m/>
    <s v="LTC"/>
    <n v="57.487173940862725"/>
  </r>
  <r>
    <x v="17"/>
    <n v="1E-8"/>
    <x v="1"/>
    <x v="43"/>
    <x v="13"/>
    <s v="20221113"/>
    <d v="2022-11-14T00:00:00"/>
    <n v="5.0891433263591536E-10"/>
    <m/>
    <s v="ASSETHUBIASSETTRX"/>
    <s v="ASSETHUBI"/>
    <x v="0"/>
    <x v="7"/>
    <m/>
    <s v="TRX"/>
    <n v="5.089143326359153E-2"/>
  </r>
  <r>
    <x v="17"/>
    <n v="9.9999999999999995E-8"/>
    <x v="1"/>
    <x v="29"/>
    <x v="13"/>
    <s v="20221113"/>
    <d v="2022-11-14T00:00:00"/>
    <n v="3.4029643078067377E-8"/>
    <m/>
    <s v="ASSETHUBIASSETXRP"/>
    <s v="ASSETHUBI"/>
    <x v="0"/>
    <x v="7"/>
    <m/>
    <s v="XRP"/>
    <n v="0.34029643078067379"/>
  </r>
  <r>
    <x v="18"/>
    <n v="5.7406599999999999E-3"/>
    <x v="1"/>
    <x v="1"/>
    <x v="14"/>
    <s v="20221113"/>
    <d v="2022-11-14T00:00:00"/>
    <n v="1.89514678341538E-3"/>
    <m/>
    <s v="ASSETHUBIASSETADA"/>
    <s v="ASSETHUBI"/>
    <x v="0"/>
    <x v="7"/>
    <m/>
    <s v="ADA"/>
    <n v="0.33012698599383689"/>
  </r>
  <r>
    <x v="18"/>
    <n v="0.72885027999999996"/>
    <x v="1"/>
    <x v="6"/>
    <x v="14"/>
    <s v="20221113"/>
    <d v="2022-11-14T00:00:00"/>
    <n v="72.627384952183007"/>
    <m/>
    <s v="ASSETHUBIASSETBCH"/>
    <s v="ASSETHUBI"/>
    <x v="0"/>
    <x v="7"/>
    <m/>
    <s v="BCH"/>
    <n v="99.646507582027681"/>
  </r>
  <r>
    <x v="18"/>
    <n v="0.11285791000000001"/>
    <x v="1"/>
    <x v="42"/>
    <x v="14"/>
    <s v="20221113"/>
    <d v="2022-11-14T00:00:00"/>
    <n v="4.3697079411572446"/>
    <m/>
    <s v="ASSETHUBIASSETBSV"/>
    <s v="ASSETHUBI"/>
    <x v="0"/>
    <x v="7"/>
    <m/>
    <s v="BSV"/>
    <n v="38.718667935258104"/>
  </r>
  <r>
    <x v="18"/>
    <n v="481.98134828000002"/>
    <x v="1"/>
    <x v="8"/>
    <x v="14"/>
    <s v="20221113"/>
    <d v="2022-11-14T00:00:00"/>
    <n v="7882017.2572804652"/>
    <m/>
    <s v="ASSETHUBIASSETBTC"/>
    <s v="ASSETHUBI"/>
    <x v="0"/>
    <x v="7"/>
    <m/>
    <s v="BTC"/>
    <n v="16353.365717176106"/>
  </r>
  <r>
    <x v="18"/>
    <n v="-14.7053476"/>
    <x v="2"/>
    <x v="8"/>
    <x v="14"/>
    <s v="20221113"/>
    <d v="2022-11-14T00:00:00"/>
    <n v="-240481.92730099781"/>
    <m/>
    <s v="ASSETHUBIASSETBTC"/>
    <s v="ASSETHUBI"/>
    <x v="0"/>
    <x v="7"/>
    <m/>
    <s v="BTC"/>
    <n v="16353.365717176106"/>
  </r>
  <r>
    <x v="18"/>
    <n v="0.97764076"/>
    <x v="1"/>
    <x v="13"/>
    <x v="14"/>
    <s v="20221113"/>
    <d v="2022-11-14T00:00:00"/>
    <n v="5.6246097161354784"/>
    <m/>
    <s v="ASSETHUBIASSETDOT"/>
    <s v="ASSETHUBI"/>
    <x v="0"/>
    <x v="7"/>
    <m/>
    <s v="DOT"/>
    <n v="5.7532479682367974"/>
  </r>
  <r>
    <x v="18"/>
    <n v="3.7085149999999997E-2"/>
    <x v="1"/>
    <x v="14"/>
    <x v="14"/>
    <s v="20221113"/>
    <d v="2022-11-14T00:00:00"/>
    <n v="3.2878444570488032E-2"/>
    <m/>
    <s v="ASSETHUBIASSETEOS"/>
    <s v="ASSETHUBI"/>
    <x v="0"/>
    <x v="7"/>
    <m/>
    <s v="EOS"/>
    <n v="0.88656630943890025"/>
  </r>
  <r>
    <x v="18"/>
    <n v="0.70701212999999996"/>
    <x v="1"/>
    <x v="24"/>
    <x v="14"/>
    <s v="20221113"/>
    <d v="2022-11-14T00:00:00"/>
    <n v="14.110300644980949"/>
    <m/>
    <s v="ASSETHUBIASSETETC"/>
    <s v="ASSETHUBI"/>
    <x v="0"/>
    <x v="7"/>
    <m/>
    <s v="ETC"/>
    <n v="19.957650012286138"/>
  </r>
  <r>
    <x v="18"/>
    <n v="8832.5034865500002"/>
    <x v="1"/>
    <x v="15"/>
    <x v="14"/>
    <s v="20221113"/>
    <d v="2022-11-14T00:00:00"/>
    <n v="10791722.50054859"/>
    <m/>
    <s v="ASSETHUBIASSETETH"/>
    <s v="ASSETHUBI"/>
    <x v="0"/>
    <x v="7"/>
    <m/>
    <s v="ETH"/>
    <n v="1221.8192177316503"/>
  </r>
  <r>
    <x v="18"/>
    <n v="-82.81514387"/>
    <x v="2"/>
    <x v="15"/>
    <x v="14"/>
    <s v="20221113"/>
    <d v="2022-11-14T00:00:00"/>
    <n v="-101185.1342995774"/>
    <m/>
    <s v="ASSETHUBIASSETETH"/>
    <s v="ASSETHUBI"/>
    <x v="0"/>
    <x v="7"/>
    <m/>
    <s v="ETH"/>
    <n v="1221.8192177316503"/>
  </r>
  <r>
    <x v="18"/>
    <n v="6.244243E-2"/>
    <x v="1"/>
    <x v="18"/>
    <x v="14"/>
    <s v="20221113"/>
    <d v="2022-11-14T00:00:00"/>
    <n v="0.37917830460984481"/>
    <m/>
    <s v="ASSETHUBIASSETLINK"/>
    <s v="ASSETHUBI"/>
    <x v="0"/>
    <x v="7"/>
    <m/>
    <s v="LINK"/>
    <n v="6.0724463255168759"/>
  </r>
  <r>
    <x v="18"/>
    <n v="7.1564416099999999"/>
    <x v="1"/>
    <x v="19"/>
    <x v="14"/>
    <s v="20221113"/>
    <d v="2022-11-14T00:00:00"/>
    <n v="411.40360363169782"/>
    <m/>
    <s v="ASSETHUBIASSETLTC"/>
    <s v="ASSETHUBI"/>
    <x v="0"/>
    <x v="7"/>
    <m/>
    <s v="LTC"/>
    <n v="57.487173940862725"/>
  </r>
  <r>
    <x v="18"/>
    <n v="0.95766242000000001"/>
    <x v="1"/>
    <x v="43"/>
    <x v="14"/>
    <s v="20221113"/>
    <d v="2022-11-14T00:00:00"/>
    <n v="4.8736813136479561E-2"/>
    <m/>
    <s v="ASSETHUBIASSETTRX"/>
    <s v="ASSETHUBI"/>
    <x v="0"/>
    <x v="7"/>
    <m/>
    <s v="TRX"/>
    <n v="5.089143326359153E-2"/>
  </r>
  <r>
    <x v="18"/>
    <n v="0.54364484000000002"/>
    <x v="1"/>
    <x v="29"/>
    <x v="14"/>
    <s v="20221113"/>
    <d v="2022-11-14T00:00:00"/>
    <n v="0.18500039866433049"/>
    <m/>
    <s v="ASSETHUBIASSETXRP"/>
    <s v="ASSETHUBI"/>
    <x v="0"/>
    <x v="7"/>
    <m/>
    <s v="XRP"/>
    <n v="0.34029643078067379"/>
  </r>
  <r>
    <x v="19"/>
    <n v="1.899957E-2"/>
    <x v="0"/>
    <x v="8"/>
    <x v="15"/>
    <s v="20221113"/>
    <d v="2022-11-14T00:00:00"/>
    <n v="310.7069166790875"/>
    <m/>
    <s v="ASSETGATEASSETBTC"/>
    <s v="ASSETGATE"/>
    <x v="0"/>
    <x v="8"/>
    <m/>
    <s v="BTC"/>
    <n v="16353.365717176106"/>
  </r>
  <r>
    <x v="19"/>
    <n v="9.9825000000000001E-4"/>
    <x v="0"/>
    <x v="44"/>
    <x v="15"/>
    <s v="20221113"/>
    <d v="2022-11-14T00:00:00"/>
    <n v="3.2524081496326362E-4"/>
    <m/>
    <s v="ASSETGATEASSETETHF"/>
    <s v="ASSETGATE"/>
    <x v="0"/>
    <x v="8"/>
    <m/>
    <s v="ETHF"/>
    <n v="0.3258109841855884"/>
  </r>
  <r>
    <x v="19"/>
    <n v="9.9825000000000001E-4"/>
    <x v="0"/>
    <x v="25"/>
    <x v="15"/>
    <s v="20221113"/>
    <d v="2022-11-14T00:00:00"/>
    <n v="3.8898539183139548E-3"/>
    <m/>
    <s v="ASSETGATEASSETETHW"/>
    <s v="ASSETGATE"/>
    <x v="0"/>
    <x v="8"/>
    <m/>
    <s v="ETHW"/>
    <n v="3.8966730962323619"/>
  </r>
  <r>
    <x v="19"/>
    <n v="9.5929999999999998E-5"/>
    <x v="0"/>
    <x v="45"/>
    <x v="15"/>
    <s v="20221113"/>
    <d v="2022-11-14T00:00:00"/>
    <n v="4.4231165462276686E-6"/>
    <m/>
    <s v="ASSETGATEASSETROSE"/>
    <s v="ASSETGATE"/>
    <x v="0"/>
    <x v="8"/>
    <m/>
    <s v="ROSE"/>
    <n v="4.6107750924920969E-2"/>
  </r>
  <r>
    <x v="19"/>
    <n v="27.162898349999999"/>
    <x v="0"/>
    <x v="23"/>
    <x v="15"/>
    <s v="20221113"/>
    <d v="2022-11-14T00:00:00"/>
    <n v="27.12906963174521"/>
    <m/>
    <s v="ASSETGATEASSETUSDT"/>
    <s v="ASSETGATE"/>
    <x v="0"/>
    <x v="8"/>
    <m/>
    <s v="USDT"/>
    <n v="0.99875459835622493"/>
  </r>
  <r>
    <x v="20"/>
    <n v="1.995E-4"/>
    <x v="0"/>
    <x v="8"/>
    <x v="16"/>
    <s v="20221113"/>
    <d v="2022-11-14T00:00:00"/>
    <n v="3.262496460576632"/>
    <m/>
    <s v="ASSETGATEASSETBTC"/>
    <s v="ASSETGATE"/>
    <x v="0"/>
    <x v="8"/>
    <m/>
    <s v="BTC"/>
    <n v="16353.365717176106"/>
  </r>
  <r>
    <x v="20"/>
    <n v="9.9825000000000001E-4"/>
    <x v="0"/>
    <x v="15"/>
    <x v="16"/>
    <s v="20221113"/>
    <d v="2022-11-14T00:00:00"/>
    <n v="1.219681034100619"/>
    <m/>
    <s v="ASSETGATEASSETETH"/>
    <s v="ASSETGATE"/>
    <x v="0"/>
    <x v="8"/>
    <m/>
    <s v="ETH"/>
    <n v="1221.8192177316503"/>
  </r>
  <r>
    <x v="20"/>
    <n v="59.393906000000001"/>
    <x v="0"/>
    <x v="23"/>
    <x v="16"/>
    <s v="20221113"/>
    <d v="2022-11-14T00:00:00"/>
    <n v="59.319936731837373"/>
    <m/>
    <s v="ASSETGATEASSETUSDT"/>
    <s v="ASSETGATE"/>
    <x v="0"/>
    <x v="8"/>
    <m/>
    <s v="USDT"/>
    <n v="0.99875459835622493"/>
  </r>
  <r>
    <x v="21"/>
    <n v="1E-8"/>
    <x v="0"/>
    <x v="23"/>
    <x v="17"/>
    <s v="20221113"/>
    <d v="2022-11-13T00:00:00"/>
    <n v="9.9875459835622477E-9"/>
    <m/>
    <s v="ASSETHUBIASSETUSDT"/>
    <s v="ASSETHUBI"/>
    <x v="0"/>
    <x v="7"/>
    <m/>
    <s v="USDT"/>
    <n v="0.99875459835622493"/>
  </r>
  <r>
    <x v="21"/>
    <n v="7.4209999999999996E-5"/>
    <x v="0"/>
    <x v="29"/>
    <x v="17"/>
    <s v="20221113"/>
    <d v="2022-11-13T00:00:00"/>
    <n v="2.5253398128233801E-5"/>
    <m/>
    <s v="ASSETHUBIASSETXRP"/>
    <s v="ASSETHUBI"/>
    <x v="0"/>
    <x v="7"/>
    <m/>
    <s v="XRP"/>
    <n v="0.34029643078067379"/>
  </r>
  <r>
    <x v="22"/>
    <n v="1E-8"/>
    <x v="0"/>
    <x v="1"/>
    <x v="17"/>
    <s v="20221113"/>
    <d v="2022-11-14T00:00:00"/>
    <n v="3.3012698599383692E-9"/>
    <m/>
    <s v="ASSETHUBIASSETADA"/>
    <s v="ASSETHUBI"/>
    <x v="0"/>
    <x v="7"/>
    <m/>
    <s v="ADA"/>
    <n v="0.33012698599383689"/>
  </r>
  <r>
    <x v="22"/>
    <n v="1E-8"/>
    <x v="0"/>
    <x v="6"/>
    <x v="17"/>
    <s v="20221113"/>
    <d v="2022-11-14T00:00:00"/>
    <n v="9.9646507582027703E-7"/>
    <m/>
    <s v="ASSETHUBIASSETBCH"/>
    <s v="ASSETHUBI"/>
    <x v="0"/>
    <x v="7"/>
    <m/>
    <s v="BCH"/>
    <n v="99.646507582027681"/>
  </r>
  <r>
    <x v="22"/>
    <n v="1E-8"/>
    <x v="0"/>
    <x v="42"/>
    <x v="17"/>
    <s v="20221113"/>
    <d v="2022-11-14T00:00:00"/>
    <n v="3.87186679352581E-7"/>
    <m/>
    <s v="ASSETHUBIASSETBSV"/>
    <s v="ASSETHUBI"/>
    <x v="0"/>
    <x v="7"/>
    <m/>
    <s v="BSV"/>
    <n v="38.718667935258104"/>
  </r>
  <r>
    <x v="22"/>
    <n v="1E-8"/>
    <x v="0"/>
    <x v="14"/>
    <x v="17"/>
    <s v="20221113"/>
    <d v="2022-11-14T00:00:00"/>
    <n v="8.8656630943890039E-9"/>
    <m/>
    <s v="ASSETHUBIASSETEOS"/>
    <s v="ASSETHUBI"/>
    <x v="0"/>
    <x v="7"/>
    <m/>
    <s v="EOS"/>
    <n v="0.88656630943890025"/>
  </r>
  <r>
    <x v="22"/>
    <n v="1E-8"/>
    <x v="0"/>
    <x v="24"/>
    <x v="17"/>
    <s v="20221113"/>
    <d v="2022-11-14T00:00:00"/>
    <n v="1.9957650012286139E-7"/>
    <m/>
    <s v="ASSETHUBIASSETETC"/>
    <s v="ASSETHUBI"/>
    <x v="0"/>
    <x v="7"/>
    <m/>
    <s v="ETC"/>
    <n v="19.957650012286138"/>
  </r>
  <r>
    <x v="22"/>
    <n v="1E-8"/>
    <x v="0"/>
    <x v="15"/>
    <x v="17"/>
    <s v="20221113"/>
    <d v="2022-11-14T00:00:00"/>
    <n v="1.2218192177316501E-5"/>
    <m/>
    <s v="ASSETHUBIASSETETH"/>
    <s v="ASSETHUBI"/>
    <x v="0"/>
    <x v="7"/>
    <m/>
    <s v="ETH"/>
    <n v="1221.8192177316503"/>
  </r>
  <r>
    <x v="22"/>
    <n v="1E-8"/>
    <x v="0"/>
    <x v="18"/>
    <x v="17"/>
    <s v="20221113"/>
    <d v="2022-11-14T00:00:00"/>
    <n v="6.0724463255168762E-8"/>
    <m/>
    <s v="ASSETHUBIASSETLINK"/>
    <s v="ASSETHUBI"/>
    <x v="0"/>
    <x v="7"/>
    <m/>
    <s v="LINK"/>
    <n v="6.0724463255168759"/>
  </r>
  <r>
    <x v="22"/>
    <n v="1E-8"/>
    <x v="0"/>
    <x v="19"/>
    <x v="17"/>
    <s v="20221113"/>
    <d v="2022-11-14T00:00:00"/>
    <n v="5.748717394086274E-7"/>
    <m/>
    <s v="ASSETHUBIASSETLTC"/>
    <s v="ASSETHUBI"/>
    <x v="0"/>
    <x v="7"/>
    <m/>
    <s v="LTC"/>
    <n v="57.487173940862725"/>
  </r>
  <r>
    <x v="22"/>
    <n v="3.2621029500000001"/>
    <x v="0"/>
    <x v="23"/>
    <x v="17"/>
    <s v="20221113"/>
    <d v="2022-11-14T00:00:00"/>
    <n v="3.258040321623906"/>
    <m/>
    <s v="ASSETHUBIASSETUSDT"/>
    <s v="ASSETHUBI"/>
    <x v="0"/>
    <x v="7"/>
    <m/>
    <s v="USDT"/>
    <n v="0.99875459835622493"/>
  </r>
  <r>
    <x v="22"/>
    <n v="6.4869999999999994E-5"/>
    <x v="0"/>
    <x v="29"/>
    <x v="17"/>
    <s v="20221113"/>
    <d v="2022-11-14T00:00:00"/>
    <n v="2.207502946474231E-5"/>
    <m/>
    <s v="ASSETHUBIASSETXRP"/>
    <s v="ASSETHUBI"/>
    <x v="0"/>
    <x v="7"/>
    <m/>
    <s v="XRP"/>
    <n v="0.34029643078067379"/>
  </r>
  <r>
    <x v="23"/>
    <n v="0.10014646000000001"/>
    <x v="1"/>
    <x v="0"/>
    <x v="18"/>
    <s v="20221113"/>
    <d v="2022-11-14T00:00:00"/>
    <n v="5.6780306475704014"/>
    <m/>
    <s v="ASSETHUBIASSETAAVE"/>
    <s v="ASSETHUBI"/>
    <x v="0"/>
    <x v="7"/>
    <m/>
    <s v="AAVE"/>
    <n v="56.697267657492851"/>
  </r>
  <r>
    <x v="23"/>
    <n v="3.2091999999999998E-4"/>
    <x v="1"/>
    <x v="1"/>
    <x v="18"/>
    <s v="20221113"/>
    <d v="2022-11-14T00:00:00"/>
    <n v="1.059443523451421E-4"/>
    <m/>
    <s v="ASSETHUBIASSETADA"/>
    <s v="ASSETHUBI"/>
    <x v="0"/>
    <x v="7"/>
    <m/>
    <s v="ADA"/>
    <n v="0.33012698599383689"/>
  </r>
  <r>
    <x v="23"/>
    <n v="5.3552000000000005E-4"/>
    <x v="1"/>
    <x v="6"/>
    <x v="18"/>
    <s v="20221113"/>
    <d v="2022-11-14T00:00:00"/>
    <n v="5.3362697740327467E-2"/>
    <m/>
    <s v="ASSETHUBIASSETBCH"/>
    <s v="ASSETHUBI"/>
    <x v="0"/>
    <x v="7"/>
    <m/>
    <s v="BCH"/>
    <n v="99.646507582027681"/>
  </r>
  <r>
    <x v="23"/>
    <n v="2.9999999999999997E-8"/>
    <x v="1"/>
    <x v="42"/>
    <x v="18"/>
    <s v="20221113"/>
    <d v="2022-11-14T00:00:00"/>
    <n v="1.161560038057743E-6"/>
    <m/>
    <s v="ASSETHUBIASSETBSV"/>
    <s v="ASSETHUBI"/>
    <x v="0"/>
    <x v="7"/>
    <m/>
    <s v="BSV"/>
    <n v="38.718667935258104"/>
  </r>
  <r>
    <x v="23"/>
    <n v="294.72611441999999"/>
    <x v="1"/>
    <x v="8"/>
    <x v="18"/>
    <s v="20221113"/>
    <d v="2022-11-14T00:00:00"/>
    <n v="4819763.9355125483"/>
    <m/>
    <s v="ASSETHUBIASSETBTC"/>
    <s v="ASSETHUBI"/>
    <x v="0"/>
    <x v="7"/>
    <m/>
    <s v="BTC"/>
    <n v="16353.365717176106"/>
  </r>
  <r>
    <x v="23"/>
    <n v="9.6204563400000005"/>
    <x v="2"/>
    <x v="8"/>
    <x v="18"/>
    <s v="20221113"/>
    <d v="2022-11-14T00:00:00"/>
    <n v="157326.84089414551"/>
    <m/>
    <s v="ASSETHUBIASSETBTC"/>
    <s v="ASSETHUBI"/>
    <x v="0"/>
    <x v="7"/>
    <m/>
    <s v="BTC"/>
    <n v="16353.365717176106"/>
  </r>
  <r>
    <x v="23"/>
    <n v="3.8972899999999999E-3"/>
    <x v="1"/>
    <x v="13"/>
    <x v="18"/>
    <s v="20221113"/>
    <d v="2022-11-14T00:00:00"/>
    <n v="2.242207577412958E-2"/>
    <m/>
    <s v="ASSETHUBIASSETDOT"/>
    <s v="ASSETHUBI"/>
    <x v="0"/>
    <x v="7"/>
    <m/>
    <s v="DOT"/>
    <n v="5.7532479682367974"/>
  </r>
  <r>
    <x v="23"/>
    <n v="0.1010306"/>
    <x v="1"/>
    <x v="24"/>
    <x v="18"/>
    <s v="20221113"/>
    <d v="2022-11-14T00:00:00"/>
    <n v="2.0163333553312759"/>
    <m/>
    <s v="ASSETHUBIASSETETC"/>
    <s v="ASSETHUBI"/>
    <x v="0"/>
    <x v="7"/>
    <m/>
    <s v="ETC"/>
    <n v="19.957650012286138"/>
  </r>
  <r>
    <x v="23"/>
    <n v="1570.3074606499999"/>
    <x v="1"/>
    <x v="15"/>
    <x v="18"/>
    <s v="20221113"/>
    <d v="2022-11-14T00:00:00"/>
    <n v="1918631.833169556"/>
    <m/>
    <s v="ASSETHUBIASSETETH"/>
    <s v="ASSETHUBI"/>
    <x v="0"/>
    <x v="7"/>
    <m/>
    <s v="ETH"/>
    <n v="1221.8192177316503"/>
  </r>
  <r>
    <x v="23"/>
    <n v="8.6570029500000008"/>
    <x v="2"/>
    <x v="15"/>
    <x v="18"/>
    <s v="20221113"/>
    <d v="2022-11-14T00:00:00"/>
    <n v="10577.292572269591"/>
    <m/>
    <s v="ASSETHUBIASSETETH"/>
    <s v="ASSETHUBI"/>
    <x v="0"/>
    <x v="7"/>
    <m/>
    <s v="ETH"/>
    <n v="1221.8192177316503"/>
  </r>
  <r>
    <x v="23"/>
    <n v="9.5620999999999998E-4"/>
    <x v="1"/>
    <x v="18"/>
    <x v="18"/>
    <s v="20221113"/>
    <d v="2022-11-14T00:00:00"/>
    <n v="5.806533900922492E-3"/>
    <m/>
    <s v="ASSETHUBIASSETLINK"/>
    <s v="ASSETHUBI"/>
    <x v="0"/>
    <x v="7"/>
    <m/>
    <s v="LINK"/>
    <n v="6.0724463255168759"/>
  </r>
  <r>
    <x v="23"/>
    <n v="2.4771099999999998E-3"/>
    <x v="1"/>
    <x v="19"/>
    <x v="18"/>
    <s v="20221113"/>
    <d v="2022-11-14T00:00:00"/>
    <n v="0.14240205344065049"/>
    <m/>
    <s v="ASSETHUBIASSETLTC"/>
    <s v="ASSETHUBI"/>
    <x v="0"/>
    <x v="7"/>
    <m/>
    <s v="LTC"/>
    <n v="57.487173940862725"/>
  </r>
  <r>
    <x v="23"/>
    <n v="71073.205401560001"/>
    <x v="1"/>
    <x v="46"/>
    <x v="18"/>
    <s v="20221113"/>
    <d v="2022-11-14T00:00:00"/>
    <n v="0.6416707519723811"/>
    <m/>
    <s v="ASSETHUBIASSETSHIB"/>
    <s v="ASSETHUBI"/>
    <x v="0"/>
    <x v="7"/>
    <m/>
    <s v="SHIB"/>
    <n v="9.0283074802518606E-6"/>
  </r>
  <r>
    <x v="23"/>
    <n v="4.8644999999999998E-4"/>
    <x v="1"/>
    <x v="43"/>
    <x v="18"/>
    <s v="20221113"/>
    <d v="2022-11-14T00:00:00"/>
    <n v="2.4756137711074099E-5"/>
    <m/>
    <s v="ASSETHUBIASSETTRX"/>
    <s v="ASSETHUBI"/>
    <x v="0"/>
    <x v="7"/>
    <m/>
    <s v="TRX"/>
    <n v="5.089143326359153E-2"/>
  </r>
  <r>
    <x v="23"/>
    <n v="1.9184000000000001E-4"/>
    <x v="1"/>
    <x v="29"/>
    <x v="18"/>
    <s v="20221113"/>
    <d v="2022-11-14T00:00:00"/>
    <n v="6.5282467280964468E-5"/>
    <m/>
    <s v="ASSETHUBIASSETXRP"/>
    <s v="ASSETHUBI"/>
    <x v="0"/>
    <x v="7"/>
    <m/>
    <s v="XRP"/>
    <n v="0.34029643078067379"/>
  </r>
  <r>
    <x v="23"/>
    <n v="2.4299999999999999E-3"/>
    <x v="1"/>
    <x v="47"/>
    <x v="18"/>
    <s v="20221113"/>
    <d v="2022-11-14T00:00:00"/>
    <n v="5.0219066452087011"/>
    <m/>
    <s v="ASSETHUBIASSETYFII"/>
    <s v="ASSETHUBI"/>
    <x v="0"/>
    <x v="7"/>
    <m/>
    <s v="YFII"/>
    <n v="2066.6282490570788"/>
  </r>
  <r>
    <x v="24"/>
    <n v="4422816.4880867004"/>
    <x v="1"/>
    <x v="23"/>
    <x v="11"/>
    <s v="20221113"/>
    <d v="2022-11-14T00:00:00"/>
    <n v="4417308.3051623208"/>
    <m/>
    <s v="ASSETHUBIASSETUSDT"/>
    <s v="ASSETHUBI"/>
    <x v="0"/>
    <x v="7"/>
    <m/>
    <s v="USDT"/>
    <n v="0.99875459835622493"/>
  </r>
  <r>
    <x v="24"/>
    <n v="171440.16190000001"/>
    <x v="2"/>
    <x v="23"/>
    <x v="11"/>
    <s v="20221113"/>
    <d v="2022-11-14T00:00:00"/>
    <n v="171226.65004056069"/>
    <m/>
    <s v="ASSETHUBIASSETUSDT"/>
    <s v="ASSETHUBI"/>
    <x v="0"/>
    <x v="7"/>
    <m/>
    <s v="USDT"/>
    <n v="0.99875459835622493"/>
  </r>
  <r>
    <x v="25"/>
    <n v="259.63940638000003"/>
    <x v="1"/>
    <x v="8"/>
    <x v="19"/>
    <s v="20221113"/>
    <d v="2022-11-14T00:00:00"/>
    <n v="4245978.1671226453"/>
    <m/>
    <s v="ASSETBSCALEASSETBTC"/>
    <s v="ASSETBSCALE"/>
    <x v="0"/>
    <x v="9"/>
    <m/>
    <s v="BTC"/>
    <n v="16353.365717176106"/>
  </r>
  <r>
    <x v="25"/>
    <n v="-2.54193164"/>
    <x v="2"/>
    <x v="8"/>
    <x v="19"/>
    <s v="20221113"/>
    <d v="2022-11-14T00:00:00"/>
    <n v="-41569.137736981218"/>
    <m/>
    <s v="ASSETBSCALEASSETBTC"/>
    <s v="ASSETBSCALE"/>
    <x v="0"/>
    <x v="9"/>
    <m/>
    <s v="BTC"/>
    <n v="16353.365717176106"/>
  </r>
  <r>
    <x v="26"/>
    <n v="262.02443707999998"/>
    <x v="0"/>
    <x v="8"/>
    <x v="20"/>
    <s v="20221113"/>
    <d v="2022-11-14T00:00:00"/>
    <n v="4284981.4464064371"/>
    <m/>
    <s v="ASSETBSCALEASSETBTC"/>
    <s v="ASSETBSCALE"/>
    <x v="0"/>
    <x v="9"/>
    <m/>
    <s v="BTC"/>
    <n v="16353.365717176106"/>
  </r>
  <r>
    <x v="26"/>
    <n v="10186046.830971619"/>
    <x v="0"/>
    <x v="23"/>
    <x v="20"/>
    <s v="20221113"/>
    <d v="2022-11-14T00:00:00"/>
    <n v="10173361.11150476"/>
    <m/>
    <s v="ASSETBSCALEASSETUSDT"/>
    <s v="ASSETBSCALE"/>
    <x v="0"/>
    <x v="9"/>
    <m/>
    <s v="USDT"/>
    <n v="0.99875459835622493"/>
  </r>
  <r>
    <x v="27"/>
    <n v="377.09760540000002"/>
    <x v="0"/>
    <x v="48"/>
    <x v="21"/>
    <s v="20221113"/>
    <d v="2022-11-14T00:00:00"/>
    <n v="0.2259767804534227"/>
    <m/>
    <s v="ASSETHUBIASSETAAC"/>
    <s v="ASSETHUBI"/>
    <x v="0"/>
    <x v="7"/>
    <m/>
    <s v="AAC"/>
    <n v="5.9925275901373488E-4"/>
  </r>
  <r>
    <x v="27"/>
    <n v="1.1000000000000001E-7"/>
    <x v="0"/>
    <x v="1"/>
    <x v="21"/>
    <s v="20221113"/>
    <d v="2022-11-14T00:00:00"/>
    <n v="3.6313968459322058E-8"/>
    <m/>
    <s v="ASSETHUBIASSETADA"/>
    <s v="ASSETHUBI"/>
    <x v="0"/>
    <x v="7"/>
    <m/>
    <s v="ADA"/>
    <n v="0.33012698599383689"/>
  </r>
  <r>
    <x v="27"/>
    <n v="3587.9402382600001"/>
    <x v="0"/>
    <x v="2"/>
    <x v="21"/>
    <s v="20221113"/>
    <d v="2022-11-14T00:00:00"/>
    <n v="940.67373421006187"/>
    <m/>
    <s v="ASSETHUBIASSETALGO"/>
    <s v="ASSETHUBI"/>
    <x v="0"/>
    <x v="7"/>
    <m/>
    <s v="ALGO"/>
    <n v="0.26217653353843179"/>
  </r>
  <r>
    <x v="27"/>
    <n v="0.53247394999999997"/>
    <x v="0"/>
    <x v="49"/>
    <x v="21"/>
    <s v="20221113"/>
    <d v="2022-11-14T00:00:00"/>
    <n v="1.392465312391543E-2"/>
    <m/>
    <s v="ASSETHUBIASSETARPA"/>
    <s v="ASSETHUBI"/>
    <x v="0"/>
    <x v="7"/>
    <m/>
    <s v="ARPA"/>
    <n v="2.6150862636407719E-2"/>
  </r>
  <r>
    <x v="27"/>
    <n v="5.2478028200000004"/>
    <x v="0"/>
    <x v="3"/>
    <x v="21"/>
    <s v="20221113"/>
    <d v="2022-11-14T00:00:00"/>
    <n v="53.404257610413431"/>
    <m/>
    <s v="ASSETHUBIASSETATOM"/>
    <s v="ASSETHUBI"/>
    <x v="0"/>
    <x v="7"/>
    <m/>
    <s v="ATOM"/>
    <n v="10.176498516080569"/>
  </r>
  <r>
    <x v="27"/>
    <n v="1.5389969999999999E-2"/>
    <x v="0"/>
    <x v="4"/>
    <x v="21"/>
    <s v="20221113"/>
    <d v="2022-11-14T00:00:00"/>
    <n v="0.2008702006357288"/>
    <m/>
    <s v="ASSETHUBIASSETAVAX"/>
    <s v="ASSETHUBI"/>
    <x v="0"/>
    <x v="7"/>
    <m/>
    <s v="AVAX"/>
    <n v="13.052020285661948"/>
  </r>
  <r>
    <x v="27"/>
    <n v="152.41521331999999"/>
    <x v="0"/>
    <x v="5"/>
    <x v="21"/>
    <s v="20221113"/>
    <d v="2022-11-14T00:00:00"/>
    <n v="34.003794089884757"/>
    <m/>
    <s v="ASSETHUBIASSETBAT"/>
    <s v="ASSETHUBI"/>
    <x v="0"/>
    <x v="7"/>
    <m/>
    <s v="BAT"/>
    <n v="0.22309973754714921"/>
  </r>
  <r>
    <x v="27"/>
    <n v="64.011424020000007"/>
    <x v="0"/>
    <x v="6"/>
    <x v="21"/>
    <s v="20221113"/>
    <d v="2022-11-14T00:00:00"/>
    <n v="6378.5148489453204"/>
    <m/>
    <s v="ASSETHUBIASSETBCH"/>
    <s v="ASSETHUBI"/>
    <x v="0"/>
    <x v="7"/>
    <m/>
    <s v="BCH"/>
    <n v="99.646507582027681"/>
  </r>
  <r>
    <x v="27"/>
    <n v="2.5033500000000001E-3"/>
    <x v="0"/>
    <x v="50"/>
    <x v="21"/>
    <s v="20221113"/>
    <d v="2022-11-14T00:00:00"/>
    <n v="2.2277765296032829E-4"/>
    <m/>
    <s v="ASSETHUBIASSETBHD"/>
    <s v="ASSETHUBI"/>
    <x v="0"/>
    <x v="7"/>
    <m/>
    <s v="BHD"/>
    <n v="8.8991812155842481E-2"/>
  </r>
  <r>
    <x v="27"/>
    <n v="115.29838952"/>
    <x v="0"/>
    <x v="51"/>
    <x v="21"/>
    <s v="20221113"/>
    <d v="2022-11-14T00:00:00"/>
    <n v="6.5585114194220004"/>
    <m/>
    <s v="ASSETHUBIASSETBLZ"/>
    <s v="ASSETHUBI"/>
    <x v="0"/>
    <x v="7"/>
    <m/>
    <s v="BLZ"/>
    <n v="5.6882940401212993E-2"/>
  </r>
  <r>
    <x v="27"/>
    <n v="14.7502"/>
    <x v="0"/>
    <x v="52"/>
    <x v="21"/>
    <s v="20221113"/>
    <d v="2022-11-14T00:00:00"/>
    <n v="2.9590711223279542"/>
    <m/>
    <s v="ASSETHUBIASSETBOBA"/>
    <s v="ASSETHUBI"/>
    <x v="0"/>
    <x v="7"/>
    <m/>
    <s v="BOBA"/>
    <n v="0.20061227117787925"/>
  </r>
  <r>
    <x v="27"/>
    <n v="2604.8644934200001"/>
    <x v="0"/>
    <x v="42"/>
    <x v="21"/>
    <s v="20221113"/>
    <d v="2022-11-14T00:00:00"/>
    <n v="100856.8833370733"/>
    <m/>
    <s v="ASSETHUBIASSETBSV"/>
    <s v="ASSETHUBI"/>
    <x v="0"/>
    <x v="7"/>
    <m/>
    <s v="BSV"/>
    <n v="38.718667935258104"/>
  </r>
  <r>
    <x v="27"/>
    <n v="1399.1161519899999"/>
    <x v="0"/>
    <x v="8"/>
    <x v="21"/>
    <s v="20221113"/>
    <d v="2022-11-14T00:00:00"/>
    <n v="22880258.114300609"/>
    <m/>
    <s v="ASSETHUBIASSETBTC"/>
    <s v="ASSETHUBI"/>
    <x v="0"/>
    <x v="7"/>
    <m/>
    <s v="BTC"/>
    <n v="16353.365717176106"/>
  </r>
  <r>
    <x v="27"/>
    <n v="0.33565571999999999"/>
    <x v="0"/>
    <x v="53"/>
    <x v="21"/>
    <s v="20221113"/>
    <d v="2022-11-14T00:00:00"/>
    <n v="3.3171758306922141E-3"/>
    <m/>
    <s v="ASSETHUBIASSETBTM"/>
    <s v="ASSETHUBI"/>
    <x v="0"/>
    <x v="7"/>
    <m/>
    <s v="BTM"/>
    <n v="9.8826733257881445E-3"/>
  </r>
  <r>
    <x v="27"/>
    <n v="1367501156.8785999"/>
    <x v="0"/>
    <x v="54"/>
    <x v="21"/>
    <s v="20221113"/>
    <d v="2022-11-14T00:00:00"/>
    <n v="927.57059291804489"/>
    <m/>
    <s v="ASSETHUBIASSETBTT"/>
    <s v="ASSETHUBI"/>
    <x v="0"/>
    <x v="7"/>
    <m/>
    <s v="BTT"/>
    <n v="6.7829602063027001E-7"/>
  </r>
  <r>
    <x v="27"/>
    <n v="1.7855998900000001"/>
    <x v="0"/>
    <x v="55"/>
    <x v="21"/>
    <s v="20221113"/>
    <d v="2022-11-14T00:00:00"/>
    <n v="6.132119285401077E-3"/>
    <m/>
    <s v="ASSETHUBIASSETCMT"/>
    <s v="ASSETHUBI"/>
    <x v="0"/>
    <x v="7"/>
    <m/>
    <s v="CMT"/>
    <n v="3.4342068006069809E-3"/>
  </r>
  <r>
    <x v="27"/>
    <n v="43.072197150000001"/>
    <x v="0"/>
    <x v="10"/>
    <x v="21"/>
    <s v="20221113"/>
    <d v="2022-11-14T00:00:00"/>
    <n v="1668.816691001718"/>
    <m/>
    <s v="ASSETHUBIASSETCOMP"/>
    <s v="ASSETHUBI"/>
    <x v="0"/>
    <x v="7"/>
    <m/>
    <s v="COMP"/>
    <n v="38.744638105876575"/>
  </r>
  <r>
    <x v="27"/>
    <n v="0.30791584"/>
    <x v="0"/>
    <x v="56"/>
    <x v="21"/>
    <s v="20221113"/>
    <d v="2022-11-14T00:00:00"/>
    <n v="2.0135583072477242E-2"/>
    <m/>
    <s v="ASSETHUBIASSETCRO"/>
    <s v="ASSETHUBI"/>
    <x v="0"/>
    <x v="7"/>
    <m/>
    <s v="CRO"/>
    <n v="6.5393138178527099E-2"/>
  </r>
  <r>
    <x v="27"/>
    <n v="5.6119999999999998E-5"/>
    <x v="0"/>
    <x v="57"/>
    <x v="21"/>
    <s v="20221113"/>
    <d v="2022-11-14T00:00:00"/>
    <n v="1.8802263034161919E-3"/>
    <m/>
    <s v="ASSETHUBIASSETDASH"/>
    <s v="ASSETHUBI"/>
    <x v="0"/>
    <x v="7"/>
    <m/>
    <s v="DASH"/>
    <n v="33.503676112191592"/>
  </r>
  <r>
    <x v="27"/>
    <n v="5.9800000000000001E-4"/>
    <x v="0"/>
    <x v="58"/>
    <x v="21"/>
    <s v="20221113"/>
    <d v="2022-11-14T00:00:00"/>
    <n v="1.107908488410577E-5"/>
    <m/>
    <s v="ASSETHUBIASSETDON"/>
    <s v="ASSETHUBI"/>
    <x v="0"/>
    <x v="7"/>
    <m/>
    <s v="DON"/>
    <n v="1.8526897799507978E-2"/>
  </r>
  <r>
    <x v="27"/>
    <n v="19049.75822756"/>
    <x v="0"/>
    <x v="13"/>
    <x v="21"/>
    <s v="20221113"/>
    <d v="2022-11-14T00:00:00"/>
    <n v="109597.98281811181"/>
    <m/>
    <s v="ASSETHUBIASSETDOT"/>
    <s v="ASSETHUBI"/>
    <x v="0"/>
    <x v="7"/>
    <m/>
    <s v="DOT"/>
    <n v="5.7532479682367974"/>
  </r>
  <r>
    <x v="27"/>
    <n v="241319.15317850999"/>
    <x v="0"/>
    <x v="59"/>
    <x v="21"/>
    <s v="20221113"/>
    <d v="2022-11-14T00:00:00"/>
    <n v="75061.75397511058"/>
    <m/>
    <s v="ASSETHUBIASSETENJ"/>
    <s v="ASSETHUBI"/>
    <x v="0"/>
    <x v="7"/>
    <m/>
    <s v="ENJ"/>
    <n v="0.31104764369691562"/>
  </r>
  <r>
    <x v="27"/>
    <n v="24161.616036769999"/>
    <x v="0"/>
    <x v="14"/>
    <x v="21"/>
    <s v="20221113"/>
    <d v="2022-11-14T00:00:00"/>
    <n v="21420.874759798931"/>
    <m/>
    <s v="ASSETHUBIASSETEOS"/>
    <s v="ASSETHUBI"/>
    <x v="0"/>
    <x v="7"/>
    <m/>
    <s v="EOS"/>
    <n v="0.88656630943890025"/>
  </r>
  <r>
    <x v="27"/>
    <n v="9676.7341443799996"/>
    <x v="0"/>
    <x v="24"/>
    <x v="21"/>
    <s v="20221113"/>
    <d v="2022-11-14T00:00:00"/>
    <n v="193124.87331547521"/>
    <m/>
    <s v="ASSETHUBIASSETETC"/>
    <s v="ASSETHUBI"/>
    <x v="0"/>
    <x v="7"/>
    <m/>
    <s v="ETC"/>
    <n v="19.957650012286138"/>
  </r>
  <r>
    <x v="27"/>
    <n v="631.29057675000001"/>
    <x v="0"/>
    <x v="15"/>
    <x v="21"/>
    <s v="20221113"/>
    <d v="2022-11-14T00:00:00"/>
    <n v="771322.95864604705"/>
    <m/>
    <s v="ASSETHUBIASSETETH"/>
    <s v="ASSETHUBI"/>
    <x v="0"/>
    <x v="7"/>
    <m/>
    <s v="ETH"/>
    <n v="1221.8192177316503"/>
  </r>
  <r>
    <x v="27"/>
    <n v="9823.8364263999993"/>
    <x v="0"/>
    <x v="44"/>
    <x v="21"/>
    <s v="20221113"/>
    <d v="2022-11-14T00:00:00"/>
    <n v="3200.7138145636168"/>
    <m/>
    <s v="ASSETHUBIASSETETHF"/>
    <s v="ASSETHUBI"/>
    <x v="0"/>
    <x v="7"/>
    <m/>
    <s v="ETHF"/>
    <n v="0.3258109841855884"/>
  </r>
  <r>
    <x v="27"/>
    <n v="3460.93190667"/>
    <x v="0"/>
    <x v="25"/>
    <x v="21"/>
    <s v="20221113"/>
    <d v="2022-11-14T00:00:00"/>
    <n v="13486.120248613161"/>
    <m/>
    <s v="ASSETHUBIASSETETHW"/>
    <s v="ASSETHUBI"/>
    <x v="0"/>
    <x v="7"/>
    <m/>
    <s v="ETHW"/>
    <n v="3.8966730962323619"/>
  </r>
  <r>
    <x v="27"/>
    <n v="339630.03834208002"/>
    <x v="0"/>
    <x v="60"/>
    <x v="21"/>
    <s v="20221113"/>
    <d v="2022-11-14T00:00:00"/>
    <n v="350564.15794908552"/>
    <m/>
    <s v="ASSETHUBIASSETEUROC"/>
    <s v="ASSETHUBI"/>
    <x v="0"/>
    <x v="7"/>
    <m/>
    <s v="EUROC"/>
    <n v="1.032194206555995"/>
  </r>
  <r>
    <x v="27"/>
    <n v="2339.8611111199998"/>
    <x v="0"/>
    <x v="17"/>
    <x v="21"/>
    <s v="20221113"/>
    <d v="2022-11-14T00:00:00"/>
    <n v="10047.308334751389"/>
    <m/>
    <s v="ASSETHUBIASSETFIL"/>
    <s v="ASSETHUBI"/>
    <x v="0"/>
    <x v="7"/>
    <m/>
    <s v="FIL"/>
    <n v="4.2939763762055678"/>
  </r>
  <r>
    <x v="27"/>
    <n v="0.68557060000000003"/>
    <x v="0"/>
    <x v="40"/>
    <x v="21"/>
    <s v="20221113"/>
    <d v="2022-11-14T00:00:00"/>
    <n v="1.020995740229458"/>
    <m/>
    <s v="ASSETHUBIASSETFTT"/>
    <s v="ASSETHUBI"/>
    <x v="0"/>
    <x v="7"/>
    <m/>
    <s v="FTT"/>
    <n v="1.4892641840671956"/>
  </r>
  <r>
    <x v="27"/>
    <n v="54.776400000000002"/>
    <x v="0"/>
    <x v="61"/>
    <x v="21"/>
    <s v="20221113"/>
    <d v="2022-11-14T00:00:00"/>
    <n v="113.6883984033032"/>
    <m/>
    <s v="ASSETHUBIASSETGAS"/>
    <s v="ASSETHUBI"/>
    <x v="0"/>
    <x v="7"/>
    <m/>
    <s v="GAS"/>
    <n v="2.0754996385907654"/>
  </r>
  <r>
    <x v="27"/>
    <n v="100.03406049"/>
    <x v="0"/>
    <x v="62"/>
    <x v="21"/>
    <s v="20221113"/>
    <d v="2022-11-14T00:00:00"/>
    <n v="4.5345066468947701"/>
    <m/>
    <s v="ASSETHUBIASSETHBAR"/>
    <s v="ASSETHUBI"/>
    <x v="0"/>
    <x v="7"/>
    <m/>
    <s v="HBAR"/>
    <n v="4.5329626975884552E-2"/>
  </r>
  <r>
    <x v="27"/>
    <n v="5337.6979873099999"/>
    <x v="0"/>
    <x v="63"/>
    <x v="21"/>
    <s v="20221113"/>
    <d v="2022-11-14T00:00:00"/>
    <n v="5.9962334919691651"/>
    <m/>
    <s v="ASSETHUBIASSETHPT"/>
    <s v="ASSETHUBI"/>
    <x v="0"/>
    <x v="7"/>
    <m/>
    <s v="HPT"/>
    <n v="1.1233744408591095E-3"/>
  </r>
  <r>
    <x v="27"/>
    <n v="3354.5254768599998"/>
    <x v="0"/>
    <x v="64"/>
    <x v="21"/>
    <s v="20221113"/>
    <d v="2022-11-14T00:00:00"/>
    <n v="16293.74993214988"/>
    <m/>
    <s v="ASSETHUBIASSETHT"/>
    <s v="ASSETHUBI"/>
    <x v="0"/>
    <x v="7"/>
    <m/>
    <s v="HT"/>
    <n v="4.8572443537980305"/>
  </r>
  <r>
    <x v="27"/>
    <n v="14.785856219999999"/>
    <x v="0"/>
    <x v="65"/>
    <x v="21"/>
    <s v="20221113"/>
    <d v="2022-11-14T00:00:00"/>
    <n v="0.12488945366293019"/>
    <m/>
    <s v="ASSETHUBIASSETIOST"/>
    <s v="ASSETHUBI"/>
    <x v="0"/>
    <x v="7"/>
    <m/>
    <s v="IOST"/>
    <n v="8.4465486343631036E-3"/>
  </r>
  <r>
    <x v="27"/>
    <n v="0.81765067999999996"/>
    <x v="0"/>
    <x v="66"/>
    <x v="21"/>
    <s v="20221113"/>
    <d v="2022-11-14T00:00:00"/>
    <n v="1.0843441088562659E-2"/>
    <m/>
    <s v="ASSETHUBIASSETIRIS"/>
    <s v="ASSETHUBI"/>
    <x v="0"/>
    <x v="7"/>
    <m/>
    <s v="IRIS"/>
    <n v="1.3261703749286504E-2"/>
  </r>
  <r>
    <x v="27"/>
    <n v="9.1121815000000002"/>
    <x v="0"/>
    <x v="67"/>
    <x v="21"/>
    <s v="20221113"/>
    <d v="2022-11-14T00:00:00"/>
    <n v="0.19232876287963729"/>
    <m/>
    <s v="ASSETHUBIASSETJST"/>
    <s v="ASSETHUBI"/>
    <x v="0"/>
    <x v="7"/>
    <m/>
    <s v="JST"/>
    <n v="2.1106774802459465E-2"/>
  </r>
  <r>
    <x v="27"/>
    <n v="5"/>
    <x v="0"/>
    <x v="68"/>
    <x v="21"/>
    <s v="20221113"/>
    <d v="2022-11-14T00:00:00"/>
    <n v="115.9608196675254"/>
    <m/>
    <s v="ASSETHUBIASSETKSM"/>
    <s v="ASSETHUBI"/>
    <x v="0"/>
    <x v="7"/>
    <m/>
    <s v="KSM"/>
    <n v="23.192163933505086"/>
  </r>
  <r>
    <x v="27"/>
    <n v="0.24234807999999999"/>
    <x v="0"/>
    <x v="69"/>
    <x v="21"/>
    <s v="20221113"/>
    <d v="2022-11-14T00:00:00"/>
    <n v="2.7518533091107778E-4"/>
    <m/>
    <s v="ASSETHUBIASSETLAMB"/>
    <s v="ASSETHUBI"/>
    <x v="0"/>
    <x v="7"/>
    <m/>
    <s v="LAMB"/>
    <n v="1.1354962288584163E-3"/>
  </r>
  <r>
    <x v="27"/>
    <n v="1E-8"/>
    <x v="0"/>
    <x v="70"/>
    <x v="21"/>
    <s v="20221113"/>
    <d v="2022-11-14T00:00:00"/>
    <n v="0"/>
    <m/>
    <s v="ASSETHUBIASSETLEND"/>
    <s v="ASSETHUBI"/>
    <x v="0"/>
    <x v="7"/>
    <m/>
    <s v="LEND"/>
    <n v="0"/>
  </r>
  <r>
    <x v="27"/>
    <n v="26914.88806931"/>
    <x v="0"/>
    <x v="18"/>
    <x v="21"/>
    <s v="20221113"/>
    <d v="2022-11-14T00:00:00"/>
    <n v="163439.21315817951"/>
    <m/>
    <s v="ASSETHUBIASSETLINK"/>
    <s v="ASSETHUBI"/>
    <x v="0"/>
    <x v="7"/>
    <m/>
    <s v="LINK"/>
    <n v="6.0724463255168759"/>
  </r>
  <r>
    <x v="27"/>
    <n v="4.3289484800000002"/>
    <x v="0"/>
    <x v="71"/>
    <x v="21"/>
    <s v="20221113"/>
    <d v="2022-11-14T00:00:00"/>
    <n v="1.058141254504416E-6"/>
    <m/>
    <s v="ASSETHUBIASSETLOL"/>
    <s v="ASSETHUBI"/>
    <x v="0"/>
    <x v="7"/>
    <m/>
    <s v="LOL"/>
    <n v="2.4443378326008997E-7"/>
  </r>
  <r>
    <x v="27"/>
    <n v="5213.2640559299998"/>
    <x v="0"/>
    <x v="19"/>
    <x v="21"/>
    <s v="20221113"/>
    <d v="2022-11-14T00:00:00"/>
    <n v="299695.81758289551"/>
    <m/>
    <s v="ASSETHUBIASSETLTC"/>
    <s v="ASSETHUBI"/>
    <x v="0"/>
    <x v="7"/>
    <m/>
    <s v="LTC"/>
    <n v="57.487173940862725"/>
  </r>
  <r>
    <x v="27"/>
    <n v="0.66495972999999997"/>
    <x v="0"/>
    <x v="72"/>
    <x v="21"/>
    <s v="20221113"/>
    <d v="2022-11-14T00:00:00"/>
    <n v="1.3747523872825721E-4"/>
    <m/>
    <s v="ASSETHUBIASSETLXT"/>
    <s v="ASSETHUBI"/>
    <x v="0"/>
    <x v="7"/>
    <m/>
    <s v="LXT"/>
    <n v="2.067422018597385E-4"/>
  </r>
  <r>
    <x v="27"/>
    <n v="0.34"/>
    <x v="0"/>
    <x v="20"/>
    <x v="21"/>
    <s v="20221113"/>
    <d v="2022-11-14T00:00:00"/>
    <n v="0.1527997152353536"/>
    <m/>
    <s v="ASSETHUBIASSETMANA"/>
    <s v="ASSETHUBI"/>
    <x v="0"/>
    <x v="7"/>
    <m/>
    <s v="MANA"/>
    <n v="0.44941092716280462"/>
  </r>
  <r>
    <x v="27"/>
    <n v="0.89105878000000005"/>
    <x v="0"/>
    <x v="73"/>
    <x v="21"/>
    <s v="20221113"/>
    <d v="2022-11-14T00:00:00"/>
    <n v="5.9237362248513286"/>
    <m/>
    <s v="ASSETHUBIASSETNEO"/>
    <s v="ASSETHUBI"/>
    <x v="0"/>
    <x v="7"/>
    <m/>
    <s v="NEO"/>
    <n v="6.647974699100466"/>
  </r>
  <r>
    <x v="27"/>
    <n v="40.704174029999997"/>
    <x v="0"/>
    <x v="74"/>
    <x v="21"/>
    <s v="20221113"/>
    <d v="2022-11-14T00:00:00"/>
    <n v="7.431168330338943E-3"/>
    <m/>
    <s v="ASSETHUBIASSETNEW"/>
    <s v="ASSETHUBI"/>
    <x v="0"/>
    <x v="7"/>
    <m/>
    <s v="NEW"/>
    <n v="1.8256526529348036E-4"/>
  </r>
  <r>
    <x v="27"/>
    <n v="3013993111.0959439"/>
    <x v="0"/>
    <x v="75"/>
    <x v="21"/>
    <s v="20221113"/>
    <d v="2022-11-14T00:00:00"/>
    <n v="1548.0118504366519"/>
    <m/>
    <s v="ASSETHUBIASSETNFT"/>
    <s v="ASSETHUBI"/>
    <x v="0"/>
    <x v="7"/>
    <m/>
    <s v="NFT"/>
    <n v="5.1360829085430986E-7"/>
  </r>
  <r>
    <x v="27"/>
    <n v="4.3068300000000002E-3"/>
    <x v="0"/>
    <x v="76"/>
    <x v="21"/>
    <s v="20221113"/>
    <d v="2022-11-14T00:00:00"/>
    <n v="7.408290106056878E-4"/>
    <m/>
    <s v="ASSETHUBIASSETNULS"/>
    <s v="ASSETHUBI"/>
    <x v="0"/>
    <x v="7"/>
    <m/>
    <s v="NULS"/>
    <n v="0.17201259641213787"/>
  </r>
  <r>
    <x v="27"/>
    <n v="162254.56419957001"/>
    <x v="0"/>
    <x v="77"/>
    <x v="21"/>
    <s v="20221113"/>
    <d v="2022-11-14T00:00:00"/>
    <n v="183203.58357909331"/>
    <m/>
    <s v="ASSETHUBIASSETOMG"/>
    <s v="ASSETHUBI"/>
    <x v="0"/>
    <x v="7"/>
    <m/>
    <s v="OMG"/>
    <n v="1.129112049838896"/>
  </r>
  <r>
    <x v="27"/>
    <n v="0.34782034000000001"/>
    <x v="0"/>
    <x v="78"/>
    <x v="21"/>
    <s v="20221113"/>
    <d v="2022-11-14T00:00:00"/>
    <n v="8.0812801871423298E-2"/>
    <m/>
    <s v="ASSETHUBIASSETONG"/>
    <s v="ASSETHUBI"/>
    <x v="0"/>
    <x v="7"/>
    <m/>
    <s v="ONG"/>
    <n v="0.23234064422863623"/>
  </r>
  <r>
    <x v="27"/>
    <n v="950734.69046149997"/>
    <x v="0"/>
    <x v="21"/>
    <x v="21"/>
    <s v="20221113"/>
    <d v="2022-11-14T00:00:00"/>
    <n v="77537.718424978273"/>
    <m/>
    <s v="ASSETHUBIASSETOXT"/>
    <s v="ASSETHUBI"/>
    <x v="0"/>
    <x v="7"/>
    <m/>
    <s v="OXT"/>
    <n v="8.1555579282944213E-2"/>
  </r>
  <r>
    <x v="27"/>
    <n v="3.0962099999999998E-3"/>
    <x v="0"/>
    <x v="79"/>
    <x v="21"/>
    <s v="20221113"/>
    <d v="2022-11-14T00:00:00"/>
    <n v="6.2342268195535906E-3"/>
    <m/>
    <s v="ASSETHUBIASSETQTUM"/>
    <s v="ASSETHUBI"/>
    <x v="0"/>
    <x v="7"/>
    <m/>
    <s v="QTUM"/>
    <n v="2.0135025788152583"/>
  </r>
  <r>
    <x v="27"/>
    <n v="2.6598900000000002E-2"/>
    <x v="0"/>
    <x v="80"/>
    <x v="21"/>
    <s v="20221113"/>
    <d v="2022-11-14T00:00:00"/>
    <n v="5.9957183944127747E-4"/>
    <m/>
    <s v="ASSETHUBIASSETREI"/>
    <s v="ASSETHUBI"/>
    <x v="0"/>
    <x v="7"/>
    <m/>
    <s v="REI"/>
    <n v="2.2541226871835955E-2"/>
  </r>
  <r>
    <x v="27"/>
    <n v="1214222.2371159999"/>
    <x v="0"/>
    <x v="28"/>
    <x v="21"/>
    <s v="20221113"/>
    <d v="2022-11-14T00:00:00"/>
    <n v="14587.05820208952"/>
    <m/>
    <s v="ASSETHUBIASSETSGB"/>
    <s v="ASSETHUBI"/>
    <x v="0"/>
    <x v="7"/>
    <m/>
    <s v="SGB"/>
    <n v="1.2013499470028199E-2"/>
  </r>
  <r>
    <x v="27"/>
    <n v="4793337439.352232"/>
    <x v="0"/>
    <x v="46"/>
    <x v="21"/>
    <s v="20221113"/>
    <d v="2022-11-14T00:00:00"/>
    <n v="43275.724259075047"/>
    <m/>
    <s v="ASSETHUBIASSETSHIB"/>
    <s v="ASSETHUBI"/>
    <x v="0"/>
    <x v="7"/>
    <m/>
    <s v="SHIB"/>
    <n v="9.0283074802518606E-6"/>
  </r>
  <r>
    <x v="27"/>
    <n v="0.14106867000000001"/>
    <x v="0"/>
    <x v="22"/>
    <x v="21"/>
    <s v="20221113"/>
    <d v="2022-11-14T00:00:00"/>
    <n v="1.8571025375708929"/>
    <m/>
    <s v="ASSETHUBIASSETSOL"/>
    <s v="ASSETHUBI"/>
    <x v="0"/>
    <x v="7"/>
    <m/>
    <s v="SOL"/>
    <n v="13.164528577258812"/>
  </r>
  <r>
    <x v="27"/>
    <n v="38753.774400000002"/>
    <x v="0"/>
    <x v="81"/>
    <x v="21"/>
    <s v="20221113"/>
    <d v="2022-11-14T00:00:00"/>
    <n v="7978.226257767119"/>
    <m/>
    <s v="ASSETHUBIASSETSOLO"/>
    <s v="ASSETHUBI"/>
    <x v="0"/>
    <x v="7"/>
    <m/>
    <s v="SOLO"/>
    <n v="0.20586965737631788"/>
  </r>
  <r>
    <x v="27"/>
    <n v="29.76350429"/>
    <x v="0"/>
    <x v="82"/>
    <x v="21"/>
    <s v="20221113"/>
    <d v="2022-11-14T00:00:00"/>
    <n v="8.7891975775563402"/>
    <m/>
    <s v="ASSETHUBIASSETSTORJ"/>
    <s v="ASSETHUBI"/>
    <x v="0"/>
    <x v="7"/>
    <m/>
    <s v="STORJ"/>
    <n v="0.29530116789740218"/>
  </r>
  <r>
    <x v="27"/>
    <n v="9188410.11119611"/>
    <x v="0"/>
    <x v="43"/>
    <x v="21"/>
    <s v="20221113"/>
    <d v="2022-11-14T00:00:00"/>
    <n v="467611.35997244652"/>
    <m/>
    <s v="ASSETHUBIASSETTRX"/>
    <s v="ASSETHUBI"/>
    <x v="0"/>
    <x v="7"/>
    <m/>
    <s v="TRX"/>
    <n v="5.089143326359153E-2"/>
  </r>
  <r>
    <x v="27"/>
    <n v="6.3152970000000003E-2"/>
    <x v="0"/>
    <x v="83"/>
    <x v="21"/>
    <s v="20221113"/>
    <d v="2022-11-14T00:00:00"/>
    <n v="2.1142595802624739E-4"/>
    <m/>
    <s v="ASSETHUBIASSETTT"/>
    <s v="ASSETHUBI"/>
    <x v="0"/>
    <x v="7"/>
    <m/>
    <s v="TT"/>
    <n v="3.3478387164728339E-3"/>
  </r>
  <r>
    <x v="27"/>
    <n v="20"/>
    <x v="0"/>
    <x v="84"/>
    <x v="21"/>
    <s v="20221113"/>
    <d v="2022-11-14T00:00:00"/>
    <n v="19.96844747437672"/>
    <m/>
    <s v="ASSETHUBIASSETTUSD"/>
    <s v="ASSETHUBI"/>
    <x v="0"/>
    <x v="7"/>
    <m/>
    <s v="TUSD"/>
    <n v="0.99842237371883602"/>
  </r>
  <r>
    <x v="27"/>
    <n v="4.7890616599999998"/>
    <x v="0"/>
    <x v="85"/>
    <x v="21"/>
    <s v="20221113"/>
    <d v="2022-11-14T00:00:00"/>
    <n v="27.822478711595039"/>
    <m/>
    <s v="ASSETHUBIASSETUNI"/>
    <s v="ASSETHUBI"/>
    <x v="0"/>
    <x v="7"/>
    <m/>
    <s v="UNI"/>
    <n v="5.8095887434439586"/>
  </r>
  <r>
    <x v="27"/>
    <n v="4512595.36556256"/>
    <x v="0"/>
    <x v="30"/>
    <x v="21"/>
    <s v="20221113"/>
    <d v="2022-11-14T00:00:00"/>
    <n v="4513210.612821972"/>
    <m/>
    <s v="ASSETHUBIASSETUSDC"/>
    <s v="ASSETHUBI"/>
    <x v="0"/>
    <x v="7"/>
    <m/>
    <s v="USDC"/>
    <n v="1.000136340001611"/>
  </r>
  <r>
    <x v="27"/>
    <n v="0.34680431"/>
    <x v="0"/>
    <x v="86"/>
    <x v="21"/>
    <s v="20221113"/>
    <d v="2022-11-14T00:00:00"/>
    <n v="0.34492841110450329"/>
    <m/>
    <s v="ASSETHUBIASSETUSDP"/>
    <s v="ASSETHUBI"/>
    <x v="0"/>
    <x v="7"/>
    <m/>
    <s v="USDP"/>
    <n v="0.99459090085847923"/>
  </r>
  <r>
    <x v="27"/>
    <n v="15252754.119299199"/>
    <x v="0"/>
    <x v="23"/>
    <x v="21"/>
    <s v="20221113"/>
    <d v="2022-11-14T00:00:00"/>
    <n v="15233758.31424693"/>
    <m/>
    <s v="ASSETHUBIASSETUSDT"/>
    <s v="ASSETHUBI"/>
    <x v="0"/>
    <x v="7"/>
    <m/>
    <s v="USDT"/>
    <n v="0.99875459835622493"/>
  </r>
  <r>
    <x v="27"/>
    <n v="59589.017780000002"/>
    <x v="0"/>
    <x v="87"/>
    <x v="21"/>
    <s v="20221113"/>
    <d v="2022-11-14T00:00:00"/>
    <n v="1143.3895217359529"/>
    <m/>
    <s v="ASSETHUBIASSETVET"/>
    <s v="ASSETHUBI"/>
    <x v="0"/>
    <x v="7"/>
    <m/>
    <s v="VET"/>
    <n v="1.9187923619706171E-2"/>
  </r>
  <r>
    <x v="27"/>
    <n v="0.20872535"/>
    <x v="0"/>
    <x v="88"/>
    <x v="21"/>
    <s v="20221113"/>
    <d v="2022-11-14T00:00:00"/>
    <n v="1.9676883399649811E-4"/>
    <m/>
    <s v="ASSETHUBIASSETVSYS"/>
    <s v="ASSETHUBI"/>
    <x v="0"/>
    <x v="7"/>
    <m/>
    <s v="VSYS"/>
    <n v="9.4271651237618284E-4"/>
  </r>
  <r>
    <x v="27"/>
    <n v="97856389.900000006"/>
    <x v="0"/>
    <x v="89"/>
    <x v="21"/>
    <s v="20221113"/>
    <d v="2022-11-14T00:00:00"/>
    <n v="2783.8908510174469"/>
    <m/>
    <s v="ASSETHUBIASSETXEC"/>
    <s v="ASSETHUBI"/>
    <x v="0"/>
    <x v="7"/>
    <m/>
    <s v="XEC"/>
    <n v="2.8448738542902723E-5"/>
  </r>
  <r>
    <x v="27"/>
    <n v="0.55556267999999998"/>
    <x v="0"/>
    <x v="90"/>
    <x v="21"/>
    <s v="20221113"/>
    <d v="2022-11-14T00:00:00"/>
    <n v="4.9064506111574757E-2"/>
    <m/>
    <s v="ASSETHUBIASSETXLM"/>
    <s v="ASSETHUBI"/>
    <x v="0"/>
    <x v="7"/>
    <m/>
    <s v="XLM"/>
    <n v="8.8314978449550927E-2"/>
  </r>
  <r>
    <x v="27"/>
    <n v="1335.23311758"/>
    <x v="0"/>
    <x v="29"/>
    <x v="21"/>
    <s v="20221113"/>
    <d v="2022-11-14T00:00:00"/>
    <n v="454.3750641726258"/>
    <m/>
    <s v="ASSETHUBIASSETXRP"/>
    <s v="ASSETHUBI"/>
    <x v="0"/>
    <x v="7"/>
    <m/>
    <s v="XRP"/>
    <n v="0.34029643078067379"/>
  </r>
  <r>
    <x v="27"/>
    <n v="3.9304560899999998"/>
    <x v="0"/>
    <x v="91"/>
    <x v="21"/>
    <s v="20221113"/>
    <d v="2022-11-14T00:00:00"/>
    <n v="3.972655860982079"/>
    <m/>
    <s v="ASSETHUBIASSETXTZ"/>
    <s v="ASSETHUBI"/>
    <x v="0"/>
    <x v="7"/>
    <m/>
    <s v="XTZ"/>
    <n v="1.0107366091913468"/>
  </r>
  <r>
    <x v="27"/>
    <n v="0.10222220999999999"/>
    <x v="0"/>
    <x v="92"/>
    <x v="21"/>
    <s v="20221113"/>
    <d v="2022-11-14T00:00:00"/>
    <n v="583.96382153074887"/>
    <m/>
    <s v="ASSETHUBIASSETYFI"/>
    <s v="ASSETHUBI"/>
    <x v="0"/>
    <x v="7"/>
    <m/>
    <s v="YFI"/>
    <n v="5712.6902414920287"/>
  </r>
  <r>
    <x v="27"/>
    <n v="1.329583E-2"/>
    <x v="0"/>
    <x v="47"/>
    <x v="21"/>
    <s v="20221113"/>
    <d v="2022-11-14T00:00:00"/>
    <n v="27.47753787266058"/>
    <m/>
    <s v="ASSETHUBIASSETYFII"/>
    <s v="ASSETHUBI"/>
    <x v="0"/>
    <x v="7"/>
    <m/>
    <s v="YFII"/>
    <n v="2066.6282490570788"/>
  </r>
  <r>
    <x v="27"/>
    <n v="2.173E-4"/>
    <x v="0"/>
    <x v="93"/>
    <x v="21"/>
    <s v="20221113"/>
    <d v="2022-11-14T00:00:00"/>
    <n v="8.8366813215128449E-3"/>
    <m/>
    <s v="ASSETHUBIASSETZEC"/>
    <s v="ASSETHUBI"/>
    <x v="0"/>
    <x v="7"/>
    <m/>
    <s v="ZEC"/>
    <n v="40.665813720721793"/>
  </r>
  <r>
    <x v="27"/>
    <n v="19402725.175014921"/>
    <x v="0"/>
    <x v="94"/>
    <x v="21"/>
    <s v="20221113"/>
    <d v="2022-11-14T00:00:00"/>
    <n v="404112.90464051522"/>
    <m/>
    <s v="ASSETHUBIASSETZIL"/>
    <s v="ASSETHUBI"/>
    <x v="0"/>
    <x v="7"/>
    <m/>
    <s v="ZIL"/>
    <n v="2.082763637557962E-2"/>
  </r>
  <r>
    <x v="28"/>
    <n v="2244.8726333099999"/>
    <x v="0"/>
    <x v="6"/>
    <x v="21"/>
    <s v="20221113"/>
    <d v="2022-11-14T00:00:00"/>
    <n v="223693.71787581139"/>
    <m/>
    <s v="ASSETHUBIASSETBCH"/>
    <s v="ASSETHUBI"/>
    <x v="0"/>
    <x v="7"/>
    <m/>
    <s v="BCH"/>
    <n v="99.646507582027681"/>
  </r>
  <r>
    <x v="28"/>
    <n v="1625.6897381399999"/>
    <x v="0"/>
    <x v="42"/>
    <x v="21"/>
    <s v="20221113"/>
    <d v="2022-11-14T00:00:00"/>
    <n v="62944.541136799358"/>
    <m/>
    <s v="ASSETHUBIASSETBSV"/>
    <s v="ASSETHUBI"/>
    <x v="0"/>
    <x v="7"/>
    <m/>
    <s v="BSV"/>
    <n v="38.718667935258104"/>
  </r>
  <r>
    <x v="28"/>
    <n v="156.03387741"/>
    <x v="0"/>
    <x v="8"/>
    <x v="21"/>
    <s v="20221113"/>
    <d v="2022-11-14T00:00:00"/>
    <n v="2551679.0615547518"/>
    <m/>
    <s v="ASSETHUBIASSETBTC"/>
    <s v="ASSETHUBI"/>
    <x v="0"/>
    <x v="7"/>
    <m/>
    <s v="BTC"/>
    <n v="16353.365717176106"/>
  </r>
  <r>
    <x v="28"/>
    <n v="17649.949551860002"/>
    <x v="0"/>
    <x v="13"/>
    <x v="21"/>
    <s v="20221113"/>
    <d v="2022-11-14T00:00:00"/>
    <n v="101544.53639872051"/>
    <m/>
    <s v="ASSETHUBIASSETDOT"/>
    <s v="ASSETHUBI"/>
    <x v="0"/>
    <x v="7"/>
    <m/>
    <s v="DOT"/>
    <n v="5.7532479682367974"/>
  </r>
  <r>
    <x v="28"/>
    <n v="608384.83236875001"/>
    <x v="0"/>
    <x v="14"/>
    <x v="21"/>
    <s v="20221113"/>
    <d v="2022-11-14T00:00:00"/>
    <n v="539373.49555176671"/>
    <m/>
    <s v="ASSETHUBIASSETEOS"/>
    <s v="ASSETHUBI"/>
    <x v="0"/>
    <x v="7"/>
    <m/>
    <s v="EOS"/>
    <n v="0.88656630943890025"/>
  </r>
  <r>
    <x v="28"/>
    <n v="0.97793739999999996"/>
    <x v="0"/>
    <x v="24"/>
    <x v="21"/>
    <s v="20221113"/>
    <d v="2022-11-14T00:00:00"/>
    <n v="19.517332363125071"/>
    <m/>
    <s v="ASSETHUBIASSETETC"/>
    <s v="ASSETHUBI"/>
    <x v="0"/>
    <x v="7"/>
    <m/>
    <s v="ETC"/>
    <n v="19.957650012286138"/>
  </r>
  <r>
    <x v="28"/>
    <n v="185.54543591000001"/>
    <x v="0"/>
    <x v="15"/>
    <x v="21"/>
    <s v="20221113"/>
    <d v="2022-11-14T00:00:00"/>
    <n v="226702.9793572342"/>
    <m/>
    <s v="ASSETHUBIASSETETH"/>
    <s v="ASSETHUBI"/>
    <x v="0"/>
    <x v="7"/>
    <m/>
    <s v="ETH"/>
    <n v="1221.8192177316503"/>
  </r>
  <r>
    <x v="28"/>
    <n v="6210.7842919599998"/>
    <x v="0"/>
    <x v="19"/>
    <x v="21"/>
    <s v="20221113"/>
    <d v="2022-11-14T00:00:00"/>
    <n v="357040.43690108252"/>
    <m/>
    <s v="ASSETHUBIASSETLTC"/>
    <s v="ASSETHUBI"/>
    <x v="0"/>
    <x v="7"/>
    <m/>
    <s v="LTC"/>
    <n v="57.487173940862725"/>
  </r>
  <r>
    <x v="28"/>
    <n v="3796339.9888418298"/>
    <x v="0"/>
    <x v="43"/>
    <x v="21"/>
    <s v="20221113"/>
    <d v="2022-11-14T00:00:00"/>
    <n v="193201.18318804781"/>
    <m/>
    <s v="ASSETHUBIASSETTRX"/>
    <s v="ASSETHUBI"/>
    <x v="0"/>
    <x v="7"/>
    <m/>
    <s v="TRX"/>
    <n v="5.089143326359153E-2"/>
  </r>
  <r>
    <x v="28"/>
    <n v="17558861.579473969"/>
    <x v="0"/>
    <x v="23"/>
    <x v="21"/>
    <s v="20221113"/>
    <d v="2022-11-14T00:00:00"/>
    <n v="17536993.744400069"/>
    <m/>
    <s v="ASSETHUBIASSETUSDT"/>
    <s v="ASSETHUBI"/>
    <x v="0"/>
    <x v="7"/>
    <m/>
    <s v="USDT"/>
    <n v="0.99875459835622493"/>
  </r>
  <r>
    <x v="28"/>
    <n v="7.6039999999999997E-5"/>
    <x v="0"/>
    <x v="29"/>
    <x v="21"/>
    <s v="20221113"/>
    <d v="2022-11-14T00:00:00"/>
    <n v="2.5876140596562439E-5"/>
    <m/>
    <s v="ASSETHUBIASSETXRP"/>
    <s v="ASSETHUBI"/>
    <x v="0"/>
    <x v="7"/>
    <m/>
    <s v="XRP"/>
    <n v="0.34029643078067379"/>
  </r>
  <r>
    <x v="29"/>
    <n v="430.45047"/>
    <x v="0"/>
    <x v="3"/>
    <x v="6"/>
    <s v="20221113"/>
    <d v="2022-11-13T22:00:40"/>
    <n v="4380.4785692011837"/>
    <m/>
    <s v="ASSETKRKEASSETATOM"/>
    <s v="ASSETKRKE"/>
    <x v="0"/>
    <x v="10"/>
    <m/>
    <s v="ATOM"/>
    <n v="10.176498516080569"/>
  </r>
  <r>
    <x v="29"/>
    <n v="1.7695412699999999"/>
    <x v="0"/>
    <x v="6"/>
    <x v="6"/>
    <s v="20221113"/>
    <d v="2022-11-13T22:00:40"/>
    <n v="176.32860757776589"/>
    <m/>
    <s v="ASSETKRKEASSETBCH"/>
    <s v="ASSETKRKE"/>
    <x v="0"/>
    <x v="10"/>
    <m/>
    <s v="BCH"/>
    <n v="99.646507582027681"/>
  </r>
  <r>
    <x v="29"/>
    <n v="1.8847760000000002E-2"/>
    <x v="0"/>
    <x v="8"/>
    <x v="6"/>
    <s v="20221113"/>
    <d v="2022-11-13T22:00:40"/>
    <n v="308.224312229563"/>
    <m/>
    <s v="ASSETKRKEASSETBTC"/>
    <s v="ASSETKRKE"/>
    <x v="0"/>
    <x v="10"/>
    <m/>
    <s v="BTC"/>
    <n v="16353.365717176106"/>
  </r>
  <r>
    <x v="29"/>
    <n v="34.962823350000001"/>
    <x v="0"/>
    <x v="13"/>
    <x v="6"/>
    <s v="20221113"/>
    <d v="2022-11-13T22:00:40"/>
    <n v="201.1497924022095"/>
    <m/>
    <s v="ASSETKRKEASSETDOT"/>
    <s v="ASSETKRKE"/>
    <x v="0"/>
    <x v="10"/>
    <m/>
    <s v="DOT"/>
    <n v="5.7532479682367974"/>
  </r>
  <r>
    <x v="29"/>
    <n v="9.9499194400000004"/>
    <x v="0"/>
    <x v="14"/>
    <x v="6"/>
    <s v="20221113"/>
    <d v="2022-11-13T22:00:40"/>
    <n v="8.8212633571351713"/>
    <m/>
    <s v="ASSETKRKEASSETEOS"/>
    <s v="ASSETKRKE"/>
    <x v="0"/>
    <x v="10"/>
    <m/>
    <s v="EOS"/>
    <n v="0.88656630943890025"/>
  </r>
  <r>
    <x v="29"/>
    <n v="3.4037359"/>
    <x v="0"/>
    <x v="25"/>
    <x v="6"/>
    <s v="20221113"/>
    <d v="2022-11-13T22:00:40"/>
    <n v="13.26324610821024"/>
    <m/>
    <s v="ASSETKRKEASSETETHW"/>
    <s v="ASSETKRKE"/>
    <x v="0"/>
    <x v="10"/>
    <m/>
    <s v="ETHW"/>
    <n v="3.8966730962323619"/>
  </r>
  <r>
    <x v="29"/>
    <n v="6392.7486803700003"/>
    <x v="0"/>
    <x v="68"/>
    <x v="6"/>
    <s v="20221113"/>
    <d v="2022-11-13T22:00:40"/>
    <n v="148261.67538083941"/>
    <m/>
    <s v="ASSETKRKEASSETKSM"/>
    <s v="ASSETKRKE"/>
    <x v="0"/>
    <x v="10"/>
    <m/>
    <s v="KSM"/>
    <n v="23.192163933505086"/>
  </r>
  <r>
    <x v="29"/>
    <n v="9.1421368100000002"/>
    <x v="0"/>
    <x v="19"/>
    <x v="6"/>
    <s v="20221113"/>
    <d v="2022-11-13T22:00:40"/>
    <n v="525.55560898763406"/>
    <m/>
    <s v="ASSETKRKEASSETLTC"/>
    <s v="ASSETKRKE"/>
    <x v="0"/>
    <x v="10"/>
    <m/>
    <s v="LTC"/>
    <n v="57.487173940862725"/>
  </r>
  <r>
    <x v="29"/>
    <n v="864101.84359399998"/>
    <x v="0"/>
    <x v="21"/>
    <x v="6"/>
    <s v="20221113"/>
    <d v="2022-11-13T22:00:40"/>
    <n v="70472.326413768707"/>
    <m/>
    <s v="ASSETKRKEASSETOXT"/>
    <s v="ASSETKRKE"/>
    <x v="0"/>
    <x v="10"/>
    <m/>
    <s v="OXT"/>
    <n v="8.1555579282944213E-2"/>
  </r>
  <r>
    <x v="29"/>
    <n v="0.10834547999999999"/>
    <x v="0"/>
    <x v="28"/>
    <x v="6"/>
    <s v="20221113"/>
    <d v="2022-11-13T22:00:40"/>
    <n v="1.3016083665599509E-3"/>
    <m/>
    <s v="ASSETKRKEASSETSGB"/>
    <s v="ASSETKRKE"/>
    <x v="0"/>
    <x v="10"/>
    <m/>
    <s v="SGB"/>
    <n v="1.2013499470028199E-2"/>
  </r>
  <r>
    <x v="29"/>
    <n v="113250.4023"/>
    <x v="0"/>
    <x v="26"/>
    <x v="6"/>
    <s v="20221113"/>
    <d v="2022-11-13T22:00:40"/>
    <n v="113250.4023"/>
    <m/>
    <s v="ASSETKRKEASSETUSD"/>
    <s v="ASSETKRKE"/>
    <x v="0"/>
    <x v="10"/>
    <m/>
    <s v="USD"/>
    <n v="1"/>
  </r>
  <r>
    <x v="29"/>
    <n v="1.182861E-2"/>
    <x v="0"/>
    <x v="23"/>
    <x v="6"/>
    <s v="20221113"/>
    <d v="2022-11-13T22:00:40"/>
    <n v="1.1813878629662419E-2"/>
    <m/>
    <s v="ASSETKRKEASSETUSDT"/>
    <s v="ASSETKRKE"/>
    <x v="0"/>
    <x v="10"/>
    <m/>
    <s v="USDT"/>
    <n v="0.99875459835622493"/>
  </r>
  <r>
    <x v="29"/>
    <n v="8.93329E-3"/>
    <x v="0"/>
    <x v="90"/>
    <x v="6"/>
    <s v="20221113"/>
    <d v="2022-11-13T22:00:40"/>
    <n v="7.8894331383358885E-4"/>
    <m/>
    <s v="ASSETKRKEASSETXLM"/>
    <s v="ASSETKRKE"/>
    <x v="0"/>
    <x v="10"/>
    <m/>
    <s v="XLM"/>
    <n v="8.8314978449550927E-2"/>
  </r>
  <r>
    <x v="29"/>
    <n v="0.71704489000000005"/>
    <x v="0"/>
    <x v="29"/>
    <x v="6"/>
    <s v="20221113"/>
    <d v="2022-11-13T22:00:40"/>
    <n v="0.24400781677652089"/>
    <m/>
    <s v="ASSETKRKEASSETXRP"/>
    <s v="ASSETKRKE"/>
    <x v="0"/>
    <x v="10"/>
    <m/>
    <s v="XRP"/>
    <n v="0.34029643078067379"/>
  </r>
  <r>
    <x v="30"/>
    <n v="5377"/>
    <x v="0"/>
    <x v="6"/>
    <x v="22"/>
    <s v="20221113"/>
    <d v="2022-11-13T00:00:00"/>
    <n v="535799.27126856288"/>
    <m/>
    <s v="FUNDGALAXYFUNDBCH"/>
    <s v="FUNDGALAXY"/>
    <x v="1"/>
    <x v="11"/>
    <m/>
    <s v="BCH"/>
    <n v="99.646507582027681"/>
  </r>
  <r>
    <x v="30"/>
    <n v="5000"/>
    <x v="0"/>
    <x v="10"/>
    <x v="22"/>
    <s v="20221113"/>
    <d v="2022-11-13T00:00:00"/>
    <n v="193723.1905293829"/>
    <m/>
    <s v="FUNDGALAXYFUNDCOMP"/>
    <s v="FUNDGALAXY"/>
    <x v="1"/>
    <x v="11"/>
    <m/>
    <s v="COMP"/>
    <n v="38.744638105876575"/>
  </r>
  <r>
    <x v="30"/>
    <n v="98000"/>
    <x v="0"/>
    <x v="24"/>
    <x v="22"/>
    <s v="20221113"/>
    <d v="2022-11-13T00:00:00"/>
    <n v="1955849.701204041"/>
    <m/>
    <s v="FUNDGALAXYFUNDETC"/>
    <s v="FUNDGALAXY"/>
    <x v="1"/>
    <x v="11"/>
    <m/>
    <s v="ETC"/>
    <n v="19.957650012286138"/>
  </r>
  <r>
    <x v="30"/>
    <n v="187000000000"/>
    <x v="0"/>
    <x v="46"/>
    <x v="22"/>
    <s v="20221113"/>
    <d v="2022-11-13T00:00:00"/>
    <n v="1688293.498807098"/>
    <m/>
    <s v="FUNDGALAXYFUNDSHIB"/>
    <s v="FUNDGALAXY"/>
    <x v="1"/>
    <x v="11"/>
    <m/>
    <s v="SHIB"/>
    <n v="9.0283074802518606E-6"/>
  </r>
  <r>
    <x v="30"/>
    <n v="4"/>
    <x v="0"/>
    <x v="92"/>
    <x v="22"/>
    <s v="20221113"/>
    <d v="2022-11-13T00:00:00"/>
    <n v="22850.760965968111"/>
    <m/>
    <s v="FUNDGALAXYFUNDYFI"/>
    <s v="FUNDGALAXY"/>
    <x v="1"/>
    <x v="11"/>
    <m/>
    <s v="YFI"/>
    <n v="5712.6902414920287"/>
  </r>
  <r>
    <x v="31"/>
    <n v="5.0000000000000001E-4"/>
    <x v="0"/>
    <x v="15"/>
    <x v="6"/>
    <s v="20221113"/>
    <d v="2022-11-13T00:00:01"/>
    <n v="0.6109096088658249"/>
    <m/>
    <s v="ASSETLMACASSETETH"/>
    <s v="ASSETLMAC"/>
    <x v="0"/>
    <x v="12"/>
    <m/>
    <s v="ETH"/>
    <n v="1221.8192177316503"/>
  </r>
  <r>
    <x v="31"/>
    <n v="2.63E-3"/>
    <x v="0"/>
    <x v="26"/>
    <x v="6"/>
    <s v="20221113"/>
    <d v="2022-11-13T00:00:01"/>
    <n v="2.63E-3"/>
    <m/>
    <s v="ASSETLMACASSETUSD"/>
    <s v="ASSETLMAC"/>
    <x v="0"/>
    <x v="12"/>
    <m/>
    <s v="USD"/>
    <n v="1"/>
  </r>
  <r>
    <x v="32"/>
    <n v="10138.885630000001"/>
    <x v="0"/>
    <x v="26"/>
    <x v="6"/>
    <s v="20221113"/>
    <d v="2022-11-13T00:00:01"/>
    <n v="10138.885630000001"/>
    <m/>
    <s v="ASSETLMAXASSETUSD"/>
    <s v="ASSETLMAX"/>
    <x v="0"/>
    <x v="13"/>
    <m/>
    <s v="USD"/>
    <n v="1"/>
  </r>
  <r>
    <x v="33"/>
    <n v="217.23508133999999"/>
    <x v="1"/>
    <x v="8"/>
    <x v="23"/>
    <s v="20221113"/>
    <d v="2022-11-14T00:00:00"/>
    <n v="3552524.7317535169"/>
    <m/>
    <s v="ASSETOKEXASSETBTC"/>
    <s v="ASSETOKEX"/>
    <x v="0"/>
    <x v="14"/>
    <m/>
    <s v="BTC"/>
    <n v="16353.365717176106"/>
  </r>
  <r>
    <x v="33"/>
    <n v="28.219449350000001"/>
    <x v="2"/>
    <x v="8"/>
    <x v="23"/>
    <s v="20221113"/>
    <d v="2022-11-14T00:00:00"/>
    <n v="461482.97555787739"/>
    <m/>
    <s v="ASSETOKEXASSETBTC"/>
    <s v="ASSETOKEX"/>
    <x v="0"/>
    <x v="14"/>
    <m/>
    <s v="BTC"/>
    <n v="16353.365717176106"/>
  </r>
  <r>
    <x v="33"/>
    <n v="6019.3476588599997"/>
    <x v="1"/>
    <x v="15"/>
    <x v="23"/>
    <s v="20221113"/>
    <d v="2022-11-14T00:00:00"/>
    <n v="7354554.6478031622"/>
    <m/>
    <s v="ASSETOKEXASSETETH"/>
    <s v="ASSETOKEX"/>
    <x v="0"/>
    <x v="14"/>
    <m/>
    <s v="ETH"/>
    <n v="1221.8192177316503"/>
  </r>
  <r>
    <x v="33"/>
    <n v="192.55910700999999"/>
    <x v="2"/>
    <x v="15"/>
    <x v="23"/>
    <s v="20221113"/>
    <d v="2022-11-14T00:00:00"/>
    <n v="235272.41749406321"/>
    <m/>
    <s v="ASSETOKEXASSETETH"/>
    <s v="ASSETOKEX"/>
    <x v="0"/>
    <x v="14"/>
    <m/>
    <s v="ETH"/>
    <n v="1221.8192177316503"/>
  </r>
  <r>
    <x v="33"/>
    <n v="0.44933625999999999"/>
    <x v="1"/>
    <x v="29"/>
    <x v="23"/>
    <s v="20221113"/>
    <d v="2022-11-14T00:00:00"/>
    <n v="0.15290752549833689"/>
    <m/>
    <s v="ASSETOKEXASSETXRP"/>
    <s v="ASSETOKEX"/>
    <x v="0"/>
    <x v="14"/>
    <m/>
    <s v="XRP"/>
    <n v="0.34029643078067379"/>
  </r>
  <r>
    <x v="34"/>
    <n v="56.148104859999997"/>
    <x v="1"/>
    <x v="8"/>
    <x v="24"/>
    <s v="20221113"/>
    <d v="2022-11-14T00:00:00"/>
    <n v="918210.49310193269"/>
    <m/>
    <s v="ASSETOKEXASSETBTC"/>
    <s v="ASSETOKEX"/>
    <x v="0"/>
    <x v="14"/>
    <m/>
    <s v="BTC"/>
    <n v="16353.365717176106"/>
  </r>
  <r>
    <x v="34"/>
    <n v="-5.4595830999999997"/>
    <x v="2"/>
    <x v="8"/>
    <x v="24"/>
    <s v="20221113"/>
    <d v="2022-11-14T00:00:00"/>
    <n v="-89282.559097614008"/>
    <m/>
    <s v="ASSETOKEXASSETBTC"/>
    <s v="ASSETOKEX"/>
    <x v="0"/>
    <x v="14"/>
    <m/>
    <s v="BTC"/>
    <n v="16353.365717176106"/>
  </r>
  <r>
    <x v="34"/>
    <n v="150"/>
    <x v="1"/>
    <x v="15"/>
    <x v="24"/>
    <s v="20221113"/>
    <d v="2022-11-14T00:00:00"/>
    <n v="183272.8826597475"/>
    <m/>
    <s v="ASSETOKEXASSETETH"/>
    <s v="ASSETOKEX"/>
    <x v="0"/>
    <x v="14"/>
    <m/>
    <s v="ETH"/>
    <n v="1221.8192177316503"/>
  </r>
  <r>
    <x v="34"/>
    <n v="16911260.95220232"/>
    <x v="1"/>
    <x v="23"/>
    <x v="24"/>
    <s v="20221113"/>
    <d v="2022-11-14T00:00:00"/>
    <n v="16890199.640014142"/>
    <m/>
    <s v="ASSETOKEXASSETUSDT"/>
    <s v="ASSETOKEX"/>
    <x v="0"/>
    <x v="14"/>
    <m/>
    <s v="USDT"/>
    <n v="0.99875459835622493"/>
  </r>
  <r>
    <x v="34"/>
    <n v="669133.19786753994"/>
    <x v="2"/>
    <x v="23"/>
    <x v="24"/>
    <s v="20221113"/>
    <d v="2022-11-14T00:00:00"/>
    <n v="668299.85828301113"/>
    <m/>
    <s v="ASSETOKEXASSETUSDT"/>
    <s v="ASSETOKEX"/>
    <x v="0"/>
    <x v="14"/>
    <m/>
    <s v="USDT"/>
    <n v="0.99875459835622493"/>
  </r>
  <r>
    <x v="35"/>
    <n v="4.3688520899999999"/>
    <x v="1"/>
    <x v="8"/>
    <x v="11"/>
    <s v="20221113"/>
    <d v="2022-11-14T00:00:00"/>
    <n v="71445.435992019149"/>
    <m/>
    <s v="ASSETOKEXASSETBTC"/>
    <s v="ASSETOKEX"/>
    <x v="0"/>
    <x v="14"/>
    <m/>
    <s v="BTC"/>
    <n v="16353.365717176106"/>
  </r>
  <r>
    <x v="35"/>
    <n v="-19308.570061800001"/>
    <x v="2"/>
    <x v="23"/>
    <x v="11"/>
    <s v="20221113"/>
    <d v="2022-11-14T00:00:00"/>
    <n v="-19284.523136906089"/>
    <m/>
    <s v="ASSETOKEXASSETUSDT"/>
    <s v="ASSETOKEX"/>
    <x v="0"/>
    <x v="14"/>
    <m/>
    <s v="USDT"/>
    <n v="0.99875459835622493"/>
  </r>
  <r>
    <x v="36"/>
    <n v="109.51263598"/>
    <x v="2"/>
    <x v="6"/>
    <x v="25"/>
    <s v="20221113"/>
    <d v="2022-11-14T00:00:00"/>
    <n v="10912.55171150891"/>
    <m/>
    <s v="ASSETOKEXASSETBCH"/>
    <s v="ASSETOKEX"/>
    <x v="0"/>
    <x v="14"/>
    <m/>
    <s v="BCH"/>
    <n v="99.646507582027681"/>
  </r>
  <r>
    <x v="36"/>
    <n v="116.49041591"/>
    <x v="1"/>
    <x v="8"/>
    <x v="25"/>
    <s v="20221113"/>
    <d v="2022-11-14T00:00:00"/>
    <n v="1905010.373922179"/>
    <m/>
    <s v="ASSETOKEXASSETBTC"/>
    <s v="ASSETOKEX"/>
    <x v="0"/>
    <x v="14"/>
    <m/>
    <s v="BTC"/>
    <n v="16353.365717176106"/>
  </r>
  <r>
    <x v="36"/>
    <n v="-9.9421561700000005"/>
    <x v="2"/>
    <x v="8"/>
    <x v="25"/>
    <s v="20221113"/>
    <d v="2022-11-14T00:00:00"/>
    <n v="-162587.7158652888"/>
    <m/>
    <s v="ASSETOKEXASSETBTC"/>
    <s v="ASSETOKEX"/>
    <x v="0"/>
    <x v="14"/>
    <m/>
    <s v="BTC"/>
    <n v="16353.365717176106"/>
  </r>
  <r>
    <x v="36"/>
    <n v="147536.53602641"/>
    <x v="1"/>
    <x v="14"/>
    <x v="25"/>
    <s v="20221113"/>
    <d v="2022-11-14T00:00:00"/>
    <n v="130800.92225233369"/>
    <m/>
    <s v="ASSETOKEXASSETEOS"/>
    <s v="ASSETOKEX"/>
    <x v="0"/>
    <x v="14"/>
    <m/>
    <s v="EOS"/>
    <n v="0.88656630943890025"/>
  </r>
  <r>
    <x v="36"/>
    <n v="2.6927651300000002"/>
    <x v="2"/>
    <x v="15"/>
    <x v="25"/>
    <s v="20221113"/>
    <d v="2022-11-14T00:00:00"/>
    <n v="3290.0721846716651"/>
    <m/>
    <s v="ASSETOKEXASSETETH"/>
    <s v="ASSETOKEX"/>
    <x v="0"/>
    <x v="14"/>
    <m/>
    <s v="ETH"/>
    <n v="1221.8192177316503"/>
  </r>
  <r>
    <x v="36"/>
    <n v="3634.88810483"/>
    <x v="1"/>
    <x v="19"/>
    <x v="25"/>
    <s v="20221113"/>
    <d v="2022-11-14T00:00:00"/>
    <n v="208959.44473793509"/>
    <m/>
    <s v="ASSETOKEXASSETLTC"/>
    <s v="ASSETOKEX"/>
    <x v="0"/>
    <x v="14"/>
    <m/>
    <s v="LTC"/>
    <n v="57.487173940862725"/>
  </r>
  <r>
    <x v="36"/>
    <n v="1.4073850000000001E-2"/>
    <x v="2"/>
    <x v="19"/>
    <x v="25"/>
    <s v="20221113"/>
    <d v="2022-11-14T00:00:00"/>
    <n v="0.80906586296761107"/>
    <m/>
    <s v="ASSETOKEXASSETLTC"/>
    <s v="ASSETOKEX"/>
    <x v="0"/>
    <x v="14"/>
    <m/>
    <s v="LTC"/>
    <n v="57.487173940862725"/>
  </r>
  <r>
    <x v="36"/>
    <n v="387813.07240811997"/>
    <x v="1"/>
    <x v="21"/>
    <x v="25"/>
    <s v="20221113"/>
    <d v="2022-11-14T00:00:00"/>
    <n v="31628.319773742609"/>
    <m/>
    <s v="ASSETOKEXASSETOXT"/>
    <s v="ASSETOKEX"/>
    <x v="0"/>
    <x v="14"/>
    <m/>
    <s v="OXT"/>
    <n v="8.1555579282944213E-2"/>
  </r>
  <r>
    <x v="36"/>
    <n v="45993374.128806897"/>
    <x v="1"/>
    <x v="23"/>
    <x v="25"/>
    <s v="20221113"/>
    <d v="2022-11-14T00:00:00"/>
    <n v="45936093.905064113"/>
    <m/>
    <s v="ASSETOKEXASSETUSDT"/>
    <s v="ASSETOKEX"/>
    <x v="0"/>
    <x v="14"/>
    <m/>
    <s v="USDT"/>
    <n v="0.99875459835622493"/>
  </r>
  <r>
    <x v="36"/>
    <n v="1411806.3795819699"/>
    <x v="2"/>
    <x v="23"/>
    <x v="25"/>
    <s v="20221113"/>
    <d v="2022-11-14T00:00:00"/>
    <n v="1410048.113596146"/>
    <m/>
    <s v="ASSETOKEXASSETUSDT"/>
    <s v="ASSETOKEX"/>
    <x v="0"/>
    <x v="14"/>
    <m/>
    <s v="USDT"/>
    <n v="0.99875459835622493"/>
  </r>
  <r>
    <x v="36"/>
    <n v="2875.5411443900002"/>
    <x v="1"/>
    <x v="29"/>
    <x v="25"/>
    <s v="20221113"/>
    <d v="2022-11-14T00:00:00"/>
    <n v="978.53638799889131"/>
    <m/>
    <s v="ASSETOKEXASSETXRP"/>
    <s v="ASSETOKEX"/>
    <x v="0"/>
    <x v="14"/>
    <m/>
    <s v="XRP"/>
    <n v="0.34029643078067379"/>
  </r>
  <r>
    <x v="36"/>
    <n v="1325303.8365750101"/>
    <x v="1"/>
    <x v="94"/>
    <x v="25"/>
    <s v="20221113"/>
    <d v="2022-11-14T00:00:00"/>
    <n v="27602.946395344909"/>
    <m/>
    <s v="ASSETOKEXASSETZIL"/>
    <s v="ASSETOKEX"/>
    <x v="0"/>
    <x v="14"/>
    <m/>
    <s v="ZIL"/>
    <n v="2.082763637557962E-2"/>
  </r>
  <r>
    <x v="37"/>
    <n v="0.86729455"/>
    <x v="1"/>
    <x v="42"/>
    <x v="26"/>
    <s v="20221113"/>
    <d v="2022-11-14T00:00:00"/>
    <n v="33.580489683509107"/>
    <m/>
    <s v="ASSETOKEXASSETBSV"/>
    <s v="ASSETOKEX"/>
    <x v="0"/>
    <x v="14"/>
    <m/>
    <s v="BSV"/>
    <n v="38.718667935258104"/>
  </r>
  <r>
    <x v="37"/>
    <n v="105"/>
    <x v="1"/>
    <x v="8"/>
    <x v="26"/>
    <s v="20221113"/>
    <d v="2022-11-14T02:21:20"/>
    <n v="1717103.40030349"/>
    <m/>
    <s v="ASSETOKEXASSETBTC"/>
    <s v="ASSETOKEX"/>
    <x v="0"/>
    <x v="14"/>
    <m/>
    <s v="BTC"/>
    <n v="16353.365717176106"/>
  </r>
  <r>
    <x v="37"/>
    <n v="6.8575999999999999E-4"/>
    <x v="1"/>
    <x v="13"/>
    <x v="26"/>
    <s v="20221113"/>
    <d v="2022-11-14T00:00:00"/>
    <n v="3.9453473266980654E-3"/>
    <m/>
    <s v="ASSETOKEXASSETDOT"/>
    <s v="ASSETOKEX"/>
    <x v="0"/>
    <x v="14"/>
    <m/>
    <s v="DOT"/>
    <n v="5.7532479682367974"/>
  </r>
  <r>
    <x v="37"/>
    <n v="7.2000000000000005E-4"/>
    <x v="1"/>
    <x v="15"/>
    <x v="26"/>
    <s v="20221113"/>
    <d v="2022-11-14T00:00:00"/>
    <n v="0.87970983676678793"/>
    <m/>
    <s v="ASSETOKEXASSETETH"/>
    <s v="ASSETOKEX"/>
    <x v="0"/>
    <x v="14"/>
    <m/>
    <s v="ETH"/>
    <n v="1221.8192177316503"/>
  </r>
  <r>
    <x v="37"/>
    <n v="8.7929999999999993E-5"/>
    <x v="1"/>
    <x v="25"/>
    <x v="26"/>
    <s v="20221113"/>
    <d v="2022-11-14T00:00:00"/>
    <n v="3.4263446535171162E-4"/>
    <m/>
    <s v="ASSETOKEXASSETETHW"/>
    <s v="ASSETOKEX"/>
    <x v="0"/>
    <x v="14"/>
    <m/>
    <s v="ETHW"/>
    <n v="3.8966730962323619"/>
  </r>
  <r>
    <x v="37"/>
    <n v="7.5870867500000001"/>
    <x v="1"/>
    <x v="18"/>
    <x v="26"/>
    <s v="20221113"/>
    <d v="2022-11-14T00:00:00"/>
    <n v="46.072177056415278"/>
    <m/>
    <s v="ASSETOKEXASSETLINK"/>
    <s v="ASSETOKEX"/>
    <x v="0"/>
    <x v="14"/>
    <m/>
    <s v="LINK"/>
    <n v="6.0724463255168759"/>
  </r>
  <r>
    <x v="37"/>
    <n v="8.1457000000000003E-4"/>
    <x v="1"/>
    <x v="46"/>
    <x v="26"/>
    <s v="20221113"/>
    <d v="2022-11-14T00:00:00"/>
    <n v="7.3541884241887576E-9"/>
    <m/>
    <s v="ASSETOKEXASSETSHIB"/>
    <s v="ASSETOKEX"/>
    <x v="0"/>
    <x v="14"/>
    <m/>
    <s v="SHIB"/>
    <n v="9.0283074802518606E-6"/>
  </r>
  <r>
    <x v="37"/>
    <n v="6.3999999999999997E-5"/>
    <x v="1"/>
    <x v="23"/>
    <x v="26"/>
    <s v="20221113"/>
    <d v="2022-11-14T00:00:00"/>
    <n v="6.3920294294798381E-5"/>
    <m/>
    <s v="ASSETOKEXASSETUSDT"/>
    <s v="ASSETOKEX"/>
    <x v="0"/>
    <x v="14"/>
    <m/>
    <s v="USDT"/>
    <n v="0.99875459835622493"/>
  </r>
  <r>
    <x v="37"/>
    <n v="5.47"/>
    <x v="1"/>
    <x v="89"/>
    <x v="26"/>
    <s v="20221113"/>
    <d v="2022-11-14T00:00:00"/>
    <n v="1.5561459982967789E-4"/>
    <m/>
    <s v="ASSETOKEXASSETXEC"/>
    <s v="ASSETOKEX"/>
    <x v="0"/>
    <x v="14"/>
    <m/>
    <s v="XEC"/>
    <n v="2.8448738542902723E-5"/>
  </r>
  <r>
    <x v="37"/>
    <n v="6.9987000000000001E-4"/>
    <x v="1"/>
    <x v="29"/>
    <x v="26"/>
    <s v="20221113"/>
    <d v="2022-11-14T00:00:00"/>
    <n v="2.381632630104702E-4"/>
    <m/>
    <s v="ASSETOKEXASSETXRP"/>
    <s v="ASSETOKEX"/>
    <x v="0"/>
    <x v="14"/>
    <m/>
    <s v="XRP"/>
    <n v="0.34029643078067379"/>
  </r>
  <r>
    <x v="38"/>
    <n v="7.1361999999999999E-4"/>
    <x v="0"/>
    <x v="15"/>
    <x v="11"/>
    <s v="20221113"/>
    <d v="2022-11-13T21:59:04"/>
    <n v="0.87191463015765991"/>
    <m/>
    <s v="ASSETPITXASSETETH"/>
    <s v="ASSETPITX"/>
    <x v="0"/>
    <x v="15"/>
    <m/>
    <s v="ETH"/>
    <n v="1221.8192177316503"/>
  </r>
  <r>
    <x v="38"/>
    <n v="0.01"/>
    <x v="0"/>
    <x v="16"/>
    <x v="11"/>
    <s v="20221113"/>
    <d v="2022-11-13T21:59:04"/>
    <n v="1.0335499999999999E-2"/>
    <m/>
    <s v="ASSETPITXASSETEUR"/>
    <s v="ASSETPITX"/>
    <x v="0"/>
    <x v="15"/>
    <m/>
    <s v="EUR"/>
    <n v="1.03355"/>
  </r>
  <r>
    <x v="38"/>
    <n v="0.01"/>
    <x v="0"/>
    <x v="95"/>
    <x v="11"/>
    <s v="20221113"/>
    <d v="2022-11-13T21:59:04"/>
    <n v="1.1838899999999999E-2"/>
    <m/>
    <s v="ASSETPITXASSETGBP"/>
    <s v="ASSETPITX"/>
    <x v="0"/>
    <x v="15"/>
    <m/>
    <s v="GBP"/>
    <n v="1.1838899999999999"/>
  </r>
  <r>
    <x v="38"/>
    <n v="0.10983253"/>
    <x v="0"/>
    <x v="96"/>
    <x v="11"/>
    <s v="20221113"/>
    <d v="2022-11-13T21:59:04"/>
    <n v="5.8121018861928813E-3"/>
    <m/>
    <s v="ASSETPITXASSETTRY"/>
    <s v="ASSETPITX"/>
    <x v="0"/>
    <x v="15"/>
    <m/>
    <s v="TRY"/>
    <n v="5.2917854903213844E-2"/>
  </r>
  <r>
    <x v="38"/>
    <n v="6.5778299999999998E-3"/>
    <x v="0"/>
    <x v="26"/>
    <x v="11"/>
    <s v="20221113"/>
    <d v="2022-11-13T21:59:04"/>
    <n v="6.5778299999999998E-3"/>
    <m/>
    <s v="ASSETPITXASSETUSD"/>
    <s v="ASSETPITX"/>
    <x v="0"/>
    <x v="15"/>
    <m/>
    <s v="USD"/>
    <n v="1"/>
  </r>
  <r>
    <x v="38"/>
    <n v="9.9996000000000004E-4"/>
    <x v="0"/>
    <x v="23"/>
    <x v="11"/>
    <s v="20221113"/>
    <d v="2022-11-13T21:59:04"/>
    <n v="9.9871464817229052E-4"/>
    <m/>
    <s v="ASSETPITXASSETUSDT"/>
    <s v="ASSETPITX"/>
    <x v="0"/>
    <x v="15"/>
    <m/>
    <s v="USDT"/>
    <n v="0.99875459835622493"/>
  </r>
  <r>
    <x v="38"/>
    <n v="9.9999999999999995E-8"/>
    <x v="0"/>
    <x v="90"/>
    <x v="11"/>
    <s v="20221113"/>
    <d v="2022-11-13T21:59:04"/>
    <n v="8.8314978449550921E-9"/>
    <m/>
    <s v="ASSETPITXASSETXLM"/>
    <s v="ASSETPITX"/>
    <x v="0"/>
    <x v="15"/>
    <m/>
    <s v="XLM"/>
    <n v="8.8314978449550927E-2"/>
  </r>
  <r>
    <x v="39"/>
    <n v="3189967.2936231201"/>
    <x v="0"/>
    <x v="97"/>
    <x v="11"/>
    <s v="20221113"/>
    <d v="2022-11-14T00:00:00"/>
    <n v="27700.14279195312"/>
    <m/>
    <s v="ASSETSHFT WALLETASSETSHFT"/>
    <s v="ASSETSHFT WALLET"/>
    <x v="0"/>
    <x v="16"/>
    <m/>
    <s v="SHFT"/>
    <n v="8.6835193725424333E-3"/>
  </r>
  <r>
    <x v="40"/>
    <n v="59"/>
    <x v="0"/>
    <x v="1"/>
    <x v="11"/>
    <s v="20221113"/>
    <d v="2022-11-14T00:00:00"/>
    <n v="19.477492173636382"/>
    <m/>
    <s v="ASSETWOOXASSETADA"/>
    <s v="ASSETWOOX"/>
    <x v="0"/>
    <x v="17"/>
    <m/>
    <s v="ADA"/>
    <n v="0.33012698599383689"/>
  </r>
  <r>
    <x v="40"/>
    <n v="1267.7570125100001"/>
    <x v="0"/>
    <x v="25"/>
    <x v="11"/>
    <s v="20221113"/>
    <d v="2022-11-14T00:00:00"/>
    <n v="4940.0346432076312"/>
    <m/>
    <s v="ASSETWOOXASSETETHW"/>
    <s v="ASSETWOOX"/>
    <x v="0"/>
    <x v="17"/>
    <m/>
    <s v="ETHW"/>
    <n v="3.8966730962323619"/>
  </r>
  <r>
    <x v="40"/>
    <n v="9315180.2629010305"/>
    <x v="0"/>
    <x v="23"/>
    <x v="11"/>
    <s v="20221113"/>
    <d v="2022-11-14T00:00:00"/>
    <n v="9303579.1220895518"/>
    <m/>
    <s v="ASSETWOOXASSETUSDT"/>
    <s v="ASSETWOOX"/>
    <x v="0"/>
    <x v="17"/>
    <m/>
    <s v="USDT"/>
    <n v="0.99875459835622493"/>
  </r>
  <r>
    <x v="40"/>
    <n v="1644286.05309931"/>
    <x v="0"/>
    <x v="98"/>
    <x v="11"/>
    <s v="20221113"/>
    <d v="2022-11-14T00:00:00"/>
    <n v="197711.5992414417"/>
    <m/>
    <s v="ASSETWOOXASSETWOO"/>
    <s v="ASSETWOOX"/>
    <x v="0"/>
    <x v="17"/>
    <m/>
    <s v="WOO"/>
    <n v="0.12024160812455696"/>
  </r>
  <r>
    <x v="41"/>
    <n v="4.0782600000000002E-3"/>
    <x v="0"/>
    <x v="4"/>
    <x v="11"/>
    <s v="20221113"/>
    <d v="2022-11-13T23:31:39"/>
    <n v="5.3229532250203708E-2"/>
    <m/>
    <s v="ASSETFBLKASSETAVAX"/>
    <s v="ASSETFBLK"/>
    <x v="0"/>
    <x v="18"/>
    <m/>
    <s v="AVAX"/>
    <n v="13.052020285661948"/>
  </r>
  <r>
    <x v="41"/>
    <n v="7.9466503799999986"/>
    <x v="0"/>
    <x v="8"/>
    <x v="11"/>
    <s v="20221113"/>
    <d v="2022-11-13T23:31:39"/>
    <n v="129954.4798906764"/>
    <m/>
    <s v="ASSETFBLKASSETBTC"/>
    <s v="ASSETFBLK"/>
    <x v="0"/>
    <x v="18"/>
    <m/>
    <s v="BTC"/>
    <n v="16353.365717176106"/>
  </r>
  <r>
    <x v="41"/>
    <n v="0.06"/>
    <x v="0"/>
    <x v="10"/>
    <x v="11"/>
    <s v="20221113"/>
    <d v="2022-11-13T23:31:39"/>
    <n v="2.324678286352595"/>
    <m/>
    <s v="ASSETFBLKASSETCOMP"/>
    <s v="ASSETFBLK"/>
    <x v="0"/>
    <x v="18"/>
    <m/>
    <s v="COMP"/>
    <n v="38.744638105876575"/>
  </r>
  <r>
    <x v="41"/>
    <n v="2.0019999999999998"/>
    <x v="0"/>
    <x v="13"/>
    <x v="11"/>
    <s v="20221113"/>
    <d v="2022-11-13T23:31:39"/>
    <n v="11.51800243241007"/>
    <m/>
    <s v="ASSETFBLKASSETDOT"/>
    <s v="ASSETFBLK"/>
    <x v="0"/>
    <x v="18"/>
    <m/>
    <s v="DOT"/>
    <n v="5.7532479682367974"/>
  </r>
  <r>
    <x v="41"/>
    <n v="3.5000000000000001E-3"/>
    <x v="0"/>
    <x v="14"/>
    <x v="11"/>
    <s v="20221113"/>
    <d v="2022-11-13T23:31:39"/>
    <n v="3.1029820830361511E-3"/>
    <m/>
    <s v="ASSETFBLKASSETEOS"/>
    <s v="ASSETFBLK"/>
    <x v="0"/>
    <x v="18"/>
    <m/>
    <s v="EOS"/>
    <n v="0.88656630943890025"/>
  </r>
  <r>
    <x v="41"/>
    <n v="5.8799999999999999E-5"/>
    <x v="0"/>
    <x v="24"/>
    <x v="11"/>
    <s v="20221113"/>
    <d v="2022-11-13T23:31:39"/>
    <n v="1.173509820722425E-3"/>
    <m/>
    <s v="ASSETFBLKASSETETC"/>
    <s v="ASSETFBLK"/>
    <x v="0"/>
    <x v="18"/>
    <m/>
    <s v="ETC"/>
    <n v="19.957650012286138"/>
  </r>
  <r>
    <x v="41"/>
    <n v="6621.5465003899999"/>
    <x v="0"/>
    <x v="15"/>
    <x v="11"/>
    <s v="20221113"/>
    <d v="2022-11-13T23:31:39"/>
    <n v="8090332.7652802533"/>
    <m/>
    <s v="ASSETFBLKASSETETH"/>
    <s v="ASSETFBLK"/>
    <x v="0"/>
    <x v="18"/>
    <m/>
    <s v="ETH"/>
    <n v="1221.8192177316503"/>
  </r>
  <r>
    <x v="41"/>
    <n v="0.42501022999999999"/>
    <x v="0"/>
    <x v="25"/>
    <x v="11"/>
    <s v="20221113"/>
    <d v="2022-11-13T23:31:39"/>
    <n v="1.656125928864528"/>
    <m/>
    <s v="ASSETFBLKASSETETHW"/>
    <s v="ASSETFBLK"/>
    <x v="0"/>
    <x v="18"/>
    <m/>
    <s v="ETHW"/>
    <n v="3.8966730962323619"/>
  </r>
  <r>
    <x v="41"/>
    <n v="5024"/>
    <x v="0"/>
    <x v="60"/>
    <x v="11"/>
    <s v="20221113"/>
    <d v="2022-11-13T23:31:39"/>
    <n v="5185.7436937373186"/>
    <m/>
    <s v="ASSETFBLKASSETEUROC"/>
    <s v="ASSETFBLK"/>
    <x v="0"/>
    <x v="18"/>
    <m/>
    <s v="EUROC"/>
    <n v="1.032194206555995"/>
  </r>
  <r>
    <x v="41"/>
    <n v="8.9826517900000002"/>
    <x v="0"/>
    <x v="99"/>
    <x v="11"/>
    <s v="20221113"/>
    <d v="2022-11-13T23:31:39"/>
    <n v="1.623892634099743"/>
    <m/>
    <s v="ASSETFBLKASSETFTM"/>
    <s v="ASSETFBLK"/>
    <x v="0"/>
    <x v="18"/>
    <m/>
    <s v="FTM"/>
    <n v="0.18078098450922397"/>
  </r>
  <r>
    <x v="41"/>
    <n v="2.53888889"/>
    <x v="0"/>
    <x v="40"/>
    <x v="11"/>
    <s v="20221113"/>
    <d v="2022-11-13T23:31:39"/>
    <n v="3.7810762912031168"/>
    <m/>
    <s v="ASSETFBLKASSETFTT"/>
    <s v="ASSETFBLK"/>
    <x v="0"/>
    <x v="18"/>
    <m/>
    <s v="FTT"/>
    <n v="1.4892641840671956"/>
  </r>
  <r>
    <x v="41"/>
    <n v="79.958187959999989"/>
    <x v="0"/>
    <x v="62"/>
    <x v="11"/>
    <s v="20221113"/>
    <d v="2022-11-13T23:31:39"/>
    <n v="3.624474833894463"/>
    <m/>
    <s v="ASSETFBLKASSETHBAR"/>
    <s v="ASSETFBLK"/>
    <x v="0"/>
    <x v="18"/>
    <m/>
    <s v="HBAR"/>
    <n v="4.5329626975884552E-2"/>
  </r>
  <r>
    <x v="41"/>
    <n v="1.9338685099999999"/>
    <x v="0"/>
    <x v="68"/>
    <x v="11"/>
    <s v="20221113"/>
    <d v="2022-11-13T23:31:39"/>
    <n v="44.850595509763217"/>
    <m/>
    <s v="ASSETFBLKASSETKSM"/>
    <s v="ASSETFBLK"/>
    <x v="0"/>
    <x v="18"/>
    <m/>
    <s v="KSM"/>
    <n v="23.192163933505086"/>
  </r>
  <r>
    <x v="41"/>
    <n v="53.117741070000001"/>
    <x v="0"/>
    <x v="18"/>
    <x v="11"/>
    <s v="20221113"/>
    <d v="2022-11-13T23:31:39"/>
    <n v="322.55463158027828"/>
    <m/>
    <s v="ASSETFBLKASSETLINK"/>
    <s v="ASSETFBLK"/>
    <x v="0"/>
    <x v="18"/>
    <m/>
    <s v="LINK"/>
    <n v="6.0724463255168759"/>
  </r>
  <r>
    <x v="41"/>
    <n v="1111.40706884"/>
    <x v="0"/>
    <x v="19"/>
    <x v="11"/>
    <s v="20221113"/>
    <d v="2022-11-13T23:31:39"/>
    <n v="63891.651485509487"/>
    <m/>
    <s v="ASSETFBLKASSETLTC"/>
    <s v="ASSETFBLK"/>
    <x v="0"/>
    <x v="18"/>
    <m/>
    <s v="LTC"/>
    <n v="57.487173940862725"/>
  </r>
  <r>
    <x v="41"/>
    <n v="5.6554146699999999"/>
    <x v="0"/>
    <x v="100"/>
    <x v="11"/>
    <s v="20221113"/>
    <d v="2022-11-13T23:31:39"/>
    <n v="5.0223484310191928"/>
    <m/>
    <s v="ASSETFBLKASSETMATIC"/>
    <s v="ASSETFBLK"/>
    <x v="0"/>
    <x v="18"/>
    <m/>
    <s v="MATIC"/>
    <n v="0.8880601554579185"/>
  </r>
  <r>
    <x v="41"/>
    <n v="4.7709999999999999"/>
    <x v="0"/>
    <x v="77"/>
    <x v="11"/>
    <s v="20221113"/>
    <d v="2022-11-13T23:31:39"/>
    <n v="5.3869935897813734"/>
    <m/>
    <s v="ASSETFBLKASSETOMG"/>
    <s v="ASSETFBLK"/>
    <x v="0"/>
    <x v="18"/>
    <m/>
    <s v="OMG"/>
    <n v="1.129112049838896"/>
  </r>
  <r>
    <x v="41"/>
    <n v="76.700156329999999"/>
    <x v="0"/>
    <x v="21"/>
    <x v="11"/>
    <s v="20221113"/>
    <d v="2022-11-13T23:31:39"/>
    <n v="6.2553256805855293"/>
    <m/>
    <s v="ASSETFBLKASSETOXT"/>
    <s v="ASSETFBLK"/>
    <x v="0"/>
    <x v="18"/>
    <m/>
    <s v="OXT"/>
    <n v="8.1555579282944213E-2"/>
  </r>
  <r>
    <x v="41"/>
    <n v="2.8970426800000002"/>
    <x v="0"/>
    <x v="22"/>
    <x v="11"/>
    <s v="20221113"/>
    <d v="2022-11-13T23:31:39"/>
    <n v="38.138201150398459"/>
    <m/>
    <s v="ASSETFBLKASSETSOL"/>
    <s v="ASSETFBLK"/>
    <x v="0"/>
    <x v="18"/>
    <m/>
    <s v="SOL"/>
    <n v="13.164528577258812"/>
  </r>
  <r>
    <x v="41"/>
    <n v="0.82786806999999996"/>
    <x v="0"/>
    <x v="85"/>
    <x v="11"/>
    <s v="20221113"/>
    <d v="2022-11-13T23:31:39"/>
    <n v="4.809573020528676"/>
    <m/>
    <s v="ASSETFBLKASSETUNI"/>
    <s v="ASSETFBLK"/>
    <x v="0"/>
    <x v="18"/>
    <m/>
    <s v="UNI"/>
    <n v="5.8095887434439586"/>
  </r>
  <r>
    <x v="41"/>
    <n v="5089258.3810449997"/>
    <x v="0"/>
    <x v="30"/>
    <x v="11"/>
    <s v="20221113"/>
    <d v="2022-11-13T23:31:39"/>
    <n v="5089952.2505408712"/>
    <m/>
    <s v="ASSETFBLKASSETUSDC"/>
    <s v="ASSETFBLK"/>
    <x v="0"/>
    <x v="18"/>
    <m/>
    <s v="USDC"/>
    <n v="1.000136340001611"/>
  </r>
  <r>
    <x v="41"/>
    <n v="35119.677000000003"/>
    <x v="0"/>
    <x v="23"/>
    <x v="11"/>
    <s v="20221113"/>
    <d v="2022-11-13T23:31:39"/>
    <n v="35075.93889653535"/>
    <m/>
    <s v="ASSETFBLKASSETUSDT"/>
    <s v="ASSETFBLK"/>
    <x v="0"/>
    <x v="18"/>
    <m/>
    <s v="USDT"/>
    <n v="0.99875459835622493"/>
  </r>
  <r>
    <x v="41"/>
    <n v="4.0349905000000001"/>
    <x v="0"/>
    <x v="90"/>
    <x v="11"/>
    <s v="20221113"/>
    <d v="2022-11-13T23:31:39"/>
    <n v="0.35635009905164272"/>
    <m/>
    <s v="ASSETFBLKASSETXLM"/>
    <s v="ASSETFBLK"/>
    <x v="0"/>
    <x v="18"/>
    <m/>
    <s v="XLM"/>
    <n v="8.8314978449550927E-2"/>
  </r>
  <r>
    <x v="41"/>
    <n v="313.68989199999999"/>
    <x v="0"/>
    <x v="29"/>
    <x v="11"/>
    <s v="20221113"/>
    <d v="2022-11-13T23:31:39"/>
    <n v="106.74755061957509"/>
    <m/>
    <s v="ASSETFBLKASSETXRP"/>
    <s v="ASSETFBLK"/>
    <x v="0"/>
    <x v="18"/>
    <m/>
    <s v="XRP"/>
    <n v="0.34029643078067379"/>
  </r>
  <r>
    <x v="41"/>
    <n v="7.66849E-3"/>
    <x v="0"/>
    <x v="92"/>
    <x v="11"/>
    <s v="20221113"/>
    <d v="2022-11-13T23:31:39"/>
    <n v="43.807707989979207"/>
    <m/>
    <s v="ASSETFBLKASSETYFI"/>
    <s v="ASSETFBLK"/>
    <x v="0"/>
    <x v="18"/>
    <m/>
    <s v="YFI"/>
    <n v="5712.6902414920287"/>
  </r>
  <r>
    <x v="42"/>
    <n v="-200"/>
    <x v="0"/>
    <x v="0"/>
    <x v="2"/>
    <s v="20221113"/>
    <d v="2022-11-14T00:00:00"/>
    <n v="-11339.45353149857"/>
    <m/>
    <s v="EXCHLOANBINEEXCHLOANAAVE"/>
    <s v="EXCHLOANBINE"/>
    <x v="2"/>
    <x v="0"/>
    <m/>
    <s v="AAVE"/>
    <n v="56.697267657492851"/>
  </r>
  <r>
    <x v="42"/>
    <n v="-20000"/>
    <x v="0"/>
    <x v="1"/>
    <x v="2"/>
    <s v="20221113"/>
    <d v="2022-11-14T00:00:00"/>
    <n v="-6602.5397198767378"/>
    <m/>
    <s v="EXCHLOANBINEEXCHLOANADA"/>
    <s v="EXCHLOANBINE"/>
    <x v="2"/>
    <x v="0"/>
    <m/>
    <s v="ADA"/>
    <n v="0.33012698599383689"/>
  </r>
  <r>
    <x v="42"/>
    <n v="-500"/>
    <x v="0"/>
    <x v="4"/>
    <x v="2"/>
    <s v="20221113"/>
    <d v="2022-11-14T00:00:00"/>
    <n v="-6526.0101428309736"/>
    <m/>
    <s v="EXCHLOANBINEEXCHLOANAVAX"/>
    <s v="EXCHLOANBINE"/>
    <x v="2"/>
    <x v="0"/>
    <m/>
    <s v="AVAX"/>
    <n v="13.052020285661948"/>
  </r>
  <r>
    <x v="42"/>
    <n v="-30000"/>
    <x v="0"/>
    <x v="5"/>
    <x v="2"/>
    <s v="20221113"/>
    <d v="2022-11-14T00:00:00"/>
    <n v="-6692.9921264144768"/>
    <m/>
    <s v="EXCHLOANBINEEXCHLOANBAT"/>
    <s v="EXCHLOANBINE"/>
    <x v="2"/>
    <x v="0"/>
    <m/>
    <s v="BAT"/>
    <n v="0.22309973754714921"/>
  </r>
  <r>
    <x v="42"/>
    <n v="-90"/>
    <x v="0"/>
    <x v="6"/>
    <x v="2"/>
    <s v="20221113"/>
    <d v="2022-11-14T00:00:00"/>
    <n v="-8968.1856823824928"/>
    <m/>
    <s v="EXCHLOANBINEEXCHLOANBCH"/>
    <s v="EXCHLOANBINE"/>
    <x v="2"/>
    <x v="0"/>
    <m/>
    <s v="BCH"/>
    <n v="99.646507582027681"/>
  </r>
  <r>
    <x v="42"/>
    <n v="-82.706702309999997"/>
    <x v="0"/>
    <x v="8"/>
    <x v="2"/>
    <s v="20221113"/>
    <d v="2022-11-14T00:00:00"/>
    <n v="-1352532.9501370429"/>
    <m/>
    <s v="EXCHLOANBINEEXCHLOANBTC"/>
    <s v="EXCHLOANBINE"/>
    <x v="2"/>
    <x v="0"/>
    <m/>
    <s v="BTC"/>
    <n v="16353.365717176106"/>
  </r>
  <r>
    <x v="42"/>
    <n v="-5463307.5175532"/>
    <x v="0"/>
    <x v="9"/>
    <x v="2"/>
    <s v="20221113"/>
    <d v="2022-11-14T00:00:00"/>
    <n v="-5469288.1649546353"/>
    <m/>
    <s v="EXCHLOANBINEEXCHLOANBUSD"/>
    <s v="EXCHLOANBINE"/>
    <x v="2"/>
    <x v="0"/>
    <m/>
    <s v="BUSD"/>
    <n v="1.0010946935317513"/>
  </r>
  <r>
    <x v="42"/>
    <n v="-4800"/>
    <x v="0"/>
    <x v="10"/>
    <x v="2"/>
    <s v="20221113"/>
    <d v="2022-11-14T00:00:00"/>
    <n v="-185974.2629082076"/>
    <m/>
    <s v="EXCHLOANBINEEXCHLOANCOMP"/>
    <s v="EXCHLOANBINE"/>
    <x v="2"/>
    <x v="0"/>
    <m/>
    <s v="COMP"/>
    <n v="38.744638105876575"/>
  </r>
  <r>
    <x v="42"/>
    <n v="-180000"/>
    <x v="0"/>
    <x v="12"/>
    <x v="2"/>
    <s v="20221113"/>
    <d v="2022-11-14T00:00:00"/>
    <n v="-15280.73729131007"/>
    <m/>
    <s v="EXCHLOANBINEEXCHLOANDOGE"/>
    <s v="EXCHLOANBINE"/>
    <x v="2"/>
    <x v="0"/>
    <m/>
    <s v="DOGE"/>
    <n v="8.4892984951722608E-2"/>
  </r>
  <r>
    <x v="42"/>
    <n v="-2000"/>
    <x v="0"/>
    <x v="13"/>
    <x v="2"/>
    <s v="20221113"/>
    <d v="2022-11-14T00:00:00"/>
    <n v="-11506.49593647359"/>
    <m/>
    <s v="EXCHLOANBINEEXCHLOANDOT"/>
    <s v="EXCHLOANBINE"/>
    <x v="2"/>
    <x v="0"/>
    <m/>
    <s v="DOT"/>
    <n v="5.7532479682367974"/>
  </r>
  <r>
    <x v="42"/>
    <n v="-20000"/>
    <x v="0"/>
    <x v="20"/>
    <x v="2"/>
    <s v="20221113"/>
    <d v="2022-11-14T00:00:00"/>
    <n v="-8988.2185432560927"/>
    <m/>
    <s v="EXCHLOANBINEEXCHLOANMANA"/>
    <s v="EXCHLOANBINE"/>
    <x v="2"/>
    <x v="0"/>
    <m/>
    <s v="MANA"/>
    <n v="0.44941092716280462"/>
  </r>
  <r>
    <x v="42"/>
    <n v="-6000000000"/>
    <x v="0"/>
    <x v="46"/>
    <x v="2"/>
    <s v="20221113"/>
    <d v="2022-11-14T00:00:00"/>
    <n v="-54169.844881511162"/>
    <m/>
    <s v="EXCHLOANBINEEXCHLOANSHIB"/>
    <s v="EXCHLOANBINE"/>
    <x v="2"/>
    <x v="0"/>
    <m/>
    <s v="SHIB"/>
    <n v="9.0283074802518606E-6"/>
  </r>
  <r>
    <x v="42"/>
    <n v="-60"/>
    <x v="0"/>
    <x v="22"/>
    <x v="2"/>
    <s v="20221113"/>
    <d v="2022-11-14T00:00:00"/>
    <n v="-789.87171463552875"/>
    <m/>
    <s v="EXCHLOANBINEEXCHLOANSOL"/>
    <s v="EXCHLOANBINE"/>
    <x v="2"/>
    <x v="0"/>
    <m/>
    <s v="SOL"/>
    <n v="13.164528577258812"/>
  </r>
  <r>
    <x v="42"/>
    <n v="-100"/>
    <x v="0"/>
    <x v="87"/>
    <x v="2"/>
    <s v="20221113"/>
    <d v="2022-11-14T00:00:00"/>
    <n v="-1.9187923619706171"/>
    <m/>
    <s v="EXCHLOANBINEEXCHLOANVET"/>
    <s v="EXCHLOANBINE"/>
    <x v="2"/>
    <x v="0"/>
    <m/>
    <s v="VET"/>
    <n v="1.9187923619706171E-2"/>
  </r>
  <r>
    <x v="43"/>
    <n v="-11782.51460554"/>
    <x v="6"/>
    <x v="11"/>
    <x v="11"/>
    <s v="20221113"/>
    <d v="2022-11-11T22:00:00"/>
    <n v="-7440.1813921866506"/>
    <m/>
    <s v="EXCHLOANDEFIEXCHLOANCRV"/>
    <s v="EXCHLOANDEFI"/>
    <x v="2"/>
    <x v="4"/>
    <m/>
    <s v="CRV"/>
    <n v="0.63145955182507185"/>
  </r>
  <r>
    <x v="44"/>
    <n v="-3086.8876707200002"/>
    <x v="0"/>
    <x v="6"/>
    <x v="12"/>
    <s v="20221113"/>
    <d v="2022-11-12T03:26:56"/>
    <n v="-307597.57568526833"/>
    <m/>
    <s v="EXCHLOANFTXEEXCHLOANBCH"/>
    <s v="EXCHLOANFTXE"/>
    <x v="2"/>
    <x v="6"/>
    <m/>
    <s v="BCH"/>
    <n v="99.646507582027681"/>
  </r>
  <r>
    <x v="44"/>
    <n v="-11923.311404599999"/>
    <x v="0"/>
    <x v="15"/>
    <x v="12"/>
    <s v="20221113"/>
    <d v="2022-11-12T03:26:56"/>
    <n v="-14568131.013139229"/>
    <m/>
    <s v="EXCHLOANFTXEEXCHLOANETH"/>
    <s v="EXCHLOANFTXE"/>
    <x v="2"/>
    <x v="6"/>
    <m/>
    <s v="ETH"/>
    <n v="1221.8192177316503"/>
  </r>
  <r>
    <x v="44"/>
    <n v="-30046.69684552"/>
    <x v="0"/>
    <x v="18"/>
    <x v="12"/>
    <s v="20221113"/>
    <d v="2022-11-12T03:26:56"/>
    <n v="-182456.9538534974"/>
    <m/>
    <s v="EXCHLOANFTXEEXCHLOANLINK"/>
    <s v="EXCHLOANFTXE"/>
    <x v="2"/>
    <x v="6"/>
    <m/>
    <s v="LINK"/>
    <n v="6.0724463255168759"/>
  </r>
  <r>
    <x v="44"/>
    <n v="-160712.46089824001"/>
    <x v="0"/>
    <x v="77"/>
    <x v="12"/>
    <s v="20221113"/>
    <d v="2022-11-12T03:26:56"/>
    <n v="-181462.3761594652"/>
    <m/>
    <s v="EXCHLOANFTXEEXCHLOANOMG"/>
    <s v="EXCHLOANFTXE"/>
    <x v="2"/>
    <x v="6"/>
    <m/>
    <s v="OMG"/>
    <n v="1.129112049838896"/>
  </r>
  <r>
    <x v="44"/>
    <n v="-4.0319251200000004"/>
    <x v="0"/>
    <x v="92"/>
    <x v="12"/>
    <s v="20221113"/>
    <d v="2022-11-12T03:26:56"/>
    <n v="-23033.13928745058"/>
    <m/>
    <s v="EXCHLOANFTXEEXCHLOANYFI"/>
    <s v="EXCHLOANFTXE"/>
    <x v="2"/>
    <x v="6"/>
    <m/>
    <s v="YFI"/>
    <n v="5712.6902414920287"/>
  </r>
  <r>
    <x v="45"/>
    <n v="-9528648.0788313001"/>
    <x v="0"/>
    <x v="23"/>
    <x v="20"/>
    <s v="20221113"/>
    <d v="2022-11-14T00:00:00"/>
    <n v="-9516781.0848509688"/>
    <m/>
    <s v="EXCHLOANBSCALEEXCHLOANUSDT"/>
    <s v="EXCHLOANBSCALE"/>
    <x v="2"/>
    <x v="9"/>
    <m/>
    <s v="USDT"/>
    <n v="0.99875459835622493"/>
  </r>
  <r>
    <x v="46"/>
    <n v="-29.37"/>
    <x v="7"/>
    <x v="6"/>
    <x v="21"/>
    <s v="20221113"/>
    <d v="2022-11-14T00:00:00"/>
    <n v="-2926.617927684154"/>
    <m/>
    <s v="EXCHLOANHUBIEXCHLOANBCH"/>
    <s v="EXCHLOANHUBI"/>
    <x v="2"/>
    <x v="7"/>
    <m/>
    <s v="BCH"/>
    <n v="99.646507582027681"/>
  </r>
  <r>
    <x v="46"/>
    <n v="-546.37"/>
    <x v="7"/>
    <x v="42"/>
    <x v="21"/>
    <s v="20221113"/>
    <d v="2022-11-14T00:00:00"/>
    <n v="-21154.718599786971"/>
    <m/>
    <s v="EXCHLOANHUBIEXCHLOANBSV"/>
    <s v="EXCHLOANHUBI"/>
    <x v="2"/>
    <x v="7"/>
    <m/>
    <s v="BSV"/>
    <n v="38.718667935258104"/>
  </r>
  <r>
    <x v="46"/>
    <n v="-457203"/>
    <x v="7"/>
    <x v="14"/>
    <x v="21"/>
    <s v="20221113"/>
    <d v="2022-11-14T00:00:00"/>
    <n v="-405340.77637439361"/>
    <m/>
    <s v="EXCHLOANHUBIEXCHLOANEOS"/>
    <s v="EXCHLOANHUBI"/>
    <x v="2"/>
    <x v="7"/>
    <m/>
    <s v="EOS"/>
    <n v="0.88656630943890025"/>
  </r>
  <r>
    <x v="46"/>
    <n v="-1466.27"/>
    <x v="7"/>
    <x v="15"/>
    <x v="21"/>
    <s v="20221113"/>
    <d v="2022-11-14T00:00:00"/>
    <n v="-1791516.864383386"/>
    <m/>
    <s v="EXCHLOANHUBIEXCHLOANETH"/>
    <s v="EXCHLOANHUBI"/>
    <x v="2"/>
    <x v="7"/>
    <m/>
    <s v="ETH"/>
    <n v="1221.8192177316503"/>
  </r>
  <r>
    <x v="46"/>
    <n v="-2073"/>
    <x v="7"/>
    <x v="18"/>
    <x v="21"/>
    <s v="20221113"/>
    <d v="2022-11-14T00:00:00"/>
    <n v="-12588.18123279648"/>
    <m/>
    <s v="EXCHLOANHUBIEXCHLOANLINK"/>
    <s v="EXCHLOANHUBI"/>
    <x v="2"/>
    <x v="7"/>
    <m/>
    <s v="LINK"/>
    <n v="6.0724463255168759"/>
  </r>
  <r>
    <x v="46"/>
    <n v="-5500"/>
    <x v="7"/>
    <x v="19"/>
    <x v="21"/>
    <s v="20221113"/>
    <d v="2022-11-14T00:00:00"/>
    <n v="-316179.45667474507"/>
    <m/>
    <s v="EXCHLOANHUBIEXCHLOANLTC"/>
    <s v="EXCHLOANHUBI"/>
    <x v="2"/>
    <x v="7"/>
    <m/>
    <s v="LTC"/>
    <n v="57.487173940862725"/>
  </r>
  <r>
    <x v="46"/>
    <n v="-8415239.2631500997"/>
    <x v="7"/>
    <x v="23"/>
    <x v="21"/>
    <s v="20221113"/>
    <d v="2022-11-14T00:00:00"/>
    <n v="-8404758.9103390109"/>
    <m/>
    <s v="EXCHLOANHUBIEXCHLOANUSDT"/>
    <s v="EXCHLOANHUBI"/>
    <x v="2"/>
    <x v="7"/>
    <m/>
    <s v="USDT"/>
    <n v="0.99875459835622493"/>
  </r>
  <r>
    <x v="47"/>
    <n v="-3350"/>
    <x v="0"/>
    <x v="8"/>
    <x v="11"/>
    <s v="20221113"/>
    <d v="2022-11-13T00:00:00"/>
    <n v="-54783775.152539931"/>
    <m/>
    <s v="EXCHLOANBULLEXCHLOANBTC"/>
    <s v="EXCHLOANBULL"/>
    <x v="2"/>
    <x v="3"/>
    <m/>
    <s v="BTC"/>
    <n v="16353.365717176106"/>
  </r>
  <r>
    <x v="47"/>
    <n v="-4350826"/>
    <x v="0"/>
    <x v="14"/>
    <x v="11"/>
    <s v="20221113"/>
    <d v="2022-11-13T00:00:00"/>
    <n v="-3857295.7498308131"/>
    <m/>
    <s v="EXCHLOANBULLEXCHLOANEOS"/>
    <s v="EXCHLOANBULL"/>
    <x v="2"/>
    <x v="3"/>
    <m/>
    <s v="EOS"/>
    <n v="0.88656630943890025"/>
  </r>
  <r>
    <x v="47"/>
    <n v="-6500"/>
    <x v="0"/>
    <x v="15"/>
    <x v="11"/>
    <s v="20221113"/>
    <d v="2022-11-13T00:00:00"/>
    <n v="-7941824.9152557245"/>
    <m/>
    <s v="EXCHLOANBULLEXCHLOANETH"/>
    <s v="EXCHLOANBULL"/>
    <x v="2"/>
    <x v="3"/>
    <m/>
    <s v="ETH"/>
    <n v="1221.8192177316503"/>
  </r>
  <r>
    <x v="30"/>
    <n v="-4340.0168467900003"/>
    <x v="0"/>
    <x v="8"/>
    <x v="22"/>
    <s v="20221113"/>
    <d v="2022-11-13T00:00:00"/>
    <n v="-70973882.714262307"/>
    <m/>
    <s v="FUNDGALAXYFUNDBTC"/>
    <s v="FUNDGALAXY"/>
    <x v="1"/>
    <x v="11"/>
    <m/>
    <s v="BTC"/>
    <n v="16353.365717176106"/>
  </r>
  <r>
    <x v="30"/>
    <n v="-38935"/>
    <x v="0"/>
    <x v="15"/>
    <x v="22"/>
    <s v="20221113"/>
    <d v="2022-11-13T00:00:00"/>
    <n v="-47571531.242381789"/>
    <m/>
    <s v="FUNDGALAXYFUNDETH"/>
    <s v="FUNDGALAXY"/>
    <x v="1"/>
    <x v="11"/>
    <m/>
    <s v="ETH"/>
    <n v="1221.8192177316503"/>
  </r>
  <r>
    <x v="30"/>
    <n v="-30000000"/>
    <x v="0"/>
    <x v="16"/>
    <x v="22"/>
    <s v="20221113"/>
    <d v="2022-11-13T00:00:00"/>
    <n v="-31006500"/>
    <m/>
    <s v="FUNDGALAXYFUNDEUR"/>
    <s v="FUNDGALAXY"/>
    <x v="1"/>
    <x v="11"/>
    <m/>
    <s v="EUR"/>
    <n v="1.03355"/>
  </r>
  <r>
    <x v="30"/>
    <n v="-15000000"/>
    <x v="0"/>
    <x v="60"/>
    <x v="22"/>
    <s v="20221113"/>
    <d v="2022-11-13T00:00:00"/>
    <n v="-15482913.098339921"/>
    <m/>
    <s v="FUNDGALAXYFUNDEUROC"/>
    <s v="FUNDGALAXY"/>
    <x v="1"/>
    <x v="11"/>
    <m/>
    <s v="EUROC"/>
    <n v="1.032194206555995"/>
  </r>
  <r>
    <x v="30"/>
    <n v="-51200000"/>
    <x v="0"/>
    <x v="26"/>
    <x v="22"/>
    <s v="20221113"/>
    <d v="2022-11-13T00:00:00"/>
    <n v="-51200000"/>
    <m/>
    <s v="FUNDGALAXYFUNDUSD"/>
    <s v="FUNDGALAXY"/>
    <x v="1"/>
    <x v="11"/>
    <m/>
    <s v="USD"/>
    <n v="1"/>
  </r>
  <r>
    <x v="30"/>
    <n v="-127000000"/>
    <x v="0"/>
    <x v="30"/>
    <x v="22"/>
    <s v="20221113"/>
    <d v="2022-11-13T00:00:00"/>
    <n v="-127017315.1802046"/>
    <m/>
    <s v="FUNDGALAXYFUNDUSDC"/>
    <s v="FUNDGALAXY"/>
    <x v="1"/>
    <x v="11"/>
    <m/>
    <s v="USDC"/>
    <n v="1.000136340001611"/>
  </r>
  <r>
    <x v="30"/>
    <n v="-20000000"/>
    <x v="0"/>
    <x v="94"/>
    <x v="22"/>
    <s v="20221113"/>
    <d v="2022-11-13T00:00:00"/>
    <n v="-416552.72751159238"/>
    <m/>
    <s v="FUNDGALAXYFUNDZIL"/>
    <s v="FUNDGALAXY"/>
    <x v="1"/>
    <x v="11"/>
    <m/>
    <s v="ZIL"/>
    <n v="2.082763637557962E-2"/>
  </r>
  <r>
    <x v="48"/>
    <n v="-5000"/>
    <x v="0"/>
    <x v="6"/>
    <x v="27"/>
    <s v="20221113"/>
    <d v="2022-11-13T00:00:00"/>
    <n v="-498232.53791013849"/>
    <m/>
    <s v="EXCHLOANHUBIEXCHLOANBCH"/>
    <s v="EXCHLOANHUBI"/>
    <x v="2"/>
    <x v="7"/>
    <m/>
    <s v="BCH"/>
    <n v="99.646507582027681"/>
  </r>
  <r>
    <x v="48"/>
    <n v="-3600"/>
    <x v="0"/>
    <x v="42"/>
    <x v="27"/>
    <s v="20221113"/>
    <d v="2022-11-13T00:00:00"/>
    <n v="-139387.2045669292"/>
    <m/>
    <s v="EXCHLOANHUBIEXCHLOANBSV"/>
    <s v="EXCHLOANHUBI"/>
    <x v="2"/>
    <x v="7"/>
    <m/>
    <s v="BSV"/>
    <n v="38.718667935258104"/>
  </r>
  <r>
    <x v="48"/>
    <n v="-40000"/>
    <x v="0"/>
    <x v="13"/>
    <x v="27"/>
    <s v="20221113"/>
    <d v="2022-11-13T00:00:00"/>
    <n v="-230129.91872947189"/>
    <m/>
    <s v="EXCHLOANHUBIEXCHLOANDOT"/>
    <s v="EXCHLOANHUBI"/>
    <x v="2"/>
    <x v="7"/>
    <m/>
    <s v="DOT"/>
    <n v="5.7532479682367974"/>
  </r>
  <r>
    <x v="48"/>
    <n v="-160000"/>
    <x v="0"/>
    <x v="14"/>
    <x v="27"/>
    <s v="20221113"/>
    <d v="2022-11-13T00:00:00"/>
    <n v="-141850.60951022411"/>
    <m/>
    <s v="EXCHLOANHUBIEXCHLOANEOS"/>
    <s v="EXCHLOANHUBI"/>
    <x v="2"/>
    <x v="7"/>
    <m/>
    <s v="EOS"/>
    <n v="0.88656630943890025"/>
  </r>
  <r>
    <x v="48"/>
    <n v="-108000"/>
    <x v="0"/>
    <x v="24"/>
    <x v="27"/>
    <s v="20221113"/>
    <d v="2022-11-13T00:00:00"/>
    <n v="-2155426.201326903"/>
    <m/>
    <s v="EXCHLOANHUBIEXCHLOANETC"/>
    <s v="EXCHLOANHUBI"/>
    <x v="2"/>
    <x v="7"/>
    <m/>
    <s v="ETC"/>
    <n v="19.957650012286138"/>
  </r>
  <r>
    <x v="48"/>
    <n v="-4600"/>
    <x v="0"/>
    <x v="15"/>
    <x v="27"/>
    <s v="20221113"/>
    <d v="2022-11-13T00:00:00"/>
    <n v="-5620368.401565589"/>
    <m/>
    <s v="EXCHLOANHUBIEXCHLOANETH"/>
    <s v="EXCHLOANHUBI"/>
    <x v="2"/>
    <x v="7"/>
    <m/>
    <s v="ETH"/>
    <n v="1221.8192177316503"/>
  </r>
  <r>
    <x v="48"/>
    <n v="-17000"/>
    <x v="0"/>
    <x v="18"/>
    <x v="27"/>
    <s v="20221113"/>
    <d v="2022-11-13T00:00:00"/>
    <n v="-103231.58753378689"/>
    <m/>
    <s v="EXCHLOANHUBIEXCHLOANLINK"/>
    <s v="EXCHLOANHUBI"/>
    <x v="2"/>
    <x v="7"/>
    <m/>
    <s v="LINK"/>
    <n v="6.0724463255168759"/>
  </r>
  <r>
    <x v="48"/>
    <n v="-11800"/>
    <x v="0"/>
    <x v="19"/>
    <x v="27"/>
    <s v="20221113"/>
    <d v="2022-11-13T00:00:00"/>
    <n v="-678348.65250218031"/>
    <m/>
    <s v="EXCHLOANHUBIEXCHLOANLTC"/>
    <s v="EXCHLOANHUBI"/>
    <x v="2"/>
    <x v="7"/>
    <m/>
    <s v="LTC"/>
    <n v="57.487173940862725"/>
  </r>
  <r>
    <x v="48"/>
    <n v="-27500000"/>
    <x v="0"/>
    <x v="43"/>
    <x v="27"/>
    <s v="20221113"/>
    <d v="2022-11-13T00:00:00"/>
    <n v="-1399514.4147487669"/>
    <m/>
    <s v="EXCHLOANHUBIEXCHLOANTRX"/>
    <s v="EXCHLOANHUBI"/>
    <x v="2"/>
    <x v="7"/>
    <m/>
    <s v="TRX"/>
    <n v="5.089143326359153E-2"/>
  </r>
  <r>
    <x v="48"/>
    <n v="-18500000"/>
    <x v="0"/>
    <x v="23"/>
    <x v="27"/>
    <s v="20221113"/>
    <d v="2022-11-13T00:00:00"/>
    <n v="-18476960.069590159"/>
    <m/>
    <s v="EXCHLOANHUBIEXCHLOANUSDT"/>
    <s v="EXCHLOANHUBI"/>
    <x v="2"/>
    <x v="7"/>
    <m/>
    <s v="USDT"/>
    <n v="0.99875459835622493"/>
  </r>
  <r>
    <x v="49"/>
    <n v="-500"/>
    <x v="0"/>
    <x v="8"/>
    <x v="11"/>
    <s v="20221113"/>
    <d v="2022-11-13T00:00:00"/>
    <n v="-8176682.8585880492"/>
    <m/>
    <s v="EXCHLOANHUBIEXCHLOANBTC"/>
    <s v="EXCHLOANHUBI"/>
    <x v="2"/>
    <x v="7"/>
    <m/>
    <s v="BTC"/>
    <n v="16353.365717176106"/>
  </r>
  <r>
    <x v="50"/>
    <n v="-2600208"/>
    <x v="0"/>
    <x v="21"/>
    <x v="11"/>
    <s v="20221113"/>
    <d v="2022-11-13T00:00:00"/>
    <n v="-212061.4696961458"/>
    <m/>
    <s v="LOANORCHIDLOANOXT"/>
    <s v="LOANORCHID"/>
    <x v="3"/>
    <x v="19"/>
    <m/>
    <s v="OXT"/>
    <n v="8.1555579282944213E-2"/>
  </r>
  <r>
    <x v="50"/>
    <n v="-1000000"/>
    <x v="0"/>
    <x v="30"/>
    <x v="11"/>
    <s v="20221113"/>
    <d v="2022-11-13T00:00:00"/>
    <n v="-1000136.340001611"/>
    <m/>
    <s v="LOANORCHIDLOANUSDC"/>
    <s v="LOANORCHID"/>
    <x v="3"/>
    <x v="19"/>
    <m/>
    <s v="USDC"/>
    <n v="1.000136340001611"/>
  </r>
  <r>
    <x v="51"/>
    <n v="-201.17"/>
    <x v="0"/>
    <x v="29"/>
    <x v="27"/>
    <s v="20221113"/>
    <d v="2022-11-13T00:00:00"/>
    <n v="-68.457432980148155"/>
    <m/>
    <s v="LOANRIPPLELOANXRP"/>
    <s v="LOANRIPPLE"/>
    <x v="3"/>
    <x v="20"/>
    <m/>
    <s v="XRP"/>
    <n v="0.34029643078067379"/>
  </r>
  <r>
    <x v="52"/>
    <n v="-24920.176410470001"/>
    <x v="1"/>
    <x v="23"/>
    <x v="11"/>
    <s v="20221113"/>
    <d v="2022-11-14T00:00:00"/>
    <n v="-24889.140781805239"/>
    <m/>
    <s v="EXCHLOANOKEXEXCHLOANUSDT"/>
    <s v="EXCHLOANOKEX"/>
    <x v="2"/>
    <x v="14"/>
    <m/>
    <s v="USDT"/>
    <n v="0.99875459835622493"/>
  </r>
  <r>
    <x v="53"/>
    <n v="-1573.30286441"/>
    <x v="1"/>
    <x v="6"/>
    <x v="25"/>
    <s v="20221113"/>
    <d v="2022-11-14T00:00:00"/>
    <n v="-156774.13580725691"/>
    <m/>
    <s v="EXCHLOANOKEXEXCHLOANBCH"/>
    <s v="EXCHLOANOKEX"/>
    <x v="2"/>
    <x v="14"/>
    <m/>
    <s v="BCH"/>
    <n v="99.646507582027681"/>
  </r>
  <r>
    <x v="53"/>
    <n v="-0.40707694999999999"/>
    <x v="1"/>
    <x v="24"/>
    <x v="25"/>
    <s v="20221113"/>
    <d v="2022-11-14T00:00:00"/>
    <n v="-8.1242992961689033"/>
    <m/>
    <s v="EXCHLOANOKEXEXCHLOANETC"/>
    <s v="EXCHLOANOKEX"/>
    <x v="2"/>
    <x v="14"/>
    <m/>
    <s v="ETC"/>
    <n v="19.957650012286138"/>
  </r>
  <r>
    <x v="53"/>
    <n v="-1264.9539022599999"/>
    <x v="1"/>
    <x v="15"/>
    <x v="25"/>
    <s v="20221113"/>
    <d v="2022-11-14T00:00:00"/>
    <n v="-1545544.9873259109"/>
    <m/>
    <s v="EXCHLOANOKEXEXCHLOANETH"/>
    <s v="EXCHLOANOKEX"/>
    <x v="2"/>
    <x v="14"/>
    <m/>
    <s v="ETH"/>
    <n v="1221.8192177316503"/>
  </r>
  <r>
    <x v="53"/>
    <n v="-3.6900389999999998E-2"/>
    <x v="1"/>
    <x v="17"/>
    <x v="25"/>
    <s v="20221113"/>
    <d v="2022-11-14T00:00:00"/>
    <n v="-0.15844940293277221"/>
    <m/>
    <s v="EXCHLOANOKEXEXCHLOANFIL"/>
    <s v="EXCHLOANOKEX"/>
    <x v="2"/>
    <x v="14"/>
    <m/>
    <s v="FIL"/>
    <n v="4.2939763762055678"/>
  </r>
  <r>
    <x v="53"/>
    <n v="-10030463790.586161"/>
    <x v="1"/>
    <x v="46"/>
    <x v="25"/>
    <s v="20221113"/>
    <d v="2022-11-14T00:00:00"/>
    <n v="-90558.111270944501"/>
    <m/>
    <s v="EXCHLOANOKEXEXCHLOANSHIB"/>
    <s v="EXCHLOANOKEX"/>
    <x v="2"/>
    <x v="14"/>
    <m/>
    <s v="SHIB"/>
    <n v="9.0283074802518606E-6"/>
  </r>
  <r>
    <x v="53"/>
    <n v="-66833.931200249994"/>
    <x v="1"/>
    <x v="30"/>
    <x v="25"/>
    <s v="20221113"/>
    <d v="2022-11-14T00:00:00"/>
    <n v="-66843.043338537522"/>
    <m/>
    <s v="EXCHLOANOKEXEXCHLOANUSDC"/>
    <s v="EXCHLOANOKEX"/>
    <x v="2"/>
    <x v="14"/>
    <m/>
    <s v="USDC"/>
    <n v="1.000136340001611"/>
  </r>
  <r>
    <x v="54"/>
    <n v="-174.51592060999999"/>
    <x v="0"/>
    <x v="8"/>
    <x v="11"/>
    <s v="20221113"/>
    <d v="2022-11-14T00:00:00"/>
    <n v="-2853922.6732049999"/>
    <m/>
    <s v="EXCHLOANWOOXEXCHLOANBTC"/>
    <s v="EXCHLOANWOOX"/>
    <x v="2"/>
    <x v="17"/>
    <m/>
    <s v="BTC"/>
    <n v="16353.365717176106"/>
  </r>
  <r>
    <x v="54"/>
    <n v="-2994.3247933399998"/>
    <x v="0"/>
    <x v="15"/>
    <x v="11"/>
    <s v="20221113"/>
    <d v="2022-11-14T00:00:00"/>
    <n v="-3658523.5766331628"/>
    <m/>
    <s v="EXCHLOANWOOXEXCHLOANETH"/>
    <s v="EXCHLOANWOOX"/>
    <x v="2"/>
    <x v="17"/>
    <m/>
    <s v="ETH"/>
    <n v="1221.8192177316503"/>
  </r>
  <r>
    <x v="55"/>
    <n v="39244603.490000002"/>
    <x v="1"/>
    <x v="26"/>
    <x v="28"/>
    <s v="20221109"/>
    <d v="2022-11-09T00:00:00"/>
    <n v="39244603.490000002"/>
    <m/>
    <s v="ED&amp;F"/>
    <s v="COLLATERALED&amp;F"/>
    <x v="4"/>
    <x v="21"/>
    <m/>
    <s v="USD"/>
    <n v="1"/>
  </r>
  <r>
    <x v="56"/>
    <n v="118588.3"/>
    <x v="1"/>
    <x v="26"/>
    <x v="28"/>
    <s v="20221109"/>
    <d v="2022-11-09T00:00:00"/>
    <n v="118588.3"/>
    <m/>
    <s v="CASH"/>
    <s v="ASSETCASH"/>
    <x v="0"/>
    <x v="22"/>
    <m/>
    <s v="USD"/>
    <n v="1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s v="ED&amp;F Man Capital"/>
    <n v="38289617.950000003"/>
  </r>
  <r>
    <x v="57"/>
    <m/>
    <x v="0"/>
    <x v="101"/>
    <x v="28"/>
    <m/>
    <m/>
    <m/>
    <m/>
    <m/>
    <m/>
    <x v="5"/>
    <x v="23"/>
    <m/>
    <s v="CASH"/>
    <n v="9770263.2400000002"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9">
  <r>
    <x v="0"/>
    <x v="0"/>
    <n v="-200"/>
  </r>
  <r>
    <x v="0"/>
    <x v="0"/>
    <n v="200.07893852000001"/>
  </r>
  <r>
    <x v="0"/>
    <x v="1"/>
    <n v="-20000"/>
  </r>
  <r>
    <x v="0"/>
    <x v="1"/>
    <n v="28311.975235000002"/>
  </r>
  <r>
    <x v="0"/>
    <x v="2"/>
    <n v="25.399726000000001"/>
  </r>
  <r>
    <x v="0"/>
    <x v="3"/>
    <n v="4.2548999999999998E-3"/>
  </r>
  <r>
    <x v="0"/>
    <x v="4"/>
    <n v="359.80767796999999"/>
  </r>
  <r>
    <x v="0"/>
    <x v="4"/>
    <n v="-500"/>
  </r>
  <r>
    <x v="0"/>
    <x v="5"/>
    <n v="25156.055035879999"/>
  </r>
  <r>
    <x v="0"/>
    <x v="5"/>
    <n v="-30000"/>
  </r>
  <r>
    <x v="0"/>
    <x v="6"/>
    <n v="-90"/>
  </r>
  <r>
    <x v="0"/>
    <x v="6"/>
    <n v="91.029457179999994"/>
  </r>
  <r>
    <x v="0"/>
    <x v="7"/>
    <n v="2516.18097941"/>
  </r>
  <r>
    <x v="0"/>
    <x v="7"/>
    <n v="86.735806530000005"/>
  </r>
  <r>
    <x v="0"/>
    <x v="7"/>
    <n v="1E-8"/>
  </r>
  <r>
    <x v="0"/>
    <x v="8"/>
    <n v="823.10059785999999"/>
  </r>
  <r>
    <x v="0"/>
    <x v="8"/>
    <n v="38.26334335"/>
  </r>
  <r>
    <x v="0"/>
    <x v="8"/>
    <n v="-183.84159223"/>
  </r>
  <r>
    <x v="0"/>
    <x v="9"/>
    <n v="18100000"/>
  </r>
  <r>
    <x v="0"/>
    <x v="9"/>
    <n v="2114122.1871344098"/>
  </r>
  <r>
    <x v="0"/>
    <x v="9"/>
    <n v="-4779678.8731498001"/>
  </r>
  <r>
    <x v="0"/>
    <x v="10"/>
    <n v="36.869033870000003"/>
  </r>
  <r>
    <x v="0"/>
    <x v="10"/>
    <n v="-4800"/>
  </r>
  <r>
    <x v="0"/>
    <x v="11"/>
    <n v="1.5637979999999999E-2"/>
  </r>
  <r>
    <x v="0"/>
    <x v="12"/>
    <n v="61610.470464270002"/>
  </r>
  <r>
    <x v="0"/>
    <x v="12"/>
    <n v="-180000"/>
  </r>
  <r>
    <x v="0"/>
    <x v="13"/>
    <n v="-2000"/>
  </r>
  <r>
    <x v="0"/>
    <x v="13"/>
    <n v="1999.0152611599999"/>
  </r>
  <r>
    <x v="0"/>
    <x v="14"/>
    <n v="204649.5"/>
  </r>
  <r>
    <x v="0"/>
    <x v="14"/>
    <n v="29999.901399999999"/>
  </r>
  <r>
    <x v="0"/>
    <x v="15"/>
    <n v="0.15721859999999999"/>
  </r>
  <r>
    <x v="0"/>
    <x v="16"/>
    <n v="9.9330999999999996"/>
  </r>
  <r>
    <x v="0"/>
    <x v="16"/>
    <n v="5884.9906846100002"/>
  </r>
  <r>
    <x v="0"/>
    <x v="16"/>
    <n v="949.21720000000005"/>
  </r>
  <r>
    <x v="0"/>
    <x v="17"/>
    <n v="668899.17272104998"/>
  </r>
  <r>
    <x v="0"/>
    <x v="18"/>
    <n v="0.19800000000000001"/>
  </r>
  <r>
    <x v="0"/>
    <x v="19"/>
    <n v="12.72046903"/>
  </r>
  <r>
    <x v="0"/>
    <x v="19"/>
    <n v="-892.14"/>
  </r>
  <r>
    <x v="0"/>
    <x v="20"/>
    <n v="-597.54899999999998"/>
  </r>
  <r>
    <x v="0"/>
    <x v="20"/>
    <n v="1.4551239499999999"/>
  </r>
  <r>
    <x v="0"/>
    <x v="21"/>
    <n v="-20000"/>
  </r>
  <r>
    <x v="0"/>
    <x v="21"/>
    <n v="4125.1621725699997"/>
  </r>
  <r>
    <x v="0"/>
    <x v="22"/>
    <n v="402320.62526320003"/>
  </r>
  <r>
    <x v="0"/>
    <x v="23"/>
    <n v="-6000000000"/>
  </r>
  <r>
    <x v="0"/>
    <x v="24"/>
    <n v="-60"/>
  </r>
  <r>
    <x v="0"/>
    <x v="24"/>
    <n v="57.222791209999997"/>
  </r>
  <r>
    <x v="0"/>
    <x v="25"/>
    <n v="1978352.2225671101"/>
  </r>
  <r>
    <x v="0"/>
    <x v="25"/>
    <n v="718760.47157083999"/>
  </r>
  <r>
    <x v="0"/>
    <x v="25"/>
    <n v="43977435.717233598"/>
  </r>
  <r>
    <x v="0"/>
    <x v="25"/>
    <n v="16863596.558114801"/>
  </r>
  <r>
    <x v="0"/>
    <x v="26"/>
    <n v="-100"/>
  </r>
  <r>
    <x v="1"/>
    <x v="8"/>
    <n v="7.9996000000000008E-3"/>
  </r>
  <r>
    <x v="1"/>
    <x v="8"/>
    <n v="1E-3"/>
  </r>
  <r>
    <x v="1"/>
    <x v="16"/>
    <n v="0.02"/>
  </r>
  <r>
    <x v="1"/>
    <x v="27"/>
    <n v="0.02"/>
  </r>
  <r>
    <x v="1"/>
    <x v="28"/>
    <n v="2.755467E-2"/>
  </r>
  <r>
    <x v="1"/>
    <x v="29"/>
    <n v="29.9885932"/>
  </r>
  <r>
    <x v="1"/>
    <x v="29"/>
    <n v="30"/>
  </r>
  <r>
    <x v="1"/>
    <x v="30"/>
    <n v="30"/>
  </r>
  <r>
    <x v="2"/>
    <x v="6"/>
    <n v="0.21932823000000001"/>
  </r>
  <r>
    <x v="2"/>
    <x v="8"/>
    <n v="5.7861299999999997E-2"/>
  </r>
  <r>
    <x v="2"/>
    <x v="16"/>
    <n v="0.73541904000000002"/>
  </r>
  <r>
    <x v="2"/>
    <x v="20"/>
    <n v="15.892145019999999"/>
  </r>
  <r>
    <x v="2"/>
    <x v="31"/>
    <n v="22277.5319929"/>
  </r>
  <r>
    <x v="2"/>
    <x v="28"/>
    <n v="114736.84"/>
  </r>
  <r>
    <x v="2"/>
    <x v="32"/>
    <n v="116647.68407285"/>
  </r>
  <r>
    <x v="3"/>
    <x v="8"/>
    <n v="4480.5611189399997"/>
  </r>
  <r>
    <x v="3"/>
    <x v="8"/>
    <n v="70.363883130000005"/>
  </r>
  <r>
    <x v="3"/>
    <x v="14"/>
    <n v="1817950.4935000001"/>
  </r>
  <r>
    <x v="3"/>
    <x v="16"/>
    <n v="1027.8621034600001"/>
  </r>
  <r>
    <x v="3"/>
    <x v="16"/>
    <n v="18730.582337479998"/>
  </r>
  <r>
    <x v="3"/>
    <x v="19"/>
    <n v="44259.146574890001"/>
  </r>
  <r>
    <x v="3"/>
    <x v="20"/>
    <n v="7003.5866771999999"/>
  </r>
  <r>
    <x v="3"/>
    <x v="28"/>
    <n v="16767943.4275"/>
  </r>
  <r>
    <x v="3"/>
    <x v="28"/>
    <n v="5845736.2089999998"/>
  </r>
  <r>
    <x v="3"/>
    <x v="28"/>
    <n v="6701112.0306000002"/>
  </r>
  <r>
    <x v="3"/>
    <x v="33"/>
    <n v="101"/>
  </r>
  <r>
    <x v="3"/>
    <x v="28"/>
    <n v="-67594809.802665502"/>
  </r>
  <r>
    <x v="4"/>
    <x v="28"/>
    <n v="174430.503494"/>
  </r>
  <r>
    <x v="5"/>
    <x v="0"/>
    <n v="150"/>
  </r>
  <r>
    <x v="5"/>
    <x v="4"/>
    <n v="2.0391293999999999E-3"/>
  </r>
  <r>
    <x v="5"/>
    <x v="6"/>
    <n v="1652.0172"/>
  </r>
  <r>
    <x v="5"/>
    <x v="8"/>
    <n v="9.7342860000000003E-2"/>
  </r>
  <r>
    <x v="5"/>
    <x v="8"/>
    <n v="2.4876999999999999E-4"/>
  </r>
  <r>
    <x v="5"/>
    <x v="10"/>
    <n v="0.06"/>
  </r>
  <r>
    <x v="5"/>
    <x v="11"/>
    <n v="9.7777784334"/>
  </r>
  <r>
    <x v="5"/>
    <x v="13"/>
    <n v="1.0009999999999999"/>
  </r>
  <r>
    <x v="5"/>
    <x v="14"/>
    <n v="2.0999999999999999E-3"/>
  </r>
  <r>
    <x v="5"/>
    <x v="14"/>
    <n v="1.4E-3"/>
  </r>
  <r>
    <x v="5"/>
    <x v="15"/>
    <n v="2.94E-5"/>
  </r>
  <r>
    <x v="5"/>
    <x v="16"/>
    <n v="2821.3388136228"/>
  </r>
  <r>
    <x v="5"/>
    <x v="16"/>
    <n v="0.57950425419999996"/>
  </r>
  <r>
    <x v="5"/>
    <x v="16"/>
    <n v="4.4272812999999996E-3"/>
  </r>
  <r>
    <x v="5"/>
    <x v="16"/>
    <n v="6.3310570499999996E-2"/>
  </r>
  <r>
    <x v="5"/>
    <x v="16"/>
    <n v="4.8358750000000001E-4"/>
  </r>
  <r>
    <x v="5"/>
    <x v="16"/>
    <n v="1.8303131E-2"/>
  </r>
  <r>
    <x v="5"/>
    <x v="16"/>
    <n v="1.16617652E-2"/>
  </r>
  <r>
    <x v="5"/>
    <x v="16"/>
    <n v="8.0959692700000002E-2"/>
  </r>
  <r>
    <x v="5"/>
    <x v="16"/>
    <n v="7.5791675000000001E-3"/>
  </r>
  <r>
    <x v="5"/>
    <x v="16"/>
    <n v="50.996764155000001"/>
  </r>
  <r>
    <x v="5"/>
    <x v="16"/>
    <n v="4.5371055728999998"/>
  </r>
  <r>
    <x v="5"/>
    <x v="16"/>
    <n v="1.029E-3"/>
  </r>
  <r>
    <x v="5"/>
    <x v="16"/>
    <n v="3.3981742E-3"/>
  </r>
  <r>
    <x v="5"/>
    <x v="16"/>
    <n v="5.2185100000000004E-4"/>
  </r>
  <r>
    <x v="5"/>
    <x v="16"/>
    <n v="1.4090999999999999E-3"/>
  </r>
  <r>
    <x v="5"/>
    <x v="16"/>
    <n v="3.4502529999999999E-3"/>
  </r>
  <r>
    <x v="5"/>
    <x v="16"/>
    <n v="3.6706054516000002"/>
  </r>
  <r>
    <x v="5"/>
    <x v="27"/>
    <n v="4.1382783000000001E-3"/>
  </r>
  <r>
    <x v="5"/>
    <x v="27"/>
    <n v="2.2650990999999999E-2"/>
  </r>
  <r>
    <x v="5"/>
    <x v="27"/>
    <n v="1.6639433999999999E-3"/>
  </r>
  <r>
    <x v="5"/>
    <x v="27"/>
    <n v="1.4090999999999999E-3"/>
  </r>
  <r>
    <x v="5"/>
    <x v="27"/>
    <n v="5.2499999999999997E-4"/>
  </r>
  <r>
    <x v="5"/>
    <x v="27"/>
    <n v="1.8303131E-2"/>
  </r>
  <r>
    <x v="5"/>
    <x v="27"/>
    <n v="4.4272812999999996E-3"/>
  </r>
  <r>
    <x v="5"/>
    <x v="27"/>
    <n v="3.6355406787"/>
  </r>
  <r>
    <x v="5"/>
    <x v="27"/>
    <n v="6.3310570499999996E-2"/>
  </r>
  <r>
    <x v="5"/>
    <x v="27"/>
    <n v="3.3981742E-3"/>
  </r>
  <r>
    <x v="5"/>
    <x v="27"/>
    <n v="0.29467934690000003"/>
  </r>
  <r>
    <x v="5"/>
    <x v="27"/>
    <n v="3.4502529999999999E-3"/>
  </r>
  <r>
    <x v="5"/>
    <x v="27"/>
    <n v="7.5791675000000001E-3"/>
  </r>
  <r>
    <x v="5"/>
    <x v="34"/>
    <n v="5024"/>
  </r>
  <r>
    <x v="5"/>
    <x v="35"/>
    <n v="8.9826517890000002"/>
  </r>
  <r>
    <x v="5"/>
    <x v="36"/>
    <n v="2.53888889"/>
  </r>
  <r>
    <x v="5"/>
    <x v="37"/>
    <n v="1.7534640000000001E-2"/>
  </r>
  <r>
    <x v="5"/>
    <x v="37"/>
    <n v="79.940653319999996"/>
  </r>
  <r>
    <x v="5"/>
    <x v="38"/>
    <n v="1.9338685143000001"/>
  </r>
  <r>
    <x v="5"/>
    <x v="19"/>
    <n v="53.117741070000001"/>
  </r>
  <r>
    <x v="5"/>
    <x v="20"/>
    <n v="180.67693722999999"/>
  </r>
  <r>
    <x v="5"/>
    <x v="39"/>
    <n v="5.6554146698999999"/>
  </r>
  <r>
    <x v="5"/>
    <x v="40"/>
    <n v="4.7709999999999999"/>
  </r>
  <r>
    <x v="5"/>
    <x v="41"/>
    <n v="5625.02729593"/>
  </r>
  <r>
    <x v="5"/>
    <x v="42"/>
    <n v="5968"/>
  </r>
  <r>
    <x v="5"/>
    <x v="22"/>
    <n v="24.565999999999999"/>
  </r>
  <r>
    <x v="5"/>
    <x v="22"/>
    <n v="52.134156330000003"/>
  </r>
  <r>
    <x v="5"/>
    <x v="24"/>
    <n v="2.8970426800000002"/>
  </r>
  <r>
    <x v="5"/>
    <x v="43"/>
    <n v="0.82786806999999996"/>
  </r>
  <r>
    <x v="5"/>
    <x v="33"/>
    <n v="13972.219738"/>
  </r>
  <r>
    <x v="5"/>
    <x v="33"/>
    <n v="21"/>
  </r>
  <r>
    <x v="5"/>
    <x v="33"/>
    <n v="1006533.600838"/>
  </r>
  <r>
    <x v="5"/>
    <x v="33"/>
    <n v="60000"/>
  </r>
  <r>
    <x v="5"/>
    <x v="44"/>
    <n v="35119.677000000003"/>
  </r>
  <r>
    <x v="5"/>
    <x v="45"/>
    <n v="7.9373880867000004"/>
  </r>
  <r>
    <x v="5"/>
    <x v="46"/>
    <n v="1.0349904999999999"/>
  </r>
  <r>
    <x v="5"/>
    <x v="46"/>
    <n v="1"/>
  </r>
  <r>
    <x v="5"/>
    <x v="32"/>
    <n v="10"/>
  </r>
  <r>
    <x v="5"/>
    <x v="32"/>
    <n v="183.58995200000001"/>
  </r>
  <r>
    <x v="5"/>
    <x v="32"/>
    <n v="20"/>
  </r>
  <r>
    <x v="5"/>
    <x v="32"/>
    <n v="19.999987999999998"/>
  </r>
  <r>
    <x v="5"/>
    <x v="32"/>
    <n v="20.099976000000002"/>
  </r>
  <r>
    <x v="5"/>
    <x v="47"/>
    <n v="7.66849E-3"/>
  </r>
  <r>
    <x v="6"/>
    <x v="1"/>
    <n v="9.6999999999999992E-9"/>
  </r>
  <r>
    <x v="6"/>
    <x v="1"/>
    <n v="5.7406593000000001E-3"/>
  </r>
  <r>
    <x v="6"/>
    <x v="6"/>
    <n v="0.72885028029999999"/>
  </r>
  <r>
    <x v="6"/>
    <x v="6"/>
    <n v="5.02E-8"/>
  </r>
  <r>
    <x v="6"/>
    <x v="48"/>
    <n v="0.11285791119999999"/>
  </r>
  <r>
    <x v="6"/>
    <x v="48"/>
    <n v="0.47315189390000001"/>
  </r>
  <r>
    <x v="6"/>
    <x v="8"/>
    <n v="473.54122320379997"/>
  </r>
  <r>
    <x v="6"/>
    <x v="8"/>
    <n v="3.8600000000000002E-8"/>
  </r>
  <r>
    <x v="6"/>
    <x v="13"/>
    <n v="0.97764076359999996"/>
  </r>
  <r>
    <x v="6"/>
    <x v="14"/>
    <n v="3.1699999999999999E-8"/>
  </r>
  <r>
    <x v="6"/>
    <x v="14"/>
    <n v="3.7085151300000001E-2"/>
  </r>
  <r>
    <x v="6"/>
    <x v="15"/>
    <n v="6.1E-9"/>
  </r>
  <r>
    <x v="6"/>
    <x v="15"/>
    <n v="0.70701212930000001"/>
  </r>
  <r>
    <x v="6"/>
    <x v="16"/>
    <n v="2.8600000000000001E-8"/>
  </r>
  <r>
    <x v="6"/>
    <x v="16"/>
    <n v="4971.4403833700999"/>
  </r>
  <r>
    <x v="6"/>
    <x v="19"/>
    <n v="6.2442432399999998E-2"/>
  </r>
  <r>
    <x v="6"/>
    <x v="19"/>
    <n v="4.6999999999999999E-9"/>
  </r>
  <r>
    <x v="6"/>
    <x v="20"/>
    <n v="7.1564416123000001"/>
  </r>
  <r>
    <x v="6"/>
    <x v="20"/>
    <n v="9.3000000000000006E-9"/>
  </r>
  <r>
    <x v="6"/>
    <x v="49"/>
    <n v="7.8999999999999996E-9"/>
  </r>
  <r>
    <x v="6"/>
    <x v="49"/>
    <n v="0.95766241559999998"/>
  </r>
  <r>
    <x v="6"/>
    <x v="32"/>
    <n v="9.7899999999999997E-8"/>
  </r>
  <r>
    <x v="6"/>
    <x v="32"/>
    <n v="0.54364484400000002"/>
  </r>
  <r>
    <x v="7"/>
    <x v="0"/>
    <n v="0.10014646000000001"/>
  </r>
  <r>
    <x v="7"/>
    <x v="1"/>
    <n v="3.2091770000000001E-4"/>
  </r>
  <r>
    <x v="7"/>
    <x v="6"/>
    <n v="5.3552099999999996E-4"/>
  </r>
  <r>
    <x v="7"/>
    <x v="48"/>
    <n v="3.3400000000000001E-8"/>
  </r>
  <r>
    <x v="7"/>
    <x v="8"/>
    <n v="291.78577073859998"/>
  </r>
  <r>
    <x v="7"/>
    <x v="8"/>
    <n v="257.68569321349997"/>
  </r>
  <r>
    <x v="7"/>
    <x v="13"/>
    <n v="3.8972870000000001E-3"/>
  </r>
  <r>
    <x v="7"/>
    <x v="15"/>
    <n v="0.1010306031"/>
  </r>
  <r>
    <x v="7"/>
    <x v="16"/>
    <n v="1547.6982186905"/>
  </r>
  <r>
    <x v="7"/>
    <x v="19"/>
    <n v="9.5620959999999995E-4"/>
  </r>
  <r>
    <x v="7"/>
    <x v="20"/>
    <n v="2.4771052999999999E-3"/>
  </r>
  <r>
    <x v="7"/>
    <x v="23"/>
    <n v="71073.205401560001"/>
  </r>
  <r>
    <x v="7"/>
    <x v="49"/>
    <n v="4.8644820000000002E-4"/>
  </r>
  <r>
    <x v="7"/>
    <x v="32"/>
    <n v="1.9184280000000001E-4"/>
  </r>
  <r>
    <x v="7"/>
    <x v="50"/>
    <n v="2.4299999999999999E-3"/>
  </r>
  <r>
    <x v="7"/>
    <x v="51"/>
    <n v="377.09760540000002"/>
  </r>
  <r>
    <x v="7"/>
    <x v="1"/>
    <n v="1.1000000000000001E-7"/>
  </r>
  <r>
    <x v="7"/>
    <x v="1"/>
    <n v="1E-8"/>
  </r>
  <r>
    <x v="7"/>
    <x v="2"/>
    <n v="3587.9402382600001"/>
  </r>
  <r>
    <x v="7"/>
    <x v="52"/>
    <n v="0.53247394999999997"/>
  </r>
  <r>
    <x v="7"/>
    <x v="3"/>
    <n v="5.2478028200000004"/>
  </r>
  <r>
    <x v="7"/>
    <x v="4"/>
    <n v="1.5389969999999999E-2"/>
  </r>
  <r>
    <x v="7"/>
    <x v="5"/>
    <n v="152.41521331999999"/>
  </r>
  <r>
    <x v="7"/>
    <x v="6"/>
    <n v="0.39312850999999999"/>
  </r>
  <r>
    <x v="7"/>
    <x v="6"/>
    <n v="-29.37"/>
  </r>
  <r>
    <x v="7"/>
    <x v="6"/>
    <n v="1E-8"/>
  </r>
  <r>
    <x v="7"/>
    <x v="6"/>
    <n v="31.011724019999999"/>
  </r>
  <r>
    <x v="7"/>
    <x v="53"/>
    <n v="2.5033500000000001E-3"/>
  </r>
  <r>
    <x v="7"/>
    <x v="54"/>
    <n v="115.29838952"/>
  </r>
  <r>
    <x v="7"/>
    <x v="55"/>
    <n v="14.7502"/>
  </r>
  <r>
    <x v="7"/>
    <x v="48"/>
    <n v="2605.5844934199999"/>
  </r>
  <r>
    <x v="7"/>
    <x v="48"/>
    <n v="1E-8"/>
  </r>
  <r>
    <x v="7"/>
    <x v="48"/>
    <n v="1625.6897381399999"/>
  </r>
  <r>
    <x v="7"/>
    <x v="48"/>
    <n v="-546.37"/>
  </r>
  <r>
    <x v="7"/>
    <x v="8"/>
    <n v="0.74809400000000004"/>
  </r>
  <r>
    <x v="7"/>
    <x v="8"/>
    <n v="201.83665540999999"/>
  </r>
  <r>
    <x v="7"/>
    <x v="8"/>
    <n v="344.26372151999999"/>
  </r>
  <r>
    <x v="7"/>
    <x v="8"/>
    <n v="488.2668764"/>
  </r>
  <r>
    <x v="7"/>
    <x v="56"/>
    <n v="0.33565571999999999"/>
  </r>
  <r>
    <x v="7"/>
    <x v="57"/>
    <n v="1367501156.8785999"/>
  </r>
  <r>
    <x v="7"/>
    <x v="58"/>
    <n v="1.7855998900000001"/>
  </r>
  <r>
    <x v="7"/>
    <x v="10"/>
    <n v="43.072197150000001"/>
  </r>
  <r>
    <x v="7"/>
    <x v="59"/>
    <n v="0.30791584"/>
  </r>
  <r>
    <x v="7"/>
    <x v="60"/>
    <n v="5.6119999999999998E-5"/>
  </r>
  <r>
    <x v="7"/>
    <x v="61"/>
    <n v="5.9800000000000001E-4"/>
  </r>
  <r>
    <x v="7"/>
    <x v="13"/>
    <n v="19056.338227560002"/>
  </r>
  <r>
    <x v="7"/>
    <x v="13"/>
    <n v="18100.925351860002"/>
  </r>
  <r>
    <x v="7"/>
    <x v="62"/>
    <n v="241319.15317850999"/>
  </r>
  <r>
    <x v="7"/>
    <x v="14"/>
    <n v="1E-8"/>
  </r>
  <r>
    <x v="7"/>
    <x v="14"/>
    <n v="-457203"/>
  </r>
  <r>
    <x v="7"/>
    <x v="14"/>
    <n v="26712.616036769999"/>
  </r>
  <r>
    <x v="7"/>
    <x v="14"/>
    <n v="7533"/>
  </r>
  <r>
    <x v="7"/>
    <x v="14"/>
    <n v="593225.51604993001"/>
  </r>
  <r>
    <x v="7"/>
    <x v="15"/>
    <n v="1E-8"/>
  </r>
  <r>
    <x v="7"/>
    <x v="15"/>
    <n v="9624.8193363800001"/>
  </r>
  <r>
    <x v="7"/>
    <x v="15"/>
    <n v="0.97793739999999996"/>
  </r>
  <r>
    <x v="7"/>
    <x v="16"/>
    <n v="1E-8"/>
  </r>
  <r>
    <x v="7"/>
    <x v="16"/>
    <n v="6"/>
  </r>
  <r>
    <x v="7"/>
    <x v="16"/>
    <n v="99.530674790000006"/>
  </r>
  <r>
    <x v="7"/>
    <x v="16"/>
    <n v="-1466.27"/>
  </r>
  <r>
    <x v="7"/>
    <x v="16"/>
    <n v="689.88583590999997"/>
  </r>
  <r>
    <x v="7"/>
    <x v="63"/>
    <n v="9823.8364263999993"/>
  </r>
  <r>
    <x v="7"/>
    <x v="27"/>
    <n v="3460.93190667"/>
  </r>
  <r>
    <x v="7"/>
    <x v="64"/>
    <n v="340417.99782405002"/>
  </r>
  <r>
    <x v="7"/>
    <x v="64"/>
    <n v="7201.7560000000003"/>
  </r>
  <r>
    <x v="7"/>
    <x v="18"/>
    <n v="2339.8611111199998"/>
  </r>
  <r>
    <x v="7"/>
    <x v="36"/>
    <n v="0.68557060000000003"/>
  </r>
  <r>
    <x v="7"/>
    <x v="65"/>
    <n v="54.776400000000002"/>
  </r>
  <r>
    <x v="7"/>
    <x v="37"/>
    <n v="100.03406049"/>
  </r>
  <r>
    <x v="7"/>
    <x v="66"/>
    <n v="5337.6979873099999"/>
  </r>
  <r>
    <x v="7"/>
    <x v="67"/>
    <n v="3281.8687999200001"/>
  </r>
  <r>
    <x v="7"/>
    <x v="68"/>
    <n v="14.785856219999999"/>
  </r>
  <r>
    <x v="7"/>
    <x v="69"/>
    <n v="0.81765067999999996"/>
  </r>
  <r>
    <x v="7"/>
    <x v="70"/>
    <n v="9.1121815000000002"/>
  </r>
  <r>
    <x v="7"/>
    <x v="38"/>
    <n v="5"/>
  </r>
  <r>
    <x v="7"/>
    <x v="71"/>
    <n v="0.24234807999999999"/>
  </r>
  <r>
    <x v="7"/>
    <x v="72"/>
    <n v="1E-8"/>
  </r>
  <r>
    <x v="7"/>
    <x v="19"/>
    <n v="362"/>
  </r>
  <r>
    <x v="7"/>
    <x v="19"/>
    <n v="-2073"/>
  </r>
  <r>
    <x v="7"/>
    <x v="19"/>
    <n v="23365.829594899998"/>
  </r>
  <r>
    <x v="7"/>
    <x v="19"/>
    <n v="1E-8"/>
  </r>
  <r>
    <x v="7"/>
    <x v="73"/>
    <n v="4.3289484800000002"/>
  </r>
  <r>
    <x v="7"/>
    <x v="20"/>
    <n v="20"/>
  </r>
  <r>
    <x v="7"/>
    <x v="20"/>
    <n v="6149.0642865700001"/>
  </r>
  <r>
    <x v="7"/>
    <x v="20"/>
    <n v="4867.9546093700001"/>
  </r>
  <r>
    <x v="7"/>
    <x v="20"/>
    <n v="1E-8"/>
  </r>
  <r>
    <x v="7"/>
    <x v="20"/>
    <n v="-5500"/>
  </r>
  <r>
    <x v="7"/>
    <x v="74"/>
    <n v="0.66495972999999997"/>
  </r>
  <r>
    <x v="7"/>
    <x v="21"/>
    <n v="0.34"/>
  </r>
  <r>
    <x v="7"/>
    <x v="75"/>
    <n v="0.89105878000000005"/>
  </r>
  <r>
    <x v="7"/>
    <x v="76"/>
    <n v="40.704174029999997"/>
  </r>
  <r>
    <x v="7"/>
    <x v="77"/>
    <n v="3013993111.0959401"/>
  </r>
  <r>
    <x v="7"/>
    <x v="78"/>
    <n v="4.3068300000000002E-3"/>
  </r>
  <r>
    <x v="7"/>
    <x v="40"/>
    <n v="162254.56419957001"/>
  </r>
  <r>
    <x v="7"/>
    <x v="79"/>
    <n v="0.34782034000000001"/>
  </r>
  <r>
    <x v="7"/>
    <x v="22"/>
    <n v="1000"/>
  </r>
  <r>
    <x v="7"/>
    <x v="22"/>
    <n v="955716.34132199001"/>
  </r>
  <r>
    <x v="7"/>
    <x v="80"/>
    <n v="3.0962099999999998E-3"/>
  </r>
  <r>
    <x v="7"/>
    <x v="81"/>
    <n v="2.6598900000000002E-2"/>
  </r>
  <r>
    <x v="7"/>
    <x v="31"/>
    <n v="1214222.2371159999"/>
  </r>
  <r>
    <x v="7"/>
    <x v="23"/>
    <n v="4741392995.3522301"/>
  </r>
  <r>
    <x v="7"/>
    <x v="24"/>
    <n v="0.14106867000000001"/>
  </r>
  <r>
    <x v="7"/>
    <x v="82"/>
    <n v="38753.774400000002"/>
  </r>
  <r>
    <x v="7"/>
    <x v="83"/>
    <n v="29.76350429"/>
  </r>
  <r>
    <x v="7"/>
    <x v="49"/>
    <n v="5976030.9888418298"/>
  </r>
  <r>
    <x v="7"/>
    <x v="49"/>
    <n v="13696462.7211191"/>
  </r>
  <r>
    <x v="7"/>
    <x v="84"/>
    <n v="6.3152970000000003E-2"/>
  </r>
  <r>
    <x v="7"/>
    <x v="85"/>
    <n v="20"/>
  </r>
  <r>
    <x v="7"/>
    <x v="43"/>
    <n v="4.7890616599999998"/>
  </r>
  <r>
    <x v="7"/>
    <x v="28"/>
    <n v="-79762265.626461402"/>
  </r>
  <r>
    <x v="7"/>
    <x v="33"/>
    <n v="4512595.36556256"/>
  </r>
  <r>
    <x v="7"/>
    <x v="86"/>
    <n v="0.34680431"/>
  </r>
  <r>
    <x v="7"/>
    <x v="25"/>
    <n v="20621131.491479099"/>
  </r>
  <r>
    <x v="7"/>
    <x v="25"/>
    <n v="8853108.5269754808"/>
  </r>
  <r>
    <x v="7"/>
    <x v="25"/>
    <n v="33167.9"/>
  </r>
  <r>
    <x v="7"/>
    <x v="25"/>
    <n v="1E-8"/>
  </r>
  <r>
    <x v="7"/>
    <x v="25"/>
    <n v="817354.02785735996"/>
  </r>
  <r>
    <x v="7"/>
    <x v="25"/>
    <n v="33123.9"/>
  </r>
  <r>
    <x v="7"/>
    <x v="25"/>
    <n v="6.2163969999999999E-2"/>
  </r>
  <r>
    <x v="7"/>
    <x v="25"/>
    <n v="8853064.5269754808"/>
  </r>
  <r>
    <x v="7"/>
    <x v="25"/>
    <n v="12245.511049999999"/>
  </r>
  <r>
    <x v="7"/>
    <x v="25"/>
    <n v="-1000000"/>
  </r>
  <r>
    <x v="7"/>
    <x v="25"/>
    <n v="-50520.467648209997"/>
  </r>
  <r>
    <x v="7"/>
    <x v="25"/>
    <n v="-9528648.0788313001"/>
  </r>
  <r>
    <x v="7"/>
    <x v="25"/>
    <n v="6596.56"/>
  </r>
  <r>
    <x v="7"/>
    <x v="26"/>
    <n v="59589.017780000002"/>
  </r>
  <r>
    <x v="7"/>
    <x v="87"/>
    <n v="0.20872535"/>
  </r>
  <r>
    <x v="7"/>
    <x v="88"/>
    <n v="97856389.900000006"/>
  </r>
  <r>
    <x v="7"/>
    <x v="46"/>
    <n v="0.55556267999999998"/>
  </r>
  <r>
    <x v="7"/>
    <x v="32"/>
    <n v="7.6039999999999997E-5"/>
  </r>
  <r>
    <x v="7"/>
    <x v="32"/>
    <n v="6.4869999999999994E-5"/>
  </r>
  <r>
    <x v="7"/>
    <x v="32"/>
    <n v="5952.37141058"/>
  </r>
  <r>
    <x v="7"/>
    <x v="32"/>
    <n v="300"/>
  </r>
  <r>
    <x v="7"/>
    <x v="32"/>
    <n v="7.4209999999999996E-5"/>
  </r>
  <r>
    <x v="7"/>
    <x v="89"/>
    <n v="3.9304560899999998"/>
  </r>
  <r>
    <x v="7"/>
    <x v="47"/>
    <n v="0.10222220999999999"/>
  </r>
  <r>
    <x v="7"/>
    <x v="50"/>
    <n v="1.329583E-2"/>
  </r>
  <r>
    <x v="7"/>
    <x v="90"/>
    <n v="2.173E-4"/>
  </r>
  <r>
    <x v="7"/>
    <x v="91"/>
    <n v="19451203.1070689"/>
  </r>
  <r>
    <x v="8"/>
    <x v="6"/>
    <n v="1.7695412699999999"/>
  </r>
  <r>
    <x v="8"/>
    <x v="8"/>
    <n v="1.8847761800000001E-2"/>
  </r>
  <r>
    <x v="8"/>
    <x v="14"/>
    <n v="9.9499194400000004"/>
  </r>
  <r>
    <x v="8"/>
    <x v="16"/>
    <n v="3.4037359600000001"/>
  </r>
  <r>
    <x v="8"/>
    <x v="20"/>
    <n v="9.1421368100000002"/>
  </r>
  <r>
    <x v="8"/>
    <x v="22"/>
    <n v="867220.80407488998"/>
  </r>
  <r>
    <x v="8"/>
    <x v="31"/>
    <n v="0.10834547999999999"/>
  </r>
  <r>
    <x v="8"/>
    <x v="28"/>
    <n v="112996.6406"/>
  </r>
  <r>
    <x v="8"/>
    <x v="25"/>
    <n v="1.182861E-2"/>
  </r>
  <r>
    <x v="8"/>
    <x v="46"/>
    <n v="8.93329E-3"/>
  </r>
  <r>
    <x v="8"/>
    <x v="32"/>
    <n v="0.71704489000000005"/>
  </r>
  <r>
    <x v="9"/>
    <x v="6"/>
    <n v="0.1"/>
  </r>
  <r>
    <x v="9"/>
    <x v="8"/>
    <n v="7.4249999999999998"/>
  </r>
  <r>
    <x v="9"/>
    <x v="16"/>
    <n v="5.0000000000000001E-4"/>
  </r>
  <r>
    <x v="9"/>
    <x v="20"/>
    <n v="914.82898999999998"/>
  </r>
  <r>
    <x v="9"/>
    <x v="28"/>
    <n v="2.63E-3"/>
  </r>
  <r>
    <x v="9"/>
    <x v="32"/>
    <n v="493543"/>
  </r>
  <r>
    <x v="10"/>
    <x v="28"/>
    <n v="10138.885630000001"/>
  </r>
  <r>
    <x v="11"/>
    <x v="6"/>
    <n v="0.49829999999999902"/>
  </r>
  <r>
    <x v="11"/>
    <x v="8"/>
    <n v="83.467310608521004"/>
  </r>
  <r>
    <x v="11"/>
    <x v="8"/>
    <n v="206.253836413801"/>
  </r>
  <r>
    <x v="11"/>
    <x v="8"/>
    <n v="54.235957655954202"/>
  </r>
  <r>
    <x v="11"/>
    <x v="13"/>
    <n v="33"/>
  </r>
  <r>
    <x v="11"/>
    <x v="14"/>
    <n v="147384.59369374899"/>
  </r>
  <r>
    <x v="11"/>
    <x v="15"/>
    <n v="-0.40708584438984002"/>
  </r>
  <r>
    <x v="11"/>
    <x v="16"/>
    <n v="-25.196230196931499"/>
  </r>
  <r>
    <x v="11"/>
    <x v="16"/>
    <n v="5131.67158237892"/>
  </r>
  <r>
    <x v="11"/>
    <x v="16"/>
    <n v="150"/>
  </r>
  <r>
    <x v="11"/>
    <x v="18"/>
    <n v="-3.6901195303759099E-2"/>
  </r>
  <r>
    <x v="11"/>
    <x v="20"/>
    <n v="-29.569263762295201"/>
  </r>
  <r>
    <x v="11"/>
    <x v="22"/>
    <n v="383818.60575309797"/>
  </r>
  <r>
    <x v="11"/>
    <x v="23"/>
    <n v="-10030682958.4883"/>
  </r>
  <r>
    <x v="11"/>
    <x v="33"/>
    <n v="-66835.391536763593"/>
  </r>
  <r>
    <x v="11"/>
    <x v="25"/>
    <n v="34742049.153713502"/>
  </r>
  <r>
    <x v="11"/>
    <x v="25"/>
    <n v="17263081.789881501"/>
  </r>
  <r>
    <x v="11"/>
    <x v="32"/>
    <n v="0.44933626032875401"/>
  </r>
  <r>
    <x v="11"/>
    <x v="32"/>
    <n v="5297132.9727466302"/>
  </r>
  <r>
    <x v="11"/>
    <x v="32"/>
    <n v="-2041.7036599847299"/>
  </r>
  <r>
    <x v="11"/>
    <x v="91"/>
    <n v="1540128.6311230001"/>
  </r>
  <r>
    <x v="11"/>
    <x v="28"/>
    <n v="-24678.549614920001"/>
  </r>
  <r>
    <x v="12"/>
    <x v="1"/>
    <n v="59"/>
  </r>
  <r>
    <x v="12"/>
    <x v="8"/>
    <n v="-221.57694376000001"/>
  </r>
  <r>
    <x v="12"/>
    <x v="16"/>
    <n v="-2975.5798351799999"/>
  </r>
  <r>
    <x v="12"/>
    <x v="27"/>
    <n v="1267.7570125100001"/>
  </r>
  <r>
    <x v="12"/>
    <x v="25"/>
    <n v="10004697.2340612"/>
  </r>
  <r>
    <x v="12"/>
    <x v="92"/>
    <n v="1644286.05309931"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s v="BINANCE"/>
    <x v="0"/>
    <s v="B_F_BTC-USD_230331"/>
    <n v="680"/>
    <n v="68000"/>
    <n v="16571.152173809998"/>
    <n v="-7.1098060000000005E-2"/>
    <x v="0"/>
    <d v="2023-03-31T08:00:00"/>
    <n v="0"/>
    <x v="0"/>
    <n v="100"/>
    <n v="4.1035167191012292"/>
    <n v="67923.754864909308"/>
    <n v="92"/>
    <s v="Mar 23"/>
    <s v="LONG"/>
    <s v="Mar 23 LONG"/>
    <n v="68680"/>
    <n v="16736.863695548098"/>
    <n v="0.01"/>
    <n v="680"/>
    <x v="0"/>
    <s v="BTC Mar 23 LONG"/>
    <b v="1"/>
  </r>
  <r>
    <s v="BINANCE"/>
    <x v="0"/>
    <s v="B_P_BTC-USD-SWAP"/>
    <n v="-19708"/>
    <n v="-1970800"/>
    <n v="16594.694178490001"/>
    <n v="0.99459677999999996"/>
    <x v="1"/>
    <d v="2099-12-31T08:00:00"/>
    <n v="0"/>
    <x v="0"/>
    <n v="100"/>
    <n v="-118.76085083595851"/>
    <n v="-1965797.5029516895"/>
    <n v="28126"/>
    <s v="PERP"/>
    <s v="SHORT"/>
    <s v="PERP SHORT"/>
    <n v="-1970800"/>
    <n v="16594.694178490001"/>
    <n v="0"/>
    <n v="0"/>
    <x v="0"/>
    <s v="BTC PERP SHORT"/>
    <b v="1"/>
  </r>
  <r>
    <s v="BINANCE"/>
    <x v="0"/>
    <s v="B_P_ETH-USD-SWAP"/>
    <n v="-145296"/>
    <n v="-1452960"/>
    <n v="1190.70041659"/>
    <n v="16.82783165"/>
    <x v="1"/>
    <d v="2099-12-31T08:00:00"/>
    <n v="0"/>
    <x v="1"/>
    <n v="10"/>
    <n v="-1220.256564754613"/>
    <n v="-1452088.3014992925"/>
    <n v="28126"/>
    <s v="PERP"/>
    <s v="SHORT"/>
    <s v="PERP SHORT"/>
    <n v="-1452960"/>
    <n v="1190.70041659"/>
    <n v="0"/>
    <n v="0"/>
    <x v="0"/>
    <s v="ETH PERP SHORT"/>
    <b v="1"/>
  </r>
  <r>
    <s v="BINANCE"/>
    <x v="0"/>
    <s v="B_F_BTC-USD_221230"/>
    <n v="-124566"/>
    <n v="-12456600"/>
    <n v="16636.713105030001"/>
    <n v="31.478609089999999"/>
    <x v="0"/>
    <d v="2022-12-30T08:00:00"/>
    <n v="0"/>
    <x v="0"/>
    <n v="100"/>
    <n v="-748.74164874754183"/>
    <n v="-12393599.853009755"/>
    <n v="1"/>
    <s v="Dec 22"/>
    <s v="SHORT"/>
    <s v="Dec 22 SHORT"/>
    <n v="-12581166"/>
    <n v="16803.080236080303"/>
    <n v="0.01"/>
    <n v="-124566"/>
    <x v="0"/>
    <s v="BTC Dec 22 SHORT"/>
    <b v="1"/>
  </r>
  <r>
    <s v="BINANCE"/>
    <x v="0"/>
    <s v="B_F_ETH-USD_221230"/>
    <n v="-718113"/>
    <n v="-7181130"/>
    <n v="1193.73436139"/>
    <n v="261.24223746000001"/>
    <x v="0"/>
    <d v="2022-12-30T08:00:00"/>
    <n v="0"/>
    <x v="1"/>
    <n v="10"/>
    <n v="-6015.6850906412692"/>
    <n v="-7158581.3983148048"/>
    <n v="1"/>
    <s v="Dec 22"/>
    <s v="SHORT"/>
    <s v="Dec 22 SHORT"/>
    <n v="-7252941.2999999998"/>
    <n v="1205.6717050039001"/>
    <n v="0.01"/>
    <n v="-71811.299999999814"/>
    <x v="0"/>
    <s v="ETH Dec 22 SHORT"/>
    <b v="1"/>
  </r>
  <r>
    <s v="BINANCE"/>
    <x v="1"/>
    <s v="BAXSUSDT"/>
    <n v="6000"/>
    <n v="38016"/>
    <n v="6.3360000000000003"/>
    <n v="-28640.307659999999"/>
    <x v="1"/>
    <d v="2099-12-31T08:00:00"/>
    <n v="1"/>
    <x v="2"/>
    <n v="1"/>
    <n v="6000"/>
    <n v="38016"/>
    <n v="28126"/>
    <s v="PERP"/>
    <s v="LONG"/>
    <s v="PERP LONG"/>
    <n v="38016"/>
    <n v="6.3360000000000003"/>
    <n v="0"/>
    <n v="0"/>
    <x v="0"/>
    <s v="AXS PERP LONG"/>
    <b v="1"/>
  </r>
  <r>
    <s v="BINANCE"/>
    <x v="1"/>
    <s v="BEOSUSDT"/>
    <n v="523400.3"/>
    <n v="459848.18766551401"/>
    <n v="0.87857837999999999"/>
    <n v="-6180.1066162799998"/>
    <x v="1"/>
    <d v="2099-12-31T08:00:00"/>
    <n v="1"/>
    <x v="3"/>
    <n v="1"/>
    <n v="523400.3"/>
    <n v="455911.06271359912"/>
    <n v="28126"/>
    <s v="PERP"/>
    <s v="LONG"/>
    <s v="PERP LONG"/>
    <n v="459848.18766551401"/>
    <n v="0.87857837999999999"/>
    <n v="0"/>
    <n v="0"/>
    <x v="0"/>
    <s v="EOS PERP LONG"/>
    <b v="1"/>
  </r>
  <r>
    <s v="BINANCE"/>
    <x v="1"/>
    <s v="B_F_ETH-USDT_221230"/>
    <n v="458.69900000000001"/>
    <n v="546881.88385901996"/>
    <n v="1192.2456422600001"/>
    <n v="4330.6832505700004"/>
    <x v="0"/>
    <d v="2022-12-30T08:00:00"/>
    <n v="1"/>
    <x v="1"/>
    <n v="1"/>
    <n v="458.69900000000001"/>
    <n v="545845.41566745623"/>
    <n v="1"/>
    <s v="Dec 22"/>
    <s v="LONG"/>
    <s v="Dec 22 LONG"/>
    <n v="552350.70269761013"/>
    <n v="1204.1680986826"/>
    <n v="0.01"/>
    <n v="5468.818838590174"/>
    <x v="0"/>
    <s v="ETH Dec 22 LONG"/>
    <b v="1"/>
  </r>
  <r>
    <s v="BINANCE"/>
    <x v="1"/>
    <s v="BBCHUSDT"/>
    <n v="-913.74099999999999"/>
    <n v="-91656.114436353004"/>
    <n v="100.30863717"/>
    <n v="1949.47098306"/>
    <x v="1"/>
    <d v="2099-12-31T08:00:00"/>
    <n v="1"/>
    <x v="4"/>
    <n v="1"/>
    <n v="-913.74099999999999"/>
    <n v="-90621.879249129794"/>
    <n v="28126"/>
    <s v="PERP"/>
    <s v="SHORT"/>
    <s v="PERP SHORT"/>
    <n v="-91656.114436353004"/>
    <n v="100.30863717"/>
    <n v="0"/>
    <n v="0"/>
    <x v="0"/>
    <s v="BCH PERP SHORT"/>
    <b v="1"/>
  </r>
  <r>
    <s v="BINANCE"/>
    <x v="1"/>
    <s v="BBTCUSDT"/>
    <n v="-963.36099999999999"/>
    <n v="-15984977.080974599"/>
    <n v="16592.925269939999"/>
    <n v="76166.777623140006"/>
    <x v="1"/>
    <d v="2099-12-31T08:00:00"/>
    <n v="1"/>
    <x v="0"/>
    <n v="1"/>
    <n v="-963.36099999999999"/>
    <n v="-15946102.06066025"/>
    <n v="28126"/>
    <s v="PERP"/>
    <s v="SHORT"/>
    <s v="PERP SHORT"/>
    <n v="-15984977.080974599"/>
    <n v="16592.925269939999"/>
    <n v="0"/>
    <n v="0"/>
    <x v="0"/>
    <s v="BTC PERP SHORT"/>
    <b v="1"/>
  </r>
  <r>
    <s v="BINANCE"/>
    <x v="1"/>
    <s v="BETHUSDT"/>
    <n v="-14185.616"/>
    <n v="-16889581.749100499"/>
    <n v="1190.6132063"/>
    <n v="230279.22615872"/>
    <x v="1"/>
    <d v="2099-12-31T08:00:00"/>
    <n v="1"/>
    <x v="1"/>
    <n v="1"/>
    <n v="-14185.616"/>
    <n v="-16880685.290395048"/>
    <n v="28126"/>
    <s v="PERP"/>
    <s v="SHORT"/>
    <s v="PERP SHORT"/>
    <n v="-16889581.749100499"/>
    <n v="1190.6132063"/>
    <n v="0"/>
    <n v="0"/>
    <x v="0"/>
    <s v="ETH PERP SHORT"/>
    <b v="1"/>
  </r>
  <r>
    <s v="BINANCE"/>
    <x v="1"/>
    <s v="BLTCUSDT"/>
    <n v="-1628.4359999999999"/>
    <n v="-110037.533884199"/>
    <n v="67.572525959999993"/>
    <n v="613.86899484000003"/>
    <x v="1"/>
    <d v="2099-12-31T08:00:00"/>
    <n v="1"/>
    <x v="5"/>
    <n v="1"/>
    <n v="-1628.4359999999999"/>
    <n v="-108028.92040172688"/>
    <n v="28126"/>
    <s v="PERP"/>
    <s v="SHORT"/>
    <s v="PERP SHORT"/>
    <n v="-110037.533884199"/>
    <n v="67.572525959999993"/>
    <n v="0"/>
    <n v="0"/>
    <x v="0"/>
    <s v="LTC PERP SHORT"/>
    <b v="1"/>
  </r>
  <r>
    <s v="BINANCE"/>
    <x v="1"/>
    <s v="BOMGUSDT"/>
    <n v="-24000"/>
    <n v="-24325.605599999999"/>
    <n v="1.0135669"/>
    <n v="3537.6943200000001"/>
    <x v="1"/>
    <d v="2099-12-31T08:00:00"/>
    <n v="1"/>
    <x v="6"/>
    <n v="1"/>
    <n v="-24000"/>
    <n v="-24334.674535100399"/>
    <n v="28126"/>
    <s v="PERP"/>
    <s v="SHORT"/>
    <s v="PERP SHORT"/>
    <n v="-24325.605599999999"/>
    <n v="1.0135669"/>
    <n v="0"/>
    <n v="0"/>
    <x v="0"/>
    <s v="OMG PERP SHORT"/>
    <b v="1"/>
  </r>
  <r>
    <s v="BINANCE"/>
    <x v="1"/>
    <s v="BZILUSDT"/>
    <n v="-825003"/>
    <n v="-13505.29911"/>
    <n v="1.6369999999999999E-2"/>
    <n v="4070.4163014599999"/>
    <x v="1"/>
    <d v="2099-12-31T08:00:00"/>
    <n v="1"/>
    <x v="7"/>
    <n v="1"/>
    <n v="-825003"/>
    <n v="-13470.212916269422"/>
    <n v="28126"/>
    <s v="PERP"/>
    <s v="SHORT"/>
    <s v="PERP SHORT"/>
    <n v="-13505.29911"/>
    <n v="1.6369999999999999E-2"/>
    <n v="0"/>
    <n v="0"/>
    <x v="0"/>
    <s v="ZIL PERP SHORT"/>
    <b v="1"/>
  </r>
  <r>
    <s v="BINANCE"/>
    <x v="1"/>
    <s v="BCOMPUSDT"/>
    <n v="-200.97900000000001"/>
    <n v="-6572.0132999999996"/>
    <n v="32.700000000000003"/>
    <n v="3389.0230690100002"/>
    <x v="1"/>
    <d v="2099-12-31T08:00:00"/>
    <n v="1"/>
    <x v="8"/>
    <n v="1"/>
    <n v="-200.97900000000001"/>
    <n v="-6422.1810862570892"/>
    <n v="28126"/>
    <s v="PERP"/>
    <s v="SHORT"/>
    <s v="PERP SHORT"/>
    <n v="-6572.0132999999996"/>
    <n v="32.700000000000003"/>
    <n v="0"/>
    <n v="0"/>
    <x v="0"/>
    <s v="COMP PERP SHORT"/>
    <b v="1"/>
  </r>
  <r>
    <s v="BINANCE"/>
    <x v="1"/>
    <s v="BLINKUSDT"/>
    <n v="-33268.910000000003"/>
    <n v="-190805.12184091701"/>
    <n v="5.7352381499999998"/>
    <n v="2652.0803986300002"/>
    <x v="1"/>
    <d v="2099-12-31T08:00:00"/>
    <n v="1"/>
    <x v="9"/>
    <n v="1"/>
    <n v="-33268.910000000003"/>
    <n v="-188865.48483107757"/>
    <n v="28126"/>
    <s v="PERP"/>
    <s v="SHORT"/>
    <s v="PERP SHORT"/>
    <n v="-190805.12184091701"/>
    <n v="5.7352381499999998"/>
    <n v="0"/>
    <n v="0"/>
    <x v="0"/>
    <s v="LINK PERP SHORT"/>
    <b v="1"/>
  </r>
  <r>
    <s v="BINANCE"/>
    <x v="1"/>
    <s v="B_F_BTC-USDT_221230"/>
    <n v="-256.69200000000001"/>
    <n v="-4264559.5710021704"/>
    <n v="16613.527383019999"/>
    <n v="179945.12033686001"/>
    <x v="0"/>
    <d v="2022-12-30T08:00:00"/>
    <n v="1"/>
    <x v="0"/>
    <n v="1"/>
    <n v="-256.69200000000001"/>
    <n v="-4248912.7441893546"/>
    <n v="1"/>
    <s v="Dec 22"/>
    <s v="SHORT"/>
    <s v="Dec 22 SHORT"/>
    <n v="-4307205.1667121919"/>
    <n v="16779.6626568502"/>
    <n v="0.01"/>
    <n v="-42645.595710021444"/>
    <x v="0"/>
    <s v="BTC Dec 22 SHORT"/>
    <b v="1"/>
  </r>
  <r>
    <s v="BINANCE"/>
    <x v="2"/>
    <s v="BBTCUSDT"/>
    <n v="73.903000000000006"/>
    <n v="1225677.8888654099"/>
    <n v="16584.954451990001"/>
    <n v="-9096.4315294999997"/>
    <x v="1"/>
    <d v="2099-12-31T08:00:00"/>
    <n v="1"/>
    <x v="0"/>
    <n v="1"/>
    <n v="73.903000000000006"/>
    <n v="1223284.7090436239"/>
    <n v="28126"/>
    <s v="PERP"/>
    <s v="LONG"/>
    <s v="PERP LONG"/>
    <n v="1225677.8888654099"/>
    <n v="16584.954451990001"/>
    <n v="0"/>
    <n v="0"/>
    <x v="0"/>
    <s v="BTC PERP LONG"/>
    <b v="1"/>
  </r>
  <r>
    <s v="DYDX"/>
    <x v="3"/>
    <s v="D_T_BTC_USDC_SWAP"/>
    <n v="-1.4123000000000001"/>
    <n v="-23470.936464843999"/>
    <n v="16618.9453125"/>
    <n v="4136.744987"/>
    <x v="1"/>
    <d v="2099-12-31T08:00:00"/>
    <n v="1"/>
    <x v="0"/>
    <n v="1"/>
    <n v="-1.4123000000000001"/>
    <n v="-23377.197063479289"/>
    <n v="28126"/>
    <s v="PERP"/>
    <s v="SHORT"/>
    <s v="PERP SHORT"/>
    <n v="-23470.936464843999"/>
    <n v="16618.9453125"/>
    <n v="0"/>
    <n v="0"/>
    <x v="1"/>
    <s v="BTC PERP SHORT"/>
    <b v="1"/>
  </r>
  <r>
    <s v="DYDX"/>
    <x v="3"/>
    <s v="D_T_ATOM_USDC_SWAP"/>
    <n v="-426.6"/>
    <n v="-3885.899487877"/>
    <n v="9.1090002059999993"/>
    <n v="5494.941812"/>
    <x v="1"/>
    <d v="2099-12-31T08:00:00"/>
    <n v="1"/>
    <x v="10"/>
    <n v="1"/>
    <n v="-426.6"/>
    <n v="-3891.0282678393041"/>
    <n v="28126"/>
    <s v="PERP"/>
    <s v="SHORT"/>
    <s v="PERP SHORT"/>
    <n v="-3885.899487877"/>
    <n v="9.1090002059999993"/>
    <n v="0"/>
    <n v="0"/>
    <x v="1"/>
    <s v="ATOM PERP SHORT"/>
    <b v="1"/>
  </r>
  <r>
    <s v="HUOBI"/>
    <x v="4"/>
    <s v="H_P_BTC-USD-SWAP"/>
    <n v="-113"/>
    <n v="-11300"/>
    <n v="16593.2"/>
    <n v="4.1642376000000002E-2"/>
    <x v="1"/>
    <d v="2099-12-31T08:00:00"/>
    <n v="0"/>
    <x v="0"/>
    <n v="100"/>
    <n v="-0.68100185618205045"/>
    <n v="-11272.332077152852"/>
    <n v="28126"/>
    <s v="PERP"/>
    <s v="SHORT"/>
    <s v="PERP SHORT"/>
    <n v="-11300"/>
    <n v="16593.2"/>
    <n v="0"/>
    <n v="0"/>
    <x v="2"/>
    <s v="BTC PERP SHORT"/>
    <b v="1"/>
  </r>
  <r>
    <s v="HUOBI"/>
    <x v="4"/>
    <s v="H_P_ETH-USD-SWAP"/>
    <n v="-44901"/>
    <n v="-449010"/>
    <n v="1189.3399999999999"/>
    <n v="1.959265002"/>
    <x v="1"/>
    <d v="2099-12-31T08:00:00"/>
    <n v="0"/>
    <x v="1"/>
    <n v="10"/>
    <n v="-377.52871340407285"/>
    <n v="-449253.90614421683"/>
    <n v="28126"/>
    <s v="PERP"/>
    <s v="SHORT"/>
    <s v="PERP SHORT"/>
    <n v="-449010"/>
    <n v="1189.3399999999999"/>
    <n v="0"/>
    <n v="0"/>
    <x v="2"/>
    <s v="ETH PERP SHORT"/>
    <b v="1"/>
  </r>
  <r>
    <s v="HUOBI"/>
    <x v="5"/>
    <s v="H_T_BTC_USDT_SWAP"/>
    <n v="4.2939999999999996"/>
    <n v="71276.964800000002"/>
    <n v="16599.2"/>
    <n v="-15.317"/>
    <x v="1"/>
    <d v="2099-12-31T08:00:00"/>
    <n v="1"/>
    <x v="0"/>
    <n v="1"/>
    <n v="4.2939999999999996"/>
    <n v="71076.74303659283"/>
    <n v="28126"/>
    <s v="PERP"/>
    <s v="LONG"/>
    <s v="PERP LONG"/>
    <n v="71276.964800000002"/>
    <n v="16599.2"/>
    <n v="0"/>
    <n v="0"/>
    <x v="2"/>
    <s v="BTC PERP LONG"/>
    <b v="1"/>
  </r>
  <r>
    <s v="HUOBI"/>
    <x v="5"/>
    <s v="H_T_ETH_USDT_SWAP"/>
    <n v="-98.46"/>
    <n v="-117353.48940000001"/>
    <n v="1191.8900000000001"/>
    <n v="963.19421632499996"/>
    <x v="1"/>
    <d v="2099-12-31T08:00:00"/>
    <n v="1"/>
    <x v="1"/>
    <n v="1"/>
    <n v="-98.46"/>
    <n v="-117166.02745289991"/>
    <n v="28126"/>
    <s v="PERP"/>
    <s v="SHORT"/>
    <s v="PERP SHORT"/>
    <n v="-117353.48940000001"/>
    <n v="1191.8900000000001"/>
    <n v="0"/>
    <n v="0"/>
    <x v="2"/>
    <s v="ETH PERP SHORT"/>
    <b v="1"/>
  </r>
  <r>
    <s v="OKEX"/>
    <x v="6"/>
    <s v="O_P_EOS-USDT-SWAP"/>
    <n v="232"/>
    <n v="2037.8879999999999"/>
    <n v="0.87839999999999996"/>
    <n v="-187.44560840400001"/>
    <x v="1"/>
    <d v="2099-12-31T08:00:00"/>
    <n v="1"/>
    <x v="3"/>
    <n v="10"/>
    <n v="2320"/>
    <n v="2020.8503233482097"/>
    <n v="28126"/>
    <s v="PERP"/>
    <s v="LONG"/>
    <s v="PERP LONG"/>
    <n v="2037.8879999999999"/>
    <n v="0.87839999999999996"/>
    <n v="0"/>
    <n v="0"/>
    <x v="3"/>
    <s v="EOS PERP LONG"/>
    <b v="1"/>
  </r>
  <r>
    <s v="OKEX"/>
    <x v="6"/>
    <s v="O_P_BTC-USD-SWAP"/>
    <n v="-19164"/>
    <n v="-1916400"/>
    <n v="16599.8"/>
    <n v="0.67072552699999999"/>
    <x v="1"/>
    <d v="2099-12-31T08:00:00"/>
    <n v="0"/>
    <x v="0"/>
    <n v="100"/>
    <n v="-115.44717406233811"/>
    <n v="-1910947.6304447162"/>
    <n v="28126"/>
    <s v="PERP"/>
    <s v="SHORT"/>
    <s v="PERP SHORT"/>
    <n v="-1916400"/>
    <n v="16599.8"/>
    <n v="0"/>
    <n v="0"/>
    <x v="3"/>
    <s v="BTC PERP SHORT"/>
    <b v="1"/>
  </r>
  <r>
    <s v="OKEX"/>
    <x v="6"/>
    <s v="O_P_ETH-USD-SWAP"/>
    <n v="-132933"/>
    <n v="-1329330"/>
    <n v="1191.24"/>
    <n v="12.730748101"/>
    <x v="1"/>
    <d v="2099-12-31T08:00:00"/>
    <n v="0"/>
    <x v="1"/>
    <n v="10"/>
    <n v="-1115.9212249420771"/>
    <n v="-1327930.7015725891"/>
    <n v="28126"/>
    <s v="PERP"/>
    <s v="SHORT"/>
    <s v="PERP SHORT"/>
    <n v="-1329330"/>
    <n v="1191.24"/>
    <n v="0"/>
    <n v="0"/>
    <x v="3"/>
    <s v="ETH PERP SHORT"/>
    <b v="1"/>
  </r>
  <r>
    <s v="OKEX"/>
    <x v="6"/>
    <s v="O_P_BTC-USDT-SWAP"/>
    <n v="-61728"/>
    <n v="-10245551.482993999"/>
    <n v="16597.900000000001"/>
    <n v="46670.270967748998"/>
    <x v="1"/>
    <d v="2099-12-31T08:00:00"/>
    <n v="1"/>
    <x v="0"/>
    <n v="0.01"/>
    <n v="-617.28"/>
    <n v="-10217571.481515609"/>
    <n v="28126"/>
    <s v="PERP"/>
    <s v="SHORT"/>
    <s v="PERP SHORT"/>
    <n v="-10245551.482993999"/>
    <n v="16597.900000000001"/>
    <n v="0"/>
    <n v="0"/>
    <x v="3"/>
    <s v="BTC PERP SHORT"/>
    <b v="1"/>
  </r>
  <r>
    <s v="OKEX"/>
    <x v="6"/>
    <s v="O_P_ETH-USDT-SWAP"/>
    <n v="-49867"/>
    <n v="-5939508.8575055702"/>
    <n v="1191.07"/>
    <n v="76888.425612255"/>
    <x v="1"/>
    <d v="2099-12-31T08:00:00"/>
    <n v="1"/>
    <x v="1"/>
    <n v="0.1"/>
    <n v="-4986.7000000000007"/>
    <n v="-5934103.4846574869"/>
    <n v="28126"/>
    <s v="PERP"/>
    <s v="SHORT"/>
    <s v="PERP SHORT"/>
    <n v="-5939508.8575055702"/>
    <n v="1191.07"/>
    <n v="0"/>
    <n v="0"/>
    <x v="3"/>
    <s v="ETH PERP SHORT"/>
    <b v="1"/>
  </r>
  <r>
    <s v="OKEX"/>
    <x v="6"/>
    <s v="O_F_BTC-USD_221230"/>
    <n v="-18887"/>
    <n v="-1888700"/>
    <n v="16619.2"/>
    <n v="2.157471481"/>
    <x v="0"/>
    <d v="2022-12-30T08:00:00"/>
    <n v="0"/>
    <x v="0"/>
    <n v="100"/>
    <n v="-113.6456628477905"/>
    <n v="-1881127.9868317819"/>
    <n v="1"/>
    <s v="Dec 22"/>
    <s v="SHORT"/>
    <s v="Dec 22 SHORT"/>
    <n v="-1907587"/>
    <n v="16785.392"/>
    <n v="0.01"/>
    <n v="-18887"/>
    <x v="3"/>
    <s v="BTC Dec 22 SHORT"/>
    <b v="1"/>
  </r>
  <r>
    <s v="OKEX"/>
    <x v="6"/>
    <s v="O_F_ETH-USD_221230"/>
    <n v="-94582"/>
    <n v="-945820"/>
    <n v="1192.68"/>
    <n v="12.944460131"/>
    <x v="0"/>
    <d v="2022-12-30T08:00:00"/>
    <n v="0"/>
    <x v="1"/>
    <n v="10"/>
    <n v="-793.02075996914505"/>
    <n v="-943683.64953549067"/>
    <n v="1"/>
    <s v="Dec 22"/>
    <s v="SHORT"/>
    <s v="Dec 22 SHORT"/>
    <n v="-955278.2"/>
    <n v="1204.6068"/>
    <n v="0.01"/>
    <n v="-9458.1999999999534"/>
    <x v="3"/>
    <s v="ETH Dec 22 SHORT"/>
    <b v="1"/>
  </r>
  <r>
    <s v="OKEX"/>
    <x v="6"/>
    <s v="O_P_LINK-USDT-SWAP"/>
    <n v="-18446"/>
    <n v="-105806.25599999999"/>
    <n v="5.7359999999999998"/>
    <n v="899.95518479500004"/>
    <x v="1"/>
    <d v="2099-12-31T08:00:00"/>
    <n v="1"/>
    <x v="9"/>
    <n v="1"/>
    <n v="-18446"/>
    <n v="-104716.76809351605"/>
    <n v="28126"/>
    <s v="PERP"/>
    <s v="SHORT"/>
    <s v="PERP SHORT"/>
    <n v="-105806.25599999999"/>
    <n v="5.7359999999999998"/>
    <n v="0"/>
    <n v="0"/>
    <x v="3"/>
    <s v="LINK PERP SHORT"/>
    <b v="1"/>
  </r>
  <r>
    <s v="OKEX"/>
    <x v="6"/>
    <s v="O_P_SHIB-USDT-SWAP"/>
    <n v="-89029"/>
    <n v="-709561.13"/>
    <n v="7.9699999999999999E-6"/>
    <n v="223349.27587049801"/>
    <x v="1"/>
    <d v="2099-12-31T08:00:00"/>
    <n v="1"/>
    <x v="11"/>
    <n v="1000000"/>
    <n v="-89029000000"/>
    <n v="-705178.94784080447"/>
    <n v="28126"/>
    <s v="PERP"/>
    <s v="SHORT"/>
    <s v="PERP SHORT"/>
    <n v="-709561.13"/>
    <n v="7.9699999999999999E-6"/>
    <n v="0"/>
    <n v="0"/>
    <x v="3"/>
    <s v="SHIB PERP SHORT"/>
    <b v="1"/>
  </r>
  <r>
    <s v="OKEX"/>
    <x v="6"/>
    <s v="O_F_BTC-USDT_221230"/>
    <n v="-3658"/>
    <n v="-607487.70442159101"/>
    <n v="16607.099999999999"/>
    <n v="39139.564977636001"/>
    <x v="0"/>
    <d v="2022-12-30T08:00:00"/>
    <n v="1"/>
    <x v="0"/>
    <n v="0.01"/>
    <n v="-36.58"/>
    <n v="-605493.07412169676"/>
    <n v="1"/>
    <s v="Dec 22"/>
    <s v="SHORT"/>
    <s v="Dec 22 SHORT"/>
    <n v="-613562.58146580693"/>
    <n v="16773.170999999998"/>
    <n v="0.01"/>
    <n v="-6074.8770442159148"/>
    <x v="3"/>
    <s v="BTC Dec 22 SHORT"/>
    <b v="1"/>
  </r>
  <r>
    <s v="OKEX"/>
    <x v="7"/>
    <s v="O_P_AXS-USDT-SWAP"/>
    <n v="17440"/>
    <n v="11022.080164241999"/>
    <n v="6.32"/>
    <n v="-20511.930061800998"/>
    <x v="1"/>
    <d v="2099-12-31T08:00:00"/>
    <n v="1"/>
    <x v="2"/>
    <n v="0.1"/>
    <n v="1744"/>
    <n v="11022.08"/>
    <n v="28126"/>
    <s v="PERP"/>
    <s v="LONG"/>
    <s v="PERP LONG"/>
    <n v="11022.080164241999"/>
    <n v="6.32"/>
    <n v="0"/>
    <n v="0"/>
    <x v="3"/>
    <s v="AXS PERP LONG"/>
    <b v="1"/>
  </r>
  <r>
    <s v="ED&amp;F"/>
    <x v="8"/>
    <s v="ETHZ2"/>
    <n v="398"/>
    <n v="23750650"/>
    <n v="1193.5"/>
    <n v="0"/>
    <x v="2"/>
    <d v="2022-12-30T00:00:00"/>
    <n v="1"/>
    <x v="1"/>
    <n v="50"/>
    <n v="19900"/>
    <n v="23680722.591028929"/>
    <n v="1"/>
    <s v="CME Dec 22"/>
    <s v="LONG"/>
    <s v="CME Dec 22 LONG"/>
    <n v="23988156.5"/>
    <n v="1205.4349999999999"/>
    <n v="0.01"/>
    <n v="237506.5"/>
    <x v="4"/>
    <s v="ETH CME Dec 22 LONG"/>
    <b v="1"/>
  </r>
  <r>
    <s v="ED&amp;F"/>
    <x v="8"/>
    <s v="BTCZ2"/>
    <n v="531"/>
    <n v="43993350"/>
    <n v="16570"/>
    <n v="0"/>
    <x v="2"/>
    <d v="2022-12-30T00:00:00"/>
    <n v="1"/>
    <x v="0"/>
    <n v="5"/>
    <n v="2655"/>
    <n v="43947077.960445732"/>
    <n v="1"/>
    <s v="CME Dec 22"/>
    <s v="LONG"/>
    <s v="CME Dec 22 LONG"/>
    <n v="44433283.5"/>
    <n v="16735.7"/>
    <n v="0.01"/>
    <n v="439933.5"/>
    <x v="4"/>
    <s v="BTC CME Dec 22 LONG"/>
    <b v="1"/>
  </r>
  <r>
    <s v="BINANCE"/>
    <x v="9"/>
    <s v="AAVE"/>
    <n v="595.81389897999998"/>
    <n v="32023.3624496132"/>
    <n v="53.747256491389997"/>
    <n v="0"/>
    <x v="3"/>
    <d v="2022-12-29T00:00:00"/>
    <n v="1"/>
    <x v="12"/>
    <n v="1"/>
    <n v="595.81389897999998"/>
    <n v="32023.362449613189"/>
    <n v="0"/>
    <s v="COIN"/>
    <s v="LONG"/>
    <s v="COIN LONG"/>
    <n v="32023.3624496132"/>
    <n v="53.747256491389997"/>
    <n v="0"/>
    <n v="0"/>
    <x v="0"/>
    <s v="AAVE COIN LONG"/>
    <b v="1"/>
  </r>
  <r>
    <s v="BINANCE"/>
    <x v="9"/>
    <s v="ADA"/>
    <n v="279555.80494599999"/>
    <n v="69435.481308139293"/>
    <n v="0.248377891210492"/>
    <n v="0"/>
    <x v="3"/>
    <d v="2022-12-29T00:00:00"/>
    <n v="1"/>
    <x v="13"/>
    <n v="1"/>
    <n v="279555.80494599999"/>
    <n v="69435.481308139104"/>
    <n v="0"/>
    <s v="COIN"/>
    <s v="LONG"/>
    <s v="COIN LONG"/>
    <n v="69435.481308139293"/>
    <n v="0.248377891210492"/>
    <n v="0"/>
    <n v="0"/>
    <x v="0"/>
    <s v="ADA COIN LONG"/>
    <b v="1"/>
  </r>
  <r>
    <s v="BINANCE"/>
    <x v="9"/>
    <s v="ALGO"/>
    <n v="200965.84540699999"/>
    <n v="33609.665158779499"/>
    <n v="0.167240682568287"/>
    <n v="0"/>
    <x v="3"/>
    <d v="2022-12-29T00:00:00"/>
    <n v="1"/>
    <x v="14"/>
    <n v="1"/>
    <n v="200965.84540699999"/>
    <n v="33609.66515877952"/>
    <n v="0"/>
    <s v="COIN"/>
    <s v="LONG"/>
    <s v="COIN LONG"/>
    <n v="33609.665158779499"/>
    <n v="0.167240682568287"/>
    <n v="0"/>
    <n v="0"/>
    <x v="0"/>
    <s v="ALGO COIN LONG"/>
    <b v="1"/>
  </r>
  <r>
    <s v="BINANCE"/>
    <x v="9"/>
    <s v="ATOM"/>
    <n v="4.2548999999999998E-3"/>
    <n v="3.8809039326838803E-2"/>
    <n v="9.1210226625393904"/>
    <n v="0"/>
    <x v="3"/>
    <d v="2022-12-29T00:00:00"/>
    <n v="1"/>
    <x v="10"/>
    <n v="1"/>
    <n v="4.2548999999999998E-3"/>
    <n v="3.8809039326838851E-2"/>
    <n v="0"/>
    <s v="COIN"/>
    <s v="LONG"/>
    <s v="COIN LONG"/>
    <n v="3.8809039326838803E-2"/>
    <n v="9.1210226625393904"/>
    <n v="0"/>
    <n v="0"/>
    <x v="0"/>
    <s v="ATOM COIN LONG"/>
    <b v="1"/>
  </r>
  <r>
    <s v="BINANCE"/>
    <x v="9"/>
    <s v="AVAX"/>
    <n v="2978.6775884799999"/>
    <n v="33369.8677835259"/>
    <n v="11.2029136394564"/>
    <n v="0"/>
    <x v="3"/>
    <d v="2022-12-29T00:00:00"/>
    <n v="1"/>
    <x v="15"/>
    <n v="1"/>
    <n v="2978.6775884799999"/>
    <n v="33369.867783525689"/>
    <n v="0"/>
    <s v="COIN"/>
    <s v="LONG"/>
    <s v="COIN LONG"/>
    <n v="33369.8677835259"/>
    <n v="11.2029136394564"/>
    <n v="0"/>
    <n v="0"/>
    <x v="0"/>
    <s v="AVAX COIN LONG"/>
    <b v="1"/>
  </r>
  <r>
    <s v="BINANCE"/>
    <x v="9"/>
    <s v="BAT"/>
    <n v="94693.628395320004"/>
    <n v="15902.428717335401"/>
    <n v="0.16793557271823101"/>
    <n v="0"/>
    <x v="3"/>
    <d v="2022-12-29T00:00:00"/>
    <n v="1"/>
    <x v="16"/>
    <n v="1"/>
    <n v="94693.628395320004"/>
    <n v="15902.428717335408"/>
    <n v="0"/>
    <s v="COIN"/>
    <s v="LONG"/>
    <s v="COIN LONG"/>
    <n v="15902.428717335401"/>
    <n v="0.16793557271823101"/>
    <n v="0"/>
    <n v="0"/>
    <x v="0"/>
    <s v="BAT COIN LONG"/>
    <b v="1"/>
  </r>
  <r>
    <s v="BINANCE"/>
    <x v="9"/>
    <s v="BCH"/>
    <n v="337.93161430999999"/>
    <n v="33514.965341890398"/>
    <n v="99.176768087597907"/>
    <n v="0"/>
    <x v="3"/>
    <d v="2022-12-29T00:00:00"/>
    <n v="1"/>
    <x v="4"/>
    <n v="1"/>
    <n v="337.93161430999999"/>
    <n v="33514.965341890449"/>
    <n v="0"/>
    <s v="COIN"/>
    <s v="LONG"/>
    <s v="COIN LONG"/>
    <n v="33514.965341890398"/>
    <n v="99.176768087597907"/>
    <n v="0"/>
    <n v="0"/>
    <x v="0"/>
    <s v="BCH COIN LONG"/>
    <b v="1"/>
  </r>
  <r>
    <s v="BINANCE"/>
    <x v="9"/>
    <s v="BNB"/>
    <n v="108.08486877"/>
    <n v="26388.0480828937"/>
    <n v="244.14192646193899"/>
    <n v="0"/>
    <x v="3"/>
    <d v="2022-12-29T00:00:00"/>
    <n v="1"/>
    <x v="17"/>
    <n v="1"/>
    <n v="108.08486877"/>
    <n v="26388.048082893667"/>
    <n v="0"/>
    <s v="COIN"/>
    <s v="LONG"/>
    <s v="COIN LONG"/>
    <n v="26388.0480828937"/>
    <n v="244.14192646193899"/>
    <n v="0"/>
    <n v="0"/>
    <x v="0"/>
    <s v="BNB COIN LONG"/>
    <b v="1"/>
  </r>
  <r>
    <s v="BINANCE"/>
    <x v="9"/>
    <s v="BTC"/>
    <n v="11.93753259"/>
    <n v="197596.86455295401"/>
    <n v="16552.571736514401"/>
    <n v="0"/>
    <x v="3"/>
    <d v="2022-12-29T00:00:00"/>
    <n v="1"/>
    <x v="0"/>
    <n v="1"/>
    <n v="11.93753259"/>
    <n v="197596.86455295354"/>
    <n v="0"/>
    <s v="COIN"/>
    <s v="LONG"/>
    <s v="COIN LONG"/>
    <n v="197596.86455295401"/>
    <n v="16552.571736514401"/>
    <n v="0"/>
    <n v="0"/>
    <x v="0"/>
    <s v="BTC COIN LONG"/>
    <b v="1"/>
  </r>
  <r>
    <s v="BINANCE"/>
    <x v="9"/>
    <s v="BUSD"/>
    <n v="186.56748021000001"/>
    <n v="186.60363595563899"/>
    <n v="1.0001937944683501"/>
    <n v="0"/>
    <x v="3"/>
    <d v="2022-12-29T00:00:00"/>
    <n v="1"/>
    <x v="18"/>
    <n v="1"/>
    <n v="186.56748021000001"/>
    <n v="186.60363595563874"/>
    <n v="0"/>
    <s v="COIN"/>
    <s v="LONG"/>
    <s v="COIN LONG"/>
    <n v="186.60363595563899"/>
    <n v="1.0001937944683501"/>
    <n v="0"/>
    <n v="0"/>
    <x v="0"/>
    <s v="BUSD COIN LONG"/>
    <b v="1"/>
  </r>
  <r>
    <s v="BINANCE"/>
    <x v="9"/>
    <s v="COMP"/>
    <n v="17.823653029999999"/>
    <n v="569.54571063282697"/>
    <n v="31.954488211490201"/>
    <n v="0"/>
    <x v="3"/>
    <d v="2022-12-29T00:00:00"/>
    <n v="1"/>
    <x v="8"/>
    <n v="1"/>
    <n v="17.823653029999999"/>
    <n v="569.54571063282663"/>
    <n v="0"/>
    <s v="COIN"/>
    <s v="LONG"/>
    <s v="COIN LONG"/>
    <n v="569.54571063282697"/>
    <n v="31.954488211490201"/>
    <n v="0"/>
    <n v="0"/>
    <x v="0"/>
    <s v="COMP COIN LONG"/>
    <b v="1"/>
  </r>
  <r>
    <s v="BINANCE"/>
    <x v="9"/>
    <s v="CRV"/>
    <n v="1.5637979999999999E-2"/>
    <n v="7.9698944961912807E-3"/>
    <n v="0.50964987141506002"/>
    <n v="0"/>
    <x v="3"/>
    <d v="2022-12-29T00:00:00"/>
    <n v="1"/>
    <x v="19"/>
    <n v="1"/>
    <n v="1.5637979999999999E-2"/>
    <n v="7.9698944961912807E-3"/>
    <n v="0"/>
    <s v="COIN"/>
    <s v="LONG"/>
    <s v="COIN LONG"/>
    <n v="7.9698944961912807E-3"/>
    <n v="0.50964987141506002"/>
    <n v="0"/>
    <n v="0"/>
    <x v="0"/>
    <s v="CRV COIN LONG"/>
    <b v="1"/>
  </r>
  <r>
    <s v="BINANCE"/>
    <x v="9"/>
    <s v="DASH"/>
    <n v="892.54768000000001"/>
    <n v="38342.453289720499"/>
    <n v="42.9584370100211"/>
    <n v="0"/>
    <x v="3"/>
    <d v="2022-12-29T00:00:00"/>
    <n v="1"/>
    <x v="20"/>
    <n v="1"/>
    <n v="892.54768000000001"/>
    <n v="38342.45328972047"/>
    <n v="0"/>
    <s v="COIN"/>
    <s v="LONG"/>
    <s v="COIN LONG"/>
    <n v="38342.453289720499"/>
    <n v="42.9584370100211"/>
    <n v="0"/>
    <n v="0"/>
    <x v="0"/>
    <s v="DASH COIN LONG"/>
    <b v="1"/>
  </r>
  <r>
    <s v="BINANCE"/>
    <x v="9"/>
    <s v="DOGE"/>
    <n v="499066.33806078002"/>
    <n v="35124.937109751299"/>
    <n v="7.0381298899533401E-2"/>
    <n v="0"/>
    <x v="3"/>
    <d v="2022-12-29T00:00:00"/>
    <n v="1"/>
    <x v="21"/>
    <n v="1"/>
    <n v="499066.33806078002"/>
    <n v="35124.937109751343"/>
    <n v="0"/>
    <s v="COIN"/>
    <s v="LONG"/>
    <s v="COIN LONG"/>
    <n v="35124.937109751299"/>
    <n v="7.0381298899533401E-2"/>
    <n v="0"/>
    <n v="0"/>
    <x v="0"/>
    <s v="DOGE COIN LONG"/>
    <b v="1"/>
  </r>
  <r>
    <s v="BINANCE"/>
    <x v="9"/>
    <s v="DOT"/>
    <n v="4436.5587049599999"/>
    <n v="18999.379555645901"/>
    <n v="4.2824587296466801"/>
    <n v="0"/>
    <x v="3"/>
    <d v="2022-12-29T00:00:00"/>
    <n v="1"/>
    <x v="22"/>
    <n v="1"/>
    <n v="4436.5587049599999"/>
    <n v="18999.379555645923"/>
    <n v="0"/>
    <s v="COIN"/>
    <s v="LONG"/>
    <s v="COIN LONG"/>
    <n v="18999.379555645901"/>
    <n v="4.2824587296466801"/>
    <n v="0"/>
    <n v="0"/>
    <x v="0"/>
    <s v="DOT COIN LONG"/>
    <b v="1"/>
  </r>
  <r>
    <s v="BINANCE"/>
    <x v="9"/>
    <s v="ENJ"/>
    <n v="41513.324699999997"/>
    <n v="10097.0387157438"/>
    <n v="0.24322404405599901"/>
    <n v="0"/>
    <x v="3"/>
    <d v="2022-12-29T00:00:00"/>
    <n v="1"/>
    <x v="23"/>
    <n v="1"/>
    <n v="41513.324699999997"/>
    <n v="10097.038715743791"/>
    <n v="0"/>
    <s v="COIN"/>
    <s v="LONG"/>
    <s v="COIN LONG"/>
    <n v="10097.0387157438"/>
    <n v="0.24322404405599901"/>
    <n v="0"/>
    <n v="0"/>
    <x v="0"/>
    <s v="ENJ COIN LONG"/>
    <b v="1"/>
  </r>
  <r>
    <s v="BINANCE"/>
    <x v="9"/>
    <s v="EOS"/>
    <n v="77781.546300000002"/>
    <n v="67752.096116758097"/>
    <n v="0.87105617385698697"/>
    <n v="0"/>
    <x v="3"/>
    <d v="2022-12-29T00:00:00"/>
    <n v="1"/>
    <x v="3"/>
    <n v="1"/>
    <n v="77781.546300000002"/>
    <n v="67752.096116758083"/>
    <n v="0"/>
    <s v="COIN"/>
    <s v="LONG"/>
    <s v="COIN LONG"/>
    <n v="67752.096116758097"/>
    <n v="0.87105617385698697"/>
    <n v="0"/>
    <n v="0"/>
    <x v="0"/>
    <s v="EOS COIN LONG"/>
    <b v="1"/>
  </r>
  <r>
    <s v="BINANCE"/>
    <x v="9"/>
    <s v="ETH"/>
    <n v="163.6191"/>
    <n v="194704.44812531699"/>
    <n v="1189.9860598507"/>
    <n v="0"/>
    <x v="3"/>
    <d v="2022-12-29T00:00:00"/>
    <n v="1"/>
    <x v="1"/>
    <n v="1"/>
    <n v="163.6191"/>
    <n v="194704.44812531766"/>
    <n v="0"/>
    <s v="COIN"/>
    <s v="LONG"/>
    <s v="COIN LONG"/>
    <n v="194704.44812531699"/>
    <n v="1189.9860598507"/>
    <n v="0"/>
    <n v="0"/>
    <x v="0"/>
    <s v="ETH COIN LONG"/>
    <b v="1"/>
  </r>
  <r>
    <s v="BINANCE"/>
    <x v="9"/>
    <s v="EUR"/>
    <n v="797877.17334312003"/>
    <n v="846731.19266691897"/>
    <n v="1.0612299999999999"/>
    <n v="0"/>
    <x v="3"/>
    <d v="2022-12-29T00:00:00"/>
    <n v="1"/>
    <x v="24"/>
    <n v="1"/>
    <n v="797877.17334312003"/>
    <n v="846731.1926669192"/>
    <n v="0"/>
    <s v="CASH"/>
    <s v="LONG"/>
    <s v="CASH LONG"/>
    <n v="846731.19266691897"/>
    <n v="1.0612299999999999"/>
    <n v="0"/>
    <n v="0"/>
    <x v="0"/>
    <s v="EUR CASH LONG"/>
    <b v="1"/>
  </r>
  <r>
    <s v="BINANCE"/>
    <x v="9"/>
    <s v="FIL"/>
    <n v="0.19800000000000001"/>
    <n v="0.59277955978943497"/>
    <n v="2.9938361605527"/>
    <n v="0"/>
    <x v="3"/>
    <d v="2022-12-29T00:00:00"/>
    <n v="1"/>
    <x v="25"/>
    <n v="1"/>
    <n v="0.19800000000000001"/>
    <n v="0.59277955978943464"/>
    <n v="0"/>
    <s v="COIN"/>
    <s v="LONG"/>
    <s v="COIN LONG"/>
    <n v="0.59277955978943497"/>
    <n v="2.9938361605527"/>
    <n v="0"/>
    <n v="0"/>
    <x v="0"/>
    <s v="FIL COIN LONG"/>
    <b v="1"/>
  </r>
  <r>
    <s v="BINANCE"/>
    <x v="9"/>
    <s v="FTM"/>
    <n v="268338.3196095"/>
    <n v="53154.455982853797"/>
    <n v="0.198087459369228"/>
    <n v="0"/>
    <x v="3"/>
    <d v="2022-12-29T00:00:00"/>
    <n v="1"/>
    <x v="26"/>
    <n v="1"/>
    <n v="268338.3196095"/>
    <n v="53154.455982853753"/>
    <n v="0"/>
    <s v="COIN"/>
    <s v="LONG"/>
    <s v="COIN LONG"/>
    <n v="53154.455982853797"/>
    <n v="0.198087459369228"/>
    <n v="0"/>
    <n v="0"/>
    <x v="0"/>
    <s v="FTM COIN LONG"/>
    <b v="1"/>
  </r>
  <r>
    <s v="BINANCE"/>
    <x v="9"/>
    <s v="GRT"/>
    <n v="197745.44699999999"/>
    <n v="11058.3095508275"/>
    <n v="5.5921942672225201E-2"/>
    <n v="0"/>
    <x v="3"/>
    <d v="2022-12-29T00:00:00"/>
    <n v="1"/>
    <x v="27"/>
    <n v="1"/>
    <n v="197745.44699999999"/>
    <n v="11058.309550827546"/>
    <n v="0"/>
    <s v="COIN"/>
    <s v="LONG"/>
    <s v="COIN LONG"/>
    <n v="11058.3095508275"/>
    <n v="5.5921942672225201E-2"/>
    <n v="0"/>
    <n v="0"/>
    <x v="0"/>
    <s v="GRT COIN LONG"/>
    <b v="1"/>
  </r>
  <r>
    <s v="BINANCE"/>
    <x v="9"/>
    <s v="HBAR"/>
    <n v="494255.60076897999"/>
    <n v="20078.489704022901"/>
    <n v="4.06236968742167E-2"/>
    <n v="0"/>
    <x v="3"/>
    <d v="2022-12-29T00:00:00"/>
    <n v="1"/>
    <x v="28"/>
    <n v="1"/>
    <n v="494255.60076897999"/>
    <n v="20078.489704022908"/>
    <n v="0"/>
    <s v="COIN"/>
    <s v="LONG"/>
    <s v="COIN LONG"/>
    <n v="20078.489704022901"/>
    <n v="4.06236968742167E-2"/>
    <n v="0"/>
    <n v="0"/>
    <x v="0"/>
    <s v="HBAR COIN LONG"/>
    <b v="1"/>
  </r>
  <r>
    <s v="BINANCE"/>
    <x v="9"/>
    <s v="LINK"/>
    <n v="10288.20733503"/>
    <n v="58405.498297752798"/>
    <n v="5.67693635983498"/>
    <n v="0"/>
    <x v="3"/>
    <d v="2022-12-29T00:00:00"/>
    <n v="1"/>
    <x v="9"/>
    <n v="1"/>
    <n v="10288.20733503"/>
    <n v="58405.498297752747"/>
    <n v="0"/>
    <s v="COIN"/>
    <s v="LONG"/>
    <s v="COIN LONG"/>
    <n v="58405.498297752798"/>
    <n v="5.67693635983498"/>
    <n v="0"/>
    <n v="0"/>
    <x v="0"/>
    <s v="LINK COIN LONG"/>
    <b v="1"/>
  </r>
  <r>
    <s v="BINANCE"/>
    <x v="9"/>
    <s v="LTC"/>
    <n v="585.52920128000005"/>
    <n v="38843.459293434797"/>
    <n v="66.339064232015801"/>
    <n v="0"/>
    <x v="3"/>
    <d v="2022-12-29T00:00:00"/>
    <n v="1"/>
    <x v="5"/>
    <n v="1"/>
    <n v="585.52920128000005"/>
    <n v="38843.459293434833"/>
    <n v="0"/>
    <s v="COIN"/>
    <s v="LONG"/>
    <s v="COIN LONG"/>
    <n v="38843.459293434797"/>
    <n v="66.339064232015801"/>
    <n v="0"/>
    <n v="0"/>
    <x v="0"/>
    <s v="LTC COIN LONG"/>
    <b v="1"/>
  </r>
  <r>
    <s v="BINANCE"/>
    <x v="9"/>
    <s v="MANA"/>
    <n v="53876.847193989997"/>
    <n v="16439.731254666702"/>
    <n v="0.30513536167908101"/>
    <n v="0"/>
    <x v="3"/>
    <d v="2022-12-29T00:00:00"/>
    <n v="1"/>
    <x v="29"/>
    <n v="1"/>
    <n v="53876.847193989997"/>
    <n v="16439.73125466672"/>
    <n v="0"/>
    <s v="COIN"/>
    <s v="LONG"/>
    <s v="COIN LONG"/>
    <n v="16439.731254666702"/>
    <n v="0.30513536167908101"/>
    <n v="0"/>
    <n v="0"/>
    <x v="0"/>
    <s v="MANA COIN LONG"/>
    <b v="1"/>
  </r>
  <r>
    <s v="BINANCE"/>
    <x v="9"/>
    <s v="MATIC"/>
    <n v="49394.932291249999"/>
    <n v="38667.876181345702"/>
    <n v="0.78283083684265897"/>
    <n v="0"/>
    <x v="3"/>
    <d v="2022-12-29T00:00:00"/>
    <n v="1"/>
    <x v="30"/>
    <n v="1"/>
    <n v="49394.932291249999"/>
    <n v="38667.876181345717"/>
    <n v="0"/>
    <s v="COIN"/>
    <s v="LONG"/>
    <s v="COIN LONG"/>
    <n v="38667.876181345702"/>
    <n v="0.78283083684265897"/>
    <n v="0"/>
    <n v="0"/>
    <x v="0"/>
    <s v="MATIC COIN LONG"/>
    <b v="1"/>
  </r>
  <r>
    <s v="BINANCE"/>
    <x v="9"/>
    <s v="MKR"/>
    <n v="13.94579233"/>
    <n v="7226.20072017044"/>
    <n v="518.16351119939804"/>
    <n v="0"/>
    <x v="3"/>
    <d v="2022-12-29T00:00:00"/>
    <n v="1"/>
    <x v="31"/>
    <n v="1"/>
    <n v="13.94579233"/>
    <n v="7226.2007201704346"/>
    <n v="0"/>
    <s v="COIN"/>
    <s v="LONG"/>
    <s v="COIN LONG"/>
    <n v="7226.20072017044"/>
    <n v="518.16351119939804"/>
    <n v="0"/>
    <n v="0"/>
    <x v="0"/>
    <s v="MKR COIN LONG"/>
    <b v="1"/>
  </r>
  <r>
    <s v="BINANCE"/>
    <x v="9"/>
    <s v="OMG"/>
    <n v="24379.849819300001"/>
    <n v="24719.821273637201"/>
    <n v="1.0139447722958499"/>
    <n v="0"/>
    <x v="3"/>
    <d v="2022-12-29T00:00:00"/>
    <n v="1"/>
    <x v="6"/>
    <n v="1"/>
    <n v="24379.849819300001"/>
    <n v="24719.821273637157"/>
    <n v="0"/>
    <s v="COIN"/>
    <s v="LONG"/>
    <s v="COIN LONG"/>
    <n v="24719.821273637201"/>
    <n v="1.0139447722958499"/>
    <n v="0"/>
    <n v="0"/>
    <x v="0"/>
    <s v="OMG COIN LONG"/>
    <b v="1"/>
  </r>
  <r>
    <s v="BINANCE"/>
    <x v="9"/>
    <s v="OXT"/>
    <n v="490005.75941951998"/>
    <n v="34145.282761336799"/>
    <n v="6.9683431480043495E-2"/>
    <n v="0"/>
    <x v="3"/>
    <d v="2022-12-29T00:00:00"/>
    <n v="1"/>
    <x v="32"/>
    <n v="1"/>
    <n v="490005.75941951998"/>
    <n v="34145.282761336799"/>
    <n v="0"/>
    <s v="COIN"/>
    <s v="LONG"/>
    <s v="COIN LONG"/>
    <n v="34145.282761336799"/>
    <n v="6.9683431480043495E-2"/>
    <n v="0"/>
    <n v="0"/>
    <x v="0"/>
    <s v="OXT COIN LONG"/>
    <b v="1"/>
  </r>
  <r>
    <s v="BINANCE"/>
    <x v="9"/>
    <s v="SHIB"/>
    <n v="3817444774.3699999"/>
    <n v="30237.132725635602"/>
    <n v="7.9207780368284999E-6"/>
    <n v="0"/>
    <x v="3"/>
    <d v="2022-12-29T00:00:00"/>
    <n v="1"/>
    <x v="11"/>
    <n v="1"/>
    <n v="3817444774.3699999"/>
    <n v="30237.132725635624"/>
    <n v="0"/>
    <s v="COIN"/>
    <s v="LONG"/>
    <s v="COIN LONG"/>
    <n v="30237.132725635602"/>
    <n v="7.9207780368284999E-6"/>
    <n v="0"/>
    <n v="0"/>
    <x v="0"/>
    <s v="SHIB COIN LONG"/>
    <b v="1"/>
  </r>
  <r>
    <s v="BINANCE"/>
    <x v="9"/>
    <s v="SOL"/>
    <n v="5029.6837698099998"/>
    <n v="49069.1228400443"/>
    <n v="9.7559061534991791"/>
    <n v="0"/>
    <x v="3"/>
    <d v="2022-12-29T00:00:00"/>
    <n v="1"/>
    <x v="33"/>
    <n v="1"/>
    <n v="5029.6837698099998"/>
    <n v="49069.122840044329"/>
    <n v="0"/>
    <s v="COIN"/>
    <s v="LONG"/>
    <s v="COIN LONG"/>
    <n v="49069.1228400443"/>
    <n v="9.7559061534991791"/>
    <n v="0"/>
    <n v="0"/>
    <x v="0"/>
    <s v="SOL COIN LONG"/>
    <b v="1"/>
  </r>
  <r>
    <s v="BINANCE"/>
    <x v="9"/>
    <s v="SUSHI"/>
    <n v="19927.472019789999"/>
    <n v="19018.916589441102"/>
    <n v="0.95440688967237697"/>
    <n v="0"/>
    <x v="3"/>
    <d v="2022-12-29T00:00:00"/>
    <n v="1"/>
    <x v="34"/>
    <n v="1"/>
    <n v="19927.472019789999"/>
    <n v="19018.916589441091"/>
    <n v="0"/>
    <s v="COIN"/>
    <s v="LONG"/>
    <s v="COIN LONG"/>
    <n v="19018.916589441102"/>
    <n v="0.95440688967237697"/>
    <n v="0"/>
    <n v="0"/>
    <x v="0"/>
    <s v="SUSHI COIN LONG"/>
    <b v="1"/>
  </r>
  <r>
    <s v="BINANCE"/>
    <x v="9"/>
    <s v="UNI"/>
    <n v="5111.6053681599997"/>
    <n v="25438.575776613499"/>
    <n v="4.9766313994169904"/>
    <n v="0"/>
    <x v="3"/>
    <d v="2022-12-29T00:00:00"/>
    <n v="1"/>
    <x v="35"/>
    <n v="1"/>
    <n v="5111.6053681599997"/>
    <n v="25438.575776613499"/>
    <n v="0"/>
    <s v="COIN"/>
    <s v="LONG"/>
    <s v="COIN LONG"/>
    <n v="25438.575776613499"/>
    <n v="4.9766313994169904"/>
    <n v="0"/>
    <n v="0"/>
    <x v="0"/>
    <s v="UNI COIN LONG"/>
    <b v="1"/>
  </r>
  <r>
    <s v="BINANCE"/>
    <x v="9"/>
    <s v="USDT"/>
    <n v="500999.62422191998"/>
    <n v="500842.07544880803"/>
    <n v="0.99968553115512604"/>
    <n v="0"/>
    <x v="3"/>
    <d v="2022-12-29T00:00:00"/>
    <n v="1"/>
    <x v="36"/>
    <n v="1"/>
    <n v="500999.62422191998"/>
    <n v="500842.07544880861"/>
    <n v="0"/>
    <s v="COIN"/>
    <s v="LONG"/>
    <s v="COIN LONG"/>
    <n v="500842.07544880803"/>
    <n v="0.99968553115512604"/>
    <n v="0"/>
    <n v="0"/>
    <x v="0"/>
    <s v="USDT COIN LONG"/>
    <b v="1"/>
  </r>
  <r>
    <s v="BINANCE"/>
    <x v="9"/>
    <s v="XLM"/>
    <n v="878824.08497730002"/>
    <n v="63081.408332069601"/>
    <n v="7.1779334920820906E-2"/>
    <n v="0"/>
    <x v="3"/>
    <d v="2022-12-29T00:00:00"/>
    <n v="1"/>
    <x v="37"/>
    <n v="1"/>
    <n v="878824.08497730002"/>
    <n v="63081.408332069594"/>
    <n v="0"/>
    <s v="COIN"/>
    <s v="LONG"/>
    <s v="COIN LONG"/>
    <n v="63081.408332069601"/>
    <n v="7.1779334920820906E-2"/>
    <n v="0"/>
    <n v="0"/>
    <x v="0"/>
    <s v="XLM COIN LONG"/>
    <b v="1"/>
  </r>
  <r>
    <s v="BINANCE"/>
    <x v="9"/>
    <s v="XTZ"/>
    <n v="63087.228199999998"/>
    <n v="46516.108013771802"/>
    <n v="0.73733003241647999"/>
    <n v="0"/>
    <x v="3"/>
    <d v="2022-12-29T00:00:00"/>
    <n v="1"/>
    <x v="38"/>
    <n v="1"/>
    <n v="63087.228199999998"/>
    <n v="46516.108013771867"/>
    <n v="0"/>
    <s v="COIN"/>
    <s v="LONG"/>
    <s v="COIN LONG"/>
    <n v="46516.108013771802"/>
    <n v="0.73733003241647999"/>
    <n v="0"/>
    <n v="0"/>
    <x v="0"/>
    <s v="XTZ COIN LONG"/>
    <b v="1"/>
  </r>
  <r>
    <s v="BINANCE"/>
    <x v="9"/>
    <s v="YFI"/>
    <n v="4.7879999999999999E-2"/>
    <n v="250.54797377785999"/>
    <n v="5232.8315325367603"/>
    <n v="0"/>
    <x v="3"/>
    <d v="2022-12-29T00:00:00"/>
    <n v="1"/>
    <x v="39"/>
    <n v="1"/>
    <n v="4.7879999999999999E-2"/>
    <n v="250.54797377786008"/>
    <n v="0"/>
    <s v="COIN"/>
    <s v="LONG"/>
    <s v="COIN LONG"/>
    <n v="250.54797377785999"/>
    <n v="5232.8315325367603"/>
    <n v="0"/>
    <n v="0"/>
    <x v="0"/>
    <s v="YFI COIN LONG"/>
    <b v="1"/>
  </r>
  <r>
    <s v="BINANCE"/>
    <x v="0"/>
    <s v="BTC"/>
    <n v="831.09033343999999"/>
    <n v="13756682.3637893"/>
    <n v="16552.571736514401"/>
    <n v="0"/>
    <x v="3"/>
    <d v="2022-12-29T00:00:00"/>
    <n v="1"/>
    <x v="0"/>
    <n v="1"/>
    <n v="831.09033343999999"/>
    <n v="13756682.363789273"/>
    <n v="0"/>
    <s v="COIN"/>
    <s v="LONG"/>
    <s v="COIN LONG"/>
    <n v="13756682.3637893"/>
    <n v="16552.571736514401"/>
    <n v="0"/>
    <n v="0"/>
    <x v="0"/>
    <s v="BTC COIN LONG"/>
    <b v="1"/>
  </r>
  <r>
    <s v="BINANCE"/>
    <x v="0"/>
    <s v="BTC"/>
    <n v="33.211465330000003"/>
    <n v="549735.162349588"/>
    <n v="16552.571736514401"/>
    <n v="0"/>
    <x v="4"/>
    <d v="2022-12-29T00:00:00"/>
    <n v="1"/>
    <x v="0"/>
    <n v="1"/>
    <n v="33.211465330000003"/>
    <n v="549735.16234958603"/>
    <n v="0"/>
    <s v="COIN"/>
    <s v="LONG"/>
    <s v="COIN LONG"/>
    <n v="549735.162349588"/>
    <n v="16552.571736514401"/>
    <n v="0"/>
    <n v="0"/>
    <x v="0"/>
    <s v="BTC COIN LONG"/>
    <b v="1"/>
  </r>
  <r>
    <s v="BINANCE"/>
    <x v="0"/>
    <s v="ETH"/>
    <n v="6998.1760528799996"/>
    <n v="8327731.9473081902"/>
    <n v="1189.9860598507"/>
    <n v="0"/>
    <x v="3"/>
    <d v="2022-12-29T00:00:00"/>
    <n v="1"/>
    <x v="1"/>
    <n v="1"/>
    <n v="6998.1760528799996"/>
    <n v="8327731.9473081948"/>
    <n v="0"/>
    <s v="COIN"/>
    <s v="LONG"/>
    <s v="COIN LONG"/>
    <n v="8327731.9473081902"/>
    <n v="1189.9860598507"/>
    <n v="0"/>
    <n v="0"/>
    <x v="0"/>
    <s v="ETH COIN LONG"/>
    <b v="1"/>
  </r>
  <r>
    <s v="BINANCE"/>
    <x v="0"/>
    <s v="ETH"/>
    <n v="238.68175088999999"/>
    <n v="284027.956299857"/>
    <n v="1189.9860598507"/>
    <n v="0"/>
    <x v="4"/>
    <d v="2022-12-29T00:00:00"/>
    <n v="1"/>
    <x v="1"/>
    <n v="1"/>
    <n v="238.68175088999999"/>
    <n v="284027.95629985741"/>
    <n v="0"/>
    <s v="COIN"/>
    <s v="LONG"/>
    <s v="COIN LONG"/>
    <n v="284027.956299857"/>
    <n v="1189.9860598507"/>
    <n v="0"/>
    <n v="0"/>
    <x v="0"/>
    <s v="ETH COIN LONG"/>
    <b v="1"/>
  </r>
  <r>
    <s v="BINANCE"/>
    <x v="10"/>
    <s v="BNB"/>
    <n v="2399.8395297299999"/>
    <n v="585901.44598779804"/>
    <n v="244.14192646193899"/>
    <n v="0"/>
    <x v="3"/>
    <d v="2022-12-29T00:00:00"/>
    <n v="1"/>
    <x v="17"/>
    <n v="1"/>
    <n v="2399.8395297299999"/>
    <n v="585901.44598779583"/>
    <n v="0"/>
    <s v="COIN"/>
    <s v="LONG"/>
    <s v="COIN LONG"/>
    <n v="585901.44598779804"/>
    <n v="244.14192646193899"/>
    <n v="0"/>
    <n v="0"/>
    <x v="0"/>
    <s v="BNB COIN LONG"/>
    <b v="1"/>
  </r>
  <r>
    <s v="BINANCE"/>
    <x v="10"/>
    <s v="ETC"/>
    <n v="0.15721859999999999"/>
    <n v="2.3763658959916198"/>
    <n v="15.115042978322"/>
    <n v="0"/>
    <x v="3"/>
    <d v="2022-12-29T00:00:00"/>
    <n v="1"/>
    <x v="40"/>
    <n v="1"/>
    <n v="0.15721859999999999"/>
    <n v="2.376365895991615"/>
    <n v="0"/>
    <s v="COIN"/>
    <s v="LONG"/>
    <s v="COIN LONG"/>
    <n v="2.3763658959916198"/>
    <n v="15.115042978322"/>
    <n v="0"/>
    <n v="0"/>
    <x v="0"/>
    <s v="ETC COIN LONG"/>
    <b v="1"/>
  </r>
  <r>
    <s v="BINANCE"/>
    <x v="10"/>
    <s v="ETH"/>
    <n v="7574.2115000000003"/>
    <n v="9013206.0993608609"/>
    <n v="1189.9860598507"/>
    <n v="0"/>
    <x v="3"/>
    <d v="2022-12-29T00:00:00"/>
    <n v="1"/>
    <x v="1"/>
    <n v="1"/>
    <n v="7574.2115000000003"/>
    <n v="9013206.0993608609"/>
    <n v="0"/>
    <s v="COIN"/>
    <s v="LONG"/>
    <s v="COIN LONG"/>
    <n v="9013206.0993608609"/>
    <n v="1189.9860598507"/>
    <n v="0"/>
    <n v="0"/>
    <x v="0"/>
    <s v="ETH COIN LONG"/>
    <b v="1"/>
  </r>
  <r>
    <s v="BINANCE"/>
    <x v="10"/>
    <s v="USDT"/>
    <n v="6761187.5402121898"/>
    <n v="6759061.3573764404"/>
    <n v="0.99968553115512604"/>
    <n v="0"/>
    <x v="3"/>
    <d v="2022-12-29T00:00:00"/>
    <n v="1"/>
    <x v="36"/>
    <n v="1"/>
    <n v="6761187.5402121898"/>
    <n v="6759061.3573764432"/>
    <n v="0"/>
    <s v="COIN"/>
    <s v="LONG"/>
    <s v="COIN LONG"/>
    <n v="6759061.3573764404"/>
    <n v="0.99968553115512604"/>
    <n v="0"/>
    <n v="0"/>
    <x v="0"/>
    <s v="USDT COIN LONG"/>
    <b v="1"/>
  </r>
  <r>
    <s v="BINANCE"/>
    <x v="1"/>
    <s v="BNB"/>
    <n v="61.951416739999999"/>
    <n v="15124.938229949999"/>
    <n v="244.14192646193899"/>
    <n v="0"/>
    <x v="3"/>
    <d v="2022-12-29T00:00:00"/>
    <n v="1"/>
    <x v="17"/>
    <n v="1"/>
    <n v="61.951416739999999"/>
    <n v="15124.938229950016"/>
    <n v="0"/>
    <s v="COIN"/>
    <s v="LONG"/>
    <s v="COIN LONG"/>
    <n v="15124.938229949999"/>
    <n v="244.14192646193899"/>
    <n v="0"/>
    <n v="0"/>
    <x v="0"/>
    <s v="BNB COIN LONG"/>
    <b v="1"/>
  </r>
  <r>
    <s v="BINANCE"/>
    <x v="1"/>
    <s v="BUSD"/>
    <n v="21276000"/>
    <n v="21280123.1711087"/>
    <n v="1.0001937944683501"/>
    <n v="0"/>
    <x v="3"/>
    <d v="2022-12-29T00:00:00"/>
    <n v="1"/>
    <x v="18"/>
    <n v="1"/>
    <n v="21276000"/>
    <n v="21280123.171108618"/>
    <n v="0"/>
    <s v="COIN"/>
    <s v="LONG"/>
    <s v="COIN LONG"/>
    <n v="21280123.1711087"/>
    <n v="1.0001937944683501"/>
    <n v="0"/>
    <n v="0"/>
    <x v="0"/>
    <s v="BUSD COIN LONG"/>
    <b v="1"/>
  </r>
  <r>
    <s v="BINANCE"/>
    <x v="1"/>
    <s v="USDT"/>
    <n v="17830119.693761799"/>
    <n v="17824512.676617801"/>
    <n v="0.99968553115512604"/>
    <n v="0"/>
    <x v="3"/>
    <d v="2022-12-29T00:00:00"/>
    <n v="1"/>
    <x v="36"/>
    <n v="1"/>
    <n v="17830119.693761799"/>
    <n v="17824512.676617738"/>
    <n v="0"/>
    <s v="COIN"/>
    <s v="LONG"/>
    <s v="COIN LONG"/>
    <n v="17824512.676617801"/>
    <n v="0.99968553115512604"/>
    <n v="0"/>
    <n v="0"/>
    <x v="0"/>
    <s v="USDT COIN LONG"/>
    <b v="1"/>
  </r>
  <r>
    <s v="BINANCE"/>
    <x v="1"/>
    <s v="USDT"/>
    <n v="386107.45201524999"/>
    <n v="385986.03325081698"/>
    <n v="0.99968553115512604"/>
    <n v="0"/>
    <x v="4"/>
    <d v="2022-12-29T00:00:00"/>
    <n v="1"/>
    <x v="36"/>
    <n v="1"/>
    <n v="386107.45201524999"/>
    <n v="385986.03325081751"/>
    <n v="0"/>
    <s v="COIN"/>
    <s v="LONG"/>
    <s v="COIN LONG"/>
    <n v="385986.03325081698"/>
    <n v="0.99968553115512604"/>
    <n v="0"/>
    <n v="0"/>
    <x v="0"/>
    <s v="USDT COIN LONG"/>
    <b v="1"/>
  </r>
  <r>
    <s v="BINANCE"/>
    <x v="2"/>
    <s v="USDT"/>
    <n v="2013866.04534641"/>
    <n v="2013232.7472174"/>
    <n v="0.99968553115512604"/>
    <n v="0"/>
    <x v="3"/>
    <d v="2022-12-29T00:00:00"/>
    <n v="1"/>
    <x v="36"/>
    <n v="1"/>
    <n v="2013866.04534641"/>
    <n v="2013232.7472173991"/>
    <n v="0"/>
    <s v="COIN"/>
    <s v="LONG"/>
    <s v="COIN LONG"/>
    <n v="2013232.7472174"/>
    <n v="0.99968553115512604"/>
    <n v="0"/>
    <n v="0"/>
    <x v="0"/>
    <s v="USDT COIN LONG"/>
    <b v="1"/>
  </r>
  <r>
    <s v="BINANCE"/>
    <x v="2"/>
    <s v="USDT"/>
    <n v="-7731.80453313"/>
    <n v="-7729.3731214896798"/>
    <n v="0.99968553115512604"/>
    <n v="0"/>
    <x v="4"/>
    <d v="2022-12-29T00:00:00"/>
    <n v="1"/>
    <x v="36"/>
    <n v="1"/>
    <n v="-7731.80453313"/>
    <n v="-7729.3731214896752"/>
    <n v="0"/>
    <s v="COIN"/>
    <s v="SHORT"/>
    <s v="COIN SHORT"/>
    <n v="-7729.3731214896798"/>
    <n v="0.99968553115512604"/>
    <n v="0"/>
    <n v="0"/>
    <x v="0"/>
    <s v="USDT COIN SHORT"/>
    <b v="1"/>
  </r>
  <r>
    <s v="BTFX"/>
    <x v="11"/>
    <s v="BTC"/>
    <n v="7.9996000000000008E-3"/>
    <n v="132.413952863421"/>
    <n v="16552.571736514401"/>
    <n v="0"/>
    <x v="3"/>
    <d v="2022-12-29T00:00:00"/>
    <n v="1"/>
    <x v="0"/>
    <n v="1"/>
    <n v="7.9996000000000008E-3"/>
    <n v="132.4139528634206"/>
    <n v="0"/>
    <s v="COIN"/>
    <s v="LONG"/>
    <s v="COIN LONG"/>
    <n v="132.413952863421"/>
    <n v="16552.571736514401"/>
    <n v="0"/>
    <n v="0"/>
    <x v="5"/>
    <s v="BTC COIN LONG"/>
    <b v="0"/>
  </r>
  <r>
    <s v="BTFX"/>
    <x v="11"/>
    <s v="ETH"/>
    <n v="0.02"/>
    <n v="23.799721197014001"/>
    <n v="1189.9860598507"/>
    <n v="0"/>
    <x v="3"/>
    <d v="2022-12-29T00:00:00"/>
    <n v="1"/>
    <x v="1"/>
    <n v="1"/>
    <n v="0.02"/>
    <n v="23.799721197014001"/>
    <n v="0"/>
    <s v="COIN"/>
    <s v="LONG"/>
    <s v="COIN LONG"/>
    <n v="23.799721197014001"/>
    <n v="1189.9860598507"/>
    <n v="0"/>
    <n v="0"/>
    <x v="5"/>
    <s v="ETH COIN LONG"/>
    <b v="0"/>
  </r>
  <r>
    <s v="BTFX"/>
    <x v="11"/>
    <s v="ETHW"/>
    <n v="0.02"/>
    <n v="5.9188231869449902E-2"/>
    <n v="2.9594115934724901"/>
    <n v="0"/>
    <x v="3"/>
    <d v="2022-12-29T00:00:00"/>
    <n v="1"/>
    <x v="41"/>
    <n v="1"/>
    <n v="0.02"/>
    <n v="5.9188231869449805E-2"/>
    <n v="0"/>
    <s v="COIN"/>
    <s v="LONG"/>
    <s v="COIN LONG"/>
    <n v="5.9188231869449902E-2"/>
    <n v="2.9594115934724901"/>
    <n v="0"/>
    <n v="0"/>
    <x v="5"/>
    <s v="ETHW COIN LONG"/>
    <b v="0"/>
  </r>
  <r>
    <s v="BTFX"/>
    <x v="11"/>
    <s v="USD"/>
    <n v="2.755467E-2"/>
    <n v="2.755467E-2"/>
    <n v="1"/>
    <n v="0"/>
    <x v="3"/>
    <d v="2022-12-29T00:00:00"/>
    <n v="1"/>
    <x v="42"/>
    <n v="1"/>
    <n v="2.755467E-2"/>
    <n v="2.755467E-2"/>
    <n v="0"/>
    <s v="CASH"/>
    <s v="LONG"/>
    <s v="CASH LONG"/>
    <n v="2.755467E-2"/>
    <n v="1"/>
    <n v="0"/>
    <n v="0"/>
    <x v="5"/>
    <s v="USD CASH LONG"/>
    <b v="0"/>
  </r>
  <r>
    <s v="BTFX"/>
    <x v="11"/>
    <s v="UST"/>
    <n v="29.9885932"/>
    <n v="0"/>
    <n v="0"/>
    <n v="0"/>
    <x v="3"/>
    <d v="2022-12-29T00:00:00"/>
    <n v="1"/>
    <x v="43"/>
    <n v="1"/>
    <n v="29.9885932"/>
    <n v="0"/>
    <n v="0"/>
    <s v="COIN"/>
    <s v="SHORT"/>
    <s v="COIN SHORT"/>
    <n v="0"/>
    <n v="0"/>
    <n v="0"/>
    <n v="0"/>
    <x v="5"/>
    <s v="UST COIN SHORT"/>
    <b v="0"/>
  </r>
  <r>
    <s v="BTSE"/>
    <x v="12"/>
    <s v="BCH"/>
    <n v="0.21932823000000001"/>
    <n v="21.752265001773299"/>
    <n v="99.176768087597907"/>
    <n v="0"/>
    <x v="3"/>
    <d v="2022-12-28T00:05:26"/>
    <n v="1"/>
    <x v="4"/>
    <n v="1"/>
    <n v="0.21932823000000001"/>
    <n v="21.752265001773335"/>
    <n v="0"/>
    <s v="COIN"/>
    <s v="LONG"/>
    <s v="COIN LONG"/>
    <n v="21.752265001773299"/>
    <n v="99.176768087597907"/>
    <n v="0"/>
    <n v="0"/>
    <x v="6"/>
    <s v="BCH COIN LONG"/>
    <b v="1"/>
  </r>
  <r>
    <s v="BTSE"/>
    <x v="12"/>
    <s v="BTC"/>
    <n v="5.7861299999999997E-2"/>
    <n v="957.75331901798404"/>
    <n v="16552.571736514401"/>
    <n v="0"/>
    <x v="3"/>
    <d v="2022-12-28T00:05:27"/>
    <n v="1"/>
    <x v="0"/>
    <n v="1"/>
    <n v="5.7861299999999997E-2"/>
    <n v="957.75331901798063"/>
    <n v="0"/>
    <s v="COIN"/>
    <s v="LONG"/>
    <s v="COIN LONG"/>
    <n v="957.75331901798404"/>
    <n v="16552.571736514401"/>
    <n v="0"/>
    <n v="0"/>
    <x v="6"/>
    <s v="BTC COIN LONG"/>
    <b v="1"/>
  </r>
  <r>
    <s v="BTSE"/>
    <x v="12"/>
    <s v="ETH"/>
    <n v="0.73541904000000002"/>
    <n v="875.13840574878395"/>
    <n v="1189.9860598507"/>
    <n v="0"/>
    <x v="3"/>
    <d v="2022-12-28T00:05:27"/>
    <n v="1"/>
    <x v="1"/>
    <n v="1"/>
    <n v="0.73541904000000002"/>
    <n v="875.13840574878441"/>
    <n v="0"/>
    <s v="COIN"/>
    <s v="LONG"/>
    <s v="COIN LONG"/>
    <n v="875.13840574878395"/>
    <n v="1189.9860598507"/>
    <n v="0"/>
    <n v="0"/>
    <x v="6"/>
    <s v="ETH COIN LONG"/>
    <b v="1"/>
  </r>
  <r>
    <s v="BTSE"/>
    <x v="12"/>
    <s v="SGB"/>
    <n v="22277.5319929"/>
    <n v="223.81408498233"/>
    <n v="1.0046628372194E-2"/>
    <n v="0"/>
    <x v="3"/>
    <d v="2022-12-28T00:05:28"/>
    <n v="1"/>
    <x v="44"/>
    <n v="1"/>
    <n v="22277.5319929"/>
    <n v="223.81408498232867"/>
    <n v="0"/>
    <s v="COIN"/>
    <s v="LONG"/>
    <s v="COIN LONG"/>
    <n v="223.81408498233"/>
    <n v="1.0046628372194E-2"/>
    <n v="0"/>
    <n v="0"/>
    <x v="6"/>
    <s v="SGB COIN LONG"/>
    <b v="1"/>
  </r>
  <r>
    <s v="BTSE"/>
    <x v="12"/>
    <s v="USD"/>
    <n v="114736.84"/>
    <n v="114736.84"/>
    <n v="1"/>
    <n v="0"/>
    <x v="3"/>
    <d v="2022-12-28T00:05:29"/>
    <n v="1"/>
    <x v="42"/>
    <n v="1"/>
    <n v="114736.84"/>
    <n v="114736.84"/>
    <n v="0"/>
    <s v="CASH"/>
    <s v="LONG"/>
    <s v="CASH LONG"/>
    <n v="114736.84"/>
    <n v="1"/>
    <n v="0"/>
    <n v="0"/>
    <x v="6"/>
    <s v="USD CASH LONG"/>
    <b v="1"/>
  </r>
  <r>
    <s v="BTSE"/>
    <x v="12"/>
    <s v="XRP"/>
    <n v="116647.68407285"/>
    <n v="41588.477415008201"/>
    <n v="0.35653067393121102"/>
    <n v="0"/>
    <x v="3"/>
    <d v="2022-12-28T00:05:30"/>
    <n v="1"/>
    <x v="45"/>
    <n v="1"/>
    <n v="116647.68407285"/>
    <n v="41588.477415008201"/>
    <n v="0"/>
    <s v="COIN"/>
    <s v="LONG"/>
    <s v="COIN LONG"/>
    <n v="41588.477415008201"/>
    <n v="0.35653067393121102"/>
    <n v="0"/>
    <n v="0"/>
    <x v="6"/>
    <s v="XRP COIN LONG"/>
    <b v="1"/>
  </r>
  <r>
    <s v="BULL"/>
    <x v="13"/>
    <s v="BTC"/>
    <n v="2289.3328295599999"/>
    <n v="37894345.890049502"/>
    <n v="16552.571736514401"/>
    <n v="0"/>
    <x v="3"/>
    <d v="2022-12-29T00:00:00"/>
    <n v="1"/>
    <x v="0"/>
    <n v="1"/>
    <n v="2289.3328295599999"/>
    <n v="37894345.890049398"/>
    <n v="0"/>
    <s v="COIN"/>
    <s v="LONG"/>
    <s v="COIN LONG"/>
    <n v="37894345.890049502"/>
    <n v="16552.571736514401"/>
    <n v="0"/>
    <n v="0"/>
    <x v="7"/>
    <s v="BTC COIN LONG"/>
    <b v="1"/>
  </r>
  <r>
    <s v="BULL"/>
    <x v="13"/>
    <s v="USD"/>
    <n v="40996230.723200001"/>
    <n v="40996230.723200001"/>
    <n v="1"/>
    <n v="0"/>
    <x v="3"/>
    <d v="2022-12-29T00:00:00"/>
    <n v="1"/>
    <x v="42"/>
    <n v="1"/>
    <n v="40996230.723200001"/>
    <n v="40996230.723200001"/>
    <n v="0"/>
    <s v="CASH"/>
    <s v="LONG"/>
    <s v="CASH LONG"/>
    <n v="40996230.723200001"/>
    <n v="1"/>
    <n v="0"/>
    <n v="0"/>
    <x v="7"/>
    <s v="USD CASH LONG"/>
    <b v="1"/>
  </r>
  <r>
    <s v="BULL"/>
    <x v="13"/>
    <s v="USDC"/>
    <n v="111.8"/>
    <n v="111.82070447760201"/>
    <n v="1.0001851921073499"/>
    <n v="0"/>
    <x v="3"/>
    <d v="2022-12-29T00:00:00"/>
    <n v="1"/>
    <x v="46"/>
    <n v="1"/>
    <n v="111.8"/>
    <n v="111.82070447760172"/>
    <n v="0"/>
    <s v="COIN"/>
    <s v="LONG"/>
    <s v="COIN LONG"/>
    <n v="111.82070447760201"/>
    <n v="1.0001851921073499"/>
    <n v="0"/>
    <n v="0"/>
    <x v="7"/>
    <s v="USDC COIN LONG"/>
    <b v="1"/>
  </r>
  <r>
    <s v="BULL"/>
    <x v="14"/>
    <s v="EOS"/>
    <n v="3751023.9454999999"/>
    <n v="3267352.5660131699"/>
    <n v="0.87105617385698697"/>
    <n v="0"/>
    <x v="3"/>
    <d v="2022-12-29T00:00:00"/>
    <n v="1"/>
    <x v="3"/>
    <n v="1"/>
    <n v="3751023.9454999999"/>
    <n v="3267352.566013169"/>
    <n v="0"/>
    <s v="COIN"/>
    <s v="LONG"/>
    <s v="COIN LONG"/>
    <n v="3267352.5660131699"/>
    <n v="0.87105617385698697"/>
    <n v="0"/>
    <n v="0"/>
    <x v="7"/>
    <s v="EOS COIN LONG"/>
    <b v="1"/>
  </r>
  <r>
    <s v="BULL"/>
    <x v="14"/>
    <s v="LINK"/>
    <n v="80893.328767839994"/>
    <n v="459226.279350236"/>
    <n v="5.67693635983498"/>
    <n v="0"/>
    <x v="3"/>
    <d v="2022-12-29T00:00:00"/>
    <n v="1"/>
    <x v="9"/>
    <n v="1"/>
    <n v="80893.328767839994"/>
    <n v="459226.27935023583"/>
    <n v="0"/>
    <s v="COIN"/>
    <s v="LONG"/>
    <s v="COIN LONG"/>
    <n v="459226.279350236"/>
    <n v="5.67693635983498"/>
    <n v="0"/>
    <n v="0"/>
    <x v="7"/>
    <s v="LINK COIN LONG"/>
    <b v="1"/>
  </r>
  <r>
    <s v="BULL"/>
    <x v="14"/>
    <s v="LTC"/>
    <n v="5451.4804892000002"/>
    <n v="361646.11433261901"/>
    <n v="66.339064232015801"/>
    <n v="0"/>
    <x v="3"/>
    <d v="2022-12-29T00:00:00"/>
    <n v="1"/>
    <x v="5"/>
    <n v="1"/>
    <n v="5451.4804892000002"/>
    <n v="361646.11433261971"/>
    <n v="0"/>
    <s v="COIN"/>
    <s v="LONG"/>
    <s v="COIN LONG"/>
    <n v="361646.11433261901"/>
    <n v="66.339064232015801"/>
    <n v="0"/>
    <n v="0"/>
    <x v="7"/>
    <s v="LTC COIN LONG"/>
    <b v="1"/>
  </r>
  <r>
    <s v="BULL"/>
    <x v="14"/>
    <s v="USD"/>
    <n v="4601230.3028999995"/>
    <n v="4601230.3028999995"/>
    <n v="1"/>
    <n v="0"/>
    <x v="3"/>
    <d v="2022-12-29T00:00:00"/>
    <n v="1"/>
    <x v="42"/>
    <n v="1"/>
    <n v="4601230.3028999995"/>
    <n v="4601230.3028999995"/>
    <n v="0"/>
    <s v="CASH"/>
    <s v="LONG"/>
    <s v="CASH LONG"/>
    <n v="4601230.3028999995"/>
    <n v="1"/>
    <n v="0"/>
    <n v="0"/>
    <x v="7"/>
    <s v="USD CASH LONG"/>
    <b v="1"/>
  </r>
  <r>
    <s v="BULL"/>
    <x v="14"/>
    <s v="USDC"/>
    <n v="10.7"/>
    <n v="10.7019815555487"/>
    <n v="1.0001851921073499"/>
    <n v="0"/>
    <x v="3"/>
    <d v="2022-12-29T00:00:00"/>
    <n v="1"/>
    <x v="46"/>
    <n v="1"/>
    <n v="10.7"/>
    <n v="10.701981555548643"/>
    <n v="0"/>
    <s v="COIN"/>
    <s v="LONG"/>
    <s v="COIN LONG"/>
    <n v="10.7019815555487"/>
    <n v="1.0001851921073499"/>
    <n v="0"/>
    <n v="0"/>
    <x v="7"/>
    <s v="USDC COIN LONG"/>
    <b v="1"/>
  </r>
  <r>
    <s v="BULL"/>
    <x v="15"/>
    <s v="ETH"/>
    <n v="16074.66658442"/>
    <n v="19128629.152207602"/>
    <n v="1189.9860598507"/>
    <n v="0"/>
    <x v="3"/>
    <d v="2022-12-29T00:00:00"/>
    <n v="1"/>
    <x v="1"/>
    <n v="1"/>
    <n v="16074.66658442"/>
    <n v="19128629.152207665"/>
    <n v="0"/>
    <s v="COIN"/>
    <s v="LONG"/>
    <s v="COIN LONG"/>
    <n v="19128629.152207602"/>
    <n v="1189.9860598507"/>
    <n v="0"/>
    <n v="0"/>
    <x v="7"/>
    <s v="ETH COIN LONG"/>
    <b v="1"/>
  </r>
  <r>
    <s v="BULL"/>
    <x v="15"/>
    <s v="USD"/>
    <n v="7012148.6149000004"/>
    <n v="7012148.6149000004"/>
    <n v="1"/>
    <n v="0"/>
    <x v="3"/>
    <d v="2022-12-29T00:00:00"/>
    <n v="1"/>
    <x v="42"/>
    <n v="1"/>
    <n v="7012148.6149000004"/>
    <n v="7012148.6149000004"/>
    <n v="0"/>
    <s v="CASH"/>
    <s v="LONG"/>
    <s v="CASH LONG"/>
    <n v="7012148.6149000004"/>
    <n v="1"/>
    <n v="0"/>
    <n v="0"/>
    <x v="7"/>
    <s v="USD CASH LONG"/>
    <b v="1"/>
  </r>
  <r>
    <s v="BULL"/>
    <x v="15"/>
    <s v="USDC"/>
    <n v="10.6"/>
    <n v="10.601963036338001"/>
    <n v="1.0001851921073499"/>
    <n v="0"/>
    <x v="3"/>
    <d v="2022-12-29T00:00:00"/>
    <n v="1"/>
    <x v="46"/>
    <n v="1"/>
    <n v="10.6"/>
    <n v="10.601963036337908"/>
    <n v="0"/>
    <s v="COIN"/>
    <s v="LONG"/>
    <s v="COIN LONG"/>
    <n v="10.601963036338001"/>
    <n v="1.0001851921073499"/>
    <n v="0"/>
    <n v="0"/>
    <x v="7"/>
    <s v="USDC COIN LONG"/>
    <b v="1"/>
  </r>
  <r>
    <s v="BULL"/>
    <x v="16"/>
    <s v="BTC"/>
    <n v="68.343843379999996"/>
    <n v="1131266.37029655"/>
    <n v="16552.571736514401"/>
    <n v="0"/>
    <x v="3"/>
    <d v="2022-12-29T00:00:00"/>
    <n v="1"/>
    <x v="0"/>
    <n v="1"/>
    <n v="68.343843379999996"/>
    <n v="1131266.3702965549"/>
    <n v="0"/>
    <s v="COIN"/>
    <s v="LONG"/>
    <s v="COIN LONG"/>
    <n v="1131266.37029655"/>
    <n v="16552.571736514401"/>
    <n v="0"/>
    <n v="0"/>
    <x v="7"/>
    <s v="BTC COIN LONG"/>
    <b v="1"/>
  </r>
  <r>
    <s v="BULL"/>
    <x v="16"/>
    <s v="ETH"/>
    <n v="1068.9380113899999"/>
    <n v="1272021.33239862"/>
    <n v="1189.9860598507"/>
    <n v="0"/>
    <x v="3"/>
    <d v="2022-12-29T00:00:00"/>
    <n v="1"/>
    <x v="1"/>
    <n v="1"/>
    <n v="1068.9380113899999"/>
    <n v="1272021.3323986288"/>
    <n v="0"/>
    <s v="COIN"/>
    <s v="LONG"/>
    <s v="COIN LONG"/>
    <n v="1272021.33239862"/>
    <n v="1189.9860598507"/>
    <n v="0"/>
    <n v="0"/>
    <x v="7"/>
    <s v="ETH COIN LONG"/>
    <b v="1"/>
  </r>
  <r>
    <s v="BULL"/>
    <x v="16"/>
    <s v="USDC"/>
    <n v="0.5"/>
    <n v="0.50009259605367895"/>
    <n v="1.0001851921073499"/>
    <n v="0"/>
    <x v="3"/>
    <d v="2022-12-29T00:00:00"/>
    <n v="1"/>
    <x v="46"/>
    <n v="1"/>
    <n v="0.5"/>
    <n v="0.50009259605367495"/>
    <n v="0"/>
    <s v="COIN"/>
    <s v="LONG"/>
    <s v="COIN LONG"/>
    <n v="0.50009259605367895"/>
    <n v="1.0001851921073499"/>
    <n v="0"/>
    <n v="0"/>
    <x v="7"/>
    <s v="USDC COIN LONG"/>
    <b v="1"/>
  </r>
  <r>
    <s v="DEFI"/>
    <x v="17"/>
    <s v="CRV"/>
    <n v="0.26739257999999999"/>
    <n v="0.136276594014341"/>
    <n v="0.50964987141506002"/>
    <n v="0"/>
    <x v="3"/>
    <d v="2022-12-29T00:00:00"/>
    <n v="1"/>
    <x v="19"/>
    <n v="1"/>
    <n v="0.26739257999999999"/>
    <n v="0.13627659401434114"/>
    <n v="0"/>
    <s v="COIN"/>
    <s v="LONG"/>
    <s v="COIN LONG"/>
    <n v="0.136276594014341"/>
    <n v="0.50964987141506002"/>
    <n v="0"/>
    <n v="0"/>
    <x v="8"/>
    <s v="CRV COIN LONG"/>
    <b v="0"/>
  </r>
  <r>
    <s v="DEFI"/>
    <x v="17"/>
    <s v="CRV"/>
    <n v="9.7777784299999997"/>
    <n v="4.98324351957445"/>
    <n v="0.50964987141506002"/>
    <n v="0"/>
    <x v="3"/>
    <d v="2022-12-29T00:00:00"/>
    <n v="1"/>
    <x v="19"/>
    <n v="1"/>
    <n v="9.7777784299999997"/>
    <n v="4.9832435195744473"/>
    <n v="0"/>
    <s v="COIN"/>
    <s v="LONG"/>
    <s v="COIN LONG"/>
    <n v="4.98324351957445"/>
    <n v="0.50964987141506002"/>
    <n v="0"/>
    <n v="0"/>
    <x v="8"/>
    <s v="CRV COIN LONG"/>
    <b v="0"/>
  </r>
  <r>
    <s v="DEFI"/>
    <x v="17"/>
    <s v="CVX"/>
    <n v="2.861884E-2"/>
    <n v="9.1589557850763004E-2"/>
    <n v="3.2003239072849499"/>
    <n v="0"/>
    <x v="3"/>
    <d v="2022-12-29T00:00:00"/>
    <n v="1"/>
    <x v="47"/>
    <n v="1"/>
    <n v="2.861884E-2"/>
    <n v="9.1589557850762809E-2"/>
    <n v="0"/>
    <s v="COIN"/>
    <s v="LONG"/>
    <s v="COIN LONG"/>
    <n v="9.1589557850763004E-2"/>
    <n v="3.2003239072849499"/>
    <n v="0"/>
    <n v="0"/>
    <x v="8"/>
    <s v="CVX COIN LONG"/>
    <b v="0"/>
  </r>
  <r>
    <s v="DEFI"/>
    <x v="17"/>
    <s v="ETH"/>
    <n v="3.67060545"/>
    <n v="4367.9693167120004"/>
    <n v="1189.9860598507"/>
    <n v="0"/>
    <x v="3"/>
    <d v="2022-12-29T00:00:00"/>
    <n v="1"/>
    <x v="1"/>
    <n v="1"/>
    <n v="3.67060545"/>
    <n v="4367.9693167120058"/>
    <n v="0"/>
    <s v="COIN"/>
    <s v="LONG"/>
    <s v="COIN LONG"/>
    <n v="4367.9693167120004"/>
    <n v="1189.9860598507"/>
    <n v="0"/>
    <n v="0"/>
    <x v="8"/>
    <s v="ETH COIN LONG"/>
    <b v="0"/>
  </r>
  <r>
    <s v="DEFI"/>
    <x v="17"/>
    <s v="USDC"/>
    <n v="13972.219738"/>
    <n v="13974.807282817699"/>
    <n v="1.0001851921073499"/>
    <n v="0"/>
    <x v="3"/>
    <d v="2022-12-29T00:00:00"/>
    <n v="1"/>
    <x v="46"/>
    <n v="1"/>
    <n v="13972.219738"/>
    <n v="13974.807282817635"/>
    <n v="0"/>
    <s v="COIN"/>
    <s v="LONG"/>
    <s v="COIN LONG"/>
    <n v="13974.807282817699"/>
    <n v="1.0001851921073499"/>
    <n v="0"/>
    <n v="0"/>
    <x v="8"/>
    <s v="USDC COIN LONG"/>
    <b v="0"/>
  </r>
  <r>
    <s v="DEFI"/>
    <x v="18"/>
    <s v="$ PLEASE VISIT ACADY.SITE TO RECEIVE REWARD."/>
    <n v="180000"/>
    <n v="0"/>
    <n v="0"/>
    <n v="0"/>
    <x v="3"/>
    <d v="2022-12-29T00:00:00"/>
    <n v="1"/>
    <x v="48"/>
    <n v="1"/>
    <n v="180000"/>
    <n v="0"/>
    <n v="0"/>
    <s v="COIN"/>
    <s v="SHORT"/>
    <s v="COIN SHORT"/>
    <n v="0"/>
    <n v="0"/>
    <n v="0"/>
    <n v="0"/>
    <x v="8"/>
    <s v="$ PLEASE VISIT ACADY.SITE TO RECEIVE REWARD. COIN SHORT"/>
    <b v="0"/>
  </r>
  <r>
    <s v="DEFI"/>
    <x v="18"/>
    <s v="$ USDCBONUS.COM &lt;- VISIT TO CLAIM BONUS"/>
    <n v="7000"/>
    <n v="0"/>
    <n v="0"/>
    <n v="0"/>
    <x v="3"/>
    <d v="2022-12-29T00:00:00"/>
    <n v="1"/>
    <x v="49"/>
    <n v="1"/>
    <n v="7000"/>
    <n v="0"/>
    <n v="0"/>
    <s v="COIN"/>
    <s v="SHORT"/>
    <s v="COIN SHORT"/>
    <n v="0"/>
    <n v="0"/>
    <n v="0"/>
    <n v="0"/>
    <x v="8"/>
    <s v="$ USDCBONUS.COM &lt;- VISIT TO CLAIM BONUS COIN SHORT"/>
    <b v="0"/>
  </r>
  <r>
    <s v="DEFI"/>
    <x v="18"/>
    <s v="$ USDCGIFT.COM &lt;- VISIT TO CLAIM BONUS"/>
    <n v="7000"/>
    <n v="0"/>
    <n v="0"/>
    <n v="0"/>
    <x v="3"/>
    <d v="2022-12-29T00:00:00"/>
    <n v="1"/>
    <x v="50"/>
    <n v="1"/>
    <n v="7000"/>
    <n v="0"/>
    <n v="0"/>
    <s v="COIN"/>
    <s v="SHORT"/>
    <s v="COIN SHORT"/>
    <n v="0"/>
    <n v="0"/>
    <n v="0"/>
    <n v="0"/>
    <x v="8"/>
    <s v="$ USDCGIFT.COM &lt;- VISIT TO CLAIM BONUS COIN SHORT"/>
    <b v="0"/>
  </r>
  <r>
    <s v="DEFI"/>
    <x v="18"/>
    <s v="$ USDCXMAS.COM &lt;- VISIT TO CLAIM GIFT"/>
    <n v="7000"/>
    <n v="0"/>
    <n v="0"/>
    <n v="0"/>
    <x v="3"/>
    <d v="2022-12-29T00:00:00"/>
    <n v="1"/>
    <x v="51"/>
    <n v="1"/>
    <n v="7000"/>
    <n v="0"/>
    <n v="0"/>
    <s v="COIN"/>
    <s v="SHORT"/>
    <s v="COIN SHORT"/>
    <n v="0"/>
    <n v="0"/>
    <n v="0"/>
    <n v="0"/>
    <x v="8"/>
    <s v="$ USDCXMAS.COM &lt;- VISIT TO CLAIM GIFT COIN SHORT"/>
    <b v="0"/>
  </r>
  <r>
    <s v="DEFI"/>
    <x v="18"/>
    <s v="927$ VISIT AUSDBONUS.COM TO CLAIM"/>
    <n v="8"/>
    <n v="0"/>
    <n v="0"/>
    <n v="0"/>
    <x v="3"/>
    <d v="2022-12-29T00:00:00"/>
    <n v="1"/>
    <x v="52"/>
    <n v="1"/>
    <n v="8"/>
    <n v="0"/>
    <n v="0"/>
    <s v="COIN"/>
    <s v="SHORT"/>
    <s v="COIN SHORT"/>
    <n v="0"/>
    <n v="0"/>
    <n v="0"/>
    <n v="0"/>
    <x v="8"/>
    <s v="927$ VISIT AUSDBONUS.COM TO CLAIM COIN SHORT"/>
    <b v="0"/>
  </r>
  <r>
    <s v="DEFI"/>
    <x v="18"/>
    <s v="AAVE"/>
    <n v="230.62351240000001"/>
    <n v="12395.381073908"/>
    <n v="53.747256491389997"/>
    <n v="0"/>
    <x v="3"/>
    <d v="2022-12-29T00:00:00"/>
    <n v="1"/>
    <x v="12"/>
    <n v="1"/>
    <n v="230.62351240000001"/>
    <n v="12395.381073908062"/>
    <n v="0"/>
    <s v="COIN"/>
    <s v="LONG"/>
    <s v="COIN LONG"/>
    <n v="12395.381073908"/>
    <n v="53.747256491389997"/>
    <n v="0"/>
    <n v="0"/>
    <x v="8"/>
    <s v="AAVE COIN LONG"/>
    <b v="0"/>
  </r>
  <r>
    <s v="DEFI"/>
    <x v="18"/>
    <s v="AVAX"/>
    <n v="69.006194350000001"/>
    <n v="773.07043589060004"/>
    <n v="11.2029136394564"/>
    <n v="0"/>
    <x v="3"/>
    <d v="2022-12-29T00:00:00"/>
    <n v="1"/>
    <x v="15"/>
    <n v="1"/>
    <n v="69.006194350000001"/>
    <n v="773.07043589059413"/>
    <n v="0"/>
    <s v="COIN"/>
    <s v="LONG"/>
    <s v="COIN LONG"/>
    <n v="773.07043589060004"/>
    <n v="11.2029136394564"/>
    <n v="0"/>
    <n v="0"/>
    <x v="8"/>
    <s v="AVAX COIN LONG"/>
    <b v="0"/>
  </r>
  <r>
    <s v="DEFI"/>
    <x v="18"/>
    <s v="BONUS. VISIT HTTPS://BITBONUS.TECH TO CLAIM REWARD."/>
    <n v="25"/>
    <n v="0"/>
    <n v="0"/>
    <n v="0"/>
    <x v="3"/>
    <d v="2022-12-29T00:00:00"/>
    <n v="1"/>
    <x v="53"/>
    <n v="1"/>
    <n v="25"/>
    <n v="0"/>
    <n v="0"/>
    <s v="COIN"/>
    <s v="SHORT"/>
    <s v="COIN SHORT"/>
    <n v="0"/>
    <n v="0"/>
    <n v="0"/>
    <n v="0"/>
    <x v="8"/>
    <s v="BONUS. VISIT HTTPS://BITBONUS.TECH TO CLAIM REWARD. COIN SHORT"/>
    <b v="0"/>
  </r>
  <r>
    <s v="DEFI"/>
    <x v="18"/>
    <s v="ETH"/>
    <n v="16.8835707"/>
    <n v="20091.213773503699"/>
    <n v="1189.9860598507"/>
    <n v="0"/>
    <x v="3"/>
    <d v="2022-12-29T00:00:00"/>
    <n v="1"/>
    <x v="1"/>
    <n v="1"/>
    <n v="16.8835707"/>
    <n v="20091.213773503725"/>
    <n v="0"/>
    <s v="COIN"/>
    <s v="LONG"/>
    <s v="COIN LONG"/>
    <n v="20091.213773503699"/>
    <n v="1189.9860598507"/>
    <n v="0"/>
    <n v="0"/>
    <x v="8"/>
    <s v="ETH COIN LONG"/>
    <b v="0"/>
  </r>
  <r>
    <s v="DEFI"/>
    <x v="18"/>
    <s v="INVITATION TOKEN. PLEASE VISIT HTTPS://AAKER.SITE AND CLAIM REWARDS."/>
    <n v="480000"/>
    <n v="0"/>
    <n v="0"/>
    <n v="0"/>
    <x v="3"/>
    <d v="2022-12-29T00:00:00"/>
    <n v="1"/>
    <x v="54"/>
    <n v="1"/>
    <n v="480000"/>
    <n v="0"/>
    <n v="0"/>
    <s v="COIN"/>
    <s v="SHORT"/>
    <s v="COIN SHORT"/>
    <n v="0"/>
    <n v="0"/>
    <n v="0"/>
    <n v="0"/>
    <x v="8"/>
    <s v="INVITATION TOKEN. PLEASE VISIT HTTPS://AAKER.SITE AND CLAIM REWARDS. COIN SHORT"/>
    <b v="0"/>
  </r>
  <r>
    <s v="DEFI"/>
    <x v="18"/>
    <s v="OAAVEUSDC/AAVE-02DEC22-67.5C"/>
    <n v="34311.93215886"/>
    <n v="0"/>
    <n v="0"/>
    <n v="0"/>
    <x v="3"/>
    <d v="2022-12-29T00:00:00"/>
    <n v="1"/>
    <x v="55"/>
    <n v="1"/>
    <n v="34311.93215886"/>
    <n v="0"/>
    <n v="0"/>
    <s v="COIN"/>
    <s v="SHORT"/>
    <s v="COIN SHORT"/>
    <n v="0"/>
    <n v="0"/>
    <n v="0"/>
    <n v="0"/>
    <x v="8"/>
    <s v="OAAVEUSDC/AAVE-02DEC22-67.5C COIN SHORT"/>
    <b v="0"/>
  </r>
  <r>
    <s v="DEFI"/>
    <x v="18"/>
    <s v="OAAVEUSDC/AAVE-16DEC22-72.5C"/>
    <n v="33793.379334129997"/>
    <n v="0"/>
    <n v="0"/>
    <n v="0"/>
    <x v="3"/>
    <d v="2022-12-29T00:00:00"/>
    <n v="1"/>
    <x v="56"/>
    <n v="1"/>
    <n v="33793.379334129997"/>
    <n v="0"/>
    <n v="0"/>
    <s v="COIN"/>
    <s v="SHORT"/>
    <s v="COIN SHORT"/>
    <n v="0"/>
    <n v="0"/>
    <n v="0"/>
    <n v="0"/>
    <x v="8"/>
    <s v="OAAVEUSDC/AAVE-16DEC22-72.5C COIN SHORT"/>
    <b v="0"/>
  </r>
  <r>
    <s v="DEFI"/>
    <x v="18"/>
    <s v="OAAVEUSDC/AAVE-25NOV22-72.5C"/>
    <n v="33991.374100820001"/>
    <n v="0"/>
    <n v="0"/>
    <n v="0"/>
    <x v="3"/>
    <d v="2022-12-29T00:00:00"/>
    <n v="1"/>
    <x v="57"/>
    <n v="1"/>
    <n v="33991.374100820001"/>
    <n v="0"/>
    <n v="0"/>
    <s v="COIN"/>
    <s v="SHORT"/>
    <s v="COIN SHORT"/>
    <n v="0"/>
    <n v="0"/>
    <n v="0"/>
    <n v="0"/>
    <x v="8"/>
    <s v="OAAVEUSDC/AAVE-25NOV22-72.5C COIN SHORT"/>
    <b v="0"/>
  </r>
  <r>
    <s v="DEFI"/>
    <x v="18"/>
    <s v="OWAVAXUSDC.E/WAVAX-09DEC22-15.5C"/>
    <n v="29214.150499390002"/>
    <n v="0"/>
    <n v="0"/>
    <n v="0"/>
    <x v="3"/>
    <d v="2022-12-29T00:00:00"/>
    <n v="1"/>
    <x v="58"/>
    <n v="1"/>
    <n v="29214.150499390002"/>
    <n v="0"/>
    <n v="0"/>
    <s v="COIN"/>
    <s v="SHORT"/>
    <s v="COIN SHORT"/>
    <n v="0"/>
    <n v="0"/>
    <n v="0"/>
    <n v="0"/>
    <x v="8"/>
    <s v="OWAVAXUSDC.E/WAVAX-09DEC22-15.5C COIN SHORT"/>
    <b v="0"/>
  </r>
  <r>
    <s v="DEFI"/>
    <x v="18"/>
    <s v="OWAVAXUSDC.E/WAVAX-16DEC22-15.25C"/>
    <n v="20213.414599259999"/>
    <n v="0"/>
    <n v="0"/>
    <n v="0"/>
    <x v="3"/>
    <d v="2022-12-29T00:00:00"/>
    <n v="1"/>
    <x v="59"/>
    <n v="1"/>
    <n v="20213.414599259999"/>
    <n v="0"/>
    <n v="0"/>
    <s v="COIN"/>
    <s v="SHORT"/>
    <s v="COIN SHORT"/>
    <n v="0"/>
    <n v="0"/>
    <n v="0"/>
    <n v="0"/>
    <x v="8"/>
    <s v="OWAVAXUSDC.E/WAVAX-16DEC22-15.25C COIN SHORT"/>
    <b v="0"/>
  </r>
  <r>
    <s v="DEFI"/>
    <x v="18"/>
    <s v="OWAVAXUSDC.E/WAVAX-25NOV22-15.5C"/>
    <n v="31925.004081070001"/>
    <n v="0"/>
    <n v="0"/>
    <n v="0"/>
    <x v="3"/>
    <d v="2022-12-29T00:00:00"/>
    <n v="1"/>
    <x v="60"/>
    <n v="1"/>
    <n v="31925.004081070001"/>
    <n v="0"/>
    <n v="0"/>
    <s v="COIN"/>
    <s v="SHORT"/>
    <s v="COIN SHORT"/>
    <n v="0"/>
    <n v="0"/>
    <n v="0"/>
    <n v="0"/>
    <x v="8"/>
    <s v="OWAVAXUSDC.E/WAVAX-25NOV22-15.5C COIN SHORT"/>
    <b v="0"/>
  </r>
  <r>
    <s v="DEFI"/>
    <x v="18"/>
    <s v="OWAVAXUSDC.E/WAVAX-30DEC22-13.25C"/>
    <n v="17599.94336709"/>
    <n v="0"/>
    <n v="0"/>
    <n v="0"/>
    <x v="3"/>
    <d v="2022-12-29T00:00:00"/>
    <n v="1"/>
    <x v="61"/>
    <n v="1"/>
    <n v="17599.94336709"/>
    <n v="0"/>
    <n v="0"/>
    <s v="COIN"/>
    <s v="SHORT"/>
    <s v="COIN SHORT"/>
    <n v="0"/>
    <n v="0"/>
    <n v="0"/>
    <n v="0"/>
    <x v="8"/>
    <s v="OWAVAXUSDC.E/WAVAX-30DEC22-13.25C COIN SHORT"/>
    <b v="0"/>
  </r>
  <r>
    <s v="DEFI"/>
    <x v="18"/>
    <s v="OWETHUSDC/WETH-09DEC22-1450C"/>
    <n v="2698"/>
    <n v="0"/>
    <n v="0"/>
    <n v="0"/>
    <x v="3"/>
    <d v="2022-12-29T00:00:00"/>
    <n v="1"/>
    <x v="62"/>
    <n v="1"/>
    <n v="2698"/>
    <n v="0"/>
    <n v="0"/>
    <s v="COIN"/>
    <s v="SHORT"/>
    <s v="COIN SHORT"/>
    <n v="0"/>
    <n v="0"/>
    <n v="0"/>
    <n v="0"/>
    <x v="8"/>
    <s v="OWETHUSDC/WETH-09DEC22-1450C COIN SHORT"/>
    <b v="0"/>
  </r>
  <r>
    <s v="DEFI"/>
    <x v="18"/>
    <s v="OWETHUSDC/WETH-16DEC22-1450C"/>
    <n v="2891"/>
    <n v="0"/>
    <n v="0"/>
    <n v="0"/>
    <x v="3"/>
    <d v="2022-12-29T00:00:00"/>
    <n v="1"/>
    <x v="63"/>
    <n v="1"/>
    <n v="2891"/>
    <n v="0"/>
    <n v="0"/>
    <s v="COIN"/>
    <s v="SHORT"/>
    <s v="COIN SHORT"/>
    <n v="0"/>
    <n v="0"/>
    <n v="0"/>
    <n v="0"/>
    <x v="8"/>
    <s v="OWETHUSDC/WETH-16DEC22-1450C COIN SHORT"/>
    <b v="0"/>
  </r>
  <r>
    <s v="DEFI"/>
    <x v="18"/>
    <s v="OWETHUSDC/WETH-25NOV22-1400C"/>
    <n v="2904"/>
    <n v="0"/>
    <n v="0"/>
    <n v="0"/>
    <x v="3"/>
    <d v="2022-12-29T00:00:00"/>
    <n v="1"/>
    <x v="64"/>
    <n v="1"/>
    <n v="2904"/>
    <n v="0"/>
    <n v="0"/>
    <s v="COIN"/>
    <s v="SHORT"/>
    <s v="COIN SHORT"/>
    <n v="0"/>
    <n v="0"/>
    <n v="0"/>
    <n v="0"/>
    <x v="8"/>
    <s v="OWETHUSDC/WETH-25NOV22-1400C COIN SHORT"/>
    <b v="0"/>
  </r>
  <r>
    <s v="DEFI"/>
    <x v="18"/>
    <s v="OWETHUSDC/WETH-30DEC22-1350C"/>
    <n v="3047"/>
    <n v="0"/>
    <n v="0"/>
    <n v="0"/>
    <x v="3"/>
    <d v="2022-12-29T00:00:00"/>
    <n v="1"/>
    <x v="65"/>
    <n v="1"/>
    <n v="3047"/>
    <n v="0"/>
    <n v="0"/>
    <s v="COIN"/>
    <s v="SHORT"/>
    <s v="COIN SHORT"/>
    <n v="0"/>
    <n v="0"/>
    <n v="0"/>
    <n v="0"/>
    <x v="8"/>
    <s v="OWETHUSDC/WETH-30DEC22-1350C COIN SHORT"/>
    <b v="0"/>
  </r>
  <r>
    <s v="DEFI"/>
    <x v="18"/>
    <s v="OWETHUSDC/WSTETH-02DEC22-1350C"/>
    <n v="9472.1338239899997"/>
    <n v="0"/>
    <n v="0"/>
    <n v="0"/>
    <x v="3"/>
    <d v="2022-12-29T00:00:00"/>
    <n v="1"/>
    <x v="66"/>
    <n v="1"/>
    <n v="9472.1338239899997"/>
    <n v="0"/>
    <n v="0"/>
    <s v="COIN"/>
    <s v="SHORT"/>
    <s v="COIN SHORT"/>
    <n v="0"/>
    <n v="0"/>
    <n v="0"/>
    <n v="0"/>
    <x v="8"/>
    <s v="OWETHUSDC/WSTETH-02DEC22-1350C COIN SHORT"/>
    <b v="0"/>
  </r>
  <r>
    <s v="DEFI"/>
    <x v="18"/>
    <s v="OWETHUSDC/WSTETH-04NOV22-1700C"/>
    <n v="5625.02729593"/>
    <n v="0"/>
    <n v="0"/>
    <n v="0"/>
    <x v="3"/>
    <d v="2022-12-29T00:00:00"/>
    <n v="1"/>
    <x v="67"/>
    <n v="1"/>
    <n v="5625.02729593"/>
    <n v="0"/>
    <n v="0"/>
    <s v="COIN"/>
    <s v="SHORT"/>
    <s v="COIN SHORT"/>
    <n v="0"/>
    <n v="0"/>
    <n v="0"/>
    <n v="0"/>
    <x v="8"/>
    <s v="OWETHUSDC/WSTETH-04NOV22-1700C COIN SHORT"/>
    <b v="0"/>
  </r>
  <r>
    <s v="DEFI"/>
    <x v="18"/>
    <s v="OWETHUSDC/WSTETH-09SEP22-1900C"/>
    <n v="5968"/>
    <n v="0"/>
    <n v="0"/>
    <n v="0"/>
    <x v="3"/>
    <d v="2022-12-29T00:00:00"/>
    <n v="1"/>
    <x v="68"/>
    <n v="1"/>
    <n v="5968"/>
    <n v="0"/>
    <n v="0"/>
    <s v="COIN"/>
    <s v="SHORT"/>
    <s v="COIN SHORT"/>
    <n v="0"/>
    <n v="0"/>
    <n v="0"/>
    <n v="0"/>
    <x v="8"/>
    <s v="OWETHUSDC/WSTETH-09SEP22-1900C COIN SHORT"/>
    <b v="0"/>
  </r>
  <r>
    <s v="DEFI"/>
    <x v="18"/>
    <s v="OWETHUSDC/WSTETH-30DEC22-1350C"/>
    <n v="4006"/>
    <n v="0"/>
    <n v="0"/>
    <n v="0"/>
    <x v="3"/>
    <d v="2022-12-29T00:00:00"/>
    <n v="1"/>
    <x v="69"/>
    <n v="1"/>
    <n v="4006"/>
    <n v="0"/>
    <n v="0"/>
    <s v="COIN"/>
    <s v="SHORT"/>
    <s v="COIN SHORT"/>
    <n v="0"/>
    <n v="0"/>
    <n v="0"/>
    <n v="0"/>
    <x v="8"/>
    <s v="OWETHUSDC/WSTETH-30DEC22-1350C COIN SHORT"/>
    <b v="0"/>
  </r>
  <r>
    <s v="DEFI"/>
    <x v="18"/>
    <s v="USDC"/>
    <n v="60000"/>
    <n v="60011.111526441498"/>
    <n v="1.0001851921073499"/>
    <n v="0"/>
    <x v="3"/>
    <d v="2022-12-29T00:00:00"/>
    <n v="1"/>
    <x v="46"/>
    <n v="1"/>
    <n v="60000"/>
    <n v="60011.111526440996"/>
    <n v="0"/>
    <s v="COIN"/>
    <s v="LONG"/>
    <s v="COIN LONG"/>
    <n v="60011.111526441498"/>
    <n v="1.0001851921073499"/>
    <n v="0"/>
    <n v="0"/>
    <x v="8"/>
    <s v="USDC COIN LONG"/>
    <b v="0"/>
  </r>
  <r>
    <s v="DEFI"/>
    <x v="18"/>
    <s v="WAVAX"/>
    <n v="114.12301664"/>
    <n v="1276.8465949670899"/>
    <n v="11.1883354695652"/>
    <n v="0"/>
    <x v="3"/>
    <d v="2022-12-29T00:00:00"/>
    <n v="1"/>
    <x v="70"/>
    <n v="1"/>
    <n v="114.12301664"/>
    <n v="1276.8465949670915"/>
    <n v="0"/>
    <s v="COIN"/>
    <s v="LONG"/>
    <s v="COIN LONG"/>
    <n v="1276.8465949670899"/>
    <n v="11.1883354695652"/>
    <n v="0"/>
    <n v="0"/>
    <x v="8"/>
    <s v="WAVAX COIN LONG"/>
    <b v="0"/>
  </r>
  <r>
    <s v="DEFI"/>
    <x v="18"/>
    <s v="WETH"/>
    <n v="136.77629367"/>
    <n v="162734.33005632099"/>
    <n v="1189.7846161042301"/>
    <n v="0"/>
    <x v="3"/>
    <d v="2022-12-29T00:00:00"/>
    <n v="1"/>
    <x v="71"/>
    <n v="1"/>
    <n v="136.77629367"/>
    <n v="162734.33005632038"/>
    <n v="0"/>
    <s v="COIN"/>
    <s v="LONG"/>
    <s v="COIN LONG"/>
    <n v="162734.33005632099"/>
    <n v="1189.7846161042301"/>
    <n v="0"/>
    <n v="0"/>
    <x v="8"/>
    <s v="WETH COIN LONG"/>
    <b v="0"/>
  </r>
  <r>
    <s v="DEFI"/>
    <x v="19"/>
    <s v="CRV"/>
    <n v="476.20216979999998"/>
    <n v="242.696374606142"/>
    <n v="0.50964987141506002"/>
    <n v="0"/>
    <x v="3"/>
    <d v="2022-12-29T00:00:00"/>
    <n v="1"/>
    <x v="19"/>
    <n v="1"/>
    <n v="476.20216979999998"/>
    <n v="242.69637460614257"/>
    <n v="0"/>
    <s v="COIN"/>
    <s v="LONG"/>
    <s v="COIN LONG"/>
    <n v="242.696374606142"/>
    <n v="0.50964987141506002"/>
    <n v="0"/>
    <n v="0"/>
    <x v="8"/>
    <s v="CRV COIN LONG"/>
    <b v="0"/>
  </r>
  <r>
    <s v="DEFI"/>
    <x v="19"/>
    <s v="CRV"/>
    <n v="4430.1716789800003"/>
    <n v="2257.83642653879"/>
    <n v="0.50964987141506002"/>
    <n v="0"/>
    <x v="3"/>
    <d v="2022-12-29T00:00:00"/>
    <n v="1"/>
    <x v="19"/>
    <n v="1"/>
    <n v="4430.1716789800003"/>
    <n v="2257.8364265387977"/>
    <n v="0"/>
    <s v="COIN"/>
    <s v="LONG"/>
    <s v="COIN LONG"/>
    <n v="2257.83642653879"/>
    <n v="0.50964987141506002"/>
    <n v="0"/>
    <n v="0"/>
    <x v="8"/>
    <s v="CRV COIN LONG"/>
    <b v="0"/>
  </r>
  <r>
    <s v="DEFI"/>
    <x v="19"/>
    <s v="CVX"/>
    <n v="16.304168019999999"/>
    <n v="52.178618702796797"/>
    <n v="3.2003239072849499"/>
    <n v="0"/>
    <x v="3"/>
    <d v="2022-12-29T00:00:00"/>
    <n v="1"/>
    <x v="47"/>
    <n v="1"/>
    <n v="16.304168019999999"/>
    <n v="52.178618702796719"/>
    <n v="0"/>
    <s v="COIN"/>
    <s v="LONG"/>
    <s v="COIN LONG"/>
    <n v="52.178618702796797"/>
    <n v="3.2003239072849499"/>
    <n v="0"/>
    <n v="0"/>
    <x v="8"/>
    <s v="CVX COIN LONG"/>
    <b v="0"/>
  </r>
  <r>
    <s v="DEFI"/>
    <x v="19"/>
    <s v="DAI"/>
    <n v="127741.16973301"/>
    <n v="127745.19504049599"/>
    <n v="1.0000315114343701"/>
    <n v="0"/>
    <x v="3"/>
    <d v="2022-12-29T00:00:00"/>
    <n v="1"/>
    <x v="72"/>
    <n v="1"/>
    <n v="127741.16973301"/>
    <n v="127745.1950404964"/>
    <n v="0"/>
    <s v="COIN"/>
    <s v="LONG"/>
    <s v="COIN LONG"/>
    <n v="127745.19504049599"/>
    <n v="1.0000315114343701"/>
    <n v="0"/>
    <n v="0"/>
    <x v="8"/>
    <s v="DAI COIN LONG"/>
    <b v="0"/>
  </r>
  <r>
    <s v="DEFI"/>
    <x v="19"/>
    <s v="ETH"/>
    <n v="0.55668739"/>
    <n v="662.45023379467"/>
    <n v="1189.9860598507"/>
    <n v="0"/>
    <x v="3"/>
    <d v="2022-12-29T00:00:00"/>
    <n v="1"/>
    <x v="1"/>
    <n v="1"/>
    <n v="0.55668739"/>
    <n v="662.45023379467"/>
    <n v="0"/>
    <s v="COIN"/>
    <s v="LONG"/>
    <s v="COIN LONG"/>
    <n v="662.45023379467"/>
    <n v="1189.9860598507"/>
    <n v="0"/>
    <n v="0"/>
    <x v="8"/>
    <s v="ETH COIN LONG"/>
    <b v="0"/>
  </r>
  <r>
    <s v="DEFI"/>
    <x v="19"/>
    <s v="MIM"/>
    <n v="497873.03434188"/>
    <n v="497470.25402106199"/>
    <n v="0.99919099791907695"/>
    <n v="0"/>
    <x v="3"/>
    <d v="2022-12-29T00:00:00"/>
    <n v="1"/>
    <x v="73"/>
    <n v="1"/>
    <n v="497873.03434188"/>
    <n v="497470.25402106193"/>
    <n v="0"/>
    <s v="COIN"/>
    <s v="LONG"/>
    <s v="COIN LONG"/>
    <n v="497470.25402106199"/>
    <n v="0.99919099791907695"/>
    <n v="0"/>
    <n v="0"/>
    <x v="8"/>
    <s v="MIM COIN LONG"/>
    <b v="0"/>
  </r>
  <r>
    <s v="DEFI"/>
    <x v="19"/>
    <s v="USDC"/>
    <n v="127568.1192903"/>
    <n v="127591.743899143"/>
    <n v="1.0001851921073499"/>
    <n v="0"/>
    <x v="3"/>
    <d v="2022-12-29T00:00:00"/>
    <n v="1"/>
    <x v="46"/>
    <n v="1"/>
    <n v="127568.1192903"/>
    <n v="127591.74389914203"/>
    <n v="0"/>
    <s v="COIN"/>
    <s v="LONG"/>
    <s v="COIN LONG"/>
    <n v="127591.743899143"/>
    <n v="1.0001851921073499"/>
    <n v="0"/>
    <n v="0"/>
    <x v="8"/>
    <s v="USDC COIN LONG"/>
    <b v="0"/>
  </r>
  <r>
    <s v="DEFI"/>
    <x v="19"/>
    <s v="USDC"/>
    <n v="538.74281099999996"/>
    <n v="538.84258191649303"/>
    <n v="1.0001851921073499"/>
    <n v="0"/>
    <x v="3"/>
    <d v="2022-12-29T00:00:00"/>
    <n v="1"/>
    <x v="46"/>
    <n v="1"/>
    <n v="538.74281099999996"/>
    <n v="538.84258191648871"/>
    <n v="0"/>
    <s v="COIN"/>
    <s v="LONG"/>
    <s v="COIN LONG"/>
    <n v="538.84258191649303"/>
    <n v="1.0001851921073499"/>
    <n v="0"/>
    <n v="0"/>
    <x v="8"/>
    <s v="USDC COIN LONG"/>
    <b v="0"/>
  </r>
  <r>
    <s v="DEFI"/>
    <x v="19"/>
    <s v="USDT"/>
    <n v="253222.66899936"/>
    <n v="253143.038359144"/>
    <n v="0.99968553115512604"/>
    <n v="0"/>
    <x v="3"/>
    <d v="2022-12-29T00:00:00"/>
    <n v="1"/>
    <x v="36"/>
    <n v="1"/>
    <n v="253222.66899936"/>
    <n v="253143.03835914386"/>
    <n v="0"/>
    <s v="COIN"/>
    <s v="LONG"/>
    <s v="COIN LONG"/>
    <n v="253143.038359144"/>
    <n v="0.99968553115512604"/>
    <n v="0"/>
    <n v="0"/>
    <x v="8"/>
    <s v="USDT COIN LONG"/>
    <b v="0"/>
  </r>
  <r>
    <s v="DEFI"/>
    <x v="20"/>
    <s v="ETH"/>
    <n v="2.34866376"/>
    <n v="2794.8771336765299"/>
    <n v="1189.9860598507"/>
    <n v="0"/>
    <x v="3"/>
    <d v="2022-12-29T00:00:00"/>
    <n v="1"/>
    <x v="1"/>
    <n v="1"/>
    <n v="2.34866376"/>
    <n v="2794.8771336765303"/>
    <n v="0"/>
    <s v="COIN"/>
    <s v="LONG"/>
    <s v="COIN LONG"/>
    <n v="2794.8771336765299"/>
    <n v="1189.9860598507"/>
    <n v="0"/>
    <n v="0"/>
    <x v="8"/>
    <s v="ETH COIN LONG"/>
    <b v="0"/>
  </r>
  <r>
    <s v="DEFI"/>
    <x v="21"/>
    <s v="ETH"/>
    <n v="9.8779060000000002E-2"/>
    <n v="117.54570440515501"/>
    <n v="1189.9860598507"/>
    <n v="0"/>
    <x v="3"/>
    <d v="2022-12-29T00:00:00"/>
    <n v="1"/>
    <x v="1"/>
    <n v="1"/>
    <n v="9.8779060000000002E-2"/>
    <n v="117.54570440515589"/>
    <n v="0"/>
    <s v="COIN"/>
    <s v="LONG"/>
    <s v="COIN LONG"/>
    <n v="117.54570440515501"/>
    <n v="1189.9860598507"/>
    <n v="0"/>
    <n v="0"/>
    <x v="8"/>
    <s v="ETH COIN LONG"/>
    <b v="0"/>
  </r>
  <r>
    <s v="DEFI"/>
    <x v="21"/>
    <s v="OBALUSDC/BAL-30DEC22-7.6C"/>
    <n v="196525.25441796001"/>
    <n v="0"/>
    <n v="0"/>
    <n v="0"/>
    <x v="3"/>
    <d v="2022-12-29T00:00:00"/>
    <n v="1"/>
    <x v="74"/>
    <n v="1"/>
    <n v="196525.25441796001"/>
    <n v="0"/>
    <n v="0"/>
    <s v="COIN"/>
    <s v="SHORT"/>
    <s v="COIN SHORT"/>
    <n v="0"/>
    <n v="0"/>
    <n v="0"/>
    <n v="0"/>
    <x v="8"/>
    <s v="OBALUSDC/BAL-30DEC22-7.6C COIN SHORT"/>
    <b v="0"/>
  </r>
  <r>
    <s v="DEFI"/>
    <x v="21"/>
    <s v="OPERPUSDC/PERP-30DEC22-0.54C"/>
    <n v="201000.92417708001"/>
    <n v="0"/>
    <n v="0"/>
    <n v="0"/>
    <x v="3"/>
    <d v="2022-12-29T00:00:00"/>
    <n v="1"/>
    <x v="75"/>
    <n v="1"/>
    <n v="201000.92417708001"/>
    <n v="0"/>
    <n v="0"/>
    <s v="COIN"/>
    <s v="SHORT"/>
    <s v="COIN SHORT"/>
    <n v="0"/>
    <n v="0"/>
    <n v="0"/>
    <n v="0"/>
    <x v="8"/>
    <s v="OPERPUSDC/PERP-30DEC22-0.54C COIN SHORT"/>
    <b v="0"/>
  </r>
  <r>
    <s v="DEFI"/>
    <x v="21"/>
    <s v="OSPELLUSDC/SPELL-30DEC22-0.00079C"/>
    <n v="100050250.667"/>
    <n v="0"/>
    <n v="0"/>
    <n v="0"/>
    <x v="3"/>
    <d v="2022-12-29T00:00:00"/>
    <n v="1"/>
    <x v="76"/>
    <n v="1"/>
    <n v="100050250.667"/>
    <n v="0"/>
    <n v="0"/>
    <s v="COIN"/>
    <s v="SHORT"/>
    <s v="COIN SHORT"/>
    <n v="0"/>
    <n v="0"/>
    <n v="0"/>
    <n v="0"/>
    <x v="8"/>
    <s v="OSPELLUSDC/SPELL-30DEC22-0.00079C COIN SHORT"/>
    <b v="0"/>
  </r>
  <r>
    <s v="DEFI"/>
    <x v="22"/>
    <s v="CRV"/>
    <n v="395.08932167"/>
    <n v="201.357221986578"/>
    <n v="0.50964987141506002"/>
    <n v="0"/>
    <x v="3"/>
    <d v="2022-12-29T00:00:00"/>
    <n v="1"/>
    <x v="19"/>
    <n v="1"/>
    <n v="395.08932167"/>
    <n v="201.35722198657879"/>
    <n v="0"/>
    <s v="COIN"/>
    <s v="LONG"/>
    <s v="COIN LONG"/>
    <n v="201.357221986578"/>
    <n v="0.50964987141506002"/>
    <n v="0"/>
    <n v="0"/>
    <x v="8"/>
    <s v="CRV COIN LONG"/>
    <b v="0"/>
  </r>
  <r>
    <s v="DEFI"/>
    <x v="22"/>
    <s v="CRV"/>
    <n v="4191.2598645099997"/>
    <n v="2136.0750510146199"/>
    <n v="0.50964987141506002"/>
    <n v="0"/>
    <x v="3"/>
    <d v="2022-12-29T00:00:00"/>
    <n v="1"/>
    <x v="19"/>
    <n v="1"/>
    <n v="4191.2598645099997"/>
    <n v="2136.0750510146231"/>
    <n v="0"/>
    <s v="COIN"/>
    <s v="LONG"/>
    <s v="COIN LONG"/>
    <n v="2136.0750510146199"/>
    <n v="0.50964987141506002"/>
    <n v="0"/>
    <n v="0"/>
    <x v="8"/>
    <s v="CRV COIN LONG"/>
    <b v="0"/>
  </r>
  <r>
    <s v="DEFI"/>
    <x v="22"/>
    <s v="CVX"/>
    <n v="25.49761144"/>
    <n v="81.600615470094397"/>
    <n v="3.2003239072849499"/>
    <n v="0"/>
    <x v="3"/>
    <d v="2022-12-29T00:00:00"/>
    <n v="1"/>
    <x v="47"/>
    <n v="1"/>
    <n v="25.49761144"/>
    <n v="81.60061547009424"/>
    <n v="0"/>
    <s v="COIN"/>
    <s v="LONG"/>
    <s v="COIN LONG"/>
    <n v="81.600615470094397"/>
    <n v="3.2003239072849499"/>
    <n v="0"/>
    <n v="0"/>
    <x v="8"/>
    <s v="CVX COIN LONG"/>
    <b v="0"/>
  </r>
  <r>
    <s v="DEFI"/>
    <x v="22"/>
    <s v="CVX"/>
    <n v="149.91908660999999"/>
    <n v="479.789637036307"/>
    <n v="3.2003239072849499"/>
    <n v="0"/>
    <x v="3"/>
    <d v="2022-12-28T16:00:00"/>
    <n v="1"/>
    <x v="47"/>
    <n v="1"/>
    <n v="149.91908660999999"/>
    <n v="479.78963703630598"/>
    <n v="0"/>
    <s v="COIN"/>
    <s v="LONG"/>
    <s v="COIN LONG"/>
    <n v="479.789637036307"/>
    <n v="3.2003239072849499"/>
    <n v="0"/>
    <n v="0"/>
    <x v="8"/>
    <s v="CVX COIN LONG"/>
    <b v="0"/>
  </r>
  <r>
    <s v="DEFI"/>
    <x v="22"/>
    <s v="ETH"/>
    <n v="866.44719166000004"/>
    <n v="1031060.07967218"/>
    <n v="1189.9860598507"/>
    <n v="0"/>
    <x v="3"/>
    <d v="2022-12-29T00:00:00"/>
    <n v="1"/>
    <x v="1"/>
    <n v="1"/>
    <n v="866.44719166000004"/>
    <n v="1031060.0796721878"/>
    <n v="0"/>
    <s v="COIN"/>
    <s v="LONG"/>
    <s v="COIN LONG"/>
    <n v="1031060.07967218"/>
    <n v="1189.9860598507"/>
    <n v="0"/>
    <n v="0"/>
    <x v="8"/>
    <s v="ETH COIN LONG"/>
    <b v="0"/>
  </r>
  <r>
    <s v="DEFI"/>
    <x v="22"/>
    <s v="ETH"/>
    <n v="3.3424618599999998"/>
    <n v="3977.4830189826398"/>
    <n v="1189.9860598507"/>
    <n v="0"/>
    <x v="3"/>
    <d v="2022-12-29T00:00:00"/>
    <n v="1"/>
    <x v="1"/>
    <n v="1"/>
    <n v="3.3424618599999998"/>
    <n v="3977.4830189826421"/>
    <n v="0"/>
    <s v="COIN"/>
    <s v="LONG"/>
    <s v="COIN LONG"/>
    <n v="3977.4830189826398"/>
    <n v="1189.9860598507"/>
    <n v="0"/>
    <n v="0"/>
    <x v="8"/>
    <s v="ETH COIN LONG"/>
    <b v="0"/>
  </r>
  <r>
    <s v="DEFI"/>
    <x v="22"/>
    <s v="ETH"/>
    <n v="1128.0908940100001"/>
    <n v="1342412.43811641"/>
    <n v="1189.9860598507"/>
    <n v="0"/>
    <x v="3"/>
    <d v="2022-12-29T00:00:00"/>
    <n v="1"/>
    <x v="1"/>
    <n v="1"/>
    <n v="1128.0908940100001"/>
    <n v="1342412.4381164135"/>
    <n v="0"/>
    <s v="COIN"/>
    <s v="LONG"/>
    <s v="COIN LONG"/>
    <n v="1342412.43811641"/>
    <n v="1189.9860598507"/>
    <n v="0"/>
    <n v="0"/>
    <x v="8"/>
    <s v="ETH COIN LONG"/>
    <b v="0"/>
  </r>
  <r>
    <s v="DEFI"/>
    <x v="22"/>
    <s v="FXS"/>
    <n v="35.99397398"/>
    <n v="154.95413519253901"/>
    <n v="4.3050021450434901"/>
    <n v="0"/>
    <x v="3"/>
    <d v="2022-12-29T00:00:00"/>
    <n v="1"/>
    <x v="77"/>
    <n v="1"/>
    <n v="35.99397398"/>
    <n v="154.95413519253958"/>
    <n v="0"/>
    <s v="COIN"/>
    <s v="LONG"/>
    <s v="COIN LONG"/>
    <n v="154.95413519253901"/>
    <n v="4.3050021450434901"/>
    <n v="0"/>
    <n v="0"/>
    <x v="8"/>
    <s v="FXS COIN LONG"/>
    <b v="0"/>
  </r>
  <r>
    <s v="DEFI"/>
    <x v="22"/>
    <s v="FXS"/>
    <n v="296.85191938999998"/>
    <n v="1277.9481497342199"/>
    <n v="4.3050021450434901"/>
    <n v="0"/>
    <x v="3"/>
    <d v="2022-12-29T00:00:00"/>
    <n v="1"/>
    <x v="77"/>
    <n v="1"/>
    <n v="296.85191938999998"/>
    <n v="1277.9481497342272"/>
    <n v="0"/>
    <s v="COIN"/>
    <s v="LONG"/>
    <s v="COIN LONG"/>
    <n v="1277.9481497342199"/>
    <n v="4.3050021450434901"/>
    <n v="0"/>
    <n v="0"/>
    <x v="8"/>
    <s v="FXS COIN LONG"/>
    <b v="0"/>
  </r>
  <r>
    <s v="DEFI"/>
    <x v="23"/>
    <s v="USDC"/>
    <n v="12003888.248129001"/>
    <n v="12006111.273490099"/>
    <n v="1.0001851921073499"/>
    <n v="0"/>
    <x v="3"/>
    <d v="2022-12-29T00:00:00"/>
    <n v="1"/>
    <x v="46"/>
    <n v="1"/>
    <n v="12003888.248129001"/>
    <n v="12006111.273490064"/>
    <n v="0"/>
    <s v="COIN"/>
    <s v="LONG"/>
    <s v="COIN LONG"/>
    <n v="12006111.273490099"/>
    <n v="1.0001851921073499"/>
    <n v="0"/>
    <n v="0"/>
    <x v="8"/>
    <s v="USDC COIN LONG"/>
    <b v="0"/>
  </r>
  <r>
    <s v="DYDX"/>
    <x v="3"/>
    <s v="USDC"/>
    <n v="20282.812747"/>
    <n v="20286.5689638357"/>
    <n v="1.0001851921073499"/>
    <n v="0"/>
    <x v="3"/>
    <d v="2022-12-29T00:00:00"/>
    <n v="1"/>
    <x v="46"/>
    <n v="1"/>
    <n v="20282.812747"/>
    <n v="20286.568963835602"/>
    <n v="0"/>
    <s v="COIN"/>
    <s v="LONG"/>
    <s v="COIN LONG"/>
    <n v="20286.5689638357"/>
    <n v="1.0001851921073499"/>
    <n v="0"/>
    <n v="0"/>
    <x v="1"/>
    <s v="USDC COIN LONG"/>
    <b v="1"/>
  </r>
  <r>
    <s v="HUOBI"/>
    <x v="24"/>
    <s v="ADA"/>
    <n v="1E-8"/>
    <n v="2.4837789121049201E-9"/>
    <n v="0.248377891210492"/>
    <n v="0"/>
    <x v="3"/>
    <d v="2022-12-29T00:00:00"/>
    <n v="1"/>
    <x v="13"/>
    <n v="1"/>
    <n v="1E-8"/>
    <n v="2.4837789121049201E-9"/>
    <n v="0"/>
    <s v="COIN"/>
    <s v="LONG"/>
    <s v="COIN LONG"/>
    <n v="2.4837789121049201E-9"/>
    <n v="0.248377891210492"/>
    <n v="0"/>
    <n v="0"/>
    <x v="9"/>
    <s v="ADA COIN LONG"/>
    <b v="0"/>
  </r>
  <r>
    <s v="HUOBI"/>
    <x v="24"/>
    <s v="BCH"/>
    <n v="4.9999999999999998E-8"/>
    <n v="4.9588384043798899E-6"/>
    <n v="99.176768087597907"/>
    <n v="0"/>
    <x v="3"/>
    <d v="2022-12-29T00:00:00"/>
    <n v="1"/>
    <x v="4"/>
    <n v="1"/>
    <n v="4.9999999999999998E-8"/>
    <n v="4.958838404379895E-6"/>
    <n v="0"/>
    <s v="COIN"/>
    <s v="LONG"/>
    <s v="COIN LONG"/>
    <n v="4.9588384043798899E-6"/>
    <n v="99.176768087597907"/>
    <n v="0"/>
    <n v="0"/>
    <x v="9"/>
    <s v="BCH COIN LONG"/>
    <b v="0"/>
  </r>
  <r>
    <s v="HUOBI"/>
    <x v="24"/>
    <s v="BSV"/>
    <n v="0.47315189000000002"/>
    <n v="19.166778415005101"/>
    <n v="40.508722082892"/>
    <n v="0"/>
    <x v="3"/>
    <d v="2022-12-29T00:00:00"/>
    <n v="1"/>
    <x v="78"/>
    <n v="1"/>
    <n v="0.47315189000000002"/>
    <n v="19.166778415005087"/>
    <n v="0"/>
    <s v="COIN"/>
    <s v="LONG"/>
    <s v="COIN LONG"/>
    <n v="19.166778415005101"/>
    <n v="40.508722082892"/>
    <n v="0"/>
    <n v="0"/>
    <x v="9"/>
    <s v="BSV COIN LONG"/>
    <b v="0"/>
  </r>
  <r>
    <s v="HUOBI"/>
    <x v="24"/>
    <s v="BTC"/>
    <n v="4.0000000000000001E-8"/>
    <n v="6.6210286946057897E-4"/>
    <n v="16552.571736514401"/>
    <n v="0"/>
    <x v="3"/>
    <d v="2022-12-29T00:00:00"/>
    <n v="1"/>
    <x v="0"/>
    <n v="1"/>
    <n v="4.0000000000000001E-8"/>
    <n v="6.6210286946057604E-4"/>
    <n v="0"/>
    <s v="COIN"/>
    <s v="LONG"/>
    <s v="COIN LONG"/>
    <n v="6.6210286946057897E-4"/>
    <n v="16552.571736514401"/>
    <n v="0"/>
    <n v="0"/>
    <x v="9"/>
    <s v="BTC COIN LONG"/>
    <b v="0"/>
  </r>
  <r>
    <s v="HUOBI"/>
    <x v="24"/>
    <s v="EOS"/>
    <n v="2.9999999999999997E-8"/>
    <n v="2.61316852157096E-8"/>
    <n v="0.87105617385698697"/>
    <n v="0"/>
    <x v="3"/>
    <d v="2022-12-29T00:00:00"/>
    <n v="1"/>
    <x v="3"/>
    <n v="1"/>
    <n v="2.9999999999999997E-8"/>
    <n v="2.6131685215709607E-8"/>
    <n v="0"/>
    <s v="COIN"/>
    <s v="LONG"/>
    <s v="COIN LONG"/>
    <n v="2.61316852157096E-8"/>
    <n v="0.87105617385698697"/>
    <n v="0"/>
    <n v="0"/>
    <x v="9"/>
    <s v="EOS COIN LONG"/>
    <b v="0"/>
  </r>
  <r>
    <s v="HUOBI"/>
    <x v="24"/>
    <s v="ETC"/>
    <n v="1E-8"/>
    <n v="1.5115042978321999E-7"/>
    <n v="15.115042978322"/>
    <n v="0"/>
    <x v="3"/>
    <d v="2022-12-29T00:00:00"/>
    <n v="1"/>
    <x v="40"/>
    <n v="1"/>
    <n v="1E-8"/>
    <n v="1.5115042978321999E-7"/>
    <n v="0"/>
    <s v="COIN"/>
    <s v="LONG"/>
    <s v="COIN LONG"/>
    <n v="1.5115042978321999E-7"/>
    <n v="15.115042978322"/>
    <n v="0"/>
    <n v="0"/>
    <x v="9"/>
    <s v="ETC COIN LONG"/>
    <b v="0"/>
  </r>
  <r>
    <s v="HUOBI"/>
    <x v="24"/>
    <s v="ETH"/>
    <n v="2.9999999999999997E-8"/>
    <n v="3.5699581795520999E-5"/>
    <n v="1189.9860598507"/>
    <n v="0"/>
    <x v="3"/>
    <d v="2022-12-29T00:00:00"/>
    <n v="1"/>
    <x v="1"/>
    <n v="1"/>
    <n v="2.9999999999999997E-8"/>
    <n v="3.5699581795520999E-5"/>
    <n v="0"/>
    <s v="COIN"/>
    <s v="LONG"/>
    <s v="COIN LONG"/>
    <n v="3.5699581795520999E-5"/>
    <n v="1189.9860598507"/>
    <n v="0"/>
    <n v="0"/>
    <x v="9"/>
    <s v="ETH COIN LONG"/>
    <b v="0"/>
  </r>
  <r>
    <s v="HUOBI"/>
    <x v="24"/>
    <s v="LTC"/>
    <n v="1E-8"/>
    <n v="6.6339064232015803E-7"/>
    <n v="66.339064232015801"/>
    <n v="0"/>
    <x v="3"/>
    <d v="2022-12-29T00:00:00"/>
    <n v="1"/>
    <x v="5"/>
    <n v="1"/>
    <n v="1E-8"/>
    <n v="6.6339064232015803E-7"/>
    <n v="0"/>
    <s v="COIN"/>
    <s v="LONG"/>
    <s v="COIN LONG"/>
    <n v="6.6339064232015803E-7"/>
    <n v="66.339064232015801"/>
    <n v="0"/>
    <n v="0"/>
    <x v="9"/>
    <s v="LTC COIN LONG"/>
    <b v="0"/>
  </r>
  <r>
    <s v="HUOBI"/>
    <x v="24"/>
    <s v="TRX"/>
    <n v="1E-8"/>
    <n v="5.41451238455743E-10"/>
    <n v="5.4145123845574301E-2"/>
    <n v="0"/>
    <x v="3"/>
    <d v="2022-12-29T00:00:00"/>
    <n v="1"/>
    <x v="79"/>
    <n v="1"/>
    <n v="1E-8"/>
    <n v="5.41451238455743E-10"/>
    <n v="0"/>
    <s v="COIN"/>
    <s v="LONG"/>
    <s v="COIN LONG"/>
    <n v="5.41451238455743E-10"/>
    <n v="5.4145123845574301E-2"/>
    <n v="0"/>
    <n v="0"/>
    <x v="9"/>
    <s v="TRX COIN LONG"/>
    <b v="0"/>
  </r>
  <r>
    <s v="HUOBI"/>
    <x v="24"/>
    <s v="XRP"/>
    <n v="9.9999999999999995E-8"/>
    <n v="3.56530673931211E-8"/>
    <n v="0.35653067393121102"/>
    <n v="0"/>
    <x v="3"/>
    <d v="2022-12-29T00:00:00"/>
    <n v="1"/>
    <x v="45"/>
    <n v="1"/>
    <n v="9.9999999999999995E-8"/>
    <n v="3.56530673931211E-8"/>
    <n v="0"/>
    <s v="COIN"/>
    <s v="LONG"/>
    <s v="COIN LONG"/>
    <n v="3.56530673931211E-8"/>
    <n v="0.35653067393121102"/>
    <n v="0"/>
    <n v="0"/>
    <x v="9"/>
    <s v="XRP COIN LONG"/>
    <b v="0"/>
  </r>
  <r>
    <s v="HUOBI"/>
    <x v="25"/>
    <s v="ADA"/>
    <n v="5.7406599999999999E-3"/>
    <n v="1.4258530249564201E-3"/>
    <n v="0.248377891210492"/>
    <n v="0"/>
    <x v="3"/>
    <d v="2022-12-29T00:00:00"/>
    <n v="1"/>
    <x v="13"/>
    <n v="1"/>
    <n v="5.7406599999999999E-3"/>
    <n v="1.4258530249564229E-3"/>
    <n v="0"/>
    <s v="COIN"/>
    <s v="LONG"/>
    <s v="COIN LONG"/>
    <n v="1.4258530249564201E-3"/>
    <n v="0.248377891210492"/>
    <n v="0"/>
    <n v="0"/>
    <x v="10"/>
    <s v="ADA COIN LONG"/>
    <b v="1"/>
  </r>
  <r>
    <s v="HUOBI"/>
    <x v="25"/>
    <s v="BCH"/>
    <n v="0.72885027999999996"/>
    <n v="72.285015190140797"/>
    <n v="99.176768087597907"/>
    <n v="0"/>
    <x v="3"/>
    <d v="2022-12-29T00:00:00"/>
    <n v="1"/>
    <x v="4"/>
    <n v="1"/>
    <n v="0.72885027999999996"/>
    <n v="72.285015190140797"/>
    <n v="0"/>
    <s v="COIN"/>
    <s v="LONG"/>
    <s v="COIN LONG"/>
    <n v="72.285015190140797"/>
    <n v="99.176768087597907"/>
    <n v="0"/>
    <n v="0"/>
    <x v="10"/>
    <s v="BCH COIN LONG"/>
    <b v="1"/>
  </r>
  <r>
    <s v="HUOBI"/>
    <x v="25"/>
    <s v="BSV"/>
    <n v="0.11285791000000001"/>
    <n v="4.5717297110460402"/>
    <n v="40.508722082892"/>
    <n v="0"/>
    <x v="3"/>
    <d v="2022-12-29T00:00:00"/>
    <n v="1"/>
    <x v="78"/>
    <n v="1"/>
    <n v="0.11285791000000001"/>
    <n v="4.5717297110460384"/>
    <n v="0"/>
    <s v="COIN"/>
    <s v="LONG"/>
    <s v="COIN LONG"/>
    <n v="4.5717297110460402"/>
    <n v="40.508722082892"/>
    <n v="0"/>
    <n v="0"/>
    <x v="10"/>
    <s v="BSV COIN LONG"/>
    <b v="1"/>
  </r>
  <r>
    <s v="HUOBI"/>
    <x v="25"/>
    <s v="BTC"/>
    <n v="6.4747141299999997"/>
    <n v="107173.170110248"/>
    <n v="16552.571736514401"/>
    <n v="0"/>
    <x v="3"/>
    <d v="2022-12-29T00:00:00"/>
    <n v="1"/>
    <x v="0"/>
    <n v="1"/>
    <n v="6.4747141299999997"/>
    <n v="107173.17011024842"/>
    <n v="0"/>
    <s v="COIN"/>
    <s v="LONG"/>
    <s v="COIN LONG"/>
    <n v="107173.170110248"/>
    <n v="16552.571736514401"/>
    <n v="0"/>
    <n v="0"/>
    <x v="10"/>
    <s v="BTC COIN LONG"/>
    <b v="1"/>
  </r>
  <r>
    <s v="HUOBI"/>
    <x v="25"/>
    <s v="DOT"/>
    <n v="0.97764076"/>
    <n v="4.1867062071204204"/>
    <n v="4.2824587296466801"/>
    <n v="0"/>
    <x v="3"/>
    <d v="2022-12-29T00:00:00"/>
    <n v="1"/>
    <x v="22"/>
    <n v="1"/>
    <n v="0.97764076"/>
    <n v="4.1867062071204151"/>
    <n v="0"/>
    <s v="COIN"/>
    <s v="LONG"/>
    <s v="COIN LONG"/>
    <n v="4.1867062071204204"/>
    <n v="4.2824587296466801"/>
    <n v="0"/>
    <n v="0"/>
    <x v="10"/>
    <s v="DOT COIN LONG"/>
    <b v="1"/>
  </r>
  <r>
    <s v="HUOBI"/>
    <x v="25"/>
    <s v="EOS"/>
    <n v="3.7085149999999997E-2"/>
    <n v="3.2303248865912397E-2"/>
    <n v="0.87105617385698697"/>
    <n v="0"/>
    <x v="3"/>
    <d v="2022-12-29T00:00:00"/>
    <n v="1"/>
    <x v="3"/>
    <n v="1"/>
    <n v="3.7085149999999997E-2"/>
    <n v="3.2303248865912439E-2"/>
    <n v="0"/>
    <s v="COIN"/>
    <s v="LONG"/>
    <s v="COIN LONG"/>
    <n v="3.2303248865912397E-2"/>
    <n v="0.87105617385698697"/>
    <n v="0"/>
    <n v="0"/>
    <x v="10"/>
    <s v="EOS COIN LONG"/>
    <b v="1"/>
  </r>
  <r>
    <s v="HUOBI"/>
    <x v="25"/>
    <s v="ETC"/>
    <n v="0.70701212999999996"/>
    <n v="10.686518731145"/>
    <n v="15.115042978322"/>
    <n v="0"/>
    <x v="3"/>
    <d v="2022-12-29T00:00:00"/>
    <n v="1"/>
    <x v="40"/>
    <n v="1"/>
    <n v="0.70701212999999996"/>
    <n v="10.686518731144981"/>
    <n v="0"/>
    <s v="COIN"/>
    <s v="LONG"/>
    <s v="COIN LONG"/>
    <n v="10.686518731145"/>
    <n v="15.115042978322"/>
    <n v="0"/>
    <n v="0"/>
    <x v="10"/>
    <s v="ETC COIN LONG"/>
    <b v="1"/>
  </r>
  <r>
    <s v="HUOBI"/>
    <x v="25"/>
    <s v="ETH"/>
    <n v="514.46100463000005"/>
    <n v="612201.42384648602"/>
    <n v="1189.9860598507"/>
    <n v="0"/>
    <x v="3"/>
    <d v="2022-12-29T00:00:00"/>
    <n v="1"/>
    <x v="1"/>
    <n v="1"/>
    <n v="514.46100463000005"/>
    <n v="612201.42384648649"/>
    <n v="0"/>
    <s v="COIN"/>
    <s v="LONG"/>
    <s v="COIN LONG"/>
    <n v="612201.42384648602"/>
    <n v="1189.9860598507"/>
    <n v="0"/>
    <n v="0"/>
    <x v="10"/>
    <s v="ETH COIN LONG"/>
    <b v="1"/>
  </r>
  <r>
    <s v="HUOBI"/>
    <x v="25"/>
    <s v="LINK"/>
    <n v="6.244243E-2"/>
    <n v="0.35448170126345002"/>
    <n v="5.67693635983498"/>
    <n v="0"/>
    <x v="3"/>
    <d v="2022-12-29T00:00:00"/>
    <n v="1"/>
    <x v="9"/>
    <n v="1"/>
    <n v="6.244243E-2"/>
    <n v="0.35448170126345058"/>
    <n v="0"/>
    <s v="COIN"/>
    <s v="LONG"/>
    <s v="COIN LONG"/>
    <n v="0.35448170126345002"/>
    <n v="5.67693635983498"/>
    <n v="0"/>
    <n v="0"/>
    <x v="10"/>
    <s v="LINK COIN LONG"/>
    <b v="1"/>
  </r>
  <r>
    <s v="HUOBI"/>
    <x v="25"/>
    <s v="LTC"/>
    <n v="7.1564416099999999"/>
    <n v="474.75163963846001"/>
    <n v="66.339064232015801"/>
    <n v="0"/>
    <x v="3"/>
    <d v="2022-12-29T00:00:00"/>
    <n v="1"/>
    <x v="5"/>
    <n v="1"/>
    <n v="7.1564416099999999"/>
    <n v="474.75163963846057"/>
    <n v="0"/>
    <s v="COIN"/>
    <s v="LONG"/>
    <s v="COIN LONG"/>
    <n v="474.75163963846001"/>
    <n v="66.339064232015801"/>
    <n v="0"/>
    <n v="0"/>
    <x v="10"/>
    <s v="LTC COIN LONG"/>
    <b v="1"/>
  </r>
  <r>
    <s v="HUOBI"/>
    <x v="25"/>
    <s v="TRX"/>
    <n v="0.95766242000000001"/>
    <n v="5.1852750333152398E-2"/>
    <n v="5.4145123845574301E-2"/>
    <n v="0"/>
    <x v="3"/>
    <d v="2022-12-29T00:00:00"/>
    <n v="1"/>
    <x v="79"/>
    <n v="1"/>
    <n v="0.95766242000000001"/>
    <n v="5.1852750333152391E-2"/>
    <n v="0"/>
    <s v="COIN"/>
    <s v="LONG"/>
    <s v="COIN LONG"/>
    <n v="5.1852750333152398E-2"/>
    <n v="5.4145123845574301E-2"/>
    <n v="0"/>
    <n v="0"/>
    <x v="10"/>
    <s v="TRX COIN LONG"/>
    <b v="1"/>
  </r>
  <r>
    <s v="HUOBI"/>
    <x v="25"/>
    <s v="XRP"/>
    <n v="0.54364484000000002"/>
    <n v="0.193826061184425"/>
    <n v="0.35653067393121102"/>
    <n v="0"/>
    <x v="3"/>
    <d v="2022-12-29T00:00:00"/>
    <n v="1"/>
    <x v="45"/>
    <n v="1"/>
    <n v="0.54364484000000002"/>
    <n v="0.19382606118442539"/>
    <n v="0"/>
    <s v="COIN"/>
    <s v="LONG"/>
    <s v="COIN LONG"/>
    <n v="0.193826061184425"/>
    <n v="0.35653067393121102"/>
    <n v="0"/>
    <n v="0"/>
    <x v="10"/>
    <s v="XRP COIN LONG"/>
    <b v="1"/>
  </r>
  <r>
    <s v="GATE"/>
    <x v="26"/>
    <s v="BTC"/>
    <n v="9.9829999999999998E-5"/>
    <n v="1.65244323645623"/>
    <n v="16552.571736514401"/>
    <n v="0"/>
    <x v="3"/>
    <d v="2022-12-29T00:00:00"/>
    <n v="1"/>
    <x v="0"/>
    <n v="1"/>
    <n v="9.9829999999999998E-5"/>
    <n v="1.6524432364562327"/>
    <n v="0"/>
    <s v="COIN"/>
    <s v="LONG"/>
    <s v="COIN LONG"/>
    <n v="1.65244323645623"/>
    <n v="16552.571736514401"/>
    <n v="0"/>
    <n v="0"/>
    <x v="11"/>
    <s v="BTC COIN LONG"/>
    <b v="1"/>
  </r>
  <r>
    <s v="GATE"/>
    <x v="26"/>
    <s v="USDT"/>
    <n v="10195.045913530001"/>
    <n v="10191.839889218099"/>
    <n v="0.99968553115512604"/>
    <n v="0"/>
    <x v="3"/>
    <d v="2022-12-29T00:00:00"/>
    <n v="1"/>
    <x v="36"/>
    <n v="1"/>
    <n v="10195.045913530001"/>
    <n v="10191.839889218136"/>
    <n v="0"/>
    <s v="COIN"/>
    <s v="LONG"/>
    <s v="COIN LONG"/>
    <n v="10191.839889218099"/>
    <n v="0.99968553115512604"/>
    <n v="0"/>
    <n v="0"/>
    <x v="11"/>
    <s v="USDT COIN LONG"/>
    <b v="1"/>
  </r>
  <r>
    <s v="GATE"/>
    <x v="27"/>
    <s v="BTC"/>
    <n v="1.899957E-2"/>
    <n v="314.49174538792801"/>
    <n v="16552.571736514401"/>
    <n v="0"/>
    <x v="3"/>
    <d v="2022-12-29T00:00:00"/>
    <n v="1"/>
    <x v="0"/>
    <n v="1"/>
    <n v="1.899957E-2"/>
    <n v="314.49174538792693"/>
    <n v="0"/>
    <s v="COIN"/>
    <s v="LONG"/>
    <s v="COIN LONG"/>
    <n v="314.49174538792801"/>
    <n v="16552.571736514401"/>
    <n v="0"/>
    <n v="0"/>
    <x v="11"/>
    <s v="BTC COIN LONG"/>
    <b v="1"/>
  </r>
  <r>
    <s v="GATE"/>
    <x v="27"/>
    <s v="ETHF"/>
    <n v="9.9825000000000001E-4"/>
    <n v="4.0618243322621E-4"/>
    <n v="0.40689449859875798"/>
    <n v="0"/>
    <x v="3"/>
    <d v="2022-12-29T00:00:00"/>
    <n v="1"/>
    <x v="80"/>
    <n v="1"/>
    <n v="9.9825000000000001E-4"/>
    <n v="4.0618243322621016E-4"/>
    <n v="0"/>
    <s v="COIN"/>
    <s v="LONG"/>
    <s v="COIN LONG"/>
    <n v="4.0618243322621E-4"/>
    <n v="0.40689449859875798"/>
    <n v="0"/>
    <n v="0"/>
    <x v="11"/>
    <s v="ETHF COIN LONG"/>
    <b v="1"/>
  </r>
  <r>
    <s v="GATE"/>
    <x v="27"/>
    <s v="ETHW"/>
    <n v="9.9825000000000001E-4"/>
    <n v="2.95423262318392E-3"/>
    <n v="2.9594115934724901"/>
    <n v="0"/>
    <x v="3"/>
    <d v="2022-12-29T00:00:00"/>
    <n v="1"/>
    <x v="41"/>
    <n v="1"/>
    <n v="9.9825000000000001E-4"/>
    <n v="2.9542326231839131E-3"/>
    <n v="0"/>
    <s v="COIN"/>
    <s v="LONG"/>
    <s v="COIN LONG"/>
    <n v="2.95423262318392E-3"/>
    <n v="2.9594115934724901"/>
    <n v="0"/>
    <n v="0"/>
    <x v="11"/>
    <s v="ETHW COIN LONG"/>
    <b v="1"/>
  </r>
  <r>
    <s v="GATE"/>
    <x v="27"/>
    <s v="ROSE"/>
    <n v="9.5929999999999998E-5"/>
    <n v="3.4188947817455E-6"/>
    <n v="3.5639474426618301E-2"/>
    <n v="0"/>
    <x v="3"/>
    <d v="2022-12-29T00:00:00"/>
    <n v="1"/>
    <x v="81"/>
    <n v="1"/>
    <n v="9.5929999999999998E-5"/>
    <n v="3.4188947817454936E-6"/>
    <n v="0"/>
    <s v="COIN"/>
    <s v="LONG"/>
    <s v="COIN LONG"/>
    <n v="3.4188947817455E-6"/>
    <n v="3.5639474426618301E-2"/>
    <n v="0"/>
    <n v="0"/>
    <x v="11"/>
    <s v="ROSE COIN LONG"/>
    <b v="1"/>
  </r>
  <r>
    <s v="GATE"/>
    <x v="27"/>
    <s v="USDT"/>
    <n v="27.162898349999999"/>
    <n v="27.154356464732398"/>
    <n v="0.99968553115512604"/>
    <n v="0"/>
    <x v="3"/>
    <d v="2022-12-29T00:00:00"/>
    <n v="1"/>
    <x v="36"/>
    <n v="1"/>
    <n v="27.162898349999999"/>
    <n v="27.154356464732444"/>
    <n v="0"/>
    <s v="COIN"/>
    <s v="LONG"/>
    <s v="COIN LONG"/>
    <n v="27.154356464732398"/>
    <n v="0.99968553115512604"/>
    <n v="0"/>
    <n v="0"/>
    <x v="11"/>
    <s v="USDT COIN LONG"/>
    <b v="1"/>
  </r>
  <r>
    <s v="GATE"/>
    <x v="28"/>
    <s v="BTC"/>
    <n v="1.995E-4"/>
    <n v="3.3022380614346298"/>
    <n v="16552.571736514401"/>
    <n v="0"/>
    <x v="3"/>
    <d v="2022-12-29T00:00:00"/>
    <n v="1"/>
    <x v="0"/>
    <n v="1"/>
    <n v="1.995E-4"/>
    <n v="3.3022380614346232"/>
    <n v="0"/>
    <s v="COIN"/>
    <s v="LONG"/>
    <s v="COIN LONG"/>
    <n v="3.3022380614346298"/>
    <n v="16552.571736514401"/>
    <n v="0"/>
    <n v="0"/>
    <x v="11"/>
    <s v="BTC COIN LONG"/>
    <b v="1"/>
  </r>
  <r>
    <s v="GATE"/>
    <x v="28"/>
    <s v="ETH"/>
    <n v="9.9825000000000001E-4"/>
    <n v="1.18790358424596"/>
    <n v="1189.9860598507"/>
    <n v="0"/>
    <x v="3"/>
    <d v="2022-12-29T00:00:00"/>
    <n v="1"/>
    <x v="1"/>
    <n v="1"/>
    <n v="9.9825000000000001E-4"/>
    <n v="1.1879035842459613"/>
    <n v="0"/>
    <s v="COIN"/>
    <s v="LONG"/>
    <s v="COIN LONG"/>
    <n v="1.18790358424596"/>
    <n v="1189.9860598507"/>
    <n v="0"/>
    <n v="0"/>
    <x v="11"/>
    <s v="ETH COIN LONG"/>
    <b v="1"/>
  </r>
  <r>
    <s v="GATE"/>
    <x v="28"/>
    <s v="USDT"/>
    <n v="59.393906000000001"/>
    <n v="59.3752284669876"/>
    <n v="0.99968553115512604"/>
    <n v="0"/>
    <x v="3"/>
    <d v="2022-12-29T00:00:00"/>
    <n v="1"/>
    <x v="36"/>
    <n v="1"/>
    <n v="59.393906000000001"/>
    <n v="59.375228466987629"/>
    <n v="0"/>
    <s v="COIN"/>
    <s v="LONG"/>
    <s v="COIN LONG"/>
    <n v="59.3752284669876"/>
    <n v="0.99968553115512604"/>
    <n v="0"/>
    <n v="0"/>
    <x v="11"/>
    <s v="USDT COIN LONG"/>
    <b v="1"/>
  </r>
  <r>
    <s v="GATE"/>
    <x v="29"/>
    <s v="USDT"/>
    <n v="10045.194971999999"/>
    <n v="10042.036071140599"/>
    <n v="0.99968553115512604"/>
    <n v="0"/>
    <x v="3"/>
    <d v="2022-12-29T00:00:00"/>
    <n v="1"/>
    <x v="36"/>
    <n v="1"/>
    <n v="10045.194971999999"/>
    <n v="10042.036071140621"/>
    <n v="0"/>
    <s v="COIN"/>
    <s v="LONG"/>
    <s v="COIN LONG"/>
    <n v="10042.036071140599"/>
    <n v="0.99968553115512604"/>
    <n v="0"/>
    <n v="0"/>
    <x v="11"/>
    <s v="USDT COIN LONG"/>
    <b v="1"/>
  </r>
  <r>
    <s v="HUOBI"/>
    <x v="30"/>
    <s v="USDT"/>
    <n v="1E-8"/>
    <n v="9.9968553115512599E-9"/>
    <n v="0.99968553115512604"/>
    <n v="0"/>
    <x v="3"/>
    <d v="2022-12-28T00:00:00"/>
    <n v="1"/>
    <x v="36"/>
    <n v="1"/>
    <n v="1E-8"/>
    <n v="9.9968553115512599E-9"/>
    <n v="0"/>
    <s v="COIN"/>
    <s v="LONG"/>
    <s v="COIN LONG"/>
    <n v="9.9968553115512599E-9"/>
    <n v="0.99968553115512604"/>
    <n v="0"/>
    <n v="0"/>
    <x v="12"/>
    <s v="USDT COIN LONG"/>
    <b v="0"/>
  </r>
  <r>
    <s v="HUOBI"/>
    <x v="30"/>
    <s v="XRP"/>
    <n v="7.4209999999999996E-5"/>
    <n v="2.64581413124352E-5"/>
    <n v="0.35653067393121102"/>
    <n v="0"/>
    <x v="3"/>
    <d v="2022-12-28T00:00:00"/>
    <n v="1"/>
    <x v="45"/>
    <n v="1"/>
    <n v="7.4209999999999996E-5"/>
    <n v="2.6458141312435169E-5"/>
    <n v="0"/>
    <s v="COIN"/>
    <s v="LONG"/>
    <s v="COIN LONG"/>
    <n v="2.64581413124352E-5"/>
    <n v="0.35653067393121102"/>
    <n v="0"/>
    <n v="0"/>
    <x v="12"/>
    <s v="XRP COIN LONG"/>
    <b v="0"/>
  </r>
  <r>
    <s v="HUOBI"/>
    <x v="31"/>
    <s v="ADA"/>
    <n v="1E-8"/>
    <n v="2.4837789121049201E-9"/>
    <n v="0.248377891210492"/>
    <n v="0"/>
    <x v="3"/>
    <d v="2022-12-29T00:00:00"/>
    <n v="1"/>
    <x v="13"/>
    <n v="1"/>
    <n v="1E-8"/>
    <n v="2.4837789121049201E-9"/>
    <n v="0"/>
    <s v="COIN"/>
    <s v="LONG"/>
    <s v="COIN LONG"/>
    <n v="2.4837789121049201E-9"/>
    <n v="0.248377891210492"/>
    <n v="0"/>
    <n v="0"/>
    <x v="12"/>
    <s v="ADA COIN LONG"/>
    <b v="0"/>
  </r>
  <r>
    <s v="HUOBI"/>
    <x v="31"/>
    <s v="BCH"/>
    <n v="1E-8"/>
    <n v="9.9176768087597908E-7"/>
    <n v="99.176768087597907"/>
    <n v="0"/>
    <x v="3"/>
    <d v="2022-12-29T00:00:00"/>
    <n v="1"/>
    <x v="4"/>
    <n v="1"/>
    <n v="1E-8"/>
    <n v="9.9176768087597908E-7"/>
    <n v="0"/>
    <s v="COIN"/>
    <s v="LONG"/>
    <s v="COIN LONG"/>
    <n v="9.9176768087597908E-7"/>
    <n v="99.176768087597907"/>
    <n v="0"/>
    <n v="0"/>
    <x v="12"/>
    <s v="BCH COIN LONG"/>
    <b v="0"/>
  </r>
  <r>
    <s v="HUOBI"/>
    <x v="31"/>
    <s v="BSV"/>
    <n v="1E-8"/>
    <n v="4.0508722082892E-7"/>
    <n v="40.508722082892"/>
    <n v="0"/>
    <x v="3"/>
    <d v="2022-12-29T00:00:00"/>
    <n v="1"/>
    <x v="78"/>
    <n v="1"/>
    <n v="1E-8"/>
    <n v="4.0508722082892E-7"/>
    <n v="0"/>
    <s v="COIN"/>
    <s v="LONG"/>
    <s v="COIN LONG"/>
    <n v="4.0508722082892E-7"/>
    <n v="40.508722082892"/>
    <n v="0"/>
    <n v="0"/>
    <x v="12"/>
    <s v="BSV COIN LONG"/>
    <b v="0"/>
  </r>
  <r>
    <s v="HUOBI"/>
    <x v="31"/>
    <s v="EOS"/>
    <n v="1E-8"/>
    <n v="8.7105617385698705E-9"/>
    <n v="0.87105617385698697"/>
    <n v="0"/>
    <x v="3"/>
    <d v="2022-12-29T00:00:00"/>
    <n v="1"/>
    <x v="3"/>
    <n v="1"/>
    <n v="1E-8"/>
    <n v="8.7105617385698705E-9"/>
    <n v="0"/>
    <s v="COIN"/>
    <s v="LONG"/>
    <s v="COIN LONG"/>
    <n v="8.7105617385698705E-9"/>
    <n v="0.87105617385698697"/>
    <n v="0"/>
    <n v="0"/>
    <x v="12"/>
    <s v="EOS COIN LONG"/>
    <b v="0"/>
  </r>
  <r>
    <s v="HUOBI"/>
    <x v="31"/>
    <s v="ETC"/>
    <n v="1E-8"/>
    <n v="1.5115042978321999E-7"/>
    <n v="15.115042978322"/>
    <n v="0"/>
    <x v="3"/>
    <d v="2022-12-29T00:00:00"/>
    <n v="1"/>
    <x v="40"/>
    <n v="1"/>
    <n v="1E-8"/>
    <n v="1.5115042978321999E-7"/>
    <n v="0"/>
    <s v="COIN"/>
    <s v="LONG"/>
    <s v="COIN LONG"/>
    <n v="1.5115042978321999E-7"/>
    <n v="15.115042978322"/>
    <n v="0"/>
    <n v="0"/>
    <x v="12"/>
    <s v="ETC COIN LONG"/>
    <b v="0"/>
  </r>
  <r>
    <s v="HUOBI"/>
    <x v="31"/>
    <s v="ETH"/>
    <n v="1E-8"/>
    <n v="1.1899860598507001E-5"/>
    <n v="1189.9860598507"/>
    <n v="0"/>
    <x v="3"/>
    <d v="2022-12-29T00:00:00"/>
    <n v="1"/>
    <x v="1"/>
    <n v="1"/>
    <n v="1E-8"/>
    <n v="1.1899860598507001E-5"/>
    <n v="0"/>
    <s v="COIN"/>
    <s v="LONG"/>
    <s v="COIN LONG"/>
    <n v="1.1899860598507001E-5"/>
    <n v="1189.9860598507"/>
    <n v="0"/>
    <n v="0"/>
    <x v="12"/>
    <s v="ETH COIN LONG"/>
    <b v="0"/>
  </r>
  <r>
    <s v="HUOBI"/>
    <x v="31"/>
    <s v="LINK"/>
    <n v="1E-8"/>
    <n v="5.6769363598349802E-8"/>
    <n v="5.67693635983498"/>
    <n v="0"/>
    <x v="3"/>
    <d v="2022-12-29T00:00:00"/>
    <n v="1"/>
    <x v="9"/>
    <n v="1"/>
    <n v="1E-8"/>
    <n v="5.6769363598349802E-8"/>
    <n v="0"/>
    <s v="COIN"/>
    <s v="LONG"/>
    <s v="COIN LONG"/>
    <n v="5.6769363598349802E-8"/>
    <n v="5.67693635983498"/>
    <n v="0"/>
    <n v="0"/>
    <x v="12"/>
    <s v="LINK COIN LONG"/>
    <b v="0"/>
  </r>
  <r>
    <s v="HUOBI"/>
    <x v="31"/>
    <s v="LTC"/>
    <n v="1E-8"/>
    <n v="6.6339064232015803E-7"/>
    <n v="66.339064232015801"/>
    <n v="0"/>
    <x v="3"/>
    <d v="2022-12-29T00:00:00"/>
    <n v="1"/>
    <x v="5"/>
    <n v="1"/>
    <n v="1E-8"/>
    <n v="6.6339064232015803E-7"/>
    <n v="0"/>
    <s v="COIN"/>
    <s v="LONG"/>
    <s v="COIN LONG"/>
    <n v="6.6339064232015803E-7"/>
    <n v="66.339064232015801"/>
    <n v="0"/>
    <n v="0"/>
    <x v="12"/>
    <s v="LTC COIN LONG"/>
    <b v="0"/>
  </r>
  <r>
    <s v="HUOBI"/>
    <x v="31"/>
    <s v="USDT"/>
    <n v="3.2621029500000001"/>
    <n v="3.2610771202534501"/>
    <n v="0.99968553115512604"/>
    <n v="0"/>
    <x v="3"/>
    <d v="2022-12-29T00:00:00"/>
    <n v="1"/>
    <x v="36"/>
    <n v="1"/>
    <n v="3.2621029500000001"/>
    <n v="3.2610771202534536"/>
    <n v="0"/>
    <s v="COIN"/>
    <s v="LONG"/>
    <s v="COIN LONG"/>
    <n v="3.2610771202534501"/>
    <n v="0.99968553115512604"/>
    <n v="0"/>
    <n v="0"/>
    <x v="12"/>
    <s v="USDT COIN LONG"/>
    <b v="0"/>
  </r>
  <r>
    <s v="HUOBI"/>
    <x v="31"/>
    <s v="XRP"/>
    <n v="6.4869999999999994E-5"/>
    <n v="2.3128144817917599E-5"/>
    <n v="0.35653067393121102"/>
    <n v="0"/>
    <x v="3"/>
    <d v="2022-12-29T00:00:00"/>
    <n v="1"/>
    <x v="45"/>
    <n v="1"/>
    <n v="6.4869999999999994E-5"/>
    <n v="2.3128144817917657E-5"/>
    <n v="0"/>
    <s v="COIN"/>
    <s v="LONG"/>
    <s v="COIN LONG"/>
    <n v="2.3128144817917599E-5"/>
    <n v="0.35653067393121102"/>
    <n v="0"/>
    <n v="0"/>
    <x v="12"/>
    <s v="XRP COIN LONG"/>
    <b v="0"/>
  </r>
  <r>
    <s v="HUOBI"/>
    <x v="4"/>
    <s v="AAVE"/>
    <n v="0.10014646000000001"/>
    <n v="5.3825974723247301"/>
    <n v="53.747256491389997"/>
    <n v="0"/>
    <x v="3"/>
    <d v="2022-12-29T00:00:00"/>
    <n v="1"/>
    <x v="12"/>
    <n v="1"/>
    <n v="0.10014646000000001"/>
    <n v="5.3825974723247292"/>
    <n v="0"/>
    <s v="COIN"/>
    <s v="LONG"/>
    <s v="COIN LONG"/>
    <n v="5.3825974723247301"/>
    <n v="53.747256491389997"/>
    <n v="0"/>
    <n v="0"/>
    <x v="2"/>
    <s v="AAVE COIN LONG"/>
    <b v="1"/>
  </r>
  <r>
    <s v="HUOBI"/>
    <x v="4"/>
    <s v="ADA"/>
    <n v="3.2091999999999998E-4"/>
    <n v="7.9709432847271296E-5"/>
    <n v="0.248377891210492"/>
    <n v="0"/>
    <x v="3"/>
    <d v="2022-12-29T00:00:00"/>
    <n v="1"/>
    <x v="13"/>
    <n v="1"/>
    <n v="3.2091999999999998E-4"/>
    <n v="7.9709432847271093E-5"/>
    <n v="0"/>
    <s v="COIN"/>
    <s v="LONG"/>
    <s v="COIN LONG"/>
    <n v="7.9709432847271296E-5"/>
    <n v="0.248377891210492"/>
    <n v="0"/>
    <n v="0"/>
    <x v="2"/>
    <s v="ADA COIN LONG"/>
    <b v="1"/>
  </r>
  <r>
    <s v="HUOBI"/>
    <x v="4"/>
    <s v="BCH"/>
    <n v="5.3552000000000005E-4"/>
    <n v="5.3111142846270401E-2"/>
    <n v="99.176768087597907"/>
    <n v="0"/>
    <x v="3"/>
    <d v="2022-12-29T00:00:00"/>
    <n v="1"/>
    <x v="4"/>
    <n v="1"/>
    <n v="5.3552000000000005E-4"/>
    <n v="5.3111142846270436E-2"/>
    <n v="0"/>
    <s v="COIN"/>
    <s v="LONG"/>
    <s v="COIN LONG"/>
    <n v="5.3111142846270401E-2"/>
    <n v="99.176768087597907"/>
    <n v="0"/>
    <n v="0"/>
    <x v="2"/>
    <s v="BCH COIN LONG"/>
    <b v="1"/>
  </r>
  <r>
    <s v="HUOBI"/>
    <x v="4"/>
    <s v="BSV"/>
    <n v="2.9999999999999997E-8"/>
    <n v="1.2152616624867601E-6"/>
    <n v="40.508722082892"/>
    <n v="0"/>
    <x v="3"/>
    <d v="2022-12-29T00:00:00"/>
    <n v="1"/>
    <x v="78"/>
    <n v="1"/>
    <n v="2.9999999999999997E-8"/>
    <n v="1.2152616624867599E-6"/>
    <n v="0"/>
    <s v="COIN"/>
    <s v="LONG"/>
    <s v="COIN LONG"/>
    <n v="1.2152616624867601E-6"/>
    <n v="40.508722082892"/>
    <n v="0"/>
    <n v="0"/>
    <x v="2"/>
    <s v="BSV COIN LONG"/>
    <b v="1"/>
  </r>
  <r>
    <s v="HUOBI"/>
    <x v="4"/>
    <s v="BTC"/>
    <n v="162.04922654000001"/>
    <n v="2682331.4471500302"/>
    <n v="16552.571736514401"/>
    <n v="0"/>
    <x v="3"/>
    <d v="2022-12-29T00:00:00"/>
    <n v="1"/>
    <x v="0"/>
    <n v="1"/>
    <n v="162.04922654000001"/>
    <n v="2682331.4471500237"/>
    <n v="0"/>
    <s v="COIN"/>
    <s v="LONG"/>
    <s v="COIN LONG"/>
    <n v="2682331.4471500302"/>
    <n v="16552.571736514401"/>
    <n v="0"/>
    <n v="0"/>
    <x v="2"/>
    <s v="BTC COIN LONG"/>
    <b v="1"/>
  </r>
  <r>
    <s v="HUOBI"/>
    <x v="4"/>
    <s v="BTC"/>
    <n v="-0.21382192"/>
    <n v="-3539.3026696392499"/>
    <n v="16552.571736514401"/>
    <n v="0"/>
    <x v="4"/>
    <d v="2022-12-29T00:00:00"/>
    <n v="1"/>
    <x v="0"/>
    <n v="1"/>
    <n v="-0.21382192"/>
    <n v="-3539.3026696392435"/>
    <n v="0"/>
    <s v="COIN"/>
    <s v="SHORT"/>
    <s v="COIN SHORT"/>
    <n v="-3539.3026696392499"/>
    <n v="16552.571736514401"/>
    <n v="0"/>
    <n v="0"/>
    <x v="2"/>
    <s v="BTC COIN SHORT"/>
    <b v="1"/>
  </r>
  <r>
    <s v="HUOBI"/>
    <x v="4"/>
    <s v="DOT"/>
    <n v="3.8972899999999999E-3"/>
    <n v="1.66899835824647E-2"/>
    <n v="4.2824587296466801"/>
    <n v="0"/>
    <x v="3"/>
    <d v="2022-12-29T00:00:00"/>
    <n v="1"/>
    <x v="22"/>
    <n v="1"/>
    <n v="3.8972899999999999E-3"/>
    <n v="1.668998358246471E-2"/>
    <n v="0"/>
    <s v="COIN"/>
    <s v="LONG"/>
    <s v="COIN LONG"/>
    <n v="1.66899835824647E-2"/>
    <n v="4.2824587296466801"/>
    <n v="0"/>
    <n v="0"/>
    <x v="2"/>
    <s v="DOT COIN LONG"/>
    <b v="1"/>
  </r>
  <r>
    <s v="HUOBI"/>
    <x v="4"/>
    <s v="ETC"/>
    <n v="0.1010306"/>
    <n v="1.52708186112566"/>
    <n v="15.115042978322"/>
    <n v="0"/>
    <x v="3"/>
    <d v="2022-12-29T00:00:00"/>
    <n v="1"/>
    <x v="40"/>
    <n v="1"/>
    <n v="0.1010306"/>
    <n v="1.5270818611256587"/>
    <n v="0"/>
    <s v="COIN"/>
    <s v="LONG"/>
    <s v="COIN LONG"/>
    <n v="1.52708186112566"/>
    <n v="15.115042978322"/>
    <n v="0"/>
    <n v="0"/>
    <x v="2"/>
    <s v="ETC COIN LONG"/>
    <b v="1"/>
  </r>
  <r>
    <s v="HUOBI"/>
    <x v="4"/>
    <s v="ETH"/>
    <n v="1424.51334262"/>
    <n v="1695151.0197891199"/>
    <n v="1189.9860598507"/>
    <n v="0"/>
    <x v="3"/>
    <d v="2022-12-29T00:00:00"/>
    <n v="1"/>
    <x v="1"/>
    <n v="1"/>
    <n v="1424.51334262"/>
    <n v="1695151.0197891241"/>
    <n v="0"/>
    <s v="COIN"/>
    <s v="LONG"/>
    <s v="COIN LONG"/>
    <n v="1695151.0197891199"/>
    <n v="1189.9860598507"/>
    <n v="0"/>
    <n v="0"/>
    <x v="2"/>
    <s v="ETH COIN LONG"/>
    <b v="1"/>
  </r>
  <r>
    <s v="HUOBI"/>
    <x v="4"/>
    <s v="ETH"/>
    <n v="-0.21497436"/>
    <n v="-255.81649162532599"/>
    <n v="1189.9860598507"/>
    <n v="0"/>
    <x v="4"/>
    <d v="2022-12-29T00:00:00"/>
    <n v="1"/>
    <x v="1"/>
    <n v="1"/>
    <n v="-0.21497436"/>
    <n v="-255.81649162532594"/>
    <n v="0"/>
    <s v="COIN"/>
    <s v="SHORT"/>
    <s v="COIN SHORT"/>
    <n v="-255.81649162532599"/>
    <n v="1189.9860598507"/>
    <n v="0"/>
    <n v="0"/>
    <x v="2"/>
    <s v="ETH COIN SHORT"/>
    <b v="1"/>
  </r>
  <r>
    <s v="HUOBI"/>
    <x v="4"/>
    <s v="LINK"/>
    <n v="9.5620999999999998E-4"/>
    <n v="5.4283433166378101E-3"/>
    <n v="5.67693635983498"/>
    <n v="0"/>
    <x v="3"/>
    <d v="2022-12-29T00:00:00"/>
    <n v="1"/>
    <x v="9"/>
    <n v="1"/>
    <n v="9.5620999999999998E-4"/>
    <n v="5.4283433166378058E-3"/>
    <n v="0"/>
    <s v="COIN"/>
    <s v="LONG"/>
    <s v="COIN LONG"/>
    <n v="5.4283433166378101E-3"/>
    <n v="5.67693635983498"/>
    <n v="0"/>
    <n v="0"/>
    <x v="2"/>
    <s v="LINK COIN LONG"/>
    <b v="1"/>
  </r>
  <r>
    <s v="HUOBI"/>
    <x v="4"/>
    <s v="LTC"/>
    <n v="2.4771099999999998E-3"/>
    <n v="0.164329159399768"/>
    <n v="66.339064232015801"/>
    <n v="0"/>
    <x v="3"/>
    <d v="2022-12-29T00:00:00"/>
    <n v="1"/>
    <x v="5"/>
    <n v="1"/>
    <n v="2.4771099999999998E-3"/>
    <n v="0.16432915939976864"/>
    <n v="0"/>
    <s v="COIN"/>
    <s v="LONG"/>
    <s v="COIN LONG"/>
    <n v="0.164329159399768"/>
    <n v="66.339064232015801"/>
    <n v="0"/>
    <n v="0"/>
    <x v="2"/>
    <s v="LTC COIN LONG"/>
    <b v="1"/>
  </r>
  <r>
    <s v="HUOBI"/>
    <x v="4"/>
    <s v="SHIB"/>
    <n v="71073.205401560001"/>
    <n v="0.56295508435167696"/>
    <n v="7.9207780368284999E-6"/>
    <n v="0"/>
    <x v="3"/>
    <d v="2022-12-29T00:00:00"/>
    <n v="1"/>
    <x v="11"/>
    <n v="1"/>
    <n v="71073.205401560001"/>
    <n v="0.56295508435167718"/>
    <n v="0"/>
    <s v="COIN"/>
    <s v="LONG"/>
    <s v="COIN LONG"/>
    <n v="0.56295508435167696"/>
    <n v="7.9207780368284999E-6"/>
    <n v="0"/>
    <n v="0"/>
    <x v="2"/>
    <s v="SHIB COIN LONG"/>
    <b v="1"/>
  </r>
  <r>
    <s v="HUOBI"/>
    <x v="4"/>
    <s v="TRX"/>
    <n v="4.8644999999999998E-4"/>
    <n v="2.63388954946796E-5"/>
    <n v="5.4145123845574301E-2"/>
    <n v="0"/>
    <x v="3"/>
    <d v="2022-12-29T00:00:00"/>
    <n v="1"/>
    <x v="79"/>
    <n v="1"/>
    <n v="4.8644999999999998E-4"/>
    <n v="2.6338895494679617E-5"/>
    <n v="0"/>
    <s v="COIN"/>
    <s v="LONG"/>
    <s v="COIN LONG"/>
    <n v="2.63388954946796E-5"/>
    <n v="5.4145123845574301E-2"/>
    <n v="0"/>
    <n v="0"/>
    <x v="2"/>
    <s v="TRX COIN LONG"/>
    <b v="1"/>
  </r>
  <r>
    <s v="HUOBI"/>
    <x v="4"/>
    <s v="XRP"/>
    <n v="1.9184000000000001E-4"/>
    <n v="6.8396844486963594E-5"/>
    <n v="0.35653067393121102"/>
    <n v="0"/>
    <x v="3"/>
    <d v="2022-12-29T00:00:00"/>
    <n v="1"/>
    <x v="45"/>
    <n v="1"/>
    <n v="1.9184000000000001E-4"/>
    <n v="6.8396844486963527E-5"/>
    <n v="0"/>
    <s v="COIN"/>
    <s v="LONG"/>
    <s v="COIN LONG"/>
    <n v="6.8396844486963594E-5"/>
    <n v="0.35653067393121102"/>
    <n v="0"/>
    <n v="0"/>
    <x v="2"/>
    <s v="XRP COIN LONG"/>
    <b v="1"/>
  </r>
  <r>
    <s v="HUOBI"/>
    <x v="4"/>
    <s v="YFII"/>
    <n v="2.4299999999999999E-3"/>
    <n v="2.8002320729766899"/>
    <n v="1152.35887776818"/>
    <n v="0"/>
    <x v="3"/>
    <d v="2022-12-29T00:00:00"/>
    <n v="1"/>
    <x v="82"/>
    <n v="1"/>
    <n v="2.4299999999999999E-3"/>
    <n v="2.8002320729766774"/>
    <n v="0"/>
    <s v="COIN"/>
    <s v="LONG"/>
    <s v="COIN LONG"/>
    <n v="2.8002320729766899"/>
    <n v="1152.35887776818"/>
    <n v="0"/>
    <n v="0"/>
    <x v="2"/>
    <s v="YFII COIN LONG"/>
    <b v="1"/>
  </r>
  <r>
    <s v="HUOBI"/>
    <x v="5"/>
    <s v="USDT"/>
    <n v="455399.36038761999"/>
    <n v="455256.15147680201"/>
    <n v="0.99968553115512604"/>
    <n v="0"/>
    <x v="3"/>
    <d v="2022-12-29T00:00:00"/>
    <n v="1"/>
    <x v="36"/>
    <n v="1"/>
    <n v="455399.36038761999"/>
    <n v="455256.15147680254"/>
    <n v="0"/>
    <s v="COIN"/>
    <s v="LONG"/>
    <s v="COIN LONG"/>
    <n v="455256.15147680201"/>
    <n v="0.99968553115512604"/>
    <n v="0"/>
    <n v="0"/>
    <x v="2"/>
    <s v="USDT COIN LONG"/>
    <b v="1"/>
  </r>
  <r>
    <s v="HUOBI"/>
    <x v="5"/>
    <s v="USDT"/>
    <n v="295.58783176999998"/>
    <n v="295.49487860598401"/>
    <n v="0.99968553115512604"/>
    <n v="0"/>
    <x v="4"/>
    <d v="2022-12-29T00:00:00"/>
    <n v="1"/>
    <x v="36"/>
    <n v="1"/>
    <n v="295.58783176999998"/>
    <n v="295.49487860598447"/>
    <n v="0"/>
    <s v="COIN"/>
    <s v="LONG"/>
    <s v="COIN LONG"/>
    <n v="295.49487860598401"/>
    <n v="0.99968553115512604"/>
    <n v="0"/>
    <n v="0"/>
    <x v="2"/>
    <s v="USDT COIN LONG"/>
    <b v="1"/>
  </r>
  <r>
    <s v="HUOBI"/>
    <x v="32"/>
    <s v="AAC"/>
    <n v="377.09760540000002"/>
    <n v="8.4443300469163998E-2"/>
    <n v="2.2392955897874799E-4"/>
    <n v="0"/>
    <x v="3"/>
    <d v="2022-12-29T00:00:00"/>
    <n v="1"/>
    <x v="83"/>
    <n v="1"/>
    <n v="377.09760540000002"/>
    <n v="8.4443300469163943E-2"/>
    <n v="0"/>
    <s v="COIN"/>
    <s v="LONG"/>
    <s v="COIN LONG"/>
    <n v="8.4443300469163998E-2"/>
    <n v="2.2392955897874799E-4"/>
    <n v="0"/>
    <n v="0"/>
    <x v="2"/>
    <s v="AAC COIN LONG"/>
    <b v="1"/>
  </r>
  <r>
    <s v="HUOBI"/>
    <x v="32"/>
    <s v="ADA"/>
    <n v="1.1000000000000001E-7"/>
    <n v="2.7321568033154199E-8"/>
    <n v="0.248377891210492"/>
    <n v="0"/>
    <x v="3"/>
    <d v="2022-12-29T00:00:00"/>
    <n v="1"/>
    <x v="13"/>
    <n v="1"/>
    <n v="1.1000000000000001E-7"/>
    <n v="2.7321568033154123E-8"/>
    <n v="0"/>
    <s v="COIN"/>
    <s v="LONG"/>
    <s v="COIN LONG"/>
    <n v="2.7321568033154199E-8"/>
    <n v="0.248377891210492"/>
    <n v="0"/>
    <n v="0"/>
    <x v="2"/>
    <s v="ADA COIN LONG"/>
    <b v="1"/>
  </r>
  <r>
    <s v="HUOBI"/>
    <x v="32"/>
    <s v="ALGO"/>
    <n v="2.6E-7"/>
    <n v="4.3482577467754603E-8"/>
    <n v="0.167240682568287"/>
    <n v="0"/>
    <x v="3"/>
    <d v="2022-12-29T00:00:00"/>
    <n v="1"/>
    <x v="14"/>
    <n v="1"/>
    <n v="2.6E-7"/>
    <n v="4.3482577467754623E-8"/>
    <n v="0"/>
    <s v="COIN"/>
    <s v="LONG"/>
    <s v="COIN LONG"/>
    <n v="4.3482577467754603E-8"/>
    <n v="0.167240682568287"/>
    <n v="0"/>
    <n v="0"/>
    <x v="2"/>
    <s v="ALGO COIN LONG"/>
    <b v="1"/>
  </r>
  <r>
    <s v="HUOBI"/>
    <x v="32"/>
    <s v="ARPA"/>
    <n v="0.53247394999999997"/>
    <n v="1.36038640688771E-2"/>
    <n v="2.55484124037938E-2"/>
    <n v="0"/>
    <x v="3"/>
    <d v="2022-12-29T00:00:00"/>
    <n v="1"/>
    <x v="84"/>
    <n v="1"/>
    <n v="0.53247394999999997"/>
    <n v="1.360386406887708E-2"/>
    <n v="0"/>
    <s v="COIN"/>
    <s v="LONG"/>
    <s v="COIN LONG"/>
    <n v="1.36038640688771E-2"/>
    <n v="2.55484124037938E-2"/>
    <n v="0"/>
    <n v="0"/>
    <x v="2"/>
    <s v="ARPA COIN LONG"/>
    <b v="1"/>
  </r>
  <r>
    <s v="HUOBI"/>
    <x v="32"/>
    <s v="ATOM"/>
    <n v="4.3657420000000002E-2"/>
    <n v="0.39820031720799998"/>
    <n v="9.1210226625393904"/>
    <n v="0"/>
    <x v="3"/>
    <d v="2022-12-29T00:00:00"/>
    <n v="1"/>
    <x v="10"/>
    <n v="1"/>
    <n v="4.3657420000000002E-2"/>
    <n v="0.39820031720800048"/>
    <n v="0"/>
    <s v="COIN"/>
    <s v="LONG"/>
    <s v="COIN LONG"/>
    <n v="0.39820031720799998"/>
    <n v="9.1210226625393904"/>
    <n v="0"/>
    <n v="0"/>
    <x v="2"/>
    <s v="ATOM COIN LONG"/>
    <b v="1"/>
  </r>
  <r>
    <s v="HUOBI"/>
    <x v="32"/>
    <s v="AVAX"/>
    <n v="1.5389969999999999E-2"/>
    <n v="0.172412504823826"/>
    <n v="11.2029136394564"/>
    <n v="0"/>
    <x v="3"/>
    <d v="2022-12-29T00:00:00"/>
    <n v="1"/>
    <x v="15"/>
    <n v="1"/>
    <n v="1.5389969999999999E-2"/>
    <n v="0.17241250482382481"/>
    <n v="0"/>
    <s v="COIN"/>
    <s v="LONG"/>
    <s v="COIN LONG"/>
    <n v="0.172412504823826"/>
    <n v="11.2029136394564"/>
    <n v="0"/>
    <n v="0"/>
    <x v="2"/>
    <s v="AVAX COIN LONG"/>
    <b v="1"/>
  </r>
  <r>
    <s v="HUOBI"/>
    <x v="32"/>
    <s v="BAT"/>
    <n v="2.0454320000000002E-2"/>
    <n v="3.43500794376196E-3"/>
    <n v="0.16793557271823101"/>
    <n v="0"/>
    <x v="3"/>
    <d v="2022-12-29T00:00:00"/>
    <n v="1"/>
    <x v="16"/>
    <n v="1"/>
    <n v="2.0454320000000002E-2"/>
    <n v="3.4350079437619669E-3"/>
    <n v="0"/>
    <s v="COIN"/>
    <s v="LONG"/>
    <s v="COIN LONG"/>
    <n v="3.43500794376196E-3"/>
    <n v="0.16793557271823101"/>
    <n v="0"/>
    <n v="0"/>
    <x v="2"/>
    <s v="BAT COIN LONG"/>
    <b v="1"/>
  </r>
  <r>
    <s v="HUOBI"/>
    <x v="32"/>
    <s v="BCH"/>
    <n v="4.62634773"/>
    <n v="458.82621591079499"/>
    <n v="99.176768087597907"/>
    <n v="0"/>
    <x v="3"/>
    <d v="2022-12-29T00:00:00"/>
    <n v="1"/>
    <x v="4"/>
    <n v="1"/>
    <n v="4.62634773"/>
    <n v="458.82621591079504"/>
    <n v="0"/>
    <s v="COIN"/>
    <s v="LONG"/>
    <s v="COIN LONG"/>
    <n v="458.82621591079499"/>
    <n v="99.176768087597907"/>
    <n v="0"/>
    <n v="0"/>
    <x v="2"/>
    <s v="BCH COIN LONG"/>
    <b v="1"/>
  </r>
  <r>
    <s v="HUOBI"/>
    <x v="32"/>
    <s v="BHD"/>
    <n v="2.5033500000000001E-3"/>
    <n v="7.5202011371236393E-5"/>
    <n v="3.0040550211211499E-2"/>
    <n v="0"/>
    <x v="3"/>
    <d v="2022-12-29T00:00:00"/>
    <n v="1"/>
    <x v="85"/>
    <n v="1"/>
    <n v="2.5033500000000001E-3"/>
    <n v="7.5202011371236312E-5"/>
    <n v="0"/>
    <s v="COIN"/>
    <s v="LONG"/>
    <s v="COIN LONG"/>
    <n v="7.5202011371236393E-5"/>
    <n v="3.0040550211211499E-2"/>
    <n v="0"/>
    <n v="0"/>
    <x v="2"/>
    <s v="BHD COIN LONG"/>
    <b v="1"/>
  </r>
  <r>
    <s v="HUOBI"/>
    <x v="32"/>
    <s v="BLZ"/>
    <n v="115.29838952"/>
    <n v="5.9982102037598297"/>
    <n v="5.2023365016034002E-2"/>
    <n v="0"/>
    <x v="3"/>
    <d v="2022-12-29T00:00:00"/>
    <n v="1"/>
    <x v="86"/>
    <n v="1"/>
    <n v="115.29838952"/>
    <n v="5.9982102037598297"/>
    <n v="0"/>
    <s v="COIN"/>
    <s v="LONG"/>
    <s v="COIN LONG"/>
    <n v="5.9982102037598297"/>
    <n v="5.2023365016034002E-2"/>
    <n v="0"/>
    <n v="0"/>
    <x v="2"/>
    <s v="BLZ COIN LONG"/>
    <b v="1"/>
  </r>
  <r>
    <s v="HUOBI"/>
    <x v="32"/>
    <s v="BOBA"/>
    <n v="14.7502"/>
    <n v="2.4608408386748701"/>
    <n v="0.16683440486738199"/>
    <n v="0"/>
    <x v="3"/>
    <d v="2022-12-29T00:00:00"/>
    <n v="1"/>
    <x v="87"/>
    <n v="1"/>
    <n v="14.7502"/>
    <n v="2.4608408386748577"/>
    <n v="0"/>
    <s v="COIN"/>
    <s v="LONG"/>
    <s v="COIN LONG"/>
    <n v="2.4608408386748701"/>
    <n v="0.16683440486738199"/>
    <n v="0"/>
    <n v="0"/>
    <x v="2"/>
    <s v="BOBA COIN LONG"/>
    <b v="1"/>
  </r>
  <r>
    <s v="HUOBI"/>
    <x v="32"/>
    <s v="BSV"/>
    <n v="7.7951899999999996E-3"/>
    <n v="0.31577318529333898"/>
    <n v="40.508722082892"/>
    <n v="0"/>
    <x v="3"/>
    <d v="2022-12-29T00:00:00"/>
    <n v="1"/>
    <x v="78"/>
    <n v="1"/>
    <n v="7.7951899999999996E-3"/>
    <n v="0.31577318529333886"/>
    <n v="0"/>
    <s v="COIN"/>
    <s v="LONG"/>
    <s v="COIN LONG"/>
    <n v="0.31577318529333898"/>
    <n v="40.508722082892"/>
    <n v="0"/>
    <n v="0"/>
    <x v="2"/>
    <s v="BSV COIN LONG"/>
    <b v="1"/>
  </r>
  <r>
    <s v="HUOBI"/>
    <x v="32"/>
    <s v="BTC"/>
    <n v="248.43996060000001"/>
    <n v="4112320.2700483198"/>
    <n v="16552.571736514401"/>
    <n v="0"/>
    <x v="3"/>
    <d v="2022-12-29T00:00:00"/>
    <n v="1"/>
    <x v="0"/>
    <n v="1"/>
    <n v="248.43996060000001"/>
    <n v="4112320.2700483114"/>
    <n v="0"/>
    <s v="COIN"/>
    <s v="LONG"/>
    <s v="COIN LONG"/>
    <n v="4112320.2700483198"/>
    <n v="16552.571736514401"/>
    <n v="0"/>
    <n v="0"/>
    <x v="2"/>
    <s v="BTC COIN LONG"/>
    <b v="1"/>
  </r>
  <r>
    <s v="HUOBI"/>
    <x v="32"/>
    <s v="BTM"/>
    <n v="0.33565571999999999"/>
    <n v="4.56480457623374E-3"/>
    <n v="1.3599662702705399E-2"/>
    <n v="0"/>
    <x v="3"/>
    <d v="2022-12-29T00:00:00"/>
    <n v="1"/>
    <x v="88"/>
    <n v="1"/>
    <n v="0.33565571999999999"/>
    <n v="4.564804576233727E-3"/>
    <n v="0"/>
    <s v="COIN"/>
    <s v="LONG"/>
    <s v="COIN LONG"/>
    <n v="4.56480457623374E-3"/>
    <n v="1.3599662702705399E-2"/>
    <n v="0"/>
    <n v="0"/>
    <x v="2"/>
    <s v="BTM COIN LONG"/>
    <b v="1"/>
  </r>
  <r>
    <s v="HUOBI"/>
    <x v="32"/>
    <s v="BTT"/>
    <n v="1367501156.8785999"/>
    <n v="845.32910099311698"/>
    <n v="6.1815604084945001E-7"/>
    <n v="0"/>
    <x v="3"/>
    <d v="2022-12-29T00:00:00"/>
    <n v="1"/>
    <x v="89"/>
    <n v="1"/>
    <n v="1367501156.8785999"/>
    <n v="845.32910099311789"/>
    <n v="0"/>
    <s v="COIN"/>
    <s v="LONG"/>
    <s v="COIN LONG"/>
    <n v="845.32910099311698"/>
    <n v="6.1815604084945001E-7"/>
    <n v="0"/>
    <n v="0"/>
    <x v="2"/>
    <s v="BTT COIN LONG"/>
    <b v="1"/>
  </r>
  <r>
    <s v="HUOBI"/>
    <x v="32"/>
    <s v="CMT"/>
    <n v="1.7855998900000001"/>
    <n v="3.8423151353518502E-3"/>
    <n v="2.15183432574688E-3"/>
    <n v="0"/>
    <x v="3"/>
    <d v="2022-12-29T00:00:00"/>
    <n v="1"/>
    <x v="90"/>
    <n v="1"/>
    <n v="1.7855998900000001"/>
    <n v="3.8423151353518532E-3"/>
    <n v="0"/>
    <s v="COIN"/>
    <s v="LONG"/>
    <s v="COIN LONG"/>
    <n v="3.8423151353518502E-3"/>
    <n v="2.15183432574688E-3"/>
    <n v="0"/>
    <n v="0"/>
    <x v="2"/>
    <s v="CMT COIN LONG"/>
    <b v="1"/>
  </r>
  <r>
    <s v="HUOBI"/>
    <x v="32"/>
    <s v="CRO"/>
    <n v="0.30791584"/>
    <n v="1.7736621591151101E-2"/>
    <n v="5.7602173344349902E-2"/>
    <n v="0"/>
    <x v="3"/>
    <d v="2022-12-29T00:00:00"/>
    <n v="1"/>
    <x v="91"/>
    <n v="1"/>
    <n v="0.30791584"/>
    <n v="1.7736621591151108E-2"/>
    <n v="0"/>
    <s v="COIN"/>
    <s v="LONG"/>
    <s v="COIN LONG"/>
    <n v="1.7736621591151101E-2"/>
    <n v="5.7602173344349902E-2"/>
    <n v="0"/>
    <n v="0"/>
    <x v="2"/>
    <s v="CRO COIN LONG"/>
    <b v="1"/>
  </r>
  <r>
    <s v="HUOBI"/>
    <x v="32"/>
    <s v="DASH"/>
    <n v="5.6119999999999998E-5"/>
    <n v="2.4108274850023802E-3"/>
    <n v="42.9584370100211"/>
    <n v="0"/>
    <x v="3"/>
    <d v="2022-12-29T00:00:00"/>
    <n v="1"/>
    <x v="20"/>
    <n v="1"/>
    <n v="5.6119999999999998E-5"/>
    <n v="2.4108274850023841E-3"/>
    <n v="0"/>
    <s v="COIN"/>
    <s v="LONG"/>
    <s v="COIN LONG"/>
    <n v="2.4108274850023802E-3"/>
    <n v="42.9584370100211"/>
    <n v="0"/>
    <n v="0"/>
    <x v="2"/>
    <s v="DASH COIN LONG"/>
    <b v="1"/>
  </r>
  <r>
    <s v="HUOBI"/>
    <x v="32"/>
    <s v="DON"/>
    <n v="5.9800000000000001E-4"/>
    <n v="4.0053400491261303E-6"/>
    <n v="6.6978930587393397E-3"/>
    <n v="0"/>
    <x v="3"/>
    <d v="2022-12-29T00:00:00"/>
    <n v="1"/>
    <x v="92"/>
    <n v="1"/>
    <n v="5.9800000000000001E-4"/>
    <n v="4.0053400491261252E-6"/>
    <n v="0"/>
    <s v="COIN"/>
    <s v="LONG"/>
    <s v="COIN LONG"/>
    <n v="4.0053400491261303E-6"/>
    <n v="6.6978930587393397E-3"/>
    <n v="0"/>
    <n v="0"/>
    <x v="2"/>
    <s v="DON COIN LONG"/>
    <b v="1"/>
  </r>
  <r>
    <s v="HUOBI"/>
    <x v="32"/>
    <s v="DOT"/>
    <n v="40190.769036849997"/>
    <n v="172115.309713072"/>
    <n v="4.2824587296466801"/>
    <n v="0"/>
    <x v="3"/>
    <d v="2022-12-29T00:00:00"/>
    <n v="1"/>
    <x v="22"/>
    <n v="1"/>
    <n v="40190.769036849997"/>
    <n v="172115.30971307177"/>
    <n v="0"/>
    <s v="COIN"/>
    <s v="LONG"/>
    <s v="COIN LONG"/>
    <n v="172115.309713072"/>
    <n v="4.2824587296466801"/>
    <n v="0"/>
    <n v="0"/>
    <x v="2"/>
    <s v="DOT COIN LONG"/>
    <b v="1"/>
  </r>
  <r>
    <s v="HUOBI"/>
    <x v="32"/>
    <s v="ENJ"/>
    <n v="1E-8"/>
    <n v="2.4322404405599899E-9"/>
    <n v="0.24322404405599901"/>
    <n v="0"/>
    <x v="3"/>
    <d v="2022-12-29T00:00:00"/>
    <n v="1"/>
    <x v="23"/>
    <n v="1"/>
    <n v="1E-8"/>
    <n v="2.4322404405599903E-9"/>
    <n v="0"/>
    <s v="COIN"/>
    <s v="LONG"/>
    <s v="COIN LONG"/>
    <n v="2.4322404405599899E-9"/>
    <n v="0.24322404405599901"/>
    <n v="0"/>
    <n v="0"/>
    <x v="2"/>
    <s v="ENJ COIN LONG"/>
    <b v="1"/>
  </r>
  <r>
    <s v="HUOBI"/>
    <x v="32"/>
    <s v="EOS"/>
    <n v="43809.056757799997"/>
    <n v="38160.149359732801"/>
    <n v="0.87105617385698697"/>
    <n v="0"/>
    <x v="3"/>
    <d v="2022-12-29T00:00:00"/>
    <n v="1"/>
    <x v="3"/>
    <n v="1"/>
    <n v="43809.056757799997"/>
    <n v="38160.149359732844"/>
    <n v="0"/>
    <s v="COIN"/>
    <s v="LONG"/>
    <s v="COIN LONG"/>
    <n v="38160.149359732801"/>
    <n v="0.87105617385698697"/>
    <n v="0"/>
    <n v="0"/>
    <x v="2"/>
    <s v="EOS COIN LONG"/>
    <b v="1"/>
  </r>
  <r>
    <s v="HUOBI"/>
    <x v="32"/>
    <s v="ETC"/>
    <n v="9386.4058023599991"/>
    <n v="141875.92711464301"/>
    <n v="15.115042978322"/>
    <n v="0"/>
    <x v="3"/>
    <d v="2022-12-29T00:00:00"/>
    <n v="1"/>
    <x v="40"/>
    <n v="1"/>
    <n v="9386.4058023599991"/>
    <n v="141875.92711464237"/>
    <n v="0"/>
    <s v="COIN"/>
    <s v="LONG"/>
    <s v="COIN LONG"/>
    <n v="141875.92711464301"/>
    <n v="15.115042978322"/>
    <n v="0"/>
    <n v="0"/>
    <x v="2"/>
    <s v="ETC COIN LONG"/>
    <b v="1"/>
  </r>
  <r>
    <s v="HUOBI"/>
    <x v="32"/>
    <s v="ETH"/>
    <n v="4497.4379348800003"/>
    <n v="5351888.4475509198"/>
    <n v="1189.9860598507"/>
    <n v="0"/>
    <x v="3"/>
    <d v="2022-12-29T00:00:00"/>
    <n v="1"/>
    <x v="1"/>
    <n v="1"/>
    <n v="4497.4379348800003"/>
    <n v="5351888.4475509208"/>
    <n v="0"/>
    <s v="COIN"/>
    <s v="LONG"/>
    <s v="COIN LONG"/>
    <n v="5351888.4475509198"/>
    <n v="1189.9860598507"/>
    <n v="0"/>
    <n v="0"/>
    <x v="2"/>
    <s v="ETH COIN LONG"/>
    <b v="1"/>
  </r>
  <r>
    <s v="HUOBI"/>
    <x v="32"/>
    <s v="ETHF"/>
    <n v="9823.8364263999993"/>
    <n v="3997.2649970362399"/>
    <n v="0.40689449859875798"/>
    <n v="0"/>
    <x v="3"/>
    <d v="2022-12-29T00:00:00"/>
    <n v="1"/>
    <x v="80"/>
    <n v="1"/>
    <n v="9823.8364263999993"/>
    <n v="3997.2649970362422"/>
    <n v="0"/>
    <s v="COIN"/>
    <s v="LONG"/>
    <s v="COIN LONG"/>
    <n v="3997.2649970362399"/>
    <n v="0.40689449859875798"/>
    <n v="0"/>
    <n v="0"/>
    <x v="2"/>
    <s v="ETHF COIN LONG"/>
    <b v="1"/>
  </r>
  <r>
    <s v="HUOBI"/>
    <x v="32"/>
    <s v="ETHW"/>
    <n v="3460.93190667"/>
    <n v="10242.322008818001"/>
    <n v="2.9594115934724901"/>
    <n v="0"/>
    <x v="3"/>
    <d v="2022-12-29T00:00:00"/>
    <n v="1"/>
    <x v="41"/>
    <n v="1"/>
    <n v="3460.93190667"/>
    <n v="10242.322008818048"/>
    <n v="0"/>
    <s v="COIN"/>
    <s v="LONG"/>
    <s v="COIN LONG"/>
    <n v="10242.322008818001"/>
    <n v="2.9594115934724901"/>
    <n v="0"/>
    <n v="0"/>
    <x v="2"/>
    <s v="ETHW COIN LONG"/>
    <b v="1"/>
  </r>
  <r>
    <s v="HUOBI"/>
    <x v="32"/>
    <s v="EUROC"/>
    <n v="337819.24520927999"/>
    <n v="358947.23806319601"/>
    <n v="1.06254230081186"/>
    <n v="0"/>
    <x v="3"/>
    <d v="2022-12-29T00:00:00"/>
    <n v="1"/>
    <x v="93"/>
    <n v="1"/>
    <n v="337819.24520927999"/>
    <n v="358947.23806319427"/>
    <n v="0"/>
    <s v="COIN"/>
    <s v="LONG"/>
    <s v="COIN LONG"/>
    <n v="358947.23806319601"/>
    <n v="1.06254230081186"/>
    <n v="0"/>
    <n v="0"/>
    <x v="2"/>
    <s v="EUROC COIN LONG"/>
    <b v="1"/>
  </r>
  <r>
    <s v="HUOBI"/>
    <x v="32"/>
    <s v="FIL"/>
    <n v="1.0244641699999999"/>
    <n v="3.0670778773366099"/>
    <n v="2.9938361605527"/>
    <n v="0"/>
    <x v="3"/>
    <d v="2022-12-29T00:00:00"/>
    <n v="1"/>
    <x v="25"/>
    <n v="1"/>
    <n v="1.0244641699999999"/>
    <n v="3.0670778773366081"/>
    <n v="0"/>
    <s v="COIN"/>
    <s v="LONG"/>
    <s v="COIN LONG"/>
    <n v="3.0670778773366099"/>
    <n v="2.9938361605527"/>
    <n v="0"/>
    <n v="0"/>
    <x v="2"/>
    <s v="FIL COIN LONG"/>
    <b v="1"/>
  </r>
  <r>
    <s v="HUOBI"/>
    <x v="32"/>
    <s v="FTT"/>
    <n v="0.68557060000000003"/>
    <n v="0.60747785388075803"/>
    <n v="0.88609087653519303"/>
    <n v="0"/>
    <x v="3"/>
    <d v="2022-12-29T00:00:00"/>
    <n v="1"/>
    <x v="94"/>
    <n v="1"/>
    <n v="0.68557060000000003"/>
    <n v="0.60747785388075826"/>
    <n v="0"/>
    <s v="COIN"/>
    <s v="LONG"/>
    <s v="COIN LONG"/>
    <n v="0.60747785388075803"/>
    <n v="0.88609087653519303"/>
    <n v="0"/>
    <n v="0"/>
    <x v="2"/>
    <s v="FTT COIN LONG"/>
    <b v="1"/>
  </r>
  <r>
    <s v="HUOBI"/>
    <x v="32"/>
    <s v="GAS"/>
    <n v="54.776400000000002"/>
    <n v="109.506713859486"/>
    <n v="1.99915864970108"/>
    <n v="0"/>
    <x v="3"/>
    <d v="2022-12-29T00:00:00"/>
    <n v="1"/>
    <x v="95"/>
    <n v="1"/>
    <n v="54.776400000000002"/>
    <n v="109.50671385948624"/>
    <n v="0"/>
    <s v="COIN"/>
    <s v="LONG"/>
    <s v="COIN LONG"/>
    <n v="109.506713859486"/>
    <n v="1.99915864970108"/>
    <n v="0"/>
    <n v="0"/>
    <x v="2"/>
    <s v="GAS COIN LONG"/>
    <b v="1"/>
  </r>
  <r>
    <s v="HUOBI"/>
    <x v="32"/>
    <s v="HBAR"/>
    <n v="3.4060489999999999E-2"/>
    <n v="1.3836630211472899E-3"/>
    <n v="4.06236968742167E-2"/>
    <n v="0"/>
    <x v="3"/>
    <d v="2022-12-29T00:00:00"/>
    <n v="1"/>
    <x v="28"/>
    <n v="1"/>
    <n v="3.4060489999999999E-2"/>
    <n v="1.383663021147289E-3"/>
    <n v="0"/>
    <s v="COIN"/>
    <s v="LONG"/>
    <s v="COIN LONG"/>
    <n v="1.3836630211472899E-3"/>
    <n v="4.06236968742167E-2"/>
    <n v="0"/>
    <n v="0"/>
    <x v="2"/>
    <s v="HBAR COIN LONG"/>
    <b v="1"/>
  </r>
  <r>
    <s v="HUOBI"/>
    <x v="32"/>
    <s v="HPT"/>
    <n v="5337.6979873099999"/>
    <n v="1.05662507593273"/>
    <n v="1.9795520062108901E-4"/>
    <n v="0"/>
    <x v="3"/>
    <d v="2022-12-29T00:00:00"/>
    <n v="1"/>
    <x v="96"/>
    <n v="1"/>
    <n v="5337.6979873099999"/>
    <n v="1.056625075932734"/>
    <n v="0"/>
    <s v="COIN"/>
    <s v="LONG"/>
    <s v="COIN LONG"/>
    <n v="1.05662507593273"/>
    <n v="1.9795520062108901E-4"/>
    <n v="0"/>
    <n v="0"/>
    <x v="2"/>
    <s v="HPT COIN LONG"/>
    <b v="1"/>
  </r>
  <r>
    <s v="HUOBI"/>
    <x v="32"/>
    <s v="HT"/>
    <n v="1722.4865509399999"/>
    <n v="9028.5594429569392"/>
    <n v="5.2415848692867"/>
    <n v="0"/>
    <x v="3"/>
    <d v="2022-12-29T00:00:00"/>
    <n v="1"/>
    <x v="97"/>
    <n v="1"/>
    <n v="1722.4865509399999"/>
    <n v="9028.5594429569373"/>
    <n v="0"/>
    <s v="COIN"/>
    <s v="LONG"/>
    <s v="COIN LONG"/>
    <n v="9028.5594429569392"/>
    <n v="5.2415848692867"/>
    <n v="0"/>
    <n v="0"/>
    <x v="2"/>
    <s v="HT COIN LONG"/>
    <b v="1"/>
  </r>
  <r>
    <s v="HUOBI"/>
    <x v="32"/>
    <s v="IOST"/>
    <n v="14.785856219999999"/>
    <n v="0.10075344673608699"/>
    <n v="6.81417736226892E-3"/>
    <n v="0"/>
    <x v="3"/>
    <d v="2022-12-29T00:00:00"/>
    <n v="1"/>
    <x v="98"/>
    <n v="1"/>
    <n v="14.785856219999999"/>
    <n v="0.1007534467360871"/>
    <n v="0"/>
    <s v="COIN"/>
    <s v="LONG"/>
    <s v="COIN LONG"/>
    <n v="0.10075344673608699"/>
    <n v="6.81417736226892E-3"/>
    <n v="0"/>
    <n v="0"/>
    <x v="2"/>
    <s v="IOST COIN LONG"/>
    <b v="1"/>
  </r>
  <r>
    <s v="HUOBI"/>
    <x v="32"/>
    <s v="IRIS"/>
    <n v="0.81765067999999996"/>
    <n v="1.0380367665008799E-2"/>
    <n v="1.26953574661111E-2"/>
    <n v="0"/>
    <x v="3"/>
    <d v="2022-12-29T00:00:00"/>
    <n v="1"/>
    <x v="99"/>
    <n v="1"/>
    <n v="0.81765067999999996"/>
    <n v="1.0380367665008817E-2"/>
    <n v="0"/>
    <s v="COIN"/>
    <s v="LONG"/>
    <s v="COIN LONG"/>
    <n v="1.0380367665008799E-2"/>
    <n v="1.26953574661111E-2"/>
    <n v="0"/>
    <n v="0"/>
    <x v="2"/>
    <s v="IRIS COIN LONG"/>
    <b v="1"/>
  </r>
  <r>
    <s v="HUOBI"/>
    <x v="32"/>
    <s v="JST"/>
    <n v="9.1121815000000002"/>
    <n v="0.18111274300705199"/>
    <n v="1.9875892837192901E-2"/>
    <n v="0"/>
    <x v="3"/>
    <d v="2022-12-29T00:00:00"/>
    <n v="1"/>
    <x v="100"/>
    <n v="1"/>
    <n v="9.1121815000000002"/>
    <n v="0.18111274300705166"/>
    <n v="0"/>
    <s v="COIN"/>
    <s v="LONG"/>
    <s v="COIN LONG"/>
    <n v="0.18111274300705199"/>
    <n v="1.9875892837192901E-2"/>
    <n v="0"/>
    <n v="0"/>
    <x v="2"/>
    <s v="JST COIN LONG"/>
    <b v="1"/>
  </r>
  <r>
    <s v="HUOBI"/>
    <x v="32"/>
    <s v="KSM"/>
    <n v="1.4966E-4"/>
    <n v="3.6993008612783902E-3"/>
    <n v="24.7180332839663"/>
    <n v="0"/>
    <x v="3"/>
    <d v="2022-12-29T00:00:00"/>
    <n v="1"/>
    <x v="101"/>
    <n v="1"/>
    <n v="1.4966E-4"/>
    <n v="3.6993008612783962E-3"/>
    <n v="0"/>
    <s v="COIN"/>
    <s v="LONG"/>
    <s v="COIN LONG"/>
    <n v="3.6993008612783902E-3"/>
    <n v="24.7180332839663"/>
    <n v="0"/>
    <n v="0"/>
    <x v="2"/>
    <s v="KSM COIN LONG"/>
    <b v="1"/>
  </r>
  <r>
    <s v="HUOBI"/>
    <x v="32"/>
    <s v="LAMB"/>
    <n v="0.24234807999999999"/>
    <n v="2.93771377045085E-4"/>
    <n v="1.21218776334058E-3"/>
    <n v="0"/>
    <x v="3"/>
    <d v="2022-12-29T00:00:00"/>
    <n v="1"/>
    <x v="102"/>
    <n v="1"/>
    <n v="0.24234807999999999"/>
    <n v="2.9377137704508392E-4"/>
    <n v="0"/>
    <s v="COIN"/>
    <s v="LONG"/>
    <s v="COIN LONG"/>
    <n v="2.93771377045085E-4"/>
    <n v="1.21218776334058E-3"/>
    <n v="0"/>
    <n v="0"/>
    <x v="2"/>
    <s v="LAMB COIN LONG"/>
    <b v="1"/>
  </r>
  <r>
    <s v="HUOBI"/>
    <x v="32"/>
    <s v="LEND"/>
    <n v="1E-8"/>
    <n v="0"/>
    <n v="0"/>
    <n v="0"/>
    <x v="3"/>
    <d v="2022-12-29T00:00:00"/>
    <n v="1"/>
    <x v="103"/>
    <n v="1"/>
    <n v="1E-8"/>
    <n v="0"/>
    <n v="0"/>
    <s v="COIN"/>
    <s v="SHORT"/>
    <s v="COIN SHORT"/>
    <n v="0"/>
    <n v="0"/>
    <n v="0"/>
    <n v="0"/>
    <x v="2"/>
    <s v="LEND COIN SHORT"/>
    <b v="1"/>
  </r>
  <r>
    <s v="HUOBI"/>
    <x v="32"/>
    <s v="LINK"/>
    <n v="300.57545334000002"/>
    <n v="1706.34771993973"/>
    <n v="5.67693635983498"/>
    <n v="0"/>
    <x v="3"/>
    <d v="2022-12-29T00:00:00"/>
    <n v="1"/>
    <x v="9"/>
    <n v="1"/>
    <n v="300.57545334000002"/>
    <n v="1706.3477199397287"/>
    <n v="0"/>
    <s v="COIN"/>
    <s v="LONG"/>
    <s v="COIN LONG"/>
    <n v="1706.34771993973"/>
    <n v="5.67693635983498"/>
    <n v="0"/>
    <n v="0"/>
    <x v="2"/>
    <s v="LINK COIN LONG"/>
    <b v="1"/>
  </r>
  <r>
    <s v="HUOBI"/>
    <x v="32"/>
    <s v="LOL"/>
    <n v="4.3289484800000002"/>
    <n v="1.1153108307952401E-6"/>
    <n v="2.5764012575987998E-7"/>
    <n v="0"/>
    <x v="3"/>
    <d v="2022-12-29T00:00:00"/>
    <n v="1"/>
    <x v="104"/>
    <n v="1"/>
    <n v="4.3289484800000002"/>
    <n v="1.1153108307952414E-6"/>
    <n v="0"/>
    <s v="COIN"/>
    <s v="LONG"/>
    <s v="COIN LONG"/>
    <n v="1.1153108307952401E-6"/>
    <n v="2.5764012575987998E-7"/>
    <n v="0"/>
    <n v="0"/>
    <x v="2"/>
    <s v="LOL COIN LONG"/>
    <b v="1"/>
  </r>
  <r>
    <s v="HUOBI"/>
    <x v="32"/>
    <s v="LTC"/>
    <n v="9010.5552543400008"/>
    <n v="597751.80378378904"/>
    <n v="66.339064232015801"/>
    <n v="0"/>
    <x v="3"/>
    <d v="2022-12-29T00:00:00"/>
    <n v="1"/>
    <x v="5"/>
    <n v="1"/>
    <n v="9010.5552543400008"/>
    <n v="597751.80378378881"/>
    <n v="0"/>
    <s v="COIN"/>
    <s v="LONG"/>
    <s v="COIN LONG"/>
    <n v="597751.80378378904"/>
    <n v="66.339064232015801"/>
    <n v="0"/>
    <n v="0"/>
    <x v="2"/>
    <s v="LTC COIN LONG"/>
    <b v="1"/>
  </r>
  <r>
    <s v="HUOBI"/>
    <x v="32"/>
    <s v="LXT"/>
    <n v="0.66495972999999997"/>
    <n v="1.4823938845664501E-4"/>
    <n v="2.22929873447593E-4"/>
    <n v="0"/>
    <x v="3"/>
    <d v="2022-12-29T00:00:00"/>
    <n v="1"/>
    <x v="105"/>
    <n v="1"/>
    <n v="0.66495972999999997"/>
    <n v="1.4823938845664561E-4"/>
    <n v="0"/>
    <s v="COIN"/>
    <s v="LONG"/>
    <s v="COIN LONG"/>
    <n v="1.4823938845664501E-4"/>
    <n v="2.22929873447593E-4"/>
    <n v="0"/>
    <n v="0"/>
    <x v="2"/>
    <s v="LXT COIN LONG"/>
    <b v="1"/>
  </r>
  <r>
    <s v="HUOBI"/>
    <x v="32"/>
    <s v="MANA"/>
    <n v="0.34"/>
    <n v="0.103746022970887"/>
    <n v="0.30513536167908101"/>
    <n v="0"/>
    <x v="3"/>
    <d v="2022-12-29T00:00:00"/>
    <n v="1"/>
    <x v="29"/>
    <n v="1"/>
    <n v="0.34"/>
    <n v="0.10374602297088754"/>
    <n v="0"/>
    <s v="COIN"/>
    <s v="LONG"/>
    <s v="COIN LONG"/>
    <n v="0.103746022970887"/>
    <n v="0.30513536167908101"/>
    <n v="0"/>
    <n v="0"/>
    <x v="2"/>
    <s v="MANA COIN LONG"/>
    <b v="1"/>
  </r>
  <r>
    <s v="HUOBI"/>
    <x v="32"/>
    <s v="NEO"/>
    <n v="0.89105878000000005"/>
    <n v="5.4015843117876399"/>
    <n v="6.0619842742446703"/>
    <n v="0"/>
    <x v="3"/>
    <d v="2022-12-29T00:00:00"/>
    <n v="1"/>
    <x v="106"/>
    <n v="1"/>
    <n v="0.89105878000000005"/>
    <n v="5.4015843117876416"/>
    <n v="0"/>
    <s v="COIN"/>
    <s v="LONG"/>
    <s v="COIN LONG"/>
    <n v="5.4015843117876399"/>
    <n v="6.0619842742446703"/>
    <n v="0"/>
    <n v="0"/>
    <x v="2"/>
    <s v="NEO COIN LONG"/>
    <b v="1"/>
  </r>
  <r>
    <s v="HUOBI"/>
    <x v="32"/>
    <s v="NEW"/>
    <n v="40.704174029999997"/>
    <n v="5.9205254414839599E-3"/>
    <n v="1.4545253853131599E-4"/>
    <n v="0"/>
    <x v="3"/>
    <d v="2022-12-29T00:00:00"/>
    <n v="1"/>
    <x v="107"/>
    <n v="1"/>
    <n v="40.704174029999997"/>
    <n v="5.920525441483966E-3"/>
    <n v="0"/>
    <s v="COIN"/>
    <s v="LONG"/>
    <s v="COIN LONG"/>
    <n v="5.9205254414839599E-3"/>
    <n v="1.4545253853131599E-4"/>
    <n v="0"/>
    <n v="0"/>
    <x v="2"/>
    <s v="NEW COIN LONG"/>
    <b v="1"/>
  </r>
  <r>
    <s v="HUOBI"/>
    <x v="32"/>
    <s v="NFT"/>
    <n v="3049025070.2014399"/>
    <n v="1340.7186816849601"/>
    <n v="4.3972045188739001E-7"/>
    <n v="0"/>
    <x v="3"/>
    <d v="2022-12-29T00:00:00"/>
    <n v="1"/>
    <x v="108"/>
    <n v="1"/>
    <n v="3049025070.2014399"/>
    <n v="1340.7186816849583"/>
    <n v="0"/>
    <s v="COIN"/>
    <s v="LONG"/>
    <s v="COIN LONG"/>
    <n v="1340.7186816849601"/>
    <n v="4.3972045188739001E-7"/>
    <n v="0"/>
    <n v="0"/>
    <x v="2"/>
    <s v="NFT COIN LONG"/>
    <b v="1"/>
  </r>
  <r>
    <s v="HUOBI"/>
    <x v="32"/>
    <s v="NULS"/>
    <n v="4.3068300000000002E-3"/>
    <n v="7.8527958275329403E-4"/>
    <n v="0.18233354526491499"/>
    <n v="0"/>
    <x v="3"/>
    <d v="2022-12-29T00:00:00"/>
    <n v="1"/>
    <x v="109"/>
    <n v="1"/>
    <n v="4.3068300000000002E-3"/>
    <n v="7.8527958275329392E-4"/>
    <n v="0"/>
    <s v="COIN"/>
    <s v="LONG"/>
    <s v="COIN LONG"/>
    <n v="7.8527958275329403E-4"/>
    <n v="0.18233354526491499"/>
    <n v="0"/>
    <n v="0"/>
    <x v="2"/>
    <s v="NULS COIN LONG"/>
    <b v="1"/>
  </r>
  <r>
    <s v="HUOBI"/>
    <x v="32"/>
    <s v="ONG"/>
    <n v="0.34782034000000001"/>
    <n v="7.5661428144105994E-2"/>
    <n v="0.21753020005703499"/>
    <n v="0"/>
    <x v="3"/>
    <d v="2022-12-29T00:00:00"/>
    <n v="1"/>
    <x v="110"/>
    <n v="1"/>
    <n v="0.34782034000000001"/>
    <n v="7.5661428144105938E-2"/>
    <n v="0"/>
    <s v="COIN"/>
    <s v="LONG"/>
    <s v="COIN LONG"/>
    <n v="7.5661428144105994E-2"/>
    <n v="0.21753020005703499"/>
    <n v="0"/>
    <n v="0"/>
    <x v="2"/>
    <s v="ONG COIN LONG"/>
    <b v="1"/>
  </r>
  <r>
    <s v="HUOBI"/>
    <x v="32"/>
    <s v="OXT"/>
    <n v="770726.50101333996"/>
    <n v="53706.867323216698"/>
    <n v="6.9683431480043495E-2"/>
    <n v="0"/>
    <x v="3"/>
    <d v="2022-12-29T00:00:00"/>
    <n v="1"/>
    <x v="32"/>
    <n v="1"/>
    <n v="770726.50101333996"/>
    <n v="53706.867323216749"/>
    <n v="0"/>
    <s v="COIN"/>
    <s v="LONG"/>
    <s v="COIN LONG"/>
    <n v="53706.867323216698"/>
    <n v="6.9683431480043495E-2"/>
    <n v="0"/>
    <n v="0"/>
    <x v="2"/>
    <s v="OXT COIN LONG"/>
    <b v="1"/>
  </r>
  <r>
    <s v="HUOBI"/>
    <x v="32"/>
    <s v="QTUM"/>
    <n v="3.0962099999999998E-3"/>
    <n v="5.76969224537333E-3"/>
    <n v="1.8634692883794399"/>
    <n v="0"/>
    <x v="3"/>
    <d v="2022-12-29T00:00:00"/>
    <n v="1"/>
    <x v="111"/>
    <n v="1"/>
    <n v="3.0962099999999998E-3"/>
    <n v="5.7696922453733058E-3"/>
    <n v="0"/>
    <s v="COIN"/>
    <s v="LONG"/>
    <s v="COIN LONG"/>
    <n v="5.76969224537333E-3"/>
    <n v="1.8634692883794399"/>
    <n v="0"/>
    <n v="0"/>
    <x v="2"/>
    <s v="QTUM COIN LONG"/>
    <b v="1"/>
  </r>
  <r>
    <s v="HUOBI"/>
    <x v="32"/>
    <s v="REI"/>
    <n v="2.6598900000000002E-2"/>
    <n v="6.1097093313721795E-4"/>
    <n v="2.2969781951028698E-2"/>
    <n v="0"/>
    <x v="3"/>
    <d v="2022-12-29T00:00:00"/>
    <n v="1"/>
    <x v="112"/>
    <n v="1"/>
    <n v="2.6598900000000002E-2"/>
    <n v="6.109709331372173E-4"/>
    <n v="0"/>
    <s v="COIN"/>
    <s v="LONG"/>
    <s v="COIN LONG"/>
    <n v="6.1097093313721795E-4"/>
    <n v="2.2969781951028698E-2"/>
    <n v="0"/>
    <n v="0"/>
    <x v="2"/>
    <s v="REI COIN LONG"/>
    <b v="1"/>
  </r>
  <r>
    <s v="HUOBI"/>
    <x v="32"/>
    <s v="SGB"/>
    <n v="1214222.2371159999"/>
    <n v="12198.8395775585"/>
    <n v="1.0046628372194E-2"/>
    <n v="0"/>
    <x v="3"/>
    <d v="2022-12-29T00:00:00"/>
    <n v="1"/>
    <x v="44"/>
    <n v="1"/>
    <n v="1214222.2371159999"/>
    <n v="12198.839577558476"/>
    <n v="0"/>
    <s v="COIN"/>
    <s v="LONG"/>
    <s v="COIN LONG"/>
    <n v="12198.8395775585"/>
    <n v="1.0046628372194E-2"/>
    <n v="0"/>
    <n v="0"/>
    <x v="2"/>
    <s v="SGB COIN LONG"/>
    <b v="1"/>
  </r>
  <r>
    <s v="HUOBI"/>
    <x v="32"/>
    <s v="SHIB"/>
    <n v="1884988.30453923"/>
    <n v="14.9305739622729"/>
    <n v="7.9207780368284999E-6"/>
    <n v="0"/>
    <x v="3"/>
    <d v="2022-12-29T00:00:00"/>
    <n v="1"/>
    <x v="11"/>
    <n v="1"/>
    <n v="1884988.30453923"/>
    <n v="14.930573962272923"/>
    <n v="0"/>
    <s v="COIN"/>
    <s v="LONG"/>
    <s v="COIN LONG"/>
    <n v="14.9305739622729"/>
    <n v="7.9207780368284999E-6"/>
    <n v="0"/>
    <n v="0"/>
    <x v="2"/>
    <s v="SHIB COIN LONG"/>
    <b v="1"/>
  </r>
  <r>
    <s v="HUOBI"/>
    <x v="32"/>
    <s v="SOL"/>
    <n v="0.14106867000000001"/>
    <n v="1.37625270571894"/>
    <n v="9.7559061534991791"/>
    <n v="0"/>
    <x v="3"/>
    <d v="2022-12-29T00:00:00"/>
    <n v="1"/>
    <x v="33"/>
    <n v="1"/>
    <n v="0.14106867000000001"/>
    <n v="1.3762527057189451"/>
    <n v="0"/>
    <s v="COIN"/>
    <s v="LONG"/>
    <s v="COIN LONG"/>
    <n v="1.37625270571894"/>
    <n v="9.7559061534991791"/>
    <n v="0"/>
    <n v="0"/>
    <x v="2"/>
    <s v="SOL COIN LONG"/>
    <b v="1"/>
  </r>
  <r>
    <s v="HUOBI"/>
    <x v="32"/>
    <s v="SOLO"/>
    <n v="38753.774400000002"/>
    <n v="6742.0223001583299"/>
    <n v="0.17397072683992101"/>
    <n v="0"/>
    <x v="3"/>
    <d v="2022-12-29T00:00:00"/>
    <n v="1"/>
    <x v="113"/>
    <n v="1"/>
    <n v="38753.774400000002"/>
    <n v="6742.0223001583245"/>
    <n v="0"/>
    <s v="COIN"/>
    <s v="LONG"/>
    <s v="COIN LONG"/>
    <n v="6742.0223001583299"/>
    <n v="0.17397072683992101"/>
    <n v="0"/>
    <n v="0"/>
    <x v="2"/>
    <s v="SOLO COIN LONG"/>
    <b v="1"/>
  </r>
  <r>
    <s v="HUOBI"/>
    <x v="32"/>
    <s v="STORJ"/>
    <n v="29.76350429"/>
    <n v="7.4616070776097096"/>
    <n v="0.25069652433758199"/>
    <n v="0"/>
    <x v="3"/>
    <d v="2022-12-29T00:00:00"/>
    <n v="1"/>
    <x v="114"/>
    <n v="1"/>
    <n v="29.76350429"/>
    <n v="7.4616070776097114"/>
    <n v="0"/>
    <s v="COIN"/>
    <s v="LONG"/>
    <s v="COIN LONG"/>
    <n v="7.4616070776097096"/>
    <n v="0.25069652433758199"/>
    <n v="0"/>
    <n v="0"/>
    <x v="2"/>
    <s v="STORJ COIN LONG"/>
    <b v="1"/>
  </r>
  <r>
    <s v="HUOBI"/>
    <x v="32"/>
    <s v="TRX"/>
    <n v="44.266270740000003"/>
    <n v="2.3968027113990198"/>
    <n v="5.4145123845574301E-2"/>
    <n v="0"/>
    <x v="3"/>
    <d v="2022-12-29T00:00:00"/>
    <n v="1"/>
    <x v="79"/>
    <n v="1"/>
    <n v="44.266270740000003"/>
    <n v="2.396802711399022"/>
    <n v="0"/>
    <s v="COIN"/>
    <s v="LONG"/>
    <s v="COIN LONG"/>
    <n v="2.3968027113990198"/>
    <n v="5.4145123845574301E-2"/>
    <n v="0"/>
    <n v="0"/>
    <x v="2"/>
    <s v="TRX COIN LONG"/>
    <b v="1"/>
  </r>
  <r>
    <s v="HUOBI"/>
    <x v="32"/>
    <s v="TT"/>
    <n v="6.3152970000000003E-2"/>
    <n v="1.9716530109011E-4"/>
    <n v="3.1220273740112298E-3"/>
    <n v="0"/>
    <x v="3"/>
    <d v="2022-12-29T00:00:00"/>
    <n v="1"/>
    <x v="115"/>
    <n v="1"/>
    <n v="6.3152970000000003E-2"/>
    <n v="1.9716530109011E-4"/>
    <n v="0"/>
    <s v="COIN"/>
    <s v="LONG"/>
    <s v="COIN LONG"/>
    <n v="1.9716530109011E-4"/>
    <n v="3.1220273740112298E-3"/>
    <n v="0"/>
    <n v="0"/>
    <x v="2"/>
    <s v="TT COIN LONG"/>
    <b v="1"/>
  </r>
  <r>
    <s v="HUOBI"/>
    <x v="32"/>
    <s v="TUSD"/>
    <n v="20"/>
    <n v="20.0046074754997"/>
    <n v="1.00023037377498"/>
    <n v="0"/>
    <x v="3"/>
    <d v="2022-12-29T00:00:00"/>
    <n v="1"/>
    <x v="116"/>
    <n v="1"/>
    <n v="20"/>
    <n v="20.004607475499601"/>
    <n v="0"/>
    <s v="COIN"/>
    <s v="LONG"/>
    <s v="COIN LONG"/>
    <n v="20.0046074754997"/>
    <n v="1.00023037377498"/>
    <n v="0"/>
    <n v="0"/>
    <x v="2"/>
    <s v="TUSD COIN LONG"/>
    <b v="1"/>
  </r>
  <r>
    <s v="HUOBI"/>
    <x v="32"/>
    <s v="UNI"/>
    <n v="1E-8"/>
    <n v="4.9766313994169903E-8"/>
    <n v="4.9766313994169904"/>
    <n v="0"/>
    <x v="3"/>
    <d v="2022-12-29T00:00:00"/>
    <n v="1"/>
    <x v="35"/>
    <n v="1"/>
    <n v="1E-8"/>
    <n v="4.9766313994169903E-8"/>
    <n v="0"/>
    <s v="COIN"/>
    <s v="LONG"/>
    <s v="COIN LONG"/>
    <n v="4.9766313994169903E-8"/>
    <n v="4.9766313994169904"/>
    <n v="0"/>
    <n v="0"/>
    <x v="2"/>
    <s v="UNI COIN LONG"/>
    <b v="1"/>
  </r>
  <r>
    <s v="HUOBI"/>
    <x v="32"/>
    <s v="USDC"/>
    <n v="5.6000000000000004E-7"/>
    <n v="5.6010370758011999E-7"/>
    <n v="1.0001851921073499"/>
    <n v="0"/>
    <x v="3"/>
    <d v="2022-12-29T00:00:00"/>
    <n v="1"/>
    <x v="46"/>
    <n v="1"/>
    <n v="5.6000000000000004E-7"/>
    <n v="5.6010370758011597E-7"/>
    <n v="0"/>
    <s v="COIN"/>
    <s v="LONG"/>
    <s v="COIN LONG"/>
    <n v="5.6010370758011999E-7"/>
    <n v="1.0001851921073499"/>
    <n v="0"/>
    <n v="0"/>
    <x v="2"/>
    <s v="USDC COIN LONG"/>
    <b v="1"/>
  </r>
  <r>
    <s v="HUOBI"/>
    <x v="32"/>
    <s v="USDP"/>
    <n v="0.34680431"/>
    <n v="0.34614621436419302"/>
    <n v="0.99810240064258005"/>
    <n v="0"/>
    <x v="3"/>
    <d v="2022-12-29T00:00:00"/>
    <n v="1"/>
    <x v="117"/>
    <n v="1"/>
    <n v="0.34680431"/>
    <n v="0.34614621436419352"/>
    <n v="0"/>
    <s v="COIN"/>
    <s v="LONG"/>
    <s v="COIN LONG"/>
    <n v="0.34614621436419302"/>
    <n v="0.99810240064258005"/>
    <n v="0"/>
    <n v="0"/>
    <x v="2"/>
    <s v="USDP COIN LONG"/>
    <b v="1"/>
  </r>
  <r>
    <s v="HUOBI"/>
    <x v="32"/>
    <s v="USDT"/>
    <n v="872333.77560403"/>
    <n v="872059.45380927098"/>
    <n v="0.99968553115512604"/>
    <n v="0"/>
    <x v="3"/>
    <d v="2022-12-29T00:00:00"/>
    <n v="1"/>
    <x v="36"/>
    <n v="1"/>
    <n v="872333.77560403"/>
    <n v="872059.45380927122"/>
    <n v="0"/>
    <s v="COIN"/>
    <s v="LONG"/>
    <s v="COIN LONG"/>
    <n v="872059.45380927098"/>
    <n v="0.99968553115512604"/>
    <n v="0"/>
    <n v="0"/>
    <x v="2"/>
    <s v="USDT COIN LONG"/>
    <b v="1"/>
  </r>
  <r>
    <s v="HUOBI"/>
    <x v="32"/>
    <s v="VET"/>
    <n v="25.959481520000001"/>
    <n v="0.40531974866402098"/>
    <n v="1.56135533119854E-2"/>
    <n v="0"/>
    <x v="3"/>
    <d v="2022-12-29T00:00:00"/>
    <n v="1"/>
    <x v="118"/>
    <n v="1"/>
    <n v="25.959481520000001"/>
    <n v="0.40531974866401982"/>
    <n v="0"/>
    <s v="COIN"/>
    <s v="LONG"/>
    <s v="COIN LONG"/>
    <n v="0.40531974866402098"/>
    <n v="1.56135533119854E-2"/>
    <n v="0"/>
    <n v="0"/>
    <x v="2"/>
    <s v="VET COIN LONG"/>
    <b v="1"/>
  </r>
  <r>
    <s v="HUOBI"/>
    <x v="32"/>
    <s v="VSYS"/>
    <n v="0.20872535"/>
    <n v="2.3053742749437999E-4"/>
    <n v="1.1045013339030399E-3"/>
    <n v="0"/>
    <x v="3"/>
    <d v="2022-12-29T00:00:00"/>
    <n v="1"/>
    <x v="119"/>
    <n v="1"/>
    <n v="0.20872535"/>
    <n v="2.3053742749437888E-4"/>
    <n v="0"/>
    <s v="COIN"/>
    <s v="LONG"/>
    <s v="COIN LONG"/>
    <n v="2.3053742749437999E-4"/>
    <n v="1.1045013339030399E-3"/>
    <n v="0"/>
    <n v="0"/>
    <x v="2"/>
    <s v="VSYS COIN LONG"/>
    <b v="1"/>
  </r>
  <r>
    <s v="HUOBI"/>
    <x v="32"/>
    <s v="XEC"/>
    <n v="97856389.900000006"/>
    <n v="2166.0050752616698"/>
    <n v="2.2134528746412199E-5"/>
    <n v="0"/>
    <x v="3"/>
    <d v="2022-12-29T00:00:00"/>
    <n v="1"/>
    <x v="120"/>
    <n v="1"/>
    <n v="97856389.900000006"/>
    <n v="2166.0050752616703"/>
    <n v="0"/>
    <s v="COIN"/>
    <s v="LONG"/>
    <s v="COIN LONG"/>
    <n v="2166.0050752616698"/>
    <n v="2.2134528746412199E-5"/>
    <n v="0"/>
    <n v="0"/>
    <x v="2"/>
    <s v="XEC COIN LONG"/>
    <b v="1"/>
  </r>
  <r>
    <s v="HUOBI"/>
    <x v="32"/>
    <s v="XLM"/>
    <n v="0.55556267999999998"/>
    <n v="3.9877919677228799E-2"/>
    <n v="7.1779334920820906E-2"/>
    <n v="0"/>
    <x v="3"/>
    <d v="2022-12-29T00:00:00"/>
    <n v="1"/>
    <x v="37"/>
    <n v="1"/>
    <n v="0.55556267999999998"/>
    <n v="3.9877919677228847E-2"/>
    <n v="0"/>
    <s v="COIN"/>
    <s v="LONG"/>
    <s v="COIN LONG"/>
    <n v="3.9877919677228799E-2"/>
    <n v="7.1779334920820906E-2"/>
    <n v="0"/>
    <n v="0"/>
    <x v="2"/>
    <s v="XLM COIN LONG"/>
    <b v="1"/>
  </r>
  <r>
    <s v="HUOBI"/>
    <x v="32"/>
    <s v="XRP"/>
    <n v="4064.5697865799998"/>
    <n v="1449.1438052497999"/>
    <n v="0.35653067393121102"/>
    <n v="0"/>
    <x v="3"/>
    <d v="2022-12-29T00:00:00"/>
    <n v="1"/>
    <x v="45"/>
    <n v="1"/>
    <n v="4064.5697865799998"/>
    <n v="1449.1438052498058"/>
    <n v="0"/>
    <s v="COIN"/>
    <s v="LONG"/>
    <s v="COIN LONG"/>
    <n v="1449.1438052497999"/>
    <n v="0.35653067393121102"/>
    <n v="0"/>
    <n v="0"/>
    <x v="2"/>
    <s v="XRP COIN LONG"/>
    <b v="1"/>
  </r>
  <r>
    <s v="HUOBI"/>
    <x v="32"/>
    <s v="XTZ"/>
    <n v="3.9304560899999998"/>
    <n v="2.89804331625125"/>
    <n v="0.73733003241647999"/>
    <n v="0"/>
    <x v="3"/>
    <d v="2022-12-29T00:00:00"/>
    <n v="1"/>
    <x v="38"/>
    <n v="1"/>
    <n v="3.9304560899999998"/>
    <n v="2.8980433162512509"/>
    <n v="0"/>
    <s v="COIN"/>
    <s v="LONG"/>
    <s v="COIN LONG"/>
    <n v="2.89804331625125"/>
    <n v="0.73733003241647999"/>
    <n v="0"/>
    <n v="0"/>
    <x v="2"/>
    <s v="XTZ COIN LONG"/>
    <b v="1"/>
  </r>
  <r>
    <s v="HUOBI"/>
    <x v="32"/>
    <s v="YFII"/>
    <n v="1.329583E-2"/>
    <n v="15.321567737796499"/>
    <n v="1152.35887776818"/>
    <n v="0"/>
    <x v="3"/>
    <d v="2022-12-29T00:00:00"/>
    <n v="1"/>
    <x v="82"/>
    <n v="1"/>
    <n v="1.329583E-2"/>
    <n v="15.321567737796501"/>
    <n v="0"/>
    <s v="COIN"/>
    <s v="LONG"/>
    <s v="COIN LONG"/>
    <n v="15.321567737796499"/>
    <n v="1152.35887776818"/>
    <n v="0"/>
    <n v="0"/>
    <x v="2"/>
    <s v="YFII COIN LONG"/>
    <b v="1"/>
  </r>
  <r>
    <s v="HUOBI"/>
    <x v="32"/>
    <s v="ZEC"/>
    <n v="2.173E-4"/>
    <n v="8.1380145022344804E-3"/>
    <n v="37.450595960582"/>
    <n v="0"/>
    <x v="3"/>
    <d v="2022-12-29T00:00:00"/>
    <n v="1"/>
    <x v="121"/>
    <n v="1"/>
    <n v="2.173E-4"/>
    <n v="8.1380145022344683E-3"/>
    <n v="0"/>
    <s v="COIN"/>
    <s v="LONG"/>
    <s v="COIN LONG"/>
    <n v="8.1380145022344804E-3"/>
    <n v="37.450595960582"/>
    <n v="0"/>
    <n v="0"/>
    <x v="2"/>
    <s v="ZEC COIN LONG"/>
    <b v="1"/>
  </r>
  <r>
    <s v="HUOBI"/>
    <x v="32"/>
    <s v="ZIL"/>
    <n v="18883989.601254299"/>
    <n v="308327.80079286202"/>
    <n v="1.6327471434975899E-2"/>
    <n v="0"/>
    <x v="3"/>
    <d v="2022-12-29T00:00:00"/>
    <n v="1"/>
    <x v="7"/>
    <n v="1"/>
    <n v="18883989.601254299"/>
    <n v="308327.8007928615"/>
    <n v="0"/>
    <s v="COIN"/>
    <s v="LONG"/>
    <s v="COIN LONG"/>
    <n v="308327.80079286202"/>
    <n v="1.6327471434975899E-2"/>
    <n v="0"/>
    <n v="0"/>
    <x v="2"/>
    <s v="ZIL COIN LONG"/>
    <b v="1"/>
  </r>
  <r>
    <s v="HUOBI"/>
    <x v="33"/>
    <s v="BCH"/>
    <n v="1E-8"/>
    <n v="9.9176768087597908E-7"/>
    <n v="99.176768087597907"/>
    <n v="0"/>
    <x v="3"/>
    <d v="2022-12-29T00:00:00"/>
    <n v="1"/>
    <x v="4"/>
    <n v="1"/>
    <n v="1E-8"/>
    <n v="9.9176768087597908E-7"/>
    <n v="0"/>
    <s v="COIN"/>
    <s v="LONG"/>
    <s v="COIN LONG"/>
    <n v="9.9176768087597908E-7"/>
    <n v="99.176768087597907"/>
    <n v="0"/>
    <n v="0"/>
    <x v="2"/>
    <s v="BCH COIN LONG"/>
    <b v="1"/>
  </r>
  <r>
    <s v="HUOBI"/>
    <x v="33"/>
    <s v="EOS"/>
    <n v="634885.06917307002"/>
    <n v="553020.55919282301"/>
    <n v="0.87105617385698697"/>
    <n v="0"/>
    <x v="3"/>
    <d v="2022-12-29T00:00:00"/>
    <n v="1"/>
    <x v="3"/>
    <n v="1"/>
    <n v="634885.06917307002"/>
    <n v="553020.5591928229"/>
    <n v="0"/>
    <s v="COIN"/>
    <s v="LONG"/>
    <s v="COIN LONG"/>
    <n v="553020.55919282301"/>
    <n v="0.87105617385698697"/>
    <n v="0"/>
    <n v="0"/>
    <x v="2"/>
    <s v="EOS COIN LONG"/>
    <b v="1"/>
  </r>
  <r>
    <s v="HUOBI"/>
    <x v="33"/>
    <s v="ETC"/>
    <n v="1E-8"/>
    <n v="1.5115042978321999E-7"/>
    <n v="15.115042978322"/>
    <n v="0"/>
    <x v="3"/>
    <d v="2022-12-29T00:00:00"/>
    <n v="1"/>
    <x v="40"/>
    <n v="1"/>
    <n v="1E-8"/>
    <n v="1.5115042978321999E-7"/>
    <n v="0"/>
    <s v="COIN"/>
    <s v="LONG"/>
    <s v="COIN LONG"/>
    <n v="1.5115042978321999E-7"/>
    <n v="15.115042978322"/>
    <n v="0"/>
    <n v="0"/>
    <x v="2"/>
    <s v="ETC COIN LONG"/>
    <b v="1"/>
  </r>
  <r>
    <s v="HUOBI"/>
    <x v="33"/>
    <s v="LTC"/>
    <n v="5049.0142718799998"/>
    <n v="334946.88209061202"/>
    <n v="66.339064232015801"/>
    <n v="0"/>
    <x v="3"/>
    <d v="2022-12-29T00:00:00"/>
    <n v="1"/>
    <x v="5"/>
    <n v="1"/>
    <n v="5049.0142718799998"/>
    <n v="334946.88209061179"/>
    <n v="0"/>
    <s v="COIN"/>
    <s v="LONG"/>
    <s v="COIN LONG"/>
    <n v="334946.88209061202"/>
    <n v="66.339064232015801"/>
    <n v="0"/>
    <n v="0"/>
    <x v="2"/>
    <s v="LTC COIN LONG"/>
    <b v="1"/>
  </r>
  <r>
    <s v="HUOBI"/>
    <x v="33"/>
    <s v="TRX"/>
    <n v="1E-8"/>
    <n v="5.41451238455743E-10"/>
    <n v="5.4145123845574301E-2"/>
    <n v="0"/>
    <x v="3"/>
    <d v="2022-12-29T00:00:00"/>
    <n v="1"/>
    <x v="79"/>
    <n v="1"/>
    <n v="1E-8"/>
    <n v="5.41451238455743E-10"/>
    <n v="0"/>
    <s v="COIN"/>
    <s v="LONG"/>
    <s v="COIN LONG"/>
    <n v="5.41451238455743E-10"/>
    <n v="5.4145123845574301E-2"/>
    <n v="0"/>
    <n v="0"/>
    <x v="2"/>
    <s v="TRX COIN LONG"/>
    <b v="1"/>
  </r>
  <r>
    <s v="HUOBI"/>
    <x v="33"/>
    <s v="USDT"/>
    <n v="784176.09718601999"/>
    <n v="783929.49823456001"/>
    <n v="0.99968553115512604"/>
    <n v="0"/>
    <x v="3"/>
    <d v="2022-12-29T00:00:00"/>
    <n v="1"/>
    <x v="36"/>
    <n v="1"/>
    <n v="784176.09718601999"/>
    <n v="783929.49823456013"/>
    <n v="0"/>
    <s v="COIN"/>
    <s v="LONG"/>
    <s v="COIN LONG"/>
    <n v="783929.49823456001"/>
    <n v="0.99968553115512604"/>
    <n v="0"/>
    <n v="0"/>
    <x v="2"/>
    <s v="USDT COIN LONG"/>
    <b v="1"/>
  </r>
  <r>
    <s v="HUOBI"/>
    <x v="33"/>
    <s v="XRP"/>
    <n v="7.6039999999999997E-5"/>
    <n v="2.7110592445729298E-5"/>
    <n v="0.35653067393121102"/>
    <n v="0"/>
    <x v="3"/>
    <d v="2022-12-29T00:00:00"/>
    <n v="1"/>
    <x v="45"/>
    <n v="1"/>
    <n v="7.6039999999999997E-5"/>
    <n v="2.7110592445729285E-5"/>
    <n v="0"/>
    <s v="COIN"/>
    <s v="LONG"/>
    <s v="COIN LONG"/>
    <n v="2.7110592445729298E-5"/>
    <n v="0.35653067393121102"/>
    <n v="0"/>
    <n v="0"/>
    <x v="2"/>
    <s v="XRP COIN LONG"/>
    <b v="1"/>
  </r>
  <r>
    <s v="KRKE"/>
    <x v="34"/>
    <s v="ATOM"/>
    <n v="0.331542"/>
    <n v="3.0240020955836302"/>
    <n v="9.1210226625393904"/>
    <n v="0"/>
    <x v="3"/>
    <d v="2022-12-28T22:00:27"/>
    <n v="1"/>
    <x v="10"/>
    <n v="1"/>
    <n v="0.331542"/>
    <n v="3.0240020955836346"/>
    <n v="0"/>
    <s v="COIN"/>
    <s v="LONG"/>
    <s v="COIN LONG"/>
    <n v="3.0240020955836302"/>
    <n v="9.1210226625393904"/>
    <n v="0"/>
    <n v="0"/>
    <x v="13"/>
    <s v="ATOM COIN LONG"/>
    <b v="1"/>
  </r>
  <r>
    <s v="KRKE"/>
    <x v="34"/>
    <s v="BCH"/>
    <n v="1.7695412699999999"/>
    <n v="175.49738415622301"/>
    <n v="99.176768087597907"/>
    <n v="0"/>
    <x v="3"/>
    <d v="2022-12-28T22:00:27"/>
    <n v="1"/>
    <x v="4"/>
    <n v="1"/>
    <n v="1.7695412699999999"/>
    <n v="175.49738415622346"/>
    <n v="0"/>
    <s v="COIN"/>
    <s v="LONG"/>
    <s v="COIN LONG"/>
    <n v="175.49738415622301"/>
    <n v="99.176768087597907"/>
    <n v="0"/>
    <n v="0"/>
    <x v="13"/>
    <s v="BCH COIN LONG"/>
    <b v="1"/>
  </r>
  <r>
    <s v="KRKE"/>
    <x v="34"/>
    <s v="BTC"/>
    <n v="1.8847760000000002E-2"/>
    <n v="311.97889947260802"/>
    <n v="16552.571736514401"/>
    <n v="0"/>
    <x v="3"/>
    <d v="2022-12-28T22:00:27"/>
    <n v="1"/>
    <x v="0"/>
    <n v="1"/>
    <n v="1.8847760000000002E-2"/>
    <n v="311.97889947260671"/>
    <n v="0"/>
    <s v="COIN"/>
    <s v="LONG"/>
    <s v="COIN LONG"/>
    <n v="311.97889947260802"/>
    <n v="16552.571736514401"/>
    <n v="0"/>
    <n v="0"/>
    <x v="13"/>
    <s v="BTC COIN LONG"/>
    <b v="1"/>
  </r>
  <r>
    <s v="KRKE"/>
    <x v="34"/>
    <s v="EOS"/>
    <n v="9.9499194400000004"/>
    <n v="8.6669387575916499"/>
    <n v="0.87105617385698697"/>
    <n v="0"/>
    <x v="3"/>
    <d v="2022-12-28T22:00:27"/>
    <n v="1"/>
    <x v="3"/>
    <n v="1"/>
    <n v="9.9499194400000004"/>
    <n v="8.6669387575916552"/>
    <n v="0"/>
    <s v="COIN"/>
    <s v="LONG"/>
    <s v="COIN LONG"/>
    <n v="8.6669387575916499"/>
    <n v="0.87105617385698697"/>
    <n v="0"/>
    <n v="0"/>
    <x v="13"/>
    <s v="EOS COIN LONG"/>
    <b v="1"/>
  </r>
  <r>
    <s v="KRKE"/>
    <x v="34"/>
    <s v="ETHW"/>
    <n v="3.4037359"/>
    <n v="10.0730554835785"/>
    <n v="2.9594115934724901"/>
    <n v="0"/>
    <x v="3"/>
    <d v="2022-12-28T22:00:27"/>
    <n v="1"/>
    <x v="41"/>
    <n v="1"/>
    <n v="3.4037359"/>
    <n v="10.07305548357852"/>
    <n v="0"/>
    <s v="COIN"/>
    <s v="LONG"/>
    <s v="COIN LONG"/>
    <n v="10.0730554835785"/>
    <n v="2.9594115934724901"/>
    <n v="0"/>
    <n v="0"/>
    <x v="13"/>
    <s v="ETHW COIN LONG"/>
    <b v="1"/>
  </r>
  <r>
    <s v="KRKE"/>
    <x v="34"/>
    <s v="LTC"/>
    <n v="9.1421368100000002"/>
    <n v="606.48080105646602"/>
    <n v="66.339064232015801"/>
    <n v="0"/>
    <x v="3"/>
    <d v="2022-12-28T22:00:27"/>
    <n v="1"/>
    <x v="5"/>
    <n v="1"/>
    <n v="9.1421368100000002"/>
    <n v="606.48080105646602"/>
    <n v="0"/>
    <s v="COIN"/>
    <s v="LONG"/>
    <s v="COIN LONG"/>
    <n v="606.48080105646602"/>
    <n v="66.339064232015801"/>
    <n v="0"/>
    <n v="0"/>
    <x v="13"/>
    <s v="LTC COIN LONG"/>
    <b v="1"/>
  </r>
  <r>
    <s v="KRKE"/>
    <x v="34"/>
    <s v="OXT"/>
    <n v="632954.09821298998"/>
    <n v="44106.4135328376"/>
    <n v="6.9683431480043495E-2"/>
    <n v="0"/>
    <x v="3"/>
    <d v="2022-12-28T22:00:27"/>
    <n v="1"/>
    <x v="32"/>
    <n v="1"/>
    <n v="632954.09821298998"/>
    <n v="44106.413532837607"/>
    <n v="0"/>
    <s v="COIN"/>
    <s v="LONG"/>
    <s v="COIN LONG"/>
    <n v="44106.4135328376"/>
    <n v="6.9683431480043495E-2"/>
    <n v="0"/>
    <n v="0"/>
    <x v="13"/>
    <s v="OXT COIN LONG"/>
    <b v="1"/>
  </r>
  <r>
    <s v="KRKE"/>
    <x v="34"/>
    <s v="SGB"/>
    <n v="0.10834547999999999"/>
    <n v="1.08850677336698E-3"/>
    <n v="1.0046628372194E-2"/>
    <n v="0"/>
    <x v="3"/>
    <d v="2022-12-28T22:00:27"/>
    <n v="1"/>
    <x v="44"/>
    <n v="1"/>
    <n v="0.10834547999999999"/>
    <n v="1.0885067733669776E-3"/>
    <n v="0"/>
    <s v="COIN"/>
    <s v="LONG"/>
    <s v="COIN LONG"/>
    <n v="1.08850677336698E-3"/>
    <n v="1.0046628372194E-2"/>
    <n v="0"/>
    <n v="0"/>
    <x v="13"/>
    <s v="SGB COIN LONG"/>
    <b v="1"/>
  </r>
  <r>
    <s v="KRKE"/>
    <x v="34"/>
    <s v="USD"/>
    <n v="132643.2628"/>
    <n v="132643.2628"/>
    <n v="1"/>
    <n v="0"/>
    <x v="3"/>
    <d v="2022-12-28T22:00:27"/>
    <n v="1"/>
    <x v="42"/>
    <n v="1"/>
    <n v="132643.2628"/>
    <n v="132643.2628"/>
    <n v="0"/>
    <s v="CASH"/>
    <s v="LONG"/>
    <s v="CASH LONG"/>
    <n v="132643.2628"/>
    <n v="1"/>
    <n v="0"/>
    <n v="0"/>
    <x v="13"/>
    <s v="USD CASH LONG"/>
    <b v="1"/>
  </r>
  <r>
    <s v="KRKE"/>
    <x v="34"/>
    <s v="USDT"/>
    <n v="1.182861E-2"/>
    <n v="1.18248902706768E-2"/>
    <n v="0.99968553115512604"/>
    <n v="0"/>
    <x v="3"/>
    <d v="2022-12-28T22:00:27"/>
    <n v="1"/>
    <x v="36"/>
    <n v="1"/>
    <n v="1.182861E-2"/>
    <n v="1.1824890270676834E-2"/>
    <n v="0"/>
    <s v="COIN"/>
    <s v="LONG"/>
    <s v="COIN LONG"/>
    <n v="1.18248902706768E-2"/>
    <n v="0.99968553115512604"/>
    <n v="0"/>
    <n v="0"/>
    <x v="13"/>
    <s v="USDT COIN LONG"/>
    <b v="1"/>
  </r>
  <r>
    <s v="KRKE"/>
    <x v="34"/>
    <s v="XLM"/>
    <n v="8.93329E-3"/>
    <n v="6.4122561485481999E-4"/>
    <n v="7.1779334920820906E-2"/>
    <n v="0"/>
    <x v="3"/>
    <d v="2022-12-28T22:00:27"/>
    <n v="1"/>
    <x v="37"/>
    <n v="1"/>
    <n v="8.93329E-3"/>
    <n v="6.412256148548202E-4"/>
    <n v="0"/>
    <s v="COIN"/>
    <s v="LONG"/>
    <s v="COIN LONG"/>
    <n v="6.4122561485481999E-4"/>
    <n v="7.1779334920820906E-2"/>
    <n v="0"/>
    <n v="0"/>
    <x v="13"/>
    <s v="XLM COIN LONG"/>
    <b v="1"/>
  </r>
  <r>
    <s v="KRKE"/>
    <x v="34"/>
    <s v="XRP"/>
    <n v="0.71704489000000005"/>
    <n v="0.25564849787063099"/>
    <n v="0.35653067393121102"/>
    <n v="0"/>
    <x v="3"/>
    <d v="2022-12-28T22:00:27"/>
    <n v="1"/>
    <x v="45"/>
    <n v="1"/>
    <n v="0.71704489000000005"/>
    <n v="0.2556484978706311"/>
    <n v="0"/>
    <s v="COIN"/>
    <s v="LONG"/>
    <s v="COIN LONG"/>
    <n v="0.25564849787063099"/>
    <n v="0.35653067393121102"/>
    <n v="0"/>
    <n v="0"/>
    <x v="13"/>
    <s v="XRP COIN LONG"/>
    <b v="1"/>
  </r>
  <r>
    <s v="GALAXY"/>
    <x v="35"/>
    <s v="AAVE"/>
    <n v="300"/>
    <n v="16124.176947417"/>
    <n v="53.747256491389997"/>
    <n v="0"/>
    <x v="3"/>
    <d v="2022-12-28T00:00:00"/>
    <n v="1"/>
    <x v="12"/>
    <n v="1"/>
    <n v="300"/>
    <n v="16124.176947417"/>
    <n v="0"/>
    <s v="COIN"/>
    <s v="LONG"/>
    <s v="COIN LONG"/>
    <n v="16124.176947417"/>
    <n v="53.747256491389997"/>
    <n v="0"/>
    <n v="0"/>
    <x v="14"/>
    <s v="AAVE COIN LONG"/>
    <b v="0"/>
  </r>
  <r>
    <s v="GALAXY"/>
    <x v="35"/>
    <s v="ADA"/>
    <n v="150000"/>
    <n v="37256.683681573901"/>
    <n v="0.248377891210492"/>
    <n v="0"/>
    <x v="3"/>
    <d v="2022-12-28T00:00:00"/>
    <n v="1"/>
    <x v="13"/>
    <n v="1"/>
    <n v="150000"/>
    <n v="37256.683681573799"/>
    <n v="0"/>
    <s v="COIN"/>
    <s v="LONG"/>
    <s v="COIN LONG"/>
    <n v="37256.683681573901"/>
    <n v="0.248377891210492"/>
    <n v="0"/>
    <n v="0"/>
    <x v="14"/>
    <s v="ADA COIN LONG"/>
    <b v="0"/>
  </r>
  <r>
    <s v="GALAXY"/>
    <x v="35"/>
    <s v="ALGO"/>
    <n v="35000"/>
    <n v="5853.4238898900403"/>
    <n v="0.167240682568287"/>
    <n v="0"/>
    <x v="3"/>
    <d v="2022-12-28T00:00:00"/>
    <n v="1"/>
    <x v="14"/>
    <n v="1"/>
    <n v="35000"/>
    <n v="5853.4238898900448"/>
    <n v="0"/>
    <s v="COIN"/>
    <s v="LONG"/>
    <s v="COIN LONG"/>
    <n v="5853.4238898900403"/>
    <n v="0.167240682568287"/>
    <n v="0"/>
    <n v="0"/>
    <x v="14"/>
    <s v="ALGO COIN LONG"/>
    <b v="0"/>
  </r>
  <r>
    <s v="GALAXY"/>
    <x v="35"/>
    <s v="AVAX"/>
    <n v="3000"/>
    <n v="33608.740918369404"/>
    <n v="11.2029136394564"/>
    <n v="0"/>
    <x v="3"/>
    <d v="2022-12-28T00:00:00"/>
    <n v="1"/>
    <x v="15"/>
    <n v="1"/>
    <n v="3000"/>
    <n v="33608.7409183692"/>
    <n v="0"/>
    <s v="COIN"/>
    <s v="LONG"/>
    <s v="COIN LONG"/>
    <n v="33608.740918369404"/>
    <n v="11.2029136394564"/>
    <n v="0"/>
    <n v="0"/>
    <x v="14"/>
    <s v="AVAX COIN LONG"/>
    <b v="0"/>
  </r>
  <r>
    <s v="GALAXY"/>
    <x v="35"/>
    <s v="BAT"/>
    <n v="100000"/>
    <n v="16793.557271823101"/>
    <n v="0.16793557271823101"/>
    <n v="0"/>
    <x v="3"/>
    <d v="2022-12-28T00:00:00"/>
    <n v="1"/>
    <x v="16"/>
    <n v="1"/>
    <n v="100000"/>
    <n v="16793.557271823101"/>
    <n v="0"/>
    <s v="COIN"/>
    <s v="LONG"/>
    <s v="COIN LONG"/>
    <n v="16793.557271823101"/>
    <n v="0.16793557271823101"/>
    <n v="0"/>
    <n v="0"/>
    <x v="14"/>
    <s v="BAT COIN LONG"/>
    <b v="0"/>
  </r>
  <r>
    <s v="GALAXY"/>
    <x v="35"/>
    <s v="BCH"/>
    <n v="5627"/>
    <n v="558067.67402891302"/>
    <n v="99.176768087597793"/>
    <n v="0"/>
    <x v="3"/>
    <d v="2022-12-28T00:00:00"/>
    <n v="1"/>
    <x v="4"/>
    <n v="1"/>
    <n v="5627"/>
    <n v="558067.67402891337"/>
    <n v="0"/>
    <s v="COIN"/>
    <s v="LONG"/>
    <s v="COIN LONG"/>
    <n v="558067.67402891302"/>
    <n v="99.176768087597793"/>
    <n v="0"/>
    <n v="0"/>
    <x v="14"/>
    <s v="BCH COIN LONG"/>
    <b v="0"/>
  </r>
  <r>
    <s v="GALAXY"/>
    <x v="35"/>
    <s v="COMP"/>
    <n v="5000"/>
    <n v="159772.44105745101"/>
    <n v="31.954488211490201"/>
    <n v="0"/>
    <x v="3"/>
    <d v="2022-12-28T00:00:00"/>
    <n v="1"/>
    <x v="8"/>
    <n v="1"/>
    <n v="5000"/>
    <n v="159772.44105745101"/>
    <n v="0"/>
    <s v="COIN"/>
    <s v="LONG"/>
    <s v="COIN LONG"/>
    <n v="159772.44105745101"/>
    <n v="31.954488211490201"/>
    <n v="0"/>
    <n v="0"/>
    <x v="14"/>
    <s v="COMP COIN LONG"/>
    <b v="0"/>
  </r>
  <r>
    <s v="GALAXY"/>
    <x v="35"/>
    <s v="DASH"/>
    <n v="100"/>
    <n v="4295.8437010021098"/>
    <n v="42.9584370100211"/>
    <n v="0"/>
    <x v="3"/>
    <d v="2022-12-28T00:00:00"/>
    <n v="1"/>
    <x v="20"/>
    <n v="1"/>
    <n v="100"/>
    <n v="4295.8437010021098"/>
    <n v="0"/>
    <s v="COIN"/>
    <s v="LONG"/>
    <s v="COIN LONG"/>
    <n v="4295.8437010021098"/>
    <n v="42.9584370100211"/>
    <n v="0"/>
    <n v="0"/>
    <x v="14"/>
    <s v="DASH COIN LONG"/>
    <b v="0"/>
  </r>
  <r>
    <s v="GALAXY"/>
    <x v="35"/>
    <s v="DOGE"/>
    <n v="600000"/>
    <n v="42228.77933972"/>
    <n v="7.0381298899533401E-2"/>
    <n v="0"/>
    <x v="3"/>
    <d v="2022-12-28T00:00:00"/>
    <n v="1"/>
    <x v="21"/>
    <n v="1"/>
    <n v="600000"/>
    <n v="42228.779339720044"/>
    <n v="0"/>
    <s v="COIN"/>
    <s v="LONG"/>
    <s v="COIN LONG"/>
    <n v="42228.77933972"/>
    <n v="7.0381298899533401E-2"/>
    <n v="0"/>
    <n v="0"/>
    <x v="14"/>
    <s v="DOGE COIN LONG"/>
    <b v="0"/>
  </r>
  <r>
    <s v="GALAXY"/>
    <x v="35"/>
    <s v="DOT"/>
    <n v="5000"/>
    <n v="21412.293648233401"/>
    <n v="4.2824587296466801"/>
    <n v="0"/>
    <x v="3"/>
    <d v="2022-12-28T00:00:00"/>
    <n v="1"/>
    <x v="22"/>
    <n v="1"/>
    <n v="5000"/>
    <n v="21412.293648233401"/>
    <n v="0"/>
    <s v="COIN"/>
    <s v="LONG"/>
    <s v="COIN LONG"/>
    <n v="21412.293648233401"/>
    <n v="4.2824587296466801"/>
    <n v="0"/>
    <n v="0"/>
    <x v="14"/>
    <s v="DOT COIN LONG"/>
    <b v="0"/>
  </r>
  <r>
    <s v="GALAXY"/>
    <x v="35"/>
    <s v="ENJ"/>
    <n v="15000"/>
    <n v="3648.36066083999"/>
    <n v="0.24322404405599901"/>
    <n v="0"/>
    <x v="3"/>
    <d v="2022-12-28T00:00:00"/>
    <n v="1"/>
    <x v="23"/>
    <n v="1"/>
    <n v="15000"/>
    <n v="3648.360660839985"/>
    <n v="0"/>
    <s v="COIN"/>
    <s v="LONG"/>
    <s v="COIN LONG"/>
    <n v="3648.36066083999"/>
    <n v="0.24322404405599901"/>
    <n v="0"/>
    <n v="0"/>
    <x v="14"/>
    <s v="ENJ COIN LONG"/>
    <b v="0"/>
  </r>
  <r>
    <s v="GALAXY"/>
    <x v="35"/>
    <s v="EOS"/>
    <n v="30000"/>
    <n v="26131.6852157096"/>
    <n v="0.87105617385698697"/>
    <n v="0"/>
    <x v="3"/>
    <d v="2022-12-28T00:00:00"/>
    <n v="1"/>
    <x v="3"/>
    <n v="1"/>
    <n v="30000"/>
    <n v="26131.685215709611"/>
    <n v="0"/>
    <s v="COIN"/>
    <s v="LONG"/>
    <s v="COIN LONG"/>
    <n v="26131.6852157096"/>
    <n v="0.87105617385698697"/>
    <n v="0"/>
    <n v="0"/>
    <x v="14"/>
    <s v="EOS COIN LONG"/>
    <b v="0"/>
  </r>
  <r>
    <s v="GALAXY"/>
    <x v="35"/>
    <s v="ETC"/>
    <n v="98000"/>
    <n v="1481274.21187556"/>
    <n v="15.115042978322"/>
    <n v="0"/>
    <x v="3"/>
    <d v="2022-12-28T00:00:00"/>
    <n v="1"/>
    <x v="40"/>
    <n v="1"/>
    <n v="98000"/>
    <n v="1481274.211875556"/>
    <n v="0"/>
    <s v="COIN"/>
    <s v="LONG"/>
    <s v="COIN LONG"/>
    <n v="1481274.21187556"/>
    <n v="15.115042978322"/>
    <n v="0"/>
    <n v="0"/>
    <x v="14"/>
    <s v="ETC COIN LONG"/>
    <b v="0"/>
  </r>
  <r>
    <s v="GALAXY"/>
    <x v="35"/>
    <s v="FTM"/>
    <n v="30000"/>
    <n v="5942.6237810768498"/>
    <n v="0.198087459369228"/>
    <n v="0"/>
    <x v="3"/>
    <d v="2022-12-28T00:00:00"/>
    <n v="1"/>
    <x v="26"/>
    <n v="1"/>
    <n v="30000"/>
    <n v="5942.6237810768398"/>
    <n v="0"/>
    <s v="COIN"/>
    <s v="LONG"/>
    <s v="COIN LONG"/>
    <n v="5942.6237810768498"/>
    <n v="0.198087459369228"/>
    <n v="0"/>
    <n v="0"/>
    <x v="14"/>
    <s v="FTM COIN LONG"/>
    <b v="0"/>
  </r>
  <r>
    <s v="GALAXY"/>
    <x v="35"/>
    <s v="GRT"/>
    <n v="50000"/>
    <n v="2796.0971336112598"/>
    <n v="5.5921942672225201E-2"/>
    <n v="0"/>
    <x v="3"/>
    <d v="2022-12-28T00:00:00"/>
    <n v="1"/>
    <x v="27"/>
    <n v="1"/>
    <n v="50000"/>
    <n v="2796.0971336112602"/>
    <n v="0"/>
    <s v="COIN"/>
    <s v="LONG"/>
    <s v="COIN LONG"/>
    <n v="2796.0971336112598"/>
    <n v="5.5921942672225201E-2"/>
    <n v="0"/>
    <n v="0"/>
    <x v="14"/>
    <s v="GRT COIN LONG"/>
    <b v="0"/>
  </r>
  <r>
    <s v="GALAXY"/>
    <x v="35"/>
    <s v="HBAR"/>
    <n v="125000"/>
    <n v="5077.9621092770903"/>
    <n v="4.06236968742167E-2"/>
    <n v="0"/>
    <x v="3"/>
    <d v="2022-12-28T00:00:00"/>
    <n v="1"/>
    <x v="28"/>
    <n v="1"/>
    <n v="125000"/>
    <n v="5077.9621092770876"/>
    <n v="0"/>
    <s v="COIN"/>
    <s v="LONG"/>
    <s v="COIN LONG"/>
    <n v="5077.9621092770903"/>
    <n v="4.06236968742167E-2"/>
    <n v="0"/>
    <n v="0"/>
    <x v="14"/>
    <s v="HBAR COIN LONG"/>
    <b v="0"/>
  </r>
  <r>
    <s v="GALAXY"/>
    <x v="35"/>
    <s v="LINK"/>
    <n v="7000"/>
    <n v="39738.554518844903"/>
    <n v="5.67693635983498"/>
    <n v="0"/>
    <x v="3"/>
    <d v="2022-12-28T00:00:00"/>
    <n v="1"/>
    <x v="9"/>
    <n v="1"/>
    <n v="7000"/>
    <n v="39738.55451884486"/>
    <n v="0"/>
    <s v="COIN"/>
    <s v="LONG"/>
    <s v="COIN LONG"/>
    <n v="39738.554518844903"/>
    <n v="5.67693635983498"/>
    <n v="0"/>
    <n v="0"/>
    <x v="14"/>
    <s v="LINK COIN LONG"/>
    <b v="0"/>
  </r>
  <r>
    <s v="GALAXY"/>
    <x v="35"/>
    <s v="LTC"/>
    <n v="500"/>
    <n v="33169.532116007897"/>
    <n v="66.339064232015801"/>
    <n v="0"/>
    <x v="3"/>
    <d v="2022-12-28T00:00:00"/>
    <n v="1"/>
    <x v="5"/>
    <n v="1"/>
    <n v="500"/>
    <n v="33169.532116007904"/>
    <n v="0"/>
    <s v="COIN"/>
    <s v="LONG"/>
    <s v="COIN LONG"/>
    <n v="33169.532116007897"/>
    <n v="66.339064232015801"/>
    <n v="0"/>
    <n v="0"/>
    <x v="14"/>
    <s v="LTC COIN LONG"/>
    <b v="0"/>
  </r>
  <r>
    <s v="GALAXY"/>
    <x v="35"/>
    <s v="MANA"/>
    <n v="45000"/>
    <n v="13731.0912755586"/>
    <n v="0.30513536167908101"/>
    <n v="0"/>
    <x v="3"/>
    <d v="2022-12-28T00:00:00"/>
    <n v="1"/>
    <x v="29"/>
    <n v="1"/>
    <n v="45000"/>
    <n v="13731.091275558645"/>
    <n v="0"/>
    <s v="COIN"/>
    <s v="LONG"/>
    <s v="COIN LONG"/>
    <n v="13731.0912755586"/>
    <n v="0.30513536167908101"/>
    <n v="0"/>
    <n v="0"/>
    <x v="14"/>
    <s v="MANA COIN LONG"/>
    <b v="0"/>
  </r>
  <r>
    <s v="GALAXY"/>
    <x v="35"/>
    <s v="MATIC"/>
    <n v="50000"/>
    <n v="39141.541842132901"/>
    <n v="0.78283083684265997"/>
    <n v="0"/>
    <x v="3"/>
    <d v="2022-12-28T00:00:00"/>
    <n v="1"/>
    <x v="30"/>
    <n v="1"/>
    <n v="50000"/>
    <n v="39141.541842132945"/>
    <n v="0"/>
    <s v="COIN"/>
    <s v="LONG"/>
    <s v="COIN LONG"/>
    <n v="39141.541842132901"/>
    <n v="0.78283083684265997"/>
    <n v="0"/>
    <n v="0"/>
    <x v="14"/>
    <s v="MATIC COIN LONG"/>
    <b v="0"/>
  </r>
  <r>
    <s v="GALAXY"/>
    <x v="35"/>
    <s v="OXT"/>
    <n v="80000"/>
    <n v="5574.6745184034799"/>
    <n v="6.9683431480043495E-2"/>
    <n v="0"/>
    <x v="3"/>
    <d v="2022-12-28T00:00:00"/>
    <n v="1"/>
    <x v="32"/>
    <n v="1"/>
    <n v="80000"/>
    <n v="5574.6745184034799"/>
    <n v="0"/>
    <s v="COIN"/>
    <s v="LONG"/>
    <s v="COIN LONG"/>
    <n v="5574.6745184034799"/>
    <n v="6.9683431480043495E-2"/>
    <n v="0"/>
    <n v="0"/>
    <x v="14"/>
    <s v="OXT COIN LONG"/>
    <b v="0"/>
  </r>
  <r>
    <s v="GALAXY"/>
    <x v="35"/>
    <s v="SHIB"/>
    <n v="187000000000"/>
    <n v="1481185.49288692"/>
    <n v="7.9207780368284999E-6"/>
    <n v="0"/>
    <x v="3"/>
    <d v="2022-12-28T00:00:00"/>
    <n v="1"/>
    <x v="11"/>
    <n v="1"/>
    <n v="187000000000"/>
    <n v="1481185.4928869295"/>
    <n v="0"/>
    <s v="COIN"/>
    <s v="LONG"/>
    <s v="COIN LONG"/>
    <n v="1481185.49288692"/>
    <n v="7.9207780368284999E-6"/>
    <n v="0"/>
    <n v="0"/>
    <x v="14"/>
    <s v="SHIB COIN LONG"/>
    <b v="0"/>
  </r>
  <r>
    <s v="GALAXY"/>
    <x v="35"/>
    <s v="SOL"/>
    <n v="3500"/>
    <n v="34145.671537247101"/>
    <n v="9.7559061534991791"/>
    <n v="0"/>
    <x v="3"/>
    <d v="2022-12-28T00:00:00"/>
    <n v="1"/>
    <x v="33"/>
    <n v="1"/>
    <n v="3500"/>
    <n v="34145.67153724713"/>
    <n v="0"/>
    <s v="COIN"/>
    <s v="LONG"/>
    <s v="COIN LONG"/>
    <n v="34145.671537247101"/>
    <n v="9.7559061534991791"/>
    <n v="0"/>
    <n v="0"/>
    <x v="14"/>
    <s v="SOL COIN LONG"/>
    <b v="0"/>
  </r>
  <r>
    <s v="GALAXY"/>
    <x v="35"/>
    <s v="SUSHI"/>
    <n v="21600"/>
    <n v="20615.188816923299"/>
    <n v="0.95440688967237697"/>
    <n v="0"/>
    <x v="3"/>
    <d v="2022-12-28T00:00:00"/>
    <n v="1"/>
    <x v="34"/>
    <n v="1"/>
    <n v="21600"/>
    <n v="20615.188816923343"/>
    <n v="0"/>
    <s v="COIN"/>
    <s v="LONG"/>
    <s v="COIN LONG"/>
    <n v="20615.188816923299"/>
    <n v="0.95440688967237697"/>
    <n v="0"/>
    <n v="0"/>
    <x v="14"/>
    <s v="SUSHI COIN LONG"/>
    <b v="0"/>
  </r>
  <r>
    <s v="GALAXY"/>
    <x v="35"/>
    <s v="UNI"/>
    <n v="6000"/>
    <n v="29859.788396501899"/>
    <n v="4.9766313994169904"/>
    <n v="0"/>
    <x v="3"/>
    <d v="2022-12-28T00:00:00"/>
    <n v="1"/>
    <x v="35"/>
    <n v="1"/>
    <n v="6000"/>
    <n v="29859.788396501943"/>
    <n v="0"/>
    <s v="COIN"/>
    <s v="LONG"/>
    <s v="COIN LONG"/>
    <n v="29859.788396501899"/>
    <n v="4.9766313994169904"/>
    <n v="0"/>
    <n v="0"/>
    <x v="14"/>
    <s v="UNI COIN LONG"/>
    <b v="0"/>
  </r>
  <r>
    <s v="GALAXY"/>
    <x v="35"/>
    <s v="USDT"/>
    <n v="10000000"/>
    <n v="9996855.3115512598"/>
    <n v="0.99968553115512604"/>
    <n v="0"/>
    <x v="3"/>
    <d v="2022-12-28T00:00:00"/>
    <n v="1"/>
    <x v="36"/>
    <n v="1"/>
    <n v="10000000"/>
    <n v="9996855.3115512598"/>
    <n v="0"/>
    <s v="COIN"/>
    <s v="LONG"/>
    <s v="COIN LONG"/>
    <n v="9996855.3115512598"/>
    <n v="0.99968553115512604"/>
    <n v="0"/>
    <n v="0"/>
    <x v="14"/>
    <s v="USDT COIN LONG"/>
    <b v="0"/>
  </r>
  <r>
    <s v="GALAXY"/>
    <x v="35"/>
    <s v="XLM"/>
    <n v="100000"/>
    <n v="7177.9334920820902"/>
    <n v="7.1779334920820906E-2"/>
    <n v="0"/>
    <x v="3"/>
    <d v="2022-12-28T00:00:00"/>
    <n v="1"/>
    <x v="37"/>
    <n v="1"/>
    <n v="100000"/>
    <n v="7177.9334920820902"/>
    <n v="0"/>
    <s v="COIN"/>
    <s v="LONG"/>
    <s v="COIN LONG"/>
    <n v="7177.9334920820902"/>
    <n v="7.1779334920820906E-2"/>
    <n v="0"/>
    <n v="0"/>
    <x v="14"/>
    <s v="XLM COIN LONG"/>
    <b v="0"/>
  </r>
  <r>
    <s v="GALAXY"/>
    <x v="35"/>
    <s v="XTZ"/>
    <n v="5000"/>
    <n v="3686.6501620824001"/>
    <n v="0.73733003241647999"/>
    <n v="0"/>
    <x v="3"/>
    <d v="2022-12-28T00:00:00"/>
    <n v="1"/>
    <x v="38"/>
    <n v="1"/>
    <n v="5000"/>
    <n v="3686.6501620824001"/>
    <n v="0"/>
    <s v="COIN"/>
    <s v="LONG"/>
    <s v="COIN LONG"/>
    <n v="3686.6501620824001"/>
    <n v="0.73733003241647999"/>
    <n v="0"/>
    <n v="0"/>
    <x v="14"/>
    <s v="XTZ COIN LONG"/>
    <b v="0"/>
  </r>
  <r>
    <s v="GALAXY"/>
    <x v="35"/>
    <s v="YFI"/>
    <n v="4"/>
    <n v="20931.326130147001"/>
    <n v="5232.8315325367603"/>
    <n v="0"/>
    <x v="3"/>
    <d v="2022-12-28T00:00:00"/>
    <n v="1"/>
    <x v="39"/>
    <n v="1"/>
    <n v="4"/>
    <n v="20931.326130147041"/>
    <n v="0"/>
    <s v="COIN"/>
    <s v="LONG"/>
    <s v="COIN LONG"/>
    <n v="20931.326130147001"/>
    <n v="5232.8315325367603"/>
    <n v="0"/>
    <n v="0"/>
    <x v="14"/>
    <s v="YFI COIN LONG"/>
    <b v="0"/>
  </r>
  <r>
    <s v="LMAC"/>
    <x v="36"/>
    <s v="ETH"/>
    <n v="5.0000000000000001E-4"/>
    <n v="0.59499302992534997"/>
    <n v="1189.9860598507"/>
    <n v="0"/>
    <x v="3"/>
    <d v="2022-12-28T00:00:00"/>
    <n v="1"/>
    <x v="1"/>
    <n v="1"/>
    <n v="5.0000000000000001E-4"/>
    <n v="0.59499302992535008"/>
    <n v="0"/>
    <s v="COIN"/>
    <s v="LONG"/>
    <s v="COIN LONG"/>
    <n v="0.59499302992534997"/>
    <n v="1189.9860598507"/>
    <n v="0"/>
    <n v="0"/>
    <x v="15"/>
    <s v="ETH COIN LONG"/>
    <b v="1"/>
  </r>
  <r>
    <s v="LMAC"/>
    <x v="36"/>
    <s v="USD"/>
    <n v="2.63E-3"/>
    <n v="2.63E-3"/>
    <n v="1"/>
    <n v="0"/>
    <x v="3"/>
    <d v="2022-12-28T00:00:00"/>
    <n v="1"/>
    <x v="42"/>
    <n v="1"/>
    <n v="2.63E-3"/>
    <n v="2.63E-3"/>
    <n v="0"/>
    <s v="CASH"/>
    <s v="LONG"/>
    <s v="CASH LONG"/>
    <n v="2.63E-3"/>
    <n v="1"/>
    <n v="0"/>
    <n v="0"/>
    <x v="15"/>
    <s v="USD CASH LONG"/>
    <b v="1"/>
  </r>
  <r>
    <s v="LMAX"/>
    <x v="37"/>
    <s v="USD"/>
    <n v="10138.94563"/>
    <n v="10138.94563"/>
    <n v="1"/>
    <n v="0"/>
    <x v="3"/>
    <d v="2022-12-28T00:00:00"/>
    <n v="1"/>
    <x v="42"/>
    <n v="1"/>
    <n v="10138.94563"/>
    <n v="10138.94563"/>
    <n v="0"/>
    <s v="CASH"/>
    <s v="LONG"/>
    <s v="CASH LONG"/>
    <n v="10138.94563"/>
    <n v="1"/>
    <n v="0"/>
    <n v="0"/>
    <x v="16"/>
    <s v="USD CASH LONG"/>
    <b v="1"/>
  </r>
  <r>
    <s v="OKEX"/>
    <x v="38"/>
    <s v="BTC"/>
    <n v="2.6E-7"/>
    <n v="4.3036686514937601E-3"/>
    <n v="16552.571736514401"/>
    <n v="0"/>
    <x v="3"/>
    <d v="2022-12-29T00:00:00"/>
    <n v="1"/>
    <x v="0"/>
    <n v="1"/>
    <n v="2.6E-7"/>
    <n v="4.3036686514937444E-3"/>
    <n v="0"/>
    <s v="COIN"/>
    <s v="LONG"/>
    <s v="COIN LONG"/>
    <n v="4.3036686514937601E-3"/>
    <n v="16552.571736514401"/>
    <n v="0"/>
    <n v="0"/>
    <x v="3"/>
    <s v="BTC COIN LONG"/>
    <b v="1"/>
  </r>
  <r>
    <s v="OKEX"/>
    <x v="38"/>
    <s v="ETH"/>
    <n v="6.7499999999999997E-6"/>
    <n v="8.0324059039922294E-3"/>
    <n v="1189.9860598507"/>
    <n v="0"/>
    <x v="3"/>
    <d v="2022-12-29T00:00:00"/>
    <n v="1"/>
    <x v="1"/>
    <n v="1"/>
    <n v="6.7499999999999997E-6"/>
    <n v="8.0324059039922242E-3"/>
    <n v="0"/>
    <s v="COIN"/>
    <s v="LONG"/>
    <s v="COIN LONG"/>
    <n v="8.0324059039922294E-3"/>
    <n v="1189.9860598507"/>
    <n v="0"/>
    <n v="0"/>
    <x v="3"/>
    <s v="ETH COIN LONG"/>
    <b v="1"/>
  </r>
  <r>
    <s v="OKEX"/>
    <x v="38"/>
    <s v="XRP"/>
    <n v="0.44933625999999999"/>
    <n v="0.16020215959952999"/>
    <n v="0.35653067393121102"/>
    <n v="0"/>
    <x v="3"/>
    <d v="2022-12-29T00:00:00"/>
    <n v="1"/>
    <x v="45"/>
    <n v="1"/>
    <n v="0.44933625999999999"/>
    <n v="0.16020215959952985"/>
    <n v="0"/>
    <s v="COIN"/>
    <s v="LONG"/>
    <s v="COIN LONG"/>
    <n v="0.16020215959952999"/>
    <n v="0.35653067393121102"/>
    <n v="0"/>
    <n v="0"/>
    <x v="3"/>
    <s v="XRP COIN LONG"/>
    <b v="1"/>
  </r>
  <r>
    <s v="OKEX"/>
    <x v="39"/>
    <s v="USDT"/>
    <n v="9.0007799999999999E-3"/>
    <n v="8.9979495351104402E-3"/>
    <n v="0.99968553115512604"/>
    <n v="0"/>
    <x v="3"/>
    <d v="2022-12-29T00:00:00"/>
    <n v="1"/>
    <x v="36"/>
    <n v="1"/>
    <n v="9.0007799999999999E-3"/>
    <n v="8.997949535110435E-3"/>
    <n v="0"/>
    <s v="COIN"/>
    <s v="LONG"/>
    <s v="COIN LONG"/>
    <n v="8.9979495351104402E-3"/>
    <n v="0.99968553115512604"/>
    <n v="0"/>
    <n v="0"/>
    <x v="3"/>
    <s v="USDT COIN LONG"/>
    <b v="1"/>
  </r>
  <r>
    <s v="OKEX"/>
    <x v="7"/>
    <s v="BTC"/>
    <n v="4.3692979100000002"/>
    <n v="72323.117093477704"/>
    <n v="16552.571736514401"/>
    <n v="0"/>
    <x v="3"/>
    <d v="2022-12-29T00:00:00"/>
    <n v="1"/>
    <x v="0"/>
    <n v="1"/>
    <n v="4.3692979100000002"/>
    <n v="72323.117093477442"/>
    <n v="0"/>
    <s v="COIN"/>
    <s v="LONG"/>
    <s v="COIN LONG"/>
    <n v="72323.117093477704"/>
    <n v="16552.571736514401"/>
    <n v="0"/>
    <n v="0"/>
    <x v="3"/>
    <s v="BTC COIN LONG"/>
    <b v="1"/>
  </r>
  <r>
    <s v="OKEX"/>
    <x v="7"/>
    <s v="USDT"/>
    <n v="-20599.130061799999"/>
    <n v="-20592.652277164001"/>
    <n v="0.99968553115512604"/>
    <n v="0"/>
    <x v="4"/>
    <d v="2022-12-29T00:00:00"/>
    <n v="1"/>
    <x v="36"/>
    <n v="1"/>
    <n v="-20599.130061799999"/>
    <n v="-20592.652277164056"/>
    <n v="0"/>
    <s v="COIN"/>
    <s v="SHORT"/>
    <s v="COIN SHORT"/>
    <n v="-20592.652277164001"/>
    <n v="0.99968553115512604"/>
    <n v="0"/>
    <n v="0"/>
    <x v="3"/>
    <s v="USDT COIN SHORT"/>
    <b v="1"/>
  </r>
  <r>
    <s v="OKEX"/>
    <x v="6"/>
    <s v="BTC"/>
    <n v="438.29837355000001"/>
    <n v="7254965.2701839898"/>
    <n v="16552.571736514401"/>
    <n v="0"/>
    <x v="3"/>
    <d v="2022-12-29T00:00:00"/>
    <n v="1"/>
    <x v="0"/>
    <n v="1"/>
    <n v="438.29837355000001"/>
    <n v="7254965.2701839609"/>
    <n v="0"/>
    <s v="COIN"/>
    <s v="LONG"/>
    <s v="COIN LONG"/>
    <n v="7254965.2701839898"/>
    <n v="16552.571736514401"/>
    <n v="0"/>
    <n v="0"/>
    <x v="3"/>
    <s v="BTC COIN LONG"/>
    <b v="1"/>
  </r>
  <r>
    <s v="OKEX"/>
    <x v="6"/>
    <s v="BTC"/>
    <n v="2.8794919700000001"/>
    <n v="47662.997398142303"/>
    <n v="16552.571736514401"/>
    <n v="0"/>
    <x v="4"/>
    <d v="2022-12-29T00:00:00"/>
    <n v="1"/>
    <x v="0"/>
    <n v="1"/>
    <n v="2.8794919700000001"/>
    <n v="47662.997398142179"/>
    <n v="0"/>
    <s v="COIN"/>
    <s v="LONG"/>
    <s v="COIN LONG"/>
    <n v="47662.997398142303"/>
    <n v="16552.571736514401"/>
    <n v="0"/>
    <n v="0"/>
    <x v="3"/>
    <s v="BTC COIN LONG"/>
    <b v="1"/>
  </r>
  <r>
    <s v="OKEX"/>
    <x v="6"/>
    <s v="DOT"/>
    <n v="5.92963547"/>
    <n v="25.393419182124099"/>
    <n v="4.2824587296466801"/>
    <n v="0"/>
    <x v="3"/>
    <d v="2022-12-28T21:13:39"/>
    <n v="1"/>
    <x v="22"/>
    <n v="1"/>
    <n v="5.92963547"/>
    <n v="25.393419182124095"/>
    <n v="0"/>
    <s v="COIN"/>
    <s v="LONG"/>
    <s v="COIN LONG"/>
    <n v="25.393419182124099"/>
    <n v="4.2824587296466801"/>
    <n v="0"/>
    <n v="0"/>
    <x v="3"/>
    <s v="DOT COIN LONG"/>
    <b v="1"/>
  </r>
  <r>
    <s v="OKEX"/>
    <x v="6"/>
    <s v="EOS"/>
    <n v="3496.7888890600002"/>
    <n v="3045.89955049022"/>
    <n v="0.87105617385698697"/>
    <n v="0"/>
    <x v="3"/>
    <d v="2022-12-29T00:00:00"/>
    <n v="1"/>
    <x v="3"/>
    <n v="1"/>
    <n v="3496.7888890600002"/>
    <n v="3045.8995504902277"/>
    <n v="0"/>
    <s v="COIN"/>
    <s v="LONG"/>
    <s v="COIN LONG"/>
    <n v="3045.89955049022"/>
    <n v="0.87105617385698697"/>
    <n v="0"/>
    <n v="0"/>
    <x v="3"/>
    <s v="EOS COIN LONG"/>
    <b v="1"/>
  </r>
  <r>
    <s v="OKEX"/>
    <x v="6"/>
    <s v="ETH"/>
    <n v="1629.6985144099999"/>
    <n v="1939318.5139072901"/>
    <n v="1189.9860598507"/>
    <n v="0"/>
    <x v="3"/>
    <d v="2022-12-29T00:00:00"/>
    <n v="1"/>
    <x v="1"/>
    <n v="1"/>
    <n v="1629.6985144099999"/>
    <n v="1939318.5139072952"/>
    <n v="0"/>
    <s v="COIN"/>
    <s v="LONG"/>
    <s v="COIN LONG"/>
    <n v="1939318.5139072901"/>
    <n v="1189.9860598507"/>
    <n v="0"/>
    <n v="0"/>
    <x v="3"/>
    <s v="ETH COIN LONG"/>
    <b v="1"/>
  </r>
  <r>
    <s v="OKEX"/>
    <x v="6"/>
    <s v="ETH"/>
    <n v="23.103578599999999"/>
    <n v="27492.936466664902"/>
    <n v="1189.9860598507"/>
    <n v="0"/>
    <x v="4"/>
    <d v="2022-12-29T00:00:00"/>
    <n v="1"/>
    <x v="1"/>
    <n v="1"/>
    <n v="23.103578599999999"/>
    <n v="27492.936466664953"/>
    <n v="0"/>
    <s v="COIN"/>
    <s v="LONG"/>
    <s v="COIN LONG"/>
    <n v="27492.936466664902"/>
    <n v="1189.9860598507"/>
    <n v="0"/>
    <n v="0"/>
    <x v="3"/>
    <s v="ETH COIN LONG"/>
    <b v="1"/>
  </r>
  <r>
    <s v="OKEX"/>
    <x v="6"/>
    <s v="OXT"/>
    <n v="639378.23128164001"/>
    <n v="44554.069169345501"/>
    <n v="6.9683431480043495E-2"/>
    <n v="0"/>
    <x v="3"/>
    <d v="2022-12-29T00:00:00"/>
    <n v="1"/>
    <x v="32"/>
    <n v="1"/>
    <n v="639378.23128164001"/>
    <n v="44554.069169345566"/>
    <n v="0"/>
    <s v="COIN"/>
    <s v="LONG"/>
    <s v="COIN LONG"/>
    <n v="44554.069169345501"/>
    <n v="6.9683431480043495E-2"/>
    <n v="0"/>
    <n v="0"/>
    <x v="3"/>
    <s v="OXT COIN LONG"/>
    <b v="1"/>
  </r>
  <r>
    <s v="OKEX"/>
    <x v="6"/>
    <s v="USDT"/>
    <n v="3440053.8193700002"/>
    <n v="3438972.0296191201"/>
    <n v="0.99968553115512604"/>
    <n v="0"/>
    <x v="3"/>
    <d v="2022-12-29T00:00:00"/>
    <n v="1"/>
    <x v="36"/>
    <n v="1"/>
    <n v="3440053.8193700002"/>
    <n v="3438972.0296191187"/>
    <n v="0"/>
    <s v="COIN"/>
    <s v="LONG"/>
    <s v="COIN LONG"/>
    <n v="3438972.0296191201"/>
    <n v="0.99968553115512604"/>
    <n v="0"/>
    <n v="0"/>
    <x v="3"/>
    <s v="USDT COIN LONG"/>
    <b v="1"/>
  </r>
  <r>
    <s v="OKEX"/>
    <x v="6"/>
    <s v="USDT"/>
    <n v="310695.26083013997"/>
    <n v="310597.55685035902"/>
    <n v="0.99968553115512604"/>
    <n v="0"/>
    <x v="4"/>
    <d v="2022-12-29T00:00:00"/>
    <n v="1"/>
    <x v="36"/>
    <n v="1"/>
    <n v="310695.26083013997"/>
    <n v="310597.5568503589"/>
    <n v="0"/>
    <s v="COIN"/>
    <s v="LONG"/>
    <s v="COIN LONG"/>
    <n v="310597.55685035902"/>
    <n v="0.99968553115512604"/>
    <n v="0"/>
    <n v="0"/>
    <x v="3"/>
    <s v="USDT COIN LONG"/>
    <b v="1"/>
  </r>
  <r>
    <s v="OKEX"/>
    <x v="6"/>
    <s v="XRP"/>
    <n v="200"/>
    <n v="71.306134786242296"/>
    <n v="0.35653067393121102"/>
    <n v="0"/>
    <x v="3"/>
    <d v="2022-12-29T00:00:00"/>
    <n v="1"/>
    <x v="45"/>
    <n v="1"/>
    <n v="200"/>
    <n v="71.306134786242197"/>
    <n v="0"/>
    <s v="COIN"/>
    <s v="LONG"/>
    <s v="COIN LONG"/>
    <n v="71.306134786242296"/>
    <n v="0.35653067393121102"/>
    <n v="0"/>
    <n v="0"/>
    <x v="3"/>
    <s v="XRP COIN LONG"/>
    <b v="1"/>
  </r>
  <r>
    <s v="OKEX"/>
    <x v="6"/>
    <s v="ZIL"/>
    <n v="1948744.71440585"/>
    <n v="31818.0736585218"/>
    <n v="1.6327471434975899E-2"/>
    <n v="0"/>
    <x v="3"/>
    <d v="2022-12-29T00:00:00"/>
    <n v="1"/>
    <x v="7"/>
    <n v="1"/>
    <n v="1948744.71440585"/>
    <n v="31818.073658521782"/>
    <n v="0"/>
    <s v="COIN"/>
    <s v="LONG"/>
    <s v="COIN LONG"/>
    <n v="31818.0736585218"/>
    <n v="1.6327471434975899E-2"/>
    <n v="0"/>
    <n v="0"/>
    <x v="3"/>
    <s v="ZIL COIN LONG"/>
    <b v="1"/>
  </r>
  <r>
    <s v="OKEX"/>
    <x v="40"/>
    <s v="BSV"/>
    <n v="9.4549999999999994E-5"/>
    <n v="3.8300996729374402E-3"/>
    <n v="40.508722082892"/>
    <n v="0"/>
    <x v="3"/>
    <d v="2022-12-29T00:00:00"/>
    <n v="1"/>
    <x v="78"/>
    <n v="1"/>
    <n v="9.4549999999999994E-5"/>
    <n v="3.8300996729374384E-3"/>
    <n v="0"/>
    <s v="COIN"/>
    <s v="LONG"/>
    <s v="COIN LONG"/>
    <n v="3.8300996729374402E-3"/>
    <n v="40.508722082892"/>
    <n v="0"/>
    <n v="0"/>
    <x v="3"/>
    <s v="BSV COIN LONG"/>
    <b v="1"/>
  </r>
  <r>
    <s v="OKEX"/>
    <x v="40"/>
    <s v="BTC"/>
    <n v="100"/>
    <n v="1655257.1736514401"/>
    <n v="16552.571736514401"/>
    <n v="0"/>
    <x v="3"/>
    <d v="2022-12-28T22:58:41"/>
    <n v="1"/>
    <x v="0"/>
    <n v="1"/>
    <n v="100"/>
    <n v="1655257.1736514401"/>
    <n v="0"/>
    <s v="COIN"/>
    <s v="LONG"/>
    <s v="COIN LONG"/>
    <n v="1655257.1736514401"/>
    <n v="16552.571736514401"/>
    <n v="0"/>
    <n v="0"/>
    <x v="3"/>
    <s v="BTC COIN LONG"/>
    <b v="1"/>
  </r>
  <r>
    <s v="OKEX"/>
    <x v="40"/>
    <s v="DOT"/>
    <n v="1E-8"/>
    <n v="4.2824587296466798E-8"/>
    <n v="4.2824587296466801"/>
    <n v="0"/>
    <x v="3"/>
    <d v="2022-12-29T00:00:00"/>
    <n v="1"/>
    <x v="22"/>
    <n v="1"/>
    <n v="1E-8"/>
    <n v="4.2824587296466804E-8"/>
    <n v="0"/>
    <s v="COIN"/>
    <s v="LONG"/>
    <s v="COIN LONG"/>
    <n v="4.2824587296466798E-8"/>
    <n v="4.2824587296466801"/>
    <n v="0"/>
    <n v="0"/>
    <x v="3"/>
    <s v="DOT COIN LONG"/>
    <b v="1"/>
  </r>
  <r>
    <s v="OKEX"/>
    <x v="40"/>
    <s v="ETHW"/>
    <n v="8.7929999999999993E-5"/>
    <n v="2.6022106141403601E-4"/>
    <n v="2.9594115934724901"/>
    <n v="0"/>
    <x v="3"/>
    <d v="2022-12-29T00:00:00"/>
    <n v="1"/>
    <x v="41"/>
    <n v="1"/>
    <n v="8.7929999999999993E-5"/>
    <n v="2.6022106141403601E-4"/>
    <n v="0"/>
    <s v="COIN"/>
    <s v="LONG"/>
    <s v="COIN LONG"/>
    <n v="2.6022106141403601E-4"/>
    <n v="2.9594115934724901"/>
    <n v="0"/>
    <n v="0"/>
    <x v="3"/>
    <s v="ETHW COIN LONG"/>
    <b v="1"/>
  </r>
  <r>
    <s v="OKEX"/>
    <x v="40"/>
    <s v="LINK"/>
    <n v="7.5870867500000001"/>
    <n v="43.0714086362972"/>
    <n v="5.67693635983498"/>
    <n v="0"/>
    <x v="3"/>
    <d v="2022-12-28T22:00:00"/>
    <n v="1"/>
    <x v="9"/>
    <n v="1"/>
    <n v="7.5870867500000001"/>
    <n v="43.071408636297207"/>
    <n v="0"/>
    <s v="COIN"/>
    <s v="LONG"/>
    <s v="COIN LONG"/>
    <n v="43.0714086362972"/>
    <n v="5.67693635983498"/>
    <n v="0"/>
    <n v="0"/>
    <x v="3"/>
    <s v="LINK COIN LONG"/>
    <b v="1"/>
  </r>
  <r>
    <s v="OKEX"/>
    <x v="40"/>
    <s v="LTC"/>
    <n v="1E-8"/>
    <n v="6.6339064232015803E-7"/>
    <n v="66.339064232015801"/>
    <n v="0"/>
    <x v="3"/>
    <d v="2022-12-29T00:00:00"/>
    <n v="1"/>
    <x v="5"/>
    <n v="1"/>
    <n v="1E-8"/>
    <n v="6.6339064232015803E-7"/>
    <n v="0"/>
    <s v="COIN"/>
    <s v="LONG"/>
    <s v="COIN LONG"/>
    <n v="6.6339064232015803E-7"/>
    <n v="66.339064232015801"/>
    <n v="0"/>
    <n v="0"/>
    <x v="3"/>
    <s v="LTC COIN LONG"/>
    <b v="1"/>
  </r>
  <r>
    <s v="OKEX"/>
    <x v="40"/>
    <s v="OXT"/>
    <n v="100"/>
    <n v="6.9683431480043501"/>
    <n v="6.9683431480043495E-2"/>
    <n v="0"/>
    <x v="3"/>
    <d v="2022-12-28T21:14:02"/>
    <n v="1"/>
    <x v="32"/>
    <n v="1"/>
    <n v="100"/>
    <n v="6.9683431480043492"/>
    <n v="0"/>
    <s v="COIN"/>
    <s v="LONG"/>
    <s v="COIN LONG"/>
    <n v="6.9683431480043501"/>
    <n v="6.9683431480043495E-2"/>
    <n v="0"/>
    <n v="0"/>
    <x v="3"/>
    <s v="OXT COIN LONG"/>
    <b v="1"/>
  </r>
  <r>
    <s v="OKEX"/>
    <x v="40"/>
    <s v="SHIB"/>
    <n v="8.1457000000000003E-4"/>
    <n v="6.4520281654593897E-9"/>
    <n v="7.9207780368284999E-6"/>
    <n v="0"/>
    <x v="3"/>
    <d v="2022-12-29T00:00:00"/>
    <n v="1"/>
    <x v="11"/>
    <n v="1"/>
    <n v="8.1457000000000003E-4"/>
    <n v="6.4520281654593914E-9"/>
    <n v="0"/>
    <s v="COIN"/>
    <s v="LONG"/>
    <s v="COIN LONG"/>
    <n v="6.4520281654593897E-9"/>
    <n v="7.9207780368284999E-6"/>
    <n v="0"/>
    <n v="0"/>
    <x v="3"/>
    <s v="SHIB COIN LONG"/>
    <b v="1"/>
  </r>
  <r>
    <s v="OKEX"/>
    <x v="40"/>
    <s v="USDC"/>
    <n v="3.2000000000000001E-7"/>
    <n v="3.20059261474354E-7"/>
    <n v="1.0001851921073499"/>
    <n v="0"/>
    <x v="3"/>
    <d v="2022-12-29T00:00:00"/>
    <n v="1"/>
    <x v="46"/>
    <n v="1"/>
    <n v="3.2000000000000001E-7"/>
    <n v="3.2005926147435199E-7"/>
    <n v="0"/>
    <s v="COIN"/>
    <s v="LONG"/>
    <s v="COIN LONG"/>
    <n v="3.20059261474354E-7"/>
    <n v="1.0001851921073499"/>
    <n v="0"/>
    <n v="0"/>
    <x v="3"/>
    <s v="USDC COIN LONG"/>
    <b v="1"/>
  </r>
  <r>
    <s v="OKEX"/>
    <x v="40"/>
    <s v="USDT"/>
    <n v="2000000"/>
    <n v="1999371.06231025"/>
    <n v="0.99968553115512604"/>
    <n v="0"/>
    <x v="3"/>
    <d v="2022-12-28T22:19:25"/>
    <n v="1"/>
    <x v="36"/>
    <n v="1"/>
    <n v="2000000"/>
    <n v="1999371.0623102521"/>
    <n v="0"/>
    <s v="COIN"/>
    <s v="LONG"/>
    <s v="COIN LONG"/>
    <n v="1999371.06231025"/>
    <n v="0.99968553115512604"/>
    <n v="0"/>
    <n v="0"/>
    <x v="3"/>
    <s v="USDT COIN LONG"/>
    <b v="1"/>
  </r>
  <r>
    <s v="OKEX"/>
    <x v="40"/>
    <s v="XEC"/>
    <n v="5.47"/>
    <n v="1.21075872242875E-4"/>
    <n v="2.2134528746412199E-5"/>
    <n v="0"/>
    <x v="3"/>
    <d v="2022-12-29T00:00:00"/>
    <n v="1"/>
    <x v="120"/>
    <n v="1"/>
    <n v="5.47"/>
    <n v="1.2107587224287472E-4"/>
    <n v="0"/>
    <s v="COIN"/>
    <s v="LONG"/>
    <s v="COIN LONG"/>
    <n v="1.21075872242875E-4"/>
    <n v="2.2134528746412199E-5"/>
    <n v="0"/>
    <n v="0"/>
    <x v="3"/>
    <s v="XEC COIN LONG"/>
    <b v="1"/>
  </r>
  <r>
    <s v="OKEX"/>
    <x v="40"/>
    <s v="XRP"/>
    <n v="4.4000000000000002E-7"/>
    <n v="1.5687349652973301E-7"/>
    <n v="0.35653067393121102"/>
    <n v="0"/>
    <x v="3"/>
    <d v="2022-12-29T00:00:00"/>
    <n v="1"/>
    <x v="45"/>
    <n v="1"/>
    <n v="4.4000000000000002E-7"/>
    <n v="1.5687349652973285E-7"/>
    <n v="0"/>
    <s v="COIN"/>
    <s v="LONG"/>
    <s v="COIN LONG"/>
    <n v="1.5687349652973301E-7"/>
    <n v="0.35653067393121102"/>
    <n v="0"/>
    <n v="0"/>
    <x v="3"/>
    <s v="XRP COIN LONG"/>
    <b v="1"/>
  </r>
  <r>
    <s v="OKEX"/>
    <x v="40"/>
    <s v="ZIL"/>
    <n v="100"/>
    <n v="1.63274714349759"/>
    <n v="1.6327471434975899E-2"/>
    <n v="0"/>
    <x v="3"/>
    <d v="2022-12-29T00:00:00"/>
    <n v="1"/>
    <x v="7"/>
    <n v="1"/>
    <n v="100"/>
    <n v="1.63274714349759"/>
    <n v="0"/>
    <s v="COIN"/>
    <s v="LONG"/>
    <s v="COIN LONG"/>
    <n v="1.63274714349759"/>
    <n v="1.6327471434975899E-2"/>
    <n v="0"/>
    <n v="0"/>
    <x v="3"/>
    <s v="ZIL COIN LONG"/>
    <b v="1"/>
  </r>
  <r>
    <s v="PITX"/>
    <x v="41"/>
    <s v="ETH"/>
    <n v="7.1361999999999999E-4"/>
    <n v="0.84919785203065701"/>
    <n v="1189.9860598507"/>
    <n v="0"/>
    <x v="3"/>
    <d v="2022-12-28T21:59:02"/>
    <n v="1"/>
    <x v="1"/>
    <n v="1"/>
    <n v="7.1361999999999999E-4"/>
    <n v="0.84919785203065656"/>
    <n v="0"/>
    <s v="COIN"/>
    <s v="LONG"/>
    <s v="COIN LONG"/>
    <n v="0.84919785203065701"/>
    <n v="1189.9860598507"/>
    <n v="0"/>
    <n v="0"/>
    <x v="17"/>
    <s v="ETH COIN LONG"/>
    <b v="1"/>
  </r>
  <r>
    <s v="PITX"/>
    <x v="41"/>
    <s v="EUR"/>
    <n v="0.01"/>
    <n v="1.06123E-2"/>
    <n v="1.0612299999999999"/>
    <n v="0"/>
    <x v="3"/>
    <d v="2022-12-28T21:59:02"/>
    <n v="1"/>
    <x v="24"/>
    <n v="1"/>
    <n v="0.01"/>
    <n v="1.06123E-2"/>
    <n v="0"/>
    <s v="CASH"/>
    <s v="LONG"/>
    <s v="CASH LONG"/>
    <n v="1.06123E-2"/>
    <n v="1.0612299999999999"/>
    <n v="0"/>
    <n v="0"/>
    <x v="17"/>
    <s v="EUR CASH LONG"/>
    <b v="1"/>
  </r>
  <r>
    <s v="PITX"/>
    <x v="41"/>
    <s v="GBP"/>
    <n v="0.01"/>
    <n v="1.20182999999999E-2"/>
    <n v="1.20183"/>
    <n v="0"/>
    <x v="3"/>
    <d v="2022-12-28T21:59:02"/>
    <n v="1"/>
    <x v="122"/>
    <n v="1"/>
    <n v="0.01"/>
    <n v="1.2018299999999999E-2"/>
    <n v="0"/>
    <s v="COIN"/>
    <s v="LONG"/>
    <s v="COIN LONG"/>
    <n v="1.20182999999999E-2"/>
    <n v="1.20183"/>
    <n v="0"/>
    <n v="0"/>
    <x v="17"/>
    <s v="GBP COIN LONG"/>
    <b v="1"/>
  </r>
  <r>
    <s v="PITX"/>
    <x v="41"/>
    <s v="TRY"/>
    <n v="0.10983253"/>
    <n v="2.6369097314675E-4"/>
    <n v="2.4008458436380301E-3"/>
    <n v="0"/>
    <x v="3"/>
    <d v="2022-12-28T21:59:02"/>
    <n v="1"/>
    <x v="123"/>
    <n v="1"/>
    <n v="0.10983253"/>
    <n v="2.6369097314674924E-4"/>
    <n v="0"/>
    <s v="COIN"/>
    <s v="LONG"/>
    <s v="COIN LONG"/>
    <n v="2.6369097314675E-4"/>
    <n v="2.4008458436380301E-3"/>
    <n v="0"/>
    <n v="0"/>
    <x v="17"/>
    <s v="TRY COIN LONG"/>
    <b v="1"/>
  </r>
  <r>
    <s v="PITX"/>
    <x v="41"/>
    <s v="USD"/>
    <n v="6.5778299999999998E-3"/>
    <n v="6.5778299999999998E-3"/>
    <n v="1"/>
    <n v="0"/>
    <x v="3"/>
    <d v="2022-12-28T21:59:02"/>
    <n v="1"/>
    <x v="42"/>
    <n v="1"/>
    <n v="6.5778299999999998E-3"/>
    <n v="6.5778299999999998E-3"/>
    <n v="0"/>
    <s v="CASH"/>
    <s v="LONG"/>
    <s v="CASH LONG"/>
    <n v="6.5778299999999998E-3"/>
    <n v="1"/>
    <n v="0"/>
    <n v="0"/>
    <x v="17"/>
    <s v="USD CASH LONG"/>
    <b v="1"/>
  </r>
  <r>
    <s v="PITX"/>
    <x v="41"/>
    <s v="USDT"/>
    <n v="9.9996000000000004E-4"/>
    <n v="9.9964554373387993E-4"/>
    <n v="0.99968553115512604"/>
    <n v="0"/>
    <x v="3"/>
    <d v="2022-12-28T21:59:02"/>
    <n v="1"/>
    <x v="36"/>
    <n v="1"/>
    <n v="9.9996000000000004E-4"/>
    <n v="9.9964554373387993E-4"/>
    <n v="0"/>
    <s v="COIN"/>
    <s v="LONG"/>
    <s v="COIN LONG"/>
    <n v="9.9964554373387993E-4"/>
    <n v="0.99968553115512604"/>
    <n v="0"/>
    <n v="0"/>
    <x v="17"/>
    <s v="USDT COIN LONG"/>
    <b v="1"/>
  </r>
  <r>
    <s v="PITX"/>
    <x v="41"/>
    <s v="XLM"/>
    <n v="9.9999999999999995E-8"/>
    <n v="7.17793349208209E-9"/>
    <n v="7.1779334920820906E-2"/>
    <n v="0"/>
    <x v="3"/>
    <d v="2022-12-28T21:59:02"/>
    <n v="1"/>
    <x v="37"/>
    <n v="1"/>
    <n v="9.9999999999999995E-8"/>
    <n v="7.17793349208209E-9"/>
    <n v="0"/>
    <s v="COIN"/>
    <s v="LONG"/>
    <s v="COIN LONG"/>
    <n v="7.17793349208209E-9"/>
    <n v="7.1779334920820906E-2"/>
    <n v="0"/>
    <n v="0"/>
    <x v="17"/>
    <s v="XLM COIN LONG"/>
    <b v="1"/>
  </r>
  <r>
    <s v="SHFT WALLET"/>
    <x v="42"/>
    <s v="SHFT"/>
    <n v="3449324.2188823698"/>
    <n v="22758.919518689301"/>
    <n v="6.5980806889946496E-3"/>
    <n v="0"/>
    <x v="3"/>
    <d v="2022-12-29T00:00:00"/>
    <n v="1"/>
    <x v="124"/>
    <n v="1"/>
    <n v="3449324.2188823698"/>
    <n v="22758.919518689319"/>
    <n v="0"/>
    <s v="COIN"/>
    <s v="LONG"/>
    <s v="COIN LONG"/>
    <n v="22758.919518689301"/>
    <n v="6.5980806889946496E-3"/>
    <n v="0"/>
    <n v="0"/>
    <x v="18"/>
    <s v="SHFT COIN LONG"/>
    <b v="0"/>
  </r>
  <r>
    <s v="WOOX"/>
    <x v="43"/>
    <s v="ADA"/>
    <n v="59"/>
    <n v="14.654295581418999"/>
    <n v="0.248377891210492"/>
    <n v="0"/>
    <x v="3"/>
    <d v="2022-12-29T00:00:00"/>
    <n v="1"/>
    <x v="13"/>
    <n v="1"/>
    <n v="59"/>
    <n v="14.654295581419028"/>
    <n v="0"/>
    <s v="COIN"/>
    <s v="LONG"/>
    <s v="COIN LONG"/>
    <n v="14.654295581418999"/>
    <n v="0.248377891210492"/>
    <n v="0"/>
    <n v="0"/>
    <x v="19"/>
    <s v="ADA COIN LONG"/>
    <b v="1"/>
  </r>
  <r>
    <s v="WOOX"/>
    <x v="43"/>
    <s v="BTC"/>
    <n v="200.79781169"/>
    <n v="3323720.1825338402"/>
    <n v="16552.571736514401"/>
    <n v="0"/>
    <x v="3"/>
    <d v="2022-12-29T00:00:00"/>
    <n v="1"/>
    <x v="0"/>
    <n v="1"/>
    <n v="200.79781169"/>
    <n v="3323720.1825338351"/>
    <n v="0"/>
    <s v="COIN"/>
    <s v="LONG"/>
    <s v="COIN LONG"/>
    <n v="3323720.1825338402"/>
    <n v="16552.571736514401"/>
    <n v="0"/>
    <n v="0"/>
    <x v="19"/>
    <s v="BTC COIN LONG"/>
    <b v="1"/>
  </r>
  <r>
    <s v="WOOX"/>
    <x v="43"/>
    <s v="ETHW"/>
    <n v="1267.7570125100001"/>
    <n v="3751.81480052815"/>
    <n v="2.9594115934724901"/>
    <n v="0"/>
    <x v="3"/>
    <d v="2022-12-29T00:00:00"/>
    <n v="1"/>
    <x v="41"/>
    <n v="1"/>
    <n v="1267.7570125100001"/>
    <n v="3751.8148005281428"/>
    <n v="0"/>
    <s v="COIN"/>
    <s v="LONG"/>
    <s v="COIN LONG"/>
    <n v="3751.81480052815"/>
    <n v="2.9594115934724901"/>
    <n v="0"/>
    <n v="0"/>
    <x v="19"/>
    <s v="ETHW COIN LONG"/>
    <b v="1"/>
  </r>
  <r>
    <s v="WOOX"/>
    <x v="43"/>
    <s v="USDT"/>
    <n v="512024.74149078998"/>
    <n v="511863.72566178598"/>
    <n v="0.99968553115512604"/>
    <n v="0"/>
    <x v="3"/>
    <d v="2022-12-29T00:00:00"/>
    <n v="1"/>
    <x v="36"/>
    <n v="1"/>
    <n v="512024.74149078998"/>
    <n v="511863.72566178651"/>
    <n v="0"/>
    <s v="COIN"/>
    <s v="LONG"/>
    <s v="COIN LONG"/>
    <n v="511863.72566178598"/>
    <n v="0.99968553115512604"/>
    <n v="0"/>
    <n v="0"/>
    <x v="19"/>
    <s v="USDT COIN LONG"/>
    <b v="1"/>
  </r>
  <r>
    <s v="WOOX"/>
    <x v="43"/>
    <s v="WOO"/>
    <n v="1644286.05309931"/>
    <n v="196660.21906926401"/>
    <n v="0.119602193729357"/>
    <n v="0"/>
    <x v="3"/>
    <d v="2022-12-29T00:00:00"/>
    <n v="1"/>
    <x v="125"/>
    <n v="1"/>
    <n v="1644286.05309931"/>
    <n v="196660.21906926346"/>
    <n v="0"/>
    <s v="COIN"/>
    <s v="LONG"/>
    <s v="COIN LONG"/>
    <n v="196660.21906926401"/>
    <n v="0.119602193729357"/>
    <n v="0"/>
    <n v="0"/>
    <x v="19"/>
    <s v="WOO COIN LONG"/>
    <b v="1"/>
  </r>
  <r>
    <s v="FBLK"/>
    <x v="44"/>
    <s v="AAVE"/>
    <n v="1.56806574"/>
    <n v="84.279231523141306"/>
    <n v="53.747256491389997"/>
    <n v="0"/>
    <x v="3"/>
    <d v="2022-12-29T00:07:57"/>
    <n v="1"/>
    <x v="12"/>
    <n v="1"/>
    <n v="1.56806574"/>
    <n v="84.279231523141263"/>
    <n v="0"/>
    <s v="COIN"/>
    <s v="LONG"/>
    <s v="COIN LONG"/>
    <n v="84.279231523141306"/>
    <n v="53.747256491389997"/>
    <n v="0"/>
    <n v="0"/>
    <x v="20"/>
    <s v="AAVE COIN LONG"/>
    <b v="0"/>
  </r>
  <r>
    <s v="FBLK"/>
    <x v="44"/>
    <s v="ADA"/>
    <n v="31.421958"/>
    <n v="7.80451966574467"/>
    <n v="0.248377891210492"/>
    <n v="0"/>
    <x v="3"/>
    <d v="2022-12-29T00:07:57"/>
    <n v="1"/>
    <x v="13"/>
    <n v="1"/>
    <n v="31.421958"/>
    <n v="7.8045196657446487"/>
    <n v="0"/>
    <s v="COIN"/>
    <s v="LONG"/>
    <s v="COIN LONG"/>
    <n v="7.80451966574467"/>
    <n v="0.248377891210492"/>
    <n v="0"/>
    <n v="0"/>
    <x v="20"/>
    <s v="ADA COIN LONG"/>
    <b v="0"/>
  </r>
  <r>
    <s v="FBLK"/>
    <x v="44"/>
    <s v="ALGO"/>
    <n v="13468.006917999999"/>
    <n v="2252.3986698007302"/>
    <n v="0.167240682568287"/>
    <n v="0"/>
    <x v="3"/>
    <d v="2022-12-29T00:07:57"/>
    <n v="1"/>
    <x v="14"/>
    <n v="1"/>
    <n v="13468.006917999999"/>
    <n v="2252.3986698007311"/>
    <n v="0"/>
    <s v="COIN"/>
    <s v="LONG"/>
    <s v="COIN LONG"/>
    <n v="2252.3986698007302"/>
    <n v="0.167240682568287"/>
    <n v="0"/>
    <n v="0"/>
    <x v="20"/>
    <s v="ALGO COIN LONG"/>
    <b v="0"/>
  </r>
  <r>
    <s v="FBLK"/>
    <x v="44"/>
    <s v="AVAX"/>
    <n v="4.4048890199999997"/>
    <n v="49.347591282450097"/>
    <n v="11.2029136394564"/>
    <n v="0"/>
    <x v="3"/>
    <d v="2022-12-29T00:07:57"/>
    <n v="1"/>
    <x v="15"/>
    <n v="1"/>
    <n v="4.4048890199999997"/>
    <n v="49.347591282449727"/>
    <n v="0"/>
    <s v="COIN"/>
    <s v="LONG"/>
    <s v="COIN LONG"/>
    <n v="49.347591282450097"/>
    <n v="11.2029136394564"/>
    <n v="0"/>
    <n v="0"/>
    <x v="20"/>
    <s v="AVAX COIN LONG"/>
    <b v="0"/>
  </r>
  <r>
    <s v="FBLK"/>
    <x v="44"/>
    <s v="BAT"/>
    <n v="5030.9646948499903"/>
    <n v="844.87793735483501"/>
    <n v="0.16793557271823101"/>
    <n v="0"/>
    <x v="3"/>
    <d v="2022-12-29T00:07:57"/>
    <n v="1"/>
    <x v="16"/>
    <n v="1"/>
    <n v="5030.9646948499903"/>
    <n v="844.87793735483342"/>
    <n v="0"/>
    <s v="COIN"/>
    <s v="LONG"/>
    <s v="COIN LONG"/>
    <n v="844.87793735483501"/>
    <n v="0.16793557271823101"/>
    <n v="0"/>
    <n v="0"/>
    <x v="20"/>
    <s v="BAT COIN LONG"/>
    <b v="0"/>
  </r>
  <r>
    <s v="FBLK"/>
    <x v="44"/>
    <s v="BCH"/>
    <n v="1.0173747200000001"/>
    <n v="100.899936663624"/>
    <n v="99.176768087597907"/>
    <n v="0"/>
    <x v="3"/>
    <d v="2022-12-29T00:07:57"/>
    <n v="1"/>
    <x v="4"/>
    <n v="1"/>
    <n v="1.0173747200000001"/>
    <n v="100.89993666362486"/>
    <n v="0"/>
    <s v="COIN"/>
    <s v="LONG"/>
    <s v="COIN LONG"/>
    <n v="100.899936663624"/>
    <n v="99.176768087597907"/>
    <n v="0"/>
    <n v="0"/>
    <x v="20"/>
    <s v="BCH COIN LONG"/>
    <b v="0"/>
  </r>
  <r>
    <s v="FBLK"/>
    <x v="44"/>
    <s v="BTC"/>
    <n v="1003.66089362999"/>
    <n v="16613168.9409447"/>
    <n v="16552.571736514401"/>
    <n v="0"/>
    <x v="3"/>
    <d v="2022-12-29T00:07:57"/>
    <n v="1"/>
    <x v="0"/>
    <n v="1"/>
    <n v="1003.66089362999"/>
    <n v="16613168.94094456"/>
    <n v="0"/>
    <s v="COIN"/>
    <s v="LONG"/>
    <s v="COIN LONG"/>
    <n v="16613168.9409447"/>
    <n v="16552.571736514401"/>
    <n v="0"/>
    <n v="0"/>
    <x v="20"/>
    <s v="BTC COIN LONG"/>
    <b v="0"/>
  </r>
  <r>
    <s v="FBLK"/>
    <x v="44"/>
    <s v="DASH"/>
    <n v="7.3535666800000001"/>
    <n v="315.89773102177003"/>
    <n v="42.9584370100211"/>
    <n v="0"/>
    <x v="3"/>
    <d v="2022-12-29T00:07:57"/>
    <n v="1"/>
    <x v="20"/>
    <n v="1"/>
    <n v="7.3535666800000001"/>
    <n v="315.89773102176997"/>
    <n v="0"/>
    <s v="COIN"/>
    <s v="LONG"/>
    <s v="COIN LONG"/>
    <n v="315.89773102177003"/>
    <n v="42.9584370100211"/>
    <n v="0"/>
    <n v="0"/>
    <x v="20"/>
    <s v="DASH COIN LONG"/>
    <b v="0"/>
  </r>
  <r>
    <s v="FBLK"/>
    <x v="44"/>
    <s v="DOT"/>
    <n v="170.57343087999999"/>
    <n v="730.47367811784102"/>
    <n v="4.2824587296466801"/>
    <n v="0"/>
    <x v="3"/>
    <d v="2022-12-29T00:07:57"/>
    <n v="1"/>
    <x v="22"/>
    <n v="1"/>
    <n v="170.57343087999999"/>
    <n v="730.47367811784056"/>
    <n v="0"/>
    <s v="COIN"/>
    <s v="LONG"/>
    <s v="COIN LONG"/>
    <n v="730.47367811784102"/>
    <n v="4.2824587296466801"/>
    <n v="0"/>
    <n v="0"/>
    <x v="20"/>
    <s v="DOT COIN LONG"/>
    <b v="0"/>
  </r>
  <r>
    <s v="FBLK"/>
    <x v="44"/>
    <s v="ENJ"/>
    <n v="1205.6858798199901"/>
    <n v="293.25179555103603"/>
    <n v="0.24322404405599901"/>
    <n v="0"/>
    <x v="3"/>
    <d v="2022-12-29T00:07:57"/>
    <n v="1"/>
    <x v="23"/>
    <n v="1"/>
    <n v="1205.6858798199901"/>
    <n v="293.25179555103318"/>
    <n v="0"/>
    <s v="COIN"/>
    <s v="LONG"/>
    <s v="COIN LONG"/>
    <n v="293.25179555103603"/>
    <n v="0.24322404405599901"/>
    <n v="0"/>
    <n v="0"/>
    <x v="20"/>
    <s v="ENJ COIN LONG"/>
    <b v="0"/>
  </r>
  <r>
    <s v="FBLK"/>
    <x v="44"/>
    <s v="EOS"/>
    <n v="1413.1726000000001"/>
    <n v="1230.95271795553"/>
    <n v="0.87105617385698697"/>
    <n v="0"/>
    <x v="3"/>
    <d v="2022-12-29T00:07:57"/>
    <n v="1"/>
    <x v="3"/>
    <n v="1"/>
    <n v="1413.1726000000001"/>
    <n v="1230.9527179555305"/>
    <n v="0"/>
    <s v="COIN"/>
    <s v="LONG"/>
    <s v="COIN LONG"/>
    <n v="1230.95271795553"/>
    <n v="0.87105617385698697"/>
    <n v="0"/>
    <n v="0"/>
    <x v="20"/>
    <s v="EOS COIN LONG"/>
    <b v="0"/>
  </r>
  <r>
    <s v="FBLK"/>
    <x v="44"/>
    <s v="ETC"/>
    <n v="5.8852999999999998E-4"/>
    <n v="8.8956562440319006E-3"/>
    <n v="15.115042978322"/>
    <n v="0"/>
    <x v="3"/>
    <d v="2022-12-29T00:07:57"/>
    <n v="1"/>
    <x v="40"/>
    <n v="1"/>
    <n v="5.8852999999999998E-4"/>
    <n v="8.8956562440318469E-3"/>
    <n v="0"/>
    <s v="COIN"/>
    <s v="LONG"/>
    <s v="COIN LONG"/>
    <n v="8.8956562440319006E-3"/>
    <n v="15.115042978322"/>
    <n v="0"/>
    <n v="0"/>
    <x v="20"/>
    <s v="ETC COIN LONG"/>
    <b v="0"/>
  </r>
  <r>
    <s v="FBLK"/>
    <x v="44"/>
    <s v="ETH"/>
    <n v="2102.0508167899902"/>
    <n v="2501411.16907787"/>
    <n v="1189.9860598507"/>
    <n v="0"/>
    <x v="3"/>
    <d v="2022-12-29T00:07:57"/>
    <n v="1"/>
    <x v="1"/>
    <n v="1"/>
    <n v="2102.0508167899902"/>
    <n v="2501411.1690778662"/>
    <n v="0"/>
    <s v="COIN"/>
    <s v="LONG"/>
    <s v="COIN LONG"/>
    <n v="2501411.16907787"/>
    <n v="1189.9860598507"/>
    <n v="0"/>
    <n v="0"/>
    <x v="20"/>
    <s v="ETH COIN LONG"/>
    <b v="0"/>
  </r>
  <r>
    <s v="FBLK"/>
    <x v="44"/>
    <s v="ETHW"/>
    <n v="0.42501022999999999"/>
    <n v="1.2577802020064099"/>
    <n v="2.9594115934724901"/>
    <n v="0"/>
    <x v="3"/>
    <d v="2022-12-29T00:07:57"/>
    <n v="1"/>
    <x v="41"/>
    <n v="1"/>
    <n v="0.42501022999999999"/>
    <n v="1.2577802020064095"/>
    <n v="0"/>
    <s v="COIN"/>
    <s v="LONG"/>
    <s v="COIN LONG"/>
    <n v="1.2577802020064099"/>
    <n v="2.9594115934724901"/>
    <n v="0"/>
    <n v="0"/>
    <x v="20"/>
    <s v="ETHW COIN LONG"/>
    <b v="0"/>
  </r>
  <r>
    <s v="FBLK"/>
    <x v="44"/>
    <s v="EUROC"/>
    <n v="6013.1252260000001"/>
    <n v="6389.1999127039198"/>
    <n v="1.06254230081186"/>
    <n v="0"/>
    <x v="3"/>
    <d v="2022-12-29T00:07:57"/>
    <n v="1"/>
    <x v="93"/>
    <n v="1"/>
    <n v="6013.1252260000001"/>
    <n v="6389.1999127038753"/>
    <n v="0"/>
    <s v="COIN"/>
    <s v="LONG"/>
    <s v="COIN LONG"/>
    <n v="6389.1999127039198"/>
    <n v="1.06254230081186"/>
    <n v="0"/>
    <n v="0"/>
    <x v="20"/>
    <s v="EUROC COIN LONG"/>
    <b v="0"/>
  </r>
  <r>
    <s v="FBLK"/>
    <x v="44"/>
    <s v="FTM"/>
    <n v="1610.8376194299999"/>
    <n v="319.08673148926403"/>
    <n v="0.198087459369228"/>
    <n v="0"/>
    <x v="3"/>
    <d v="2022-12-29T00:07:57"/>
    <n v="1"/>
    <x v="26"/>
    <n v="1"/>
    <n v="1610.8376194299999"/>
    <n v="319.08673148926408"/>
    <n v="0"/>
    <s v="COIN"/>
    <s v="LONG"/>
    <s v="COIN LONG"/>
    <n v="319.08673148926403"/>
    <n v="0.198087459369228"/>
    <n v="0"/>
    <n v="0"/>
    <x v="20"/>
    <s v="FTM COIN LONG"/>
    <b v="0"/>
  </r>
  <r>
    <s v="FBLK"/>
    <x v="44"/>
    <s v="FTT"/>
    <n v="2.53888889"/>
    <n v="2.2496862819655599"/>
    <n v="0.88609087653519403"/>
    <n v="0"/>
    <x v="3"/>
    <d v="2022-12-29T00:07:57"/>
    <n v="1"/>
    <x v="94"/>
    <n v="1"/>
    <n v="2.53888889"/>
    <n v="2.2496862819655634"/>
    <n v="0"/>
    <s v="COIN"/>
    <s v="LONG"/>
    <s v="COIN LONG"/>
    <n v="2.2496862819655599"/>
    <n v="0.88609087653519403"/>
    <n v="0"/>
    <n v="0"/>
    <x v="20"/>
    <s v="FTT COIN LONG"/>
    <b v="0"/>
  </r>
  <r>
    <s v="FBLK"/>
    <x v="44"/>
    <s v="GRT"/>
    <n v="717.79805069999998"/>
    <n v="40.140661441480397"/>
    <n v="5.5921942672225201E-2"/>
    <n v="0"/>
    <x v="3"/>
    <d v="2022-12-29T00:07:57"/>
    <n v="1"/>
    <x v="27"/>
    <n v="1"/>
    <n v="717.79805069999998"/>
    <n v="40.140661441480397"/>
    <n v="0"/>
    <s v="COIN"/>
    <s v="LONG"/>
    <s v="COIN LONG"/>
    <n v="40.140661441480397"/>
    <n v="5.5921942672225201E-2"/>
    <n v="0"/>
    <n v="0"/>
    <x v="20"/>
    <s v="GRT COIN LONG"/>
    <b v="0"/>
  </r>
  <r>
    <s v="FBLK"/>
    <x v="44"/>
    <s v="HBAR"/>
    <n v="12232.11305824"/>
    <n v="496.91365300908899"/>
    <n v="4.06236968742167E-2"/>
    <n v="0"/>
    <x v="3"/>
    <d v="2022-12-29T00:07:57"/>
    <n v="1"/>
    <x v="28"/>
    <n v="1"/>
    <n v="12232.11305824"/>
    <n v="496.91365300908956"/>
    <n v="0"/>
    <s v="COIN"/>
    <s v="LONG"/>
    <s v="COIN LONG"/>
    <n v="496.91365300908899"/>
    <n v="4.06236968742167E-2"/>
    <n v="0"/>
    <n v="0"/>
    <x v="20"/>
    <s v="HBAR COIN LONG"/>
    <b v="0"/>
  </r>
  <r>
    <s v="FBLK"/>
    <x v="44"/>
    <s v="KSM"/>
    <n v="9.2269799999999992E-3"/>
    <n v="0.228072798750491"/>
    <n v="24.7180332839663"/>
    <n v="0"/>
    <x v="3"/>
    <d v="2022-12-29T00:07:57"/>
    <n v="1"/>
    <x v="101"/>
    <n v="1"/>
    <n v="9.2269799999999992E-3"/>
    <n v="0.22807279875049136"/>
    <n v="0"/>
    <s v="COIN"/>
    <s v="LONG"/>
    <s v="COIN LONG"/>
    <n v="0.228072798750491"/>
    <n v="24.7180332839663"/>
    <n v="0"/>
    <n v="0"/>
    <x v="20"/>
    <s v="KSM COIN LONG"/>
    <b v="0"/>
  </r>
  <r>
    <s v="FBLK"/>
    <x v="44"/>
    <s v="LINK"/>
    <n v="7.09209873"/>
    <n v="40.261393147876497"/>
    <n v="5.67693635983498"/>
    <n v="0"/>
    <x v="3"/>
    <d v="2022-12-29T00:07:57"/>
    <n v="1"/>
    <x v="9"/>
    <n v="1"/>
    <n v="7.09209873"/>
    <n v="40.261393147876483"/>
    <n v="0"/>
    <s v="COIN"/>
    <s v="LONG"/>
    <s v="COIN LONG"/>
    <n v="40.261393147876497"/>
    <n v="5.67693635983498"/>
    <n v="0"/>
    <n v="0"/>
    <x v="20"/>
    <s v="LINK COIN LONG"/>
    <b v="0"/>
  </r>
  <r>
    <s v="FBLK"/>
    <x v="44"/>
    <s v="LTC"/>
    <n v="425.66993299000001"/>
    <n v="28238.545026261399"/>
    <n v="66.339064232015801"/>
    <n v="0"/>
    <x v="3"/>
    <d v="2022-12-29T00:07:57"/>
    <n v="1"/>
    <x v="5"/>
    <n v="1"/>
    <n v="425.66993299000001"/>
    <n v="28238.545026261472"/>
    <n v="0"/>
    <s v="COIN"/>
    <s v="LONG"/>
    <s v="COIN LONG"/>
    <n v="28238.545026261399"/>
    <n v="66.339064232015801"/>
    <n v="0"/>
    <n v="0"/>
    <x v="20"/>
    <s v="LTC COIN LONG"/>
    <b v="0"/>
  </r>
  <r>
    <s v="FBLK"/>
    <x v="44"/>
    <s v="MANA"/>
    <n v="90.867518829999995"/>
    <n v="27.7268932230728"/>
    <n v="0.30513536167908101"/>
    <n v="0"/>
    <x v="3"/>
    <d v="2022-12-29T00:07:57"/>
    <n v="1"/>
    <x v="29"/>
    <n v="1"/>
    <n v="90.867518829999995"/>
    <n v="27.726893223072754"/>
    <n v="0"/>
    <s v="COIN"/>
    <s v="LONG"/>
    <s v="COIN LONG"/>
    <n v="27.7268932230728"/>
    <n v="0.30513536167908101"/>
    <n v="0"/>
    <n v="0"/>
    <x v="20"/>
    <s v="MANA COIN LONG"/>
    <b v="0"/>
  </r>
  <r>
    <s v="FBLK"/>
    <x v="44"/>
    <s v="MATIC"/>
    <n v="1128.0142404000001"/>
    <n v="883.04433178276895"/>
    <n v="0.78283083684265897"/>
    <n v="0"/>
    <x v="3"/>
    <d v="2022-12-29T00:07:57"/>
    <n v="1"/>
    <x v="30"/>
    <n v="1"/>
    <n v="1128.0142404000001"/>
    <n v="883.04433178276838"/>
    <n v="0"/>
    <s v="COIN"/>
    <s v="LONG"/>
    <s v="COIN LONG"/>
    <n v="883.04433178276895"/>
    <n v="0.78283083684265897"/>
    <n v="0"/>
    <n v="0"/>
    <x v="20"/>
    <s v="MATIC COIN LONG"/>
    <b v="0"/>
  </r>
  <r>
    <s v="FBLK"/>
    <x v="44"/>
    <s v="OMG"/>
    <n v="26.280999999999999"/>
    <n v="26.647482560707299"/>
    <n v="1.0139447722958499"/>
    <n v="0"/>
    <x v="3"/>
    <d v="2022-12-29T00:07:57"/>
    <n v="1"/>
    <x v="6"/>
    <n v="1"/>
    <n v="26.280999999999999"/>
    <n v="26.647482560707228"/>
    <n v="0"/>
    <s v="COIN"/>
    <s v="LONG"/>
    <s v="COIN LONG"/>
    <n v="26.647482560707299"/>
    <n v="1.0139447722958499"/>
    <n v="0"/>
    <n v="0"/>
    <x v="20"/>
    <s v="OMG COIN LONG"/>
    <b v="0"/>
  </r>
  <r>
    <s v="FBLK"/>
    <x v="44"/>
    <s v="OXT"/>
    <n v="1053.77495864"/>
    <n v="73.430655125776099"/>
    <n v="6.9683431480043495E-2"/>
    <n v="0"/>
    <x v="3"/>
    <d v="2022-12-29T00:07:57"/>
    <n v="1"/>
    <x v="32"/>
    <n v="1"/>
    <n v="1053.77495864"/>
    <n v="73.430655125776113"/>
    <n v="0"/>
    <s v="COIN"/>
    <s v="LONG"/>
    <s v="COIN LONG"/>
    <n v="73.430655125776099"/>
    <n v="6.9683431480043495E-2"/>
    <n v="0"/>
    <n v="0"/>
    <x v="20"/>
    <s v="OXT COIN LONG"/>
    <b v="0"/>
  </r>
  <r>
    <s v="FBLK"/>
    <x v="44"/>
    <s v="SHIB"/>
    <n v="1700835.9526464499"/>
    <n v="13.4719440579702"/>
    <n v="7.9207780368284999E-6"/>
    <n v="0"/>
    <x v="3"/>
    <d v="2022-12-29T00:07:57"/>
    <n v="1"/>
    <x v="11"/>
    <n v="1"/>
    <n v="1700835.9526464499"/>
    <n v="13.471944057970278"/>
    <n v="0"/>
    <s v="COIN"/>
    <s v="LONG"/>
    <s v="COIN LONG"/>
    <n v="13.4719440579702"/>
    <n v="7.9207780368284999E-6"/>
    <n v="0"/>
    <n v="0"/>
    <x v="20"/>
    <s v="SHIB COIN LONG"/>
    <b v="0"/>
  </r>
  <r>
    <s v="FBLK"/>
    <x v="44"/>
    <s v="SOL"/>
    <n v="13.89767698"/>
    <n v="135.584432368526"/>
    <n v="9.7559061534991791"/>
    <n v="0"/>
    <x v="3"/>
    <d v="2022-12-29T00:07:57"/>
    <n v="1"/>
    <x v="33"/>
    <n v="1"/>
    <n v="13.89767698"/>
    <n v="135.58443236852588"/>
    <n v="0"/>
    <s v="COIN"/>
    <s v="LONG"/>
    <s v="COIN LONG"/>
    <n v="135.584432368526"/>
    <n v="9.7559061534991791"/>
    <n v="0"/>
    <n v="0"/>
    <x v="20"/>
    <s v="SOL COIN LONG"/>
    <b v="0"/>
  </r>
  <r>
    <s v="FBLK"/>
    <x v="44"/>
    <s v="SUSHI"/>
    <n v="1659.90192484"/>
    <n v="1584.22183324773"/>
    <n v="0.95440688967237697"/>
    <n v="0"/>
    <x v="3"/>
    <d v="2022-12-29T00:07:57"/>
    <n v="1"/>
    <x v="34"/>
    <n v="1"/>
    <n v="1659.90192484"/>
    <n v="1584.221833247736"/>
    <n v="0"/>
    <s v="COIN"/>
    <s v="LONG"/>
    <s v="COIN LONG"/>
    <n v="1584.22183324773"/>
    <n v="0.95440688967237697"/>
    <n v="0"/>
    <n v="0"/>
    <x v="20"/>
    <s v="SUSHI COIN LONG"/>
    <b v="0"/>
  </r>
  <r>
    <s v="FBLK"/>
    <x v="44"/>
    <s v="UNI"/>
    <n v="20.08810385"/>
    <n v="99.971088374659303"/>
    <n v="4.9766313994169904"/>
    <n v="0"/>
    <x v="3"/>
    <d v="2022-12-29T00:07:57"/>
    <n v="1"/>
    <x v="35"/>
    <n v="1"/>
    <n v="20.08810385"/>
    <n v="99.971088374659331"/>
    <n v="0"/>
    <s v="COIN"/>
    <s v="LONG"/>
    <s v="COIN LONG"/>
    <n v="99.971088374659303"/>
    <n v="4.9766313994169904"/>
    <n v="0"/>
    <n v="0"/>
    <x v="20"/>
    <s v="UNI COIN LONG"/>
    <b v="0"/>
  </r>
  <r>
    <s v="FBLK"/>
    <x v="44"/>
    <s v="USDC"/>
    <n v="5497678.1598539902"/>
    <n v="5498696.2864579996"/>
    <n v="1.0001851921073499"/>
    <n v="0"/>
    <x v="3"/>
    <d v="2022-12-29T00:07:57"/>
    <n v="1"/>
    <x v="46"/>
    <n v="1"/>
    <n v="5497678.1598539902"/>
    <n v="5498696.2864579447"/>
    <n v="0"/>
    <s v="COIN"/>
    <s v="LONG"/>
    <s v="COIN LONG"/>
    <n v="5498696.2864579996"/>
    <n v="1.0001851921073499"/>
    <n v="0"/>
    <n v="0"/>
    <x v="20"/>
    <s v="USDC COIN LONG"/>
    <b v="0"/>
  </r>
  <r>
    <s v="FBLK"/>
    <x v="44"/>
    <s v="USDT"/>
    <n v="9.7920770000000008"/>
    <n v="9.7889976968568995"/>
    <n v="0.99968553115512604"/>
    <n v="0"/>
    <x v="3"/>
    <d v="2022-12-29T00:07:57"/>
    <n v="1"/>
    <x v="36"/>
    <n v="1"/>
    <n v="9.7920770000000008"/>
    <n v="9.7889976968568941"/>
    <n v="0"/>
    <s v="COIN"/>
    <s v="LONG"/>
    <s v="COIN LONG"/>
    <n v="9.7889976968568995"/>
    <n v="0.99968553115512604"/>
    <n v="0"/>
    <n v="0"/>
    <x v="20"/>
    <s v="USDT COIN LONG"/>
    <b v="0"/>
  </r>
  <r>
    <s v="FBLK"/>
    <x v="44"/>
    <s v="XLM"/>
    <n v="16993.0815334"/>
    <n v="1219.7520907227299"/>
    <n v="7.1779334920820906E-2"/>
    <n v="0"/>
    <x v="3"/>
    <d v="2022-12-29T00:07:57"/>
    <n v="1"/>
    <x v="37"/>
    <n v="1"/>
    <n v="16993.0815334"/>
    <n v="1219.7520907227354"/>
    <n v="0"/>
    <s v="COIN"/>
    <s v="LONG"/>
    <s v="COIN LONG"/>
    <n v="1219.7520907227299"/>
    <n v="7.1779334920820906E-2"/>
    <n v="0"/>
    <n v="0"/>
    <x v="20"/>
    <s v="XLM COIN LONG"/>
    <b v="0"/>
  </r>
  <r>
    <s v="FBLK"/>
    <x v="44"/>
    <s v="XRP"/>
    <n v="283.58991600000002"/>
    <n v="101.108503871575"/>
    <n v="0.35653067393121102"/>
    <n v="0"/>
    <x v="3"/>
    <d v="2022-12-29T00:07:57"/>
    <n v="1"/>
    <x v="45"/>
    <n v="1"/>
    <n v="283.58991600000002"/>
    <n v="101.10850387157552"/>
    <n v="0"/>
    <s v="COIN"/>
    <s v="LONG"/>
    <s v="COIN LONG"/>
    <n v="101.108503871575"/>
    <n v="0.35653067393121102"/>
    <n v="0"/>
    <n v="0"/>
    <x v="20"/>
    <s v="XRP COIN LONG"/>
    <b v="0"/>
  </r>
  <r>
    <s v="FBLK"/>
    <x v="44"/>
    <s v="XTZ"/>
    <n v="59.253999999999998"/>
    <n v="43.689753740806097"/>
    <n v="0.73733003241647999"/>
    <n v="0"/>
    <x v="3"/>
    <d v="2022-12-29T00:07:57"/>
    <n v="1"/>
    <x v="38"/>
    <n v="1"/>
    <n v="59.253999999999998"/>
    <n v="43.689753740806104"/>
    <n v="0"/>
    <s v="COIN"/>
    <s v="LONG"/>
    <s v="COIN LONG"/>
    <n v="43.689753740806097"/>
    <n v="0.73733003241647999"/>
    <n v="0"/>
    <n v="0"/>
    <x v="20"/>
    <s v="XTZ COIN LONG"/>
    <b v="0"/>
  </r>
  <r>
    <s v="FBLK"/>
    <x v="44"/>
    <s v="YFI"/>
    <n v="8.7908099999999996E-3"/>
    <n v="46.000827764539501"/>
    <n v="5232.8315325367603"/>
    <n v="0"/>
    <x v="3"/>
    <d v="2022-12-29T00:07:57"/>
    <n v="1"/>
    <x v="39"/>
    <n v="1"/>
    <n v="8.7908099999999996E-3"/>
    <n v="46.000827764539473"/>
    <n v="0"/>
    <s v="COIN"/>
    <s v="LONG"/>
    <s v="COIN LONG"/>
    <n v="46.000827764539501"/>
    <n v="5232.8315325367603"/>
    <n v="0"/>
    <n v="0"/>
    <x v="20"/>
    <s v="YFI COIN LONG"/>
    <b v="0"/>
  </r>
  <r>
    <s v="BINANCE"/>
    <x v="45"/>
    <s v="AAVE"/>
    <n v="-900"/>
    <n v="-48372.530842250999"/>
    <n v="53.747256491389997"/>
    <n v="0"/>
    <x v="5"/>
    <d v="2022-12-29T00:00:00"/>
    <n v="1"/>
    <x v="12"/>
    <n v="1"/>
    <n v="-900"/>
    <n v="-48372.530842250999"/>
    <n v="0"/>
    <s v="COIN"/>
    <s v="SHORT"/>
    <s v="COIN SHORT"/>
    <n v="-48372.530842250999"/>
    <n v="53.747256491389997"/>
    <n v="0"/>
    <n v="0"/>
    <x v="0"/>
    <s v="AAVE COIN SHORT"/>
    <b v="1"/>
  </r>
  <r>
    <s v="BINANCE"/>
    <x v="45"/>
    <s v="ADA"/>
    <n v="-450000"/>
    <n v="-111770.051044721"/>
    <n v="0.248377891210492"/>
    <n v="0"/>
    <x v="5"/>
    <d v="2022-12-29T00:00:00"/>
    <n v="1"/>
    <x v="13"/>
    <n v="1"/>
    <n v="-450000"/>
    <n v="-111770.0510447214"/>
    <n v="0"/>
    <s v="COIN"/>
    <s v="SHORT"/>
    <s v="COIN SHORT"/>
    <n v="-111770.051044721"/>
    <n v="0.248377891210492"/>
    <n v="0"/>
    <n v="0"/>
    <x v="0"/>
    <s v="ADA COIN SHORT"/>
    <b v="1"/>
  </r>
  <r>
    <s v="BINANCE"/>
    <x v="45"/>
    <s v="ALGO"/>
    <n v="-244800"/>
    <n v="-40940.519092716597"/>
    <n v="0.167240682568287"/>
    <n v="0"/>
    <x v="5"/>
    <d v="2022-12-29T00:00:00"/>
    <n v="1"/>
    <x v="14"/>
    <n v="1"/>
    <n v="-244800"/>
    <n v="-40940.519092716655"/>
    <n v="0"/>
    <s v="COIN"/>
    <s v="SHORT"/>
    <s v="COIN SHORT"/>
    <n v="-40940.519092716597"/>
    <n v="0.167240682568287"/>
    <n v="0"/>
    <n v="0"/>
    <x v="0"/>
    <s v="ALGO COIN SHORT"/>
    <b v="1"/>
  </r>
  <r>
    <s v="BINANCE"/>
    <x v="45"/>
    <s v="AVAX"/>
    <n v="-6000"/>
    <n v="-67217.481836738894"/>
    <n v="11.2029136394564"/>
    <n v="0"/>
    <x v="5"/>
    <d v="2022-12-29T00:00:00"/>
    <n v="1"/>
    <x v="15"/>
    <n v="1"/>
    <n v="-6000"/>
    <n v="-67217.4818367384"/>
    <n v="0"/>
    <s v="COIN"/>
    <s v="SHORT"/>
    <s v="COIN SHORT"/>
    <n v="-67217.481836738894"/>
    <n v="11.2029136394564"/>
    <n v="0"/>
    <n v="0"/>
    <x v="0"/>
    <s v="AVAX COIN SHORT"/>
    <b v="1"/>
  </r>
  <r>
    <s v="BINANCE"/>
    <x v="45"/>
    <s v="BAT"/>
    <n v="-200000"/>
    <n v="-33587.114543646203"/>
    <n v="0.16793557271823101"/>
    <n v="0"/>
    <x v="5"/>
    <d v="2022-12-29T00:00:00"/>
    <n v="1"/>
    <x v="16"/>
    <n v="1"/>
    <n v="-200000"/>
    <n v="-33587.114543646203"/>
    <n v="0"/>
    <s v="COIN"/>
    <s v="SHORT"/>
    <s v="COIN SHORT"/>
    <n v="-33587.114543646203"/>
    <n v="0.16793557271823101"/>
    <n v="0"/>
    <n v="0"/>
    <x v="0"/>
    <s v="BAT COIN SHORT"/>
    <b v="1"/>
  </r>
  <r>
    <s v="BINANCE"/>
    <x v="45"/>
    <s v="BCH"/>
    <n v="-90"/>
    <n v="-8925.9091278838096"/>
    <n v="99.176768087597907"/>
    <n v="0"/>
    <x v="5"/>
    <d v="2022-12-29T00:00:00"/>
    <n v="1"/>
    <x v="4"/>
    <n v="1"/>
    <n v="-90"/>
    <n v="-8925.9091278838114"/>
    <n v="0"/>
    <s v="COIN"/>
    <s v="SHORT"/>
    <s v="COIN SHORT"/>
    <n v="-8925.9091278838096"/>
    <n v="99.176768087597907"/>
    <n v="0"/>
    <n v="0"/>
    <x v="0"/>
    <s v="BCH COIN SHORT"/>
    <b v="1"/>
  </r>
  <r>
    <s v="BINANCE"/>
    <x v="45"/>
    <s v="BTC"/>
    <n v="-68.229826919999994"/>
    <n v="-1129379.10466326"/>
    <n v="16552.571736514401"/>
    <n v="0"/>
    <x v="5"/>
    <d v="2022-12-29T00:00:00"/>
    <n v="1"/>
    <x v="0"/>
    <n v="1"/>
    <n v="-68.229826919999994"/>
    <n v="-1129379.1046632612"/>
    <n v="0"/>
    <s v="COIN"/>
    <s v="SHORT"/>
    <s v="COIN SHORT"/>
    <n v="-1129379.10466326"/>
    <n v="16552.571736514401"/>
    <n v="0"/>
    <n v="0"/>
    <x v="0"/>
    <s v="BTC COIN SHORT"/>
    <b v="1"/>
  </r>
  <r>
    <s v="BINANCE"/>
    <x v="45"/>
    <s v="BUSD"/>
    <n v="-1774267.5065881"/>
    <n v="-1774611.3498162499"/>
    <n v="1.0001937944683501"/>
    <n v="0"/>
    <x v="5"/>
    <d v="2022-12-29T00:00:00"/>
    <n v="1"/>
    <x v="18"/>
    <n v="1"/>
    <n v="-1774267.5065881"/>
    <n v="-1774611.3498162501"/>
    <n v="0"/>
    <s v="COIN"/>
    <s v="SHORT"/>
    <s v="COIN SHORT"/>
    <n v="-1774611.3498162499"/>
    <n v="1.0001937944683501"/>
    <n v="0"/>
    <n v="0"/>
    <x v="0"/>
    <s v="BUSD COIN SHORT"/>
    <b v="1"/>
  </r>
  <r>
    <s v="BINANCE"/>
    <x v="45"/>
    <s v="COMP"/>
    <n v="-4800"/>
    <n v="-153381.54341515299"/>
    <n v="31.954488211490201"/>
    <n v="0"/>
    <x v="5"/>
    <d v="2022-12-29T00:00:00"/>
    <n v="1"/>
    <x v="8"/>
    <n v="1"/>
    <n v="-4800"/>
    <n v="-153381.54341515296"/>
    <n v="0"/>
    <s v="COIN"/>
    <s v="SHORT"/>
    <s v="COIN SHORT"/>
    <n v="-153381.54341515299"/>
    <n v="31.954488211490201"/>
    <n v="0"/>
    <n v="0"/>
    <x v="0"/>
    <s v="COMP COIN SHORT"/>
    <b v="1"/>
  </r>
  <r>
    <s v="BINANCE"/>
    <x v="45"/>
    <s v="DASH"/>
    <n v="-1000"/>
    <n v="-42958.437010021102"/>
    <n v="42.9584370100211"/>
    <n v="0"/>
    <x v="5"/>
    <d v="2022-12-29T00:00:00"/>
    <n v="1"/>
    <x v="20"/>
    <n v="1"/>
    <n v="-1000"/>
    <n v="-42958.437010021102"/>
    <n v="0"/>
    <s v="COIN"/>
    <s v="SHORT"/>
    <s v="COIN SHORT"/>
    <n v="-42958.437010021102"/>
    <n v="42.9584370100211"/>
    <n v="0"/>
    <n v="0"/>
    <x v="0"/>
    <s v="DASH COIN SHORT"/>
    <b v="1"/>
  </r>
  <r>
    <s v="BINANCE"/>
    <x v="45"/>
    <s v="DOGE"/>
    <n v="-1100000"/>
    <n v="-77419.428789486803"/>
    <n v="7.0381298899533401E-2"/>
    <n v="0"/>
    <x v="5"/>
    <d v="2022-12-29T00:00:00"/>
    <n v="1"/>
    <x v="21"/>
    <n v="1"/>
    <n v="-1100000"/>
    <n v="-77419.428789486745"/>
    <n v="0"/>
    <s v="COIN"/>
    <s v="SHORT"/>
    <s v="COIN SHORT"/>
    <n v="-77419.428789486803"/>
    <n v="7.0381298899533401E-2"/>
    <n v="0"/>
    <n v="0"/>
    <x v="0"/>
    <s v="DOGE COIN SHORT"/>
    <b v="1"/>
  </r>
  <r>
    <s v="BINANCE"/>
    <x v="45"/>
    <s v="DOT"/>
    <n v="-10000"/>
    <n v="-42824.587296466801"/>
    <n v="4.2824587296466801"/>
    <n v="0"/>
    <x v="5"/>
    <d v="2022-12-29T00:00:00"/>
    <n v="1"/>
    <x v="22"/>
    <n v="1"/>
    <n v="-10000"/>
    <n v="-42824.587296466801"/>
    <n v="0"/>
    <s v="COIN"/>
    <s v="SHORT"/>
    <s v="COIN SHORT"/>
    <n v="-42824.587296466801"/>
    <n v="4.2824587296466801"/>
    <n v="0"/>
    <n v="0"/>
    <x v="0"/>
    <s v="DOT COIN SHORT"/>
    <b v="1"/>
  </r>
  <r>
    <s v="BINANCE"/>
    <x v="45"/>
    <s v="ENJ"/>
    <n v="-60000"/>
    <n v="-14593.4426433599"/>
    <n v="0.24322404405599901"/>
    <n v="0"/>
    <x v="5"/>
    <d v="2022-12-29T00:00:00"/>
    <n v="1"/>
    <x v="23"/>
    <n v="1"/>
    <n v="-60000"/>
    <n v="-14593.44264335994"/>
    <n v="0"/>
    <s v="COIN"/>
    <s v="SHORT"/>
    <s v="COIN SHORT"/>
    <n v="-14593.4426433599"/>
    <n v="0.24322404405599901"/>
    <n v="0"/>
    <n v="0"/>
    <x v="0"/>
    <s v="ENJ COIN SHORT"/>
    <b v="1"/>
  </r>
  <r>
    <s v="BINANCE"/>
    <x v="45"/>
    <s v="EOS"/>
    <n v="-68743"/>
    <n v="-59879.014559450799"/>
    <n v="0.87105617385698697"/>
    <n v="0"/>
    <x v="5"/>
    <d v="2022-12-29T00:00:00"/>
    <n v="1"/>
    <x v="3"/>
    <n v="1"/>
    <n v="-68743"/>
    <n v="-59879.014559450858"/>
    <n v="0"/>
    <s v="COIN"/>
    <s v="SHORT"/>
    <s v="COIN SHORT"/>
    <n v="-59879.014559450799"/>
    <n v="0.87105617385698697"/>
    <n v="0"/>
    <n v="0"/>
    <x v="0"/>
    <s v="EOS COIN SHORT"/>
    <b v="1"/>
  </r>
  <r>
    <s v="BINANCE"/>
    <x v="45"/>
    <s v="FTM"/>
    <n v="-300000"/>
    <n v="-59426.2378107685"/>
    <n v="0.198087459369228"/>
    <n v="0"/>
    <x v="5"/>
    <d v="2022-12-29T00:00:00"/>
    <n v="1"/>
    <x v="26"/>
    <n v="1"/>
    <n v="-300000"/>
    <n v="-59426.237810768398"/>
    <n v="0"/>
    <s v="COIN"/>
    <s v="SHORT"/>
    <s v="COIN SHORT"/>
    <n v="-59426.2378107685"/>
    <n v="0.198087459369228"/>
    <n v="0"/>
    <n v="0"/>
    <x v="0"/>
    <s v="FTM COIN SHORT"/>
    <b v="1"/>
  </r>
  <r>
    <s v="BINANCE"/>
    <x v="45"/>
    <s v="GRT"/>
    <n v="-240000"/>
    <n v="-13421.266241334"/>
    <n v="5.5921942672225201E-2"/>
    <n v="0"/>
    <x v="5"/>
    <d v="2022-12-29T00:00:00"/>
    <n v="1"/>
    <x v="27"/>
    <n v="1"/>
    <n v="-240000"/>
    <n v="-13421.266241334048"/>
    <n v="0"/>
    <s v="COIN"/>
    <s v="SHORT"/>
    <s v="COIN SHORT"/>
    <n v="-13421.266241334"/>
    <n v="5.5921942672225201E-2"/>
    <n v="0"/>
    <n v="0"/>
    <x v="0"/>
    <s v="GRT COIN SHORT"/>
    <b v="1"/>
  </r>
  <r>
    <s v="BINANCE"/>
    <x v="45"/>
    <s v="HBAR"/>
    <n v="-628800"/>
    <n v="-25544.180594507401"/>
    <n v="4.06236968742167E-2"/>
    <n v="0"/>
    <x v="5"/>
    <d v="2022-12-29T00:00:00"/>
    <n v="1"/>
    <x v="28"/>
    <n v="1"/>
    <n v="-628800"/>
    <n v="-25544.180594507459"/>
    <n v="0"/>
    <s v="COIN"/>
    <s v="SHORT"/>
    <s v="COIN SHORT"/>
    <n v="-25544.180594507401"/>
    <n v="4.06236968742167E-2"/>
    <n v="0"/>
    <n v="0"/>
    <x v="0"/>
    <s v="HBAR COIN SHORT"/>
    <b v="1"/>
  </r>
  <r>
    <s v="BINANCE"/>
    <x v="45"/>
    <s v="LINK"/>
    <n v="-20910.71"/>
    <n v="-118708.769908965"/>
    <n v="5.67693635983498"/>
    <n v="0"/>
    <x v="5"/>
    <d v="2022-12-29T00:00:00"/>
    <n v="1"/>
    <x v="9"/>
    <n v="1"/>
    <n v="-20910.71"/>
    <n v="-118708.76990896491"/>
    <n v="0"/>
    <s v="COIN"/>
    <s v="SHORT"/>
    <s v="COIN SHORT"/>
    <n v="-118708.769908965"/>
    <n v="5.67693635983498"/>
    <n v="0"/>
    <n v="0"/>
    <x v="0"/>
    <s v="LINK COIN SHORT"/>
    <b v="1"/>
  </r>
  <r>
    <s v="BINANCE"/>
    <x v="45"/>
    <s v="LTC"/>
    <n v="-1347.817"/>
    <n v="-89412.918536002893"/>
    <n v="66.339064232015801"/>
    <n v="0"/>
    <x v="5"/>
    <d v="2022-12-29T00:00:00"/>
    <n v="1"/>
    <x v="5"/>
    <n v="1"/>
    <n v="-1347.817"/>
    <n v="-89412.918536002835"/>
    <n v="0"/>
    <s v="COIN"/>
    <s v="SHORT"/>
    <s v="COIN SHORT"/>
    <n v="-89412.918536002893"/>
    <n v="66.339064232015801"/>
    <n v="0"/>
    <n v="0"/>
    <x v="0"/>
    <s v="LTC COIN SHORT"/>
    <b v="1"/>
  </r>
  <r>
    <s v="BINANCE"/>
    <x v="45"/>
    <s v="MANA"/>
    <n v="-90000"/>
    <n v="-27462.182551117301"/>
    <n v="0.30513536167908101"/>
    <n v="0"/>
    <x v="5"/>
    <d v="2022-12-29T00:00:00"/>
    <n v="1"/>
    <x v="29"/>
    <n v="1"/>
    <n v="-90000"/>
    <n v="-27462.18255111729"/>
    <n v="0"/>
    <s v="COIN"/>
    <s v="SHORT"/>
    <s v="COIN SHORT"/>
    <n v="-27462.182551117301"/>
    <n v="0.30513536167908101"/>
    <n v="0"/>
    <n v="0"/>
    <x v="0"/>
    <s v="MANA COIN SHORT"/>
    <b v="1"/>
  </r>
  <r>
    <s v="BINANCE"/>
    <x v="45"/>
    <s v="MATIC"/>
    <n v="-100000"/>
    <n v="-78283.083684265905"/>
    <n v="0.78283083684265997"/>
    <n v="0"/>
    <x v="5"/>
    <d v="2022-12-29T00:00:00"/>
    <n v="1"/>
    <x v="30"/>
    <n v="1"/>
    <n v="-100000"/>
    <n v="-78283.08368426589"/>
    <n v="0"/>
    <s v="COIN"/>
    <s v="SHORT"/>
    <s v="COIN SHORT"/>
    <n v="-78283.083684265905"/>
    <n v="0.78283083684265997"/>
    <n v="0"/>
    <n v="0"/>
    <x v="0"/>
    <s v="MATIC COIN SHORT"/>
    <b v="1"/>
  </r>
  <r>
    <s v="BINANCE"/>
    <x v="45"/>
    <s v="MKR"/>
    <n v="-14"/>
    <n v="-7254.2891567915703"/>
    <n v="518.16351119939804"/>
    <n v="0"/>
    <x v="5"/>
    <d v="2022-12-29T00:00:00"/>
    <n v="1"/>
    <x v="31"/>
    <n v="1"/>
    <n v="-14"/>
    <n v="-7254.2891567915722"/>
    <n v="0"/>
    <s v="COIN"/>
    <s v="SHORT"/>
    <s v="COIN SHORT"/>
    <n v="-7254.2891567915703"/>
    <n v="518.16351119939804"/>
    <n v="0"/>
    <n v="0"/>
    <x v="0"/>
    <s v="MKR COIN SHORT"/>
    <b v="1"/>
  </r>
  <r>
    <s v="BINANCE"/>
    <x v="45"/>
    <s v="SHIB"/>
    <n v="-6000000000"/>
    <n v="-47524.668220970998"/>
    <n v="7.9207780368284999E-6"/>
    <n v="0"/>
    <x v="5"/>
    <d v="2022-12-29T00:00:00"/>
    <n v="1"/>
    <x v="11"/>
    <n v="1"/>
    <n v="-6000000000"/>
    <n v="-47524.668220970998"/>
    <n v="0"/>
    <s v="COIN"/>
    <s v="SHORT"/>
    <s v="COIN SHORT"/>
    <n v="-47524.668220970998"/>
    <n v="7.9207780368284999E-6"/>
    <n v="0"/>
    <n v="0"/>
    <x v="0"/>
    <s v="SHIB COIN SHORT"/>
    <b v="1"/>
  </r>
  <r>
    <s v="BINANCE"/>
    <x v="45"/>
    <s v="SOL"/>
    <n v="-8500"/>
    <n v="-82925.202304742998"/>
    <n v="9.7559061534991791"/>
    <n v="0"/>
    <x v="5"/>
    <d v="2022-12-29T00:00:00"/>
    <n v="1"/>
    <x v="33"/>
    <n v="1"/>
    <n v="-8500"/>
    <n v="-82925.202304743027"/>
    <n v="0"/>
    <s v="COIN"/>
    <s v="SHORT"/>
    <s v="COIN SHORT"/>
    <n v="-82925.202304742998"/>
    <n v="9.7559061534991791"/>
    <n v="0"/>
    <n v="0"/>
    <x v="0"/>
    <s v="SOL COIN SHORT"/>
    <b v="1"/>
  </r>
  <r>
    <s v="BINANCE"/>
    <x v="45"/>
    <s v="SUSHI"/>
    <n v="-43200"/>
    <n v="-41230.3776338467"/>
    <n v="0.95440688967237697"/>
    <n v="0"/>
    <x v="5"/>
    <d v="2022-12-29T00:00:00"/>
    <n v="1"/>
    <x v="34"/>
    <n v="1"/>
    <n v="-43200"/>
    <n v="-41230.377633846685"/>
    <n v="0"/>
    <s v="COIN"/>
    <s v="SHORT"/>
    <s v="COIN SHORT"/>
    <n v="-41230.3776338467"/>
    <n v="0.95440688967237697"/>
    <n v="0"/>
    <n v="0"/>
    <x v="0"/>
    <s v="SUSHI COIN SHORT"/>
    <b v="1"/>
  </r>
  <r>
    <s v="BINANCE"/>
    <x v="45"/>
    <s v="UNI"/>
    <n v="-12000"/>
    <n v="-59719.5767930039"/>
    <n v="4.9766313994169904"/>
    <n v="0"/>
    <x v="5"/>
    <d v="2022-12-29T00:00:00"/>
    <n v="1"/>
    <x v="35"/>
    <n v="1"/>
    <n v="-12000"/>
    <n v="-59719.576793003886"/>
    <n v="0"/>
    <s v="COIN"/>
    <s v="SHORT"/>
    <s v="COIN SHORT"/>
    <n v="-59719.5767930039"/>
    <n v="4.9766313994169904"/>
    <n v="0"/>
    <n v="0"/>
    <x v="0"/>
    <s v="UNI COIN SHORT"/>
    <b v="1"/>
  </r>
  <r>
    <s v="BINANCE"/>
    <x v="45"/>
    <s v="VET"/>
    <n v="-100"/>
    <n v="-1.56135533119854"/>
    <n v="1.56135533119854E-2"/>
    <n v="0"/>
    <x v="5"/>
    <d v="2022-12-29T00:00:00"/>
    <n v="1"/>
    <x v="118"/>
    <n v="1"/>
    <n v="-100"/>
    <n v="-1.56135533119854"/>
    <n v="0"/>
    <s v="COIN"/>
    <s v="SHORT"/>
    <s v="COIN SHORT"/>
    <n v="-1.56135533119854"/>
    <n v="1.56135533119854E-2"/>
    <n v="0"/>
    <n v="0"/>
    <x v="0"/>
    <s v="VET COIN SHORT"/>
    <b v="1"/>
  </r>
  <r>
    <s v="BINANCE"/>
    <x v="45"/>
    <s v="XLM"/>
    <n v="-1000000"/>
    <n v="-71779.334920820897"/>
    <n v="7.1779334920820906E-2"/>
    <n v="0"/>
    <x v="5"/>
    <d v="2022-12-29T00:00:00"/>
    <n v="1"/>
    <x v="37"/>
    <n v="1"/>
    <n v="-1000000"/>
    <n v="-71779.334920820911"/>
    <n v="0"/>
    <s v="COIN"/>
    <s v="SHORT"/>
    <s v="COIN SHORT"/>
    <n v="-71779.334920820897"/>
    <n v="7.1779334920820906E-2"/>
    <n v="0"/>
    <n v="0"/>
    <x v="0"/>
    <s v="XLM COIN SHORT"/>
    <b v="1"/>
  </r>
  <r>
    <s v="BINANCE"/>
    <x v="45"/>
    <s v="XTZ"/>
    <n v="-68160"/>
    <n v="-50256.415009507196"/>
    <n v="0.73733003241647999"/>
    <n v="0"/>
    <x v="5"/>
    <d v="2022-12-29T00:00:00"/>
    <n v="1"/>
    <x v="38"/>
    <n v="1"/>
    <n v="-68160"/>
    <n v="-50256.415009507276"/>
    <n v="0"/>
    <s v="COIN"/>
    <s v="SHORT"/>
    <s v="COIN SHORT"/>
    <n v="-50256.415009507196"/>
    <n v="0.73733003241647999"/>
    <n v="0"/>
    <n v="0"/>
    <x v="0"/>
    <s v="XTZ COIN SHORT"/>
    <b v="1"/>
  </r>
  <r>
    <s v="DEFI"/>
    <x v="46"/>
    <s v="USDT"/>
    <n v="-10014546.170564"/>
    <n v="-10011396.9077978"/>
    <n v="0.99968553115512604"/>
    <n v="0"/>
    <x v="5"/>
    <d v="2022-12-29T00:00:00"/>
    <n v="1"/>
    <x v="36"/>
    <n v="1"/>
    <n v="-10014546.170564"/>
    <n v="-10011396.907797806"/>
    <n v="0"/>
    <s v="COIN"/>
    <s v="SHORT"/>
    <s v="COIN SHORT"/>
    <n v="-10011396.9077978"/>
    <n v="0.99968553115512604"/>
    <n v="0"/>
    <n v="0"/>
    <x v="8"/>
    <s v="USDT COIN SHORT"/>
    <b v="0"/>
  </r>
  <r>
    <s v="HUOBI"/>
    <x v="47"/>
    <s v="EOS"/>
    <n v="-457203"/>
    <n v="-398249.49585593602"/>
    <n v="0.87105617385698697"/>
    <n v="0"/>
    <x v="5"/>
    <d v="2022-12-29T00:00:00"/>
    <n v="1"/>
    <x v="3"/>
    <n v="1"/>
    <n v="-457203"/>
    <n v="-398249.49585593602"/>
    <n v="0"/>
    <s v="COIN"/>
    <s v="SHORT"/>
    <s v="COIN SHORT"/>
    <n v="-398249.49585593602"/>
    <n v="0.87105617385698697"/>
    <n v="0"/>
    <n v="0"/>
    <x v="2"/>
    <s v="EOS COIN SHORT"/>
    <b v="1"/>
  </r>
  <r>
    <s v="HUOBI"/>
    <x v="47"/>
    <s v="LINK"/>
    <n v="-2073"/>
    <n v="-11768.2890739379"/>
    <n v="5.67693635983498"/>
    <n v="0"/>
    <x v="5"/>
    <d v="2022-12-29T00:00:00"/>
    <n v="1"/>
    <x v="9"/>
    <n v="1"/>
    <n v="-2073"/>
    <n v="-11768.289073937913"/>
    <n v="0"/>
    <s v="COIN"/>
    <s v="SHORT"/>
    <s v="COIN SHORT"/>
    <n v="-11768.2890739379"/>
    <n v="5.67693635983498"/>
    <n v="0"/>
    <n v="0"/>
    <x v="2"/>
    <s v="LINK COIN SHORT"/>
    <b v="1"/>
  </r>
  <r>
    <s v="HUOBI"/>
    <x v="47"/>
    <s v="LTC"/>
    <n v="-6100"/>
    <n v="-404668.29181529599"/>
    <n v="66.339064232015801"/>
    <n v="0"/>
    <x v="5"/>
    <d v="2022-12-29T00:00:00"/>
    <n v="1"/>
    <x v="5"/>
    <n v="1"/>
    <n v="-6100"/>
    <n v="-404668.2918152964"/>
    <n v="0"/>
    <s v="COIN"/>
    <s v="SHORT"/>
    <s v="COIN SHORT"/>
    <n v="-404668.29181529599"/>
    <n v="66.339064232015801"/>
    <n v="0"/>
    <n v="0"/>
    <x v="2"/>
    <s v="LTC COIN SHORT"/>
    <b v="1"/>
  </r>
  <r>
    <s v="HUOBI"/>
    <x v="47"/>
    <s v="USDT"/>
    <n v="-200000"/>
    <n v="-199937.10623102501"/>
    <n v="0.99968553115512604"/>
    <n v="0"/>
    <x v="5"/>
    <d v="2022-12-29T00:00:00"/>
    <n v="1"/>
    <x v="36"/>
    <n v="1"/>
    <n v="-200000"/>
    <n v="-199937.10623102522"/>
    <n v="0"/>
    <s v="COIN"/>
    <s v="SHORT"/>
    <s v="COIN SHORT"/>
    <n v="-199937.10623102501"/>
    <n v="0.99968553115512604"/>
    <n v="0"/>
    <n v="0"/>
    <x v="2"/>
    <s v="USDT COIN SHORT"/>
    <b v="1"/>
  </r>
  <r>
    <s v="BULL"/>
    <x v="48"/>
    <s v="BTC"/>
    <n v="-3350"/>
    <n v="-55451115.317323402"/>
    <n v="16552.571736514401"/>
    <n v="0"/>
    <x v="6"/>
    <d v="2022-12-28T00:00:00"/>
    <n v="1"/>
    <x v="0"/>
    <n v="1"/>
    <n v="-3350"/>
    <n v="-55451115.317323245"/>
    <n v="0"/>
    <s v="COIN"/>
    <s v="SHORT"/>
    <s v="COIN SHORT"/>
    <n v="-55451115.317323402"/>
    <n v="16552.571736514401"/>
    <n v="0"/>
    <n v="0"/>
    <x v="14"/>
    <s v="BTC COIN SHORT"/>
    <b v="0"/>
  </r>
  <r>
    <s v="BULL"/>
    <x v="48"/>
    <s v="EOS"/>
    <n v="-4350822.18"/>
    <n v="-3789810.5212429101"/>
    <n v="0.87105617385698697"/>
    <n v="0"/>
    <x v="6"/>
    <d v="2022-12-28T00:00:00"/>
    <n v="1"/>
    <x v="3"/>
    <n v="1"/>
    <n v="-4350822.18"/>
    <n v="-3789810.5212429147"/>
    <n v="0"/>
    <s v="COIN"/>
    <s v="SHORT"/>
    <s v="COIN SHORT"/>
    <n v="-3789810.5212429101"/>
    <n v="0.87105617385698697"/>
    <n v="0"/>
    <n v="0"/>
    <x v="14"/>
    <s v="EOS COIN SHORT"/>
    <b v="0"/>
  </r>
  <r>
    <s v="BULL"/>
    <x v="48"/>
    <s v="ETH"/>
    <n v="-6499.9949999999999"/>
    <n v="-7734903.4390992504"/>
    <n v="1189.9860598507"/>
    <n v="0"/>
    <x v="6"/>
    <d v="2022-12-28T00:00:00"/>
    <n v="1"/>
    <x v="1"/>
    <n v="1"/>
    <n v="-6499.9949999999999"/>
    <n v="-7734903.4390992504"/>
    <n v="0"/>
    <s v="COIN"/>
    <s v="SHORT"/>
    <s v="COIN SHORT"/>
    <n v="-7734903.4390992504"/>
    <n v="1189.9860598507"/>
    <n v="0"/>
    <n v="0"/>
    <x v="14"/>
    <s v="ETH COIN SHORT"/>
    <b v="0"/>
  </r>
  <r>
    <s v="GALAXY"/>
    <x v="35"/>
    <s v="BTC"/>
    <n v="-1340.01684679"/>
    <n v="-22180724.9846294"/>
    <n v="16552.571736514401"/>
    <n v="0"/>
    <x v="7"/>
    <d v="2022-12-28T00:00:00"/>
    <n v="1"/>
    <x v="0"/>
    <n v="1"/>
    <n v="-1340.01684679"/>
    <n v="-22180724.984629303"/>
    <n v="0"/>
    <s v="COIN"/>
    <s v="SHORT"/>
    <s v="COIN SHORT"/>
    <n v="-22180724.9846294"/>
    <n v="16552.571736514401"/>
    <n v="0"/>
    <n v="0"/>
    <x v="14"/>
    <s v="BTC COIN SHORT"/>
    <b v="0"/>
  </r>
  <r>
    <s v="GALAXY"/>
    <x v="35"/>
    <s v="ETH"/>
    <n v="-25855"/>
    <n v="-30767089.5774398"/>
    <n v="1189.9860598507"/>
    <n v="0"/>
    <x v="7"/>
    <d v="2022-12-28T00:00:00"/>
    <n v="1"/>
    <x v="1"/>
    <n v="1"/>
    <n v="-25855"/>
    <n v="-30767089.577439848"/>
    <n v="0"/>
    <s v="COIN"/>
    <s v="SHORT"/>
    <s v="COIN SHORT"/>
    <n v="-30767089.5774398"/>
    <n v="1189.9860598507"/>
    <n v="0"/>
    <n v="0"/>
    <x v="14"/>
    <s v="ETH COIN SHORT"/>
    <b v="0"/>
  </r>
  <r>
    <s v="GALAXY"/>
    <x v="35"/>
    <s v="EUR"/>
    <n v="-20000000"/>
    <n v="-21224599.999999899"/>
    <n v="1.0612299999999999"/>
    <n v="0"/>
    <x v="7"/>
    <d v="2022-12-28T00:00:00"/>
    <n v="1"/>
    <x v="24"/>
    <n v="1"/>
    <n v="-20000000"/>
    <n v="-21224599.999999996"/>
    <n v="0"/>
    <s v="CASH"/>
    <s v="SHORT"/>
    <s v="CASH SHORT"/>
    <n v="-21224599.999999899"/>
    <n v="1.0612299999999999"/>
    <n v="0"/>
    <n v="0"/>
    <x v="14"/>
    <s v="EUR CASH SHORT"/>
    <b v="0"/>
  </r>
  <r>
    <s v="GALAXY"/>
    <x v="35"/>
    <s v="EUROC"/>
    <n v="-15000000"/>
    <n v="-15938134.512178"/>
    <n v="1.06254230081186"/>
    <n v="0"/>
    <x v="7"/>
    <d v="2022-12-28T00:00:00"/>
    <n v="1"/>
    <x v="93"/>
    <n v="1"/>
    <n v="-15000000"/>
    <n v="-15938134.512177899"/>
    <n v="0"/>
    <s v="COIN"/>
    <s v="SHORT"/>
    <s v="COIN SHORT"/>
    <n v="-15938134.512178"/>
    <n v="1.06254230081186"/>
    <n v="0"/>
    <n v="0"/>
    <x v="14"/>
    <s v="EUROC COIN SHORT"/>
    <b v="0"/>
  </r>
  <r>
    <s v="GALAXY"/>
    <x v="35"/>
    <s v="USD"/>
    <n v="-42800000"/>
    <n v="-42800000"/>
    <n v="1"/>
    <n v="0"/>
    <x v="7"/>
    <d v="2022-12-28T00:00:00"/>
    <n v="1"/>
    <x v="42"/>
    <n v="1"/>
    <n v="-42800000"/>
    <n v="-42800000"/>
    <n v="0"/>
    <s v="CASH"/>
    <s v="SHORT"/>
    <s v="CASH SHORT"/>
    <n v="-42800000"/>
    <n v="1"/>
    <n v="0"/>
    <n v="0"/>
    <x v="14"/>
    <s v="USD CASH SHORT"/>
    <b v="0"/>
  </r>
  <r>
    <s v="GALAXY"/>
    <x v="35"/>
    <s v="USDC"/>
    <n v="-68500000"/>
    <n v="-68512685.659354001"/>
    <n v="1.0001851921073499"/>
    <n v="0"/>
    <x v="7"/>
    <d v="2022-12-28T00:00:00"/>
    <n v="1"/>
    <x v="46"/>
    <n v="1"/>
    <n v="-68500000"/>
    <n v="-68512685.659353465"/>
    <n v="0"/>
    <s v="COIN"/>
    <s v="SHORT"/>
    <s v="COIN SHORT"/>
    <n v="-68512685.659354001"/>
    <n v="1.0001851921073499"/>
    <n v="0"/>
    <n v="0"/>
    <x v="14"/>
    <s v="USDC COIN SHORT"/>
    <b v="0"/>
  </r>
  <r>
    <s v="GALAXY"/>
    <x v="35"/>
    <s v="ZIL"/>
    <n v="-20000000"/>
    <n v="-326549.42869951797"/>
    <n v="1.6327471434975899E-2"/>
    <n v="0"/>
    <x v="7"/>
    <d v="2022-12-28T00:00:00"/>
    <n v="1"/>
    <x v="7"/>
    <n v="1"/>
    <n v="-20000000"/>
    <n v="-326549.42869951797"/>
    <n v="0"/>
    <s v="COIN"/>
    <s v="SHORT"/>
    <s v="COIN SHORT"/>
    <n v="-326549.42869951797"/>
    <n v="1.6327471434975899E-2"/>
    <n v="0"/>
    <n v="0"/>
    <x v="14"/>
    <s v="ZIL COIN SHORT"/>
    <b v="0"/>
  </r>
  <r>
    <s v="HUOBI"/>
    <x v="49"/>
    <s v="BCH"/>
    <n v="-5000"/>
    <n v="-495883.84043798898"/>
    <n v="99.176768087597907"/>
    <n v="0"/>
    <x v="6"/>
    <d v="2022-12-28T00:00:00"/>
    <n v="1"/>
    <x v="4"/>
    <n v="1"/>
    <n v="-5000"/>
    <n v="-495883.84043798951"/>
    <n v="0"/>
    <s v="COIN"/>
    <s v="SHORT"/>
    <s v="COIN SHORT"/>
    <n v="-495883.84043798898"/>
    <n v="99.176768087597907"/>
    <n v="0"/>
    <n v="0"/>
    <x v="14"/>
    <s v="BCH COIN SHORT"/>
    <b v="0"/>
  </r>
  <r>
    <s v="HUOBI"/>
    <x v="49"/>
    <s v="DOT"/>
    <n v="-40000"/>
    <n v="-171298.349185867"/>
    <n v="4.2824587296466801"/>
    <n v="0"/>
    <x v="6"/>
    <d v="2022-12-28T00:00:00"/>
    <n v="1"/>
    <x v="22"/>
    <n v="1"/>
    <n v="-40000"/>
    <n v="-171298.34918586721"/>
    <n v="0"/>
    <s v="COIN"/>
    <s v="SHORT"/>
    <s v="COIN SHORT"/>
    <n v="-171298.349185867"/>
    <n v="4.2824587296466801"/>
    <n v="0"/>
    <n v="0"/>
    <x v="14"/>
    <s v="DOT COIN SHORT"/>
    <b v="0"/>
  </r>
  <r>
    <s v="HUOBI"/>
    <x v="49"/>
    <s v="EOS"/>
    <n v="-160000"/>
    <n v="-139368.98781711701"/>
    <n v="0.87105617385698697"/>
    <n v="0"/>
    <x v="6"/>
    <d v="2022-12-28T00:00:00"/>
    <n v="1"/>
    <x v="3"/>
    <n v="1"/>
    <n v="-160000"/>
    <n v="-139368.98781711792"/>
    <n v="0"/>
    <s v="COIN"/>
    <s v="SHORT"/>
    <s v="COIN SHORT"/>
    <n v="-139368.98781711701"/>
    <n v="0.87105617385698697"/>
    <n v="0"/>
    <n v="0"/>
    <x v="14"/>
    <s v="EOS COIN SHORT"/>
    <b v="0"/>
  </r>
  <r>
    <s v="HUOBI"/>
    <x v="49"/>
    <s v="ETC"/>
    <n v="-108000"/>
    <n v="-1632424.6416587799"/>
    <n v="15.115042978322"/>
    <n v="0"/>
    <x v="6"/>
    <d v="2022-12-28T00:00:00"/>
    <n v="1"/>
    <x v="40"/>
    <n v="1"/>
    <n v="-108000"/>
    <n v="-1632424.641658776"/>
    <n v="0"/>
    <s v="COIN"/>
    <s v="SHORT"/>
    <s v="COIN SHORT"/>
    <n v="-1632424.6416587799"/>
    <n v="15.115042978322"/>
    <n v="0"/>
    <n v="0"/>
    <x v="14"/>
    <s v="ETC COIN SHORT"/>
    <b v="0"/>
  </r>
  <r>
    <s v="HUOBI"/>
    <x v="49"/>
    <s v="ETH"/>
    <n v="-4600"/>
    <n v="-5473935.8753132196"/>
    <n v="1189.9860598507"/>
    <n v="0"/>
    <x v="6"/>
    <d v="2022-12-28T00:00:00"/>
    <n v="1"/>
    <x v="1"/>
    <n v="1"/>
    <n v="-4600"/>
    <n v="-5473935.8753132205"/>
    <n v="0"/>
    <s v="COIN"/>
    <s v="SHORT"/>
    <s v="COIN SHORT"/>
    <n v="-5473935.8753132196"/>
    <n v="1189.9860598507"/>
    <n v="0"/>
    <n v="0"/>
    <x v="14"/>
    <s v="ETH COIN SHORT"/>
    <b v="0"/>
  </r>
  <r>
    <s v="HUOBI"/>
    <x v="49"/>
    <s v="LINK"/>
    <n v="-17000"/>
    <n v="-96507.918117194698"/>
    <n v="5.67693635983498"/>
    <n v="0"/>
    <x v="6"/>
    <d v="2022-12-28T00:00:00"/>
    <n v="1"/>
    <x v="9"/>
    <n v="1"/>
    <n v="-17000"/>
    <n v="-96507.918117194655"/>
    <n v="0"/>
    <s v="COIN"/>
    <s v="SHORT"/>
    <s v="COIN SHORT"/>
    <n v="-96507.918117194698"/>
    <n v="5.67693635983498"/>
    <n v="0"/>
    <n v="0"/>
    <x v="14"/>
    <s v="LINK COIN SHORT"/>
    <b v="0"/>
  </r>
  <r>
    <s v="HUOBI"/>
    <x v="49"/>
    <s v="LTC"/>
    <n v="-11800"/>
    <n v="-782800.95793778601"/>
    <n v="66.339064232015801"/>
    <n v="0"/>
    <x v="6"/>
    <d v="2022-12-28T00:00:00"/>
    <n v="1"/>
    <x v="5"/>
    <n v="1"/>
    <n v="-11800"/>
    <n v="-782800.95793778647"/>
    <n v="0"/>
    <s v="COIN"/>
    <s v="SHORT"/>
    <s v="COIN SHORT"/>
    <n v="-782800.95793778601"/>
    <n v="66.339064232015801"/>
    <n v="0"/>
    <n v="0"/>
    <x v="14"/>
    <s v="LTC COIN SHORT"/>
    <b v="0"/>
  </r>
  <r>
    <s v="ORCHID"/>
    <x v="50"/>
    <s v="OXT"/>
    <n v="-2600208"/>
    <n v="-181191.41600185999"/>
    <n v="6.9683431480043495E-2"/>
    <n v="0"/>
    <x v="8"/>
    <d v="2022-12-28T00:00:00"/>
    <n v="1"/>
    <x v="32"/>
    <n v="1"/>
    <n v="-2600208"/>
    <n v="-181191.41600186093"/>
    <n v="0"/>
    <s v="COIN"/>
    <s v="SHORT"/>
    <s v="COIN SHORT"/>
    <n v="-181191.41600185999"/>
    <n v="6.9683431480043495E-2"/>
    <n v="0"/>
    <n v="0"/>
    <x v="14"/>
    <s v="OXT COIN SHORT"/>
    <b v="0"/>
  </r>
  <r>
    <s v="ORCHID"/>
    <x v="50"/>
    <s v="USDC"/>
    <n v="-1000000"/>
    <n v="-1000185.19210735"/>
    <n v="1.0001851921073499"/>
    <n v="0"/>
    <x v="8"/>
    <d v="2022-12-28T00:00:00"/>
    <n v="1"/>
    <x v="46"/>
    <n v="1"/>
    <n v="-1000000"/>
    <n v="-1000185.1921073499"/>
    <n v="0"/>
    <s v="COIN"/>
    <s v="SHORT"/>
    <s v="COIN SHORT"/>
    <n v="-1000185.19210735"/>
    <n v="1.0001851921073499"/>
    <n v="0"/>
    <n v="0"/>
    <x v="14"/>
    <s v="USDC COIN SHORT"/>
    <b v="0"/>
  </r>
  <r>
    <s v="RIPPLE"/>
    <x v="51"/>
    <s v="XRP"/>
    <n v="-201.17"/>
    <n v="-71.723275674741799"/>
    <n v="0.35653067393121102"/>
    <n v="0"/>
    <x v="8"/>
    <d v="2022-12-28T00:00:00"/>
    <n v="1"/>
    <x v="45"/>
    <n v="1"/>
    <n v="-201.17"/>
    <n v="-71.723275674741714"/>
    <n v="0"/>
    <s v="COIN"/>
    <s v="SHORT"/>
    <s v="COIN SHORT"/>
    <n v="-71.723275674741799"/>
    <n v="0.35653067393121102"/>
    <n v="0"/>
    <n v="0"/>
    <x v="14"/>
    <s v="XRP COIN SHORT"/>
    <b v="0"/>
  </r>
  <r>
    <s v="OKEX"/>
    <x v="52"/>
    <s v="USDT"/>
    <n v="-24465.70232334"/>
    <n v="-24458.008622191301"/>
    <n v="0.99968553115512604"/>
    <n v="0"/>
    <x v="5"/>
    <d v="2022-12-29T00:00:00"/>
    <n v="1"/>
    <x v="36"/>
    <n v="1"/>
    <n v="-24465.70232334"/>
    <n v="-24458.008622191348"/>
    <n v="0"/>
    <s v="COIN"/>
    <s v="SHORT"/>
    <s v="COIN SHORT"/>
    <n v="-24458.008622191301"/>
    <n v="0.99968553115512604"/>
    <n v="0"/>
    <n v="0"/>
    <x v="3"/>
    <s v="USDT COIN SHORT"/>
    <b v="1"/>
  </r>
  <r>
    <s v="OKEX"/>
    <x v="53"/>
    <s v="ETC"/>
    <n v="-0.40758062"/>
    <n v="-6.16059858843116"/>
    <n v="15.115042978322"/>
    <n v="0"/>
    <x v="5"/>
    <d v="2022-12-29T00:00:00"/>
    <n v="1"/>
    <x v="40"/>
    <n v="1"/>
    <n v="-0.40758062"/>
    <n v="-6.1605985884311272"/>
    <n v="0"/>
    <s v="COIN"/>
    <s v="SHORT"/>
    <s v="COIN SHORT"/>
    <n v="-6.16059858843116"/>
    <n v="15.115042978322"/>
    <n v="0"/>
    <n v="0"/>
    <x v="3"/>
    <s v="ETC COIN SHORT"/>
    <b v="1"/>
  </r>
  <r>
    <s v="OKEX"/>
    <x v="53"/>
    <s v="FIL"/>
    <n v="-3.6946050000000001E-2"/>
    <n v="-0.110610420479588"/>
    <n v="2.9938361605527"/>
    <n v="0"/>
    <x v="5"/>
    <d v="2022-12-29T00:00:00"/>
    <n v="1"/>
    <x v="25"/>
    <n v="1"/>
    <n v="-3.6946050000000001E-2"/>
    <n v="-0.11061042047958808"/>
    <n v="0"/>
    <s v="COIN"/>
    <s v="SHORT"/>
    <s v="COIN SHORT"/>
    <n v="-0.110610420479588"/>
    <n v="2.9938361605527"/>
    <n v="0"/>
    <n v="0"/>
    <x v="3"/>
    <s v="FIL COIN SHORT"/>
    <b v="1"/>
  </r>
  <r>
    <s v="OKEX"/>
    <x v="53"/>
    <s v="LTC"/>
    <n v="-106.22118411"/>
    <n v="-7046.6139554740703"/>
    <n v="66.339064232015801"/>
    <n v="0"/>
    <x v="5"/>
    <d v="2022-12-29T00:00:00"/>
    <n v="1"/>
    <x v="5"/>
    <n v="1"/>
    <n v="-106.22118411"/>
    <n v="-7046.6139554740657"/>
    <n v="0"/>
    <s v="COIN"/>
    <s v="SHORT"/>
    <s v="COIN SHORT"/>
    <n v="-7046.6139554740703"/>
    <n v="66.339064232015801"/>
    <n v="0"/>
    <n v="0"/>
    <x v="3"/>
    <s v="LTC COIN SHORT"/>
    <b v="1"/>
  </r>
  <r>
    <s v="OKEX"/>
    <x v="53"/>
    <s v="SHIB"/>
    <n v="-10042874457.263399"/>
    <n v="-79547.379427718406"/>
    <n v="7.9207780368284999E-6"/>
    <n v="0"/>
    <x v="5"/>
    <d v="2022-12-29T00:00:00"/>
    <n v="1"/>
    <x v="11"/>
    <n v="1"/>
    <n v="-10042874457.263399"/>
    <n v="-79547.379427717868"/>
    <n v="0"/>
    <s v="COIN"/>
    <s v="SHORT"/>
    <s v="COIN SHORT"/>
    <n v="-79547.379427718406"/>
    <n v="7.9207780368284999E-6"/>
    <n v="0"/>
    <n v="0"/>
    <x v="3"/>
    <s v="SHIB COIN SHORT"/>
    <b v="1"/>
  </r>
  <r>
    <s v="WOOX"/>
    <x v="54"/>
    <s v="ETH"/>
    <n v="-1087.21868507"/>
    <n v="-1293775.0792425"/>
    <n v="1189.9860598507"/>
    <n v="0"/>
    <x v="5"/>
    <d v="2022-12-29T00:00:00"/>
    <n v="1"/>
    <x v="1"/>
    <n v="1"/>
    <n v="-1087.21868507"/>
    <n v="-1293775.0792425084"/>
    <n v="0"/>
    <s v="COIN"/>
    <s v="SHORT"/>
    <s v="COIN SHORT"/>
    <n v="-1293775.0792425"/>
    <n v="1189.9860598507"/>
    <n v="0"/>
    <n v="0"/>
    <x v="19"/>
    <s v="ETH COIN SHORT"/>
    <b v="1"/>
  </r>
  <r>
    <s v="WEDBUSH"/>
    <x v="55"/>
    <s v="USD"/>
    <n v="79941.919999999998"/>
    <n v="79941.919999999998"/>
    <n v="1"/>
    <n v="0"/>
    <x v="9"/>
    <d v="2022-12-29T00:00:00"/>
    <n v="1"/>
    <x v="42"/>
    <n v="1"/>
    <n v="79941.919999999998"/>
    <n v="79941.919999999998"/>
    <n v="0"/>
    <s v="CASH"/>
    <s v="LONG"/>
    <s v="CASH LONG"/>
    <n v="79941.919999999998"/>
    <n v="1"/>
    <n v="0"/>
    <n v="0"/>
    <x v="21"/>
    <s v="USD CASH LONG"/>
    <b v="0"/>
  </r>
  <r>
    <s v="CASH"/>
    <x v="56"/>
    <s v="USD"/>
    <n v="78340.989999999903"/>
    <n v="78340.989999999903"/>
    <n v="1"/>
    <n v="0"/>
    <x v="3"/>
    <d v="2022-12-29T00:00:00"/>
    <n v="1"/>
    <x v="42"/>
    <n v="1"/>
    <n v="78340.989999999903"/>
    <n v="78340.989999999903"/>
    <n v="0"/>
    <s v="CASH"/>
    <s v="LONG"/>
    <s v="CASH LONG"/>
    <n v="78340.989999999903"/>
    <n v="1"/>
    <n v="0"/>
    <n v="0"/>
    <x v="22"/>
    <s v="USD CASH LONG"/>
    <b v="0"/>
  </r>
  <r>
    <s v="ED&amp;F"/>
    <x v="57"/>
    <s v="USD"/>
    <n v="42285095.399999999"/>
    <n v="42285095.399999999"/>
    <n v="1"/>
    <n v="0"/>
    <x v="9"/>
    <d v="2022-12-29T00:00:00"/>
    <n v="1"/>
    <x v="42"/>
    <n v="1"/>
    <n v="42285095.399999999"/>
    <n v="42285095.399999999"/>
    <n v="0"/>
    <s v="CASH"/>
    <s v="LONG"/>
    <s v="CASH LONG"/>
    <n v="42285095.399999999"/>
    <n v="1"/>
    <n v="0"/>
    <n v="0"/>
    <x v="4"/>
    <s v="USD CASH LONG"/>
    <b v="1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m/>
    <m/>
    <m/>
    <m/>
    <m/>
    <m/>
    <m/>
    <m/>
    <m/>
    <m/>
    <m/>
    <x v="24"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82">
  <r>
    <x v="0"/>
    <x v="0"/>
    <n v="543.29819659999998"/>
    <n v="569.39489897999999"/>
  </r>
  <r>
    <x v="0"/>
    <x v="1"/>
    <n v="337905.88807300001"/>
    <n v="280017.95289999997"/>
  </r>
  <r>
    <x v="0"/>
    <x v="2"/>
    <n v="200588.09347699999"/>
    <n v="213161.09347699999"/>
  </r>
  <r>
    <x v="0"/>
    <x v="3"/>
    <n v="4.2548999999999998E-3"/>
    <n v="4.2548999999999998E-3"/>
  </r>
  <r>
    <x v="0"/>
    <x v="4"/>
    <n v="2565.74055245"/>
    <n v="3185.8287539100002"/>
  </r>
  <r>
    <x v="0"/>
    <x v="5"/>
    <n v="87121.825610889995"/>
    <n v="85637.628395320004"/>
  </r>
  <r>
    <x v="0"/>
    <x v="6"/>
    <n v="450.11474736999998"/>
    <n v="309.00640147000001"/>
  </r>
  <r>
    <x v="0"/>
    <x v="7"/>
    <n v="38.506896650000002"/>
    <n v="54.084624060000003"/>
  </r>
  <r>
    <x v="0"/>
    <x v="8"/>
    <n v="4.9148947700000001"/>
    <n v="4.9535555100000002"/>
  </r>
  <r>
    <x v="0"/>
    <x v="9"/>
    <n v="439.65923723999998"/>
    <n v="43.162432940000002"/>
  </r>
  <r>
    <x v="0"/>
    <x v="10"/>
    <n v="2017.12817666"/>
    <n v="20.494176660000001"/>
  </r>
  <r>
    <x v="0"/>
    <x v="11"/>
    <n v="1.5637979999999999E-2"/>
    <n v="1.5637979999999999E-2"/>
  </r>
  <r>
    <x v="0"/>
    <x v="12"/>
    <n v="897.22841947999996"/>
    <n v="897.82841947999998"/>
  </r>
  <r>
    <x v="0"/>
    <x v="13"/>
    <n v="470902.98661089002"/>
    <n v="489090.98661089002"/>
  </r>
  <r>
    <x v="0"/>
    <x v="14"/>
    <n v="4292.1989116799996"/>
    <n v="5190.6550639799998"/>
  </r>
  <r>
    <x v="0"/>
    <x v="15"/>
    <n v="42616.186590099998"/>
    <n v="43947.386590100003"/>
  </r>
  <r>
    <x v="0"/>
    <x v="16"/>
    <n v="91884.112699999998"/>
    <n v="86007.112699999998"/>
  </r>
  <r>
    <x v="0"/>
    <x v="17"/>
    <n v="29.909700000000001"/>
    <n v="30.1889"/>
  </r>
  <r>
    <x v="0"/>
    <x v="18"/>
    <n v="799428.86637064"/>
    <n v="798437.89632148005"/>
  </r>
  <r>
    <x v="0"/>
    <x v="19"/>
    <n v="0.19800000000000001"/>
    <n v="0.19800000000000001"/>
  </r>
  <r>
    <x v="0"/>
    <x v="20"/>
    <n v="212974.3196095"/>
    <n v="267132.3196095"/>
  </r>
  <r>
    <x v="0"/>
    <x v="21"/>
    <n v="175995.44699999999"/>
    <n v="179055.44699999999"/>
  </r>
  <r>
    <x v="0"/>
    <x v="22"/>
    <n v="253604.74733057999"/>
    <n v="469829.60076897999"/>
  </r>
  <r>
    <x v="0"/>
    <x v="23"/>
    <n v="6507.4950094100004"/>
    <n v="7116.7465788500003"/>
  </r>
  <r>
    <x v="0"/>
    <x v="24"/>
    <n v="771.86940326000001"/>
    <n v="796.77993051999999"/>
  </r>
  <r>
    <x v="0"/>
    <x v="25"/>
    <n v="53371.847193989997"/>
    <n v="49224.847193989997"/>
  </r>
  <r>
    <x v="0"/>
    <x v="26"/>
    <n v="53592.316829759999"/>
    <n v="40338.750154300003"/>
  </r>
  <r>
    <x v="0"/>
    <x v="27"/>
    <n v="24.870292330000002"/>
    <n v="13.065792330000001"/>
  </r>
  <r>
    <x v="0"/>
    <x v="28"/>
    <n v="24234.849819300001"/>
    <n v="24234.849819300001"/>
  </r>
  <r>
    <x v="0"/>
    <x v="29"/>
    <n v="328306.75941951998"/>
    <n v="351590.75941951998"/>
  </r>
  <r>
    <x v="0"/>
    <x v="30"/>
    <n v="23570492385.880001"/>
    <n v="3056192132.3200002"/>
  </r>
  <r>
    <x v="0"/>
    <x v="31"/>
    <n v="4221.8556729800002"/>
    <n v="5404.7941773599996"/>
  </r>
  <r>
    <x v="0"/>
    <x v="32"/>
    <n v="21516.602943549999"/>
    <n v="21111.802943549999"/>
  </r>
  <r>
    <x v="0"/>
    <x v="33"/>
    <n v="6974.3047593900001"/>
    <n v="4112.1953681599998"/>
  </r>
  <r>
    <x v="0"/>
    <x v="34"/>
    <n v="525389.94386318"/>
    <n v="642468.40653588006"/>
  </r>
  <r>
    <x v="0"/>
    <x v="35"/>
    <n v="871995.90472430002"/>
    <n v="890249.90472430002"/>
  </r>
  <r>
    <x v="0"/>
    <x v="36"/>
    <n v="30000"/>
    <n v="0"/>
  </r>
  <r>
    <x v="0"/>
    <x v="37"/>
    <n v="62167.228199999998"/>
    <n v="63132.228199999998"/>
  </r>
  <r>
    <x v="0"/>
    <x v="38"/>
    <n v="9.6790000000000001E-2"/>
    <n v="5.2389999999999999E-2"/>
  </r>
  <r>
    <x v="0"/>
    <x v="39"/>
    <n v="18966318.7722039"/>
    <n v="0"/>
  </r>
  <r>
    <x v="0"/>
    <x v="8"/>
    <n v="847.17833593"/>
    <n v="841.15803102999996"/>
  </r>
  <r>
    <x v="0"/>
    <x v="8"/>
    <n v="-21.028058430000002"/>
    <n v="-1.7488934599999999"/>
  </r>
  <r>
    <x v="0"/>
    <x v="17"/>
    <n v="6739.5766864999996"/>
    <n v="6800.5102123400002"/>
  </r>
  <r>
    <x v="0"/>
    <x v="17"/>
    <n v="-173.15332330999999"/>
    <n v="-54.626723419999998"/>
  </r>
  <r>
    <x v="0"/>
    <x v="7"/>
    <n v="2496.5710887499999"/>
    <n v="2497.01353135"/>
  </r>
  <r>
    <x v="0"/>
    <x v="8"/>
    <n v="573.23307783999996"/>
    <n v="363.68321973000002"/>
  </r>
  <r>
    <x v="0"/>
    <x v="9"/>
    <n v="3337991.1789334002"/>
    <n v="4170215.7304978999"/>
  </r>
  <r>
    <x v="0"/>
    <x v="40"/>
    <n v="0.15721859999999999"/>
    <n v="0.15721859999999999"/>
  </r>
  <r>
    <x v="0"/>
    <x v="17"/>
    <n v="5404.0676000000003"/>
    <n v="3838.0041999999999"/>
  </r>
  <r>
    <x v="0"/>
    <x v="34"/>
    <n v="6456579.5515498901"/>
    <n v="1301302.1674885901"/>
  </r>
  <r>
    <x v="0"/>
    <x v="7"/>
    <n v="48.012606519999999"/>
    <n v="48.943490779999998"/>
  </r>
  <r>
    <x v="0"/>
    <x v="9"/>
    <n v="16000004.791549399"/>
    <n v="11000004.7915495"/>
  </r>
  <r>
    <x v="0"/>
    <x v="34"/>
    <n v="11839307.330656599"/>
    <n v="15113095.362710601"/>
  </r>
  <r>
    <x v="0"/>
    <x v="34"/>
    <n v="145161.75150796"/>
    <n v="-88200.868559130002"/>
  </r>
  <r>
    <x v="0"/>
    <x v="34"/>
    <n v="775650.90647670999"/>
    <n v="724194.02466823999"/>
  </r>
  <r>
    <x v="0"/>
    <x v="34"/>
    <n v="16560.971558329999"/>
    <n v="1622.75552636"/>
  </r>
  <r>
    <x v="1"/>
    <x v="8"/>
    <n v="7.9996000000000008E-3"/>
    <n v="7.9996000000000008E-3"/>
  </r>
  <r>
    <x v="1"/>
    <x v="17"/>
    <n v="0.02"/>
    <n v="0.02"/>
  </r>
  <r>
    <x v="1"/>
    <x v="41"/>
    <n v="0.02"/>
    <n v="0.02"/>
  </r>
  <r>
    <x v="1"/>
    <x v="42"/>
    <n v="2.755467E-2"/>
    <n v="2.755467E-2"/>
  </r>
  <r>
    <x v="1"/>
    <x v="43"/>
    <n v="29.9885932"/>
    <n v="29.9885932"/>
  </r>
  <r>
    <x v="2"/>
    <x v="6"/>
    <n v="0.21932823000000001"/>
    <n v="0.21932823000000001"/>
  </r>
  <r>
    <x v="2"/>
    <x v="8"/>
    <n v="5.7861299999999997E-2"/>
    <n v="5.7861299999999997E-2"/>
  </r>
  <r>
    <x v="2"/>
    <x v="17"/>
    <n v="0.73541904000000002"/>
    <n v="0.73541904000000002"/>
  </r>
  <r>
    <x v="2"/>
    <x v="44"/>
    <n v="22277.5319929"/>
    <n v="0"/>
  </r>
  <r>
    <x v="2"/>
    <x v="45"/>
    <n v="22277.5319929"/>
    <n v="22277.5319929"/>
  </r>
  <r>
    <x v="2"/>
    <x v="42"/>
    <n v="125335.8"/>
    <n v="114736.84"/>
  </r>
  <r>
    <x v="2"/>
    <x v="36"/>
    <n v="86647.684072849996"/>
    <n v="116647.68407285"/>
  </r>
  <r>
    <x v="3"/>
    <x v="8"/>
    <n v="2400.9931267500001"/>
    <n v="2285.1642657399998"/>
  </r>
  <r>
    <x v="3"/>
    <x v="42"/>
    <n v="36686659.0713"/>
    <n v="39005443.413400002"/>
  </r>
  <r>
    <x v="3"/>
    <x v="16"/>
    <n v="4981829.1135999998"/>
    <n v="4406894.3526999997"/>
  </r>
  <r>
    <x v="3"/>
    <x v="23"/>
    <n v="107664.01251761"/>
    <n v="91798.628017700001"/>
  </r>
  <r>
    <x v="3"/>
    <x v="24"/>
    <n v="7863.4278007399998"/>
    <n v="7180.2717205600002"/>
  </r>
  <r>
    <x v="3"/>
    <x v="42"/>
    <n v="2647453.6940000001"/>
    <n v="3349179.6044999999"/>
  </r>
  <r>
    <x v="3"/>
    <x v="17"/>
    <n v="12042.342529289999"/>
    <n v="12359.810347909999"/>
  </r>
  <r>
    <x v="3"/>
    <x v="42"/>
    <n v="13242216.680199999"/>
    <n v="12986257.764900001"/>
  </r>
  <r>
    <x v="3"/>
    <x v="8"/>
    <n v="75.351463379999998"/>
    <n v="67.716423539999994"/>
  </r>
  <r>
    <x v="3"/>
    <x v="17"/>
    <n v="974.11335217999999"/>
    <n v="1074.0730271100001"/>
  </r>
  <r>
    <x v="3"/>
    <x v="46"/>
    <n v="0.5"/>
    <n v="0.5"/>
  </r>
  <r>
    <x v="4"/>
    <x v="11"/>
    <n v="0.26739257999999999"/>
    <n v="0"/>
  </r>
  <r>
    <x v="4"/>
    <x v="11"/>
    <n v="9.7777784299999997"/>
    <n v="0"/>
  </r>
  <r>
    <x v="4"/>
    <x v="47"/>
    <n v="2.8040470000000001E-2"/>
    <n v="0"/>
  </r>
  <r>
    <x v="4"/>
    <x v="17"/>
    <n v="3.67060545"/>
    <n v="0"/>
  </r>
  <r>
    <x v="4"/>
    <x v="46"/>
    <n v="13972.219738"/>
    <n v="0"/>
  </r>
  <r>
    <x v="4"/>
    <x v="48"/>
    <n v="180000"/>
    <n v="0"/>
  </r>
  <r>
    <x v="4"/>
    <x v="49"/>
    <n v="7000"/>
    <n v="0"/>
  </r>
  <r>
    <x v="4"/>
    <x v="50"/>
    <n v="7000"/>
    <n v="0"/>
  </r>
  <r>
    <x v="4"/>
    <x v="51"/>
    <n v="7000"/>
    <n v="0"/>
  </r>
  <r>
    <x v="4"/>
    <x v="52"/>
    <n v="8"/>
    <n v="0"/>
  </r>
  <r>
    <x v="4"/>
    <x v="0"/>
    <n v="129.80482918999999"/>
    <n v="0"/>
  </r>
  <r>
    <x v="4"/>
    <x v="4"/>
    <n v="9.0054565100000001"/>
    <n v="0"/>
  </r>
  <r>
    <x v="4"/>
    <x v="53"/>
    <n v="25"/>
    <n v="0"/>
  </r>
  <r>
    <x v="4"/>
    <x v="17"/>
    <n v="16.8835707"/>
    <n v="0"/>
  </r>
  <r>
    <x v="4"/>
    <x v="54"/>
    <n v="480000"/>
    <n v="0"/>
  </r>
  <r>
    <x v="4"/>
    <x v="55"/>
    <n v="34311.93215886"/>
    <n v="0"/>
  </r>
  <r>
    <x v="4"/>
    <x v="56"/>
    <n v="32302.942249520001"/>
    <n v="0"/>
  </r>
  <r>
    <x v="4"/>
    <x v="57"/>
    <n v="32626.54331546"/>
    <n v="0"/>
  </r>
  <r>
    <x v="4"/>
    <x v="58"/>
    <n v="33793.379334129997"/>
    <n v="0"/>
  </r>
  <r>
    <x v="4"/>
    <x v="59"/>
    <n v="33991.374100820001"/>
    <n v="0"/>
  </r>
  <r>
    <x v="4"/>
    <x v="60"/>
    <n v="19597.425537219999"/>
    <n v="0"/>
  </r>
  <r>
    <x v="4"/>
    <x v="61"/>
    <n v="29214.150499390002"/>
    <n v="0"/>
  </r>
  <r>
    <x v="4"/>
    <x v="62"/>
    <n v="20213.414599259999"/>
    <n v="0"/>
  </r>
  <r>
    <x v="4"/>
    <x v="63"/>
    <n v="31925.004081070001"/>
    <n v="0"/>
  </r>
  <r>
    <x v="4"/>
    <x v="64"/>
    <n v="17599.94336709"/>
    <n v="0"/>
  </r>
  <r>
    <x v="4"/>
    <x v="65"/>
    <n v="3032"/>
    <n v="0"/>
  </r>
  <r>
    <x v="4"/>
    <x v="66"/>
    <n v="2698"/>
    <n v="0"/>
  </r>
  <r>
    <x v="4"/>
    <x v="67"/>
    <n v="2891"/>
    <n v="0"/>
  </r>
  <r>
    <x v="4"/>
    <x v="68"/>
    <n v="2904"/>
    <n v="0"/>
  </r>
  <r>
    <x v="4"/>
    <x v="69"/>
    <n v="3047"/>
    <n v="0"/>
  </r>
  <r>
    <x v="4"/>
    <x v="70"/>
    <n v="9472.1338239899997"/>
    <n v="0"/>
  </r>
  <r>
    <x v="4"/>
    <x v="71"/>
    <n v="5625.02729593"/>
    <n v="0"/>
  </r>
  <r>
    <x v="4"/>
    <x v="72"/>
    <n v="5968"/>
    <n v="0"/>
  </r>
  <r>
    <x v="4"/>
    <x v="73"/>
    <n v="4006"/>
    <n v="0"/>
  </r>
  <r>
    <x v="4"/>
    <x v="46"/>
    <n v="60000"/>
    <n v="0"/>
  </r>
  <r>
    <x v="4"/>
    <x v="74"/>
    <n v="186.88790811999999"/>
    <n v="0"/>
  </r>
  <r>
    <x v="4"/>
    <x v="75"/>
    <n v="128.58989367000001"/>
    <n v="0"/>
  </r>
  <r>
    <x v="4"/>
    <x v="11"/>
    <n v="4848.8693212300004"/>
    <n v="0"/>
  </r>
  <r>
    <x v="4"/>
    <x v="11"/>
    <n v="4430.1716789800003"/>
    <n v="0"/>
  </r>
  <r>
    <x v="4"/>
    <x v="47"/>
    <n v="155.52705875000001"/>
    <n v="0"/>
  </r>
  <r>
    <x v="4"/>
    <x v="76"/>
    <n v="174854.39192336"/>
    <n v="0"/>
  </r>
  <r>
    <x v="4"/>
    <x v="17"/>
    <n v="0.52509682999999996"/>
    <n v="0"/>
  </r>
  <r>
    <x v="4"/>
    <x v="77"/>
    <n v="511905.30166855"/>
    <n v="0"/>
  </r>
  <r>
    <x v="4"/>
    <x v="46"/>
    <n v="178864.22369767001"/>
    <n v="0"/>
  </r>
  <r>
    <x v="4"/>
    <x v="46"/>
    <n v="538.74281099999996"/>
    <n v="0"/>
  </r>
  <r>
    <x v="4"/>
    <x v="34"/>
    <n v="144358.09713070001"/>
    <n v="0"/>
  </r>
  <r>
    <x v="4"/>
    <x v="17"/>
    <n v="2.34866376"/>
    <n v="0"/>
  </r>
  <r>
    <x v="4"/>
    <x v="17"/>
    <n v="9.8779060000000002E-2"/>
    <n v="0"/>
  </r>
  <r>
    <x v="4"/>
    <x v="78"/>
    <n v="196525.25441796001"/>
    <n v="0"/>
  </r>
  <r>
    <x v="4"/>
    <x v="79"/>
    <n v="201000.92417708001"/>
    <n v="0"/>
  </r>
  <r>
    <x v="4"/>
    <x v="80"/>
    <n v="100050250.667"/>
    <n v="0"/>
  </r>
  <r>
    <x v="4"/>
    <x v="11"/>
    <n v="5069.0884955199999"/>
    <n v="0"/>
  </r>
  <r>
    <x v="4"/>
    <x v="47"/>
    <n v="337.79190266000001"/>
    <n v="0"/>
  </r>
  <r>
    <x v="4"/>
    <x v="17"/>
    <n v="505.49521951000003"/>
    <n v="0"/>
  </r>
  <r>
    <x v="4"/>
    <x v="17"/>
    <n v="5.1519130999999998"/>
    <n v="0"/>
  </r>
  <r>
    <x v="4"/>
    <x v="17"/>
    <n v="491.73222490000001"/>
    <n v="0"/>
  </r>
  <r>
    <x v="4"/>
    <x v="81"/>
    <n v="355.45922483999999"/>
    <n v="0"/>
  </r>
  <r>
    <x v="4"/>
    <x v="81"/>
    <n v="296.85191938999998"/>
    <n v="0"/>
  </r>
  <r>
    <x v="4"/>
    <x v="46"/>
    <n v="12009360.088437"/>
    <n v="0"/>
  </r>
  <r>
    <x v="5"/>
    <x v="46"/>
    <n v="17157.292778999999"/>
    <n v="0"/>
  </r>
  <r>
    <x v="6"/>
    <x v="1"/>
    <n v="1E-8"/>
    <n v="9.6999999999999992E-9"/>
  </r>
  <r>
    <x v="6"/>
    <x v="6"/>
    <n v="4.9999999999999998E-8"/>
    <n v="5.02E-8"/>
  </r>
  <r>
    <x v="6"/>
    <x v="82"/>
    <n v="0.47315189000000002"/>
    <n v="0.47315189390000001"/>
  </r>
  <r>
    <x v="6"/>
    <x v="8"/>
    <n v="4.0000000000000001E-8"/>
    <n v="3.8600000000000002E-8"/>
  </r>
  <r>
    <x v="6"/>
    <x v="16"/>
    <n v="2.9999999999999997E-8"/>
    <n v="3.1699999999999999E-8"/>
  </r>
  <r>
    <x v="6"/>
    <x v="40"/>
    <n v="1E-8"/>
    <n v="6.1E-9"/>
  </r>
  <r>
    <x v="6"/>
    <x v="17"/>
    <n v="2.9999999999999997E-8"/>
    <n v="2.8600000000000001E-8"/>
  </r>
  <r>
    <x v="6"/>
    <x v="24"/>
    <n v="1E-8"/>
    <n v="9.3000000000000006E-9"/>
  </r>
  <r>
    <x v="6"/>
    <x v="83"/>
    <n v="1E-8"/>
    <n v="7.8999999999999996E-9"/>
  </r>
  <r>
    <x v="6"/>
    <x v="36"/>
    <n v="9.9999999999999995E-8"/>
    <n v="9.7899999999999997E-8"/>
  </r>
  <r>
    <x v="6"/>
    <x v="1"/>
    <n v="5.7406599999999999E-3"/>
    <n v="5.7406593000000001E-3"/>
  </r>
  <r>
    <x v="6"/>
    <x v="6"/>
    <n v="0.72885027999999996"/>
    <n v="0.72885028029999999"/>
  </r>
  <r>
    <x v="6"/>
    <x v="82"/>
    <n v="0.11285791000000001"/>
    <n v="0.11285791119999999"/>
  </r>
  <r>
    <x v="6"/>
    <x v="8"/>
    <n v="5.1900000000000003E-6"/>
    <n v="5.1931999999999997E-6"/>
  </r>
  <r>
    <x v="6"/>
    <x v="14"/>
    <n v="0.97764076"/>
    <n v="0.97764076359999996"/>
  </r>
  <r>
    <x v="6"/>
    <x v="16"/>
    <n v="3.7085149999999997E-2"/>
    <n v="3.7085151300000001E-2"/>
  </r>
  <r>
    <x v="6"/>
    <x v="40"/>
    <n v="0.70701212999999996"/>
    <n v="0.70701212930000001"/>
  </r>
  <r>
    <x v="6"/>
    <x v="17"/>
    <n v="9.5337999999999998E-4"/>
    <n v="9.533775E-4"/>
  </r>
  <r>
    <x v="6"/>
    <x v="23"/>
    <n v="6.244243E-2"/>
    <n v="6.2442432399999998E-2"/>
  </r>
  <r>
    <x v="6"/>
    <x v="24"/>
    <n v="7.1564416099999999"/>
    <n v="7.1564416123000001"/>
  </r>
  <r>
    <x v="6"/>
    <x v="83"/>
    <n v="0.95766242000000001"/>
    <n v="0.95766241559999998"/>
  </r>
  <r>
    <x v="6"/>
    <x v="36"/>
    <n v="0.54364484000000002"/>
    <n v="0.54364484400000002"/>
  </r>
  <r>
    <x v="7"/>
    <x v="8"/>
    <n v="9.9829999999999998E-5"/>
    <n v="0"/>
  </r>
  <r>
    <x v="7"/>
    <x v="34"/>
    <n v="10195.00717273"/>
    <n v="0"/>
  </r>
  <r>
    <x v="7"/>
    <x v="8"/>
    <n v="1.899957E-2"/>
    <n v="0"/>
  </r>
  <r>
    <x v="7"/>
    <x v="84"/>
    <n v="9.9825000000000001E-4"/>
    <n v="0"/>
  </r>
  <r>
    <x v="7"/>
    <x v="41"/>
    <n v="9.9825000000000001E-4"/>
    <n v="0"/>
  </r>
  <r>
    <x v="7"/>
    <x v="85"/>
    <n v="9.5929999999999998E-5"/>
    <n v="0"/>
  </r>
  <r>
    <x v="7"/>
    <x v="34"/>
    <n v="27.162898349999999"/>
    <n v="0"/>
  </r>
  <r>
    <x v="7"/>
    <x v="8"/>
    <n v="1.995E-4"/>
    <n v="0"/>
  </r>
  <r>
    <x v="7"/>
    <x v="17"/>
    <n v="9.9825000000000001E-4"/>
    <n v="0"/>
  </r>
  <r>
    <x v="7"/>
    <x v="34"/>
    <n v="59.393906000000001"/>
    <n v="0"/>
  </r>
  <r>
    <x v="7"/>
    <x v="34"/>
    <n v="10045.544499"/>
    <n v="0"/>
  </r>
  <r>
    <x v="6"/>
    <x v="34"/>
    <n v="1E-8"/>
    <n v="0"/>
  </r>
  <r>
    <x v="6"/>
    <x v="36"/>
    <n v="7.4209999999999996E-5"/>
    <n v="0"/>
  </r>
  <r>
    <x v="6"/>
    <x v="1"/>
    <n v="1E-8"/>
    <n v="1E-8"/>
  </r>
  <r>
    <x v="6"/>
    <x v="6"/>
    <n v="1E-8"/>
    <n v="1E-8"/>
  </r>
  <r>
    <x v="6"/>
    <x v="82"/>
    <n v="1E-8"/>
    <n v="1E-8"/>
  </r>
  <r>
    <x v="6"/>
    <x v="16"/>
    <n v="1E-8"/>
    <n v="1E-8"/>
  </r>
  <r>
    <x v="6"/>
    <x v="40"/>
    <n v="1E-8"/>
    <n v="1E-8"/>
  </r>
  <r>
    <x v="6"/>
    <x v="17"/>
    <n v="1E-8"/>
    <n v="1E-8"/>
  </r>
  <r>
    <x v="6"/>
    <x v="23"/>
    <n v="1E-8"/>
    <n v="1E-8"/>
  </r>
  <r>
    <x v="6"/>
    <x v="24"/>
    <n v="1E-8"/>
    <n v="1E-8"/>
  </r>
  <r>
    <x v="6"/>
    <x v="34"/>
    <n v="3.2621029500000001"/>
    <n v="1E-8"/>
  </r>
  <r>
    <x v="6"/>
    <x v="36"/>
    <n v="6.4869999999999994E-5"/>
    <n v="6.4869999999999994E-5"/>
  </r>
  <r>
    <x v="6"/>
    <x v="0"/>
    <n v="0.10014646000000001"/>
    <n v="0.10014646000000001"/>
  </r>
  <r>
    <x v="6"/>
    <x v="1"/>
    <n v="3.2091999999999998E-4"/>
    <n v="3.2091770000000001E-4"/>
  </r>
  <r>
    <x v="6"/>
    <x v="6"/>
    <n v="5.3552000000000005E-4"/>
    <n v="5.3552099999999996E-4"/>
  </r>
  <r>
    <x v="6"/>
    <x v="82"/>
    <n v="2.9999999999999997E-8"/>
    <n v="3.3400000000000001E-8"/>
  </r>
  <r>
    <x v="6"/>
    <x v="8"/>
    <n v="19.480473140000001"/>
    <n v="104.49917164750001"/>
  </r>
  <r>
    <x v="6"/>
    <x v="8"/>
    <n v="-1.2484268700000001"/>
    <n v="7.8116436000000003E-3"/>
  </r>
  <r>
    <x v="6"/>
    <x v="14"/>
    <n v="3.8972899999999999E-3"/>
    <n v="3.8972870000000001E-3"/>
  </r>
  <r>
    <x v="6"/>
    <x v="40"/>
    <n v="0.1010306"/>
    <n v="0.1010306031"/>
  </r>
  <r>
    <x v="6"/>
    <x v="17"/>
    <n v="147.99851390000001"/>
    <n v="1502.4293289648999"/>
  </r>
  <r>
    <x v="6"/>
    <x v="17"/>
    <n v="-1.31490354"/>
    <n v="1.4471287848000001"/>
  </r>
  <r>
    <x v="6"/>
    <x v="23"/>
    <n v="9.5620999999999998E-4"/>
    <n v="9.5620959999999995E-4"/>
  </r>
  <r>
    <x v="6"/>
    <x v="24"/>
    <n v="2.4771099999999998E-3"/>
    <n v="2.4771052999999999E-3"/>
  </r>
  <r>
    <x v="6"/>
    <x v="30"/>
    <n v="71073.205401560001"/>
    <n v="71073.205401560001"/>
  </r>
  <r>
    <x v="6"/>
    <x v="83"/>
    <n v="4.8644999999999998E-4"/>
    <n v="4.8644820000000002E-4"/>
  </r>
  <r>
    <x v="6"/>
    <x v="36"/>
    <n v="1.9184000000000001E-4"/>
    <n v="1.9184280000000001E-4"/>
  </r>
  <r>
    <x v="6"/>
    <x v="86"/>
    <n v="2.4299999999999999E-3"/>
    <n v="2.4299999999999999E-3"/>
  </r>
  <r>
    <x v="6"/>
    <x v="34"/>
    <n v="36867.91826577"/>
    <n v="0"/>
  </r>
  <r>
    <x v="6"/>
    <x v="34"/>
    <n v="608.9597"/>
    <n v="0"/>
  </r>
  <r>
    <x v="6"/>
    <x v="87"/>
    <n v="377.09760540000002"/>
    <n v="377.09760540000002"/>
  </r>
  <r>
    <x v="6"/>
    <x v="1"/>
    <n v="1.1000000000000001E-7"/>
    <n v="1.1000000000000001E-7"/>
  </r>
  <r>
    <x v="6"/>
    <x v="2"/>
    <n v="2.6E-7"/>
    <n v="2.6E-7"/>
  </r>
  <r>
    <x v="6"/>
    <x v="88"/>
    <n v="0.53247394999999997"/>
    <n v="0.53247394999999997"/>
  </r>
  <r>
    <x v="6"/>
    <x v="3"/>
    <n v="4.3657420000000002E-2"/>
    <n v="4.3657420000000002E-2"/>
  </r>
  <r>
    <x v="6"/>
    <x v="4"/>
    <n v="1.5389969999999999E-2"/>
    <n v="1.5389969999999999E-2"/>
  </r>
  <r>
    <x v="6"/>
    <x v="5"/>
    <n v="2.0454320000000002E-2"/>
    <n v="2.0454320000000002E-2"/>
  </r>
  <r>
    <x v="6"/>
    <x v="6"/>
    <n v="12.231604239999999"/>
    <n v="4.1204461800000001"/>
  </r>
  <r>
    <x v="6"/>
    <x v="89"/>
    <n v="2.5033500000000001E-3"/>
    <n v="2.5033500000000001E-3"/>
  </r>
  <r>
    <x v="6"/>
    <x v="90"/>
    <n v="115.29838952"/>
    <n v="115.29838952"/>
  </r>
  <r>
    <x v="6"/>
    <x v="91"/>
    <n v="14.7502"/>
    <n v="14.7502"/>
  </r>
  <r>
    <x v="6"/>
    <x v="82"/>
    <n v="1.807E-4"/>
    <n v="1.807E-4"/>
  </r>
  <r>
    <x v="6"/>
    <x v="8"/>
    <n v="57.515138659999998"/>
    <n v="265.49423501000001"/>
  </r>
  <r>
    <x v="6"/>
    <x v="92"/>
    <n v="0.33565571999999999"/>
    <n v="0.33565571999999999"/>
  </r>
  <r>
    <x v="6"/>
    <x v="93"/>
    <n v="1367501156.8785999"/>
    <n v="1367501156.8785999"/>
  </r>
  <r>
    <x v="6"/>
    <x v="94"/>
    <n v="1.7855998900000001"/>
    <n v="1.7855998900000001"/>
  </r>
  <r>
    <x v="6"/>
    <x v="95"/>
    <n v="0.30791584"/>
    <n v="0.30791584"/>
  </r>
  <r>
    <x v="6"/>
    <x v="12"/>
    <n v="5.6119999999999998E-5"/>
    <n v="5.6119999999999998E-5"/>
  </r>
  <r>
    <x v="6"/>
    <x v="96"/>
    <n v="5.9800000000000001E-4"/>
    <n v="5.9800000000000001E-4"/>
  </r>
  <r>
    <x v="6"/>
    <x v="14"/>
    <n v="40066.769036849997"/>
    <n v="40190.769036849997"/>
  </r>
  <r>
    <x v="6"/>
    <x v="15"/>
    <n v="1E-8"/>
    <n v="1E-8"/>
  </r>
  <r>
    <x v="6"/>
    <x v="16"/>
    <n v="70.35249924"/>
    <n v="188901.81117068001"/>
  </r>
  <r>
    <x v="6"/>
    <x v="40"/>
    <n v="8848.9328020600005"/>
    <n v="9255.0376708599997"/>
  </r>
  <r>
    <x v="6"/>
    <x v="17"/>
    <n v="4452.3212204900001"/>
    <n v="2495.8343094799998"/>
  </r>
  <r>
    <x v="6"/>
    <x v="84"/>
    <n v="9823.8364263999993"/>
    <n v="9823.8364263999993"/>
  </r>
  <r>
    <x v="6"/>
    <x v="41"/>
    <n v="3460.93190667"/>
    <n v="3460.93190667"/>
  </r>
  <r>
    <x v="6"/>
    <x v="97"/>
    <n v="106240.24599813001"/>
    <n v="94677.421588559999"/>
  </r>
  <r>
    <x v="6"/>
    <x v="19"/>
    <n v="1.0244641699999999"/>
    <n v="1.0244641699999999"/>
  </r>
  <r>
    <x v="6"/>
    <x v="44"/>
    <n v="1214222.2371169401"/>
    <n v="0"/>
  </r>
  <r>
    <x v="6"/>
    <x v="98"/>
    <n v="0.68557060000000003"/>
    <n v="0.68557060000000003"/>
  </r>
  <r>
    <x v="6"/>
    <x v="99"/>
    <n v="54.776400000000002"/>
    <n v="54.776400000000002"/>
  </r>
  <r>
    <x v="6"/>
    <x v="22"/>
    <n v="3.4060489999999999E-2"/>
    <n v="3.4060489999999999E-2"/>
  </r>
  <r>
    <x v="6"/>
    <x v="100"/>
    <n v="5337.6979873099999"/>
    <n v="5337.6979873099999"/>
  </r>
  <r>
    <x v="6"/>
    <x v="101"/>
    <n v="1637.96510048"/>
    <n v="1655.0617244"/>
  </r>
  <r>
    <x v="6"/>
    <x v="102"/>
    <n v="14.785856219999999"/>
    <n v="14.785856219999999"/>
  </r>
  <r>
    <x v="6"/>
    <x v="103"/>
    <n v="0.81765067999999996"/>
    <n v="0.81765067999999996"/>
  </r>
  <r>
    <x v="6"/>
    <x v="104"/>
    <n v="9.1121815000000002"/>
    <n v="9.1121815000000002"/>
  </r>
  <r>
    <x v="6"/>
    <x v="105"/>
    <n v="1.4966E-4"/>
    <n v="1.4966E-4"/>
  </r>
  <r>
    <x v="6"/>
    <x v="106"/>
    <n v="0.24234807999999999"/>
    <n v="0.24234807999999999"/>
  </r>
  <r>
    <x v="6"/>
    <x v="107"/>
    <n v="1E-8"/>
    <n v="1E-8"/>
  </r>
  <r>
    <x v="6"/>
    <x v="23"/>
    <n v="373.96887156000003"/>
    <n v="261.27961104000002"/>
  </r>
  <r>
    <x v="6"/>
    <x v="108"/>
    <n v="4.3289484800000002"/>
    <n v="4.3289484800000002"/>
  </r>
  <r>
    <x v="6"/>
    <x v="24"/>
    <n v="7851.3813867600002"/>
    <n v="7246.2827401499999"/>
  </r>
  <r>
    <x v="6"/>
    <x v="109"/>
    <n v="0.66495972999999997"/>
    <n v="0.66495972999999997"/>
  </r>
  <r>
    <x v="6"/>
    <x v="25"/>
    <n v="0.34"/>
    <n v="0.34"/>
  </r>
  <r>
    <x v="6"/>
    <x v="110"/>
    <n v="0.89105878000000005"/>
    <n v="0.89105878000000005"/>
  </r>
  <r>
    <x v="6"/>
    <x v="111"/>
    <n v="40.704174029999997"/>
    <n v="40.704174029999997"/>
  </r>
  <r>
    <x v="6"/>
    <x v="112"/>
    <n v="3049025070.2014399"/>
    <n v="3049025070.2014399"/>
  </r>
  <r>
    <x v="6"/>
    <x v="113"/>
    <n v="4.3068300000000002E-3"/>
    <n v="4.3068300000000002E-3"/>
  </r>
  <r>
    <x v="6"/>
    <x v="114"/>
    <n v="0.34782034000000001"/>
    <n v="0.34782034000000001"/>
  </r>
  <r>
    <x v="6"/>
    <x v="29"/>
    <n v="57355.796045379997"/>
    <n v="821183.47515154001"/>
  </r>
  <r>
    <x v="6"/>
    <x v="115"/>
    <n v="3.0962099999999998E-3"/>
    <n v="3.0962099999999998E-3"/>
  </r>
  <r>
    <x v="6"/>
    <x v="116"/>
    <n v="2.6598900000000002E-2"/>
    <n v="2.6598900000000002E-2"/>
  </r>
  <r>
    <x v="6"/>
    <x v="45"/>
    <n v="1214222.2371159999"/>
    <n v="1214222.2371159999"/>
  </r>
  <r>
    <x v="6"/>
    <x v="30"/>
    <n v="1884988.30453923"/>
    <n v="1884988.30453923"/>
  </r>
  <r>
    <x v="6"/>
    <x v="31"/>
    <n v="0.14106867000000001"/>
    <n v="0.14106867000000001"/>
  </r>
  <r>
    <x v="6"/>
    <x v="117"/>
    <n v="38753.774400000002"/>
    <n v="38753.774400000002"/>
  </r>
  <r>
    <x v="6"/>
    <x v="118"/>
    <n v="29.76350429"/>
    <n v="29.76350429"/>
  </r>
  <r>
    <x v="6"/>
    <x v="83"/>
    <n v="44.266270740000003"/>
    <n v="44.266270740000003"/>
  </r>
  <r>
    <x v="6"/>
    <x v="119"/>
    <n v="6.3152970000000003E-2"/>
    <n v="6.3152970000000003E-2"/>
  </r>
  <r>
    <x v="6"/>
    <x v="120"/>
    <n v="20"/>
    <n v="20"/>
  </r>
  <r>
    <x v="6"/>
    <x v="33"/>
    <n v="1E-8"/>
    <n v="1E-8"/>
  </r>
  <r>
    <x v="6"/>
    <x v="46"/>
    <n v="5.6000000000000004E-7"/>
    <n v="5.6000000000000004E-7"/>
  </r>
  <r>
    <x v="6"/>
    <x v="121"/>
    <n v="0.34680431"/>
    <n v="0.34680431"/>
  </r>
  <r>
    <x v="6"/>
    <x v="34"/>
    <n v="4305300.5704335803"/>
    <n v="2709733.7915030601"/>
  </r>
  <r>
    <x v="6"/>
    <x v="122"/>
    <n v="25.959481520000001"/>
    <n v="25.959481520000001"/>
  </r>
  <r>
    <x v="6"/>
    <x v="123"/>
    <n v="0.20872535"/>
    <n v="0.20872535"/>
  </r>
  <r>
    <x v="6"/>
    <x v="124"/>
    <n v="97856389.900000006"/>
    <n v="97856389.900000006"/>
  </r>
  <r>
    <x v="6"/>
    <x v="35"/>
    <n v="0.55556267999999998"/>
    <n v="0.55556267999999998"/>
  </r>
  <r>
    <x v="6"/>
    <x v="36"/>
    <n v="1045.2618095800001"/>
    <n v="0.59624257999999997"/>
  </r>
  <r>
    <x v="6"/>
    <x v="37"/>
    <n v="3.9304560899999998"/>
    <n v="3.9304560899999998"/>
  </r>
  <r>
    <x v="6"/>
    <x v="86"/>
    <n v="1.329583E-2"/>
    <n v="1.329583E-2"/>
  </r>
  <r>
    <x v="6"/>
    <x v="125"/>
    <n v="2.173E-4"/>
    <n v="2.173E-4"/>
  </r>
  <r>
    <x v="6"/>
    <x v="39"/>
    <n v="1434764.02224964"/>
    <n v="18885880.034703899"/>
  </r>
  <r>
    <x v="6"/>
    <x v="6"/>
    <n v="1E-8"/>
    <n v="1E-8"/>
  </r>
  <r>
    <x v="6"/>
    <x v="40"/>
    <n v="1E-8"/>
    <n v="1E-8"/>
  </r>
  <r>
    <x v="6"/>
    <x v="24"/>
    <n v="1E-8"/>
    <n v="1E-8"/>
  </r>
  <r>
    <x v="6"/>
    <x v="83"/>
    <n v="1E-8"/>
    <n v="1E-8"/>
  </r>
  <r>
    <x v="6"/>
    <x v="34"/>
    <n v="0.90999770000000002"/>
    <n v="0.90999770000000002"/>
  </r>
  <r>
    <x v="6"/>
    <x v="36"/>
    <n v="7.6039999999999997E-5"/>
    <n v="7.6039999999999997E-5"/>
  </r>
  <r>
    <x v="8"/>
    <x v="3"/>
    <n v="0.331542"/>
    <n v="0"/>
  </r>
  <r>
    <x v="8"/>
    <x v="6"/>
    <n v="1.7695412699999999"/>
    <n v="1.7695412699999999"/>
  </r>
  <r>
    <x v="8"/>
    <x v="8"/>
    <n v="1.8847760000000002E-2"/>
    <n v="1.8847761800000001E-2"/>
  </r>
  <r>
    <x v="8"/>
    <x v="16"/>
    <n v="9.9499194400000004"/>
    <n v="9.9499194400000004"/>
  </r>
  <r>
    <x v="8"/>
    <x v="41"/>
    <n v="3.4037359"/>
    <n v="0"/>
  </r>
  <r>
    <x v="8"/>
    <x v="24"/>
    <n v="9.1421368100000002"/>
    <n v="9.1421368100000002"/>
  </r>
  <r>
    <x v="8"/>
    <x v="29"/>
    <n v="704924.41960014997"/>
    <n v="734064.56454741"/>
  </r>
  <r>
    <x v="8"/>
    <x v="45"/>
    <n v="0.10834547999999999"/>
    <n v="0.10834547999999999"/>
  </r>
  <r>
    <x v="8"/>
    <x v="42"/>
    <n v="127892.8939"/>
    <n v="125911.4938"/>
  </r>
  <r>
    <x v="8"/>
    <x v="34"/>
    <n v="1.182861E-2"/>
    <n v="1.182861E-2"/>
  </r>
  <r>
    <x v="8"/>
    <x v="35"/>
    <n v="8.93329E-3"/>
    <n v="0"/>
  </r>
  <r>
    <x v="8"/>
    <x v="36"/>
    <n v="0.71704489000000005"/>
    <n v="0"/>
  </r>
  <r>
    <x v="9"/>
    <x v="0"/>
    <n v="300"/>
    <n v="0"/>
  </r>
  <r>
    <x v="9"/>
    <x v="1"/>
    <n v="150000"/>
    <n v="0"/>
  </r>
  <r>
    <x v="9"/>
    <x v="2"/>
    <n v="35000"/>
    <n v="0"/>
  </r>
  <r>
    <x v="9"/>
    <x v="4"/>
    <n v="3000"/>
    <n v="0"/>
  </r>
  <r>
    <x v="9"/>
    <x v="5"/>
    <n v="100000"/>
    <n v="0"/>
  </r>
  <r>
    <x v="9"/>
    <x v="6"/>
    <n v="5627"/>
    <n v="0"/>
  </r>
  <r>
    <x v="9"/>
    <x v="12"/>
    <n v="100"/>
    <n v="0"/>
  </r>
  <r>
    <x v="9"/>
    <x v="13"/>
    <n v="600000"/>
    <n v="0"/>
  </r>
  <r>
    <x v="9"/>
    <x v="14"/>
    <n v="5000"/>
    <n v="0"/>
  </r>
  <r>
    <x v="9"/>
    <x v="15"/>
    <n v="15000"/>
    <n v="0"/>
  </r>
  <r>
    <x v="9"/>
    <x v="16"/>
    <n v="30000"/>
    <n v="0"/>
  </r>
  <r>
    <x v="9"/>
    <x v="40"/>
    <n v="98000"/>
    <n v="0"/>
  </r>
  <r>
    <x v="9"/>
    <x v="20"/>
    <n v="30000"/>
    <n v="0"/>
  </r>
  <r>
    <x v="9"/>
    <x v="21"/>
    <n v="50000"/>
    <n v="0"/>
  </r>
  <r>
    <x v="9"/>
    <x v="22"/>
    <n v="125000"/>
    <n v="0"/>
  </r>
  <r>
    <x v="9"/>
    <x v="23"/>
    <n v="7000"/>
    <n v="0"/>
  </r>
  <r>
    <x v="9"/>
    <x v="24"/>
    <n v="500"/>
    <n v="0"/>
  </r>
  <r>
    <x v="9"/>
    <x v="25"/>
    <n v="45000"/>
    <n v="0"/>
  </r>
  <r>
    <x v="9"/>
    <x v="26"/>
    <n v="50000"/>
    <n v="0"/>
  </r>
  <r>
    <x v="9"/>
    <x v="29"/>
    <n v="80000"/>
    <n v="0"/>
  </r>
  <r>
    <x v="9"/>
    <x v="31"/>
    <n v="3500"/>
    <n v="0"/>
  </r>
  <r>
    <x v="9"/>
    <x v="32"/>
    <n v="21600"/>
    <n v="0"/>
  </r>
  <r>
    <x v="9"/>
    <x v="33"/>
    <n v="6000"/>
    <n v="0"/>
  </r>
  <r>
    <x v="9"/>
    <x v="34"/>
    <n v="10000000"/>
    <n v="0"/>
  </r>
  <r>
    <x v="9"/>
    <x v="35"/>
    <n v="100000"/>
    <n v="0"/>
  </r>
  <r>
    <x v="9"/>
    <x v="37"/>
    <n v="5000"/>
    <n v="0"/>
  </r>
  <r>
    <x v="10"/>
    <x v="17"/>
    <n v="5.0000000000000001E-4"/>
    <n v="5.0000000000000001E-4"/>
  </r>
  <r>
    <x v="10"/>
    <x v="42"/>
    <n v="2.63E-3"/>
    <n v="2.63E-3"/>
  </r>
  <r>
    <x v="11"/>
    <x v="42"/>
    <n v="10139.36563"/>
    <n v="10139.985629999999"/>
  </r>
  <r>
    <x v="12"/>
    <x v="8"/>
    <n v="2.6E-7"/>
    <n v="2.647276654E-7"/>
  </r>
  <r>
    <x v="12"/>
    <x v="17"/>
    <n v="6.7499999999999997E-6"/>
    <n v="6.7475689886000002E-6"/>
  </r>
  <r>
    <x v="12"/>
    <x v="36"/>
    <n v="0.44933625999999999"/>
    <n v="0.44933626032875501"/>
  </r>
  <r>
    <x v="12"/>
    <x v="34"/>
    <n v="9.0007799999999999E-3"/>
    <n v="9.0007773026227998E-3"/>
  </r>
  <r>
    <x v="12"/>
    <x v="8"/>
    <n v="1.3863722599999999"/>
    <n v="0"/>
  </r>
  <r>
    <x v="12"/>
    <x v="34"/>
    <n v="14167.55506373"/>
    <n v="0"/>
  </r>
  <r>
    <x v="12"/>
    <x v="34"/>
    <n v="-18419.130061799999"/>
    <n v="0"/>
  </r>
  <r>
    <x v="12"/>
    <x v="8"/>
    <n v="566.70647228999997"/>
    <n v="431.54892124109199"/>
  </r>
  <r>
    <x v="12"/>
    <x v="8"/>
    <n v="-20.670652969999999"/>
    <n v="0.32251547811876202"/>
  </r>
  <r>
    <x v="12"/>
    <x v="17"/>
    <n v="9154.6461038100006"/>
    <n v="8456.0905296990604"/>
  </r>
  <r>
    <x v="12"/>
    <x v="17"/>
    <n v="-383.25780249000002"/>
    <n v="-79.764741889447393"/>
  </r>
  <r>
    <x v="12"/>
    <x v="29"/>
    <n v="607619.20571591996"/>
    <n v="625669.18673682504"/>
  </r>
  <r>
    <x v="12"/>
    <x v="34"/>
    <n v="3900918.6848749099"/>
    <n v="3777411.9164351299"/>
  </r>
  <r>
    <x v="12"/>
    <x v="34"/>
    <n v="611295.09138471005"/>
    <n v="221424.41943253"/>
  </r>
  <r>
    <x v="12"/>
    <x v="39"/>
    <n v="3431498.5914914901"/>
    <n v="1942615.0259058501"/>
  </r>
  <r>
    <x v="12"/>
    <x v="82"/>
    <n v="9.4549999999999994E-5"/>
    <n v="9.4549999999999994E-5"/>
  </r>
  <r>
    <x v="12"/>
    <x v="14"/>
    <n v="1E-8"/>
    <n v="8.6419723E-9"/>
  </r>
  <r>
    <x v="12"/>
    <x v="41"/>
    <n v="8.7929999999999993E-5"/>
    <n v="8.7934414489999996E-5"/>
  </r>
  <r>
    <x v="12"/>
    <x v="24"/>
    <n v="1E-8"/>
    <n v="6.8821467999999997E-9"/>
  </r>
  <r>
    <x v="12"/>
    <x v="30"/>
    <n v="8.1457000000000003E-4"/>
    <n v="8.1456625171150003E-4"/>
  </r>
  <r>
    <x v="12"/>
    <x v="46"/>
    <n v="5.2E-7"/>
    <n v="5.1611396659999999E-7"/>
  </r>
  <r>
    <x v="12"/>
    <x v="124"/>
    <n v="5.47"/>
    <n v="5.47"/>
  </r>
  <r>
    <x v="12"/>
    <x v="36"/>
    <n v="4.4000000000000002E-7"/>
    <n v="4.4140430209999998E-7"/>
  </r>
  <r>
    <x v="13"/>
    <x v="17"/>
    <n v="7.1361999999999999E-4"/>
    <n v="0"/>
  </r>
  <r>
    <x v="13"/>
    <x v="18"/>
    <n v="0.01"/>
    <n v="0"/>
  </r>
  <r>
    <x v="13"/>
    <x v="126"/>
    <n v="0.01"/>
    <n v="0"/>
  </r>
  <r>
    <x v="13"/>
    <x v="127"/>
    <n v="0.10983253"/>
    <n v="0"/>
  </r>
  <r>
    <x v="13"/>
    <x v="42"/>
    <n v="6.5778299999999998E-3"/>
    <n v="0"/>
  </r>
  <r>
    <x v="13"/>
    <x v="34"/>
    <n v="9.9996000000000004E-4"/>
    <n v="0"/>
  </r>
  <r>
    <x v="13"/>
    <x v="35"/>
    <n v="9.9999999999999995E-8"/>
    <n v="0"/>
  </r>
  <r>
    <x v="14"/>
    <x v="128"/>
    <n v="3449324.2188823698"/>
    <n v="0"/>
  </r>
  <r>
    <x v="15"/>
    <x v="8"/>
    <n v="83.621825990000005"/>
    <n v="31.42266931"/>
  </r>
  <r>
    <x v="15"/>
    <x v="17"/>
    <n v="1288.92333667"/>
    <n v="978.08095515000002"/>
  </r>
  <r>
    <x v="15"/>
    <x v="129"/>
    <n v="1644286.05309931"/>
    <n v="1644286.05309931"/>
  </r>
  <r>
    <x v="16"/>
    <x v="0"/>
    <n v="20.277061660000001"/>
    <n v="222.50783460930001"/>
  </r>
  <r>
    <x v="16"/>
    <x v="1"/>
    <n v="22641.773882000001"/>
    <n v="2989.2366609999999"/>
  </r>
  <r>
    <x v="16"/>
    <x v="2"/>
    <n v="12552.259884999999"/>
    <n v="267.61700000000002"/>
  </r>
  <r>
    <x v="16"/>
    <x v="4"/>
    <n v="168.20592414999999"/>
    <n v="175.96548224540001"/>
  </r>
  <r>
    <x v="16"/>
    <x v="5"/>
    <n v="12234.90497353"/>
    <n v="9516.4799490500009"/>
  </r>
  <r>
    <x v="16"/>
    <x v="6"/>
    <n v="5171.2119944799997"/>
    <n v="5.3832764900000001"/>
  </r>
  <r>
    <x v="16"/>
    <x v="7"/>
    <n v="1.7652E-4"/>
    <n v="0"/>
  </r>
  <r>
    <x v="16"/>
    <x v="8"/>
    <n v="289.55208470999997"/>
    <n v="122.16783079"/>
  </r>
  <r>
    <x v="16"/>
    <x v="10"/>
    <n v="3103.3033653500001"/>
    <n v="0.89397826999999996"/>
  </r>
  <r>
    <x v="16"/>
    <x v="12"/>
    <n v="3.01074912999999"/>
    <n v="2.0691000000000002"/>
  </r>
  <r>
    <x v="16"/>
    <x v="13"/>
    <n v="43773.598906400002"/>
    <n v="14300.941676820001"/>
  </r>
  <r>
    <x v="16"/>
    <x v="14"/>
    <n v="479.18249847999999"/>
    <n v="83.796787476199995"/>
  </r>
  <r>
    <x v="16"/>
    <x v="15"/>
    <n v="2329.31244242"/>
    <n v="958.27654861999997"/>
  </r>
  <r>
    <x v="16"/>
    <x v="16"/>
    <n v="186334.70740000001"/>
    <n v="29356.3236"/>
  </r>
  <r>
    <x v="16"/>
    <x v="40"/>
    <n v="98844.463872979904"/>
    <n v="0.57498408919999999"/>
  </r>
  <r>
    <x v="16"/>
    <x v="17"/>
    <n v="588.88538356000004"/>
    <n v="2211.2914945678999"/>
  </r>
  <r>
    <x v="16"/>
    <x v="41"/>
    <n v="1268.1820227400001"/>
    <n v="1271.8180884257999"/>
  </r>
  <r>
    <x v="16"/>
    <x v="97"/>
    <n v="235746.127034"/>
    <n v="0"/>
  </r>
  <r>
    <x v="16"/>
    <x v="20"/>
    <n v="57885.461095840001"/>
    <n v="0"/>
  </r>
  <r>
    <x v="16"/>
    <x v="98"/>
    <n v="2.53888889"/>
    <n v="2.53888889"/>
  </r>
  <r>
    <x v="16"/>
    <x v="21"/>
    <n v="13740.37771737"/>
    <n v="4430.2090507000003"/>
  </r>
  <r>
    <x v="16"/>
    <x v="22"/>
    <n v="4716.81084801"/>
    <n v="34071.10269177"/>
  </r>
  <r>
    <x v="16"/>
    <x v="105"/>
    <n v="9.2269799999999992E-3"/>
    <n v="9.2269842999999994E-3"/>
  </r>
  <r>
    <x v="16"/>
    <x v="23"/>
    <n v="1291.2665841600001"/>
    <n v="1346.06662362"/>
  </r>
  <r>
    <x v="16"/>
    <x v="24"/>
    <n v="128.49216579"/>
    <n v="212.84465431000001"/>
  </r>
  <r>
    <x v="16"/>
    <x v="25"/>
    <n v="798.08621639"/>
    <n v="4636.4843405399997"/>
  </r>
  <r>
    <x v="16"/>
    <x v="26"/>
    <n v="3428.9663477999902"/>
    <n v="9534.85341883"/>
  </r>
  <r>
    <x v="16"/>
    <x v="27"/>
    <n v="1.4836537599999999"/>
    <n v="0.86601739"/>
  </r>
  <r>
    <x v="16"/>
    <x v="28"/>
    <n v="168.05099999999999"/>
    <n v="168.511"/>
  </r>
  <r>
    <x v="16"/>
    <x v="29"/>
    <n v="837715.31955742999"/>
    <n v="944.56600000000003"/>
  </r>
  <r>
    <x v="16"/>
    <x v="30"/>
    <n v="168343999455.48801"/>
    <n v="408731006.56099999"/>
  </r>
  <r>
    <x v="16"/>
    <x v="31"/>
    <n v="822.35711387000003"/>
    <n v="19.210502269999999"/>
  </r>
  <r>
    <x v="16"/>
    <x v="32"/>
    <n v="149.7566716"/>
    <n v="471.39595781999998"/>
  </r>
  <r>
    <x v="16"/>
    <x v="33"/>
    <n v="137.54021624000001"/>
    <n v="1888.43269074"/>
  </r>
  <r>
    <x v="16"/>
    <x v="46"/>
    <n v="17177110.853668001"/>
    <n v="20632314.752916999"/>
  </r>
  <r>
    <x v="16"/>
    <x v="34"/>
    <n v="4612941.358643"/>
    <n v="0"/>
  </r>
  <r>
    <x v="16"/>
    <x v="35"/>
    <n v="28358.945426099999"/>
    <n v="10147.1463128"/>
  </r>
  <r>
    <x v="16"/>
    <x v="36"/>
    <n v="283.58991600000002"/>
    <n v="283.58991600000002"/>
  </r>
  <r>
    <x v="16"/>
    <x v="37"/>
    <n v="997.63721599999997"/>
    <n v="16.444900000000001"/>
  </r>
  <r>
    <x v="16"/>
    <x v="38"/>
    <n v="4.1732661899999997"/>
    <n v="0.1394668"/>
  </r>
  <r>
    <x v="0"/>
    <x v="0"/>
    <n v="-900"/>
    <n v="-900"/>
  </r>
  <r>
    <x v="0"/>
    <x v="1"/>
    <n v="-450000"/>
    <n v="-450000"/>
  </r>
  <r>
    <x v="0"/>
    <x v="2"/>
    <n v="-244800"/>
    <n v="-244800"/>
  </r>
  <r>
    <x v="0"/>
    <x v="4"/>
    <n v="-6000"/>
    <n v="-6000"/>
  </r>
  <r>
    <x v="0"/>
    <x v="5"/>
    <n v="-200000"/>
    <n v="-200000"/>
  </r>
  <r>
    <x v="0"/>
    <x v="6"/>
    <n v="-90"/>
    <n v="-90"/>
  </r>
  <r>
    <x v="0"/>
    <x v="10"/>
    <n v="-4800"/>
    <n v="-4800"/>
  </r>
  <r>
    <x v="0"/>
    <x v="12"/>
    <n v="-1000"/>
    <n v="-1000"/>
  </r>
  <r>
    <x v="0"/>
    <x v="13"/>
    <n v="-1100000"/>
    <n v="-1100000"/>
  </r>
  <r>
    <x v="0"/>
    <x v="14"/>
    <n v="-10000"/>
    <n v="-10000"/>
  </r>
  <r>
    <x v="0"/>
    <x v="15"/>
    <n v="-60000"/>
    <n v="-60000"/>
  </r>
  <r>
    <x v="0"/>
    <x v="16"/>
    <n v="-125828.7"/>
    <n v="-77617.399999999994"/>
  </r>
  <r>
    <x v="0"/>
    <x v="20"/>
    <n v="-300000"/>
    <n v="-300000"/>
  </r>
  <r>
    <x v="0"/>
    <x v="21"/>
    <n v="-240000"/>
    <n v="-240000"/>
  </r>
  <r>
    <x v="0"/>
    <x v="22"/>
    <n v="-628800"/>
    <n v="-628800"/>
  </r>
  <r>
    <x v="0"/>
    <x v="23"/>
    <n v="-21130.37"/>
    <n v="-20826.04"/>
  </r>
  <r>
    <x v="0"/>
    <x v="24"/>
    <n v="-1681.0309999999999"/>
    <n v="-1556.796"/>
  </r>
  <r>
    <x v="0"/>
    <x v="25"/>
    <n v="-90000"/>
    <n v="-90000"/>
  </r>
  <r>
    <x v="0"/>
    <x v="26"/>
    <n v="-100000"/>
    <n v="-100000"/>
  </r>
  <r>
    <x v="0"/>
    <x v="27"/>
    <n v="-14"/>
    <n v="-14"/>
  </r>
  <r>
    <x v="0"/>
    <x v="30"/>
    <n v="-6000000000"/>
    <n v="-6000000000"/>
  </r>
  <r>
    <x v="0"/>
    <x v="31"/>
    <n v="-8500"/>
    <n v="-8500"/>
  </r>
  <r>
    <x v="0"/>
    <x v="32"/>
    <n v="-43200"/>
    <n v="-43200"/>
  </r>
  <r>
    <x v="0"/>
    <x v="33"/>
    <n v="-12000"/>
    <n v="-12000"/>
  </r>
  <r>
    <x v="0"/>
    <x v="122"/>
    <n v="-100"/>
    <n v="-100"/>
  </r>
  <r>
    <x v="0"/>
    <x v="35"/>
    <n v="-1000000"/>
    <n v="-1000000"/>
  </r>
  <r>
    <x v="0"/>
    <x v="37"/>
    <n v="-68160"/>
    <n v="-68160"/>
  </r>
  <r>
    <x v="4"/>
    <x v="34"/>
    <n v="-9992169.1475709993"/>
    <n v="0"/>
  </r>
  <r>
    <x v="3"/>
    <x v="8"/>
    <n v="-3350"/>
    <n v="0"/>
  </r>
  <r>
    <x v="3"/>
    <x v="16"/>
    <n v="-4350822.18"/>
    <n v="0"/>
  </r>
  <r>
    <x v="3"/>
    <x v="17"/>
    <n v="-6499.9949999999999"/>
    <n v="0"/>
  </r>
  <r>
    <x v="9"/>
    <x v="8"/>
    <n v="-1340.01684679"/>
    <n v="0"/>
  </r>
  <r>
    <x v="9"/>
    <x v="17"/>
    <n v="-25855"/>
    <n v="0"/>
  </r>
  <r>
    <x v="9"/>
    <x v="97"/>
    <n v="-15000000"/>
    <n v="0"/>
  </r>
  <r>
    <x v="9"/>
    <x v="42"/>
    <n v="-42800000"/>
    <n v="0"/>
  </r>
  <r>
    <x v="9"/>
    <x v="46"/>
    <n v="-89706000"/>
    <n v="0"/>
  </r>
  <r>
    <x v="9"/>
    <x v="39"/>
    <n v="-20000000"/>
    <n v="0"/>
  </r>
  <r>
    <x v="6"/>
    <x v="6"/>
    <n v="-5000"/>
    <n v="0"/>
  </r>
  <r>
    <x v="6"/>
    <x v="14"/>
    <n v="-40000"/>
    <n v="0"/>
  </r>
  <r>
    <x v="6"/>
    <x v="16"/>
    <n v="-160000"/>
    <n v="0"/>
  </r>
  <r>
    <x v="6"/>
    <x v="40"/>
    <n v="-108000"/>
    <n v="0"/>
  </r>
  <r>
    <x v="6"/>
    <x v="17"/>
    <n v="-4600"/>
    <n v="0"/>
  </r>
  <r>
    <x v="6"/>
    <x v="23"/>
    <n v="-17000"/>
    <n v="0"/>
  </r>
  <r>
    <x v="6"/>
    <x v="24"/>
    <n v="-11800"/>
    <n v="0"/>
  </r>
  <r>
    <x v="17"/>
    <x v="29"/>
    <n v="-2600208"/>
    <n v="0"/>
  </r>
  <r>
    <x v="17"/>
    <x v="46"/>
    <n v="-1000000"/>
    <n v="0"/>
  </r>
  <r>
    <x v="18"/>
    <x v="36"/>
    <n v="-201.17"/>
    <n v="0"/>
  </r>
  <r>
    <x v="12"/>
    <x v="6"/>
    <n v="-3.1000941100000001"/>
    <n v="0"/>
  </r>
  <r>
    <x v="12"/>
    <x v="16"/>
    <n v="-49263.159699880001"/>
    <n v="-16894.458027487901"/>
  </r>
  <r>
    <x v="12"/>
    <x v="19"/>
    <n v="-3.6960319999999998E-2"/>
    <n v="-3.6953099446368598E-2"/>
  </r>
  <r>
    <x v="12"/>
    <x v="24"/>
    <n v="-358.96855998000001"/>
    <n v="-294.80378205939098"/>
  </r>
  <r>
    <x v="12"/>
    <x v="30"/>
    <n v="-10046755771.5436"/>
    <n v="-10044791823.901699"/>
  </r>
  <r>
    <x v="12"/>
    <x v="36"/>
    <n v="-2045.73369753"/>
    <n v="6696.5654339480197"/>
  </r>
  <r>
    <x v="15"/>
    <x v="34"/>
    <n v="-273780.61892544001"/>
    <n v="1092608.8662432199"/>
  </r>
  <r>
    <x v="19"/>
    <x v="42"/>
    <n v="79941.919999999998"/>
    <n v="0"/>
  </r>
  <r>
    <x v="20"/>
    <x v="42"/>
    <n v="830007.48"/>
    <n v="0"/>
  </r>
  <r>
    <x v="21"/>
    <x v="42"/>
    <n v="32094151.739999998"/>
    <n v="0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d v="2023-01-31T22:00:00"/>
    <s v="BINANCE"/>
    <x v="0"/>
    <s v="B_P_BTC-USD-SWAP"/>
    <n v="166514"/>
    <n v="16651400"/>
    <n v="23104.23180899"/>
    <n v="4.9002451200000001"/>
    <x v="0"/>
    <d v="2099-12-31T08:00:00"/>
    <n v="0"/>
    <x v="0"/>
    <n v="100"/>
    <n v="720.7077966349367"/>
    <n v="16676662.322423138"/>
    <n v="28092"/>
    <s v="PERP"/>
    <s v="LONG"/>
    <s v="PERP LONG"/>
    <n v="16651400"/>
    <n v="23104.23180899"/>
    <n v="0"/>
    <n v="0"/>
    <x v="0"/>
    <s v="BTC PERP LONG"/>
    <b v="1"/>
  </r>
  <r>
    <d v="2023-01-31T22:00:00"/>
    <s v="BINANCE"/>
    <x v="0"/>
    <s v="B_P_ETH-USD-SWAP"/>
    <n v="837081"/>
    <n v="8370810"/>
    <n v="1587.8379001400001"/>
    <n v="34.505530610000001"/>
    <x v="0"/>
    <d v="2099-12-31T08:00:00"/>
    <n v="0"/>
    <x v="1"/>
    <n v="10"/>
    <n v="5271.8290697444263"/>
    <n v="8363943.3044803105"/>
    <n v="28092"/>
    <s v="PERP"/>
    <s v="LONG"/>
    <s v="PERP LONG"/>
    <n v="8370810"/>
    <n v="1587.8379001400001"/>
    <n v="0"/>
    <n v="0"/>
    <x v="0"/>
    <s v="ETH PERP LONG"/>
    <b v="1"/>
  </r>
  <r>
    <d v="2023-01-31T22:00:00"/>
    <s v="BINANCE"/>
    <x v="0"/>
    <s v="B_F_BTC-USD_230331"/>
    <n v="-204985"/>
    <n v="-20498500"/>
    <n v="23323.692973019999"/>
    <n v="-19.62284064"/>
    <x v="1"/>
    <d v="2023-03-31T08:00:00"/>
    <n v="0"/>
    <x v="0"/>
    <n v="100"/>
    <n v="-878.87025539702995"/>
    <n v="-20336428.359609012"/>
    <n v="58"/>
    <s v="Mar 23"/>
    <s v="SHORT"/>
    <s v="Mar 23 SHORT"/>
    <n v="-20703485"/>
    <n v="23556.929902750198"/>
    <n v="0.01"/>
    <n v="-204985"/>
    <x v="0"/>
    <s v="BTC Mar 23 SHORT"/>
    <b v="1"/>
  </r>
  <r>
    <d v="2023-01-31T22:00:00"/>
    <s v="BINANCE"/>
    <x v="0"/>
    <s v="B_F_BTC-USD_230630"/>
    <n v="-22388"/>
    <n v="-2238800"/>
    <n v="23574.25838042"/>
    <n v="-4.9538401900000002"/>
    <x v="1"/>
    <d v="2023-06-30T08:00:00"/>
    <n v="0"/>
    <x v="0"/>
    <n v="100"/>
    <n v="-94.967992794185761"/>
    <n v="-2197491.3476191699"/>
    <n v="149"/>
    <s v="Jun 23"/>
    <s v="SHORT"/>
    <s v="Jun 23 SHORT"/>
    <n v="-2261188"/>
    <n v="23810.0009642242"/>
    <n v="0.01"/>
    <n v="-22388"/>
    <x v="0"/>
    <s v="BTC Jun 23 SHORT"/>
    <b v="1"/>
  </r>
  <r>
    <d v="2023-01-31T22:00:00"/>
    <s v="BINANCE"/>
    <x v="0"/>
    <s v="B_F_ETH-USD_230331"/>
    <n v="-982178"/>
    <n v="-9821780"/>
    <n v="1599.91022217"/>
    <n v="42.46139685"/>
    <x v="1"/>
    <d v="2023-03-31T08:00:00"/>
    <n v="0"/>
    <x v="1"/>
    <n v="10"/>
    <n v="-6138.9569638966759"/>
    <n v="-9739672.3822772931"/>
    <n v="58"/>
    <s v="Mar 23"/>
    <s v="SHORT"/>
    <s v="Mar 23 SHORT"/>
    <n v="-9919997.8000000007"/>
    <n v="1615.9093243917"/>
    <n v="0.01"/>
    <n v="-98217.800000000745"/>
    <x v="0"/>
    <s v="ETH Mar 23 SHORT"/>
    <b v="1"/>
  </r>
  <r>
    <d v="2023-01-31T22:00:00"/>
    <s v="BINANCE"/>
    <x v="1"/>
    <s v="BAXSUSDT"/>
    <n v="5881"/>
    <n v="63550.086000000003"/>
    <n v="10.805999999999999"/>
    <n v="-4193.8025564500003"/>
    <x v="0"/>
    <d v="2099-12-31T08:00:00"/>
    <n v="1"/>
    <x v="2"/>
    <n v="1"/>
    <n v="5881"/>
    <n v="63550.085999999996"/>
    <n v="28092"/>
    <s v="PERP"/>
    <s v="LONG"/>
    <s v="PERP LONG"/>
    <n v="63550.086000000003"/>
    <n v="10.805999999999999"/>
    <n v="0"/>
    <n v="0"/>
    <x v="0"/>
    <s v="AXS PERP LONG"/>
    <b v="1"/>
  </r>
  <r>
    <d v="2023-01-31T22:00:00"/>
    <s v="BINANCE"/>
    <x v="1"/>
    <s v="BBCHUSDT"/>
    <n v="1785.415"/>
    <n v="240531.10879999999"/>
    <n v="134.72"/>
    <n v="1836.0643847399999"/>
    <x v="0"/>
    <d v="2099-12-31T08:00:00"/>
    <n v="1"/>
    <x v="3"/>
    <n v="1"/>
    <n v="1785.415"/>
    <n v="238168.52397589924"/>
    <n v="28092"/>
    <s v="PERP"/>
    <s v="LONG"/>
    <s v="PERP LONG"/>
    <n v="240531.10879999999"/>
    <n v="134.72"/>
    <n v="0"/>
    <n v="0"/>
    <x v="0"/>
    <s v="BCH PERP LONG"/>
    <b v="1"/>
  </r>
  <r>
    <d v="2023-01-31T22:00:00"/>
    <s v="BINANCE"/>
    <x v="1"/>
    <s v="BBTCUSDT"/>
    <n v="2382.6779999999999"/>
    <n v="55083481.472278804"/>
    <n v="23118.306994179999"/>
    <n v="376186.82398907002"/>
    <x v="0"/>
    <d v="2099-12-31T08:00:00"/>
    <n v="1"/>
    <x v="0"/>
    <n v="1"/>
    <n v="2382.6779999999999"/>
    <n v="55133462.707902022"/>
    <n v="28092"/>
    <s v="PERP"/>
    <s v="LONG"/>
    <s v="PERP LONG"/>
    <n v="55083481.472278804"/>
    <n v="23118.306994179999"/>
    <n v="0"/>
    <n v="0"/>
    <x v="0"/>
    <s v="BTC PERP LONG"/>
    <b v="1"/>
  </r>
  <r>
    <d v="2023-01-31T22:00:00"/>
    <s v="BINANCE"/>
    <x v="1"/>
    <s v="BETCUSDT"/>
    <n v="13189.5"/>
    <n v="286991.22237398999"/>
    <n v="21.75906762"/>
    <n v="4854.0334232200003"/>
    <x v="0"/>
    <d v="2099-12-31T08:00:00"/>
    <n v="1"/>
    <x v="4"/>
    <n v="1"/>
    <n v="13189.5"/>
    <n v="286303.95458499447"/>
    <n v="28092"/>
    <s v="PERP"/>
    <s v="LONG"/>
    <s v="PERP LONG"/>
    <n v="286991.22237398999"/>
    <n v="21.75906762"/>
    <n v="0"/>
    <n v="0"/>
    <x v="0"/>
    <s v="ETC PERP LONG"/>
    <b v="1"/>
  </r>
  <r>
    <d v="2023-01-31T22:00:00"/>
    <s v="BINANCE"/>
    <x v="1"/>
    <s v="BETHUSDT"/>
    <n v="15971.965"/>
    <n v="25389911.4675189"/>
    <n v="1589.65484006"/>
    <n v="194222.22266905999"/>
    <x v="0"/>
    <d v="2099-12-31T08:00:00"/>
    <n v="1"/>
    <x v="1"/>
    <n v="1"/>
    <n v="15971.965"/>
    <n v="25340087.463727295"/>
    <n v="28092"/>
    <s v="PERP"/>
    <s v="LONG"/>
    <s v="PERP LONG"/>
    <n v="25389911.4675189"/>
    <n v="1589.65484006"/>
    <n v="0"/>
    <n v="0"/>
    <x v="0"/>
    <s v="ETH PERP LONG"/>
    <b v="1"/>
  </r>
  <r>
    <d v="2023-01-31T22:00:00"/>
    <s v="BINANCE"/>
    <x v="1"/>
    <s v="BEOSUSDT"/>
    <n v="-612128.4"/>
    <n v="-651922.86116271606"/>
    <n v="1.0650099900000001"/>
    <n v="17082.863139879999"/>
    <x v="0"/>
    <d v="2099-12-31T08:00:00"/>
    <n v="1"/>
    <x v="5"/>
    <n v="1"/>
    <n v="-612128.4"/>
    <n v="-650886.57646054961"/>
    <n v="28092"/>
    <s v="PERP"/>
    <s v="SHORT"/>
    <s v="PERP SHORT"/>
    <n v="-651922.86116271606"/>
    <n v="1.0650099900000001"/>
    <n v="0"/>
    <n v="0"/>
    <x v="0"/>
    <s v="EOS PERP SHORT"/>
    <b v="1"/>
  </r>
  <r>
    <d v="2023-01-31T22:00:00"/>
    <s v="BINANCE"/>
    <x v="1"/>
    <s v="BLTCUSDT"/>
    <n v="-2361.6329999999998"/>
    <n v="-224655.612013848"/>
    <n v="95.127232730000003"/>
    <n v="-2524.7224863900001"/>
    <x v="0"/>
    <d v="2099-12-31T08:00:00"/>
    <n v="1"/>
    <x v="6"/>
    <n v="1"/>
    <n v="-2361.6329999999998"/>
    <n v="-222721.1533800718"/>
    <n v="28092"/>
    <s v="PERP"/>
    <s v="SHORT"/>
    <s v="PERP SHORT"/>
    <n v="-224655.612013848"/>
    <n v="95.127232730000003"/>
    <n v="0"/>
    <n v="0"/>
    <x v="0"/>
    <s v="LTC PERP SHORT"/>
    <b v="1"/>
  </r>
  <r>
    <d v="2023-01-31T22:00:00"/>
    <s v="BINANCE"/>
    <x v="1"/>
    <s v="BMKRUSDT"/>
    <n v="-10"/>
    <n v="-6494.6576863999999"/>
    <n v="649.46576863999996"/>
    <n v="243.07891359999999"/>
    <x v="0"/>
    <d v="2099-12-31T08:00:00"/>
    <n v="1"/>
    <x v="7"/>
    <n v="1"/>
    <n v="-10"/>
    <n v="-6552.0394822456001"/>
    <n v="28092"/>
    <s v="PERP"/>
    <s v="SHORT"/>
    <s v="PERP SHORT"/>
    <n v="-6494.6576863999999"/>
    <n v="649.46576863999996"/>
    <n v="0"/>
    <n v="0"/>
    <x v="0"/>
    <s v="MKR PERP SHORT"/>
    <b v="1"/>
  </r>
  <r>
    <d v="2023-01-31T22:00:00"/>
    <s v="BINANCE"/>
    <x v="1"/>
    <s v="BOMGUSDT"/>
    <n v="-28000"/>
    <n v="-39330.537680000001"/>
    <n v="1.4046620599999999"/>
    <n v="-6435.23776"/>
    <x v="0"/>
    <d v="2099-12-31T08:00:00"/>
    <n v="1"/>
    <x v="8"/>
    <n v="1"/>
    <n v="-28000"/>
    <n v="-39198.007375262961"/>
    <n v="28092"/>
    <s v="PERP"/>
    <s v="SHORT"/>
    <s v="PERP SHORT"/>
    <n v="-39330.537680000001"/>
    <n v="1.4046620599999999"/>
    <n v="0"/>
    <n v="0"/>
    <x v="0"/>
    <s v="OMG PERP SHORT"/>
    <b v="1"/>
  </r>
  <r>
    <d v="2023-01-31T22:00:00"/>
    <s v="BINANCE"/>
    <x v="1"/>
    <s v="BYFIUSDT"/>
    <n v="-3"/>
    <n v="-21874.515392370002"/>
    <n v="7291.5051307900003"/>
    <n v="-2082.3593923799999"/>
    <x v="0"/>
    <d v="2099-12-31T08:00:00"/>
    <n v="1"/>
    <x v="9"/>
    <n v="1"/>
    <n v="-3"/>
    <n v="-21683.37490798092"/>
    <n v="28092"/>
    <s v="PERP"/>
    <s v="SHORT"/>
    <s v="PERP SHORT"/>
    <n v="-21874.515392370002"/>
    <n v="7291.5051307900003"/>
    <n v="0"/>
    <n v="0"/>
    <x v="0"/>
    <s v="YFI PERP SHORT"/>
    <b v="1"/>
  </r>
  <r>
    <d v="2023-01-31T22:00:00"/>
    <s v="BINANCE"/>
    <x v="1"/>
    <s v="BZILUSDT"/>
    <n v="-5504677"/>
    <n v="-148691.34428213999"/>
    <n v="2.7011819999999999E-2"/>
    <n v="-588.50501807000001"/>
    <x v="0"/>
    <d v="2099-12-31T08:00:00"/>
    <n v="1"/>
    <x v="10"/>
    <n v="1"/>
    <n v="-5504677"/>
    <n v="-148366.03798866633"/>
    <n v="28092"/>
    <s v="PERP"/>
    <s v="SHORT"/>
    <s v="PERP SHORT"/>
    <n v="-148691.34428213999"/>
    <n v="2.7011819999999999E-2"/>
    <n v="0"/>
    <n v="0"/>
    <x v="0"/>
    <s v="ZIL PERP SHORT"/>
    <b v="1"/>
  </r>
  <r>
    <d v="2023-01-31T22:00:00"/>
    <s v="BINANCE"/>
    <x v="1"/>
    <s v="BAVAXUSDT"/>
    <n v="-16"/>
    <n v="-319.20123247999999"/>
    <n v="19.950077029999999"/>
    <n v="-62.759091359999999"/>
    <x v="0"/>
    <d v="2099-12-31T08:00:00"/>
    <n v="1"/>
    <x v="11"/>
    <n v="1"/>
    <n v="-16"/>
    <n v="-317.51198056585599"/>
    <n v="28092"/>
    <s v="PERP"/>
    <s v="SHORT"/>
    <s v="PERP SHORT"/>
    <n v="-319.20123247999999"/>
    <n v="19.950077029999999"/>
    <n v="0"/>
    <n v="0"/>
    <x v="0"/>
    <s v="AVAX PERP SHORT"/>
    <b v="1"/>
  </r>
  <r>
    <d v="2023-01-31T22:00:00"/>
    <s v="BINANCE"/>
    <x v="1"/>
    <s v="BCOMPUSDT"/>
    <n v="-200.97900000000001"/>
    <n v="-10639.82826"/>
    <n v="52.94"/>
    <n v="-678.79189097999995"/>
    <x v="0"/>
    <d v="2099-12-31T08:00:00"/>
    <n v="1"/>
    <x v="12"/>
    <n v="1"/>
    <n v="-200.97900000000001"/>
    <n v="-10462.863873013734"/>
    <n v="28092"/>
    <s v="PERP"/>
    <s v="SHORT"/>
    <s v="PERP SHORT"/>
    <n v="-10639.82826"/>
    <n v="52.94"/>
    <n v="0"/>
    <n v="0"/>
    <x v="0"/>
    <s v="COMP PERP SHORT"/>
    <b v="1"/>
  </r>
  <r>
    <d v="2023-01-31T22:00:00"/>
    <s v="BINANCE"/>
    <x v="1"/>
    <s v="BLINKUSDT"/>
    <n v="-53562.47"/>
    <n v="-374499.48322521301"/>
    <n v="6.99182624"/>
    <n v="-631.91716606"/>
    <x v="0"/>
    <d v="2099-12-31T08:00:00"/>
    <n v="1"/>
    <x v="13"/>
    <n v="1"/>
    <n v="-53562.47"/>
    <n v="-372382.79871601122"/>
    <n v="28092"/>
    <s v="PERP"/>
    <s v="SHORT"/>
    <s v="PERP SHORT"/>
    <n v="-374499.48322521301"/>
    <n v="6.99182624"/>
    <n v="0"/>
    <n v="0"/>
    <x v="0"/>
    <s v="LINK PERP SHORT"/>
    <b v="1"/>
  </r>
  <r>
    <d v="2023-01-31T22:00:00"/>
    <s v="BINANCE"/>
    <x v="1"/>
    <s v="B_F_BTC-USDT_230331"/>
    <n v="-721.56299999999999"/>
    <n v="-16848893.424254298"/>
    <n v="23350.55071318"/>
    <n v="-888924.17362076999"/>
    <x v="1"/>
    <d v="2023-03-31T08:00:00"/>
    <n v="1"/>
    <x v="0"/>
    <n v="1"/>
    <n v="-721.56299999999999"/>
    <n v="-16696451.11588805"/>
    <n v="58"/>
    <s v="Mar 23"/>
    <s v="SHORT"/>
    <s v="Mar 23 SHORT"/>
    <n v="-17017382.358496841"/>
    <n v="23584.056220311802"/>
    <n v="0.01"/>
    <n v="-168488.93424254283"/>
    <x v="0"/>
    <s v="BTC Mar 23 SHORT"/>
    <b v="1"/>
  </r>
  <r>
    <d v="2023-01-31T22:00:00"/>
    <s v="BINANCE"/>
    <x v="1"/>
    <s v="B_F_ETH-USDT_230331"/>
    <n v="-12776.922"/>
    <n v="-20506325.5434043"/>
    <n v="1604.9503584199999"/>
    <n v="-757363.38365765999"/>
    <x v="1"/>
    <d v="2023-03-31T08:00:00"/>
    <n v="1"/>
    <x v="1"/>
    <n v="1"/>
    <n v="-12776.922"/>
    <n v="-20271038.722988781"/>
    <n v="58"/>
    <s v="Mar 23"/>
    <s v="SHORT"/>
    <s v="Mar 23 SHORT"/>
    <n v="-20711388.798838343"/>
    <n v="1620.9998620041999"/>
    <n v="0.01"/>
    <n v="-205063.25543404371"/>
    <x v="0"/>
    <s v="ETH Mar 23 SHORT"/>
    <b v="1"/>
  </r>
  <r>
    <d v="2023-01-31T22:00:00"/>
    <s v="BINANCE"/>
    <x v="2"/>
    <s v="BBTCUSDT"/>
    <n v="-56.805999999999997"/>
    <n v="-1313468.3319999999"/>
    <n v="23122"/>
    <n v="-7096.3102492400003"/>
    <x v="0"/>
    <d v="2099-12-31T08:00:00"/>
    <n v="1"/>
    <x v="0"/>
    <n v="1"/>
    <n v="-56.805999999999997"/>
    <n v="-1314450.161786478"/>
    <n v="28092"/>
    <s v="PERP"/>
    <s v="SHORT"/>
    <s v="PERP SHORT"/>
    <n v="-1313468.3319999999"/>
    <n v="23122"/>
    <n v="0"/>
    <n v="0"/>
    <x v="0"/>
    <s v="BTC PERP SHORT"/>
    <b v="1"/>
  </r>
  <r>
    <d v="2023-01-31T22:00:00"/>
    <s v="DYDX"/>
    <x v="3"/>
    <s v="D_T_BTC_USDC_SWAP"/>
    <n v="-1.4123000000000001"/>
    <n v="-32689.738506836002"/>
    <n v="23146.455078125"/>
    <n v="-5102.9523639999998"/>
    <x v="0"/>
    <d v="2099-12-31T08:00:00"/>
    <n v="1"/>
    <x v="0"/>
    <n v="1"/>
    <n v="-1.4123000000000001"/>
    <n v="-32679.610665969147"/>
    <n v="28092"/>
    <s v="PERP"/>
    <s v="SHORT"/>
    <s v="PERP SHORT"/>
    <n v="-32689.738506836002"/>
    <n v="23146.455078125"/>
    <n v="0"/>
    <n v="0"/>
    <x v="1"/>
    <s v="BTC PERP SHORT"/>
    <b v="1"/>
  </r>
  <r>
    <d v="2023-01-31T22:00:00"/>
    <s v="DYDX"/>
    <x v="3"/>
    <s v="D_T_ATOM_USDC_SWAP"/>
    <n v="-426.6"/>
    <n v="-5683.8903991699999"/>
    <n v="13.323699951"/>
    <n v="3686.2717699999998"/>
    <x v="0"/>
    <d v="2099-12-31T08:00:00"/>
    <n v="1"/>
    <x v="14"/>
    <n v="1"/>
    <n v="-426.6"/>
    <n v="-5707.6200790841031"/>
    <n v="28092"/>
    <s v="PERP"/>
    <s v="SHORT"/>
    <s v="PERP SHORT"/>
    <n v="-5683.8903991699999"/>
    <n v="13.323699951"/>
    <n v="0"/>
    <n v="0"/>
    <x v="1"/>
    <s v="ATOM PERP SHORT"/>
    <b v="1"/>
  </r>
  <r>
    <d v="2023-01-31T22:00:00"/>
    <s v="HUOBI"/>
    <x v="4"/>
    <s v="H_P_ETH-USD-SWAP"/>
    <n v="-149"/>
    <n v="-1490"/>
    <n v="1589.22"/>
    <n v="-6.7980109999999996E-3"/>
    <x v="0"/>
    <d v="2099-12-31T08:00:00"/>
    <n v="0"/>
    <x v="1"/>
    <n v="10"/>
    <n v="-0.93756685669699602"/>
    <n v="-1487.4829835773967"/>
    <n v="28092"/>
    <s v="PERP"/>
    <s v="SHORT"/>
    <s v="PERP SHORT"/>
    <n v="-1490"/>
    <n v="1589.22"/>
    <n v="0"/>
    <n v="0"/>
    <x v="2"/>
    <s v="ETH PERP SHORT"/>
    <b v="1"/>
  </r>
  <r>
    <d v="2023-01-31T22:00:00"/>
    <s v="OKEX"/>
    <x v="5"/>
    <s v="O_P_BTC-USD-SWAP"/>
    <n v="65273"/>
    <n v="6527300"/>
    <n v="23133.4"/>
    <n v="2.9662160329999998"/>
    <x v="0"/>
    <d v="2099-12-31T08:00:00"/>
    <n v="0"/>
    <x v="0"/>
    <n v="100"/>
    <n v="282.15912922441146"/>
    <n v="6528960.19889729"/>
    <n v="28092"/>
    <s v="PERP"/>
    <s v="LONG"/>
    <s v="PERP LONG"/>
    <n v="6527300"/>
    <n v="23133.4"/>
    <n v="0"/>
    <n v="0"/>
    <x v="3"/>
    <s v="BTC PERP LONG"/>
    <b v="1"/>
  </r>
  <r>
    <d v="2023-01-31T22:00:00"/>
    <s v="OKEX"/>
    <x v="5"/>
    <s v="O_P_ETH-USD-SWAP"/>
    <n v="211070"/>
    <n v="2110700"/>
    <n v="1590"/>
    <n v="13.441553261999999"/>
    <x v="0"/>
    <d v="2099-12-31T08:00:00"/>
    <n v="0"/>
    <x v="1"/>
    <n v="10"/>
    <n v="1327.4842767295597"/>
    <n v="2106100.7633719342"/>
    <n v="28092"/>
    <s v="PERP"/>
    <s v="LONG"/>
    <s v="PERP LONG"/>
    <n v="2110700"/>
    <n v="1590"/>
    <n v="0"/>
    <n v="0"/>
    <x v="3"/>
    <s v="ETH PERP LONG"/>
    <b v="1"/>
  </r>
  <r>
    <d v="2023-01-31T22:00:00"/>
    <s v="OKEX"/>
    <x v="5"/>
    <s v="O_P_BTC-USDT-SWAP"/>
    <n v="114083"/>
    <n v="26383290.322287399"/>
    <n v="23126.400000000001"/>
    <n v="-6997.8417249849999"/>
    <x v="0"/>
    <d v="2099-12-31T08:00:00"/>
    <n v="1"/>
    <x v="0"/>
    <n v="0.01"/>
    <n v="1140.83"/>
    <n v="26397989.26294525"/>
    <n v="28092"/>
    <s v="PERP"/>
    <s v="LONG"/>
    <s v="PERP LONG"/>
    <n v="26383290.322287399"/>
    <n v="23126.400000000001"/>
    <n v="0"/>
    <n v="0"/>
    <x v="3"/>
    <s v="BTC PERP LONG"/>
    <b v="1"/>
  </r>
  <r>
    <d v="2023-01-31T22:00:00"/>
    <s v="OKEX"/>
    <x v="5"/>
    <s v="O_P_ETH-USDT-SWAP"/>
    <n v="95600"/>
    <n v="15195811.4264352"/>
    <n v="1589.52"/>
    <n v="41214.252440668999"/>
    <x v="0"/>
    <d v="2099-12-31T08:00:00"/>
    <n v="1"/>
    <x v="1"/>
    <n v="0.1"/>
    <n v="9560"/>
    <n v="15167278.174803974"/>
    <n v="28092"/>
    <s v="PERP"/>
    <s v="LONG"/>
    <s v="PERP LONG"/>
    <n v="15195811.4264352"/>
    <n v="1589.52"/>
    <n v="0"/>
    <n v="0"/>
    <x v="3"/>
    <s v="ETH PERP LONG"/>
    <b v="1"/>
  </r>
  <r>
    <d v="2023-01-31T22:00:00"/>
    <s v="OKEX"/>
    <x v="5"/>
    <s v="O_P_EOS-USDT-SWAP"/>
    <n v="-5054"/>
    <n v="-53820.046000000002"/>
    <n v="1.0649"/>
    <n v="179.28547562700001"/>
    <x v="0"/>
    <d v="2099-12-31T08:00:00"/>
    <n v="1"/>
    <x v="5"/>
    <n v="10"/>
    <n v="-50540"/>
    <n v="-53740.044693754076"/>
    <n v="28092"/>
    <s v="PERP"/>
    <s v="SHORT"/>
    <s v="PERP SHORT"/>
    <n v="-53820.046000000002"/>
    <n v="1.0649"/>
    <n v="0"/>
    <n v="0"/>
    <x v="3"/>
    <s v="EOS PERP SHORT"/>
    <b v="1"/>
  </r>
  <r>
    <d v="2023-01-31T22:00:00"/>
    <s v="OKEX"/>
    <x v="5"/>
    <s v="O_F_BTC-USD_230331"/>
    <n v="-167993"/>
    <n v="-16799300"/>
    <n v="23320.9"/>
    <n v="-25.929810711999998"/>
    <x v="1"/>
    <d v="2023-03-31T08:00:00"/>
    <n v="0"/>
    <x v="0"/>
    <n v="100"/>
    <n v="-720.35384569206155"/>
    <n v="-16668472.151065769"/>
    <n v="58"/>
    <s v="Mar 23"/>
    <s v="SHORT"/>
    <s v="Mar 23 SHORT"/>
    <n v="-16967293"/>
    <n v="23554.109"/>
    <n v="0.01"/>
    <n v="-167993"/>
    <x v="3"/>
    <s v="BTC Mar 23 SHORT"/>
    <b v="1"/>
  </r>
  <r>
    <d v="2023-01-31T22:00:00"/>
    <s v="OKEX"/>
    <x v="5"/>
    <s v="O_F_BTC-USD_230630"/>
    <n v="-17378"/>
    <n v="-1737800"/>
    <n v="23570.5"/>
    <n v="-3.85649329"/>
    <x v="1"/>
    <d v="2023-06-30T08:00:00"/>
    <n v="0"/>
    <x v="0"/>
    <n v="100"/>
    <n v="-73.727752911478333"/>
    <n v="-1706007.4066585605"/>
    <n v="149"/>
    <s v="Jun 23"/>
    <s v="SHORT"/>
    <s v="Jun 23 SHORT"/>
    <n v="-1755178"/>
    <n v="23806.205000000002"/>
    <n v="0.01"/>
    <n v="-17378"/>
    <x v="3"/>
    <s v="BTC Jun 23 SHORT"/>
    <b v="1"/>
  </r>
  <r>
    <d v="2023-01-31T22:00:00"/>
    <s v="OKEX"/>
    <x v="5"/>
    <s v="O_F_ETH-USD_230331"/>
    <n v="-624126"/>
    <n v="-6241260"/>
    <n v="1599.36"/>
    <n v="23.905179443000002"/>
    <x v="1"/>
    <d v="2023-03-31T08:00:00"/>
    <n v="0"/>
    <x v="1"/>
    <n v="10"/>
    <n v="-3902.3484393757503"/>
    <n v="-6191213.840483699"/>
    <n v="58"/>
    <s v="Mar 23"/>
    <s v="SHORT"/>
    <s v="Mar 23 SHORT"/>
    <n v="-6303672.5999999996"/>
    <n v="1615.3535999999999"/>
    <n v="0.01"/>
    <n v="-62412.599999999627"/>
    <x v="3"/>
    <s v="ETH Mar 23 SHORT"/>
    <b v="1"/>
  </r>
  <r>
    <d v="2023-01-31T22:00:00"/>
    <s v="OKEX"/>
    <x v="5"/>
    <s v="O_P_LINK-USDT-SWAP"/>
    <n v="-17367"/>
    <n v="-121325.86199999999"/>
    <n v="6.9859999999999998"/>
    <n v="-806.09134445300003"/>
    <x v="0"/>
    <d v="2099-12-31T08:00:00"/>
    <n v="1"/>
    <x v="13"/>
    <n v="1"/>
    <n v="-17367"/>
    <n v="-120740.736289812"/>
    <n v="28092"/>
    <s v="PERP"/>
    <s v="SHORT"/>
    <s v="PERP SHORT"/>
    <n v="-121325.86199999999"/>
    <n v="6.9859999999999998"/>
    <n v="0"/>
    <n v="0"/>
    <x v="3"/>
    <s v="LINK PERP SHORT"/>
    <b v="1"/>
  </r>
  <r>
    <d v="2023-01-31T22:00:00"/>
    <s v="OKEX"/>
    <x v="5"/>
    <s v="O_F_BTC-USDT_230331"/>
    <n v="-41303"/>
    <n v="-9632148.5057046991"/>
    <n v="23320.7"/>
    <n v="-312839.57776762702"/>
    <x v="1"/>
    <d v="2023-03-31T08:00:00"/>
    <n v="1"/>
    <x v="0"/>
    <n v="0.01"/>
    <n v="-413.03000000000003"/>
    <n v="-9557218.4333110787"/>
    <n v="58"/>
    <s v="Mar 23"/>
    <s v="SHORT"/>
    <s v="Mar 23 SHORT"/>
    <n v="-9728469.9907617457"/>
    <n v="23553.906999999999"/>
    <n v="0.01"/>
    <n v="-96321.485057046637"/>
    <x v="3"/>
    <s v="BTC Mar 23 SHORT"/>
    <b v="1"/>
  </r>
  <r>
    <d v="2023-01-31T22:00:00"/>
    <s v="OKEX"/>
    <x v="5"/>
    <s v="O_F_BTC-USDT_230630"/>
    <n v="-6756"/>
    <n v="-1590193.4644563999"/>
    <n v="23537.5"/>
    <n v="-87018.485334162993"/>
    <x v="1"/>
    <d v="2023-06-30T08:00:00"/>
    <n v="1"/>
    <x v="0"/>
    <n v="0.01"/>
    <n v="-67.56"/>
    <n v="-1563290.020953675"/>
    <n v="149"/>
    <s v="Jun 23"/>
    <s v="SHORT"/>
    <s v="Jun 23 SHORT"/>
    <n v="-1606095.399100964"/>
    <n v="23772.875"/>
    <n v="0.01"/>
    <n v="-15901.934644564055"/>
    <x v="3"/>
    <s v="BTC Jun 23 SHORT"/>
    <b v="1"/>
  </r>
  <r>
    <d v="2023-01-31T22:00:00"/>
    <s v="OKEX"/>
    <x v="5"/>
    <s v="O_F_ETH-USDT_230331"/>
    <n v="-1982"/>
    <n v="-317046.67072436301"/>
    <n v="1599.63"/>
    <n v="2443.1259147549999"/>
    <x v="1"/>
    <d v="2023-03-31T08:00:00"/>
    <n v="1"/>
    <x v="1"/>
    <n v="0.1"/>
    <n v="-198.20000000000002"/>
    <n v="-314451.31111361377"/>
    <n v="58"/>
    <s v="Mar 23"/>
    <s v="SHORT"/>
    <s v="Mar 23 SHORT"/>
    <n v="-320217.13743160665"/>
    <n v="1615.6263000000001"/>
    <n v="0.01"/>
    <n v="-3170.4667072436423"/>
    <x v="3"/>
    <s v="ETH Mar 23 SHORT"/>
    <b v="1"/>
  </r>
  <r>
    <d v="2023-01-31T22:00:00"/>
    <s v="OKEX"/>
    <x v="5"/>
    <s v="O_F_ETH-USDT_230630"/>
    <n v="-6034"/>
    <n v="-971389.53847483196"/>
    <n v="1609.86"/>
    <n v="-5863.2377951190001"/>
    <x v="1"/>
    <d v="2023-06-30T08:00:00"/>
    <n v="1"/>
    <x v="1"/>
    <n v="0.1"/>
    <n v="-603.4"/>
    <n v="-957315.44463145582"/>
    <n v="149"/>
    <s v="Jun 23"/>
    <s v="SHORT"/>
    <s v="Jun 23 SHORT"/>
    <n v="-981103.43385958031"/>
    <n v="1625.9585999999999"/>
    <n v="0.01"/>
    <n v="-9713.8953847483499"/>
    <x v="3"/>
    <s v="ETH Jun 23 SHORT"/>
    <b v="1"/>
  </r>
  <r>
    <d v="2023-01-31T22:00:00"/>
    <s v="OKEX"/>
    <x v="6"/>
    <s v="O_P_AXS-USDT-SWAP"/>
    <n v="17516"/>
    <n v="18917.280281889001"/>
    <n v="10.8"/>
    <n v="-11970.438362839999"/>
    <x v="0"/>
    <d v="2099-12-31T08:00:00"/>
    <n v="1"/>
    <x v="2"/>
    <n v="0.1"/>
    <n v="1751.6000000000001"/>
    <n v="18917.280000000002"/>
    <n v="28092"/>
    <s v="PERP"/>
    <s v="LONG"/>
    <s v="PERP LONG"/>
    <n v="18917.280281889001"/>
    <n v="10.8"/>
    <n v="0"/>
    <n v="0"/>
    <x v="3"/>
    <s v="AXS PERP LONG"/>
    <b v="1"/>
  </r>
  <r>
    <d v="2023-01-31T22:00:00"/>
    <s v="ED&amp;F"/>
    <x v="7"/>
    <s v="ETHG3"/>
    <n v="-474"/>
    <n v="-37837050"/>
    <n v="1596.5"/>
    <n v="0"/>
    <x v="2"/>
    <d v="2023-02-25T00:00:00"/>
    <n v="1"/>
    <x v="1"/>
    <n v="50"/>
    <n v="-23700"/>
    <n v="-37600888.362223238"/>
    <n v="24"/>
    <s v="CME Feb 23"/>
    <s v="SHORT"/>
    <s v="CME Feb 23 SHORT"/>
    <n v="-38215420.5"/>
    <n v="1612.4649999999999"/>
    <n v="0.01"/>
    <n v="-378370.5"/>
    <x v="4"/>
    <s v="ETH CME Feb 23 SHORT"/>
    <b v="1"/>
  </r>
  <r>
    <d v="2023-01-31T22:00:00"/>
    <s v="ED&amp;F"/>
    <x v="7"/>
    <s v="BTCG3"/>
    <n v="-488"/>
    <n v="-56730000"/>
    <n v="23250"/>
    <n v="0"/>
    <x v="2"/>
    <d v="2023-02-25T00:00:00"/>
    <n v="1"/>
    <x v="0"/>
    <n v="5"/>
    <n v="-2440"/>
    <n v="-56459852.740186013"/>
    <n v="24"/>
    <s v="CME Feb 23"/>
    <s v="SHORT"/>
    <s v="CME Feb 23 SHORT"/>
    <n v="-57297300"/>
    <n v="23482.5"/>
    <n v="0.01"/>
    <n v="-567300"/>
    <x v="4"/>
    <s v="BTC CME Feb 23 SHORT"/>
    <b v="1"/>
  </r>
  <r>
    <d v="2023-01-31T22:00:00"/>
    <s v="ED&amp;F"/>
    <x v="7"/>
    <s v="ETHH3"/>
    <n v="-3"/>
    <n v="-239775"/>
    <n v="1598.5"/>
    <n v="0"/>
    <x v="2"/>
    <d v="2023-04-01T00:00:00"/>
    <n v="1"/>
    <x v="1"/>
    <n v="50"/>
    <n v="-150"/>
    <n v="-237980.30609002052"/>
    <n v="59"/>
    <s v="CME Mar 23"/>
    <s v="SHORT"/>
    <s v="CME Mar 23 SHORT"/>
    <n v="-242172.75"/>
    <n v="1614.4850000000001"/>
    <n v="0.01"/>
    <n v="-2397.75"/>
    <x v="4"/>
    <s v="ETH CME Mar 23 SHORT"/>
    <b v="1"/>
  </r>
  <r>
    <d v="2023-01-31T22:00:00"/>
    <s v="ED&amp;F"/>
    <x v="7"/>
    <s v="BTCH3"/>
    <n v="-25"/>
    <n v="-2921875"/>
    <n v="23375"/>
    <n v="0"/>
    <x v="2"/>
    <d v="2023-04-01T00:00:00"/>
    <n v="1"/>
    <x v="0"/>
    <n v="5"/>
    <n v="-125"/>
    <n v="-2892410.4887390374"/>
    <n v="59"/>
    <s v="CME Mar 23"/>
    <s v="SHORT"/>
    <s v="CME Mar 23 SHORT"/>
    <n v="-2951093.75"/>
    <n v="23608.75"/>
    <n v="0.01"/>
    <n v="-29218.75"/>
    <x v="4"/>
    <s v="BTC CME Mar 23 SHORT"/>
    <b v="1"/>
  </r>
  <r>
    <d v="2023-02-01T00:00:00"/>
    <s v="BINANCE"/>
    <x v="8"/>
    <s v="AAVE"/>
    <n v="1002.34652549"/>
    <n v="83213.709588796002"/>
    <n v="83.018903615310805"/>
    <n v="0"/>
    <x v="3"/>
    <d v="2023-02-01T00:00:00"/>
    <n v="1"/>
    <x v="15"/>
    <n v="1"/>
    <n v="1002.34652549"/>
    <n v="83213.709588795988"/>
    <n v="0"/>
    <s v="COIN"/>
    <s v="LONG"/>
    <s v="COIN LONG"/>
    <n v="83213.709588796002"/>
    <n v="83.018903615310805"/>
    <n v="0"/>
    <n v="0"/>
    <x v="0"/>
    <s v="AAVE COIN LONG"/>
    <b v="1"/>
  </r>
  <r>
    <d v="2023-02-01T00:00:00"/>
    <s v="BINANCE"/>
    <x v="8"/>
    <s v="ADA"/>
    <n v="243667.68909999999"/>
    <n v="95255.993245409205"/>
    <n v="0.39092582852179703"/>
    <n v="0"/>
    <x v="3"/>
    <d v="2023-02-01T00:00:00"/>
    <n v="1"/>
    <x v="16"/>
    <n v="1"/>
    <n v="243667.68909999999"/>
    <n v="95255.993245409147"/>
    <n v="0"/>
    <s v="COIN"/>
    <s v="LONG"/>
    <s v="COIN LONG"/>
    <n v="95255.993245409205"/>
    <n v="0.39092582852179703"/>
    <n v="0"/>
    <n v="0"/>
    <x v="0"/>
    <s v="ADA COIN LONG"/>
    <b v="1"/>
  </r>
  <r>
    <d v="2023-02-01T00:00:00"/>
    <s v="BINANCE"/>
    <x v="8"/>
    <s v="ALGO"/>
    <n v="195456.88590200001"/>
    <n v="47340.809412011396"/>
    <n v="0.24220589207457"/>
    <n v="0"/>
    <x v="3"/>
    <d v="2023-02-01T00:00:00"/>
    <n v="1"/>
    <x v="17"/>
    <n v="1"/>
    <n v="195456.88590200001"/>
    <n v="47340.809412011353"/>
    <n v="0"/>
    <s v="COIN"/>
    <s v="LONG"/>
    <s v="COIN LONG"/>
    <n v="47340.809412011396"/>
    <n v="0.24220589207457"/>
    <n v="0"/>
    <n v="0"/>
    <x v="0"/>
    <s v="ALGO COIN LONG"/>
    <b v="1"/>
  </r>
  <r>
    <d v="2023-02-01T00:00:00"/>
    <s v="BINANCE"/>
    <x v="8"/>
    <s v="ATOM"/>
    <n v="4.2548999999999998E-3"/>
    <n v="5.6927690282454202E-2"/>
    <n v="13.3793250798971"/>
    <n v="0"/>
    <x v="3"/>
    <d v="2023-02-01T00:00:00"/>
    <n v="1"/>
    <x v="14"/>
    <n v="1"/>
    <n v="4.2548999999999998E-3"/>
    <n v="5.6927690282454167E-2"/>
    <n v="0"/>
    <s v="COIN"/>
    <s v="LONG"/>
    <s v="COIN LONG"/>
    <n v="5.6927690282454202E-2"/>
    <n v="13.3793250798971"/>
    <n v="0"/>
    <n v="0"/>
    <x v="0"/>
    <s v="ATOM COIN LONG"/>
    <b v="1"/>
  </r>
  <r>
    <d v="2023-02-01T00:00:00"/>
    <s v="BINANCE"/>
    <x v="8"/>
    <s v="AVAX"/>
    <n v="2344.5468308099998"/>
    <n v="46526.3567362428"/>
    <n v="19.844498785366"/>
    <n v="0"/>
    <x v="3"/>
    <d v="2023-02-01T00:00:00"/>
    <n v="1"/>
    <x v="11"/>
    <n v="1"/>
    <n v="2344.5468308099998"/>
    <n v="46526.356736242742"/>
    <n v="0"/>
    <s v="COIN"/>
    <s v="LONG"/>
    <s v="COIN LONG"/>
    <n v="46526.3567362428"/>
    <n v="19.844498785366"/>
    <n v="0"/>
    <n v="0"/>
    <x v="0"/>
    <s v="AVAX COIN LONG"/>
    <b v="1"/>
  </r>
  <r>
    <d v="2023-02-01T00:00:00"/>
    <s v="BINANCE"/>
    <x v="8"/>
    <s v="BAT"/>
    <n v="79568.054453889999"/>
    <n v="20114.273546725599"/>
    <n v="0.25279333125308401"/>
    <n v="0"/>
    <x v="3"/>
    <d v="2023-02-01T00:00:00"/>
    <n v="1"/>
    <x v="18"/>
    <n v="1"/>
    <n v="79568.054453889999"/>
    <n v="20114.273546725643"/>
    <n v="0"/>
    <s v="COIN"/>
    <s v="LONG"/>
    <s v="COIN LONG"/>
    <n v="20114.273546725599"/>
    <n v="0.25279333125308401"/>
    <n v="0"/>
    <n v="0"/>
    <x v="0"/>
    <s v="BAT COIN LONG"/>
    <b v="1"/>
  </r>
  <r>
    <d v="2023-02-01T00:00:00"/>
    <s v="BINANCE"/>
    <x v="8"/>
    <s v="BCH"/>
    <n v="355.10526786999998"/>
    <n v="47369.8817948008"/>
    <n v="133.396730718572"/>
    <n v="0"/>
    <x v="3"/>
    <d v="2023-02-01T00:00:00"/>
    <n v="1"/>
    <x v="3"/>
    <n v="1"/>
    <n v="355.10526786999998"/>
    <n v="47369.881794800764"/>
    <n v="0"/>
    <s v="COIN"/>
    <s v="LONG"/>
    <s v="COIN LONG"/>
    <n v="47369.8817948008"/>
    <n v="133.396730718572"/>
    <n v="0"/>
    <n v="0"/>
    <x v="0"/>
    <s v="BCH COIN LONG"/>
    <b v="1"/>
  </r>
  <r>
    <d v="2023-02-01T00:00:00"/>
    <s v="BINANCE"/>
    <x v="8"/>
    <s v="BTC"/>
    <n v="94.804366939999994"/>
    <n v="2193705.16252416"/>
    <n v="23139.283909912301"/>
    <n v="0"/>
    <x v="3"/>
    <d v="2023-02-01T00:00:00"/>
    <n v="1"/>
    <x v="0"/>
    <n v="1"/>
    <n v="94.804366939999994"/>
    <n v="2193705.1625241637"/>
    <n v="0"/>
    <s v="COIN"/>
    <s v="LONG"/>
    <s v="COIN LONG"/>
    <n v="2193705.16252416"/>
    <n v="23139.283909912301"/>
    <n v="0"/>
    <n v="0"/>
    <x v="0"/>
    <s v="BTC COIN LONG"/>
    <b v="1"/>
  </r>
  <r>
    <d v="2023-02-01T00:00:00"/>
    <s v="BINANCE"/>
    <x v="8"/>
    <s v="BUSD"/>
    <n v="135.05329288999999"/>
    <n v="135.113724406415"/>
    <n v="1.00044746422039"/>
    <n v="0"/>
    <x v="3"/>
    <d v="2023-02-01T00:00:00"/>
    <n v="1"/>
    <x v="19"/>
    <n v="1"/>
    <n v="135.05329288999999"/>
    <n v="135.11372440641412"/>
    <n v="0"/>
    <s v="COIN"/>
    <s v="LONG"/>
    <s v="COIN LONG"/>
    <n v="135.113724406415"/>
    <n v="1.00044746422039"/>
    <n v="0"/>
    <n v="0"/>
    <x v="0"/>
    <s v="BUSD COIN LONG"/>
    <b v="1"/>
  </r>
  <r>
    <d v="2023-02-01T00:00:00"/>
    <s v="BINANCE"/>
    <x v="8"/>
    <s v="COMP"/>
    <n v="2081.9485408300002"/>
    <n v="108385.175432875"/>
    <n v="52.059488170474197"/>
    <n v="0"/>
    <x v="3"/>
    <d v="2023-02-01T00:00:00"/>
    <n v="1"/>
    <x v="12"/>
    <n v="1"/>
    <n v="2081.9485408300002"/>
    <n v="108385.1754328754"/>
    <n v="0"/>
    <s v="COIN"/>
    <s v="LONG"/>
    <s v="COIN LONG"/>
    <n v="108385.175432875"/>
    <n v="52.059488170474197"/>
    <n v="0"/>
    <n v="0"/>
    <x v="0"/>
    <s v="COMP COIN LONG"/>
    <b v="1"/>
  </r>
  <r>
    <d v="2023-02-01T00:00:00"/>
    <s v="BINANCE"/>
    <x v="8"/>
    <s v="CRV"/>
    <n v="1.5637979999999999E-2"/>
    <n v="1.5927263172540802E-2"/>
    <n v="1.01849875575622"/>
    <n v="0"/>
    <x v="3"/>
    <d v="2023-02-01T00:00:00"/>
    <n v="1"/>
    <x v="20"/>
    <n v="1"/>
    <n v="1.5637979999999999E-2"/>
    <n v="1.5927263172540652E-2"/>
    <n v="0"/>
    <s v="COIN"/>
    <s v="LONG"/>
    <s v="COIN LONG"/>
    <n v="1.5927263172540802E-2"/>
    <n v="1.01849875575622"/>
    <n v="0"/>
    <n v="0"/>
    <x v="0"/>
    <s v="CRV COIN LONG"/>
    <b v="1"/>
  </r>
  <r>
    <d v="2023-02-01T00:00:00"/>
    <s v="BINANCE"/>
    <x v="8"/>
    <s v="DASH"/>
    <n v="876.23241947999998"/>
    <n v="52700.861778082501"/>
    <n v="60.144843544316501"/>
    <n v="0"/>
    <x v="3"/>
    <d v="2023-02-01T00:00:00"/>
    <n v="1"/>
    <x v="21"/>
    <n v="1"/>
    <n v="876.23241947999998"/>
    <n v="52700.861778082508"/>
    <n v="0"/>
    <s v="COIN"/>
    <s v="LONG"/>
    <s v="COIN LONG"/>
    <n v="52700.861778082501"/>
    <n v="60.144843544316501"/>
    <n v="0"/>
    <n v="0"/>
    <x v="0"/>
    <s v="DASH COIN LONG"/>
    <b v="1"/>
  </r>
  <r>
    <d v="2023-02-01T00:00:00"/>
    <s v="BINANCE"/>
    <x v="8"/>
    <s v="DOGE"/>
    <n v="333193.63023370999"/>
    <n v="32042.344301761201"/>
    <n v="9.6167337530690303E-2"/>
    <n v="0"/>
    <x v="3"/>
    <d v="2023-02-01T00:00:00"/>
    <n v="1"/>
    <x v="22"/>
    <n v="1"/>
    <n v="333193.63023370999"/>
    <n v="32042.344301761204"/>
    <n v="0"/>
    <s v="COIN"/>
    <s v="LONG"/>
    <s v="COIN LONG"/>
    <n v="32042.344301761201"/>
    <n v="9.6167337530690303E-2"/>
    <n v="0"/>
    <n v="0"/>
    <x v="0"/>
    <s v="DOGE COIN LONG"/>
    <b v="1"/>
  </r>
  <r>
    <d v="2023-02-01T00:00:00"/>
    <s v="BINANCE"/>
    <x v="8"/>
    <s v="DOT"/>
    <n v="10123.184660299999"/>
    <n v="63415.366087627801"/>
    <n v="6.2643691897000799"/>
    <n v="0"/>
    <x v="3"/>
    <d v="2023-02-01T00:00:00"/>
    <n v="1"/>
    <x v="23"/>
    <n v="1"/>
    <n v="10123.184660299999"/>
    <n v="63415.366087627786"/>
    <n v="0"/>
    <s v="COIN"/>
    <s v="LONG"/>
    <s v="COIN LONG"/>
    <n v="63415.366087627801"/>
    <n v="6.2643691897000799"/>
    <n v="0"/>
    <n v="0"/>
    <x v="0"/>
    <s v="DOT COIN LONG"/>
    <b v="1"/>
  </r>
  <r>
    <d v="2023-02-01T00:00:00"/>
    <s v="BINANCE"/>
    <x v="8"/>
    <s v="ENJ"/>
    <n v="34530.939946099999"/>
    <n v="15716.345687862"/>
    <n v="0.45513807942656698"/>
    <n v="0"/>
    <x v="3"/>
    <d v="2023-02-01T00:00:00"/>
    <n v="1"/>
    <x v="24"/>
    <n v="1"/>
    <n v="34530.939946099999"/>
    <n v="15716.345687862076"/>
    <n v="0"/>
    <s v="COIN"/>
    <s v="LONG"/>
    <s v="COIN LONG"/>
    <n v="15716.345687862"/>
    <n v="0.45513807942656698"/>
    <n v="0"/>
    <n v="0"/>
    <x v="0"/>
    <s v="ENJ COIN LONG"/>
    <b v="1"/>
  </r>
  <r>
    <d v="2023-02-01T00:00:00"/>
    <s v="BINANCE"/>
    <x v="8"/>
    <s v="EOS"/>
    <n v="107580.57515999999"/>
    <n v="114392.261916862"/>
    <n v="1.06331706952422"/>
    <n v="0"/>
    <x v="3"/>
    <d v="2023-02-01T00:00:00"/>
    <n v="1"/>
    <x v="5"/>
    <n v="1"/>
    <n v="107580.57515999999"/>
    <n v="114392.26191686129"/>
    <n v="0"/>
    <s v="COIN"/>
    <s v="LONG"/>
    <s v="COIN LONG"/>
    <n v="114392.261916862"/>
    <n v="1.06331706952422"/>
    <n v="0"/>
    <n v="0"/>
    <x v="0"/>
    <s v="EOS COIN LONG"/>
    <b v="1"/>
  </r>
  <r>
    <d v="2023-02-01T00:00:00"/>
    <s v="BINANCE"/>
    <x v="8"/>
    <s v="ETC"/>
    <n v="158.072484"/>
    <n v="3431.2731551820302"/>
    <n v="21.706960429507902"/>
    <n v="0"/>
    <x v="3"/>
    <d v="2023-02-01T00:00:00"/>
    <n v="1"/>
    <x v="4"/>
    <n v="1"/>
    <n v="158.072484"/>
    <n v="3431.2731551820211"/>
    <n v="0"/>
    <s v="COIN"/>
    <s v="LONG"/>
    <s v="COIN LONG"/>
    <n v="3431.2731551820302"/>
    <n v="21.706960429507902"/>
    <n v="0"/>
    <n v="0"/>
    <x v="0"/>
    <s v="ETC COIN LONG"/>
    <b v="1"/>
  </r>
  <r>
    <d v="2023-02-01T00:00:00"/>
    <s v="BINANCE"/>
    <x v="8"/>
    <s v="ETH"/>
    <n v="681.85555911999995"/>
    <n v="1081787.96445706"/>
    <n v="1586.5353739334701"/>
    <n v="0"/>
    <x v="3"/>
    <d v="2023-02-01T00:00:00"/>
    <n v="1"/>
    <x v="1"/>
    <n v="1"/>
    <n v="681.85555911999995"/>
    <n v="1081787.9644570644"/>
    <n v="0"/>
    <s v="COIN"/>
    <s v="LONG"/>
    <s v="COIN LONG"/>
    <n v="1081787.96445706"/>
    <n v="1586.5353739334701"/>
    <n v="0"/>
    <n v="0"/>
    <x v="0"/>
    <s v="ETH COIN LONG"/>
    <b v="1"/>
  </r>
  <r>
    <d v="2023-02-01T00:00:00"/>
    <s v="BINANCE"/>
    <x v="8"/>
    <s v="EUR"/>
    <n v="787185.38909020997"/>
    <n v="855048.64148367604"/>
    <n v="1.0862099999999999"/>
    <n v="0"/>
    <x v="3"/>
    <d v="2023-02-01T00:00:00"/>
    <n v="1"/>
    <x v="25"/>
    <n v="1"/>
    <n v="787185.38909020997"/>
    <n v="855048.64148367685"/>
    <n v="0"/>
    <s v="CASH"/>
    <s v="LONG"/>
    <s v="CASH LONG"/>
    <n v="855048.64148367604"/>
    <n v="1.0862099999999999"/>
    <n v="0"/>
    <n v="0"/>
    <x v="0"/>
    <s v="EUR CASH LONG"/>
    <b v="1"/>
  </r>
  <r>
    <d v="2023-02-01T00:00:00"/>
    <s v="BINANCE"/>
    <x v="8"/>
    <s v="FIL"/>
    <n v="0.19800000000000001"/>
    <n v="1.0363876267919601"/>
    <n v="5.2342809433937401"/>
    <n v="0"/>
    <x v="3"/>
    <d v="2023-02-01T00:00:00"/>
    <n v="1"/>
    <x v="26"/>
    <n v="1"/>
    <n v="0.19800000000000001"/>
    <n v="1.0363876267919605"/>
    <n v="0"/>
    <s v="COIN"/>
    <s v="LONG"/>
    <s v="COIN LONG"/>
    <n v="1.0363876267919601"/>
    <n v="5.2342809433937401"/>
    <n v="0"/>
    <n v="0"/>
    <x v="0"/>
    <s v="FIL COIN LONG"/>
    <b v="1"/>
  </r>
  <r>
    <d v="2023-02-01T00:00:00"/>
    <s v="BINANCE"/>
    <x v="8"/>
    <s v="FTM"/>
    <n v="255687.2230036"/>
    <n v="137583.797120884"/>
    <n v="0.538094142932388"/>
    <n v="0"/>
    <x v="3"/>
    <d v="2023-02-01T00:00:00"/>
    <n v="1"/>
    <x v="27"/>
    <n v="1"/>
    <n v="255687.2230036"/>
    <n v="137583.7971208845"/>
    <n v="0"/>
    <s v="COIN"/>
    <s v="LONG"/>
    <s v="COIN LONG"/>
    <n v="137583.797120884"/>
    <n v="0.538094142932388"/>
    <n v="0"/>
    <n v="0"/>
    <x v="0"/>
    <s v="FTM COIN LONG"/>
    <b v="1"/>
  </r>
  <r>
    <d v="2023-02-01T00:00:00"/>
    <s v="BINANCE"/>
    <x v="8"/>
    <s v="GRT"/>
    <n v="185231.88873999999"/>
    <n v="16453.1895372295"/>
    <n v="8.8824821952358302E-2"/>
    <n v="0"/>
    <x v="3"/>
    <d v="2023-02-01T00:00:00"/>
    <n v="1"/>
    <x v="28"/>
    <n v="1"/>
    <n v="185231.88873999999"/>
    <n v="16453.18953722954"/>
    <n v="0"/>
    <s v="COIN"/>
    <s v="LONG"/>
    <s v="COIN LONG"/>
    <n v="16453.1895372295"/>
    <n v="8.8824821952358302E-2"/>
    <n v="0"/>
    <n v="0"/>
    <x v="0"/>
    <s v="GRT COIN LONG"/>
    <b v="1"/>
  </r>
  <r>
    <d v="2023-02-01T00:00:00"/>
    <s v="BINANCE"/>
    <x v="8"/>
    <s v="HBAR"/>
    <n v="461681.33700806001"/>
    <n v="29814.052309566501"/>
    <n v="6.4577122616169505E-2"/>
    <n v="0"/>
    <x v="3"/>
    <d v="2023-02-01T00:00:00"/>
    <n v="1"/>
    <x v="29"/>
    <n v="1"/>
    <n v="461681.33700806001"/>
    <n v="29814.052309566567"/>
    <n v="0"/>
    <s v="COIN"/>
    <s v="LONG"/>
    <s v="COIN LONG"/>
    <n v="29814.052309566501"/>
    <n v="6.4577122616169505E-2"/>
    <n v="0"/>
    <n v="0"/>
    <x v="0"/>
    <s v="HBAR COIN LONG"/>
    <b v="1"/>
  </r>
  <r>
    <d v="2023-02-01T00:00:00"/>
    <s v="BINANCE"/>
    <x v="8"/>
    <s v="LINK"/>
    <n v="4746.5160816199996"/>
    <n v="32999.242615663701"/>
    <n v="6.95230818735602"/>
    <n v="0"/>
    <x v="3"/>
    <d v="2023-02-01T00:00:00"/>
    <n v="1"/>
    <x v="13"/>
    <n v="1"/>
    <n v="4746.5160816199996"/>
    <n v="32999.242615663738"/>
    <n v="0"/>
    <s v="COIN"/>
    <s v="LONG"/>
    <s v="COIN LONG"/>
    <n v="32999.242615663701"/>
    <n v="6.95230818735602"/>
    <n v="0"/>
    <n v="0"/>
    <x v="0"/>
    <s v="LINK COIN LONG"/>
    <b v="1"/>
  </r>
  <r>
    <d v="2023-02-01T00:00:00"/>
    <s v="BINANCE"/>
    <x v="8"/>
    <s v="LTC"/>
    <n v="700.07531316999996"/>
    <n v="66022.782202881295"/>
    <n v="94.308113656978804"/>
    <n v="0"/>
    <x v="3"/>
    <d v="2023-02-01T00:00:00"/>
    <n v="1"/>
    <x v="6"/>
    <n v="1"/>
    <n v="700.07531316999996"/>
    <n v="66022.782202881383"/>
    <n v="0"/>
    <s v="COIN"/>
    <s v="LONG"/>
    <s v="COIN LONG"/>
    <n v="66022.782202881295"/>
    <n v="94.308113656978804"/>
    <n v="0"/>
    <n v="0"/>
    <x v="0"/>
    <s v="LTC COIN LONG"/>
    <b v="1"/>
  </r>
  <r>
    <d v="2023-02-01T00:00:00"/>
    <s v="BINANCE"/>
    <x v="8"/>
    <s v="MANA"/>
    <n v="30066.945748679998"/>
    <n v="22572.397287124699"/>
    <n v="0.75073795242789898"/>
    <n v="0"/>
    <x v="3"/>
    <d v="2023-02-01T00:00:00"/>
    <n v="1"/>
    <x v="30"/>
    <n v="1"/>
    <n v="30066.945748679998"/>
    <n v="22572.397287124742"/>
    <n v="0"/>
    <s v="COIN"/>
    <s v="LONG"/>
    <s v="COIN LONG"/>
    <n v="22572.397287124699"/>
    <n v="0.75073795242789898"/>
    <n v="0"/>
    <n v="0"/>
    <x v="0"/>
    <s v="MANA COIN LONG"/>
    <b v="1"/>
  </r>
  <r>
    <d v="2023-02-01T00:00:00"/>
    <s v="BINANCE"/>
    <x v="8"/>
    <s v="MATIC"/>
    <n v="49962.868474590003"/>
    <n v="55525.362142432503"/>
    <n v="1.1113325523067501"/>
    <n v="0"/>
    <x v="3"/>
    <d v="2023-02-01T00:00:00"/>
    <n v="1"/>
    <x v="31"/>
    <n v="1"/>
    <n v="49962.868474590003"/>
    <n v="55525.362142432568"/>
    <n v="0"/>
    <s v="COIN"/>
    <s v="LONG"/>
    <s v="COIN LONG"/>
    <n v="55525.362142432503"/>
    <n v="1.1113325523067501"/>
    <n v="0"/>
    <n v="0"/>
    <x v="0"/>
    <s v="MATIC COIN LONG"/>
    <b v="1"/>
  </r>
  <r>
    <d v="2023-02-01T00:00:00"/>
    <s v="BINANCE"/>
    <x v="8"/>
    <s v="MKR"/>
    <n v="9.9008125000000007"/>
    <n v="6487.0514406310804"/>
    <n v="655.20394822456001"/>
    <n v="0"/>
    <x v="3"/>
    <d v="2023-02-01T00:00:00"/>
    <n v="1"/>
    <x v="7"/>
    <n v="1"/>
    <n v="9.9008125000000007"/>
    <n v="6487.0514406310767"/>
    <n v="0"/>
    <s v="COIN"/>
    <s v="LONG"/>
    <s v="COIN LONG"/>
    <n v="6487.0514406310804"/>
    <n v="655.20394822456001"/>
    <n v="0"/>
    <n v="0"/>
    <x v="0"/>
    <s v="MKR COIN LONG"/>
    <b v="1"/>
  </r>
  <r>
    <d v="2023-02-01T00:00:00"/>
    <s v="BINANCE"/>
    <x v="8"/>
    <s v="OMG"/>
    <n v="20735.4498193"/>
    <n v="29028.1541052256"/>
    <n v="1.3999288348308201"/>
    <n v="0"/>
    <x v="3"/>
    <d v="2023-02-01T00:00:00"/>
    <n v="1"/>
    <x v="8"/>
    <n v="1"/>
    <n v="20735.4498193"/>
    <n v="29028.154105225589"/>
    <n v="0"/>
    <s v="COIN"/>
    <s v="LONG"/>
    <s v="COIN LONG"/>
    <n v="29028.1541052256"/>
    <n v="1.3999288348308201"/>
    <n v="0"/>
    <n v="0"/>
    <x v="0"/>
    <s v="OMG COIN LONG"/>
    <b v="1"/>
  </r>
  <r>
    <d v="2023-02-01T00:00:00"/>
    <s v="BINANCE"/>
    <x v="8"/>
    <s v="OXT"/>
    <n v="355417.71741952002"/>
    <n v="34160.6734884283"/>
    <n v="9.6114154737273694E-2"/>
    <n v="0"/>
    <x v="3"/>
    <d v="2023-02-01T00:00:00"/>
    <n v="1"/>
    <x v="32"/>
    <n v="1"/>
    <n v="355417.71741952002"/>
    <n v="34160.673488428365"/>
    <n v="0"/>
    <s v="COIN"/>
    <s v="LONG"/>
    <s v="COIN LONG"/>
    <n v="34160.6734884283"/>
    <n v="9.6114154737273694E-2"/>
    <n v="0"/>
    <n v="0"/>
    <x v="0"/>
    <s v="OXT COIN LONG"/>
    <b v="1"/>
  </r>
  <r>
    <d v="2023-02-01T00:00:00"/>
    <s v="BINANCE"/>
    <x v="8"/>
    <s v="SHIB"/>
    <n v="10151639201.25"/>
    <n v="119933.87329757299"/>
    <n v="1.18142371808097E-5"/>
    <n v="0"/>
    <x v="3"/>
    <d v="2023-02-01T00:00:00"/>
    <n v="1"/>
    <x v="33"/>
    <n v="1"/>
    <n v="10151639201.25"/>
    <n v="119933.87329757304"/>
    <n v="0"/>
    <s v="COIN"/>
    <s v="LONG"/>
    <s v="COIN LONG"/>
    <n v="119933.87329757299"/>
    <n v="1.18142371808097E-5"/>
    <n v="0"/>
    <n v="0"/>
    <x v="0"/>
    <s v="SHIB COIN LONG"/>
    <b v="1"/>
  </r>
  <r>
    <d v="2023-02-01T00:00:00"/>
    <s v="BINANCE"/>
    <x v="8"/>
    <s v="SOL"/>
    <n v="5221.1803612800004"/>
    <n v="125060.566930669"/>
    <n v="23.9525467953783"/>
    <n v="0"/>
    <x v="3"/>
    <d v="2023-02-01T00:00:00"/>
    <n v="1"/>
    <x v="34"/>
    <n v="1"/>
    <n v="5221.1803612800004"/>
    <n v="125060.56693066939"/>
    <n v="0"/>
    <s v="COIN"/>
    <s v="LONG"/>
    <s v="COIN LONG"/>
    <n v="125060.566930669"/>
    <n v="23.9525467953783"/>
    <n v="0"/>
    <n v="0"/>
    <x v="0"/>
    <s v="SOL COIN LONG"/>
    <b v="1"/>
  </r>
  <r>
    <d v="2023-02-01T00:00:00"/>
    <s v="BINANCE"/>
    <x v="8"/>
    <s v="SUSHI"/>
    <n v="20672.645938630001"/>
    <n v="26133.4485995658"/>
    <n v="1.26415596131946"/>
    <n v="0"/>
    <x v="3"/>
    <d v="2023-02-01T00:00:00"/>
    <n v="1"/>
    <x v="35"/>
    <n v="1"/>
    <n v="20672.645938630001"/>
    <n v="26133.44859956564"/>
    <n v="0"/>
    <s v="COIN"/>
    <s v="LONG"/>
    <s v="COIN LONG"/>
    <n v="26133.4485995658"/>
    <n v="1.26415596131946"/>
    <n v="0"/>
    <n v="0"/>
    <x v="0"/>
    <s v="SUSHI COIN LONG"/>
    <b v="1"/>
  </r>
  <r>
    <d v="2023-02-01T00:00:00"/>
    <s v="BINANCE"/>
    <x v="8"/>
    <s v="TRX"/>
    <n v="248.9"/>
    <n v="15.486603729939301"/>
    <n v="6.2220183728161203E-2"/>
    <n v="0"/>
    <x v="3"/>
    <d v="2023-02-01T00:00:00"/>
    <n v="1"/>
    <x v="36"/>
    <n v="1"/>
    <n v="248.9"/>
    <n v="15.486603729939324"/>
    <n v="0"/>
    <s v="COIN"/>
    <s v="LONG"/>
    <s v="COIN LONG"/>
    <n v="15.486603729939301"/>
    <n v="6.2220183728161203E-2"/>
    <n v="0"/>
    <n v="0"/>
    <x v="0"/>
    <s v="TRX COIN LONG"/>
    <b v="1"/>
  </r>
  <r>
    <d v="2023-02-01T00:00:00"/>
    <s v="BINANCE"/>
    <x v="8"/>
    <s v="UNI"/>
    <n v="5254.8797593899999"/>
    <n v="34514.210719335701"/>
    <n v="6.5680305353632402"/>
    <n v="0"/>
    <x v="3"/>
    <d v="2023-02-01T00:00:00"/>
    <n v="1"/>
    <x v="37"/>
    <n v="1"/>
    <n v="5254.8797593899999"/>
    <n v="34514.210719335759"/>
    <n v="0"/>
    <s v="COIN"/>
    <s v="LONG"/>
    <s v="COIN LONG"/>
    <n v="34514.210719335701"/>
    <n v="6.5680305353632402"/>
    <n v="0"/>
    <n v="0"/>
    <x v="0"/>
    <s v="UNI COIN LONG"/>
    <b v="1"/>
  </r>
  <r>
    <d v="2023-02-01T00:00:00"/>
    <s v="BINANCE"/>
    <x v="8"/>
    <s v="USDT"/>
    <n v="621004.17483487003"/>
    <n v="621076.68477399403"/>
    <n v="1.00011676240202"/>
    <n v="0"/>
    <x v="3"/>
    <d v="2023-02-01T00:00:00"/>
    <n v="1"/>
    <x v="38"/>
    <n v="1"/>
    <n v="621004.17483487003"/>
    <n v="621076.68477398821"/>
    <n v="0"/>
    <s v="COIN"/>
    <s v="LONG"/>
    <s v="COIN LONG"/>
    <n v="621076.68477399403"/>
    <n v="1.00011676240202"/>
    <n v="0"/>
    <n v="0"/>
    <x v="0"/>
    <s v="USDT COIN LONG"/>
    <b v="1"/>
  </r>
  <r>
    <d v="2023-02-01T00:00:00"/>
    <s v="BINANCE"/>
    <x v="8"/>
    <s v="XLM"/>
    <n v="895873.24522429996"/>
    <n v="81297.746366252599"/>
    <n v="9.0746929657329001E-2"/>
    <n v="0"/>
    <x v="3"/>
    <d v="2023-02-01T00:00:00"/>
    <n v="1"/>
    <x v="39"/>
    <n v="1"/>
    <n v="895873.24522429996"/>
    <n v="81297.746366252599"/>
    <n v="0"/>
    <s v="COIN"/>
    <s v="LONG"/>
    <s v="COIN LONG"/>
    <n v="81297.746366252599"/>
    <n v="9.0746929657329001E-2"/>
    <n v="0"/>
    <n v="0"/>
    <x v="0"/>
    <s v="XLM COIN LONG"/>
    <b v="1"/>
  </r>
  <r>
    <d v="2023-02-01T00:00:00"/>
    <s v="BINANCE"/>
    <x v="8"/>
    <s v="XRP"/>
    <n v="29153"/>
    <n v="11847.4511587911"/>
    <n v="0.40638874760028598"/>
    <n v="0"/>
    <x v="3"/>
    <d v="2023-02-01T00:00:00"/>
    <n v="1"/>
    <x v="40"/>
    <n v="1"/>
    <n v="29153"/>
    <n v="11847.451158791137"/>
    <n v="0"/>
    <s v="COIN"/>
    <s v="LONG"/>
    <s v="COIN LONG"/>
    <n v="11847.4511587911"/>
    <n v="0.40638874760028598"/>
    <n v="0"/>
    <n v="0"/>
    <x v="0"/>
    <s v="XRP COIN LONG"/>
    <b v="1"/>
  </r>
  <r>
    <d v="2023-02-01T00:00:00"/>
    <s v="BINANCE"/>
    <x v="8"/>
    <s v="XTZ"/>
    <n v="61141.228199999998"/>
    <n v="64894.668055855502"/>
    <n v="1.06138967054403"/>
    <n v="0"/>
    <x v="3"/>
    <d v="2023-02-01T00:00:00"/>
    <n v="1"/>
    <x v="41"/>
    <n v="1"/>
    <n v="61141.228199999998"/>
    <n v="64894.668055855356"/>
    <n v="0"/>
    <s v="COIN"/>
    <s v="LONG"/>
    <s v="COIN LONG"/>
    <n v="64894.668055855502"/>
    <n v="1.06138967054403"/>
    <n v="0"/>
    <n v="0"/>
    <x v="0"/>
    <s v="XTZ COIN LONG"/>
    <b v="1"/>
  </r>
  <r>
    <d v="2023-02-01T00:00:00"/>
    <s v="BINANCE"/>
    <x v="8"/>
    <s v="YFI"/>
    <n v="0.74607047000000004"/>
    <n v="5392.4419029278397"/>
    <n v="7227.7916359936398"/>
    <n v="0"/>
    <x v="3"/>
    <d v="2023-02-01T00:00:00"/>
    <n v="1"/>
    <x v="9"/>
    <n v="1"/>
    <n v="0.74607047000000004"/>
    <n v="5392.4419029278442"/>
    <n v="0"/>
    <s v="COIN"/>
    <s v="LONG"/>
    <s v="COIN LONG"/>
    <n v="5392.4419029278397"/>
    <n v="7227.7916359936398"/>
    <n v="0"/>
    <n v="0"/>
    <x v="0"/>
    <s v="YFI COIN LONG"/>
    <b v="1"/>
  </r>
  <r>
    <d v="2023-02-01T00:00:00"/>
    <s v="BINANCE"/>
    <x v="8"/>
    <s v="ZIL"/>
    <n v="18966318.7722039"/>
    <n v="511193.94861169101"/>
    <n v="2.6952723654569799E-2"/>
    <n v="0"/>
    <x v="3"/>
    <d v="2023-02-01T00:00:00"/>
    <n v="1"/>
    <x v="10"/>
    <n v="1"/>
    <n v="18966318.7722039"/>
    <n v="511193.9486116913"/>
    <n v="0"/>
    <s v="COIN"/>
    <s v="LONG"/>
    <s v="COIN LONG"/>
    <n v="511193.94861169101"/>
    <n v="2.6952723654569799E-2"/>
    <n v="0"/>
    <n v="0"/>
    <x v="0"/>
    <s v="ZIL COIN LONG"/>
    <b v="1"/>
  </r>
  <r>
    <d v="2023-02-01T00:00:00"/>
    <s v="BINANCE"/>
    <x v="0"/>
    <s v="BTC"/>
    <n v="1083.94184094"/>
    <n v="25081637.9993436"/>
    <n v="23139.283909912301"/>
    <n v="0"/>
    <x v="3"/>
    <d v="2023-02-01T00:00:00"/>
    <n v="1"/>
    <x v="0"/>
    <n v="1"/>
    <n v="1083.94184094"/>
    <n v="25081637.99934366"/>
    <n v="0"/>
    <s v="COIN"/>
    <s v="LONG"/>
    <s v="COIN LONG"/>
    <n v="25081637.9993436"/>
    <n v="23139.283909912301"/>
    <n v="0"/>
    <n v="0"/>
    <x v="0"/>
    <s v="BTC COIN LONG"/>
    <b v="1"/>
  </r>
  <r>
    <d v="2023-02-01T00:00:00"/>
    <s v="BINANCE"/>
    <x v="0"/>
    <s v="BTC"/>
    <n v="-20.42440466"/>
    <n v="-472606.09811867599"/>
    <n v="23139.283909912301"/>
    <n v="0"/>
    <x v="4"/>
    <d v="2023-02-01T00:00:00"/>
    <n v="1"/>
    <x v="0"/>
    <n v="1"/>
    <n v="-20.42440466"/>
    <n v="-472606.09811867581"/>
    <n v="0"/>
    <s v="COIN"/>
    <s v="SHORT"/>
    <s v="COIN SHORT"/>
    <n v="-472606.09811867599"/>
    <n v="23139.283909912301"/>
    <n v="0"/>
    <n v="0"/>
    <x v="0"/>
    <s v="BTC COIN SHORT"/>
    <b v="1"/>
  </r>
  <r>
    <d v="2023-02-01T00:00:00"/>
    <s v="BINANCE"/>
    <x v="0"/>
    <s v="ETH"/>
    <n v="6746.8586954499997"/>
    <n v="10704129.983262001"/>
    <n v="1586.5353739334701"/>
    <n v="0"/>
    <x v="3"/>
    <d v="2023-02-01T00:00:00"/>
    <n v="1"/>
    <x v="1"/>
    <n v="1"/>
    <n v="6746.8586954499997"/>
    <n v="10704129.983262049"/>
    <n v="0"/>
    <s v="COIN"/>
    <s v="LONG"/>
    <s v="COIN LONG"/>
    <n v="10704129.983262001"/>
    <n v="1586.5353739334701"/>
    <n v="0"/>
    <n v="0"/>
    <x v="0"/>
    <s v="ETH COIN LONG"/>
    <b v="1"/>
  </r>
  <r>
    <d v="2023-02-01T00:00:00"/>
    <s v="BINANCE"/>
    <x v="0"/>
    <s v="ETH"/>
    <n v="63.896054040000003"/>
    <n v="101373.34998922401"/>
    <n v="1586.5353739334701"/>
    <n v="0"/>
    <x v="4"/>
    <d v="2023-02-01T00:00:00"/>
    <n v="1"/>
    <x v="1"/>
    <n v="1"/>
    <n v="63.896054040000003"/>
    <n v="101373.34998922462"/>
    <n v="0"/>
    <s v="COIN"/>
    <s v="LONG"/>
    <s v="COIN LONG"/>
    <n v="101373.34998922401"/>
    <n v="1586.5353739334701"/>
    <n v="0"/>
    <n v="0"/>
    <x v="0"/>
    <s v="ETH COIN LONG"/>
    <b v="1"/>
  </r>
  <r>
    <d v="2023-02-01T00:00:00"/>
    <s v="BINANCE"/>
    <x v="9"/>
    <s v="BNB"/>
    <n v="2350.7893137000001"/>
    <n v="734294.99977314298"/>
    <n v="312.361042095009"/>
    <n v="0"/>
    <x v="3"/>
    <d v="2023-02-01T00:00:00"/>
    <n v="1"/>
    <x v="42"/>
    <n v="1"/>
    <n v="2350.7893137000001"/>
    <n v="734294.99977314309"/>
    <n v="0"/>
    <s v="COIN"/>
    <s v="LONG"/>
    <s v="COIN LONG"/>
    <n v="734294.99977314298"/>
    <n v="312.361042095009"/>
    <n v="0"/>
    <n v="0"/>
    <x v="0"/>
    <s v="BNB COIN LONG"/>
    <b v="1"/>
  </r>
  <r>
    <d v="2023-02-01T00:00:00"/>
    <s v="BINANCE"/>
    <x v="9"/>
    <s v="BTC"/>
    <n v="1245.6095897"/>
    <n v="28822513.936977699"/>
    <n v="23139.283909912301"/>
    <n v="0"/>
    <x v="3"/>
    <d v="2023-02-01T00:00:00"/>
    <n v="1"/>
    <x v="0"/>
    <n v="1"/>
    <n v="1245.6095897"/>
    <n v="28822513.936977673"/>
    <n v="0"/>
    <s v="COIN"/>
    <s v="LONG"/>
    <s v="COIN LONG"/>
    <n v="28822513.936977699"/>
    <n v="23139.283909912301"/>
    <n v="0"/>
    <n v="0"/>
    <x v="0"/>
    <s v="BTC COIN LONG"/>
    <b v="1"/>
  </r>
  <r>
    <d v="2023-02-01T00:00:00"/>
    <s v="BINANCE"/>
    <x v="9"/>
    <s v="EOS"/>
    <n v="38435.300000000003"/>
    <n v="40868.910562284502"/>
    <n v="1.06331706952422"/>
    <n v="0"/>
    <x v="3"/>
    <d v="2023-02-01T00:00:00"/>
    <n v="1"/>
    <x v="5"/>
    <n v="1"/>
    <n v="38435.300000000003"/>
    <n v="40868.910562284254"/>
    <n v="0"/>
    <s v="COIN"/>
    <s v="LONG"/>
    <s v="COIN LONG"/>
    <n v="40868.910562284502"/>
    <n v="1.06331706952422"/>
    <n v="0"/>
    <n v="0"/>
    <x v="0"/>
    <s v="EOS COIN LONG"/>
    <b v="1"/>
  </r>
  <r>
    <d v="2023-02-01T00:00:00"/>
    <s v="BINANCE"/>
    <x v="9"/>
    <s v="ETC"/>
    <n v="0.15721859999999999"/>
    <n v="3.4127379289826401"/>
    <n v="21.706960429507902"/>
    <n v="0"/>
    <x v="3"/>
    <d v="2023-02-01T00:00:00"/>
    <n v="1"/>
    <x v="4"/>
    <n v="1"/>
    <n v="0.15721859999999999"/>
    <n v="3.4127379289826307"/>
    <n v="0"/>
    <s v="COIN"/>
    <s v="LONG"/>
    <s v="COIN LONG"/>
    <n v="3.4127379289826401"/>
    <n v="21.706960429507902"/>
    <n v="0"/>
    <n v="0"/>
    <x v="0"/>
    <s v="ETC COIN LONG"/>
    <b v="1"/>
  </r>
  <r>
    <d v="2023-02-01T00:00:00"/>
    <s v="BINANCE"/>
    <x v="9"/>
    <s v="ETH"/>
    <n v="14361.302"/>
    <n v="22784713.638741501"/>
    <n v="1586.5353739334701"/>
    <n v="0"/>
    <x v="3"/>
    <d v="2023-02-01T00:00:00"/>
    <n v="1"/>
    <x v="1"/>
    <n v="1"/>
    <n v="14361.302"/>
    <n v="22784713.638741489"/>
    <n v="0"/>
    <s v="COIN"/>
    <s v="LONG"/>
    <s v="COIN LONG"/>
    <n v="22784713.638741501"/>
    <n v="1586.5353739334701"/>
    <n v="0"/>
    <n v="0"/>
    <x v="0"/>
    <s v="ETH COIN LONG"/>
    <b v="1"/>
  </r>
  <r>
    <d v="2023-02-01T00:00:00"/>
    <s v="BINANCE"/>
    <x v="1"/>
    <s v="BNB"/>
    <n v="2.26309608"/>
    <n v="706.90304990993002"/>
    <n v="312.361042095009"/>
    <n v="0"/>
    <x v="3"/>
    <d v="2023-02-01T00:00:00"/>
    <n v="1"/>
    <x v="42"/>
    <n v="1"/>
    <n v="2.26309608"/>
    <n v="706.90304990992979"/>
    <n v="0"/>
    <s v="COIN"/>
    <s v="LONG"/>
    <s v="COIN LONG"/>
    <n v="706.90304990993002"/>
    <n v="312.361042095009"/>
    <n v="0"/>
    <n v="0"/>
    <x v="0"/>
    <s v="BNB COIN LONG"/>
    <b v="1"/>
  </r>
  <r>
    <d v="2023-02-01T00:00:00"/>
    <s v="BINANCE"/>
    <x v="1"/>
    <s v="BUSD"/>
    <n v="13517588.466357"/>
    <n v="13523637.103541801"/>
    <n v="1.00044746422039"/>
    <n v="0"/>
    <x v="3"/>
    <d v="2023-02-01T00:00:00"/>
    <n v="1"/>
    <x v="19"/>
    <n v="1"/>
    <n v="13517588.466357"/>
    <n v="13523637.103541652"/>
    <n v="0"/>
    <s v="COIN"/>
    <s v="LONG"/>
    <s v="COIN LONG"/>
    <n v="13523637.103541801"/>
    <n v="1.00044746422039"/>
    <n v="0"/>
    <n v="0"/>
    <x v="0"/>
    <s v="BUSD COIN LONG"/>
    <b v="1"/>
  </r>
  <r>
    <d v="2023-02-01T00:00:00"/>
    <s v="BINANCE"/>
    <x v="1"/>
    <s v="USDT"/>
    <n v="33874552.789469697"/>
    <n v="33878508.063621096"/>
    <n v="1.00011676240202"/>
    <n v="0"/>
    <x v="3"/>
    <d v="2023-02-01T00:00:00"/>
    <n v="1"/>
    <x v="38"/>
    <n v="1"/>
    <n v="33874552.789469697"/>
    <n v="33878508.063620746"/>
    <n v="0"/>
    <s v="COIN"/>
    <s v="LONG"/>
    <s v="COIN LONG"/>
    <n v="33878508.063621096"/>
    <n v="1.00011676240202"/>
    <n v="0"/>
    <n v="0"/>
    <x v="0"/>
    <s v="USDT COIN LONG"/>
    <b v="1"/>
  </r>
  <r>
    <d v="2023-02-01T00:00:00"/>
    <s v="BINANCE"/>
    <x v="1"/>
    <s v="USDT"/>
    <n v="-1190195.7327388099"/>
    <n v="-1190334.7028514501"/>
    <n v="1.00011676240202"/>
    <n v="0"/>
    <x v="4"/>
    <d v="2023-02-01T00:00:00"/>
    <n v="1"/>
    <x v="38"/>
    <n v="1"/>
    <n v="-1190195.7327388099"/>
    <n v="-1190334.7028514384"/>
    <n v="0"/>
    <s v="COIN"/>
    <s v="SHORT"/>
    <s v="COIN SHORT"/>
    <n v="-1190334.7028514501"/>
    <n v="1.00011676240202"/>
    <n v="0"/>
    <n v="0"/>
    <x v="0"/>
    <s v="USDT COIN SHORT"/>
    <b v="1"/>
  </r>
  <r>
    <d v="2023-02-01T00:00:00"/>
    <s v="BINANCE"/>
    <x v="2"/>
    <s v="BNB"/>
    <n v="1.1939999999999999E-5"/>
    <n v="3.7295908426144002E-3"/>
    <n v="312.361042095009"/>
    <n v="0"/>
    <x v="3"/>
    <d v="2023-02-01T00:00:00"/>
    <n v="1"/>
    <x v="42"/>
    <n v="1"/>
    <n v="1.1939999999999999E-5"/>
    <n v="3.7295908426144071E-3"/>
    <n v="0"/>
    <s v="COIN"/>
    <s v="LONG"/>
    <s v="COIN LONG"/>
    <n v="3.7295908426144002E-3"/>
    <n v="312.361042095009"/>
    <n v="0"/>
    <n v="0"/>
    <x v="0"/>
    <s v="BNB COIN LONG"/>
    <b v="1"/>
  </r>
  <r>
    <d v="2023-02-01T00:00:00"/>
    <s v="BINANCE"/>
    <x v="2"/>
    <s v="USDT"/>
    <n v="846818.69539025996"/>
    <n v="846917.57197521697"/>
    <n v="1.00011676240202"/>
    <n v="0"/>
    <x v="3"/>
    <d v="2023-02-01T00:00:00"/>
    <n v="1"/>
    <x v="38"/>
    <n v="1"/>
    <n v="846818.69539025996"/>
    <n v="846917.57197520917"/>
    <n v="0"/>
    <s v="COIN"/>
    <s v="LONG"/>
    <s v="COIN LONG"/>
    <n v="846917.57197521697"/>
    <n v="1.00011676240202"/>
    <n v="0"/>
    <n v="0"/>
    <x v="0"/>
    <s v="USDT COIN LONG"/>
    <b v="1"/>
  </r>
  <r>
    <d v="2023-02-01T00:00:00"/>
    <s v="BINANCE"/>
    <x v="2"/>
    <s v="USDT"/>
    <n v="-3846.7258954600002"/>
    <n v="-3847.1750484155"/>
    <n v="1.00011676240202"/>
    <n v="0"/>
    <x v="4"/>
    <d v="2023-02-01T00:00:00"/>
    <n v="1"/>
    <x v="38"/>
    <n v="1"/>
    <n v="-3846.7258954600002"/>
    <n v="-3847.1750484154663"/>
    <n v="0"/>
    <s v="COIN"/>
    <s v="SHORT"/>
    <s v="COIN SHORT"/>
    <n v="-3847.1750484155"/>
    <n v="1.00011676240202"/>
    <n v="0"/>
    <n v="0"/>
    <x v="0"/>
    <s v="USDT COIN SHORT"/>
    <b v="1"/>
  </r>
  <r>
    <d v="2023-02-01T00:00:00"/>
    <s v="BTFX"/>
    <x v="10"/>
    <s v="BTC"/>
    <n v="7.9996000000000008E-3"/>
    <n v="185.10501556573399"/>
    <n v="23139.283909912301"/>
    <n v="0"/>
    <x v="3"/>
    <d v="2023-02-01T00:00:00"/>
    <n v="1"/>
    <x v="0"/>
    <n v="1"/>
    <n v="7.9996000000000008E-3"/>
    <n v="185.10501556573448"/>
    <n v="0"/>
    <s v="COIN"/>
    <s v="LONG"/>
    <s v="COIN LONG"/>
    <n v="185.10501556573399"/>
    <n v="23139.283909912301"/>
    <n v="0"/>
    <n v="0"/>
    <x v="5"/>
    <s v="BTC COIN LONG"/>
    <b v="0"/>
  </r>
  <r>
    <d v="2023-02-01T00:00:00"/>
    <s v="BTFX"/>
    <x v="10"/>
    <s v="ETH"/>
    <n v="0.02"/>
    <n v="31.730707478669402"/>
    <n v="1586.5353739334701"/>
    <n v="0"/>
    <x v="3"/>
    <d v="2023-02-01T00:00:00"/>
    <n v="1"/>
    <x v="1"/>
    <n v="1"/>
    <n v="0.02"/>
    <n v="31.730707478669402"/>
    <n v="0"/>
    <s v="COIN"/>
    <s v="LONG"/>
    <s v="COIN LONG"/>
    <n v="31.730707478669402"/>
    <n v="1586.5353739334701"/>
    <n v="0"/>
    <n v="0"/>
    <x v="5"/>
    <s v="ETH COIN LONG"/>
    <b v="0"/>
  </r>
  <r>
    <d v="2023-02-01T00:00:00"/>
    <s v="BTFX"/>
    <x v="10"/>
    <s v="ETHW"/>
    <n v="0.02"/>
    <n v="7.5531176456553495E-2"/>
    <n v="3.7765588228276701"/>
    <n v="0"/>
    <x v="3"/>
    <d v="2023-02-01T00:00:00"/>
    <n v="1"/>
    <x v="43"/>
    <n v="1"/>
    <n v="0.02"/>
    <n v="7.5531176456553398E-2"/>
    <n v="0"/>
    <s v="COIN"/>
    <s v="LONG"/>
    <s v="COIN LONG"/>
    <n v="7.5531176456553495E-2"/>
    <n v="3.7765588228276701"/>
    <n v="0"/>
    <n v="0"/>
    <x v="5"/>
    <s v="ETHW COIN LONG"/>
    <b v="0"/>
  </r>
  <r>
    <d v="2023-02-01T00:00:00"/>
    <s v="BTFX"/>
    <x v="10"/>
    <s v="USD"/>
    <n v="2.755467E-2"/>
    <n v="2.755467E-2"/>
    <n v="1"/>
    <n v="0"/>
    <x v="3"/>
    <d v="2023-02-01T00:00:00"/>
    <n v="1"/>
    <x v="44"/>
    <n v="1"/>
    <n v="2.755467E-2"/>
    <n v="2.755467E-2"/>
    <n v="0"/>
    <s v="CASH"/>
    <s v="LONG"/>
    <s v="CASH LONG"/>
    <n v="2.755467E-2"/>
    <n v="1"/>
    <n v="0"/>
    <n v="0"/>
    <x v="5"/>
    <s v="USD CASH LONG"/>
    <b v="0"/>
  </r>
  <r>
    <d v="2023-02-01T00:00:00"/>
    <s v="BTFX"/>
    <x v="10"/>
    <s v="UST"/>
    <n v="29.9885932"/>
    <n v="0"/>
    <n v="0"/>
    <n v="0"/>
    <x v="3"/>
    <d v="2023-02-01T00:00:00"/>
    <n v="1"/>
    <x v="45"/>
    <n v="1"/>
    <n v="29.9885932"/>
    <n v="0"/>
    <n v="0"/>
    <s v="COIN"/>
    <s v="SHORT"/>
    <s v="COIN SHORT"/>
    <n v="0"/>
    <n v="0"/>
    <n v="0"/>
    <n v="0"/>
    <x v="5"/>
    <s v="UST COIN SHORT"/>
    <b v="0"/>
  </r>
  <r>
    <d v="2023-01-31T00:01:19"/>
    <s v="BTSE"/>
    <x v="11"/>
    <s v="BCH"/>
    <n v="0.21932823000000001"/>
    <n v="29.257668836291099"/>
    <n v="133.396730718572"/>
    <n v="0"/>
    <x v="3"/>
    <d v="2023-01-31T00:01:19"/>
    <n v="1"/>
    <x v="3"/>
    <n v="1"/>
    <n v="0.21932823000000001"/>
    <n v="29.257668836291028"/>
    <n v="0"/>
    <s v="COIN"/>
    <s v="LONG"/>
    <s v="COIN LONG"/>
    <n v="29.257668836291099"/>
    <n v="133.396730718572"/>
    <n v="0"/>
    <n v="0"/>
    <x v="6"/>
    <s v="BCH COIN LONG"/>
    <b v="1"/>
  </r>
  <r>
    <d v="2023-01-31T00:01:20"/>
    <s v="BTSE"/>
    <x v="11"/>
    <s v="BTC"/>
    <n v="5.7861299999999997E-2"/>
    <n v="1338.86904809661"/>
    <n v="23139.283909912301"/>
    <n v="0"/>
    <x v="3"/>
    <d v="2023-01-31T00:01:20"/>
    <n v="1"/>
    <x v="0"/>
    <n v="1"/>
    <n v="5.7861299999999997E-2"/>
    <n v="1338.8690480966086"/>
    <n v="0"/>
    <s v="COIN"/>
    <s v="LONG"/>
    <s v="COIN LONG"/>
    <n v="1338.86904809661"/>
    <n v="23139.283909912301"/>
    <n v="0"/>
    <n v="0"/>
    <x v="6"/>
    <s v="BTC COIN LONG"/>
    <b v="1"/>
  </r>
  <r>
    <d v="2023-01-31T00:01:20"/>
    <s v="BTSE"/>
    <x v="11"/>
    <s v="ETH"/>
    <n v="0.73541904000000002"/>
    <n v="1166.7683216241901"/>
    <n v="1586.5353739334701"/>
    <n v="0"/>
    <x v="3"/>
    <d v="2023-01-31T00:01:20"/>
    <n v="1"/>
    <x v="1"/>
    <n v="1"/>
    <n v="0.73541904000000002"/>
    <n v="1166.7683216241935"/>
    <n v="0"/>
    <s v="COIN"/>
    <s v="LONG"/>
    <s v="COIN LONG"/>
    <n v="1166.7683216241901"/>
    <n v="1586.5353739334701"/>
    <n v="0"/>
    <n v="0"/>
    <x v="6"/>
    <s v="ETH COIN LONG"/>
    <b v="1"/>
  </r>
  <r>
    <d v="2023-01-31T00:01:21"/>
    <s v="BTSE"/>
    <x v="11"/>
    <s v="FLR"/>
    <n v="22277.5319929"/>
    <n v="1004.6901004594"/>
    <n v="4.5098806312099698E-2"/>
    <n v="0"/>
    <x v="3"/>
    <d v="2023-01-31T00:01:21"/>
    <n v="1"/>
    <x v="46"/>
    <n v="1"/>
    <n v="22277.5319929"/>
    <n v="1004.6901004594015"/>
    <n v="0"/>
    <s v="COIN"/>
    <s v="LONG"/>
    <s v="COIN LONG"/>
    <n v="1004.6901004594"/>
    <n v="4.5098806312099698E-2"/>
    <n v="0"/>
    <n v="0"/>
    <x v="6"/>
    <s v="FLR COIN LONG"/>
    <b v="1"/>
  </r>
  <r>
    <d v="2023-01-31T00:01:22"/>
    <s v="BTSE"/>
    <x v="11"/>
    <s v="SGB"/>
    <n v="22277.5319929"/>
    <n v="242.394233881536"/>
    <n v="1.0880659220186E-2"/>
    <n v="0"/>
    <x v="3"/>
    <d v="2023-01-31T00:01:22"/>
    <n v="1"/>
    <x v="47"/>
    <n v="1"/>
    <n v="22277.5319929"/>
    <n v="242.394233881536"/>
    <n v="0"/>
    <s v="COIN"/>
    <s v="LONG"/>
    <s v="COIN LONG"/>
    <n v="242.394233881536"/>
    <n v="1.0880659220186E-2"/>
    <n v="0"/>
    <n v="0"/>
    <x v="6"/>
    <s v="SGB COIN LONG"/>
    <b v="1"/>
  </r>
  <r>
    <d v="2023-01-31T00:01:23"/>
    <s v="BTSE"/>
    <x v="11"/>
    <s v="USD"/>
    <n v="125335.8"/>
    <n v="125335.8"/>
    <n v="1"/>
    <n v="0"/>
    <x v="3"/>
    <d v="2023-01-31T00:01:23"/>
    <n v="1"/>
    <x v="44"/>
    <n v="1"/>
    <n v="125335.8"/>
    <n v="125335.8"/>
    <n v="0"/>
    <s v="CASH"/>
    <s v="LONG"/>
    <s v="CASH LONG"/>
    <n v="125335.8"/>
    <n v="1"/>
    <n v="0"/>
    <n v="0"/>
    <x v="6"/>
    <s v="USD CASH LONG"/>
    <b v="1"/>
  </r>
  <r>
    <d v="2023-01-31T00:01:24"/>
    <s v="BTSE"/>
    <x v="11"/>
    <s v="XRP"/>
    <n v="86647.684072849996"/>
    <n v="35212.6438128308"/>
    <n v="0.40638874760028598"/>
    <n v="0"/>
    <x v="3"/>
    <d v="2023-01-31T00:01:24"/>
    <n v="1"/>
    <x v="40"/>
    <n v="1"/>
    <n v="86647.684072849996"/>
    <n v="35212.643812830756"/>
    <n v="0"/>
    <s v="COIN"/>
    <s v="LONG"/>
    <s v="COIN LONG"/>
    <n v="35212.6438128308"/>
    <n v="0.40638874760028598"/>
    <n v="0"/>
    <n v="0"/>
    <x v="6"/>
    <s v="XRP COIN LONG"/>
    <b v="1"/>
  </r>
  <r>
    <d v="2023-02-01T00:00:00"/>
    <s v="BULL"/>
    <x v="12"/>
    <s v="BTC"/>
    <n v="2358.1280049699999"/>
    <n v="54565393.402915902"/>
    <n v="23139.283909912301"/>
    <n v="0"/>
    <x v="3"/>
    <d v="2023-02-01T00:00:00"/>
    <n v="1"/>
    <x v="0"/>
    <n v="1"/>
    <n v="2358.1280049699999"/>
    <n v="54565393.40291591"/>
    <n v="0"/>
    <s v="COIN"/>
    <s v="LONG"/>
    <s v="COIN LONG"/>
    <n v="54565393.402915902"/>
    <n v="23139.283909912301"/>
    <n v="0"/>
    <n v="0"/>
    <x v="7"/>
    <s v="BTC COIN LONG"/>
    <b v="1"/>
  </r>
  <r>
    <d v="2023-02-01T00:00:00"/>
    <s v="BULL"/>
    <x v="12"/>
    <s v="USD"/>
    <n v="40369278.156300001"/>
    <n v="40369278.156300001"/>
    <n v="1"/>
    <n v="0"/>
    <x v="3"/>
    <d v="2023-02-01T00:00:00"/>
    <n v="1"/>
    <x v="44"/>
    <n v="1"/>
    <n v="40369278.156300001"/>
    <n v="40369278.156300001"/>
    <n v="0"/>
    <s v="CASH"/>
    <s v="LONG"/>
    <s v="CASH LONG"/>
    <n v="40369278.156300001"/>
    <n v="1"/>
    <n v="0"/>
    <n v="0"/>
    <x v="7"/>
    <s v="USD CASH LONG"/>
    <b v="1"/>
  </r>
  <r>
    <d v="2023-02-01T00:00:00"/>
    <s v="BULL"/>
    <x v="13"/>
    <s v="EOS"/>
    <n v="4750510.3326000003"/>
    <n v="5051298.7256047903"/>
    <n v="1.06331706952422"/>
    <n v="0"/>
    <x v="3"/>
    <d v="2023-02-01T00:00:00"/>
    <n v="1"/>
    <x v="5"/>
    <n v="1"/>
    <n v="4750510.3326000003"/>
    <n v="5051298.7256047605"/>
    <n v="0"/>
    <s v="COIN"/>
    <s v="LONG"/>
    <s v="COIN LONG"/>
    <n v="5051298.7256047903"/>
    <n v="1.06331706952422"/>
    <n v="0"/>
    <n v="0"/>
    <x v="7"/>
    <s v="EOS COIN LONG"/>
    <b v="1"/>
  </r>
  <r>
    <d v="2023-02-01T00:00:00"/>
    <s v="BULL"/>
    <x v="13"/>
    <s v="LINK"/>
    <n v="84022.365487949995"/>
    <n v="584149.37950289401"/>
    <n v="6.95230818735602"/>
    <n v="0"/>
    <x v="3"/>
    <d v="2023-02-01T00:00:00"/>
    <n v="1"/>
    <x v="13"/>
    <n v="1"/>
    <n v="84022.365487949995"/>
    <n v="584149.37950289459"/>
    <n v="0"/>
    <s v="COIN"/>
    <s v="LONG"/>
    <s v="COIN LONG"/>
    <n v="584149.37950289401"/>
    <n v="6.95230818735602"/>
    <n v="0"/>
    <n v="0"/>
    <x v="7"/>
    <s v="LINK COIN LONG"/>
    <b v="1"/>
  </r>
  <r>
    <d v="2023-02-01T00:00:00"/>
    <s v="BULL"/>
    <x v="13"/>
    <s v="LTC"/>
    <n v="6494.47921795"/>
    <n v="612482.08422931505"/>
    <n v="94.308113656978804"/>
    <n v="0"/>
    <x v="3"/>
    <d v="2023-02-01T00:00:00"/>
    <n v="1"/>
    <x v="6"/>
    <n v="1"/>
    <n v="6494.47921795"/>
    <n v="612482.0842293154"/>
    <n v="0"/>
    <s v="COIN"/>
    <s v="LONG"/>
    <s v="COIN LONG"/>
    <n v="612482.08422931505"/>
    <n v="94.308113656978804"/>
    <n v="0"/>
    <n v="0"/>
    <x v="7"/>
    <s v="LTC COIN LONG"/>
    <b v="1"/>
  </r>
  <r>
    <d v="2023-02-01T00:00:00"/>
    <s v="BULL"/>
    <x v="13"/>
    <s v="USD"/>
    <n v="2910320.1423999998"/>
    <n v="2910320.1423999998"/>
    <n v="1"/>
    <n v="0"/>
    <x v="3"/>
    <d v="2023-02-01T00:00:00"/>
    <n v="1"/>
    <x v="44"/>
    <n v="1"/>
    <n v="2910320.1423999998"/>
    <n v="2910320.1423999998"/>
    <n v="0"/>
    <s v="CASH"/>
    <s v="LONG"/>
    <s v="CASH LONG"/>
    <n v="2910320.1423999998"/>
    <n v="1"/>
    <n v="0"/>
    <n v="0"/>
    <x v="7"/>
    <s v="USD CASH LONG"/>
    <b v="1"/>
  </r>
  <r>
    <d v="2023-02-01T00:00:00"/>
    <s v="BULL"/>
    <x v="14"/>
    <s v="ETH"/>
    <n v="12948.40332833"/>
    <n v="20543099.916353401"/>
    <n v="1586.5353739334701"/>
    <n v="0"/>
    <x v="3"/>
    <d v="2023-02-01T00:00:00"/>
    <n v="1"/>
    <x v="1"/>
    <n v="1"/>
    <n v="12948.40332833"/>
    <n v="20543099.916353423"/>
    <n v="0"/>
    <s v="COIN"/>
    <s v="LONG"/>
    <s v="COIN LONG"/>
    <n v="20543099.916353401"/>
    <n v="1586.5353739334701"/>
    <n v="0"/>
    <n v="0"/>
    <x v="7"/>
    <s v="ETH COIN LONG"/>
    <b v="1"/>
  </r>
  <r>
    <d v="2023-02-01T00:00:00"/>
    <s v="BULL"/>
    <x v="14"/>
    <s v="USD"/>
    <n v="12509964.9321"/>
    <n v="12509964.9321"/>
    <n v="1"/>
    <n v="0"/>
    <x v="3"/>
    <d v="2023-02-01T00:00:00"/>
    <n v="1"/>
    <x v="44"/>
    <n v="1"/>
    <n v="12509964.9321"/>
    <n v="12509964.9321"/>
    <n v="0"/>
    <s v="CASH"/>
    <s v="LONG"/>
    <s v="CASH LONG"/>
    <n v="12509964.9321"/>
    <n v="1"/>
    <n v="0"/>
    <n v="0"/>
    <x v="7"/>
    <s v="USD CASH LONG"/>
    <b v="1"/>
  </r>
  <r>
    <d v="2023-02-01T00:00:00"/>
    <s v="BULL"/>
    <x v="15"/>
    <s v="BTC"/>
    <n v="70.953740319999994"/>
    <n v="1641818.74173467"/>
    <n v="23139.283909912301"/>
    <n v="0"/>
    <x v="3"/>
    <d v="2023-02-01T00:00:00"/>
    <n v="1"/>
    <x v="0"/>
    <n v="1"/>
    <n v="70.953740319999994"/>
    <n v="1641818.7417346716"/>
    <n v="0"/>
    <s v="COIN"/>
    <s v="LONG"/>
    <s v="COIN LONG"/>
    <n v="1641818.74173467"/>
    <n v="23139.283909912301"/>
    <n v="0"/>
    <n v="0"/>
    <x v="7"/>
    <s v="BTC COIN LONG"/>
    <b v="1"/>
  </r>
  <r>
    <d v="2023-02-01T00:00:00"/>
    <s v="BULL"/>
    <x v="15"/>
    <s v="ETH"/>
    <n v="1026.9737436800001"/>
    <n v="1629330.1724491999"/>
    <n v="1586.5353739334701"/>
    <n v="0"/>
    <x v="3"/>
    <d v="2023-02-01T00:00:00"/>
    <n v="1"/>
    <x v="1"/>
    <n v="1"/>
    <n v="1026.9737436800001"/>
    <n v="1629330.1724492046"/>
    <n v="0"/>
    <s v="COIN"/>
    <s v="LONG"/>
    <s v="COIN LONG"/>
    <n v="1629330.1724491999"/>
    <n v="1586.5353739334701"/>
    <n v="0"/>
    <n v="0"/>
    <x v="7"/>
    <s v="ETH COIN LONG"/>
    <b v="1"/>
  </r>
  <r>
    <d v="2023-02-01T00:00:00"/>
    <s v="BULL"/>
    <x v="15"/>
    <s v="USDC"/>
    <n v="0.5"/>
    <n v="0.50002903293356005"/>
    <n v="1.0000580658671201"/>
    <n v="0"/>
    <x v="3"/>
    <d v="2023-02-01T00:00:00"/>
    <n v="1"/>
    <x v="48"/>
    <n v="1"/>
    <n v="0.5"/>
    <n v="0.50002903293356005"/>
    <n v="0"/>
    <s v="COIN"/>
    <s v="LONG"/>
    <s v="COIN LONG"/>
    <n v="0.50002903293356005"/>
    <n v="1.0000580658671201"/>
    <n v="0"/>
    <n v="0"/>
    <x v="7"/>
    <s v="USDC COIN LONG"/>
    <b v="1"/>
  </r>
  <r>
    <d v="2023-02-01T00:00:00"/>
    <s v="DEFI"/>
    <x v="16"/>
    <s v="CRV"/>
    <n v="0.26739257999999999"/>
    <n v="0.27233901002844801"/>
    <n v="1.01849875575622"/>
    <n v="0"/>
    <x v="3"/>
    <d v="2023-02-01T00:00:00"/>
    <n v="1"/>
    <x v="20"/>
    <n v="1"/>
    <n v="0.26739257999999999"/>
    <n v="0.27233901002844552"/>
    <n v="0"/>
    <s v="COIN"/>
    <s v="LONG"/>
    <s v="COIN LONG"/>
    <n v="0.27233901002844801"/>
    <n v="1.01849875575622"/>
    <n v="0"/>
    <n v="0"/>
    <x v="8"/>
    <s v="CRV COIN LONG"/>
    <b v="0"/>
  </r>
  <r>
    <d v="2023-02-01T00:00:00"/>
    <s v="DEFI"/>
    <x v="16"/>
    <s v="CRV"/>
    <n v="9.7777784299999997"/>
    <n v="9.9586551650151005"/>
    <n v="1.01849875575622"/>
    <n v="0"/>
    <x v="3"/>
    <d v="2023-02-01T00:00:00"/>
    <n v="1"/>
    <x v="20"/>
    <n v="1"/>
    <n v="9.7777784299999997"/>
    <n v="9.9586551650150064"/>
    <n v="0"/>
    <s v="COIN"/>
    <s v="LONG"/>
    <s v="COIN LONG"/>
    <n v="9.9586551650151005"/>
    <n v="1.01849875575622"/>
    <n v="0"/>
    <n v="0"/>
    <x v="8"/>
    <s v="CRV COIN LONG"/>
    <b v="0"/>
  </r>
  <r>
    <d v="2023-02-01T00:00:00"/>
    <s v="DEFI"/>
    <x v="16"/>
    <s v="CVX"/>
    <n v="2.70069E-2"/>
    <n v="0.158741258438509"/>
    <n v="5.8778037626869102"/>
    <n v="0"/>
    <x v="3"/>
    <d v="2023-02-01T00:00:00"/>
    <n v="1"/>
    <x v="49"/>
    <n v="1"/>
    <n v="2.70069E-2"/>
    <n v="0.15874125843850911"/>
    <n v="0"/>
    <s v="COIN"/>
    <s v="LONG"/>
    <s v="COIN LONG"/>
    <n v="0.158741258438509"/>
    <n v="5.8778037626869102"/>
    <n v="0"/>
    <n v="0"/>
    <x v="8"/>
    <s v="CVX COIN LONG"/>
    <b v="0"/>
  </r>
  <r>
    <d v="2023-02-01T00:00:00"/>
    <s v="DEFI"/>
    <x v="16"/>
    <s v="ETH"/>
    <n v="3.67060545"/>
    <n v="5823.5453901779902"/>
    <n v="1586.5353739334701"/>
    <n v="0"/>
    <x v="3"/>
    <d v="2023-02-01T00:00:00"/>
    <n v="1"/>
    <x v="1"/>
    <n v="1"/>
    <n v="3.67060545"/>
    <n v="5823.5453901779829"/>
    <n v="0"/>
    <s v="COIN"/>
    <s v="LONG"/>
    <s v="COIN LONG"/>
    <n v="5823.5453901779902"/>
    <n v="1586.5353739334701"/>
    <n v="0"/>
    <n v="0"/>
    <x v="8"/>
    <s v="ETH COIN LONG"/>
    <b v="0"/>
  </r>
  <r>
    <d v="2023-02-01T00:00:00"/>
    <s v="DEFI"/>
    <x v="16"/>
    <s v="USDC"/>
    <n v="13972.219738"/>
    <n v="13973.031047054599"/>
    <n v="1.0000580658671201"/>
    <n v="0"/>
    <x v="3"/>
    <d v="2023-02-01T00:00:00"/>
    <n v="1"/>
    <x v="48"/>
    <n v="1"/>
    <n v="13972.219738"/>
    <n v="13973.031047054679"/>
    <n v="0"/>
    <s v="COIN"/>
    <s v="LONG"/>
    <s v="COIN LONG"/>
    <n v="13973.031047054599"/>
    <n v="1.0000580658671201"/>
    <n v="0"/>
    <n v="0"/>
    <x v="8"/>
    <s v="USDC COIN LONG"/>
    <b v="0"/>
  </r>
  <r>
    <d v="2023-02-01T00:00:00"/>
    <s v="DEFI"/>
    <x v="17"/>
    <s v="$ PLEASE VISIT ACADY.SITE TO RECEIVE REWARD."/>
    <n v="180000"/>
    <n v="0"/>
    <n v="0"/>
    <n v="0"/>
    <x v="3"/>
    <d v="2023-02-01T00:00:00"/>
    <n v="1"/>
    <x v="50"/>
    <n v="1"/>
    <n v="180000"/>
    <n v="0"/>
    <n v="0"/>
    <s v="COIN"/>
    <s v="SHORT"/>
    <s v="COIN SHORT"/>
    <n v="0"/>
    <n v="0"/>
    <n v="0"/>
    <n v="0"/>
    <x v="8"/>
    <s v="$ PLEASE VISIT ACADY.SITE TO RECEIVE REWARD. COIN SHORT"/>
    <b v="0"/>
  </r>
  <r>
    <d v="2023-02-01T00:00:00"/>
    <s v="DEFI"/>
    <x v="17"/>
    <s v="$ USDCBONUS.COM &lt;- VISIT TO CLAIM BONUS"/>
    <n v="7000"/>
    <n v="0"/>
    <n v="0"/>
    <n v="0"/>
    <x v="3"/>
    <d v="2023-02-01T00:00:00"/>
    <n v="1"/>
    <x v="51"/>
    <n v="1"/>
    <n v="7000"/>
    <n v="0"/>
    <n v="0"/>
    <s v="COIN"/>
    <s v="SHORT"/>
    <s v="COIN SHORT"/>
    <n v="0"/>
    <n v="0"/>
    <n v="0"/>
    <n v="0"/>
    <x v="8"/>
    <s v="$ USDCBONUS.COM &lt;- VISIT TO CLAIM BONUS COIN SHORT"/>
    <b v="0"/>
  </r>
  <r>
    <d v="2023-02-01T00:00:00"/>
    <s v="DEFI"/>
    <x v="17"/>
    <s v="$ USDCGIFT.COM &lt;- VISIT TO CLAIM BONUS"/>
    <n v="7000"/>
    <n v="0"/>
    <n v="0"/>
    <n v="0"/>
    <x v="3"/>
    <d v="2023-02-01T00:00:00"/>
    <n v="1"/>
    <x v="52"/>
    <n v="1"/>
    <n v="7000"/>
    <n v="0"/>
    <n v="0"/>
    <s v="COIN"/>
    <s v="SHORT"/>
    <s v="COIN SHORT"/>
    <n v="0"/>
    <n v="0"/>
    <n v="0"/>
    <n v="0"/>
    <x v="8"/>
    <s v="$ USDCGIFT.COM &lt;- VISIT TO CLAIM BONUS COIN SHORT"/>
    <b v="0"/>
  </r>
  <r>
    <d v="2023-02-01T00:00:00"/>
    <s v="DEFI"/>
    <x v="17"/>
    <s v="$ USDCXMAS.COM &lt;- VISIT TO CLAIM GIFT"/>
    <n v="7000"/>
    <n v="0"/>
    <n v="0"/>
    <n v="0"/>
    <x v="3"/>
    <d v="2023-02-01T00:00:00"/>
    <n v="1"/>
    <x v="53"/>
    <n v="1"/>
    <n v="7000"/>
    <n v="0"/>
    <n v="0"/>
    <s v="COIN"/>
    <s v="SHORT"/>
    <s v="COIN SHORT"/>
    <n v="0"/>
    <n v="0"/>
    <n v="0"/>
    <n v="0"/>
    <x v="8"/>
    <s v="$ USDCXMAS.COM &lt;- VISIT TO CLAIM GIFT COIN SHORT"/>
    <b v="0"/>
  </r>
  <r>
    <d v="2023-02-01T00:00:00"/>
    <s v="DEFI"/>
    <x v="17"/>
    <s v="927$ VISIT AUSDBONUS.COM TO CLAIM"/>
    <n v="8"/>
    <n v="0"/>
    <n v="0"/>
    <n v="0"/>
    <x v="3"/>
    <d v="2023-02-01T00:00:00"/>
    <n v="1"/>
    <x v="54"/>
    <n v="1"/>
    <n v="8"/>
    <n v="0"/>
    <n v="0"/>
    <s v="COIN"/>
    <s v="SHORT"/>
    <s v="COIN SHORT"/>
    <n v="0"/>
    <n v="0"/>
    <n v="0"/>
    <n v="0"/>
    <x v="8"/>
    <s v="927$ VISIT AUSDBONUS.COM TO CLAIM COIN SHORT"/>
    <b v="0"/>
  </r>
  <r>
    <d v="2023-02-01T00:00:00"/>
    <s v="DEFI"/>
    <x v="17"/>
    <s v="AAVE"/>
    <n v="376.45403051"/>
    <n v="31252.800874504901"/>
    <n v="83.018903615310805"/>
    <n v="0"/>
    <x v="3"/>
    <d v="2023-02-01T00:00:00"/>
    <n v="1"/>
    <x v="15"/>
    <n v="1"/>
    <n v="376.45403051"/>
    <n v="31252.800874504963"/>
    <n v="0"/>
    <s v="COIN"/>
    <s v="LONG"/>
    <s v="COIN LONG"/>
    <n v="31252.800874504901"/>
    <n v="83.018903615310805"/>
    <n v="0"/>
    <n v="0"/>
    <x v="8"/>
    <s v="AAVE COIN LONG"/>
    <b v="0"/>
  </r>
  <r>
    <d v="2023-02-01T00:00:00"/>
    <s v="DEFI"/>
    <x v="17"/>
    <s v="AVAX"/>
    <n v="9.0046928800000003"/>
    <n v="178.69361691975399"/>
    <n v="19.844498785366"/>
    <n v="0"/>
    <x v="3"/>
    <d v="2023-02-01T00:00:00"/>
    <n v="1"/>
    <x v="11"/>
    <n v="1"/>
    <n v="9.0046928800000003"/>
    <n v="178.69361691975388"/>
    <n v="0"/>
    <s v="COIN"/>
    <s v="LONG"/>
    <s v="COIN LONG"/>
    <n v="178.69361691975399"/>
    <n v="19.844498785366"/>
    <n v="0"/>
    <n v="0"/>
    <x v="8"/>
    <s v="AVAX COIN LONG"/>
    <b v="0"/>
  </r>
  <r>
    <d v="2023-02-01T00:00:00"/>
    <s v="DEFI"/>
    <x v="17"/>
    <s v="BONUS. VISIT HTTPS://BITBONUS.TECH TO CLAIM REWARD."/>
    <n v="25"/>
    <n v="0"/>
    <n v="0"/>
    <n v="0"/>
    <x v="3"/>
    <d v="2023-02-01T00:00:00"/>
    <n v="1"/>
    <x v="55"/>
    <n v="1"/>
    <n v="25"/>
    <n v="0"/>
    <n v="0"/>
    <s v="COIN"/>
    <s v="SHORT"/>
    <s v="COIN SHORT"/>
    <n v="0"/>
    <n v="0"/>
    <n v="0"/>
    <n v="0"/>
    <x v="8"/>
    <s v="BONUS. VISIT HTTPS://BITBONUS.TECH TO CLAIM REWARD. COIN SHORT"/>
    <b v="0"/>
  </r>
  <r>
    <d v="2023-02-01T00:00:00"/>
    <s v="DEFI"/>
    <x v="17"/>
    <s v="ETH"/>
    <n v="2.8507557100000001"/>
    <n v="4522.8247763578302"/>
    <n v="1586.5353739334701"/>
    <n v="0"/>
    <x v="3"/>
    <d v="2023-02-01T00:00:00"/>
    <n v="1"/>
    <x v="1"/>
    <n v="1"/>
    <n v="2.8507557100000001"/>
    <n v="4522.8247763578247"/>
    <n v="0"/>
    <s v="COIN"/>
    <s v="LONG"/>
    <s v="COIN LONG"/>
    <n v="4522.8247763578302"/>
    <n v="1586.5353739334701"/>
    <n v="0"/>
    <n v="0"/>
    <x v="8"/>
    <s v="ETH COIN LONG"/>
    <b v="0"/>
  </r>
  <r>
    <d v="2023-02-01T00:00:00"/>
    <s v="DEFI"/>
    <x v="17"/>
    <s v="INVITATION TOKEN. PLEASE VISIT HTTPS://AAKER.SITE AND CLAIM REWARDS."/>
    <n v="480000"/>
    <n v="0"/>
    <n v="0"/>
    <n v="0"/>
    <x v="3"/>
    <d v="2023-02-01T00:00:00"/>
    <n v="1"/>
    <x v="56"/>
    <n v="1"/>
    <n v="480000"/>
    <n v="0"/>
    <n v="0"/>
    <s v="COIN"/>
    <s v="SHORT"/>
    <s v="COIN SHORT"/>
    <n v="0"/>
    <n v="0"/>
    <n v="0"/>
    <n v="0"/>
    <x v="8"/>
    <s v="INVITATION TOKEN. PLEASE VISIT HTTPS://AAKER.SITE AND CLAIM REWARDS. COIN SHORT"/>
    <b v="0"/>
  </r>
  <r>
    <d v="2023-02-01T00:00:00"/>
    <s v="DEFI"/>
    <x v="17"/>
    <s v="OAAVEUSDC/AAVE-02DEC22-67.5C"/>
    <n v="34311.93215886"/>
    <n v="0"/>
    <n v="0"/>
    <n v="0"/>
    <x v="3"/>
    <d v="2023-02-01T00:00:00"/>
    <n v="1"/>
    <x v="57"/>
    <n v="1"/>
    <n v="34311.93215886"/>
    <n v="0"/>
    <n v="0"/>
    <s v="COIN"/>
    <s v="SHORT"/>
    <s v="COIN SHORT"/>
    <n v="0"/>
    <n v="0"/>
    <n v="0"/>
    <n v="0"/>
    <x v="8"/>
    <s v="OAAVEUSDC/AAVE-02DEC22-67.5C COIN SHORT"/>
    <b v="0"/>
  </r>
  <r>
    <d v="2023-02-01T00:00:00"/>
    <s v="DEFI"/>
    <x v="17"/>
    <s v="OAAVEUSDC/AAVE-03FEB23-104C"/>
    <n v="27015.87850934"/>
    <n v="0"/>
    <n v="0"/>
    <n v="0"/>
    <x v="3"/>
    <d v="2023-02-01T00:00:00"/>
    <n v="1"/>
    <x v="58"/>
    <n v="1"/>
    <n v="27015.87850934"/>
    <n v="0"/>
    <n v="0"/>
    <s v="COIN"/>
    <s v="SHORT"/>
    <s v="COIN SHORT"/>
    <n v="0"/>
    <n v="0"/>
    <n v="0"/>
    <n v="0"/>
    <x v="8"/>
    <s v="OAAVEUSDC/AAVE-03FEB23-104C COIN SHORT"/>
    <b v="0"/>
  </r>
  <r>
    <d v="2023-02-01T00:00:00"/>
    <s v="DEFI"/>
    <x v="17"/>
    <s v="OAAVEUSDC/AAVE-06JAN23-62.5C"/>
    <n v="32302.942249520001"/>
    <n v="0"/>
    <n v="0"/>
    <n v="0"/>
    <x v="3"/>
    <d v="2023-02-01T00:00:00"/>
    <n v="1"/>
    <x v="59"/>
    <n v="1"/>
    <n v="32302.942249520001"/>
    <n v="0"/>
    <n v="0"/>
    <s v="COIN"/>
    <s v="SHORT"/>
    <s v="COIN SHORT"/>
    <n v="0"/>
    <n v="0"/>
    <n v="0"/>
    <n v="0"/>
    <x v="8"/>
    <s v="OAAVEUSDC/AAVE-06JAN23-62.5C COIN SHORT"/>
    <b v="0"/>
  </r>
  <r>
    <d v="2023-02-01T00:00:00"/>
    <s v="DEFI"/>
    <x v="17"/>
    <s v="OAAVEUSDC/AAVE-16DEC22-72.5C"/>
    <n v="33793.379334129997"/>
    <n v="0"/>
    <n v="0"/>
    <n v="0"/>
    <x v="3"/>
    <d v="2023-02-01T00:00:00"/>
    <n v="1"/>
    <x v="60"/>
    <n v="1"/>
    <n v="33793.379334129997"/>
    <n v="0"/>
    <n v="0"/>
    <s v="COIN"/>
    <s v="SHORT"/>
    <s v="COIN SHORT"/>
    <n v="0"/>
    <n v="0"/>
    <n v="0"/>
    <n v="0"/>
    <x v="8"/>
    <s v="OAAVEUSDC/AAVE-16DEC22-72.5C COIN SHORT"/>
    <b v="0"/>
  </r>
  <r>
    <d v="2023-02-01T00:00:00"/>
    <s v="DEFI"/>
    <x v="17"/>
    <s v="OAAVEUSDC/AAVE-25NOV22-72.5C"/>
    <n v="33991.374100820001"/>
    <n v="0"/>
    <n v="0"/>
    <n v="0"/>
    <x v="3"/>
    <d v="2023-02-01T00:00:00"/>
    <n v="1"/>
    <x v="61"/>
    <n v="1"/>
    <n v="33991.374100820001"/>
    <n v="0"/>
    <n v="0"/>
    <s v="COIN"/>
    <s v="SHORT"/>
    <s v="COIN SHORT"/>
    <n v="0"/>
    <n v="0"/>
    <n v="0"/>
    <n v="0"/>
    <x v="8"/>
    <s v="OAAVEUSDC/AAVE-25NOV22-72.5C COIN SHORT"/>
    <b v="0"/>
  </r>
  <r>
    <d v="2023-02-01T00:00:00"/>
    <s v="DEFI"/>
    <x v="17"/>
    <s v="OWAVAXUSDC.E/WAVAX-03FEB23-22.5C"/>
    <n v="14343.096203720001"/>
    <n v="0"/>
    <n v="0"/>
    <n v="0"/>
    <x v="3"/>
    <d v="2023-02-01T00:00:00"/>
    <n v="1"/>
    <x v="62"/>
    <n v="1"/>
    <n v="14343.096203720001"/>
    <n v="0"/>
    <n v="0"/>
    <s v="COIN"/>
    <s v="SHORT"/>
    <s v="COIN SHORT"/>
    <n v="0"/>
    <n v="0"/>
    <n v="0"/>
    <n v="0"/>
    <x v="8"/>
    <s v="OWAVAXUSDC.E/WAVAX-03FEB23-22.5C COIN SHORT"/>
    <b v="0"/>
  </r>
  <r>
    <d v="2023-02-01T00:00:00"/>
    <s v="DEFI"/>
    <x v="17"/>
    <s v="OWAVAXUSDC.E/WAVAX-06JAN23-12.25C"/>
    <n v="19597.425537219999"/>
    <n v="0"/>
    <n v="0"/>
    <n v="0"/>
    <x v="3"/>
    <d v="2023-02-01T00:00:00"/>
    <n v="1"/>
    <x v="63"/>
    <n v="1"/>
    <n v="19597.425537219999"/>
    <n v="0"/>
    <n v="0"/>
    <s v="COIN"/>
    <s v="SHORT"/>
    <s v="COIN SHORT"/>
    <n v="0"/>
    <n v="0"/>
    <n v="0"/>
    <n v="0"/>
    <x v="8"/>
    <s v="OWAVAXUSDC.E/WAVAX-06JAN23-12.25C COIN SHORT"/>
    <b v="0"/>
  </r>
  <r>
    <d v="2023-02-01T00:00:00"/>
    <s v="DEFI"/>
    <x v="17"/>
    <s v="OWAVAXUSDC.E/WAVAX-09DEC22-15.5C"/>
    <n v="29214.150499390002"/>
    <n v="0"/>
    <n v="0"/>
    <n v="0"/>
    <x v="3"/>
    <d v="2023-02-01T00:00:00"/>
    <n v="1"/>
    <x v="64"/>
    <n v="1"/>
    <n v="29214.150499390002"/>
    <n v="0"/>
    <n v="0"/>
    <s v="COIN"/>
    <s v="SHORT"/>
    <s v="COIN SHORT"/>
    <n v="0"/>
    <n v="0"/>
    <n v="0"/>
    <n v="0"/>
    <x v="8"/>
    <s v="OWAVAXUSDC.E/WAVAX-09DEC22-15.5C COIN SHORT"/>
    <b v="0"/>
  </r>
  <r>
    <d v="2023-02-01T00:00:00"/>
    <s v="DEFI"/>
    <x v="17"/>
    <s v="OWAVAXUSDC.E/WAVAX-16DEC22-15.25C"/>
    <n v="20213.414599259999"/>
    <n v="0"/>
    <n v="0"/>
    <n v="0"/>
    <x v="3"/>
    <d v="2023-02-01T00:00:00"/>
    <n v="1"/>
    <x v="65"/>
    <n v="1"/>
    <n v="20213.414599259999"/>
    <n v="0"/>
    <n v="0"/>
    <s v="COIN"/>
    <s v="SHORT"/>
    <s v="COIN SHORT"/>
    <n v="0"/>
    <n v="0"/>
    <n v="0"/>
    <n v="0"/>
    <x v="8"/>
    <s v="OWAVAXUSDC.E/WAVAX-16DEC22-15.25C COIN SHORT"/>
    <b v="0"/>
  </r>
  <r>
    <d v="2023-02-01T00:00:00"/>
    <s v="DEFI"/>
    <x v="17"/>
    <s v="OWAVAXUSDC.E/WAVAX-20JAN23-20C"/>
    <n v="14689.01107909"/>
    <n v="0"/>
    <n v="0"/>
    <n v="0"/>
    <x v="3"/>
    <d v="2023-02-01T00:00:00"/>
    <n v="1"/>
    <x v="66"/>
    <n v="1"/>
    <n v="14689.01107909"/>
    <n v="0"/>
    <n v="0"/>
    <s v="COIN"/>
    <s v="SHORT"/>
    <s v="COIN SHORT"/>
    <n v="0"/>
    <n v="0"/>
    <n v="0"/>
    <n v="0"/>
    <x v="8"/>
    <s v="OWAVAXUSDC.E/WAVAX-20JAN23-20C COIN SHORT"/>
    <b v="0"/>
  </r>
  <r>
    <d v="2023-02-01T00:00:00"/>
    <s v="DEFI"/>
    <x v="17"/>
    <s v="OWAVAXUSDC.E/WAVAX-25NOV22-15.5C"/>
    <n v="31925.004081070001"/>
    <n v="0"/>
    <n v="0"/>
    <n v="0"/>
    <x v="3"/>
    <d v="2023-02-01T00:00:00"/>
    <n v="1"/>
    <x v="67"/>
    <n v="1"/>
    <n v="31925.004081070001"/>
    <n v="0"/>
    <n v="0"/>
    <s v="COIN"/>
    <s v="SHORT"/>
    <s v="COIN SHORT"/>
    <n v="0"/>
    <n v="0"/>
    <n v="0"/>
    <n v="0"/>
    <x v="8"/>
    <s v="OWAVAXUSDC.E/WAVAX-25NOV22-15.5C COIN SHORT"/>
    <b v="0"/>
  </r>
  <r>
    <d v="2023-02-01T00:00:00"/>
    <s v="DEFI"/>
    <x v="17"/>
    <s v="OWAVAXUSDC.E/WAVAX-30DEC22-13.25C"/>
    <n v="17599.94336709"/>
    <n v="0"/>
    <n v="0"/>
    <n v="0"/>
    <x v="3"/>
    <d v="2023-02-01T00:00:00"/>
    <n v="1"/>
    <x v="68"/>
    <n v="1"/>
    <n v="17599.94336709"/>
    <n v="0"/>
    <n v="0"/>
    <s v="COIN"/>
    <s v="SHORT"/>
    <s v="COIN SHORT"/>
    <n v="0"/>
    <n v="0"/>
    <n v="0"/>
    <n v="0"/>
    <x v="8"/>
    <s v="OWAVAXUSDC.E/WAVAX-30DEC22-13.25C COIN SHORT"/>
    <b v="0"/>
  </r>
  <r>
    <d v="2023-02-01T00:00:00"/>
    <s v="DEFI"/>
    <x v="17"/>
    <s v="OWETHUSDC/WETH-06JAN23-1300C"/>
    <n v="3032"/>
    <n v="0"/>
    <n v="0"/>
    <n v="0"/>
    <x v="3"/>
    <d v="2023-02-01T00:00:00"/>
    <n v="1"/>
    <x v="69"/>
    <n v="1"/>
    <n v="3032"/>
    <n v="0"/>
    <n v="0"/>
    <s v="COIN"/>
    <s v="SHORT"/>
    <s v="COIN SHORT"/>
    <n v="0"/>
    <n v="0"/>
    <n v="0"/>
    <n v="0"/>
    <x v="8"/>
    <s v="OWETHUSDC/WETH-06JAN23-1300C COIN SHORT"/>
    <b v="0"/>
  </r>
  <r>
    <d v="2023-02-01T00:00:00"/>
    <s v="DEFI"/>
    <x v="17"/>
    <s v="OWETHUSDC/WETH-09DEC22-1450C"/>
    <n v="2698"/>
    <n v="0"/>
    <n v="0"/>
    <n v="0"/>
    <x v="3"/>
    <d v="2023-02-01T00:00:00"/>
    <n v="1"/>
    <x v="70"/>
    <n v="1"/>
    <n v="2698"/>
    <n v="0"/>
    <n v="0"/>
    <s v="COIN"/>
    <s v="SHORT"/>
    <s v="COIN SHORT"/>
    <n v="0"/>
    <n v="0"/>
    <n v="0"/>
    <n v="0"/>
    <x v="8"/>
    <s v="OWETHUSDC/WETH-09DEC22-1450C COIN SHORT"/>
    <b v="0"/>
  </r>
  <r>
    <d v="2023-02-01T00:00:00"/>
    <s v="DEFI"/>
    <x v="17"/>
    <s v="OWETHUSDC/WETH-16DEC22-1450C"/>
    <n v="2891"/>
    <n v="0"/>
    <n v="0"/>
    <n v="0"/>
    <x v="3"/>
    <d v="2023-02-01T00:00:00"/>
    <n v="1"/>
    <x v="71"/>
    <n v="1"/>
    <n v="2891"/>
    <n v="0"/>
    <n v="0"/>
    <s v="COIN"/>
    <s v="SHORT"/>
    <s v="COIN SHORT"/>
    <n v="0"/>
    <n v="0"/>
    <n v="0"/>
    <n v="0"/>
    <x v="8"/>
    <s v="OWETHUSDC/WETH-16DEC22-1450C COIN SHORT"/>
    <b v="0"/>
  </r>
  <r>
    <d v="2023-02-01T00:00:00"/>
    <s v="DEFI"/>
    <x v="17"/>
    <s v="OWETHUSDC/WETH-25NOV22-1400C"/>
    <n v="2904"/>
    <n v="0"/>
    <n v="0"/>
    <n v="0"/>
    <x v="3"/>
    <d v="2023-02-01T00:00:00"/>
    <n v="1"/>
    <x v="72"/>
    <n v="1"/>
    <n v="2904"/>
    <n v="0"/>
    <n v="0"/>
    <s v="COIN"/>
    <s v="SHORT"/>
    <s v="COIN SHORT"/>
    <n v="0"/>
    <n v="0"/>
    <n v="0"/>
    <n v="0"/>
    <x v="8"/>
    <s v="OWETHUSDC/WETH-25NOV22-1400C COIN SHORT"/>
    <b v="0"/>
  </r>
  <r>
    <d v="2023-02-01T00:00:00"/>
    <s v="DEFI"/>
    <x v="17"/>
    <s v="OWETHUSDC/WETH-30DEC22-1350C"/>
    <n v="3047"/>
    <n v="0"/>
    <n v="0"/>
    <n v="0"/>
    <x v="3"/>
    <d v="2023-02-01T00:00:00"/>
    <n v="1"/>
    <x v="73"/>
    <n v="1"/>
    <n v="3047"/>
    <n v="0"/>
    <n v="0"/>
    <s v="COIN"/>
    <s v="SHORT"/>
    <s v="COIN SHORT"/>
    <n v="0"/>
    <n v="0"/>
    <n v="0"/>
    <n v="0"/>
    <x v="8"/>
    <s v="OWETHUSDC/WETH-30DEC22-1350C COIN SHORT"/>
    <b v="0"/>
  </r>
  <r>
    <d v="2023-02-01T00:00:00"/>
    <s v="DEFI"/>
    <x v="17"/>
    <s v="OWETHUSDC/WSTETH-02DEC22-1350C"/>
    <n v="9472.1338239899997"/>
    <n v="0"/>
    <n v="0"/>
    <n v="0"/>
    <x v="3"/>
    <d v="2023-02-01T00:00:00"/>
    <n v="1"/>
    <x v="74"/>
    <n v="1"/>
    <n v="9472.1338239899997"/>
    <n v="0"/>
    <n v="0"/>
    <s v="COIN"/>
    <s v="SHORT"/>
    <s v="COIN SHORT"/>
    <n v="0"/>
    <n v="0"/>
    <n v="0"/>
    <n v="0"/>
    <x v="8"/>
    <s v="OWETHUSDC/WSTETH-02DEC22-1350C COIN SHORT"/>
    <b v="0"/>
  </r>
  <r>
    <d v="2023-02-01T00:00:00"/>
    <s v="DEFI"/>
    <x v="17"/>
    <s v="OWETHUSDC/WSTETH-04NOV22-1700C"/>
    <n v="5625.02729593"/>
    <n v="0"/>
    <n v="0"/>
    <n v="0"/>
    <x v="3"/>
    <d v="2023-02-01T00:00:00"/>
    <n v="1"/>
    <x v="75"/>
    <n v="1"/>
    <n v="5625.02729593"/>
    <n v="0"/>
    <n v="0"/>
    <s v="COIN"/>
    <s v="SHORT"/>
    <s v="COIN SHORT"/>
    <n v="0"/>
    <n v="0"/>
    <n v="0"/>
    <n v="0"/>
    <x v="8"/>
    <s v="OWETHUSDC/WSTETH-04NOV22-1700C COIN SHORT"/>
    <b v="0"/>
  </r>
  <r>
    <d v="2023-02-01T00:00:00"/>
    <s v="DEFI"/>
    <x v="17"/>
    <s v="OWETHUSDC/WSTETH-09SEP22-1900C"/>
    <n v="5968"/>
    <n v="0"/>
    <n v="0"/>
    <n v="0"/>
    <x v="3"/>
    <d v="2023-02-01T00:00:00"/>
    <n v="1"/>
    <x v="76"/>
    <n v="1"/>
    <n v="5968"/>
    <n v="0"/>
    <n v="0"/>
    <s v="COIN"/>
    <s v="SHORT"/>
    <s v="COIN SHORT"/>
    <n v="0"/>
    <n v="0"/>
    <n v="0"/>
    <n v="0"/>
    <x v="8"/>
    <s v="OWETHUSDC/WSTETH-09SEP22-1900C COIN SHORT"/>
    <b v="0"/>
  </r>
  <r>
    <d v="2023-02-01T00:00:00"/>
    <s v="DEFI"/>
    <x v="17"/>
    <s v="OWETHUSDC/WSTETH-20JAN23-1600C"/>
    <n v="3334.9274678699999"/>
    <n v="0"/>
    <n v="0"/>
    <n v="0"/>
    <x v="3"/>
    <d v="2023-02-01T00:00:00"/>
    <n v="1"/>
    <x v="77"/>
    <n v="1"/>
    <n v="3334.9274678699999"/>
    <n v="0"/>
    <n v="0"/>
    <s v="COIN"/>
    <s v="SHORT"/>
    <s v="COIN SHORT"/>
    <n v="0"/>
    <n v="0"/>
    <n v="0"/>
    <n v="0"/>
    <x v="8"/>
    <s v="OWETHUSDC/WSTETH-20JAN23-1600C COIN SHORT"/>
    <b v="0"/>
  </r>
  <r>
    <d v="2023-02-01T00:00:00"/>
    <s v="DEFI"/>
    <x v="17"/>
    <s v="OWETHUSDC/WSTETH-30DEC22-1350C"/>
    <n v="4006"/>
    <n v="0"/>
    <n v="0"/>
    <n v="0"/>
    <x v="3"/>
    <d v="2023-02-01T00:00:00"/>
    <n v="1"/>
    <x v="78"/>
    <n v="1"/>
    <n v="4006"/>
    <n v="0"/>
    <n v="0"/>
    <s v="COIN"/>
    <s v="SHORT"/>
    <s v="COIN SHORT"/>
    <n v="0"/>
    <n v="0"/>
    <n v="0"/>
    <n v="0"/>
    <x v="8"/>
    <s v="OWETHUSDC/WSTETH-30DEC22-1350C COIN SHORT"/>
    <b v="0"/>
  </r>
  <r>
    <d v="2023-02-01T00:00:00"/>
    <s v="DEFI"/>
    <x v="17"/>
    <s v="USDC"/>
    <n v="60000"/>
    <n v="60003.4839520272"/>
    <n v="1.0000580658671201"/>
    <n v="0"/>
    <x v="3"/>
    <d v="2023-02-01T00:00:00"/>
    <n v="1"/>
    <x v="48"/>
    <n v="1"/>
    <n v="60000"/>
    <n v="60003.483952027207"/>
    <n v="0"/>
    <s v="COIN"/>
    <s v="LONG"/>
    <s v="COIN LONG"/>
    <n v="60003.4839520272"/>
    <n v="1.0000580658671201"/>
    <n v="0"/>
    <n v="0"/>
    <x v="8"/>
    <s v="USDC COIN LONG"/>
    <b v="0"/>
  </r>
  <r>
    <d v="2023-02-01T00:00:00"/>
    <s v="DEFI"/>
    <x v="17"/>
    <s v="WAVAX"/>
    <n v="137.93660295000001"/>
    <n v="2736.7450823753102"/>
    <n v="19.8406008546356"/>
    <n v="0"/>
    <x v="3"/>
    <d v="2023-02-01T00:00:00"/>
    <n v="1"/>
    <x v="79"/>
    <n v="1"/>
    <n v="137.93660295000001"/>
    <n v="2736.7450823753015"/>
    <n v="0"/>
    <s v="COIN"/>
    <s v="LONG"/>
    <s v="COIN LONG"/>
    <n v="2736.7450823753102"/>
    <n v="19.8406008546356"/>
    <n v="0"/>
    <n v="0"/>
    <x v="8"/>
    <s v="WAVAX COIN LONG"/>
    <b v="0"/>
  </r>
  <r>
    <d v="2023-02-01T00:00:00"/>
    <s v="DEFI"/>
    <x v="17"/>
    <s v="WETH"/>
    <n v="132.91860402"/>
    <n v="210810.79970603"/>
    <n v="1586.0142472931"/>
    <n v="0"/>
    <x v="3"/>
    <d v="2023-02-01T00:00:00"/>
    <n v="1"/>
    <x v="80"/>
    <n v="1"/>
    <n v="132.91860402"/>
    <n v="210810.79970602991"/>
    <n v="0"/>
    <s v="COIN"/>
    <s v="LONG"/>
    <s v="COIN LONG"/>
    <n v="210810.79970603"/>
    <n v="1586.0142472931"/>
    <n v="0"/>
    <n v="0"/>
    <x v="8"/>
    <s v="WETH COIN LONG"/>
    <b v="0"/>
  </r>
  <r>
    <d v="2023-02-01T00:00:00"/>
    <s v="DEFI"/>
    <x v="18"/>
    <s v="CRV"/>
    <n v="4503.8516387899999"/>
    <n v="4587.16729021827"/>
    <n v="1.01849875575622"/>
    <n v="0"/>
    <x v="3"/>
    <d v="2023-02-01T00:00:00"/>
    <n v="1"/>
    <x v="20"/>
    <n v="1"/>
    <n v="4503.8516387899999"/>
    <n v="4587.1672902182272"/>
    <n v="0"/>
    <s v="COIN"/>
    <s v="LONG"/>
    <s v="COIN LONG"/>
    <n v="4587.16729021827"/>
    <n v="1.01849875575622"/>
    <n v="0"/>
    <n v="0"/>
    <x v="8"/>
    <s v="CRV COIN LONG"/>
    <b v="0"/>
  </r>
  <r>
    <d v="2023-02-01T00:00:00"/>
    <s v="DEFI"/>
    <x v="18"/>
    <s v="CVX"/>
    <n v="127.05154508"/>
    <n v="746.78404972640897"/>
    <n v="5.8778037626869102"/>
    <n v="0"/>
    <x v="3"/>
    <d v="2023-02-01T00:00:00"/>
    <n v="1"/>
    <x v="49"/>
    <n v="1"/>
    <n v="127.05154508"/>
    <n v="746.78404972640953"/>
    <n v="0"/>
    <s v="COIN"/>
    <s v="LONG"/>
    <s v="COIN LONG"/>
    <n v="746.78404972640897"/>
    <n v="5.8778037626869102"/>
    <n v="0"/>
    <n v="0"/>
    <x v="8"/>
    <s v="CVX COIN LONG"/>
    <b v="0"/>
  </r>
  <r>
    <d v="2023-02-01T00:00:00"/>
    <s v="DEFI"/>
    <x v="18"/>
    <s v="DAI"/>
    <n v="184756.96562593"/>
    <n v="184720.36437610901"/>
    <n v="0.99980189515617701"/>
    <n v="0"/>
    <x v="3"/>
    <d v="2023-02-01T00:00:00"/>
    <n v="1"/>
    <x v="81"/>
    <n v="1"/>
    <n v="184756.96562593"/>
    <n v="184720.36437610947"/>
    <n v="0"/>
    <s v="COIN"/>
    <s v="LONG"/>
    <s v="COIN LONG"/>
    <n v="184720.36437610901"/>
    <n v="0.99980189515617701"/>
    <n v="0"/>
    <n v="0"/>
    <x v="8"/>
    <s v="DAI COIN LONG"/>
    <b v="0"/>
  </r>
  <r>
    <d v="2023-02-01T00:00:00"/>
    <s v="DEFI"/>
    <x v="18"/>
    <s v="ETH"/>
    <n v="0.49557208000000003"/>
    <n v="786.24263525378899"/>
    <n v="1586.5353739334701"/>
    <n v="0"/>
    <x v="3"/>
    <d v="2023-02-01T00:00:00"/>
    <n v="1"/>
    <x v="1"/>
    <n v="1"/>
    <n v="0.49557208000000003"/>
    <n v="786.24263525378763"/>
    <n v="0"/>
    <s v="COIN"/>
    <s v="LONG"/>
    <s v="COIN LONG"/>
    <n v="786.24263525378899"/>
    <n v="1586.5353739334701"/>
    <n v="0"/>
    <n v="0"/>
    <x v="8"/>
    <s v="ETH COIN LONG"/>
    <b v="0"/>
  </r>
  <r>
    <d v="2023-02-01T00:00:00"/>
    <s v="DEFI"/>
    <x v="18"/>
    <s v="MIM"/>
    <n v="488559.64460099"/>
    <n v="487250.93597704702"/>
    <n v="0.997321292009267"/>
    <n v="0"/>
    <x v="3"/>
    <d v="2023-02-01T00:00:00"/>
    <n v="1"/>
    <x v="82"/>
    <n v="1"/>
    <n v="488559.64460099"/>
    <n v="487250.93597704766"/>
    <n v="0"/>
    <s v="COIN"/>
    <s v="LONG"/>
    <s v="COIN LONG"/>
    <n v="487250.93597704702"/>
    <n v="0.997321292009267"/>
    <n v="0"/>
    <n v="0"/>
    <x v="8"/>
    <s v="MIM COIN LONG"/>
    <b v="0"/>
  </r>
  <r>
    <d v="2023-02-01T00:00:00"/>
    <s v="DEFI"/>
    <x v="18"/>
    <s v="USDC"/>
    <n v="178844.24865053"/>
    <n v="178854.63339690701"/>
    <n v="1.0000580658671201"/>
    <n v="0"/>
    <x v="3"/>
    <d v="2023-02-01T00:00:00"/>
    <n v="1"/>
    <x v="48"/>
    <n v="1"/>
    <n v="178844.24865053"/>
    <n v="178854.63339690733"/>
    <n v="0"/>
    <s v="COIN"/>
    <s v="LONG"/>
    <s v="COIN LONG"/>
    <n v="178854.63339690701"/>
    <n v="1.0000580658671201"/>
    <n v="0"/>
    <n v="0"/>
    <x v="8"/>
    <s v="USDC COIN LONG"/>
    <b v="0"/>
  </r>
  <r>
    <d v="2023-02-01T00:00:00"/>
    <s v="DEFI"/>
    <x v="18"/>
    <s v="USDT"/>
    <n v="161926.34801809999"/>
    <n v="161945.25492744599"/>
    <n v="1.00011676240202"/>
    <n v="0"/>
    <x v="3"/>
    <d v="2023-02-01T00:00:00"/>
    <n v="1"/>
    <x v="38"/>
    <n v="1"/>
    <n v="161926.34801809999"/>
    <n v="161945.25492744491"/>
    <n v="0"/>
    <s v="COIN"/>
    <s v="LONG"/>
    <s v="COIN LONG"/>
    <n v="161945.25492744599"/>
    <n v="1.00011676240202"/>
    <n v="0"/>
    <n v="0"/>
    <x v="8"/>
    <s v="USDT COIN LONG"/>
    <b v="0"/>
  </r>
  <r>
    <d v="2023-02-01T00:00:00"/>
    <s v="DEFI"/>
    <x v="19"/>
    <s v="AURA"/>
    <n v="315.75169192999999"/>
    <n v="19.550373137528801"/>
    <n v="6.1916922813712097E-2"/>
    <n v="0"/>
    <x v="3"/>
    <d v="2023-02-01T00:00:00"/>
    <n v="1"/>
    <x v="83"/>
    <n v="1"/>
    <n v="315.75169192999999"/>
    <n v="19.550373137528812"/>
    <n v="0"/>
    <s v="COIN"/>
    <s v="LONG"/>
    <s v="COIN LONG"/>
    <n v="19.550373137528801"/>
    <n v="6.1916922813712097E-2"/>
    <n v="0"/>
    <n v="0"/>
    <x v="8"/>
    <s v="AURA COIN LONG"/>
    <b v="0"/>
  </r>
  <r>
    <d v="2023-02-01T00:00:00"/>
    <s v="DEFI"/>
    <x v="19"/>
    <s v="BAL"/>
    <n v="88.861993119999994"/>
    <n v="593.52985714138299"/>
    <n v="6.67923187745604"/>
    <n v="0"/>
    <x v="3"/>
    <d v="2023-02-01T00:00:00"/>
    <n v="1"/>
    <x v="84"/>
    <n v="1"/>
    <n v="88.861993119999994"/>
    <n v="593.52985714138322"/>
    <n v="0"/>
    <s v="COIN"/>
    <s v="LONG"/>
    <s v="COIN LONG"/>
    <n v="593.52985714138299"/>
    <n v="6.67923187745604"/>
    <n v="0"/>
    <n v="0"/>
    <x v="8"/>
    <s v="BAL COIN LONG"/>
    <b v="0"/>
  </r>
  <r>
    <d v="2023-02-01T00:00:00"/>
    <s v="DEFI"/>
    <x v="19"/>
    <s v="ETH"/>
    <n v="1156.3358965499999"/>
    <n v="1834567.80402565"/>
    <n v="1586.5353739334701"/>
    <n v="0"/>
    <x v="3"/>
    <d v="2023-02-01T00:00:00"/>
    <n v="1"/>
    <x v="1"/>
    <n v="1"/>
    <n v="1156.3358965499999"/>
    <n v="1834567.8040256484"/>
    <n v="0"/>
    <s v="COIN"/>
    <s v="LONG"/>
    <s v="COIN LONG"/>
    <n v="1834567.80402565"/>
    <n v="1586.5353739334701"/>
    <n v="0"/>
    <n v="0"/>
    <x v="8"/>
    <s v="ETH COIN LONG"/>
    <b v="0"/>
  </r>
  <r>
    <d v="2023-02-01T00:00:00"/>
    <s v="DEFI"/>
    <x v="19"/>
    <s v="ETH"/>
    <n v="0.51253285999999998"/>
    <n v="813.15151269329203"/>
    <n v="1586.5353739334701"/>
    <n v="0"/>
    <x v="3"/>
    <d v="2023-02-01T00:00:00"/>
    <n v="1"/>
    <x v="1"/>
    <n v="1"/>
    <n v="0.51253285999999998"/>
    <n v="813.15151269329078"/>
    <n v="0"/>
    <s v="COIN"/>
    <s v="LONG"/>
    <s v="COIN LONG"/>
    <n v="813.15151269329203"/>
    <n v="1586.5353739334701"/>
    <n v="0"/>
    <n v="0"/>
    <x v="8"/>
    <s v="ETH COIN LONG"/>
    <b v="0"/>
  </r>
  <r>
    <d v="2023-02-01T00:00:00"/>
    <s v="DEFI"/>
    <x v="19"/>
    <s v="STETH"/>
    <n v="1368.4077884799999"/>
    <n v="2147222.4414961198"/>
    <n v="1569.1393015829101"/>
    <n v="0"/>
    <x v="3"/>
    <d v="2023-02-01T00:00:00"/>
    <n v="1"/>
    <x v="85"/>
    <n v="1"/>
    <n v="1368.4077884799999"/>
    <n v="2147222.4414961217"/>
    <n v="0"/>
    <s v="COIN"/>
    <s v="LONG"/>
    <s v="COIN LONG"/>
    <n v="2147222.4414961198"/>
    <n v="1569.1393015829101"/>
    <n v="0"/>
    <n v="0"/>
    <x v="8"/>
    <s v="STETH COIN LONG"/>
    <b v="0"/>
  </r>
  <r>
    <d v="2023-02-01T00:00:00"/>
    <s v="DEFI"/>
    <x v="20"/>
    <s v="ETH"/>
    <n v="8.4720420000000005E-2"/>
    <n v="134.41194322449999"/>
    <n v="1586.5353739334701"/>
    <n v="0"/>
    <x v="3"/>
    <d v="2023-02-01T00:00:00"/>
    <n v="1"/>
    <x v="1"/>
    <n v="1"/>
    <n v="8.4720420000000005E-2"/>
    <n v="134.41194322450065"/>
    <n v="0"/>
    <s v="COIN"/>
    <s v="LONG"/>
    <s v="COIN LONG"/>
    <n v="134.41194322449999"/>
    <n v="1586.5353739334701"/>
    <n v="0"/>
    <n v="0"/>
    <x v="8"/>
    <s v="ETH COIN LONG"/>
    <b v="0"/>
  </r>
  <r>
    <d v="2023-02-01T00:00:00"/>
    <s v="DEFI"/>
    <x v="20"/>
    <s v="OBALUSDC/BAL-30DEC22-7.6C"/>
    <n v="196525.25441796001"/>
    <n v="0"/>
    <n v="0"/>
    <n v="0"/>
    <x v="3"/>
    <d v="2023-02-01T00:00:00"/>
    <n v="1"/>
    <x v="86"/>
    <n v="1"/>
    <n v="196525.25441796001"/>
    <n v="0"/>
    <n v="0"/>
    <s v="COIN"/>
    <s v="SHORT"/>
    <s v="COIN SHORT"/>
    <n v="0"/>
    <n v="0"/>
    <n v="0"/>
    <n v="0"/>
    <x v="8"/>
    <s v="OBALUSDC/BAL-30DEC22-7.6C COIN SHORT"/>
    <b v="0"/>
  </r>
  <r>
    <d v="2023-02-01T00:00:00"/>
    <s v="DEFI"/>
    <x v="20"/>
    <s v="OPERPUSDC/PERP-30DEC22-0.54C"/>
    <n v="201000.92417708001"/>
    <n v="0"/>
    <n v="0"/>
    <n v="0"/>
    <x v="3"/>
    <d v="2023-02-01T00:00:00"/>
    <n v="1"/>
    <x v="87"/>
    <n v="1"/>
    <n v="201000.92417708001"/>
    <n v="0"/>
    <n v="0"/>
    <s v="COIN"/>
    <s v="SHORT"/>
    <s v="COIN SHORT"/>
    <n v="0"/>
    <n v="0"/>
    <n v="0"/>
    <n v="0"/>
    <x v="8"/>
    <s v="OPERPUSDC/PERP-30DEC22-0.54C COIN SHORT"/>
    <b v="0"/>
  </r>
  <r>
    <d v="2023-02-01T00:00:00"/>
    <s v="DEFI"/>
    <x v="20"/>
    <s v="OSAMBUSDC/SAMB-24FEB23-0.023C"/>
    <n v="16140333"/>
    <n v="0"/>
    <n v="0"/>
    <n v="0"/>
    <x v="3"/>
    <d v="2023-02-01T00:00:00"/>
    <n v="1"/>
    <x v="88"/>
    <n v="1"/>
    <n v="16140333"/>
    <n v="0"/>
    <n v="0"/>
    <s v="COIN"/>
    <s v="SHORT"/>
    <s v="COIN SHORT"/>
    <n v="0"/>
    <n v="0"/>
    <n v="0"/>
    <n v="0"/>
    <x v="8"/>
    <s v="OSAMBUSDC/SAMB-24FEB23-0.023C COIN SHORT"/>
    <b v="0"/>
  </r>
  <r>
    <d v="2023-02-01T00:00:00"/>
    <s v="DEFI"/>
    <x v="20"/>
    <s v="OSPELLUSDC/SPELL-27JAN23-0.00078C"/>
    <n v="100050250.667"/>
    <n v="0"/>
    <n v="0"/>
    <n v="0"/>
    <x v="3"/>
    <d v="2023-02-01T00:00:00"/>
    <n v="1"/>
    <x v="89"/>
    <n v="1"/>
    <n v="100050250.667"/>
    <n v="0"/>
    <n v="0"/>
    <s v="COIN"/>
    <s v="SHORT"/>
    <s v="COIN SHORT"/>
    <n v="0"/>
    <n v="0"/>
    <n v="0"/>
    <n v="0"/>
    <x v="8"/>
    <s v="OSPELLUSDC/SPELL-27JAN23-0.00078C COIN SHORT"/>
    <b v="0"/>
  </r>
  <r>
    <d v="2023-02-01T00:00:00"/>
    <s v="DEFI"/>
    <x v="20"/>
    <s v="OSPELLUSDC/SPELL-30DEC22-0.00079C"/>
    <n v="100050250.667"/>
    <n v="0"/>
    <n v="0"/>
    <n v="0"/>
    <x v="3"/>
    <d v="2023-02-01T00:00:00"/>
    <n v="1"/>
    <x v="90"/>
    <n v="1"/>
    <n v="100050250.667"/>
    <n v="0"/>
    <n v="0"/>
    <s v="COIN"/>
    <s v="SHORT"/>
    <s v="COIN SHORT"/>
    <n v="0"/>
    <n v="0"/>
    <n v="0"/>
    <n v="0"/>
    <x v="8"/>
    <s v="OSPELLUSDC/SPELL-30DEC22-0.00079C COIN SHORT"/>
    <b v="0"/>
  </r>
  <r>
    <d v="2023-02-01T00:00:00"/>
    <s v="DEFI"/>
    <x v="20"/>
    <s v="USDC"/>
    <n v="23.13"/>
    <n v="23.131343063506499"/>
    <n v="1.0000580658671201"/>
    <n v="0"/>
    <x v="3"/>
    <d v="2023-02-01T00:00:00"/>
    <n v="1"/>
    <x v="48"/>
    <n v="1"/>
    <n v="23.13"/>
    <n v="23.131343063506488"/>
    <n v="0"/>
    <s v="COIN"/>
    <s v="LONG"/>
    <s v="COIN LONG"/>
    <n v="23.131343063506499"/>
    <n v="1.0000580658671201"/>
    <n v="0"/>
    <n v="0"/>
    <x v="8"/>
    <s v="USDC COIN LONG"/>
    <b v="0"/>
  </r>
  <r>
    <d v="2023-02-01T00:00:00"/>
    <s v="DEFI"/>
    <x v="21"/>
    <s v="CRV"/>
    <n v="3539.7796818699999"/>
    <n v="3605.2612016357698"/>
    <n v="1.01849875575622"/>
    <n v="0"/>
    <x v="3"/>
    <d v="2023-02-01T00:00:00"/>
    <n v="1"/>
    <x v="20"/>
    <n v="1"/>
    <n v="3539.7796818699999"/>
    <n v="3605.261201635743"/>
    <n v="0"/>
    <s v="COIN"/>
    <s v="LONG"/>
    <s v="COIN LONG"/>
    <n v="3605.2612016357698"/>
    <n v="1.01849875575622"/>
    <n v="0"/>
    <n v="0"/>
    <x v="8"/>
    <s v="CRV COIN LONG"/>
    <b v="0"/>
  </r>
  <r>
    <d v="2023-02-01T00:00:00"/>
    <s v="DEFI"/>
    <x v="21"/>
    <s v="CVX"/>
    <n v="191.66016794000001"/>
    <n v="1126.5408562749301"/>
    <n v="5.8778037626869102"/>
    <n v="0"/>
    <x v="3"/>
    <d v="2023-02-01T00:00:00"/>
    <n v="1"/>
    <x v="49"/>
    <n v="1"/>
    <n v="191.66016794000001"/>
    <n v="1126.5408562749371"/>
    <n v="0"/>
    <s v="COIN"/>
    <s v="LONG"/>
    <s v="COIN LONG"/>
    <n v="1126.5408562749301"/>
    <n v="5.8778037626869102"/>
    <n v="0"/>
    <n v="0"/>
    <x v="8"/>
    <s v="CVX COIN LONG"/>
    <b v="0"/>
  </r>
  <r>
    <d v="2023-02-01T00:00:00"/>
    <s v="DEFI"/>
    <x v="21"/>
    <s v="ETH"/>
    <n v="1476.7490130599999"/>
    <n v="2342914.54764103"/>
    <n v="1586.5353739334701"/>
    <n v="0"/>
    <x v="3"/>
    <d v="2023-02-01T00:00:00"/>
    <n v="1"/>
    <x v="1"/>
    <n v="1"/>
    <n v="1476.7490130599999"/>
    <n v="2342914.54764103"/>
    <n v="0"/>
    <s v="COIN"/>
    <s v="LONG"/>
    <s v="COIN LONG"/>
    <n v="2342914.54764103"/>
    <n v="1586.5353739334701"/>
    <n v="0"/>
    <n v="0"/>
    <x v="8"/>
    <s v="ETH COIN LONG"/>
    <b v="0"/>
  </r>
  <r>
    <d v="2023-02-01T00:00:00"/>
    <s v="DEFI"/>
    <x v="21"/>
    <s v="ETH"/>
    <n v="0.44855499999999998"/>
    <n v="711.64837465472897"/>
    <n v="1586.5353739334701"/>
    <n v="0"/>
    <x v="3"/>
    <d v="2023-02-01T00:00:00"/>
    <n v="1"/>
    <x v="1"/>
    <n v="1"/>
    <n v="0.44855499999999998"/>
    <n v="711.6483746547276"/>
    <n v="0"/>
    <s v="COIN"/>
    <s v="LONG"/>
    <s v="COIN LONG"/>
    <n v="711.64837465472897"/>
    <n v="1586.5353739334701"/>
    <n v="0"/>
    <n v="0"/>
    <x v="8"/>
    <s v="ETH COIN LONG"/>
    <b v="0"/>
  </r>
  <r>
    <d v="2023-02-01T00:00:00"/>
    <s v="DEFI"/>
    <x v="21"/>
    <s v="ETH"/>
    <n v="1536.5411430500001"/>
    <n v="2437776.87695299"/>
    <n v="1586.5353739334701"/>
    <n v="0"/>
    <x v="3"/>
    <d v="2023-02-01T00:00:00"/>
    <n v="1"/>
    <x v="1"/>
    <n v="1"/>
    <n v="1536.5411430500001"/>
    <n v="2437776.8769529932"/>
    <n v="0"/>
    <s v="COIN"/>
    <s v="LONG"/>
    <s v="COIN LONG"/>
    <n v="2437776.87695299"/>
    <n v="1586.5353739334701"/>
    <n v="0"/>
    <n v="0"/>
    <x v="8"/>
    <s v="ETH COIN LONG"/>
    <b v="0"/>
  </r>
  <r>
    <d v="2023-02-01T00:00:00"/>
    <s v="DEFI"/>
    <x v="21"/>
    <s v="FXS"/>
    <n v="263.45694825999999"/>
    <n v="2706.4505861774301"/>
    <n v="10.272838139408201"/>
    <n v="0"/>
    <x v="3"/>
    <d v="2023-02-01T00:00:00"/>
    <n v="1"/>
    <x v="91"/>
    <n v="1"/>
    <n v="263.45694825999999"/>
    <n v="2706.450586177421"/>
    <n v="0"/>
    <s v="COIN"/>
    <s v="LONG"/>
    <s v="COIN LONG"/>
    <n v="2706.4505861774301"/>
    <n v="10.272838139408201"/>
    <n v="0"/>
    <n v="0"/>
    <x v="8"/>
    <s v="FXS COIN LONG"/>
    <b v="0"/>
  </r>
  <r>
    <d v="2023-02-01T00:00:00"/>
    <s v="DEFI"/>
    <x v="22"/>
    <s v="USDC"/>
    <n v="12020112.981704"/>
    <n v="12020810.939987101"/>
    <n v="1.0000580658671201"/>
    <n v="0"/>
    <x v="3"/>
    <d v="2023-02-01T00:00:00"/>
    <n v="1"/>
    <x v="48"/>
    <n v="1"/>
    <n v="12020112.981704"/>
    <n v="12020810.939987164"/>
    <n v="0"/>
    <s v="COIN"/>
    <s v="LONG"/>
    <s v="COIN LONG"/>
    <n v="12020810.939987101"/>
    <n v="1.0000580658671201"/>
    <n v="0"/>
    <n v="0"/>
    <x v="8"/>
    <s v="USDC COIN LONG"/>
    <b v="0"/>
  </r>
  <r>
    <d v="2023-02-01T00:00:00"/>
    <s v="DYDX"/>
    <x v="3"/>
    <s v="USDC"/>
    <n v="9343.2673489999997"/>
    <n v="9343.8098739203597"/>
    <n v="1.0000580658671201"/>
    <n v="0"/>
    <x v="3"/>
    <d v="2023-02-01T00:00:00"/>
    <n v="1"/>
    <x v="48"/>
    <n v="1"/>
    <n v="9343.2673489999997"/>
    <n v="9343.8098739203542"/>
    <n v="0"/>
    <s v="COIN"/>
    <s v="LONG"/>
    <s v="COIN LONG"/>
    <n v="9343.8098739203597"/>
    <n v="1.0000580658671201"/>
    <n v="0"/>
    <n v="0"/>
    <x v="1"/>
    <s v="USDC COIN LONG"/>
    <b v="1"/>
  </r>
  <r>
    <d v="2023-02-01T00:00:00"/>
    <s v="HUOBI"/>
    <x v="23"/>
    <s v="ADA"/>
    <n v="1E-8"/>
    <n v="3.9092582852179699E-9"/>
    <n v="0.39092582852179703"/>
    <n v="0"/>
    <x v="3"/>
    <d v="2023-02-01T00:00:00"/>
    <n v="1"/>
    <x v="16"/>
    <n v="1"/>
    <n v="1E-8"/>
    <n v="3.9092582852179707E-9"/>
    <n v="0"/>
    <s v="COIN"/>
    <s v="LONG"/>
    <s v="COIN LONG"/>
    <n v="3.9092582852179699E-9"/>
    <n v="0.39092582852179703"/>
    <n v="0"/>
    <n v="0"/>
    <x v="9"/>
    <s v="ADA COIN LONG"/>
    <b v="0"/>
  </r>
  <r>
    <d v="2023-02-01T00:00:00"/>
    <s v="HUOBI"/>
    <x v="23"/>
    <s v="BCH"/>
    <n v="4.9999999999999998E-8"/>
    <n v="6.66983653592861E-6"/>
    <n v="133.396730718572"/>
    <n v="0"/>
    <x v="3"/>
    <d v="2023-02-01T00:00:00"/>
    <n v="1"/>
    <x v="3"/>
    <n v="1"/>
    <n v="4.9999999999999998E-8"/>
    <n v="6.6698365359285998E-6"/>
    <n v="0"/>
    <s v="COIN"/>
    <s v="LONG"/>
    <s v="COIN LONG"/>
    <n v="6.66983653592861E-6"/>
    <n v="133.396730718572"/>
    <n v="0"/>
    <n v="0"/>
    <x v="9"/>
    <s v="BCH COIN LONG"/>
    <b v="0"/>
  </r>
  <r>
    <d v="2023-02-01T00:00:00"/>
    <s v="HUOBI"/>
    <x v="23"/>
    <s v="BSV"/>
    <n v="0.47315189000000002"/>
    <n v="20.1804056193807"/>
    <n v="42.6510092126668"/>
    <n v="0"/>
    <x v="3"/>
    <d v="2023-02-01T00:00:00"/>
    <n v="1"/>
    <x v="92"/>
    <n v="1"/>
    <n v="0.47315189000000002"/>
    <n v="20.180405619380711"/>
    <n v="0"/>
    <s v="COIN"/>
    <s v="LONG"/>
    <s v="COIN LONG"/>
    <n v="20.1804056193807"/>
    <n v="42.6510092126668"/>
    <n v="0"/>
    <n v="0"/>
    <x v="9"/>
    <s v="BSV COIN LONG"/>
    <b v="0"/>
  </r>
  <r>
    <d v="2023-02-01T00:00:00"/>
    <s v="HUOBI"/>
    <x v="23"/>
    <s v="BTC"/>
    <n v="4.0000000000000001E-8"/>
    <n v="9.2557135639649297E-4"/>
    <n v="23139.283909912301"/>
    <n v="0"/>
    <x v="3"/>
    <d v="2023-02-01T00:00:00"/>
    <n v="1"/>
    <x v="0"/>
    <n v="1"/>
    <n v="4.0000000000000001E-8"/>
    <n v="9.255713563964921E-4"/>
    <n v="0"/>
    <s v="COIN"/>
    <s v="LONG"/>
    <s v="COIN LONG"/>
    <n v="9.2557135639649297E-4"/>
    <n v="23139.283909912301"/>
    <n v="0"/>
    <n v="0"/>
    <x v="9"/>
    <s v="BTC COIN LONG"/>
    <b v="0"/>
  </r>
  <r>
    <d v="2023-02-01T00:00:00"/>
    <s v="HUOBI"/>
    <x v="23"/>
    <s v="EOS"/>
    <n v="2.9999999999999997E-8"/>
    <n v="3.1899512085726799E-8"/>
    <n v="1.06331706952422"/>
    <n v="0"/>
    <x v="3"/>
    <d v="2023-02-01T00:00:00"/>
    <n v="1"/>
    <x v="5"/>
    <n v="1"/>
    <n v="2.9999999999999997E-8"/>
    <n v="3.1899512085726594E-8"/>
    <n v="0"/>
    <s v="COIN"/>
    <s v="LONG"/>
    <s v="COIN LONG"/>
    <n v="3.1899512085726799E-8"/>
    <n v="1.06331706952422"/>
    <n v="0"/>
    <n v="0"/>
    <x v="9"/>
    <s v="EOS COIN LONG"/>
    <b v="0"/>
  </r>
  <r>
    <d v="2023-02-01T00:00:00"/>
    <s v="HUOBI"/>
    <x v="23"/>
    <s v="ETC"/>
    <n v="1E-8"/>
    <n v="2.1706960429507901E-7"/>
    <n v="21.706960429507902"/>
    <n v="0"/>
    <x v="3"/>
    <d v="2023-02-01T00:00:00"/>
    <n v="1"/>
    <x v="4"/>
    <n v="1"/>
    <n v="1E-8"/>
    <n v="2.1706960429507903E-7"/>
    <n v="0"/>
    <s v="COIN"/>
    <s v="LONG"/>
    <s v="COIN LONG"/>
    <n v="2.1706960429507901E-7"/>
    <n v="21.706960429507902"/>
    <n v="0"/>
    <n v="0"/>
    <x v="9"/>
    <s v="ETC COIN LONG"/>
    <b v="0"/>
  </r>
  <r>
    <d v="2023-02-01T00:00:00"/>
    <s v="HUOBI"/>
    <x v="23"/>
    <s v="ETH"/>
    <n v="2.9999999999999997E-8"/>
    <n v="4.75960612180042E-5"/>
    <n v="1586.5353739334701"/>
    <n v="0"/>
    <x v="3"/>
    <d v="2023-02-01T00:00:00"/>
    <n v="1"/>
    <x v="1"/>
    <n v="1"/>
    <n v="2.9999999999999997E-8"/>
    <n v="4.7596061218004098E-5"/>
    <n v="0"/>
    <s v="COIN"/>
    <s v="LONG"/>
    <s v="COIN LONG"/>
    <n v="4.75960612180042E-5"/>
    <n v="1586.5353739334701"/>
    <n v="0"/>
    <n v="0"/>
    <x v="9"/>
    <s v="ETH COIN LONG"/>
    <b v="0"/>
  </r>
  <r>
    <d v="2023-02-01T00:00:00"/>
    <s v="HUOBI"/>
    <x v="23"/>
    <s v="LTC"/>
    <n v="1E-8"/>
    <n v="9.4308113656978804E-7"/>
    <n v="94.308113656978804"/>
    <n v="0"/>
    <x v="3"/>
    <d v="2023-02-01T00:00:00"/>
    <n v="1"/>
    <x v="6"/>
    <n v="1"/>
    <n v="1E-8"/>
    <n v="9.4308113656978804E-7"/>
    <n v="0"/>
    <s v="COIN"/>
    <s v="LONG"/>
    <s v="COIN LONG"/>
    <n v="9.4308113656978804E-7"/>
    <n v="94.308113656978804"/>
    <n v="0"/>
    <n v="0"/>
    <x v="9"/>
    <s v="LTC COIN LONG"/>
    <b v="0"/>
  </r>
  <r>
    <d v="2023-02-01T00:00:00"/>
    <s v="HUOBI"/>
    <x v="23"/>
    <s v="TRX"/>
    <n v="1E-8"/>
    <n v="6.2220183728161196E-10"/>
    <n v="6.2220183728161203E-2"/>
    <n v="0"/>
    <x v="3"/>
    <d v="2023-02-01T00:00:00"/>
    <n v="1"/>
    <x v="36"/>
    <n v="1"/>
    <n v="1E-8"/>
    <n v="6.2220183728161206E-10"/>
    <n v="0"/>
    <s v="COIN"/>
    <s v="LONG"/>
    <s v="COIN LONG"/>
    <n v="6.2220183728161196E-10"/>
    <n v="6.2220183728161203E-2"/>
    <n v="0"/>
    <n v="0"/>
    <x v="9"/>
    <s v="TRX COIN LONG"/>
    <b v="0"/>
  </r>
  <r>
    <d v="2023-02-01T00:00:00"/>
    <s v="HUOBI"/>
    <x v="23"/>
    <s v="XRP"/>
    <n v="9.9999999999999995E-8"/>
    <n v="4.0638874760028599E-8"/>
    <n v="0.40638874760028598"/>
    <n v="0"/>
    <x v="3"/>
    <d v="2023-02-01T00:00:00"/>
    <n v="1"/>
    <x v="40"/>
    <n v="1"/>
    <n v="9.9999999999999995E-8"/>
    <n v="4.0638874760028599E-8"/>
    <n v="0"/>
    <s v="COIN"/>
    <s v="LONG"/>
    <s v="COIN LONG"/>
    <n v="4.0638874760028599E-8"/>
    <n v="0.40638874760028598"/>
    <n v="0"/>
    <n v="0"/>
    <x v="9"/>
    <s v="XRP COIN LONG"/>
    <b v="0"/>
  </r>
  <r>
    <d v="2023-02-01T00:00:00"/>
    <s v="HUOBI"/>
    <x v="24"/>
    <s v="ADA"/>
    <n v="5.7406599999999999E-3"/>
    <n v="2.2441722667619398E-3"/>
    <n v="0.39092582852179703"/>
    <n v="0"/>
    <x v="3"/>
    <d v="2023-02-01T00:00:00"/>
    <n v="1"/>
    <x v="16"/>
    <n v="1"/>
    <n v="5.7406599999999999E-3"/>
    <n v="2.2441722667619394E-3"/>
    <n v="0"/>
    <s v="COIN"/>
    <s v="LONG"/>
    <s v="COIN LONG"/>
    <n v="2.2441722667619398E-3"/>
    <n v="0.39092582852179703"/>
    <n v="0"/>
    <n v="0"/>
    <x v="10"/>
    <s v="ADA COIN LONG"/>
    <b v="1"/>
  </r>
  <r>
    <d v="2023-02-01T00:00:00"/>
    <s v="HUOBI"/>
    <x v="24"/>
    <s v="BCH"/>
    <n v="0.72885027999999996"/>
    <n v="97.226244535315999"/>
    <n v="133.396730718572"/>
    <n v="0"/>
    <x v="3"/>
    <d v="2023-02-01T00:00:00"/>
    <n v="1"/>
    <x v="3"/>
    <n v="1"/>
    <n v="0.72885027999999996"/>
    <n v="97.2262445353158"/>
    <n v="0"/>
    <s v="COIN"/>
    <s v="LONG"/>
    <s v="COIN LONG"/>
    <n v="97.226244535315999"/>
    <n v="133.396730718572"/>
    <n v="0"/>
    <n v="0"/>
    <x v="10"/>
    <s v="BCH COIN LONG"/>
    <b v="1"/>
  </r>
  <r>
    <d v="2023-02-01T00:00:00"/>
    <s v="HUOBI"/>
    <x v="24"/>
    <s v="BSV"/>
    <n v="0.11285791000000001"/>
    <n v="4.8135037591323204"/>
    <n v="42.6510092126668"/>
    <n v="0"/>
    <x v="3"/>
    <d v="2023-02-01T00:00:00"/>
    <n v="1"/>
    <x v="92"/>
    <n v="1"/>
    <n v="0.11285791000000001"/>
    <n v="4.8135037591323204"/>
    <n v="0"/>
    <s v="COIN"/>
    <s v="LONG"/>
    <s v="COIN LONG"/>
    <n v="4.8135037591323204"/>
    <n v="42.6510092126668"/>
    <n v="0"/>
    <n v="0"/>
    <x v="10"/>
    <s v="BSV COIN LONG"/>
    <b v="1"/>
  </r>
  <r>
    <d v="2023-02-01T00:00:00"/>
    <s v="HUOBI"/>
    <x v="24"/>
    <s v="BTC"/>
    <n v="5.1900000000000003E-6"/>
    <n v="0.120092883492444"/>
    <n v="23139.283909912301"/>
    <n v="0"/>
    <x v="3"/>
    <d v="2023-02-01T00:00:00"/>
    <n v="1"/>
    <x v="0"/>
    <n v="1"/>
    <n v="5.1900000000000003E-6"/>
    <n v="0.12009288349244485"/>
    <n v="0"/>
    <s v="COIN"/>
    <s v="LONG"/>
    <s v="COIN LONG"/>
    <n v="0.120092883492444"/>
    <n v="23139.283909912301"/>
    <n v="0"/>
    <n v="0"/>
    <x v="10"/>
    <s v="BTC COIN LONG"/>
    <b v="1"/>
  </r>
  <r>
    <d v="2023-02-01T00:00:00"/>
    <s v="HUOBI"/>
    <x v="24"/>
    <s v="DOT"/>
    <n v="0.97764076"/>
    <n v="6.1243026555389699"/>
    <n v="6.2643691897000799"/>
    <n v="0"/>
    <x v="3"/>
    <d v="2023-02-01T00:00:00"/>
    <n v="1"/>
    <x v="23"/>
    <n v="1"/>
    <n v="0.97764076"/>
    <n v="6.1243026555389699"/>
    <n v="0"/>
    <s v="COIN"/>
    <s v="LONG"/>
    <s v="COIN LONG"/>
    <n v="6.1243026555389699"/>
    <n v="6.2643691897000799"/>
    <n v="0"/>
    <n v="0"/>
    <x v="10"/>
    <s v="DOT COIN LONG"/>
    <b v="1"/>
  </r>
  <r>
    <d v="2023-02-01T00:00:00"/>
    <s v="HUOBI"/>
    <x v="24"/>
    <s v="EOS"/>
    <n v="3.7085149999999997E-2"/>
    <n v="3.9433273020866397E-2"/>
    <n v="1.06331706952422"/>
    <n v="0"/>
    <x v="3"/>
    <d v="2023-02-01T00:00:00"/>
    <n v="1"/>
    <x v="5"/>
    <n v="1"/>
    <n v="3.7085149999999997E-2"/>
    <n v="3.9433273020866126E-2"/>
    <n v="0"/>
    <s v="COIN"/>
    <s v="LONG"/>
    <s v="COIN LONG"/>
    <n v="3.9433273020866397E-2"/>
    <n v="1.06331706952422"/>
    <n v="0"/>
    <n v="0"/>
    <x v="10"/>
    <s v="EOS COIN LONG"/>
    <b v="1"/>
  </r>
  <r>
    <d v="2023-02-01T00:00:00"/>
    <s v="HUOBI"/>
    <x v="24"/>
    <s v="ETC"/>
    <n v="0.70701212999999996"/>
    <n v="15.3470843290921"/>
    <n v="21.706960429507902"/>
    <n v="0"/>
    <x v="3"/>
    <d v="2023-02-01T00:00:00"/>
    <n v="1"/>
    <x v="4"/>
    <n v="1"/>
    <n v="0.70701212999999996"/>
    <n v="15.347084329092096"/>
    <n v="0"/>
    <s v="COIN"/>
    <s v="LONG"/>
    <s v="COIN LONG"/>
    <n v="15.3470843290921"/>
    <n v="21.706960429507902"/>
    <n v="0"/>
    <n v="0"/>
    <x v="10"/>
    <s v="ETC COIN LONG"/>
    <b v="1"/>
  </r>
  <r>
    <d v="2023-02-01T00:00:00"/>
    <s v="HUOBI"/>
    <x v="24"/>
    <s v="ETH"/>
    <n v="9.5337999999999998E-4"/>
    <n v="1.5125710948006901"/>
    <n v="1586.5353739334701"/>
    <n v="0"/>
    <x v="3"/>
    <d v="2023-02-01T00:00:00"/>
    <n v="1"/>
    <x v="1"/>
    <n v="1"/>
    <n v="9.5337999999999998E-4"/>
    <n v="1.5125710948006916"/>
    <n v="0"/>
    <s v="COIN"/>
    <s v="LONG"/>
    <s v="COIN LONG"/>
    <n v="1.5125710948006901"/>
    <n v="1586.5353739334701"/>
    <n v="0"/>
    <n v="0"/>
    <x v="10"/>
    <s v="ETH COIN LONG"/>
    <b v="1"/>
  </r>
  <r>
    <d v="2023-02-01T00:00:00"/>
    <s v="HUOBI"/>
    <x v="24"/>
    <s v="LINK"/>
    <n v="6.244243E-2"/>
    <n v="0.43411901732740499"/>
    <n v="6.95230818735602"/>
    <n v="0"/>
    <x v="3"/>
    <d v="2023-02-01T00:00:00"/>
    <n v="1"/>
    <x v="13"/>
    <n v="1"/>
    <n v="6.244243E-2"/>
    <n v="0.43411901732740515"/>
    <n v="0"/>
    <s v="COIN"/>
    <s v="LONG"/>
    <s v="COIN LONG"/>
    <n v="0.43411901732740499"/>
    <n v="6.95230818735602"/>
    <n v="0"/>
    <n v="0"/>
    <x v="10"/>
    <s v="LINK COIN LONG"/>
    <b v="1"/>
  </r>
  <r>
    <d v="2023-02-01T00:00:00"/>
    <s v="HUOBI"/>
    <x v="24"/>
    <s v="LTC"/>
    <n v="7.1564416099999999"/>
    <n v="674.91050873541201"/>
    <n v="94.308113656978804"/>
    <n v="0"/>
    <x v="3"/>
    <d v="2023-02-01T00:00:00"/>
    <n v="1"/>
    <x v="6"/>
    <n v="1"/>
    <n v="7.1564416099999999"/>
    <n v="674.91050873541235"/>
    <n v="0"/>
    <s v="COIN"/>
    <s v="LONG"/>
    <s v="COIN LONG"/>
    <n v="674.91050873541201"/>
    <n v="94.308113656978804"/>
    <n v="0"/>
    <n v="0"/>
    <x v="10"/>
    <s v="LTC COIN LONG"/>
    <b v="1"/>
  </r>
  <r>
    <d v="2023-02-01T00:00:00"/>
    <s v="HUOBI"/>
    <x v="24"/>
    <s v="TRX"/>
    <n v="0.95766242000000001"/>
    <n v="5.95859317219554E-2"/>
    <n v="6.2220183728161203E-2"/>
    <n v="0"/>
    <x v="3"/>
    <d v="2023-02-01T00:00:00"/>
    <n v="1"/>
    <x v="36"/>
    <n v="1"/>
    <n v="0.95766242000000001"/>
    <n v="5.9585931721955483E-2"/>
    <n v="0"/>
    <s v="COIN"/>
    <s v="LONG"/>
    <s v="COIN LONG"/>
    <n v="5.95859317219554E-2"/>
    <n v="6.2220183728161203E-2"/>
    <n v="0"/>
    <n v="0"/>
    <x v="10"/>
    <s v="TRX COIN LONG"/>
    <b v="1"/>
  </r>
  <r>
    <d v="2023-02-01T00:00:00"/>
    <s v="HUOBI"/>
    <x v="24"/>
    <s v="XRP"/>
    <n v="0.54364484000000002"/>
    <n v="0.22093114566695801"/>
    <n v="0.40638874760028598"/>
    <n v="0"/>
    <x v="3"/>
    <d v="2023-02-01T00:00:00"/>
    <n v="1"/>
    <x v="40"/>
    <n v="1"/>
    <n v="0.54364484000000002"/>
    <n v="0.22093114566695787"/>
    <n v="0"/>
    <s v="COIN"/>
    <s v="LONG"/>
    <s v="COIN LONG"/>
    <n v="0.22093114566695801"/>
    <n v="0.40638874760028598"/>
    <n v="0"/>
    <n v="0"/>
    <x v="10"/>
    <s v="XRP COIN LONG"/>
    <b v="1"/>
  </r>
  <r>
    <d v="2023-02-01T00:00:00"/>
    <s v="GATE"/>
    <x v="25"/>
    <s v="BTC"/>
    <n v="9.9829999999999998E-5"/>
    <n v="2.3099947127265401"/>
    <n v="23139.283909912301"/>
    <n v="0"/>
    <x v="3"/>
    <d v="2023-02-01T00:00:00"/>
    <n v="1"/>
    <x v="0"/>
    <n v="1"/>
    <n v="9.9829999999999998E-5"/>
    <n v="2.309994712726545"/>
    <n v="0"/>
    <s v="COIN"/>
    <s v="LONG"/>
    <s v="COIN LONG"/>
    <n v="2.3099947127265401"/>
    <n v="23139.283909912301"/>
    <n v="0"/>
    <n v="0"/>
    <x v="11"/>
    <s v="BTC COIN LONG"/>
    <b v="1"/>
  </r>
  <r>
    <d v="2023-02-01T00:00:00"/>
    <s v="GATE"/>
    <x v="25"/>
    <s v="USDT"/>
    <n v="10194.95182873"/>
    <n v="10196.1422157941"/>
    <n v="1.00011676240202"/>
    <n v="0"/>
    <x v="3"/>
    <d v="2023-02-01T00:00:00"/>
    <n v="1"/>
    <x v="38"/>
    <n v="1"/>
    <n v="10194.95182873"/>
    <n v="10196.142215794"/>
    <n v="0"/>
    <s v="COIN"/>
    <s v="LONG"/>
    <s v="COIN LONG"/>
    <n v="10196.1422157941"/>
    <n v="1.00011676240202"/>
    <n v="0"/>
    <n v="0"/>
    <x v="11"/>
    <s v="USDT COIN LONG"/>
    <b v="1"/>
  </r>
  <r>
    <d v="2023-02-01T00:00:00"/>
    <s v="GATE"/>
    <x v="26"/>
    <s v="BTC"/>
    <n v="1.899957E-2"/>
    <n v="439.63644439625199"/>
    <n v="23139.283909912301"/>
    <n v="0"/>
    <x v="3"/>
    <d v="2023-02-01T00:00:00"/>
    <n v="1"/>
    <x v="0"/>
    <n v="1"/>
    <n v="1.899957E-2"/>
    <n v="439.63644439625244"/>
    <n v="0"/>
    <s v="COIN"/>
    <s v="LONG"/>
    <s v="COIN LONG"/>
    <n v="439.63644439625199"/>
    <n v="23139.283909912301"/>
    <n v="0"/>
    <n v="0"/>
    <x v="11"/>
    <s v="BTC COIN LONG"/>
    <b v="1"/>
  </r>
  <r>
    <d v="2023-02-01T00:00:00"/>
    <s v="GATE"/>
    <x v="26"/>
    <s v="ETHF"/>
    <n v="9.9825000000000001E-4"/>
    <n v="3.5717146565424703E-4"/>
    <n v="0.35779761147432698"/>
    <n v="0"/>
    <x v="3"/>
    <d v="2023-02-01T00:00:00"/>
    <n v="1"/>
    <x v="93"/>
    <n v="1"/>
    <n v="9.9825000000000001E-4"/>
    <n v="3.5717146565424692E-4"/>
    <n v="0"/>
    <s v="COIN"/>
    <s v="LONG"/>
    <s v="COIN LONG"/>
    <n v="3.5717146565424703E-4"/>
    <n v="0.35779761147432698"/>
    <n v="0"/>
    <n v="0"/>
    <x v="11"/>
    <s v="ETHF COIN LONG"/>
    <b v="1"/>
  </r>
  <r>
    <d v="2023-02-01T00:00:00"/>
    <s v="GATE"/>
    <x v="26"/>
    <s v="ETHW"/>
    <n v="9.9825000000000001E-4"/>
    <n v="3.76994984488773E-3"/>
    <n v="3.7765588228276701"/>
    <n v="0"/>
    <x v="3"/>
    <d v="2023-02-01T00:00:00"/>
    <n v="1"/>
    <x v="43"/>
    <n v="1"/>
    <n v="9.9825000000000001E-4"/>
    <n v="3.7699498448877217E-3"/>
    <n v="0"/>
    <s v="COIN"/>
    <s v="LONG"/>
    <s v="COIN LONG"/>
    <n v="3.76994984488773E-3"/>
    <n v="3.7765588228276701"/>
    <n v="0"/>
    <n v="0"/>
    <x v="11"/>
    <s v="ETHW COIN LONG"/>
    <b v="1"/>
  </r>
  <r>
    <d v="2023-02-01T00:00:00"/>
    <s v="GATE"/>
    <x v="26"/>
    <s v="ROSE"/>
    <n v="9.5929999999999998E-5"/>
    <n v="5.1296521323715601E-6"/>
    <n v="5.3472867011066003E-2"/>
    <n v="0"/>
    <x v="3"/>
    <d v="2023-02-01T00:00:00"/>
    <n v="1"/>
    <x v="94"/>
    <n v="1"/>
    <n v="9.5929999999999998E-5"/>
    <n v="5.1296521323715618E-6"/>
    <n v="0"/>
    <s v="COIN"/>
    <s v="LONG"/>
    <s v="COIN LONG"/>
    <n v="5.1296521323715601E-6"/>
    <n v="5.3472867011066003E-2"/>
    <n v="0"/>
    <n v="0"/>
    <x v="11"/>
    <s v="ROSE COIN LONG"/>
    <b v="1"/>
  </r>
  <r>
    <d v="2023-02-01T00:00:00"/>
    <s v="GATE"/>
    <x v="26"/>
    <s v="SOV"/>
    <n v="110981.13827585999"/>
    <n v="27135.6163304398"/>
    <n v="0.24450655987137401"/>
    <n v="0"/>
    <x v="3"/>
    <d v="2023-02-01T00:00:00"/>
    <n v="1"/>
    <x v="95"/>
    <n v="1"/>
    <n v="110981.13827585999"/>
    <n v="27135.6163304398"/>
    <n v="0"/>
    <s v="COIN"/>
    <s v="LONG"/>
    <s v="COIN LONG"/>
    <n v="27135.6163304398"/>
    <n v="0.24450655987137401"/>
    <n v="0"/>
    <n v="0"/>
    <x v="11"/>
    <s v="SOV COIN LONG"/>
    <b v="1"/>
  </r>
  <r>
    <d v="2023-02-01T00:00:00"/>
    <s v="GATE"/>
    <x v="26"/>
    <s v="USDT"/>
    <n v="134.57653574"/>
    <n v="134.592249219569"/>
    <n v="1.00011676240202"/>
    <n v="0"/>
    <x v="3"/>
    <d v="2023-02-01T00:00:00"/>
    <n v="1"/>
    <x v="38"/>
    <n v="1"/>
    <n v="134.57653574"/>
    <n v="134.59224921956852"/>
    <n v="0"/>
    <s v="COIN"/>
    <s v="LONG"/>
    <s v="COIN LONG"/>
    <n v="134.592249219569"/>
    <n v="1.00011676240202"/>
    <n v="0"/>
    <n v="0"/>
    <x v="11"/>
    <s v="USDT COIN LONG"/>
    <b v="1"/>
  </r>
  <r>
    <d v="2023-02-01T00:00:00"/>
    <s v="GATE"/>
    <x v="27"/>
    <s v="BTC"/>
    <n v="1.995E-4"/>
    <n v="4.6162871400274996"/>
    <n v="23139.283909912301"/>
    <n v="0"/>
    <x v="3"/>
    <d v="2023-02-01T00:00:00"/>
    <n v="1"/>
    <x v="0"/>
    <n v="1"/>
    <n v="1.995E-4"/>
    <n v="4.6162871400275041"/>
    <n v="0"/>
    <s v="COIN"/>
    <s v="LONG"/>
    <s v="COIN LONG"/>
    <n v="4.6162871400274996"/>
    <n v="23139.283909912301"/>
    <n v="0"/>
    <n v="0"/>
    <x v="11"/>
    <s v="BTC COIN LONG"/>
    <b v="1"/>
  </r>
  <r>
    <d v="2023-02-01T00:00:00"/>
    <s v="GATE"/>
    <x v="27"/>
    <s v="ETH"/>
    <n v="9.9825000000000001E-4"/>
    <n v="1.5837589370290801"/>
    <n v="1586.5353739334701"/>
    <n v="0"/>
    <x v="3"/>
    <d v="2023-02-01T00:00:00"/>
    <n v="1"/>
    <x v="1"/>
    <n v="1"/>
    <n v="9.9825000000000001E-4"/>
    <n v="1.5837589370290865"/>
    <n v="0"/>
    <s v="COIN"/>
    <s v="LONG"/>
    <s v="COIN LONG"/>
    <n v="1.5837589370290801"/>
    <n v="1586.5353739334701"/>
    <n v="0"/>
    <n v="0"/>
    <x v="11"/>
    <s v="ETH COIN LONG"/>
    <b v="1"/>
  </r>
  <r>
    <d v="2023-02-01T00:00:00"/>
    <s v="GATE"/>
    <x v="27"/>
    <s v="USDT"/>
    <n v="59.393906000000001"/>
    <n v="59.4008409751304"/>
    <n v="1.00011676240202"/>
    <n v="0"/>
    <x v="3"/>
    <d v="2023-02-01T00:00:00"/>
    <n v="1"/>
    <x v="38"/>
    <n v="1"/>
    <n v="59.393906000000001"/>
    <n v="59.40084097512991"/>
    <n v="0"/>
    <s v="COIN"/>
    <s v="LONG"/>
    <s v="COIN LONG"/>
    <n v="59.4008409751304"/>
    <n v="1.00011676240202"/>
    <n v="0"/>
    <n v="0"/>
    <x v="11"/>
    <s v="USDT COIN LONG"/>
    <b v="1"/>
  </r>
  <r>
    <d v="2023-02-01T00:00:00"/>
    <s v="GATE"/>
    <x v="28"/>
    <s v="USDT"/>
    <n v="10046.863466999999"/>
    <n v="10048.0365629112"/>
    <n v="1.00011676240202"/>
    <n v="0"/>
    <x v="3"/>
    <d v="2023-02-01T00:00:00"/>
    <n v="1"/>
    <x v="38"/>
    <n v="1"/>
    <n v="10046.863466999999"/>
    <n v="10048.036562911173"/>
    <n v="0"/>
    <s v="COIN"/>
    <s v="LONG"/>
    <s v="COIN LONG"/>
    <n v="10048.0365629112"/>
    <n v="1.00011676240202"/>
    <n v="0"/>
    <n v="0"/>
    <x v="11"/>
    <s v="USDT COIN LONG"/>
    <b v="1"/>
  </r>
  <r>
    <d v="2023-01-31T00:00:00"/>
    <s v="HUOBI"/>
    <x v="29"/>
    <s v="USDT"/>
    <n v="1E-8"/>
    <n v="1.00011676240202E-8"/>
    <n v="1.00011676240202"/>
    <n v="0"/>
    <x v="3"/>
    <d v="2023-01-31T00:00:00"/>
    <n v="1"/>
    <x v="38"/>
    <n v="1"/>
    <n v="1E-8"/>
    <n v="1.00011676240202E-8"/>
    <n v="0"/>
    <s v="COIN"/>
    <s v="LONG"/>
    <s v="COIN LONG"/>
    <n v="1.00011676240202E-8"/>
    <n v="1.00011676240202"/>
    <n v="0"/>
    <n v="0"/>
    <x v="12"/>
    <s v="USDT COIN LONG"/>
    <b v="0"/>
  </r>
  <r>
    <d v="2023-01-31T00:00:00"/>
    <s v="HUOBI"/>
    <x v="29"/>
    <s v="XRP"/>
    <n v="7.4209999999999996E-5"/>
    <n v="3.0158108959417201E-5"/>
    <n v="0.40638874760028598"/>
    <n v="0"/>
    <x v="3"/>
    <d v="2023-01-31T00:00:00"/>
    <n v="1"/>
    <x v="40"/>
    <n v="1"/>
    <n v="7.4209999999999996E-5"/>
    <n v="3.0158108959417221E-5"/>
    <n v="0"/>
    <s v="COIN"/>
    <s v="LONG"/>
    <s v="COIN LONG"/>
    <n v="3.0158108959417201E-5"/>
    <n v="0.40638874760028598"/>
    <n v="0"/>
    <n v="0"/>
    <x v="12"/>
    <s v="XRP COIN LONG"/>
    <b v="0"/>
  </r>
  <r>
    <d v="2023-02-01T00:00:00"/>
    <s v="HUOBI"/>
    <x v="30"/>
    <s v="ADA"/>
    <n v="1E-8"/>
    <n v="3.9092582852179699E-9"/>
    <n v="0.39092582852179703"/>
    <n v="0"/>
    <x v="3"/>
    <d v="2023-02-01T00:00:00"/>
    <n v="1"/>
    <x v="16"/>
    <n v="1"/>
    <n v="1E-8"/>
    <n v="3.9092582852179707E-9"/>
    <n v="0"/>
    <s v="COIN"/>
    <s v="LONG"/>
    <s v="COIN LONG"/>
    <n v="3.9092582852179699E-9"/>
    <n v="0.39092582852179703"/>
    <n v="0"/>
    <n v="0"/>
    <x v="12"/>
    <s v="ADA COIN LONG"/>
    <b v="0"/>
  </r>
  <r>
    <d v="2023-02-01T00:00:00"/>
    <s v="HUOBI"/>
    <x v="30"/>
    <s v="BCH"/>
    <n v="1E-8"/>
    <n v="1.33396730718572E-6"/>
    <n v="133.396730718572"/>
    <n v="0"/>
    <x v="3"/>
    <d v="2023-02-01T00:00:00"/>
    <n v="1"/>
    <x v="3"/>
    <n v="1"/>
    <n v="1E-8"/>
    <n v="1.33396730718572E-6"/>
    <n v="0"/>
    <s v="COIN"/>
    <s v="LONG"/>
    <s v="COIN LONG"/>
    <n v="1.33396730718572E-6"/>
    <n v="133.396730718572"/>
    <n v="0"/>
    <n v="0"/>
    <x v="12"/>
    <s v="BCH COIN LONG"/>
    <b v="0"/>
  </r>
  <r>
    <d v="2023-02-01T00:00:00"/>
    <s v="HUOBI"/>
    <x v="30"/>
    <s v="BSV"/>
    <n v="1E-8"/>
    <n v="4.26510092126668E-7"/>
    <n v="42.6510092126668"/>
    <n v="0"/>
    <x v="3"/>
    <d v="2023-02-01T00:00:00"/>
    <n v="1"/>
    <x v="92"/>
    <n v="1"/>
    <n v="1E-8"/>
    <n v="4.26510092126668E-7"/>
    <n v="0"/>
    <s v="COIN"/>
    <s v="LONG"/>
    <s v="COIN LONG"/>
    <n v="4.26510092126668E-7"/>
    <n v="42.6510092126668"/>
    <n v="0"/>
    <n v="0"/>
    <x v="12"/>
    <s v="BSV COIN LONG"/>
    <b v="0"/>
  </r>
  <r>
    <d v="2023-02-01T00:00:00"/>
    <s v="HUOBI"/>
    <x v="30"/>
    <s v="EOS"/>
    <n v="1E-8"/>
    <n v="1.0633170695242199E-8"/>
    <n v="1.06331706952422"/>
    <n v="0"/>
    <x v="3"/>
    <d v="2023-02-01T00:00:00"/>
    <n v="1"/>
    <x v="5"/>
    <n v="1"/>
    <n v="1E-8"/>
    <n v="1.0633170695242201E-8"/>
    <n v="0"/>
    <s v="COIN"/>
    <s v="LONG"/>
    <s v="COIN LONG"/>
    <n v="1.0633170695242199E-8"/>
    <n v="1.06331706952422"/>
    <n v="0"/>
    <n v="0"/>
    <x v="12"/>
    <s v="EOS COIN LONG"/>
    <b v="0"/>
  </r>
  <r>
    <d v="2023-02-01T00:00:00"/>
    <s v="HUOBI"/>
    <x v="30"/>
    <s v="ETC"/>
    <n v="1E-8"/>
    <n v="2.1706960429507901E-7"/>
    <n v="21.706960429507902"/>
    <n v="0"/>
    <x v="3"/>
    <d v="2023-02-01T00:00:00"/>
    <n v="1"/>
    <x v="4"/>
    <n v="1"/>
    <n v="1E-8"/>
    <n v="2.1706960429507903E-7"/>
    <n v="0"/>
    <s v="COIN"/>
    <s v="LONG"/>
    <s v="COIN LONG"/>
    <n v="2.1706960429507901E-7"/>
    <n v="21.706960429507902"/>
    <n v="0"/>
    <n v="0"/>
    <x v="12"/>
    <s v="ETC COIN LONG"/>
    <b v="0"/>
  </r>
  <r>
    <d v="2023-02-01T00:00:00"/>
    <s v="HUOBI"/>
    <x v="30"/>
    <s v="ETH"/>
    <n v="1E-8"/>
    <n v="1.5865353739334701E-5"/>
    <n v="1586.5353739334701"/>
    <n v="0"/>
    <x v="3"/>
    <d v="2023-02-01T00:00:00"/>
    <n v="1"/>
    <x v="1"/>
    <n v="1"/>
    <n v="1E-8"/>
    <n v="1.5865353739334701E-5"/>
    <n v="0"/>
    <s v="COIN"/>
    <s v="LONG"/>
    <s v="COIN LONG"/>
    <n v="1.5865353739334701E-5"/>
    <n v="1586.5353739334701"/>
    <n v="0"/>
    <n v="0"/>
    <x v="12"/>
    <s v="ETH COIN LONG"/>
    <b v="0"/>
  </r>
  <r>
    <d v="2023-02-01T00:00:00"/>
    <s v="HUOBI"/>
    <x v="30"/>
    <s v="LINK"/>
    <n v="1E-8"/>
    <n v="6.9523081873560202E-8"/>
    <n v="6.95230818735602"/>
    <n v="0"/>
    <x v="3"/>
    <d v="2023-02-01T00:00:00"/>
    <n v="1"/>
    <x v="13"/>
    <n v="1"/>
    <n v="1E-8"/>
    <n v="6.9523081873560202E-8"/>
    <n v="0"/>
    <s v="COIN"/>
    <s v="LONG"/>
    <s v="COIN LONG"/>
    <n v="6.9523081873560202E-8"/>
    <n v="6.95230818735602"/>
    <n v="0"/>
    <n v="0"/>
    <x v="12"/>
    <s v="LINK COIN LONG"/>
    <b v="0"/>
  </r>
  <r>
    <d v="2023-02-01T00:00:00"/>
    <s v="HUOBI"/>
    <x v="30"/>
    <s v="LTC"/>
    <n v="1E-8"/>
    <n v="9.4308113656978804E-7"/>
    <n v="94.308113656978804"/>
    <n v="0"/>
    <x v="3"/>
    <d v="2023-02-01T00:00:00"/>
    <n v="1"/>
    <x v="6"/>
    <n v="1"/>
    <n v="1E-8"/>
    <n v="9.4308113656978804E-7"/>
    <n v="0"/>
    <s v="COIN"/>
    <s v="LONG"/>
    <s v="COIN LONG"/>
    <n v="9.4308113656978804E-7"/>
    <n v="94.308113656978804"/>
    <n v="0"/>
    <n v="0"/>
    <x v="12"/>
    <s v="LTC COIN LONG"/>
    <b v="0"/>
  </r>
  <r>
    <d v="2023-02-01T00:00:00"/>
    <s v="HUOBI"/>
    <x v="30"/>
    <s v="USDT"/>
    <n v="3.2621029500000001"/>
    <n v="3.2624838409761101"/>
    <n v="1.00011676240202"/>
    <n v="0"/>
    <x v="3"/>
    <d v="2023-02-01T00:00:00"/>
    <n v="1"/>
    <x v="38"/>
    <n v="1"/>
    <n v="3.2621029500000001"/>
    <n v="3.2624838409760786"/>
    <n v="0"/>
    <s v="COIN"/>
    <s v="LONG"/>
    <s v="COIN LONG"/>
    <n v="3.2624838409761101"/>
    <n v="1.00011676240202"/>
    <n v="0"/>
    <n v="0"/>
    <x v="12"/>
    <s v="USDT COIN LONG"/>
    <b v="0"/>
  </r>
  <r>
    <d v="2023-02-01T00:00:00"/>
    <s v="HUOBI"/>
    <x v="30"/>
    <s v="XRP"/>
    <n v="6.4869999999999994E-5"/>
    <n v="2.6362438056830501E-5"/>
    <n v="0.40638874760028598"/>
    <n v="0"/>
    <x v="3"/>
    <d v="2023-02-01T00:00:00"/>
    <n v="1"/>
    <x v="40"/>
    <n v="1"/>
    <n v="6.4869999999999994E-5"/>
    <n v="2.6362438056830548E-5"/>
    <n v="0"/>
    <s v="COIN"/>
    <s v="LONG"/>
    <s v="COIN LONG"/>
    <n v="2.6362438056830501E-5"/>
    <n v="0.40638874760028598"/>
    <n v="0"/>
    <n v="0"/>
    <x v="12"/>
    <s v="XRP COIN LONG"/>
    <b v="0"/>
  </r>
  <r>
    <d v="2023-02-01T00:00:00"/>
    <s v="HUOBI"/>
    <x v="4"/>
    <s v="AAVE"/>
    <n v="0.10014646000000001"/>
    <n v="8.31404931015458"/>
    <n v="83.018903615310805"/>
    <n v="0"/>
    <x v="3"/>
    <d v="2023-02-01T00:00:00"/>
    <n v="1"/>
    <x v="15"/>
    <n v="1"/>
    <n v="0.10014646000000001"/>
    <n v="8.31404931015458"/>
    <n v="0"/>
    <s v="COIN"/>
    <s v="LONG"/>
    <s v="COIN LONG"/>
    <n v="8.31404931015458"/>
    <n v="83.018903615310805"/>
    <n v="0"/>
    <n v="0"/>
    <x v="2"/>
    <s v="AAVE COIN LONG"/>
    <b v="1"/>
  </r>
  <r>
    <d v="2023-02-01T00:00:00"/>
    <s v="HUOBI"/>
    <x v="4"/>
    <s v="ADA"/>
    <n v="3.2091999999999998E-4"/>
    <n v="1.2545591688921501E-4"/>
    <n v="0.39092582852179703"/>
    <n v="0"/>
    <x v="3"/>
    <d v="2023-02-01T00:00:00"/>
    <n v="1"/>
    <x v="16"/>
    <n v="1"/>
    <n v="3.2091999999999998E-4"/>
    <n v="1.2545591688921509E-4"/>
    <n v="0"/>
    <s v="COIN"/>
    <s v="LONG"/>
    <s v="COIN LONG"/>
    <n v="1.2545591688921501E-4"/>
    <n v="0.39092582852179703"/>
    <n v="0"/>
    <n v="0"/>
    <x v="2"/>
    <s v="ADA COIN LONG"/>
    <b v="1"/>
  </r>
  <r>
    <d v="2023-02-01T00:00:00"/>
    <s v="HUOBI"/>
    <x v="4"/>
    <s v="BCH"/>
    <n v="5.3552000000000005E-4"/>
    <n v="7.1436617234409805E-2"/>
    <n v="133.396730718572"/>
    <n v="0"/>
    <x v="3"/>
    <d v="2023-02-01T00:00:00"/>
    <n v="1"/>
    <x v="3"/>
    <n v="1"/>
    <n v="5.3552000000000005E-4"/>
    <n v="7.143661723440968E-2"/>
    <n v="0"/>
    <s v="COIN"/>
    <s v="LONG"/>
    <s v="COIN LONG"/>
    <n v="7.1436617234409805E-2"/>
    <n v="133.396730718572"/>
    <n v="0"/>
    <n v="0"/>
    <x v="2"/>
    <s v="BCH COIN LONG"/>
    <b v="1"/>
  </r>
  <r>
    <d v="2023-02-01T00:00:00"/>
    <s v="HUOBI"/>
    <x v="4"/>
    <s v="BSV"/>
    <n v="2.9999999999999997E-8"/>
    <n v="1.2795302763800001E-6"/>
    <n v="42.6510092126668"/>
    <n v="0"/>
    <x v="3"/>
    <d v="2023-02-01T00:00:00"/>
    <n v="1"/>
    <x v="92"/>
    <n v="1"/>
    <n v="2.9999999999999997E-8"/>
    <n v="1.2795302763800039E-6"/>
    <n v="0"/>
    <s v="COIN"/>
    <s v="LONG"/>
    <s v="COIN LONG"/>
    <n v="1.2795302763800001E-6"/>
    <n v="42.6510092126668"/>
    <n v="0"/>
    <n v="0"/>
    <x v="2"/>
    <s v="BSV COIN LONG"/>
    <b v="1"/>
  </r>
  <r>
    <d v="2023-02-01T00:00:00"/>
    <s v="HUOBI"/>
    <x v="4"/>
    <s v="BTC"/>
    <n v="16.64013332"/>
    <n v="385040.76919027098"/>
    <n v="23139.283909912301"/>
    <n v="0"/>
    <x v="3"/>
    <d v="2023-02-01T00:00:00"/>
    <n v="1"/>
    <x v="0"/>
    <n v="1"/>
    <n v="16.64013332"/>
    <n v="385040.76919027156"/>
    <n v="0"/>
    <s v="COIN"/>
    <s v="LONG"/>
    <s v="COIN LONG"/>
    <n v="385040.76919027098"/>
    <n v="23139.283909912301"/>
    <n v="0"/>
    <n v="0"/>
    <x v="2"/>
    <s v="BTC COIN LONG"/>
    <b v="1"/>
  </r>
  <r>
    <d v="2023-02-01T00:00:00"/>
    <s v="HUOBI"/>
    <x v="4"/>
    <s v="BTC"/>
    <n v="1.9174E-4"/>
    <n v="4.4367262968865804"/>
    <n v="23139.283909912301"/>
    <n v="0"/>
    <x v="4"/>
    <d v="2023-02-01T00:00:00"/>
    <n v="1"/>
    <x v="0"/>
    <n v="1"/>
    <n v="1.9174E-4"/>
    <n v="4.4367262968865848"/>
    <n v="0"/>
    <s v="COIN"/>
    <s v="LONG"/>
    <s v="COIN LONG"/>
    <n v="4.4367262968865804"/>
    <n v="23139.283909912301"/>
    <n v="0"/>
    <n v="0"/>
    <x v="2"/>
    <s v="BTC COIN LONG"/>
    <b v="1"/>
  </r>
  <r>
    <d v="2023-02-01T00:00:00"/>
    <s v="HUOBI"/>
    <x v="4"/>
    <s v="DOT"/>
    <n v="3.8972899999999999E-3"/>
    <n v="2.44140633993262E-2"/>
    <n v="6.2643691897000799"/>
    <n v="0"/>
    <x v="3"/>
    <d v="2023-02-01T00:00:00"/>
    <n v="1"/>
    <x v="23"/>
    <n v="1"/>
    <n v="3.8972899999999999E-3"/>
    <n v="2.4414063399326225E-2"/>
    <n v="0"/>
    <s v="COIN"/>
    <s v="LONG"/>
    <s v="COIN LONG"/>
    <n v="2.44140633993262E-2"/>
    <n v="6.2643691897000799"/>
    <n v="0"/>
    <n v="0"/>
    <x v="2"/>
    <s v="DOT COIN LONG"/>
    <b v="1"/>
  </r>
  <r>
    <d v="2023-02-01T00:00:00"/>
    <s v="HUOBI"/>
    <x v="4"/>
    <s v="ETC"/>
    <n v="0.1010306"/>
    <n v="2.1930672363694499"/>
    <n v="21.706960429507902"/>
    <n v="0"/>
    <x v="3"/>
    <d v="2023-02-01T00:00:00"/>
    <n v="1"/>
    <x v="4"/>
    <n v="1"/>
    <n v="0.1010306"/>
    <n v="2.193067236369441"/>
    <n v="0"/>
    <s v="COIN"/>
    <s v="LONG"/>
    <s v="COIN LONG"/>
    <n v="2.1930672363694499"/>
    <n v="21.706960429507902"/>
    <n v="0"/>
    <n v="0"/>
    <x v="2"/>
    <s v="ETC COIN LONG"/>
    <b v="1"/>
  </r>
  <r>
    <d v="2023-02-01T00:00:00"/>
    <s v="HUOBI"/>
    <x v="4"/>
    <s v="ETH"/>
    <n v="146.49902193"/>
    <n v="232425.8805386"/>
    <n v="1586.5353739334701"/>
    <n v="0"/>
    <x v="3"/>
    <d v="2023-02-01T00:00:00"/>
    <n v="1"/>
    <x v="1"/>
    <n v="1"/>
    <n v="146.49902193"/>
    <n v="232425.88053860018"/>
    <n v="0"/>
    <s v="COIN"/>
    <s v="LONG"/>
    <s v="COIN LONG"/>
    <n v="232425.8805386"/>
    <n v="1586.5353739334701"/>
    <n v="0"/>
    <n v="0"/>
    <x v="2"/>
    <s v="ETH COIN LONG"/>
    <b v="1"/>
  </r>
  <r>
    <d v="2023-02-01T00:00:00"/>
    <s v="HUOBI"/>
    <x v="4"/>
    <s v="ETH"/>
    <n v="3.8004200000000001E-3"/>
    <n v="6.0295007658042499"/>
    <n v="1586.5353739334701"/>
    <n v="0"/>
    <x v="4"/>
    <d v="2023-02-01T00:00:00"/>
    <n v="1"/>
    <x v="1"/>
    <n v="1"/>
    <n v="3.8004200000000001E-3"/>
    <n v="6.0295007658042383"/>
    <n v="0"/>
    <s v="COIN"/>
    <s v="LONG"/>
    <s v="COIN LONG"/>
    <n v="6.0295007658042499"/>
    <n v="1586.5353739334701"/>
    <n v="0"/>
    <n v="0"/>
    <x v="2"/>
    <s v="ETH COIN LONG"/>
    <b v="1"/>
  </r>
  <r>
    <d v="2023-02-01T00:00:00"/>
    <s v="HUOBI"/>
    <x v="4"/>
    <s v="LINK"/>
    <n v="9.5620999999999998E-4"/>
    <n v="6.6478666118317004E-3"/>
    <n v="6.95230818735602"/>
    <n v="0"/>
    <x v="3"/>
    <d v="2023-02-01T00:00:00"/>
    <n v="1"/>
    <x v="13"/>
    <n v="1"/>
    <n v="9.5620999999999998E-4"/>
    <n v="6.6478666118316996E-3"/>
    <n v="0"/>
    <s v="COIN"/>
    <s v="LONG"/>
    <s v="COIN LONG"/>
    <n v="6.6478666118317004E-3"/>
    <n v="6.95230818735602"/>
    <n v="0"/>
    <n v="0"/>
    <x v="2"/>
    <s v="LINK COIN LONG"/>
    <b v="1"/>
  </r>
  <r>
    <d v="2023-02-01T00:00:00"/>
    <s v="HUOBI"/>
    <x v="4"/>
    <s v="LTC"/>
    <n v="2.4771099999999998E-3"/>
    <n v="0.23361157142083799"/>
    <n v="94.308113656978804"/>
    <n v="0"/>
    <x v="3"/>
    <d v="2023-02-01T00:00:00"/>
    <n v="1"/>
    <x v="6"/>
    <n v="1"/>
    <n v="2.4771099999999998E-3"/>
    <n v="0.23361157142083874"/>
    <n v="0"/>
    <s v="COIN"/>
    <s v="LONG"/>
    <s v="COIN LONG"/>
    <n v="0.23361157142083799"/>
    <n v="94.308113656978804"/>
    <n v="0"/>
    <n v="0"/>
    <x v="2"/>
    <s v="LTC COIN LONG"/>
    <b v="1"/>
  </r>
  <r>
    <d v="2023-02-01T00:00:00"/>
    <s v="HUOBI"/>
    <x v="4"/>
    <s v="SHIB"/>
    <n v="71073.205401560001"/>
    <n v="0.83967570581443796"/>
    <n v="1.18142371808097E-5"/>
    <n v="0"/>
    <x v="3"/>
    <d v="2023-02-01T00:00:00"/>
    <n v="1"/>
    <x v="33"/>
    <n v="1"/>
    <n v="71073.205401560001"/>
    <n v="0.83967570581443496"/>
    <n v="0"/>
    <s v="COIN"/>
    <s v="LONG"/>
    <s v="COIN LONG"/>
    <n v="0.83967570581443796"/>
    <n v="1.18142371808097E-5"/>
    <n v="0"/>
    <n v="0"/>
    <x v="2"/>
    <s v="SHIB COIN LONG"/>
    <b v="1"/>
  </r>
  <r>
    <d v="2023-02-01T00:00:00"/>
    <s v="HUOBI"/>
    <x v="4"/>
    <s v="TRX"/>
    <n v="4.8644999999999998E-4"/>
    <n v="3.0267008374563999E-5"/>
    <n v="6.2220183728161203E-2"/>
    <n v="0"/>
    <x v="3"/>
    <d v="2023-02-01T00:00:00"/>
    <n v="1"/>
    <x v="36"/>
    <n v="1"/>
    <n v="4.8644999999999998E-4"/>
    <n v="3.0267008374564016E-5"/>
    <n v="0"/>
    <s v="COIN"/>
    <s v="LONG"/>
    <s v="COIN LONG"/>
    <n v="3.0267008374563999E-5"/>
    <n v="6.2220183728161203E-2"/>
    <n v="0"/>
    <n v="0"/>
    <x v="2"/>
    <s v="TRX COIN LONG"/>
    <b v="1"/>
  </r>
  <r>
    <d v="2023-02-01T00:00:00"/>
    <s v="HUOBI"/>
    <x v="4"/>
    <s v="XRP"/>
    <n v="1.9184000000000001E-4"/>
    <n v="7.7961617339638998E-5"/>
    <n v="0.40638874760028598"/>
    <n v="0"/>
    <x v="3"/>
    <d v="2023-02-01T00:00:00"/>
    <n v="1"/>
    <x v="40"/>
    <n v="1"/>
    <n v="1.9184000000000001E-4"/>
    <n v="7.7961617339638862E-5"/>
    <n v="0"/>
    <s v="COIN"/>
    <s v="LONG"/>
    <s v="COIN LONG"/>
    <n v="7.7961617339638998E-5"/>
    <n v="0.40638874760028598"/>
    <n v="0"/>
    <n v="0"/>
    <x v="2"/>
    <s v="XRP COIN LONG"/>
    <b v="1"/>
  </r>
  <r>
    <d v="2023-02-01T00:00:00"/>
    <s v="HUOBI"/>
    <x v="4"/>
    <s v="YFII"/>
    <n v="2.4299999999999999E-3"/>
    <n v="3.14747959713619"/>
    <n v="1295.25909347168"/>
    <n v="0"/>
    <x v="3"/>
    <d v="2023-02-01T00:00:00"/>
    <n v="1"/>
    <x v="96"/>
    <n v="1"/>
    <n v="2.4299999999999999E-3"/>
    <n v="3.1474795971361824"/>
    <n v="0"/>
    <s v="COIN"/>
    <s v="LONG"/>
    <s v="COIN LONG"/>
    <n v="3.14747959713619"/>
    <n v="1295.25909347168"/>
    <n v="0"/>
    <n v="0"/>
    <x v="2"/>
    <s v="YFII COIN LONG"/>
    <b v="1"/>
  </r>
  <r>
    <d v="2023-02-01T00:00:00"/>
    <s v="HUOBI"/>
    <x v="31"/>
    <s v="USDT"/>
    <n v="39195.160562240002"/>
    <n v="39199.737083335101"/>
    <n v="1.00011676240202"/>
    <n v="0"/>
    <x v="3"/>
    <d v="2023-02-01T00:00:00"/>
    <n v="1"/>
    <x v="38"/>
    <n v="1"/>
    <n v="39195.160562240002"/>
    <n v="39199.73708333481"/>
    <n v="0"/>
    <s v="COIN"/>
    <s v="LONG"/>
    <s v="COIN LONG"/>
    <n v="39199.737083335101"/>
    <n v="1.00011676240202"/>
    <n v="0"/>
    <n v="0"/>
    <x v="2"/>
    <s v="USDT COIN LONG"/>
    <b v="1"/>
  </r>
  <r>
    <d v="2023-02-01T00:00:00"/>
    <s v="HUOBI"/>
    <x v="31"/>
    <s v="USDT"/>
    <n v="1.2423"/>
    <n v="1.24244505393204"/>
    <n v="1.00011676240202"/>
    <n v="0"/>
    <x v="4"/>
    <d v="2023-02-01T00:00:00"/>
    <n v="1"/>
    <x v="38"/>
    <n v="1"/>
    <n v="1.2423"/>
    <n v="1.2424450539320293"/>
    <n v="0"/>
    <s v="COIN"/>
    <s v="LONG"/>
    <s v="COIN LONG"/>
    <n v="1.24244505393204"/>
    <n v="1.00011676240202"/>
    <n v="0"/>
    <n v="0"/>
    <x v="2"/>
    <s v="USDT COIN LONG"/>
    <b v="1"/>
  </r>
  <r>
    <d v="2023-02-01T00:00:00"/>
    <s v="HUOBI"/>
    <x v="32"/>
    <s v="AAC"/>
    <n v="377.09760540000002"/>
    <n v="0.117291048865106"/>
    <n v="3.1103631310703102E-4"/>
    <n v="0"/>
    <x v="3"/>
    <d v="2023-02-01T00:00:00"/>
    <n v="1"/>
    <x v="97"/>
    <n v="1"/>
    <n v="377.09760540000002"/>
    <n v="0.11729104886510604"/>
    <n v="0"/>
    <s v="COIN"/>
    <s v="LONG"/>
    <s v="COIN LONG"/>
    <n v="0.117291048865106"/>
    <n v="3.1103631310703102E-4"/>
    <n v="0"/>
    <n v="0"/>
    <x v="2"/>
    <s v="AAC COIN LONG"/>
    <b v="1"/>
  </r>
  <r>
    <d v="2023-02-01T00:00:00"/>
    <s v="HUOBI"/>
    <x v="32"/>
    <s v="ADA"/>
    <n v="1.1000000000000001E-7"/>
    <n v="4.30018411373977E-8"/>
    <n v="0.39092582852179703"/>
    <n v="0"/>
    <x v="3"/>
    <d v="2023-02-01T00:00:00"/>
    <n v="1"/>
    <x v="16"/>
    <n v="1"/>
    <n v="1.1000000000000001E-7"/>
    <n v="4.3001841137397673E-8"/>
    <n v="0"/>
    <s v="COIN"/>
    <s v="LONG"/>
    <s v="COIN LONG"/>
    <n v="4.30018411373977E-8"/>
    <n v="0.39092582852179703"/>
    <n v="0"/>
    <n v="0"/>
    <x v="2"/>
    <s v="ADA COIN LONG"/>
    <b v="1"/>
  </r>
  <r>
    <d v="2023-02-01T00:00:00"/>
    <s v="HUOBI"/>
    <x v="32"/>
    <s v="ALGO"/>
    <n v="2.6E-7"/>
    <n v="6.2973531939388296E-8"/>
    <n v="0.24220589207457"/>
    <n v="0"/>
    <x v="3"/>
    <d v="2023-02-01T00:00:00"/>
    <n v="1"/>
    <x v="17"/>
    <n v="1"/>
    <n v="2.6E-7"/>
    <n v="6.2973531939388203E-8"/>
    <n v="0"/>
    <s v="COIN"/>
    <s v="LONG"/>
    <s v="COIN LONG"/>
    <n v="6.2973531939388296E-8"/>
    <n v="0.24220589207457"/>
    <n v="0"/>
    <n v="0"/>
    <x v="2"/>
    <s v="ALGO COIN LONG"/>
    <b v="1"/>
  </r>
  <r>
    <d v="2023-02-01T00:00:00"/>
    <s v="HUOBI"/>
    <x v="32"/>
    <s v="ARPA"/>
    <n v="0.53247394999999997"/>
    <n v="1.8965210877477299E-2"/>
    <n v="3.56171618864684E-2"/>
    <n v="0"/>
    <x v="3"/>
    <d v="2023-02-01T00:00:00"/>
    <n v="1"/>
    <x v="98"/>
    <n v="1"/>
    <n v="0.53247394999999997"/>
    <n v="1.8965210877477278E-2"/>
    <n v="0"/>
    <s v="COIN"/>
    <s v="LONG"/>
    <s v="COIN LONG"/>
    <n v="1.8965210877477299E-2"/>
    <n v="3.56171618864684E-2"/>
    <n v="0"/>
    <n v="0"/>
    <x v="2"/>
    <s v="ARPA COIN LONG"/>
    <b v="1"/>
  </r>
  <r>
    <d v="2023-02-01T00:00:00"/>
    <s v="HUOBI"/>
    <x v="32"/>
    <s v="ATOM"/>
    <n v="4.3657420000000002E-2"/>
    <n v="0.58410681432960199"/>
    <n v="13.3793250798971"/>
    <n v="0"/>
    <x v="3"/>
    <d v="2023-02-01T00:00:00"/>
    <n v="1"/>
    <x v="14"/>
    <n v="1"/>
    <n v="4.3657420000000002E-2"/>
    <n v="0.58410681432960132"/>
    <n v="0"/>
    <s v="COIN"/>
    <s v="LONG"/>
    <s v="COIN LONG"/>
    <n v="0.58410681432960199"/>
    <n v="13.3793250798971"/>
    <n v="0"/>
    <n v="0"/>
    <x v="2"/>
    <s v="ATOM COIN LONG"/>
    <b v="1"/>
  </r>
  <r>
    <d v="2023-02-01T00:00:00"/>
    <s v="HUOBI"/>
    <x v="32"/>
    <s v="AVAX"/>
    <n v="1.5389969999999999E-2"/>
    <n v="0.30540624097181901"/>
    <n v="19.844498785366"/>
    <n v="0"/>
    <x v="3"/>
    <d v="2023-02-01T00:00:00"/>
    <n v="1"/>
    <x v="11"/>
    <n v="1"/>
    <n v="1.5389969999999999E-2"/>
    <n v="0.30540624097181918"/>
    <n v="0"/>
    <s v="COIN"/>
    <s v="LONG"/>
    <s v="COIN LONG"/>
    <n v="0.30540624097181901"/>
    <n v="19.844498785366"/>
    <n v="0"/>
    <n v="0"/>
    <x v="2"/>
    <s v="AVAX COIN LONG"/>
    <b v="1"/>
  </r>
  <r>
    <d v="2023-02-01T00:00:00"/>
    <s v="HUOBI"/>
    <x v="32"/>
    <s v="BAT"/>
    <n v="2.0454320000000002E-2"/>
    <n v="5.1707156913165797E-3"/>
    <n v="0.25279333125308401"/>
    <n v="0"/>
    <x v="3"/>
    <d v="2023-02-01T00:00:00"/>
    <n v="1"/>
    <x v="18"/>
    <n v="1"/>
    <n v="2.0454320000000002E-2"/>
    <n v="5.1707156913165814E-3"/>
    <n v="0"/>
    <s v="COIN"/>
    <s v="LONG"/>
    <s v="COIN LONG"/>
    <n v="5.1707156913165797E-3"/>
    <n v="0.25279333125308401"/>
    <n v="0"/>
    <n v="0"/>
    <x v="2"/>
    <s v="BAT COIN LONG"/>
    <b v="1"/>
  </r>
  <r>
    <d v="2023-02-01T00:00:00"/>
    <s v="HUOBI"/>
    <x v="32"/>
    <s v="BCH"/>
    <n v="2521.0910423"/>
    <n v="336305.30288669799"/>
    <n v="133.396730718572"/>
    <n v="0"/>
    <x v="3"/>
    <d v="2023-02-01T00:00:00"/>
    <n v="1"/>
    <x v="3"/>
    <n v="1"/>
    <n v="2521.0910423"/>
    <n v="336305.30288669711"/>
    <n v="0"/>
    <s v="COIN"/>
    <s v="LONG"/>
    <s v="COIN LONG"/>
    <n v="336305.30288669799"/>
    <n v="133.396730718572"/>
    <n v="0"/>
    <n v="0"/>
    <x v="2"/>
    <s v="BCH COIN LONG"/>
    <b v="1"/>
  </r>
  <r>
    <d v="2023-02-01T00:00:00"/>
    <s v="HUOBI"/>
    <x v="32"/>
    <s v="BHD"/>
    <n v="2.5033500000000001E-3"/>
    <n v="2.1582447586492099E-4"/>
    <n v="8.6214263233235805E-2"/>
    <n v="0"/>
    <x v="3"/>
    <d v="2023-02-01T00:00:00"/>
    <n v="1"/>
    <x v="99"/>
    <n v="1"/>
    <n v="2.5033500000000001E-3"/>
    <n v="2.1582447586492086E-4"/>
    <n v="0"/>
    <s v="COIN"/>
    <s v="LONG"/>
    <s v="COIN LONG"/>
    <n v="2.1582447586492099E-4"/>
    <n v="8.6214263233235805E-2"/>
    <n v="0"/>
    <n v="0"/>
    <x v="2"/>
    <s v="BHD COIN LONG"/>
    <b v="1"/>
  </r>
  <r>
    <d v="2023-02-01T00:00:00"/>
    <s v="HUOBI"/>
    <x v="32"/>
    <s v="BLZ"/>
    <n v="115.29838952"/>
    <n v="8.5511210275044007"/>
    <n v="7.4165138499363806E-2"/>
    <n v="0"/>
    <x v="3"/>
    <d v="2023-02-01T00:00:00"/>
    <n v="1"/>
    <x v="100"/>
    <n v="1"/>
    <n v="115.29838952"/>
    <n v="8.5511210275043972"/>
    <n v="0"/>
    <s v="COIN"/>
    <s v="LONG"/>
    <s v="COIN LONG"/>
    <n v="8.5511210275044007"/>
    <n v="7.4165138499363806E-2"/>
    <n v="0"/>
    <n v="0"/>
    <x v="2"/>
    <s v="BLZ COIN LONG"/>
    <b v="1"/>
  </r>
  <r>
    <d v="2023-02-01T00:00:00"/>
    <s v="HUOBI"/>
    <x v="32"/>
    <s v="BOBA"/>
    <n v="14.7502"/>
    <n v="3.2469978186018298"/>
    <n v="0.22013246048201601"/>
    <n v="0"/>
    <x v="3"/>
    <d v="2023-02-01T00:00:00"/>
    <n v="1"/>
    <x v="101"/>
    <n v="1"/>
    <n v="14.7502"/>
    <n v="3.2469978186018325"/>
    <n v="0"/>
    <s v="COIN"/>
    <s v="LONG"/>
    <s v="COIN LONG"/>
    <n v="3.2469978186018298"/>
    <n v="0.22013246048201601"/>
    <n v="0"/>
    <n v="0"/>
    <x v="2"/>
    <s v="BOBA COIN LONG"/>
    <b v="1"/>
  </r>
  <r>
    <d v="2023-02-01T00:00:00"/>
    <s v="HUOBI"/>
    <x v="32"/>
    <s v="BSV"/>
    <n v="1.807E-4"/>
    <n v="7.7070373647288902E-3"/>
    <n v="42.6510092126668"/>
    <n v="0"/>
    <x v="3"/>
    <d v="2023-02-01T00:00:00"/>
    <n v="1"/>
    <x v="92"/>
    <n v="1"/>
    <n v="1.807E-4"/>
    <n v="7.7070373647288911E-3"/>
    <n v="0"/>
    <s v="COIN"/>
    <s v="LONG"/>
    <s v="COIN LONG"/>
    <n v="7.7070373647288902E-3"/>
    <n v="42.6510092126668"/>
    <n v="0"/>
    <n v="0"/>
    <x v="2"/>
    <s v="BSV COIN LONG"/>
    <b v="1"/>
  </r>
  <r>
    <d v="2023-02-01T00:00:00"/>
    <s v="HUOBI"/>
    <x v="32"/>
    <s v="BTC"/>
    <n v="97.649507200000002"/>
    <n v="2259539.6707638199"/>
    <n v="23139.283909912301"/>
    <n v="0"/>
    <x v="3"/>
    <d v="2023-02-01T00:00:00"/>
    <n v="1"/>
    <x v="0"/>
    <n v="1"/>
    <n v="97.649507200000002"/>
    <n v="2259539.6707638255"/>
    <n v="0"/>
    <s v="COIN"/>
    <s v="LONG"/>
    <s v="COIN LONG"/>
    <n v="2259539.6707638199"/>
    <n v="23139.283909912301"/>
    <n v="0"/>
    <n v="0"/>
    <x v="2"/>
    <s v="BTC COIN LONG"/>
    <b v="1"/>
  </r>
  <r>
    <d v="2023-02-01T00:00:00"/>
    <s v="HUOBI"/>
    <x v="32"/>
    <s v="BTM"/>
    <n v="0.33565571999999999"/>
    <n v="6.3318767766018299E-3"/>
    <n v="1.8864200427157401E-2"/>
    <n v="0"/>
    <x v="3"/>
    <d v="2023-02-01T00:00:00"/>
    <n v="1"/>
    <x v="102"/>
    <n v="1"/>
    <n v="0.33565571999999999"/>
    <n v="6.3318767766018247E-3"/>
    <n v="0"/>
    <s v="COIN"/>
    <s v="LONG"/>
    <s v="COIN LONG"/>
    <n v="6.3318767766018299E-3"/>
    <n v="1.8864200427157401E-2"/>
    <n v="0"/>
    <n v="0"/>
    <x v="2"/>
    <s v="BTM COIN LONG"/>
    <b v="1"/>
  </r>
  <r>
    <d v="2023-02-01T00:00:00"/>
    <s v="HUOBI"/>
    <x v="32"/>
    <s v="BTT"/>
    <n v="1367501156.8785999"/>
    <n v="986.86890815983804"/>
    <n v="7.2165855450712997E-7"/>
    <n v="0"/>
    <x v="3"/>
    <d v="2023-02-01T00:00:00"/>
    <n v="1"/>
    <x v="103"/>
    <n v="1"/>
    <n v="1367501156.8785999"/>
    <n v="986.86890815983838"/>
    <n v="0"/>
    <s v="COIN"/>
    <s v="LONG"/>
    <s v="COIN LONG"/>
    <n v="986.86890815983804"/>
    <n v="7.2165855450712997E-7"/>
    <n v="0"/>
    <n v="0"/>
    <x v="2"/>
    <s v="BTT COIN LONG"/>
    <b v="1"/>
  </r>
  <r>
    <d v="2023-02-01T00:00:00"/>
    <s v="HUOBI"/>
    <x v="32"/>
    <s v="CMT"/>
    <n v="1.7855998900000001"/>
    <n v="5.3712753645483603E-3"/>
    <n v="3.0081069082886001E-3"/>
    <n v="0"/>
    <x v="3"/>
    <d v="2023-02-01T00:00:00"/>
    <n v="1"/>
    <x v="104"/>
    <n v="1"/>
    <n v="1.7855998900000001"/>
    <n v="5.3712753645483646E-3"/>
    <n v="0"/>
    <s v="COIN"/>
    <s v="LONG"/>
    <s v="COIN LONG"/>
    <n v="5.3712753645483603E-3"/>
    <n v="3.0081069082886001E-3"/>
    <n v="0"/>
    <n v="0"/>
    <x v="2"/>
    <s v="CMT COIN LONG"/>
    <b v="1"/>
  </r>
  <r>
    <d v="2023-02-01T00:00:00"/>
    <s v="HUOBI"/>
    <x v="32"/>
    <s v="CRO"/>
    <n v="0.30791584"/>
    <n v="2.4286874671359E-2"/>
    <n v="7.8875041541737606E-2"/>
    <n v="0"/>
    <x v="3"/>
    <d v="2023-02-01T00:00:00"/>
    <n v="1"/>
    <x v="105"/>
    <n v="1"/>
    <n v="0.30791584"/>
    <n v="2.4286874671359031E-2"/>
    <n v="0"/>
    <s v="COIN"/>
    <s v="LONG"/>
    <s v="COIN LONG"/>
    <n v="2.4286874671359E-2"/>
    <n v="7.8875041541737606E-2"/>
    <n v="0"/>
    <n v="0"/>
    <x v="2"/>
    <s v="CRO COIN LONG"/>
    <b v="1"/>
  </r>
  <r>
    <d v="2023-02-01T00:00:00"/>
    <s v="HUOBI"/>
    <x v="32"/>
    <s v="DASH"/>
    <n v="5.6119999999999998E-5"/>
    <n v="3.3753286197070399E-3"/>
    <n v="60.144843544316501"/>
    <n v="0"/>
    <x v="3"/>
    <d v="2023-02-01T00:00:00"/>
    <n v="1"/>
    <x v="21"/>
    <n v="1"/>
    <n v="5.6119999999999998E-5"/>
    <n v="3.3753286197070421E-3"/>
    <n v="0"/>
    <s v="COIN"/>
    <s v="LONG"/>
    <s v="COIN LONG"/>
    <n v="3.3753286197070399E-3"/>
    <n v="60.144843544316501"/>
    <n v="0"/>
    <n v="0"/>
    <x v="2"/>
    <s v="DASH COIN LONG"/>
    <b v="1"/>
  </r>
  <r>
    <d v="2023-02-01T00:00:00"/>
    <s v="HUOBI"/>
    <x v="32"/>
    <s v="DON"/>
    <n v="5.9800000000000001E-4"/>
    <n v="3.05015610197371E-6"/>
    <n v="5.1005954882503502E-3"/>
    <n v="0"/>
    <x v="3"/>
    <d v="2023-02-01T00:00:00"/>
    <n v="1"/>
    <x v="106"/>
    <n v="1"/>
    <n v="5.9800000000000001E-4"/>
    <n v="3.0501561019737096E-6"/>
    <n v="0"/>
    <s v="COIN"/>
    <s v="LONG"/>
    <s v="COIN LONG"/>
    <n v="3.05015610197371E-6"/>
    <n v="5.1005954882503502E-3"/>
    <n v="0"/>
    <n v="0"/>
    <x v="2"/>
    <s v="DON COIN LONG"/>
    <b v="1"/>
  </r>
  <r>
    <d v="2023-02-01T00:00:00"/>
    <s v="HUOBI"/>
    <x v="32"/>
    <s v="DOT"/>
    <n v="40072.849136850004"/>
    <n v="251031.12147638199"/>
    <n v="6.2643691897000799"/>
    <n v="0"/>
    <x v="3"/>
    <d v="2023-02-01T00:00:00"/>
    <n v="1"/>
    <x v="23"/>
    <n v="1"/>
    <n v="40072.849136850004"/>
    <n v="251031.1214763826"/>
    <n v="0"/>
    <s v="COIN"/>
    <s v="LONG"/>
    <s v="COIN LONG"/>
    <n v="251031.12147638199"/>
    <n v="6.2643691897000799"/>
    <n v="0"/>
    <n v="0"/>
    <x v="2"/>
    <s v="DOT COIN LONG"/>
    <b v="1"/>
  </r>
  <r>
    <d v="2023-02-01T00:00:00"/>
    <s v="HUOBI"/>
    <x v="32"/>
    <s v="ENJ"/>
    <n v="1E-8"/>
    <n v="4.55138079426567E-9"/>
    <n v="0.45513807942656698"/>
    <n v="0"/>
    <x v="3"/>
    <d v="2023-02-01T00:00:00"/>
    <n v="1"/>
    <x v="24"/>
    <n v="1"/>
    <n v="1E-8"/>
    <n v="4.55138079426567E-9"/>
    <n v="0"/>
    <s v="COIN"/>
    <s v="LONG"/>
    <s v="COIN LONG"/>
    <n v="4.55138079426567E-9"/>
    <n v="0.45513807942656698"/>
    <n v="0"/>
    <n v="0"/>
    <x v="2"/>
    <s v="ENJ COIN LONG"/>
    <b v="1"/>
  </r>
  <r>
    <d v="2023-02-01T00:00:00"/>
    <s v="HUOBI"/>
    <x v="32"/>
    <s v="EOS"/>
    <n v="12039.360968720001"/>
    <n v="12801.6580242037"/>
    <n v="1.06331706952422"/>
    <n v="0"/>
    <x v="3"/>
    <d v="2023-02-01T00:00:00"/>
    <n v="1"/>
    <x v="5"/>
    <n v="1"/>
    <n v="12039.360968720001"/>
    <n v="12801.658024203625"/>
    <n v="0"/>
    <s v="COIN"/>
    <s v="LONG"/>
    <s v="COIN LONG"/>
    <n v="12801.6580242037"/>
    <n v="1.06331706952422"/>
    <n v="0"/>
    <n v="0"/>
    <x v="2"/>
    <s v="EOS COIN LONG"/>
    <b v="1"/>
  </r>
  <r>
    <d v="2023-02-01T00:00:00"/>
    <s v="HUOBI"/>
    <x v="32"/>
    <s v="ETC"/>
    <n v="94460.824396230004"/>
    <n v="2050457.3773076599"/>
    <n v="21.706960429507902"/>
    <n v="0"/>
    <x v="3"/>
    <d v="2023-02-01T00:00:00"/>
    <n v="1"/>
    <x v="4"/>
    <n v="1"/>
    <n v="94460.824396230004"/>
    <n v="2050457.3773076592"/>
    <n v="0"/>
    <s v="COIN"/>
    <s v="LONG"/>
    <s v="COIN LONG"/>
    <n v="2050457.3773076599"/>
    <n v="21.706960429507902"/>
    <n v="0"/>
    <n v="0"/>
    <x v="2"/>
    <s v="ETC COIN LONG"/>
    <b v="1"/>
  </r>
  <r>
    <d v="2023-02-01T00:00:00"/>
    <s v="HUOBI"/>
    <x v="32"/>
    <s v="ETH"/>
    <n v="2671.4600060900002"/>
    <n v="4238365.7997103101"/>
    <n v="1586.5353739334701"/>
    <n v="0"/>
    <x v="3"/>
    <d v="2023-02-01T00:00:00"/>
    <n v="1"/>
    <x v="1"/>
    <n v="1"/>
    <n v="2671.4600060900002"/>
    <n v="4238365.7997103091"/>
    <n v="0"/>
    <s v="COIN"/>
    <s v="LONG"/>
    <s v="COIN LONG"/>
    <n v="4238365.7997103101"/>
    <n v="1586.5353739334701"/>
    <n v="0"/>
    <n v="0"/>
    <x v="2"/>
    <s v="ETH COIN LONG"/>
    <b v="1"/>
  </r>
  <r>
    <d v="2023-02-01T00:00:00"/>
    <s v="HUOBI"/>
    <x v="32"/>
    <s v="ETHF"/>
    <n v="9823.8364263999993"/>
    <n v="3514.9452088804101"/>
    <n v="0.35779761147432698"/>
    <n v="0"/>
    <x v="3"/>
    <d v="2023-02-01T00:00:00"/>
    <n v="1"/>
    <x v="93"/>
    <n v="1"/>
    <n v="9823.8364263999993"/>
    <n v="3514.9452088804078"/>
    <n v="0"/>
    <s v="COIN"/>
    <s v="LONG"/>
    <s v="COIN LONG"/>
    <n v="3514.9452088804101"/>
    <n v="0.35779761147432698"/>
    <n v="0"/>
    <n v="0"/>
    <x v="2"/>
    <s v="ETHF COIN LONG"/>
    <b v="1"/>
  </r>
  <r>
    <d v="2023-02-01T00:00:00"/>
    <s v="HUOBI"/>
    <x v="32"/>
    <s v="ETHW"/>
    <n v="3460.93190667"/>
    <n v="13070.4129273404"/>
    <n v="3.7765588228276701"/>
    <n v="0"/>
    <x v="3"/>
    <d v="2023-02-01T00:00:00"/>
    <n v="1"/>
    <x v="43"/>
    <n v="1"/>
    <n v="3460.93190667"/>
    <n v="13070.41292734038"/>
    <n v="0"/>
    <s v="COIN"/>
    <s v="LONG"/>
    <s v="COIN LONG"/>
    <n v="13070.4129273404"/>
    <n v="3.7765588228276701"/>
    <n v="0"/>
    <n v="0"/>
    <x v="2"/>
    <s v="ETHW COIN LONG"/>
    <b v="1"/>
  </r>
  <r>
    <d v="2023-02-01T00:00:00"/>
    <s v="HUOBI"/>
    <x v="32"/>
    <s v="EUROC"/>
    <n v="118906.29214258"/>
    <n v="129429.97359819101"/>
    <n v="1.0885039913867001"/>
    <n v="0"/>
    <x v="3"/>
    <d v="2023-02-01T00:00:00"/>
    <n v="1"/>
    <x v="107"/>
    <n v="1"/>
    <n v="118906.29214258"/>
    <n v="129429.97359819134"/>
    <n v="0"/>
    <s v="COIN"/>
    <s v="LONG"/>
    <s v="COIN LONG"/>
    <n v="129429.97359819101"/>
    <n v="1.0885039913867001"/>
    <n v="0"/>
    <n v="0"/>
    <x v="2"/>
    <s v="EUROC COIN LONG"/>
    <b v="1"/>
  </r>
  <r>
    <d v="2023-02-01T00:00:00"/>
    <s v="HUOBI"/>
    <x v="32"/>
    <s v="FIL"/>
    <n v="1.0244641699999999"/>
    <n v="5.3623332822206802"/>
    <n v="5.2342809433937401"/>
    <n v="0"/>
    <x v="3"/>
    <d v="2023-02-01T00:00:00"/>
    <n v="1"/>
    <x v="26"/>
    <n v="1"/>
    <n v="1.0244641699999999"/>
    <n v="5.3623332822206846"/>
    <n v="0"/>
    <s v="COIN"/>
    <s v="LONG"/>
    <s v="COIN LONG"/>
    <n v="5.3623332822206802"/>
    <n v="5.2342809433937401"/>
    <n v="0"/>
    <n v="0"/>
    <x v="2"/>
    <s v="FIL COIN LONG"/>
    <b v="1"/>
  </r>
  <r>
    <d v="2023-02-01T00:00:00"/>
    <s v="HUOBI"/>
    <x v="32"/>
    <s v="FLR"/>
    <n v="1214222.2371169401"/>
    <n v="54759.973491581302"/>
    <n v="4.5098806312099698E-2"/>
    <n v="0"/>
    <x v="3"/>
    <d v="2023-02-01T00:00:00"/>
    <n v="1"/>
    <x v="46"/>
    <n v="1"/>
    <n v="1214222.2371169401"/>
    <n v="54759.973491581273"/>
    <n v="0"/>
    <s v="COIN"/>
    <s v="LONG"/>
    <s v="COIN LONG"/>
    <n v="54759.973491581302"/>
    <n v="4.5098806312099698E-2"/>
    <n v="0"/>
    <n v="0"/>
    <x v="2"/>
    <s v="FLR COIN LONG"/>
    <b v="1"/>
  </r>
  <r>
    <d v="2023-02-01T00:00:00"/>
    <s v="HUOBI"/>
    <x v="32"/>
    <s v="FTT"/>
    <n v="0.68557060000000003"/>
    <n v="1.308760521775"/>
    <n v="1.9090091112060601"/>
    <n v="0"/>
    <x v="3"/>
    <d v="2023-02-01T00:00:00"/>
    <n v="1"/>
    <x v="108"/>
    <n v="1"/>
    <n v="0.68557060000000003"/>
    <n v="1.3087605217750053"/>
    <n v="0"/>
    <s v="COIN"/>
    <s v="LONG"/>
    <s v="COIN LONG"/>
    <n v="1.308760521775"/>
    <n v="1.9090091112060601"/>
    <n v="0"/>
    <n v="0"/>
    <x v="2"/>
    <s v="FTT COIN LONG"/>
    <b v="1"/>
  </r>
  <r>
    <d v="2023-02-01T00:00:00"/>
    <s v="HUOBI"/>
    <x v="32"/>
    <s v="GAS"/>
    <n v="54.776400000000002"/>
    <n v="134.58225362341901"/>
    <n v="2.4569386382350702"/>
    <n v="0"/>
    <x v="3"/>
    <d v="2023-02-01T00:00:00"/>
    <n v="1"/>
    <x v="109"/>
    <n v="1"/>
    <n v="54.776400000000002"/>
    <n v="134.58225362341952"/>
    <n v="0"/>
    <s v="COIN"/>
    <s v="LONG"/>
    <s v="COIN LONG"/>
    <n v="134.58225362341901"/>
    <n v="2.4569386382350702"/>
    <n v="0"/>
    <n v="0"/>
    <x v="2"/>
    <s v="GAS COIN LONG"/>
    <b v="1"/>
  </r>
  <r>
    <d v="2023-02-01T00:00:00"/>
    <s v="HUOBI"/>
    <x v="32"/>
    <s v="HBAR"/>
    <n v="3.4060489999999999E-2"/>
    <n v="2.1995284390968102E-3"/>
    <n v="6.4577122616169505E-2"/>
    <n v="0"/>
    <x v="3"/>
    <d v="2023-02-01T00:00:00"/>
    <n v="1"/>
    <x v="29"/>
    <n v="1"/>
    <n v="3.4060489999999999E-2"/>
    <n v="2.199528439096815E-3"/>
    <n v="0"/>
    <s v="COIN"/>
    <s v="LONG"/>
    <s v="COIN LONG"/>
    <n v="2.1995284390968102E-3"/>
    <n v="6.4577122616169505E-2"/>
    <n v="0"/>
    <n v="0"/>
    <x v="2"/>
    <s v="HBAR COIN LONG"/>
    <b v="1"/>
  </r>
  <r>
    <d v="2023-02-01T00:00:00"/>
    <s v="HUOBI"/>
    <x v="32"/>
    <s v="HPT"/>
    <n v="5337.6979873099999"/>
    <n v="0.422382792926216"/>
    <n v="7.9132014199829505E-5"/>
    <n v="0"/>
    <x v="3"/>
    <d v="2023-02-01T00:00:00"/>
    <n v="1"/>
    <x v="110"/>
    <n v="1"/>
    <n v="5337.6979873099999"/>
    <n v="0.42238279292621628"/>
    <n v="0"/>
    <s v="COIN"/>
    <s v="LONG"/>
    <s v="COIN LONG"/>
    <n v="0.422382792926216"/>
    <n v="7.9132014199829505E-5"/>
    <n v="0"/>
    <n v="0"/>
    <x v="2"/>
    <s v="HPT COIN LONG"/>
    <b v="1"/>
  </r>
  <r>
    <d v="2023-02-01T00:00:00"/>
    <s v="HUOBI"/>
    <x v="32"/>
    <s v="HT"/>
    <n v="1126.52389872"/>
    <n v="5784.2596748750802"/>
    <n v="5.1346089341268097"/>
    <n v="0"/>
    <x v="3"/>
    <d v="2023-02-01T00:00:00"/>
    <n v="1"/>
    <x v="111"/>
    <n v="1"/>
    <n v="1126.52389872"/>
    <n v="5784.2596748750775"/>
    <n v="0"/>
    <s v="COIN"/>
    <s v="LONG"/>
    <s v="COIN LONG"/>
    <n v="5784.2596748750802"/>
    <n v="5.1346089341268097"/>
    <n v="0"/>
    <n v="0"/>
    <x v="2"/>
    <s v="HT COIN LONG"/>
    <b v="1"/>
  </r>
  <r>
    <d v="2023-02-01T00:00:00"/>
    <s v="HUOBI"/>
    <x v="32"/>
    <s v="IOST"/>
    <n v="14.785856219999999"/>
    <n v="0.14032566615111799"/>
    <n v="9.4905336602223896E-3"/>
    <n v="0"/>
    <x v="3"/>
    <d v="2023-02-01T00:00:00"/>
    <n v="1"/>
    <x v="112"/>
    <n v="1"/>
    <n v="14.785856219999999"/>
    <n v="0.14032566615111858"/>
    <n v="0"/>
    <s v="COIN"/>
    <s v="LONG"/>
    <s v="COIN LONG"/>
    <n v="0.14032566615111799"/>
    <n v="9.4905336602223896E-3"/>
    <n v="0"/>
    <n v="0"/>
    <x v="2"/>
    <s v="IOST COIN LONG"/>
    <b v="1"/>
  </r>
  <r>
    <d v="2023-02-01T00:00:00"/>
    <s v="HUOBI"/>
    <x v="32"/>
    <s v="IRIS"/>
    <n v="0.81765067999999996"/>
    <n v="1.45772886684574E-2"/>
    <n v="1.7828259701878301E-2"/>
    <n v="0"/>
    <x v="3"/>
    <d v="2023-02-01T00:00:00"/>
    <n v="1"/>
    <x v="113"/>
    <n v="1"/>
    <n v="0.81765067999999996"/>
    <n v="1.4577288668457389E-2"/>
    <n v="0"/>
    <s v="COIN"/>
    <s v="LONG"/>
    <s v="COIN LONG"/>
    <n v="1.45772886684574E-2"/>
    <n v="1.7828259701878301E-2"/>
    <n v="0"/>
    <n v="0"/>
    <x v="2"/>
    <s v="IRIS COIN LONG"/>
    <b v="1"/>
  </r>
  <r>
    <d v="2023-02-01T00:00:00"/>
    <s v="HUOBI"/>
    <x v="32"/>
    <s v="JST"/>
    <n v="9.1121815000000002"/>
    <n v="0.23687366591224801"/>
    <n v="2.59952752161761E-2"/>
    <n v="0"/>
    <x v="3"/>
    <d v="2023-02-01T00:00:00"/>
    <n v="1"/>
    <x v="114"/>
    <n v="1"/>
    <n v="9.1121815000000002"/>
    <n v="0.23687366591224837"/>
    <n v="0"/>
    <s v="COIN"/>
    <s v="LONG"/>
    <s v="COIN LONG"/>
    <n v="0.23687366591224801"/>
    <n v="2.59952752161761E-2"/>
    <n v="0"/>
    <n v="0"/>
    <x v="2"/>
    <s v="JST COIN LONG"/>
    <b v="1"/>
  </r>
  <r>
    <d v="2023-02-01T00:00:00"/>
    <s v="HUOBI"/>
    <x v="32"/>
    <s v="KSM"/>
    <n v="1.4966E-4"/>
    <n v="5.29302234664575E-3"/>
    <n v="35.366980800786799"/>
    <n v="0"/>
    <x v="3"/>
    <d v="2023-02-01T00:00:00"/>
    <n v="1"/>
    <x v="115"/>
    <n v="1"/>
    <n v="1.4966E-4"/>
    <n v="5.2930223466457526E-3"/>
    <n v="0"/>
    <s v="COIN"/>
    <s v="LONG"/>
    <s v="COIN LONG"/>
    <n v="5.29302234664575E-3"/>
    <n v="35.366980800786799"/>
    <n v="0"/>
    <n v="0"/>
    <x v="2"/>
    <s v="KSM COIN LONG"/>
    <b v="1"/>
  </r>
  <r>
    <d v="2023-02-01T00:00:00"/>
    <s v="HUOBI"/>
    <x v="32"/>
    <s v="LAMB"/>
    <n v="0.24234807999999999"/>
    <n v="3.9596888744235399E-4"/>
    <n v="1.6338849783433501E-3"/>
    <n v="0"/>
    <x v="3"/>
    <d v="2023-02-01T00:00:00"/>
    <n v="1"/>
    <x v="116"/>
    <n v="1"/>
    <n v="0.24234807999999999"/>
    <n v="3.9596888744235247E-4"/>
    <n v="0"/>
    <s v="COIN"/>
    <s v="LONG"/>
    <s v="COIN LONG"/>
    <n v="3.9596888744235399E-4"/>
    <n v="1.6338849783433501E-3"/>
    <n v="0"/>
    <n v="0"/>
    <x v="2"/>
    <s v="LAMB COIN LONG"/>
    <b v="1"/>
  </r>
  <r>
    <d v="2023-02-01T00:00:00"/>
    <s v="HUOBI"/>
    <x v="32"/>
    <s v="LEND"/>
    <n v="1E-8"/>
    <n v="0"/>
    <n v="0"/>
    <n v="0"/>
    <x v="3"/>
    <d v="2023-02-01T00:00:00"/>
    <n v="1"/>
    <x v="117"/>
    <n v="1"/>
    <n v="1E-8"/>
    <n v="0"/>
    <n v="0"/>
    <s v="COIN"/>
    <s v="SHORT"/>
    <s v="COIN SHORT"/>
    <n v="0"/>
    <n v="0"/>
    <n v="0"/>
    <n v="0"/>
    <x v="2"/>
    <s v="LEND COIN SHORT"/>
    <b v="1"/>
  </r>
  <r>
    <d v="2023-02-01T00:00:00"/>
    <s v="HUOBI"/>
    <x v="32"/>
    <s v="LINK"/>
    <n v="998.68924522999998"/>
    <n v="6943.1954162369302"/>
    <n v="6.95230818735602"/>
    <n v="0"/>
    <x v="3"/>
    <d v="2023-02-01T00:00:00"/>
    <n v="1"/>
    <x v="13"/>
    <n v="1"/>
    <n v="998.68924522999998"/>
    <n v="6943.1954162369329"/>
    <n v="0"/>
    <s v="COIN"/>
    <s v="LONG"/>
    <s v="COIN LONG"/>
    <n v="6943.1954162369302"/>
    <n v="6.95230818735602"/>
    <n v="0"/>
    <n v="0"/>
    <x v="2"/>
    <s v="LINK COIN LONG"/>
    <b v="1"/>
  </r>
  <r>
    <d v="2023-02-01T00:00:00"/>
    <s v="HUOBI"/>
    <x v="32"/>
    <s v="LOL"/>
    <n v="4.3289484800000002"/>
    <n v="1.4166837974737101E-6"/>
    <n v="3.2725817921346998E-7"/>
    <n v="0"/>
    <x v="3"/>
    <d v="2023-02-01T00:00:00"/>
    <n v="1"/>
    <x v="118"/>
    <n v="1"/>
    <n v="4.3289484800000002"/>
    <n v="1.4166837974737185E-6"/>
    <n v="0"/>
    <s v="COIN"/>
    <s v="LONG"/>
    <s v="COIN LONG"/>
    <n v="1.4166837974737101E-6"/>
    <n v="3.2725817921346998E-7"/>
    <n v="0"/>
    <n v="0"/>
    <x v="2"/>
    <s v="LOL COIN LONG"/>
    <b v="1"/>
  </r>
  <r>
    <d v="2023-02-01T00:00:00"/>
    <s v="HUOBI"/>
    <x v="32"/>
    <s v="LTC"/>
    <n v="7798.0630638700004"/>
    <n v="735420.61773174"/>
    <n v="94.308113656978804"/>
    <n v="0"/>
    <x v="3"/>
    <d v="2023-02-01T00:00:00"/>
    <n v="1"/>
    <x v="6"/>
    <n v="1"/>
    <n v="7798.0630638700004"/>
    <n v="735420.61773174035"/>
    <n v="0"/>
    <s v="COIN"/>
    <s v="LONG"/>
    <s v="COIN LONG"/>
    <n v="735420.61773174"/>
    <n v="94.308113656978804"/>
    <n v="0"/>
    <n v="0"/>
    <x v="2"/>
    <s v="LTC COIN LONG"/>
    <b v="1"/>
  </r>
  <r>
    <d v="2023-02-01T00:00:00"/>
    <s v="HUOBI"/>
    <x v="32"/>
    <s v="LXT"/>
    <n v="0.66495972999999997"/>
    <n v="1.76899941030557E-4"/>
    <n v="2.6603105879893899E-4"/>
    <n v="0"/>
    <x v="3"/>
    <d v="2023-02-01T00:00:00"/>
    <n v="1"/>
    <x v="119"/>
    <n v="1"/>
    <n v="0.66495972999999997"/>
    <n v="1.7689994103055659E-4"/>
    <n v="0"/>
    <s v="COIN"/>
    <s v="LONG"/>
    <s v="COIN LONG"/>
    <n v="1.76899941030557E-4"/>
    <n v="2.6603105879893899E-4"/>
    <n v="0"/>
    <n v="0"/>
    <x v="2"/>
    <s v="LXT COIN LONG"/>
    <b v="1"/>
  </r>
  <r>
    <d v="2023-02-01T00:00:00"/>
    <s v="HUOBI"/>
    <x v="32"/>
    <s v="MANA"/>
    <n v="0.34"/>
    <n v="0.25525090382548499"/>
    <n v="0.75073795242789898"/>
    <n v="0"/>
    <x v="3"/>
    <d v="2023-02-01T00:00:00"/>
    <n v="1"/>
    <x v="30"/>
    <n v="1"/>
    <n v="0.34"/>
    <n v="0.25525090382548565"/>
    <n v="0"/>
    <s v="COIN"/>
    <s v="LONG"/>
    <s v="COIN LONG"/>
    <n v="0.25525090382548499"/>
    <n v="0.75073795242789898"/>
    <n v="0"/>
    <n v="0"/>
    <x v="2"/>
    <s v="MANA COIN LONG"/>
    <b v="1"/>
  </r>
  <r>
    <d v="2023-02-01T00:00:00"/>
    <s v="HUOBI"/>
    <x v="32"/>
    <s v="NEO"/>
    <n v="0.89105878000000005"/>
    <n v="7.2925061023957003"/>
    <n v="8.1840909557007002"/>
    <n v="0"/>
    <x v="3"/>
    <d v="2023-02-01T00:00:00"/>
    <n v="1"/>
    <x v="120"/>
    <n v="1"/>
    <n v="0.89105878000000005"/>
    <n v="7.2925061023957003"/>
    <n v="0"/>
    <s v="COIN"/>
    <s v="LONG"/>
    <s v="COIN LONG"/>
    <n v="7.2925061023957003"/>
    <n v="8.1840909557007002"/>
    <n v="0"/>
    <n v="0"/>
    <x v="2"/>
    <s v="NEO COIN LONG"/>
    <b v="1"/>
  </r>
  <r>
    <d v="2023-02-01T00:00:00"/>
    <s v="HUOBI"/>
    <x v="32"/>
    <s v="NEW"/>
    <n v="40.704174029999997"/>
    <n v="8.2475957274079897E-3"/>
    <n v="2.0262284947311E-4"/>
    <n v="0"/>
    <x v="3"/>
    <d v="2023-02-01T00:00:00"/>
    <n v="1"/>
    <x v="121"/>
    <n v="1"/>
    <n v="40.704174029999997"/>
    <n v="8.2475957274079637E-3"/>
    <n v="0"/>
    <s v="COIN"/>
    <s v="LONG"/>
    <s v="COIN LONG"/>
    <n v="8.2475957274079897E-3"/>
    <n v="2.0262284947311E-4"/>
    <n v="0"/>
    <n v="0"/>
    <x v="2"/>
    <s v="NEW COIN LONG"/>
    <b v="1"/>
  </r>
  <r>
    <d v="2023-02-01T00:00:00"/>
    <s v="HUOBI"/>
    <x v="32"/>
    <s v="NFT"/>
    <n v="3049025070.2014399"/>
    <n v="1418.0324262065801"/>
    <n v="4.6507732588532002E-7"/>
    <n v="0"/>
    <x v="3"/>
    <d v="2023-02-01T00:00:00"/>
    <n v="1"/>
    <x v="122"/>
    <n v="1"/>
    <n v="3049025070.2014399"/>
    <n v="1418.0324262065858"/>
    <n v="0"/>
    <s v="COIN"/>
    <s v="LONG"/>
    <s v="COIN LONG"/>
    <n v="1418.0324262065801"/>
    <n v="4.6507732588532002E-7"/>
    <n v="0"/>
    <n v="0"/>
    <x v="2"/>
    <s v="NFT COIN LONG"/>
    <b v="1"/>
  </r>
  <r>
    <d v="2023-02-01T00:00:00"/>
    <s v="HUOBI"/>
    <x v="32"/>
    <s v="NULS"/>
    <n v="4.3068300000000002E-3"/>
    <n v="1.0529353236816499E-3"/>
    <n v="0.24448035415413499"/>
    <n v="0"/>
    <x v="3"/>
    <d v="2023-02-01T00:00:00"/>
    <n v="1"/>
    <x v="123"/>
    <n v="1"/>
    <n v="4.3068300000000002E-3"/>
    <n v="1.0529353236816532E-3"/>
    <n v="0"/>
    <s v="COIN"/>
    <s v="LONG"/>
    <s v="COIN LONG"/>
    <n v="1.0529353236816499E-3"/>
    <n v="0.24448035415413499"/>
    <n v="0"/>
    <n v="0"/>
    <x v="2"/>
    <s v="NULS COIN LONG"/>
    <b v="1"/>
  </r>
  <r>
    <d v="2023-02-01T00:00:00"/>
    <s v="HUOBI"/>
    <x v="32"/>
    <s v="ONG"/>
    <n v="0.34782034000000001"/>
    <n v="0.102050348109598"/>
    <n v="0.293399598509961"/>
    <n v="0"/>
    <x v="3"/>
    <d v="2023-02-01T00:00:00"/>
    <n v="1"/>
    <x v="124"/>
    <n v="1"/>
    <n v="0.34782034000000001"/>
    <n v="0.10205034810959814"/>
    <n v="0"/>
    <s v="COIN"/>
    <s v="LONG"/>
    <s v="COIN LONG"/>
    <n v="0.102050348109598"/>
    <n v="0.293399598509961"/>
    <n v="0"/>
    <n v="0"/>
    <x v="2"/>
    <s v="ONG COIN LONG"/>
    <b v="1"/>
  </r>
  <r>
    <d v="2023-02-01T00:00:00"/>
    <s v="HUOBI"/>
    <x v="32"/>
    <s v="OXT"/>
    <n v="129723.90160317"/>
    <n v="12468.3031518099"/>
    <n v="9.6114154737273694E-2"/>
    <n v="0"/>
    <x v="3"/>
    <d v="2023-02-01T00:00:00"/>
    <n v="1"/>
    <x v="32"/>
    <n v="1"/>
    <n v="129723.90160317"/>
    <n v="12468.303151809949"/>
    <n v="0"/>
    <s v="COIN"/>
    <s v="LONG"/>
    <s v="COIN LONG"/>
    <n v="12468.3031518099"/>
    <n v="9.6114154737273694E-2"/>
    <n v="0"/>
    <n v="0"/>
    <x v="2"/>
    <s v="OXT COIN LONG"/>
    <b v="1"/>
  </r>
  <r>
    <d v="2023-02-01T00:00:00"/>
    <s v="HUOBI"/>
    <x v="32"/>
    <s v="QTUM"/>
    <n v="3.0962099999999998E-3"/>
    <n v="8.3243822116854504E-3"/>
    <n v="2.68857157999149"/>
    <n v="0"/>
    <x v="3"/>
    <d v="2023-02-01T00:00:00"/>
    <n v="1"/>
    <x v="125"/>
    <n v="1"/>
    <n v="3.0962099999999998E-3"/>
    <n v="8.3243822116854504E-3"/>
    <n v="0"/>
    <s v="COIN"/>
    <s v="LONG"/>
    <s v="COIN LONG"/>
    <n v="8.3243822116854504E-3"/>
    <n v="2.68857157999149"/>
    <n v="0"/>
    <n v="0"/>
    <x v="2"/>
    <s v="QTUM COIN LONG"/>
    <b v="1"/>
  </r>
  <r>
    <d v="2023-02-01T00:00:00"/>
    <s v="HUOBI"/>
    <x v="32"/>
    <s v="REI"/>
    <n v="2.6598900000000002E-2"/>
    <n v="7.6634347714481298E-4"/>
    <n v="2.8811096592145199E-2"/>
    <n v="0"/>
    <x v="3"/>
    <d v="2023-02-01T00:00:00"/>
    <n v="1"/>
    <x v="126"/>
    <n v="1"/>
    <n v="2.6598900000000002E-2"/>
    <n v="7.6634347714481103E-4"/>
    <n v="0"/>
    <s v="COIN"/>
    <s v="LONG"/>
    <s v="COIN LONG"/>
    <n v="7.6634347714481298E-4"/>
    <n v="2.8811096592145199E-2"/>
    <n v="0"/>
    <n v="0"/>
    <x v="2"/>
    <s v="REI COIN LONG"/>
    <b v="1"/>
  </r>
  <r>
    <d v="2023-02-01T00:00:00"/>
    <s v="HUOBI"/>
    <x v="32"/>
    <s v="SGB"/>
    <n v="1214222.2371159999"/>
    <n v="13211.538379631"/>
    <n v="1.0880659220186E-2"/>
    <n v="0"/>
    <x v="3"/>
    <d v="2023-02-01T00:00:00"/>
    <n v="1"/>
    <x v="47"/>
    <n v="1"/>
    <n v="1214222.2371159999"/>
    <n v="13211.538379631076"/>
    <n v="0"/>
    <s v="COIN"/>
    <s v="LONG"/>
    <s v="COIN LONG"/>
    <n v="13211.538379631"/>
    <n v="1.0880659220186E-2"/>
    <n v="0"/>
    <n v="0"/>
    <x v="2"/>
    <s v="SGB COIN LONG"/>
    <b v="1"/>
  </r>
  <r>
    <d v="2023-02-01T00:00:00"/>
    <s v="HUOBI"/>
    <x v="32"/>
    <s v="SHIB"/>
    <n v="1884988.30453923"/>
    <n v="22.269698912878901"/>
    <n v="1.18142371808097E-5"/>
    <n v="0"/>
    <x v="3"/>
    <d v="2023-02-01T00:00:00"/>
    <n v="1"/>
    <x v="33"/>
    <n v="1"/>
    <n v="1884988.30453923"/>
    <n v="22.269698912878809"/>
    <n v="0"/>
    <s v="COIN"/>
    <s v="LONG"/>
    <s v="COIN LONG"/>
    <n v="22.269698912878901"/>
    <n v="1.18142371808097E-5"/>
    <n v="0"/>
    <n v="0"/>
    <x v="2"/>
    <s v="SHIB COIN LONG"/>
    <b v="1"/>
  </r>
  <r>
    <d v="2023-02-01T00:00:00"/>
    <s v="HUOBI"/>
    <x v="32"/>
    <s v="SOL"/>
    <n v="0.14106867000000001"/>
    <n v="3.3789539195367801"/>
    <n v="23.9525467953783"/>
    <n v="0"/>
    <x v="3"/>
    <d v="2023-02-01T00:00:00"/>
    <n v="1"/>
    <x v="34"/>
    <n v="1"/>
    <n v="0.14106867000000001"/>
    <n v="3.3789539195367793"/>
    <n v="0"/>
    <s v="COIN"/>
    <s v="LONG"/>
    <s v="COIN LONG"/>
    <n v="3.3789539195367801"/>
    <n v="23.9525467953783"/>
    <n v="0"/>
    <n v="0"/>
    <x v="2"/>
    <s v="SOL COIN LONG"/>
    <b v="1"/>
  </r>
  <r>
    <d v="2023-02-01T00:00:00"/>
    <s v="HUOBI"/>
    <x v="32"/>
    <s v="SOLO"/>
    <n v="38753.774400000002"/>
    <n v="5913.3517220245503"/>
    <n v="0.15258776244578001"/>
    <n v="0"/>
    <x v="3"/>
    <d v="2023-02-01T00:00:00"/>
    <n v="1"/>
    <x v="127"/>
    <n v="1"/>
    <n v="38753.774400000002"/>
    <n v="5913.3517220245512"/>
    <n v="0"/>
    <s v="COIN"/>
    <s v="LONG"/>
    <s v="COIN LONG"/>
    <n v="5913.3517220245503"/>
    <n v="0.15258776244578001"/>
    <n v="0"/>
    <n v="0"/>
    <x v="2"/>
    <s v="SOLO COIN LONG"/>
    <b v="1"/>
  </r>
  <r>
    <d v="2023-02-01T00:00:00"/>
    <s v="HUOBI"/>
    <x v="32"/>
    <s v="STORJ"/>
    <n v="29.76350429"/>
    <n v="10.746170950868899"/>
    <n v="0.36105193952176801"/>
    <n v="0"/>
    <x v="3"/>
    <d v="2023-02-01T00:00:00"/>
    <n v="1"/>
    <x v="128"/>
    <n v="1"/>
    <n v="29.76350429"/>
    <n v="10.746170950868963"/>
    <n v="0"/>
    <s v="COIN"/>
    <s v="LONG"/>
    <s v="COIN LONG"/>
    <n v="10.746170950868899"/>
    <n v="0.36105193952176801"/>
    <n v="0"/>
    <n v="0"/>
    <x v="2"/>
    <s v="STORJ COIN LONG"/>
    <b v="1"/>
  </r>
  <r>
    <d v="2023-02-01T00:00:00"/>
    <s v="HUOBI"/>
    <x v="32"/>
    <s v="TRX"/>
    <n v="44.266270740000003"/>
    <n v="2.7542554984033201"/>
    <n v="6.2220183728161203E-2"/>
    <n v="0"/>
    <x v="3"/>
    <d v="2023-02-01T00:00:00"/>
    <n v="1"/>
    <x v="36"/>
    <n v="1"/>
    <n v="44.266270740000003"/>
    <n v="2.7542554984033267"/>
    <n v="0"/>
    <s v="COIN"/>
    <s v="LONG"/>
    <s v="COIN LONG"/>
    <n v="2.7542554984033201"/>
    <n v="6.2220183728161203E-2"/>
    <n v="0"/>
    <n v="0"/>
    <x v="2"/>
    <s v="TRX COIN LONG"/>
    <b v="1"/>
  </r>
  <r>
    <d v="2023-02-01T00:00:00"/>
    <s v="HUOBI"/>
    <x v="32"/>
    <s v="TT"/>
    <n v="6.3152970000000003E-2"/>
    <n v="2.5586460234232003E-4"/>
    <n v="4.0515054532244497E-3"/>
    <n v="0"/>
    <x v="3"/>
    <d v="2023-02-01T00:00:00"/>
    <n v="1"/>
    <x v="129"/>
    <n v="1"/>
    <n v="6.3152970000000003E-2"/>
    <n v="2.5586460234232008E-4"/>
    <n v="0"/>
    <s v="COIN"/>
    <s v="LONG"/>
    <s v="COIN LONG"/>
    <n v="2.5586460234232003E-4"/>
    <n v="4.0515054532244497E-3"/>
    <n v="0"/>
    <n v="0"/>
    <x v="2"/>
    <s v="TT COIN LONG"/>
    <b v="1"/>
  </r>
  <r>
    <d v="2023-02-01T00:00:00"/>
    <s v="HUOBI"/>
    <x v="32"/>
    <s v="TUSD"/>
    <n v="20"/>
    <n v="20.0012187255147"/>
    <n v="1.00006093627573"/>
    <n v="0"/>
    <x v="3"/>
    <d v="2023-02-01T00:00:00"/>
    <n v="1"/>
    <x v="130"/>
    <n v="1"/>
    <n v="20"/>
    <n v="20.001218725514601"/>
    <n v="0"/>
    <s v="COIN"/>
    <s v="LONG"/>
    <s v="COIN LONG"/>
    <n v="20.0012187255147"/>
    <n v="1.00006093627573"/>
    <n v="0"/>
    <n v="0"/>
    <x v="2"/>
    <s v="TUSD COIN LONG"/>
    <b v="1"/>
  </r>
  <r>
    <d v="2023-02-01T00:00:00"/>
    <s v="HUOBI"/>
    <x v="32"/>
    <s v="UNI"/>
    <n v="1E-8"/>
    <n v="6.5680305353632402E-8"/>
    <n v="6.5680305353632402"/>
    <n v="0"/>
    <x v="3"/>
    <d v="2023-02-01T00:00:00"/>
    <n v="1"/>
    <x v="37"/>
    <n v="1"/>
    <n v="1E-8"/>
    <n v="6.5680305353632402E-8"/>
    <n v="0"/>
    <s v="COIN"/>
    <s v="LONG"/>
    <s v="COIN LONG"/>
    <n v="6.5680305353632402E-8"/>
    <n v="6.5680305353632402"/>
    <n v="0"/>
    <n v="0"/>
    <x v="2"/>
    <s v="UNI COIN LONG"/>
    <b v="1"/>
  </r>
  <r>
    <d v="2023-02-01T00:00:00"/>
    <s v="HUOBI"/>
    <x v="32"/>
    <s v="USDC"/>
    <n v="5.6000000000000004E-7"/>
    <n v="5.6003251688558696E-7"/>
    <n v="1.0000580658671201"/>
    <n v="0"/>
    <x v="3"/>
    <d v="2023-02-01T00:00:00"/>
    <n v="1"/>
    <x v="48"/>
    <n v="1"/>
    <n v="5.6000000000000004E-7"/>
    <n v="5.6003251688558728E-7"/>
    <n v="0"/>
    <s v="COIN"/>
    <s v="LONG"/>
    <s v="COIN LONG"/>
    <n v="5.6003251688558696E-7"/>
    <n v="1.0000580658671201"/>
    <n v="0"/>
    <n v="0"/>
    <x v="2"/>
    <s v="USDC COIN LONG"/>
    <b v="1"/>
  </r>
  <r>
    <d v="2023-02-01T00:00:00"/>
    <s v="HUOBI"/>
    <x v="32"/>
    <s v="USDP"/>
    <n v="0.34680431"/>
    <n v="0.34852803875572003"/>
    <n v="1.00497032103124"/>
    <n v="0"/>
    <x v="3"/>
    <d v="2023-02-01T00:00:00"/>
    <n v="1"/>
    <x v="131"/>
    <n v="1"/>
    <n v="0.34680431"/>
    <n v="0.34852803875571764"/>
    <n v="0"/>
    <s v="COIN"/>
    <s v="LONG"/>
    <s v="COIN LONG"/>
    <n v="0.34852803875572003"/>
    <n v="1.00497032103124"/>
    <n v="0"/>
    <n v="0"/>
    <x v="2"/>
    <s v="USDP COIN LONG"/>
    <b v="1"/>
  </r>
  <r>
    <d v="2023-02-01T00:00:00"/>
    <s v="HUOBI"/>
    <x v="32"/>
    <s v="USDT"/>
    <n v="5023765.8114008103"/>
    <n v="5024352.3983641798"/>
    <n v="1.00011676240202"/>
    <n v="0"/>
    <x v="3"/>
    <d v="2023-02-01T00:00:00"/>
    <n v="1"/>
    <x v="38"/>
    <n v="1"/>
    <n v="5023765.8114008103"/>
    <n v="5024352.3983641351"/>
    <n v="0"/>
    <s v="COIN"/>
    <s v="LONG"/>
    <s v="COIN LONG"/>
    <n v="5024352.3983641798"/>
    <n v="1.00011676240202"/>
    <n v="0"/>
    <n v="0"/>
    <x v="2"/>
    <s v="USDT COIN LONG"/>
    <b v="1"/>
  </r>
  <r>
    <d v="2023-02-01T00:00:00"/>
    <s v="HUOBI"/>
    <x v="32"/>
    <s v="VET"/>
    <n v="25.959481520000001"/>
    <n v="0.60102737048152899"/>
    <n v="2.31525182819417E-2"/>
    <n v="0"/>
    <x v="3"/>
    <d v="2023-02-01T00:00:00"/>
    <n v="1"/>
    <x v="132"/>
    <n v="1"/>
    <n v="25.959481520000001"/>
    <n v="0.60102737048152777"/>
    <n v="0"/>
    <s v="COIN"/>
    <s v="LONG"/>
    <s v="COIN LONG"/>
    <n v="0.60102737048152899"/>
    <n v="2.31525182819417E-2"/>
    <n v="0"/>
    <n v="0"/>
    <x v="2"/>
    <s v="VET COIN LONG"/>
    <b v="1"/>
  </r>
  <r>
    <d v="2023-02-01T00:00:00"/>
    <s v="HUOBI"/>
    <x v="32"/>
    <s v="VSYS"/>
    <n v="0.20872535"/>
    <n v="2.3296601726555E-4"/>
    <n v="1.1161366708238799E-3"/>
    <n v="0"/>
    <x v="3"/>
    <d v="2023-02-01T00:00:00"/>
    <n v="1"/>
    <x v="133"/>
    <n v="1"/>
    <n v="0.20872535"/>
    <n v="2.3296601726554913E-4"/>
    <n v="0"/>
    <s v="COIN"/>
    <s v="LONG"/>
    <s v="COIN LONG"/>
    <n v="2.3296601726555E-4"/>
    <n v="1.1161366708238799E-3"/>
    <n v="0"/>
    <n v="0"/>
    <x v="2"/>
    <s v="VSYS COIN LONG"/>
    <b v="1"/>
  </r>
  <r>
    <d v="2023-02-01T00:00:00"/>
    <s v="HUOBI"/>
    <x v="32"/>
    <s v="XEC"/>
    <n v="97856389.900000006"/>
    <n v="3526.5684399735001"/>
    <n v="3.6038202958205597E-5"/>
    <n v="0"/>
    <x v="3"/>
    <d v="2023-02-01T00:00:00"/>
    <n v="1"/>
    <x v="134"/>
    <n v="1"/>
    <n v="97856389.900000006"/>
    <n v="3526.5684399735005"/>
    <n v="0"/>
    <s v="COIN"/>
    <s v="LONG"/>
    <s v="COIN LONG"/>
    <n v="3526.5684399735001"/>
    <n v="3.6038202958205597E-5"/>
    <n v="0"/>
    <n v="0"/>
    <x v="2"/>
    <s v="XEC COIN LONG"/>
    <b v="1"/>
  </r>
  <r>
    <d v="2023-02-01T00:00:00"/>
    <s v="HUOBI"/>
    <x v="32"/>
    <s v="XLM"/>
    <n v="0.55556267999999998"/>
    <n v="5.0415607442197197E-2"/>
    <n v="9.0746929657329001E-2"/>
    <n v="0"/>
    <x v="3"/>
    <d v="2023-02-01T00:00:00"/>
    <n v="1"/>
    <x v="39"/>
    <n v="1"/>
    <n v="0.55556267999999998"/>
    <n v="5.0415607442197176E-2"/>
    <n v="0"/>
    <s v="COIN"/>
    <s v="LONG"/>
    <s v="COIN LONG"/>
    <n v="5.0415607442197197E-2"/>
    <n v="9.0746929657329001E-2"/>
    <n v="0"/>
    <n v="0"/>
    <x v="2"/>
    <s v="XLM COIN LONG"/>
    <b v="1"/>
  </r>
  <r>
    <d v="2023-02-01T00:00:00"/>
    <s v="HUOBI"/>
    <x v="32"/>
    <s v="XRP"/>
    <n v="1191.9747285799999"/>
    <n v="484.40511711881697"/>
    <n v="0.40638874760028598"/>
    <n v="0"/>
    <x v="3"/>
    <d v="2023-02-01T00:00:00"/>
    <n v="1"/>
    <x v="40"/>
    <n v="1"/>
    <n v="1191.9747285799999"/>
    <n v="484.40511711881697"/>
    <n v="0"/>
    <s v="COIN"/>
    <s v="LONG"/>
    <s v="COIN LONG"/>
    <n v="484.40511711881697"/>
    <n v="0.40638874760028598"/>
    <n v="0"/>
    <n v="0"/>
    <x v="2"/>
    <s v="XRP COIN LONG"/>
    <b v="1"/>
  </r>
  <r>
    <d v="2023-02-01T00:00:00"/>
    <s v="HUOBI"/>
    <x v="32"/>
    <s v="XTZ"/>
    <n v="3.9304560899999998"/>
    <n v="4.1717454944528898"/>
    <n v="1.06138967054403"/>
    <n v="0"/>
    <x v="3"/>
    <d v="2023-02-01T00:00:00"/>
    <n v="1"/>
    <x v="41"/>
    <n v="1"/>
    <n v="3.9304560899999998"/>
    <n v="4.1717454944528765"/>
    <n v="0"/>
    <s v="COIN"/>
    <s v="LONG"/>
    <s v="COIN LONG"/>
    <n v="4.1717454944528898"/>
    <n v="1.06138967054403"/>
    <n v="0"/>
    <n v="0"/>
    <x v="2"/>
    <s v="XTZ COIN LONG"/>
    <b v="1"/>
  </r>
  <r>
    <d v="2023-02-01T00:00:00"/>
    <s v="HUOBI"/>
    <x v="32"/>
    <s v="YFII"/>
    <n v="1.329583E-2"/>
    <n v="17.221544712753602"/>
    <n v="1295.25909347168"/>
    <n v="0"/>
    <x v="3"/>
    <d v="2023-02-01T00:00:00"/>
    <n v="1"/>
    <x v="96"/>
    <n v="1"/>
    <n v="1.329583E-2"/>
    <n v="17.221544712753566"/>
    <n v="0"/>
    <s v="COIN"/>
    <s v="LONG"/>
    <s v="COIN LONG"/>
    <n v="17.221544712753602"/>
    <n v="1295.25909347168"/>
    <n v="0"/>
    <n v="0"/>
    <x v="2"/>
    <s v="YFII COIN LONG"/>
    <b v="1"/>
  </r>
  <r>
    <d v="2023-02-01T00:00:00"/>
    <s v="HUOBI"/>
    <x v="32"/>
    <s v="ZEC"/>
    <n v="2.173E-4"/>
    <n v="9.8209879671743092E-3"/>
    <n v="45.195526770245301"/>
    <n v="0"/>
    <x v="3"/>
    <d v="2023-02-01T00:00:00"/>
    <n v="1"/>
    <x v="135"/>
    <n v="1"/>
    <n v="2.173E-4"/>
    <n v="9.820987967174304E-3"/>
    <n v="0"/>
    <s v="COIN"/>
    <s v="LONG"/>
    <s v="COIN LONG"/>
    <n v="9.8209879671743092E-3"/>
    <n v="45.195526770245301"/>
    <n v="0"/>
    <n v="0"/>
    <x v="2"/>
    <s v="ZEC COIN LONG"/>
    <b v="1"/>
  </r>
  <r>
    <d v="2023-02-01T00:00:00"/>
    <s v="HUOBI"/>
    <x v="32"/>
    <s v="ZIL"/>
    <n v="2424358.7591140498"/>
    <n v="65343.071673936698"/>
    <n v="2.6952723654569799E-2"/>
    <n v="0"/>
    <x v="3"/>
    <d v="2023-02-01T00:00:00"/>
    <n v="1"/>
    <x v="10"/>
    <n v="1"/>
    <n v="2424358.7591140498"/>
    <n v="65343.071673936734"/>
    <n v="0"/>
    <s v="COIN"/>
    <s v="LONG"/>
    <s v="COIN LONG"/>
    <n v="65343.071673936698"/>
    <n v="2.6952723654569799E-2"/>
    <n v="0"/>
    <n v="0"/>
    <x v="2"/>
    <s v="ZIL COIN LONG"/>
    <b v="1"/>
  </r>
  <r>
    <d v="2023-02-01T00:00:00"/>
    <s v="HUOBI"/>
    <x v="33"/>
    <s v="BCH"/>
    <n v="1E-8"/>
    <n v="1.33396730718572E-6"/>
    <n v="133.396730718572"/>
    <n v="0"/>
    <x v="3"/>
    <d v="2023-02-01T00:00:00"/>
    <n v="1"/>
    <x v="3"/>
    <n v="1"/>
    <n v="1E-8"/>
    <n v="1.33396730718572E-6"/>
    <n v="0"/>
    <s v="COIN"/>
    <s v="LONG"/>
    <s v="COIN LONG"/>
    <n v="1.33396730718572E-6"/>
    <n v="133.396730718572"/>
    <n v="0"/>
    <n v="0"/>
    <x v="2"/>
    <s v="BCH COIN LONG"/>
    <b v="1"/>
  </r>
  <r>
    <d v="2023-02-01T00:00:00"/>
    <s v="HUOBI"/>
    <x v="33"/>
    <s v="ETC"/>
    <n v="1E-8"/>
    <n v="2.1706960429507901E-7"/>
    <n v="21.706960429507902"/>
    <n v="0"/>
    <x v="3"/>
    <d v="2023-02-01T00:00:00"/>
    <n v="1"/>
    <x v="4"/>
    <n v="1"/>
    <n v="1E-8"/>
    <n v="2.1706960429507903E-7"/>
    <n v="0"/>
    <s v="COIN"/>
    <s v="LONG"/>
    <s v="COIN LONG"/>
    <n v="2.1706960429507901E-7"/>
    <n v="21.706960429507902"/>
    <n v="0"/>
    <n v="0"/>
    <x v="2"/>
    <s v="ETC COIN LONG"/>
    <b v="1"/>
  </r>
  <r>
    <d v="2023-02-01T00:00:00"/>
    <s v="HUOBI"/>
    <x v="33"/>
    <s v="LTC"/>
    <n v="1E-8"/>
    <n v="9.4308113656978804E-7"/>
    <n v="94.308113656978804"/>
    <n v="0"/>
    <x v="3"/>
    <d v="2023-02-01T00:00:00"/>
    <n v="1"/>
    <x v="6"/>
    <n v="1"/>
    <n v="1E-8"/>
    <n v="9.4308113656978804E-7"/>
    <n v="0"/>
    <s v="COIN"/>
    <s v="LONG"/>
    <s v="COIN LONG"/>
    <n v="9.4308113656978804E-7"/>
    <n v="94.308113656978804"/>
    <n v="0"/>
    <n v="0"/>
    <x v="2"/>
    <s v="LTC COIN LONG"/>
    <b v="1"/>
  </r>
  <r>
    <d v="2023-02-01T00:00:00"/>
    <s v="HUOBI"/>
    <x v="33"/>
    <s v="TRX"/>
    <n v="1E-8"/>
    <n v="6.2220183728161196E-10"/>
    <n v="6.2220183728161203E-2"/>
    <n v="0"/>
    <x v="3"/>
    <d v="2023-02-01T00:00:00"/>
    <n v="1"/>
    <x v="36"/>
    <n v="1"/>
    <n v="1E-8"/>
    <n v="6.2220183728161206E-10"/>
    <n v="0"/>
    <s v="COIN"/>
    <s v="LONG"/>
    <s v="COIN LONG"/>
    <n v="6.2220183728161196E-10"/>
    <n v="6.2220183728161203E-2"/>
    <n v="0"/>
    <n v="0"/>
    <x v="2"/>
    <s v="TRX COIN LONG"/>
    <b v="1"/>
  </r>
  <r>
    <d v="2023-02-01T00:00:00"/>
    <s v="HUOBI"/>
    <x v="33"/>
    <s v="USDT"/>
    <n v="0.90999770000000002"/>
    <n v="0.91010395351729301"/>
    <n v="1.00011676240202"/>
    <n v="0"/>
    <x v="3"/>
    <d v="2023-02-01T00:00:00"/>
    <n v="1"/>
    <x v="38"/>
    <n v="1"/>
    <n v="0.90999770000000002"/>
    <n v="0.91010395351728468"/>
    <n v="0"/>
    <s v="COIN"/>
    <s v="LONG"/>
    <s v="COIN LONG"/>
    <n v="0.91010395351729301"/>
    <n v="1.00011676240202"/>
    <n v="0"/>
    <n v="0"/>
    <x v="2"/>
    <s v="USDT COIN LONG"/>
    <b v="1"/>
  </r>
  <r>
    <d v="2023-02-01T00:00:00"/>
    <s v="HUOBI"/>
    <x v="33"/>
    <s v="XRP"/>
    <n v="7.6039999999999997E-5"/>
    <n v="3.0901800367525803E-5"/>
    <n v="0.40638874760028598"/>
    <n v="0"/>
    <x v="3"/>
    <d v="2023-02-01T00:00:00"/>
    <n v="1"/>
    <x v="40"/>
    <n v="1"/>
    <n v="7.6039999999999997E-5"/>
    <n v="3.0901800367525742E-5"/>
    <n v="0"/>
    <s v="COIN"/>
    <s v="LONG"/>
    <s v="COIN LONG"/>
    <n v="3.0901800367525803E-5"/>
    <n v="0.40638874760028598"/>
    <n v="0"/>
    <n v="0"/>
    <x v="2"/>
    <s v="XRP COIN LONG"/>
    <b v="1"/>
  </r>
  <r>
    <d v="2023-01-31T22:00:28"/>
    <s v="KRKE"/>
    <x v="34"/>
    <s v="ATOM"/>
    <n v="0.331542"/>
    <n v="4.4358081956392503"/>
    <n v="13.3793250798971"/>
    <n v="0"/>
    <x v="3"/>
    <d v="2023-01-31T22:00:28"/>
    <n v="1"/>
    <x v="14"/>
    <n v="1"/>
    <n v="0.331542"/>
    <n v="4.4358081956392441"/>
    <n v="0"/>
    <s v="COIN"/>
    <s v="LONG"/>
    <s v="COIN LONG"/>
    <n v="4.4358081956392503"/>
    <n v="13.3793250798971"/>
    <n v="0"/>
    <n v="0"/>
    <x v="13"/>
    <s v="ATOM COIN LONG"/>
    <b v="1"/>
  </r>
  <r>
    <d v="2023-01-31T22:00:28"/>
    <s v="KRKE"/>
    <x v="34"/>
    <s v="BCH"/>
    <n v="1.7695412699999999"/>
    <n v="236.05102028959001"/>
    <n v="133.396730718572"/>
    <n v="0"/>
    <x v="3"/>
    <d v="2023-01-31T22:00:28"/>
    <n v="1"/>
    <x v="3"/>
    <n v="1"/>
    <n v="1.7695412699999999"/>
    <n v="236.0510202895899"/>
    <n v="0"/>
    <s v="COIN"/>
    <s v="LONG"/>
    <s v="COIN LONG"/>
    <n v="236.05102028959001"/>
    <n v="133.396730718572"/>
    <n v="0"/>
    <n v="0"/>
    <x v="13"/>
    <s v="BCH COIN LONG"/>
    <b v="1"/>
  </r>
  <r>
    <d v="2023-01-31T22:00:28"/>
    <s v="KRKE"/>
    <x v="34"/>
    <s v="BTC"/>
    <n v="1.8847760000000002E-2"/>
    <n v="436.12366970588897"/>
    <n v="23139.283909912301"/>
    <n v="0"/>
    <x v="3"/>
    <d v="2023-01-31T22:00:28"/>
    <n v="1"/>
    <x v="0"/>
    <n v="1"/>
    <n v="1.8847760000000002E-2"/>
    <n v="436.12366970588869"/>
    <n v="0"/>
    <s v="COIN"/>
    <s v="LONG"/>
    <s v="COIN LONG"/>
    <n v="436.12366970588897"/>
    <n v="23139.283909912301"/>
    <n v="0"/>
    <n v="0"/>
    <x v="13"/>
    <s v="BTC COIN LONG"/>
    <b v="1"/>
  </r>
  <r>
    <d v="2023-01-31T22:00:28"/>
    <s v="KRKE"/>
    <x v="34"/>
    <s v="EOS"/>
    <n v="9.9499194400000004"/>
    <n v="10.5799191809429"/>
    <n v="1.06331706952422"/>
    <n v="0"/>
    <x v="3"/>
    <d v="2023-01-31T22:00:28"/>
    <n v="1"/>
    <x v="5"/>
    <n v="1"/>
    <n v="9.9499194400000004"/>
    <n v="10.579919180942868"/>
    <n v="0"/>
    <s v="COIN"/>
    <s v="LONG"/>
    <s v="COIN LONG"/>
    <n v="10.5799191809429"/>
    <n v="1.06331706952422"/>
    <n v="0"/>
    <n v="0"/>
    <x v="13"/>
    <s v="EOS COIN LONG"/>
    <b v="1"/>
  </r>
  <r>
    <d v="2023-01-31T22:00:28"/>
    <s v="KRKE"/>
    <x v="34"/>
    <s v="ETHW"/>
    <n v="3.4037359"/>
    <n v="12.8544088437203"/>
    <n v="3.7765588228276701"/>
    <n v="0"/>
    <x v="3"/>
    <d v="2023-01-31T22:00:28"/>
    <n v="1"/>
    <x v="43"/>
    <n v="1"/>
    <n v="3.4037359"/>
    <n v="12.854408843720281"/>
    <n v="0"/>
    <s v="COIN"/>
    <s v="LONG"/>
    <s v="COIN LONG"/>
    <n v="12.8544088437203"/>
    <n v="3.7765588228276701"/>
    <n v="0"/>
    <n v="0"/>
    <x v="13"/>
    <s v="ETHW COIN LONG"/>
    <b v="1"/>
  </r>
  <r>
    <d v="2023-01-31T22:00:28"/>
    <s v="KRKE"/>
    <x v="34"/>
    <s v="LTC"/>
    <n v="9.1421368100000002"/>
    <n v="862.17767734512904"/>
    <n v="94.308113656978804"/>
    <n v="0"/>
    <x v="3"/>
    <d v="2023-01-31T22:00:28"/>
    <n v="1"/>
    <x v="6"/>
    <n v="1"/>
    <n v="9.1421368100000002"/>
    <n v="862.17767734512961"/>
    <n v="0"/>
    <s v="COIN"/>
    <s v="LONG"/>
    <s v="COIN LONG"/>
    <n v="862.17767734512904"/>
    <n v="94.308113656978804"/>
    <n v="0"/>
    <n v="0"/>
    <x v="13"/>
    <s v="LTC COIN LONG"/>
    <b v="1"/>
  </r>
  <r>
    <d v="2023-01-31T22:00:28"/>
    <s v="KRKE"/>
    <x v="34"/>
    <s v="OXT"/>
    <n v="719734.73735158006"/>
    <n v="69176.695915600794"/>
    <n v="9.6114154737273694E-2"/>
    <n v="0"/>
    <x v="3"/>
    <d v="2023-01-31T22:00:28"/>
    <n v="1"/>
    <x v="32"/>
    <n v="1"/>
    <n v="719734.73735158006"/>
    <n v="69176.695915600809"/>
    <n v="0"/>
    <s v="COIN"/>
    <s v="LONG"/>
    <s v="COIN LONG"/>
    <n v="69176.695915600794"/>
    <n v="9.6114154737273694E-2"/>
    <n v="0"/>
    <n v="0"/>
    <x v="13"/>
    <s v="OXT COIN LONG"/>
    <b v="1"/>
  </r>
  <r>
    <d v="2023-01-31T22:00:28"/>
    <s v="KRKE"/>
    <x v="34"/>
    <s v="SGB"/>
    <n v="0.10834547999999999"/>
    <n v="1.1788702459274701E-3"/>
    <n v="1.0880659220186E-2"/>
    <n v="0"/>
    <x v="3"/>
    <d v="2023-01-31T22:00:28"/>
    <n v="1"/>
    <x v="47"/>
    <n v="1"/>
    <n v="0.10834547999999999"/>
    <n v="1.1788702459274779E-3"/>
    <n v="0"/>
    <s v="COIN"/>
    <s v="LONG"/>
    <s v="COIN LONG"/>
    <n v="1.1788702459274701E-3"/>
    <n v="1.0880659220186E-2"/>
    <n v="0"/>
    <n v="0"/>
    <x v="13"/>
    <s v="SGB COIN LONG"/>
    <b v="1"/>
  </r>
  <r>
    <d v="2023-01-31T22:00:28"/>
    <s v="KRKE"/>
    <x v="34"/>
    <s v="USD"/>
    <n v="120733.1559"/>
    <n v="120733.1559"/>
    <n v="1"/>
    <n v="0"/>
    <x v="3"/>
    <d v="2023-01-31T22:00:28"/>
    <n v="1"/>
    <x v="44"/>
    <n v="1"/>
    <n v="120733.1559"/>
    <n v="120733.1559"/>
    <n v="0"/>
    <s v="CASH"/>
    <s v="LONG"/>
    <s v="CASH LONG"/>
    <n v="120733.1559"/>
    <n v="1"/>
    <n v="0"/>
    <n v="0"/>
    <x v="13"/>
    <s v="USD CASH LONG"/>
    <b v="1"/>
  </r>
  <r>
    <d v="2023-01-31T22:00:28"/>
    <s v="KRKE"/>
    <x v="34"/>
    <s v="USDT"/>
    <n v="1.182861E-2"/>
    <n v="1.18299911369162E-2"/>
    <n v="1.00011676240202"/>
    <n v="0"/>
    <x v="3"/>
    <d v="2023-01-31T22:00:28"/>
    <n v="1"/>
    <x v="38"/>
    <n v="1"/>
    <n v="1.182861E-2"/>
    <n v="1.1829991136916157E-2"/>
    <n v="0"/>
    <s v="COIN"/>
    <s v="LONG"/>
    <s v="COIN LONG"/>
    <n v="1.18299911369162E-2"/>
    <n v="1.00011676240202"/>
    <n v="0"/>
    <n v="0"/>
    <x v="13"/>
    <s v="USDT COIN LONG"/>
    <b v="1"/>
  </r>
  <r>
    <d v="2023-01-31T22:00:28"/>
    <s v="KRKE"/>
    <x v="34"/>
    <s v="XLM"/>
    <n v="8.93329E-3"/>
    <n v="8.1066863923852004E-4"/>
    <n v="9.0746929657329001E-2"/>
    <n v="0"/>
    <x v="3"/>
    <d v="2023-01-31T22:00:28"/>
    <n v="1"/>
    <x v="39"/>
    <n v="1"/>
    <n v="8.93329E-3"/>
    <n v="8.1066863923852058E-4"/>
    <n v="0"/>
    <s v="COIN"/>
    <s v="LONG"/>
    <s v="COIN LONG"/>
    <n v="8.1066863923852004E-4"/>
    <n v="9.0746929657329001E-2"/>
    <n v="0"/>
    <n v="0"/>
    <x v="13"/>
    <s v="XLM COIN LONG"/>
    <b v="1"/>
  </r>
  <r>
    <d v="2023-01-31T22:00:28"/>
    <s v="KRKE"/>
    <x v="34"/>
    <s v="XRP"/>
    <n v="0.71704489000000005"/>
    <n v="0.29139897482028498"/>
    <n v="0.40638874760028598"/>
    <n v="0"/>
    <x v="3"/>
    <d v="2023-01-31T22:00:28"/>
    <n v="1"/>
    <x v="40"/>
    <n v="1"/>
    <n v="0.71704489000000005"/>
    <n v="0.29139897482028482"/>
    <n v="0"/>
    <s v="COIN"/>
    <s v="LONG"/>
    <s v="COIN LONG"/>
    <n v="0.29139897482028498"/>
    <n v="0.40638874760028598"/>
    <n v="0"/>
    <n v="0"/>
    <x v="13"/>
    <s v="XRP COIN LONG"/>
    <b v="1"/>
  </r>
  <r>
    <d v="2023-01-31T00:00:00"/>
    <s v="GALAXY"/>
    <x v="35"/>
    <s v="AAVE"/>
    <n v="300"/>
    <n v="24905.671084593199"/>
    <n v="83.018903615310805"/>
    <n v="0"/>
    <x v="3"/>
    <d v="2023-01-31T00:00:00"/>
    <n v="1"/>
    <x v="15"/>
    <n v="1"/>
    <n v="300"/>
    <n v="24905.671084593243"/>
    <n v="0"/>
    <s v="COIN"/>
    <s v="LONG"/>
    <s v="COIN LONG"/>
    <n v="24905.671084593199"/>
    <n v="83.018903615310805"/>
    <n v="0"/>
    <n v="0"/>
    <x v="14"/>
    <s v="AAVE COIN LONG"/>
    <b v="0"/>
  </r>
  <r>
    <d v="2023-01-31T00:00:00"/>
    <s v="GALAXY"/>
    <x v="35"/>
    <s v="ADA"/>
    <n v="150000"/>
    <n v="58638.874278269599"/>
    <n v="0.39092582852179703"/>
    <n v="0"/>
    <x v="3"/>
    <d v="2023-01-31T00:00:00"/>
    <n v="1"/>
    <x v="16"/>
    <n v="1"/>
    <n v="150000"/>
    <n v="58638.874278269555"/>
    <n v="0"/>
    <s v="COIN"/>
    <s v="LONG"/>
    <s v="COIN LONG"/>
    <n v="58638.874278269599"/>
    <n v="0.39092582852179703"/>
    <n v="0"/>
    <n v="0"/>
    <x v="14"/>
    <s v="ADA COIN LONG"/>
    <b v="0"/>
  </r>
  <r>
    <d v="2023-01-31T00:00:00"/>
    <s v="GALAXY"/>
    <x v="35"/>
    <s v="ALGO"/>
    <n v="35000"/>
    <n v="8477.2062226099606"/>
    <n v="0.24220589207457"/>
    <n v="0"/>
    <x v="3"/>
    <d v="2023-01-31T00:00:00"/>
    <n v="1"/>
    <x v="17"/>
    <n v="1"/>
    <n v="35000"/>
    <n v="8477.2062226099497"/>
    <n v="0"/>
    <s v="COIN"/>
    <s v="LONG"/>
    <s v="COIN LONG"/>
    <n v="8477.2062226099606"/>
    <n v="0.24220589207457"/>
    <n v="0"/>
    <n v="0"/>
    <x v="14"/>
    <s v="ALGO COIN LONG"/>
    <b v="0"/>
  </r>
  <r>
    <d v="2023-01-31T00:00:00"/>
    <s v="GALAXY"/>
    <x v="35"/>
    <s v="AVAX"/>
    <n v="3000"/>
    <n v="59533.496356098003"/>
    <n v="19.844498785366"/>
    <n v="0"/>
    <x v="3"/>
    <d v="2023-01-31T00:00:00"/>
    <n v="1"/>
    <x v="11"/>
    <n v="1"/>
    <n v="3000"/>
    <n v="59533.496356097996"/>
    <n v="0"/>
    <s v="COIN"/>
    <s v="LONG"/>
    <s v="COIN LONG"/>
    <n v="59533.496356098003"/>
    <n v="19.844498785366"/>
    <n v="0"/>
    <n v="0"/>
    <x v="14"/>
    <s v="AVAX COIN LONG"/>
    <b v="0"/>
  </r>
  <r>
    <d v="2023-01-31T00:00:00"/>
    <s v="GALAXY"/>
    <x v="35"/>
    <s v="BAT"/>
    <n v="100000"/>
    <n v="25279.3331253084"/>
    <n v="0.25279333125308401"/>
    <n v="0"/>
    <x v="3"/>
    <d v="2023-01-31T00:00:00"/>
    <n v="1"/>
    <x v="18"/>
    <n v="1"/>
    <n v="100000"/>
    <n v="25279.3331253084"/>
    <n v="0"/>
    <s v="COIN"/>
    <s v="LONG"/>
    <s v="COIN LONG"/>
    <n v="25279.3331253084"/>
    <n v="0.25279333125308401"/>
    <n v="0"/>
    <n v="0"/>
    <x v="14"/>
    <s v="BAT COIN LONG"/>
    <b v="0"/>
  </r>
  <r>
    <d v="2023-01-31T00:00:00"/>
    <s v="GALAXY"/>
    <x v="35"/>
    <s v="BCH"/>
    <n v="5627"/>
    <n v="750623.40375340602"/>
    <n v="133.396730718572"/>
    <n v="0"/>
    <x v="3"/>
    <d v="2023-01-31T00:00:00"/>
    <n v="1"/>
    <x v="3"/>
    <n v="1"/>
    <n v="5627"/>
    <n v="750623.40375340462"/>
    <n v="0"/>
    <s v="COIN"/>
    <s v="LONG"/>
    <s v="COIN LONG"/>
    <n v="750623.40375340602"/>
    <n v="133.396730718572"/>
    <n v="0"/>
    <n v="0"/>
    <x v="14"/>
    <s v="BCH COIN LONG"/>
    <b v="0"/>
  </r>
  <r>
    <d v="2023-01-31T00:00:00"/>
    <s v="GALAXY"/>
    <x v="35"/>
    <s v="COMP"/>
    <n v="200"/>
    <n v="10411.897634094799"/>
    <n v="52.059488170474197"/>
    <n v="0"/>
    <x v="3"/>
    <d v="2023-01-31T00:00:00"/>
    <n v="1"/>
    <x v="12"/>
    <n v="1"/>
    <n v="200"/>
    <n v="10411.897634094839"/>
    <n v="0"/>
    <s v="COIN"/>
    <s v="LONG"/>
    <s v="COIN LONG"/>
    <n v="10411.897634094799"/>
    <n v="52.059488170474197"/>
    <n v="0"/>
    <n v="0"/>
    <x v="14"/>
    <s v="COMP COIN LONG"/>
    <b v="0"/>
  </r>
  <r>
    <d v="2023-01-31T00:00:00"/>
    <s v="GALAXY"/>
    <x v="35"/>
    <s v="DASH"/>
    <n v="100"/>
    <n v="6014.48435443165"/>
    <n v="60.144843544316501"/>
    <n v="0"/>
    <x v="3"/>
    <d v="2023-01-31T00:00:00"/>
    <n v="1"/>
    <x v="21"/>
    <n v="1"/>
    <n v="100"/>
    <n v="6014.48435443165"/>
    <n v="0"/>
    <s v="COIN"/>
    <s v="LONG"/>
    <s v="COIN LONG"/>
    <n v="6014.48435443165"/>
    <n v="60.144843544316501"/>
    <n v="0"/>
    <n v="0"/>
    <x v="14"/>
    <s v="DASH COIN LONG"/>
    <b v="0"/>
  </r>
  <r>
    <d v="2023-01-31T00:00:00"/>
    <s v="GALAXY"/>
    <x v="35"/>
    <s v="DOGE"/>
    <n v="600000"/>
    <n v="57700.402518414201"/>
    <n v="9.6167337530690303E-2"/>
    <n v="0"/>
    <x v="3"/>
    <d v="2023-01-31T00:00:00"/>
    <n v="1"/>
    <x v="22"/>
    <n v="1"/>
    <n v="600000"/>
    <n v="57700.402518414179"/>
    <n v="0"/>
    <s v="COIN"/>
    <s v="LONG"/>
    <s v="COIN LONG"/>
    <n v="57700.402518414201"/>
    <n v="9.6167337530690303E-2"/>
    <n v="0"/>
    <n v="0"/>
    <x v="14"/>
    <s v="DOGE COIN LONG"/>
    <b v="0"/>
  </r>
  <r>
    <d v="2023-01-31T00:00:00"/>
    <s v="GALAXY"/>
    <x v="35"/>
    <s v="DOT"/>
    <n v="5000"/>
    <n v="31321.845948500399"/>
    <n v="6.2643691897000799"/>
    <n v="0"/>
    <x v="3"/>
    <d v="2023-01-31T00:00:00"/>
    <n v="1"/>
    <x v="23"/>
    <n v="1"/>
    <n v="5000"/>
    <n v="31321.845948500399"/>
    <n v="0"/>
    <s v="COIN"/>
    <s v="LONG"/>
    <s v="COIN LONG"/>
    <n v="31321.845948500399"/>
    <n v="6.2643691897000799"/>
    <n v="0"/>
    <n v="0"/>
    <x v="14"/>
    <s v="DOT COIN LONG"/>
    <b v="0"/>
  </r>
  <r>
    <d v="2023-01-31T00:00:00"/>
    <s v="GALAXY"/>
    <x v="35"/>
    <s v="ENJ"/>
    <n v="15000"/>
    <n v="6827.0711913985097"/>
    <n v="0.45513807942656698"/>
    <n v="0"/>
    <x v="3"/>
    <d v="2023-01-31T00:00:00"/>
    <n v="1"/>
    <x v="24"/>
    <n v="1"/>
    <n v="15000"/>
    <n v="6827.0711913985051"/>
    <n v="0"/>
    <s v="COIN"/>
    <s v="LONG"/>
    <s v="COIN LONG"/>
    <n v="6827.0711913985097"/>
    <n v="0.45513807942656698"/>
    <n v="0"/>
    <n v="0"/>
    <x v="14"/>
    <s v="ENJ COIN LONG"/>
    <b v="0"/>
  </r>
  <r>
    <d v="2023-01-31T00:00:00"/>
    <s v="GALAXY"/>
    <x v="35"/>
    <s v="EOS"/>
    <n v="30000"/>
    <n v="31899.512085726801"/>
    <n v="1.06331706952422"/>
    <n v="0"/>
    <x v="3"/>
    <d v="2023-01-31T00:00:00"/>
    <n v="1"/>
    <x v="5"/>
    <n v="1"/>
    <n v="30000"/>
    <n v="31899.512085726601"/>
    <n v="0"/>
    <s v="COIN"/>
    <s v="LONG"/>
    <s v="COIN LONG"/>
    <n v="31899.512085726801"/>
    <n v="1.06331706952422"/>
    <n v="0"/>
    <n v="0"/>
    <x v="14"/>
    <s v="EOS COIN LONG"/>
    <b v="0"/>
  </r>
  <r>
    <d v="2023-01-31T00:00:00"/>
    <s v="GALAXY"/>
    <x v="35"/>
    <s v="ETC"/>
    <n v="98000"/>
    <n v="2127282.12209178"/>
    <n v="21.706960429507902"/>
    <n v="0"/>
    <x v="3"/>
    <d v="2023-01-31T00:00:00"/>
    <n v="1"/>
    <x v="4"/>
    <n v="1"/>
    <n v="98000"/>
    <n v="2127282.1220917744"/>
    <n v="0"/>
    <s v="COIN"/>
    <s v="LONG"/>
    <s v="COIN LONG"/>
    <n v="2127282.12209178"/>
    <n v="21.706960429507902"/>
    <n v="0"/>
    <n v="0"/>
    <x v="14"/>
    <s v="ETC COIN LONG"/>
    <b v="0"/>
  </r>
  <r>
    <d v="2023-01-31T00:00:00"/>
    <s v="GALAXY"/>
    <x v="35"/>
    <s v="FTM"/>
    <n v="30000"/>
    <n v="16142.8242879716"/>
    <n v="0.538094142932388"/>
    <n v="0"/>
    <x v="3"/>
    <d v="2023-01-31T00:00:00"/>
    <n v="1"/>
    <x v="27"/>
    <n v="1"/>
    <n v="30000"/>
    <n v="16142.82428797164"/>
    <n v="0"/>
    <s v="COIN"/>
    <s v="LONG"/>
    <s v="COIN LONG"/>
    <n v="16142.8242879716"/>
    <n v="0.538094142932388"/>
    <n v="0"/>
    <n v="0"/>
    <x v="14"/>
    <s v="FTM COIN LONG"/>
    <b v="0"/>
  </r>
  <r>
    <d v="2023-01-31T00:00:00"/>
    <s v="GALAXY"/>
    <x v="35"/>
    <s v="GRT"/>
    <n v="50000"/>
    <n v="4441.2410976179199"/>
    <n v="8.8824821952358399E-2"/>
    <n v="0"/>
    <x v="3"/>
    <d v="2023-01-31T00:00:00"/>
    <n v="1"/>
    <x v="28"/>
    <n v="1"/>
    <n v="50000"/>
    <n v="4441.2410976179153"/>
    <n v="0"/>
    <s v="COIN"/>
    <s v="LONG"/>
    <s v="COIN LONG"/>
    <n v="4441.2410976179199"/>
    <n v="8.8824821952358399E-2"/>
    <n v="0"/>
    <n v="0"/>
    <x v="14"/>
    <s v="GRT COIN LONG"/>
    <b v="0"/>
  </r>
  <r>
    <d v="2023-01-31T00:00:00"/>
    <s v="GALAXY"/>
    <x v="35"/>
    <s v="HBAR"/>
    <n v="125000"/>
    <n v="8072.1403270211804"/>
    <n v="6.4577122616169505E-2"/>
    <n v="0"/>
    <x v="3"/>
    <d v="2023-01-31T00:00:00"/>
    <n v="1"/>
    <x v="29"/>
    <n v="1"/>
    <n v="125000"/>
    <n v="8072.1403270211886"/>
    <n v="0"/>
    <s v="COIN"/>
    <s v="LONG"/>
    <s v="COIN LONG"/>
    <n v="8072.1403270211804"/>
    <n v="6.4577122616169505E-2"/>
    <n v="0"/>
    <n v="0"/>
    <x v="14"/>
    <s v="HBAR COIN LONG"/>
    <b v="0"/>
  </r>
  <r>
    <d v="2023-01-31T00:00:00"/>
    <s v="GALAXY"/>
    <x v="35"/>
    <s v="LINK"/>
    <n v="7000"/>
    <n v="48666.157311492098"/>
    <n v="6.95230818735602"/>
    <n v="0"/>
    <x v="3"/>
    <d v="2023-01-31T00:00:00"/>
    <n v="1"/>
    <x v="13"/>
    <n v="1"/>
    <n v="7000"/>
    <n v="48666.157311492141"/>
    <n v="0"/>
    <s v="COIN"/>
    <s v="LONG"/>
    <s v="COIN LONG"/>
    <n v="48666.157311492098"/>
    <n v="6.95230818735602"/>
    <n v="0"/>
    <n v="0"/>
    <x v="14"/>
    <s v="LINK COIN LONG"/>
    <b v="0"/>
  </r>
  <r>
    <d v="2023-01-31T00:00:00"/>
    <s v="GALAXY"/>
    <x v="35"/>
    <s v="LTC"/>
    <n v="500"/>
    <n v="47154.056828489403"/>
    <n v="94.308113656978804"/>
    <n v="0"/>
    <x v="3"/>
    <d v="2023-01-31T00:00:00"/>
    <n v="1"/>
    <x v="6"/>
    <n v="1"/>
    <n v="500"/>
    <n v="47154.056828489403"/>
    <n v="0"/>
    <s v="COIN"/>
    <s v="LONG"/>
    <s v="COIN LONG"/>
    <n v="47154.056828489403"/>
    <n v="94.308113656978804"/>
    <n v="0"/>
    <n v="0"/>
    <x v="14"/>
    <s v="LTC COIN LONG"/>
    <b v="0"/>
  </r>
  <r>
    <d v="2023-01-31T00:00:00"/>
    <s v="GALAXY"/>
    <x v="35"/>
    <s v="MANA"/>
    <n v="45000"/>
    <n v="33783.207859255403"/>
    <n v="0.75073795242789798"/>
    <n v="0"/>
    <x v="3"/>
    <d v="2023-01-31T00:00:00"/>
    <n v="1"/>
    <x v="30"/>
    <n v="1"/>
    <n v="45000"/>
    <n v="33783.207859255454"/>
    <n v="0"/>
    <s v="COIN"/>
    <s v="LONG"/>
    <s v="COIN LONG"/>
    <n v="33783.207859255403"/>
    <n v="0.75073795242789798"/>
    <n v="0"/>
    <n v="0"/>
    <x v="14"/>
    <s v="MANA COIN LONG"/>
    <b v="0"/>
  </r>
  <r>
    <d v="2023-01-31T00:00:00"/>
    <s v="GALAXY"/>
    <x v="35"/>
    <s v="MATIC"/>
    <n v="50000"/>
    <n v="55566.6276153375"/>
    <n v="1.1113325523067501"/>
    <n v="0"/>
    <x v="3"/>
    <d v="2023-01-31T00:00:00"/>
    <n v="1"/>
    <x v="31"/>
    <n v="1"/>
    <n v="50000"/>
    <n v="55566.627615337507"/>
    <n v="0"/>
    <s v="COIN"/>
    <s v="LONG"/>
    <s v="COIN LONG"/>
    <n v="55566.6276153375"/>
    <n v="1.1113325523067501"/>
    <n v="0"/>
    <n v="0"/>
    <x v="14"/>
    <s v="MATIC COIN LONG"/>
    <b v="0"/>
  </r>
  <r>
    <d v="2023-01-31T00:00:00"/>
    <s v="GALAXY"/>
    <x v="35"/>
    <s v="MKR"/>
    <n v="10"/>
    <n v="6552.0394822456001"/>
    <n v="655.20394822456001"/>
    <n v="0"/>
    <x v="3"/>
    <d v="2023-01-31T00:00:00"/>
    <n v="1"/>
    <x v="7"/>
    <n v="1"/>
    <n v="10"/>
    <n v="6552.0394822456001"/>
    <n v="0"/>
    <s v="COIN"/>
    <s v="LONG"/>
    <s v="COIN LONG"/>
    <n v="6552.0394822456001"/>
    <n v="655.20394822456001"/>
    <n v="0"/>
    <n v="0"/>
    <x v="14"/>
    <s v="MKR COIN LONG"/>
    <b v="0"/>
  </r>
  <r>
    <d v="2023-01-31T00:00:00"/>
    <s v="GALAXY"/>
    <x v="35"/>
    <s v="OMG"/>
    <n v="4000"/>
    <n v="5599.7153393233002"/>
    <n v="1.3999288348308201"/>
    <n v="0"/>
    <x v="3"/>
    <d v="2023-01-31T00:00:00"/>
    <n v="1"/>
    <x v="8"/>
    <n v="1"/>
    <n v="4000"/>
    <n v="5599.7153393232802"/>
    <n v="0"/>
    <s v="COIN"/>
    <s v="LONG"/>
    <s v="COIN LONG"/>
    <n v="5599.7153393233002"/>
    <n v="1.3999288348308201"/>
    <n v="0"/>
    <n v="0"/>
    <x v="14"/>
    <s v="OMG COIN LONG"/>
    <b v="0"/>
  </r>
  <r>
    <d v="2023-01-31T00:00:00"/>
    <s v="GALAXY"/>
    <x v="35"/>
    <s v="OXT"/>
    <n v="80000"/>
    <n v="7689.1323789818998"/>
    <n v="9.6114154737273694E-2"/>
    <n v="0"/>
    <x v="3"/>
    <d v="2023-01-31T00:00:00"/>
    <n v="1"/>
    <x v="32"/>
    <n v="1"/>
    <n v="80000"/>
    <n v="7689.1323789818953"/>
    <n v="0"/>
    <s v="COIN"/>
    <s v="LONG"/>
    <s v="COIN LONG"/>
    <n v="7689.1323789818998"/>
    <n v="9.6114154737273694E-2"/>
    <n v="0"/>
    <n v="0"/>
    <x v="14"/>
    <s v="OXT COIN LONG"/>
    <b v="0"/>
  </r>
  <r>
    <d v="2023-01-31T00:00:00"/>
    <s v="GALAXY"/>
    <x v="35"/>
    <s v="SHIB"/>
    <n v="5000000000"/>
    <n v="59071.185904048703"/>
    <n v="1.18142371808097E-5"/>
    <n v="0"/>
    <x v="3"/>
    <d v="2023-01-31T00:00:00"/>
    <n v="1"/>
    <x v="33"/>
    <n v="1"/>
    <n v="5000000000"/>
    <n v="59071.1859040485"/>
    <n v="0"/>
    <s v="COIN"/>
    <s v="LONG"/>
    <s v="COIN LONG"/>
    <n v="59071.185904048703"/>
    <n v="1.18142371808097E-5"/>
    <n v="0"/>
    <n v="0"/>
    <x v="14"/>
    <s v="SHIB COIN LONG"/>
    <b v="0"/>
  </r>
  <r>
    <d v="2023-01-31T00:00:00"/>
    <s v="GALAXY"/>
    <x v="35"/>
    <s v="SOL"/>
    <n v="3500"/>
    <n v="83833.9137838241"/>
    <n v="23.9525467953783"/>
    <n v="0"/>
    <x v="3"/>
    <d v="2023-01-31T00:00:00"/>
    <n v="1"/>
    <x v="34"/>
    <n v="1"/>
    <n v="3500"/>
    <n v="83833.913783824057"/>
    <n v="0"/>
    <s v="COIN"/>
    <s v="LONG"/>
    <s v="COIN LONG"/>
    <n v="83833.9137838241"/>
    <n v="23.9525467953783"/>
    <n v="0"/>
    <n v="0"/>
    <x v="14"/>
    <s v="SOL COIN LONG"/>
    <b v="0"/>
  </r>
  <r>
    <d v="2023-01-31T00:00:00"/>
    <s v="GALAXY"/>
    <x v="35"/>
    <s v="SUSHI"/>
    <n v="21600"/>
    <n v="27305.768764500499"/>
    <n v="1.26415596131946"/>
    <n v="0"/>
    <x v="3"/>
    <d v="2023-01-31T00:00:00"/>
    <n v="1"/>
    <x v="35"/>
    <n v="1"/>
    <n v="21600"/>
    <n v="27305.768764500335"/>
    <n v="0"/>
    <s v="COIN"/>
    <s v="LONG"/>
    <s v="COIN LONG"/>
    <n v="27305.768764500499"/>
    <n v="1.26415596131946"/>
    <n v="0"/>
    <n v="0"/>
    <x v="14"/>
    <s v="SUSHI COIN LONG"/>
    <b v="0"/>
  </r>
  <r>
    <d v="2023-01-31T00:00:00"/>
    <s v="GALAXY"/>
    <x v="35"/>
    <s v="UNI"/>
    <n v="6000"/>
    <n v="39408.1832121794"/>
    <n v="6.5680305353632402"/>
    <n v="0"/>
    <x v="3"/>
    <d v="2023-01-31T00:00:00"/>
    <n v="1"/>
    <x v="37"/>
    <n v="1"/>
    <n v="6000"/>
    <n v="39408.183212179443"/>
    <n v="0"/>
    <s v="COIN"/>
    <s v="LONG"/>
    <s v="COIN LONG"/>
    <n v="39408.1832121794"/>
    <n v="6.5680305353632402"/>
    <n v="0"/>
    <n v="0"/>
    <x v="14"/>
    <s v="UNI COIN LONG"/>
    <b v="0"/>
  </r>
  <r>
    <d v="2023-01-31T00:00:00"/>
    <s v="GALAXY"/>
    <x v="35"/>
    <s v="USDT"/>
    <n v="10000000"/>
    <n v="10001167.6240202"/>
    <n v="1.00011676240202"/>
    <n v="0"/>
    <x v="3"/>
    <d v="2023-01-31T00:00:00"/>
    <n v="1"/>
    <x v="38"/>
    <n v="1"/>
    <n v="10000000"/>
    <n v="10001167.6240202"/>
    <n v="0"/>
    <s v="COIN"/>
    <s v="LONG"/>
    <s v="COIN LONG"/>
    <n v="10001167.6240202"/>
    <n v="1.00011676240202"/>
    <n v="0"/>
    <n v="0"/>
    <x v="14"/>
    <s v="USDT COIN LONG"/>
    <b v="0"/>
  </r>
  <r>
    <d v="2023-01-31T00:00:00"/>
    <s v="GALAXY"/>
    <x v="35"/>
    <s v="XLM"/>
    <n v="100000"/>
    <n v="9074.6929657329001"/>
    <n v="9.0746929657329001E-2"/>
    <n v="0"/>
    <x v="3"/>
    <d v="2023-01-31T00:00:00"/>
    <n v="1"/>
    <x v="39"/>
    <n v="1"/>
    <n v="100000"/>
    <n v="9074.6929657329001"/>
    <n v="0"/>
    <s v="COIN"/>
    <s v="LONG"/>
    <s v="COIN LONG"/>
    <n v="9074.6929657329001"/>
    <n v="9.0746929657329001E-2"/>
    <n v="0"/>
    <n v="0"/>
    <x v="14"/>
    <s v="XLM COIN LONG"/>
    <b v="0"/>
  </r>
  <r>
    <d v="2023-01-31T00:00:00"/>
    <s v="GALAXY"/>
    <x v="35"/>
    <s v="XTZ"/>
    <n v="5000"/>
    <n v="5306.9483527201601"/>
    <n v="1.06138967054403"/>
    <n v="0"/>
    <x v="3"/>
    <d v="2023-01-31T00:00:00"/>
    <n v="1"/>
    <x v="41"/>
    <n v="1"/>
    <n v="5000"/>
    <n v="5306.9483527201501"/>
    <n v="0"/>
    <s v="COIN"/>
    <s v="LONG"/>
    <s v="COIN LONG"/>
    <n v="5306.9483527201601"/>
    <n v="1.06138967054403"/>
    <n v="0"/>
    <n v="0"/>
    <x v="14"/>
    <s v="XTZ COIN LONG"/>
    <b v="0"/>
  </r>
  <r>
    <d v="2023-01-31T00:00:00"/>
    <s v="GALAXY"/>
    <x v="35"/>
    <s v="YFI"/>
    <n v="2"/>
    <n v="14455.5832719872"/>
    <n v="7227.7916359936398"/>
    <n v="0"/>
    <x v="3"/>
    <d v="2023-01-31T00:00:00"/>
    <n v="1"/>
    <x v="9"/>
    <n v="1"/>
    <n v="2"/>
    <n v="14455.58327198728"/>
    <n v="0"/>
    <s v="COIN"/>
    <s v="LONG"/>
    <s v="COIN LONG"/>
    <n v="14455.5832719872"/>
    <n v="7227.7916359936398"/>
    <n v="0"/>
    <n v="0"/>
    <x v="14"/>
    <s v="YFI COIN LONG"/>
    <b v="0"/>
  </r>
  <r>
    <d v="2023-01-31T00:00:01"/>
    <s v="LMAC"/>
    <x v="36"/>
    <s v="ETH"/>
    <n v="5.0000000000000001E-4"/>
    <n v="0.793267686966736"/>
    <n v="1586.5353739334701"/>
    <n v="0"/>
    <x v="3"/>
    <d v="2023-01-31T00:00:01"/>
    <n v="1"/>
    <x v="1"/>
    <n v="1"/>
    <n v="5.0000000000000001E-4"/>
    <n v="0.793267686966735"/>
    <n v="0"/>
    <s v="COIN"/>
    <s v="LONG"/>
    <s v="COIN LONG"/>
    <n v="0.793267686966736"/>
    <n v="1586.5353739334701"/>
    <n v="0"/>
    <n v="0"/>
    <x v="15"/>
    <s v="ETH COIN LONG"/>
    <b v="1"/>
  </r>
  <r>
    <d v="2023-01-31T00:00:01"/>
    <s v="LMAC"/>
    <x v="36"/>
    <s v="USD"/>
    <n v="2.63E-3"/>
    <n v="2.63E-3"/>
    <n v="1"/>
    <n v="0"/>
    <x v="3"/>
    <d v="2023-01-31T00:00:01"/>
    <n v="1"/>
    <x v="44"/>
    <n v="1"/>
    <n v="2.63E-3"/>
    <n v="2.63E-3"/>
    <n v="0"/>
    <s v="CASH"/>
    <s v="LONG"/>
    <s v="CASH LONG"/>
    <n v="2.63E-3"/>
    <n v="1"/>
    <n v="0"/>
    <n v="0"/>
    <x v="15"/>
    <s v="USD CASH LONG"/>
    <b v="1"/>
  </r>
  <r>
    <d v="2023-01-31T00:00:01"/>
    <s v="LMAX"/>
    <x v="37"/>
    <s v="USD"/>
    <n v="10852.32411"/>
    <n v="10852.32411"/>
    <n v="1"/>
    <n v="0"/>
    <x v="3"/>
    <d v="2023-01-31T00:00:01"/>
    <n v="1"/>
    <x v="44"/>
    <n v="1"/>
    <n v="10852.32411"/>
    <n v="10852.32411"/>
    <n v="0"/>
    <s v="CASH"/>
    <s v="LONG"/>
    <s v="CASH LONG"/>
    <n v="10852.32411"/>
    <n v="1"/>
    <n v="0"/>
    <n v="0"/>
    <x v="16"/>
    <s v="USD CASH LONG"/>
    <b v="1"/>
  </r>
  <r>
    <d v="2023-02-01T00:00:00"/>
    <s v="OKEX"/>
    <x v="38"/>
    <s v="BTC"/>
    <n v="2.6E-7"/>
    <n v="6.0162138165772002E-3"/>
    <n v="23139.283909912301"/>
    <n v="0"/>
    <x v="3"/>
    <d v="2023-02-01T00:00:00"/>
    <n v="1"/>
    <x v="0"/>
    <n v="1"/>
    <n v="2.6E-7"/>
    <n v="6.0162138165771985E-3"/>
    <n v="0"/>
    <s v="COIN"/>
    <s v="LONG"/>
    <s v="COIN LONG"/>
    <n v="6.0162138165772002E-3"/>
    <n v="23139.283909912301"/>
    <n v="0"/>
    <n v="0"/>
    <x v="3"/>
    <s v="BTC COIN LONG"/>
    <b v="1"/>
  </r>
  <r>
    <d v="2023-02-01T00:00:00"/>
    <s v="OKEX"/>
    <x v="38"/>
    <s v="ETH"/>
    <n v="6.7499999999999997E-6"/>
    <n v="1.0709113774050901E-2"/>
    <n v="1586.5353739334701"/>
    <n v="0"/>
    <x v="3"/>
    <d v="2023-02-01T00:00:00"/>
    <n v="1"/>
    <x v="1"/>
    <n v="1"/>
    <n v="6.7499999999999997E-6"/>
    <n v="1.0709113774050923E-2"/>
    <n v="0"/>
    <s v="COIN"/>
    <s v="LONG"/>
    <s v="COIN LONG"/>
    <n v="1.0709113774050901E-2"/>
    <n v="1586.5353739334701"/>
    <n v="0"/>
    <n v="0"/>
    <x v="3"/>
    <s v="ETH COIN LONG"/>
    <b v="1"/>
  </r>
  <r>
    <d v="2023-02-01T00:00:00"/>
    <s v="OKEX"/>
    <x v="38"/>
    <s v="XRP"/>
    <n v="0.44933625999999999"/>
    <n v="0.182605199952796"/>
    <n v="0.40638874760028598"/>
    <n v="0"/>
    <x v="3"/>
    <d v="2023-02-01T00:00:00"/>
    <n v="1"/>
    <x v="40"/>
    <n v="1"/>
    <n v="0.44933625999999999"/>
    <n v="0.18260519995279648"/>
    <n v="0"/>
    <s v="COIN"/>
    <s v="LONG"/>
    <s v="COIN LONG"/>
    <n v="0.182605199952796"/>
    <n v="0.40638874760028598"/>
    <n v="0"/>
    <n v="0"/>
    <x v="3"/>
    <s v="XRP COIN LONG"/>
    <b v="1"/>
  </r>
  <r>
    <d v="2023-02-01T00:00:00"/>
    <s v="OKEX"/>
    <x v="39"/>
    <s v="USDT"/>
    <n v="9.0007799999999999E-3"/>
    <n v="9.0018309526929408E-3"/>
    <n v="1.00011676240202"/>
    <n v="0"/>
    <x v="3"/>
    <d v="2023-02-01T00:00:00"/>
    <n v="1"/>
    <x v="38"/>
    <n v="1"/>
    <n v="9.0007799999999999E-3"/>
    <n v="9.001830952692854E-3"/>
    <n v="0"/>
    <s v="COIN"/>
    <s v="LONG"/>
    <s v="COIN LONG"/>
    <n v="9.0018309526929408E-3"/>
    <n v="1.00011676240202"/>
    <n v="0"/>
    <n v="0"/>
    <x v="3"/>
    <s v="USDT COIN LONG"/>
    <b v="1"/>
  </r>
  <r>
    <d v="2023-02-01T00:00:00"/>
    <s v="OKEX"/>
    <x v="6"/>
    <s v="BTC"/>
    <n v="1.3863722599999999"/>
    <n v="32079.6613289667"/>
    <n v="23139.283909912301"/>
    <n v="0"/>
    <x v="3"/>
    <d v="2023-02-01T00:00:00"/>
    <n v="1"/>
    <x v="0"/>
    <n v="1"/>
    <n v="1.3863722599999999"/>
    <n v="32079.661328966751"/>
    <n v="0"/>
    <s v="COIN"/>
    <s v="LONG"/>
    <s v="COIN LONG"/>
    <n v="32079.6613289667"/>
    <n v="23139.283909912301"/>
    <n v="0"/>
    <n v="0"/>
    <x v="3"/>
    <s v="BTC COIN LONG"/>
    <b v="1"/>
  </r>
  <r>
    <d v="2023-02-01T00:00:00"/>
    <s v="OKEX"/>
    <x v="6"/>
    <s v="USDT"/>
    <n v="13473.46929123"/>
    <n v="13475.0424858681"/>
    <n v="1.00011676240202"/>
    <n v="0"/>
    <x v="3"/>
    <d v="2023-02-01T00:00:00"/>
    <n v="1"/>
    <x v="38"/>
    <n v="1"/>
    <n v="13473.46929123"/>
    <n v="13475.042485867985"/>
    <n v="0"/>
    <s v="COIN"/>
    <s v="LONG"/>
    <s v="COIN LONG"/>
    <n v="13475.0424858681"/>
    <n v="1.00011676240202"/>
    <n v="0"/>
    <n v="0"/>
    <x v="3"/>
    <s v="USDT COIN LONG"/>
    <b v="1"/>
  </r>
  <r>
    <d v="2023-02-01T00:00:00"/>
    <s v="OKEX"/>
    <x v="6"/>
    <s v="USDT"/>
    <n v="-11812.73036284"/>
    <n v="-11814.109645611599"/>
    <n v="1.00011676240202"/>
    <n v="0"/>
    <x v="4"/>
    <d v="2023-02-01T00:00:00"/>
    <n v="1"/>
    <x v="38"/>
    <n v="1"/>
    <n v="-11812.73036284"/>
    <n v="-11814.109645611579"/>
    <n v="0"/>
    <s v="COIN"/>
    <s v="SHORT"/>
    <s v="COIN SHORT"/>
    <n v="-11814.109645611599"/>
    <n v="1.00011676240202"/>
    <n v="0"/>
    <n v="0"/>
    <x v="3"/>
    <s v="USDT COIN SHORT"/>
    <b v="1"/>
  </r>
  <r>
    <d v="2023-02-01T00:00:00"/>
    <s v="OKEX"/>
    <x v="5"/>
    <s v="BTC"/>
    <n v="747.26075087000004"/>
    <n v="17291078.6691151"/>
    <n v="23139.283909912301"/>
    <n v="0"/>
    <x v="3"/>
    <d v="2023-02-01T00:00:00"/>
    <n v="1"/>
    <x v="0"/>
    <n v="1"/>
    <n v="747.26075087000004"/>
    <n v="17291078.669115178"/>
    <n v="0"/>
    <s v="COIN"/>
    <s v="LONG"/>
    <s v="COIN LONG"/>
    <n v="17291078.6691151"/>
    <n v="23139.283909912301"/>
    <n v="0"/>
    <n v="0"/>
    <x v="3"/>
    <s v="BTC COIN LONG"/>
    <b v="1"/>
  </r>
  <r>
    <d v="2023-02-01T00:00:00"/>
    <s v="OKEX"/>
    <x v="5"/>
    <s v="BTC"/>
    <n v="-27.538919069999999"/>
    <n v="-637230.86693282798"/>
    <n v="23139.283909912301"/>
    <n v="0"/>
    <x v="4"/>
    <d v="2023-02-01T00:00:00"/>
    <n v="1"/>
    <x v="0"/>
    <n v="1"/>
    <n v="-27.538919069999999"/>
    <n v="-637230.86693282798"/>
    <n v="0"/>
    <s v="COIN"/>
    <s v="SHORT"/>
    <s v="COIN SHORT"/>
    <n v="-637230.86693282798"/>
    <n v="23139.283909912301"/>
    <n v="0"/>
    <n v="0"/>
    <x v="3"/>
    <s v="BTC COIN SHORT"/>
    <b v="1"/>
  </r>
  <r>
    <d v="2023-02-01T00:00:00"/>
    <s v="OKEX"/>
    <x v="5"/>
    <s v="EOS"/>
    <n v="43931.863049599997"/>
    <n v="46713.4998766403"/>
    <n v="1.06331706952422"/>
    <n v="0"/>
    <x v="3"/>
    <d v="2023-02-01T00:00:00"/>
    <n v="1"/>
    <x v="5"/>
    <n v="1"/>
    <n v="43931.863049599997"/>
    <n v="46713.499876640031"/>
    <n v="0"/>
    <s v="COIN"/>
    <s v="LONG"/>
    <s v="COIN LONG"/>
    <n v="46713.4998766403"/>
    <n v="1.06331706952422"/>
    <n v="0"/>
    <n v="0"/>
    <x v="3"/>
    <s v="EOS COIN LONG"/>
    <b v="1"/>
  </r>
  <r>
    <d v="2023-02-01T00:00:00"/>
    <s v="OKEX"/>
    <x v="5"/>
    <s v="ETH"/>
    <n v="9413.1228495600008"/>
    <n v="14934252.380008399"/>
    <n v="1586.5353739334701"/>
    <n v="0"/>
    <x v="3"/>
    <d v="2023-02-01T00:00:00"/>
    <n v="1"/>
    <x v="1"/>
    <n v="1"/>
    <n v="9413.1228495600008"/>
    <n v="14934252.380008368"/>
    <n v="0"/>
    <s v="COIN"/>
    <s v="LONG"/>
    <s v="COIN LONG"/>
    <n v="14934252.380008399"/>
    <n v="1586.5353739334701"/>
    <n v="0"/>
    <n v="0"/>
    <x v="3"/>
    <s v="ETH COIN LONG"/>
    <b v="1"/>
  </r>
  <r>
    <d v="2023-02-01T00:00:00"/>
    <s v="OKEX"/>
    <x v="5"/>
    <s v="ETH"/>
    <n v="41.11520677"/>
    <n v="65230.729947193999"/>
    <n v="1586.5353739334701"/>
    <n v="0"/>
    <x v="4"/>
    <d v="2023-02-01T00:00:00"/>
    <n v="1"/>
    <x v="1"/>
    <n v="1"/>
    <n v="41.11520677"/>
    <n v="65230.72994719389"/>
    <n v="0"/>
    <s v="COIN"/>
    <s v="LONG"/>
    <s v="COIN LONG"/>
    <n v="65230.729947193999"/>
    <n v="1586.5353739334701"/>
    <n v="0"/>
    <n v="0"/>
    <x v="3"/>
    <s v="ETH COIN LONG"/>
    <b v="1"/>
  </r>
  <r>
    <d v="2023-02-01T00:00:00"/>
    <s v="OKEX"/>
    <x v="5"/>
    <s v="OXT"/>
    <n v="688219.27877073002"/>
    <n v="66147.614252944899"/>
    <n v="9.6114154737273694E-2"/>
    <n v="0"/>
    <x v="3"/>
    <d v="2023-02-01T00:00:00"/>
    <n v="1"/>
    <x v="32"/>
    <n v="1"/>
    <n v="688219.27877073002"/>
    <n v="66147.614252944841"/>
    <n v="0"/>
    <s v="COIN"/>
    <s v="LONG"/>
    <s v="COIN LONG"/>
    <n v="66147.614252944899"/>
    <n v="9.6114154737273694E-2"/>
    <n v="0"/>
    <n v="0"/>
    <x v="3"/>
    <s v="OXT COIN LONG"/>
    <b v="1"/>
  </r>
  <r>
    <d v="2023-02-01T00:00:00"/>
    <s v="OKEX"/>
    <x v="5"/>
    <s v="USDT"/>
    <n v="6109065.7681582496"/>
    <n v="6109779.07735149"/>
    <n v="1.00011676240202"/>
    <n v="0"/>
    <x v="3"/>
    <d v="2023-02-01T00:00:00"/>
    <n v="1"/>
    <x v="38"/>
    <n v="1"/>
    <n v="6109065.7681582496"/>
    <n v="6109779.0773514379"/>
    <n v="0"/>
    <s v="COIN"/>
    <s v="LONG"/>
    <s v="COIN LONG"/>
    <n v="6109779.07735149"/>
    <n v="1.00011676240202"/>
    <n v="0"/>
    <n v="0"/>
    <x v="3"/>
    <s v="USDT COIN LONG"/>
    <b v="1"/>
  </r>
  <r>
    <d v="2023-02-01T00:00:00"/>
    <s v="OKEX"/>
    <x v="5"/>
    <s v="USDT"/>
    <n v="-380892.04897116998"/>
    <n v="-380936.52284172102"/>
    <n v="1.00011676240202"/>
    <n v="0"/>
    <x v="4"/>
    <d v="2023-02-01T00:00:00"/>
    <n v="1"/>
    <x v="38"/>
    <n v="1"/>
    <n v="-380892.04897116998"/>
    <n v="-380936.52284171816"/>
    <n v="0"/>
    <s v="COIN"/>
    <s v="SHORT"/>
    <s v="COIN SHORT"/>
    <n v="-380936.52284172102"/>
    <n v="1.00011676240202"/>
    <n v="0"/>
    <n v="0"/>
    <x v="3"/>
    <s v="USDT COIN SHORT"/>
    <b v="1"/>
  </r>
  <r>
    <d v="2023-02-01T00:00:00"/>
    <s v="OKEX"/>
    <x v="5"/>
    <s v="XRP"/>
    <n v="7331.2351341699996"/>
    <n v="2979.3314645385599"/>
    <n v="0.40638874760028598"/>
    <n v="0"/>
    <x v="3"/>
    <d v="2023-02-01T00:00:00"/>
    <n v="1"/>
    <x v="40"/>
    <n v="1"/>
    <n v="7331.2351341699996"/>
    <n v="2979.3314645385608"/>
    <n v="0"/>
    <s v="COIN"/>
    <s v="LONG"/>
    <s v="COIN LONG"/>
    <n v="2979.3314645385599"/>
    <n v="0.40638874760028598"/>
    <n v="0"/>
    <n v="0"/>
    <x v="3"/>
    <s v="XRP COIN LONG"/>
    <b v="1"/>
  </r>
  <r>
    <d v="2023-02-01T00:00:00"/>
    <s v="OKEX"/>
    <x v="5"/>
    <s v="ZIL"/>
    <n v="4090728.76604268"/>
    <n v="110256.28197694699"/>
    <n v="2.6952723654569799E-2"/>
    <n v="0"/>
    <x v="3"/>
    <d v="2023-02-01T00:00:00"/>
    <n v="1"/>
    <x v="10"/>
    <n v="1"/>
    <n v="4090728.76604268"/>
    <n v="110256.28197694766"/>
    <n v="0"/>
    <s v="COIN"/>
    <s v="LONG"/>
    <s v="COIN LONG"/>
    <n v="110256.28197694699"/>
    <n v="2.6952723654569799E-2"/>
    <n v="0"/>
    <n v="0"/>
    <x v="3"/>
    <s v="ZIL COIN LONG"/>
    <b v="1"/>
  </r>
  <r>
    <d v="2023-02-01T00:00:00"/>
    <s v="OKEX"/>
    <x v="40"/>
    <s v="BSV"/>
    <n v="9.4549999999999994E-5"/>
    <n v="4.0326529210576402E-3"/>
    <n v="42.6510092126668"/>
    <n v="0"/>
    <x v="3"/>
    <d v="2023-02-01T00:00:00"/>
    <n v="1"/>
    <x v="92"/>
    <n v="1"/>
    <n v="9.4549999999999994E-5"/>
    <n v="4.0326529210576454E-3"/>
    <n v="0"/>
    <s v="COIN"/>
    <s v="LONG"/>
    <s v="COIN LONG"/>
    <n v="4.0326529210576402E-3"/>
    <n v="42.6510092126668"/>
    <n v="0"/>
    <n v="0"/>
    <x v="3"/>
    <s v="BSV COIN LONG"/>
    <b v="1"/>
  </r>
  <r>
    <d v="2023-02-01T00:00:00"/>
    <s v="OKEX"/>
    <x v="40"/>
    <s v="DOT"/>
    <n v="1E-8"/>
    <n v="6.2643691897000803E-8"/>
    <n v="6.2643691897000799"/>
    <n v="0"/>
    <x v="3"/>
    <d v="2023-02-01T00:00:00"/>
    <n v="1"/>
    <x v="23"/>
    <n v="1"/>
    <n v="1E-8"/>
    <n v="6.2643691897000803E-8"/>
    <n v="0"/>
    <s v="COIN"/>
    <s v="LONG"/>
    <s v="COIN LONG"/>
    <n v="6.2643691897000803E-8"/>
    <n v="6.2643691897000799"/>
    <n v="0"/>
    <n v="0"/>
    <x v="3"/>
    <s v="DOT COIN LONG"/>
    <b v="1"/>
  </r>
  <r>
    <d v="2023-02-01T00:00:00"/>
    <s v="OKEX"/>
    <x v="40"/>
    <s v="ETHW"/>
    <n v="8.7929999999999993E-5"/>
    <n v="3.3207281729123701E-4"/>
    <n v="3.7765588228276701"/>
    <n v="0"/>
    <x v="3"/>
    <d v="2023-02-01T00:00:00"/>
    <n v="1"/>
    <x v="43"/>
    <n v="1"/>
    <n v="8.7929999999999993E-5"/>
    <n v="3.3207281729123701E-4"/>
    <n v="0"/>
    <s v="COIN"/>
    <s v="LONG"/>
    <s v="COIN LONG"/>
    <n v="3.3207281729123701E-4"/>
    <n v="3.7765588228276701"/>
    <n v="0"/>
    <n v="0"/>
    <x v="3"/>
    <s v="ETHW COIN LONG"/>
    <b v="1"/>
  </r>
  <r>
    <d v="2023-02-01T00:00:00"/>
    <s v="OKEX"/>
    <x v="40"/>
    <s v="LTC"/>
    <n v="1E-8"/>
    <n v="9.4308113656978804E-7"/>
    <n v="94.308113656978804"/>
    <n v="0"/>
    <x v="3"/>
    <d v="2023-02-01T00:00:00"/>
    <n v="1"/>
    <x v="6"/>
    <n v="1"/>
    <n v="1E-8"/>
    <n v="9.4308113656978804E-7"/>
    <n v="0"/>
    <s v="COIN"/>
    <s v="LONG"/>
    <s v="COIN LONG"/>
    <n v="9.4308113656978804E-7"/>
    <n v="94.308113656978804"/>
    <n v="0"/>
    <n v="0"/>
    <x v="3"/>
    <s v="LTC COIN LONG"/>
    <b v="1"/>
  </r>
  <r>
    <d v="2023-02-01T00:00:00"/>
    <s v="OKEX"/>
    <x v="40"/>
    <s v="USDC"/>
    <n v="5.2E-7"/>
    <n v="5.2003019425090201E-7"/>
    <n v="1.0000580658671201"/>
    <n v="0"/>
    <x v="3"/>
    <d v="2023-02-01T00:00:00"/>
    <n v="1"/>
    <x v="48"/>
    <n v="1"/>
    <n v="5.2E-7"/>
    <n v="5.2003019425090243E-7"/>
    <n v="0"/>
    <s v="COIN"/>
    <s v="LONG"/>
    <s v="COIN LONG"/>
    <n v="5.2003019425090201E-7"/>
    <n v="1.0000580658671201"/>
    <n v="0"/>
    <n v="0"/>
    <x v="3"/>
    <s v="USDC COIN LONG"/>
    <b v="1"/>
  </r>
  <r>
    <d v="2023-02-01T00:00:00"/>
    <s v="OKEX"/>
    <x v="40"/>
    <s v="XEC"/>
    <n v="5.47"/>
    <n v="1.9712897018138399E-4"/>
    <n v="3.6038202958205597E-5"/>
    <n v="0"/>
    <x v="3"/>
    <d v="2023-02-01T00:00:00"/>
    <n v="1"/>
    <x v="134"/>
    <n v="1"/>
    <n v="5.47"/>
    <n v="1.9712897018138461E-4"/>
    <n v="0"/>
    <s v="COIN"/>
    <s v="LONG"/>
    <s v="COIN LONG"/>
    <n v="1.9712897018138399E-4"/>
    <n v="3.6038202958205597E-5"/>
    <n v="0"/>
    <n v="0"/>
    <x v="3"/>
    <s v="XEC COIN LONG"/>
    <b v="1"/>
  </r>
  <r>
    <d v="2023-02-01T00:00:00"/>
    <s v="OKEX"/>
    <x v="40"/>
    <s v="XRP"/>
    <n v="4.4000000000000002E-7"/>
    <n v="1.7881104894412599E-7"/>
    <n v="0.40638874760028598"/>
    <n v="0"/>
    <x v="3"/>
    <d v="2023-02-01T00:00:00"/>
    <n v="1"/>
    <x v="40"/>
    <n v="1"/>
    <n v="4.4000000000000002E-7"/>
    <n v="1.7881104894412583E-7"/>
    <n v="0"/>
    <s v="COIN"/>
    <s v="LONG"/>
    <s v="COIN LONG"/>
    <n v="1.7881104894412599E-7"/>
    <n v="0.40638874760028598"/>
    <n v="0"/>
    <n v="0"/>
    <x v="3"/>
    <s v="XRP COIN LONG"/>
    <b v="1"/>
  </r>
  <r>
    <d v="2023-01-31T21:59:02"/>
    <s v="PITX"/>
    <x v="41"/>
    <s v="ETH"/>
    <n v="7.1361999999999999E-4"/>
    <n v="1.1321833735464"/>
    <n v="1586.5353739334701"/>
    <n v="0"/>
    <x v="3"/>
    <d v="2023-01-31T21:59:02"/>
    <n v="1"/>
    <x v="1"/>
    <n v="1"/>
    <n v="7.1361999999999999E-4"/>
    <n v="1.1321833735464029"/>
    <n v="0"/>
    <s v="COIN"/>
    <s v="LONG"/>
    <s v="COIN LONG"/>
    <n v="1.1321833735464"/>
    <n v="1586.5353739334701"/>
    <n v="0"/>
    <n v="0"/>
    <x v="17"/>
    <s v="ETH COIN LONG"/>
    <b v="1"/>
  </r>
  <r>
    <d v="2023-01-31T21:59:02"/>
    <s v="PITX"/>
    <x v="41"/>
    <s v="EUR"/>
    <n v="0.01"/>
    <n v="1.08621E-2"/>
    <n v="1.0862099999999999"/>
    <n v="0"/>
    <x v="3"/>
    <d v="2023-01-31T21:59:02"/>
    <n v="1"/>
    <x v="25"/>
    <n v="1"/>
    <n v="0.01"/>
    <n v="1.08621E-2"/>
    <n v="0"/>
    <s v="CASH"/>
    <s v="LONG"/>
    <s v="CASH LONG"/>
    <n v="1.08621E-2"/>
    <n v="1.0862099999999999"/>
    <n v="0"/>
    <n v="0"/>
    <x v="17"/>
    <s v="EUR CASH LONG"/>
    <b v="1"/>
  </r>
  <r>
    <d v="2023-01-31T21:59:02"/>
    <s v="PITX"/>
    <x v="41"/>
    <s v="GBP"/>
    <n v="0.01"/>
    <n v="1.23167E-2"/>
    <n v="1.23167"/>
    <n v="0"/>
    <x v="3"/>
    <d v="2023-01-31T21:59:02"/>
    <n v="1"/>
    <x v="136"/>
    <n v="1"/>
    <n v="0.01"/>
    <n v="1.23167E-2"/>
    <n v="0"/>
    <s v="COIN"/>
    <s v="LONG"/>
    <s v="COIN LONG"/>
    <n v="1.23167E-2"/>
    <n v="1.23167"/>
    <n v="0"/>
    <n v="0"/>
    <x v="17"/>
    <s v="GBP COIN LONG"/>
    <b v="1"/>
  </r>
  <r>
    <d v="2023-01-31T21:59:02"/>
    <s v="PITX"/>
    <x v="41"/>
    <s v="TRY"/>
    <n v="0.10983253"/>
    <n v="3.3095709593528299E-4"/>
    <n v="3.0132884668620801E-3"/>
    <n v="0"/>
    <x v="3"/>
    <d v="2023-01-31T21:59:02"/>
    <n v="1"/>
    <x v="137"/>
    <n v="1"/>
    <n v="0.10983253"/>
    <n v="3.3095709593528342E-4"/>
    <n v="0"/>
    <s v="COIN"/>
    <s v="LONG"/>
    <s v="COIN LONG"/>
    <n v="3.3095709593528299E-4"/>
    <n v="3.0132884668620801E-3"/>
    <n v="0"/>
    <n v="0"/>
    <x v="17"/>
    <s v="TRY COIN LONG"/>
    <b v="1"/>
  </r>
  <r>
    <d v="2023-01-31T21:59:02"/>
    <s v="PITX"/>
    <x v="41"/>
    <s v="USD"/>
    <n v="6.5778299999999998E-3"/>
    <n v="6.5778299999999998E-3"/>
    <n v="1"/>
    <n v="0"/>
    <x v="3"/>
    <d v="2023-01-31T21:59:02"/>
    <n v="1"/>
    <x v="44"/>
    <n v="1"/>
    <n v="6.5778299999999998E-3"/>
    <n v="6.5778299999999998E-3"/>
    <n v="0"/>
    <s v="CASH"/>
    <s v="LONG"/>
    <s v="CASH LONG"/>
    <n v="6.5778299999999998E-3"/>
    <n v="1"/>
    <n v="0"/>
    <n v="0"/>
    <x v="17"/>
    <s v="USD CASH LONG"/>
    <b v="1"/>
  </r>
  <r>
    <d v="2023-01-31T21:59:02"/>
    <s v="PITX"/>
    <x v="41"/>
    <s v="USDT"/>
    <n v="9.9996000000000004E-4"/>
    <n v="1.00007675773153E-3"/>
    <n v="1.00011676240202"/>
    <n v="0"/>
    <x v="3"/>
    <d v="2023-01-31T21:59:02"/>
    <n v="1"/>
    <x v="38"/>
    <n v="1"/>
    <n v="9.9996000000000004E-4"/>
    <n v="1.0000767577315239E-3"/>
    <n v="0"/>
    <s v="COIN"/>
    <s v="LONG"/>
    <s v="COIN LONG"/>
    <n v="1.00007675773153E-3"/>
    <n v="1.00011676240202"/>
    <n v="0"/>
    <n v="0"/>
    <x v="17"/>
    <s v="USDT COIN LONG"/>
    <b v="1"/>
  </r>
  <r>
    <d v="2023-01-31T21:59:02"/>
    <s v="PITX"/>
    <x v="41"/>
    <s v="XLM"/>
    <n v="9.9999999999999995E-8"/>
    <n v="9.0746929657328999E-9"/>
    <n v="9.0746929657329001E-2"/>
    <n v="0"/>
    <x v="3"/>
    <d v="2023-01-31T21:59:02"/>
    <n v="1"/>
    <x v="39"/>
    <n v="1"/>
    <n v="9.9999999999999995E-8"/>
    <n v="9.0746929657328999E-9"/>
    <n v="0"/>
    <s v="COIN"/>
    <s v="LONG"/>
    <s v="COIN LONG"/>
    <n v="9.0746929657328999E-9"/>
    <n v="9.0746929657329001E-2"/>
    <n v="0"/>
    <n v="0"/>
    <x v="17"/>
    <s v="XLM COIN LONG"/>
    <b v="1"/>
  </r>
  <r>
    <d v="2023-02-01T00:00:00"/>
    <s v="SHFT WALLET"/>
    <x v="42"/>
    <s v="SHFT"/>
    <n v="3546988.6023840201"/>
    <n v="29749.110626371901"/>
    <n v="8.3871458189566199E-3"/>
    <n v="0"/>
    <x v="3"/>
    <d v="2023-02-01T00:00:00"/>
    <n v="1"/>
    <x v="138"/>
    <n v="1"/>
    <n v="3546988.6023840201"/>
    <n v="29749.110626371919"/>
    <n v="0"/>
    <s v="COIN"/>
    <s v="LONG"/>
    <s v="COIN LONG"/>
    <n v="29749.110626371901"/>
    <n v="8.3871458189566199E-3"/>
    <n v="0"/>
    <n v="0"/>
    <x v="18"/>
    <s v="SHFT COIN LONG"/>
    <b v="0"/>
  </r>
  <r>
    <d v="2023-02-01T00:00:00"/>
    <s v="WOOX"/>
    <x v="43"/>
    <s v="BTC"/>
    <n v="165.54672133"/>
    <n v="3830632.5852100002"/>
    <n v="23139.283909912301"/>
    <n v="0"/>
    <x v="3"/>
    <d v="2023-02-01T00:00:00"/>
    <n v="1"/>
    <x v="0"/>
    <n v="1"/>
    <n v="165.54672133"/>
    <n v="3830632.5852100044"/>
    <n v="0"/>
    <s v="COIN"/>
    <s v="LONG"/>
    <s v="COIN LONG"/>
    <n v="3830632.5852100002"/>
    <n v="23139.283909912301"/>
    <n v="0"/>
    <n v="0"/>
    <x v="19"/>
    <s v="BTC COIN LONG"/>
    <b v="1"/>
  </r>
  <r>
    <d v="2023-02-01T00:00:00"/>
    <s v="WOOX"/>
    <x v="43"/>
    <s v="ETH"/>
    <n v="1769.7091526700001"/>
    <n v="2807706.1722847801"/>
    <n v="1586.5353739334701"/>
    <n v="0"/>
    <x v="3"/>
    <d v="2023-02-01T00:00:00"/>
    <n v="1"/>
    <x v="1"/>
    <n v="1"/>
    <n v="1769.7091526700001"/>
    <n v="2807706.1722847829"/>
    <n v="0"/>
    <s v="COIN"/>
    <s v="LONG"/>
    <s v="COIN LONG"/>
    <n v="2807706.1722847801"/>
    <n v="1586.5353739334701"/>
    <n v="0"/>
    <n v="0"/>
    <x v="19"/>
    <s v="ETH COIN LONG"/>
    <b v="1"/>
  </r>
  <r>
    <d v="2023-02-01T00:00:00"/>
    <s v="WOOX"/>
    <x v="43"/>
    <s v="WOO"/>
    <n v="1644286.05309931"/>
    <n v="295944.39883177303"/>
    <n v="0.17998352432288001"/>
    <n v="0"/>
    <x v="3"/>
    <d v="2023-02-01T00:00:00"/>
    <n v="1"/>
    <x v="139"/>
    <n v="1"/>
    <n v="1644286.05309931"/>
    <n v="295944.39883177204"/>
    <n v="0"/>
    <s v="COIN"/>
    <s v="LONG"/>
    <s v="COIN LONG"/>
    <n v="295944.39883177303"/>
    <n v="0.17998352432288001"/>
    <n v="0"/>
    <n v="0"/>
    <x v="19"/>
    <s v="WOO COIN LONG"/>
    <b v="1"/>
  </r>
  <r>
    <d v="2023-01-31T23:54:17"/>
    <s v="FBLK"/>
    <x v="44"/>
    <s v="AAVE"/>
    <n v="4.9807125799999996"/>
    <n v="413.49329761458603"/>
    <n v="83.018903615310805"/>
    <n v="0"/>
    <x v="3"/>
    <d v="2023-01-31T23:54:17"/>
    <n v="1"/>
    <x v="15"/>
    <n v="1"/>
    <n v="4.9807125799999996"/>
    <n v="413.49329761458597"/>
    <n v="0"/>
    <s v="COIN"/>
    <s v="LONG"/>
    <s v="COIN LONG"/>
    <n v="413.49329761458603"/>
    <n v="83.018903615310805"/>
    <n v="0"/>
    <n v="0"/>
    <x v="20"/>
    <s v="AAVE COIN LONG"/>
    <b v="0"/>
  </r>
  <r>
    <d v="2023-01-31T23:54:17"/>
    <s v="FBLK"/>
    <x v="44"/>
    <s v="ADA"/>
    <n v="72562.761681000004"/>
    <n v="28366.657729974599"/>
    <n v="0.39092582852179703"/>
    <n v="0"/>
    <x v="3"/>
    <d v="2023-01-31T23:54:17"/>
    <n v="1"/>
    <x v="16"/>
    <n v="1"/>
    <n v="72562.761681000004"/>
    <n v="28366.657729974631"/>
    <n v="0"/>
    <s v="COIN"/>
    <s v="LONG"/>
    <s v="COIN LONG"/>
    <n v="28366.657729974599"/>
    <n v="0.39092582852179703"/>
    <n v="0"/>
    <n v="0"/>
    <x v="20"/>
    <s v="ADA COIN LONG"/>
    <b v="0"/>
  </r>
  <r>
    <d v="2023-01-31T23:54:17"/>
    <s v="FBLK"/>
    <x v="44"/>
    <s v="ALGO"/>
    <n v="14940.082057"/>
    <n v="3618.5759022829602"/>
    <n v="0.24220589207457"/>
    <n v="0"/>
    <x v="3"/>
    <d v="2023-01-31T23:54:17"/>
    <n v="1"/>
    <x v="17"/>
    <n v="1"/>
    <n v="14940.082057"/>
    <n v="3618.5759022829616"/>
    <n v="0"/>
    <s v="COIN"/>
    <s v="LONG"/>
    <s v="COIN LONG"/>
    <n v="3618.5759022829602"/>
    <n v="0.24220589207457"/>
    <n v="0"/>
    <n v="0"/>
    <x v="20"/>
    <s v="ALGO COIN LONG"/>
    <b v="0"/>
  </r>
  <r>
    <d v="2023-01-31T23:54:17"/>
    <s v="FBLK"/>
    <x v="44"/>
    <s v="AVAX"/>
    <n v="536.37740104"/>
    <n v="10644.140683436"/>
    <n v="19.844498785366"/>
    <n v="0"/>
    <x v="3"/>
    <d v="2023-01-31T23:54:17"/>
    <n v="1"/>
    <x v="11"/>
    <n v="1"/>
    <n v="536.37740104"/>
    <n v="10644.140683436051"/>
    <n v="0"/>
    <s v="COIN"/>
    <s v="LONG"/>
    <s v="COIN LONG"/>
    <n v="10644.140683436"/>
    <n v="19.844498785366"/>
    <n v="0"/>
    <n v="0"/>
    <x v="20"/>
    <s v="AVAX COIN LONG"/>
    <b v="0"/>
  </r>
  <r>
    <d v="2023-01-31T23:54:17"/>
    <s v="FBLK"/>
    <x v="44"/>
    <s v="BAT"/>
    <n v="17028.8672262"/>
    <n v="4304.7840735775599"/>
    <n v="0.25279333125308401"/>
    <n v="0"/>
    <x v="3"/>
    <d v="2023-01-31T23:54:17"/>
    <n v="1"/>
    <x v="18"/>
    <n v="1"/>
    <n v="17028.8672262"/>
    <n v="4304.7840735775626"/>
    <n v="0"/>
    <s v="COIN"/>
    <s v="LONG"/>
    <s v="COIN LONG"/>
    <n v="4304.7840735775599"/>
    <n v="0.25279333125308401"/>
    <n v="0"/>
    <n v="0"/>
    <x v="20"/>
    <s v="BAT COIN LONG"/>
    <b v="0"/>
  </r>
  <r>
    <d v="2023-01-31T23:54:17"/>
    <s v="FBLK"/>
    <x v="44"/>
    <s v="BCH"/>
    <n v="215.89259175000001"/>
    <n v="28799.365925809401"/>
    <n v="133.396730718572"/>
    <n v="0"/>
    <x v="3"/>
    <d v="2023-01-31T23:54:17"/>
    <n v="1"/>
    <x v="3"/>
    <n v="1"/>
    <n v="215.89259175000001"/>
    <n v="28799.36592580935"/>
    <n v="0"/>
    <s v="COIN"/>
    <s v="LONG"/>
    <s v="COIN LONG"/>
    <n v="28799.365925809401"/>
    <n v="133.396730718572"/>
    <n v="0"/>
    <n v="0"/>
    <x v="20"/>
    <s v="BCH COIN LONG"/>
    <b v="0"/>
  </r>
  <r>
    <d v="2023-01-31T23:54:17"/>
    <s v="FBLK"/>
    <x v="44"/>
    <s v="BNB"/>
    <n v="1.7652E-4"/>
    <n v="5.5137971150610997E-2"/>
    <n v="312.361042095009"/>
    <n v="0"/>
    <x v="3"/>
    <d v="2023-01-31T23:54:17"/>
    <n v="1"/>
    <x v="42"/>
    <n v="1"/>
    <n v="1.7652E-4"/>
    <n v="5.513797115061099E-2"/>
    <n v="0"/>
    <s v="COIN"/>
    <s v="LONG"/>
    <s v="COIN LONG"/>
    <n v="5.5137971150610997E-2"/>
    <n v="312.361042095009"/>
    <n v="0"/>
    <n v="0"/>
    <x v="20"/>
    <s v="BNB COIN LONG"/>
    <b v="0"/>
  </r>
  <r>
    <d v="2023-01-31T23:54:17"/>
    <s v="FBLK"/>
    <x v="44"/>
    <s v="BTC"/>
    <n v="24.006481999999998"/>
    <n v="555492.802676199"/>
    <n v="23139.283909912301"/>
    <n v="0"/>
    <x v="3"/>
    <d v="2023-01-31T23:54:17"/>
    <n v="1"/>
    <x v="0"/>
    <n v="1"/>
    <n v="24.006481999999998"/>
    <n v="555492.80267619924"/>
    <n v="0"/>
    <s v="COIN"/>
    <s v="LONG"/>
    <s v="COIN LONG"/>
    <n v="555492.802676199"/>
    <n v="23139.283909912301"/>
    <n v="0"/>
    <n v="0"/>
    <x v="20"/>
    <s v="BTC COIN LONG"/>
    <b v="0"/>
  </r>
  <r>
    <d v="2023-01-31T23:54:17"/>
    <s v="FBLK"/>
    <x v="44"/>
    <s v="COMP"/>
    <n v="234.18534098000001"/>
    <n v="12191.568988446699"/>
    <n v="52.059488170474197"/>
    <n v="0"/>
    <x v="3"/>
    <d v="2023-01-31T23:54:17"/>
    <n v="1"/>
    <x v="12"/>
    <n v="1"/>
    <n v="234.18534098000001"/>
    <n v="12191.568988446776"/>
    <n v="0"/>
    <s v="COIN"/>
    <s v="LONG"/>
    <s v="COIN LONG"/>
    <n v="12191.568988446699"/>
    <n v="52.059488170474197"/>
    <n v="0"/>
    <n v="0"/>
    <x v="20"/>
    <s v="COMP COIN LONG"/>
    <b v="0"/>
  </r>
  <r>
    <d v="2023-01-31T23:54:17"/>
    <s v="FBLK"/>
    <x v="44"/>
    <s v="DASH"/>
    <n v="24.022343129999999"/>
    <n v="1444.8200691217301"/>
    <n v="60.144843544316501"/>
    <n v="0"/>
    <x v="3"/>
    <d v="2023-01-31T23:54:17"/>
    <n v="1"/>
    <x v="21"/>
    <n v="1"/>
    <n v="24.022343129999999"/>
    <n v="1444.8200691217364"/>
    <n v="0"/>
    <s v="COIN"/>
    <s v="LONG"/>
    <s v="COIN LONG"/>
    <n v="1444.8200691217301"/>
    <n v="60.144843544316501"/>
    <n v="0"/>
    <n v="0"/>
    <x v="20"/>
    <s v="DASH COIN LONG"/>
    <b v="0"/>
  </r>
  <r>
    <d v="2023-01-31T23:54:17"/>
    <s v="FBLK"/>
    <x v="44"/>
    <s v="DOGE"/>
    <n v="134689.23003788001"/>
    <n v="12952.7046468016"/>
    <n v="9.6167337530690303E-2"/>
    <n v="0"/>
    <x v="3"/>
    <d v="2023-01-31T23:54:17"/>
    <n v="1"/>
    <x v="22"/>
    <n v="1"/>
    <n v="134689.23003788001"/>
    <n v="12952.704646801598"/>
    <n v="0"/>
    <s v="COIN"/>
    <s v="LONG"/>
    <s v="COIN LONG"/>
    <n v="12952.7046468016"/>
    <n v="9.6167337530690303E-2"/>
    <n v="0"/>
    <n v="0"/>
    <x v="20"/>
    <s v="DOGE COIN LONG"/>
    <b v="0"/>
  </r>
  <r>
    <d v="2023-01-31T23:54:17"/>
    <s v="FBLK"/>
    <x v="44"/>
    <s v="DOT"/>
    <n v="27.861319609999999"/>
    <n v="174.53359214926999"/>
    <n v="6.2643691897000799"/>
    <n v="0"/>
    <x v="3"/>
    <d v="2023-01-31T23:54:17"/>
    <n v="1"/>
    <x v="23"/>
    <n v="1"/>
    <n v="27.861319609999999"/>
    <n v="174.53359214927065"/>
    <n v="0"/>
    <s v="COIN"/>
    <s v="LONG"/>
    <s v="COIN LONG"/>
    <n v="174.53359214926999"/>
    <n v="6.2643691897000799"/>
    <n v="0"/>
    <n v="0"/>
    <x v="20"/>
    <s v="DOT COIN LONG"/>
    <b v="0"/>
  </r>
  <r>
    <d v="2023-01-31T23:54:17"/>
    <s v="FBLK"/>
    <x v="44"/>
    <s v="ENJ"/>
    <n v="10956.65077862"/>
    <n v="4986.7889923287103"/>
    <n v="0.45513807942656698"/>
    <n v="0"/>
    <x v="3"/>
    <d v="2023-01-31T23:54:17"/>
    <n v="1"/>
    <x v="24"/>
    <n v="1"/>
    <n v="10956.65077862"/>
    <n v="4986.7889923287066"/>
    <n v="0"/>
    <s v="COIN"/>
    <s v="LONG"/>
    <s v="COIN LONG"/>
    <n v="4986.7889923287103"/>
    <n v="0.45513807942656698"/>
    <n v="0"/>
    <n v="0"/>
    <x v="20"/>
    <s v="ENJ COIN LONG"/>
    <b v="0"/>
  </r>
  <r>
    <d v="2023-01-31T23:54:17"/>
    <s v="FBLK"/>
    <x v="44"/>
    <s v="EOS"/>
    <n v="46067.408100000001"/>
    <n v="48984.261381468597"/>
    <n v="1.06331706952422"/>
    <n v="0"/>
    <x v="3"/>
    <d v="2023-01-31T23:54:17"/>
    <n v="1"/>
    <x v="5"/>
    <n v="1"/>
    <n v="46067.408100000001"/>
    <n v="48984.261381468314"/>
    <n v="0"/>
    <s v="COIN"/>
    <s v="LONG"/>
    <s v="COIN LONG"/>
    <n v="48984.261381468597"/>
    <n v="1.06331706952422"/>
    <n v="0"/>
    <n v="0"/>
    <x v="20"/>
    <s v="EOS COIN LONG"/>
    <b v="0"/>
  </r>
  <r>
    <d v="2023-01-31T23:54:17"/>
    <s v="FBLK"/>
    <x v="44"/>
    <s v="ETC"/>
    <n v="5.8799999999999999E-5"/>
    <n v="1.2763692732550699E-3"/>
    <n v="21.706960429507902"/>
    <n v="0"/>
    <x v="3"/>
    <d v="2023-01-31T23:54:17"/>
    <n v="1"/>
    <x v="4"/>
    <n v="1"/>
    <n v="5.8799999999999999E-5"/>
    <n v="1.2763692732550647E-3"/>
    <n v="0"/>
    <s v="COIN"/>
    <s v="LONG"/>
    <s v="COIN LONG"/>
    <n v="1.2763692732550699E-3"/>
    <n v="21.706960429507902"/>
    <n v="0"/>
    <n v="0"/>
    <x v="20"/>
    <s v="ETC COIN LONG"/>
    <b v="0"/>
  </r>
  <r>
    <d v="2023-01-31T23:54:17"/>
    <s v="FBLK"/>
    <x v="44"/>
    <s v="ETH"/>
    <n v="240.74119701999999"/>
    <n v="381944.42503531702"/>
    <n v="1586.5353739334701"/>
    <n v="0"/>
    <x v="3"/>
    <d v="2023-01-31T23:54:17"/>
    <n v="1"/>
    <x v="1"/>
    <n v="1"/>
    <n v="240.74119701999999"/>
    <n v="381944.42503531685"/>
    <n v="0"/>
    <s v="COIN"/>
    <s v="LONG"/>
    <s v="COIN LONG"/>
    <n v="381944.42503531702"/>
    <n v="1586.5353739334701"/>
    <n v="0"/>
    <n v="0"/>
    <x v="20"/>
    <s v="ETH COIN LONG"/>
    <b v="0"/>
  </r>
  <r>
    <d v="2023-01-31T23:54:17"/>
    <s v="FBLK"/>
    <x v="44"/>
    <s v="ETHW"/>
    <n v="1268.1820227400001"/>
    <n v="4789.36400693019"/>
    <n v="3.7765588228276701"/>
    <n v="0"/>
    <x v="3"/>
    <d v="2023-01-31T23:54:17"/>
    <n v="1"/>
    <x v="43"/>
    <n v="1"/>
    <n v="1268.1820227400001"/>
    <n v="4789.3640069301882"/>
    <n v="0"/>
    <s v="COIN"/>
    <s v="LONG"/>
    <s v="COIN LONG"/>
    <n v="4789.36400693019"/>
    <n v="3.7765588228276701"/>
    <n v="0"/>
    <n v="0"/>
    <x v="20"/>
    <s v="ETHW COIN LONG"/>
    <b v="0"/>
  </r>
  <r>
    <d v="2023-01-31T23:54:17"/>
    <s v="FBLK"/>
    <x v="44"/>
    <s v="EUROC"/>
    <n v="235746.127034"/>
    <n v="256610.600230465"/>
    <n v="1.0885039913867001"/>
    <n v="0"/>
    <x v="3"/>
    <d v="2023-01-31T23:54:17"/>
    <n v="1"/>
    <x v="107"/>
    <n v="1"/>
    <n v="235746.127034"/>
    <n v="256610.60023046503"/>
    <n v="0"/>
    <s v="COIN"/>
    <s v="LONG"/>
    <s v="COIN LONG"/>
    <n v="256610.600230465"/>
    <n v="1.0885039913867001"/>
    <n v="0"/>
    <n v="0"/>
    <x v="20"/>
    <s v="EUROC COIN LONG"/>
    <b v="0"/>
  </r>
  <r>
    <d v="2023-01-31T23:54:17"/>
    <s v="FBLK"/>
    <x v="44"/>
    <s v="FTM"/>
    <n v="14060.0756406699"/>
    <n v="7565.6443514308703"/>
    <n v="0.538094142932388"/>
    <n v="0"/>
    <x v="3"/>
    <d v="2023-01-31T23:54:17"/>
    <n v="1"/>
    <x v="27"/>
    <n v="1"/>
    <n v="14060.0756406699"/>
    <n v="7565.6443514308157"/>
    <n v="0"/>
    <s v="COIN"/>
    <s v="LONG"/>
    <s v="COIN LONG"/>
    <n v="7565.6443514308703"/>
    <n v="0.538094142932388"/>
    <n v="0"/>
    <n v="0"/>
    <x v="20"/>
    <s v="FTM COIN LONG"/>
    <b v="0"/>
  </r>
  <r>
    <d v="2023-01-31T23:54:17"/>
    <s v="FBLK"/>
    <x v="44"/>
    <s v="FTT"/>
    <n v="2.53888889"/>
    <n v="4.8467620233498403"/>
    <n v="1.9090091112060601"/>
    <n v="0"/>
    <x v="3"/>
    <d v="2023-01-31T23:54:17"/>
    <n v="1"/>
    <x v="108"/>
    <n v="1"/>
    <n v="2.53888889"/>
    <n v="4.8467620233498403"/>
    <n v="0"/>
    <s v="COIN"/>
    <s v="LONG"/>
    <s v="COIN LONG"/>
    <n v="4.8467620233498403"/>
    <n v="1.9090091112060601"/>
    <n v="0"/>
    <n v="0"/>
    <x v="20"/>
    <s v="FTT COIN LONG"/>
    <b v="0"/>
  </r>
  <r>
    <d v="2023-01-31T23:54:17"/>
    <s v="FBLK"/>
    <x v="44"/>
    <s v="GRT"/>
    <n v="4172.2821614699997"/>
    <n v="370.60222012757299"/>
    <n v="8.8824821952358399E-2"/>
    <n v="0"/>
    <x v="3"/>
    <d v="2023-01-31T23:54:17"/>
    <n v="1"/>
    <x v="28"/>
    <n v="1"/>
    <n v="4172.2821614699997"/>
    <n v="370.60222012757339"/>
    <n v="0"/>
    <s v="COIN"/>
    <s v="LONG"/>
    <s v="COIN LONG"/>
    <n v="370.60222012757299"/>
    <n v="8.8824821952358399E-2"/>
    <n v="0"/>
    <n v="0"/>
    <x v="20"/>
    <s v="GRT COIN LONG"/>
    <b v="0"/>
  </r>
  <r>
    <d v="2023-01-31T23:54:17"/>
    <s v="FBLK"/>
    <x v="44"/>
    <s v="HBAR"/>
    <n v="42632.208708869999"/>
    <n v="2753.0653691908201"/>
    <n v="6.4577122616169505E-2"/>
    <n v="0"/>
    <x v="3"/>
    <d v="2023-01-31T23:54:17"/>
    <n v="1"/>
    <x v="29"/>
    <n v="1"/>
    <n v="42632.208708869999"/>
    <n v="2753.0653691908274"/>
    <n v="0"/>
    <s v="COIN"/>
    <s v="LONG"/>
    <s v="COIN LONG"/>
    <n v="2753.0653691908201"/>
    <n v="6.4577122616169505E-2"/>
    <n v="0"/>
    <n v="0"/>
    <x v="20"/>
    <s v="HBAR COIN LONG"/>
    <b v="0"/>
  </r>
  <r>
    <d v="2023-01-31T23:54:17"/>
    <s v="FBLK"/>
    <x v="44"/>
    <s v="KSM"/>
    <n v="9.2269799999999992E-3"/>
    <n v="0.32633042450924399"/>
    <n v="35.366980800786799"/>
    <n v="0"/>
    <x v="3"/>
    <d v="2023-01-31T23:54:17"/>
    <n v="1"/>
    <x v="115"/>
    <n v="1"/>
    <n v="9.2269799999999992E-3"/>
    <n v="0.32633042450924377"/>
    <n v="0"/>
    <s v="COIN"/>
    <s v="LONG"/>
    <s v="COIN LONG"/>
    <n v="0.32633042450924399"/>
    <n v="35.366980800786799"/>
    <n v="0"/>
    <n v="0"/>
    <x v="20"/>
    <s v="KSM COIN LONG"/>
    <b v="0"/>
  </r>
  <r>
    <d v="2023-01-31T23:54:17"/>
    <s v="FBLK"/>
    <x v="44"/>
    <s v="LINK"/>
    <n v="4419.0977655899997"/>
    <n v="30722.929576438"/>
    <n v="6.95230818735602"/>
    <n v="0"/>
    <x v="3"/>
    <d v="2023-01-31T23:54:17"/>
    <n v="1"/>
    <x v="13"/>
    <n v="1"/>
    <n v="4419.0977655899997"/>
    <n v="30722.929576438048"/>
    <n v="0"/>
    <s v="COIN"/>
    <s v="LONG"/>
    <s v="COIN LONG"/>
    <n v="30722.929576438"/>
    <n v="6.95230818735602"/>
    <n v="0"/>
    <n v="0"/>
    <x v="20"/>
    <s v="LINK COIN LONG"/>
    <b v="0"/>
  </r>
  <r>
    <d v="2023-01-31T23:54:17"/>
    <s v="FBLK"/>
    <x v="44"/>
    <s v="LTC"/>
    <n v="428.31300443999999"/>
    <n v="40393.391503489504"/>
    <n v="94.308113656978804"/>
    <n v="0"/>
    <x v="3"/>
    <d v="2023-01-31T23:54:17"/>
    <n v="1"/>
    <x v="6"/>
    <n v="1"/>
    <n v="428.31300443999999"/>
    <n v="40393.391503489584"/>
    <n v="0"/>
    <s v="COIN"/>
    <s v="LONG"/>
    <s v="COIN LONG"/>
    <n v="40393.391503489504"/>
    <n v="94.308113656978804"/>
    <n v="0"/>
    <n v="0"/>
    <x v="20"/>
    <s v="LTC COIN LONG"/>
    <b v="0"/>
  </r>
  <r>
    <d v="2023-01-31T23:54:17"/>
    <s v="FBLK"/>
    <x v="44"/>
    <s v="MANA"/>
    <n v="11617.618153989901"/>
    <n v="8721.7868650156397"/>
    <n v="0.75073795242789898"/>
    <n v="0"/>
    <x v="3"/>
    <d v="2023-01-31T23:54:17"/>
    <n v="1"/>
    <x v="30"/>
    <n v="1"/>
    <n v="11617.618153989901"/>
    <n v="8721.7868650155651"/>
    <n v="0"/>
    <s v="COIN"/>
    <s v="LONG"/>
    <s v="COIN LONG"/>
    <n v="8721.7868650156397"/>
    <n v="0.75073795242789898"/>
    <n v="0"/>
    <n v="0"/>
    <x v="20"/>
    <s v="MANA COIN LONG"/>
    <b v="0"/>
  </r>
  <r>
    <d v="2023-01-31T23:54:17"/>
    <s v="FBLK"/>
    <x v="44"/>
    <s v="MATIC"/>
    <n v="1679.3282013"/>
    <n v="1866.2920961114301"/>
    <n v="1.1113325523067501"/>
    <n v="0"/>
    <x v="3"/>
    <d v="2023-01-31T23:54:17"/>
    <n v="1"/>
    <x v="31"/>
    <n v="1"/>
    <n v="1679.3282013"/>
    <n v="1866.2920961114328"/>
    <n v="0"/>
    <s v="COIN"/>
    <s v="LONG"/>
    <s v="COIN LONG"/>
    <n v="1866.2920961114301"/>
    <n v="1.1113325523067501"/>
    <n v="0"/>
    <n v="0"/>
    <x v="20"/>
    <s v="MATIC COIN LONG"/>
    <b v="0"/>
  </r>
  <r>
    <d v="2023-01-31T23:54:17"/>
    <s v="FBLK"/>
    <x v="44"/>
    <s v="MKR"/>
    <n v="8.6649163700000003"/>
    <n v="5677.2874166596202"/>
    <n v="655.20394822456001"/>
    <n v="0"/>
    <x v="3"/>
    <d v="2023-01-31T23:54:17"/>
    <n v="1"/>
    <x v="7"/>
    <n v="1"/>
    <n v="8.6649163700000003"/>
    <n v="5677.287416659623"/>
    <n v="0"/>
    <s v="COIN"/>
    <s v="LONG"/>
    <s v="COIN LONG"/>
    <n v="5677.2874166596202"/>
    <n v="655.20394822456001"/>
    <n v="0"/>
    <n v="0"/>
    <x v="20"/>
    <s v="MKR COIN LONG"/>
    <b v="0"/>
  </r>
  <r>
    <d v="2023-01-31T23:54:17"/>
    <s v="FBLK"/>
    <x v="44"/>
    <s v="OMG"/>
    <n v="478.42099999999999"/>
    <n v="669.75535308859799"/>
    <n v="1.3999288348308201"/>
    <n v="0"/>
    <x v="3"/>
    <d v="2023-01-31T23:54:17"/>
    <n v="1"/>
    <x v="8"/>
    <n v="1"/>
    <n v="478.42099999999999"/>
    <n v="669.75535308859571"/>
    <n v="0"/>
    <s v="COIN"/>
    <s v="LONG"/>
    <s v="COIN LONG"/>
    <n v="669.75535308859799"/>
    <n v="1.3999288348308201"/>
    <n v="0"/>
    <n v="0"/>
    <x v="20"/>
    <s v="OMG COIN LONG"/>
    <b v="0"/>
  </r>
  <r>
    <d v="2023-01-31T23:54:17"/>
    <s v="FBLK"/>
    <x v="44"/>
    <s v="OXT"/>
    <n v="637715.31955742999"/>
    <n v="61293.468902272798"/>
    <n v="9.6114154737273694E-2"/>
    <n v="0"/>
    <x v="3"/>
    <d v="2023-01-31T23:54:17"/>
    <n v="1"/>
    <x v="32"/>
    <n v="1"/>
    <n v="637715.31955742999"/>
    <n v="61293.468902272769"/>
    <n v="0"/>
    <s v="COIN"/>
    <s v="LONG"/>
    <s v="COIN LONG"/>
    <n v="61293.468902272798"/>
    <n v="9.6114154737273694E-2"/>
    <n v="0"/>
    <n v="0"/>
    <x v="20"/>
    <s v="OXT COIN LONG"/>
    <b v="0"/>
  </r>
  <r>
    <d v="2023-01-31T23:54:17"/>
    <s v="FBLK"/>
    <x v="44"/>
    <s v="SHIB"/>
    <n v="396157538.07350999"/>
    <n v="4680.2991157661199"/>
    <n v="1.18142371808097E-5"/>
    <n v="0"/>
    <x v="3"/>
    <d v="2023-01-31T23:54:17"/>
    <n v="1"/>
    <x v="33"/>
    <n v="1"/>
    <n v="396157538.07350999"/>
    <n v="4680.2991157660963"/>
    <n v="0"/>
    <s v="COIN"/>
    <s v="LONG"/>
    <s v="COIN LONG"/>
    <n v="4680.2991157661199"/>
    <n v="1.18142371808097E-5"/>
    <n v="0"/>
    <n v="0"/>
    <x v="20"/>
    <s v="SHIB COIN LONG"/>
    <b v="0"/>
  </r>
  <r>
    <d v="2023-01-31T23:54:17"/>
    <s v="FBLK"/>
    <x v="44"/>
    <s v="SOL"/>
    <n v="30.23117474"/>
    <n v="724.11362763910904"/>
    <n v="23.9525467953783"/>
    <n v="0"/>
    <x v="3"/>
    <d v="2023-01-31T23:54:17"/>
    <n v="1"/>
    <x v="34"/>
    <n v="1"/>
    <n v="30.23117474"/>
    <n v="724.11362763910847"/>
    <n v="0"/>
    <s v="COIN"/>
    <s v="LONG"/>
    <s v="COIN LONG"/>
    <n v="724.11362763910904"/>
    <n v="23.9525467953783"/>
    <n v="0"/>
    <n v="0"/>
    <x v="20"/>
    <s v="SOL COIN LONG"/>
    <b v="0"/>
  </r>
  <r>
    <d v="2023-01-31T23:54:17"/>
    <s v="FBLK"/>
    <x v="44"/>
    <s v="SUSHI"/>
    <n v="97.450451490000006"/>
    <n v="123.192569184357"/>
    <n v="1.26415596131946"/>
    <n v="0"/>
    <x v="3"/>
    <d v="2023-01-31T23:54:17"/>
    <n v="1"/>
    <x v="35"/>
    <n v="1"/>
    <n v="97.450451490000006"/>
    <n v="123.19256918435636"/>
    <n v="0"/>
    <s v="COIN"/>
    <s v="LONG"/>
    <s v="COIN LONG"/>
    <n v="123.192569184357"/>
    <n v="1.26415596131946"/>
    <n v="0"/>
    <n v="0"/>
    <x v="20"/>
    <s v="SUSHI COIN LONG"/>
    <b v="0"/>
  </r>
  <r>
    <d v="2023-01-31T23:54:17"/>
    <s v="FBLK"/>
    <x v="44"/>
    <s v="UNI"/>
    <n v="671.01569075999998"/>
    <n v="4407.25154661953"/>
    <n v="6.5680305353632402"/>
    <n v="0"/>
    <x v="3"/>
    <d v="2023-01-31T23:54:17"/>
    <n v="1"/>
    <x v="37"/>
    <n v="1"/>
    <n v="671.01569075999998"/>
    <n v="4407.2515466195373"/>
    <n v="0"/>
    <s v="COIN"/>
    <s v="LONG"/>
    <s v="COIN LONG"/>
    <n v="4407.25154661953"/>
    <n v="6.5680305353632402"/>
    <n v="0"/>
    <n v="0"/>
    <x v="20"/>
    <s v="UNI COIN LONG"/>
    <b v="0"/>
  </r>
  <r>
    <d v="2023-01-31T23:54:17"/>
    <s v="FBLK"/>
    <x v="44"/>
    <s v="USDC"/>
    <n v="1992778.025619"/>
    <n v="1992893.73800303"/>
    <n v="1.0000580658671201"/>
    <n v="0"/>
    <x v="3"/>
    <d v="2023-01-31T23:54:17"/>
    <n v="1"/>
    <x v="48"/>
    <n v="1"/>
    <n v="1992778.025619"/>
    <n v="1992893.7380030353"/>
    <n v="0"/>
    <s v="COIN"/>
    <s v="LONG"/>
    <s v="COIN LONG"/>
    <n v="1992893.73800303"/>
    <n v="1.0000580658671201"/>
    <n v="0"/>
    <n v="0"/>
    <x v="20"/>
    <s v="USDC COIN LONG"/>
    <b v="0"/>
  </r>
  <r>
    <d v="2023-01-31T23:54:17"/>
    <s v="FBLK"/>
    <x v="44"/>
    <s v="USDT"/>
    <n v="857544.6727"/>
    <n v="857644.80167583202"/>
    <n v="1.00011676240202"/>
    <n v="0"/>
    <x v="3"/>
    <d v="2023-01-31T23:54:17"/>
    <n v="1"/>
    <x v="38"/>
    <n v="1"/>
    <n v="857544.6727"/>
    <n v="857644.80167582387"/>
    <n v="0"/>
    <s v="COIN"/>
    <s v="LONG"/>
    <s v="COIN LONG"/>
    <n v="857644.80167583202"/>
    <n v="1.00011676240202"/>
    <n v="0"/>
    <n v="0"/>
    <x v="20"/>
    <s v="USDT COIN LONG"/>
    <b v="0"/>
  </r>
  <r>
    <d v="2023-01-31T23:54:17"/>
    <s v="FBLK"/>
    <x v="44"/>
    <s v="XLM"/>
    <n v="2180.0091047999999"/>
    <n v="197.82913288562199"/>
    <n v="9.0746929657329001E-2"/>
    <n v="0"/>
    <x v="3"/>
    <d v="2023-01-31T23:54:17"/>
    <n v="1"/>
    <x v="39"/>
    <n v="1"/>
    <n v="2180.0091047999999"/>
    <n v="197.82913288562236"/>
    <n v="0"/>
    <s v="COIN"/>
    <s v="LONG"/>
    <s v="COIN LONG"/>
    <n v="197.82913288562199"/>
    <n v="9.0746929657329001E-2"/>
    <n v="0"/>
    <n v="0"/>
    <x v="20"/>
    <s v="XLM COIN LONG"/>
    <b v="0"/>
  </r>
  <r>
    <d v="2023-01-31T23:54:17"/>
    <s v="FBLK"/>
    <x v="44"/>
    <s v="XRP"/>
    <n v="283.58991600000002"/>
    <n v="115.24775079531"/>
    <n v="0.40638874760028598"/>
    <n v="0"/>
    <x v="3"/>
    <d v="2023-01-31T23:54:17"/>
    <n v="1"/>
    <x v="40"/>
    <n v="1"/>
    <n v="283.58991600000002"/>
    <n v="115.24775079531031"/>
    <n v="0"/>
    <s v="COIN"/>
    <s v="LONG"/>
    <s v="COIN LONG"/>
    <n v="115.24775079531"/>
    <n v="0.40638874760028598"/>
    <n v="0"/>
    <n v="0"/>
    <x v="20"/>
    <s v="XRP COIN LONG"/>
    <b v="0"/>
  </r>
  <r>
    <d v="2023-01-31T23:54:17"/>
    <s v="FBLK"/>
    <x v="44"/>
    <s v="XTZ"/>
    <n v="2032.100966"/>
    <n v="2156.85097481495"/>
    <n v="1.06138967054403"/>
    <n v="0"/>
    <x v="3"/>
    <d v="2023-01-31T23:54:17"/>
    <n v="1"/>
    <x v="41"/>
    <n v="1"/>
    <n v="2032.100966"/>
    <n v="2156.8509748149449"/>
    <n v="0"/>
    <s v="COIN"/>
    <s v="LONG"/>
    <s v="COIN LONG"/>
    <n v="2156.85097481495"/>
    <n v="1.06138967054403"/>
    <n v="0"/>
    <n v="0"/>
    <x v="20"/>
    <s v="XTZ COIN LONG"/>
    <b v="0"/>
  </r>
  <r>
    <d v="2023-01-31T23:54:17"/>
    <s v="FBLK"/>
    <x v="44"/>
    <s v="YFI"/>
    <n v="7.2186000000000004E-3"/>
    <n v="52.174536703583698"/>
    <n v="7227.7916359936398"/>
    <n v="0"/>
    <x v="3"/>
    <d v="2023-01-31T23:54:17"/>
    <n v="1"/>
    <x v="9"/>
    <n v="1"/>
    <n v="7.2186000000000004E-3"/>
    <n v="52.174536703583691"/>
    <n v="0"/>
    <s v="COIN"/>
    <s v="LONG"/>
    <s v="COIN LONG"/>
    <n v="52.174536703583698"/>
    <n v="7227.7916359936398"/>
    <n v="0"/>
    <n v="0"/>
    <x v="20"/>
    <s v="YFI COIN LONG"/>
    <b v="0"/>
  </r>
  <r>
    <d v="2023-02-01T00:00:00"/>
    <s v="BINANCE"/>
    <x v="45"/>
    <s v="AAVE"/>
    <n v="-1285.2"/>
    <n v="-106695.894926397"/>
    <n v="83.018903615310805"/>
    <n v="0"/>
    <x v="5"/>
    <d v="2023-02-01T00:00:00"/>
    <n v="1"/>
    <x v="15"/>
    <n v="1"/>
    <n v="-1285.2"/>
    <n v="-106695.89492639745"/>
    <n v="0"/>
    <s v="COIN"/>
    <s v="SHORT"/>
    <s v="COIN SHORT"/>
    <n v="-106695.894926397"/>
    <n v="83.018903615310805"/>
    <n v="0"/>
    <n v="0"/>
    <x v="0"/>
    <s v="AAVE COIN SHORT"/>
    <b v="1"/>
  </r>
  <r>
    <d v="2023-02-01T00:00:00"/>
    <s v="BINANCE"/>
    <x v="45"/>
    <s v="ADA"/>
    <n v="-450000"/>
    <n v="-175916.62283480799"/>
    <n v="0.39092582852179703"/>
    <n v="0"/>
    <x v="5"/>
    <d v="2023-02-01T00:00:00"/>
    <n v="1"/>
    <x v="16"/>
    <n v="1"/>
    <n v="-450000"/>
    <n v="-175916.62283480866"/>
    <n v="0"/>
    <s v="COIN"/>
    <s v="SHORT"/>
    <s v="COIN SHORT"/>
    <n v="-175916.62283480799"/>
    <n v="0.39092582852179703"/>
    <n v="0"/>
    <n v="0"/>
    <x v="0"/>
    <s v="ADA COIN SHORT"/>
    <b v="1"/>
  </r>
  <r>
    <d v="2023-02-01T00:00:00"/>
    <s v="BINANCE"/>
    <x v="45"/>
    <s v="ALGO"/>
    <n v="-244800"/>
    <n v="-59292.002379854799"/>
    <n v="0.24220589207457"/>
    <n v="0"/>
    <x v="5"/>
    <d v="2023-02-01T00:00:00"/>
    <n v="1"/>
    <x v="17"/>
    <n v="1"/>
    <n v="-244800"/>
    <n v="-59292.002379854734"/>
    <n v="0"/>
    <s v="COIN"/>
    <s v="SHORT"/>
    <s v="COIN SHORT"/>
    <n v="-59292.002379854799"/>
    <n v="0.24220589207457"/>
    <n v="0"/>
    <n v="0"/>
    <x v="0"/>
    <s v="ALGO COIN SHORT"/>
    <b v="1"/>
  </r>
  <r>
    <d v="2023-02-01T00:00:00"/>
    <s v="BINANCE"/>
    <x v="45"/>
    <s v="AVAX"/>
    <n v="-6000"/>
    <n v="-119066.99271219601"/>
    <n v="19.844498785366"/>
    <n v="0"/>
    <x v="5"/>
    <d v="2023-02-01T00:00:00"/>
    <n v="1"/>
    <x v="11"/>
    <n v="1"/>
    <n v="-6000"/>
    <n v="-119066.99271219599"/>
    <n v="0"/>
    <s v="COIN"/>
    <s v="SHORT"/>
    <s v="COIN SHORT"/>
    <n v="-119066.99271219601"/>
    <n v="19.844498785366"/>
    <n v="0"/>
    <n v="0"/>
    <x v="0"/>
    <s v="AVAX COIN SHORT"/>
    <b v="1"/>
  </r>
  <r>
    <d v="2023-02-01T00:00:00"/>
    <s v="BINANCE"/>
    <x v="45"/>
    <s v="BAT"/>
    <n v="-200000"/>
    <n v="-50558.6662506168"/>
    <n v="0.25279333125308401"/>
    <n v="0"/>
    <x v="5"/>
    <d v="2023-02-01T00:00:00"/>
    <n v="1"/>
    <x v="18"/>
    <n v="1"/>
    <n v="-200000"/>
    <n v="-50558.6662506168"/>
    <n v="0"/>
    <s v="COIN"/>
    <s v="SHORT"/>
    <s v="COIN SHORT"/>
    <n v="-50558.6662506168"/>
    <n v="0.25279333125308401"/>
    <n v="0"/>
    <n v="0"/>
    <x v="0"/>
    <s v="BAT COIN SHORT"/>
    <b v="1"/>
  </r>
  <r>
    <d v="2023-02-01T00:00:00"/>
    <s v="BINANCE"/>
    <x v="45"/>
    <s v="BCH"/>
    <n v="-90"/>
    <n v="-12005.7057646715"/>
    <n v="133.396730718572"/>
    <n v="0"/>
    <x v="5"/>
    <d v="2023-02-01T00:00:00"/>
    <n v="1"/>
    <x v="3"/>
    <n v="1"/>
    <n v="-90"/>
    <n v="-12005.70576467148"/>
    <n v="0"/>
    <s v="COIN"/>
    <s v="SHORT"/>
    <s v="COIN SHORT"/>
    <n v="-12005.7057646715"/>
    <n v="133.396730718572"/>
    <n v="0"/>
    <n v="0"/>
    <x v="0"/>
    <s v="BCH COIN SHORT"/>
    <b v="1"/>
  </r>
  <r>
    <d v="2023-02-01T00:00:00"/>
    <s v="BINANCE"/>
    <x v="45"/>
    <s v="BUSD"/>
    <n v="-22847208.682522502"/>
    <n v="-22857431.990943901"/>
    <n v="1.00044746422039"/>
    <n v="0"/>
    <x v="5"/>
    <d v="2023-02-01T00:00:00"/>
    <n v="1"/>
    <x v="19"/>
    <n v="1"/>
    <n v="-22847208.682522502"/>
    <n v="-22857431.990943715"/>
    <n v="0"/>
    <s v="COIN"/>
    <s v="SHORT"/>
    <s v="COIN SHORT"/>
    <n v="-22857431.990943901"/>
    <n v="1.00044746422039"/>
    <n v="0"/>
    <n v="0"/>
    <x v="0"/>
    <s v="BUSD COIN SHORT"/>
    <b v="1"/>
  </r>
  <r>
    <d v="2023-02-01T00:00:00"/>
    <s v="BINANCE"/>
    <x v="45"/>
    <s v="COMP"/>
    <n v="-2300"/>
    <n v="-119736.82279209"/>
    <n v="52.059488170474197"/>
    <n v="0"/>
    <x v="5"/>
    <d v="2023-02-01T00:00:00"/>
    <n v="1"/>
    <x v="12"/>
    <n v="1"/>
    <n v="-2300"/>
    <n v="-119736.82279209065"/>
    <n v="0"/>
    <s v="COIN"/>
    <s v="SHORT"/>
    <s v="COIN SHORT"/>
    <n v="-119736.82279209"/>
    <n v="52.059488170474197"/>
    <n v="0"/>
    <n v="0"/>
    <x v="0"/>
    <s v="COMP COIN SHORT"/>
    <b v="1"/>
  </r>
  <r>
    <d v="2023-02-01T00:00:00"/>
    <s v="BINANCE"/>
    <x v="45"/>
    <s v="DASH"/>
    <n v="-1000"/>
    <n v="-60144.8435443165"/>
    <n v="60.144843544316501"/>
    <n v="0"/>
    <x v="5"/>
    <d v="2023-02-01T00:00:00"/>
    <n v="1"/>
    <x v="21"/>
    <n v="1"/>
    <n v="-1000"/>
    <n v="-60144.8435443165"/>
    <n v="0"/>
    <s v="COIN"/>
    <s v="SHORT"/>
    <s v="COIN SHORT"/>
    <n v="-60144.8435443165"/>
    <n v="60.144843544316501"/>
    <n v="0"/>
    <n v="0"/>
    <x v="0"/>
    <s v="DASH COIN SHORT"/>
    <b v="1"/>
  </r>
  <r>
    <d v="2023-02-01T00:00:00"/>
    <s v="BINANCE"/>
    <x v="45"/>
    <s v="DOGE"/>
    <n v="-1100000"/>
    <n v="-105784.071283759"/>
    <n v="9.6167337530690303E-2"/>
    <n v="0"/>
    <x v="5"/>
    <d v="2023-02-01T00:00:00"/>
    <n v="1"/>
    <x v="22"/>
    <n v="1"/>
    <n v="-1100000"/>
    <n v="-105784.07128375933"/>
    <n v="0"/>
    <s v="COIN"/>
    <s v="SHORT"/>
    <s v="COIN SHORT"/>
    <n v="-105784.071283759"/>
    <n v="9.6167337530690303E-2"/>
    <n v="0"/>
    <n v="0"/>
    <x v="0"/>
    <s v="DOGE COIN SHORT"/>
    <b v="1"/>
  </r>
  <r>
    <d v="2023-02-01T00:00:00"/>
    <s v="BINANCE"/>
    <x v="45"/>
    <s v="DOT"/>
    <n v="-15000"/>
    <n v="-93965.537845501196"/>
    <n v="6.2643691897000799"/>
    <n v="0"/>
    <x v="5"/>
    <d v="2023-02-01T00:00:00"/>
    <n v="1"/>
    <x v="23"/>
    <n v="1"/>
    <n v="-15000"/>
    <n v="-93965.537845501196"/>
    <n v="0"/>
    <s v="COIN"/>
    <s v="SHORT"/>
    <s v="COIN SHORT"/>
    <n v="-93965.537845501196"/>
    <n v="6.2643691897000799"/>
    <n v="0"/>
    <n v="0"/>
    <x v="0"/>
    <s v="DOT COIN SHORT"/>
    <b v="1"/>
  </r>
  <r>
    <d v="2023-02-01T00:00:00"/>
    <s v="BINANCE"/>
    <x v="45"/>
    <s v="ENJ"/>
    <n v="-60000"/>
    <n v="-27308.284765593999"/>
    <n v="0.45513807942656698"/>
    <n v="0"/>
    <x v="5"/>
    <d v="2023-02-01T00:00:00"/>
    <n v="1"/>
    <x v="24"/>
    <n v="1"/>
    <n v="-60000"/>
    <n v="-27308.28476559402"/>
    <n v="0"/>
    <s v="COIN"/>
    <s v="SHORT"/>
    <s v="COIN SHORT"/>
    <n v="-27308.284765593999"/>
    <n v="0.45513807942656698"/>
    <n v="0"/>
    <n v="0"/>
    <x v="0"/>
    <s v="ENJ COIN SHORT"/>
    <b v="1"/>
  </r>
  <r>
    <d v="2023-02-01T00:00:00"/>
    <s v="BINANCE"/>
    <x v="45"/>
    <s v="FTM"/>
    <n v="-300000"/>
    <n v="-161428.24287971601"/>
    <n v="0.538094142932388"/>
    <n v="0"/>
    <x v="5"/>
    <d v="2023-02-01T00:00:00"/>
    <n v="1"/>
    <x v="27"/>
    <n v="1"/>
    <n v="-300000"/>
    <n v="-161428.24287971639"/>
    <n v="0"/>
    <s v="COIN"/>
    <s v="SHORT"/>
    <s v="COIN SHORT"/>
    <n v="-161428.24287971601"/>
    <n v="0.538094142932388"/>
    <n v="0"/>
    <n v="0"/>
    <x v="0"/>
    <s v="FTM COIN SHORT"/>
    <b v="1"/>
  </r>
  <r>
    <d v="2023-02-01T00:00:00"/>
    <s v="BINANCE"/>
    <x v="45"/>
    <s v="GRT"/>
    <n v="-240000"/>
    <n v="-21317.957268565999"/>
    <n v="8.8824821952358399E-2"/>
    <n v="0"/>
    <x v="5"/>
    <d v="2023-02-01T00:00:00"/>
    <n v="1"/>
    <x v="28"/>
    <n v="1"/>
    <n v="-240000"/>
    <n v="-21317.957268565991"/>
    <n v="0"/>
    <s v="COIN"/>
    <s v="SHORT"/>
    <s v="COIN SHORT"/>
    <n v="-21317.957268565999"/>
    <n v="8.8824821952358399E-2"/>
    <n v="0"/>
    <n v="0"/>
    <x v="0"/>
    <s v="GRT COIN SHORT"/>
    <b v="1"/>
  </r>
  <r>
    <d v="2023-02-01T00:00:00"/>
    <s v="BINANCE"/>
    <x v="45"/>
    <s v="HBAR"/>
    <n v="-628800"/>
    <n v="-40606.094701047303"/>
    <n v="6.4577122616169505E-2"/>
    <n v="0"/>
    <x v="5"/>
    <d v="2023-02-01T00:00:00"/>
    <n v="1"/>
    <x v="29"/>
    <n v="1"/>
    <n v="-628800"/>
    <n v="-40606.094701047383"/>
    <n v="0"/>
    <s v="COIN"/>
    <s v="SHORT"/>
    <s v="COIN SHORT"/>
    <n v="-40606.094701047303"/>
    <n v="6.4577122616169505E-2"/>
    <n v="0"/>
    <n v="0"/>
    <x v="0"/>
    <s v="HBAR COIN SHORT"/>
    <b v="1"/>
  </r>
  <r>
    <d v="2023-02-01T00:00:00"/>
    <s v="BINANCE"/>
    <x v="45"/>
    <s v="LINK"/>
    <n v="-20262.09"/>
    <n v="-140868.29419994401"/>
    <n v="6.95230818735602"/>
    <n v="0"/>
    <x v="5"/>
    <d v="2023-02-01T00:00:00"/>
    <n v="1"/>
    <x v="13"/>
    <n v="1"/>
    <n v="-20262.09"/>
    <n v="-140868.29419994453"/>
    <n v="0"/>
    <s v="COIN"/>
    <s v="SHORT"/>
    <s v="COIN SHORT"/>
    <n v="-140868.29419994401"/>
    <n v="6.95230818735602"/>
    <n v="0"/>
    <n v="0"/>
    <x v="0"/>
    <s v="LINK COIN SHORT"/>
    <b v="1"/>
  </r>
  <r>
    <d v="2023-02-01T00:00:00"/>
    <s v="BINANCE"/>
    <x v="45"/>
    <s v="LTC"/>
    <n v="-1377.3679999999999"/>
    <n v="-129896.977891485"/>
    <n v="94.308113656978804"/>
    <n v="0"/>
    <x v="5"/>
    <d v="2023-02-01T00:00:00"/>
    <n v="1"/>
    <x v="6"/>
    <n v="1"/>
    <n v="-1377.3679999999999"/>
    <n v="-129896.97789148557"/>
    <n v="0"/>
    <s v="COIN"/>
    <s v="SHORT"/>
    <s v="COIN SHORT"/>
    <n v="-129896.977891485"/>
    <n v="94.308113656978804"/>
    <n v="0"/>
    <n v="0"/>
    <x v="0"/>
    <s v="LTC COIN SHORT"/>
    <b v="1"/>
  </r>
  <r>
    <d v="2023-02-01T00:00:00"/>
    <s v="BINANCE"/>
    <x v="45"/>
    <s v="MANA"/>
    <n v="-90000"/>
    <n v="-67566.415718510805"/>
    <n v="0.75073795242789798"/>
    <n v="0"/>
    <x v="5"/>
    <d v="2023-02-01T00:00:00"/>
    <n v="1"/>
    <x v="30"/>
    <n v="1"/>
    <n v="-90000"/>
    <n v="-67566.415718510907"/>
    <n v="0"/>
    <s v="COIN"/>
    <s v="SHORT"/>
    <s v="COIN SHORT"/>
    <n v="-67566.415718510805"/>
    <n v="0.75073795242789798"/>
    <n v="0"/>
    <n v="0"/>
    <x v="0"/>
    <s v="MANA COIN SHORT"/>
    <b v="1"/>
  </r>
  <r>
    <d v="2023-02-01T00:00:00"/>
    <s v="BINANCE"/>
    <x v="45"/>
    <s v="MATIC"/>
    <n v="-100000"/>
    <n v="-111133.255230675"/>
    <n v="1.1113325523067501"/>
    <n v="0"/>
    <x v="5"/>
    <d v="2023-02-01T00:00:00"/>
    <n v="1"/>
    <x v="31"/>
    <n v="1"/>
    <n v="-100000"/>
    <n v="-111133.25523067501"/>
    <n v="0"/>
    <s v="COIN"/>
    <s v="SHORT"/>
    <s v="COIN SHORT"/>
    <n v="-111133.255230675"/>
    <n v="1.1113325523067501"/>
    <n v="0"/>
    <n v="0"/>
    <x v="0"/>
    <s v="MATIC COIN SHORT"/>
    <b v="1"/>
  </r>
  <r>
    <d v="2023-02-01T00:00:00"/>
    <s v="BINANCE"/>
    <x v="45"/>
    <s v="MKR"/>
    <n v="-14"/>
    <n v="-9172.8552751438492"/>
    <n v="655.20394822456001"/>
    <n v="0"/>
    <x v="5"/>
    <d v="2023-02-01T00:00:00"/>
    <n v="1"/>
    <x v="7"/>
    <n v="1"/>
    <n v="-14"/>
    <n v="-9172.8552751438401"/>
    <n v="0"/>
    <s v="COIN"/>
    <s v="SHORT"/>
    <s v="COIN SHORT"/>
    <n v="-9172.8552751438492"/>
    <n v="655.20394822456001"/>
    <n v="0"/>
    <n v="0"/>
    <x v="0"/>
    <s v="MKR COIN SHORT"/>
    <b v="1"/>
  </r>
  <r>
    <d v="2023-02-01T00:00:00"/>
    <s v="BINANCE"/>
    <x v="45"/>
    <s v="SHIB"/>
    <n v="-6000000000"/>
    <n v="-70885.423084858499"/>
    <n v="1.18142371808097E-5"/>
    <n v="0"/>
    <x v="5"/>
    <d v="2023-02-01T00:00:00"/>
    <n v="1"/>
    <x v="33"/>
    <n v="1"/>
    <n v="-6000000000"/>
    <n v="-70885.423084858194"/>
    <n v="0"/>
    <s v="COIN"/>
    <s v="SHORT"/>
    <s v="COIN SHORT"/>
    <n v="-70885.423084858499"/>
    <n v="1.18142371808097E-5"/>
    <n v="0"/>
    <n v="0"/>
    <x v="0"/>
    <s v="SHIB COIN SHORT"/>
    <b v="1"/>
  </r>
  <r>
    <d v="2023-02-01T00:00:00"/>
    <s v="BINANCE"/>
    <x v="45"/>
    <s v="SOL"/>
    <n v="-8500"/>
    <n v="-203596.64776071499"/>
    <n v="23.9525467953783"/>
    <n v="0"/>
    <x v="5"/>
    <d v="2023-02-01T00:00:00"/>
    <n v="1"/>
    <x v="34"/>
    <n v="1"/>
    <n v="-8500"/>
    <n v="-203596.64776071554"/>
    <n v="0"/>
    <s v="COIN"/>
    <s v="SHORT"/>
    <s v="COIN SHORT"/>
    <n v="-203596.64776071499"/>
    <n v="23.9525467953783"/>
    <n v="0"/>
    <n v="0"/>
    <x v="0"/>
    <s v="SOL COIN SHORT"/>
    <b v="1"/>
  </r>
  <r>
    <d v="2023-02-01T00:00:00"/>
    <s v="BINANCE"/>
    <x v="45"/>
    <s v="SUSHI"/>
    <n v="-43200"/>
    <n v="-54611.537529000998"/>
    <n v="1.26415596131946"/>
    <n v="0"/>
    <x v="5"/>
    <d v="2023-02-01T00:00:00"/>
    <n v="1"/>
    <x v="35"/>
    <n v="1"/>
    <n v="-43200"/>
    <n v="-54611.53752900067"/>
    <n v="0"/>
    <s v="COIN"/>
    <s v="SHORT"/>
    <s v="COIN SHORT"/>
    <n v="-54611.537529000998"/>
    <n v="1.26415596131946"/>
    <n v="0"/>
    <n v="0"/>
    <x v="0"/>
    <s v="SUSHI COIN SHORT"/>
    <b v="1"/>
  </r>
  <r>
    <d v="2023-02-01T00:00:00"/>
    <s v="BINANCE"/>
    <x v="45"/>
    <s v="UNI"/>
    <n v="-12000"/>
    <n v="-78816.366424358901"/>
    <n v="6.5680305353632402"/>
    <n v="0"/>
    <x v="5"/>
    <d v="2023-02-01T00:00:00"/>
    <n v="1"/>
    <x v="37"/>
    <n v="1"/>
    <n v="-12000"/>
    <n v="-78816.366424358886"/>
    <n v="0"/>
    <s v="COIN"/>
    <s v="SHORT"/>
    <s v="COIN SHORT"/>
    <n v="-78816.366424358901"/>
    <n v="6.5680305353632402"/>
    <n v="0"/>
    <n v="0"/>
    <x v="0"/>
    <s v="UNI COIN SHORT"/>
    <b v="1"/>
  </r>
  <r>
    <d v="2023-02-01T00:00:00"/>
    <s v="BINANCE"/>
    <x v="45"/>
    <s v="USDT"/>
    <n v="-1830690.3135923101"/>
    <n v="-1830904.06939069"/>
    <n v="1.00011676240202"/>
    <n v="0"/>
    <x v="5"/>
    <d v="2023-02-01T00:00:00"/>
    <n v="1"/>
    <x v="38"/>
    <n v="1"/>
    <n v="-1830690.3135923101"/>
    <n v="-1830904.0693906797"/>
    <n v="0"/>
    <s v="COIN"/>
    <s v="SHORT"/>
    <s v="COIN SHORT"/>
    <n v="-1830904.06939069"/>
    <n v="1.00011676240202"/>
    <n v="0"/>
    <n v="0"/>
    <x v="0"/>
    <s v="USDT COIN SHORT"/>
    <b v="1"/>
  </r>
  <r>
    <d v="2023-02-01T00:00:00"/>
    <s v="BINANCE"/>
    <x v="45"/>
    <s v="VET"/>
    <n v="-100"/>
    <n v="-2.3152518281941701"/>
    <n v="2.31525182819417E-2"/>
    <n v="0"/>
    <x v="5"/>
    <d v="2023-02-01T00:00:00"/>
    <n v="1"/>
    <x v="132"/>
    <n v="1"/>
    <n v="-100"/>
    <n v="-2.3152518281941701"/>
    <n v="0"/>
    <s v="COIN"/>
    <s v="SHORT"/>
    <s v="COIN SHORT"/>
    <n v="-2.3152518281941701"/>
    <n v="2.31525182819417E-2"/>
    <n v="0"/>
    <n v="0"/>
    <x v="0"/>
    <s v="VET COIN SHORT"/>
    <b v="1"/>
  </r>
  <r>
    <d v="2023-02-01T00:00:00"/>
    <s v="BINANCE"/>
    <x v="45"/>
    <s v="XLM"/>
    <n v="-1000000"/>
    <n v="-90746.929657329005"/>
    <n v="9.0746929657329001E-2"/>
    <n v="0"/>
    <x v="5"/>
    <d v="2023-02-01T00:00:00"/>
    <n v="1"/>
    <x v="39"/>
    <n v="1"/>
    <n v="-1000000"/>
    <n v="-90746.929657329005"/>
    <n v="0"/>
    <s v="COIN"/>
    <s v="SHORT"/>
    <s v="COIN SHORT"/>
    <n v="-90746.929657329005"/>
    <n v="9.0746929657329001E-2"/>
    <n v="0"/>
    <n v="0"/>
    <x v="0"/>
    <s v="XLM COIN SHORT"/>
    <b v="1"/>
  </r>
  <r>
    <d v="2023-02-01T00:00:00"/>
    <s v="BINANCE"/>
    <x v="45"/>
    <s v="XTZ"/>
    <n v="-68160"/>
    <n v="-72344.319944281306"/>
    <n v="1.06138967054403"/>
    <n v="0"/>
    <x v="5"/>
    <d v="2023-02-01T00:00:00"/>
    <n v="1"/>
    <x v="41"/>
    <n v="1"/>
    <n v="-68160"/>
    <n v="-72344.319944281087"/>
    <n v="0"/>
    <s v="COIN"/>
    <s v="SHORT"/>
    <s v="COIN SHORT"/>
    <n v="-72344.319944281306"/>
    <n v="1.06138967054403"/>
    <n v="0"/>
    <n v="0"/>
    <x v="0"/>
    <s v="XTZ COIN SHORT"/>
    <b v="1"/>
  </r>
  <r>
    <d v="2023-02-01T00:00:00"/>
    <s v="DEFI"/>
    <x v="46"/>
    <s v="USDT"/>
    <n v="-10011488.992007"/>
    <n v="-10012657.9575096"/>
    <n v="1.00011676240202"/>
    <n v="0"/>
    <x v="5"/>
    <d v="2023-02-01T00:00:00"/>
    <n v="1"/>
    <x v="38"/>
    <n v="1"/>
    <n v="-10011488.992007"/>
    <n v="-10012657.957509503"/>
    <n v="0"/>
    <s v="COIN"/>
    <s v="SHORT"/>
    <s v="COIN SHORT"/>
    <n v="-10012657.9575096"/>
    <n v="1.00011676240202"/>
    <n v="0"/>
    <n v="0"/>
    <x v="8"/>
    <s v="USDT COIN SHORT"/>
    <b v="0"/>
  </r>
  <r>
    <d v="2023-01-31T00:00:00"/>
    <s v="BULL"/>
    <x v="47"/>
    <s v="BTC"/>
    <n v="-3350"/>
    <n v="-77516601.098206297"/>
    <n v="23139.283909912301"/>
    <n v="0"/>
    <x v="6"/>
    <d v="2023-01-31T00:00:00"/>
    <n v="1"/>
    <x v="0"/>
    <n v="1"/>
    <n v="-3350"/>
    <n v="-77516601.098206207"/>
    <n v="0"/>
    <s v="COIN"/>
    <s v="SHORT"/>
    <s v="COIN SHORT"/>
    <n v="-77516601.098206297"/>
    <n v="23139.283909912301"/>
    <n v="0"/>
    <n v="0"/>
    <x v="14"/>
    <s v="BTC COIN SHORT"/>
    <b v="0"/>
  </r>
  <r>
    <d v="2023-01-31T00:00:00"/>
    <s v="BULL"/>
    <x v="47"/>
    <s v="EOS"/>
    <n v="-4350822.18"/>
    <n v="-4626303.4904586095"/>
    <n v="1.06331706952422"/>
    <n v="0"/>
    <x v="6"/>
    <d v="2023-01-31T00:00:00"/>
    <n v="1"/>
    <x v="5"/>
    <n v="1"/>
    <n v="-4350822.18"/>
    <n v="-4626303.4904585779"/>
    <n v="0"/>
    <s v="COIN"/>
    <s v="SHORT"/>
    <s v="COIN SHORT"/>
    <n v="-4626303.4904586095"/>
    <n v="1.06331706952422"/>
    <n v="0"/>
    <n v="0"/>
    <x v="14"/>
    <s v="EOS COIN SHORT"/>
    <b v="0"/>
  </r>
  <r>
    <d v="2023-01-31T00:00:00"/>
    <s v="BULL"/>
    <x v="47"/>
    <s v="ETH"/>
    <n v="-6499.9949999999999"/>
    <n v="-10312471.9978907"/>
    <n v="1586.5353739334701"/>
    <n v="0"/>
    <x v="6"/>
    <d v="2023-01-31T00:00:00"/>
    <n v="1"/>
    <x v="1"/>
    <n v="1"/>
    <n v="-6499.9949999999999"/>
    <n v="-10312471.997890685"/>
    <n v="0"/>
    <s v="COIN"/>
    <s v="SHORT"/>
    <s v="COIN SHORT"/>
    <n v="-10312471.9978907"/>
    <n v="1586.5353739334701"/>
    <n v="0"/>
    <n v="0"/>
    <x v="14"/>
    <s v="ETH COIN SHORT"/>
    <b v="0"/>
  </r>
  <r>
    <d v="2023-01-31T00:00:00"/>
    <s v="GALAXY"/>
    <x v="35"/>
    <s v="BTC"/>
    <n v="-1340.01684679"/>
    <n v="-31007030.261939298"/>
    <n v="23139.283909912301"/>
    <n v="0"/>
    <x v="7"/>
    <d v="2023-01-31T00:00:00"/>
    <n v="1"/>
    <x v="0"/>
    <n v="1"/>
    <n v="-1340.01684679"/>
    <n v="-31007030.261939265"/>
    <n v="0"/>
    <s v="COIN"/>
    <s v="SHORT"/>
    <s v="COIN SHORT"/>
    <n v="-31007030.261939298"/>
    <n v="23139.283909912301"/>
    <n v="0"/>
    <n v="0"/>
    <x v="14"/>
    <s v="BTC COIN SHORT"/>
    <b v="0"/>
  </r>
  <r>
    <d v="2023-01-31T00:00:00"/>
    <s v="GALAXY"/>
    <x v="35"/>
    <s v="ETH"/>
    <n v="-26855"/>
    <n v="-42606407.4669834"/>
    <n v="1586.5353739334701"/>
    <n v="0"/>
    <x v="7"/>
    <d v="2023-01-31T00:00:00"/>
    <n v="1"/>
    <x v="1"/>
    <n v="1"/>
    <n v="-26855"/>
    <n v="-42606407.466983341"/>
    <n v="0"/>
    <s v="COIN"/>
    <s v="SHORT"/>
    <s v="COIN SHORT"/>
    <n v="-42606407.4669834"/>
    <n v="1586.5353739334701"/>
    <n v="0"/>
    <n v="0"/>
    <x v="14"/>
    <s v="ETH COIN SHORT"/>
    <b v="0"/>
  </r>
  <r>
    <d v="2023-01-31T00:00:00"/>
    <s v="GALAXY"/>
    <x v="35"/>
    <s v="EUROC"/>
    <n v="-15000000"/>
    <n v="-16327559.870800501"/>
    <n v="1.0885039913867001"/>
    <n v="0"/>
    <x v="7"/>
    <d v="2023-01-31T00:00:00"/>
    <n v="1"/>
    <x v="107"/>
    <n v="1"/>
    <n v="-15000000"/>
    <n v="-16327559.870800501"/>
    <n v="0"/>
    <s v="COIN"/>
    <s v="SHORT"/>
    <s v="COIN SHORT"/>
    <n v="-16327559.870800501"/>
    <n v="1.0885039913867001"/>
    <n v="0"/>
    <n v="0"/>
    <x v="14"/>
    <s v="EUROC COIN SHORT"/>
    <b v="0"/>
  </r>
  <r>
    <d v="2023-01-31T00:00:00"/>
    <s v="GALAXY"/>
    <x v="35"/>
    <s v="USD"/>
    <n v="-42800000"/>
    <n v="-42800000"/>
    <n v="1"/>
    <n v="0"/>
    <x v="7"/>
    <d v="2023-01-31T00:00:00"/>
    <n v="1"/>
    <x v="44"/>
    <n v="1"/>
    <n v="-42800000"/>
    <n v="-42800000"/>
    <n v="0"/>
    <s v="CASH"/>
    <s v="SHORT"/>
    <s v="CASH SHORT"/>
    <n v="-42800000"/>
    <n v="1"/>
    <n v="0"/>
    <n v="0"/>
    <x v="14"/>
    <s v="USD CASH SHORT"/>
    <b v="0"/>
  </r>
  <r>
    <d v="2023-01-31T00:00:00"/>
    <s v="GALAXY"/>
    <x v="35"/>
    <s v="USDC"/>
    <n v="-89706000"/>
    <n v="-89711208.856675893"/>
    <n v="1.0000580658671201"/>
    <n v="0"/>
    <x v="7"/>
    <d v="2023-01-31T00:00:00"/>
    <n v="1"/>
    <x v="48"/>
    <n v="1"/>
    <n v="-89706000"/>
    <n v="-89711208.856675878"/>
    <n v="0"/>
    <s v="COIN"/>
    <s v="SHORT"/>
    <s v="COIN SHORT"/>
    <n v="-89711208.856675893"/>
    <n v="1.0000580658671201"/>
    <n v="0"/>
    <n v="0"/>
    <x v="14"/>
    <s v="USDC COIN SHORT"/>
    <b v="0"/>
  </r>
  <r>
    <d v="2023-01-31T00:00:00"/>
    <s v="GALAXY"/>
    <x v="35"/>
    <s v="ZIL"/>
    <n v="-20000000"/>
    <n v="-539054.47309139604"/>
    <n v="2.6952723654569799E-2"/>
    <n v="0"/>
    <x v="7"/>
    <d v="2023-01-31T00:00:00"/>
    <n v="1"/>
    <x v="10"/>
    <n v="1"/>
    <n v="-20000000"/>
    <n v="-539054.47309139604"/>
    <n v="0"/>
    <s v="COIN"/>
    <s v="SHORT"/>
    <s v="COIN SHORT"/>
    <n v="-539054.47309139604"/>
    <n v="2.6952723654569799E-2"/>
    <n v="0"/>
    <n v="0"/>
    <x v="14"/>
    <s v="ZIL COIN SHORT"/>
    <b v="0"/>
  </r>
  <r>
    <d v="2023-01-31T00:00:00"/>
    <s v="HUOBI"/>
    <x v="48"/>
    <s v="BCH"/>
    <n v="-5000"/>
    <n v="-666983.65359286102"/>
    <n v="133.396730718572"/>
    <n v="0"/>
    <x v="6"/>
    <d v="2023-01-31T00:00:00"/>
    <n v="1"/>
    <x v="3"/>
    <n v="1"/>
    <n v="-5000"/>
    <n v="-666983.65359285998"/>
    <n v="0"/>
    <s v="COIN"/>
    <s v="SHORT"/>
    <s v="COIN SHORT"/>
    <n v="-666983.65359286102"/>
    <n v="133.396730718572"/>
    <n v="0"/>
    <n v="0"/>
    <x v="14"/>
    <s v="BCH COIN SHORT"/>
    <b v="0"/>
  </r>
  <r>
    <d v="2023-01-31T00:00:00"/>
    <s v="HUOBI"/>
    <x v="48"/>
    <s v="DOT"/>
    <n v="-40000"/>
    <n v="-250574.76758800299"/>
    <n v="6.2643691897000799"/>
    <n v="0"/>
    <x v="6"/>
    <d v="2023-01-31T00:00:00"/>
    <n v="1"/>
    <x v="23"/>
    <n v="1"/>
    <n v="-40000"/>
    <n v="-250574.76758800319"/>
    <n v="0"/>
    <s v="COIN"/>
    <s v="SHORT"/>
    <s v="COIN SHORT"/>
    <n v="-250574.76758800299"/>
    <n v="6.2643691897000799"/>
    <n v="0"/>
    <n v="0"/>
    <x v="14"/>
    <s v="DOT COIN SHORT"/>
    <b v="0"/>
  </r>
  <r>
    <d v="2023-01-31T00:00:00"/>
    <s v="HUOBI"/>
    <x v="48"/>
    <s v="EOS"/>
    <n v="-160000"/>
    <n v="-170130.731123876"/>
    <n v="1.06331706952422"/>
    <n v="0"/>
    <x v="6"/>
    <d v="2023-01-31T00:00:00"/>
    <n v="1"/>
    <x v="5"/>
    <n v="1"/>
    <n v="-160000"/>
    <n v="-170130.73112387519"/>
    <n v="0"/>
    <s v="COIN"/>
    <s v="SHORT"/>
    <s v="COIN SHORT"/>
    <n v="-170130.731123876"/>
    <n v="1.06331706952422"/>
    <n v="0"/>
    <n v="0"/>
    <x v="14"/>
    <s v="EOS COIN SHORT"/>
    <b v="0"/>
  </r>
  <r>
    <d v="2023-01-31T00:00:00"/>
    <s v="HUOBI"/>
    <x v="48"/>
    <s v="ETC"/>
    <n v="-108000"/>
    <n v="-2344351.72638686"/>
    <n v="21.706960429507902"/>
    <n v="0"/>
    <x v="6"/>
    <d v="2023-01-31T00:00:00"/>
    <n v="1"/>
    <x v="4"/>
    <n v="1"/>
    <n v="-108000"/>
    <n v="-2344351.7263868535"/>
    <n v="0"/>
    <s v="COIN"/>
    <s v="SHORT"/>
    <s v="COIN SHORT"/>
    <n v="-2344351.72638686"/>
    <n v="21.706960429507902"/>
    <n v="0"/>
    <n v="0"/>
    <x v="14"/>
    <s v="ETC COIN SHORT"/>
    <b v="0"/>
  </r>
  <r>
    <d v="2023-01-31T00:00:00"/>
    <s v="HUOBI"/>
    <x v="48"/>
    <s v="ETH"/>
    <n v="-4600"/>
    <n v="-7298062.7200939702"/>
    <n v="1586.5353739334701"/>
    <n v="0"/>
    <x v="6"/>
    <d v="2023-01-31T00:00:00"/>
    <n v="1"/>
    <x v="1"/>
    <n v="1"/>
    <n v="-4600"/>
    <n v="-7298062.7200939618"/>
    <n v="0"/>
    <s v="COIN"/>
    <s v="SHORT"/>
    <s v="COIN SHORT"/>
    <n v="-7298062.7200939702"/>
    <n v="1586.5353739334701"/>
    <n v="0"/>
    <n v="0"/>
    <x v="14"/>
    <s v="ETH COIN SHORT"/>
    <b v="0"/>
  </r>
  <r>
    <d v="2023-01-31T00:00:00"/>
    <s v="HUOBI"/>
    <x v="48"/>
    <s v="LINK"/>
    <n v="-17000"/>
    <n v="-118189.23918505201"/>
    <n v="6.95230818735602"/>
    <n v="0"/>
    <x v="6"/>
    <d v="2023-01-31T00:00:00"/>
    <n v="1"/>
    <x v="13"/>
    <n v="1"/>
    <n v="-17000"/>
    <n v="-118189.23918505234"/>
    <n v="0"/>
    <s v="COIN"/>
    <s v="SHORT"/>
    <s v="COIN SHORT"/>
    <n v="-118189.23918505201"/>
    <n v="6.95230818735602"/>
    <n v="0"/>
    <n v="0"/>
    <x v="14"/>
    <s v="LINK COIN SHORT"/>
    <b v="0"/>
  </r>
  <r>
    <d v="2023-01-31T00:00:00"/>
    <s v="HUOBI"/>
    <x v="48"/>
    <s v="LTC"/>
    <n v="-11800"/>
    <n v="-1112835.7411523401"/>
    <n v="94.308113656978804"/>
    <n v="0"/>
    <x v="6"/>
    <d v="2023-01-31T00:00:00"/>
    <n v="1"/>
    <x v="6"/>
    <n v="1"/>
    <n v="-11800"/>
    <n v="-1112835.7411523499"/>
    <n v="0"/>
    <s v="COIN"/>
    <s v="SHORT"/>
    <s v="COIN SHORT"/>
    <n v="-1112835.7411523401"/>
    <n v="94.308113656978804"/>
    <n v="0"/>
    <n v="0"/>
    <x v="14"/>
    <s v="LTC COIN SHORT"/>
    <b v="0"/>
  </r>
  <r>
    <d v="2023-01-31T00:00:00"/>
    <s v="ORCHID"/>
    <x v="49"/>
    <s v="OXT"/>
    <n v="-2600208"/>
    <n v="-249916.794061097"/>
    <n v="9.6114154737273694E-2"/>
    <n v="0"/>
    <x v="8"/>
    <d v="2023-01-31T00:00:00"/>
    <n v="1"/>
    <x v="32"/>
    <n v="1"/>
    <n v="-2600208"/>
    <n v="-249916.79406109697"/>
    <n v="0"/>
    <s v="COIN"/>
    <s v="SHORT"/>
    <s v="COIN SHORT"/>
    <n v="-249916.794061097"/>
    <n v="9.6114154737273694E-2"/>
    <n v="0"/>
    <n v="0"/>
    <x v="14"/>
    <s v="OXT COIN SHORT"/>
    <b v="0"/>
  </r>
  <r>
    <d v="2023-01-31T00:00:00"/>
    <s v="ORCHID"/>
    <x v="49"/>
    <s v="USDC"/>
    <n v="-1000000"/>
    <n v="-1000058.0658671201"/>
    <n v="1.0000580658671201"/>
    <n v="0"/>
    <x v="8"/>
    <d v="2023-01-31T00:00:00"/>
    <n v="1"/>
    <x v="48"/>
    <n v="1"/>
    <n v="-1000000"/>
    <n v="-1000058.0658671201"/>
    <n v="0"/>
    <s v="COIN"/>
    <s v="SHORT"/>
    <s v="COIN SHORT"/>
    <n v="-1000058.0658671201"/>
    <n v="1.0000580658671201"/>
    <n v="0"/>
    <n v="0"/>
    <x v="14"/>
    <s v="USDC COIN SHORT"/>
    <b v="0"/>
  </r>
  <r>
    <d v="2023-01-31T00:00:00"/>
    <s v="RIPPLE"/>
    <x v="50"/>
    <s v="XRP"/>
    <n v="-201.17"/>
    <n v="-81.753224354749605"/>
    <n v="0.40638874760028598"/>
    <n v="0"/>
    <x v="8"/>
    <d v="2023-01-31T00:00:00"/>
    <n v="1"/>
    <x v="40"/>
    <n v="1"/>
    <n v="-201.17"/>
    <n v="-81.75322435474952"/>
    <n v="0"/>
    <s v="COIN"/>
    <s v="SHORT"/>
    <s v="COIN SHORT"/>
    <n v="-81.753224354749605"/>
    <n v="0.40638874760028598"/>
    <n v="0"/>
    <n v="0"/>
    <x v="14"/>
    <s v="XRP COIN SHORT"/>
    <b v="0"/>
  </r>
  <r>
    <d v="2023-02-01T00:00:00"/>
    <s v="OKEX"/>
    <x v="51"/>
    <s v="BCH"/>
    <n v="-9.4587892399999998"/>
    <n v="-1261.771561172"/>
    <n v="133.396730718572"/>
    <n v="0"/>
    <x v="5"/>
    <d v="2023-02-01T00:00:00"/>
    <n v="1"/>
    <x v="3"/>
    <n v="1"/>
    <n v="-9.4587892399999998"/>
    <n v="-1261.7715611720064"/>
    <n v="0"/>
    <s v="COIN"/>
    <s v="SHORT"/>
    <s v="COIN SHORT"/>
    <n v="-1261.771561172"/>
    <n v="133.396730718572"/>
    <n v="0"/>
    <n v="0"/>
    <x v="3"/>
    <s v="BCH COIN SHORT"/>
    <b v="1"/>
  </r>
  <r>
    <d v="2023-02-01T00:00:00"/>
    <s v="OKEX"/>
    <x v="51"/>
    <s v="FIL"/>
    <n v="-3.6980730000000003E-2"/>
    <n v="-0.193567530311789"/>
    <n v="5.2342809433937401"/>
    <n v="0"/>
    <x v="5"/>
    <d v="2023-02-01T00:00:00"/>
    <n v="1"/>
    <x v="26"/>
    <n v="1"/>
    <n v="-3.6980730000000003E-2"/>
    <n v="-0.19356753031178919"/>
    <n v="0"/>
    <s v="COIN"/>
    <s v="SHORT"/>
    <s v="COIN SHORT"/>
    <n v="-0.193567530311789"/>
    <n v="5.2342809433937401"/>
    <n v="0"/>
    <n v="0"/>
    <x v="3"/>
    <s v="FIL COIN SHORT"/>
    <b v="1"/>
  </r>
  <r>
    <d v="2023-02-01T00:00:00"/>
    <s v="OKEX"/>
    <x v="51"/>
    <s v="LTC"/>
    <n v="-114.61032960999999"/>
    <n v="-10808.6839911236"/>
    <n v="94.308113656978804"/>
    <n v="0"/>
    <x v="5"/>
    <d v="2023-02-01T00:00:00"/>
    <n v="1"/>
    <x v="6"/>
    <n v="1"/>
    <n v="-114.61032960999999"/>
    <n v="-10808.683991123682"/>
    <n v="0"/>
    <s v="COIN"/>
    <s v="SHORT"/>
    <s v="COIN SHORT"/>
    <n v="-10808.6839911236"/>
    <n v="94.308113656978804"/>
    <n v="0"/>
    <n v="0"/>
    <x v="3"/>
    <s v="LTC COIN SHORT"/>
    <b v="1"/>
  </r>
  <r>
    <d v="2023-02-01T00:00:00"/>
    <s v="OKEX"/>
    <x v="51"/>
    <s v="SHIB"/>
    <n v="-10039784957.6553"/>
    <n v="-118612.400734066"/>
    <n v="1.18142371808097E-5"/>
    <n v="0"/>
    <x v="5"/>
    <d v="2023-02-01T00:00:00"/>
    <n v="1"/>
    <x v="33"/>
    <n v="1"/>
    <n v="-10039784957.6553"/>
    <n v="-118612.40073406519"/>
    <n v="0"/>
    <s v="COIN"/>
    <s v="SHORT"/>
    <s v="COIN SHORT"/>
    <n v="-118612.400734066"/>
    <n v="1.18142371808097E-5"/>
    <n v="0"/>
    <n v="0"/>
    <x v="3"/>
    <s v="SHIB COIN SHORT"/>
    <b v="1"/>
  </r>
  <r>
    <d v="2023-02-01T00:00:00"/>
    <s v="WOOX"/>
    <x v="52"/>
    <s v="USDT"/>
    <n v="-2278345.88259074"/>
    <n v="-2278611.9077286399"/>
    <n v="1.00011676240202"/>
    <n v="0"/>
    <x v="5"/>
    <d v="2023-02-01T00:00:00"/>
    <n v="1"/>
    <x v="38"/>
    <n v="1"/>
    <n v="-2278345.88259074"/>
    <n v="-2278611.9077286236"/>
    <n v="0"/>
    <s v="COIN"/>
    <s v="SHORT"/>
    <s v="COIN SHORT"/>
    <n v="-2278611.9077286399"/>
    <n v="1.00011676240202"/>
    <n v="0"/>
    <n v="0"/>
    <x v="19"/>
    <s v="USDT COIN SHORT"/>
    <b v="1"/>
  </r>
  <r>
    <d v="2023-02-01T00:00:00"/>
    <s v="WEDBUSH"/>
    <x v="53"/>
    <s v="USD"/>
    <n v="79941.919999999998"/>
    <n v="79941.919999999998"/>
    <n v="1"/>
    <n v="0"/>
    <x v="9"/>
    <d v="2023-02-01T00:00:00"/>
    <n v="1"/>
    <x v="44"/>
    <n v="1"/>
    <n v="79941.919999999998"/>
    <n v="79941.919999999998"/>
    <n v="0"/>
    <s v="CASH"/>
    <s v="LONG"/>
    <s v="CASH LONG"/>
    <n v="79941.919999999998"/>
    <n v="1"/>
    <n v="0"/>
    <n v="0"/>
    <x v="21"/>
    <s v="USD CASH LONG"/>
    <b v="0"/>
  </r>
  <r>
    <d v="2023-02-01T00:00:00"/>
    <s v="CASH"/>
    <x v="54"/>
    <s v="USD"/>
    <n v="123978.34"/>
    <n v="123978.34"/>
    <n v="1"/>
    <n v="0"/>
    <x v="3"/>
    <d v="2023-02-01T00:00:00"/>
    <n v="1"/>
    <x v="44"/>
    <n v="1"/>
    <n v="123978.34"/>
    <n v="123978.34"/>
    <n v="0"/>
    <s v="CASH"/>
    <s v="LONG"/>
    <s v="CASH LONG"/>
    <n v="123978.34"/>
    <n v="1"/>
    <n v="0"/>
    <n v="0"/>
    <x v="22"/>
    <s v="USD CASH LONG"/>
    <b v="0"/>
  </r>
  <r>
    <d v="2023-02-01T00:00:00"/>
    <s v="ED&amp;F"/>
    <x v="55"/>
    <s v="USD"/>
    <n v="27540980.82"/>
    <n v="27540980.82"/>
    <n v="1"/>
    <n v="0"/>
    <x v="9"/>
    <d v="2023-02-01T00:00:00"/>
    <n v="1"/>
    <x v="44"/>
    <n v="1"/>
    <n v="27540980.82"/>
    <n v="27540980.82"/>
    <n v="0"/>
    <s v="CASH"/>
    <s v="LONG"/>
    <s v="CASH LONG"/>
    <n v="27540980.82"/>
    <n v="1"/>
    <n v="0"/>
    <n v="0"/>
    <x v="4"/>
    <s v="USD CASH LONG"/>
    <b v="1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s v=""/>
    <s v=""/>
    <s v=""/>
    <s v=""/>
    <s v=""/>
    <s v=""/>
    <s v=""/>
    <s v=""/>
    <s v=""/>
    <s v=""/>
    <s v=""/>
    <x v="23"/>
    <s v=""/>
    <s v=""/>
  </r>
  <r>
    <m/>
    <m/>
    <x v="56"/>
    <m/>
    <m/>
    <m/>
    <m/>
    <m/>
    <x v="10"/>
    <m/>
    <m/>
    <x v="140"/>
    <m/>
    <m/>
    <m/>
    <m/>
    <m/>
    <m/>
    <m/>
    <m/>
    <m/>
    <m/>
    <m/>
    <x v="24"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x v="0"/>
    <x v="0"/>
    <x v="0"/>
    <n v="132652"/>
    <n v="13265200"/>
    <n v="22972.9"/>
    <n v="-1.2650673400000001"/>
    <x v="0"/>
    <d v="2099-12-31T08:00:00"/>
    <n v="0"/>
    <x v="0"/>
    <n v="100"/>
    <n v="577.42818712482961"/>
    <n v="13698773.302778659"/>
    <n v="28091.416666666664"/>
    <x v="0"/>
    <x v="0"/>
    <x v="0"/>
    <n v="13265200"/>
    <n v="22972.9"/>
    <n v="0"/>
    <n v="0"/>
    <s v="BINE"/>
    <s v="PERP"/>
  </r>
  <r>
    <x v="0"/>
    <x v="0"/>
    <x v="1"/>
    <n v="892536"/>
    <n v="8925360"/>
    <n v="1574.36"/>
    <n v="-20.37413038"/>
    <x v="0"/>
    <d v="2099-12-31T08:00:00"/>
    <n v="0"/>
    <x v="1"/>
    <n v="10"/>
    <n v="5669.1989125739983"/>
    <n v="9307649.3538875896"/>
    <n v="28091.416666666664"/>
    <x v="0"/>
    <x v="0"/>
    <x v="0"/>
    <n v="8925360"/>
    <n v="1574.36"/>
    <n v="0"/>
    <n v="0"/>
    <s v="BINE"/>
    <s v="PERP"/>
  </r>
  <r>
    <x v="0"/>
    <x v="0"/>
    <x v="2"/>
    <n v="-200943"/>
    <n v="-20094300"/>
    <n v="23178.214225129999"/>
    <n v="-13.24579149"/>
    <x v="1"/>
    <d v="2023-03-31T08:00:00"/>
    <n v="0"/>
    <x v="0"/>
    <n v="100"/>
    <n v="-866.94772102906893"/>
    <n v="-20567268.035307057"/>
    <n v="57.416666666671517"/>
    <x v="1"/>
    <x v="1"/>
    <x v="1"/>
    <n v="-20295243"/>
    <n v="23409.9963673813"/>
    <n v="0.01"/>
    <n v="-200943"/>
    <s v="BINE"/>
    <s v="M2"/>
  </r>
  <r>
    <x v="0"/>
    <x v="0"/>
    <x v="3"/>
    <n v="-23198"/>
    <n v="-2319800"/>
    <n v="23453.729420629999"/>
    <n v="-4.4379705100000004"/>
    <x v="1"/>
    <d v="2023-06-30T08:00:00"/>
    <n v="0"/>
    <x v="0"/>
    <n v="100"/>
    <n v="-98.909642828892459"/>
    <n v="-2346509.5829810798"/>
    <n v="148.41666666667152"/>
    <x v="2"/>
    <x v="1"/>
    <x v="2"/>
    <n v="-2342998"/>
    <n v="23688.2667148363"/>
    <n v="0.01"/>
    <n v="-23198"/>
    <s v="BINE"/>
    <s v="M5"/>
  </r>
  <r>
    <x v="0"/>
    <x v="0"/>
    <x v="4"/>
    <n v="-1020935"/>
    <n v="-10209350"/>
    <n v="1588.01316367"/>
    <n v="85.578472399999995"/>
    <x v="1"/>
    <d v="2023-03-31T08:00:00"/>
    <n v="0"/>
    <x v="1"/>
    <n v="10"/>
    <n v="-6429.0084198077675"/>
    <n v="-10555099.051480068"/>
    <n v="57.416666666671517"/>
    <x v="1"/>
    <x v="1"/>
    <x v="1"/>
    <n v="-10311443.5"/>
    <n v="1603.8932953067001"/>
    <n v="0.01"/>
    <n v="-102093.5"/>
    <s v="BINE"/>
    <s v="M2"/>
  </r>
  <r>
    <x v="0"/>
    <x v="1"/>
    <x v="5"/>
    <n v="5965"/>
    <n v="61165.688485699997"/>
    <n v="10.25409698"/>
    <n v="-6680.1012598999996"/>
    <x v="0"/>
    <d v="2099-12-31T08:00:00"/>
    <n v="1"/>
    <x v="2"/>
    <n v="1"/>
    <n v="5965"/>
    <n v="61165.688485699997"/>
    <n v="28091.416666666664"/>
    <x v="0"/>
    <x v="0"/>
    <x v="0"/>
    <n v="61165.688485699997"/>
    <n v="10.25409698"/>
    <n v="0"/>
    <n v="0"/>
    <s v="BINE"/>
    <s v="PERP"/>
  </r>
  <r>
    <x v="0"/>
    <x v="1"/>
    <x v="6"/>
    <n v="1679.932"/>
    <n v="218256.76543999999"/>
    <n v="129.91999999999999"/>
    <n v="-6066.2979870199997"/>
    <x v="0"/>
    <d v="2099-12-31T08:00:00"/>
    <n v="1"/>
    <x v="3"/>
    <n v="1"/>
    <n v="1679.932"/>
    <n v="228960.9084893766"/>
    <n v="28091.416666666664"/>
    <x v="0"/>
    <x v="0"/>
    <x v="0"/>
    <n v="218256.76543999999"/>
    <n v="129.91999999999999"/>
    <n v="0"/>
    <n v="0"/>
    <s v="BINE"/>
    <s v="PERP"/>
  </r>
  <r>
    <x v="0"/>
    <x v="1"/>
    <x v="7"/>
    <n v="1959.231"/>
    <n v="44982695.780753799"/>
    <n v="22959.363025980001"/>
    <n v="-91238.186325729999"/>
    <x v="0"/>
    <d v="2099-12-31T08:00:00"/>
    <n v="1"/>
    <x v="0"/>
    <n v="1"/>
    <n v="1959.231"/>
    <n v="46480344.941966288"/>
    <n v="28091.416666666664"/>
    <x v="0"/>
    <x v="0"/>
    <x v="0"/>
    <n v="44982695.780753799"/>
    <n v="22959.363025980001"/>
    <n v="0"/>
    <n v="0"/>
    <s v="BINE"/>
    <s v="PERP"/>
  </r>
  <r>
    <x v="0"/>
    <x v="1"/>
    <x v="8"/>
    <n v="75329.399999999994"/>
    <n v="76609.999800000005"/>
    <n v="1.0169999999999999"/>
    <n v="-211.82551950000001"/>
    <x v="0"/>
    <d v="2099-12-31T08:00:00"/>
    <n v="1"/>
    <x v="4"/>
    <n v="1"/>
    <n v="75329.399999999994"/>
    <n v="81187.35476303233"/>
    <n v="28091.416666666664"/>
    <x v="0"/>
    <x v="0"/>
    <x v="0"/>
    <n v="76609.999800000005"/>
    <n v="1.0169999999999999"/>
    <n v="0"/>
    <n v="0"/>
    <s v="BINE"/>
    <s v="PERP"/>
  </r>
  <r>
    <x v="0"/>
    <x v="1"/>
    <x v="9"/>
    <n v="16572.25"/>
    <n v="349121.113983255"/>
    <n v="21.06660918"/>
    <n v="-5354.2548374300004"/>
    <x v="0"/>
    <d v="2099-12-31T08:00:00"/>
    <n v="1"/>
    <x v="5"/>
    <n v="1"/>
    <n v="16572.25"/>
    <n v="370680.02595052012"/>
    <n v="28091.416666666664"/>
    <x v="0"/>
    <x v="0"/>
    <x v="0"/>
    <n v="349121.113983255"/>
    <n v="21.06660918"/>
    <n v="0"/>
    <n v="0"/>
    <s v="BINE"/>
    <s v="PERP"/>
  </r>
  <r>
    <x v="0"/>
    <x v="1"/>
    <x v="10"/>
    <n v="15308.777"/>
    <n v="24093936.590408999"/>
    <n v="1573.86423425"/>
    <n v="-97642.519536160005"/>
    <x v="0"/>
    <d v="2099-12-31T08:00:00"/>
    <n v="1"/>
    <x v="1"/>
    <n v="1"/>
    <n v="15308.777"/>
    <n v="25133838.228329998"/>
    <n v="28091.416666666664"/>
    <x v="0"/>
    <x v="0"/>
    <x v="0"/>
    <n v="24093936.590408999"/>
    <n v="1573.86423425"/>
    <n v="0"/>
    <n v="0"/>
    <s v="BINE"/>
    <s v="PERP"/>
  </r>
  <r>
    <x v="0"/>
    <x v="1"/>
    <x v="11"/>
    <n v="-1661.931"/>
    <n v="-156203.38544060101"/>
    <n v="93.989091869999996"/>
    <n v="1387.2661565200001"/>
    <x v="0"/>
    <d v="2099-12-31T08:00:00"/>
    <n v="1"/>
    <x v="6"/>
    <n v="1"/>
    <n v="-1661.931"/>
    <n v="-166930.38104706633"/>
    <n v="28091.416666666664"/>
    <x v="0"/>
    <x v="1"/>
    <x v="3"/>
    <n v="-156203.38544060101"/>
    <n v="93.989091869999996"/>
    <n v="0"/>
    <n v="0"/>
    <s v="BINE"/>
    <s v="PERP"/>
  </r>
  <r>
    <x v="0"/>
    <x v="1"/>
    <x v="12"/>
    <n v="-10"/>
    <n v="-6251.6244717"/>
    <n v="625.16244716999995"/>
    <n v="486.11212829999999"/>
    <x v="0"/>
    <d v="2099-12-31T08:00:00"/>
    <n v="1"/>
    <x v="7"/>
    <n v="1"/>
    <n v="-10"/>
    <n v="-6687.4626389904597"/>
    <n v="28091.416666666664"/>
    <x v="0"/>
    <x v="1"/>
    <x v="3"/>
    <n v="-6251.6244717"/>
    <n v="625.16244716999995"/>
    <n v="0"/>
    <n v="0"/>
    <s v="BINE"/>
    <s v="PERP"/>
  </r>
  <r>
    <x v="0"/>
    <x v="1"/>
    <x v="13"/>
    <n v="-28000"/>
    <n v="-37892.512560000003"/>
    <n v="1.3533040199999999"/>
    <n v="-4997.2126399999997"/>
    <x v="0"/>
    <d v="2099-12-31T08:00:00"/>
    <n v="1"/>
    <x v="8"/>
    <n v="1"/>
    <n v="-28000"/>
    <n v="-40764.704848115085"/>
    <n v="28091.416666666664"/>
    <x v="0"/>
    <x v="1"/>
    <x v="3"/>
    <n v="-37892.512560000003"/>
    <n v="1.3533040199999999"/>
    <n v="0"/>
    <n v="0"/>
    <s v="BINE"/>
    <s v="PERP"/>
  </r>
  <r>
    <x v="0"/>
    <x v="1"/>
    <x v="14"/>
    <n v="-3"/>
    <n v="-21109.5530325"/>
    <n v="7036.5176775"/>
    <n v="-1317.3970325099999"/>
    <x v="0"/>
    <d v="2099-12-31T08:00:00"/>
    <n v="1"/>
    <x v="9"/>
    <n v="1"/>
    <n v="-3"/>
    <n v="-22446.962178842608"/>
    <n v="28091.416666666664"/>
    <x v="0"/>
    <x v="1"/>
    <x v="3"/>
    <n v="-21109.5530325"/>
    <n v="7036.5176775"/>
    <n v="0"/>
    <n v="0"/>
    <s v="BINE"/>
    <s v="PERP"/>
  </r>
  <r>
    <x v="0"/>
    <x v="1"/>
    <x v="15"/>
    <n v="-4458754"/>
    <n v="-119185.43719764"/>
    <n v="2.673066E-2"/>
    <n v="778.76597363999997"/>
    <x v="0"/>
    <d v="2099-12-31T08:00:00"/>
    <n v="1"/>
    <x v="10"/>
    <n v="1"/>
    <n v="-4458754"/>
    <n v="-125625.79981897112"/>
    <n v="28091.416666666664"/>
    <x v="0"/>
    <x v="1"/>
    <x v="3"/>
    <n v="-119185.43719764"/>
    <n v="2.673066E-2"/>
    <n v="0"/>
    <n v="0"/>
    <s v="BINE"/>
    <s v="PERP"/>
  </r>
  <r>
    <x v="0"/>
    <x v="1"/>
    <x v="16"/>
    <n v="-16"/>
    <n v="-299.87846528"/>
    <n v="18.74240408"/>
    <n v="-43.436324159999998"/>
    <x v="0"/>
    <d v="2099-12-31T08:00:00"/>
    <n v="1"/>
    <x v="11"/>
    <n v="1"/>
    <n v="-16"/>
    <n v="-335.44582970683359"/>
    <n v="28091.416666666664"/>
    <x v="0"/>
    <x v="1"/>
    <x v="3"/>
    <n v="-299.87846528"/>
    <n v="18.74240408"/>
    <n v="0"/>
    <n v="0"/>
    <s v="BINE"/>
    <s v="PERP"/>
  </r>
  <r>
    <x v="0"/>
    <x v="1"/>
    <x v="17"/>
    <n v="-200.97900000000001"/>
    <n v="-10099.251307500001"/>
    <n v="50.250281409999999"/>
    <n v="-138.21493848"/>
    <x v="0"/>
    <d v="2099-12-31T08:00:00"/>
    <n v="1"/>
    <x v="12"/>
    <n v="1"/>
    <n v="-200.97900000000001"/>
    <n v="-11166.438769219618"/>
    <n v="28091.416666666664"/>
    <x v="0"/>
    <x v="1"/>
    <x v="3"/>
    <n v="-10099.251307500001"/>
    <n v="50.250281409999999"/>
    <n v="0"/>
    <n v="0"/>
    <s v="BINE"/>
    <s v="PERP"/>
  </r>
  <r>
    <x v="0"/>
    <x v="1"/>
    <x v="18"/>
    <n v="-28397.41"/>
    <n v="-191361.28656602799"/>
    <n v="6.7386880199999997"/>
    <n v="4997.7590088799998"/>
    <x v="0"/>
    <d v="2099-12-31T08:00:00"/>
    <n v="1"/>
    <x v="13"/>
    <n v="1"/>
    <n v="-28397.41"/>
    <n v="-204933.4429526554"/>
    <n v="28091.416666666664"/>
    <x v="0"/>
    <x v="1"/>
    <x v="3"/>
    <n v="-191361.28656602799"/>
    <n v="6.7386880199999997"/>
    <n v="0"/>
    <n v="0"/>
    <s v="BINE"/>
    <s v="PERP"/>
  </r>
  <r>
    <x v="0"/>
    <x v="1"/>
    <x v="19"/>
    <n v="-733.95500000000004"/>
    <n v="-17016271.903510801"/>
    <n v="23184.353132699998"/>
    <n v="-766336.55296322005"/>
    <x v="1"/>
    <d v="2023-03-31T08:00:00"/>
    <n v="1"/>
    <x v="0"/>
    <n v="1"/>
    <n v="-733.95500000000004"/>
    <n v="-17412179.356023289"/>
    <n v="57.416666666671517"/>
    <x v="1"/>
    <x v="1"/>
    <x v="1"/>
    <n v="-17186434.622545909"/>
    <n v="23416.196664027"/>
    <n v="0.01"/>
    <n v="-170162.71903510764"/>
    <s v="BINE"/>
    <s v="M2"/>
  </r>
  <r>
    <x v="0"/>
    <x v="1"/>
    <x v="20"/>
    <n v="-12775.772000000001"/>
    <n v="-20303545.7422796"/>
    <n v="1589.2226115399999"/>
    <n v="-556361.10817510996"/>
    <x v="1"/>
    <d v="2023-03-31T08:00:00"/>
    <n v="1"/>
    <x v="1"/>
    <n v="1"/>
    <n v="-12775.772000000001"/>
    <n v="-20975169.126183495"/>
    <n v="57.416666666671517"/>
    <x v="1"/>
    <x v="1"/>
    <x v="1"/>
    <n v="-20506581.199702397"/>
    <n v="1605.1148376553999"/>
    <n v="0.01"/>
    <n v="-203035.45742279664"/>
    <s v="BINE"/>
    <s v="M2"/>
  </r>
  <r>
    <x v="0"/>
    <x v="2"/>
    <x v="7"/>
    <n v="-53.558999999999997"/>
    <n v="-1229737.13773752"/>
    <n v="22960.420055220002"/>
    <n v="5269.5321930500004"/>
    <x v="0"/>
    <d v="2099-12-31T08:00:00"/>
    <n v="1"/>
    <x v="0"/>
    <n v="1"/>
    <n v="-53.558999999999997"/>
    <n v="-1270621.3788709817"/>
    <n v="28091.416666666664"/>
    <x v="0"/>
    <x v="1"/>
    <x v="3"/>
    <n v="-1229737.13773752"/>
    <n v="22960.420055220002"/>
    <n v="0"/>
    <n v="0"/>
    <s v="BINE"/>
    <s v="PERP"/>
  </r>
  <r>
    <x v="1"/>
    <x v="3"/>
    <x v="21"/>
    <n v="-1.4123000000000001"/>
    <n v="-32480.618804492002"/>
    <n v="22998.384765625"/>
    <n v="-4863.0639520000004"/>
    <x v="0"/>
    <d v="2099-12-31T08:00:00"/>
    <n v="1"/>
    <x v="0"/>
    <n v="1"/>
    <n v="-1.4123000000000001"/>
    <n v="-33505.079881616301"/>
    <n v="28091.416666666664"/>
    <x v="0"/>
    <x v="1"/>
    <x v="3"/>
    <n v="-32480.618804492002"/>
    <n v="22998.384765625"/>
    <n v="0"/>
    <n v="0"/>
    <s v="DYDX"/>
    <s v="PERP"/>
  </r>
  <r>
    <x v="1"/>
    <x v="3"/>
    <x v="22"/>
    <n v="-426.6"/>
    <n v="-5951.9230567929999"/>
    <n v="13.951999664000001"/>
    <n v="3405.5263100000002"/>
    <x v="0"/>
    <d v="2099-12-31T08:00:00"/>
    <n v="1"/>
    <x v="14"/>
    <n v="1"/>
    <n v="-426.6"/>
    <n v="-6342.8720189542955"/>
    <n v="28091.416666666664"/>
    <x v="0"/>
    <x v="1"/>
    <x v="3"/>
    <n v="-5951.9230567929999"/>
    <n v="13.951999664000001"/>
    <n v="0"/>
    <n v="0"/>
    <s v="DYDX"/>
    <s v="PERP"/>
  </r>
  <r>
    <x v="2"/>
    <x v="4"/>
    <x v="23"/>
    <n v="-149"/>
    <n v="-1490"/>
    <n v="1575.31"/>
    <n v="-1.9818E-4"/>
    <x v="0"/>
    <d v="2099-12-31T08:00:00"/>
    <n v="0"/>
    <x v="1"/>
    <n v="10"/>
    <n v="-0.94584557960020565"/>
    <n v="-1552.8823619713444"/>
    <n v="28091.416666666664"/>
    <x v="0"/>
    <x v="1"/>
    <x v="3"/>
    <n v="-1490"/>
    <n v="1575.31"/>
    <n v="0"/>
    <n v="0"/>
    <s v="HUBI"/>
    <s v="PERP"/>
  </r>
  <r>
    <x v="3"/>
    <x v="5"/>
    <x v="24"/>
    <n v="66618"/>
    <n v="6661800"/>
    <n v="22997.599999999999"/>
    <n v="0.10518654099999999"/>
    <x v="0"/>
    <d v="2099-12-31T08:00:00"/>
    <n v="0"/>
    <x v="0"/>
    <n v="100"/>
    <n v="289.67370508226946"/>
    <n v="6872152.2540431917"/>
    <n v="28091.416666666664"/>
    <x v="0"/>
    <x v="0"/>
    <x v="0"/>
    <n v="6661800"/>
    <n v="22997.599999999999"/>
    <n v="0"/>
    <n v="0"/>
    <s v="OKEX"/>
    <s v="PERP"/>
  </r>
  <r>
    <x v="3"/>
    <x v="5"/>
    <x v="25"/>
    <n v="261259"/>
    <n v="2612590"/>
    <n v="1576.53"/>
    <n v="-3.2178934240000001"/>
    <x v="0"/>
    <d v="2099-12-31T08:00:00"/>
    <n v="0"/>
    <x v="1"/>
    <n v="10"/>
    <n v="1657.1774720430312"/>
    <n v="2720741.8657912649"/>
    <n v="28091.416666666664"/>
    <x v="0"/>
    <x v="0"/>
    <x v="0"/>
    <n v="2612590"/>
    <n v="1576.53"/>
    <n v="0"/>
    <n v="0"/>
    <s v="OKEX"/>
    <s v="PERP"/>
  </r>
  <r>
    <x v="3"/>
    <x v="5"/>
    <x v="26"/>
    <n v="107733"/>
    <n v="24772340.932294998"/>
    <n v="22994.2"/>
    <n v="-119444.199958433"/>
    <x v="0"/>
    <d v="2099-12-31T08:00:00"/>
    <n v="1"/>
    <x v="0"/>
    <n v="0.01"/>
    <n v="1077.33"/>
    <n v="25558328.760788564"/>
    <n v="28091.416666666664"/>
    <x v="0"/>
    <x v="0"/>
    <x v="0"/>
    <n v="24772340.932294998"/>
    <n v="22994.2"/>
    <n v="0"/>
    <n v="0"/>
    <s v="OKEX"/>
    <s v="PERP"/>
  </r>
  <r>
    <x v="3"/>
    <x v="5"/>
    <x v="27"/>
    <n v="5119"/>
    <n v="52239.394999999997"/>
    <n v="1.0205"/>
    <n v="-128.34537596600001"/>
    <x v="0"/>
    <d v="2099-12-31T08:00:00"/>
    <n v="1"/>
    <x v="4"/>
    <n v="10"/>
    <n v="51190"/>
    <n v="55170.765867239425"/>
    <n v="28091.416666666664"/>
    <x v="0"/>
    <x v="0"/>
    <x v="0"/>
    <n v="52239.394999999997"/>
    <n v="1.0205"/>
    <n v="0"/>
    <n v="0"/>
    <s v="OKEX"/>
    <s v="PERP"/>
  </r>
  <r>
    <x v="3"/>
    <x v="5"/>
    <x v="28"/>
    <n v="99867"/>
    <n v="15748626.6666728"/>
    <n v="1576.96"/>
    <n v="-67118.419137053002"/>
    <x v="0"/>
    <d v="2099-12-31T08:00:00"/>
    <n v="1"/>
    <x v="1"/>
    <n v="0.1"/>
    <n v="9986.7000000000007"/>
    <n v="16396091.094335178"/>
    <n v="28091.416666666664"/>
    <x v="0"/>
    <x v="0"/>
    <x v="0"/>
    <n v="15748626.6666728"/>
    <n v="1576.96"/>
    <n v="0"/>
    <n v="0"/>
    <s v="OKEX"/>
    <s v="PERP"/>
  </r>
  <r>
    <x v="3"/>
    <x v="5"/>
    <x v="29"/>
    <n v="-169757"/>
    <n v="-16975700"/>
    <n v="23175.7"/>
    <n v="-20.802684415000002"/>
    <x v="1"/>
    <d v="2023-03-31T08:00:00"/>
    <n v="0"/>
    <x v="0"/>
    <n v="100"/>
    <n v="-732.47841489145958"/>
    <n v="-17377149.191034511"/>
    <n v="57.416666666671517"/>
    <x v="1"/>
    <x v="1"/>
    <x v="1"/>
    <n v="-17145457"/>
    <n v="23407.457000000002"/>
    <n v="0.01"/>
    <n v="-169757"/>
    <s v="OKEX"/>
    <s v="M2"/>
  </r>
  <r>
    <x v="3"/>
    <x v="5"/>
    <x v="30"/>
    <n v="-18607"/>
    <n v="-1860700"/>
    <n v="23451.4"/>
    <n v="-3.4614511989999999"/>
    <x v="1"/>
    <d v="2023-06-30T08:00:00"/>
    <n v="0"/>
    <x v="0"/>
    <n v="100"/>
    <n v="-79.342811090169448"/>
    <n v="-1882310.5739631234"/>
    <n v="148.41666666667152"/>
    <x v="2"/>
    <x v="1"/>
    <x v="2"/>
    <n v="-1879307"/>
    <n v="23685.914000000001"/>
    <n v="0.01"/>
    <n v="-18607"/>
    <s v="OKEX"/>
    <s v="M5"/>
  </r>
  <r>
    <x v="3"/>
    <x v="5"/>
    <x v="31"/>
    <n v="-713562"/>
    <n v="-7135620"/>
    <n v="1587.29"/>
    <n v="54.843930059999998"/>
    <x v="1"/>
    <d v="2023-03-31T08:00:00"/>
    <n v="0"/>
    <x v="1"/>
    <n v="10"/>
    <n v="-4495.4734169559442"/>
    <n v="-7380635.4107534904"/>
    <n v="57.416666666671517"/>
    <x v="1"/>
    <x v="1"/>
    <x v="1"/>
    <n v="-7206976.2000000002"/>
    <n v="1603.1629"/>
    <n v="0.01"/>
    <n v="-71356.200000000186"/>
    <s v="OKEX"/>
    <s v="M2"/>
  </r>
  <r>
    <x v="3"/>
    <x v="5"/>
    <x v="32"/>
    <n v="-9347"/>
    <n v="-63269.843000000001"/>
    <n v="6.7690000000000001"/>
    <n v="1095.2468859349999"/>
    <x v="0"/>
    <d v="2099-12-31T08:00:00"/>
    <n v="1"/>
    <x v="13"/>
    <n v="1"/>
    <n v="-9347"/>
    <n v="-67453.788612358316"/>
    <n v="28091.416666666664"/>
    <x v="0"/>
    <x v="1"/>
    <x v="3"/>
    <n v="-63269.843000000001"/>
    <n v="6.7690000000000001"/>
    <n v="0"/>
    <n v="0"/>
    <s v="OKEX"/>
    <s v="PERP"/>
  </r>
  <r>
    <x v="3"/>
    <x v="5"/>
    <x v="33"/>
    <n v="-39467"/>
    <n v="-9150621.0804676693"/>
    <n v="23185.5"/>
    <n v="-244601.07240216399"/>
    <x v="1"/>
    <d v="2023-03-31T08:00:00"/>
    <n v="1"/>
    <x v="0"/>
    <n v="0.01"/>
    <n v="-394.67"/>
    <n v="-9363060.1691407673"/>
    <n v="57.416666666671517"/>
    <x v="1"/>
    <x v="1"/>
    <x v="1"/>
    <n v="-9242127.2912723459"/>
    <n v="23417.355"/>
    <n v="0.01"/>
    <n v="-91506.210804676637"/>
    <s v="OKEX"/>
    <s v="M2"/>
  </r>
  <r>
    <x v="3"/>
    <x v="5"/>
    <x v="34"/>
    <n v="-7669"/>
    <n v="-1796371.18184797"/>
    <n v="23423.8"/>
    <n v="-78661.696334163003"/>
    <x v="1"/>
    <d v="2023-06-30T08:00:00"/>
    <n v="1"/>
    <x v="0"/>
    <n v="0.01"/>
    <n v="-76.69"/>
    <n v="-1819375.8947257339"/>
    <n v="148.41666666667152"/>
    <x v="2"/>
    <x v="1"/>
    <x v="2"/>
    <n v="-1814334.8936664497"/>
    <n v="23658.038"/>
    <n v="0.01"/>
    <n v="-17963.7118184797"/>
    <s v="OKEX"/>
    <s v="M5"/>
  </r>
  <r>
    <x v="3"/>
    <x v="5"/>
    <x v="35"/>
    <n v="-2075"/>
    <n v="-329572.25491100899"/>
    <n v="1588.3"/>
    <n v="-481.36761316299999"/>
    <x v="1"/>
    <d v="2023-03-31T08:00:00"/>
    <n v="1"/>
    <x v="1"/>
    <n v="0.1"/>
    <n v="-207.5"/>
    <n v="-340671.9839461032"/>
    <n v="57.416666666671517"/>
    <x v="1"/>
    <x v="1"/>
    <x v="1"/>
    <n v="-332867.97746011906"/>
    <n v="1604.183"/>
    <n v="0.01"/>
    <n v="-3295.7225491100689"/>
    <s v="OKEX"/>
    <s v="M2"/>
  </r>
  <r>
    <x v="3"/>
    <x v="5"/>
    <x v="36"/>
    <n v="-6248"/>
    <n v="-998605.358880379"/>
    <n v="1598.28"/>
    <n v="1757.6913745849999"/>
    <x v="1"/>
    <d v="2023-06-30T08:00:00"/>
    <n v="1"/>
    <x v="1"/>
    <n v="0.1"/>
    <n v="-624.80000000000007"/>
    <n v="-1025792.0750338569"/>
    <n v="148.41666666667152"/>
    <x v="2"/>
    <x v="1"/>
    <x v="2"/>
    <n v="-1008591.4124691827"/>
    <n v="1614.2628"/>
    <n v="0.01"/>
    <n v="-9986.0535888037411"/>
    <s v="OKEX"/>
    <s v="M5"/>
  </r>
  <r>
    <x v="3"/>
    <x v="6"/>
    <x v="37"/>
    <n v="17538"/>
    <n v="18116.754269960998"/>
    <n v="10.33"/>
    <n v="-12794.64636284"/>
    <x v="0"/>
    <d v="2099-12-31T08:00:00"/>
    <n v="1"/>
    <x v="2"/>
    <n v="0.1"/>
    <n v="1753.8000000000002"/>
    <n v="18116.754000000001"/>
    <n v="28091.416666666664"/>
    <x v="0"/>
    <x v="0"/>
    <x v="0"/>
    <n v="18116.754269960998"/>
    <n v="10.33"/>
    <n v="0"/>
    <n v="0"/>
    <s v="OKEX"/>
    <s v="PERP"/>
  </r>
  <r>
    <x v="4"/>
    <x v="7"/>
    <x v="38"/>
    <n v="-729"/>
    <n v="-59942025"/>
    <n v="1644.5"/>
    <n v="0"/>
    <x v="2"/>
    <d v="2023-02-25T00:00:00"/>
    <n v="1"/>
    <x v="1"/>
    <n v="50"/>
    <n v="-36450"/>
    <n v="-59843343.685954034"/>
    <n v="23.083333333335759"/>
    <x v="3"/>
    <x v="1"/>
    <x v="4"/>
    <n v="-60541445.25"/>
    <n v="1660.9449999999999"/>
    <n v="0.01"/>
    <n v="-599420.25"/>
    <s v="UNMBF222"/>
    <s v="W3"/>
  </r>
  <r>
    <x v="4"/>
    <x v="7"/>
    <x v="39"/>
    <n v="-643"/>
    <n v="-76372325"/>
    <n v="23755"/>
    <n v="0"/>
    <x v="2"/>
    <d v="2023-02-25T00:00:00"/>
    <n v="1"/>
    <x v="0"/>
    <n v="5"/>
    <n v="-3215"/>
    <n v="-76271919.435952991"/>
    <n v="23.083333333335759"/>
    <x v="3"/>
    <x v="1"/>
    <x v="4"/>
    <n v="-77136048.25"/>
    <n v="23992.55"/>
    <n v="0.01"/>
    <n v="-763723.25"/>
    <s v="UNMBF222"/>
    <s v="W3"/>
  </r>
  <r>
    <x v="4"/>
    <x v="7"/>
    <x v="40"/>
    <n v="-8"/>
    <n v="-658600"/>
    <n v="1646.5"/>
    <n v="0"/>
    <x v="2"/>
    <d v="2023-04-01T00:00:00"/>
    <n v="1"/>
    <x v="1"/>
    <n v="50"/>
    <n v="-400"/>
    <n v="-656717.07748646406"/>
    <n v="58.083333333335759"/>
    <x v="4"/>
    <x v="1"/>
    <x v="5"/>
    <n v="-665186"/>
    <n v="1662.9649999999999"/>
    <n v="0.01"/>
    <n v="-6586"/>
    <s v="UNMBF222"/>
    <s v="M2"/>
  </r>
  <r>
    <x v="4"/>
    <x v="7"/>
    <x v="41"/>
    <n v="-43"/>
    <n v="-5136350"/>
    <n v="23890"/>
    <n v="0"/>
    <x v="2"/>
    <d v="2023-04-01T00:00:00"/>
    <n v="1"/>
    <x v="0"/>
    <n v="5"/>
    <n v="-215"/>
    <n v="-5100610.4754991895"/>
    <n v="58.083333333335759"/>
    <x v="4"/>
    <x v="1"/>
    <x v="5"/>
    <n v="-5187713.5"/>
    <n v="24128.9"/>
    <n v="0.01"/>
    <n v="-51363.5"/>
    <s v="UNMBF222"/>
    <s v="M2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m/>
    <m/>
    <m/>
    <s v=""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s v=""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s v=""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s v=""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s v=""/>
    <x v="6"/>
    <x v="3"/>
    <x v="7"/>
    <m/>
    <m/>
    <s v=""/>
    <m/>
    <m/>
    <m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x v="0"/>
    <x v="0"/>
    <x v="0"/>
    <n v="132652"/>
    <n v="13265200"/>
    <n v="22972.9"/>
    <n v="-1.2650673400000001"/>
    <x v="0"/>
    <d v="2099-12-31T08:00:00"/>
    <n v="0"/>
    <x v="0"/>
    <n v="100"/>
    <n v="577.42818712482961"/>
    <n v="13698773.302778659"/>
    <n v="28091"/>
    <x v="0"/>
    <s v="LONG"/>
    <x v="0"/>
    <n v="13265200"/>
    <n v="22972.9"/>
    <n v="0"/>
    <n v="0"/>
    <s v="BINE"/>
    <s v="BTC PERP LONG"/>
  </r>
  <r>
    <x v="0"/>
    <x v="0"/>
    <x v="1"/>
    <n v="892536"/>
    <n v="8925360"/>
    <n v="1574.36"/>
    <n v="-20.37413038"/>
    <x v="0"/>
    <d v="2099-12-31T08:00:00"/>
    <n v="0"/>
    <x v="1"/>
    <n v="10"/>
    <n v="5669.1989125739983"/>
    <n v="9307649.3538875896"/>
    <n v="28091"/>
    <x v="0"/>
    <s v="LONG"/>
    <x v="0"/>
    <n v="8925360"/>
    <n v="1574.36"/>
    <n v="0"/>
    <n v="0"/>
    <s v="BINE"/>
    <s v="ETH PERP LONG"/>
  </r>
  <r>
    <x v="0"/>
    <x v="0"/>
    <x v="2"/>
    <n v="-200943"/>
    <n v="-20094300"/>
    <n v="23178.214225129999"/>
    <n v="-13.24579149"/>
    <x v="1"/>
    <d v="2023-03-31T08:00:00"/>
    <n v="0"/>
    <x v="0"/>
    <n v="100"/>
    <n v="-866.94772102906893"/>
    <n v="-20567268.035307057"/>
    <n v="57"/>
    <x v="1"/>
    <s v="SHORT"/>
    <x v="1"/>
    <n v="-20295243"/>
    <n v="23409.9963673813"/>
    <n v="0.01"/>
    <n v="-200943"/>
    <s v="BINE"/>
    <s v="BTC Mar 23 SHORT"/>
  </r>
  <r>
    <x v="0"/>
    <x v="0"/>
    <x v="3"/>
    <n v="-23198"/>
    <n v="-2319800"/>
    <n v="23453.729420629999"/>
    <n v="-4.4379705100000004"/>
    <x v="1"/>
    <d v="2023-06-30T08:00:00"/>
    <n v="0"/>
    <x v="0"/>
    <n v="100"/>
    <n v="-98.909642828892459"/>
    <n v="-2346509.5829810798"/>
    <n v="148"/>
    <x v="2"/>
    <s v="SHORT"/>
    <x v="2"/>
    <n v="-2342998"/>
    <n v="23688.2667148363"/>
    <n v="0.01"/>
    <n v="-23198"/>
    <s v="BINE"/>
    <s v="BTC Jun 23 SHORT"/>
  </r>
  <r>
    <x v="0"/>
    <x v="0"/>
    <x v="4"/>
    <n v="-1020935"/>
    <n v="-10209350"/>
    <n v="1588.01316367"/>
    <n v="85.578472399999995"/>
    <x v="1"/>
    <d v="2023-03-31T08:00:00"/>
    <n v="0"/>
    <x v="1"/>
    <n v="10"/>
    <n v="-6429.0084198077675"/>
    <n v="-10555099.051480068"/>
    <n v="57"/>
    <x v="1"/>
    <s v="SHORT"/>
    <x v="1"/>
    <n v="-10311443.5"/>
    <n v="1603.8932953067001"/>
    <n v="0.01"/>
    <n v="-102093.5"/>
    <s v="BINE"/>
    <s v="ETH Mar 23 SHORT"/>
  </r>
  <r>
    <x v="0"/>
    <x v="1"/>
    <x v="5"/>
    <n v="5965"/>
    <n v="61165.688485699997"/>
    <n v="10.25409698"/>
    <n v="-6680.1012598999996"/>
    <x v="0"/>
    <d v="2099-12-31T08:00:00"/>
    <n v="1"/>
    <x v="2"/>
    <n v="1"/>
    <n v="5965"/>
    <n v="61165.688485699997"/>
    <n v="28091"/>
    <x v="0"/>
    <s v="LONG"/>
    <x v="0"/>
    <n v="61165.688485699997"/>
    <n v="10.25409698"/>
    <n v="0"/>
    <n v="0"/>
    <s v="BINE"/>
    <s v="AXS PERP LONG"/>
  </r>
  <r>
    <x v="0"/>
    <x v="1"/>
    <x v="6"/>
    <n v="1679.932"/>
    <n v="218256.76543999999"/>
    <n v="129.91999999999999"/>
    <n v="-6066.2979870199997"/>
    <x v="0"/>
    <d v="2099-12-31T08:00:00"/>
    <n v="1"/>
    <x v="3"/>
    <n v="1"/>
    <n v="1679.932"/>
    <n v="228960.9084893766"/>
    <n v="28091"/>
    <x v="0"/>
    <s v="LONG"/>
    <x v="0"/>
    <n v="218256.76543999999"/>
    <n v="129.91999999999999"/>
    <n v="0"/>
    <n v="0"/>
    <s v="BINE"/>
    <s v="BCH PERP LONG"/>
  </r>
  <r>
    <x v="0"/>
    <x v="1"/>
    <x v="7"/>
    <n v="1959.231"/>
    <n v="44982695.780753799"/>
    <n v="22959.363025980001"/>
    <n v="-91238.186325729999"/>
    <x v="0"/>
    <d v="2099-12-31T08:00:00"/>
    <n v="1"/>
    <x v="0"/>
    <n v="1"/>
    <n v="1959.231"/>
    <n v="46480344.941966288"/>
    <n v="28091"/>
    <x v="0"/>
    <s v="LONG"/>
    <x v="0"/>
    <n v="44982695.780753799"/>
    <n v="22959.363025980001"/>
    <n v="0"/>
    <n v="0"/>
    <s v="BINE"/>
    <s v="BTC PERP LONG"/>
  </r>
  <r>
    <x v="0"/>
    <x v="1"/>
    <x v="8"/>
    <n v="75329.399999999994"/>
    <n v="76609.999800000005"/>
    <n v="1.0169999999999999"/>
    <n v="-211.82551950000001"/>
    <x v="0"/>
    <d v="2099-12-31T08:00:00"/>
    <n v="1"/>
    <x v="4"/>
    <n v="1"/>
    <n v="75329.399999999994"/>
    <n v="81187.35476303233"/>
    <n v="28091"/>
    <x v="0"/>
    <s v="LONG"/>
    <x v="0"/>
    <n v="76609.999800000005"/>
    <n v="1.0169999999999999"/>
    <n v="0"/>
    <n v="0"/>
    <s v="BINE"/>
    <s v="EOS PERP LONG"/>
  </r>
  <r>
    <x v="0"/>
    <x v="1"/>
    <x v="9"/>
    <n v="16572.25"/>
    <n v="349121.113983255"/>
    <n v="21.06660918"/>
    <n v="-5354.2548374300004"/>
    <x v="0"/>
    <d v="2099-12-31T08:00:00"/>
    <n v="1"/>
    <x v="5"/>
    <n v="1"/>
    <n v="16572.25"/>
    <n v="370680.02595052012"/>
    <n v="28091"/>
    <x v="0"/>
    <s v="LONG"/>
    <x v="0"/>
    <n v="349121.113983255"/>
    <n v="21.06660918"/>
    <n v="0"/>
    <n v="0"/>
    <s v="BINE"/>
    <s v="ETC PERP LONG"/>
  </r>
  <r>
    <x v="0"/>
    <x v="1"/>
    <x v="10"/>
    <n v="15308.777"/>
    <n v="24093936.590408999"/>
    <n v="1573.86423425"/>
    <n v="-97642.519536160005"/>
    <x v="0"/>
    <d v="2099-12-31T08:00:00"/>
    <n v="1"/>
    <x v="1"/>
    <n v="1"/>
    <n v="15308.777"/>
    <n v="25133838.228329998"/>
    <n v="28091"/>
    <x v="0"/>
    <s v="LONG"/>
    <x v="0"/>
    <n v="24093936.590408999"/>
    <n v="1573.86423425"/>
    <n v="0"/>
    <n v="0"/>
    <s v="BINE"/>
    <s v="ETH PERP LONG"/>
  </r>
  <r>
    <x v="0"/>
    <x v="1"/>
    <x v="11"/>
    <n v="-1661.931"/>
    <n v="-156203.38544060101"/>
    <n v="93.989091869999996"/>
    <n v="1387.2661565200001"/>
    <x v="0"/>
    <d v="2099-12-31T08:00:00"/>
    <n v="1"/>
    <x v="6"/>
    <n v="1"/>
    <n v="-1661.931"/>
    <n v="-166930.38104706633"/>
    <n v="28091"/>
    <x v="0"/>
    <s v="SHORT"/>
    <x v="3"/>
    <n v="-156203.38544060101"/>
    <n v="93.989091869999996"/>
    <n v="0"/>
    <n v="0"/>
    <s v="BINE"/>
    <s v="LTC PERP SHORT"/>
  </r>
  <r>
    <x v="0"/>
    <x v="1"/>
    <x v="12"/>
    <n v="-10"/>
    <n v="-6251.6244717"/>
    <n v="625.16244716999995"/>
    <n v="486.11212829999999"/>
    <x v="0"/>
    <d v="2099-12-31T08:00:00"/>
    <n v="1"/>
    <x v="7"/>
    <n v="1"/>
    <n v="-10"/>
    <n v="-6687.4626389904597"/>
    <n v="28091"/>
    <x v="0"/>
    <s v="SHORT"/>
    <x v="3"/>
    <n v="-6251.6244717"/>
    <n v="625.16244716999995"/>
    <n v="0"/>
    <n v="0"/>
    <s v="BINE"/>
    <s v="MKR PERP SHORT"/>
  </r>
  <r>
    <x v="0"/>
    <x v="1"/>
    <x v="13"/>
    <n v="-28000"/>
    <n v="-37892.512560000003"/>
    <n v="1.3533040199999999"/>
    <n v="-4997.2126399999997"/>
    <x v="0"/>
    <d v="2099-12-31T08:00:00"/>
    <n v="1"/>
    <x v="8"/>
    <n v="1"/>
    <n v="-28000"/>
    <n v="-40764.704848115085"/>
    <n v="28091"/>
    <x v="0"/>
    <s v="SHORT"/>
    <x v="3"/>
    <n v="-37892.512560000003"/>
    <n v="1.3533040199999999"/>
    <n v="0"/>
    <n v="0"/>
    <s v="BINE"/>
    <s v="OMG PERP SHORT"/>
  </r>
  <r>
    <x v="0"/>
    <x v="1"/>
    <x v="14"/>
    <n v="-3"/>
    <n v="-21109.5530325"/>
    <n v="7036.5176775"/>
    <n v="-1317.3970325099999"/>
    <x v="0"/>
    <d v="2099-12-31T08:00:00"/>
    <n v="1"/>
    <x v="9"/>
    <n v="1"/>
    <n v="-3"/>
    <n v="-22446.962178842608"/>
    <n v="28091"/>
    <x v="0"/>
    <s v="SHORT"/>
    <x v="3"/>
    <n v="-21109.5530325"/>
    <n v="7036.5176775"/>
    <n v="0"/>
    <n v="0"/>
    <s v="BINE"/>
    <s v="YFI PERP SHORT"/>
  </r>
  <r>
    <x v="0"/>
    <x v="1"/>
    <x v="15"/>
    <n v="-4458754"/>
    <n v="-119185.43719764"/>
    <n v="2.673066E-2"/>
    <n v="778.76597363999997"/>
    <x v="0"/>
    <d v="2099-12-31T08:00:00"/>
    <n v="1"/>
    <x v="10"/>
    <n v="1"/>
    <n v="-4458754"/>
    <n v="-125625.79981897112"/>
    <n v="28091"/>
    <x v="0"/>
    <s v="SHORT"/>
    <x v="3"/>
    <n v="-119185.43719764"/>
    <n v="2.673066E-2"/>
    <n v="0"/>
    <n v="0"/>
    <s v="BINE"/>
    <s v="ZIL PERP SHORT"/>
  </r>
  <r>
    <x v="0"/>
    <x v="1"/>
    <x v="16"/>
    <n v="-16"/>
    <n v="-299.87846528"/>
    <n v="18.74240408"/>
    <n v="-43.436324159999998"/>
    <x v="0"/>
    <d v="2099-12-31T08:00:00"/>
    <n v="1"/>
    <x v="11"/>
    <n v="1"/>
    <n v="-16"/>
    <n v="-335.44582970683359"/>
    <n v="28091"/>
    <x v="0"/>
    <s v="SHORT"/>
    <x v="3"/>
    <n v="-299.87846528"/>
    <n v="18.74240408"/>
    <n v="0"/>
    <n v="0"/>
    <s v="BINE"/>
    <s v="AVAX PERP SHORT"/>
  </r>
  <r>
    <x v="0"/>
    <x v="1"/>
    <x v="17"/>
    <n v="-200.97900000000001"/>
    <n v="-10099.251307500001"/>
    <n v="50.250281409999999"/>
    <n v="-138.21493848"/>
    <x v="0"/>
    <d v="2099-12-31T08:00:00"/>
    <n v="1"/>
    <x v="12"/>
    <n v="1"/>
    <n v="-200.97900000000001"/>
    <n v="-11166.438769219618"/>
    <n v="28091"/>
    <x v="0"/>
    <s v="SHORT"/>
    <x v="3"/>
    <n v="-10099.251307500001"/>
    <n v="50.250281409999999"/>
    <n v="0"/>
    <n v="0"/>
    <s v="BINE"/>
    <s v="COMP PERP SHORT"/>
  </r>
  <r>
    <x v="0"/>
    <x v="1"/>
    <x v="18"/>
    <n v="-28397.41"/>
    <n v="-191361.28656602799"/>
    <n v="6.7386880199999997"/>
    <n v="4997.7590088799998"/>
    <x v="0"/>
    <d v="2099-12-31T08:00:00"/>
    <n v="1"/>
    <x v="13"/>
    <n v="1"/>
    <n v="-28397.41"/>
    <n v="-204933.4429526554"/>
    <n v="28091"/>
    <x v="0"/>
    <s v="SHORT"/>
    <x v="3"/>
    <n v="-191361.28656602799"/>
    <n v="6.7386880199999997"/>
    <n v="0"/>
    <n v="0"/>
    <s v="BINE"/>
    <s v="LINK PERP SHORT"/>
  </r>
  <r>
    <x v="0"/>
    <x v="1"/>
    <x v="19"/>
    <n v="-733.95500000000004"/>
    <n v="-17016271.903510801"/>
    <n v="23184.353132699998"/>
    <n v="-766336.55296322005"/>
    <x v="1"/>
    <d v="2023-03-31T08:00:00"/>
    <n v="1"/>
    <x v="0"/>
    <n v="1"/>
    <n v="-733.95500000000004"/>
    <n v="-17412179.356023289"/>
    <n v="57"/>
    <x v="1"/>
    <s v="SHORT"/>
    <x v="1"/>
    <n v="-17186434.622545909"/>
    <n v="23416.196664027"/>
    <n v="0.01"/>
    <n v="-170162.71903510764"/>
    <s v="BINE"/>
    <s v="BTC Mar 23 SHORT"/>
  </r>
  <r>
    <x v="0"/>
    <x v="1"/>
    <x v="20"/>
    <n v="-12775.772000000001"/>
    <n v="-20303545.7422796"/>
    <n v="1589.2226115399999"/>
    <n v="-556361.10817510996"/>
    <x v="1"/>
    <d v="2023-03-31T08:00:00"/>
    <n v="1"/>
    <x v="1"/>
    <n v="1"/>
    <n v="-12775.772000000001"/>
    <n v="-20975169.126183495"/>
    <n v="57"/>
    <x v="1"/>
    <s v="SHORT"/>
    <x v="1"/>
    <n v="-20506581.199702397"/>
    <n v="1605.1148376553999"/>
    <n v="0.01"/>
    <n v="-203035.45742279664"/>
    <s v="BINE"/>
    <s v="ETH Mar 23 SHORT"/>
  </r>
  <r>
    <x v="0"/>
    <x v="2"/>
    <x v="7"/>
    <n v="-53.558999999999997"/>
    <n v="-1229737.13773752"/>
    <n v="22960.420055220002"/>
    <n v="5269.5321930500004"/>
    <x v="0"/>
    <d v="2099-12-31T08:00:00"/>
    <n v="1"/>
    <x v="0"/>
    <n v="1"/>
    <n v="-53.558999999999997"/>
    <n v="-1270621.3788709817"/>
    <n v="28091"/>
    <x v="0"/>
    <s v="SHORT"/>
    <x v="3"/>
    <n v="-1229737.13773752"/>
    <n v="22960.420055220002"/>
    <n v="0"/>
    <n v="0"/>
    <s v="BINE"/>
    <s v="BTC PERP SHORT"/>
  </r>
  <r>
    <x v="1"/>
    <x v="3"/>
    <x v="21"/>
    <n v="-1.4123000000000001"/>
    <n v="-32480.618804492002"/>
    <n v="22998.384765625"/>
    <n v="-4863.0639520000004"/>
    <x v="0"/>
    <d v="2099-12-31T08:00:00"/>
    <n v="1"/>
    <x v="0"/>
    <n v="1"/>
    <n v="-1.4123000000000001"/>
    <n v="-33505.079881616301"/>
    <n v="28091"/>
    <x v="0"/>
    <s v="SHORT"/>
    <x v="3"/>
    <n v="-32480.618804492002"/>
    <n v="22998.384765625"/>
    <n v="0"/>
    <n v="0"/>
    <s v="DYDX"/>
    <s v="BTC PERP SHORT"/>
  </r>
  <r>
    <x v="1"/>
    <x v="3"/>
    <x v="22"/>
    <n v="-426.6"/>
    <n v="-5951.9230567929999"/>
    <n v="13.951999664000001"/>
    <n v="3405.5263100000002"/>
    <x v="0"/>
    <d v="2099-12-31T08:00:00"/>
    <n v="1"/>
    <x v="14"/>
    <n v="1"/>
    <n v="-426.6"/>
    <n v="-6342.8720189542955"/>
    <n v="28091"/>
    <x v="0"/>
    <s v="SHORT"/>
    <x v="3"/>
    <n v="-5951.9230567929999"/>
    <n v="13.951999664000001"/>
    <n v="0"/>
    <n v="0"/>
    <s v="DYDX"/>
    <s v="ATOM PERP SHORT"/>
  </r>
  <r>
    <x v="2"/>
    <x v="4"/>
    <x v="23"/>
    <n v="-149"/>
    <n v="-1490"/>
    <n v="1575.31"/>
    <n v="-1.9818E-4"/>
    <x v="0"/>
    <d v="2099-12-31T08:00:00"/>
    <n v="0"/>
    <x v="1"/>
    <n v="10"/>
    <n v="-0.94584557960020565"/>
    <n v="-1552.8823619713444"/>
    <n v="28091"/>
    <x v="0"/>
    <s v="SHORT"/>
    <x v="3"/>
    <n v="-1490"/>
    <n v="1575.31"/>
    <n v="0"/>
    <n v="0"/>
    <s v="HUBI"/>
    <s v="ETH PERP SHORT"/>
  </r>
  <r>
    <x v="3"/>
    <x v="5"/>
    <x v="24"/>
    <n v="66618"/>
    <n v="6661800"/>
    <n v="22997.599999999999"/>
    <n v="0.10518654099999999"/>
    <x v="0"/>
    <d v="2099-12-31T08:00:00"/>
    <n v="0"/>
    <x v="0"/>
    <n v="100"/>
    <n v="289.67370508226946"/>
    <n v="6872152.2540431917"/>
    <n v="28091"/>
    <x v="0"/>
    <s v="LONG"/>
    <x v="0"/>
    <n v="6661800"/>
    <n v="22997.599999999999"/>
    <n v="0"/>
    <n v="0"/>
    <s v="OKEX"/>
    <s v="BTC PERP LONG"/>
  </r>
  <r>
    <x v="3"/>
    <x v="5"/>
    <x v="25"/>
    <n v="261259"/>
    <n v="2612590"/>
    <n v="1576.53"/>
    <n v="-3.2178934240000001"/>
    <x v="0"/>
    <d v="2099-12-31T08:00:00"/>
    <n v="0"/>
    <x v="1"/>
    <n v="10"/>
    <n v="1657.1774720430312"/>
    <n v="2720741.8657912649"/>
    <n v="28091"/>
    <x v="0"/>
    <s v="LONG"/>
    <x v="0"/>
    <n v="2612590"/>
    <n v="1576.53"/>
    <n v="0"/>
    <n v="0"/>
    <s v="OKEX"/>
    <s v="ETH PERP LONG"/>
  </r>
  <r>
    <x v="3"/>
    <x v="5"/>
    <x v="26"/>
    <n v="107733"/>
    <n v="24772340.932294998"/>
    <n v="22994.2"/>
    <n v="-119444.199958433"/>
    <x v="0"/>
    <d v="2099-12-31T08:00:00"/>
    <n v="1"/>
    <x v="0"/>
    <n v="0.01"/>
    <n v="1077.33"/>
    <n v="25558328.760788564"/>
    <n v="28091"/>
    <x v="0"/>
    <s v="LONG"/>
    <x v="0"/>
    <n v="24772340.932294998"/>
    <n v="22994.2"/>
    <n v="0"/>
    <n v="0"/>
    <s v="OKEX"/>
    <s v="BTC PERP LONG"/>
  </r>
  <r>
    <x v="3"/>
    <x v="5"/>
    <x v="27"/>
    <n v="5119"/>
    <n v="52239.394999999997"/>
    <n v="1.0205"/>
    <n v="-128.34537596600001"/>
    <x v="0"/>
    <d v="2099-12-31T08:00:00"/>
    <n v="1"/>
    <x v="4"/>
    <n v="10"/>
    <n v="51190"/>
    <n v="55170.765867239425"/>
    <n v="28091"/>
    <x v="0"/>
    <s v="LONG"/>
    <x v="0"/>
    <n v="52239.394999999997"/>
    <n v="1.0205"/>
    <n v="0"/>
    <n v="0"/>
    <s v="OKEX"/>
    <s v="EOS PERP LONG"/>
  </r>
  <r>
    <x v="3"/>
    <x v="5"/>
    <x v="28"/>
    <n v="99867"/>
    <n v="15748626.6666728"/>
    <n v="1576.96"/>
    <n v="-67118.419137053002"/>
    <x v="0"/>
    <d v="2099-12-31T08:00:00"/>
    <n v="1"/>
    <x v="1"/>
    <n v="0.1"/>
    <n v="9986.7000000000007"/>
    <n v="16396091.094335178"/>
    <n v="28091"/>
    <x v="0"/>
    <s v="LONG"/>
    <x v="0"/>
    <n v="15748626.6666728"/>
    <n v="1576.96"/>
    <n v="0"/>
    <n v="0"/>
    <s v="OKEX"/>
    <s v="ETH PERP LONG"/>
  </r>
  <r>
    <x v="3"/>
    <x v="5"/>
    <x v="29"/>
    <n v="-169757"/>
    <n v="-16975700"/>
    <n v="23175.7"/>
    <n v="-20.802684415000002"/>
    <x v="1"/>
    <d v="2023-03-31T08:00:00"/>
    <n v="0"/>
    <x v="0"/>
    <n v="100"/>
    <n v="-732.47841489145958"/>
    <n v="-17377149.191034511"/>
    <n v="57"/>
    <x v="1"/>
    <s v="SHORT"/>
    <x v="1"/>
    <n v="-17145457"/>
    <n v="23407.457000000002"/>
    <n v="0.01"/>
    <n v="-169757"/>
    <s v="OKEX"/>
    <s v="BTC Mar 23 SHORT"/>
  </r>
  <r>
    <x v="3"/>
    <x v="5"/>
    <x v="30"/>
    <n v="-18607"/>
    <n v="-1860700"/>
    <n v="23451.4"/>
    <n v="-3.4614511989999999"/>
    <x v="1"/>
    <d v="2023-06-30T08:00:00"/>
    <n v="0"/>
    <x v="0"/>
    <n v="100"/>
    <n v="-79.342811090169448"/>
    <n v="-1882310.5739631234"/>
    <n v="148"/>
    <x v="2"/>
    <s v="SHORT"/>
    <x v="2"/>
    <n v="-1879307"/>
    <n v="23685.914000000001"/>
    <n v="0.01"/>
    <n v="-18607"/>
    <s v="OKEX"/>
    <s v="BTC Jun 23 SHORT"/>
  </r>
  <r>
    <x v="3"/>
    <x v="5"/>
    <x v="31"/>
    <n v="-713562"/>
    <n v="-7135620"/>
    <n v="1587.29"/>
    <n v="54.843930059999998"/>
    <x v="1"/>
    <d v="2023-03-31T08:00:00"/>
    <n v="0"/>
    <x v="1"/>
    <n v="10"/>
    <n v="-4495.4734169559442"/>
    <n v="-7380635.4107534904"/>
    <n v="57"/>
    <x v="1"/>
    <s v="SHORT"/>
    <x v="1"/>
    <n v="-7206976.2000000002"/>
    <n v="1603.1629"/>
    <n v="0.01"/>
    <n v="-71356.200000000186"/>
    <s v="OKEX"/>
    <s v="ETH Mar 23 SHORT"/>
  </r>
  <r>
    <x v="3"/>
    <x v="5"/>
    <x v="32"/>
    <n v="-9347"/>
    <n v="-63269.843000000001"/>
    <n v="6.7690000000000001"/>
    <n v="1095.2468859349999"/>
    <x v="0"/>
    <d v="2099-12-31T08:00:00"/>
    <n v="1"/>
    <x v="13"/>
    <n v="1"/>
    <n v="-9347"/>
    <n v="-67453.788612358316"/>
    <n v="28091"/>
    <x v="0"/>
    <s v="SHORT"/>
    <x v="3"/>
    <n v="-63269.843000000001"/>
    <n v="6.7690000000000001"/>
    <n v="0"/>
    <n v="0"/>
    <s v="OKEX"/>
    <s v="LINK PERP SHORT"/>
  </r>
  <r>
    <x v="3"/>
    <x v="5"/>
    <x v="33"/>
    <n v="-39467"/>
    <n v="-9150621.0804676693"/>
    <n v="23185.5"/>
    <n v="-244601.07240216399"/>
    <x v="1"/>
    <d v="2023-03-31T08:00:00"/>
    <n v="1"/>
    <x v="0"/>
    <n v="0.01"/>
    <n v="-394.67"/>
    <n v="-9363060.1691407673"/>
    <n v="57"/>
    <x v="1"/>
    <s v="SHORT"/>
    <x v="1"/>
    <n v="-9242127.2912723459"/>
    <n v="23417.355"/>
    <n v="0.01"/>
    <n v="-91506.210804676637"/>
    <s v="OKEX"/>
    <s v="BTC Mar 23 SHORT"/>
  </r>
  <r>
    <x v="3"/>
    <x v="5"/>
    <x v="34"/>
    <n v="-7669"/>
    <n v="-1796371.18184797"/>
    <n v="23423.8"/>
    <n v="-78661.696334163003"/>
    <x v="1"/>
    <d v="2023-06-30T08:00:00"/>
    <n v="1"/>
    <x v="0"/>
    <n v="0.01"/>
    <n v="-76.69"/>
    <n v="-1819375.8947257339"/>
    <n v="148"/>
    <x v="2"/>
    <s v="SHORT"/>
    <x v="2"/>
    <n v="-1814334.8936664497"/>
    <n v="23658.038"/>
    <n v="0.01"/>
    <n v="-17963.7118184797"/>
    <s v="OKEX"/>
    <s v="BTC Jun 23 SHORT"/>
  </r>
  <r>
    <x v="3"/>
    <x v="5"/>
    <x v="35"/>
    <n v="-2075"/>
    <n v="-329572.25491100899"/>
    <n v="1588.3"/>
    <n v="-481.36761316299999"/>
    <x v="1"/>
    <d v="2023-03-31T08:00:00"/>
    <n v="1"/>
    <x v="1"/>
    <n v="0.1"/>
    <n v="-207.5"/>
    <n v="-340671.9839461032"/>
    <n v="57"/>
    <x v="1"/>
    <s v="SHORT"/>
    <x v="1"/>
    <n v="-332867.97746011906"/>
    <n v="1604.183"/>
    <n v="0.01"/>
    <n v="-3295.7225491100689"/>
    <s v="OKEX"/>
    <s v="ETH Mar 23 SHORT"/>
  </r>
  <r>
    <x v="3"/>
    <x v="5"/>
    <x v="36"/>
    <n v="-6248"/>
    <n v="-998605.358880379"/>
    <n v="1598.28"/>
    <n v="1757.6913745849999"/>
    <x v="1"/>
    <d v="2023-06-30T08:00:00"/>
    <n v="1"/>
    <x v="1"/>
    <n v="0.1"/>
    <n v="-624.80000000000007"/>
    <n v="-1025792.0750338569"/>
    <n v="148"/>
    <x v="2"/>
    <s v="SHORT"/>
    <x v="2"/>
    <n v="-1008591.4124691827"/>
    <n v="1614.2628"/>
    <n v="0.01"/>
    <n v="-9986.0535888037411"/>
    <s v="OKEX"/>
    <s v="ETH Jun 23 SHORT"/>
  </r>
  <r>
    <x v="3"/>
    <x v="6"/>
    <x v="37"/>
    <n v="17538"/>
    <n v="18116.754269960998"/>
    <n v="10.33"/>
    <n v="-12794.64636284"/>
    <x v="0"/>
    <d v="2099-12-31T08:00:00"/>
    <n v="1"/>
    <x v="2"/>
    <n v="0.1"/>
    <n v="1753.8000000000002"/>
    <n v="18116.754000000001"/>
    <n v="28091"/>
    <x v="0"/>
    <s v="LONG"/>
    <x v="0"/>
    <n v="18116.754269960998"/>
    <n v="10.33"/>
    <n v="0"/>
    <n v="0"/>
    <s v="OKEX"/>
    <s v="AXS PERP LONG"/>
  </r>
  <r>
    <x v="4"/>
    <x v="7"/>
    <x v="38"/>
    <n v="-729"/>
    <n v="-59942025"/>
    <n v="1644.5"/>
    <n v="0"/>
    <x v="2"/>
    <d v="2023-02-25T00:00:00"/>
    <n v="1"/>
    <x v="1"/>
    <n v="50"/>
    <n v="-36450"/>
    <n v="-59843343.685954034"/>
    <n v="23"/>
    <x v="3"/>
    <s v="SHORT"/>
    <x v="4"/>
    <n v="-60541445.25"/>
    <n v="1660.9449999999999"/>
    <n v="0.01"/>
    <n v="-599420.25"/>
    <s v="ED&amp;F"/>
    <s v="ETH CME Feb 23 SHORT"/>
  </r>
  <r>
    <x v="4"/>
    <x v="7"/>
    <x v="39"/>
    <n v="-643"/>
    <n v="-76372325"/>
    <n v="23755"/>
    <n v="0"/>
    <x v="2"/>
    <d v="2023-02-25T00:00:00"/>
    <n v="1"/>
    <x v="0"/>
    <n v="5"/>
    <n v="-3215"/>
    <n v="-76271919.435952991"/>
    <n v="23"/>
    <x v="3"/>
    <s v="SHORT"/>
    <x v="4"/>
    <n v="-77136048.25"/>
    <n v="23992.55"/>
    <n v="0.01"/>
    <n v="-763723.25"/>
    <s v="ED&amp;F"/>
    <s v="BTC CME Feb 23 SHORT"/>
  </r>
  <r>
    <x v="4"/>
    <x v="7"/>
    <x v="40"/>
    <n v="-8"/>
    <n v="-658600"/>
    <n v="1646.5"/>
    <n v="0"/>
    <x v="2"/>
    <d v="2023-04-01T00:00:00"/>
    <n v="1"/>
    <x v="1"/>
    <n v="50"/>
    <n v="-400"/>
    <n v="-656717.07748646406"/>
    <n v="58"/>
    <x v="4"/>
    <s v="SHORT"/>
    <x v="5"/>
    <n v="-665186"/>
    <n v="1662.9649999999999"/>
    <n v="0.01"/>
    <n v="-6586"/>
    <s v="ED&amp;F"/>
    <s v="ETH CME Mar 23 SHORT"/>
  </r>
  <r>
    <x v="4"/>
    <x v="7"/>
    <x v="41"/>
    <n v="-43"/>
    <n v="-5136350"/>
    <n v="23890"/>
    <n v="0"/>
    <x v="2"/>
    <d v="2023-04-01T00:00:00"/>
    <n v="1"/>
    <x v="0"/>
    <n v="5"/>
    <n v="-215"/>
    <n v="-5100610.4754991895"/>
    <n v="58"/>
    <x v="4"/>
    <s v="SHORT"/>
    <x v="5"/>
    <n v="-5187713.5"/>
    <n v="24128.9"/>
    <n v="0.01"/>
    <n v="-51363.5"/>
    <s v="ED&amp;F"/>
    <s v="BTC CME Mar 23 SHORT"/>
  </r>
  <r>
    <x v="0"/>
    <x v="8"/>
    <x v="42"/>
    <n v="1098.7465254900001"/>
    <n v="96985.943065669606"/>
    <n v="88.269624354368204"/>
    <n v="0"/>
    <x v="3"/>
    <d v="2023-02-02T00:00:00"/>
    <n v="1"/>
    <x v="15"/>
    <n v="1"/>
    <n v="1098.7465254900001"/>
    <n v="96985.943065669562"/>
    <n v="0"/>
    <x v="5"/>
    <s v="LONG"/>
    <x v="6"/>
    <n v="96985.943065669606"/>
    <n v="88.269624354368204"/>
    <n v="0"/>
    <n v="0"/>
    <s v="BINE"/>
    <s v="AAVE COIN LONG"/>
  </r>
  <r>
    <x v="0"/>
    <x v="8"/>
    <x v="43"/>
    <n v="265627.28909999999"/>
    <n v="105518.547814433"/>
    <n v="0.397242874299367"/>
    <n v="0"/>
    <x v="3"/>
    <d v="2023-02-02T00:00:00"/>
    <n v="1"/>
    <x v="16"/>
    <n v="1"/>
    <n v="265627.28909999999"/>
    <n v="105518.54781443291"/>
    <n v="0"/>
    <x v="5"/>
    <s v="LONG"/>
    <x v="6"/>
    <n v="105518.547814433"/>
    <n v="0.397242874299367"/>
    <n v="0"/>
    <n v="0"/>
    <s v="BINE"/>
    <s v="ADA COIN LONG"/>
  </r>
  <r>
    <x v="0"/>
    <x v="8"/>
    <x v="44"/>
    <n v="182646.88590200001"/>
    <n v="45850.268974609797"/>
    <n v="0.25103230612544303"/>
    <n v="0"/>
    <x v="3"/>
    <d v="2023-02-02T00:00:00"/>
    <n v="1"/>
    <x v="17"/>
    <n v="1"/>
    <n v="182646.88590200001"/>
    <n v="45850.268974609731"/>
    <n v="0"/>
    <x v="5"/>
    <s v="LONG"/>
    <x v="6"/>
    <n v="45850.268974609797"/>
    <n v="0.25103230612544303"/>
    <n v="0"/>
    <n v="0"/>
    <s v="BINE"/>
    <s v="ALGO COIN LONG"/>
  </r>
  <r>
    <x v="0"/>
    <x v="8"/>
    <x v="45"/>
    <n v="4.2548999999999998E-3"/>
    <n v="6.3263680622242496E-2"/>
    <n v="14.868429486531401"/>
    <n v="0"/>
    <x v="3"/>
    <d v="2023-02-02T00:00:00"/>
    <n v="1"/>
    <x v="14"/>
    <n v="1"/>
    <n v="4.2548999999999998E-3"/>
    <n v="6.3263680622242455E-2"/>
    <n v="0"/>
    <x v="5"/>
    <s v="LONG"/>
    <x v="6"/>
    <n v="6.3263680622242496E-2"/>
    <n v="14.868429486531401"/>
    <n v="0"/>
    <n v="0"/>
    <s v="BINE"/>
    <s v="ATOM COIN LONG"/>
  </r>
  <r>
    <x v="0"/>
    <x v="8"/>
    <x v="46"/>
    <n v="2217.7968308099998"/>
    <n v="46496.918627015402"/>
    <n v="20.9653643566771"/>
    <n v="0"/>
    <x v="3"/>
    <d v="2023-02-02T00:00:00"/>
    <n v="1"/>
    <x v="11"/>
    <n v="1"/>
    <n v="2217.7968308099998"/>
    <n v="46496.918627015402"/>
    <n v="0"/>
    <x v="5"/>
    <s v="LONG"/>
    <x v="6"/>
    <n v="46496.918627015402"/>
    <n v="20.9653643566771"/>
    <n v="0"/>
    <n v="0"/>
    <s v="BINE"/>
    <s v="AVAX COIN LONG"/>
  </r>
  <r>
    <x v="0"/>
    <x v="8"/>
    <x v="47"/>
    <n v="65971.054453889999"/>
    <n v="17904.5115115345"/>
    <n v="0.27139950482448"/>
    <n v="0"/>
    <x v="3"/>
    <d v="2023-02-02T00:00:00"/>
    <n v="1"/>
    <x v="18"/>
    <n v="1"/>
    <n v="65971.054453889999"/>
    <n v="17904.511511534551"/>
    <n v="0"/>
    <x v="5"/>
    <s v="LONG"/>
    <x v="6"/>
    <n v="17904.5115115345"/>
    <n v="0.27139950482448"/>
    <n v="0"/>
    <n v="0"/>
    <s v="BINE"/>
    <s v="BAT COIN LONG"/>
  </r>
  <r>
    <x v="0"/>
    <x v="8"/>
    <x v="48"/>
    <n v="313.26505587000003"/>
    <n v="42695.4494526985"/>
    <n v="136.29177162490899"/>
    <n v="0"/>
    <x v="3"/>
    <d v="2023-02-02T00:00:00"/>
    <n v="1"/>
    <x v="3"/>
    <n v="1"/>
    <n v="313.26505587000003"/>
    <n v="42695.449452698398"/>
    <n v="0"/>
    <x v="5"/>
    <s v="LONG"/>
    <x v="6"/>
    <n v="42695.4494526985"/>
    <n v="136.29177162490899"/>
    <n v="0"/>
    <n v="0"/>
    <s v="BINE"/>
    <s v="BCH COIN LONG"/>
  </r>
  <r>
    <x v="0"/>
    <x v="8"/>
    <x v="49"/>
    <n v="64.351592089999997"/>
    <n v="1526662.34757816"/>
    <n v="23723.7696534846"/>
    <n v="0"/>
    <x v="3"/>
    <d v="2023-02-02T00:00:00"/>
    <n v="1"/>
    <x v="0"/>
    <n v="1"/>
    <n v="64.351592089999997"/>
    <n v="1526662.3475781616"/>
    <n v="0"/>
    <x v="5"/>
    <s v="LONG"/>
    <x v="6"/>
    <n v="1526662.34757816"/>
    <n v="23723.7696534846"/>
    <n v="0"/>
    <n v="0"/>
    <s v="BINE"/>
    <s v="BTC COIN LONG"/>
  </r>
  <r>
    <x v="0"/>
    <x v="8"/>
    <x v="50"/>
    <n v="4097308.81830501"/>
    <n v="4098152.1334061702"/>
    <n v="1.0002058217084799"/>
    <n v="0"/>
    <x v="3"/>
    <d v="2023-02-02T00:00:00"/>
    <n v="1"/>
    <x v="19"/>
    <n v="1"/>
    <n v="4097308.81830501"/>
    <n v="4098152.1334061632"/>
    <n v="0"/>
    <x v="5"/>
    <s v="LONG"/>
    <x v="6"/>
    <n v="4098152.1334061702"/>
    <n v="1.0002058217084799"/>
    <n v="0"/>
    <n v="0"/>
    <s v="BINE"/>
    <s v="BUSD COIN LONG"/>
  </r>
  <r>
    <x v="0"/>
    <x v="8"/>
    <x v="51"/>
    <n v="2041.6035408299999"/>
    <n v="113431.955227661"/>
    <n v="55.560226537198503"/>
    <n v="0"/>
    <x v="3"/>
    <d v="2023-02-02T00:00:00"/>
    <n v="1"/>
    <x v="12"/>
    <n v="1"/>
    <n v="2041.6035408299999"/>
    <n v="113431.95522766138"/>
    <n v="0"/>
    <x v="5"/>
    <s v="LONG"/>
    <x v="6"/>
    <n v="113431.955227661"/>
    <n v="55.560226537198503"/>
    <n v="0"/>
    <n v="0"/>
    <s v="BINE"/>
    <s v="COMP COIN LONG"/>
  </r>
  <r>
    <x v="0"/>
    <x v="8"/>
    <x v="52"/>
    <n v="1.5637979999999999E-2"/>
    <n v="1.73772492138346E-2"/>
    <n v="1.11122083631227"/>
    <n v="0"/>
    <x v="3"/>
    <d v="2023-02-02T00:00:00"/>
    <n v="1"/>
    <x v="20"/>
    <n v="1"/>
    <n v="1.5637979999999999E-2"/>
    <n v="1.7377249213834552E-2"/>
    <n v="0"/>
    <x v="5"/>
    <s v="LONG"/>
    <x v="6"/>
    <n v="1.73772492138346E-2"/>
    <n v="1.11122083631227"/>
    <n v="0"/>
    <n v="0"/>
    <s v="BINE"/>
    <s v="CRV COIN LONG"/>
  </r>
  <r>
    <x v="0"/>
    <x v="8"/>
    <x v="53"/>
    <n v="876.23241947999998"/>
    <n v="55176.242777198"/>
    <n v="62.969871406883598"/>
    <n v="0"/>
    <x v="3"/>
    <d v="2023-02-02T00:00:00"/>
    <n v="1"/>
    <x v="21"/>
    <n v="1"/>
    <n v="876.23241947999998"/>
    <n v="55176.242777198087"/>
    <n v="0"/>
    <x v="5"/>
    <s v="LONG"/>
    <x v="6"/>
    <n v="55176.242777198"/>
    <n v="62.969871406883598"/>
    <n v="0"/>
    <n v="0"/>
    <s v="BINE"/>
    <s v="DASH COIN LONG"/>
  </r>
  <r>
    <x v="0"/>
    <x v="8"/>
    <x v="54"/>
    <n v="308585.63023370999"/>
    <n v="29059.793609328899"/>
    <n v="9.41709229536071E-2"/>
    <n v="0"/>
    <x v="3"/>
    <d v="2023-02-02T00:00:00"/>
    <n v="1"/>
    <x v="22"/>
    <n v="1"/>
    <n v="308585.63023370999"/>
    <n v="29059.793609328994"/>
    <n v="0"/>
    <x v="5"/>
    <s v="LONG"/>
    <x v="6"/>
    <n v="29059.793609328899"/>
    <n v="9.41709229536071E-2"/>
    <n v="0"/>
    <n v="0"/>
    <s v="BINE"/>
    <s v="DOGE COIN LONG"/>
  </r>
  <r>
    <x v="0"/>
    <x v="8"/>
    <x v="55"/>
    <n v="10910.783052299999"/>
    <n v="70550.165096022101"/>
    <n v="6.4660954908410604"/>
    <n v="0"/>
    <x v="3"/>
    <d v="2023-02-02T00:00:00"/>
    <n v="1"/>
    <x v="23"/>
    <n v="1"/>
    <n v="10910.783052299999"/>
    <n v="70550.165096022087"/>
    <n v="0"/>
    <x v="5"/>
    <s v="LONG"/>
    <x v="6"/>
    <n v="70550.165096022101"/>
    <n v="6.4660954908410604"/>
    <n v="0"/>
    <n v="0"/>
    <s v="BINE"/>
    <s v="DOT COIN LONG"/>
  </r>
  <r>
    <x v="0"/>
    <x v="8"/>
    <x v="56"/>
    <n v="34972.939946099999"/>
    <n v="16508.952778913801"/>
    <n v="0.47204932740448302"/>
    <n v="0"/>
    <x v="3"/>
    <d v="2023-02-02T00:00:00"/>
    <n v="1"/>
    <x v="24"/>
    <n v="1"/>
    <n v="34972.939946099999"/>
    <n v="16508.952778913881"/>
    <n v="0"/>
    <x v="5"/>
    <s v="LONG"/>
    <x v="6"/>
    <n v="16508.952778913801"/>
    <n v="0.47204932740448302"/>
    <n v="0"/>
    <n v="0"/>
    <s v="BINE"/>
    <s v="ENJ COIN LONG"/>
  </r>
  <r>
    <x v="0"/>
    <x v="8"/>
    <x v="57"/>
    <n v="108650.73496"/>
    <n v="117099.907399524"/>
    <n v="1.0777645217276699"/>
    <n v="0"/>
    <x v="3"/>
    <d v="2023-02-02T00:00:00"/>
    <n v="1"/>
    <x v="4"/>
    <n v="1"/>
    <n v="108650.73496"/>
    <n v="117099.90739952422"/>
    <n v="0"/>
    <x v="5"/>
    <s v="LONG"/>
    <x v="6"/>
    <n v="117099.907399524"/>
    <n v="1.0777645217276699"/>
    <n v="0"/>
    <n v="0"/>
    <s v="BINE"/>
    <s v="EOS COIN LONG"/>
  </r>
  <r>
    <x v="0"/>
    <x v="8"/>
    <x v="58"/>
    <n v="168.23816400000001"/>
    <n v="3763.0694080398298"/>
    <n v="22.367513521128402"/>
    <n v="0"/>
    <x v="3"/>
    <d v="2023-02-02T00:00:00"/>
    <n v="1"/>
    <x v="5"/>
    <n v="1"/>
    <n v="168.23816400000001"/>
    <n v="3763.0694080398175"/>
    <n v="0"/>
    <x v="5"/>
    <s v="LONG"/>
    <x v="6"/>
    <n v="3763.0694080398298"/>
    <n v="22.367513521128402"/>
    <n v="0"/>
    <n v="0"/>
    <s v="BINE"/>
    <s v="ETC COIN LONG"/>
  </r>
  <r>
    <x v="0"/>
    <x v="8"/>
    <x v="59"/>
    <n v="680.93375911999999"/>
    <n v="1117952.0706279001"/>
    <n v="1641.7926937161601"/>
    <n v="0"/>
    <x v="3"/>
    <d v="2023-02-02T00:00:00"/>
    <n v="1"/>
    <x v="1"/>
    <n v="1"/>
    <n v="680.93375911999999"/>
    <n v="1117952.0706278956"/>
    <n v="0"/>
    <x v="5"/>
    <s v="LONG"/>
    <x v="6"/>
    <n v="1117952.0706279001"/>
    <n v="1641.7926937161601"/>
    <n v="0"/>
    <n v="0"/>
    <s v="BINE"/>
    <s v="ETH COIN LONG"/>
  </r>
  <r>
    <x v="0"/>
    <x v="8"/>
    <x v="60"/>
    <n v="787518.93523462"/>
    <n v="865487.24741752294"/>
    <n v="1.099005"/>
    <n v="0"/>
    <x v="3"/>
    <d v="2023-02-02T00:00:00"/>
    <n v="1"/>
    <x v="25"/>
    <n v="1"/>
    <n v="787518.93523462"/>
    <n v="865487.24741752353"/>
    <n v="0"/>
    <x v="6"/>
    <s v="LONG"/>
    <x v="7"/>
    <n v="865487.24741752294"/>
    <n v="1.099005"/>
    <n v="0"/>
    <n v="0"/>
    <s v="BINE"/>
    <s v="EUR CASH LONG"/>
  </r>
  <r>
    <x v="0"/>
    <x v="8"/>
    <x v="61"/>
    <n v="0.19800000000000001"/>
    <n v="1.12613490938377"/>
    <n v="5.68755004739279"/>
    <n v="0"/>
    <x v="3"/>
    <d v="2023-02-02T00:00:00"/>
    <n v="1"/>
    <x v="26"/>
    <n v="1"/>
    <n v="0.19800000000000001"/>
    <n v="1.1261349093837725"/>
    <n v="0"/>
    <x v="5"/>
    <s v="LONG"/>
    <x v="6"/>
    <n v="1.12613490938377"/>
    <n v="5.68755004739279"/>
    <n v="0"/>
    <n v="0"/>
    <s v="BINE"/>
    <s v="FIL COIN LONG"/>
  </r>
  <r>
    <x v="0"/>
    <x v="8"/>
    <x v="62"/>
    <n v="248364.2230036"/>
    <n v="143139.241303382"/>
    <n v="0.57632794116770902"/>
    <n v="0"/>
    <x v="3"/>
    <d v="2023-02-02T00:00:00"/>
    <n v="1"/>
    <x v="27"/>
    <n v="1"/>
    <n v="248364.2230036"/>
    <n v="143139.24130338253"/>
    <n v="0"/>
    <x v="5"/>
    <s v="LONG"/>
    <x v="6"/>
    <n v="143139.241303382"/>
    <n v="0.57632794116770902"/>
    <n v="0"/>
    <n v="0"/>
    <s v="BINE"/>
    <s v="FTM COIN LONG"/>
  </r>
  <r>
    <x v="0"/>
    <x v="8"/>
    <x v="63"/>
    <n v="190921.88873999999"/>
    <n v="17780.2267954688"/>
    <n v="9.3128278338384801E-2"/>
    <n v="0"/>
    <x v="3"/>
    <d v="2023-02-02T00:00:00"/>
    <n v="1"/>
    <x v="28"/>
    <n v="1"/>
    <n v="190921.88873999999"/>
    <n v="17780.226795468854"/>
    <n v="0"/>
    <x v="5"/>
    <s v="LONG"/>
    <x v="6"/>
    <n v="17780.2267954688"/>
    <n v="9.3128278338384801E-2"/>
    <n v="0"/>
    <n v="0"/>
    <s v="BINE"/>
    <s v="GRT COIN LONG"/>
  </r>
  <r>
    <x v="0"/>
    <x v="8"/>
    <x v="64"/>
    <n v="400199.33700806001"/>
    <n v="27894.806630665102"/>
    <n v="6.9702280966305902E-2"/>
    <n v="0"/>
    <x v="3"/>
    <d v="2023-02-02T00:00:00"/>
    <n v="1"/>
    <x v="29"/>
    <n v="1"/>
    <n v="400199.33700806001"/>
    <n v="27894.806630665142"/>
    <n v="0"/>
    <x v="5"/>
    <s v="LONG"/>
    <x v="6"/>
    <n v="27894.806630665102"/>
    <n v="6.9702280966305902E-2"/>
    <n v="0"/>
    <n v="0"/>
    <s v="BINE"/>
    <s v="HBAR COIN LONG"/>
  </r>
  <r>
    <x v="0"/>
    <x v="8"/>
    <x v="65"/>
    <n v="3939.4054016199998"/>
    <n v="28429.2092884624"/>
    <n v="7.2166244369699699"/>
    <n v="0"/>
    <x v="3"/>
    <d v="2023-02-02T00:00:00"/>
    <n v="1"/>
    <x v="13"/>
    <n v="1"/>
    <n v="3939.4054016199998"/>
    <n v="28429.209288462389"/>
    <n v="0"/>
    <x v="5"/>
    <s v="LONG"/>
    <x v="6"/>
    <n v="28429.2092884624"/>
    <n v="7.2166244369699699"/>
    <n v="0"/>
    <n v="0"/>
    <s v="BINE"/>
    <s v="LINK COIN LONG"/>
  </r>
  <r>
    <x v="0"/>
    <x v="8"/>
    <x v="66"/>
    <n v="513.41283317"/>
    <n v="51569.048218922399"/>
    <n v="100.443629156124"/>
    <n v="0"/>
    <x v="3"/>
    <d v="2023-02-02T00:00:00"/>
    <n v="1"/>
    <x v="6"/>
    <n v="1"/>
    <n v="513.41283317"/>
    <n v="51569.048218922442"/>
    <n v="0"/>
    <x v="5"/>
    <s v="LONG"/>
    <x v="6"/>
    <n v="51569.048218922399"/>
    <n v="100.443629156124"/>
    <n v="0"/>
    <n v="0"/>
    <s v="BINE"/>
    <s v="LTC COIN LONG"/>
  </r>
  <r>
    <x v="0"/>
    <x v="8"/>
    <x v="67"/>
    <n v="20925.945748679998"/>
    <n v="16779.406968877101"/>
    <n v="0.80184700707902801"/>
    <n v="0"/>
    <x v="3"/>
    <d v="2023-02-02T00:00:00"/>
    <n v="1"/>
    <x v="30"/>
    <n v="1"/>
    <n v="20925.945748679998"/>
    <n v="16779.406968877167"/>
    <n v="0"/>
    <x v="5"/>
    <s v="LONG"/>
    <x v="6"/>
    <n v="16779.406968877101"/>
    <n v="0.80184700707902801"/>
    <n v="0"/>
    <n v="0"/>
    <s v="BINE"/>
    <s v="MANA COIN LONG"/>
  </r>
  <r>
    <x v="0"/>
    <x v="8"/>
    <x v="68"/>
    <n v="51345.668474589998"/>
    <n v="61356.399457685096"/>
    <n v="1.1949673902492699"/>
    <n v="0"/>
    <x v="3"/>
    <d v="2023-02-02T00:00:00"/>
    <n v="1"/>
    <x v="31"/>
    <n v="1"/>
    <n v="51345.668474589998"/>
    <n v="61356.399457685024"/>
    <n v="0"/>
    <x v="5"/>
    <s v="LONG"/>
    <x v="6"/>
    <n v="61356.399457685096"/>
    <n v="1.1949673902492699"/>
    <n v="0"/>
    <n v="0"/>
    <s v="BINE"/>
    <s v="MATIC COIN LONG"/>
  </r>
  <r>
    <x v="0"/>
    <x v="8"/>
    <x v="69"/>
    <n v="0.64611249999999998"/>
    <n v="432.08532043347202"/>
    <n v="668.74626389904597"/>
    <n v="0"/>
    <x v="3"/>
    <d v="2023-02-02T00:00:00"/>
    <n v="1"/>
    <x v="7"/>
    <n v="1"/>
    <n v="0.64611249999999998"/>
    <n v="432.0853204334723"/>
    <n v="0"/>
    <x v="5"/>
    <s v="LONG"/>
    <x v="6"/>
    <n v="432.08532043347202"/>
    <n v="668.74626389904597"/>
    <n v="0"/>
    <n v="0"/>
    <s v="BINE"/>
    <s v="MKR COIN LONG"/>
  </r>
  <r>
    <x v="0"/>
    <x v="8"/>
    <x v="70"/>
    <n v="20735.4498193"/>
    <n v="30188.3747063095"/>
    <n v="1.4558823160041101"/>
    <n v="0"/>
    <x v="3"/>
    <d v="2023-02-02T00:00:00"/>
    <n v="1"/>
    <x v="8"/>
    <n v="1"/>
    <n v="20735.4498193"/>
    <n v="30188.374706309489"/>
    <n v="0"/>
    <x v="5"/>
    <s v="LONG"/>
    <x v="6"/>
    <n v="30188.3747063095"/>
    <n v="1.4558823160041101"/>
    <n v="0"/>
    <n v="0"/>
    <s v="BINE"/>
    <s v="OMG COIN LONG"/>
  </r>
  <r>
    <x v="0"/>
    <x v="8"/>
    <x v="71"/>
    <n v="346981.66061952"/>
    <n v="34363.707010603299"/>
    <n v="9.9036090118562806E-2"/>
    <n v="0"/>
    <x v="3"/>
    <d v="2023-02-02T00:00:00"/>
    <n v="1"/>
    <x v="32"/>
    <n v="1"/>
    <n v="346981.66061952"/>
    <n v="34363.707010603357"/>
    <n v="0"/>
    <x v="5"/>
    <s v="LONG"/>
    <x v="6"/>
    <n v="34363.707010603299"/>
    <n v="9.9036090118562806E-2"/>
    <n v="0"/>
    <n v="0"/>
    <s v="BINE"/>
    <s v="OXT COIN LONG"/>
  </r>
  <r>
    <x v="0"/>
    <x v="8"/>
    <x v="72"/>
    <n v="10037839201.25"/>
    <n v="120299.455105644"/>
    <n v="1.1984596753718E-5"/>
    <n v="0"/>
    <x v="3"/>
    <d v="2023-02-02T00:00:00"/>
    <n v="1"/>
    <x v="33"/>
    <n v="1"/>
    <n v="10037839201.25"/>
    <n v="120299.45510564404"/>
    <n v="0"/>
    <x v="5"/>
    <s v="LONG"/>
    <x v="6"/>
    <n v="120299.455105644"/>
    <n v="1.1984596753718E-5"/>
    <n v="0"/>
    <n v="0"/>
    <s v="BINE"/>
    <s v="SHIB COIN LONG"/>
  </r>
  <r>
    <x v="0"/>
    <x v="8"/>
    <x v="73"/>
    <n v="3965.4603612800001"/>
    <n v="99110.1725395018"/>
    <n v="24.9933585283677"/>
    <n v="0"/>
    <x v="3"/>
    <d v="2023-02-02T00:00:00"/>
    <n v="1"/>
    <x v="34"/>
    <n v="1"/>
    <n v="3965.4603612800001"/>
    <n v="99110.172539501553"/>
    <n v="0"/>
    <x v="5"/>
    <s v="LONG"/>
    <x v="6"/>
    <n v="99110.1725395018"/>
    <n v="24.9933585283677"/>
    <n v="0"/>
    <n v="0"/>
    <s v="BINE"/>
    <s v="SOL COIN LONG"/>
  </r>
  <r>
    <x v="0"/>
    <x v="8"/>
    <x v="74"/>
    <n v="20112.645938630001"/>
    <n v="26233.058451793098"/>
    <n v="1.3043066800777201"/>
    <n v="0"/>
    <x v="3"/>
    <d v="2023-02-02T00:00:00"/>
    <n v="1"/>
    <x v="35"/>
    <n v="1"/>
    <n v="20112.645938630001"/>
    <n v="26233.058451793138"/>
    <n v="0"/>
    <x v="5"/>
    <s v="LONG"/>
    <x v="6"/>
    <n v="26233.058451793098"/>
    <n v="1.3043066800777201"/>
    <n v="0"/>
    <n v="0"/>
    <s v="BINE"/>
    <s v="SUSHI COIN LONG"/>
  </r>
  <r>
    <x v="0"/>
    <x v="8"/>
    <x v="75"/>
    <n v="48.9"/>
    <n v="3.0901486344288598"/>
    <n v="6.3193223607952306E-2"/>
    <n v="0"/>
    <x v="3"/>
    <d v="2023-02-02T00:00:00"/>
    <n v="1"/>
    <x v="36"/>
    <n v="1"/>
    <n v="48.9"/>
    <n v="3.0901486344288678"/>
    <n v="0"/>
    <x v="5"/>
    <s v="LONG"/>
    <x v="6"/>
    <n v="3.0901486344288598"/>
    <n v="6.3193223607952306E-2"/>
    <n v="0"/>
    <n v="0"/>
    <s v="BINE"/>
    <s v="TRX COIN LONG"/>
  </r>
  <r>
    <x v="0"/>
    <x v="8"/>
    <x v="76"/>
    <n v="5383.9497593899996"/>
    <n v="36679.508288373603"/>
    <n v="6.8127508479071297"/>
    <n v="0"/>
    <x v="3"/>
    <d v="2023-02-02T00:00:00"/>
    <n v="1"/>
    <x v="37"/>
    <n v="1"/>
    <n v="5383.9497593899996"/>
    <n v="36679.508288373603"/>
    <n v="0"/>
    <x v="5"/>
    <s v="LONG"/>
    <x v="6"/>
    <n v="36679.508288373603"/>
    <n v="6.8127508479071297"/>
    <n v="0"/>
    <n v="0"/>
    <s v="BINE"/>
    <s v="UNI COIN LONG"/>
  </r>
  <r>
    <x v="0"/>
    <x v="8"/>
    <x v="77"/>
    <n v="14238.19370125"/>
    <n v="14239.5865663493"/>
    <n v="1.0000978259692599"/>
    <n v="0"/>
    <x v="3"/>
    <d v="2023-02-02T00:00:00"/>
    <n v="1"/>
    <x v="38"/>
    <n v="1"/>
    <n v="14238.19370125"/>
    <n v="14239.586566349335"/>
    <n v="0"/>
    <x v="5"/>
    <s v="LONG"/>
    <x v="6"/>
    <n v="14239.5865663493"/>
    <n v="1.0000978259692599"/>
    <n v="0"/>
    <n v="0"/>
    <s v="BINE"/>
    <s v="USDT COIN LONG"/>
  </r>
  <r>
    <x v="0"/>
    <x v="8"/>
    <x v="78"/>
    <n v="891563.24522429996"/>
    <n v="82270.262860393297"/>
    <n v="9.2276418191393303E-2"/>
    <n v="0"/>
    <x v="3"/>
    <d v="2023-02-02T00:00:00"/>
    <n v="1"/>
    <x v="39"/>
    <n v="1"/>
    <n v="891563.24522429996"/>
    <n v="82270.262860393239"/>
    <n v="0"/>
    <x v="5"/>
    <s v="LONG"/>
    <x v="6"/>
    <n v="82270.262860393297"/>
    <n v="9.2276418191393303E-2"/>
    <n v="0"/>
    <n v="0"/>
    <s v="BINE"/>
    <s v="XLM COIN LONG"/>
  </r>
  <r>
    <x v="0"/>
    <x v="8"/>
    <x v="79"/>
    <n v="29153"/>
    <n v="12066.1890735128"/>
    <n v="0.41389184898682302"/>
    <n v="0"/>
    <x v="3"/>
    <d v="2023-02-02T00:00:00"/>
    <n v="1"/>
    <x v="40"/>
    <n v="1"/>
    <n v="29153"/>
    <n v="12066.189073512851"/>
    <n v="0"/>
    <x v="5"/>
    <s v="LONG"/>
    <x v="6"/>
    <n v="12066.1890735128"/>
    <n v="0.41389184898682302"/>
    <n v="0"/>
    <n v="0"/>
    <s v="BINE"/>
    <s v="XRP COIN LONG"/>
  </r>
  <r>
    <x v="0"/>
    <x v="8"/>
    <x v="80"/>
    <n v="60866.228199999998"/>
    <n v="66683.442577633905"/>
    <n v="1.09557376150398"/>
    <n v="0"/>
    <x v="3"/>
    <d v="2023-02-02T00:00:00"/>
    <n v="1"/>
    <x v="41"/>
    <n v="1"/>
    <n v="60866.228199999998"/>
    <n v="66683.442577633614"/>
    <n v="0"/>
    <x v="5"/>
    <s v="LONG"/>
    <x v="6"/>
    <n v="66683.442577633905"/>
    <n v="1.09557376150398"/>
    <n v="0"/>
    <n v="0"/>
    <s v="BINE"/>
    <s v="XTZ COIN LONG"/>
  </r>
  <r>
    <x v="0"/>
    <x v="8"/>
    <x v="81"/>
    <n v="0.72856047000000002"/>
    <n v="5451.32310502993"/>
    <n v="7482.3207262808701"/>
    <n v="0"/>
    <x v="3"/>
    <d v="2023-02-02T00:00:00"/>
    <n v="1"/>
    <x v="9"/>
    <n v="1"/>
    <n v="0.72856047000000002"/>
    <n v="5451.3231050299319"/>
    <n v="0"/>
    <x v="5"/>
    <s v="LONG"/>
    <x v="6"/>
    <n v="5451.32310502993"/>
    <n v="7482.3207262808701"/>
    <n v="0"/>
    <n v="0"/>
    <s v="BINE"/>
    <s v="YFI COIN LONG"/>
  </r>
  <r>
    <x v="0"/>
    <x v="8"/>
    <x v="82"/>
    <n v="18966318.7722039"/>
    <n v="534377.75786232704"/>
    <n v="2.8175091027441999E-2"/>
    <n v="0"/>
    <x v="3"/>
    <d v="2023-02-02T00:00:00"/>
    <n v="1"/>
    <x v="10"/>
    <n v="1"/>
    <n v="18966318.7722039"/>
    <n v="534377.75786232681"/>
    <n v="0"/>
    <x v="5"/>
    <s v="LONG"/>
    <x v="6"/>
    <n v="534377.75786232704"/>
    <n v="2.8175091027441999E-2"/>
    <n v="0"/>
    <n v="0"/>
    <s v="BINE"/>
    <s v="ZIL COIN LONG"/>
  </r>
  <r>
    <x v="0"/>
    <x v="0"/>
    <x v="49"/>
    <n v="1089.5168569699999"/>
    <n v="25847446.948344801"/>
    <n v="23723.7696534846"/>
    <n v="0"/>
    <x v="3"/>
    <d v="2023-02-02T00:00:00"/>
    <n v="1"/>
    <x v="0"/>
    <n v="1"/>
    <n v="1089.5168569699999"/>
    <n v="25847446.948344804"/>
    <n v="0"/>
    <x v="5"/>
    <s v="LONG"/>
    <x v="6"/>
    <n v="25847446.948344801"/>
    <n v="23723.7696534846"/>
    <n v="0"/>
    <n v="0"/>
    <s v="BINE"/>
    <s v="BTC COIN LONG"/>
  </r>
  <r>
    <x v="0"/>
    <x v="0"/>
    <x v="49"/>
    <n v="-35.42422586"/>
    <n v="-840396.17445565399"/>
    <n v="23723.7696534846"/>
    <n v="0"/>
    <x v="4"/>
    <d v="2023-02-02T00:00:00"/>
    <n v="1"/>
    <x v="0"/>
    <n v="1"/>
    <n v="-35.42422586"/>
    <n v="-840396.17445565236"/>
    <n v="0"/>
    <x v="5"/>
    <s v="SHORT"/>
    <x v="8"/>
    <n v="-840396.17445565399"/>
    <n v="23723.7696534846"/>
    <n v="0"/>
    <n v="0"/>
    <s v="BINE"/>
    <s v="BTC COIN SHORT"/>
  </r>
  <r>
    <x v="0"/>
    <x v="0"/>
    <x v="59"/>
    <n v="6815.4373291399997"/>
    <n v="11189535.211462401"/>
    <n v="1641.7926937161601"/>
    <n v="0"/>
    <x v="3"/>
    <d v="2023-02-02T00:00:00"/>
    <n v="1"/>
    <x v="1"/>
    <n v="1"/>
    <n v="6815.4373291399997"/>
    <n v="11189535.211462433"/>
    <n v="0"/>
    <x v="5"/>
    <s v="LONG"/>
    <x v="6"/>
    <n v="11189535.211462401"/>
    <n v="1641.7926937161601"/>
    <n v="0"/>
    <n v="0"/>
    <s v="BINE"/>
    <s v="ETH COIN LONG"/>
  </r>
  <r>
    <x v="0"/>
    <x v="0"/>
    <x v="59"/>
    <n v="-46.77687366"/>
    <n v="-76797.929409872304"/>
    <n v="1641.7926937161601"/>
    <n v="0"/>
    <x v="4"/>
    <d v="2023-02-02T00:00:00"/>
    <n v="1"/>
    <x v="1"/>
    <n v="1"/>
    <n v="-46.77687366"/>
    <n v="-76797.929409871896"/>
    <n v="0"/>
    <x v="5"/>
    <s v="SHORT"/>
    <x v="8"/>
    <n v="-76797.929409872304"/>
    <n v="1641.7926937161601"/>
    <n v="0"/>
    <n v="0"/>
    <s v="BINE"/>
    <s v="ETH COIN SHORT"/>
  </r>
  <r>
    <x v="0"/>
    <x v="9"/>
    <x v="83"/>
    <n v="2336.3301591200002"/>
    <n v="741720.79858728405"/>
    <n v="317.47259508333298"/>
    <n v="0"/>
    <x v="3"/>
    <d v="2023-02-02T00:00:00"/>
    <n v="1"/>
    <x v="42"/>
    <n v="1"/>
    <n v="2336.3301591200002"/>
    <n v="741720.79858728277"/>
    <n v="0"/>
    <x v="5"/>
    <s v="LONG"/>
    <x v="6"/>
    <n v="741720.79858728405"/>
    <n v="317.47259508333298"/>
    <n v="0"/>
    <n v="0"/>
    <s v="BINE"/>
    <s v="BNB COIN LONG"/>
  </r>
  <r>
    <x v="0"/>
    <x v="9"/>
    <x v="49"/>
    <n v="1702.1691871099999"/>
    <n v="40381869.706256799"/>
    <n v="23723.7696534846"/>
    <n v="0"/>
    <x v="3"/>
    <d v="2023-02-02T00:00:00"/>
    <n v="1"/>
    <x v="0"/>
    <n v="1"/>
    <n v="1702.1691871099999"/>
    <n v="40381869.70625677"/>
    <n v="0"/>
    <x v="5"/>
    <s v="LONG"/>
    <x v="6"/>
    <n v="40381869.706256799"/>
    <n v="23723.7696534846"/>
    <n v="0"/>
    <n v="0"/>
    <s v="BINE"/>
    <s v="BTC COIN LONG"/>
  </r>
  <r>
    <x v="0"/>
    <x v="9"/>
    <x v="58"/>
    <n v="0.15721859999999999"/>
    <n v="3.5165891612728899"/>
    <n v="22.367513521128402"/>
    <n v="0"/>
    <x v="3"/>
    <d v="2023-02-02T00:00:00"/>
    <n v="1"/>
    <x v="5"/>
    <n v="1"/>
    <n v="0.15721859999999999"/>
    <n v="3.5165891612728775"/>
    <n v="0"/>
    <x v="5"/>
    <s v="LONG"/>
    <x v="6"/>
    <n v="3.5165891612728899"/>
    <n v="22.367513521128402"/>
    <n v="0"/>
    <n v="0"/>
    <s v="BINE"/>
    <s v="ETC COIN LONG"/>
  </r>
  <r>
    <x v="0"/>
    <x v="9"/>
    <x v="59"/>
    <n v="15312.5823"/>
    <n v="25140085.742067501"/>
    <n v="1641.7926937161601"/>
    <n v="0"/>
    <x v="3"/>
    <d v="2023-02-02T00:00:00"/>
    <n v="1"/>
    <x v="1"/>
    <n v="1"/>
    <n v="15312.5823"/>
    <n v="25140085.742067393"/>
    <n v="0"/>
    <x v="5"/>
    <s v="LONG"/>
    <x v="6"/>
    <n v="25140085.742067501"/>
    <n v="1641.7926937161601"/>
    <n v="0"/>
    <n v="0"/>
    <s v="BINE"/>
    <s v="ETH COIN LONG"/>
  </r>
  <r>
    <x v="0"/>
    <x v="1"/>
    <x v="83"/>
    <n v="1.5630526499999999"/>
    <n v="496.22638104738098"/>
    <n v="317.47259508333298"/>
    <n v="0"/>
    <x v="3"/>
    <d v="2023-02-02T00:00:00"/>
    <n v="1"/>
    <x v="42"/>
    <n v="1"/>
    <n v="1.5630526499999999"/>
    <n v="496.22638104738058"/>
    <n v="0"/>
    <x v="5"/>
    <s v="LONG"/>
    <x v="6"/>
    <n v="496.22638104738098"/>
    <n v="317.47259508333298"/>
    <n v="0"/>
    <n v="0"/>
    <s v="BINE"/>
    <s v="BNB COIN LONG"/>
  </r>
  <r>
    <x v="0"/>
    <x v="1"/>
    <x v="50"/>
    <n v="13517588.466357"/>
    <n v="13520370.679509699"/>
    <n v="1.0002058217084799"/>
    <n v="0"/>
    <x v="3"/>
    <d v="2023-02-02T00:00:00"/>
    <n v="1"/>
    <x v="19"/>
    <n v="1"/>
    <n v="13517588.466357"/>
    <n v="13520370.679509675"/>
    <n v="0"/>
    <x v="5"/>
    <s v="LONG"/>
    <x v="6"/>
    <n v="13520370.679509699"/>
    <n v="1.0002058217084799"/>
    <n v="0"/>
    <n v="0"/>
    <s v="BINE"/>
    <s v="BUSD COIN LONG"/>
  </r>
  <r>
    <x v="0"/>
    <x v="1"/>
    <x v="77"/>
    <n v="34981930.6438879"/>
    <n v="34985352.785159796"/>
    <n v="1.0000978259692599"/>
    <n v="0"/>
    <x v="3"/>
    <d v="2023-02-02T00:00:00"/>
    <n v="1"/>
    <x v="38"/>
    <n v="1"/>
    <n v="34981930.6438879"/>
    <n v="34985352.785159722"/>
    <n v="0"/>
    <x v="5"/>
    <s v="LONG"/>
    <x v="6"/>
    <n v="34985352.785159796"/>
    <n v="1.0000978259692599"/>
    <n v="0"/>
    <n v="0"/>
    <s v="BINE"/>
    <s v="USDT COIN LONG"/>
  </r>
  <r>
    <x v="0"/>
    <x v="1"/>
    <x v="77"/>
    <n v="-1350858.6959067699"/>
    <n v="-1350990.84496803"/>
    <n v="1.0000978259692599"/>
    <n v="0"/>
    <x v="4"/>
    <d v="2023-02-02T00:00:00"/>
    <n v="1"/>
    <x v="38"/>
    <n v="1"/>
    <n v="-1350858.6959067699"/>
    <n v="-1350990.8449680302"/>
    <n v="0"/>
    <x v="5"/>
    <s v="SHORT"/>
    <x v="8"/>
    <n v="-1350990.84496803"/>
    <n v="1.0000978259692599"/>
    <n v="0"/>
    <n v="0"/>
    <s v="BINE"/>
    <s v="USDT COIN SHORT"/>
  </r>
  <r>
    <x v="0"/>
    <x v="2"/>
    <x v="83"/>
    <n v="1.1939999999999999E-5"/>
    <n v="3.790622785295E-3"/>
    <n v="317.47259508333298"/>
    <n v="0"/>
    <x v="3"/>
    <d v="2023-02-02T00:00:00"/>
    <n v="1"/>
    <x v="42"/>
    <n v="1"/>
    <n v="1.1939999999999999E-5"/>
    <n v="3.7906227852949953E-3"/>
    <n v="0"/>
    <x v="5"/>
    <s v="LONG"/>
    <x v="6"/>
    <n v="3.790622785295E-3"/>
    <n v="317.47259508333298"/>
    <n v="0"/>
    <n v="0"/>
    <s v="BINE"/>
    <s v="BNB COIN LONG"/>
  </r>
  <r>
    <x v="0"/>
    <x v="2"/>
    <x v="77"/>
    <n v="824148.96458612999"/>
    <n v="824229.58775740699"/>
    <n v="1.0000978259692599"/>
    <n v="0"/>
    <x v="3"/>
    <d v="2023-02-02T00:00:00"/>
    <n v="1"/>
    <x v="38"/>
    <n v="1"/>
    <n v="824148.96458612999"/>
    <n v="824229.58775740513"/>
    <n v="0"/>
    <x v="5"/>
    <s v="LONG"/>
    <x v="6"/>
    <n v="824229.58775740699"/>
    <n v="1.0000978259692599"/>
    <n v="0"/>
    <n v="0"/>
    <s v="BINE"/>
    <s v="USDT COIN LONG"/>
  </r>
  <r>
    <x v="0"/>
    <x v="2"/>
    <x v="77"/>
    <n v="-15688.2762126"/>
    <n v="-15689.810933426499"/>
    <n v="1.0000978259692599"/>
    <n v="0"/>
    <x v="4"/>
    <d v="2023-02-02T00:00:00"/>
    <n v="1"/>
    <x v="38"/>
    <n v="1"/>
    <n v="-15688.2762126"/>
    <n v="-15689.810933426514"/>
    <n v="0"/>
    <x v="5"/>
    <s v="SHORT"/>
    <x v="8"/>
    <n v="-15689.810933426499"/>
    <n v="1.0000978259692599"/>
    <n v="0"/>
    <n v="0"/>
    <s v="BINE"/>
    <s v="USDT COIN SHORT"/>
  </r>
  <r>
    <x v="5"/>
    <x v="10"/>
    <x v="49"/>
    <n v="7.9996000000000008E-3"/>
    <n v="189.780667720015"/>
    <n v="23723.7696534846"/>
    <n v="0"/>
    <x v="3"/>
    <d v="2023-02-02T00:00:00"/>
    <n v="1"/>
    <x v="0"/>
    <n v="1"/>
    <n v="7.9996000000000008E-3"/>
    <n v="189.78066772001543"/>
    <n v="0"/>
    <x v="5"/>
    <s v="LONG"/>
    <x v="6"/>
    <n v="189.780667720015"/>
    <n v="23723.7696534846"/>
    <n v="0"/>
    <n v="0"/>
    <s v="BTFX"/>
    <s v="BTC COIN LONG"/>
  </r>
  <r>
    <x v="5"/>
    <x v="10"/>
    <x v="59"/>
    <n v="0.02"/>
    <n v="32.835853874323298"/>
    <n v="1641.7926937161601"/>
    <n v="0"/>
    <x v="3"/>
    <d v="2023-02-02T00:00:00"/>
    <n v="1"/>
    <x v="1"/>
    <n v="1"/>
    <n v="0.02"/>
    <n v="32.835853874323206"/>
    <n v="0"/>
    <x v="5"/>
    <s v="LONG"/>
    <x v="6"/>
    <n v="32.835853874323298"/>
    <n v="1641.7926937161601"/>
    <n v="0"/>
    <n v="0"/>
    <s v="BTFX"/>
    <s v="ETH COIN LONG"/>
  </r>
  <r>
    <x v="5"/>
    <x v="10"/>
    <x v="84"/>
    <n v="0.02"/>
    <n v="7.6901955749380302E-2"/>
    <n v="3.84509778746901"/>
    <n v="0"/>
    <x v="3"/>
    <d v="2023-02-02T00:00:00"/>
    <n v="1"/>
    <x v="43"/>
    <n v="1"/>
    <n v="0.02"/>
    <n v="7.6901955749380205E-2"/>
    <n v="0"/>
    <x v="5"/>
    <s v="LONG"/>
    <x v="6"/>
    <n v="7.6901955749380302E-2"/>
    <n v="3.84509778746901"/>
    <n v="0"/>
    <n v="0"/>
    <s v="BTFX"/>
    <s v="ETHW COIN LONG"/>
  </r>
  <r>
    <x v="5"/>
    <x v="10"/>
    <x v="85"/>
    <n v="2.755467E-2"/>
    <n v="2.755467E-2"/>
    <n v="1"/>
    <n v="0"/>
    <x v="3"/>
    <d v="2023-02-02T00:00:00"/>
    <n v="1"/>
    <x v="44"/>
    <n v="1"/>
    <n v="2.755467E-2"/>
    <n v="2.755467E-2"/>
    <n v="0"/>
    <x v="6"/>
    <s v="LONG"/>
    <x v="7"/>
    <n v="2.755467E-2"/>
    <n v="1"/>
    <n v="0"/>
    <n v="0"/>
    <s v="BTFX"/>
    <s v="USD CASH LONG"/>
  </r>
  <r>
    <x v="5"/>
    <x v="10"/>
    <x v="86"/>
    <n v="29.9885932"/>
    <n v="0"/>
    <n v="0"/>
    <n v="0"/>
    <x v="3"/>
    <d v="2023-02-02T00:00:00"/>
    <n v="1"/>
    <x v="45"/>
    <n v="1"/>
    <n v="29.9885932"/>
    <n v="0"/>
    <n v="0"/>
    <x v="5"/>
    <s v="SHORT"/>
    <x v="8"/>
    <n v="0"/>
    <n v="0"/>
    <n v="0"/>
    <n v="0"/>
    <s v="BTFX"/>
    <s v="UST COIN SHORT"/>
  </r>
  <r>
    <x v="6"/>
    <x v="11"/>
    <x v="48"/>
    <n v="0.21932823000000001"/>
    <n v="29.892633034055599"/>
    <n v="136.29177162490899"/>
    <n v="0"/>
    <x v="3"/>
    <d v="2023-02-01T00:02:38"/>
    <n v="1"/>
    <x v="3"/>
    <n v="1"/>
    <n v="0.21932823000000001"/>
    <n v="29.892633034055514"/>
    <n v="0"/>
    <x v="5"/>
    <s v="LONG"/>
    <x v="6"/>
    <n v="29.892633034055599"/>
    <n v="136.29177162490899"/>
    <n v="0"/>
    <n v="0"/>
    <s v="BTSE"/>
    <s v="BCH COIN LONG"/>
  </r>
  <r>
    <x v="6"/>
    <x v="11"/>
    <x v="49"/>
    <n v="5.7861299999999997E-2"/>
    <n v="1372.68815305117"/>
    <n v="23723.7696534846"/>
    <n v="0"/>
    <x v="3"/>
    <d v="2023-02-01T00:02:39"/>
    <n v="1"/>
    <x v="0"/>
    <n v="1"/>
    <n v="5.7861299999999997E-2"/>
    <n v="1372.6881530511685"/>
    <n v="0"/>
    <x v="5"/>
    <s v="LONG"/>
    <x v="6"/>
    <n v="1372.68815305117"/>
    <n v="23723.7696534846"/>
    <n v="0"/>
    <n v="0"/>
    <s v="BTSE"/>
    <s v="BTC COIN LONG"/>
  </r>
  <r>
    <x v="6"/>
    <x v="11"/>
    <x v="59"/>
    <n v="0.73541904000000002"/>
    <n v="1207.4056066917501"/>
    <n v="1641.7926937161601"/>
    <n v="0"/>
    <x v="3"/>
    <d v="2023-02-01T00:02:40"/>
    <n v="1"/>
    <x v="1"/>
    <n v="1"/>
    <n v="0.73541904000000002"/>
    <n v="1207.4056066917526"/>
    <n v="0"/>
    <x v="5"/>
    <s v="LONG"/>
    <x v="6"/>
    <n v="1207.4056066917501"/>
    <n v="1641.7926937161601"/>
    <n v="0"/>
    <n v="0"/>
    <s v="BTSE"/>
    <s v="ETH COIN LONG"/>
  </r>
  <r>
    <x v="6"/>
    <x v="11"/>
    <x v="87"/>
    <n v="22277.5319929"/>
    <n v="967.89630672792703"/>
    <n v="4.3447196351750303E-2"/>
    <n v="0"/>
    <x v="3"/>
    <d v="2023-02-01T00:02:41"/>
    <n v="1"/>
    <x v="46"/>
    <n v="1"/>
    <n v="22277.5319929"/>
    <n v="967.89630672792555"/>
    <n v="0"/>
    <x v="5"/>
    <s v="LONG"/>
    <x v="6"/>
    <n v="967.89630672792703"/>
    <n v="4.3447196351750303E-2"/>
    <n v="0"/>
    <n v="0"/>
    <s v="BTSE"/>
    <s v="FLR COIN LONG"/>
  </r>
  <r>
    <x v="6"/>
    <x v="11"/>
    <x v="88"/>
    <n v="22277.5319929"/>
    <n v="252.894072025139"/>
    <n v="1.1351978850518E-2"/>
    <n v="0"/>
    <x v="3"/>
    <d v="2023-02-01T00:02:42"/>
    <n v="1"/>
    <x v="47"/>
    <n v="1"/>
    <n v="22277.5319929"/>
    <n v="252.89407202513891"/>
    <n v="0"/>
    <x v="5"/>
    <s v="LONG"/>
    <x v="6"/>
    <n v="252.894072025139"/>
    <n v="1.1351978850518E-2"/>
    <n v="0"/>
    <n v="0"/>
    <s v="BTSE"/>
    <s v="SGB COIN LONG"/>
  </r>
  <r>
    <x v="6"/>
    <x v="11"/>
    <x v="85"/>
    <n v="125335.8"/>
    <n v="125335.8"/>
    <n v="1"/>
    <n v="0"/>
    <x v="3"/>
    <d v="2023-02-01T00:02:43"/>
    <n v="1"/>
    <x v="44"/>
    <n v="1"/>
    <n v="125335.8"/>
    <n v="125335.8"/>
    <n v="0"/>
    <x v="6"/>
    <s v="LONG"/>
    <x v="7"/>
    <n v="125335.8"/>
    <n v="1"/>
    <n v="0"/>
    <n v="0"/>
    <s v="BTSE"/>
    <s v="USD CASH LONG"/>
  </r>
  <r>
    <x v="6"/>
    <x v="11"/>
    <x v="79"/>
    <n v="86647.684072849996"/>
    <n v="35862.770171338001"/>
    <n v="0.41389184898682302"/>
    <n v="0"/>
    <x v="3"/>
    <d v="2023-02-01T00:02:44"/>
    <n v="1"/>
    <x v="40"/>
    <n v="1"/>
    <n v="86647.684072849996"/>
    <n v="35862.770171337979"/>
    <n v="0"/>
    <x v="5"/>
    <s v="LONG"/>
    <x v="6"/>
    <n v="35862.770171338001"/>
    <n v="0.41389184898682302"/>
    <n v="0"/>
    <n v="0"/>
    <s v="BTSE"/>
    <s v="XRP COIN LONG"/>
  </r>
  <r>
    <x v="7"/>
    <x v="12"/>
    <x v="49"/>
    <n v="2894.5836830600001"/>
    <n v="68670436.539650694"/>
    <n v="23723.7696534846"/>
    <n v="0"/>
    <x v="3"/>
    <d v="2023-02-02T00:00:00"/>
    <n v="1"/>
    <x v="0"/>
    <n v="1"/>
    <n v="2894.5836830600001"/>
    <n v="68670436.539650515"/>
    <n v="0"/>
    <x v="5"/>
    <s v="LONG"/>
    <x v="6"/>
    <n v="68670436.539650694"/>
    <n v="23723.7696534846"/>
    <n v="0"/>
    <n v="0"/>
    <s v="BULL"/>
    <s v="BTC COIN LONG"/>
  </r>
  <r>
    <x v="7"/>
    <x v="12"/>
    <x v="85"/>
    <n v="27730505.295899998"/>
    <n v="27730505.295899998"/>
    <n v="1"/>
    <n v="0"/>
    <x v="3"/>
    <d v="2023-02-02T00:00:00"/>
    <n v="1"/>
    <x v="44"/>
    <n v="1"/>
    <n v="27730505.295899998"/>
    <n v="27730505.295899998"/>
    <n v="0"/>
    <x v="6"/>
    <s v="LONG"/>
    <x v="7"/>
    <n v="27730505.295899998"/>
    <n v="1"/>
    <n v="0"/>
    <n v="0"/>
    <s v="BULL"/>
    <s v="USD CASH LONG"/>
  </r>
  <r>
    <x v="7"/>
    <x v="13"/>
    <x v="57"/>
    <n v="5303884.3466999996"/>
    <n v="5716338.3762200195"/>
    <n v="1.0777645217276699"/>
    <n v="0"/>
    <x v="3"/>
    <d v="2023-02-02T00:00:00"/>
    <n v="1"/>
    <x v="4"/>
    <n v="1"/>
    <n v="5303884.3466999996"/>
    <n v="5716338.37622"/>
    <n v="0"/>
    <x v="5"/>
    <s v="LONG"/>
    <x v="6"/>
    <n v="5716338.3762200195"/>
    <n v="1.0777645217276699"/>
    <n v="0"/>
    <n v="0"/>
    <s v="BULL"/>
    <s v="EOS COIN LONG"/>
  </r>
  <r>
    <x v="7"/>
    <x v="13"/>
    <x v="65"/>
    <n v="146114.53846817999"/>
    <n v="1054453.7489060501"/>
    <n v="7.2166244369699699"/>
    <n v="0"/>
    <x v="3"/>
    <d v="2023-02-02T00:00:00"/>
    <n v="1"/>
    <x v="13"/>
    <n v="1"/>
    <n v="146114.53846817999"/>
    <n v="1054453.7489060564"/>
    <n v="0"/>
    <x v="5"/>
    <s v="LONG"/>
    <x v="6"/>
    <n v="1054453.7489060501"/>
    <n v="7.2166244369699699"/>
    <n v="0"/>
    <n v="0"/>
    <s v="BULL"/>
    <s v="LINK COIN LONG"/>
  </r>
  <r>
    <x v="7"/>
    <x v="13"/>
    <x v="66"/>
    <n v="8445.9833168700006"/>
    <n v="848345.21613850095"/>
    <n v="100.443629156124"/>
    <n v="0"/>
    <x v="3"/>
    <d v="2023-02-02T00:00:00"/>
    <n v="1"/>
    <x v="6"/>
    <n v="1"/>
    <n v="8445.9833168700006"/>
    <n v="848345.21613850049"/>
    <n v="0"/>
    <x v="5"/>
    <s v="LONG"/>
    <x v="6"/>
    <n v="848345.21613850095"/>
    <n v="100.443629156124"/>
    <n v="0"/>
    <n v="0"/>
    <s v="BULL"/>
    <s v="LTC COIN LONG"/>
  </r>
  <r>
    <x v="7"/>
    <x v="13"/>
    <x v="85"/>
    <n v="1663498.5555"/>
    <n v="1663498.5555"/>
    <n v="1"/>
    <n v="0"/>
    <x v="3"/>
    <d v="2023-02-02T00:00:00"/>
    <n v="1"/>
    <x v="44"/>
    <n v="1"/>
    <n v="1663498.5555"/>
    <n v="1663498.5555"/>
    <n v="0"/>
    <x v="6"/>
    <s v="LONG"/>
    <x v="7"/>
    <n v="1663498.5555"/>
    <n v="1"/>
    <n v="0"/>
    <n v="0"/>
    <s v="BULL"/>
    <s v="USD CASH LONG"/>
  </r>
  <r>
    <x v="7"/>
    <x v="14"/>
    <x v="59"/>
    <n v="15308.27667942"/>
    <n v="25133016.805657301"/>
    <n v="1641.7926937161601"/>
    <n v="0"/>
    <x v="3"/>
    <d v="2023-02-02T00:00:00"/>
    <n v="1"/>
    <x v="1"/>
    <n v="1"/>
    <n v="15308.27667942"/>
    <n v="25133016.805657238"/>
    <n v="0"/>
    <x v="5"/>
    <s v="LONG"/>
    <x v="6"/>
    <n v="25133016.805657301"/>
    <n v="1641.7926937161601"/>
    <n v="0"/>
    <n v="0"/>
    <s v="BULL"/>
    <s v="ETH COIN LONG"/>
  </r>
  <r>
    <x v="7"/>
    <x v="14"/>
    <x v="85"/>
    <n v="8623994.6039000005"/>
    <n v="8623994.6039000005"/>
    <n v="1"/>
    <n v="0"/>
    <x v="3"/>
    <d v="2023-02-02T00:00:00"/>
    <n v="1"/>
    <x v="44"/>
    <n v="1"/>
    <n v="8623994.6039000005"/>
    <n v="8623994.6039000005"/>
    <n v="0"/>
    <x v="6"/>
    <s v="LONG"/>
    <x v="7"/>
    <n v="8623994.6039000005"/>
    <n v="1"/>
    <n v="0"/>
    <n v="0"/>
    <s v="BULL"/>
    <s v="USD CASH LONG"/>
  </r>
  <r>
    <x v="7"/>
    <x v="15"/>
    <x v="49"/>
    <n v="68.848450040000003"/>
    <n v="1633344.7697484"/>
    <n v="23723.7696534846"/>
    <n v="0"/>
    <x v="3"/>
    <d v="2023-02-02T00:00:00"/>
    <n v="1"/>
    <x v="0"/>
    <n v="1"/>
    <n v="68.848450040000003"/>
    <n v="1633344.7697484028"/>
    <n v="0"/>
    <x v="5"/>
    <s v="LONG"/>
    <x v="6"/>
    <n v="1633344.7697484"/>
    <n v="23723.7696534846"/>
    <n v="0"/>
    <n v="0"/>
    <s v="BULL"/>
    <s v="BTC COIN LONG"/>
  </r>
  <r>
    <x v="7"/>
    <x v="15"/>
    <x v="59"/>
    <n v="1057.5823256599999"/>
    <n v="1736330.93527194"/>
    <n v="1641.7926937161601"/>
    <n v="0"/>
    <x v="3"/>
    <d v="2023-02-02T00:00:00"/>
    <n v="1"/>
    <x v="1"/>
    <n v="1"/>
    <n v="1057.5823256599999"/>
    <n v="1736330.9352719325"/>
    <n v="0"/>
    <x v="5"/>
    <s v="LONG"/>
    <x v="6"/>
    <n v="1736330.93527194"/>
    <n v="1641.7926937161601"/>
    <n v="0"/>
    <n v="0"/>
    <s v="BULL"/>
    <s v="ETH COIN LONG"/>
  </r>
  <r>
    <x v="7"/>
    <x v="15"/>
    <x v="89"/>
    <n v="0.5"/>
    <n v="0.50007486134171597"/>
    <n v="1.0001497226834299"/>
    <n v="0"/>
    <x v="3"/>
    <d v="2023-02-02T00:00:00"/>
    <n v="1"/>
    <x v="48"/>
    <n v="1"/>
    <n v="0.5"/>
    <n v="0.50007486134171497"/>
    <n v="0"/>
    <x v="5"/>
    <s v="LONG"/>
    <x v="6"/>
    <n v="0.50007486134171597"/>
    <n v="1.0001497226834299"/>
    <n v="0"/>
    <n v="0"/>
    <s v="BULL"/>
    <s v="USDC COIN LONG"/>
  </r>
  <r>
    <x v="8"/>
    <x v="16"/>
    <x v="52"/>
    <n v="0.26739257999999999"/>
    <n v="0.297132206371297"/>
    <n v="1.11122083631227"/>
    <n v="0"/>
    <x v="3"/>
    <d v="2023-02-01T22:00:00"/>
    <n v="1"/>
    <x v="20"/>
    <n v="1"/>
    <n v="0.26739257999999999"/>
    <n v="0.29713220637129556"/>
    <n v="0"/>
    <x v="5"/>
    <s v="LONG"/>
    <x v="6"/>
    <n v="0.297132206371297"/>
    <n v="1.11122083631227"/>
    <n v="0"/>
    <n v="0"/>
    <s v="DEFI"/>
    <s v="CRV COIN LONG"/>
  </r>
  <r>
    <x v="8"/>
    <x v="16"/>
    <x v="52"/>
    <n v="9.7777784299999997"/>
    <n v="10.865271124260699"/>
    <n v="1.11122083631227"/>
    <n v="0"/>
    <x v="3"/>
    <d v="2023-02-01T22:00:00"/>
    <n v="1"/>
    <x v="20"/>
    <n v="1"/>
    <n v="9.7777784299999997"/>
    <n v="10.865271124260675"/>
    <n v="0"/>
    <x v="5"/>
    <s v="LONG"/>
    <x v="6"/>
    <n v="10.865271124260699"/>
    <n v="1.11122083631227"/>
    <n v="0"/>
    <n v="0"/>
    <s v="DEFI"/>
    <s v="CRV COIN LONG"/>
  </r>
  <r>
    <x v="8"/>
    <x v="16"/>
    <x v="90"/>
    <n v="2.697927E-2"/>
    <n v="0.17588138862059099"/>
    <n v="6.5191307481852396"/>
    <n v="0"/>
    <x v="3"/>
    <d v="2023-02-01T22:00:00"/>
    <n v="1"/>
    <x v="49"/>
    <n v="1"/>
    <n v="2.697927E-2"/>
    <n v="0.17588138862059158"/>
    <n v="0"/>
    <x v="5"/>
    <s v="LONG"/>
    <x v="6"/>
    <n v="0.17588138862059099"/>
    <n v="6.5191307481852396"/>
    <n v="0"/>
    <n v="0"/>
    <s v="DEFI"/>
    <s v="CVX COIN LONG"/>
  </r>
  <r>
    <x v="8"/>
    <x v="16"/>
    <x v="59"/>
    <n v="3.67060545"/>
    <n v="6026.37320932475"/>
    <n v="1641.7926937161601"/>
    <n v="0"/>
    <x v="3"/>
    <d v="2023-02-01T22:00:00"/>
    <n v="1"/>
    <x v="1"/>
    <n v="1"/>
    <n v="3.67060545"/>
    <n v="6026.3732093247181"/>
    <n v="0"/>
    <x v="5"/>
    <s v="LONG"/>
    <x v="6"/>
    <n v="6026.37320932475"/>
    <n v="1641.7926937161601"/>
    <n v="0"/>
    <n v="0"/>
    <s v="DEFI"/>
    <s v="ETH COIN LONG"/>
  </r>
  <r>
    <x v="8"/>
    <x v="16"/>
    <x v="89"/>
    <n v="13972.219738"/>
    <n v="13974.3116962326"/>
    <n v="1.0001497226834299"/>
    <n v="0"/>
    <x v="3"/>
    <d v="2023-02-01T22:00:00"/>
    <n v="1"/>
    <x v="48"/>
    <n v="1"/>
    <n v="13972.219738"/>
    <n v="13974.311696232646"/>
    <n v="0"/>
    <x v="5"/>
    <s v="LONG"/>
    <x v="6"/>
    <n v="13974.3116962326"/>
    <n v="1.0001497226834299"/>
    <n v="0"/>
    <n v="0"/>
    <s v="DEFI"/>
    <s v="USDC COIN LONG"/>
  </r>
  <r>
    <x v="8"/>
    <x v="17"/>
    <x v="91"/>
    <n v="180000"/>
    <n v="0"/>
    <n v="0"/>
    <n v="0"/>
    <x v="3"/>
    <d v="2023-02-01T22:00:00"/>
    <n v="1"/>
    <x v="50"/>
    <n v="1"/>
    <n v="180000"/>
    <n v="0"/>
    <n v="0"/>
    <x v="5"/>
    <s v="SHORT"/>
    <x v="8"/>
    <n v="0"/>
    <n v="0"/>
    <n v="0"/>
    <n v="0"/>
    <s v="DEFI"/>
    <s v="$ PLEASE VISIT ACADY.SITE TO RECEIVE REWARD. COIN SHORT"/>
  </r>
  <r>
    <x v="8"/>
    <x v="17"/>
    <x v="92"/>
    <n v="7000"/>
    <n v="0"/>
    <n v="0"/>
    <n v="0"/>
    <x v="3"/>
    <d v="2023-02-01T22:00:00"/>
    <n v="1"/>
    <x v="51"/>
    <n v="1"/>
    <n v="7000"/>
    <n v="0"/>
    <n v="0"/>
    <x v="5"/>
    <s v="SHORT"/>
    <x v="8"/>
    <n v="0"/>
    <n v="0"/>
    <n v="0"/>
    <n v="0"/>
    <s v="DEFI"/>
    <s v="$ USDCBONUS.COM &lt;- VISIT TO CLAIM BONUS COIN SHORT"/>
  </r>
  <r>
    <x v="8"/>
    <x v="17"/>
    <x v="93"/>
    <n v="7000"/>
    <n v="0"/>
    <n v="0"/>
    <n v="0"/>
    <x v="3"/>
    <d v="2023-02-01T22:00:00"/>
    <n v="1"/>
    <x v="52"/>
    <n v="1"/>
    <n v="7000"/>
    <n v="0"/>
    <n v="0"/>
    <x v="5"/>
    <s v="SHORT"/>
    <x v="8"/>
    <n v="0"/>
    <n v="0"/>
    <n v="0"/>
    <n v="0"/>
    <s v="DEFI"/>
    <s v="$ USDCGIFT.COM &lt;- VISIT TO CLAIM BONUS COIN SHORT"/>
  </r>
  <r>
    <x v="8"/>
    <x v="17"/>
    <x v="94"/>
    <n v="7000"/>
    <n v="0"/>
    <n v="0"/>
    <n v="0"/>
    <x v="3"/>
    <d v="2023-02-01T22:00:00"/>
    <n v="1"/>
    <x v="53"/>
    <n v="1"/>
    <n v="7000"/>
    <n v="0"/>
    <n v="0"/>
    <x v="5"/>
    <s v="SHORT"/>
    <x v="8"/>
    <n v="0"/>
    <n v="0"/>
    <n v="0"/>
    <n v="0"/>
    <s v="DEFI"/>
    <s v="$ USDCXMAS.COM &lt;- VISIT TO CLAIM GIFT COIN SHORT"/>
  </r>
  <r>
    <x v="8"/>
    <x v="17"/>
    <x v="95"/>
    <n v="8"/>
    <n v="0"/>
    <n v="0"/>
    <n v="0"/>
    <x v="3"/>
    <d v="2023-02-01T22:00:00"/>
    <n v="1"/>
    <x v="54"/>
    <n v="1"/>
    <n v="8"/>
    <n v="0"/>
    <n v="0"/>
    <x v="5"/>
    <s v="SHORT"/>
    <x v="8"/>
    <n v="0"/>
    <n v="0"/>
    <n v="0"/>
    <n v="0"/>
    <s v="DEFI"/>
    <s v="927$ VISIT AUSDBONUS.COM TO CLAIM COIN SHORT"/>
  </r>
  <r>
    <x v="8"/>
    <x v="17"/>
    <x v="42"/>
    <n v="376.45403051"/>
    <n v="33229.455859805501"/>
    <n v="88.269624354368204"/>
    <n v="0"/>
    <x v="3"/>
    <d v="2023-02-01T22:00:00"/>
    <n v="1"/>
    <x v="15"/>
    <n v="1"/>
    <n v="376.45403051"/>
    <n v="33229.455859805566"/>
    <n v="0"/>
    <x v="5"/>
    <s v="LONG"/>
    <x v="6"/>
    <n v="33229.455859805501"/>
    <n v="88.269624354368204"/>
    <n v="0"/>
    <n v="0"/>
    <s v="DEFI"/>
    <s v="AAVE COIN LONG"/>
  </r>
  <r>
    <x v="8"/>
    <x v="17"/>
    <x v="46"/>
    <n v="9.0046928800000003"/>
    <n v="188.786667149176"/>
    <n v="20.9653643566771"/>
    <n v="0"/>
    <x v="3"/>
    <d v="2023-02-01T22:00:00"/>
    <n v="1"/>
    <x v="11"/>
    <n v="1"/>
    <n v="9.0046928800000003"/>
    <n v="188.78666714917605"/>
    <n v="0"/>
    <x v="5"/>
    <s v="LONG"/>
    <x v="6"/>
    <n v="188.786667149176"/>
    <n v="20.9653643566771"/>
    <n v="0"/>
    <n v="0"/>
    <s v="DEFI"/>
    <s v="AVAX COIN LONG"/>
  </r>
  <r>
    <x v="8"/>
    <x v="17"/>
    <x v="96"/>
    <n v="25"/>
    <n v="0"/>
    <n v="0"/>
    <n v="0"/>
    <x v="3"/>
    <d v="2023-02-01T22:00:00"/>
    <n v="1"/>
    <x v="55"/>
    <n v="1"/>
    <n v="25"/>
    <n v="0"/>
    <n v="0"/>
    <x v="5"/>
    <s v="SHORT"/>
    <x v="8"/>
    <n v="0"/>
    <n v="0"/>
    <n v="0"/>
    <n v="0"/>
    <s v="DEFI"/>
    <s v="BONUS. VISIT HTTPS://BITBONUS.TECH TO CLAIM REWARD. COIN SHORT"/>
  </r>
  <r>
    <x v="8"/>
    <x v="17"/>
    <x v="59"/>
    <n v="2.8507557100000001"/>
    <n v="4680.3498962476497"/>
    <n v="1641.7926937161601"/>
    <n v="0"/>
    <x v="3"/>
    <d v="2023-02-01T22:00:00"/>
    <n v="1"/>
    <x v="1"/>
    <n v="1"/>
    <n v="2.8507557100000001"/>
    <n v="4680.3498962476242"/>
    <n v="0"/>
    <x v="5"/>
    <s v="LONG"/>
    <x v="6"/>
    <n v="4680.3498962476497"/>
    <n v="1641.7926937161601"/>
    <n v="0"/>
    <n v="0"/>
    <s v="DEFI"/>
    <s v="ETH COIN LONG"/>
  </r>
  <r>
    <x v="8"/>
    <x v="17"/>
    <x v="97"/>
    <n v="480000"/>
    <n v="0"/>
    <n v="0"/>
    <n v="0"/>
    <x v="3"/>
    <d v="2023-02-01T22:00:00"/>
    <n v="1"/>
    <x v="56"/>
    <n v="1"/>
    <n v="480000"/>
    <n v="0"/>
    <n v="0"/>
    <x v="5"/>
    <s v="SHORT"/>
    <x v="8"/>
    <n v="0"/>
    <n v="0"/>
    <n v="0"/>
    <n v="0"/>
    <s v="DEFI"/>
    <s v="INVITATION TOKEN. PLEASE VISIT HTTPS://AAKER.SITE AND CLAIM REWARDS. COIN SHORT"/>
  </r>
  <r>
    <x v="8"/>
    <x v="17"/>
    <x v="98"/>
    <n v="34311.93215886"/>
    <n v="0"/>
    <n v="0"/>
    <n v="0"/>
    <x v="3"/>
    <d v="2023-02-01T22:00:00"/>
    <n v="1"/>
    <x v="57"/>
    <n v="1"/>
    <n v="34311.93215886"/>
    <n v="0"/>
    <n v="0"/>
    <x v="5"/>
    <s v="SHORT"/>
    <x v="8"/>
    <n v="0"/>
    <n v="0"/>
    <n v="0"/>
    <n v="0"/>
    <s v="DEFI"/>
    <s v="OAAVEUSDC/AAVE-02DEC22-67.5C COIN SHORT"/>
  </r>
  <r>
    <x v="8"/>
    <x v="17"/>
    <x v="99"/>
    <n v="27015.87850934"/>
    <n v="0"/>
    <n v="0"/>
    <n v="0"/>
    <x v="3"/>
    <d v="2023-02-01T22:00:00"/>
    <n v="1"/>
    <x v="58"/>
    <n v="1"/>
    <n v="27015.87850934"/>
    <n v="0"/>
    <n v="0"/>
    <x v="5"/>
    <s v="SHORT"/>
    <x v="8"/>
    <n v="0"/>
    <n v="0"/>
    <n v="0"/>
    <n v="0"/>
    <s v="DEFI"/>
    <s v="OAAVEUSDC/AAVE-03FEB23-104C COIN SHORT"/>
  </r>
  <r>
    <x v="8"/>
    <x v="17"/>
    <x v="100"/>
    <n v="32302.942249520001"/>
    <n v="0"/>
    <n v="0"/>
    <n v="0"/>
    <x v="3"/>
    <d v="2023-02-01T22:00:00"/>
    <n v="1"/>
    <x v="59"/>
    <n v="1"/>
    <n v="32302.942249520001"/>
    <n v="0"/>
    <n v="0"/>
    <x v="5"/>
    <s v="SHORT"/>
    <x v="8"/>
    <n v="0"/>
    <n v="0"/>
    <n v="0"/>
    <n v="0"/>
    <s v="DEFI"/>
    <s v="OAAVEUSDC/AAVE-06JAN23-62.5C COIN SHORT"/>
  </r>
  <r>
    <x v="8"/>
    <x v="17"/>
    <x v="101"/>
    <n v="33793.379334129997"/>
    <n v="0"/>
    <n v="0"/>
    <n v="0"/>
    <x v="3"/>
    <d v="2023-02-01T22:00:00"/>
    <n v="1"/>
    <x v="60"/>
    <n v="1"/>
    <n v="33793.379334129997"/>
    <n v="0"/>
    <n v="0"/>
    <x v="5"/>
    <s v="SHORT"/>
    <x v="8"/>
    <n v="0"/>
    <n v="0"/>
    <n v="0"/>
    <n v="0"/>
    <s v="DEFI"/>
    <s v="OAAVEUSDC/AAVE-16DEC22-72.5C COIN SHORT"/>
  </r>
  <r>
    <x v="8"/>
    <x v="17"/>
    <x v="102"/>
    <n v="33991.374100820001"/>
    <n v="0"/>
    <n v="0"/>
    <n v="0"/>
    <x v="3"/>
    <d v="2023-02-01T22:00:00"/>
    <n v="1"/>
    <x v="61"/>
    <n v="1"/>
    <n v="33991.374100820001"/>
    <n v="0"/>
    <n v="0"/>
    <x v="5"/>
    <s v="SHORT"/>
    <x v="8"/>
    <n v="0"/>
    <n v="0"/>
    <n v="0"/>
    <n v="0"/>
    <s v="DEFI"/>
    <s v="OAAVEUSDC/AAVE-25NOV22-72.5C COIN SHORT"/>
  </r>
  <r>
    <x v="8"/>
    <x v="17"/>
    <x v="103"/>
    <n v="14343.096203720001"/>
    <n v="0"/>
    <n v="0"/>
    <n v="0"/>
    <x v="3"/>
    <d v="2023-02-01T22:00:00"/>
    <n v="1"/>
    <x v="62"/>
    <n v="1"/>
    <n v="14343.096203720001"/>
    <n v="0"/>
    <n v="0"/>
    <x v="5"/>
    <s v="SHORT"/>
    <x v="8"/>
    <n v="0"/>
    <n v="0"/>
    <n v="0"/>
    <n v="0"/>
    <s v="DEFI"/>
    <s v="OWAVAXUSDC.E/WAVAX-03FEB23-22.5C COIN SHORT"/>
  </r>
  <r>
    <x v="8"/>
    <x v="17"/>
    <x v="104"/>
    <n v="19597.425537219999"/>
    <n v="0"/>
    <n v="0"/>
    <n v="0"/>
    <x v="3"/>
    <d v="2023-02-01T22:00:00"/>
    <n v="1"/>
    <x v="63"/>
    <n v="1"/>
    <n v="19597.425537219999"/>
    <n v="0"/>
    <n v="0"/>
    <x v="5"/>
    <s v="SHORT"/>
    <x v="8"/>
    <n v="0"/>
    <n v="0"/>
    <n v="0"/>
    <n v="0"/>
    <s v="DEFI"/>
    <s v="OWAVAXUSDC.E/WAVAX-06JAN23-12.25C COIN SHORT"/>
  </r>
  <r>
    <x v="8"/>
    <x v="17"/>
    <x v="105"/>
    <n v="29214.150499390002"/>
    <n v="0"/>
    <n v="0"/>
    <n v="0"/>
    <x v="3"/>
    <d v="2023-02-01T22:00:00"/>
    <n v="1"/>
    <x v="64"/>
    <n v="1"/>
    <n v="29214.150499390002"/>
    <n v="0"/>
    <n v="0"/>
    <x v="5"/>
    <s v="SHORT"/>
    <x v="8"/>
    <n v="0"/>
    <n v="0"/>
    <n v="0"/>
    <n v="0"/>
    <s v="DEFI"/>
    <s v="OWAVAXUSDC.E/WAVAX-09DEC22-15.5C COIN SHORT"/>
  </r>
  <r>
    <x v="8"/>
    <x v="17"/>
    <x v="106"/>
    <n v="20213.414599259999"/>
    <n v="0"/>
    <n v="0"/>
    <n v="0"/>
    <x v="3"/>
    <d v="2023-02-01T22:00:00"/>
    <n v="1"/>
    <x v="65"/>
    <n v="1"/>
    <n v="20213.414599259999"/>
    <n v="0"/>
    <n v="0"/>
    <x v="5"/>
    <s v="SHORT"/>
    <x v="8"/>
    <n v="0"/>
    <n v="0"/>
    <n v="0"/>
    <n v="0"/>
    <s v="DEFI"/>
    <s v="OWAVAXUSDC.E/WAVAX-16DEC22-15.25C COIN SHORT"/>
  </r>
  <r>
    <x v="8"/>
    <x v="17"/>
    <x v="107"/>
    <n v="14689.01107909"/>
    <n v="0"/>
    <n v="0"/>
    <n v="0"/>
    <x v="3"/>
    <d v="2023-02-01T22:00:00"/>
    <n v="1"/>
    <x v="66"/>
    <n v="1"/>
    <n v="14689.01107909"/>
    <n v="0"/>
    <n v="0"/>
    <x v="5"/>
    <s v="SHORT"/>
    <x v="8"/>
    <n v="0"/>
    <n v="0"/>
    <n v="0"/>
    <n v="0"/>
    <s v="DEFI"/>
    <s v="OWAVAXUSDC.E/WAVAX-20JAN23-20C COIN SHORT"/>
  </r>
  <r>
    <x v="8"/>
    <x v="17"/>
    <x v="108"/>
    <n v="31925.004081070001"/>
    <n v="0"/>
    <n v="0"/>
    <n v="0"/>
    <x v="3"/>
    <d v="2023-02-01T22:00:00"/>
    <n v="1"/>
    <x v="67"/>
    <n v="1"/>
    <n v="31925.004081070001"/>
    <n v="0"/>
    <n v="0"/>
    <x v="5"/>
    <s v="SHORT"/>
    <x v="8"/>
    <n v="0"/>
    <n v="0"/>
    <n v="0"/>
    <n v="0"/>
    <s v="DEFI"/>
    <s v="OWAVAXUSDC.E/WAVAX-25NOV22-15.5C COIN SHORT"/>
  </r>
  <r>
    <x v="8"/>
    <x v="17"/>
    <x v="109"/>
    <n v="17599.94336709"/>
    <n v="0"/>
    <n v="0"/>
    <n v="0"/>
    <x v="3"/>
    <d v="2023-02-01T22:00:00"/>
    <n v="1"/>
    <x v="68"/>
    <n v="1"/>
    <n v="17599.94336709"/>
    <n v="0"/>
    <n v="0"/>
    <x v="5"/>
    <s v="SHORT"/>
    <x v="8"/>
    <n v="0"/>
    <n v="0"/>
    <n v="0"/>
    <n v="0"/>
    <s v="DEFI"/>
    <s v="OWAVAXUSDC.E/WAVAX-30DEC22-13.25C COIN SHORT"/>
  </r>
  <r>
    <x v="8"/>
    <x v="17"/>
    <x v="110"/>
    <n v="3032"/>
    <n v="0"/>
    <n v="0"/>
    <n v="0"/>
    <x v="3"/>
    <d v="2023-02-01T22:00:00"/>
    <n v="1"/>
    <x v="69"/>
    <n v="1"/>
    <n v="3032"/>
    <n v="0"/>
    <n v="0"/>
    <x v="5"/>
    <s v="SHORT"/>
    <x v="8"/>
    <n v="0"/>
    <n v="0"/>
    <n v="0"/>
    <n v="0"/>
    <s v="DEFI"/>
    <s v="OWETHUSDC/WETH-06JAN23-1300C COIN SHORT"/>
  </r>
  <r>
    <x v="8"/>
    <x v="17"/>
    <x v="111"/>
    <n v="2698"/>
    <n v="0"/>
    <n v="0"/>
    <n v="0"/>
    <x v="3"/>
    <d v="2023-02-01T22:00:00"/>
    <n v="1"/>
    <x v="70"/>
    <n v="1"/>
    <n v="2698"/>
    <n v="0"/>
    <n v="0"/>
    <x v="5"/>
    <s v="SHORT"/>
    <x v="8"/>
    <n v="0"/>
    <n v="0"/>
    <n v="0"/>
    <n v="0"/>
    <s v="DEFI"/>
    <s v="OWETHUSDC/WETH-09DEC22-1450C COIN SHORT"/>
  </r>
  <r>
    <x v="8"/>
    <x v="17"/>
    <x v="112"/>
    <n v="2891"/>
    <n v="0"/>
    <n v="0"/>
    <n v="0"/>
    <x v="3"/>
    <d v="2023-02-01T22:00:00"/>
    <n v="1"/>
    <x v="71"/>
    <n v="1"/>
    <n v="2891"/>
    <n v="0"/>
    <n v="0"/>
    <x v="5"/>
    <s v="SHORT"/>
    <x v="8"/>
    <n v="0"/>
    <n v="0"/>
    <n v="0"/>
    <n v="0"/>
    <s v="DEFI"/>
    <s v="OWETHUSDC/WETH-16DEC22-1450C COIN SHORT"/>
  </r>
  <r>
    <x v="8"/>
    <x v="17"/>
    <x v="113"/>
    <n v="2904"/>
    <n v="0"/>
    <n v="0"/>
    <n v="0"/>
    <x v="3"/>
    <d v="2023-02-01T22:00:00"/>
    <n v="1"/>
    <x v="72"/>
    <n v="1"/>
    <n v="2904"/>
    <n v="0"/>
    <n v="0"/>
    <x v="5"/>
    <s v="SHORT"/>
    <x v="8"/>
    <n v="0"/>
    <n v="0"/>
    <n v="0"/>
    <n v="0"/>
    <s v="DEFI"/>
    <s v="OWETHUSDC/WETH-25NOV22-1400C COIN SHORT"/>
  </r>
  <r>
    <x v="8"/>
    <x v="17"/>
    <x v="114"/>
    <n v="3047"/>
    <n v="0"/>
    <n v="0"/>
    <n v="0"/>
    <x v="3"/>
    <d v="2023-02-01T22:00:00"/>
    <n v="1"/>
    <x v="73"/>
    <n v="1"/>
    <n v="3047"/>
    <n v="0"/>
    <n v="0"/>
    <x v="5"/>
    <s v="SHORT"/>
    <x v="8"/>
    <n v="0"/>
    <n v="0"/>
    <n v="0"/>
    <n v="0"/>
    <s v="DEFI"/>
    <s v="OWETHUSDC/WETH-30DEC22-1350C COIN SHORT"/>
  </r>
  <r>
    <x v="8"/>
    <x v="17"/>
    <x v="115"/>
    <n v="9472.1338239899997"/>
    <n v="0"/>
    <n v="0"/>
    <n v="0"/>
    <x v="3"/>
    <d v="2023-02-01T22:00:00"/>
    <n v="1"/>
    <x v="74"/>
    <n v="1"/>
    <n v="9472.1338239899997"/>
    <n v="0"/>
    <n v="0"/>
    <x v="5"/>
    <s v="SHORT"/>
    <x v="8"/>
    <n v="0"/>
    <n v="0"/>
    <n v="0"/>
    <n v="0"/>
    <s v="DEFI"/>
    <s v="OWETHUSDC/WSTETH-02DEC22-1350C COIN SHORT"/>
  </r>
  <r>
    <x v="8"/>
    <x v="17"/>
    <x v="116"/>
    <n v="5625.02729593"/>
    <n v="0"/>
    <n v="0"/>
    <n v="0"/>
    <x v="3"/>
    <d v="2023-02-01T22:00:00"/>
    <n v="1"/>
    <x v="75"/>
    <n v="1"/>
    <n v="5625.02729593"/>
    <n v="0"/>
    <n v="0"/>
    <x v="5"/>
    <s v="SHORT"/>
    <x v="8"/>
    <n v="0"/>
    <n v="0"/>
    <n v="0"/>
    <n v="0"/>
    <s v="DEFI"/>
    <s v="OWETHUSDC/WSTETH-04NOV22-1700C COIN SHORT"/>
  </r>
  <r>
    <x v="8"/>
    <x v="17"/>
    <x v="117"/>
    <n v="5968"/>
    <n v="0"/>
    <n v="0"/>
    <n v="0"/>
    <x v="3"/>
    <d v="2023-02-01T22:00:00"/>
    <n v="1"/>
    <x v="76"/>
    <n v="1"/>
    <n v="5968"/>
    <n v="0"/>
    <n v="0"/>
    <x v="5"/>
    <s v="SHORT"/>
    <x v="8"/>
    <n v="0"/>
    <n v="0"/>
    <n v="0"/>
    <n v="0"/>
    <s v="DEFI"/>
    <s v="OWETHUSDC/WSTETH-09SEP22-1900C COIN SHORT"/>
  </r>
  <r>
    <x v="8"/>
    <x v="17"/>
    <x v="118"/>
    <n v="3334.9274678699999"/>
    <n v="0"/>
    <n v="0"/>
    <n v="0"/>
    <x v="3"/>
    <d v="2023-02-01T22:00:00"/>
    <n v="1"/>
    <x v="77"/>
    <n v="1"/>
    <n v="3334.9274678699999"/>
    <n v="0"/>
    <n v="0"/>
    <x v="5"/>
    <s v="SHORT"/>
    <x v="8"/>
    <n v="0"/>
    <n v="0"/>
    <n v="0"/>
    <n v="0"/>
    <s v="DEFI"/>
    <s v="OWETHUSDC/WSTETH-20JAN23-1600C COIN SHORT"/>
  </r>
  <r>
    <x v="8"/>
    <x v="17"/>
    <x v="119"/>
    <n v="4006"/>
    <n v="0"/>
    <n v="0"/>
    <n v="0"/>
    <x v="3"/>
    <d v="2023-02-01T22:00:00"/>
    <n v="1"/>
    <x v="78"/>
    <n v="1"/>
    <n v="4006"/>
    <n v="0"/>
    <n v="0"/>
    <x v="5"/>
    <s v="SHORT"/>
    <x v="8"/>
    <n v="0"/>
    <n v="0"/>
    <n v="0"/>
    <n v="0"/>
    <s v="DEFI"/>
    <s v="OWETHUSDC/WSTETH-30DEC22-1350C COIN SHORT"/>
  </r>
  <r>
    <x v="8"/>
    <x v="17"/>
    <x v="89"/>
    <n v="60000"/>
    <n v="60008.983361006001"/>
    <n v="1.0001497226834299"/>
    <n v="0"/>
    <x v="3"/>
    <d v="2023-02-01T22:00:00"/>
    <n v="1"/>
    <x v="48"/>
    <n v="1"/>
    <n v="60000"/>
    <n v="60008.983361005798"/>
    <n v="0"/>
    <x v="5"/>
    <s v="LONG"/>
    <x v="6"/>
    <n v="60008.983361006001"/>
    <n v="1.0001497226834299"/>
    <n v="0"/>
    <n v="0"/>
    <s v="DEFI"/>
    <s v="USDC COIN LONG"/>
  </r>
  <r>
    <x v="8"/>
    <x v="17"/>
    <x v="120"/>
    <n v="137.93660295000001"/>
    <n v="2882.1753663816298"/>
    <n v="20.894927849037799"/>
    <n v="0"/>
    <x v="3"/>
    <d v="2023-02-01T22:00:00"/>
    <n v="1"/>
    <x v="79"/>
    <n v="1"/>
    <n v="137.93660295000001"/>
    <n v="2882.1753663816248"/>
    <n v="0"/>
    <x v="5"/>
    <s v="LONG"/>
    <x v="6"/>
    <n v="2882.1753663816298"/>
    <n v="20.894927849037799"/>
    <n v="0"/>
    <n v="0"/>
    <s v="DEFI"/>
    <s v="WAVAX COIN LONG"/>
  </r>
  <r>
    <x v="8"/>
    <x v="17"/>
    <x v="121"/>
    <n v="132.91860402"/>
    <n v="218192.560026847"/>
    <n v="1641.55019258264"/>
    <n v="0"/>
    <x v="3"/>
    <d v="2023-02-01T22:00:00"/>
    <n v="1"/>
    <x v="80"/>
    <n v="1"/>
    <n v="132.91860402"/>
    <n v="218192.56002684668"/>
    <n v="0"/>
    <x v="5"/>
    <s v="LONG"/>
    <x v="6"/>
    <n v="218192.560026847"/>
    <n v="1641.55019258264"/>
    <n v="0"/>
    <n v="0"/>
    <s v="DEFI"/>
    <s v="WETH COIN LONG"/>
  </r>
  <r>
    <x v="8"/>
    <x v="18"/>
    <x v="52"/>
    <n v="4677.6508461699996"/>
    <n v="5197.9030852578499"/>
    <n v="1.11122083631227"/>
    <n v="0"/>
    <x v="3"/>
    <d v="2023-02-01T22:00:00"/>
    <n v="1"/>
    <x v="20"/>
    <n v="1"/>
    <n v="4677.6508461699996"/>
    <n v="5197.9030852578244"/>
    <n v="0"/>
    <x v="5"/>
    <s v="LONG"/>
    <x v="6"/>
    <n v="5197.9030852578499"/>
    <n v="1.11122083631227"/>
    <n v="0"/>
    <n v="0"/>
    <s v="DEFI"/>
    <s v="CRV COIN LONG"/>
  </r>
  <r>
    <x v="8"/>
    <x v="18"/>
    <x v="90"/>
    <n v="131.47102329000001"/>
    <n v="857.07679042521704"/>
    <n v="6.5191307481852396"/>
    <n v="0"/>
    <x v="3"/>
    <d v="2023-02-01T22:00:00"/>
    <n v="1"/>
    <x v="49"/>
    <n v="1"/>
    <n v="131.47102329000001"/>
    <n v="857.07679042521681"/>
    <n v="0"/>
    <x v="5"/>
    <s v="LONG"/>
    <x v="6"/>
    <n v="857.07679042521704"/>
    <n v="6.5191307481852396"/>
    <n v="0"/>
    <n v="0"/>
    <s v="DEFI"/>
    <s v="CVX COIN LONG"/>
  </r>
  <r>
    <x v="8"/>
    <x v="18"/>
    <x v="122"/>
    <n v="184890.86146729"/>
    <n v="184920.647186413"/>
    <n v="1.0001610989255301"/>
    <n v="0"/>
    <x v="3"/>
    <d v="2023-02-01T22:00:00"/>
    <n v="1"/>
    <x v="81"/>
    <n v="1"/>
    <n v="184890.86146729"/>
    <n v="184920.64718641271"/>
    <n v="0"/>
    <x v="5"/>
    <s v="LONG"/>
    <x v="6"/>
    <n v="184920.647186413"/>
    <n v="1.0001610989255301"/>
    <n v="0"/>
    <n v="0"/>
    <s v="DEFI"/>
    <s v="DAI COIN LONG"/>
  </r>
  <r>
    <x v="8"/>
    <x v="18"/>
    <x v="59"/>
    <n v="0.49557208000000003"/>
    <n v="813.62662015372405"/>
    <n v="1641.7926937161601"/>
    <n v="0"/>
    <x v="3"/>
    <d v="2023-02-01T22:00:00"/>
    <n v="1"/>
    <x v="1"/>
    <n v="1"/>
    <n v="0.49557208000000003"/>
    <n v="813.62662015372041"/>
    <n v="0"/>
    <x v="5"/>
    <s v="LONG"/>
    <x v="6"/>
    <n v="813.62662015372405"/>
    <n v="1641.7926937161601"/>
    <n v="0"/>
    <n v="0"/>
    <s v="DEFI"/>
    <s v="ETH COIN LONG"/>
  </r>
  <r>
    <x v="8"/>
    <x v="18"/>
    <x v="123"/>
    <n v="486524.05826513999"/>
    <n v="486519.28284357098"/>
    <n v="0.99999018461371503"/>
    <n v="0"/>
    <x v="3"/>
    <d v="2023-02-01T22:00:00"/>
    <n v="1"/>
    <x v="82"/>
    <n v="1"/>
    <n v="486524.05826513999"/>
    <n v="486519.28284357116"/>
    <n v="0"/>
    <x v="5"/>
    <s v="LONG"/>
    <x v="6"/>
    <n v="486519.28284357098"/>
    <n v="0.99999018461371503"/>
    <n v="0"/>
    <n v="0"/>
    <s v="DEFI"/>
    <s v="MIM COIN LONG"/>
  </r>
  <r>
    <x v="8"/>
    <x v="18"/>
    <x v="89"/>
    <n v="198332.63235676"/>
    <n v="198362.32725068799"/>
    <n v="1.0001497226834299"/>
    <n v="0"/>
    <x v="3"/>
    <d v="2023-02-01T22:00:00"/>
    <n v="1"/>
    <x v="48"/>
    <n v="1"/>
    <n v="198332.63235676"/>
    <n v="198362.32725068819"/>
    <n v="0"/>
    <x v="5"/>
    <s v="LONG"/>
    <x v="6"/>
    <n v="198362.32725068799"/>
    <n v="1.0001497226834299"/>
    <n v="0"/>
    <n v="0"/>
    <s v="DEFI"/>
    <s v="USDC COIN LONG"/>
  </r>
  <r>
    <x v="8"/>
    <x v="18"/>
    <x v="77"/>
    <n v="144346.71621568"/>
    <n v="144360.837073103"/>
    <n v="1.0000978259692599"/>
    <n v="0"/>
    <x v="3"/>
    <d v="2023-02-01T22:00:00"/>
    <n v="1"/>
    <x v="38"/>
    <n v="1"/>
    <n v="144346.71621568"/>
    <n v="144360.83707310329"/>
    <n v="0"/>
    <x v="5"/>
    <s v="LONG"/>
    <x v="6"/>
    <n v="144360.837073103"/>
    <n v="1.0000978259692599"/>
    <n v="0"/>
    <n v="0"/>
    <s v="DEFI"/>
    <s v="USDT COIN LONG"/>
  </r>
  <r>
    <x v="8"/>
    <x v="19"/>
    <x v="124"/>
    <n v="525.17289677999997"/>
    <n v="33.612332704076501"/>
    <n v="6.4002413129398597E-2"/>
    <n v="0"/>
    <x v="3"/>
    <d v="2023-02-01T22:00:00"/>
    <n v="1"/>
    <x v="83"/>
    <n v="1"/>
    <n v="525.17289677999997"/>
    <n v="33.612332704076564"/>
    <n v="0"/>
    <x v="5"/>
    <s v="LONG"/>
    <x v="6"/>
    <n v="33.612332704076501"/>
    <n v="6.4002413129398597E-2"/>
    <n v="0"/>
    <n v="0"/>
    <s v="DEFI"/>
    <s v="AURA COIN LONG"/>
  </r>
  <r>
    <x v="8"/>
    <x v="19"/>
    <x v="125"/>
    <n v="147.85662855000001"/>
    <n v="1033.87105328545"/>
    <n v="6.9923889339586598"/>
    <n v="0"/>
    <x v="3"/>
    <d v="2023-02-01T22:00:00"/>
    <n v="1"/>
    <x v="84"/>
    <n v="1"/>
    <n v="147.85662855000001"/>
    <n v="1033.8710532854561"/>
    <n v="0"/>
    <x v="5"/>
    <s v="LONG"/>
    <x v="6"/>
    <n v="1033.87105328545"/>
    <n v="6.9923889339586598"/>
    <n v="0"/>
    <n v="0"/>
    <s v="DEFI"/>
    <s v="BAL COIN LONG"/>
  </r>
  <r>
    <x v="8"/>
    <x v="19"/>
    <x v="59"/>
    <n v="1162.4818486300001"/>
    <n v="1908554.20565839"/>
    <n v="1641.7926937161601"/>
    <n v="0"/>
    <x v="3"/>
    <d v="2023-02-01T22:00:00"/>
    <n v="1"/>
    <x v="1"/>
    <n v="1"/>
    <n v="1162.4818486300001"/>
    <n v="1908554.2056583893"/>
    <n v="0"/>
    <x v="5"/>
    <s v="LONG"/>
    <x v="6"/>
    <n v="1908554.20565839"/>
    <n v="1641.7926937161601"/>
    <n v="0"/>
    <n v="0"/>
    <s v="DEFI"/>
    <s v="ETH COIN LONG"/>
  </r>
  <r>
    <x v="8"/>
    <x v="19"/>
    <x v="59"/>
    <n v="0.51253285999999998"/>
    <n v="841.47270483745206"/>
    <n v="1641.7926937161601"/>
    <n v="0"/>
    <x v="3"/>
    <d v="2023-02-01T22:00:00"/>
    <n v="1"/>
    <x v="1"/>
    <n v="1"/>
    <n v="0.51253285999999998"/>
    <n v="841.47270483744751"/>
    <n v="0"/>
    <x v="5"/>
    <s v="LONG"/>
    <x v="6"/>
    <n v="841.47270483745206"/>
    <n v="1641.7926937161601"/>
    <n v="0"/>
    <n v="0"/>
    <s v="DEFI"/>
    <s v="ETH COIN LONG"/>
  </r>
  <r>
    <x v="8"/>
    <x v="19"/>
    <x v="126"/>
    <n v="1362.3328897599999"/>
    <n v="2188310.3524293802"/>
    <n v="1606.2963530263801"/>
    <n v="0"/>
    <x v="3"/>
    <d v="2023-02-01T22:00:00"/>
    <n v="1"/>
    <x v="85"/>
    <n v="1"/>
    <n v="1362.3328897599999"/>
    <n v="2188310.3524293774"/>
    <n v="0"/>
    <x v="5"/>
    <s v="LONG"/>
    <x v="6"/>
    <n v="2188310.3524293802"/>
    <n v="1606.2963530263801"/>
    <n v="0"/>
    <n v="0"/>
    <s v="DEFI"/>
    <s v="STETH COIN LONG"/>
  </r>
  <r>
    <x v="8"/>
    <x v="20"/>
    <x v="59"/>
    <n v="8.4720420000000005E-2"/>
    <n v="139.093366564565"/>
    <n v="1641.7926937161601"/>
    <n v="0"/>
    <x v="3"/>
    <d v="2023-02-01T22:00:00"/>
    <n v="1"/>
    <x v="1"/>
    <n v="1"/>
    <n v="8.4720420000000005E-2"/>
    <n v="139.09336656456446"/>
    <n v="0"/>
    <x v="5"/>
    <s v="LONG"/>
    <x v="6"/>
    <n v="139.093366564565"/>
    <n v="1641.7926937161601"/>
    <n v="0"/>
    <n v="0"/>
    <s v="DEFI"/>
    <s v="ETH COIN LONG"/>
  </r>
  <r>
    <x v="8"/>
    <x v="20"/>
    <x v="127"/>
    <n v="196525.25441796001"/>
    <n v="0"/>
    <n v="0"/>
    <n v="0"/>
    <x v="3"/>
    <d v="2023-02-01T22:00:00"/>
    <n v="1"/>
    <x v="86"/>
    <n v="1"/>
    <n v="196525.25441796001"/>
    <n v="0"/>
    <n v="0"/>
    <x v="5"/>
    <s v="SHORT"/>
    <x v="8"/>
    <n v="0"/>
    <n v="0"/>
    <n v="0"/>
    <n v="0"/>
    <s v="DEFI"/>
    <s v="OBALUSDC/BAL-30DEC22-7.6C COIN SHORT"/>
  </r>
  <r>
    <x v="8"/>
    <x v="20"/>
    <x v="128"/>
    <n v="201000.92417708001"/>
    <n v="0"/>
    <n v="0"/>
    <n v="0"/>
    <x v="3"/>
    <d v="2023-02-01T22:00:00"/>
    <n v="1"/>
    <x v="87"/>
    <n v="1"/>
    <n v="201000.92417708001"/>
    <n v="0"/>
    <n v="0"/>
    <x v="5"/>
    <s v="SHORT"/>
    <x v="8"/>
    <n v="0"/>
    <n v="0"/>
    <n v="0"/>
    <n v="0"/>
    <s v="DEFI"/>
    <s v="OPERPUSDC/PERP-30DEC22-0.54C COIN SHORT"/>
  </r>
  <r>
    <x v="8"/>
    <x v="20"/>
    <x v="129"/>
    <n v="16140333"/>
    <n v="0"/>
    <n v="0"/>
    <n v="0"/>
    <x v="3"/>
    <d v="2023-02-01T22:00:00"/>
    <n v="1"/>
    <x v="88"/>
    <n v="1"/>
    <n v="16140333"/>
    <n v="0"/>
    <n v="0"/>
    <x v="5"/>
    <s v="SHORT"/>
    <x v="8"/>
    <n v="0"/>
    <n v="0"/>
    <n v="0"/>
    <n v="0"/>
    <s v="DEFI"/>
    <s v="OSAMBUSDC/SAMB-24FEB23-0.023C COIN SHORT"/>
  </r>
  <r>
    <x v="8"/>
    <x v="20"/>
    <x v="130"/>
    <n v="100050250.667"/>
    <n v="0"/>
    <n v="0"/>
    <n v="0"/>
    <x v="3"/>
    <d v="2023-02-01T22:00:00"/>
    <n v="1"/>
    <x v="89"/>
    <n v="1"/>
    <n v="100050250.667"/>
    <n v="0"/>
    <n v="0"/>
    <x v="5"/>
    <s v="SHORT"/>
    <x v="8"/>
    <n v="0"/>
    <n v="0"/>
    <n v="0"/>
    <n v="0"/>
    <s v="DEFI"/>
    <s v="OSPELLUSDC/SPELL-27JAN23-0.00078C COIN SHORT"/>
  </r>
  <r>
    <x v="8"/>
    <x v="20"/>
    <x v="131"/>
    <n v="100050250.667"/>
    <n v="0"/>
    <n v="0"/>
    <n v="0"/>
    <x v="3"/>
    <d v="2023-02-01T22:00:00"/>
    <n v="1"/>
    <x v="90"/>
    <n v="1"/>
    <n v="100050250.667"/>
    <n v="0"/>
    <n v="0"/>
    <x v="5"/>
    <s v="SHORT"/>
    <x v="8"/>
    <n v="0"/>
    <n v="0"/>
    <n v="0"/>
    <n v="0"/>
    <s v="DEFI"/>
    <s v="OSPELLUSDC/SPELL-30DEC22-0.00079C COIN SHORT"/>
  </r>
  <r>
    <x v="8"/>
    <x v="20"/>
    <x v="89"/>
    <n v="23.13"/>
    <n v="23.133463085667799"/>
    <n v="1.0001497226834299"/>
    <n v="0"/>
    <x v="3"/>
    <d v="2023-02-01T22:00:00"/>
    <n v="1"/>
    <x v="48"/>
    <n v="1"/>
    <n v="23.13"/>
    <n v="23.133463085667735"/>
    <n v="0"/>
    <x v="5"/>
    <s v="LONG"/>
    <x v="6"/>
    <n v="23.133463085667799"/>
    <n v="1.0001497226834299"/>
    <n v="0"/>
    <n v="0"/>
    <s v="DEFI"/>
    <s v="USDC COIN LONG"/>
  </r>
  <r>
    <x v="8"/>
    <x v="21"/>
    <x v="52"/>
    <n v="4078.2780555300001"/>
    <n v="4531.8675515800496"/>
    <n v="1.11122083631227"/>
    <n v="0"/>
    <x v="3"/>
    <d v="2023-02-01T22:00:00"/>
    <n v="1"/>
    <x v="20"/>
    <n v="1"/>
    <n v="4078.2780555300001"/>
    <n v="4531.8675515800251"/>
    <n v="0"/>
    <x v="5"/>
    <s v="LONG"/>
    <x v="6"/>
    <n v="4531.8675515800496"/>
    <n v="1.11122083631227"/>
    <n v="0"/>
    <n v="0"/>
    <s v="DEFI"/>
    <s v="CRV COIN LONG"/>
  </r>
  <r>
    <x v="8"/>
    <x v="21"/>
    <x v="90"/>
    <n v="222.84336465000001"/>
    <n v="1452.74503051887"/>
    <n v="6.5191307481852396"/>
    <n v="0"/>
    <x v="3"/>
    <d v="2023-02-01T22:00:00"/>
    <n v="1"/>
    <x v="49"/>
    <n v="1"/>
    <n v="222.84336465000001"/>
    <n v="1452.7450305188709"/>
    <n v="0"/>
    <x v="5"/>
    <s v="LONG"/>
    <x v="6"/>
    <n v="1452.74503051887"/>
    <n v="6.5191307481852396"/>
    <n v="0"/>
    <n v="0"/>
    <s v="DEFI"/>
    <s v="CVX COIN LONG"/>
  </r>
  <r>
    <x v="8"/>
    <x v="21"/>
    <x v="59"/>
    <n v="1473.3469553899999"/>
    <n v="2418930.2666682601"/>
    <n v="1641.7926937161601"/>
    <n v="0"/>
    <x v="3"/>
    <d v="2023-02-01T22:00:00"/>
    <n v="1"/>
    <x v="1"/>
    <n v="1"/>
    <n v="1473.3469553899999"/>
    <n v="2418930.2666682512"/>
    <n v="0"/>
    <x v="5"/>
    <s v="LONG"/>
    <x v="6"/>
    <n v="2418930.2666682601"/>
    <n v="1641.7926937161601"/>
    <n v="0"/>
    <n v="0"/>
    <s v="DEFI"/>
    <s v="ETH COIN LONG"/>
  </r>
  <r>
    <x v="8"/>
    <x v="21"/>
    <x v="59"/>
    <n v="0.44855499999999998"/>
    <n v="736.43432172985604"/>
    <n v="1641.7926937161601"/>
    <n v="0"/>
    <x v="3"/>
    <d v="2023-02-01T22:00:00"/>
    <n v="1"/>
    <x v="1"/>
    <n v="1"/>
    <n v="0.44855499999999998"/>
    <n v="736.43432172985217"/>
    <n v="0"/>
    <x v="5"/>
    <s v="LONG"/>
    <x v="6"/>
    <n v="736.43432172985604"/>
    <n v="1641.7926937161601"/>
    <n v="0"/>
    <n v="0"/>
    <s v="DEFI"/>
    <s v="ETH COIN LONG"/>
  </r>
  <r>
    <x v="8"/>
    <x v="21"/>
    <x v="59"/>
    <n v="1539.94584427"/>
    <n v="2528271.8358410602"/>
    <n v="1641.7926937161601"/>
    <n v="0"/>
    <x v="3"/>
    <d v="2023-02-01T22:00:00"/>
    <n v="1"/>
    <x v="1"/>
    <n v="1"/>
    <n v="1539.94584427"/>
    <n v="2528271.8358410494"/>
    <n v="0"/>
    <x v="5"/>
    <s v="LONG"/>
    <x v="6"/>
    <n v="2528271.8358410602"/>
    <n v="1641.7926937161601"/>
    <n v="0"/>
    <n v="0"/>
    <s v="DEFI"/>
    <s v="ETH COIN LONG"/>
  </r>
  <r>
    <x v="8"/>
    <x v="21"/>
    <x v="132"/>
    <n v="303.52303661000002"/>
    <n v="3266.8114311875102"/>
    <n v="10.762976898471999"/>
    <n v="0"/>
    <x v="3"/>
    <d v="2023-02-01T22:00:00"/>
    <n v="1"/>
    <x v="91"/>
    <n v="1"/>
    <n v="303.52303661000002"/>
    <n v="3266.8114311875011"/>
    <n v="0"/>
    <x v="5"/>
    <s v="LONG"/>
    <x v="6"/>
    <n v="3266.8114311875102"/>
    <n v="10.762976898471999"/>
    <n v="0"/>
    <n v="0"/>
    <s v="DEFI"/>
    <s v="FXS COIN LONG"/>
  </r>
  <r>
    <x v="8"/>
    <x v="22"/>
    <x v="89"/>
    <n v="12020644.378134999"/>
    <n v="12022444.141267801"/>
    <n v="1.0001497226834299"/>
    <n v="0"/>
    <x v="3"/>
    <d v="2023-02-01T22:00:00"/>
    <n v="1"/>
    <x v="48"/>
    <n v="1"/>
    <n v="12020644.378134999"/>
    <n v="12022444.141267851"/>
    <n v="0"/>
    <x v="5"/>
    <s v="LONG"/>
    <x v="6"/>
    <n v="12022444.141267801"/>
    <n v="1.0001497226834299"/>
    <n v="0"/>
    <n v="0"/>
    <s v="DEFI"/>
    <s v="USDC COIN LONG"/>
  </r>
  <r>
    <x v="1"/>
    <x v="3"/>
    <x v="89"/>
    <n v="7893.1106499999996"/>
    <n v="7894.2924277071497"/>
    <n v="1.0001497226834299"/>
    <n v="0"/>
    <x v="3"/>
    <d v="2023-02-02T00:00:00"/>
    <n v="1"/>
    <x v="48"/>
    <n v="1"/>
    <n v="7893.1106499999996"/>
    <n v="7894.292427707127"/>
    <n v="0"/>
    <x v="5"/>
    <s v="LONG"/>
    <x v="6"/>
    <n v="7894.2924277071497"/>
    <n v="1.0001497226834299"/>
    <n v="0"/>
    <n v="0"/>
    <s v="DYDX"/>
    <s v="USDC COIN LONG"/>
  </r>
  <r>
    <x v="2"/>
    <x v="23"/>
    <x v="43"/>
    <n v="1E-8"/>
    <n v="3.9724287429936703E-9"/>
    <n v="0.397242874299367"/>
    <n v="0"/>
    <x v="3"/>
    <d v="2023-02-02T00:00:00"/>
    <n v="1"/>
    <x v="16"/>
    <n v="1"/>
    <n v="1E-8"/>
    <n v="3.9724287429936703E-9"/>
    <n v="0"/>
    <x v="5"/>
    <s v="LONG"/>
    <x v="6"/>
    <n v="3.9724287429936703E-9"/>
    <n v="0.397242874299367"/>
    <n v="0"/>
    <n v="0"/>
    <s v="FUB2"/>
    <s v="ADA COIN LONG"/>
  </r>
  <r>
    <x v="2"/>
    <x v="23"/>
    <x v="48"/>
    <n v="4.9999999999999998E-8"/>
    <n v="6.8145885812454701E-6"/>
    <n v="136.29177162490899"/>
    <n v="0"/>
    <x v="3"/>
    <d v="2023-02-02T00:00:00"/>
    <n v="1"/>
    <x v="3"/>
    <n v="1"/>
    <n v="4.9999999999999998E-8"/>
    <n v="6.8145885812454489E-6"/>
    <n v="0"/>
    <x v="5"/>
    <s v="LONG"/>
    <x v="6"/>
    <n v="6.8145885812454701E-6"/>
    <n v="136.29177162490899"/>
    <n v="0"/>
    <n v="0"/>
    <s v="FUB2"/>
    <s v="BCH COIN LONG"/>
  </r>
  <r>
    <x v="2"/>
    <x v="23"/>
    <x v="133"/>
    <n v="0.47315189000000002"/>
    <n v="20.553552259388599"/>
    <n v="43.439649494771402"/>
    <n v="0"/>
    <x v="3"/>
    <d v="2023-02-02T00:00:00"/>
    <n v="1"/>
    <x v="92"/>
    <n v="1"/>
    <n v="0.47315189000000002"/>
    <n v="20.553552259388635"/>
    <n v="0"/>
    <x v="5"/>
    <s v="LONG"/>
    <x v="6"/>
    <n v="20.553552259388599"/>
    <n v="43.439649494771402"/>
    <n v="0"/>
    <n v="0"/>
    <s v="FUB2"/>
    <s v="BSV COIN LONG"/>
  </r>
  <r>
    <x v="2"/>
    <x v="23"/>
    <x v="49"/>
    <n v="4.0000000000000001E-8"/>
    <n v="9.4895078613938596E-4"/>
    <n v="23723.7696534846"/>
    <n v="0"/>
    <x v="3"/>
    <d v="2023-02-02T00:00:00"/>
    <n v="1"/>
    <x v="0"/>
    <n v="1"/>
    <n v="4.0000000000000001E-8"/>
    <n v="9.48950786139384E-4"/>
    <n v="0"/>
    <x v="5"/>
    <s v="LONG"/>
    <x v="6"/>
    <n v="9.4895078613938596E-4"/>
    <n v="23723.7696534846"/>
    <n v="0"/>
    <n v="0"/>
    <s v="FUB2"/>
    <s v="BTC COIN LONG"/>
  </r>
  <r>
    <x v="2"/>
    <x v="23"/>
    <x v="57"/>
    <n v="2.9999999999999997E-8"/>
    <n v="3.2332935651830199E-8"/>
    <n v="1.0777645217276699"/>
    <n v="0"/>
    <x v="3"/>
    <d v="2023-02-02T00:00:00"/>
    <n v="1"/>
    <x v="4"/>
    <n v="1"/>
    <n v="2.9999999999999997E-8"/>
    <n v="3.2332935651830093E-8"/>
    <n v="0"/>
    <x v="5"/>
    <s v="LONG"/>
    <x v="6"/>
    <n v="3.2332935651830199E-8"/>
    <n v="1.0777645217276699"/>
    <n v="0"/>
    <n v="0"/>
    <s v="FUB2"/>
    <s v="EOS COIN LONG"/>
  </r>
  <r>
    <x v="2"/>
    <x v="23"/>
    <x v="58"/>
    <n v="1E-8"/>
    <n v="2.2367513521128399E-7"/>
    <n v="22.367513521128402"/>
    <n v="0"/>
    <x v="3"/>
    <d v="2023-02-02T00:00:00"/>
    <n v="1"/>
    <x v="5"/>
    <n v="1"/>
    <n v="1E-8"/>
    <n v="2.2367513521128401E-7"/>
    <n v="0"/>
    <x v="5"/>
    <s v="LONG"/>
    <x v="6"/>
    <n v="2.2367513521128399E-7"/>
    <n v="22.367513521128402"/>
    <n v="0"/>
    <n v="0"/>
    <s v="FUB2"/>
    <s v="ETC COIN LONG"/>
  </r>
  <r>
    <x v="2"/>
    <x v="23"/>
    <x v="59"/>
    <n v="2.9999999999999997E-8"/>
    <n v="4.9253780811484998E-5"/>
    <n v="1641.7926937161601"/>
    <n v="0"/>
    <x v="3"/>
    <d v="2023-02-02T00:00:00"/>
    <n v="1"/>
    <x v="1"/>
    <n v="1"/>
    <n v="2.9999999999999997E-8"/>
    <n v="4.9253780811484802E-5"/>
    <n v="0"/>
    <x v="5"/>
    <s v="LONG"/>
    <x v="6"/>
    <n v="4.9253780811484998E-5"/>
    <n v="1641.7926937161601"/>
    <n v="0"/>
    <n v="0"/>
    <s v="FUB2"/>
    <s v="ETH COIN LONG"/>
  </r>
  <r>
    <x v="2"/>
    <x v="23"/>
    <x v="66"/>
    <n v="1E-8"/>
    <n v="1.0044362915612399E-6"/>
    <n v="100.443629156124"/>
    <n v="0"/>
    <x v="3"/>
    <d v="2023-02-02T00:00:00"/>
    <n v="1"/>
    <x v="6"/>
    <n v="1"/>
    <n v="1E-8"/>
    <n v="1.0044362915612401E-6"/>
    <n v="0"/>
    <x v="5"/>
    <s v="LONG"/>
    <x v="6"/>
    <n v="1.0044362915612399E-6"/>
    <n v="100.443629156124"/>
    <n v="0"/>
    <n v="0"/>
    <s v="FUB2"/>
    <s v="LTC COIN LONG"/>
  </r>
  <r>
    <x v="2"/>
    <x v="23"/>
    <x v="75"/>
    <n v="1E-8"/>
    <n v="6.3193223607952295E-10"/>
    <n v="6.3193223607952306E-2"/>
    <n v="0"/>
    <x v="3"/>
    <d v="2023-02-02T00:00:00"/>
    <n v="1"/>
    <x v="36"/>
    <n v="1"/>
    <n v="1E-8"/>
    <n v="6.3193223607952306E-10"/>
    <n v="0"/>
    <x v="5"/>
    <s v="LONG"/>
    <x v="6"/>
    <n v="6.3193223607952295E-10"/>
    <n v="6.3193223607952306E-2"/>
    <n v="0"/>
    <n v="0"/>
    <s v="FUB2"/>
    <s v="TRX COIN LONG"/>
  </r>
  <r>
    <x v="2"/>
    <x v="23"/>
    <x v="79"/>
    <n v="9.9999999999999995E-8"/>
    <n v="4.1389184898682303E-8"/>
    <n v="0.41389184898682302"/>
    <n v="0"/>
    <x v="3"/>
    <d v="2023-02-02T00:00:00"/>
    <n v="1"/>
    <x v="40"/>
    <n v="1"/>
    <n v="9.9999999999999995E-8"/>
    <n v="4.1389184898682303E-8"/>
    <n v="0"/>
    <x v="5"/>
    <s v="LONG"/>
    <x v="6"/>
    <n v="4.1389184898682303E-8"/>
    <n v="0.41389184898682302"/>
    <n v="0"/>
    <n v="0"/>
    <s v="FUB2"/>
    <s v="XRP COIN LONG"/>
  </r>
  <r>
    <x v="2"/>
    <x v="24"/>
    <x v="43"/>
    <n v="5.7406599999999999E-3"/>
    <n v="2.2804362787754002E-3"/>
    <n v="0.397242874299367"/>
    <n v="0"/>
    <x v="3"/>
    <d v="2023-02-02T00:00:00"/>
    <n v="1"/>
    <x v="16"/>
    <n v="1"/>
    <n v="5.7406599999999999E-3"/>
    <n v="2.2804362787754041E-3"/>
    <n v="0"/>
    <x v="5"/>
    <s v="LONG"/>
    <x v="6"/>
    <n v="2.2804362787754002E-3"/>
    <n v="0.397242874299367"/>
    <n v="0"/>
    <n v="0"/>
    <s v="FUBI"/>
    <s v="ADA COIN LONG"/>
  </r>
  <r>
    <x v="2"/>
    <x v="24"/>
    <x v="48"/>
    <n v="0.72885027999999996"/>
    <n v="99.336295910511296"/>
    <n v="136.29177162490899"/>
    <n v="0"/>
    <x v="3"/>
    <d v="2023-02-02T00:00:00"/>
    <n v="1"/>
    <x v="3"/>
    <n v="1"/>
    <n v="0.72885027999999996"/>
    <n v="99.33629591051097"/>
    <n v="0"/>
    <x v="5"/>
    <s v="LONG"/>
    <x v="6"/>
    <n v="99.336295910511296"/>
    <n v="136.29177162490899"/>
    <n v="0"/>
    <n v="0"/>
    <s v="FUBI"/>
    <s v="BCH COIN LONG"/>
  </r>
  <r>
    <x v="2"/>
    <x v="24"/>
    <x v="133"/>
    <n v="0.11285791000000001"/>
    <n v="4.9025080531124603"/>
    <n v="43.439649494771402"/>
    <n v="0"/>
    <x v="3"/>
    <d v="2023-02-02T00:00:00"/>
    <n v="1"/>
    <x v="92"/>
    <n v="1"/>
    <n v="0.11285791000000001"/>
    <n v="4.9025080531124567"/>
    <n v="0"/>
    <x v="5"/>
    <s v="LONG"/>
    <x v="6"/>
    <n v="4.9025080531124603"/>
    <n v="43.439649494771402"/>
    <n v="0"/>
    <n v="0"/>
    <s v="FUBI"/>
    <s v="BSV COIN LONG"/>
  </r>
  <r>
    <x v="2"/>
    <x v="24"/>
    <x v="49"/>
    <n v="5.1900000000000003E-6"/>
    <n v="0.123126364501585"/>
    <n v="23723.7696534846"/>
    <n v="0"/>
    <x v="3"/>
    <d v="2023-02-02T00:00:00"/>
    <n v="1"/>
    <x v="0"/>
    <n v="1"/>
    <n v="5.1900000000000003E-6"/>
    <n v="0.12312636450158508"/>
    <n v="0"/>
    <x v="5"/>
    <s v="LONG"/>
    <x v="6"/>
    <n v="0.123126364501585"/>
    <n v="23723.7696534846"/>
    <n v="0"/>
    <n v="0"/>
    <s v="FUBI"/>
    <s v="BTC COIN LONG"/>
  </r>
  <r>
    <x v="2"/>
    <x v="24"/>
    <x v="55"/>
    <n v="0.97764076"/>
    <n v="6.3215185098984303"/>
    <n v="6.4660954908410604"/>
    <n v="0"/>
    <x v="3"/>
    <d v="2023-02-02T00:00:00"/>
    <n v="1"/>
    <x v="23"/>
    <n v="1"/>
    <n v="0.97764076"/>
    <n v="6.3215185098984277"/>
    <n v="0"/>
    <x v="5"/>
    <s v="LONG"/>
    <x v="6"/>
    <n v="6.3215185098984303"/>
    <n v="6.4660954908410604"/>
    <n v="0"/>
    <n v="0"/>
    <s v="FUBI"/>
    <s v="DOT COIN LONG"/>
  </r>
  <r>
    <x v="2"/>
    <x v="24"/>
    <x v="57"/>
    <n v="3.7085149999999997E-2"/>
    <n v="3.9969058952948999E-2"/>
    <n v="1.0777645217276699"/>
    <n v="0"/>
    <x v="3"/>
    <d v="2023-02-02T00:00:00"/>
    <n v="1"/>
    <x v="4"/>
    <n v="1"/>
    <n v="3.7085149999999997E-2"/>
    <n v="3.9969058952948895E-2"/>
    <n v="0"/>
    <x v="5"/>
    <s v="LONG"/>
    <x v="6"/>
    <n v="3.9969058952948999E-2"/>
    <n v="1.0777645217276699"/>
    <n v="0"/>
    <n v="0"/>
    <s v="FUBI"/>
    <s v="EOS COIN LONG"/>
  </r>
  <r>
    <x v="2"/>
    <x v="24"/>
    <x v="58"/>
    <n v="0.70701212999999996"/>
    <n v="15.814103377376799"/>
    <n v="22.367513521128402"/>
    <n v="0"/>
    <x v="3"/>
    <d v="2023-02-02T00:00:00"/>
    <n v="1"/>
    <x v="5"/>
    <n v="1"/>
    <n v="0.70701212999999996"/>
    <n v="15.814103377376791"/>
    <n v="0"/>
    <x v="5"/>
    <s v="LONG"/>
    <x v="6"/>
    <n v="15.814103377376799"/>
    <n v="22.367513521128402"/>
    <n v="0"/>
    <n v="0"/>
    <s v="FUBI"/>
    <s v="ETC COIN LONG"/>
  </r>
  <r>
    <x v="2"/>
    <x v="24"/>
    <x v="59"/>
    <n v="9.5337999999999998E-4"/>
    <n v="1.5652523183351199"/>
    <n v="1641.7926937161601"/>
    <n v="0"/>
    <x v="3"/>
    <d v="2023-02-02T00:00:00"/>
    <n v="1"/>
    <x v="1"/>
    <n v="1"/>
    <n v="9.5337999999999998E-4"/>
    <n v="1.5652523183351126"/>
    <n v="0"/>
    <x v="5"/>
    <s v="LONG"/>
    <x v="6"/>
    <n v="1.5652523183351199"/>
    <n v="1641.7926937161601"/>
    <n v="0"/>
    <n v="0"/>
    <s v="FUBI"/>
    <s v="ETH COIN LONG"/>
  </r>
  <r>
    <x v="2"/>
    <x v="24"/>
    <x v="65"/>
    <n v="6.244243E-2"/>
    <n v="0.45062356624178601"/>
    <n v="7.2166244369699699"/>
    <n v="0"/>
    <x v="3"/>
    <d v="2023-02-02T00:00:00"/>
    <n v="1"/>
    <x v="13"/>
    <n v="1"/>
    <n v="6.244243E-2"/>
    <n v="0.45062356624178673"/>
    <n v="0"/>
    <x v="5"/>
    <s v="LONG"/>
    <x v="6"/>
    <n v="0.45062356624178601"/>
    <n v="7.2166244369699699"/>
    <n v="0"/>
    <n v="0"/>
    <s v="FUBI"/>
    <s v="LINK COIN LONG"/>
  </r>
  <r>
    <x v="2"/>
    <x v="24"/>
    <x v="66"/>
    <n v="7.1564416099999999"/>
    <n v="718.81896715229504"/>
    <n v="100.443629156124"/>
    <n v="0"/>
    <x v="3"/>
    <d v="2023-02-02T00:00:00"/>
    <n v="1"/>
    <x v="6"/>
    <n v="1"/>
    <n v="7.1564416099999999"/>
    <n v="718.81896715229504"/>
    <n v="0"/>
    <x v="5"/>
    <s v="LONG"/>
    <x v="6"/>
    <n v="718.81896715229504"/>
    <n v="100.443629156124"/>
    <n v="0"/>
    <n v="0"/>
    <s v="FUBI"/>
    <s v="LTC COIN LONG"/>
  </r>
  <r>
    <x v="2"/>
    <x v="24"/>
    <x v="75"/>
    <n v="0.95766242000000001"/>
    <n v="6.0517775447992701E-2"/>
    <n v="6.3193223607952306E-2"/>
    <n v="0"/>
    <x v="3"/>
    <d v="2023-02-02T00:00:00"/>
    <n v="1"/>
    <x v="36"/>
    <n v="1"/>
    <n v="0.95766242000000001"/>
    <n v="6.0517775447992736E-2"/>
    <n v="0"/>
    <x v="5"/>
    <s v="LONG"/>
    <x v="6"/>
    <n v="6.0517775447992701E-2"/>
    <n v="6.3193223607952306E-2"/>
    <n v="0"/>
    <n v="0"/>
    <s v="FUBI"/>
    <s v="TRX COIN LONG"/>
  </r>
  <r>
    <x v="2"/>
    <x v="24"/>
    <x v="79"/>
    <n v="0.54364484000000002"/>
    <n v="0.22501016801974499"/>
    <n v="0.41389184898682302"/>
    <n v="0"/>
    <x v="3"/>
    <d v="2023-02-02T00:00:00"/>
    <n v="1"/>
    <x v="40"/>
    <n v="1"/>
    <n v="0.54364484000000002"/>
    <n v="0.22501016801974558"/>
    <n v="0"/>
    <x v="5"/>
    <s v="LONG"/>
    <x v="6"/>
    <n v="0.22501016801974499"/>
    <n v="0.41389184898682302"/>
    <n v="0"/>
    <n v="0"/>
    <s v="FUBI"/>
    <s v="XRP COIN LONG"/>
  </r>
  <r>
    <x v="9"/>
    <x v="25"/>
    <x v="49"/>
    <n v="9.9829999999999998E-5"/>
    <n v="2.3683439245073701"/>
    <n v="23723.7696534846"/>
    <n v="0"/>
    <x v="3"/>
    <d v="2023-02-02T00:00:00"/>
    <n v="1"/>
    <x v="0"/>
    <n v="1"/>
    <n v="9.9829999999999998E-5"/>
    <n v="2.3683439245073674"/>
    <n v="0"/>
    <x v="5"/>
    <s v="LONG"/>
    <x v="6"/>
    <n v="2.3683439245073701"/>
    <n v="23723.7696534846"/>
    <n v="0"/>
    <n v="0"/>
    <s v="GATE"/>
    <s v="BTC COIN LONG"/>
  </r>
  <r>
    <x v="9"/>
    <x v="25"/>
    <x v="77"/>
    <n v="10194.94906873"/>
    <n v="10195.946399504201"/>
    <n v="1.0000978259692599"/>
    <n v="0"/>
    <x v="3"/>
    <d v="2023-02-02T00:00:00"/>
    <n v="1"/>
    <x v="38"/>
    <n v="1"/>
    <n v="10194.94906873"/>
    <n v="10195.946399504204"/>
    <n v="0"/>
    <x v="5"/>
    <s v="LONG"/>
    <x v="6"/>
    <n v="10195.946399504201"/>
    <n v="1.0000978259692599"/>
    <n v="0"/>
    <n v="0"/>
    <s v="GATE"/>
    <s v="USDT COIN LONG"/>
  </r>
  <r>
    <x v="9"/>
    <x v="26"/>
    <x v="49"/>
    <n v="1.899957E-2"/>
    <n v="450.74142219525697"/>
    <n v="23723.7696534846"/>
    <n v="0"/>
    <x v="3"/>
    <d v="2023-02-02T00:00:00"/>
    <n v="1"/>
    <x v="0"/>
    <n v="1"/>
    <n v="1.899957E-2"/>
    <n v="450.7414221952564"/>
    <n v="0"/>
    <x v="5"/>
    <s v="LONG"/>
    <x v="6"/>
    <n v="450.74142219525697"/>
    <n v="23723.7696534846"/>
    <n v="0"/>
    <n v="0"/>
    <s v="GATE"/>
    <s v="BTC COIN LONG"/>
  </r>
  <r>
    <x v="9"/>
    <x v="26"/>
    <x v="134"/>
    <n v="9.9825000000000001E-4"/>
    <n v="3.6126418472135603E-4"/>
    <n v="0.36189750535572901"/>
    <n v="0"/>
    <x v="3"/>
    <d v="2023-02-02T00:00:00"/>
    <n v="1"/>
    <x v="93"/>
    <n v="1"/>
    <n v="9.9825000000000001E-4"/>
    <n v="3.6126418472135651E-4"/>
    <n v="0"/>
    <x v="5"/>
    <s v="LONG"/>
    <x v="6"/>
    <n v="3.6126418472135603E-4"/>
    <n v="0.36189750535572901"/>
    <n v="0"/>
    <n v="0"/>
    <s v="GATE"/>
    <s v="ETHF COIN LONG"/>
  </r>
  <r>
    <x v="9"/>
    <x v="26"/>
    <x v="84"/>
    <n v="9.9825000000000001E-4"/>
    <n v="3.8383688663409399E-3"/>
    <n v="3.84509778746901"/>
    <n v="0"/>
    <x v="3"/>
    <d v="2023-02-02T00:00:00"/>
    <n v="1"/>
    <x v="43"/>
    <n v="1"/>
    <n v="9.9825000000000001E-4"/>
    <n v="3.8383688663409391E-3"/>
    <n v="0"/>
    <x v="5"/>
    <s v="LONG"/>
    <x v="6"/>
    <n v="3.8383688663409399E-3"/>
    <n v="3.84509778746901"/>
    <n v="0"/>
    <n v="0"/>
    <s v="GATE"/>
    <s v="ETHW COIN LONG"/>
  </r>
  <r>
    <x v="9"/>
    <x v="26"/>
    <x v="135"/>
    <n v="9.5929999999999998E-5"/>
    <n v="5.4064894645220397E-6"/>
    <n v="5.6358693469425999E-2"/>
    <n v="0"/>
    <x v="3"/>
    <d v="2023-02-02T00:00:00"/>
    <n v="1"/>
    <x v="94"/>
    <n v="1"/>
    <n v="9.5929999999999998E-5"/>
    <n v="5.4064894645220363E-6"/>
    <n v="0"/>
    <x v="5"/>
    <s v="LONG"/>
    <x v="6"/>
    <n v="5.4064894645220397E-6"/>
    <n v="5.6358693469425999E-2"/>
    <n v="0"/>
    <n v="0"/>
    <s v="GATE"/>
    <s v="ROSE COIN LONG"/>
  </r>
  <r>
    <x v="9"/>
    <x v="26"/>
    <x v="136"/>
    <n v="1063.0153758599999"/>
    <n v="265.46352410260198"/>
    <n v="0.249726890251081"/>
    <n v="0"/>
    <x v="3"/>
    <d v="2023-02-02T00:00:00"/>
    <n v="1"/>
    <x v="95"/>
    <n v="1"/>
    <n v="1063.0153758599999"/>
    <n v="265.46352410260181"/>
    <n v="0"/>
    <x v="5"/>
    <s v="LONG"/>
    <x v="6"/>
    <n v="265.46352410260198"/>
    <n v="0.249726890251081"/>
    <n v="0"/>
    <n v="0"/>
    <s v="GATE"/>
    <s v="SOV COIN LONG"/>
  </r>
  <r>
    <x v="9"/>
    <x v="26"/>
    <x v="77"/>
    <n v="25393.8791447"/>
    <n v="25396.363325540598"/>
    <n v="1.0000978259692599"/>
    <n v="0"/>
    <x v="3"/>
    <d v="2023-02-02T00:00:00"/>
    <n v="1"/>
    <x v="38"/>
    <n v="1"/>
    <n v="25393.8791447"/>
    <n v="25396.363325540598"/>
    <n v="0"/>
    <x v="5"/>
    <s v="LONG"/>
    <x v="6"/>
    <n v="25396.363325540598"/>
    <n v="1.0000978259692599"/>
    <n v="0"/>
    <n v="0"/>
    <s v="GATE"/>
    <s v="USDT COIN LONG"/>
  </r>
  <r>
    <x v="9"/>
    <x v="27"/>
    <x v="49"/>
    <n v="1.995E-4"/>
    <n v="4.73289204587019"/>
    <n v="23723.7696534846"/>
    <n v="0"/>
    <x v="3"/>
    <d v="2023-02-02T00:00:00"/>
    <n v="1"/>
    <x v="0"/>
    <n v="1"/>
    <n v="1.995E-4"/>
    <n v="4.7328920458701775"/>
    <n v="0"/>
    <x v="5"/>
    <s v="LONG"/>
    <x v="6"/>
    <n v="4.73289204587019"/>
    <n v="23723.7696534846"/>
    <n v="0"/>
    <n v="0"/>
    <s v="GATE"/>
    <s v="BTC COIN LONG"/>
  </r>
  <r>
    <x v="9"/>
    <x v="27"/>
    <x v="59"/>
    <n v="9.9825000000000001E-4"/>
    <n v="1.6389195565021599"/>
    <n v="1641.7926937161601"/>
    <n v="0"/>
    <x v="3"/>
    <d v="2023-02-02T00:00:00"/>
    <n v="1"/>
    <x v="1"/>
    <n v="1"/>
    <n v="9.9825000000000001E-4"/>
    <n v="1.6389195565021568"/>
    <n v="0"/>
    <x v="5"/>
    <s v="LONG"/>
    <x v="6"/>
    <n v="1.6389195565021599"/>
    <n v="1641.7926937161601"/>
    <n v="0"/>
    <n v="0"/>
    <s v="GATE"/>
    <s v="ETH COIN LONG"/>
  </r>
  <r>
    <x v="9"/>
    <x v="27"/>
    <x v="77"/>
    <n v="59.393906000000001"/>
    <n v="59.399716266422701"/>
    <n v="1.0000978259692599"/>
    <n v="0"/>
    <x v="3"/>
    <d v="2023-02-02T00:00:00"/>
    <n v="1"/>
    <x v="38"/>
    <n v="1"/>
    <n v="59.393906000000001"/>
    <n v="59.39971626642258"/>
    <n v="0"/>
    <x v="5"/>
    <s v="LONG"/>
    <x v="6"/>
    <n v="59.399716266422701"/>
    <n v="1.0000978259692599"/>
    <n v="0"/>
    <n v="0"/>
    <s v="GATE"/>
    <s v="USDT COIN LONG"/>
  </r>
  <r>
    <x v="9"/>
    <x v="28"/>
    <x v="77"/>
    <n v="10047.015181999999"/>
    <n v="10047.9980409983"/>
    <n v="1.0000978259692599"/>
    <n v="0"/>
    <x v="3"/>
    <d v="2023-02-02T00:00:00"/>
    <n v="1"/>
    <x v="38"/>
    <n v="1"/>
    <n v="10047.015181999999"/>
    <n v="10047.998040998347"/>
    <n v="0"/>
    <x v="5"/>
    <s v="LONG"/>
    <x v="6"/>
    <n v="10047.9980409983"/>
    <n v="1.0000978259692599"/>
    <n v="0"/>
    <n v="0"/>
    <s v="GATE"/>
    <s v="USDT COIN LONG"/>
  </r>
  <r>
    <x v="2"/>
    <x v="29"/>
    <x v="77"/>
    <n v="1E-8"/>
    <n v="1.00009782596926E-8"/>
    <n v="1.0000978259692599"/>
    <n v="0"/>
    <x v="3"/>
    <d v="2023-02-01T00:00:00"/>
    <n v="1"/>
    <x v="38"/>
    <n v="1"/>
    <n v="1E-8"/>
    <n v="1.00009782596926E-8"/>
    <n v="0"/>
    <x v="5"/>
    <s v="LONG"/>
    <x v="6"/>
    <n v="1.00009782596926E-8"/>
    <n v="1.0000978259692599"/>
    <n v="0"/>
    <n v="0"/>
    <s v="HUB2"/>
    <s v="USDT COIN LONG"/>
  </r>
  <r>
    <x v="2"/>
    <x v="29"/>
    <x v="79"/>
    <n v="7.4209999999999996E-5"/>
    <n v="3.0714914113312101E-5"/>
    <n v="0.41389184898682302"/>
    <n v="0"/>
    <x v="3"/>
    <d v="2023-02-01T00:00:00"/>
    <n v="1"/>
    <x v="40"/>
    <n v="1"/>
    <n v="7.4209999999999996E-5"/>
    <n v="3.0714914113312135E-5"/>
    <n v="0"/>
    <x v="5"/>
    <s v="LONG"/>
    <x v="6"/>
    <n v="3.0714914113312101E-5"/>
    <n v="0.41389184898682302"/>
    <n v="0"/>
    <n v="0"/>
    <s v="HUB2"/>
    <s v="XRP COIN LONG"/>
  </r>
  <r>
    <x v="2"/>
    <x v="30"/>
    <x v="43"/>
    <n v="1E-8"/>
    <n v="3.9724287429936703E-9"/>
    <n v="0.397242874299367"/>
    <n v="0"/>
    <x v="3"/>
    <d v="2023-02-02T00:00:00"/>
    <n v="1"/>
    <x v="16"/>
    <n v="1"/>
    <n v="1E-8"/>
    <n v="3.9724287429936703E-9"/>
    <n v="0"/>
    <x v="5"/>
    <s v="LONG"/>
    <x v="6"/>
    <n v="3.9724287429936703E-9"/>
    <n v="0.397242874299367"/>
    <n v="0"/>
    <n v="0"/>
    <s v="HUB2"/>
    <s v="ADA COIN LONG"/>
  </r>
  <r>
    <x v="2"/>
    <x v="30"/>
    <x v="48"/>
    <n v="1E-8"/>
    <n v="1.3629177162490899E-6"/>
    <n v="136.29177162490899"/>
    <n v="0"/>
    <x v="3"/>
    <d v="2023-02-02T00:00:00"/>
    <n v="1"/>
    <x v="3"/>
    <n v="1"/>
    <n v="1E-8"/>
    <n v="1.3629177162490899E-6"/>
    <n v="0"/>
    <x v="5"/>
    <s v="LONG"/>
    <x v="6"/>
    <n v="1.3629177162490899E-6"/>
    <n v="136.29177162490899"/>
    <n v="0"/>
    <n v="0"/>
    <s v="HUB2"/>
    <s v="BCH COIN LONG"/>
  </r>
  <r>
    <x v="2"/>
    <x v="30"/>
    <x v="133"/>
    <n v="1E-8"/>
    <n v="4.34396494947714E-7"/>
    <n v="43.439649494771402"/>
    <n v="0"/>
    <x v="3"/>
    <d v="2023-02-02T00:00:00"/>
    <n v="1"/>
    <x v="92"/>
    <n v="1"/>
    <n v="1E-8"/>
    <n v="4.3439649494771405E-7"/>
    <n v="0"/>
    <x v="5"/>
    <s v="LONG"/>
    <x v="6"/>
    <n v="4.34396494947714E-7"/>
    <n v="43.439649494771402"/>
    <n v="0"/>
    <n v="0"/>
    <s v="HUB2"/>
    <s v="BSV COIN LONG"/>
  </r>
  <r>
    <x v="2"/>
    <x v="30"/>
    <x v="57"/>
    <n v="1E-8"/>
    <n v="1.0777645217276699E-8"/>
    <n v="1.0777645217276699"/>
    <n v="0"/>
    <x v="3"/>
    <d v="2023-02-02T00:00:00"/>
    <n v="1"/>
    <x v="4"/>
    <n v="1"/>
    <n v="1E-8"/>
    <n v="1.0777645217276699E-8"/>
    <n v="0"/>
    <x v="5"/>
    <s v="LONG"/>
    <x v="6"/>
    <n v="1.0777645217276699E-8"/>
    <n v="1.0777645217276699"/>
    <n v="0"/>
    <n v="0"/>
    <s v="HUB2"/>
    <s v="EOS COIN LONG"/>
  </r>
  <r>
    <x v="2"/>
    <x v="30"/>
    <x v="58"/>
    <n v="1E-8"/>
    <n v="2.2367513521128399E-7"/>
    <n v="22.367513521128402"/>
    <n v="0"/>
    <x v="3"/>
    <d v="2023-02-02T00:00:00"/>
    <n v="1"/>
    <x v="5"/>
    <n v="1"/>
    <n v="1E-8"/>
    <n v="2.2367513521128401E-7"/>
    <n v="0"/>
    <x v="5"/>
    <s v="LONG"/>
    <x v="6"/>
    <n v="2.2367513521128399E-7"/>
    <n v="22.367513521128402"/>
    <n v="0"/>
    <n v="0"/>
    <s v="HUB2"/>
    <s v="ETC COIN LONG"/>
  </r>
  <r>
    <x v="2"/>
    <x v="30"/>
    <x v="59"/>
    <n v="1E-8"/>
    <n v="1.6417926937161598E-5"/>
    <n v="1641.7926937161601"/>
    <n v="0"/>
    <x v="3"/>
    <d v="2023-02-02T00:00:00"/>
    <n v="1"/>
    <x v="1"/>
    <n v="1"/>
    <n v="1E-8"/>
    <n v="1.6417926937161602E-5"/>
    <n v="0"/>
    <x v="5"/>
    <s v="LONG"/>
    <x v="6"/>
    <n v="1.6417926937161598E-5"/>
    <n v="1641.7926937161601"/>
    <n v="0"/>
    <n v="0"/>
    <s v="HUB2"/>
    <s v="ETH COIN LONG"/>
  </r>
  <r>
    <x v="2"/>
    <x v="30"/>
    <x v="65"/>
    <n v="1E-8"/>
    <n v="7.2166244369699703E-8"/>
    <n v="7.2166244369699699"/>
    <n v="0"/>
    <x v="3"/>
    <d v="2023-02-02T00:00:00"/>
    <n v="1"/>
    <x v="13"/>
    <n v="1"/>
    <n v="1E-8"/>
    <n v="7.2166244369699703E-8"/>
    <n v="0"/>
    <x v="5"/>
    <s v="LONG"/>
    <x v="6"/>
    <n v="7.2166244369699703E-8"/>
    <n v="7.2166244369699699"/>
    <n v="0"/>
    <n v="0"/>
    <s v="HUB2"/>
    <s v="LINK COIN LONG"/>
  </r>
  <r>
    <x v="2"/>
    <x v="30"/>
    <x v="66"/>
    <n v="1E-8"/>
    <n v="1.0044362915612399E-6"/>
    <n v="100.443629156124"/>
    <n v="0"/>
    <x v="3"/>
    <d v="2023-02-02T00:00:00"/>
    <n v="1"/>
    <x v="6"/>
    <n v="1"/>
    <n v="1E-8"/>
    <n v="1.0044362915612401E-6"/>
    <n v="0"/>
    <x v="5"/>
    <s v="LONG"/>
    <x v="6"/>
    <n v="1.0044362915612399E-6"/>
    <n v="100.443629156124"/>
    <n v="0"/>
    <n v="0"/>
    <s v="HUB2"/>
    <s v="LTC COIN LONG"/>
  </r>
  <r>
    <x v="2"/>
    <x v="30"/>
    <x v="77"/>
    <n v="3.2621029500000001"/>
    <n v="3.2624220683829099"/>
    <n v="1.0000978259692599"/>
    <n v="0"/>
    <x v="3"/>
    <d v="2023-02-02T00:00:00"/>
    <n v="1"/>
    <x v="38"/>
    <n v="1"/>
    <n v="3.2621029500000001"/>
    <n v="3.2624220683829095"/>
    <n v="0"/>
    <x v="5"/>
    <s v="LONG"/>
    <x v="6"/>
    <n v="3.2624220683829099"/>
    <n v="1.0000978259692599"/>
    <n v="0"/>
    <n v="0"/>
    <s v="HUB2"/>
    <s v="USDT COIN LONG"/>
  </r>
  <r>
    <x v="2"/>
    <x v="30"/>
    <x v="79"/>
    <n v="6.4869999999999994E-5"/>
    <n v="2.68491642437752E-5"/>
    <n v="0.41389184898682302"/>
    <n v="0"/>
    <x v="3"/>
    <d v="2023-02-02T00:00:00"/>
    <n v="1"/>
    <x v="40"/>
    <n v="1"/>
    <n v="6.4869999999999994E-5"/>
    <n v="2.6849164243775207E-5"/>
    <n v="0"/>
    <x v="5"/>
    <s v="LONG"/>
    <x v="6"/>
    <n v="2.68491642437752E-5"/>
    <n v="0.41389184898682302"/>
    <n v="0"/>
    <n v="0"/>
    <s v="HUB2"/>
    <s v="XRP COIN LONG"/>
  </r>
  <r>
    <x v="2"/>
    <x v="4"/>
    <x v="42"/>
    <n v="0.10014646000000001"/>
    <n v="8.8398904046197604"/>
    <n v="88.269624354368204"/>
    <n v="0"/>
    <x v="3"/>
    <d v="2023-02-02T00:00:00"/>
    <n v="1"/>
    <x v="15"/>
    <n v="1"/>
    <n v="0.10014646000000001"/>
    <n v="8.8398904046197622"/>
    <n v="0"/>
    <x v="5"/>
    <s v="LONG"/>
    <x v="6"/>
    <n v="8.8398904046197604"/>
    <n v="88.269624354368204"/>
    <n v="0"/>
    <n v="0"/>
    <s v="HUBI"/>
    <s v="AAVE COIN LONG"/>
  </r>
  <r>
    <x v="2"/>
    <x v="4"/>
    <x v="43"/>
    <n v="3.2091999999999998E-4"/>
    <n v="1.2748318322015301E-4"/>
    <n v="0.397242874299367"/>
    <n v="0"/>
    <x v="3"/>
    <d v="2023-02-02T00:00:00"/>
    <n v="1"/>
    <x v="16"/>
    <n v="1"/>
    <n v="3.2091999999999998E-4"/>
    <n v="1.2748318322015285E-4"/>
    <n v="0"/>
    <x v="5"/>
    <s v="LONG"/>
    <x v="6"/>
    <n v="1.2748318322015301E-4"/>
    <n v="0.397242874299367"/>
    <n v="0"/>
    <n v="0"/>
    <s v="HUBI"/>
    <s v="ADA COIN LONG"/>
  </r>
  <r>
    <x v="2"/>
    <x v="4"/>
    <x v="48"/>
    <n v="5.3552000000000005E-4"/>
    <n v="7.2986969540571503E-2"/>
    <n v="136.29177162490899"/>
    <n v="0"/>
    <x v="3"/>
    <d v="2023-02-02T00:00:00"/>
    <n v="1"/>
    <x v="3"/>
    <n v="1"/>
    <n v="5.3552000000000005E-4"/>
    <n v="7.2986969540571267E-2"/>
    <n v="0"/>
    <x v="5"/>
    <s v="LONG"/>
    <x v="6"/>
    <n v="7.2986969540571503E-2"/>
    <n v="136.29177162490899"/>
    <n v="0"/>
    <n v="0"/>
    <s v="HUBI"/>
    <s v="BCH COIN LONG"/>
  </r>
  <r>
    <x v="2"/>
    <x v="4"/>
    <x v="133"/>
    <n v="2.9999999999999997E-8"/>
    <n v="1.30318948484314E-6"/>
    <n v="43.439649494771402"/>
    <n v="0"/>
    <x v="3"/>
    <d v="2023-02-02T00:00:00"/>
    <n v="1"/>
    <x v="92"/>
    <n v="1"/>
    <n v="2.9999999999999997E-8"/>
    <n v="1.3031894848431419E-6"/>
    <n v="0"/>
    <x v="5"/>
    <s v="LONG"/>
    <x v="6"/>
    <n v="1.30318948484314E-6"/>
    <n v="43.439649494771402"/>
    <n v="0"/>
    <n v="0"/>
    <s v="HUBI"/>
    <s v="BSV COIN LONG"/>
  </r>
  <r>
    <x v="2"/>
    <x v="4"/>
    <x v="49"/>
    <n v="16.642637789999998"/>
    <n v="394826.10535633902"/>
    <n v="23723.7696534846"/>
    <n v="0"/>
    <x v="3"/>
    <d v="2023-02-02T00:00:00"/>
    <n v="1"/>
    <x v="0"/>
    <n v="1"/>
    <n v="16.642637789999998"/>
    <n v="394826.10535633797"/>
    <n v="0"/>
    <x v="5"/>
    <s v="LONG"/>
    <x v="6"/>
    <n v="394826.10535633902"/>
    <n v="23723.7696534846"/>
    <n v="0"/>
    <n v="0"/>
    <s v="HUBI"/>
    <s v="BTC COIN LONG"/>
  </r>
  <r>
    <x v="2"/>
    <x v="4"/>
    <x v="49"/>
    <n v="-1.2029740000000001E-2"/>
    <n v="-285.39078075130999"/>
    <n v="23723.7696534846"/>
    <n v="0"/>
    <x v="4"/>
    <d v="2023-02-02T00:00:00"/>
    <n v="1"/>
    <x v="0"/>
    <n v="1"/>
    <n v="-1.2029740000000001E-2"/>
    <n v="-285.39078075130982"/>
    <n v="0"/>
    <x v="5"/>
    <s v="SHORT"/>
    <x v="8"/>
    <n v="-285.39078075130999"/>
    <n v="23723.7696534846"/>
    <n v="0"/>
    <n v="0"/>
    <s v="HUBI"/>
    <s v="BTC COIN SHORT"/>
  </r>
  <r>
    <x v="2"/>
    <x v="4"/>
    <x v="55"/>
    <n v="3.8972899999999999E-3"/>
    <n v="2.52002492954999E-2"/>
    <n v="6.4660954908410604"/>
    <n v="0"/>
    <x v="3"/>
    <d v="2023-02-02T00:00:00"/>
    <n v="1"/>
    <x v="23"/>
    <n v="1"/>
    <n v="3.8972899999999999E-3"/>
    <n v="2.5200249295499955E-2"/>
    <n v="0"/>
    <x v="5"/>
    <s v="LONG"/>
    <x v="6"/>
    <n v="2.52002492954999E-2"/>
    <n v="6.4660954908410604"/>
    <n v="0"/>
    <n v="0"/>
    <s v="HUBI"/>
    <s v="DOT COIN LONG"/>
  </r>
  <r>
    <x v="2"/>
    <x v="4"/>
    <x v="58"/>
    <n v="0.1010306"/>
    <n v="2.2598033115477199"/>
    <n v="22.367513521128402"/>
    <n v="0"/>
    <x v="3"/>
    <d v="2023-02-02T00:00:00"/>
    <n v="1"/>
    <x v="5"/>
    <n v="1"/>
    <n v="0.1010306"/>
    <n v="2.259803311547715"/>
    <n v="0"/>
    <x v="5"/>
    <s v="LONG"/>
    <x v="6"/>
    <n v="2.2598033115477199"/>
    <n v="22.367513521128402"/>
    <n v="0"/>
    <n v="0"/>
    <s v="HUBI"/>
    <s v="ETC COIN LONG"/>
  </r>
  <r>
    <x v="2"/>
    <x v="4"/>
    <x v="59"/>
    <n v="146.50766135000001"/>
    <n v="240535.20797787199"/>
    <n v="1641.7926937161601"/>
    <n v="0"/>
    <x v="3"/>
    <d v="2023-02-02T00:00:00"/>
    <n v="1"/>
    <x v="1"/>
    <n v="1"/>
    <n v="146.50766135000001"/>
    <n v="240535.20797787147"/>
    <n v="0"/>
    <x v="5"/>
    <s v="LONG"/>
    <x v="6"/>
    <n v="240535.20797787199"/>
    <n v="1641.7926937161601"/>
    <n v="0"/>
    <n v="0"/>
    <s v="HUBI"/>
    <s v="ETH COIN LONG"/>
  </r>
  <r>
    <x v="2"/>
    <x v="4"/>
    <x v="59"/>
    <n v="-3.6632199999999997E-2"/>
    <n v="-60.142478314749397"/>
    <n v="1641.7926937161601"/>
    <n v="0"/>
    <x v="4"/>
    <d v="2023-02-02T00:00:00"/>
    <n v="1"/>
    <x v="1"/>
    <n v="1"/>
    <n v="-3.6632199999999997E-2"/>
    <n v="-60.142478314749113"/>
    <n v="0"/>
    <x v="5"/>
    <s v="SHORT"/>
    <x v="8"/>
    <n v="-60.142478314749397"/>
    <n v="1641.7926937161601"/>
    <n v="0"/>
    <n v="0"/>
    <s v="HUBI"/>
    <s v="ETH COIN SHORT"/>
  </r>
  <r>
    <x v="2"/>
    <x v="4"/>
    <x v="65"/>
    <n v="9.5620999999999998E-4"/>
    <n v="6.9006084528750499E-3"/>
    <n v="7.2166244369699699"/>
    <n v="0"/>
    <x v="3"/>
    <d v="2023-02-02T00:00:00"/>
    <n v="1"/>
    <x v="13"/>
    <n v="1"/>
    <n v="9.5620999999999998E-4"/>
    <n v="6.9006084528750551E-3"/>
    <n v="0"/>
    <x v="5"/>
    <s v="LONG"/>
    <x v="6"/>
    <n v="6.9006084528750499E-3"/>
    <n v="7.2166244369699699"/>
    <n v="0"/>
    <n v="0"/>
    <s v="HUBI"/>
    <s v="LINK COIN LONG"/>
  </r>
  <r>
    <x v="2"/>
    <x v="4"/>
    <x v="66"/>
    <n v="2.4771099999999998E-3"/>
    <n v="0.24880991821892601"/>
    <n v="100.443629156124"/>
    <n v="0"/>
    <x v="3"/>
    <d v="2023-02-02T00:00:00"/>
    <n v="1"/>
    <x v="6"/>
    <n v="1"/>
    <n v="2.4771099999999998E-3"/>
    <n v="0.24880991821892631"/>
    <n v="0"/>
    <x v="5"/>
    <s v="LONG"/>
    <x v="6"/>
    <n v="0.24880991821892601"/>
    <n v="100.443629156124"/>
    <n v="0"/>
    <n v="0"/>
    <s v="HUBI"/>
    <s v="LTC COIN LONG"/>
  </r>
  <r>
    <x v="2"/>
    <x v="4"/>
    <x v="72"/>
    <n v="71073.205401560001"/>
    <n v="0.85178370673186798"/>
    <n v="1.1984596753718E-5"/>
    <n v="0"/>
    <x v="3"/>
    <d v="2023-02-02T00:00:00"/>
    <n v="1"/>
    <x v="33"/>
    <n v="1"/>
    <n v="71073.205401560001"/>
    <n v="0.85178370673186865"/>
    <n v="0"/>
    <x v="5"/>
    <s v="LONG"/>
    <x v="6"/>
    <n v="0.85178370673186798"/>
    <n v="1.1984596753718E-5"/>
    <n v="0"/>
    <n v="0"/>
    <s v="HUBI"/>
    <s v="SHIB COIN LONG"/>
  </r>
  <r>
    <x v="2"/>
    <x v="4"/>
    <x v="75"/>
    <n v="4.8644999999999998E-4"/>
    <n v="3.0740343624088399E-5"/>
    <n v="6.3193223607952306E-2"/>
    <n v="0"/>
    <x v="3"/>
    <d v="2023-02-02T00:00:00"/>
    <n v="1"/>
    <x v="36"/>
    <n v="1"/>
    <n v="4.8644999999999998E-4"/>
    <n v="3.0740343624088399E-5"/>
    <n v="0"/>
    <x v="5"/>
    <s v="LONG"/>
    <x v="6"/>
    <n v="3.0740343624088399E-5"/>
    <n v="6.3193223607952306E-2"/>
    <n v="0"/>
    <n v="0"/>
    <s v="HUBI"/>
    <s v="TRX COIN LONG"/>
  </r>
  <r>
    <x v="2"/>
    <x v="4"/>
    <x v="79"/>
    <n v="1.9184000000000001E-4"/>
    <n v="7.9401012309632203E-5"/>
    <n v="0.41389184898682302"/>
    <n v="0"/>
    <x v="3"/>
    <d v="2023-02-02T00:00:00"/>
    <n v="1"/>
    <x v="40"/>
    <n v="1"/>
    <n v="1.9184000000000001E-4"/>
    <n v="7.9401012309632135E-5"/>
    <n v="0"/>
    <x v="5"/>
    <s v="LONG"/>
    <x v="6"/>
    <n v="7.9401012309632203E-5"/>
    <n v="0.41389184898682302"/>
    <n v="0"/>
    <n v="0"/>
    <s v="HUBI"/>
    <s v="XRP COIN LONG"/>
  </r>
  <r>
    <x v="2"/>
    <x v="4"/>
    <x v="137"/>
    <n v="2.4299999999999999E-3"/>
    <n v="3.1999734947466099"/>
    <n v="1316.8615204718501"/>
    <n v="0"/>
    <x v="3"/>
    <d v="2023-02-02T00:00:00"/>
    <n v="1"/>
    <x v="96"/>
    <n v="1"/>
    <n v="2.4299999999999999E-3"/>
    <n v="3.1999734947465956"/>
    <n v="0"/>
    <x v="5"/>
    <s v="LONG"/>
    <x v="6"/>
    <n v="3.1999734947466099"/>
    <n v="1316.8615204718501"/>
    <n v="0"/>
    <n v="0"/>
    <s v="HUBI"/>
    <s v="YFII COIN LONG"/>
  </r>
  <r>
    <x v="2"/>
    <x v="31"/>
    <x v="77"/>
    <n v="39164.050470310001"/>
    <n v="39167.881731507499"/>
    <n v="1.0000978259692599"/>
    <n v="0"/>
    <x v="3"/>
    <d v="2023-02-02T00:00:00"/>
    <n v="1"/>
    <x v="38"/>
    <n v="1"/>
    <n v="39164.050470310001"/>
    <n v="39167.881731507405"/>
    <n v="0"/>
    <x v="5"/>
    <s v="LONG"/>
    <x v="6"/>
    <n v="39167.881731507499"/>
    <n v="1.0000978259692599"/>
    <n v="0"/>
    <n v="0"/>
    <s v="HUBI"/>
    <s v="USDT COIN LONG"/>
  </r>
  <r>
    <x v="2"/>
    <x v="31"/>
    <x v="77"/>
    <n v="155.1686"/>
    <n v="155.183779518694"/>
    <n v="1.0000978259692599"/>
    <n v="0"/>
    <x v="4"/>
    <d v="2023-02-02T00:00:00"/>
    <n v="1"/>
    <x v="38"/>
    <n v="1"/>
    <n v="155.1686"/>
    <n v="155.18377951869371"/>
    <n v="0"/>
    <x v="5"/>
    <s v="LONG"/>
    <x v="6"/>
    <n v="155.183779518694"/>
    <n v="1.0000978259692599"/>
    <n v="0"/>
    <n v="0"/>
    <s v="HUBI"/>
    <s v="USDT COIN LONG"/>
  </r>
  <r>
    <x v="2"/>
    <x v="32"/>
    <x v="138"/>
    <n v="377.09760540000002"/>
    <n v="0.143311108228726"/>
    <n v="3.80037173868319E-4"/>
    <n v="0"/>
    <x v="3"/>
    <d v="2023-02-02T00:00:00"/>
    <n v="1"/>
    <x v="97"/>
    <n v="1"/>
    <n v="377.09760540000002"/>
    <n v="0.14331110822872656"/>
    <n v="0"/>
    <x v="5"/>
    <s v="LONG"/>
    <x v="6"/>
    <n v="0.143311108228726"/>
    <n v="3.80037173868319E-4"/>
    <n v="0"/>
    <n v="0"/>
    <s v="HUBI"/>
    <s v="AAC COIN LONG"/>
  </r>
  <r>
    <x v="2"/>
    <x v="32"/>
    <x v="43"/>
    <n v="1.1000000000000001E-7"/>
    <n v="4.3696716172930398E-8"/>
    <n v="0.397242874299367"/>
    <n v="0"/>
    <x v="3"/>
    <d v="2023-02-02T00:00:00"/>
    <n v="1"/>
    <x v="16"/>
    <n v="1"/>
    <n v="1.1000000000000001E-7"/>
    <n v="4.3696716172930372E-8"/>
    <n v="0"/>
    <x v="5"/>
    <s v="LONG"/>
    <x v="6"/>
    <n v="4.3696716172930398E-8"/>
    <n v="0.397242874299367"/>
    <n v="0"/>
    <n v="0"/>
    <s v="HUBI"/>
    <s v="ADA COIN LONG"/>
  </r>
  <r>
    <x v="2"/>
    <x v="32"/>
    <x v="44"/>
    <n v="2.6E-7"/>
    <n v="6.5268399592615396E-8"/>
    <n v="0.25103230612544303"/>
    <n v="0"/>
    <x v="3"/>
    <d v="2023-02-02T00:00:00"/>
    <n v="1"/>
    <x v="17"/>
    <n v="1"/>
    <n v="2.6E-7"/>
    <n v="6.5268399592615184E-8"/>
    <n v="0"/>
    <x v="5"/>
    <s v="LONG"/>
    <x v="6"/>
    <n v="6.5268399592615396E-8"/>
    <n v="0.25103230612544303"/>
    <n v="0"/>
    <n v="0"/>
    <s v="HUBI"/>
    <s v="ALGO COIN LONG"/>
  </r>
  <r>
    <x v="2"/>
    <x v="32"/>
    <x v="139"/>
    <n v="0.53247394999999997"/>
    <n v="1.98916204174477E-2"/>
    <n v="3.7356983224151499E-2"/>
    <n v="0"/>
    <x v="3"/>
    <d v="2023-02-02T00:00:00"/>
    <n v="1"/>
    <x v="98"/>
    <n v="1"/>
    <n v="0.53247394999999997"/>
    <n v="1.9891620417447683E-2"/>
    <n v="0"/>
    <x v="5"/>
    <s v="LONG"/>
    <x v="6"/>
    <n v="1.98916204174477E-2"/>
    <n v="3.7356983224151499E-2"/>
    <n v="0"/>
    <n v="0"/>
    <s v="HUBI"/>
    <s v="ARPA COIN LONG"/>
  </r>
  <r>
    <x v="2"/>
    <x v="32"/>
    <x v="45"/>
    <n v="4.3657420000000002E-2"/>
    <n v="0.64911727083388604"/>
    <n v="14.868429486531401"/>
    <n v="0"/>
    <x v="3"/>
    <d v="2023-02-02T00:00:00"/>
    <n v="1"/>
    <x v="14"/>
    <n v="1"/>
    <n v="4.3657420000000002E-2"/>
    <n v="0.64911727083388571"/>
    <n v="0"/>
    <x v="5"/>
    <s v="LONG"/>
    <x v="6"/>
    <n v="0.64911727083388604"/>
    <n v="14.868429486531401"/>
    <n v="0"/>
    <n v="0"/>
    <s v="HUBI"/>
    <s v="ATOM COIN LONG"/>
  </r>
  <r>
    <x v="2"/>
    <x v="32"/>
    <x v="46"/>
    <n v="1.5389969999999999E-2"/>
    <n v="0.32265632848832898"/>
    <n v="20.9653643566771"/>
    <n v="0"/>
    <x v="3"/>
    <d v="2023-02-02T00:00:00"/>
    <n v="1"/>
    <x v="11"/>
    <n v="1"/>
    <n v="1.5389969999999999E-2"/>
    <n v="0.32265632848832987"/>
    <n v="0"/>
    <x v="5"/>
    <s v="LONG"/>
    <x v="6"/>
    <n v="0.32265632848832898"/>
    <n v="20.9653643566771"/>
    <n v="0"/>
    <n v="0"/>
    <s v="HUBI"/>
    <s v="AVAX COIN LONG"/>
  </r>
  <r>
    <x v="2"/>
    <x v="32"/>
    <x v="47"/>
    <n v="2.0454320000000002E-2"/>
    <n v="5.5512923195214703E-3"/>
    <n v="0.27139950482448"/>
    <n v="0"/>
    <x v="3"/>
    <d v="2023-02-02T00:00:00"/>
    <n v="1"/>
    <x v="18"/>
    <n v="1"/>
    <n v="2.0454320000000002E-2"/>
    <n v="5.5512923195214581E-3"/>
    <n v="0"/>
    <x v="5"/>
    <s v="LONG"/>
    <x v="6"/>
    <n v="5.5512923195214703E-3"/>
    <n v="0.27139950482448"/>
    <n v="0"/>
    <n v="0"/>
    <s v="HUBI"/>
    <s v="BAT COIN LONG"/>
  </r>
  <r>
    <x v="2"/>
    <x v="32"/>
    <x v="48"/>
    <n v="2459.27970366"/>
    <n v="335179.58773300302"/>
    <n v="136.29177162490899"/>
    <n v="0"/>
    <x v="3"/>
    <d v="2023-02-02T00:00:00"/>
    <n v="1"/>
    <x v="3"/>
    <n v="1"/>
    <n v="2459.27970366"/>
    <n v="335179.58773300255"/>
    <n v="0"/>
    <x v="5"/>
    <s v="LONG"/>
    <x v="6"/>
    <n v="335179.58773300302"/>
    <n v="136.29177162490899"/>
    <n v="0"/>
    <n v="0"/>
    <s v="HUBI"/>
    <s v="BCH COIN LONG"/>
  </r>
  <r>
    <x v="2"/>
    <x v="32"/>
    <x v="140"/>
    <n v="2.5033500000000001E-3"/>
    <n v="2.1616038303055E-4"/>
    <n v="8.6348446294186101E-2"/>
    <n v="0"/>
    <x v="3"/>
    <d v="2023-02-02T00:00:00"/>
    <n v="1"/>
    <x v="99"/>
    <n v="1"/>
    <n v="2.5033500000000001E-3"/>
    <n v="2.1616038303055079E-4"/>
    <n v="0"/>
    <x v="5"/>
    <s v="LONG"/>
    <x v="6"/>
    <n v="2.1616038303055E-4"/>
    <n v="8.6348446294186101E-2"/>
    <n v="0"/>
    <n v="0"/>
    <s v="HUBI"/>
    <s v="BHD COIN LONG"/>
  </r>
  <r>
    <x v="2"/>
    <x v="32"/>
    <x v="141"/>
    <n v="115.29838952"/>
    <n v="8.98895935123487"/>
    <n v="7.7962575094560393E-2"/>
    <n v="0"/>
    <x v="3"/>
    <d v="2023-02-02T00:00:00"/>
    <n v="1"/>
    <x v="100"/>
    <n v="1"/>
    <n v="115.29838952"/>
    <n v="8.9889593512348753"/>
    <n v="0"/>
    <x v="5"/>
    <s v="LONG"/>
    <x v="6"/>
    <n v="8.98895935123487"/>
    <n v="7.7962575094560393E-2"/>
    <n v="0"/>
    <n v="0"/>
    <s v="HUBI"/>
    <s v="BLZ COIN LONG"/>
  </r>
  <r>
    <x v="2"/>
    <x v="32"/>
    <x v="142"/>
    <n v="14.7502"/>
    <n v="3.3789448301495399"/>
    <n v="0.22907789929285999"/>
    <n v="0"/>
    <x v="3"/>
    <d v="2023-02-02T00:00:00"/>
    <n v="1"/>
    <x v="101"/>
    <n v="1"/>
    <n v="14.7502"/>
    <n v="3.3789448301495435"/>
    <n v="0"/>
    <x v="5"/>
    <s v="LONG"/>
    <x v="6"/>
    <n v="3.3789448301495399"/>
    <n v="0.22907789929285999"/>
    <n v="0"/>
    <n v="0"/>
    <s v="HUBI"/>
    <s v="BOBA COIN LONG"/>
  </r>
  <r>
    <x v="2"/>
    <x v="32"/>
    <x v="133"/>
    <n v="1.807E-4"/>
    <n v="7.8495446637051897E-3"/>
    <n v="43.439649494771402"/>
    <n v="0"/>
    <x v="3"/>
    <d v="2023-02-02T00:00:00"/>
    <n v="1"/>
    <x v="92"/>
    <n v="1"/>
    <n v="1.807E-4"/>
    <n v="7.8495446637051932E-3"/>
    <n v="0"/>
    <x v="5"/>
    <s v="LONG"/>
    <x v="6"/>
    <n v="7.8495446637051897E-3"/>
    <n v="43.439649494771402"/>
    <n v="0"/>
    <n v="0"/>
    <s v="HUBI"/>
    <s v="BSV COIN LONG"/>
  </r>
  <r>
    <x v="2"/>
    <x v="32"/>
    <x v="49"/>
    <n v="183.97205993"/>
    <n v="4364510.7724563899"/>
    <n v="23723.7696534846"/>
    <n v="0"/>
    <x v="3"/>
    <d v="2023-02-02T00:00:00"/>
    <n v="1"/>
    <x v="0"/>
    <n v="1"/>
    <n v="183.97205993"/>
    <n v="4364510.7724563843"/>
    <n v="0"/>
    <x v="5"/>
    <s v="LONG"/>
    <x v="6"/>
    <n v="4364510.7724563899"/>
    <n v="23723.7696534846"/>
    <n v="0"/>
    <n v="0"/>
    <s v="HUBI"/>
    <s v="BTC COIN LONG"/>
  </r>
  <r>
    <x v="2"/>
    <x v="32"/>
    <x v="143"/>
    <n v="0.33565571999999999"/>
    <n v="6.6257040254458204E-3"/>
    <n v="1.97395832415602E-2"/>
    <n v="0"/>
    <x v="3"/>
    <d v="2023-02-02T00:00:00"/>
    <n v="1"/>
    <x v="102"/>
    <n v="1"/>
    <n v="0.33565571999999999"/>
    <n v="6.625704025445823E-3"/>
    <n v="0"/>
    <x v="5"/>
    <s v="LONG"/>
    <x v="6"/>
    <n v="6.6257040254458204E-3"/>
    <n v="1.97395832415602E-2"/>
    <n v="0"/>
    <n v="0"/>
    <s v="HUBI"/>
    <s v="BTM COIN LONG"/>
  </r>
  <r>
    <x v="2"/>
    <x v="32"/>
    <x v="144"/>
    <n v="1367501156.8785999"/>
    <n v="993.992697592544"/>
    <n v="7.2686790251892003E-7"/>
    <n v="0"/>
    <x v="3"/>
    <d v="2023-02-02T00:00:00"/>
    <n v="1"/>
    <x v="103"/>
    <n v="1"/>
    <n v="1367501156.8785999"/>
    <n v="993.99269759254446"/>
    <n v="0"/>
    <x v="5"/>
    <s v="LONG"/>
    <x v="6"/>
    <n v="993.992697592544"/>
    <n v="7.2686790251892003E-7"/>
    <n v="0"/>
    <n v="0"/>
    <s v="HUBI"/>
    <s v="BTT COIN LONG"/>
  </r>
  <r>
    <x v="2"/>
    <x v="32"/>
    <x v="145"/>
    <n v="1.7855998900000001"/>
    <n v="5.5069508628741801E-3"/>
    <n v="3.0840900549529999E-3"/>
    <n v="0"/>
    <x v="3"/>
    <d v="2023-02-02T00:00:00"/>
    <n v="1"/>
    <x v="104"/>
    <n v="1"/>
    <n v="1.7855998900000001"/>
    <n v="5.5069508628741706E-3"/>
    <n v="0"/>
    <x v="5"/>
    <s v="LONG"/>
    <x v="6"/>
    <n v="5.5069508628741801E-3"/>
    <n v="3.0840900549529999E-3"/>
    <n v="0"/>
    <n v="0"/>
    <s v="HUBI"/>
    <s v="CMT COIN LONG"/>
  </r>
  <r>
    <x v="2"/>
    <x v="32"/>
    <x v="146"/>
    <n v="0.30791584"/>
    <n v="2.47962131715289E-2"/>
    <n v="8.0529189961545802E-2"/>
    <n v="0"/>
    <x v="3"/>
    <d v="2023-02-02T00:00:00"/>
    <n v="1"/>
    <x v="105"/>
    <n v="1"/>
    <n v="0.30791584"/>
    <n v="2.4796213171528945E-2"/>
    <n v="0"/>
    <x v="5"/>
    <s v="LONG"/>
    <x v="6"/>
    <n v="2.47962131715289E-2"/>
    <n v="8.0529189961545802E-2"/>
    <n v="0"/>
    <n v="0"/>
    <s v="HUBI"/>
    <s v="CRO COIN LONG"/>
  </r>
  <r>
    <x v="2"/>
    <x v="32"/>
    <x v="53"/>
    <n v="5.6119999999999998E-5"/>
    <n v="3.5338691833542999E-3"/>
    <n v="62.969871406883598"/>
    <n v="0"/>
    <x v="3"/>
    <d v="2023-02-02T00:00:00"/>
    <n v="1"/>
    <x v="21"/>
    <n v="1"/>
    <n v="5.6119999999999998E-5"/>
    <n v="3.5338691833543072E-3"/>
    <n v="0"/>
    <x v="5"/>
    <s v="LONG"/>
    <x v="6"/>
    <n v="3.5338691833542999E-3"/>
    <n v="62.969871406883598"/>
    <n v="0"/>
    <n v="0"/>
    <s v="HUBI"/>
    <s v="DASH COIN LONG"/>
  </r>
  <r>
    <x v="2"/>
    <x v="32"/>
    <x v="147"/>
    <n v="5.9800000000000001E-4"/>
    <n v="2.9304866496551299E-6"/>
    <n v="4.9004793472493804E-3"/>
    <n v="0"/>
    <x v="3"/>
    <d v="2023-02-02T00:00:00"/>
    <n v="1"/>
    <x v="106"/>
    <n v="1"/>
    <n v="5.9800000000000001E-4"/>
    <n v="2.9304866496551295E-6"/>
    <n v="0"/>
    <x v="5"/>
    <s v="LONG"/>
    <x v="6"/>
    <n v="2.9304866496551299E-6"/>
    <n v="4.9004793472493804E-3"/>
    <n v="0"/>
    <n v="0"/>
    <s v="HUBI"/>
    <s v="DON COIN LONG"/>
  </r>
  <r>
    <x v="2"/>
    <x v="32"/>
    <x v="55"/>
    <n v="40072.849136850004"/>
    <n v="259114.86910894001"/>
    <n v="6.4660954908410604"/>
    <n v="0"/>
    <x v="3"/>
    <d v="2023-02-02T00:00:00"/>
    <n v="1"/>
    <x v="23"/>
    <n v="1"/>
    <n v="40072.849136850004"/>
    <n v="259114.86910893989"/>
    <n v="0"/>
    <x v="5"/>
    <s v="LONG"/>
    <x v="6"/>
    <n v="259114.86910894001"/>
    <n v="6.4660954908410604"/>
    <n v="0"/>
    <n v="0"/>
    <s v="HUBI"/>
    <s v="DOT COIN LONG"/>
  </r>
  <r>
    <x v="2"/>
    <x v="32"/>
    <x v="56"/>
    <n v="1E-8"/>
    <n v="4.7204932740448296E-9"/>
    <n v="0.47204932740448302"/>
    <n v="0"/>
    <x v="3"/>
    <d v="2023-02-02T00:00:00"/>
    <n v="1"/>
    <x v="24"/>
    <n v="1"/>
    <n v="1E-8"/>
    <n v="4.7204932740448305E-9"/>
    <n v="0"/>
    <x v="5"/>
    <s v="LONG"/>
    <x v="6"/>
    <n v="4.7204932740448296E-9"/>
    <n v="0.47204932740448302"/>
    <n v="0"/>
    <n v="0"/>
    <s v="HUBI"/>
    <s v="ENJ COIN LONG"/>
  </r>
  <r>
    <x v="2"/>
    <x v="32"/>
    <x v="57"/>
    <n v="2397.07455385"/>
    <n v="2583.48191007572"/>
    <n v="1.0777645217276699"/>
    <n v="0"/>
    <x v="3"/>
    <d v="2023-02-02T00:00:00"/>
    <n v="1"/>
    <x v="4"/>
    <n v="1"/>
    <n v="2397.07455385"/>
    <n v="2583.4819100757131"/>
    <n v="0"/>
    <x v="5"/>
    <s v="LONG"/>
    <x v="6"/>
    <n v="2583.48191007572"/>
    <n v="1.0777645217276699"/>
    <n v="0"/>
    <n v="0"/>
    <s v="HUBI"/>
    <s v="EOS COIN LONG"/>
  </r>
  <r>
    <x v="2"/>
    <x v="32"/>
    <x v="58"/>
    <n v="90596.788308260002"/>
    <n v="2026424.8874558201"/>
    <n v="22.367513521128402"/>
    <n v="0"/>
    <x v="3"/>
    <d v="2023-02-02T00:00:00"/>
    <n v="1"/>
    <x v="5"/>
    <n v="1"/>
    <n v="90596.788308260002"/>
    <n v="2026424.8874558131"/>
    <n v="0"/>
    <x v="5"/>
    <s v="LONG"/>
    <x v="6"/>
    <n v="2026424.8874558201"/>
    <n v="22.367513521128402"/>
    <n v="0"/>
    <n v="0"/>
    <s v="HUBI"/>
    <s v="ETC COIN LONG"/>
  </r>
  <r>
    <x v="2"/>
    <x v="32"/>
    <x v="59"/>
    <n v="2734.87773595"/>
    <n v="4490102.28508972"/>
    <n v="1641.7926937161601"/>
    <n v="0"/>
    <x v="3"/>
    <d v="2023-02-02T00:00:00"/>
    <n v="1"/>
    <x v="1"/>
    <n v="1"/>
    <n v="2734.87773595"/>
    <n v="4490102.2850897033"/>
    <n v="0"/>
    <x v="5"/>
    <s v="LONG"/>
    <x v="6"/>
    <n v="4490102.28508972"/>
    <n v="1641.7926937161601"/>
    <n v="0"/>
    <n v="0"/>
    <s v="HUBI"/>
    <s v="ETH COIN LONG"/>
  </r>
  <r>
    <x v="2"/>
    <x v="32"/>
    <x v="134"/>
    <n v="9823.8364263999993"/>
    <n v="3555.2218957369"/>
    <n v="0.36189750535572901"/>
    <n v="0"/>
    <x v="3"/>
    <d v="2023-02-02T00:00:00"/>
    <n v="1"/>
    <x v="93"/>
    <n v="1"/>
    <n v="9823.8364263999993"/>
    <n v="3555.2218957368996"/>
    <n v="0"/>
    <x v="5"/>
    <s v="LONG"/>
    <x v="6"/>
    <n v="3555.2218957369"/>
    <n v="0.36189750535572901"/>
    <n v="0"/>
    <n v="0"/>
    <s v="HUBI"/>
    <s v="ETHF COIN LONG"/>
  </r>
  <r>
    <x v="2"/>
    <x v="32"/>
    <x v="84"/>
    <n v="3460.93190667"/>
    <n v="13307.621616917701"/>
    <n v="3.84509778746901"/>
    <n v="0"/>
    <x v="3"/>
    <d v="2023-02-02T00:00:00"/>
    <n v="1"/>
    <x v="43"/>
    <n v="1"/>
    <n v="3460.93190667"/>
    <n v="13307.621616917719"/>
    <n v="0"/>
    <x v="5"/>
    <s v="LONG"/>
    <x v="6"/>
    <n v="13307.621616917701"/>
    <n v="3.84509778746901"/>
    <n v="0"/>
    <n v="0"/>
    <s v="HUBI"/>
    <s v="ETHW COIN LONG"/>
  </r>
  <r>
    <x v="2"/>
    <x v="32"/>
    <x v="148"/>
    <n v="118574.64384084"/>
    <n v="130453.968542556"/>
    <n v="1.1001843591253899"/>
    <n v="0"/>
    <x v="3"/>
    <d v="2023-02-02T00:00:00"/>
    <n v="1"/>
    <x v="107"/>
    <n v="1"/>
    <n v="118574.64384084"/>
    <n v="130453.96854255591"/>
    <n v="0"/>
    <x v="5"/>
    <s v="LONG"/>
    <x v="6"/>
    <n v="130453.968542556"/>
    <n v="1.1001843591253899"/>
    <n v="0"/>
    <n v="0"/>
    <s v="HUBI"/>
    <s v="EUROC COIN LONG"/>
  </r>
  <r>
    <x v="2"/>
    <x v="32"/>
    <x v="61"/>
    <n v="1.0244641699999999"/>
    <n v="5.8266912386357097"/>
    <n v="5.68755004739279"/>
    <n v="0"/>
    <x v="3"/>
    <d v="2023-02-02T00:00:00"/>
    <n v="1"/>
    <x v="26"/>
    <n v="1"/>
    <n v="1.0244641699999999"/>
    <n v="5.826691238635715"/>
    <n v="0"/>
    <x v="5"/>
    <s v="LONG"/>
    <x v="6"/>
    <n v="5.8266912386357097"/>
    <n v="5.68755004739279"/>
    <n v="0"/>
    <n v="0"/>
    <s v="HUBI"/>
    <s v="FIL COIN LONG"/>
  </r>
  <r>
    <x v="2"/>
    <x v="32"/>
    <x v="87"/>
    <n v="1214222.2371169401"/>
    <n v="52754.5519506813"/>
    <n v="4.3447196351750303E-2"/>
    <n v="0"/>
    <x v="3"/>
    <d v="2023-02-02T00:00:00"/>
    <n v="1"/>
    <x v="46"/>
    <n v="1"/>
    <n v="1214222.2371169401"/>
    <n v="52754.551950681212"/>
    <n v="0"/>
    <x v="5"/>
    <s v="LONG"/>
    <x v="6"/>
    <n v="52754.5519506813"/>
    <n v="4.3447196351750303E-2"/>
    <n v="0"/>
    <n v="0"/>
    <s v="HUBI"/>
    <s v="FLR COIN LONG"/>
  </r>
  <r>
    <x v="2"/>
    <x v="32"/>
    <x v="149"/>
    <n v="0.68557060000000003"/>
    <n v="1.3237799068225"/>
    <n v="1.9309169716765899"/>
    <n v="0"/>
    <x v="3"/>
    <d v="2023-02-02T00:00:00"/>
    <n v="1"/>
    <x v="108"/>
    <n v="1"/>
    <n v="0.68557060000000003"/>
    <n v="1.3237799068225029"/>
    <n v="0"/>
    <x v="5"/>
    <s v="LONG"/>
    <x v="6"/>
    <n v="1.3237799068225"/>
    <n v="1.9309169716765899"/>
    <n v="0"/>
    <n v="0"/>
    <s v="HUBI"/>
    <s v="FTT COIN LONG"/>
  </r>
  <r>
    <x v="2"/>
    <x v="32"/>
    <x v="150"/>
    <n v="54.776400000000002"/>
    <n v="137.26951800672299"/>
    <n v="2.5059974369751199"/>
    <n v="0"/>
    <x v="3"/>
    <d v="2023-02-02T00:00:00"/>
    <n v="1"/>
    <x v="109"/>
    <n v="1"/>
    <n v="54.776400000000002"/>
    <n v="137.26951800672396"/>
    <n v="0"/>
    <x v="5"/>
    <s v="LONG"/>
    <x v="6"/>
    <n v="137.26951800672299"/>
    <n v="2.5059974369751199"/>
    <n v="0"/>
    <n v="0"/>
    <s v="HUBI"/>
    <s v="GAS COIN LONG"/>
  </r>
  <r>
    <x v="2"/>
    <x v="32"/>
    <x v="64"/>
    <n v="3.4060489999999999E-2"/>
    <n v="2.37409384383005E-3"/>
    <n v="6.9702280966305902E-2"/>
    <n v="0"/>
    <x v="3"/>
    <d v="2023-02-02T00:00:00"/>
    <n v="1"/>
    <x v="29"/>
    <n v="1"/>
    <n v="3.4060489999999999E-2"/>
    <n v="2.3740938438300526E-3"/>
    <n v="0"/>
    <x v="5"/>
    <s v="LONG"/>
    <x v="6"/>
    <n v="2.37409384383005E-3"/>
    <n v="6.9702280966305902E-2"/>
    <n v="0"/>
    <n v="0"/>
    <s v="HUBI"/>
    <s v="HBAR COIN LONG"/>
  </r>
  <r>
    <x v="2"/>
    <x v="32"/>
    <x v="151"/>
    <n v="5337.6979873099999"/>
    <n v="0.423886794756764"/>
    <n v="7.9413783950408096E-5"/>
    <n v="0"/>
    <x v="3"/>
    <d v="2023-02-02T00:00:00"/>
    <n v="1"/>
    <x v="110"/>
    <n v="1"/>
    <n v="5337.6979873099999"/>
    <n v="0.4238867947567645"/>
    <n v="0"/>
    <x v="5"/>
    <s v="LONG"/>
    <x v="6"/>
    <n v="0.423886794756764"/>
    <n v="7.9413783950408096E-5"/>
    <n v="0"/>
    <n v="0"/>
    <s v="HUBI"/>
    <s v="HPT COIN LONG"/>
  </r>
  <r>
    <x v="2"/>
    <x v="32"/>
    <x v="152"/>
    <n v="1124.88677766"/>
    <n v="5836.9322024600897"/>
    <n v="5.1889064022977802"/>
    <n v="0"/>
    <x v="3"/>
    <d v="2023-02-02T00:00:00"/>
    <n v="1"/>
    <x v="111"/>
    <n v="1"/>
    <n v="1124.88677766"/>
    <n v="5836.9322024600933"/>
    <n v="0"/>
    <x v="5"/>
    <s v="LONG"/>
    <x v="6"/>
    <n v="5836.9322024600897"/>
    <n v="5.1889064022977802"/>
    <n v="0"/>
    <n v="0"/>
    <s v="HUBI"/>
    <s v="HT COIN LONG"/>
  </r>
  <r>
    <x v="2"/>
    <x v="32"/>
    <x v="153"/>
    <n v="14.785856219999999"/>
    <n v="0.14515358711131399"/>
    <n v="9.8170565810705799E-3"/>
    <n v="0"/>
    <x v="3"/>
    <d v="2023-02-02T00:00:00"/>
    <n v="1"/>
    <x v="112"/>
    <n v="1"/>
    <n v="14.785856219999999"/>
    <n v="0.14515358711131437"/>
    <n v="0"/>
    <x v="5"/>
    <s v="LONG"/>
    <x v="6"/>
    <n v="0.14515358711131399"/>
    <n v="9.8170565810705799E-3"/>
    <n v="0"/>
    <n v="0"/>
    <s v="HUBI"/>
    <s v="IOST COIN LONG"/>
  </r>
  <r>
    <x v="2"/>
    <x v="32"/>
    <x v="154"/>
    <n v="0.81765067999999996"/>
    <n v="1.50970447399295E-2"/>
    <n v="1.84639297798047E-2"/>
    <n v="0"/>
    <x v="3"/>
    <d v="2023-02-02T00:00:00"/>
    <n v="1"/>
    <x v="113"/>
    <n v="1"/>
    <n v="0.81765067999999996"/>
    <n v="1.5097044739929563E-2"/>
    <n v="0"/>
    <x v="5"/>
    <s v="LONG"/>
    <x v="6"/>
    <n v="1.50970447399295E-2"/>
    <n v="1.84639297798047E-2"/>
    <n v="0"/>
    <n v="0"/>
    <s v="HUBI"/>
    <s v="IRIS COIN LONG"/>
  </r>
  <r>
    <x v="2"/>
    <x v="32"/>
    <x v="155"/>
    <n v="9.1121815000000002"/>
    <n v="0.24820953919834901"/>
    <n v="2.7239310279141098E-2"/>
    <n v="0"/>
    <x v="3"/>
    <d v="2023-02-02T00:00:00"/>
    <n v="1"/>
    <x v="114"/>
    <n v="1"/>
    <n v="9.1121815000000002"/>
    <n v="0.24820953919834934"/>
    <n v="0"/>
    <x v="5"/>
    <s v="LONG"/>
    <x v="6"/>
    <n v="0.24820953919834901"/>
    <n v="2.7239310279141098E-2"/>
    <n v="0"/>
    <n v="0"/>
    <s v="HUBI"/>
    <s v="JST COIN LONG"/>
  </r>
  <r>
    <x v="2"/>
    <x v="32"/>
    <x v="156"/>
    <n v="1.4966E-4"/>
    <n v="5.4665470980329901E-3"/>
    <n v="36.5264405855471"/>
    <n v="0"/>
    <x v="3"/>
    <d v="2023-02-02T00:00:00"/>
    <n v="1"/>
    <x v="115"/>
    <n v="1"/>
    <n v="1.4966E-4"/>
    <n v="5.4665470980329789E-3"/>
    <n v="0"/>
    <x v="5"/>
    <s v="LONG"/>
    <x v="6"/>
    <n v="5.4665470980329901E-3"/>
    <n v="36.5264405855471"/>
    <n v="0"/>
    <n v="0"/>
    <s v="HUBI"/>
    <s v="KSM COIN LONG"/>
  </r>
  <r>
    <x v="2"/>
    <x v="32"/>
    <x v="157"/>
    <n v="0.24234807999999999"/>
    <n v="4.0232628446472602E-4"/>
    <n v="1.6601174825264799E-3"/>
    <n v="0"/>
    <x v="3"/>
    <d v="2023-02-02T00:00:00"/>
    <n v="1"/>
    <x v="116"/>
    <n v="1"/>
    <n v="0.24234807999999999"/>
    <n v="4.0232628446472597E-4"/>
    <n v="0"/>
    <x v="5"/>
    <s v="LONG"/>
    <x v="6"/>
    <n v="4.0232628446472602E-4"/>
    <n v="1.6601174825264799E-3"/>
    <n v="0"/>
    <n v="0"/>
    <s v="HUBI"/>
    <s v="LAMB COIN LONG"/>
  </r>
  <r>
    <x v="2"/>
    <x v="32"/>
    <x v="158"/>
    <n v="1E-8"/>
    <n v="0"/>
    <n v="0"/>
    <n v="0"/>
    <x v="3"/>
    <d v="2023-02-02T00:00:00"/>
    <n v="1"/>
    <x v="117"/>
    <n v="1"/>
    <n v="1E-8"/>
    <n v="0"/>
    <n v="0"/>
    <x v="5"/>
    <s v="SHORT"/>
    <x v="8"/>
    <n v="0"/>
    <n v="0"/>
    <n v="0"/>
    <n v="0"/>
    <s v="HUBI"/>
    <s v="LEND COIN SHORT"/>
  </r>
  <r>
    <x v="2"/>
    <x v="32"/>
    <x v="65"/>
    <n v="295.02421980999998"/>
    <n v="2129.0789941788398"/>
    <n v="7.2166244369699699"/>
    <n v="0"/>
    <x v="3"/>
    <d v="2023-02-02T00:00:00"/>
    <n v="1"/>
    <x v="13"/>
    <n v="1"/>
    <n v="295.02421980999998"/>
    <n v="2129.0789941788457"/>
    <n v="0"/>
    <x v="5"/>
    <s v="LONG"/>
    <x v="6"/>
    <n v="2129.0789941788398"/>
    <n v="7.2166244369699699"/>
    <n v="0"/>
    <n v="0"/>
    <s v="HUBI"/>
    <s v="LINK COIN LONG"/>
  </r>
  <r>
    <x v="2"/>
    <x v="32"/>
    <x v="159"/>
    <n v="4.3289484800000002"/>
    <n v="1.4364449732165299E-6"/>
    <n v="3.3182306970226001E-7"/>
    <n v="0"/>
    <x v="3"/>
    <d v="2023-02-02T00:00:00"/>
    <n v="1"/>
    <x v="118"/>
    <n v="1"/>
    <n v="4.3289484800000002"/>
    <n v="1.4364449732165326E-6"/>
    <n v="0"/>
    <x v="5"/>
    <s v="LONG"/>
    <x v="6"/>
    <n v="1.4364449732165299E-6"/>
    <n v="3.3182306970226001E-7"/>
    <n v="0"/>
    <n v="0"/>
    <s v="HUBI"/>
    <s v="LOL COIN LONG"/>
  </r>
  <r>
    <x v="2"/>
    <x v="32"/>
    <x v="66"/>
    <n v="7156.2097181999998"/>
    <n v="718795.67509833199"/>
    <n v="100.443629156124"/>
    <n v="0"/>
    <x v="3"/>
    <d v="2023-02-02T00:00:00"/>
    <n v="1"/>
    <x v="6"/>
    <n v="1"/>
    <n v="7156.2097181999998"/>
    <n v="718795.67509833141"/>
    <n v="0"/>
    <x v="5"/>
    <s v="LONG"/>
    <x v="6"/>
    <n v="718795.67509833199"/>
    <n v="100.443629156124"/>
    <n v="0"/>
    <n v="0"/>
    <s v="HUBI"/>
    <s v="LTC COIN LONG"/>
  </r>
  <r>
    <x v="2"/>
    <x v="32"/>
    <x v="160"/>
    <n v="0.66495972999999997"/>
    <n v="1.8155176503011899E-4"/>
    <n v="2.7302670648960802E-4"/>
    <n v="0"/>
    <x v="3"/>
    <d v="2023-02-02T00:00:00"/>
    <n v="1"/>
    <x v="119"/>
    <n v="1"/>
    <n v="0.66495972999999997"/>
    <n v="1.8155176503011899E-4"/>
    <n v="0"/>
    <x v="5"/>
    <s v="LONG"/>
    <x v="6"/>
    <n v="1.8155176503011899E-4"/>
    <n v="2.7302670648960802E-4"/>
    <n v="0"/>
    <n v="0"/>
    <s v="HUBI"/>
    <s v="LXT COIN LONG"/>
  </r>
  <r>
    <x v="2"/>
    <x v="32"/>
    <x v="67"/>
    <n v="0.34"/>
    <n v="0.27262798240686897"/>
    <n v="0.80184700707902801"/>
    <n v="0"/>
    <x v="3"/>
    <d v="2023-02-02T00:00:00"/>
    <n v="1"/>
    <x v="30"/>
    <n v="1"/>
    <n v="0.34"/>
    <n v="0.27262798240686953"/>
    <n v="0"/>
    <x v="5"/>
    <s v="LONG"/>
    <x v="6"/>
    <n v="0.27262798240686897"/>
    <n v="0.80184700707902801"/>
    <n v="0"/>
    <n v="0"/>
    <s v="HUBI"/>
    <s v="MANA COIN LONG"/>
  </r>
  <r>
    <x v="2"/>
    <x v="32"/>
    <x v="161"/>
    <n v="0.89105878000000005"/>
    <n v="7.51358956508055"/>
    <n v="8.4322041752178798"/>
    <n v="0"/>
    <x v="3"/>
    <d v="2023-02-02T00:00:00"/>
    <n v="1"/>
    <x v="120"/>
    <n v="1"/>
    <n v="0.89105878000000005"/>
    <n v="7.5135895650805509"/>
    <n v="0"/>
    <x v="5"/>
    <s v="LONG"/>
    <x v="6"/>
    <n v="7.51358956508055"/>
    <n v="8.4322041752178798"/>
    <n v="0"/>
    <n v="0"/>
    <s v="HUBI"/>
    <s v="NEO COIN LONG"/>
  </r>
  <r>
    <x v="2"/>
    <x v="32"/>
    <x v="162"/>
    <n v="40.704174029999997"/>
    <n v="8.0448273954485203E-3"/>
    <n v="1.9764133745888701E-4"/>
    <n v="0"/>
    <x v="3"/>
    <d v="2023-02-02T00:00:00"/>
    <n v="1"/>
    <x v="121"/>
    <n v="1"/>
    <n v="40.704174029999997"/>
    <n v="8.0448273954484943E-3"/>
    <n v="0"/>
    <x v="5"/>
    <s v="LONG"/>
    <x v="6"/>
    <n v="8.0448273954485203E-3"/>
    <n v="1.9764133745888701E-4"/>
    <n v="0"/>
    <n v="0"/>
    <s v="HUBI"/>
    <s v="NEW COIN LONG"/>
  </r>
  <r>
    <x v="2"/>
    <x v="32"/>
    <x v="163"/>
    <n v="3049025070.2014399"/>
    <n v="1432.99223971929"/>
    <n v="4.6998375110921E-7"/>
    <n v="0"/>
    <x v="3"/>
    <d v="2023-02-02T00:00:00"/>
    <n v="1"/>
    <x v="122"/>
    <n v="1"/>
    <n v="3049025070.2014399"/>
    <n v="1432.992239719295"/>
    <n v="0"/>
    <x v="5"/>
    <s v="LONG"/>
    <x v="6"/>
    <n v="1432.99223971929"/>
    <n v="4.6998375110921E-7"/>
    <n v="0"/>
    <n v="0"/>
    <s v="HUBI"/>
    <s v="NFT COIN LONG"/>
  </r>
  <r>
    <x v="2"/>
    <x v="32"/>
    <x v="164"/>
    <n v="4.3068300000000002E-3"/>
    <n v="1.07717067988575E-3"/>
    <n v="0.25010754543033997"/>
    <n v="0"/>
    <x v="3"/>
    <d v="2023-02-02T00:00:00"/>
    <n v="1"/>
    <x v="123"/>
    <n v="1"/>
    <n v="4.3068300000000002E-3"/>
    <n v="1.0771706798857511E-3"/>
    <n v="0"/>
    <x v="5"/>
    <s v="LONG"/>
    <x v="6"/>
    <n v="1.07717067988575E-3"/>
    <n v="0.25010754543033997"/>
    <n v="0"/>
    <n v="0"/>
    <s v="HUBI"/>
    <s v="NULS COIN LONG"/>
  </r>
  <r>
    <x v="2"/>
    <x v="32"/>
    <x v="165"/>
    <n v="0.34782034000000001"/>
    <n v="0.10359366741979401"/>
    <n v="0.29783671483903001"/>
    <n v="0"/>
    <x v="3"/>
    <d v="2023-02-02T00:00:00"/>
    <n v="1"/>
    <x v="124"/>
    <n v="1"/>
    <n v="0.34782034000000001"/>
    <n v="0.10359366741979446"/>
    <n v="0"/>
    <x v="5"/>
    <s v="LONG"/>
    <x v="6"/>
    <n v="0.10359366741979401"/>
    <n v="0.29783671483903001"/>
    <n v="0"/>
    <n v="0"/>
    <s v="HUBI"/>
    <s v="ONG COIN LONG"/>
  </r>
  <r>
    <x v="2"/>
    <x v="32"/>
    <x v="71"/>
    <n v="125538.52076047999"/>
    <n v="12432.8442553859"/>
    <n v="9.9036090118562806E-2"/>
    <n v="0"/>
    <x v="3"/>
    <d v="2023-02-02T00:00:00"/>
    <n v="1"/>
    <x v="32"/>
    <n v="1"/>
    <n v="125538.52076047999"/>
    <n v="12432.844255385964"/>
    <n v="0"/>
    <x v="5"/>
    <s v="LONG"/>
    <x v="6"/>
    <n v="12432.8442553859"/>
    <n v="9.9036090118562806E-2"/>
    <n v="0"/>
    <n v="0"/>
    <s v="HUBI"/>
    <s v="OXT COIN LONG"/>
  </r>
  <r>
    <x v="2"/>
    <x v="32"/>
    <x v="166"/>
    <n v="3.0962099999999998E-3"/>
    <n v="8.5184598002497596E-3"/>
    <n v="2.7512538878983501"/>
    <n v="0"/>
    <x v="3"/>
    <d v="2023-02-02T00:00:00"/>
    <n v="1"/>
    <x v="125"/>
    <n v="1"/>
    <n v="3.0962099999999998E-3"/>
    <n v="8.5184598002497509E-3"/>
    <n v="0"/>
    <x v="5"/>
    <s v="LONG"/>
    <x v="6"/>
    <n v="8.5184598002497596E-3"/>
    <n v="2.7512538878983501"/>
    <n v="0"/>
    <n v="0"/>
    <s v="HUBI"/>
    <s v="QTUM COIN LONG"/>
  </r>
  <r>
    <x v="2"/>
    <x v="32"/>
    <x v="167"/>
    <n v="2.6598900000000002E-2"/>
    <n v="7.8160839728942698E-4"/>
    <n v="2.93849895029278E-2"/>
    <n v="0"/>
    <x v="3"/>
    <d v="2023-02-02T00:00:00"/>
    <n v="1"/>
    <x v="126"/>
    <n v="1"/>
    <n v="2.6598900000000002E-2"/>
    <n v="7.8160839728942633E-4"/>
    <n v="0"/>
    <x v="5"/>
    <s v="LONG"/>
    <x v="6"/>
    <n v="7.8160839728942698E-4"/>
    <n v="2.93849895029278E-2"/>
    <n v="0"/>
    <n v="0"/>
    <s v="HUBI"/>
    <s v="REI COIN LONG"/>
  </r>
  <r>
    <x v="2"/>
    <x v="32"/>
    <x v="88"/>
    <n v="1214222.2371159999"/>
    <n v="13783.825155569401"/>
    <n v="1.1351978850518E-2"/>
    <n v="0"/>
    <x v="3"/>
    <d v="2023-02-02T00:00:00"/>
    <n v="1"/>
    <x v="47"/>
    <n v="1"/>
    <n v="1214222.2371159999"/>
    <n v="13783.825155569484"/>
    <n v="0"/>
    <x v="5"/>
    <s v="LONG"/>
    <x v="6"/>
    <n v="13783.825155569401"/>
    <n v="1.1351978850518E-2"/>
    <n v="0"/>
    <n v="0"/>
    <s v="HUBI"/>
    <s v="SGB COIN LONG"/>
  </r>
  <r>
    <x v="2"/>
    <x v="32"/>
    <x v="72"/>
    <n v="1884988.30453923"/>
    <n v="22.590824715377199"/>
    <n v="1.1984596753718E-5"/>
    <n v="0"/>
    <x v="3"/>
    <d v="2023-02-02T00:00:00"/>
    <n v="1"/>
    <x v="33"/>
    <n v="1"/>
    <n v="1884988.30453923"/>
    <n v="22.590824715377252"/>
    <n v="0"/>
    <x v="5"/>
    <s v="LONG"/>
    <x v="6"/>
    <n v="22.590824715377199"/>
    <n v="1.1984596753718E-5"/>
    <n v="0"/>
    <n v="0"/>
    <s v="HUBI"/>
    <s v="SHIB COIN LONG"/>
  </r>
  <r>
    <x v="2"/>
    <x v="32"/>
    <x v="73"/>
    <n v="0.14106867000000001"/>
    <n v="3.5257798464299901"/>
    <n v="24.9933585283677"/>
    <n v="0"/>
    <x v="3"/>
    <d v="2023-02-02T00:00:00"/>
    <n v="1"/>
    <x v="34"/>
    <n v="1"/>
    <n v="0.14106867000000001"/>
    <n v="3.5257798464299888"/>
    <n v="0"/>
    <x v="5"/>
    <s v="LONG"/>
    <x v="6"/>
    <n v="3.5257798464299901"/>
    <n v="24.9933585283677"/>
    <n v="0"/>
    <n v="0"/>
    <s v="HUBI"/>
    <s v="SOL COIN LONG"/>
  </r>
  <r>
    <x v="2"/>
    <x v="32"/>
    <x v="168"/>
    <n v="38753.774400000002"/>
    <n v="6117.3913156387098"/>
    <n v="0.157852787511678"/>
    <n v="0"/>
    <x v="3"/>
    <d v="2023-02-02T00:00:00"/>
    <n v="1"/>
    <x v="127"/>
    <n v="1"/>
    <n v="38753.774400000002"/>
    <n v="6117.3913156387071"/>
    <n v="0"/>
    <x v="5"/>
    <s v="LONG"/>
    <x v="6"/>
    <n v="6117.3913156387098"/>
    <n v="0.157852787511678"/>
    <n v="0"/>
    <n v="0"/>
    <s v="HUBI"/>
    <s v="SOLO COIN LONG"/>
  </r>
  <r>
    <x v="2"/>
    <x v="32"/>
    <x v="169"/>
    <n v="29.76350429"/>
    <n v="11.611947660032"/>
    <n v="0.39014047361128301"/>
    <n v="0"/>
    <x v="3"/>
    <d v="2023-02-02T00:00:00"/>
    <n v="1"/>
    <x v="128"/>
    <n v="1"/>
    <n v="29.76350429"/>
    <n v="11.611947660032055"/>
    <n v="0"/>
    <x v="5"/>
    <s v="LONG"/>
    <x v="6"/>
    <n v="11.611947660032"/>
    <n v="0.39014047361128301"/>
    <n v="0"/>
    <n v="0"/>
    <s v="HUBI"/>
    <s v="STORJ COIN LONG"/>
  </r>
  <r>
    <x v="2"/>
    <x v="32"/>
    <x v="75"/>
    <n v="44.266270740000003"/>
    <n v="2.79732834516297"/>
    <n v="6.3193223607952306E-2"/>
    <n v="0"/>
    <x v="3"/>
    <d v="2023-02-02T00:00:00"/>
    <n v="1"/>
    <x v="36"/>
    <n v="1"/>
    <n v="44.266270740000003"/>
    <n v="2.7973283451629767"/>
    <n v="0"/>
    <x v="5"/>
    <s v="LONG"/>
    <x v="6"/>
    <n v="2.79732834516297"/>
    <n v="6.3193223607952306E-2"/>
    <n v="0"/>
    <n v="0"/>
    <s v="HUBI"/>
    <s v="TRX COIN LONG"/>
  </r>
  <r>
    <x v="2"/>
    <x v="32"/>
    <x v="170"/>
    <n v="6.3152970000000003E-2"/>
    <n v="2.6417919465520202E-4"/>
    <n v="4.1831634308758898E-3"/>
    <n v="0"/>
    <x v="3"/>
    <d v="2023-02-02T00:00:00"/>
    <n v="1"/>
    <x v="129"/>
    <n v="1"/>
    <n v="6.3152970000000003E-2"/>
    <n v="2.6417919465520213E-4"/>
    <n v="0"/>
    <x v="5"/>
    <s v="LONG"/>
    <x v="6"/>
    <n v="2.6417919465520202E-4"/>
    <n v="4.1831634308758898E-3"/>
    <n v="0"/>
    <n v="0"/>
    <s v="HUBI"/>
    <s v="TT COIN LONG"/>
  </r>
  <r>
    <x v="2"/>
    <x v="32"/>
    <x v="171"/>
    <n v="20"/>
    <n v="20.0142991117931"/>
    <n v="1.00071495558965"/>
    <n v="0"/>
    <x v="3"/>
    <d v="2023-02-02T00:00:00"/>
    <n v="1"/>
    <x v="130"/>
    <n v="1"/>
    <n v="20"/>
    <n v="20.014299111793001"/>
    <n v="0"/>
    <x v="5"/>
    <s v="LONG"/>
    <x v="6"/>
    <n v="20.0142991117931"/>
    <n v="1.00071495558965"/>
    <n v="0"/>
    <n v="0"/>
    <s v="HUBI"/>
    <s v="TUSD COIN LONG"/>
  </r>
  <r>
    <x v="2"/>
    <x v="32"/>
    <x v="76"/>
    <n v="1E-8"/>
    <n v="6.8127508479071302E-8"/>
    <n v="6.8127508479071297"/>
    <n v="0"/>
    <x v="3"/>
    <d v="2023-02-02T00:00:00"/>
    <n v="1"/>
    <x v="37"/>
    <n v="1"/>
    <n v="1E-8"/>
    <n v="6.8127508479071302E-8"/>
    <n v="0"/>
    <x v="5"/>
    <s v="LONG"/>
    <x v="6"/>
    <n v="6.8127508479071302E-8"/>
    <n v="6.8127508479071297"/>
    <n v="0"/>
    <n v="0"/>
    <s v="HUBI"/>
    <s v="UNI COIN LONG"/>
  </r>
  <r>
    <x v="2"/>
    <x v="32"/>
    <x v="89"/>
    <n v="5.6000000000000004E-7"/>
    <n v="5.6008384470272203E-7"/>
    <n v="1.0001497226834299"/>
    <n v="0"/>
    <x v="3"/>
    <d v="2023-02-02T00:00:00"/>
    <n v="1"/>
    <x v="48"/>
    <n v="1"/>
    <n v="5.6000000000000004E-7"/>
    <n v="5.6008384470272076E-7"/>
    <n v="0"/>
    <x v="5"/>
    <s v="LONG"/>
    <x v="6"/>
    <n v="5.6008384470272203E-7"/>
    <n v="1.0001497226834299"/>
    <n v="0"/>
    <n v="0"/>
    <s v="HUBI"/>
    <s v="USDC COIN LONG"/>
  </r>
  <r>
    <x v="2"/>
    <x v="32"/>
    <x v="172"/>
    <n v="0.34680431"/>
    <n v="0.346508206503439"/>
    <n v="0.99914619430029405"/>
    <n v="0"/>
    <x v="3"/>
    <d v="2023-02-02T00:00:00"/>
    <n v="1"/>
    <x v="131"/>
    <n v="1"/>
    <n v="0.34680431"/>
    <n v="0.34650820650343944"/>
    <n v="0"/>
    <x v="5"/>
    <s v="LONG"/>
    <x v="6"/>
    <n v="0.346508206503439"/>
    <n v="0.99914619430029405"/>
    <n v="0"/>
    <n v="0"/>
    <s v="HUBI"/>
    <s v="USDP COIN LONG"/>
  </r>
  <r>
    <x v="2"/>
    <x v="32"/>
    <x v="77"/>
    <n v="3062396.2002532599"/>
    <n v="3062695.7821298102"/>
    <n v="1.0000978259692599"/>
    <n v="0"/>
    <x v="3"/>
    <d v="2023-02-02T00:00:00"/>
    <n v="1"/>
    <x v="38"/>
    <n v="1"/>
    <n v="3062396.2002532599"/>
    <n v="3062695.7821298074"/>
    <n v="0"/>
    <x v="5"/>
    <s v="LONG"/>
    <x v="6"/>
    <n v="3062695.7821298102"/>
    <n v="1.0000978259692599"/>
    <n v="0"/>
    <n v="0"/>
    <s v="HUBI"/>
    <s v="USDT COIN LONG"/>
  </r>
  <r>
    <x v="2"/>
    <x v="32"/>
    <x v="173"/>
    <n v="25.959481520000001"/>
    <n v="0.644162528845305"/>
    <n v="2.4814152330007899E-2"/>
    <n v="0"/>
    <x v="3"/>
    <d v="2023-02-02T00:00:00"/>
    <n v="1"/>
    <x v="132"/>
    <n v="1"/>
    <n v="25.959481520000001"/>
    <n v="0.644162528845305"/>
    <n v="0"/>
    <x v="5"/>
    <s v="LONG"/>
    <x v="6"/>
    <n v="0.644162528845305"/>
    <n v="2.4814152330007899E-2"/>
    <n v="0"/>
    <n v="0"/>
    <s v="HUBI"/>
    <s v="VET COIN LONG"/>
  </r>
  <r>
    <x v="2"/>
    <x v="32"/>
    <x v="174"/>
    <n v="0.20872535"/>
    <n v="2.2654795205623101E-4"/>
    <n v="1.08538781732181E-3"/>
    <n v="0"/>
    <x v="3"/>
    <d v="2023-02-02T00:00:00"/>
    <n v="1"/>
    <x v="133"/>
    <n v="1"/>
    <n v="0.20872535"/>
    <n v="2.2654795205623085E-4"/>
    <n v="0"/>
    <x v="5"/>
    <s v="LONG"/>
    <x v="6"/>
    <n v="2.2654795205623101E-4"/>
    <n v="1.08538781732181E-3"/>
    <n v="0"/>
    <n v="0"/>
    <s v="HUBI"/>
    <s v="VSYS COIN LONG"/>
  </r>
  <r>
    <x v="2"/>
    <x v="32"/>
    <x v="175"/>
    <n v="97856389.900000006"/>
    <n v="3590.9359402872901"/>
    <n v="3.6695978095624499E-5"/>
    <n v="0"/>
    <x v="3"/>
    <d v="2023-02-02T00:00:00"/>
    <n v="1"/>
    <x v="134"/>
    <n v="1"/>
    <n v="97856389.900000006"/>
    <n v="3590.9359402872906"/>
    <n v="0"/>
    <x v="5"/>
    <s v="LONG"/>
    <x v="6"/>
    <n v="3590.9359402872901"/>
    <n v="3.6695978095624499E-5"/>
    <n v="0"/>
    <n v="0"/>
    <s v="HUBI"/>
    <s v="XEC COIN LONG"/>
  </r>
  <r>
    <x v="2"/>
    <x v="32"/>
    <x v="78"/>
    <n v="0.55556267999999998"/>
    <n v="5.1265334191211202E-2"/>
    <n v="9.2276418191393303E-2"/>
    <n v="0"/>
    <x v="3"/>
    <d v="2023-02-02T00:00:00"/>
    <n v="1"/>
    <x v="39"/>
    <n v="1"/>
    <n v="0.55556267999999998"/>
    <n v="5.1265334191211216E-2"/>
    <n v="0"/>
    <x v="5"/>
    <s v="LONG"/>
    <x v="6"/>
    <n v="5.1265334191211202E-2"/>
    <n v="9.2276418191393303E-2"/>
    <n v="0"/>
    <n v="0"/>
    <s v="HUBI"/>
    <s v="XLM COIN LONG"/>
  </r>
  <r>
    <x v="2"/>
    <x v="32"/>
    <x v="79"/>
    <n v="3291.9747285799999"/>
    <n v="1362.5215072298699"/>
    <n v="0.41389184898682302"/>
    <n v="0"/>
    <x v="3"/>
    <d v="2023-02-02T00:00:00"/>
    <n v="1"/>
    <x v="40"/>
    <n v="1"/>
    <n v="3291.9747285799999"/>
    <n v="1362.5215072298711"/>
    <n v="0"/>
    <x v="5"/>
    <s v="LONG"/>
    <x v="6"/>
    <n v="1362.5215072298699"/>
    <n v="0.41389184898682302"/>
    <n v="0"/>
    <n v="0"/>
    <s v="HUBI"/>
    <s v="XRP COIN LONG"/>
  </r>
  <r>
    <x v="2"/>
    <x v="32"/>
    <x v="80"/>
    <n v="3.9304560899999998"/>
    <n v="4.3061045629475396"/>
    <n v="1.09557376150398"/>
    <n v="0"/>
    <x v="3"/>
    <d v="2023-02-02T00:00:00"/>
    <n v="1"/>
    <x v="41"/>
    <n v="1"/>
    <n v="3.9304560899999998"/>
    <n v="4.3061045629475254"/>
    <n v="0"/>
    <x v="5"/>
    <s v="LONG"/>
    <x v="6"/>
    <n v="4.3061045629475396"/>
    <n v="1.09557376150398"/>
    <n v="0"/>
    <n v="0"/>
    <s v="HUBI"/>
    <s v="XTZ COIN LONG"/>
  </r>
  <r>
    <x v="2"/>
    <x v="32"/>
    <x v="137"/>
    <n v="1.329583E-2"/>
    <n v="17.5087669097353"/>
    <n v="1316.8615204718501"/>
    <n v="0"/>
    <x v="3"/>
    <d v="2023-02-02T00:00:00"/>
    <n v="1"/>
    <x v="96"/>
    <n v="1"/>
    <n v="1.329583E-2"/>
    <n v="17.50876690973524"/>
    <n v="0"/>
    <x v="5"/>
    <s v="LONG"/>
    <x v="6"/>
    <n v="17.5087669097353"/>
    <n v="1316.8615204718501"/>
    <n v="0"/>
    <n v="0"/>
    <s v="HUBI"/>
    <s v="YFII COIN LONG"/>
  </r>
  <r>
    <x v="2"/>
    <x v="32"/>
    <x v="176"/>
    <n v="2.173E-4"/>
    <n v="1.0262610581987601E-2"/>
    <n v="47.227844371779298"/>
    <n v="0"/>
    <x v="3"/>
    <d v="2023-02-02T00:00:00"/>
    <n v="1"/>
    <x v="135"/>
    <n v="1"/>
    <n v="2.173E-4"/>
    <n v="1.0262610581987641E-2"/>
    <n v="0"/>
    <x v="5"/>
    <s v="LONG"/>
    <x v="6"/>
    <n v="1.0262610581987601E-2"/>
    <n v="47.227844371779298"/>
    <n v="0"/>
    <n v="0"/>
    <s v="HUBI"/>
    <s v="ZEC COIN LONG"/>
  </r>
  <r>
    <x v="2"/>
    <x v="32"/>
    <x v="82"/>
    <n v="2157649.1468809498"/>
    <n v="60791.9611186533"/>
    <n v="2.8175091027441999E-2"/>
    <n v="0"/>
    <x v="3"/>
    <d v="2023-02-02T00:00:00"/>
    <n v="1"/>
    <x v="10"/>
    <n v="1"/>
    <n v="2157649.1468809498"/>
    <n v="60791.961118653337"/>
    <n v="0"/>
    <x v="5"/>
    <s v="LONG"/>
    <x v="6"/>
    <n v="60791.9611186533"/>
    <n v="2.8175091027441999E-2"/>
    <n v="0"/>
    <n v="0"/>
    <s v="HUBI"/>
    <s v="ZIL COIN LONG"/>
  </r>
  <r>
    <x v="2"/>
    <x v="33"/>
    <x v="48"/>
    <n v="1E-8"/>
    <n v="1.3629177162490899E-6"/>
    <n v="136.29177162490899"/>
    <n v="0"/>
    <x v="3"/>
    <d v="2023-02-02T00:00:00"/>
    <n v="1"/>
    <x v="3"/>
    <n v="1"/>
    <n v="1E-8"/>
    <n v="1.3629177162490899E-6"/>
    <n v="0"/>
    <x v="5"/>
    <s v="LONG"/>
    <x v="6"/>
    <n v="1.3629177162490899E-6"/>
    <n v="136.29177162490899"/>
    <n v="0"/>
    <n v="0"/>
    <s v="HUBI"/>
    <s v="BCH COIN LONG"/>
  </r>
  <r>
    <x v="2"/>
    <x v="33"/>
    <x v="58"/>
    <n v="1E-8"/>
    <n v="2.2367513521128399E-7"/>
    <n v="22.367513521128402"/>
    <n v="0"/>
    <x v="3"/>
    <d v="2023-02-02T00:00:00"/>
    <n v="1"/>
    <x v="5"/>
    <n v="1"/>
    <n v="1E-8"/>
    <n v="2.2367513521128401E-7"/>
    <n v="0"/>
    <x v="5"/>
    <s v="LONG"/>
    <x v="6"/>
    <n v="2.2367513521128399E-7"/>
    <n v="22.367513521128402"/>
    <n v="0"/>
    <n v="0"/>
    <s v="HUBI"/>
    <s v="ETC COIN LONG"/>
  </r>
  <r>
    <x v="2"/>
    <x v="33"/>
    <x v="66"/>
    <n v="1E-8"/>
    <n v="1.0044362915612399E-6"/>
    <n v="100.443629156124"/>
    <n v="0"/>
    <x v="3"/>
    <d v="2023-02-02T00:00:00"/>
    <n v="1"/>
    <x v="6"/>
    <n v="1"/>
    <n v="1E-8"/>
    <n v="1.0044362915612401E-6"/>
    <n v="0"/>
    <x v="5"/>
    <s v="LONG"/>
    <x v="6"/>
    <n v="1.0044362915612399E-6"/>
    <n v="100.443629156124"/>
    <n v="0"/>
    <n v="0"/>
    <s v="HUBI"/>
    <s v="LTC COIN LONG"/>
  </r>
  <r>
    <x v="2"/>
    <x v="33"/>
    <x v="75"/>
    <n v="1E-8"/>
    <n v="6.3193223607952295E-10"/>
    <n v="6.3193223607952306E-2"/>
    <n v="0"/>
    <x v="3"/>
    <d v="2023-02-02T00:00:00"/>
    <n v="1"/>
    <x v="36"/>
    <n v="1"/>
    <n v="1E-8"/>
    <n v="6.3193223607952306E-10"/>
    <n v="0"/>
    <x v="5"/>
    <s v="LONG"/>
    <x v="6"/>
    <n v="6.3193223607952295E-10"/>
    <n v="6.3193223607952306E-2"/>
    <n v="0"/>
    <n v="0"/>
    <s v="HUBI"/>
    <s v="TRX COIN LONG"/>
  </r>
  <r>
    <x v="2"/>
    <x v="33"/>
    <x v="77"/>
    <n v="0.90999770000000002"/>
    <n v="0.91008672140702895"/>
    <n v="1.0000978259692599"/>
    <n v="0"/>
    <x v="3"/>
    <d v="2023-02-02T00:00:00"/>
    <n v="1"/>
    <x v="38"/>
    <n v="1"/>
    <n v="0.90999770000000002"/>
    <n v="0.91008672140702684"/>
    <n v="0"/>
    <x v="5"/>
    <s v="LONG"/>
    <x v="6"/>
    <n v="0.91008672140702895"/>
    <n v="1.0000978259692599"/>
    <n v="0"/>
    <n v="0"/>
    <s v="HUBI"/>
    <s v="USDT COIN LONG"/>
  </r>
  <r>
    <x v="2"/>
    <x v="33"/>
    <x v="79"/>
    <n v="7.6039999999999997E-5"/>
    <n v="3.1472336196958002E-5"/>
    <n v="0.41389184898682302"/>
    <n v="0"/>
    <x v="3"/>
    <d v="2023-02-02T00:00:00"/>
    <n v="1"/>
    <x v="40"/>
    <n v="1"/>
    <n v="7.6039999999999997E-5"/>
    <n v="3.1472336196958022E-5"/>
    <n v="0"/>
    <x v="5"/>
    <s v="LONG"/>
    <x v="6"/>
    <n v="3.1472336196958002E-5"/>
    <n v="0.41389184898682302"/>
    <n v="0"/>
    <n v="0"/>
    <s v="HUBI"/>
    <s v="XRP COIN LONG"/>
  </r>
  <r>
    <x v="10"/>
    <x v="34"/>
    <x v="45"/>
    <n v="0.331542"/>
    <n v="4.9295088488236001"/>
    <n v="14.868429486531401"/>
    <n v="0"/>
    <x v="3"/>
    <d v="2023-02-01T22:00:33"/>
    <n v="1"/>
    <x v="14"/>
    <n v="1"/>
    <n v="0.331542"/>
    <n v="4.9295088488235939"/>
    <n v="0"/>
    <x v="5"/>
    <s v="LONG"/>
    <x v="6"/>
    <n v="4.9295088488236001"/>
    <n v="14.868429486531401"/>
    <n v="0"/>
    <n v="0"/>
    <s v="KRKE"/>
    <s v="ATOM COIN LONG"/>
  </r>
  <r>
    <x v="10"/>
    <x v="34"/>
    <x v="48"/>
    <n v="1.7695412699999999"/>
    <n v="241.173914651692"/>
    <n v="136.29177162490899"/>
    <n v="0"/>
    <x v="3"/>
    <d v="2023-02-01T22:00:33"/>
    <n v="1"/>
    <x v="3"/>
    <n v="1"/>
    <n v="1.7695412699999999"/>
    <n v="241.1739146516914"/>
    <n v="0"/>
    <x v="5"/>
    <s v="LONG"/>
    <x v="6"/>
    <n v="241.173914651692"/>
    <n v="136.29177162490899"/>
    <n v="0"/>
    <n v="0"/>
    <s v="KRKE"/>
    <s v="BCH COIN LONG"/>
  </r>
  <r>
    <x v="10"/>
    <x v="34"/>
    <x v="49"/>
    <n v="1.8847760000000002E-2"/>
    <n v="447.13991672416199"/>
    <n v="23723.7696534846"/>
    <n v="0"/>
    <x v="3"/>
    <d v="2023-02-01T22:00:33"/>
    <n v="1"/>
    <x v="0"/>
    <n v="1"/>
    <n v="1.8847760000000002E-2"/>
    <n v="447.13991672416097"/>
    <n v="0"/>
    <x v="5"/>
    <s v="LONG"/>
    <x v="6"/>
    <n v="447.13991672416199"/>
    <n v="23723.7696534846"/>
    <n v="0"/>
    <n v="0"/>
    <s v="KRKE"/>
    <s v="BTC COIN LONG"/>
  </r>
  <r>
    <x v="10"/>
    <x v="34"/>
    <x v="57"/>
    <n v="9.9499194400000004"/>
    <n v="10.7236701664804"/>
    <n v="1.0777645217276699"/>
    <n v="0"/>
    <x v="3"/>
    <d v="2023-02-01T22:00:33"/>
    <n v="1"/>
    <x v="4"/>
    <n v="1"/>
    <n v="9.9499194400000004"/>
    <n v="10.723670166480446"/>
    <n v="0"/>
    <x v="5"/>
    <s v="LONG"/>
    <x v="6"/>
    <n v="10.7236701664804"/>
    <n v="1.0777645217276699"/>
    <n v="0"/>
    <n v="0"/>
    <s v="KRKE"/>
    <s v="EOS COIN LONG"/>
  </r>
  <r>
    <x v="10"/>
    <x v="34"/>
    <x v="84"/>
    <n v="3.4037359"/>
    <n v="13.087697378218801"/>
    <n v="3.84509778746901"/>
    <n v="0"/>
    <x v="3"/>
    <d v="2023-02-01T22:00:33"/>
    <n v="1"/>
    <x v="43"/>
    <n v="1"/>
    <n v="3.4037359"/>
    <n v="13.08769737821884"/>
    <n v="0"/>
    <x v="5"/>
    <s v="LONG"/>
    <x v="6"/>
    <n v="13.087697378218801"/>
    <n v="3.84509778746901"/>
    <n v="0"/>
    <n v="0"/>
    <s v="KRKE"/>
    <s v="ETHW COIN LONG"/>
  </r>
  <r>
    <x v="10"/>
    <x v="34"/>
    <x v="66"/>
    <n v="9.1421368100000002"/>
    <n v="918.26939943819104"/>
    <n v="100.443629156124"/>
    <n v="0"/>
    <x v="3"/>
    <d v="2023-02-01T22:00:33"/>
    <n v="1"/>
    <x v="6"/>
    <n v="1"/>
    <n v="9.1421368100000002"/>
    <n v="918.26939943819048"/>
    <n v="0"/>
    <x v="5"/>
    <s v="LONG"/>
    <x v="6"/>
    <n v="918.26939943819104"/>
    <n v="100.443629156124"/>
    <n v="0"/>
    <n v="0"/>
    <s v="KRKE"/>
    <s v="LTC COIN LONG"/>
  </r>
  <r>
    <x v="10"/>
    <x v="34"/>
    <x v="71"/>
    <n v="754022.67521092005"/>
    <n v="74675.457613628503"/>
    <n v="9.9036090118562806E-2"/>
    <n v="0"/>
    <x v="3"/>
    <d v="2023-02-01T22:00:33"/>
    <n v="1"/>
    <x v="32"/>
    <n v="1"/>
    <n v="754022.67521092005"/>
    <n v="74675.457613628489"/>
    <n v="0"/>
    <x v="5"/>
    <s v="LONG"/>
    <x v="6"/>
    <n v="74675.457613628503"/>
    <n v="9.9036090118562806E-2"/>
    <n v="0"/>
    <n v="0"/>
    <s v="KRKE"/>
    <s v="OXT COIN LONG"/>
  </r>
  <r>
    <x v="10"/>
    <x v="34"/>
    <x v="88"/>
    <n v="0.10834547999999999"/>
    <n v="1.22993559750922E-3"/>
    <n v="1.1351978850518E-2"/>
    <n v="0"/>
    <x v="3"/>
    <d v="2023-02-01T22:00:33"/>
    <n v="1"/>
    <x v="47"/>
    <n v="1"/>
    <n v="0.10834547999999999"/>
    <n v="1.2299355975092208E-3"/>
    <n v="0"/>
    <x v="5"/>
    <s v="LONG"/>
    <x v="6"/>
    <n v="1.22993559750922E-3"/>
    <n v="1.1351978850518E-2"/>
    <n v="0"/>
    <n v="0"/>
    <s v="KRKE"/>
    <s v="SGB COIN LONG"/>
  </r>
  <r>
    <x v="10"/>
    <x v="34"/>
    <x v="85"/>
    <n v="117320.5983"/>
    <n v="117320.5983"/>
    <n v="1"/>
    <n v="0"/>
    <x v="3"/>
    <d v="2023-02-01T22:00:33"/>
    <n v="1"/>
    <x v="44"/>
    <n v="1"/>
    <n v="117320.5983"/>
    <n v="117320.5983"/>
    <n v="0"/>
    <x v="6"/>
    <s v="LONG"/>
    <x v="7"/>
    <n v="117320.5983"/>
    <n v="1"/>
    <n v="0"/>
    <n v="0"/>
    <s v="KRKE"/>
    <s v="USD CASH LONG"/>
  </r>
  <r>
    <x v="10"/>
    <x v="34"/>
    <x v="77"/>
    <n v="1.182861E-2"/>
    <n v="1.18297671452382E-2"/>
    <n v="1.0000978259692599"/>
    <n v="0"/>
    <x v="3"/>
    <d v="2023-02-01T22:00:33"/>
    <n v="1"/>
    <x v="38"/>
    <n v="1"/>
    <n v="1.182861E-2"/>
    <n v="1.1829767145238246E-2"/>
    <n v="0"/>
    <x v="5"/>
    <s v="LONG"/>
    <x v="6"/>
    <n v="1.18297671452382E-2"/>
    <n v="1.0000978259692599"/>
    <n v="0"/>
    <n v="0"/>
    <s v="KRKE"/>
    <s v="USDT COIN LONG"/>
  </r>
  <r>
    <x v="10"/>
    <x v="34"/>
    <x v="78"/>
    <n v="8.93329E-3"/>
    <n v="8.2433200386499198E-4"/>
    <n v="9.2276418191393303E-2"/>
    <n v="0"/>
    <x v="3"/>
    <d v="2023-02-01T22:00:33"/>
    <n v="1"/>
    <x v="39"/>
    <n v="1"/>
    <n v="8.93329E-3"/>
    <n v="8.2433200386499187E-4"/>
    <n v="0"/>
    <x v="5"/>
    <s v="LONG"/>
    <x v="6"/>
    <n v="8.2433200386499198E-4"/>
    <n v="9.2276418191393303E-2"/>
    <n v="0"/>
    <n v="0"/>
    <s v="KRKE"/>
    <s v="XLM COIN LONG"/>
  </r>
  <r>
    <x v="10"/>
    <x v="34"/>
    <x v="79"/>
    <n v="0.71704489000000005"/>
    <n v="0.29677903532865302"/>
    <n v="0.41389184898682302"/>
    <n v="0"/>
    <x v="3"/>
    <d v="2023-02-01T22:00:33"/>
    <n v="1"/>
    <x v="40"/>
    <n v="1"/>
    <n v="0.71704489000000005"/>
    <n v="0.29677903532865313"/>
    <n v="0"/>
    <x v="5"/>
    <s v="LONG"/>
    <x v="6"/>
    <n v="0.29677903532865302"/>
    <n v="0.41389184898682302"/>
    <n v="0"/>
    <n v="0"/>
    <s v="KRKE"/>
    <s v="XRP COIN LONG"/>
  </r>
  <r>
    <x v="11"/>
    <x v="35"/>
    <x v="42"/>
    <n v="300"/>
    <n v="26480.8873063104"/>
    <n v="88.269624354368204"/>
    <n v="0"/>
    <x v="3"/>
    <d v="2023-02-01T00:00:00"/>
    <n v="1"/>
    <x v="15"/>
    <n v="1"/>
    <n v="300"/>
    <n v="26480.887306310462"/>
    <n v="0"/>
    <x v="5"/>
    <s v="LONG"/>
    <x v="6"/>
    <n v="26480.8873063104"/>
    <n v="88.269624354368204"/>
    <n v="0"/>
    <n v="0"/>
    <s v="LEND"/>
    <s v="AAVE COIN LONG"/>
  </r>
  <r>
    <x v="11"/>
    <x v="35"/>
    <x v="43"/>
    <n v="150000"/>
    <n v="59586.431144905102"/>
    <n v="0.397242874299367"/>
    <n v="0"/>
    <x v="3"/>
    <d v="2023-02-01T00:00:00"/>
    <n v="1"/>
    <x v="16"/>
    <n v="1"/>
    <n v="150000"/>
    <n v="59586.431144905051"/>
    <n v="0"/>
    <x v="5"/>
    <s v="LONG"/>
    <x v="6"/>
    <n v="59586.431144905102"/>
    <n v="0.397242874299367"/>
    <n v="0"/>
    <n v="0"/>
    <s v="LEND"/>
    <s v="ADA COIN LONG"/>
  </r>
  <r>
    <x v="11"/>
    <x v="35"/>
    <x v="44"/>
    <n v="35000"/>
    <n v="8786.1307143905306"/>
    <n v="0.25103230612544303"/>
    <n v="0"/>
    <x v="3"/>
    <d v="2023-02-01T00:00:00"/>
    <n v="1"/>
    <x v="17"/>
    <n v="1"/>
    <n v="35000"/>
    <n v="8786.1307143905051"/>
    <n v="0"/>
    <x v="5"/>
    <s v="LONG"/>
    <x v="6"/>
    <n v="8786.1307143905306"/>
    <n v="0.25103230612544303"/>
    <n v="0"/>
    <n v="0"/>
    <s v="LEND"/>
    <s v="ALGO COIN LONG"/>
  </r>
  <r>
    <x v="11"/>
    <x v="35"/>
    <x v="46"/>
    <n v="3000"/>
    <n v="62896.093070031297"/>
    <n v="20.9653643566771"/>
    <n v="0"/>
    <x v="3"/>
    <d v="2023-02-01T00:00:00"/>
    <n v="1"/>
    <x v="11"/>
    <n v="1"/>
    <n v="3000"/>
    <n v="62896.093070031297"/>
    <n v="0"/>
    <x v="5"/>
    <s v="LONG"/>
    <x v="6"/>
    <n v="62896.093070031297"/>
    <n v="20.9653643566771"/>
    <n v="0"/>
    <n v="0"/>
    <s v="LEND"/>
    <s v="AVAX COIN LONG"/>
  </r>
  <r>
    <x v="11"/>
    <x v="35"/>
    <x v="47"/>
    <n v="100000"/>
    <n v="27139.950482447999"/>
    <n v="0.27139950482448"/>
    <n v="0"/>
    <x v="3"/>
    <d v="2023-02-01T00:00:00"/>
    <n v="1"/>
    <x v="18"/>
    <n v="1"/>
    <n v="100000"/>
    <n v="27139.950482447999"/>
    <n v="0"/>
    <x v="5"/>
    <s v="LONG"/>
    <x v="6"/>
    <n v="27139.950482447999"/>
    <n v="0.27139950482448"/>
    <n v="0"/>
    <n v="0"/>
    <s v="LEND"/>
    <s v="BAT COIN LONG"/>
  </r>
  <r>
    <x v="11"/>
    <x v="35"/>
    <x v="48"/>
    <n v="5627"/>
    <n v="766913.79893336503"/>
    <n v="136.29177162490899"/>
    <n v="0"/>
    <x v="3"/>
    <d v="2023-02-01T00:00:00"/>
    <n v="1"/>
    <x v="3"/>
    <n v="1"/>
    <n v="5627"/>
    <n v="766913.79893336294"/>
    <n v="0"/>
    <x v="5"/>
    <s v="LONG"/>
    <x v="6"/>
    <n v="766913.79893336503"/>
    <n v="136.29177162490899"/>
    <n v="0"/>
    <n v="0"/>
    <s v="LEND"/>
    <s v="BCH COIN LONG"/>
  </r>
  <r>
    <x v="11"/>
    <x v="35"/>
    <x v="51"/>
    <n v="200"/>
    <n v="11112.045307439699"/>
    <n v="55.560226537198503"/>
    <n v="0"/>
    <x v="3"/>
    <d v="2023-02-01T00:00:00"/>
    <n v="1"/>
    <x v="12"/>
    <n v="1"/>
    <n v="200"/>
    <n v="11112.045307439701"/>
    <n v="0"/>
    <x v="5"/>
    <s v="LONG"/>
    <x v="6"/>
    <n v="11112.045307439699"/>
    <n v="55.560226537198503"/>
    <n v="0"/>
    <n v="0"/>
    <s v="LEND"/>
    <s v="COMP COIN LONG"/>
  </r>
  <r>
    <x v="11"/>
    <x v="35"/>
    <x v="53"/>
    <n v="100"/>
    <n v="6296.9871406883603"/>
    <n v="62.969871406883598"/>
    <n v="0"/>
    <x v="3"/>
    <d v="2023-02-01T00:00:00"/>
    <n v="1"/>
    <x v="21"/>
    <n v="1"/>
    <n v="100"/>
    <n v="6296.9871406883594"/>
    <n v="0"/>
    <x v="5"/>
    <s v="LONG"/>
    <x v="6"/>
    <n v="6296.9871406883603"/>
    <n v="62.969871406883598"/>
    <n v="0"/>
    <n v="0"/>
    <s v="LEND"/>
    <s v="DASH COIN LONG"/>
  </r>
  <r>
    <x v="11"/>
    <x v="35"/>
    <x v="54"/>
    <n v="600000"/>
    <n v="56502.553772164203"/>
    <n v="9.41709229536071E-2"/>
    <n v="0"/>
    <x v="3"/>
    <d v="2023-02-01T00:00:00"/>
    <n v="1"/>
    <x v="22"/>
    <n v="1"/>
    <n v="600000"/>
    <n v="56502.553772164261"/>
    <n v="0"/>
    <x v="5"/>
    <s v="LONG"/>
    <x v="6"/>
    <n v="56502.553772164203"/>
    <n v="9.41709229536071E-2"/>
    <n v="0"/>
    <n v="0"/>
    <s v="LEND"/>
    <s v="DOGE COIN LONG"/>
  </r>
  <r>
    <x v="11"/>
    <x v="35"/>
    <x v="55"/>
    <n v="5000"/>
    <n v="32330.477454205298"/>
    <n v="6.4660954908410604"/>
    <n v="0"/>
    <x v="3"/>
    <d v="2023-02-01T00:00:00"/>
    <n v="1"/>
    <x v="23"/>
    <n v="1"/>
    <n v="5000"/>
    <n v="32330.477454205302"/>
    <n v="0"/>
    <x v="5"/>
    <s v="LONG"/>
    <x v="6"/>
    <n v="32330.477454205298"/>
    <n v="6.4660954908410604"/>
    <n v="0"/>
    <n v="0"/>
    <s v="LEND"/>
    <s v="DOT COIN LONG"/>
  </r>
  <r>
    <x v="11"/>
    <x v="35"/>
    <x v="56"/>
    <n v="15000"/>
    <n v="7080.7399110672404"/>
    <n v="0.47204932740448302"/>
    <n v="0"/>
    <x v="3"/>
    <d v="2023-02-01T00:00:00"/>
    <n v="1"/>
    <x v="24"/>
    <n v="1"/>
    <n v="15000"/>
    <n v="7080.739911067245"/>
    <n v="0"/>
    <x v="5"/>
    <s v="LONG"/>
    <x v="6"/>
    <n v="7080.7399110672404"/>
    <n v="0.47204932740448302"/>
    <n v="0"/>
    <n v="0"/>
    <s v="LEND"/>
    <s v="ENJ COIN LONG"/>
  </r>
  <r>
    <x v="11"/>
    <x v="35"/>
    <x v="57"/>
    <n v="30000"/>
    <n v="32332.935651830201"/>
    <n v="1.0777645217276699"/>
    <n v="0"/>
    <x v="3"/>
    <d v="2023-02-01T00:00:00"/>
    <n v="1"/>
    <x v="4"/>
    <n v="1"/>
    <n v="30000"/>
    <n v="32332.935651830096"/>
    <n v="0"/>
    <x v="5"/>
    <s v="LONG"/>
    <x v="6"/>
    <n v="32332.935651830201"/>
    <n v="1.0777645217276699"/>
    <n v="0"/>
    <n v="0"/>
    <s v="LEND"/>
    <s v="EOS COIN LONG"/>
  </r>
  <r>
    <x v="11"/>
    <x v="35"/>
    <x v="58"/>
    <n v="98000"/>
    <n v="2192016.3250705898"/>
    <n v="22.367513521128402"/>
    <n v="0"/>
    <x v="3"/>
    <d v="2023-02-01T00:00:00"/>
    <n v="1"/>
    <x v="5"/>
    <n v="1"/>
    <n v="98000"/>
    <n v="2192016.3250705833"/>
    <n v="0"/>
    <x v="5"/>
    <s v="LONG"/>
    <x v="6"/>
    <n v="2192016.3250705898"/>
    <n v="22.367513521128402"/>
    <n v="0"/>
    <n v="0"/>
    <s v="LEND"/>
    <s v="ETC COIN LONG"/>
  </r>
  <r>
    <x v="11"/>
    <x v="35"/>
    <x v="62"/>
    <n v="30000"/>
    <n v="17289.838235031199"/>
    <n v="0.57632794116770902"/>
    <n v="0"/>
    <x v="3"/>
    <d v="2023-02-01T00:00:00"/>
    <n v="1"/>
    <x v="27"/>
    <n v="1"/>
    <n v="30000"/>
    <n v="17289.838235031271"/>
    <n v="0"/>
    <x v="5"/>
    <s v="LONG"/>
    <x v="6"/>
    <n v="17289.838235031199"/>
    <n v="0.57632794116770902"/>
    <n v="0"/>
    <n v="0"/>
    <s v="LEND"/>
    <s v="FTM COIN LONG"/>
  </r>
  <r>
    <x v="11"/>
    <x v="35"/>
    <x v="63"/>
    <n v="50000"/>
    <n v="4656.4139169192404"/>
    <n v="9.3128278338384801E-2"/>
    <n v="0"/>
    <x v="3"/>
    <d v="2023-02-01T00:00:00"/>
    <n v="1"/>
    <x v="28"/>
    <n v="1"/>
    <n v="50000"/>
    <n v="4656.4139169192404"/>
    <n v="0"/>
    <x v="5"/>
    <s v="LONG"/>
    <x v="6"/>
    <n v="4656.4139169192404"/>
    <n v="9.3128278338384801E-2"/>
    <n v="0"/>
    <n v="0"/>
    <s v="LEND"/>
    <s v="GRT COIN LONG"/>
  </r>
  <r>
    <x v="11"/>
    <x v="35"/>
    <x v="64"/>
    <n v="125000"/>
    <n v="8712.7851207882395"/>
    <n v="6.9702280966305902E-2"/>
    <n v="0"/>
    <x v="3"/>
    <d v="2023-02-01T00:00:00"/>
    <n v="1"/>
    <x v="29"/>
    <n v="1"/>
    <n v="125000"/>
    <n v="8712.7851207882377"/>
    <n v="0"/>
    <x v="5"/>
    <s v="LONG"/>
    <x v="6"/>
    <n v="8712.7851207882395"/>
    <n v="6.9702280966305902E-2"/>
    <n v="0"/>
    <n v="0"/>
    <s v="LEND"/>
    <s v="HBAR COIN LONG"/>
  </r>
  <r>
    <x v="11"/>
    <x v="35"/>
    <x v="65"/>
    <n v="7000"/>
    <n v="50516.371058789802"/>
    <n v="7.2166244369699699"/>
    <n v="0"/>
    <x v="3"/>
    <d v="2023-02-01T00:00:00"/>
    <n v="1"/>
    <x v="13"/>
    <n v="1"/>
    <n v="7000"/>
    <n v="50516.371058789788"/>
    <n v="0"/>
    <x v="5"/>
    <s v="LONG"/>
    <x v="6"/>
    <n v="50516.371058789802"/>
    <n v="7.2166244369699699"/>
    <n v="0"/>
    <n v="0"/>
    <s v="LEND"/>
    <s v="LINK COIN LONG"/>
  </r>
  <r>
    <x v="11"/>
    <x v="35"/>
    <x v="66"/>
    <n v="500"/>
    <n v="50221.814578062003"/>
    <n v="100.443629156124"/>
    <n v="0"/>
    <x v="3"/>
    <d v="2023-02-01T00:00:00"/>
    <n v="1"/>
    <x v="6"/>
    <n v="1"/>
    <n v="500"/>
    <n v="50221.814578062003"/>
    <n v="0"/>
    <x v="5"/>
    <s v="LONG"/>
    <x v="6"/>
    <n v="50221.814578062003"/>
    <n v="100.443629156124"/>
    <n v="0"/>
    <n v="0"/>
    <s v="LEND"/>
    <s v="LTC COIN LONG"/>
  </r>
  <r>
    <x v="11"/>
    <x v="35"/>
    <x v="67"/>
    <n v="45000"/>
    <n v="36083.1153185562"/>
    <n v="0.80184700707902801"/>
    <n v="0"/>
    <x v="3"/>
    <d v="2023-02-01T00:00:00"/>
    <n v="1"/>
    <x v="30"/>
    <n v="1"/>
    <n v="45000"/>
    <n v="36083.115318556258"/>
    <n v="0"/>
    <x v="5"/>
    <s v="LONG"/>
    <x v="6"/>
    <n v="36083.1153185562"/>
    <n v="0.80184700707902801"/>
    <n v="0"/>
    <n v="0"/>
    <s v="LEND"/>
    <s v="MANA COIN LONG"/>
  </r>
  <r>
    <x v="11"/>
    <x v="35"/>
    <x v="68"/>
    <n v="50000"/>
    <n v="59748.3695124636"/>
    <n v="1.1949673902492699"/>
    <n v="0"/>
    <x v="3"/>
    <d v="2023-02-01T00:00:00"/>
    <n v="1"/>
    <x v="31"/>
    <n v="1"/>
    <n v="50000"/>
    <n v="59748.369512463498"/>
    <n v="0"/>
    <x v="5"/>
    <s v="LONG"/>
    <x v="6"/>
    <n v="59748.3695124636"/>
    <n v="1.1949673902492699"/>
    <n v="0"/>
    <n v="0"/>
    <s v="LEND"/>
    <s v="MATIC COIN LONG"/>
  </r>
  <r>
    <x v="11"/>
    <x v="35"/>
    <x v="69"/>
    <n v="10"/>
    <n v="6687.4626389904597"/>
    <n v="668.74626389904597"/>
    <n v="0"/>
    <x v="3"/>
    <d v="2023-02-01T00:00:00"/>
    <n v="1"/>
    <x v="7"/>
    <n v="1"/>
    <n v="10"/>
    <n v="6687.4626389904597"/>
    <n v="0"/>
    <x v="5"/>
    <s v="LONG"/>
    <x v="6"/>
    <n v="6687.4626389904597"/>
    <n v="668.74626389904597"/>
    <n v="0"/>
    <n v="0"/>
    <s v="LEND"/>
    <s v="MKR COIN LONG"/>
  </r>
  <r>
    <x v="11"/>
    <x v="35"/>
    <x v="70"/>
    <n v="4000"/>
    <n v="5823.5292640164498"/>
    <n v="1.4558823160041101"/>
    <n v="0"/>
    <x v="3"/>
    <d v="2023-02-01T00:00:00"/>
    <n v="1"/>
    <x v="8"/>
    <n v="1"/>
    <n v="4000"/>
    <n v="5823.5292640164407"/>
    <n v="0"/>
    <x v="5"/>
    <s v="LONG"/>
    <x v="6"/>
    <n v="5823.5292640164498"/>
    <n v="1.4558823160041101"/>
    <n v="0"/>
    <n v="0"/>
    <s v="LEND"/>
    <s v="OMG COIN LONG"/>
  </r>
  <r>
    <x v="11"/>
    <x v="35"/>
    <x v="71"/>
    <n v="80000"/>
    <n v="7922.8872094850203"/>
    <n v="9.9036090118562806E-2"/>
    <n v="0"/>
    <x v="3"/>
    <d v="2023-02-01T00:00:00"/>
    <n v="1"/>
    <x v="32"/>
    <n v="1"/>
    <n v="80000"/>
    <n v="7922.8872094850249"/>
    <n v="0"/>
    <x v="5"/>
    <s v="LONG"/>
    <x v="6"/>
    <n v="7922.8872094850203"/>
    <n v="9.9036090118562806E-2"/>
    <n v="0"/>
    <n v="0"/>
    <s v="LEND"/>
    <s v="OXT COIN LONG"/>
  </r>
  <r>
    <x v="11"/>
    <x v="35"/>
    <x v="72"/>
    <n v="5000000000"/>
    <n v="59922.983768589998"/>
    <n v="1.1984596753718E-5"/>
    <n v="0"/>
    <x v="3"/>
    <d v="2023-02-01T00:00:00"/>
    <n v="1"/>
    <x v="33"/>
    <n v="1"/>
    <n v="5000000000"/>
    <n v="59922.983768589998"/>
    <n v="0"/>
    <x v="5"/>
    <s v="LONG"/>
    <x v="6"/>
    <n v="59922.983768589998"/>
    <n v="1.1984596753718E-5"/>
    <n v="0"/>
    <n v="0"/>
    <s v="LEND"/>
    <s v="SHIB COIN LONG"/>
  </r>
  <r>
    <x v="11"/>
    <x v="35"/>
    <x v="73"/>
    <n v="3500"/>
    <n v="87476.754849287099"/>
    <n v="24.9933585283677"/>
    <n v="0"/>
    <x v="3"/>
    <d v="2023-02-01T00:00:00"/>
    <n v="1"/>
    <x v="34"/>
    <n v="1"/>
    <n v="3500"/>
    <n v="87476.754849286954"/>
    <n v="0"/>
    <x v="5"/>
    <s v="LONG"/>
    <x v="6"/>
    <n v="87476.754849287099"/>
    <n v="24.9933585283677"/>
    <n v="0"/>
    <n v="0"/>
    <s v="LEND"/>
    <s v="SOL COIN LONG"/>
  </r>
  <r>
    <x v="11"/>
    <x v="35"/>
    <x v="74"/>
    <n v="21600"/>
    <n v="28173.024289678699"/>
    <n v="1.3043066800777201"/>
    <n v="0"/>
    <x v="3"/>
    <d v="2023-02-01T00:00:00"/>
    <n v="1"/>
    <x v="35"/>
    <n v="1"/>
    <n v="21600"/>
    <n v="28173.024289678753"/>
    <n v="0"/>
    <x v="5"/>
    <s v="LONG"/>
    <x v="6"/>
    <n v="28173.024289678699"/>
    <n v="1.3043066800777201"/>
    <n v="0"/>
    <n v="0"/>
    <s v="LEND"/>
    <s v="SUSHI COIN LONG"/>
  </r>
  <r>
    <x v="11"/>
    <x v="35"/>
    <x v="76"/>
    <n v="6000"/>
    <n v="40876.505087442703"/>
    <n v="6.8127508479071297"/>
    <n v="0"/>
    <x v="3"/>
    <d v="2023-02-01T00:00:00"/>
    <n v="1"/>
    <x v="37"/>
    <n v="1"/>
    <n v="6000"/>
    <n v="40876.505087442776"/>
    <n v="0"/>
    <x v="5"/>
    <s v="LONG"/>
    <x v="6"/>
    <n v="40876.505087442703"/>
    <n v="6.8127508479071297"/>
    <n v="0"/>
    <n v="0"/>
    <s v="LEND"/>
    <s v="UNI COIN LONG"/>
  </r>
  <r>
    <x v="11"/>
    <x v="35"/>
    <x v="77"/>
    <n v="10000000"/>
    <n v="10000978.2596926"/>
    <n v="1.0000978259692599"/>
    <n v="0"/>
    <x v="3"/>
    <d v="2023-02-01T00:00:00"/>
    <n v="1"/>
    <x v="38"/>
    <n v="1"/>
    <n v="10000000"/>
    <n v="10000978.259692598"/>
    <n v="0"/>
    <x v="5"/>
    <s v="LONG"/>
    <x v="6"/>
    <n v="10000978.2596926"/>
    <n v="1.0000978259692599"/>
    <n v="0"/>
    <n v="0"/>
    <s v="LEND"/>
    <s v="USDT COIN LONG"/>
  </r>
  <r>
    <x v="11"/>
    <x v="35"/>
    <x v="78"/>
    <n v="100000"/>
    <n v="9227.6418191393295"/>
    <n v="9.2276418191393303E-2"/>
    <n v="0"/>
    <x v="3"/>
    <d v="2023-02-01T00:00:00"/>
    <n v="1"/>
    <x v="39"/>
    <n v="1"/>
    <n v="100000"/>
    <n v="9227.6418191393295"/>
    <n v="0"/>
    <x v="5"/>
    <s v="LONG"/>
    <x v="6"/>
    <n v="9227.6418191393295"/>
    <n v="9.2276418191393303E-2"/>
    <n v="0"/>
    <n v="0"/>
    <s v="LEND"/>
    <s v="XLM COIN LONG"/>
  </r>
  <r>
    <x v="11"/>
    <x v="35"/>
    <x v="80"/>
    <n v="5000"/>
    <n v="5477.8688075199198"/>
    <n v="1.09557376150398"/>
    <n v="0"/>
    <x v="3"/>
    <d v="2023-02-01T00:00:00"/>
    <n v="1"/>
    <x v="41"/>
    <n v="1"/>
    <n v="5000"/>
    <n v="5477.8688075198997"/>
    <n v="0"/>
    <x v="5"/>
    <s v="LONG"/>
    <x v="6"/>
    <n v="5477.8688075199198"/>
    <n v="1.09557376150398"/>
    <n v="0"/>
    <n v="0"/>
    <s v="LEND"/>
    <s v="XTZ COIN LONG"/>
  </r>
  <r>
    <x v="11"/>
    <x v="35"/>
    <x v="81"/>
    <n v="2"/>
    <n v="14964.6414525617"/>
    <n v="7482.3207262808701"/>
    <n v="0"/>
    <x v="3"/>
    <d v="2023-02-01T00:00:00"/>
    <n v="1"/>
    <x v="9"/>
    <n v="1"/>
    <n v="2"/>
    <n v="14964.64145256174"/>
    <n v="0"/>
    <x v="5"/>
    <s v="LONG"/>
    <x v="6"/>
    <n v="14964.6414525617"/>
    <n v="7482.3207262808701"/>
    <n v="0"/>
    <n v="0"/>
    <s v="LEND"/>
    <s v="YFI COIN LONG"/>
  </r>
  <r>
    <x v="12"/>
    <x v="36"/>
    <x v="59"/>
    <n v="5.0000000000000001E-4"/>
    <n v="0.82089634685808399"/>
    <n v="1641.7926937161601"/>
    <n v="0"/>
    <x v="3"/>
    <d v="2023-02-01T00:00:00"/>
    <n v="1"/>
    <x v="1"/>
    <n v="1"/>
    <n v="5.0000000000000001E-4"/>
    <n v="0.82089634685808011"/>
    <n v="0"/>
    <x v="5"/>
    <s v="LONG"/>
    <x v="6"/>
    <n v="0.82089634685808399"/>
    <n v="1641.7926937161601"/>
    <n v="0"/>
    <n v="0"/>
    <s v="LMAC"/>
    <s v="ETH COIN LONG"/>
  </r>
  <r>
    <x v="12"/>
    <x v="36"/>
    <x v="85"/>
    <n v="2.63E-3"/>
    <n v="2.63E-3"/>
    <n v="1"/>
    <n v="0"/>
    <x v="3"/>
    <d v="2023-02-01T00:00:00"/>
    <n v="1"/>
    <x v="44"/>
    <n v="1"/>
    <n v="2.63E-3"/>
    <n v="2.63E-3"/>
    <n v="0"/>
    <x v="6"/>
    <s v="LONG"/>
    <x v="7"/>
    <n v="2.63E-3"/>
    <n v="1"/>
    <n v="0"/>
    <n v="0"/>
    <s v="LMAC"/>
    <s v="USD CASH LONG"/>
  </r>
  <r>
    <x v="13"/>
    <x v="37"/>
    <x v="85"/>
    <n v="10852.32411"/>
    <n v="10852.32411"/>
    <n v="1"/>
    <n v="0"/>
    <x v="3"/>
    <d v="2023-02-01T00:00:00"/>
    <n v="1"/>
    <x v="44"/>
    <n v="1"/>
    <n v="10852.32411"/>
    <n v="10852.32411"/>
    <n v="0"/>
    <x v="6"/>
    <s v="LONG"/>
    <x v="7"/>
    <n v="10852.32411"/>
    <n v="1"/>
    <n v="0"/>
    <n v="0"/>
    <s v="LMAX"/>
    <s v="USD CASH LONG"/>
  </r>
  <r>
    <x v="3"/>
    <x v="38"/>
    <x v="49"/>
    <n v="2.6E-7"/>
    <n v="6.1681801099060102E-3"/>
    <n v="23723.7696534846"/>
    <n v="0"/>
    <x v="3"/>
    <d v="2023-02-02T00:00:00"/>
    <n v="1"/>
    <x v="0"/>
    <n v="1"/>
    <n v="2.6E-7"/>
    <n v="6.1681801099059963E-3"/>
    <n v="0"/>
    <x v="5"/>
    <s v="LONG"/>
    <x v="6"/>
    <n v="6.1681801099060102E-3"/>
    <n v="23723.7696534846"/>
    <n v="0"/>
    <n v="0"/>
    <s v="OKEX"/>
    <s v="BTC COIN LONG"/>
  </r>
  <r>
    <x v="3"/>
    <x v="38"/>
    <x v="59"/>
    <n v="6.7499999999999997E-6"/>
    <n v="1.10821006825841E-2"/>
    <n v="1641.7926937161601"/>
    <n v="0"/>
    <x v="3"/>
    <d v="2023-02-02T00:00:00"/>
    <n v="1"/>
    <x v="1"/>
    <n v="1"/>
    <n v="6.7499999999999997E-6"/>
    <n v="1.1082100682584081E-2"/>
    <n v="0"/>
    <x v="5"/>
    <s v="LONG"/>
    <x v="6"/>
    <n v="1.10821006825841E-2"/>
    <n v="1641.7926937161601"/>
    <n v="0"/>
    <n v="0"/>
    <s v="OKEX"/>
    <s v="ETH COIN LONG"/>
  </r>
  <r>
    <x v="3"/>
    <x v="38"/>
    <x v="79"/>
    <n v="0.44933625999999999"/>
    <n v="0.185976615468224"/>
    <n v="0.41389184898682302"/>
    <n v="0"/>
    <x v="3"/>
    <d v="2023-02-02T00:00:00"/>
    <n v="1"/>
    <x v="40"/>
    <n v="1"/>
    <n v="0.44933625999999999"/>
    <n v="0.18597661546822383"/>
    <n v="0"/>
    <x v="5"/>
    <s v="LONG"/>
    <x v="6"/>
    <n v="0.185976615468224"/>
    <n v="0.41389184898682302"/>
    <n v="0"/>
    <n v="0"/>
    <s v="OKEX"/>
    <s v="XRP COIN LONG"/>
  </r>
  <r>
    <x v="3"/>
    <x v="39"/>
    <x v="77"/>
    <n v="9.0007799999999999E-3"/>
    <n v="9.0016605100276103E-3"/>
    <n v="1.0000978259692599"/>
    <n v="0"/>
    <x v="3"/>
    <d v="2023-02-02T00:00:00"/>
    <n v="1"/>
    <x v="38"/>
    <n v="1"/>
    <n v="9.0007799999999999E-3"/>
    <n v="9.0016605100275947E-3"/>
    <n v="0"/>
    <x v="5"/>
    <s v="LONG"/>
    <x v="6"/>
    <n v="9.0016605100276103E-3"/>
    <n v="1.0000978259692599"/>
    <n v="0"/>
    <n v="0"/>
    <s v="OKEX"/>
    <s v="USDT COIN LONG"/>
  </r>
  <r>
    <x v="3"/>
    <x v="6"/>
    <x v="49"/>
    <n v="1.3863722599999999"/>
    <n v="32889.9761502209"/>
    <n v="23723.7696534846"/>
    <n v="0"/>
    <x v="3"/>
    <d v="2023-02-02T00:00:00"/>
    <n v="1"/>
    <x v="0"/>
    <n v="1"/>
    <n v="1.3863722599999999"/>
    <n v="32889.976150220857"/>
    <n v="0"/>
    <x v="5"/>
    <s v="LONG"/>
    <x v="6"/>
    <n v="32889.9761502209"/>
    <n v="23723.7696534846"/>
    <n v="0"/>
    <n v="0"/>
    <s v="OKEX"/>
    <s v="BTC COIN LONG"/>
  </r>
  <r>
    <x v="3"/>
    <x v="6"/>
    <x v="77"/>
    <n v="13464.90116609"/>
    <n v="13466.218383097499"/>
    <n v="1.0000978259692599"/>
    <n v="0"/>
    <x v="3"/>
    <d v="2023-02-02T00:00:00"/>
    <n v="1"/>
    <x v="38"/>
    <n v="1"/>
    <n v="13464.90116609"/>
    <n v="13466.218383097561"/>
    <n v="0"/>
    <x v="5"/>
    <s v="LONG"/>
    <x v="6"/>
    <n v="13466.218383097499"/>
    <n v="1.0000978259692599"/>
    <n v="0"/>
    <n v="0"/>
    <s v="OKEX"/>
    <s v="USDT COIN LONG"/>
  </r>
  <r>
    <x v="3"/>
    <x v="6"/>
    <x v="77"/>
    <n v="-10881.6477698"/>
    <n v="-10882.7122775402"/>
    <n v="1.0000978259692599"/>
    <n v="0"/>
    <x v="4"/>
    <d v="2023-02-02T00:00:00"/>
    <n v="1"/>
    <x v="38"/>
    <n v="1"/>
    <n v="-10881.6477698"/>
    <n v="-10882.712277540226"/>
    <n v="0"/>
    <x v="5"/>
    <s v="SHORT"/>
    <x v="8"/>
    <n v="-10882.7122775402"/>
    <n v="1.0000978259692599"/>
    <n v="0"/>
    <n v="0"/>
    <s v="OKEX"/>
    <s v="USDT COIN SHORT"/>
  </r>
  <r>
    <x v="3"/>
    <x v="5"/>
    <x v="49"/>
    <n v="784.73124084999995"/>
    <n v="18616783.197818499"/>
    <n v="23723.7696534846"/>
    <n v="0"/>
    <x v="3"/>
    <d v="2023-02-02T00:00:00"/>
    <n v="1"/>
    <x v="0"/>
    <n v="1"/>
    <n v="784.73124084999995"/>
    <n v="18616783.197818544"/>
    <n v="0"/>
    <x v="5"/>
    <s v="LONG"/>
    <x v="6"/>
    <n v="18616783.197818499"/>
    <n v="23723.7696534846"/>
    <n v="0"/>
    <n v="0"/>
    <s v="OKEX"/>
    <s v="BTC COIN LONG"/>
  </r>
  <r>
    <x v="3"/>
    <x v="5"/>
    <x v="49"/>
    <n v="-42.042089939999997"/>
    <n v="-997396.85748764395"/>
    <n v="23723.7696534846"/>
    <n v="0"/>
    <x v="4"/>
    <d v="2023-02-02T00:00:00"/>
    <n v="1"/>
    <x v="0"/>
    <n v="1"/>
    <n v="-42.042089939999997"/>
    <n v="-997396.85748764209"/>
    <n v="0"/>
    <x v="5"/>
    <s v="SHORT"/>
    <x v="8"/>
    <n v="-997396.85748764395"/>
    <n v="23723.7696534846"/>
    <n v="0"/>
    <n v="0"/>
    <s v="OKEX"/>
    <s v="BTC COIN SHORT"/>
  </r>
  <r>
    <x v="3"/>
    <x v="5"/>
    <x v="59"/>
    <n v="10131.681688999999"/>
    <n v="16634120.972058"/>
    <n v="1641.7926937161601"/>
    <n v="0"/>
    <x v="3"/>
    <d v="2023-02-02T00:00:00"/>
    <n v="1"/>
    <x v="1"/>
    <n v="1"/>
    <n v="10131.681688999999"/>
    <n v="16634120.972058004"/>
    <n v="0"/>
    <x v="5"/>
    <s v="LONG"/>
    <x v="6"/>
    <n v="16634120.972058"/>
    <n v="1641.7926937161601"/>
    <n v="0"/>
    <n v="0"/>
    <s v="OKEX"/>
    <s v="ETH COIN LONG"/>
  </r>
  <r>
    <x v="3"/>
    <x v="5"/>
    <x v="59"/>
    <n v="-114.2466823"/>
    <n v="-187569.36828145201"/>
    <n v="1641.7926937161601"/>
    <n v="0"/>
    <x v="4"/>
    <d v="2023-02-02T00:00:00"/>
    <n v="1"/>
    <x v="1"/>
    <n v="1"/>
    <n v="-114.2466823"/>
    <n v="-187569.36828145134"/>
    <n v="0"/>
    <x v="5"/>
    <s v="SHORT"/>
    <x v="8"/>
    <n v="-187569.36828145201"/>
    <n v="1641.7926937161601"/>
    <n v="0"/>
    <n v="0"/>
    <s v="OKEX"/>
    <s v="ETH COIN SHORT"/>
  </r>
  <r>
    <x v="3"/>
    <x v="5"/>
    <x v="71"/>
    <n v="666828.07845178002"/>
    <n v="66040.045671138505"/>
    <n v="9.9036090118562806E-2"/>
    <n v="0"/>
    <x v="3"/>
    <d v="2023-02-02T00:00:00"/>
    <n v="1"/>
    <x v="32"/>
    <n v="1"/>
    <n v="666828.07845178002"/>
    <n v="66040.045671138549"/>
    <n v="0"/>
    <x v="5"/>
    <s v="LONG"/>
    <x v="6"/>
    <n v="66040.045671138505"/>
    <n v="9.9036090118562806E-2"/>
    <n v="0"/>
    <n v="0"/>
    <s v="OKEX"/>
    <s v="OXT COIN LONG"/>
  </r>
  <r>
    <x v="3"/>
    <x v="5"/>
    <x v="77"/>
    <n v="4443830.2340762699"/>
    <n v="4444264.9560761498"/>
    <n v="1.0000978259692599"/>
    <n v="0"/>
    <x v="3"/>
    <d v="2023-02-02T00:00:00"/>
    <n v="1"/>
    <x v="38"/>
    <n v="1"/>
    <n v="4443830.2340762699"/>
    <n v="4444264.9560761452"/>
    <n v="0"/>
    <x v="5"/>
    <s v="LONG"/>
    <x v="6"/>
    <n v="4444264.9560761498"/>
    <n v="1.0000978259692599"/>
    <n v="0"/>
    <n v="0"/>
    <s v="OKEX"/>
    <s v="USDT COIN LONG"/>
  </r>
  <r>
    <x v="3"/>
    <x v="5"/>
    <x v="77"/>
    <n v="487144.72657032998"/>
    <n v="487192.38197537698"/>
    <n v="1.0000978259692599"/>
    <n v="0"/>
    <x v="4"/>
    <d v="2023-02-02T00:00:00"/>
    <n v="1"/>
    <x v="38"/>
    <n v="1"/>
    <n v="487144.72657032998"/>
    <n v="487192.38197537657"/>
    <n v="0"/>
    <x v="5"/>
    <s v="LONG"/>
    <x v="6"/>
    <n v="487192.38197537698"/>
    <n v="1.0000978259692599"/>
    <n v="0"/>
    <n v="0"/>
    <s v="OKEX"/>
    <s v="USDT COIN LONG"/>
  </r>
  <r>
    <x v="3"/>
    <x v="5"/>
    <x v="79"/>
    <n v="4431.38013417"/>
    <n v="1834.1121172951"/>
    <n v="0.41389184898682302"/>
    <n v="0"/>
    <x v="3"/>
    <d v="2023-02-02T00:00:00"/>
    <n v="1"/>
    <x v="40"/>
    <n v="1"/>
    <n v="4431.38013417"/>
    <n v="1834.1121172950973"/>
    <n v="0"/>
    <x v="5"/>
    <s v="LONG"/>
    <x v="6"/>
    <n v="1834.1121172951"/>
    <n v="0.41389184898682302"/>
    <n v="0"/>
    <n v="0"/>
    <s v="OKEX"/>
    <s v="XRP COIN LONG"/>
  </r>
  <r>
    <x v="3"/>
    <x v="5"/>
    <x v="82"/>
    <n v="3309495.2408833001"/>
    <n v="93245.329666773105"/>
    <n v="2.8175091027441999E-2"/>
    <n v="0"/>
    <x v="3"/>
    <d v="2023-02-02T00:00:00"/>
    <n v="1"/>
    <x v="10"/>
    <n v="1"/>
    <n v="3309495.2408833001"/>
    <n v="93245.329666773061"/>
    <n v="0"/>
    <x v="5"/>
    <s v="LONG"/>
    <x v="6"/>
    <n v="93245.329666773105"/>
    <n v="2.8175091027441999E-2"/>
    <n v="0"/>
    <n v="0"/>
    <s v="OKEX"/>
    <s v="ZIL COIN LONG"/>
  </r>
  <r>
    <x v="3"/>
    <x v="40"/>
    <x v="133"/>
    <n v="9.4549999999999994E-5"/>
    <n v="4.1072188597306297E-3"/>
    <n v="43.439649494771402"/>
    <n v="0"/>
    <x v="3"/>
    <d v="2023-02-02T00:00:00"/>
    <n v="1"/>
    <x v="92"/>
    <n v="1"/>
    <n v="9.4549999999999994E-5"/>
    <n v="4.1072188597306358E-3"/>
    <n v="0"/>
    <x v="5"/>
    <s v="LONG"/>
    <x v="6"/>
    <n v="4.1072188597306297E-3"/>
    <n v="43.439649494771402"/>
    <n v="0"/>
    <n v="0"/>
    <s v="OKEX"/>
    <s v="BSV COIN LONG"/>
  </r>
  <r>
    <x v="3"/>
    <x v="40"/>
    <x v="55"/>
    <n v="1E-8"/>
    <n v="6.46609549084106E-8"/>
    <n v="6.4660954908410604"/>
    <n v="0"/>
    <x v="3"/>
    <d v="2023-02-02T00:00:00"/>
    <n v="1"/>
    <x v="23"/>
    <n v="1"/>
    <n v="1E-8"/>
    <n v="6.46609549084106E-8"/>
    <n v="0"/>
    <x v="5"/>
    <s v="LONG"/>
    <x v="6"/>
    <n v="6.46609549084106E-8"/>
    <n v="6.4660954908410604"/>
    <n v="0"/>
    <n v="0"/>
    <s v="OKEX"/>
    <s v="DOT COIN LONG"/>
  </r>
  <r>
    <x v="3"/>
    <x v="40"/>
    <x v="84"/>
    <n v="8.7929999999999993E-5"/>
    <n v="3.3809944845215E-4"/>
    <n v="3.84509778746901"/>
    <n v="0"/>
    <x v="3"/>
    <d v="2023-02-02T00:00:00"/>
    <n v="1"/>
    <x v="43"/>
    <n v="1"/>
    <n v="8.7929999999999993E-5"/>
    <n v="3.3809944845215E-4"/>
    <n v="0"/>
    <x v="5"/>
    <s v="LONG"/>
    <x v="6"/>
    <n v="3.3809944845215E-4"/>
    <n v="3.84509778746901"/>
    <n v="0"/>
    <n v="0"/>
    <s v="OKEX"/>
    <s v="ETHW COIN LONG"/>
  </r>
  <r>
    <x v="3"/>
    <x v="40"/>
    <x v="66"/>
    <n v="1E-8"/>
    <n v="1.0044362915612399E-6"/>
    <n v="100.443629156124"/>
    <n v="0"/>
    <x v="3"/>
    <d v="2023-02-02T00:00:00"/>
    <n v="1"/>
    <x v="6"/>
    <n v="1"/>
    <n v="1E-8"/>
    <n v="1.0044362915612401E-6"/>
    <n v="0"/>
    <x v="5"/>
    <s v="LONG"/>
    <x v="6"/>
    <n v="1.0044362915612399E-6"/>
    <n v="100.443629156124"/>
    <n v="0"/>
    <n v="0"/>
    <s v="OKEX"/>
    <s v="LTC COIN LONG"/>
  </r>
  <r>
    <x v="3"/>
    <x v="40"/>
    <x v="89"/>
    <n v="5.2E-7"/>
    <n v="5.2007785579538504E-7"/>
    <n v="1.0001497226834299"/>
    <n v="0"/>
    <x v="3"/>
    <d v="2023-02-02T00:00:00"/>
    <n v="1"/>
    <x v="48"/>
    <n v="1"/>
    <n v="5.2E-7"/>
    <n v="5.2007785579538356E-7"/>
    <n v="0"/>
    <x v="5"/>
    <s v="LONG"/>
    <x v="6"/>
    <n v="5.2007785579538504E-7"/>
    <n v="1.0001497226834299"/>
    <n v="0"/>
    <n v="0"/>
    <s v="OKEX"/>
    <s v="USDC COIN LONG"/>
  </r>
  <r>
    <x v="3"/>
    <x v="40"/>
    <x v="175"/>
    <n v="5.47"/>
    <n v="2.0072700018306601E-4"/>
    <n v="3.6695978095624499E-5"/>
    <n v="0"/>
    <x v="3"/>
    <d v="2023-02-02T00:00:00"/>
    <n v="1"/>
    <x v="134"/>
    <n v="1"/>
    <n v="5.47"/>
    <n v="2.0072700018306601E-4"/>
    <n v="0"/>
    <x v="5"/>
    <s v="LONG"/>
    <x v="6"/>
    <n v="2.0072700018306601E-4"/>
    <n v="3.6695978095624499E-5"/>
    <n v="0"/>
    <n v="0"/>
    <s v="OKEX"/>
    <s v="XEC COIN LONG"/>
  </r>
  <r>
    <x v="3"/>
    <x v="40"/>
    <x v="79"/>
    <n v="4.4000000000000002E-7"/>
    <n v="1.8211241355420201E-7"/>
    <n v="0.41389184898682302"/>
    <n v="0"/>
    <x v="3"/>
    <d v="2023-02-02T00:00:00"/>
    <n v="1"/>
    <x v="40"/>
    <n v="1"/>
    <n v="4.4000000000000002E-7"/>
    <n v="1.8211241355420214E-7"/>
    <n v="0"/>
    <x v="5"/>
    <s v="LONG"/>
    <x v="6"/>
    <n v="1.8211241355420201E-7"/>
    <n v="0.41389184898682302"/>
    <n v="0"/>
    <n v="0"/>
    <s v="OKEX"/>
    <s v="XRP COIN LONG"/>
  </r>
  <r>
    <x v="14"/>
    <x v="41"/>
    <x v="59"/>
    <n v="7.1361999999999999E-4"/>
    <n v="1.17161610208973"/>
    <n v="1641.7926937161601"/>
    <n v="0"/>
    <x v="3"/>
    <d v="2023-02-01T21:59:03"/>
    <n v="1"/>
    <x v="1"/>
    <n v="1"/>
    <n v="7.1361999999999999E-4"/>
    <n v="1.1716161020897262"/>
    <n v="0"/>
    <x v="5"/>
    <s v="LONG"/>
    <x v="6"/>
    <n v="1.17161610208973"/>
    <n v="1641.7926937161601"/>
    <n v="0"/>
    <n v="0"/>
    <s v="PITX"/>
    <s v="ETH COIN LONG"/>
  </r>
  <r>
    <x v="14"/>
    <x v="41"/>
    <x v="60"/>
    <n v="0.01"/>
    <n v="1.0990049999999999E-2"/>
    <n v="1.099005"/>
    <n v="0"/>
    <x v="3"/>
    <d v="2023-02-01T21:59:03"/>
    <n v="1"/>
    <x v="25"/>
    <n v="1"/>
    <n v="0.01"/>
    <n v="1.0990049999999999E-2"/>
    <n v="0"/>
    <x v="6"/>
    <s v="LONG"/>
    <x v="7"/>
    <n v="1.0990049999999999E-2"/>
    <n v="1.099005"/>
    <n v="0"/>
    <n v="0"/>
    <s v="PITX"/>
    <s v="EUR CASH LONG"/>
  </r>
  <r>
    <x v="14"/>
    <x v="41"/>
    <x v="177"/>
    <n v="0.01"/>
    <n v="1.2372650000000001E-2"/>
    <n v="1.2372650000000001"/>
    <n v="0"/>
    <x v="3"/>
    <d v="2023-02-01T21:59:03"/>
    <n v="1"/>
    <x v="136"/>
    <n v="1"/>
    <n v="0.01"/>
    <n v="1.2372650000000001E-2"/>
    <n v="0"/>
    <x v="5"/>
    <s v="LONG"/>
    <x v="6"/>
    <n v="1.2372650000000001E-2"/>
    <n v="1.2372650000000001"/>
    <n v="0"/>
    <n v="0"/>
    <s v="PITX"/>
    <s v="GBP COIN LONG"/>
  </r>
  <r>
    <x v="14"/>
    <x v="41"/>
    <x v="178"/>
    <n v="0.10983253"/>
    <n v="3.4025954485702097E-4"/>
    <n v="3.0979851311539598E-3"/>
    <n v="0"/>
    <x v="3"/>
    <d v="2023-02-01T21:59:03"/>
    <n v="1"/>
    <x v="137"/>
    <n v="1"/>
    <n v="0.10983253"/>
    <n v="3.4025954485702119E-4"/>
    <n v="0"/>
    <x v="5"/>
    <s v="LONG"/>
    <x v="6"/>
    <n v="3.4025954485702097E-4"/>
    <n v="3.0979851311539598E-3"/>
    <n v="0"/>
    <n v="0"/>
    <s v="PITX"/>
    <s v="TRY COIN LONG"/>
  </r>
  <r>
    <x v="14"/>
    <x v="41"/>
    <x v="85"/>
    <n v="6.5778299999999998E-3"/>
    <n v="6.5778299999999998E-3"/>
    <n v="1"/>
    <n v="0"/>
    <x v="3"/>
    <d v="2023-02-01T21:59:03"/>
    <n v="1"/>
    <x v="44"/>
    <n v="1"/>
    <n v="6.5778299999999998E-3"/>
    <n v="6.5778299999999998E-3"/>
    <n v="0"/>
    <x v="6"/>
    <s v="LONG"/>
    <x v="7"/>
    <n v="6.5778299999999998E-3"/>
    <n v="1"/>
    <n v="0"/>
    <n v="0"/>
    <s v="PITX"/>
    <s v="USD CASH LONG"/>
  </r>
  <r>
    <x v="14"/>
    <x v="41"/>
    <x v="77"/>
    <n v="9.9996000000000004E-4"/>
    <n v="1.0000578220562199E-3"/>
    <n v="1.0000978259692599"/>
    <n v="0"/>
    <x v="3"/>
    <d v="2023-02-01T21:59:03"/>
    <n v="1"/>
    <x v="38"/>
    <n v="1"/>
    <n v="9.9996000000000004E-4"/>
    <n v="1.0000578220562212E-3"/>
    <n v="0"/>
    <x v="5"/>
    <s v="LONG"/>
    <x v="6"/>
    <n v="1.0000578220562199E-3"/>
    <n v="1.0000978259692599"/>
    <n v="0"/>
    <n v="0"/>
    <s v="PITX"/>
    <s v="USDT COIN LONG"/>
  </r>
  <r>
    <x v="14"/>
    <x v="41"/>
    <x v="78"/>
    <n v="9.9999999999999995E-8"/>
    <n v="9.2276418191393298E-9"/>
    <n v="9.2276418191393303E-2"/>
    <n v="0"/>
    <x v="3"/>
    <d v="2023-02-01T21:59:03"/>
    <n v="1"/>
    <x v="39"/>
    <n v="1"/>
    <n v="9.9999999999999995E-8"/>
    <n v="9.2276418191393298E-9"/>
    <n v="0"/>
    <x v="5"/>
    <s v="LONG"/>
    <x v="6"/>
    <n v="9.2276418191393298E-9"/>
    <n v="9.2276418191393303E-2"/>
    <n v="0"/>
    <n v="0"/>
    <s v="PITX"/>
    <s v="XLM COIN LONG"/>
  </r>
  <r>
    <x v="15"/>
    <x v="42"/>
    <x v="179"/>
    <n v="3552880.5354093201"/>
    <n v="29643.2086511089"/>
    <n v="8.3434296075181203E-3"/>
    <n v="0"/>
    <x v="3"/>
    <d v="2023-02-02T00:00:00"/>
    <n v="1"/>
    <x v="138"/>
    <n v="1"/>
    <n v="3552880.5354093201"/>
    <n v="29643.208651108955"/>
    <n v="0"/>
    <x v="5"/>
    <s v="LONG"/>
    <x v="6"/>
    <n v="29643.2086511089"/>
    <n v="8.3434296075181203E-3"/>
    <n v="0"/>
    <n v="0"/>
    <s v="SHFT"/>
    <s v="SHFT COIN LONG"/>
  </r>
  <r>
    <x v="16"/>
    <x v="43"/>
    <x v="49"/>
    <n v="230.27350530999999"/>
    <n v="5462955.5972749097"/>
    <n v="23723.7696534846"/>
    <n v="0"/>
    <x v="3"/>
    <d v="2023-02-02T00:00:00"/>
    <n v="1"/>
    <x v="0"/>
    <n v="1"/>
    <n v="230.27350530999999"/>
    <n v="5462955.5972749023"/>
    <n v="0"/>
    <x v="5"/>
    <s v="LONG"/>
    <x v="6"/>
    <n v="5462955.5972749097"/>
    <n v="23723.7696534846"/>
    <n v="0"/>
    <n v="0"/>
    <s v="WOOX"/>
    <s v="BTC COIN LONG"/>
  </r>
  <r>
    <x v="16"/>
    <x v="43"/>
    <x v="59"/>
    <n v="2545.5731326700002"/>
    <n v="4179303.3705377802"/>
    <n v="1641.7926937161601"/>
    <n v="0"/>
    <x v="3"/>
    <d v="2023-02-02T00:00:00"/>
    <n v="1"/>
    <x v="1"/>
    <n v="1"/>
    <n v="2545.5731326700002"/>
    <n v="4179303.3705377639"/>
    <n v="0"/>
    <x v="5"/>
    <s v="LONG"/>
    <x v="6"/>
    <n v="4179303.3705377802"/>
    <n v="1641.7926937161601"/>
    <n v="0"/>
    <n v="0"/>
    <s v="WOOX"/>
    <s v="ETH COIN LONG"/>
  </r>
  <r>
    <x v="16"/>
    <x v="43"/>
    <x v="180"/>
    <n v="1644286.05309931"/>
    <n v="313513.56445876701"/>
    <n v="0.19066850556071199"/>
    <n v="0"/>
    <x v="3"/>
    <d v="2023-02-02T00:00:00"/>
    <n v="1"/>
    <x v="139"/>
    <n v="1"/>
    <n v="1644286.05309931"/>
    <n v="313513.56445876695"/>
    <n v="0"/>
    <x v="5"/>
    <s v="LONG"/>
    <x v="6"/>
    <n v="313513.56445876701"/>
    <n v="0.19066850556071199"/>
    <n v="0"/>
    <n v="0"/>
    <s v="WOOX"/>
    <s v="WOO COIN LONG"/>
  </r>
  <r>
    <x v="17"/>
    <x v="44"/>
    <x v="42"/>
    <n v="4.9807125799999996"/>
    <n v="439.64562845367601"/>
    <n v="88.269624354368204"/>
    <n v="0"/>
    <x v="3"/>
    <d v="2023-02-01T23:47:52"/>
    <n v="1"/>
    <x v="15"/>
    <n v="1"/>
    <n v="4.9807125799999996"/>
    <n v="439.64562845367607"/>
    <n v="0"/>
    <x v="5"/>
    <s v="LONG"/>
    <x v="6"/>
    <n v="439.64562845367601"/>
    <n v="88.269624354368204"/>
    <n v="0"/>
    <n v="0"/>
    <s v="FBLK"/>
    <s v="AAVE COIN LONG"/>
  </r>
  <r>
    <x v="17"/>
    <x v="44"/>
    <x v="43"/>
    <n v="59"/>
    <n v="23.437329583662699"/>
    <n v="0.397242874299367"/>
    <n v="0"/>
    <x v="3"/>
    <d v="2023-02-01T23:47:52"/>
    <n v="1"/>
    <x v="16"/>
    <n v="1"/>
    <n v="59"/>
    <n v="23.437329583662653"/>
    <n v="0"/>
    <x v="5"/>
    <s v="LONG"/>
    <x v="6"/>
    <n v="23.437329583662699"/>
    <n v="0.397242874299367"/>
    <n v="0"/>
    <n v="0"/>
    <s v="FBLK"/>
    <s v="ADA COIN LONG"/>
  </r>
  <r>
    <x v="17"/>
    <x v="44"/>
    <x v="44"/>
    <n v="116.66666600000001"/>
    <n v="29.287102213946898"/>
    <n v="0.25103230612544303"/>
    <n v="0"/>
    <x v="3"/>
    <d v="2023-02-01T23:47:52"/>
    <n v="1"/>
    <x v="17"/>
    <n v="1"/>
    <n v="116.66666600000001"/>
    <n v="29.287102213946817"/>
    <n v="0"/>
    <x v="5"/>
    <s v="LONG"/>
    <x v="6"/>
    <n v="29.287102213946898"/>
    <n v="0.25103230612544303"/>
    <n v="0"/>
    <n v="0"/>
    <s v="FBLK"/>
    <s v="ALGO COIN LONG"/>
  </r>
  <r>
    <x v="17"/>
    <x v="44"/>
    <x v="46"/>
    <n v="6.2959599999999998E-3"/>
    <n v="0.13199709537506399"/>
    <n v="20.9653643566771"/>
    <n v="0"/>
    <x v="3"/>
    <d v="2023-02-01T23:47:52"/>
    <n v="1"/>
    <x v="11"/>
    <n v="1"/>
    <n v="6.2959599999999998E-3"/>
    <n v="0.13199709537506474"/>
    <n v="0"/>
    <x v="5"/>
    <s v="LONG"/>
    <x v="6"/>
    <n v="0.13199709537506399"/>
    <n v="20.9653643566771"/>
    <n v="0"/>
    <n v="0"/>
    <s v="FBLK"/>
    <s v="AVAX COIN LONG"/>
  </r>
  <r>
    <x v="17"/>
    <x v="44"/>
    <x v="47"/>
    <n v="18675.811631879998"/>
    <n v="5068.6060290875002"/>
    <n v="0.27139950482448"/>
    <n v="0"/>
    <x v="3"/>
    <d v="2023-02-01T23:47:52"/>
    <n v="1"/>
    <x v="18"/>
    <n v="1"/>
    <n v="18675.811631879998"/>
    <n v="5068.6060290874957"/>
    <n v="0"/>
    <x v="5"/>
    <s v="LONG"/>
    <x v="6"/>
    <n v="5068.6060290875002"/>
    <n v="0.27139950482448"/>
    <n v="0"/>
    <n v="0"/>
    <s v="FBLK"/>
    <s v="BAT COIN LONG"/>
  </r>
  <r>
    <x v="17"/>
    <x v="44"/>
    <x v="83"/>
    <n v="1.7652E-4"/>
    <n v="5.6040262484110002E-2"/>
    <n v="317.47259508333298"/>
    <n v="0"/>
    <x v="3"/>
    <d v="2023-02-01T23:47:52"/>
    <n v="1"/>
    <x v="42"/>
    <n v="1"/>
    <n v="1.7652E-4"/>
    <n v="5.6040262484109933E-2"/>
    <n v="0"/>
    <x v="5"/>
    <s v="LONG"/>
    <x v="6"/>
    <n v="5.6040262484110002E-2"/>
    <n v="317.47259508333298"/>
    <n v="0"/>
    <n v="0"/>
    <s v="FBLK"/>
    <s v="BNB COIN LONG"/>
  </r>
  <r>
    <x v="17"/>
    <x v="44"/>
    <x v="49"/>
    <n v="105.20941641"/>
    <n v="2495963.9602883798"/>
    <n v="23723.7696534846"/>
    <n v="0"/>
    <x v="3"/>
    <d v="2023-02-01T23:47:52"/>
    <n v="1"/>
    <x v="0"/>
    <n v="1"/>
    <n v="105.20941641"/>
    <n v="2495963.9602883826"/>
    <n v="0"/>
    <x v="5"/>
    <s v="LONG"/>
    <x v="6"/>
    <n v="2495963.9602883798"/>
    <n v="23723.7696534846"/>
    <n v="0"/>
    <n v="0"/>
    <s v="FBLK"/>
    <s v="BTC COIN LONG"/>
  </r>
  <r>
    <x v="17"/>
    <x v="44"/>
    <x v="53"/>
    <n v="24.022343129999999"/>
    <n v="1512.6838577881299"/>
    <n v="62.969871406883598"/>
    <n v="0"/>
    <x v="3"/>
    <d v="2023-02-01T23:47:52"/>
    <n v="1"/>
    <x v="21"/>
    <n v="1"/>
    <n v="24.022343129999999"/>
    <n v="1512.6838577881335"/>
    <n v="0"/>
    <x v="5"/>
    <s v="LONG"/>
    <x v="6"/>
    <n v="1512.6838577881299"/>
    <n v="62.969871406883598"/>
    <n v="0"/>
    <n v="0"/>
    <s v="FBLK"/>
    <s v="DASH COIN LONG"/>
  </r>
  <r>
    <x v="17"/>
    <x v="44"/>
    <x v="55"/>
    <n v="27.861319609999999"/>
    <n v="180.15395309910201"/>
    <n v="6.4660954908410702"/>
    <n v="0"/>
    <x v="3"/>
    <d v="2023-02-01T23:47:52"/>
    <n v="1"/>
    <x v="23"/>
    <n v="1"/>
    <n v="27.861319609999999"/>
    <n v="180.15395309910261"/>
    <n v="0"/>
    <x v="5"/>
    <s v="LONG"/>
    <x v="6"/>
    <n v="180.15395309910201"/>
    <n v="6.4660954908410702"/>
    <n v="0"/>
    <n v="0"/>
    <s v="FBLK"/>
    <s v="DOT COIN LONG"/>
  </r>
  <r>
    <x v="17"/>
    <x v="44"/>
    <x v="56"/>
    <n v="12565.235635719901"/>
    <n v="5931.4110305204604"/>
    <n v="0.47204932740448302"/>
    <n v="0"/>
    <x v="3"/>
    <d v="2023-02-01T23:47:52"/>
    <n v="1"/>
    <x v="24"/>
    <n v="1"/>
    <n v="12565.235635719901"/>
    <n v="5931.4110305204204"/>
    <n v="0"/>
    <x v="5"/>
    <s v="LONG"/>
    <x v="6"/>
    <n v="5931.4110305204604"/>
    <n v="0.47204932740448302"/>
    <n v="0"/>
    <n v="0"/>
    <s v="FBLK"/>
    <s v="ENJ COIN LONG"/>
  </r>
  <r>
    <x v="17"/>
    <x v="44"/>
    <x v="57"/>
    <n v="46067.408100000001"/>
    <n v="49649.818058130099"/>
    <n v="1.0777645217276699"/>
    <n v="0"/>
    <x v="3"/>
    <d v="2023-02-01T23:47:52"/>
    <n v="1"/>
    <x v="4"/>
    <n v="1"/>
    <n v="46067.408100000001"/>
    <n v="49649.818058129888"/>
    <n v="0"/>
    <x v="5"/>
    <s v="LONG"/>
    <x v="6"/>
    <n v="49649.818058130099"/>
    <n v="1.0777645217276699"/>
    <n v="0"/>
    <n v="0"/>
    <s v="FBLK"/>
    <s v="EOS COIN LONG"/>
  </r>
  <r>
    <x v="17"/>
    <x v="44"/>
    <x v="58"/>
    <n v="5.8799999999999999E-5"/>
    <n v="1.31520979504235E-3"/>
    <n v="22.367513521128402"/>
    <n v="0"/>
    <x v="3"/>
    <d v="2023-02-01T23:47:52"/>
    <n v="1"/>
    <x v="5"/>
    <n v="1"/>
    <n v="5.8799999999999999E-5"/>
    <n v="1.31520979504235E-3"/>
    <n v="0"/>
    <x v="5"/>
    <s v="LONG"/>
    <x v="6"/>
    <n v="1.31520979504235E-3"/>
    <n v="22.367513521128402"/>
    <n v="0"/>
    <n v="0"/>
    <s v="FBLK"/>
    <s v="ETC COIN LONG"/>
  </r>
  <r>
    <x v="17"/>
    <x v="44"/>
    <x v="59"/>
    <n v="225.42596376"/>
    <n v="370102.70027509303"/>
    <n v="1641.7926937161601"/>
    <n v="0"/>
    <x v="3"/>
    <d v="2023-02-01T23:47:52"/>
    <n v="1"/>
    <x v="1"/>
    <n v="1"/>
    <n v="225.42596376"/>
    <n v="370102.70027509186"/>
    <n v="0"/>
    <x v="5"/>
    <s v="LONG"/>
    <x v="6"/>
    <n v="370102.70027509303"/>
    <n v="1641.7926937161601"/>
    <n v="0"/>
    <n v="0"/>
    <s v="FBLK"/>
    <s v="ETH COIN LONG"/>
  </r>
  <r>
    <x v="17"/>
    <x v="44"/>
    <x v="84"/>
    <n v="1268.1820227400001"/>
    <n v="4876.2838897455504"/>
    <n v="3.84509778746901"/>
    <n v="0"/>
    <x v="3"/>
    <d v="2023-02-01T23:47:52"/>
    <n v="1"/>
    <x v="43"/>
    <n v="1"/>
    <n v="1268.1820227400001"/>
    <n v="4876.2838897455476"/>
    <n v="0"/>
    <x v="5"/>
    <s v="LONG"/>
    <x v="6"/>
    <n v="4876.2838897455504"/>
    <n v="3.84509778746901"/>
    <n v="0"/>
    <n v="0"/>
    <s v="FBLK"/>
    <s v="ETHW COIN LONG"/>
  </r>
  <r>
    <x v="17"/>
    <x v="44"/>
    <x v="148"/>
    <n v="235746.127034"/>
    <n v="259364.20168719499"/>
    <n v="1.1001843591253899"/>
    <n v="0"/>
    <x v="3"/>
    <d v="2023-02-01T23:47:52"/>
    <n v="1"/>
    <x v="107"/>
    <n v="1"/>
    <n v="235746.127034"/>
    <n v="259364.20168719406"/>
    <n v="0"/>
    <x v="5"/>
    <s v="LONG"/>
    <x v="6"/>
    <n v="259364.20168719499"/>
    <n v="1.1001843591253899"/>
    <n v="0"/>
    <n v="0"/>
    <s v="FBLK"/>
    <s v="EUROC COIN LONG"/>
  </r>
  <r>
    <x v="17"/>
    <x v="44"/>
    <x v="62"/>
    <n v="4549.2025536299998"/>
    <n v="2621.83254168846"/>
    <n v="0.57632794116770902"/>
    <n v="0"/>
    <x v="3"/>
    <d v="2023-02-01T23:47:52"/>
    <n v="1"/>
    <x v="27"/>
    <n v="1"/>
    <n v="4549.2025536299998"/>
    <n v="2621.8325416884622"/>
    <n v="0"/>
    <x v="5"/>
    <s v="LONG"/>
    <x v="6"/>
    <n v="2621.83254168846"/>
    <n v="0.57632794116770902"/>
    <n v="0"/>
    <n v="0"/>
    <s v="FBLK"/>
    <s v="FTM COIN LONG"/>
  </r>
  <r>
    <x v="17"/>
    <x v="44"/>
    <x v="149"/>
    <n v="2.53888889"/>
    <n v="4.9023836469021402"/>
    <n v="1.9309169716765899"/>
    <n v="0"/>
    <x v="3"/>
    <d v="2023-02-01T23:47:52"/>
    <n v="1"/>
    <x v="108"/>
    <n v="1"/>
    <n v="2.53888889"/>
    <n v="4.9023836469021385"/>
    <n v="0"/>
    <x v="5"/>
    <s v="LONG"/>
    <x v="6"/>
    <n v="4.9023836469021402"/>
    <n v="1.9309169716765899"/>
    <n v="0"/>
    <n v="0"/>
    <s v="FBLK"/>
    <s v="FTT COIN LONG"/>
  </r>
  <r>
    <x v="17"/>
    <x v="44"/>
    <x v="63"/>
    <n v="4172.2821614699997"/>
    <n v="388.557454439656"/>
    <n v="9.3128278338384801E-2"/>
    <n v="0"/>
    <x v="3"/>
    <d v="2023-02-01T23:47:52"/>
    <n v="1"/>
    <x v="28"/>
    <n v="1"/>
    <n v="4172.2821614699997"/>
    <n v="388.55745443965588"/>
    <n v="0"/>
    <x v="5"/>
    <s v="LONG"/>
    <x v="6"/>
    <n v="388.557454439656"/>
    <n v="9.3128278338384801E-2"/>
    <n v="0"/>
    <n v="0"/>
    <s v="FBLK"/>
    <s v="GRT COIN LONG"/>
  </r>
  <r>
    <x v="17"/>
    <x v="44"/>
    <x v="64"/>
    <n v="43431.008708870002"/>
    <n v="3027.2403716757299"/>
    <n v="6.9702280966305902E-2"/>
    <n v="0"/>
    <x v="3"/>
    <d v="2023-02-01T23:47:52"/>
    <n v="1"/>
    <x v="29"/>
    <n v="1"/>
    <n v="43431.008708870002"/>
    <n v="3027.2403716757353"/>
    <n v="0"/>
    <x v="5"/>
    <s v="LONG"/>
    <x v="6"/>
    <n v="3027.2403716757299"/>
    <n v="6.9702280966305902E-2"/>
    <n v="0"/>
    <n v="0"/>
    <s v="FBLK"/>
    <s v="HBAR COIN LONG"/>
  </r>
  <r>
    <x v="17"/>
    <x v="44"/>
    <x v="156"/>
    <n v="9.2269799999999992E-3"/>
    <n v="0.337028736754032"/>
    <n v="36.5264405855471"/>
    <n v="0"/>
    <x v="3"/>
    <d v="2023-02-01T23:47:52"/>
    <n v="1"/>
    <x v="115"/>
    <n v="1"/>
    <n v="9.2269799999999992E-3"/>
    <n v="0.33702873675403133"/>
    <n v="0"/>
    <x v="5"/>
    <s v="LONG"/>
    <x v="6"/>
    <n v="0.337028736754032"/>
    <n v="36.5264405855471"/>
    <n v="0"/>
    <n v="0"/>
    <s v="FBLK"/>
    <s v="KSM COIN LONG"/>
  </r>
  <r>
    <x v="17"/>
    <x v="44"/>
    <x v="65"/>
    <n v="23.333333329999999"/>
    <n v="168.387903505243"/>
    <n v="7.2166244369699699"/>
    <n v="0"/>
    <x v="3"/>
    <d v="2023-02-01T23:47:52"/>
    <n v="1"/>
    <x v="13"/>
    <n v="1"/>
    <n v="23.333333329999999"/>
    <n v="168.38790350524388"/>
    <n v="0"/>
    <x v="5"/>
    <s v="LONG"/>
    <x v="6"/>
    <n v="168.387903505243"/>
    <n v="7.2166244369699699"/>
    <n v="0"/>
    <n v="0"/>
    <s v="FBLK"/>
    <s v="LINK COIN LONG"/>
  </r>
  <r>
    <x v="17"/>
    <x v="44"/>
    <x v="67"/>
    <n v="0.76852028999999999"/>
    <n v="0.61623569441600701"/>
    <n v="0.80184700707902801"/>
    <n v="0"/>
    <x v="3"/>
    <d v="2023-02-01T23:47:52"/>
    <n v="1"/>
    <x v="30"/>
    <n v="1"/>
    <n v="0.76852028999999999"/>
    <n v="0.61623569441600667"/>
    <n v="0"/>
    <x v="5"/>
    <s v="LONG"/>
    <x v="6"/>
    <n v="0.61623569441600701"/>
    <n v="0.80184700707902801"/>
    <n v="0"/>
    <n v="0"/>
    <s v="FBLK"/>
    <s v="MANA COIN LONG"/>
  </r>
  <r>
    <x v="17"/>
    <x v="44"/>
    <x v="68"/>
    <n v="5309.6083114499997"/>
    <n v="6344.8087871792504"/>
    <n v="1.1949673902492699"/>
    <n v="0"/>
    <x v="3"/>
    <d v="2023-02-01T23:47:52"/>
    <n v="1"/>
    <x v="31"/>
    <n v="1"/>
    <n v="5309.6083114499997"/>
    <n v="6344.8087871792386"/>
    <n v="0"/>
    <x v="5"/>
    <s v="LONG"/>
    <x v="6"/>
    <n v="6344.8087871792504"/>
    <n v="1.1949673902492699"/>
    <n v="0"/>
    <n v="0"/>
    <s v="FBLK"/>
    <s v="MATIC COIN LONG"/>
  </r>
  <r>
    <x v="17"/>
    <x v="44"/>
    <x v="70"/>
    <n v="478.42099999999999"/>
    <n v="696.52467350500297"/>
    <n v="1.4558823160041101"/>
    <n v="0"/>
    <x v="3"/>
    <d v="2023-02-01T23:47:52"/>
    <n v="1"/>
    <x v="8"/>
    <n v="1"/>
    <n v="478.42099999999999"/>
    <n v="696.5246735050024"/>
    <n v="0"/>
    <x v="5"/>
    <s v="LONG"/>
    <x v="6"/>
    <n v="696.52467350500297"/>
    <n v="1.4558823160041101"/>
    <n v="0"/>
    <n v="0"/>
    <s v="FBLK"/>
    <s v="OMG COIN LONG"/>
  </r>
  <r>
    <x v="17"/>
    <x v="44"/>
    <x v="71"/>
    <n v="637715.31955742999"/>
    <n v="63156.831857677702"/>
    <n v="9.9036090118562806E-2"/>
    <n v="0"/>
    <x v="3"/>
    <d v="2023-02-01T23:47:52"/>
    <n v="1"/>
    <x v="32"/>
    <n v="1"/>
    <n v="637715.31955742999"/>
    <n v="63156.831857677716"/>
    <n v="0"/>
    <x v="5"/>
    <s v="LONG"/>
    <x v="6"/>
    <n v="63156.831857677702"/>
    <n v="9.9036090118562806E-2"/>
    <n v="0"/>
    <n v="0"/>
    <s v="FBLK"/>
    <s v="OXT COIN LONG"/>
  </r>
  <r>
    <x v="17"/>
    <x v="44"/>
    <x v="72"/>
    <n v="502292149.83496702"/>
    <n v="6019.7688683301803"/>
    <n v="1.1984596753718E-5"/>
    <n v="0"/>
    <x v="3"/>
    <d v="2023-02-01T23:47:52"/>
    <n v="1"/>
    <x v="33"/>
    <n v="1"/>
    <n v="502292149.83496702"/>
    <n v="6019.7688683301812"/>
    <n v="0"/>
    <x v="5"/>
    <s v="LONG"/>
    <x v="6"/>
    <n v="6019.7688683301803"/>
    <n v="1.1984596753718E-5"/>
    <n v="0"/>
    <n v="0"/>
    <s v="FBLK"/>
    <s v="SHIB COIN LONG"/>
  </r>
  <r>
    <x v="17"/>
    <x v="44"/>
    <x v="73"/>
    <n v="30.23117474"/>
    <n v="755.57858901055499"/>
    <n v="24.9933585283677"/>
    <n v="0"/>
    <x v="3"/>
    <d v="2023-02-01T23:47:52"/>
    <n v="1"/>
    <x v="34"/>
    <n v="1"/>
    <n v="30.23117474"/>
    <n v="755.57858901055317"/>
    <n v="0"/>
    <x v="5"/>
    <s v="LONG"/>
    <x v="6"/>
    <n v="755.57858901055499"/>
    <n v="24.9933585283677"/>
    <n v="0"/>
    <n v="0"/>
    <s v="FBLK"/>
    <s v="SOL COIN LONG"/>
  </r>
  <r>
    <x v="17"/>
    <x v="44"/>
    <x v="74"/>
    <n v="1074.51510798"/>
    <n v="1401.49723318274"/>
    <n v="1.3043066800777201"/>
    <n v="0"/>
    <x v="3"/>
    <d v="2023-02-01T23:47:52"/>
    <n v="1"/>
    <x v="35"/>
    <n v="1"/>
    <n v="1074.51510798"/>
    <n v="1401.4972331827469"/>
    <n v="0"/>
    <x v="5"/>
    <s v="LONG"/>
    <x v="6"/>
    <n v="1401.49723318274"/>
    <n v="1.3043066800777201"/>
    <n v="0"/>
    <n v="0"/>
    <s v="FBLK"/>
    <s v="SUSHI COIN LONG"/>
  </r>
  <r>
    <x v="17"/>
    <x v="44"/>
    <x v="76"/>
    <n v="1795.5197447099999"/>
    <n v="12232.428663207"/>
    <n v="6.8127508479071297"/>
    <n v="0"/>
    <x v="3"/>
    <d v="2023-02-01T23:47:52"/>
    <n v="1"/>
    <x v="37"/>
    <n v="1"/>
    <n v="1795.5197447099999"/>
    <n v="12232.428663207045"/>
    <n v="0"/>
    <x v="5"/>
    <s v="LONG"/>
    <x v="6"/>
    <n v="12232.428663207"/>
    <n v="6.8127508479071297"/>
    <n v="0"/>
    <n v="0"/>
    <s v="FBLK"/>
    <s v="UNI COIN LONG"/>
  </r>
  <r>
    <x v="17"/>
    <x v="44"/>
    <x v="89"/>
    <n v="1909653.545619"/>
    <n v="1909939.4640722701"/>
    <n v="1.0001497226834299"/>
    <n v="0"/>
    <x v="3"/>
    <d v="2023-02-01T23:47:52"/>
    <n v="1"/>
    <x v="48"/>
    <n v="1"/>
    <n v="1909653.545619"/>
    <n v="1909939.4640722715"/>
    <n v="0"/>
    <x v="5"/>
    <s v="LONG"/>
    <x v="6"/>
    <n v="1909939.4640722701"/>
    <n v="1.0001497226834299"/>
    <n v="0"/>
    <n v="0"/>
    <s v="FBLK"/>
    <s v="USDC COIN LONG"/>
  </r>
  <r>
    <x v="17"/>
    <x v="44"/>
    <x v="77"/>
    <n v="96.45"/>
    <n v="96.459435314735302"/>
    <n v="1.0000978259692599"/>
    <n v="0"/>
    <x v="3"/>
    <d v="2023-02-01T23:47:52"/>
    <n v="1"/>
    <x v="38"/>
    <n v="1"/>
    <n v="96.45"/>
    <n v="96.459435314735117"/>
    <n v="0"/>
    <x v="5"/>
    <s v="LONG"/>
    <x v="6"/>
    <n v="96.459435314735302"/>
    <n v="1.0000978259692599"/>
    <n v="0"/>
    <n v="0"/>
    <s v="FBLK"/>
    <s v="USDT COIN LONG"/>
  </r>
  <r>
    <x v="17"/>
    <x v="44"/>
    <x v="78"/>
    <n v="7753.8623047999999"/>
    <n v="715.49864063620601"/>
    <n v="9.2276418191393303E-2"/>
    <n v="0"/>
    <x v="3"/>
    <d v="2023-02-01T23:47:52"/>
    <n v="1"/>
    <x v="39"/>
    <n v="1"/>
    <n v="7753.8623047999999"/>
    <n v="715.49864063620555"/>
    <n v="0"/>
    <x v="5"/>
    <s v="LONG"/>
    <x v="6"/>
    <n v="715.49864063620601"/>
    <n v="9.2276418191393303E-2"/>
    <n v="0"/>
    <n v="0"/>
    <s v="FBLK"/>
    <s v="XLM COIN LONG"/>
  </r>
  <r>
    <x v="17"/>
    <x v="44"/>
    <x v="79"/>
    <n v="283.58991600000002"/>
    <n v="117.375554687258"/>
    <n v="0.41389184898682302"/>
    <n v="0"/>
    <x v="3"/>
    <d v="2023-02-01T23:47:52"/>
    <n v="1"/>
    <x v="40"/>
    <n v="1"/>
    <n v="283.58991600000002"/>
    <n v="117.37555468725783"/>
    <n v="0"/>
    <x v="5"/>
    <s v="LONG"/>
    <x v="6"/>
    <n v="117.375554687258"/>
    <n v="0.41389184898682302"/>
    <n v="0"/>
    <n v="0"/>
    <s v="FBLK"/>
    <s v="XRP COIN LONG"/>
  </r>
  <r>
    <x v="17"/>
    <x v="44"/>
    <x v="80"/>
    <n v="2212.6419660000001"/>
    <n v="2424.1124815521898"/>
    <n v="1.09557376150398"/>
    <n v="0"/>
    <x v="3"/>
    <d v="2023-02-01T23:47:52"/>
    <n v="1"/>
    <x v="41"/>
    <n v="1"/>
    <n v="2212.6419660000001"/>
    <n v="2424.1124815521816"/>
    <n v="0"/>
    <x v="5"/>
    <s v="LONG"/>
    <x v="6"/>
    <n v="2424.1124815521898"/>
    <n v="1.09557376150398"/>
    <n v="0"/>
    <n v="0"/>
    <s v="FBLK"/>
    <s v="XTZ COIN LONG"/>
  </r>
  <r>
    <x v="17"/>
    <x v="44"/>
    <x v="81"/>
    <n v="0.27839324999999998"/>
    <n v="2083.0275845316901"/>
    <n v="7482.3207262808701"/>
    <n v="0"/>
    <x v="3"/>
    <d v="2023-02-01T23:47:52"/>
    <n v="1"/>
    <x v="9"/>
    <n v="1"/>
    <n v="0.27839324999999998"/>
    <n v="2083.0275845316919"/>
    <n v="0"/>
    <x v="5"/>
    <s v="LONG"/>
    <x v="6"/>
    <n v="2083.0275845316901"/>
    <n v="7482.3207262808701"/>
    <n v="0"/>
    <n v="0"/>
    <s v="FBLK"/>
    <s v="YFI COIN LONG"/>
  </r>
  <r>
    <x v="0"/>
    <x v="45"/>
    <x v="42"/>
    <n v="-1285.2"/>
    <n v="-113444.121220234"/>
    <n v="88.269624354368204"/>
    <n v="0"/>
    <x v="5"/>
    <d v="2023-02-02T00:00:00"/>
    <n v="1"/>
    <x v="15"/>
    <n v="1"/>
    <n v="-1285.2"/>
    <n v="-113444.12122023402"/>
    <n v="0"/>
    <x v="5"/>
    <s v="SHORT"/>
    <x v="8"/>
    <n v="-113444.121220234"/>
    <n v="88.269624354368204"/>
    <n v="0"/>
    <n v="0"/>
    <s v="BINE"/>
    <s v="AAVE COIN SHORT"/>
  </r>
  <r>
    <x v="0"/>
    <x v="45"/>
    <x v="43"/>
    <n v="-450000"/>
    <n v="-178759.29343471499"/>
    <n v="0.397242874299367"/>
    <n v="0"/>
    <x v="5"/>
    <d v="2023-02-02T00:00:00"/>
    <n v="1"/>
    <x v="16"/>
    <n v="1"/>
    <n v="-450000"/>
    <n v="-178759.29343471516"/>
    <n v="0"/>
    <x v="5"/>
    <s v="SHORT"/>
    <x v="8"/>
    <n v="-178759.29343471499"/>
    <n v="0.397242874299367"/>
    <n v="0"/>
    <n v="0"/>
    <s v="BINE"/>
    <s v="ADA COIN SHORT"/>
  </r>
  <r>
    <x v="0"/>
    <x v="45"/>
    <x v="44"/>
    <n v="-244800"/>
    <n v="-61452.708539508603"/>
    <n v="0.25103230612544303"/>
    <n v="0"/>
    <x v="5"/>
    <d v="2023-02-02T00:00:00"/>
    <n v="1"/>
    <x v="17"/>
    <n v="1"/>
    <n v="-244800"/>
    <n v="-61452.70853950845"/>
    <n v="0"/>
    <x v="5"/>
    <s v="SHORT"/>
    <x v="8"/>
    <n v="-61452.708539508603"/>
    <n v="0.25103230612544303"/>
    <n v="0"/>
    <n v="0"/>
    <s v="BINE"/>
    <s v="ALGO COIN SHORT"/>
  </r>
  <r>
    <x v="0"/>
    <x v="45"/>
    <x v="46"/>
    <n v="-6000"/>
    <n v="-125792.186140062"/>
    <n v="20.9653643566771"/>
    <n v="0"/>
    <x v="5"/>
    <d v="2023-02-02T00:00:00"/>
    <n v="1"/>
    <x v="11"/>
    <n v="1"/>
    <n v="-6000"/>
    <n v="-125792.18614006259"/>
    <n v="0"/>
    <x v="5"/>
    <s v="SHORT"/>
    <x v="8"/>
    <n v="-125792.186140062"/>
    <n v="20.9653643566771"/>
    <n v="0"/>
    <n v="0"/>
    <s v="BINE"/>
    <s v="AVAX COIN SHORT"/>
  </r>
  <r>
    <x v="0"/>
    <x v="45"/>
    <x v="47"/>
    <n v="-200000"/>
    <n v="-54279.9009648961"/>
    <n v="0.27139950482448"/>
    <n v="0"/>
    <x v="5"/>
    <d v="2023-02-02T00:00:00"/>
    <n v="1"/>
    <x v="18"/>
    <n v="1"/>
    <n v="-200000"/>
    <n v="-54279.900964895998"/>
    <n v="0"/>
    <x v="5"/>
    <s v="SHORT"/>
    <x v="8"/>
    <n v="-54279.9009648961"/>
    <n v="0.27139950482448"/>
    <n v="0"/>
    <n v="0"/>
    <s v="BINE"/>
    <s v="BAT COIN SHORT"/>
  </r>
  <r>
    <x v="0"/>
    <x v="45"/>
    <x v="48"/>
    <n v="-90"/>
    <n v="-12266.2594462418"/>
    <n v="136.29177162490899"/>
    <n v="0"/>
    <x v="5"/>
    <d v="2023-02-02T00:00:00"/>
    <n v="1"/>
    <x v="3"/>
    <n v="1"/>
    <n v="-90"/>
    <n v="-12266.259446241809"/>
    <n v="0"/>
    <x v="5"/>
    <s v="SHORT"/>
    <x v="8"/>
    <n v="-12266.2594462418"/>
    <n v="136.29177162490899"/>
    <n v="0"/>
    <n v="0"/>
    <s v="BINE"/>
    <s v="BCH COIN SHORT"/>
  </r>
  <r>
    <x v="0"/>
    <x v="45"/>
    <x v="50"/>
    <n v="-26317551.3978105"/>
    <n v="-26322968.121202201"/>
    <n v="1.0002058217084799"/>
    <n v="0"/>
    <x v="5"/>
    <d v="2023-02-02T00:00:00"/>
    <n v="1"/>
    <x v="19"/>
    <n v="1"/>
    <n v="-26317551.3978105"/>
    <n v="-26322968.121202204"/>
    <n v="0"/>
    <x v="5"/>
    <s v="SHORT"/>
    <x v="8"/>
    <n v="-26322968.121202201"/>
    <n v="1.0002058217084799"/>
    <n v="0"/>
    <n v="0"/>
    <s v="BINE"/>
    <s v="BUSD COIN SHORT"/>
  </r>
  <r>
    <x v="0"/>
    <x v="45"/>
    <x v="51"/>
    <n v="-2300"/>
    <n v="-127788.521035556"/>
    <n v="55.560226537198503"/>
    <n v="0"/>
    <x v="5"/>
    <d v="2023-02-02T00:00:00"/>
    <n v="1"/>
    <x v="12"/>
    <n v="1"/>
    <n v="-2300"/>
    <n v="-127788.52103555655"/>
    <n v="0"/>
    <x v="5"/>
    <s v="SHORT"/>
    <x v="8"/>
    <n v="-127788.521035556"/>
    <n v="55.560226537198503"/>
    <n v="0"/>
    <n v="0"/>
    <s v="BINE"/>
    <s v="COMP COIN SHORT"/>
  </r>
  <r>
    <x v="0"/>
    <x v="45"/>
    <x v="53"/>
    <n v="-1000"/>
    <n v="-62969.871406883598"/>
    <n v="62.969871406883598"/>
    <n v="0"/>
    <x v="5"/>
    <d v="2023-02-02T00:00:00"/>
    <n v="1"/>
    <x v="21"/>
    <n v="1"/>
    <n v="-1000"/>
    <n v="-62969.871406883598"/>
    <n v="0"/>
    <x v="5"/>
    <s v="SHORT"/>
    <x v="8"/>
    <n v="-62969.871406883598"/>
    <n v="62.969871406883598"/>
    <n v="0"/>
    <n v="0"/>
    <s v="BINE"/>
    <s v="DASH COIN SHORT"/>
  </r>
  <r>
    <x v="0"/>
    <x v="45"/>
    <x v="54"/>
    <n v="-1100000"/>
    <n v="-103588.015248967"/>
    <n v="9.41709229536071E-2"/>
    <n v="0"/>
    <x v="5"/>
    <d v="2023-02-02T00:00:00"/>
    <n v="1"/>
    <x v="22"/>
    <n v="1"/>
    <n v="-1100000"/>
    <n v="-103588.01524896781"/>
    <n v="0"/>
    <x v="5"/>
    <s v="SHORT"/>
    <x v="8"/>
    <n v="-103588.015248967"/>
    <n v="9.41709229536071E-2"/>
    <n v="0"/>
    <n v="0"/>
    <s v="BINE"/>
    <s v="DOGE COIN SHORT"/>
  </r>
  <r>
    <x v="0"/>
    <x v="45"/>
    <x v="55"/>
    <n v="-15000"/>
    <n v="-96991.432362616004"/>
    <n v="6.4660954908410604"/>
    <n v="0"/>
    <x v="5"/>
    <d v="2023-02-02T00:00:00"/>
    <n v="1"/>
    <x v="23"/>
    <n v="1"/>
    <n v="-15000"/>
    <n v="-96991.432362615902"/>
    <n v="0"/>
    <x v="5"/>
    <s v="SHORT"/>
    <x v="8"/>
    <n v="-96991.432362616004"/>
    <n v="6.4660954908410604"/>
    <n v="0"/>
    <n v="0"/>
    <s v="BINE"/>
    <s v="DOT COIN SHORT"/>
  </r>
  <r>
    <x v="0"/>
    <x v="45"/>
    <x v="56"/>
    <n v="-60000"/>
    <n v="-28322.9596442689"/>
    <n v="0.47204932740448302"/>
    <n v="0"/>
    <x v="5"/>
    <d v="2023-02-02T00:00:00"/>
    <n v="1"/>
    <x v="24"/>
    <n v="1"/>
    <n v="-60000"/>
    <n v="-28322.95964426898"/>
    <n v="0"/>
    <x v="5"/>
    <s v="SHORT"/>
    <x v="8"/>
    <n v="-28322.9596442689"/>
    <n v="0.47204932740448302"/>
    <n v="0"/>
    <n v="0"/>
    <s v="BINE"/>
    <s v="ENJ COIN SHORT"/>
  </r>
  <r>
    <x v="0"/>
    <x v="45"/>
    <x v="57"/>
    <n v="-41313"/>
    <n v="-44525.685686135403"/>
    <n v="1.0777645217276699"/>
    <n v="0"/>
    <x v="5"/>
    <d v="2023-02-02T00:00:00"/>
    <n v="1"/>
    <x v="4"/>
    <n v="1"/>
    <n v="-41313"/>
    <n v="-44525.685686135228"/>
    <n v="0"/>
    <x v="5"/>
    <s v="SHORT"/>
    <x v="8"/>
    <n v="-44525.685686135403"/>
    <n v="1.0777645217276699"/>
    <n v="0"/>
    <n v="0"/>
    <s v="BINE"/>
    <s v="EOS COIN SHORT"/>
  </r>
  <r>
    <x v="0"/>
    <x v="45"/>
    <x v="62"/>
    <n v="-300000"/>
    <n v="-172898.38235031199"/>
    <n v="0.57632794116770902"/>
    <n v="0"/>
    <x v="5"/>
    <d v="2023-02-02T00:00:00"/>
    <n v="1"/>
    <x v="27"/>
    <n v="1"/>
    <n v="-300000"/>
    <n v="-172898.38235031272"/>
    <n v="0"/>
    <x v="5"/>
    <s v="SHORT"/>
    <x v="8"/>
    <n v="-172898.38235031199"/>
    <n v="0.57632794116770902"/>
    <n v="0"/>
    <n v="0"/>
    <s v="BINE"/>
    <s v="FTM COIN SHORT"/>
  </r>
  <r>
    <x v="0"/>
    <x v="45"/>
    <x v="63"/>
    <n v="-240000"/>
    <n v="-22350.7868012123"/>
    <n v="9.3128278338384801E-2"/>
    <n v="0"/>
    <x v="5"/>
    <d v="2023-02-02T00:00:00"/>
    <n v="1"/>
    <x v="28"/>
    <n v="1"/>
    <n v="-240000"/>
    <n v="-22350.786801212351"/>
    <n v="0"/>
    <x v="5"/>
    <s v="SHORT"/>
    <x v="8"/>
    <n v="-22350.7868012123"/>
    <n v="9.3128278338384801E-2"/>
    <n v="0"/>
    <n v="0"/>
    <s v="BINE"/>
    <s v="GRT COIN SHORT"/>
  </r>
  <r>
    <x v="0"/>
    <x v="45"/>
    <x v="64"/>
    <n v="-628800"/>
    <n v="-43828.7942716131"/>
    <n v="6.9702280966305902E-2"/>
    <n v="0"/>
    <x v="5"/>
    <d v="2023-02-02T00:00:00"/>
    <n v="1"/>
    <x v="29"/>
    <n v="1"/>
    <n v="-628800"/>
    <n v="-43828.794271613151"/>
    <n v="0"/>
    <x v="5"/>
    <s v="SHORT"/>
    <x v="8"/>
    <n v="-43828.7942716131"/>
    <n v="6.9702280966305902E-2"/>
    <n v="0"/>
    <n v="0"/>
    <s v="BINE"/>
    <s v="HBAR COIN SHORT"/>
  </r>
  <r>
    <x v="0"/>
    <x v="45"/>
    <x v="65"/>
    <n v="-21485.08"/>
    <n v="-155049.75335825401"/>
    <n v="7.2166244369699699"/>
    <n v="0"/>
    <x v="5"/>
    <d v="2023-02-02T00:00:00"/>
    <n v="1"/>
    <x v="13"/>
    <n v="1"/>
    <n v="-21485.08"/>
    <n v="-155049.75335825476"/>
    <n v="0"/>
    <x v="5"/>
    <s v="SHORT"/>
    <x v="8"/>
    <n v="-155049.75335825401"/>
    <n v="7.2166244369699699"/>
    <n v="0"/>
    <n v="0"/>
    <s v="BINE"/>
    <s v="LINK COIN SHORT"/>
  </r>
  <r>
    <x v="0"/>
    <x v="45"/>
    <x v="66"/>
    <n v="-1574.172"/>
    <n v="-158115.54859595399"/>
    <n v="100.443629156124"/>
    <n v="0"/>
    <x v="5"/>
    <d v="2023-02-02T00:00:00"/>
    <n v="1"/>
    <x v="6"/>
    <n v="1"/>
    <n v="-1574.172"/>
    <n v="-158115.54859595402"/>
    <n v="0"/>
    <x v="5"/>
    <s v="SHORT"/>
    <x v="8"/>
    <n v="-158115.54859595399"/>
    <n v="100.443629156124"/>
    <n v="0"/>
    <n v="0"/>
    <s v="BINE"/>
    <s v="LTC COIN SHORT"/>
  </r>
  <r>
    <x v="0"/>
    <x v="45"/>
    <x v="67"/>
    <n v="-90000"/>
    <n v="-72166.230637112501"/>
    <n v="0.80184700707902801"/>
    <n v="0"/>
    <x v="5"/>
    <d v="2023-02-02T00:00:00"/>
    <n v="1"/>
    <x v="30"/>
    <n v="1"/>
    <n v="-90000"/>
    <n v="-72166.230637112516"/>
    <n v="0"/>
    <x v="5"/>
    <s v="SHORT"/>
    <x v="8"/>
    <n v="-72166.230637112501"/>
    <n v="0.80184700707902801"/>
    <n v="0"/>
    <n v="0"/>
    <s v="BINE"/>
    <s v="MANA COIN SHORT"/>
  </r>
  <r>
    <x v="0"/>
    <x v="45"/>
    <x v="68"/>
    <n v="-100000"/>
    <n v="-119496.739024927"/>
    <n v="1.1949673902492699"/>
    <n v="0"/>
    <x v="5"/>
    <d v="2023-02-02T00:00:00"/>
    <n v="1"/>
    <x v="31"/>
    <n v="1"/>
    <n v="-100000"/>
    <n v="-119496.739024927"/>
    <n v="0"/>
    <x v="5"/>
    <s v="SHORT"/>
    <x v="8"/>
    <n v="-119496.739024927"/>
    <n v="1.1949673902492699"/>
    <n v="0"/>
    <n v="0"/>
    <s v="BINE"/>
    <s v="MATIC COIN SHORT"/>
  </r>
  <r>
    <x v="0"/>
    <x v="45"/>
    <x v="69"/>
    <n v="-14"/>
    <n v="-9362.44769458665"/>
    <n v="668.74626389904597"/>
    <n v="0"/>
    <x v="5"/>
    <d v="2023-02-02T00:00:00"/>
    <n v="1"/>
    <x v="7"/>
    <n v="1"/>
    <n v="-14"/>
    <n v="-9362.4476945866445"/>
    <n v="0"/>
    <x v="5"/>
    <s v="SHORT"/>
    <x v="8"/>
    <n v="-9362.44769458665"/>
    <n v="668.74626389904597"/>
    <n v="0"/>
    <n v="0"/>
    <s v="BINE"/>
    <s v="MKR COIN SHORT"/>
  </r>
  <r>
    <x v="0"/>
    <x v="45"/>
    <x v="72"/>
    <n v="-6000000000"/>
    <n v="-71907.580522307995"/>
    <n v="1.19845967537179E-5"/>
    <n v="0"/>
    <x v="5"/>
    <d v="2023-02-02T00:00:00"/>
    <n v="1"/>
    <x v="33"/>
    <n v="1"/>
    <n v="-6000000000"/>
    <n v="-71907.580522307995"/>
    <n v="0"/>
    <x v="5"/>
    <s v="SHORT"/>
    <x v="8"/>
    <n v="-71907.580522307995"/>
    <n v="1.19845967537179E-5"/>
    <n v="0"/>
    <n v="0"/>
    <s v="BINE"/>
    <s v="SHIB COIN SHORT"/>
  </r>
  <r>
    <x v="0"/>
    <x v="45"/>
    <x v="73"/>
    <n v="-8500"/>
    <n v="-212443.547491126"/>
    <n v="24.9933585283677"/>
    <n v="0"/>
    <x v="5"/>
    <d v="2023-02-02T00:00:00"/>
    <n v="1"/>
    <x v="34"/>
    <n v="1"/>
    <n v="-8500"/>
    <n v="-212443.54749112544"/>
    <n v="0"/>
    <x v="5"/>
    <s v="SHORT"/>
    <x v="8"/>
    <n v="-212443.547491126"/>
    <n v="24.9933585283677"/>
    <n v="0"/>
    <n v="0"/>
    <s v="BINE"/>
    <s v="SOL COIN SHORT"/>
  </r>
  <r>
    <x v="0"/>
    <x v="45"/>
    <x v="74"/>
    <n v="-43200"/>
    <n v="-56346.048579357499"/>
    <n v="1.3043066800777201"/>
    <n v="0"/>
    <x v="5"/>
    <d v="2023-02-02T00:00:00"/>
    <n v="1"/>
    <x v="35"/>
    <n v="1"/>
    <n v="-43200"/>
    <n v="-56346.048579357506"/>
    <n v="0"/>
    <x v="5"/>
    <s v="SHORT"/>
    <x v="8"/>
    <n v="-56346.048579357499"/>
    <n v="1.3043066800777201"/>
    <n v="0"/>
    <n v="0"/>
    <s v="BINE"/>
    <s v="SUSHI COIN SHORT"/>
  </r>
  <r>
    <x v="0"/>
    <x v="45"/>
    <x v="76"/>
    <n v="-12000"/>
    <n v="-81753.010174885494"/>
    <n v="6.8127508479071297"/>
    <n v="0"/>
    <x v="5"/>
    <d v="2023-02-02T00:00:00"/>
    <n v="1"/>
    <x v="37"/>
    <n v="1"/>
    <n v="-12000"/>
    <n v="-81753.010174885552"/>
    <n v="0"/>
    <x v="5"/>
    <s v="SHORT"/>
    <x v="8"/>
    <n v="-81753.010174885494"/>
    <n v="6.8127508479071297"/>
    <n v="0"/>
    <n v="0"/>
    <s v="BINE"/>
    <s v="UNI COIN SHORT"/>
  </r>
  <r>
    <x v="0"/>
    <x v="45"/>
    <x v="77"/>
    <n v="-10481957.095437599"/>
    <n v="-10482982.503050201"/>
    <n v="1.0000978259692599"/>
    <n v="0"/>
    <x v="5"/>
    <d v="2023-02-02T00:00:00"/>
    <n v="1"/>
    <x v="38"/>
    <n v="1"/>
    <n v="-10481957.095437599"/>
    <n v="-10482982.503050201"/>
    <n v="0"/>
    <x v="5"/>
    <s v="SHORT"/>
    <x v="8"/>
    <n v="-10482982.503050201"/>
    <n v="1.0000978259692599"/>
    <n v="0"/>
    <n v="0"/>
    <s v="BINE"/>
    <s v="USDT COIN SHORT"/>
  </r>
  <r>
    <x v="0"/>
    <x v="45"/>
    <x v="173"/>
    <n v="-100"/>
    <n v="-2.4814152330007899"/>
    <n v="2.4814152330007899E-2"/>
    <n v="0"/>
    <x v="5"/>
    <d v="2023-02-02T00:00:00"/>
    <n v="1"/>
    <x v="132"/>
    <n v="1"/>
    <n v="-100"/>
    <n v="-2.4814152330007899"/>
    <n v="0"/>
    <x v="5"/>
    <s v="SHORT"/>
    <x v="8"/>
    <n v="-2.4814152330007899"/>
    <n v="2.4814152330007899E-2"/>
    <n v="0"/>
    <n v="0"/>
    <s v="BINE"/>
    <s v="VET COIN SHORT"/>
  </r>
  <r>
    <x v="0"/>
    <x v="45"/>
    <x v="78"/>
    <n v="-1000000"/>
    <n v="-92276.418191393299"/>
    <n v="9.2276418191393303E-2"/>
    <n v="0"/>
    <x v="5"/>
    <d v="2023-02-02T00:00:00"/>
    <n v="1"/>
    <x v="39"/>
    <n v="1"/>
    <n v="-1000000"/>
    <n v="-92276.418191393299"/>
    <n v="0"/>
    <x v="5"/>
    <s v="SHORT"/>
    <x v="8"/>
    <n v="-92276.418191393299"/>
    <n v="9.2276418191393303E-2"/>
    <n v="0"/>
    <n v="0"/>
    <s v="BINE"/>
    <s v="XLM COIN SHORT"/>
  </r>
  <r>
    <x v="0"/>
    <x v="45"/>
    <x v="80"/>
    <n v="-68160"/>
    <n v="-74674.307584111593"/>
    <n v="1.09557376150398"/>
    <n v="0"/>
    <x v="5"/>
    <d v="2023-02-02T00:00:00"/>
    <n v="1"/>
    <x v="41"/>
    <n v="1"/>
    <n v="-68160"/>
    <n v="-74674.307584111273"/>
    <n v="0"/>
    <x v="5"/>
    <s v="SHORT"/>
    <x v="8"/>
    <n v="-74674.307584111593"/>
    <n v="1.09557376150398"/>
    <n v="0"/>
    <n v="0"/>
    <s v="BINE"/>
    <s v="XTZ COIN SHORT"/>
  </r>
  <r>
    <x v="8"/>
    <x v="46"/>
    <x v="77"/>
    <n v="-10012421.226086"/>
    <n v="-10013400.700897099"/>
    <n v="1.0000978259692599"/>
    <n v="0"/>
    <x v="5"/>
    <d v="2023-02-01T22:00:00"/>
    <n v="1"/>
    <x v="38"/>
    <n v="1"/>
    <n v="-10012421.226086"/>
    <n v="-10013400.700897081"/>
    <n v="0"/>
    <x v="5"/>
    <s v="SHORT"/>
    <x v="8"/>
    <n v="-10013400.700897099"/>
    <n v="1.0000978259692599"/>
    <n v="0"/>
    <n v="0"/>
    <s v="DEFI"/>
    <s v="USDT COIN SHORT"/>
  </r>
  <r>
    <x v="7"/>
    <x v="47"/>
    <x v="49"/>
    <n v="-3350"/>
    <n v="-79474628.3391736"/>
    <n v="23723.7696534846"/>
    <n v="0"/>
    <x v="6"/>
    <d v="2023-02-01T00:00:00"/>
    <n v="1"/>
    <x v="0"/>
    <n v="1"/>
    <n v="-3350"/>
    <n v="-79474628.339173406"/>
    <n v="0"/>
    <x v="5"/>
    <s v="SHORT"/>
    <x v="8"/>
    <n v="-79474628.3391736"/>
    <n v="23723.7696534846"/>
    <n v="0"/>
    <n v="0"/>
    <s v="LEND"/>
    <s v="BTC COIN SHORT"/>
  </r>
  <r>
    <x v="7"/>
    <x v="47"/>
    <x v="57"/>
    <n v="-4350822.18"/>
    <n v="-4689161.7859498598"/>
    <n v="1.0777645217276699"/>
    <n v="0"/>
    <x v="6"/>
    <d v="2023-02-01T00:00:00"/>
    <n v="1"/>
    <x v="4"/>
    <n v="1"/>
    <n v="-4350822.18"/>
    <n v="-4689161.7859498374"/>
    <n v="0"/>
    <x v="5"/>
    <s v="SHORT"/>
    <x v="8"/>
    <n v="-4689161.7859498598"/>
    <n v="1.0777645217276699"/>
    <n v="0"/>
    <n v="0"/>
    <s v="LEND"/>
    <s v="EOS COIN SHORT"/>
  </r>
  <r>
    <x v="7"/>
    <x v="47"/>
    <x v="59"/>
    <n v="-6499.9949999999999"/>
    <n v="-10671644.3001916"/>
    <n v="1641.7926937161601"/>
    <n v="0"/>
    <x v="6"/>
    <d v="2023-02-01T00:00:00"/>
    <n v="1"/>
    <x v="1"/>
    <n v="1"/>
    <n v="-6499.9949999999999"/>
    <n v="-10671644.300191572"/>
    <n v="0"/>
    <x v="5"/>
    <s v="SHORT"/>
    <x v="8"/>
    <n v="-10671644.3001916"/>
    <n v="1641.7926937161601"/>
    <n v="0"/>
    <n v="0"/>
    <s v="LEND"/>
    <s v="ETH COIN SHORT"/>
  </r>
  <r>
    <x v="11"/>
    <x v="35"/>
    <x v="49"/>
    <n v="-1340.01684679"/>
    <n v="-31790251.005034801"/>
    <n v="23723.7696534846"/>
    <n v="0"/>
    <x v="7"/>
    <d v="2023-02-01T00:00:00"/>
    <n v="1"/>
    <x v="0"/>
    <n v="1"/>
    <n v="-1340.01684679"/>
    <n v="-31790251.005034726"/>
    <n v="0"/>
    <x v="5"/>
    <s v="SHORT"/>
    <x v="8"/>
    <n v="-31790251.005034801"/>
    <n v="23723.7696534846"/>
    <n v="0"/>
    <n v="0"/>
    <s v="LEND"/>
    <s v="BTC COIN SHORT"/>
  </r>
  <r>
    <x v="11"/>
    <x v="35"/>
    <x v="59"/>
    <n v="-26855"/>
    <n v="-44090342.7897477"/>
    <n v="1641.7926937161601"/>
    <n v="0"/>
    <x v="7"/>
    <d v="2023-02-01T00:00:00"/>
    <n v="1"/>
    <x v="1"/>
    <n v="1"/>
    <n v="-26855"/>
    <n v="-44090342.789747477"/>
    <n v="0"/>
    <x v="5"/>
    <s v="SHORT"/>
    <x v="8"/>
    <n v="-44090342.7897477"/>
    <n v="1641.7926937161601"/>
    <n v="0"/>
    <n v="0"/>
    <s v="LEND"/>
    <s v="ETH COIN SHORT"/>
  </r>
  <r>
    <x v="11"/>
    <x v="35"/>
    <x v="148"/>
    <n v="-15000000"/>
    <n v="-16502765.386880901"/>
    <n v="1.1001843591253899"/>
    <n v="0"/>
    <x v="7"/>
    <d v="2023-02-01T00:00:00"/>
    <n v="1"/>
    <x v="107"/>
    <n v="1"/>
    <n v="-15000000"/>
    <n v="-16502765.386880849"/>
    <n v="0"/>
    <x v="5"/>
    <s v="SHORT"/>
    <x v="8"/>
    <n v="-16502765.386880901"/>
    <n v="1.1001843591253899"/>
    <n v="0"/>
    <n v="0"/>
    <s v="LEND"/>
    <s v="EUROC COIN SHORT"/>
  </r>
  <r>
    <x v="11"/>
    <x v="35"/>
    <x v="85"/>
    <n v="-42800000"/>
    <n v="-42800000"/>
    <n v="1"/>
    <n v="0"/>
    <x v="7"/>
    <d v="2023-02-01T00:00:00"/>
    <n v="1"/>
    <x v="44"/>
    <n v="1"/>
    <n v="-42800000"/>
    <n v="-42800000"/>
    <n v="0"/>
    <x v="6"/>
    <s v="SHORT"/>
    <x v="9"/>
    <n v="-42800000"/>
    <n v="1"/>
    <n v="0"/>
    <n v="0"/>
    <s v="LEND"/>
    <s v="USD CASH SHORT"/>
  </r>
  <r>
    <x v="11"/>
    <x v="35"/>
    <x v="89"/>
    <n v="-89706000"/>
    <n v="-89719431.023040101"/>
    <n v="1.0001497226834299"/>
    <n v="0"/>
    <x v="7"/>
    <d v="2023-02-01T00:00:00"/>
    <n v="1"/>
    <x v="48"/>
    <n v="1"/>
    <n v="-89706000"/>
    <n v="-89719431.023039773"/>
    <n v="0"/>
    <x v="5"/>
    <s v="SHORT"/>
    <x v="8"/>
    <n v="-89719431.023040101"/>
    <n v="1.0001497226834299"/>
    <n v="0"/>
    <n v="0"/>
    <s v="LEND"/>
    <s v="USDC COIN SHORT"/>
  </r>
  <r>
    <x v="11"/>
    <x v="35"/>
    <x v="82"/>
    <n v="-20000000"/>
    <n v="-563501.82054883998"/>
    <n v="2.8175091027441999E-2"/>
    <n v="0"/>
    <x v="7"/>
    <d v="2023-02-01T00:00:00"/>
    <n v="1"/>
    <x v="10"/>
    <n v="1"/>
    <n v="-20000000"/>
    <n v="-563501.82054883998"/>
    <n v="0"/>
    <x v="5"/>
    <s v="SHORT"/>
    <x v="8"/>
    <n v="-563501.82054883998"/>
    <n v="2.8175091027441999E-2"/>
    <n v="0"/>
    <n v="0"/>
    <s v="LEND"/>
    <s v="ZIL COIN SHORT"/>
  </r>
  <r>
    <x v="2"/>
    <x v="48"/>
    <x v="48"/>
    <n v="-5000"/>
    <n v="-681458.85812454706"/>
    <n v="136.29177162490899"/>
    <n v="0"/>
    <x v="6"/>
    <d v="2023-02-01T00:00:00"/>
    <n v="1"/>
    <x v="3"/>
    <n v="1"/>
    <n v="-5000"/>
    <n v="-681458.85812454496"/>
    <n v="0"/>
    <x v="5"/>
    <s v="SHORT"/>
    <x v="8"/>
    <n v="-681458.85812454706"/>
    <n v="136.29177162490899"/>
    <n v="0"/>
    <n v="0"/>
    <s v="LEND"/>
    <s v="BCH COIN SHORT"/>
  </r>
  <r>
    <x v="2"/>
    <x v="48"/>
    <x v="55"/>
    <n v="-40000"/>
    <n v="-258643.81963364201"/>
    <n v="6.4660954908410604"/>
    <n v="0"/>
    <x v="6"/>
    <d v="2023-02-01T00:00:00"/>
    <n v="1"/>
    <x v="23"/>
    <n v="1"/>
    <n v="-40000"/>
    <n v="-258643.81963364242"/>
    <n v="0"/>
    <x v="5"/>
    <s v="SHORT"/>
    <x v="8"/>
    <n v="-258643.81963364201"/>
    <n v="6.4660954908410604"/>
    <n v="0"/>
    <n v="0"/>
    <s v="LEND"/>
    <s v="DOT COIN SHORT"/>
  </r>
  <r>
    <x v="2"/>
    <x v="48"/>
    <x v="57"/>
    <n v="-160000"/>
    <n v="-172442.32347642799"/>
    <n v="1.0777645217276699"/>
    <n v="0"/>
    <x v="6"/>
    <d v="2023-02-01T00:00:00"/>
    <n v="1"/>
    <x v="4"/>
    <n v="1"/>
    <n v="-160000"/>
    <n v="-172442.32347642718"/>
    <n v="0"/>
    <x v="5"/>
    <s v="SHORT"/>
    <x v="8"/>
    <n v="-172442.32347642799"/>
    <n v="1.0777645217276699"/>
    <n v="0"/>
    <n v="0"/>
    <s v="LEND"/>
    <s v="EOS COIN SHORT"/>
  </r>
  <r>
    <x v="2"/>
    <x v="48"/>
    <x v="58"/>
    <n v="-108000"/>
    <n v="-2415691.4602818699"/>
    <n v="22.367513521128402"/>
    <n v="0"/>
    <x v="6"/>
    <d v="2023-02-01T00:00:00"/>
    <n v="1"/>
    <x v="5"/>
    <n v="1"/>
    <n v="-108000"/>
    <n v="-2415691.4602818675"/>
    <n v="0"/>
    <x v="5"/>
    <s v="SHORT"/>
    <x v="8"/>
    <n v="-2415691.4602818699"/>
    <n v="22.367513521128402"/>
    <n v="0"/>
    <n v="0"/>
    <s v="LEND"/>
    <s v="ETC COIN SHORT"/>
  </r>
  <r>
    <x v="2"/>
    <x v="48"/>
    <x v="59"/>
    <n v="-4600"/>
    <n v="-7552246.3910943698"/>
    <n v="1641.7926937161601"/>
    <n v="0"/>
    <x v="6"/>
    <d v="2023-02-01T00:00:00"/>
    <n v="1"/>
    <x v="1"/>
    <n v="1"/>
    <n v="-4600"/>
    <n v="-7552246.3910943363"/>
    <n v="0"/>
    <x v="5"/>
    <s v="SHORT"/>
    <x v="8"/>
    <n v="-7552246.3910943698"/>
    <n v="1641.7926937161601"/>
    <n v="0"/>
    <n v="0"/>
    <s v="LEND"/>
    <s v="ETH COIN SHORT"/>
  </r>
  <r>
    <x v="2"/>
    <x v="48"/>
    <x v="65"/>
    <n v="-17000"/>
    <n v="-122682.61542848901"/>
    <n v="7.2166244369699699"/>
    <n v="0"/>
    <x v="6"/>
    <d v="2023-02-01T00:00:00"/>
    <n v="1"/>
    <x v="13"/>
    <n v="1"/>
    <n v="-17000"/>
    <n v="-122682.61542848949"/>
    <n v="0"/>
    <x v="5"/>
    <s v="SHORT"/>
    <x v="8"/>
    <n v="-122682.61542848901"/>
    <n v="7.2166244369699699"/>
    <n v="0"/>
    <n v="0"/>
    <s v="LEND"/>
    <s v="LINK COIN SHORT"/>
  </r>
  <r>
    <x v="2"/>
    <x v="48"/>
    <x v="66"/>
    <n v="-11800"/>
    <n v="-1185234.8240422599"/>
    <n v="100.443629156124"/>
    <n v="0"/>
    <x v="6"/>
    <d v="2023-02-01T00:00:00"/>
    <n v="1"/>
    <x v="6"/>
    <n v="1"/>
    <n v="-11800"/>
    <n v="-1185234.8240422632"/>
    <n v="0"/>
    <x v="5"/>
    <s v="SHORT"/>
    <x v="8"/>
    <n v="-1185234.8240422599"/>
    <n v="100.443629156124"/>
    <n v="0"/>
    <n v="0"/>
    <s v="LEND"/>
    <s v="LTC COIN SHORT"/>
  </r>
  <r>
    <x v="18"/>
    <x v="49"/>
    <x v="71"/>
    <n v="-2600208"/>
    <n v="-257514.433815008"/>
    <n v="9.9036090118562806E-2"/>
    <n v="0"/>
    <x v="8"/>
    <d v="2023-02-01T00:00:00"/>
    <n v="1"/>
    <x v="32"/>
    <n v="1"/>
    <n v="-2600208"/>
    <n v="-257514.43381500794"/>
    <n v="0"/>
    <x v="5"/>
    <s v="SHORT"/>
    <x v="8"/>
    <n v="-257514.433815008"/>
    <n v="9.9036090118562806E-2"/>
    <n v="0"/>
    <n v="0"/>
    <s v="LEND"/>
    <s v="OXT COIN SHORT"/>
  </r>
  <r>
    <x v="18"/>
    <x v="49"/>
    <x v="89"/>
    <n v="-1000000"/>
    <n v="-1000149.72268343"/>
    <n v="1.0001497226834299"/>
    <n v="0"/>
    <x v="8"/>
    <d v="2023-02-01T00:00:00"/>
    <n v="1"/>
    <x v="48"/>
    <n v="1"/>
    <n v="-1000000"/>
    <n v="-1000149.72268343"/>
    <n v="0"/>
    <x v="5"/>
    <s v="SHORT"/>
    <x v="8"/>
    <n v="-1000149.72268343"/>
    <n v="1.0001497226834299"/>
    <n v="0"/>
    <n v="0"/>
    <s v="LEND"/>
    <s v="USDC COIN SHORT"/>
  </r>
  <r>
    <x v="19"/>
    <x v="50"/>
    <x v="79"/>
    <n v="-201.17"/>
    <n v="-83.262623260679305"/>
    <n v="0.41389184898682302"/>
    <n v="0"/>
    <x v="8"/>
    <d v="2023-02-01T00:00:00"/>
    <n v="1"/>
    <x v="40"/>
    <n v="1"/>
    <n v="-201.17"/>
    <n v="-83.262623260679177"/>
    <n v="0"/>
    <x v="5"/>
    <s v="SHORT"/>
    <x v="8"/>
    <n v="-83.262623260679305"/>
    <n v="0.41389184898682302"/>
    <n v="0"/>
    <n v="0"/>
    <s v="LEND"/>
    <s v="XRP COIN SHORT"/>
  </r>
  <r>
    <x v="3"/>
    <x v="51"/>
    <x v="48"/>
    <n v="-8.9590416800000003"/>
    <n v="-1221.0436626286"/>
    <n v="136.29177162490899"/>
    <n v="0"/>
    <x v="5"/>
    <d v="2023-02-02T00:00:00"/>
    <n v="1"/>
    <x v="3"/>
    <n v="1"/>
    <n v="-8.9590416800000003"/>
    <n v="-1221.0436626286009"/>
    <n v="0"/>
    <x v="5"/>
    <s v="SHORT"/>
    <x v="8"/>
    <n v="-1221.0436626286"/>
    <n v="136.29177162490899"/>
    <n v="0"/>
    <n v="0"/>
    <s v="OKEX"/>
    <s v="BCH COIN SHORT"/>
  </r>
  <r>
    <x v="3"/>
    <x v="51"/>
    <x v="57"/>
    <n v="-4537.0498287999999"/>
    <n v="-4889.8713387912603"/>
    <n v="1.0777645217276699"/>
    <n v="0"/>
    <x v="5"/>
    <d v="2023-02-02T00:00:00"/>
    <n v="1"/>
    <x v="4"/>
    <n v="1"/>
    <n v="-4537.0498287999999"/>
    <n v="-4889.8713387912385"/>
    <n v="0"/>
    <x v="5"/>
    <s v="SHORT"/>
    <x v="8"/>
    <n v="-4889.8713387912603"/>
    <n v="1.0777645217276699"/>
    <n v="0"/>
    <n v="0"/>
    <s v="OKEX"/>
    <s v="EOS COIN SHORT"/>
  </r>
  <r>
    <x v="3"/>
    <x v="51"/>
    <x v="61"/>
    <n v="-3.6981750000000001E-2"/>
    <n v="-0.21033555396516801"/>
    <n v="5.68755004739279"/>
    <n v="0"/>
    <x v="5"/>
    <d v="2023-02-02T00:00:00"/>
    <n v="1"/>
    <x v="26"/>
    <n v="1"/>
    <n v="-3.6981750000000001E-2"/>
    <n v="-0.21033555396516831"/>
    <n v="0"/>
    <x v="5"/>
    <s v="SHORT"/>
    <x v="8"/>
    <n v="-0.21033555396516801"/>
    <n v="5.68755004739279"/>
    <n v="0"/>
    <n v="0"/>
    <s v="OKEX"/>
    <s v="FIL COIN SHORT"/>
  </r>
  <r>
    <x v="3"/>
    <x v="51"/>
    <x v="66"/>
    <n v="-70.981874360000006"/>
    <n v="-7129.6770650224298"/>
    <n v="100.443629156124"/>
    <n v="0"/>
    <x v="5"/>
    <d v="2023-02-02T00:00:00"/>
    <n v="1"/>
    <x v="6"/>
    <n v="1"/>
    <n v="-70.981874360000006"/>
    <n v="-7129.6770650224271"/>
    <n v="0"/>
    <x v="5"/>
    <s v="SHORT"/>
    <x v="8"/>
    <n v="-7129.6770650224298"/>
    <n v="100.443629156124"/>
    <n v="0"/>
    <n v="0"/>
    <s v="OKEX"/>
    <s v="LTC COIN SHORT"/>
  </r>
  <r>
    <x v="3"/>
    <x v="51"/>
    <x v="72"/>
    <n v="-10040040859.104401"/>
    <n v="-120325.841087219"/>
    <n v="1.1984596753718E-5"/>
    <n v="0"/>
    <x v="5"/>
    <d v="2023-02-02T00:00:00"/>
    <n v="1"/>
    <x v="33"/>
    <n v="1"/>
    <n v="-10040040859.104401"/>
    <n v="-120325.84108721868"/>
    <n v="0"/>
    <x v="5"/>
    <s v="SHORT"/>
    <x v="8"/>
    <n v="-120325.841087219"/>
    <n v="1.1984596753718E-5"/>
    <n v="0"/>
    <n v="0"/>
    <s v="OKEX"/>
    <s v="SHIB COIN SHORT"/>
  </r>
  <r>
    <x v="16"/>
    <x v="52"/>
    <x v="77"/>
    <n v="-5077934.5846861601"/>
    <n v="-5078431.3385587502"/>
    <n v="1.0000978259692599"/>
    <n v="0"/>
    <x v="5"/>
    <d v="2023-02-02T00:00:00"/>
    <n v="1"/>
    <x v="38"/>
    <n v="1"/>
    <n v="-5077934.5846861601"/>
    <n v="-5078431.3385587456"/>
    <n v="0"/>
    <x v="5"/>
    <s v="SHORT"/>
    <x v="8"/>
    <n v="-5078431.3385587502"/>
    <n v="1.0000978259692599"/>
    <n v="0"/>
    <n v="0"/>
    <s v="WOOX"/>
    <s v="USDT COIN SHORT"/>
  </r>
  <r>
    <x v="20"/>
    <x v="53"/>
    <x v="85"/>
    <n v="79941.919999999998"/>
    <n v="79941.919999999998"/>
    <n v="1"/>
    <n v="0"/>
    <x v="9"/>
    <d v="2023-02-02T00:00:00"/>
    <n v="1"/>
    <x v="44"/>
    <n v="1"/>
    <n v="79941.919999999998"/>
    <n v="79941.919999999998"/>
    <n v="0"/>
    <x v="6"/>
    <s v="LONG"/>
    <x v="7"/>
    <n v="79941.919999999998"/>
    <n v="1"/>
    <n v="0"/>
    <n v="0"/>
    <s v="WEDBUSH"/>
    <s v="USD CASH LONG"/>
  </r>
  <r>
    <x v="21"/>
    <x v="54"/>
    <x v="85"/>
    <n v="209451.69"/>
    <n v="209451.69"/>
    <n v="1"/>
    <n v="0"/>
    <x v="3"/>
    <d v="2023-02-02T00:00:00"/>
    <n v="1"/>
    <x v="44"/>
    <n v="1"/>
    <n v="209451.69"/>
    <n v="209451.69"/>
    <n v="0"/>
    <x v="6"/>
    <s v="LONG"/>
    <x v="7"/>
    <n v="209451.69"/>
    <n v="1"/>
    <n v="0"/>
    <n v="0"/>
    <s v="CASH"/>
    <s v="USD CASH LONG"/>
  </r>
  <r>
    <x v="4"/>
    <x v="55"/>
    <x v="85"/>
    <n v="25152036.77"/>
    <n v="25152036.77"/>
    <n v="1"/>
    <n v="0"/>
    <x v="9"/>
    <d v="2023-02-02T00:00:00"/>
    <n v="1"/>
    <x v="44"/>
    <n v="1"/>
    <n v="25152036.77"/>
    <n v="25152036.77"/>
    <n v="0"/>
    <x v="6"/>
    <s v="LONG"/>
    <x v="7"/>
    <n v="25152036.77"/>
    <n v="1"/>
    <n v="0"/>
    <n v="0"/>
    <s v="ED&amp;F"/>
    <s v="USD CASH LONG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m/>
    <m/>
    <m/>
    <m/>
    <x v="8"/>
    <m/>
    <x v="11"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1">
  <r>
    <s v="AAVE"/>
    <n v="1098.7465254900001"/>
    <x v="0"/>
    <n v="88.269624354368204"/>
    <n v="0"/>
    <s v="ASSET"/>
    <d v="2023-02-02T00:00:00"/>
    <n v="1"/>
    <x v="0"/>
    <n v="0"/>
    <s v="COIN"/>
    <s v="LONG"/>
    <s v="COIN LONG"/>
    <n v="0"/>
    <n v="0"/>
    <n v="0"/>
    <n v="0"/>
    <s v="BINE"/>
    <s v="AAVE COIN LONG"/>
  </r>
  <r>
    <s v="ADA"/>
    <n v="265627.28909999999"/>
    <x v="1"/>
    <n v="0.397242874299367"/>
    <n v="0"/>
    <s v="ASSET"/>
    <d v="2023-02-02T00:00:00"/>
    <n v="1"/>
    <x v="1"/>
    <n v="0"/>
    <s v="COIN"/>
    <s v="LONG"/>
    <s v="COIN LONG"/>
    <n v="0"/>
    <n v="0"/>
    <n v="0"/>
    <n v="0"/>
    <s v="BINE"/>
    <s v="ADA COIN LONG"/>
  </r>
  <r>
    <s v="ALGO"/>
    <n v="182646.88590200001"/>
    <x v="2"/>
    <n v="0.25103230612544303"/>
    <n v="0"/>
    <s v="ASSET"/>
    <d v="2023-02-02T00:00:00"/>
    <n v="1"/>
    <x v="2"/>
    <n v="0"/>
    <s v="COIN"/>
    <s v="LONG"/>
    <s v="COIN LONG"/>
    <n v="0"/>
    <n v="0"/>
    <n v="0"/>
    <n v="0"/>
    <s v="BINE"/>
    <s v="ALGO COIN LONG"/>
  </r>
  <r>
    <s v="ATOM"/>
    <n v="4.2548999999999998E-3"/>
    <x v="3"/>
    <n v="14.868429486531401"/>
    <n v="0"/>
    <s v="ASSET"/>
    <d v="2023-02-02T00:00:00"/>
    <n v="1"/>
    <x v="3"/>
    <n v="0"/>
    <s v="COIN"/>
    <s v="LONG"/>
    <s v="COIN LONG"/>
    <n v="0"/>
    <n v="0"/>
    <n v="0"/>
    <n v="0"/>
    <s v="BINE"/>
    <s v="ATOM COIN LONG"/>
  </r>
  <r>
    <s v="AVAX"/>
    <n v="2217.7968308099998"/>
    <x v="4"/>
    <n v="20.9653643566771"/>
    <n v="0"/>
    <s v="ASSET"/>
    <d v="2023-02-02T00:00:00"/>
    <n v="1"/>
    <x v="4"/>
    <n v="0"/>
    <s v="COIN"/>
    <s v="LONG"/>
    <s v="COIN LONG"/>
    <n v="0"/>
    <n v="0"/>
    <n v="0"/>
    <n v="0"/>
    <s v="BINE"/>
    <s v="AVAX COIN LONG"/>
  </r>
  <r>
    <s v="BAT"/>
    <n v="65971.054453889999"/>
    <x v="5"/>
    <n v="0.27139950482448"/>
    <n v="0"/>
    <s v="ASSET"/>
    <d v="2023-02-02T00:00:00"/>
    <n v="1"/>
    <x v="5"/>
    <n v="0"/>
    <s v="COIN"/>
    <s v="LONG"/>
    <s v="COIN LONG"/>
    <n v="0"/>
    <n v="0"/>
    <n v="0"/>
    <n v="0"/>
    <s v="BINE"/>
    <s v="BAT COIN LONG"/>
  </r>
  <r>
    <s v="BCH"/>
    <n v="313.26505587000003"/>
    <x v="6"/>
    <n v="136.29177162490899"/>
    <n v="0"/>
    <s v="ASSET"/>
    <d v="2023-02-02T00:00:00"/>
    <n v="1"/>
    <x v="6"/>
    <n v="0"/>
    <s v="COIN"/>
    <s v="LONG"/>
    <s v="COIN LONG"/>
    <n v="0"/>
    <n v="0"/>
    <n v="0"/>
    <n v="0"/>
    <s v="BINE"/>
    <s v="BCH COIN LONG"/>
  </r>
  <r>
    <s v="BTC"/>
    <n v="64.351592089999997"/>
    <x v="7"/>
    <n v="23723.7696534846"/>
    <n v="0"/>
    <s v="ASSET"/>
    <d v="2023-02-02T00:00:00"/>
    <n v="1"/>
    <x v="7"/>
    <n v="0"/>
    <s v="COIN"/>
    <s v="LONG"/>
    <s v="COIN LONG"/>
    <n v="0"/>
    <n v="0"/>
    <n v="0"/>
    <n v="0"/>
    <s v="BINE"/>
    <s v="BTC COIN LONG"/>
  </r>
  <r>
    <s v="BUSD"/>
    <n v="4097308.81830501"/>
    <x v="8"/>
    <n v="1.0002058217084799"/>
    <n v="0"/>
    <s v="ASSET"/>
    <d v="2023-02-02T00:00:00"/>
    <n v="1"/>
    <x v="8"/>
    <n v="0"/>
    <s v="COIN"/>
    <s v="LONG"/>
    <s v="COIN LONG"/>
    <n v="0"/>
    <n v="0"/>
    <n v="0"/>
    <n v="0"/>
    <s v="BINE"/>
    <s v="BUSD COIN LONG"/>
  </r>
  <r>
    <s v="COMP"/>
    <n v="2041.6035408299999"/>
    <x v="9"/>
    <n v="55.560226537198503"/>
    <n v="0"/>
    <s v="ASSET"/>
    <d v="2023-02-02T00:00:00"/>
    <n v="1"/>
    <x v="9"/>
    <n v="0"/>
    <s v="COIN"/>
    <s v="LONG"/>
    <s v="COIN LONG"/>
    <n v="0"/>
    <n v="0"/>
    <n v="0"/>
    <n v="0"/>
    <s v="BINE"/>
    <s v="COMP COIN LONG"/>
  </r>
  <r>
    <s v="CRV"/>
    <n v="1.5637979999999999E-2"/>
    <x v="10"/>
    <n v="1.11122083631227"/>
    <n v="0"/>
    <s v="ASSET"/>
    <d v="2023-02-02T00:00:00"/>
    <n v="1"/>
    <x v="10"/>
    <n v="0"/>
    <s v="COIN"/>
    <s v="LONG"/>
    <s v="COIN LONG"/>
    <n v="0"/>
    <n v="0"/>
    <n v="0"/>
    <n v="0"/>
    <s v="BINE"/>
    <s v="CRV COIN LONG"/>
  </r>
  <r>
    <s v="DASH"/>
    <n v="876.23241947999998"/>
    <x v="11"/>
    <n v="62.969871406883598"/>
    <n v="0"/>
    <s v="ASSET"/>
    <d v="2023-02-02T00:00:00"/>
    <n v="1"/>
    <x v="11"/>
    <n v="0"/>
    <s v="COIN"/>
    <s v="LONG"/>
    <s v="COIN LONG"/>
    <n v="0"/>
    <n v="0"/>
    <n v="0"/>
    <n v="0"/>
    <s v="BINE"/>
    <s v="DASH COIN LONG"/>
  </r>
  <r>
    <s v="DOGE"/>
    <n v="308585.63023370999"/>
    <x v="12"/>
    <n v="9.41709229536071E-2"/>
    <n v="0"/>
    <s v="ASSET"/>
    <d v="2023-02-02T00:00:00"/>
    <n v="1"/>
    <x v="12"/>
    <n v="0"/>
    <s v="COIN"/>
    <s v="LONG"/>
    <s v="COIN LONG"/>
    <n v="0"/>
    <n v="0"/>
    <n v="0"/>
    <n v="0"/>
    <s v="BINE"/>
    <s v="DOGE COIN LONG"/>
  </r>
  <r>
    <s v="DOT"/>
    <n v="10910.783052299999"/>
    <x v="13"/>
    <n v="6.4660954908410604"/>
    <n v="0"/>
    <s v="ASSET"/>
    <d v="2023-02-02T00:00:00"/>
    <n v="1"/>
    <x v="13"/>
    <n v="0"/>
    <s v="COIN"/>
    <s v="LONG"/>
    <s v="COIN LONG"/>
    <n v="0"/>
    <n v="0"/>
    <n v="0"/>
    <n v="0"/>
    <s v="BINE"/>
    <s v="DOT COIN LONG"/>
  </r>
  <r>
    <s v="ENJ"/>
    <n v="34972.939946099999"/>
    <x v="14"/>
    <n v="0.47204932740448302"/>
    <n v="0"/>
    <s v="ASSET"/>
    <d v="2023-02-02T00:00:00"/>
    <n v="1"/>
    <x v="14"/>
    <n v="0"/>
    <s v="COIN"/>
    <s v="LONG"/>
    <s v="COIN LONG"/>
    <n v="0"/>
    <n v="0"/>
    <n v="0"/>
    <n v="0"/>
    <s v="BINE"/>
    <s v="ENJ COIN LONG"/>
  </r>
  <r>
    <s v="EOS"/>
    <n v="108650.73496"/>
    <x v="15"/>
    <n v="1.0777645217276699"/>
    <n v="0"/>
    <s v="ASSET"/>
    <d v="2023-02-02T00:00:00"/>
    <n v="1"/>
    <x v="15"/>
    <n v="0"/>
    <s v="COIN"/>
    <s v="LONG"/>
    <s v="COIN LONG"/>
    <n v="0"/>
    <n v="0"/>
    <n v="0"/>
    <n v="0"/>
    <s v="BINE"/>
    <s v="EOS COIN LONG"/>
  </r>
  <r>
    <s v="ETC"/>
    <n v="168.23816400000001"/>
    <x v="16"/>
    <n v="22.367513521128402"/>
    <n v="0"/>
    <s v="ASSET"/>
    <d v="2023-02-02T00:00:00"/>
    <n v="1"/>
    <x v="16"/>
    <n v="0"/>
    <s v="COIN"/>
    <s v="LONG"/>
    <s v="COIN LONG"/>
    <n v="0"/>
    <n v="0"/>
    <n v="0"/>
    <n v="0"/>
    <s v="BINE"/>
    <s v="ETC COIN LONG"/>
  </r>
  <r>
    <s v="ETH"/>
    <n v="680.93375911999999"/>
    <x v="17"/>
    <n v="1641.7926937161601"/>
    <n v="0"/>
    <s v="ASSET"/>
    <d v="2023-02-02T00:00:00"/>
    <n v="1"/>
    <x v="17"/>
    <n v="0"/>
    <s v="COIN"/>
    <s v="LONG"/>
    <s v="COIN LONG"/>
    <n v="0"/>
    <n v="0"/>
    <n v="0"/>
    <n v="0"/>
    <s v="BINE"/>
    <s v="ETH COIN LONG"/>
  </r>
  <r>
    <s v="EUR"/>
    <n v="787518.93523462"/>
    <x v="18"/>
    <n v="1.099005"/>
    <n v="0"/>
    <s v="ASSET"/>
    <d v="2023-02-02T00:00:00"/>
    <n v="1"/>
    <x v="18"/>
    <n v="0"/>
    <s v="CASH"/>
    <s v="LONG"/>
    <s v="CASH LONG"/>
    <n v="0"/>
    <n v="0"/>
    <n v="0"/>
    <n v="0"/>
    <s v="BINE"/>
    <s v="EUR CASH LONG"/>
  </r>
  <r>
    <s v="FIL"/>
    <n v="0.19800000000000001"/>
    <x v="19"/>
    <n v="5.68755004739279"/>
    <n v="0"/>
    <s v="ASSET"/>
    <d v="2023-02-02T00:00:00"/>
    <n v="1"/>
    <x v="19"/>
    <n v="0"/>
    <s v="COIN"/>
    <s v="LONG"/>
    <s v="COIN LONG"/>
    <n v="0"/>
    <n v="0"/>
    <n v="0"/>
    <n v="0"/>
    <s v="BINE"/>
    <s v="FIL COIN LONG"/>
  </r>
  <r>
    <s v="FTM"/>
    <n v="248364.2230036"/>
    <x v="20"/>
    <n v="0.57632794116770902"/>
    <n v="0"/>
    <s v="ASSET"/>
    <d v="2023-02-02T00:00:00"/>
    <n v="1"/>
    <x v="20"/>
    <n v="0"/>
    <s v="COIN"/>
    <s v="LONG"/>
    <s v="COIN LONG"/>
    <n v="0"/>
    <n v="0"/>
    <n v="0"/>
    <n v="0"/>
    <s v="BINE"/>
    <s v="FTM COIN LONG"/>
  </r>
  <r>
    <s v="GRT"/>
    <n v="190921.88873999999"/>
    <x v="21"/>
    <n v="9.3128278338384801E-2"/>
    <n v="0"/>
    <s v="ASSET"/>
    <d v="2023-02-02T00:00:00"/>
    <n v="1"/>
    <x v="21"/>
    <n v="0"/>
    <s v="COIN"/>
    <s v="LONG"/>
    <s v="COIN LONG"/>
    <n v="0"/>
    <n v="0"/>
    <n v="0"/>
    <n v="0"/>
    <s v="BINE"/>
    <s v="GRT COIN LONG"/>
  </r>
  <r>
    <s v="HBAR"/>
    <n v="400199.33700806001"/>
    <x v="22"/>
    <n v="6.9702280966305902E-2"/>
    <n v="0"/>
    <s v="ASSET"/>
    <d v="2023-02-02T00:00:00"/>
    <n v="1"/>
    <x v="22"/>
    <n v="0"/>
    <s v="COIN"/>
    <s v="LONG"/>
    <s v="COIN LONG"/>
    <n v="0"/>
    <n v="0"/>
    <n v="0"/>
    <n v="0"/>
    <s v="BINE"/>
    <s v="HBAR COIN LONG"/>
  </r>
  <r>
    <s v="LINK"/>
    <n v="3939.4054016199998"/>
    <x v="23"/>
    <n v="7.2166244369699699"/>
    <n v="0"/>
    <s v="ASSET"/>
    <d v="2023-02-02T00:00:00"/>
    <n v="1"/>
    <x v="23"/>
    <n v="0"/>
    <s v="COIN"/>
    <s v="LONG"/>
    <s v="COIN LONG"/>
    <n v="0"/>
    <n v="0"/>
    <n v="0"/>
    <n v="0"/>
    <s v="BINE"/>
    <s v="LINK COIN LONG"/>
  </r>
  <r>
    <s v="LTC"/>
    <n v="513.41283317"/>
    <x v="24"/>
    <n v="100.443629156124"/>
    <n v="0"/>
    <s v="ASSET"/>
    <d v="2023-02-02T00:00:00"/>
    <n v="1"/>
    <x v="24"/>
    <n v="0"/>
    <s v="COIN"/>
    <s v="LONG"/>
    <s v="COIN LONG"/>
    <n v="0"/>
    <n v="0"/>
    <n v="0"/>
    <n v="0"/>
    <s v="BINE"/>
    <s v="LTC COIN LONG"/>
  </r>
  <r>
    <s v="MANA"/>
    <n v="20925.945748679998"/>
    <x v="25"/>
    <n v="0.80184700707902801"/>
    <n v="0"/>
    <s v="ASSET"/>
    <d v="2023-02-02T00:00:00"/>
    <n v="1"/>
    <x v="25"/>
    <n v="0"/>
    <s v="COIN"/>
    <s v="LONG"/>
    <s v="COIN LONG"/>
    <n v="0"/>
    <n v="0"/>
    <n v="0"/>
    <n v="0"/>
    <s v="BINE"/>
    <s v="MANA COIN LONG"/>
  </r>
  <r>
    <s v="MATIC"/>
    <n v="51345.668474589998"/>
    <x v="26"/>
    <n v="1.1949673902492699"/>
    <n v="0"/>
    <s v="ASSET"/>
    <d v="2023-02-02T00:00:00"/>
    <n v="1"/>
    <x v="26"/>
    <n v="0"/>
    <s v="COIN"/>
    <s v="LONG"/>
    <s v="COIN LONG"/>
    <n v="0"/>
    <n v="0"/>
    <n v="0"/>
    <n v="0"/>
    <s v="BINE"/>
    <s v="MATIC COIN LONG"/>
  </r>
  <r>
    <s v="MKR"/>
    <n v="0.64611249999999998"/>
    <x v="27"/>
    <n v="668.74626389904597"/>
    <n v="0"/>
    <s v="ASSET"/>
    <d v="2023-02-02T00:00:00"/>
    <n v="1"/>
    <x v="27"/>
    <n v="0"/>
    <s v="COIN"/>
    <s v="LONG"/>
    <s v="COIN LONG"/>
    <n v="0"/>
    <n v="0"/>
    <n v="0"/>
    <n v="0"/>
    <s v="BINE"/>
    <s v="MKR COIN LONG"/>
  </r>
  <r>
    <s v="OMG"/>
    <n v="20735.4498193"/>
    <x v="28"/>
    <n v="1.4558823160041101"/>
    <n v="0"/>
    <s v="ASSET"/>
    <d v="2023-02-02T00:00:00"/>
    <n v="1"/>
    <x v="28"/>
    <n v="0"/>
    <s v="COIN"/>
    <s v="LONG"/>
    <s v="COIN LONG"/>
    <n v="0"/>
    <n v="0"/>
    <n v="0"/>
    <n v="0"/>
    <s v="BINE"/>
    <s v="OMG COIN LONG"/>
  </r>
  <r>
    <s v="OXT"/>
    <n v="346981.66061952"/>
    <x v="29"/>
    <n v="9.9036090118562806E-2"/>
    <n v="0"/>
    <s v="ASSET"/>
    <d v="2023-02-02T00:00:00"/>
    <n v="1"/>
    <x v="29"/>
    <n v="0"/>
    <s v="COIN"/>
    <s v="LONG"/>
    <s v="COIN LONG"/>
    <n v="0"/>
    <n v="0"/>
    <n v="0"/>
    <n v="0"/>
    <s v="BINE"/>
    <s v="OXT COIN LONG"/>
  </r>
  <r>
    <s v="SHIB"/>
    <n v="10037839201.25"/>
    <x v="30"/>
    <n v="1.1984596753718E-5"/>
    <n v="0"/>
    <s v="ASSET"/>
    <d v="2023-02-02T00:00:00"/>
    <n v="1"/>
    <x v="30"/>
    <n v="0"/>
    <s v="COIN"/>
    <s v="LONG"/>
    <s v="COIN LONG"/>
    <n v="0"/>
    <n v="0"/>
    <n v="0"/>
    <n v="0"/>
    <s v="BINE"/>
    <s v="SHIB COIN LONG"/>
  </r>
  <r>
    <s v="SOL"/>
    <n v="3965.4603612800001"/>
    <x v="31"/>
    <n v="24.9933585283677"/>
    <n v="0"/>
    <s v="ASSET"/>
    <d v="2023-02-02T00:00:00"/>
    <n v="1"/>
    <x v="31"/>
    <n v="0"/>
    <s v="COIN"/>
    <s v="LONG"/>
    <s v="COIN LONG"/>
    <n v="0"/>
    <n v="0"/>
    <n v="0"/>
    <n v="0"/>
    <s v="BINE"/>
    <s v="SOL COIN LONG"/>
  </r>
  <r>
    <s v="SUSHI"/>
    <n v="20112.645938630001"/>
    <x v="32"/>
    <n v="1.3043066800777201"/>
    <n v="0"/>
    <s v="ASSET"/>
    <d v="2023-02-02T00:00:00"/>
    <n v="1"/>
    <x v="32"/>
    <n v="0"/>
    <s v="COIN"/>
    <s v="LONG"/>
    <s v="COIN LONG"/>
    <n v="0"/>
    <n v="0"/>
    <n v="0"/>
    <n v="0"/>
    <s v="BINE"/>
    <s v="SUSHI COIN LONG"/>
  </r>
  <r>
    <s v="TRX"/>
    <n v="48.9"/>
    <x v="33"/>
    <n v="6.3193223607952306E-2"/>
    <n v="0"/>
    <s v="ASSET"/>
    <d v="2023-02-02T00:00:00"/>
    <n v="1"/>
    <x v="33"/>
    <n v="0"/>
    <s v="COIN"/>
    <s v="LONG"/>
    <s v="COIN LONG"/>
    <n v="0"/>
    <n v="0"/>
    <n v="0"/>
    <n v="0"/>
    <s v="BINE"/>
    <s v="TRX COIN LONG"/>
  </r>
  <r>
    <s v="UNI"/>
    <n v="5383.9497593899996"/>
    <x v="34"/>
    <n v="6.8127508479071297"/>
    <n v="0"/>
    <s v="ASSET"/>
    <d v="2023-02-02T00:00:00"/>
    <n v="1"/>
    <x v="34"/>
    <n v="0"/>
    <s v="COIN"/>
    <s v="LONG"/>
    <s v="COIN LONG"/>
    <n v="0"/>
    <n v="0"/>
    <n v="0"/>
    <n v="0"/>
    <s v="BINE"/>
    <s v="UNI COIN LONG"/>
  </r>
  <r>
    <s v="USDT"/>
    <n v="14238.19370125"/>
    <x v="35"/>
    <n v="1.0000978259692599"/>
    <n v="0"/>
    <s v="ASSET"/>
    <d v="2023-02-02T00:00:00"/>
    <n v="1"/>
    <x v="35"/>
    <n v="0"/>
    <s v="COIN"/>
    <s v="LONG"/>
    <s v="COIN LONG"/>
    <n v="0"/>
    <n v="0"/>
    <n v="0"/>
    <n v="0"/>
    <s v="BINE"/>
    <s v="USDT COIN LONG"/>
  </r>
  <r>
    <s v="XLM"/>
    <n v="891563.24522429996"/>
    <x v="36"/>
    <n v="9.2276418191393303E-2"/>
    <n v="0"/>
    <s v="ASSET"/>
    <d v="2023-02-02T00:00:00"/>
    <n v="1"/>
    <x v="36"/>
    <n v="0"/>
    <s v="COIN"/>
    <s v="LONG"/>
    <s v="COIN LONG"/>
    <n v="0"/>
    <n v="0"/>
    <n v="0"/>
    <n v="0"/>
    <s v="BINE"/>
    <s v="XLM COIN LONG"/>
  </r>
  <r>
    <s v="XRP"/>
    <n v="29153"/>
    <x v="37"/>
    <n v="0.41389184898682302"/>
    <n v="0"/>
    <s v="ASSET"/>
    <d v="2023-02-02T00:00:00"/>
    <n v="1"/>
    <x v="37"/>
    <n v="0"/>
    <s v="COIN"/>
    <s v="LONG"/>
    <s v="COIN LONG"/>
    <n v="0"/>
    <n v="0"/>
    <n v="0"/>
    <n v="0"/>
    <s v="BINE"/>
    <s v="XRP COIN LONG"/>
  </r>
  <r>
    <s v="XTZ"/>
    <n v="60866.228199999998"/>
    <x v="38"/>
    <n v="1.09557376150398"/>
    <n v="0"/>
    <s v="ASSET"/>
    <d v="2023-02-02T00:00:00"/>
    <n v="1"/>
    <x v="38"/>
    <n v="0"/>
    <s v="COIN"/>
    <s v="LONG"/>
    <s v="COIN LONG"/>
    <n v="0"/>
    <n v="0"/>
    <n v="0"/>
    <n v="0"/>
    <s v="BINE"/>
    <s v="XTZ COIN LONG"/>
  </r>
  <r>
    <s v="YFI"/>
    <n v="0.72856047000000002"/>
    <x v="39"/>
    <n v="7482.3207262808701"/>
    <n v="0"/>
    <s v="ASSET"/>
    <d v="2023-02-02T00:00:00"/>
    <n v="1"/>
    <x v="39"/>
    <n v="0"/>
    <s v="COIN"/>
    <s v="LONG"/>
    <s v="COIN LONG"/>
    <n v="0"/>
    <n v="0"/>
    <n v="0"/>
    <n v="0"/>
    <s v="BINE"/>
    <s v="YFI COIN LONG"/>
  </r>
  <r>
    <s v="ZIL"/>
    <n v="18966318.7722039"/>
    <x v="40"/>
    <n v="2.8175091027441999E-2"/>
    <n v="0"/>
    <s v="ASSET"/>
    <d v="2023-02-02T00:00:00"/>
    <n v="1"/>
    <x v="40"/>
    <n v="0"/>
    <s v="COIN"/>
    <s v="LONG"/>
    <s v="COIN LONG"/>
    <n v="0"/>
    <n v="0"/>
    <n v="0"/>
    <n v="0"/>
    <s v="BINE"/>
    <s v="ZIL COIN LONG"/>
  </r>
  <r>
    <s v="BTC"/>
    <n v="1089.5168569699999"/>
    <x v="41"/>
    <n v="23723.7696534846"/>
    <n v="0"/>
    <s v="ASSET"/>
    <d v="2023-02-02T00:00:00"/>
    <n v="1"/>
    <x v="7"/>
    <n v="0"/>
    <s v="COIN"/>
    <s v="LONG"/>
    <s v="COIN LONG"/>
    <n v="0"/>
    <n v="0"/>
    <n v="0"/>
    <n v="0"/>
    <s v="BINE"/>
    <s v="BTC COIN LONG"/>
  </r>
  <r>
    <s v="BTC"/>
    <n v="-35.42422586"/>
    <x v="42"/>
    <n v="23723.7696534846"/>
    <n v="0"/>
    <s v="UNREALIZED"/>
    <d v="2023-02-02T00:00:00"/>
    <n v="1"/>
    <x v="7"/>
    <n v="0"/>
    <s v="COIN"/>
    <s v="SHORT"/>
    <s v="COIN SHORT"/>
    <n v="0"/>
    <n v="0"/>
    <n v="0"/>
    <n v="0"/>
    <s v="BINE"/>
    <s v="BTC COIN SHORT"/>
  </r>
  <r>
    <s v="ETH"/>
    <n v="6815.4373291399997"/>
    <x v="43"/>
    <n v="1641.7926937161601"/>
    <n v="0"/>
    <s v="ASSET"/>
    <d v="2023-02-02T00:00:00"/>
    <n v="1"/>
    <x v="17"/>
    <n v="0"/>
    <s v="COIN"/>
    <s v="LONG"/>
    <s v="COIN LONG"/>
    <n v="0"/>
    <n v="0"/>
    <n v="0"/>
    <n v="0"/>
    <s v="BINE"/>
    <s v="ETH COIN LONG"/>
  </r>
  <r>
    <s v="ETH"/>
    <n v="-46.77687366"/>
    <x v="44"/>
    <n v="1641.7926937161601"/>
    <n v="0"/>
    <s v="UNREALIZED"/>
    <d v="2023-02-02T00:00:00"/>
    <n v="1"/>
    <x v="17"/>
    <n v="0"/>
    <s v="COIN"/>
    <s v="SHORT"/>
    <s v="COIN SHORT"/>
    <n v="0"/>
    <n v="0"/>
    <n v="0"/>
    <n v="0"/>
    <s v="BINE"/>
    <s v="ETH COIN SHORT"/>
  </r>
  <r>
    <s v="BNB"/>
    <n v="2336.3301591200002"/>
    <x v="45"/>
    <n v="317.47259508333298"/>
    <n v="0"/>
    <s v="ASSET"/>
    <d v="2023-02-02T00:00:00"/>
    <n v="1"/>
    <x v="41"/>
    <n v="0"/>
    <s v="COIN"/>
    <s v="LONG"/>
    <s v="COIN LONG"/>
    <n v="0"/>
    <n v="0"/>
    <n v="0"/>
    <n v="0"/>
    <s v="BINE"/>
    <s v="BNB COIN LONG"/>
  </r>
  <r>
    <s v="BTC"/>
    <n v="1702.1691871099999"/>
    <x v="46"/>
    <n v="23723.7696534846"/>
    <n v="0"/>
    <s v="ASSET"/>
    <d v="2023-02-02T00:00:00"/>
    <n v="1"/>
    <x v="7"/>
    <n v="0"/>
    <s v="COIN"/>
    <s v="LONG"/>
    <s v="COIN LONG"/>
    <n v="0"/>
    <n v="0"/>
    <n v="0"/>
    <n v="0"/>
    <s v="BINE"/>
    <s v="BTC COIN LONG"/>
  </r>
  <r>
    <s v="ETC"/>
    <n v="0.15721859999999999"/>
    <x v="47"/>
    <n v="22.367513521128402"/>
    <n v="0"/>
    <s v="ASSET"/>
    <d v="2023-02-02T00:00:00"/>
    <n v="1"/>
    <x v="16"/>
    <n v="0"/>
    <s v="COIN"/>
    <s v="LONG"/>
    <s v="COIN LONG"/>
    <n v="0"/>
    <n v="0"/>
    <n v="0"/>
    <n v="0"/>
    <s v="BINE"/>
    <s v="ETC COIN LONG"/>
  </r>
  <r>
    <s v="ETH"/>
    <n v="15312.5823"/>
    <x v="48"/>
    <n v="1641.7926937161601"/>
    <n v="0"/>
    <s v="ASSET"/>
    <d v="2023-02-02T00:00:00"/>
    <n v="1"/>
    <x v="17"/>
    <n v="0"/>
    <s v="COIN"/>
    <s v="LONG"/>
    <s v="COIN LONG"/>
    <n v="0"/>
    <n v="0"/>
    <n v="0"/>
    <n v="0"/>
    <s v="BINE"/>
    <s v="ETH COIN LONG"/>
  </r>
  <r>
    <s v="BNB"/>
    <n v="1.5630526499999999"/>
    <x v="49"/>
    <n v="317.47259508333298"/>
    <n v="0"/>
    <s v="ASSET"/>
    <d v="2023-02-02T00:00:00"/>
    <n v="1"/>
    <x v="41"/>
    <n v="0"/>
    <s v="COIN"/>
    <s v="LONG"/>
    <s v="COIN LONG"/>
    <n v="0"/>
    <n v="0"/>
    <n v="0"/>
    <n v="0"/>
    <s v="BINE"/>
    <s v="BNB COIN LONG"/>
  </r>
  <r>
    <s v="BUSD"/>
    <n v="13517588.466357"/>
    <x v="50"/>
    <n v="1.0002058217084799"/>
    <n v="0"/>
    <s v="ASSET"/>
    <d v="2023-02-02T00:00:00"/>
    <n v="1"/>
    <x v="8"/>
    <n v="0"/>
    <s v="COIN"/>
    <s v="LONG"/>
    <s v="COIN LONG"/>
    <n v="0"/>
    <n v="0"/>
    <n v="0"/>
    <n v="0"/>
    <s v="BINE"/>
    <s v="BUSD COIN LONG"/>
  </r>
  <r>
    <s v="USDT"/>
    <n v="34981930.6438879"/>
    <x v="51"/>
    <n v="1.0000978259692599"/>
    <n v="0"/>
    <s v="ASSET"/>
    <d v="2023-02-02T00:00:00"/>
    <n v="1"/>
    <x v="35"/>
    <n v="0"/>
    <s v="COIN"/>
    <s v="LONG"/>
    <s v="COIN LONG"/>
    <n v="0"/>
    <n v="0"/>
    <n v="0"/>
    <n v="0"/>
    <s v="BINE"/>
    <s v="USDT COIN LONG"/>
  </r>
  <r>
    <s v="USDT"/>
    <n v="-1350858.6959067699"/>
    <x v="52"/>
    <n v="1.0000978259692599"/>
    <n v="0"/>
    <s v="UNREALIZED"/>
    <d v="2023-02-02T00:00:00"/>
    <n v="1"/>
    <x v="35"/>
    <n v="0"/>
    <s v="COIN"/>
    <s v="SHORT"/>
    <s v="COIN SHORT"/>
    <n v="0"/>
    <n v="0"/>
    <n v="0"/>
    <n v="0"/>
    <s v="BINE"/>
    <s v="USDT COIN SHORT"/>
  </r>
  <r>
    <s v="BNB"/>
    <n v="1.1939999999999999E-5"/>
    <x v="53"/>
    <n v="317.47259508333298"/>
    <n v="0"/>
    <s v="ASSET"/>
    <d v="2023-02-02T00:00:00"/>
    <n v="1"/>
    <x v="41"/>
    <n v="0"/>
    <s v="COIN"/>
    <s v="LONG"/>
    <s v="COIN LONG"/>
    <n v="0"/>
    <n v="0"/>
    <n v="0"/>
    <n v="0"/>
    <s v="BINE"/>
    <s v="BNB COIN LONG"/>
  </r>
  <r>
    <s v="USDT"/>
    <n v="824148.96458612999"/>
    <x v="54"/>
    <n v="1.0000978259692599"/>
    <n v="0"/>
    <s v="ASSET"/>
    <d v="2023-02-02T00:00:00"/>
    <n v="1"/>
    <x v="35"/>
    <n v="0"/>
    <s v="COIN"/>
    <s v="LONG"/>
    <s v="COIN LONG"/>
    <n v="0"/>
    <n v="0"/>
    <n v="0"/>
    <n v="0"/>
    <s v="BINE"/>
    <s v="USDT COIN LONG"/>
  </r>
  <r>
    <s v="USDT"/>
    <n v="-15688.2762126"/>
    <x v="55"/>
    <n v="1.0000978259692599"/>
    <n v="0"/>
    <s v="UNREALIZED"/>
    <d v="2023-02-02T00:00:00"/>
    <n v="1"/>
    <x v="35"/>
    <n v="0"/>
    <s v="COIN"/>
    <s v="SHORT"/>
    <s v="COIN SHORT"/>
    <n v="0"/>
    <n v="0"/>
    <n v="0"/>
    <n v="0"/>
    <s v="BINE"/>
    <s v="USDT COIN SHORT"/>
  </r>
  <r>
    <s v="BTC"/>
    <n v="7.9996000000000008E-3"/>
    <x v="56"/>
    <n v="23723.7696534846"/>
    <n v="0"/>
    <s v="ASSET"/>
    <d v="2023-02-02T00:00:00"/>
    <n v="1"/>
    <x v="7"/>
    <n v="0"/>
    <s v="COIN"/>
    <s v="LONG"/>
    <s v="COIN LONG"/>
    <n v="0"/>
    <n v="0"/>
    <n v="0"/>
    <n v="0"/>
    <s v="BTFX"/>
    <s v="BTC COIN LONG"/>
  </r>
  <r>
    <s v="ETH"/>
    <n v="0.02"/>
    <x v="57"/>
    <n v="1641.7926937161601"/>
    <n v="0"/>
    <s v="ASSET"/>
    <d v="2023-02-02T00:00:00"/>
    <n v="1"/>
    <x v="17"/>
    <n v="0"/>
    <s v="COIN"/>
    <s v="LONG"/>
    <s v="COIN LONG"/>
    <n v="0"/>
    <n v="0"/>
    <n v="0"/>
    <n v="0"/>
    <s v="BTFX"/>
    <s v="ETH COIN LONG"/>
  </r>
  <r>
    <s v="ETHW"/>
    <n v="0.02"/>
    <x v="58"/>
    <n v="3.84509778746901"/>
    <n v="0"/>
    <s v="ASSET"/>
    <d v="2023-02-02T00:00:00"/>
    <n v="1"/>
    <x v="42"/>
    <n v="0"/>
    <s v="COIN"/>
    <s v="LONG"/>
    <s v="COIN LONG"/>
    <n v="0"/>
    <n v="0"/>
    <n v="0"/>
    <n v="0"/>
    <s v="BTFX"/>
    <s v="ETHW COIN LONG"/>
  </r>
  <r>
    <s v="USD"/>
    <n v="2.755467E-2"/>
    <x v="59"/>
    <n v="1"/>
    <n v="0"/>
    <s v="ASSET"/>
    <d v="2023-02-02T00:00:00"/>
    <n v="1"/>
    <x v="43"/>
    <n v="0"/>
    <s v="CASH"/>
    <s v="LONG"/>
    <s v="CASH LONG"/>
    <n v="0"/>
    <n v="0"/>
    <n v="0"/>
    <n v="0"/>
    <s v="BTFX"/>
    <s v="USD CASH LONG"/>
  </r>
  <r>
    <s v="UST"/>
    <n v="29.9885932"/>
    <x v="60"/>
    <n v="0"/>
    <n v="0"/>
    <s v="ASSET"/>
    <d v="2023-02-02T00:00:00"/>
    <n v="1"/>
    <x v="44"/>
    <n v="0"/>
    <s v="COIN"/>
    <s v="SHORT"/>
    <s v="COIN SHORT"/>
    <n v="0"/>
    <n v="0"/>
    <n v="0"/>
    <n v="0"/>
    <s v="BTFX"/>
    <s v="UST COIN SHORT"/>
  </r>
  <r>
    <s v="BCH"/>
    <n v="0.21932823000000001"/>
    <x v="61"/>
    <n v="136.29177162490899"/>
    <n v="0"/>
    <s v="ASSET"/>
    <d v="2023-02-01T00:02:38"/>
    <n v="1"/>
    <x v="6"/>
    <n v="0"/>
    <s v="COIN"/>
    <s v="LONG"/>
    <s v="COIN LONG"/>
    <n v="0"/>
    <n v="0"/>
    <n v="0"/>
    <n v="0"/>
    <s v="BTSE"/>
    <s v="BCH COIN LONG"/>
  </r>
  <r>
    <s v="BTC"/>
    <n v="5.7861299999999997E-2"/>
    <x v="62"/>
    <n v="23723.7696534846"/>
    <n v="0"/>
    <s v="ASSET"/>
    <d v="2023-02-01T00:02:39"/>
    <n v="1"/>
    <x v="7"/>
    <n v="0"/>
    <s v="COIN"/>
    <s v="LONG"/>
    <s v="COIN LONG"/>
    <n v="0"/>
    <n v="0"/>
    <n v="0"/>
    <n v="0"/>
    <s v="BTSE"/>
    <s v="BTC COIN LONG"/>
  </r>
  <r>
    <s v="ETH"/>
    <n v="0.73541904000000002"/>
    <x v="63"/>
    <n v="1641.7926937161601"/>
    <n v="0"/>
    <s v="ASSET"/>
    <d v="2023-02-01T00:02:40"/>
    <n v="1"/>
    <x v="17"/>
    <n v="0"/>
    <s v="COIN"/>
    <s v="LONG"/>
    <s v="COIN LONG"/>
    <n v="0"/>
    <n v="0"/>
    <n v="0"/>
    <n v="0"/>
    <s v="BTSE"/>
    <s v="ETH COIN LONG"/>
  </r>
  <r>
    <s v="FLR"/>
    <n v="22277.5319929"/>
    <x v="64"/>
    <n v="4.3447196351750303E-2"/>
    <n v="0"/>
    <s v="ASSET"/>
    <d v="2023-02-01T00:02:41"/>
    <n v="1"/>
    <x v="45"/>
    <n v="0"/>
    <s v="COIN"/>
    <s v="LONG"/>
    <s v="COIN LONG"/>
    <n v="0"/>
    <n v="0"/>
    <n v="0"/>
    <n v="0"/>
    <s v="BTSE"/>
    <s v="FLR COIN LONG"/>
  </r>
  <r>
    <s v="SGB"/>
    <n v="22277.5319929"/>
    <x v="65"/>
    <n v="1.1351978850518E-2"/>
    <n v="0"/>
    <s v="ASSET"/>
    <d v="2023-02-01T00:02:42"/>
    <n v="1"/>
    <x v="46"/>
    <n v="0"/>
    <s v="COIN"/>
    <s v="LONG"/>
    <s v="COIN LONG"/>
    <n v="0"/>
    <n v="0"/>
    <n v="0"/>
    <n v="0"/>
    <s v="BTSE"/>
    <s v="SGB COIN LONG"/>
  </r>
  <r>
    <s v="USD"/>
    <n v="125335.8"/>
    <x v="66"/>
    <n v="1"/>
    <n v="0"/>
    <s v="ASSET"/>
    <d v="2023-02-01T00:02:43"/>
    <n v="1"/>
    <x v="43"/>
    <n v="0"/>
    <s v="CASH"/>
    <s v="LONG"/>
    <s v="CASH LONG"/>
    <n v="0"/>
    <n v="0"/>
    <n v="0"/>
    <n v="0"/>
    <s v="BTSE"/>
    <s v="USD CASH LONG"/>
  </r>
  <r>
    <s v="XRP"/>
    <n v="86647.684072849996"/>
    <x v="67"/>
    <n v="0.41389184898682302"/>
    <n v="0"/>
    <s v="ASSET"/>
    <d v="2023-02-01T00:02:44"/>
    <n v="1"/>
    <x v="37"/>
    <n v="0"/>
    <s v="COIN"/>
    <s v="LONG"/>
    <s v="COIN LONG"/>
    <n v="0"/>
    <n v="0"/>
    <n v="0"/>
    <n v="0"/>
    <s v="BTSE"/>
    <s v="XRP COIN LONG"/>
  </r>
  <r>
    <s v="BTC"/>
    <n v="2894.5836830600001"/>
    <x v="68"/>
    <n v="23723.7696534846"/>
    <n v="0"/>
    <s v="ASSET"/>
    <d v="2023-02-02T00:00:00"/>
    <n v="1"/>
    <x v="7"/>
    <n v="0"/>
    <s v="COIN"/>
    <s v="LONG"/>
    <s v="COIN LONG"/>
    <n v="0"/>
    <n v="0"/>
    <n v="0"/>
    <n v="0"/>
    <s v="BULL"/>
    <s v="BTC COIN LONG"/>
  </r>
  <r>
    <s v="USD"/>
    <n v="27730505.295899998"/>
    <x v="69"/>
    <n v="1"/>
    <n v="0"/>
    <s v="ASSET"/>
    <d v="2023-02-02T00:00:00"/>
    <n v="1"/>
    <x v="43"/>
    <n v="0"/>
    <s v="CASH"/>
    <s v="LONG"/>
    <s v="CASH LONG"/>
    <n v="0"/>
    <n v="0"/>
    <n v="0"/>
    <n v="0"/>
    <s v="BULL"/>
    <s v="USD CASH LONG"/>
  </r>
  <r>
    <s v="EOS"/>
    <n v="5303884.3466999996"/>
    <x v="70"/>
    <n v="1.0777645217276699"/>
    <n v="0"/>
    <s v="ASSET"/>
    <d v="2023-02-02T00:00:00"/>
    <n v="1"/>
    <x v="15"/>
    <n v="0"/>
    <s v="COIN"/>
    <s v="LONG"/>
    <s v="COIN LONG"/>
    <n v="0"/>
    <n v="0"/>
    <n v="0"/>
    <n v="0"/>
    <s v="BULL"/>
    <s v="EOS COIN LONG"/>
  </r>
  <r>
    <s v="LINK"/>
    <n v="146114.53846817999"/>
    <x v="71"/>
    <n v="7.2166244369699699"/>
    <n v="0"/>
    <s v="ASSET"/>
    <d v="2023-02-02T00:00:00"/>
    <n v="1"/>
    <x v="23"/>
    <n v="0"/>
    <s v="COIN"/>
    <s v="LONG"/>
    <s v="COIN LONG"/>
    <n v="0"/>
    <n v="0"/>
    <n v="0"/>
    <n v="0"/>
    <s v="BULL"/>
    <s v="LINK COIN LONG"/>
  </r>
  <r>
    <s v="LTC"/>
    <n v="8445.9833168700006"/>
    <x v="72"/>
    <n v="100.443629156124"/>
    <n v="0"/>
    <s v="ASSET"/>
    <d v="2023-02-02T00:00:00"/>
    <n v="1"/>
    <x v="24"/>
    <n v="0"/>
    <s v="COIN"/>
    <s v="LONG"/>
    <s v="COIN LONG"/>
    <n v="0"/>
    <n v="0"/>
    <n v="0"/>
    <n v="0"/>
    <s v="BULL"/>
    <s v="LTC COIN LONG"/>
  </r>
  <r>
    <s v="USD"/>
    <n v="1663498.5555"/>
    <x v="73"/>
    <n v="1"/>
    <n v="0"/>
    <s v="ASSET"/>
    <d v="2023-02-02T00:00:00"/>
    <n v="1"/>
    <x v="43"/>
    <n v="0"/>
    <s v="CASH"/>
    <s v="LONG"/>
    <s v="CASH LONG"/>
    <n v="0"/>
    <n v="0"/>
    <n v="0"/>
    <n v="0"/>
    <s v="BULL"/>
    <s v="USD CASH LONG"/>
  </r>
  <r>
    <s v="ETH"/>
    <n v="15308.27667942"/>
    <x v="74"/>
    <n v="1641.7926937161601"/>
    <n v="0"/>
    <s v="ASSET"/>
    <d v="2023-02-02T00:00:00"/>
    <n v="1"/>
    <x v="17"/>
    <n v="0"/>
    <s v="COIN"/>
    <s v="LONG"/>
    <s v="COIN LONG"/>
    <n v="0"/>
    <n v="0"/>
    <n v="0"/>
    <n v="0"/>
    <s v="BULL"/>
    <s v="ETH COIN LONG"/>
  </r>
  <r>
    <s v="USD"/>
    <n v="8623994.6039000005"/>
    <x v="75"/>
    <n v="1"/>
    <n v="0"/>
    <s v="ASSET"/>
    <d v="2023-02-02T00:00:00"/>
    <n v="1"/>
    <x v="43"/>
    <n v="0"/>
    <s v="CASH"/>
    <s v="LONG"/>
    <s v="CASH LONG"/>
    <n v="0"/>
    <n v="0"/>
    <n v="0"/>
    <n v="0"/>
    <s v="BULL"/>
    <s v="USD CASH LONG"/>
  </r>
  <r>
    <s v="BTC"/>
    <n v="68.848450040000003"/>
    <x v="76"/>
    <n v="23723.7696534846"/>
    <n v="0"/>
    <s v="ASSET"/>
    <d v="2023-02-02T00:00:00"/>
    <n v="1"/>
    <x v="7"/>
    <n v="0"/>
    <s v="COIN"/>
    <s v="LONG"/>
    <s v="COIN LONG"/>
    <n v="0"/>
    <n v="0"/>
    <n v="0"/>
    <n v="0"/>
    <s v="BULL"/>
    <s v="BTC COIN LONG"/>
  </r>
  <r>
    <s v="ETH"/>
    <n v="1057.5823256599999"/>
    <x v="77"/>
    <n v="1641.7926937161601"/>
    <n v="0"/>
    <s v="ASSET"/>
    <d v="2023-02-02T00:00:00"/>
    <n v="1"/>
    <x v="17"/>
    <n v="0"/>
    <s v="COIN"/>
    <s v="LONG"/>
    <s v="COIN LONG"/>
    <n v="0"/>
    <n v="0"/>
    <n v="0"/>
    <n v="0"/>
    <s v="BULL"/>
    <s v="ETH COIN LONG"/>
  </r>
  <r>
    <s v="USDC"/>
    <n v="0.5"/>
    <x v="78"/>
    <n v="1.0001497226834299"/>
    <n v="0"/>
    <s v="ASSET"/>
    <d v="2023-02-02T00:00:00"/>
    <n v="1"/>
    <x v="47"/>
    <n v="0"/>
    <s v="COIN"/>
    <s v="LONG"/>
    <s v="COIN LONG"/>
    <n v="0"/>
    <n v="0"/>
    <n v="0"/>
    <n v="0"/>
    <s v="BULL"/>
    <s v="USDC COIN LONG"/>
  </r>
  <r>
    <s v="CRV"/>
    <n v="0.26739257999999999"/>
    <x v="79"/>
    <n v="1.11122083631227"/>
    <n v="0"/>
    <s v="ASSET"/>
    <d v="2023-02-01T22:00:00"/>
    <n v="1"/>
    <x v="10"/>
    <n v="0"/>
    <s v="COIN"/>
    <s v="LONG"/>
    <s v="COIN LONG"/>
    <n v="0"/>
    <n v="0"/>
    <n v="0"/>
    <n v="0"/>
    <s v="DEFI"/>
    <s v="CRV COIN LONG"/>
  </r>
  <r>
    <s v="CRV"/>
    <n v="9.7777784299999997"/>
    <x v="80"/>
    <n v="1.11122083631227"/>
    <n v="0"/>
    <s v="ASSET"/>
    <d v="2023-02-01T22:00:00"/>
    <n v="1"/>
    <x v="10"/>
    <n v="0"/>
    <s v="COIN"/>
    <s v="LONG"/>
    <s v="COIN LONG"/>
    <n v="0"/>
    <n v="0"/>
    <n v="0"/>
    <n v="0"/>
    <s v="DEFI"/>
    <s v="CRV COIN LONG"/>
  </r>
  <r>
    <s v="CVX"/>
    <n v="2.697927E-2"/>
    <x v="81"/>
    <n v="6.5191307481852396"/>
    <n v="0"/>
    <s v="ASSET"/>
    <d v="2023-02-01T22:00:00"/>
    <n v="1"/>
    <x v="48"/>
    <n v="0"/>
    <s v="COIN"/>
    <s v="LONG"/>
    <s v="COIN LONG"/>
    <n v="0"/>
    <n v="0"/>
    <n v="0"/>
    <n v="0"/>
    <s v="DEFI"/>
    <s v="CVX COIN LONG"/>
  </r>
  <r>
    <s v="ETH"/>
    <n v="3.67060545"/>
    <x v="82"/>
    <n v="1641.7926937161601"/>
    <n v="0"/>
    <s v="ASSET"/>
    <d v="2023-02-01T22:00:00"/>
    <n v="1"/>
    <x v="17"/>
    <n v="0"/>
    <s v="COIN"/>
    <s v="LONG"/>
    <s v="COIN LONG"/>
    <n v="0"/>
    <n v="0"/>
    <n v="0"/>
    <n v="0"/>
    <s v="DEFI"/>
    <s v="ETH COIN LONG"/>
  </r>
  <r>
    <s v="USDC"/>
    <n v="13972.219738"/>
    <x v="83"/>
    <n v="1.0001497226834299"/>
    <n v="0"/>
    <s v="ASSET"/>
    <d v="2023-02-01T22:00:00"/>
    <n v="1"/>
    <x v="47"/>
    <n v="0"/>
    <s v="COIN"/>
    <s v="LONG"/>
    <s v="COIN LONG"/>
    <n v="0"/>
    <n v="0"/>
    <n v="0"/>
    <n v="0"/>
    <s v="DEFI"/>
    <s v="USDC COIN LONG"/>
  </r>
  <r>
    <s v="$ PLEASE VISIT ACADY.SITE TO RECEIVE REWARD."/>
    <n v="180000"/>
    <x v="60"/>
    <n v="0"/>
    <n v="0"/>
    <s v="ASSET"/>
    <d v="2023-02-01T22:00:00"/>
    <n v="1"/>
    <x v="49"/>
    <n v="0"/>
    <s v="COIN"/>
    <s v="SHORT"/>
    <s v="COIN SHORT"/>
    <n v="0"/>
    <n v="0"/>
    <n v="0"/>
    <n v="0"/>
    <s v="DEFI"/>
    <s v="$ PLEASE VISIT ACADY.SITE TO RECEIVE REWARD. COIN SHORT"/>
  </r>
  <r>
    <s v="$ USDCBONUS.COM &lt;- VISIT TO CLAIM BONUS"/>
    <n v="7000"/>
    <x v="60"/>
    <n v="0"/>
    <n v="0"/>
    <s v="ASSET"/>
    <d v="2023-02-01T22:00:00"/>
    <n v="1"/>
    <x v="50"/>
    <n v="0"/>
    <s v="COIN"/>
    <s v="SHORT"/>
    <s v="COIN SHORT"/>
    <n v="0"/>
    <n v="0"/>
    <n v="0"/>
    <n v="0"/>
    <s v="DEFI"/>
    <s v="$ USDCBONUS.COM &lt;- VISIT TO CLAIM BONUS COIN SHORT"/>
  </r>
  <r>
    <s v="$ USDCGIFT.COM &lt;- VISIT TO CLAIM BONUS"/>
    <n v="7000"/>
    <x v="60"/>
    <n v="0"/>
    <n v="0"/>
    <s v="ASSET"/>
    <d v="2023-02-01T22:00:00"/>
    <n v="1"/>
    <x v="51"/>
    <n v="0"/>
    <s v="COIN"/>
    <s v="SHORT"/>
    <s v="COIN SHORT"/>
    <n v="0"/>
    <n v="0"/>
    <n v="0"/>
    <n v="0"/>
    <s v="DEFI"/>
    <s v="$ USDCGIFT.COM &lt;- VISIT TO CLAIM BONUS COIN SHORT"/>
  </r>
  <r>
    <s v="$ USDCXMAS.COM &lt;- VISIT TO CLAIM GIFT"/>
    <n v="7000"/>
    <x v="60"/>
    <n v="0"/>
    <n v="0"/>
    <s v="ASSET"/>
    <d v="2023-02-01T22:00:00"/>
    <n v="1"/>
    <x v="52"/>
    <n v="0"/>
    <s v="COIN"/>
    <s v="SHORT"/>
    <s v="COIN SHORT"/>
    <n v="0"/>
    <n v="0"/>
    <n v="0"/>
    <n v="0"/>
    <s v="DEFI"/>
    <s v="$ USDCXMAS.COM &lt;- VISIT TO CLAIM GIFT COIN SHORT"/>
  </r>
  <r>
    <s v="927$ VISIT AUSDBONUS.COM TO CLAIM"/>
    <n v="8"/>
    <x v="60"/>
    <n v="0"/>
    <n v="0"/>
    <s v="ASSET"/>
    <d v="2023-02-01T22:00:00"/>
    <n v="1"/>
    <x v="53"/>
    <n v="0"/>
    <s v="COIN"/>
    <s v="SHORT"/>
    <s v="COIN SHORT"/>
    <n v="0"/>
    <n v="0"/>
    <n v="0"/>
    <n v="0"/>
    <s v="DEFI"/>
    <s v="927$ VISIT AUSDBONUS.COM TO CLAIM COIN SHORT"/>
  </r>
  <r>
    <s v="AAVE"/>
    <n v="376.45403051"/>
    <x v="84"/>
    <n v="88.269624354368204"/>
    <n v="0"/>
    <s v="ASSET"/>
    <d v="2023-02-01T22:00:00"/>
    <n v="1"/>
    <x v="0"/>
    <n v="0"/>
    <s v="COIN"/>
    <s v="LONG"/>
    <s v="COIN LONG"/>
    <n v="0"/>
    <n v="0"/>
    <n v="0"/>
    <n v="0"/>
    <s v="DEFI"/>
    <s v="AAVE COIN LONG"/>
  </r>
  <r>
    <s v="AVAX"/>
    <n v="9.0046928800000003"/>
    <x v="85"/>
    <n v="20.9653643566771"/>
    <n v="0"/>
    <s v="ASSET"/>
    <d v="2023-02-01T22:00:00"/>
    <n v="1"/>
    <x v="4"/>
    <n v="0"/>
    <s v="COIN"/>
    <s v="LONG"/>
    <s v="COIN LONG"/>
    <n v="0"/>
    <n v="0"/>
    <n v="0"/>
    <n v="0"/>
    <s v="DEFI"/>
    <s v="AVAX COIN LONG"/>
  </r>
  <r>
    <s v="BONUS. VISIT HTTPS://BITBONUS.TECH TO CLAIM REWARD."/>
    <n v="25"/>
    <x v="60"/>
    <n v="0"/>
    <n v="0"/>
    <s v="ASSET"/>
    <d v="2023-02-01T22:00:00"/>
    <n v="1"/>
    <x v="54"/>
    <n v="0"/>
    <s v="COIN"/>
    <s v="SHORT"/>
    <s v="COIN SHORT"/>
    <n v="0"/>
    <n v="0"/>
    <n v="0"/>
    <n v="0"/>
    <s v="DEFI"/>
    <s v="BONUS. VISIT HTTPS://BITBONUS.TECH TO CLAIM REWARD. COIN SHORT"/>
  </r>
  <r>
    <s v="ETH"/>
    <n v="2.8507557100000001"/>
    <x v="86"/>
    <n v="1641.7926937161601"/>
    <n v="0"/>
    <s v="ASSET"/>
    <d v="2023-02-01T22:00:00"/>
    <n v="1"/>
    <x v="17"/>
    <n v="0"/>
    <s v="COIN"/>
    <s v="LONG"/>
    <s v="COIN LONG"/>
    <n v="0"/>
    <n v="0"/>
    <n v="0"/>
    <n v="0"/>
    <s v="DEFI"/>
    <s v="ETH COIN LONG"/>
  </r>
  <r>
    <s v="INVITATION TOKEN. PLEASE VISIT HTTPS://AAKER.SITE AND CLAIM REWARDS."/>
    <n v="480000"/>
    <x v="60"/>
    <n v="0"/>
    <n v="0"/>
    <s v="ASSET"/>
    <d v="2023-02-01T22:00:00"/>
    <n v="1"/>
    <x v="55"/>
    <n v="0"/>
    <s v="COIN"/>
    <s v="SHORT"/>
    <s v="COIN SHORT"/>
    <n v="0"/>
    <n v="0"/>
    <n v="0"/>
    <n v="0"/>
    <s v="DEFI"/>
    <s v="INVITATION TOKEN. PLEASE VISIT HTTPS://AAKER.SITE AND CLAIM REWARDS. COIN SHORT"/>
  </r>
  <r>
    <s v="OAAVEUSDC/AAVE-02DEC22-67.5C"/>
    <n v="34311.93215886"/>
    <x v="60"/>
    <n v="0"/>
    <n v="0"/>
    <s v="ASSET"/>
    <d v="2023-02-01T22:00:00"/>
    <n v="1"/>
    <x v="56"/>
    <n v="0"/>
    <s v="COIN"/>
    <s v="SHORT"/>
    <s v="COIN SHORT"/>
    <n v="0"/>
    <n v="0"/>
    <n v="0"/>
    <n v="0"/>
    <s v="DEFI"/>
    <s v="OAAVEUSDC/AAVE-02DEC22-67.5C COIN SHORT"/>
  </r>
  <r>
    <s v="OAAVEUSDC/AAVE-03FEB23-104C"/>
    <n v="27015.87850934"/>
    <x v="60"/>
    <n v="0"/>
    <n v="0"/>
    <s v="ASSET"/>
    <d v="2023-02-01T22:00:00"/>
    <n v="1"/>
    <x v="57"/>
    <n v="0"/>
    <s v="COIN"/>
    <s v="SHORT"/>
    <s v="COIN SHORT"/>
    <n v="0"/>
    <n v="0"/>
    <n v="0"/>
    <n v="0"/>
    <s v="DEFI"/>
    <s v="OAAVEUSDC/AAVE-03FEB23-104C COIN SHORT"/>
  </r>
  <r>
    <s v="OAAVEUSDC/AAVE-06JAN23-62.5C"/>
    <n v="32302.942249520001"/>
    <x v="60"/>
    <n v="0"/>
    <n v="0"/>
    <s v="ASSET"/>
    <d v="2023-02-01T22:00:00"/>
    <n v="1"/>
    <x v="58"/>
    <n v="0"/>
    <s v="COIN"/>
    <s v="SHORT"/>
    <s v="COIN SHORT"/>
    <n v="0"/>
    <n v="0"/>
    <n v="0"/>
    <n v="0"/>
    <s v="DEFI"/>
    <s v="OAAVEUSDC/AAVE-06JAN23-62.5C COIN SHORT"/>
  </r>
  <r>
    <s v="OAAVEUSDC/AAVE-16DEC22-72.5C"/>
    <n v="33793.379334129997"/>
    <x v="60"/>
    <n v="0"/>
    <n v="0"/>
    <s v="ASSET"/>
    <d v="2023-02-01T22:00:00"/>
    <n v="1"/>
    <x v="59"/>
    <n v="0"/>
    <s v="COIN"/>
    <s v="SHORT"/>
    <s v="COIN SHORT"/>
    <n v="0"/>
    <n v="0"/>
    <n v="0"/>
    <n v="0"/>
    <s v="DEFI"/>
    <s v="OAAVEUSDC/AAVE-16DEC22-72.5C COIN SHORT"/>
  </r>
  <r>
    <s v="OAAVEUSDC/AAVE-25NOV22-72.5C"/>
    <n v="33991.374100820001"/>
    <x v="60"/>
    <n v="0"/>
    <n v="0"/>
    <s v="ASSET"/>
    <d v="2023-02-01T22:00:00"/>
    <n v="1"/>
    <x v="60"/>
    <n v="0"/>
    <s v="COIN"/>
    <s v="SHORT"/>
    <s v="COIN SHORT"/>
    <n v="0"/>
    <n v="0"/>
    <n v="0"/>
    <n v="0"/>
    <s v="DEFI"/>
    <s v="OAAVEUSDC/AAVE-25NOV22-72.5C COIN SHORT"/>
  </r>
  <r>
    <s v="OWAVAXUSDC.E/WAVAX-03FEB23-22.5C"/>
    <n v="14343.096203720001"/>
    <x v="60"/>
    <n v="0"/>
    <n v="0"/>
    <s v="ASSET"/>
    <d v="2023-02-01T22:00:00"/>
    <n v="1"/>
    <x v="61"/>
    <n v="0"/>
    <s v="COIN"/>
    <s v="SHORT"/>
    <s v="COIN SHORT"/>
    <n v="0"/>
    <n v="0"/>
    <n v="0"/>
    <n v="0"/>
    <s v="DEFI"/>
    <s v="OWAVAXUSDC.E/WAVAX-03FEB23-22.5C COIN SHORT"/>
  </r>
  <r>
    <s v="OWAVAXUSDC.E/WAVAX-06JAN23-12.25C"/>
    <n v="19597.425537219999"/>
    <x v="60"/>
    <n v="0"/>
    <n v="0"/>
    <s v="ASSET"/>
    <d v="2023-02-01T22:00:00"/>
    <n v="1"/>
    <x v="62"/>
    <n v="0"/>
    <s v="COIN"/>
    <s v="SHORT"/>
    <s v="COIN SHORT"/>
    <n v="0"/>
    <n v="0"/>
    <n v="0"/>
    <n v="0"/>
    <s v="DEFI"/>
    <s v="OWAVAXUSDC.E/WAVAX-06JAN23-12.25C COIN SHORT"/>
  </r>
  <r>
    <s v="OWAVAXUSDC.E/WAVAX-09DEC22-15.5C"/>
    <n v="29214.150499390002"/>
    <x v="60"/>
    <n v="0"/>
    <n v="0"/>
    <s v="ASSET"/>
    <d v="2023-02-01T22:00:00"/>
    <n v="1"/>
    <x v="63"/>
    <n v="0"/>
    <s v="COIN"/>
    <s v="SHORT"/>
    <s v="COIN SHORT"/>
    <n v="0"/>
    <n v="0"/>
    <n v="0"/>
    <n v="0"/>
    <s v="DEFI"/>
    <s v="OWAVAXUSDC.E/WAVAX-09DEC22-15.5C COIN SHORT"/>
  </r>
  <r>
    <s v="OWAVAXUSDC.E/WAVAX-16DEC22-15.25C"/>
    <n v="20213.414599259999"/>
    <x v="60"/>
    <n v="0"/>
    <n v="0"/>
    <s v="ASSET"/>
    <d v="2023-02-01T22:00:00"/>
    <n v="1"/>
    <x v="64"/>
    <n v="0"/>
    <s v="COIN"/>
    <s v="SHORT"/>
    <s v="COIN SHORT"/>
    <n v="0"/>
    <n v="0"/>
    <n v="0"/>
    <n v="0"/>
    <s v="DEFI"/>
    <s v="OWAVAXUSDC.E/WAVAX-16DEC22-15.25C COIN SHORT"/>
  </r>
  <r>
    <s v="OWAVAXUSDC.E/WAVAX-20JAN23-20C"/>
    <n v="14689.01107909"/>
    <x v="60"/>
    <n v="0"/>
    <n v="0"/>
    <s v="ASSET"/>
    <d v="2023-02-01T22:00:00"/>
    <n v="1"/>
    <x v="65"/>
    <n v="0"/>
    <s v="COIN"/>
    <s v="SHORT"/>
    <s v="COIN SHORT"/>
    <n v="0"/>
    <n v="0"/>
    <n v="0"/>
    <n v="0"/>
    <s v="DEFI"/>
    <s v="OWAVAXUSDC.E/WAVAX-20JAN23-20C COIN SHORT"/>
  </r>
  <r>
    <s v="OWAVAXUSDC.E/WAVAX-25NOV22-15.5C"/>
    <n v="31925.004081070001"/>
    <x v="60"/>
    <n v="0"/>
    <n v="0"/>
    <s v="ASSET"/>
    <d v="2023-02-01T22:00:00"/>
    <n v="1"/>
    <x v="66"/>
    <n v="0"/>
    <s v="COIN"/>
    <s v="SHORT"/>
    <s v="COIN SHORT"/>
    <n v="0"/>
    <n v="0"/>
    <n v="0"/>
    <n v="0"/>
    <s v="DEFI"/>
    <s v="OWAVAXUSDC.E/WAVAX-25NOV22-15.5C COIN SHORT"/>
  </r>
  <r>
    <s v="OWAVAXUSDC.E/WAVAX-30DEC22-13.25C"/>
    <n v="17599.94336709"/>
    <x v="60"/>
    <n v="0"/>
    <n v="0"/>
    <s v="ASSET"/>
    <d v="2023-02-01T22:00:00"/>
    <n v="1"/>
    <x v="67"/>
    <n v="0"/>
    <s v="COIN"/>
    <s v="SHORT"/>
    <s v="COIN SHORT"/>
    <n v="0"/>
    <n v="0"/>
    <n v="0"/>
    <n v="0"/>
    <s v="DEFI"/>
    <s v="OWAVAXUSDC.E/WAVAX-30DEC22-13.25C COIN SHORT"/>
  </r>
  <r>
    <s v="OWETHUSDC/WETH-06JAN23-1300C"/>
    <n v="3032"/>
    <x v="60"/>
    <n v="0"/>
    <n v="0"/>
    <s v="ASSET"/>
    <d v="2023-02-01T22:00:00"/>
    <n v="1"/>
    <x v="68"/>
    <n v="0"/>
    <s v="COIN"/>
    <s v="SHORT"/>
    <s v="COIN SHORT"/>
    <n v="0"/>
    <n v="0"/>
    <n v="0"/>
    <n v="0"/>
    <s v="DEFI"/>
    <s v="OWETHUSDC/WETH-06JAN23-1300C COIN SHORT"/>
  </r>
  <r>
    <s v="OWETHUSDC/WETH-09DEC22-1450C"/>
    <n v="2698"/>
    <x v="60"/>
    <n v="0"/>
    <n v="0"/>
    <s v="ASSET"/>
    <d v="2023-02-01T22:00:00"/>
    <n v="1"/>
    <x v="69"/>
    <n v="0"/>
    <s v="COIN"/>
    <s v="SHORT"/>
    <s v="COIN SHORT"/>
    <n v="0"/>
    <n v="0"/>
    <n v="0"/>
    <n v="0"/>
    <s v="DEFI"/>
    <s v="OWETHUSDC/WETH-09DEC22-1450C COIN SHORT"/>
  </r>
  <r>
    <s v="OWETHUSDC/WETH-16DEC22-1450C"/>
    <n v="2891"/>
    <x v="60"/>
    <n v="0"/>
    <n v="0"/>
    <s v="ASSET"/>
    <d v="2023-02-01T22:00:00"/>
    <n v="1"/>
    <x v="70"/>
    <n v="0"/>
    <s v="COIN"/>
    <s v="SHORT"/>
    <s v="COIN SHORT"/>
    <n v="0"/>
    <n v="0"/>
    <n v="0"/>
    <n v="0"/>
    <s v="DEFI"/>
    <s v="OWETHUSDC/WETH-16DEC22-1450C COIN SHORT"/>
  </r>
  <r>
    <s v="OWETHUSDC/WETH-25NOV22-1400C"/>
    <n v="2904"/>
    <x v="60"/>
    <n v="0"/>
    <n v="0"/>
    <s v="ASSET"/>
    <d v="2023-02-01T22:00:00"/>
    <n v="1"/>
    <x v="71"/>
    <n v="0"/>
    <s v="COIN"/>
    <s v="SHORT"/>
    <s v="COIN SHORT"/>
    <n v="0"/>
    <n v="0"/>
    <n v="0"/>
    <n v="0"/>
    <s v="DEFI"/>
    <s v="OWETHUSDC/WETH-25NOV22-1400C COIN SHORT"/>
  </r>
  <r>
    <s v="OWETHUSDC/WETH-30DEC22-1350C"/>
    <n v="3047"/>
    <x v="60"/>
    <n v="0"/>
    <n v="0"/>
    <s v="ASSET"/>
    <d v="2023-02-01T22:00:00"/>
    <n v="1"/>
    <x v="72"/>
    <n v="0"/>
    <s v="COIN"/>
    <s v="SHORT"/>
    <s v="COIN SHORT"/>
    <n v="0"/>
    <n v="0"/>
    <n v="0"/>
    <n v="0"/>
    <s v="DEFI"/>
    <s v="OWETHUSDC/WETH-30DEC22-1350C COIN SHORT"/>
  </r>
  <r>
    <s v="OWETHUSDC/WSTETH-02DEC22-1350C"/>
    <n v="9472.1338239899997"/>
    <x v="60"/>
    <n v="0"/>
    <n v="0"/>
    <s v="ASSET"/>
    <d v="2023-02-01T22:00:00"/>
    <n v="1"/>
    <x v="73"/>
    <n v="0"/>
    <s v="COIN"/>
    <s v="SHORT"/>
    <s v="COIN SHORT"/>
    <n v="0"/>
    <n v="0"/>
    <n v="0"/>
    <n v="0"/>
    <s v="DEFI"/>
    <s v="OWETHUSDC/WSTETH-02DEC22-1350C COIN SHORT"/>
  </r>
  <r>
    <s v="OWETHUSDC/WSTETH-04NOV22-1700C"/>
    <n v="5625.02729593"/>
    <x v="60"/>
    <n v="0"/>
    <n v="0"/>
    <s v="ASSET"/>
    <d v="2023-02-01T22:00:00"/>
    <n v="1"/>
    <x v="74"/>
    <n v="0"/>
    <s v="COIN"/>
    <s v="SHORT"/>
    <s v="COIN SHORT"/>
    <n v="0"/>
    <n v="0"/>
    <n v="0"/>
    <n v="0"/>
    <s v="DEFI"/>
    <s v="OWETHUSDC/WSTETH-04NOV22-1700C COIN SHORT"/>
  </r>
  <r>
    <s v="OWETHUSDC/WSTETH-09SEP22-1900C"/>
    <n v="5968"/>
    <x v="60"/>
    <n v="0"/>
    <n v="0"/>
    <s v="ASSET"/>
    <d v="2023-02-01T22:00:00"/>
    <n v="1"/>
    <x v="75"/>
    <n v="0"/>
    <s v="COIN"/>
    <s v="SHORT"/>
    <s v="COIN SHORT"/>
    <n v="0"/>
    <n v="0"/>
    <n v="0"/>
    <n v="0"/>
    <s v="DEFI"/>
    <s v="OWETHUSDC/WSTETH-09SEP22-1900C COIN SHORT"/>
  </r>
  <r>
    <s v="OWETHUSDC/WSTETH-20JAN23-1600C"/>
    <n v="3334.9274678699999"/>
    <x v="60"/>
    <n v="0"/>
    <n v="0"/>
    <s v="ASSET"/>
    <d v="2023-02-01T22:00:00"/>
    <n v="1"/>
    <x v="76"/>
    <n v="0"/>
    <s v="COIN"/>
    <s v="SHORT"/>
    <s v="COIN SHORT"/>
    <n v="0"/>
    <n v="0"/>
    <n v="0"/>
    <n v="0"/>
    <s v="DEFI"/>
    <s v="OWETHUSDC/WSTETH-20JAN23-1600C COIN SHORT"/>
  </r>
  <r>
    <s v="OWETHUSDC/WSTETH-30DEC22-1350C"/>
    <n v="4006"/>
    <x v="60"/>
    <n v="0"/>
    <n v="0"/>
    <s v="ASSET"/>
    <d v="2023-02-01T22:00:00"/>
    <n v="1"/>
    <x v="77"/>
    <n v="0"/>
    <s v="COIN"/>
    <s v="SHORT"/>
    <s v="COIN SHORT"/>
    <n v="0"/>
    <n v="0"/>
    <n v="0"/>
    <n v="0"/>
    <s v="DEFI"/>
    <s v="OWETHUSDC/WSTETH-30DEC22-1350C COIN SHORT"/>
  </r>
  <r>
    <s v="USDC"/>
    <n v="60000"/>
    <x v="87"/>
    <n v="1.0001497226834299"/>
    <n v="0"/>
    <s v="ASSET"/>
    <d v="2023-02-01T22:00:00"/>
    <n v="1"/>
    <x v="47"/>
    <n v="0"/>
    <s v="COIN"/>
    <s v="LONG"/>
    <s v="COIN LONG"/>
    <n v="0"/>
    <n v="0"/>
    <n v="0"/>
    <n v="0"/>
    <s v="DEFI"/>
    <s v="USDC COIN LONG"/>
  </r>
  <r>
    <s v="WAVAX"/>
    <n v="137.93660295000001"/>
    <x v="88"/>
    <n v="20.894927849037799"/>
    <n v="0"/>
    <s v="ASSET"/>
    <d v="2023-02-01T22:00:00"/>
    <n v="1"/>
    <x v="78"/>
    <n v="0"/>
    <s v="COIN"/>
    <s v="LONG"/>
    <s v="COIN LONG"/>
    <n v="0"/>
    <n v="0"/>
    <n v="0"/>
    <n v="0"/>
    <s v="DEFI"/>
    <s v="WAVAX COIN LONG"/>
  </r>
  <r>
    <s v="WETH"/>
    <n v="132.91860402"/>
    <x v="89"/>
    <n v="1641.55019258264"/>
    <n v="0"/>
    <s v="ASSET"/>
    <d v="2023-02-01T22:00:00"/>
    <n v="1"/>
    <x v="79"/>
    <n v="0"/>
    <s v="COIN"/>
    <s v="LONG"/>
    <s v="COIN LONG"/>
    <n v="0"/>
    <n v="0"/>
    <n v="0"/>
    <n v="0"/>
    <s v="DEFI"/>
    <s v="WETH COIN LONG"/>
  </r>
  <r>
    <s v="CRV"/>
    <n v="4677.6508461699996"/>
    <x v="90"/>
    <n v="1.11122083631227"/>
    <n v="0"/>
    <s v="ASSET"/>
    <d v="2023-02-01T22:00:00"/>
    <n v="1"/>
    <x v="10"/>
    <n v="0"/>
    <s v="COIN"/>
    <s v="LONG"/>
    <s v="COIN LONG"/>
    <n v="0"/>
    <n v="0"/>
    <n v="0"/>
    <n v="0"/>
    <s v="DEFI"/>
    <s v="CRV COIN LONG"/>
  </r>
  <r>
    <s v="CVX"/>
    <n v="131.47102329000001"/>
    <x v="91"/>
    <n v="6.5191307481852396"/>
    <n v="0"/>
    <s v="ASSET"/>
    <d v="2023-02-01T22:00:00"/>
    <n v="1"/>
    <x v="48"/>
    <n v="0"/>
    <s v="COIN"/>
    <s v="LONG"/>
    <s v="COIN LONG"/>
    <n v="0"/>
    <n v="0"/>
    <n v="0"/>
    <n v="0"/>
    <s v="DEFI"/>
    <s v="CVX COIN LONG"/>
  </r>
  <r>
    <s v="DAI"/>
    <n v="184890.86146729"/>
    <x v="92"/>
    <n v="1.0001610989255301"/>
    <n v="0"/>
    <s v="ASSET"/>
    <d v="2023-02-01T22:00:00"/>
    <n v="1"/>
    <x v="80"/>
    <n v="0"/>
    <s v="COIN"/>
    <s v="LONG"/>
    <s v="COIN LONG"/>
    <n v="0"/>
    <n v="0"/>
    <n v="0"/>
    <n v="0"/>
    <s v="DEFI"/>
    <s v="DAI COIN LONG"/>
  </r>
  <r>
    <s v="ETH"/>
    <n v="0.49557208000000003"/>
    <x v="93"/>
    <n v="1641.7926937161601"/>
    <n v="0"/>
    <s v="ASSET"/>
    <d v="2023-02-01T22:00:00"/>
    <n v="1"/>
    <x v="17"/>
    <n v="0"/>
    <s v="COIN"/>
    <s v="LONG"/>
    <s v="COIN LONG"/>
    <n v="0"/>
    <n v="0"/>
    <n v="0"/>
    <n v="0"/>
    <s v="DEFI"/>
    <s v="ETH COIN LONG"/>
  </r>
  <r>
    <s v="MIM"/>
    <n v="486524.05826513999"/>
    <x v="94"/>
    <n v="0.99999018461371503"/>
    <n v="0"/>
    <s v="ASSET"/>
    <d v="2023-02-01T22:00:00"/>
    <n v="1"/>
    <x v="81"/>
    <n v="0"/>
    <s v="COIN"/>
    <s v="LONG"/>
    <s v="COIN LONG"/>
    <n v="0"/>
    <n v="0"/>
    <n v="0"/>
    <n v="0"/>
    <s v="DEFI"/>
    <s v="MIM COIN LONG"/>
  </r>
  <r>
    <s v="USDC"/>
    <n v="198332.63235676"/>
    <x v="95"/>
    <n v="1.0001497226834299"/>
    <n v="0"/>
    <s v="ASSET"/>
    <d v="2023-02-01T22:00:00"/>
    <n v="1"/>
    <x v="47"/>
    <n v="0"/>
    <s v="COIN"/>
    <s v="LONG"/>
    <s v="COIN LONG"/>
    <n v="0"/>
    <n v="0"/>
    <n v="0"/>
    <n v="0"/>
    <s v="DEFI"/>
    <s v="USDC COIN LONG"/>
  </r>
  <r>
    <s v="USDT"/>
    <n v="144346.71621568"/>
    <x v="96"/>
    <n v="1.0000978259692599"/>
    <n v="0"/>
    <s v="ASSET"/>
    <d v="2023-02-01T22:00:00"/>
    <n v="1"/>
    <x v="35"/>
    <n v="0"/>
    <s v="COIN"/>
    <s v="LONG"/>
    <s v="COIN LONG"/>
    <n v="0"/>
    <n v="0"/>
    <n v="0"/>
    <n v="0"/>
    <s v="DEFI"/>
    <s v="USDT COIN LONG"/>
  </r>
  <r>
    <s v="AURA"/>
    <n v="525.17289677999997"/>
    <x v="97"/>
    <n v="6.4002413129398597E-2"/>
    <n v="0"/>
    <s v="ASSET"/>
    <d v="2023-02-01T22:00:00"/>
    <n v="1"/>
    <x v="82"/>
    <n v="0"/>
    <s v="COIN"/>
    <s v="LONG"/>
    <s v="COIN LONG"/>
    <n v="0"/>
    <n v="0"/>
    <n v="0"/>
    <n v="0"/>
    <s v="DEFI"/>
    <s v="AURA COIN LONG"/>
  </r>
  <r>
    <s v="BAL"/>
    <n v="147.85662855000001"/>
    <x v="98"/>
    <n v="6.9923889339586598"/>
    <n v="0"/>
    <s v="ASSET"/>
    <d v="2023-02-01T22:00:00"/>
    <n v="1"/>
    <x v="83"/>
    <n v="0"/>
    <s v="COIN"/>
    <s v="LONG"/>
    <s v="COIN LONG"/>
    <n v="0"/>
    <n v="0"/>
    <n v="0"/>
    <n v="0"/>
    <s v="DEFI"/>
    <s v="BAL COIN LONG"/>
  </r>
  <r>
    <s v="ETH"/>
    <n v="1162.4818486300001"/>
    <x v="99"/>
    <n v="1641.7926937161601"/>
    <n v="0"/>
    <s v="ASSET"/>
    <d v="2023-02-01T22:00:00"/>
    <n v="1"/>
    <x v="17"/>
    <n v="0"/>
    <s v="COIN"/>
    <s v="LONG"/>
    <s v="COIN LONG"/>
    <n v="0"/>
    <n v="0"/>
    <n v="0"/>
    <n v="0"/>
    <s v="DEFI"/>
    <s v="ETH COIN LONG"/>
  </r>
  <r>
    <s v="ETH"/>
    <n v="0.51253285999999998"/>
    <x v="100"/>
    <n v="1641.7926937161601"/>
    <n v="0"/>
    <s v="ASSET"/>
    <d v="2023-02-01T22:00:00"/>
    <n v="1"/>
    <x v="17"/>
    <n v="0"/>
    <s v="COIN"/>
    <s v="LONG"/>
    <s v="COIN LONG"/>
    <n v="0"/>
    <n v="0"/>
    <n v="0"/>
    <n v="0"/>
    <s v="DEFI"/>
    <s v="ETH COIN LONG"/>
  </r>
  <r>
    <s v="STETH"/>
    <n v="1362.3328897599999"/>
    <x v="101"/>
    <n v="1606.2963530263801"/>
    <n v="0"/>
    <s v="ASSET"/>
    <d v="2023-02-01T22:00:00"/>
    <n v="1"/>
    <x v="84"/>
    <n v="0"/>
    <s v="COIN"/>
    <s v="LONG"/>
    <s v="COIN LONG"/>
    <n v="0"/>
    <n v="0"/>
    <n v="0"/>
    <n v="0"/>
    <s v="DEFI"/>
    <s v="STETH COIN LONG"/>
  </r>
  <r>
    <s v="ETH"/>
    <n v="8.4720420000000005E-2"/>
    <x v="102"/>
    <n v="1641.7926937161601"/>
    <n v="0"/>
    <s v="ASSET"/>
    <d v="2023-02-01T22:00:00"/>
    <n v="1"/>
    <x v="17"/>
    <n v="0"/>
    <s v="COIN"/>
    <s v="LONG"/>
    <s v="COIN LONG"/>
    <n v="0"/>
    <n v="0"/>
    <n v="0"/>
    <n v="0"/>
    <s v="DEFI"/>
    <s v="ETH COIN LONG"/>
  </r>
  <r>
    <s v="OBALUSDC/BAL-30DEC22-7.6C"/>
    <n v="196525.25441796001"/>
    <x v="60"/>
    <n v="0"/>
    <n v="0"/>
    <s v="ASSET"/>
    <d v="2023-02-01T22:00:00"/>
    <n v="1"/>
    <x v="85"/>
    <n v="0"/>
    <s v="COIN"/>
    <s v="SHORT"/>
    <s v="COIN SHORT"/>
    <n v="0"/>
    <n v="0"/>
    <n v="0"/>
    <n v="0"/>
    <s v="DEFI"/>
    <s v="OBALUSDC/BAL-30DEC22-7.6C COIN SHORT"/>
  </r>
  <r>
    <s v="OPERPUSDC/PERP-30DEC22-0.54C"/>
    <n v="201000.92417708001"/>
    <x v="60"/>
    <n v="0"/>
    <n v="0"/>
    <s v="ASSET"/>
    <d v="2023-02-01T22:00:00"/>
    <n v="1"/>
    <x v="86"/>
    <n v="0"/>
    <s v="COIN"/>
    <s v="SHORT"/>
    <s v="COIN SHORT"/>
    <n v="0"/>
    <n v="0"/>
    <n v="0"/>
    <n v="0"/>
    <s v="DEFI"/>
    <s v="OPERPUSDC/PERP-30DEC22-0.54C COIN SHORT"/>
  </r>
  <r>
    <s v="OSAMBUSDC/SAMB-24FEB23-0.023C"/>
    <n v="16140333"/>
    <x v="60"/>
    <n v="0"/>
    <n v="0"/>
    <s v="ASSET"/>
    <d v="2023-02-01T22:00:00"/>
    <n v="1"/>
    <x v="87"/>
    <n v="0"/>
    <s v="COIN"/>
    <s v="SHORT"/>
    <s v="COIN SHORT"/>
    <n v="0"/>
    <n v="0"/>
    <n v="0"/>
    <n v="0"/>
    <s v="DEFI"/>
    <s v="OSAMBUSDC/SAMB-24FEB23-0.023C COIN SHORT"/>
  </r>
  <r>
    <s v="OSPELLUSDC/SPELL-27JAN23-0.00078C"/>
    <n v="100050250.667"/>
    <x v="60"/>
    <n v="0"/>
    <n v="0"/>
    <s v="ASSET"/>
    <d v="2023-02-01T22:00:00"/>
    <n v="1"/>
    <x v="88"/>
    <n v="0"/>
    <s v="COIN"/>
    <s v="SHORT"/>
    <s v="COIN SHORT"/>
    <n v="0"/>
    <n v="0"/>
    <n v="0"/>
    <n v="0"/>
    <s v="DEFI"/>
    <s v="OSPELLUSDC/SPELL-27JAN23-0.00078C COIN SHORT"/>
  </r>
  <r>
    <s v="OSPELLUSDC/SPELL-30DEC22-0.00079C"/>
    <n v="100050250.667"/>
    <x v="60"/>
    <n v="0"/>
    <n v="0"/>
    <s v="ASSET"/>
    <d v="2023-02-01T22:00:00"/>
    <n v="1"/>
    <x v="89"/>
    <n v="0"/>
    <s v="COIN"/>
    <s v="SHORT"/>
    <s v="COIN SHORT"/>
    <n v="0"/>
    <n v="0"/>
    <n v="0"/>
    <n v="0"/>
    <s v="DEFI"/>
    <s v="OSPELLUSDC/SPELL-30DEC22-0.00079C COIN SHORT"/>
  </r>
  <r>
    <s v="USDC"/>
    <n v="23.13"/>
    <x v="103"/>
    <n v="1.0001497226834299"/>
    <n v="0"/>
    <s v="ASSET"/>
    <d v="2023-02-01T22:00:00"/>
    <n v="1"/>
    <x v="47"/>
    <n v="0"/>
    <s v="COIN"/>
    <s v="LONG"/>
    <s v="COIN LONG"/>
    <n v="0"/>
    <n v="0"/>
    <n v="0"/>
    <n v="0"/>
    <s v="DEFI"/>
    <s v="USDC COIN LONG"/>
  </r>
  <r>
    <s v="CRV"/>
    <n v="4078.2780555300001"/>
    <x v="104"/>
    <n v="1.11122083631227"/>
    <n v="0"/>
    <s v="ASSET"/>
    <d v="2023-02-01T22:00:00"/>
    <n v="1"/>
    <x v="10"/>
    <n v="0"/>
    <s v="COIN"/>
    <s v="LONG"/>
    <s v="COIN LONG"/>
    <n v="0"/>
    <n v="0"/>
    <n v="0"/>
    <n v="0"/>
    <s v="DEFI"/>
    <s v="CRV COIN LONG"/>
  </r>
  <r>
    <s v="CVX"/>
    <n v="222.84336465000001"/>
    <x v="105"/>
    <n v="6.5191307481852396"/>
    <n v="0"/>
    <s v="ASSET"/>
    <d v="2023-02-01T22:00:00"/>
    <n v="1"/>
    <x v="48"/>
    <n v="0"/>
    <s v="COIN"/>
    <s v="LONG"/>
    <s v="COIN LONG"/>
    <n v="0"/>
    <n v="0"/>
    <n v="0"/>
    <n v="0"/>
    <s v="DEFI"/>
    <s v="CVX COIN LONG"/>
  </r>
  <r>
    <s v="ETH"/>
    <n v="1473.3469553899999"/>
    <x v="106"/>
    <n v="1641.7926937161601"/>
    <n v="0"/>
    <s v="ASSET"/>
    <d v="2023-02-01T22:00:00"/>
    <n v="1"/>
    <x v="17"/>
    <n v="0"/>
    <s v="COIN"/>
    <s v="LONG"/>
    <s v="COIN LONG"/>
    <n v="0"/>
    <n v="0"/>
    <n v="0"/>
    <n v="0"/>
    <s v="DEFI"/>
    <s v="ETH COIN LONG"/>
  </r>
  <r>
    <s v="ETH"/>
    <n v="0.44855499999999998"/>
    <x v="107"/>
    <n v="1641.7926937161601"/>
    <n v="0"/>
    <s v="ASSET"/>
    <d v="2023-02-01T22:00:00"/>
    <n v="1"/>
    <x v="17"/>
    <n v="0"/>
    <s v="COIN"/>
    <s v="LONG"/>
    <s v="COIN LONG"/>
    <n v="0"/>
    <n v="0"/>
    <n v="0"/>
    <n v="0"/>
    <s v="DEFI"/>
    <s v="ETH COIN LONG"/>
  </r>
  <r>
    <s v="ETH"/>
    <n v="1539.94584427"/>
    <x v="108"/>
    <n v="1641.7926937161601"/>
    <n v="0"/>
    <s v="ASSET"/>
    <d v="2023-02-01T22:00:00"/>
    <n v="1"/>
    <x v="17"/>
    <n v="0"/>
    <s v="COIN"/>
    <s v="LONG"/>
    <s v="COIN LONG"/>
    <n v="0"/>
    <n v="0"/>
    <n v="0"/>
    <n v="0"/>
    <s v="DEFI"/>
    <s v="ETH COIN LONG"/>
  </r>
  <r>
    <s v="FXS"/>
    <n v="303.52303661000002"/>
    <x v="109"/>
    <n v="10.762976898471999"/>
    <n v="0"/>
    <s v="ASSET"/>
    <d v="2023-02-01T22:00:00"/>
    <n v="1"/>
    <x v="90"/>
    <n v="0"/>
    <s v="COIN"/>
    <s v="LONG"/>
    <s v="COIN LONG"/>
    <n v="0"/>
    <n v="0"/>
    <n v="0"/>
    <n v="0"/>
    <s v="DEFI"/>
    <s v="FXS COIN LONG"/>
  </r>
  <r>
    <s v="USDC"/>
    <n v="12020644.378134999"/>
    <x v="110"/>
    <n v="1.0001497226834299"/>
    <n v="0"/>
    <s v="ASSET"/>
    <d v="2023-02-01T22:00:00"/>
    <n v="1"/>
    <x v="47"/>
    <n v="0"/>
    <s v="COIN"/>
    <s v="LONG"/>
    <s v="COIN LONG"/>
    <n v="0"/>
    <n v="0"/>
    <n v="0"/>
    <n v="0"/>
    <s v="DEFI"/>
    <s v="USDC COIN LONG"/>
  </r>
  <r>
    <s v="USDC"/>
    <n v="7893.1106499999996"/>
    <x v="111"/>
    <n v="1.0001497226834299"/>
    <n v="0"/>
    <s v="ASSET"/>
    <d v="2023-02-02T00:00:00"/>
    <n v="1"/>
    <x v="47"/>
    <n v="0"/>
    <s v="COIN"/>
    <s v="LONG"/>
    <s v="COIN LONG"/>
    <n v="0"/>
    <n v="0"/>
    <n v="0"/>
    <n v="0"/>
    <s v="DYDX"/>
    <s v="USDC COIN LONG"/>
  </r>
  <r>
    <s v="ADA"/>
    <n v="1E-8"/>
    <x v="112"/>
    <n v="0.397242874299367"/>
    <n v="0"/>
    <s v="ASSET"/>
    <d v="2023-02-02T00:00:00"/>
    <n v="1"/>
    <x v="1"/>
    <n v="0"/>
    <s v="COIN"/>
    <s v="LONG"/>
    <s v="COIN LONG"/>
    <n v="0"/>
    <n v="0"/>
    <n v="0"/>
    <n v="0"/>
    <s v="FUB2"/>
    <s v="ADA COIN LONG"/>
  </r>
  <r>
    <s v="BCH"/>
    <n v="4.9999999999999998E-8"/>
    <x v="113"/>
    <n v="136.29177162490899"/>
    <n v="0"/>
    <s v="ASSET"/>
    <d v="2023-02-02T00:00:00"/>
    <n v="1"/>
    <x v="6"/>
    <n v="0"/>
    <s v="COIN"/>
    <s v="LONG"/>
    <s v="COIN LONG"/>
    <n v="0"/>
    <n v="0"/>
    <n v="0"/>
    <n v="0"/>
    <s v="FUB2"/>
    <s v="BCH COIN LONG"/>
  </r>
  <r>
    <s v="BSV"/>
    <n v="0.47315189000000002"/>
    <x v="114"/>
    <n v="43.439649494771402"/>
    <n v="0"/>
    <s v="ASSET"/>
    <d v="2023-02-02T00:00:00"/>
    <n v="1"/>
    <x v="91"/>
    <n v="0"/>
    <s v="COIN"/>
    <s v="LONG"/>
    <s v="COIN LONG"/>
    <n v="0"/>
    <n v="0"/>
    <n v="0"/>
    <n v="0"/>
    <s v="FUB2"/>
    <s v="BSV COIN LONG"/>
  </r>
  <r>
    <s v="BTC"/>
    <n v="4.0000000000000001E-8"/>
    <x v="115"/>
    <n v="23723.7696534846"/>
    <n v="0"/>
    <s v="ASSET"/>
    <d v="2023-02-02T00:00:00"/>
    <n v="1"/>
    <x v="7"/>
    <n v="0"/>
    <s v="COIN"/>
    <s v="LONG"/>
    <s v="COIN LONG"/>
    <n v="0"/>
    <n v="0"/>
    <n v="0"/>
    <n v="0"/>
    <s v="FUB2"/>
    <s v="BTC COIN LONG"/>
  </r>
  <r>
    <s v="EOS"/>
    <n v="2.9999999999999997E-8"/>
    <x v="116"/>
    <n v="1.0777645217276699"/>
    <n v="0"/>
    <s v="ASSET"/>
    <d v="2023-02-02T00:00:00"/>
    <n v="1"/>
    <x v="15"/>
    <n v="0"/>
    <s v="COIN"/>
    <s v="LONG"/>
    <s v="COIN LONG"/>
    <n v="0"/>
    <n v="0"/>
    <n v="0"/>
    <n v="0"/>
    <s v="FUB2"/>
    <s v="EOS COIN LONG"/>
  </r>
  <r>
    <s v="ETC"/>
    <n v="1E-8"/>
    <x v="117"/>
    <n v="22.367513521128402"/>
    <n v="0"/>
    <s v="ASSET"/>
    <d v="2023-02-02T00:00:00"/>
    <n v="1"/>
    <x v="16"/>
    <n v="0"/>
    <s v="COIN"/>
    <s v="LONG"/>
    <s v="COIN LONG"/>
    <n v="0"/>
    <n v="0"/>
    <n v="0"/>
    <n v="0"/>
    <s v="FUB2"/>
    <s v="ETC COIN LONG"/>
  </r>
  <r>
    <s v="ETH"/>
    <n v="2.9999999999999997E-8"/>
    <x v="118"/>
    <n v="1641.7926937161601"/>
    <n v="0"/>
    <s v="ASSET"/>
    <d v="2023-02-02T00:00:00"/>
    <n v="1"/>
    <x v="17"/>
    <n v="0"/>
    <s v="COIN"/>
    <s v="LONG"/>
    <s v="COIN LONG"/>
    <n v="0"/>
    <n v="0"/>
    <n v="0"/>
    <n v="0"/>
    <s v="FUB2"/>
    <s v="ETH COIN LONG"/>
  </r>
  <r>
    <s v="LTC"/>
    <n v="1E-8"/>
    <x v="119"/>
    <n v="100.443629156124"/>
    <n v="0"/>
    <s v="ASSET"/>
    <d v="2023-02-02T00:00:00"/>
    <n v="1"/>
    <x v="24"/>
    <n v="0"/>
    <s v="COIN"/>
    <s v="LONG"/>
    <s v="COIN LONG"/>
    <n v="0"/>
    <n v="0"/>
    <n v="0"/>
    <n v="0"/>
    <s v="FUB2"/>
    <s v="LTC COIN LONG"/>
  </r>
  <r>
    <s v="TRX"/>
    <n v="1E-8"/>
    <x v="120"/>
    <n v="6.3193223607952306E-2"/>
    <n v="0"/>
    <s v="ASSET"/>
    <d v="2023-02-02T00:00:00"/>
    <n v="1"/>
    <x v="33"/>
    <n v="0"/>
    <s v="COIN"/>
    <s v="LONG"/>
    <s v="COIN LONG"/>
    <n v="0"/>
    <n v="0"/>
    <n v="0"/>
    <n v="0"/>
    <s v="FUB2"/>
    <s v="TRX COIN LONG"/>
  </r>
  <r>
    <s v="XRP"/>
    <n v="9.9999999999999995E-8"/>
    <x v="121"/>
    <n v="0.41389184898682302"/>
    <n v="0"/>
    <s v="ASSET"/>
    <d v="2023-02-02T00:00:00"/>
    <n v="1"/>
    <x v="37"/>
    <n v="0"/>
    <s v="COIN"/>
    <s v="LONG"/>
    <s v="COIN LONG"/>
    <n v="0"/>
    <n v="0"/>
    <n v="0"/>
    <n v="0"/>
    <s v="FUB2"/>
    <s v="XRP COIN LONG"/>
  </r>
  <r>
    <s v="ADA"/>
    <n v="5.7406599999999999E-3"/>
    <x v="122"/>
    <n v="0.397242874299367"/>
    <n v="0"/>
    <s v="ASSET"/>
    <d v="2023-02-02T00:00:00"/>
    <n v="1"/>
    <x v="1"/>
    <n v="0"/>
    <s v="COIN"/>
    <s v="LONG"/>
    <s v="COIN LONG"/>
    <n v="0"/>
    <n v="0"/>
    <n v="0"/>
    <n v="0"/>
    <s v="FUBI"/>
    <s v="ADA COIN LONG"/>
  </r>
  <r>
    <s v="BCH"/>
    <n v="0.72885027999999996"/>
    <x v="123"/>
    <n v="136.29177162490899"/>
    <n v="0"/>
    <s v="ASSET"/>
    <d v="2023-02-02T00:00:00"/>
    <n v="1"/>
    <x v="6"/>
    <n v="0"/>
    <s v="COIN"/>
    <s v="LONG"/>
    <s v="COIN LONG"/>
    <n v="0"/>
    <n v="0"/>
    <n v="0"/>
    <n v="0"/>
    <s v="FUBI"/>
    <s v="BCH COIN LONG"/>
  </r>
  <r>
    <s v="BSV"/>
    <n v="0.11285791000000001"/>
    <x v="124"/>
    <n v="43.439649494771402"/>
    <n v="0"/>
    <s v="ASSET"/>
    <d v="2023-02-02T00:00:00"/>
    <n v="1"/>
    <x v="91"/>
    <n v="0"/>
    <s v="COIN"/>
    <s v="LONG"/>
    <s v="COIN LONG"/>
    <n v="0"/>
    <n v="0"/>
    <n v="0"/>
    <n v="0"/>
    <s v="FUBI"/>
    <s v="BSV COIN LONG"/>
  </r>
  <r>
    <s v="BTC"/>
    <n v="5.1900000000000003E-6"/>
    <x v="125"/>
    <n v="23723.7696534846"/>
    <n v="0"/>
    <s v="ASSET"/>
    <d v="2023-02-02T00:00:00"/>
    <n v="1"/>
    <x v="7"/>
    <n v="0"/>
    <s v="COIN"/>
    <s v="LONG"/>
    <s v="COIN LONG"/>
    <n v="0"/>
    <n v="0"/>
    <n v="0"/>
    <n v="0"/>
    <s v="FUBI"/>
    <s v="BTC COIN LONG"/>
  </r>
  <r>
    <s v="DOT"/>
    <n v="0.97764076"/>
    <x v="126"/>
    <n v="6.4660954908410604"/>
    <n v="0"/>
    <s v="ASSET"/>
    <d v="2023-02-02T00:00:00"/>
    <n v="1"/>
    <x v="13"/>
    <n v="0"/>
    <s v="COIN"/>
    <s v="LONG"/>
    <s v="COIN LONG"/>
    <n v="0"/>
    <n v="0"/>
    <n v="0"/>
    <n v="0"/>
    <s v="FUBI"/>
    <s v="DOT COIN LONG"/>
  </r>
  <r>
    <s v="EOS"/>
    <n v="3.7085149999999997E-2"/>
    <x v="127"/>
    <n v="1.0777645217276699"/>
    <n v="0"/>
    <s v="ASSET"/>
    <d v="2023-02-02T00:00:00"/>
    <n v="1"/>
    <x v="15"/>
    <n v="0"/>
    <s v="COIN"/>
    <s v="LONG"/>
    <s v="COIN LONG"/>
    <n v="0"/>
    <n v="0"/>
    <n v="0"/>
    <n v="0"/>
    <s v="FUBI"/>
    <s v="EOS COIN LONG"/>
  </r>
  <r>
    <s v="ETC"/>
    <n v="0.70701212999999996"/>
    <x v="128"/>
    <n v="22.367513521128402"/>
    <n v="0"/>
    <s v="ASSET"/>
    <d v="2023-02-02T00:00:00"/>
    <n v="1"/>
    <x v="16"/>
    <n v="0"/>
    <s v="COIN"/>
    <s v="LONG"/>
    <s v="COIN LONG"/>
    <n v="0"/>
    <n v="0"/>
    <n v="0"/>
    <n v="0"/>
    <s v="FUBI"/>
    <s v="ETC COIN LONG"/>
  </r>
  <r>
    <s v="ETH"/>
    <n v="9.5337999999999998E-4"/>
    <x v="129"/>
    <n v="1641.7926937161601"/>
    <n v="0"/>
    <s v="ASSET"/>
    <d v="2023-02-02T00:00:00"/>
    <n v="1"/>
    <x v="17"/>
    <n v="0"/>
    <s v="COIN"/>
    <s v="LONG"/>
    <s v="COIN LONG"/>
    <n v="0"/>
    <n v="0"/>
    <n v="0"/>
    <n v="0"/>
    <s v="FUBI"/>
    <s v="ETH COIN LONG"/>
  </r>
  <r>
    <s v="LINK"/>
    <n v="6.244243E-2"/>
    <x v="130"/>
    <n v="7.2166244369699699"/>
    <n v="0"/>
    <s v="ASSET"/>
    <d v="2023-02-02T00:00:00"/>
    <n v="1"/>
    <x v="23"/>
    <n v="0"/>
    <s v="COIN"/>
    <s v="LONG"/>
    <s v="COIN LONG"/>
    <n v="0"/>
    <n v="0"/>
    <n v="0"/>
    <n v="0"/>
    <s v="FUBI"/>
    <s v="LINK COIN LONG"/>
  </r>
  <r>
    <s v="LTC"/>
    <n v="7.1564416099999999"/>
    <x v="131"/>
    <n v="100.443629156124"/>
    <n v="0"/>
    <s v="ASSET"/>
    <d v="2023-02-02T00:00:00"/>
    <n v="1"/>
    <x v="24"/>
    <n v="0"/>
    <s v="COIN"/>
    <s v="LONG"/>
    <s v="COIN LONG"/>
    <n v="0"/>
    <n v="0"/>
    <n v="0"/>
    <n v="0"/>
    <s v="FUBI"/>
    <s v="LTC COIN LONG"/>
  </r>
  <r>
    <s v="TRX"/>
    <n v="0.95766242000000001"/>
    <x v="132"/>
    <n v="6.3193223607952306E-2"/>
    <n v="0"/>
    <s v="ASSET"/>
    <d v="2023-02-02T00:00:00"/>
    <n v="1"/>
    <x v="33"/>
    <n v="0"/>
    <s v="COIN"/>
    <s v="LONG"/>
    <s v="COIN LONG"/>
    <n v="0"/>
    <n v="0"/>
    <n v="0"/>
    <n v="0"/>
    <s v="FUBI"/>
    <s v="TRX COIN LONG"/>
  </r>
  <r>
    <s v="XRP"/>
    <n v="0.54364484000000002"/>
    <x v="133"/>
    <n v="0.41389184898682302"/>
    <n v="0"/>
    <s v="ASSET"/>
    <d v="2023-02-02T00:00:00"/>
    <n v="1"/>
    <x v="37"/>
    <n v="0"/>
    <s v="COIN"/>
    <s v="LONG"/>
    <s v="COIN LONG"/>
    <n v="0"/>
    <n v="0"/>
    <n v="0"/>
    <n v="0"/>
    <s v="FUBI"/>
    <s v="XRP COIN LONG"/>
  </r>
  <r>
    <s v="BTC"/>
    <n v="9.9829999999999998E-5"/>
    <x v="134"/>
    <n v="23723.7696534846"/>
    <n v="0"/>
    <s v="ASSET"/>
    <d v="2023-02-02T00:00:00"/>
    <n v="1"/>
    <x v="7"/>
    <n v="0"/>
    <s v="COIN"/>
    <s v="LONG"/>
    <s v="COIN LONG"/>
    <n v="0"/>
    <n v="0"/>
    <n v="0"/>
    <n v="0"/>
    <s v="GATE"/>
    <s v="BTC COIN LONG"/>
  </r>
  <r>
    <s v="USDT"/>
    <n v="10194.94906873"/>
    <x v="135"/>
    <n v="1.0000978259692599"/>
    <n v="0"/>
    <s v="ASSET"/>
    <d v="2023-02-02T00:00:00"/>
    <n v="1"/>
    <x v="35"/>
    <n v="0"/>
    <s v="COIN"/>
    <s v="LONG"/>
    <s v="COIN LONG"/>
    <n v="0"/>
    <n v="0"/>
    <n v="0"/>
    <n v="0"/>
    <s v="GATE"/>
    <s v="USDT COIN LONG"/>
  </r>
  <r>
    <s v="BTC"/>
    <n v="1.899957E-2"/>
    <x v="136"/>
    <n v="23723.7696534846"/>
    <n v="0"/>
    <s v="ASSET"/>
    <d v="2023-02-02T00:00:00"/>
    <n v="1"/>
    <x v="7"/>
    <n v="0"/>
    <s v="COIN"/>
    <s v="LONG"/>
    <s v="COIN LONG"/>
    <n v="0"/>
    <n v="0"/>
    <n v="0"/>
    <n v="0"/>
    <s v="GATE"/>
    <s v="BTC COIN LONG"/>
  </r>
  <r>
    <s v="ETHF"/>
    <n v="9.9825000000000001E-4"/>
    <x v="137"/>
    <n v="0.36189750535572901"/>
    <n v="0"/>
    <s v="ASSET"/>
    <d v="2023-02-02T00:00:00"/>
    <n v="1"/>
    <x v="92"/>
    <n v="0"/>
    <s v="COIN"/>
    <s v="LONG"/>
    <s v="COIN LONG"/>
    <n v="0"/>
    <n v="0"/>
    <n v="0"/>
    <n v="0"/>
    <s v="GATE"/>
    <s v="ETHF COIN LONG"/>
  </r>
  <r>
    <s v="ETHW"/>
    <n v="9.9825000000000001E-4"/>
    <x v="138"/>
    <n v="3.84509778746901"/>
    <n v="0"/>
    <s v="ASSET"/>
    <d v="2023-02-02T00:00:00"/>
    <n v="1"/>
    <x v="42"/>
    <n v="0"/>
    <s v="COIN"/>
    <s v="LONG"/>
    <s v="COIN LONG"/>
    <n v="0"/>
    <n v="0"/>
    <n v="0"/>
    <n v="0"/>
    <s v="GATE"/>
    <s v="ETHW COIN LONG"/>
  </r>
  <r>
    <s v="ROSE"/>
    <n v="9.5929999999999998E-5"/>
    <x v="139"/>
    <n v="5.6358693469425999E-2"/>
    <n v="0"/>
    <s v="ASSET"/>
    <d v="2023-02-02T00:00:00"/>
    <n v="1"/>
    <x v="93"/>
    <n v="0"/>
    <s v="COIN"/>
    <s v="LONG"/>
    <s v="COIN LONG"/>
    <n v="0"/>
    <n v="0"/>
    <n v="0"/>
    <n v="0"/>
    <s v="GATE"/>
    <s v="ROSE COIN LONG"/>
  </r>
  <r>
    <s v="SOV"/>
    <n v="1063.0153758599999"/>
    <x v="140"/>
    <n v="0.249726890251081"/>
    <n v="0"/>
    <s v="ASSET"/>
    <d v="2023-02-02T00:00:00"/>
    <n v="1"/>
    <x v="94"/>
    <n v="0"/>
    <s v="COIN"/>
    <s v="LONG"/>
    <s v="COIN LONG"/>
    <n v="0"/>
    <n v="0"/>
    <n v="0"/>
    <n v="0"/>
    <s v="GATE"/>
    <s v="SOV COIN LONG"/>
  </r>
  <r>
    <s v="USDT"/>
    <n v="25393.8791447"/>
    <x v="141"/>
    <n v="1.0000978259692599"/>
    <n v="0"/>
    <s v="ASSET"/>
    <d v="2023-02-02T00:00:00"/>
    <n v="1"/>
    <x v="35"/>
    <n v="0"/>
    <s v="COIN"/>
    <s v="LONG"/>
    <s v="COIN LONG"/>
    <n v="0"/>
    <n v="0"/>
    <n v="0"/>
    <n v="0"/>
    <s v="GATE"/>
    <s v="USDT COIN LONG"/>
  </r>
  <r>
    <s v="BTC"/>
    <n v="1.995E-4"/>
    <x v="142"/>
    <n v="23723.7696534846"/>
    <n v="0"/>
    <s v="ASSET"/>
    <d v="2023-02-02T00:00:00"/>
    <n v="1"/>
    <x v="7"/>
    <n v="0"/>
    <s v="COIN"/>
    <s v="LONG"/>
    <s v="COIN LONG"/>
    <n v="0"/>
    <n v="0"/>
    <n v="0"/>
    <n v="0"/>
    <s v="GATE"/>
    <s v="BTC COIN LONG"/>
  </r>
  <r>
    <s v="ETH"/>
    <n v="9.9825000000000001E-4"/>
    <x v="143"/>
    <n v="1641.7926937161601"/>
    <n v="0"/>
    <s v="ASSET"/>
    <d v="2023-02-02T00:00:00"/>
    <n v="1"/>
    <x v="17"/>
    <n v="0"/>
    <s v="COIN"/>
    <s v="LONG"/>
    <s v="COIN LONG"/>
    <n v="0"/>
    <n v="0"/>
    <n v="0"/>
    <n v="0"/>
    <s v="GATE"/>
    <s v="ETH COIN LONG"/>
  </r>
  <r>
    <s v="USDT"/>
    <n v="59.393906000000001"/>
    <x v="144"/>
    <n v="1.0000978259692599"/>
    <n v="0"/>
    <s v="ASSET"/>
    <d v="2023-02-02T00:00:00"/>
    <n v="1"/>
    <x v="35"/>
    <n v="0"/>
    <s v="COIN"/>
    <s v="LONG"/>
    <s v="COIN LONG"/>
    <n v="0"/>
    <n v="0"/>
    <n v="0"/>
    <n v="0"/>
    <s v="GATE"/>
    <s v="USDT COIN LONG"/>
  </r>
  <r>
    <s v="USDT"/>
    <n v="10047.015181999999"/>
    <x v="145"/>
    <n v="1.0000978259692599"/>
    <n v="0"/>
    <s v="ASSET"/>
    <d v="2023-02-02T00:00:00"/>
    <n v="1"/>
    <x v="35"/>
    <n v="0"/>
    <s v="COIN"/>
    <s v="LONG"/>
    <s v="COIN LONG"/>
    <n v="0"/>
    <n v="0"/>
    <n v="0"/>
    <n v="0"/>
    <s v="GATE"/>
    <s v="USDT COIN LONG"/>
  </r>
  <r>
    <s v="USDT"/>
    <n v="1E-8"/>
    <x v="146"/>
    <n v="1.0000978259692599"/>
    <n v="0"/>
    <s v="ASSET"/>
    <d v="2023-02-01T00:00:00"/>
    <n v="1"/>
    <x v="35"/>
    <n v="0"/>
    <s v="COIN"/>
    <s v="LONG"/>
    <s v="COIN LONG"/>
    <n v="0"/>
    <n v="0"/>
    <n v="0"/>
    <n v="0"/>
    <s v="HUB2"/>
    <s v="USDT COIN LONG"/>
  </r>
  <r>
    <s v="XRP"/>
    <n v="7.4209999999999996E-5"/>
    <x v="147"/>
    <n v="0.41389184898682302"/>
    <n v="0"/>
    <s v="ASSET"/>
    <d v="2023-02-01T00:00:00"/>
    <n v="1"/>
    <x v="37"/>
    <n v="0"/>
    <s v="COIN"/>
    <s v="LONG"/>
    <s v="COIN LONG"/>
    <n v="0"/>
    <n v="0"/>
    <n v="0"/>
    <n v="0"/>
    <s v="HUB2"/>
    <s v="XRP COIN LONG"/>
  </r>
  <r>
    <s v="ADA"/>
    <n v="1E-8"/>
    <x v="112"/>
    <n v="0.397242874299367"/>
    <n v="0"/>
    <s v="ASSET"/>
    <d v="2023-02-02T00:00:00"/>
    <n v="1"/>
    <x v="1"/>
    <n v="0"/>
    <s v="COIN"/>
    <s v="LONG"/>
    <s v="COIN LONG"/>
    <n v="0"/>
    <n v="0"/>
    <n v="0"/>
    <n v="0"/>
    <s v="HUB2"/>
    <s v="ADA COIN LONG"/>
  </r>
  <r>
    <s v="BCH"/>
    <n v="1E-8"/>
    <x v="148"/>
    <n v="136.29177162490899"/>
    <n v="0"/>
    <s v="ASSET"/>
    <d v="2023-02-02T00:00:00"/>
    <n v="1"/>
    <x v="6"/>
    <n v="0"/>
    <s v="COIN"/>
    <s v="LONG"/>
    <s v="COIN LONG"/>
    <n v="0"/>
    <n v="0"/>
    <n v="0"/>
    <n v="0"/>
    <s v="HUB2"/>
    <s v="BCH COIN LONG"/>
  </r>
  <r>
    <s v="BSV"/>
    <n v="1E-8"/>
    <x v="149"/>
    <n v="43.439649494771402"/>
    <n v="0"/>
    <s v="ASSET"/>
    <d v="2023-02-02T00:00:00"/>
    <n v="1"/>
    <x v="91"/>
    <n v="0"/>
    <s v="COIN"/>
    <s v="LONG"/>
    <s v="COIN LONG"/>
    <n v="0"/>
    <n v="0"/>
    <n v="0"/>
    <n v="0"/>
    <s v="HUB2"/>
    <s v="BSV COIN LONG"/>
  </r>
  <r>
    <s v="EOS"/>
    <n v="1E-8"/>
    <x v="150"/>
    <n v="1.0777645217276699"/>
    <n v="0"/>
    <s v="ASSET"/>
    <d v="2023-02-02T00:00:00"/>
    <n v="1"/>
    <x v="15"/>
    <n v="0"/>
    <s v="COIN"/>
    <s v="LONG"/>
    <s v="COIN LONG"/>
    <n v="0"/>
    <n v="0"/>
    <n v="0"/>
    <n v="0"/>
    <s v="HUB2"/>
    <s v="EOS COIN LONG"/>
  </r>
  <r>
    <s v="ETC"/>
    <n v="1E-8"/>
    <x v="117"/>
    <n v="22.367513521128402"/>
    <n v="0"/>
    <s v="ASSET"/>
    <d v="2023-02-02T00:00:00"/>
    <n v="1"/>
    <x v="16"/>
    <n v="0"/>
    <s v="COIN"/>
    <s v="LONG"/>
    <s v="COIN LONG"/>
    <n v="0"/>
    <n v="0"/>
    <n v="0"/>
    <n v="0"/>
    <s v="HUB2"/>
    <s v="ETC COIN LONG"/>
  </r>
  <r>
    <s v="ETH"/>
    <n v="1E-8"/>
    <x v="151"/>
    <n v="1641.7926937161601"/>
    <n v="0"/>
    <s v="ASSET"/>
    <d v="2023-02-02T00:00:00"/>
    <n v="1"/>
    <x v="17"/>
    <n v="0"/>
    <s v="COIN"/>
    <s v="LONG"/>
    <s v="COIN LONG"/>
    <n v="0"/>
    <n v="0"/>
    <n v="0"/>
    <n v="0"/>
    <s v="HUB2"/>
    <s v="ETH COIN LONG"/>
  </r>
  <r>
    <s v="LINK"/>
    <n v="1E-8"/>
    <x v="152"/>
    <n v="7.2166244369699699"/>
    <n v="0"/>
    <s v="ASSET"/>
    <d v="2023-02-02T00:00:00"/>
    <n v="1"/>
    <x v="23"/>
    <n v="0"/>
    <s v="COIN"/>
    <s v="LONG"/>
    <s v="COIN LONG"/>
    <n v="0"/>
    <n v="0"/>
    <n v="0"/>
    <n v="0"/>
    <s v="HUB2"/>
    <s v="LINK COIN LONG"/>
  </r>
  <r>
    <s v="LTC"/>
    <n v="1E-8"/>
    <x v="119"/>
    <n v="100.443629156124"/>
    <n v="0"/>
    <s v="ASSET"/>
    <d v="2023-02-02T00:00:00"/>
    <n v="1"/>
    <x v="24"/>
    <n v="0"/>
    <s v="COIN"/>
    <s v="LONG"/>
    <s v="COIN LONG"/>
    <n v="0"/>
    <n v="0"/>
    <n v="0"/>
    <n v="0"/>
    <s v="HUB2"/>
    <s v="LTC COIN LONG"/>
  </r>
  <r>
    <s v="USDT"/>
    <n v="3.2621029500000001"/>
    <x v="153"/>
    <n v="1.0000978259692599"/>
    <n v="0"/>
    <s v="ASSET"/>
    <d v="2023-02-02T00:00:00"/>
    <n v="1"/>
    <x v="35"/>
    <n v="0"/>
    <s v="COIN"/>
    <s v="LONG"/>
    <s v="COIN LONG"/>
    <n v="0"/>
    <n v="0"/>
    <n v="0"/>
    <n v="0"/>
    <s v="HUB2"/>
    <s v="USDT COIN LONG"/>
  </r>
  <r>
    <s v="XRP"/>
    <n v="6.4869999999999994E-5"/>
    <x v="154"/>
    <n v="0.41389184898682302"/>
    <n v="0"/>
    <s v="ASSET"/>
    <d v="2023-02-02T00:00:00"/>
    <n v="1"/>
    <x v="37"/>
    <n v="0"/>
    <s v="COIN"/>
    <s v="LONG"/>
    <s v="COIN LONG"/>
    <n v="0"/>
    <n v="0"/>
    <n v="0"/>
    <n v="0"/>
    <s v="HUB2"/>
    <s v="XRP COIN LONG"/>
  </r>
  <r>
    <s v="AAVE"/>
    <n v="0.10014646000000001"/>
    <x v="155"/>
    <n v="88.269624354368204"/>
    <n v="0"/>
    <s v="ASSET"/>
    <d v="2023-02-02T00:00:00"/>
    <n v="1"/>
    <x v="0"/>
    <n v="0"/>
    <s v="COIN"/>
    <s v="LONG"/>
    <s v="COIN LONG"/>
    <n v="0"/>
    <n v="0"/>
    <n v="0"/>
    <n v="0"/>
    <s v="HUBI"/>
    <s v="AAVE COIN LONG"/>
  </r>
  <r>
    <s v="ADA"/>
    <n v="3.2091999999999998E-4"/>
    <x v="156"/>
    <n v="0.397242874299367"/>
    <n v="0"/>
    <s v="ASSET"/>
    <d v="2023-02-02T00:00:00"/>
    <n v="1"/>
    <x v="1"/>
    <n v="0"/>
    <s v="COIN"/>
    <s v="LONG"/>
    <s v="COIN LONG"/>
    <n v="0"/>
    <n v="0"/>
    <n v="0"/>
    <n v="0"/>
    <s v="HUBI"/>
    <s v="ADA COIN LONG"/>
  </r>
  <r>
    <s v="BCH"/>
    <n v="5.3552000000000005E-4"/>
    <x v="157"/>
    <n v="136.29177162490899"/>
    <n v="0"/>
    <s v="ASSET"/>
    <d v="2023-02-02T00:00:00"/>
    <n v="1"/>
    <x v="6"/>
    <n v="0"/>
    <s v="COIN"/>
    <s v="LONG"/>
    <s v="COIN LONG"/>
    <n v="0"/>
    <n v="0"/>
    <n v="0"/>
    <n v="0"/>
    <s v="HUBI"/>
    <s v="BCH COIN LONG"/>
  </r>
  <r>
    <s v="BSV"/>
    <n v="2.9999999999999997E-8"/>
    <x v="158"/>
    <n v="43.439649494771402"/>
    <n v="0"/>
    <s v="ASSET"/>
    <d v="2023-02-02T00:00:00"/>
    <n v="1"/>
    <x v="91"/>
    <n v="0"/>
    <s v="COIN"/>
    <s v="LONG"/>
    <s v="COIN LONG"/>
    <n v="0"/>
    <n v="0"/>
    <n v="0"/>
    <n v="0"/>
    <s v="HUBI"/>
    <s v="BSV COIN LONG"/>
  </r>
  <r>
    <s v="BTC"/>
    <n v="16.642637789999998"/>
    <x v="159"/>
    <n v="23723.7696534846"/>
    <n v="0"/>
    <s v="ASSET"/>
    <d v="2023-02-02T00:00:00"/>
    <n v="1"/>
    <x v="7"/>
    <n v="0"/>
    <s v="COIN"/>
    <s v="LONG"/>
    <s v="COIN LONG"/>
    <n v="0"/>
    <n v="0"/>
    <n v="0"/>
    <n v="0"/>
    <s v="HUBI"/>
    <s v="BTC COIN LONG"/>
  </r>
  <r>
    <s v="BTC"/>
    <n v="-1.2029740000000001E-2"/>
    <x v="160"/>
    <n v="23723.7696534846"/>
    <n v="0"/>
    <s v="UNREALIZED"/>
    <d v="2023-02-02T00:00:00"/>
    <n v="1"/>
    <x v="7"/>
    <n v="0"/>
    <s v="COIN"/>
    <s v="SHORT"/>
    <s v="COIN SHORT"/>
    <n v="0"/>
    <n v="0"/>
    <n v="0"/>
    <n v="0"/>
    <s v="HUBI"/>
    <s v="BTC COIN SHORT"/>
  </r>
  <r>
    <s v="DOT"/>
    <n v="3.8972899999999999E-3"/>
    <x v="161"/>
    <n v="6.4660954908410604"/>
    <n v="0"/>
    <s v="ASSET"/>
    <d v="2023-02-02T00:00:00"/>
    <n v="1"/>
    <x v="13"/>
    <n v="0"/>
    <s v="COIN"/>
    <s v="LONG"/>
    <s v="COIN LONG"/>
    <n v="0"/>
    <n v="0"/>
    <n v="0"/>
    <n v="0"/>
    <s v="HUBI"/>
    <s v="DOT COIN LONG"/>
  </r>
  <r>
    <s v="ETC"/>
    <n v="0.1010306"/>
    <x v="162"/>
    <n v="22.367513521128402"/>
    <n v="0"/>
    <s v="ASSET"/>
    <d v="2023-02-02T00:00:00"/>
    <n v="1"/>
    <x v="16"/>
    <n v="0"/>
    <s v="COIN"/>
    <s v="LONG"/>
    <s v="COIN LONG"/>
    <n v="0"/>
    <n v="0"/>
    <n v="0"/>
    <n v="0"/>
    <s v="HUBI"/>
    <s v="ETC COIN LONG"/>
  </r>
  <r>
    <s v="ETH"/>
    <n v="146.50766135000001"/>
    <x v="163"/>
    <n v="1641.7926937161601"/>
    <n v="0"/>
    <s v="ASSET"/>
    <d v="2023-02-02T00:00:00"/>
    <n v="1"/>
    <x v="17"/>
    <n v="0"/>
    <s v="COIN"/>
    <s v="LONG"/>
    <s v="COIN LONG"/>
    <n v="0"/>
    <n v="0"/>
    <n v="0"/>
    <n v="0"/>
    <s v="HUBI"/>
    <s v="ETH COIN LONG"/>
  </r>
  <r>
    <s v="ETH"/>
    <n v="-3.6632199999999997E-2"/>
    <x v="164"/>
    <n v="1641.7926937161601"/>
    <n v="0"/>
    <s v="UNREALIZED"/>
    <d v="2023-02-02T00:00:00"/>
    <n v="1"/>
    <x v="17"/>
    <n v="0"/>
    <s v="COIN"/>
    <s v="SHORT"/>
    <s v="COIN SHORT"/>
    <n v="0"/>
    <n v="0"/>
    <n v="0"/>
    <n v="0"/>
    <s v="HUBI"/>
    <s v="ETH COIN SHORT"/>
  </r>
  <r>
    <s v="LINK"/>
    <n v="9.5620999999999998E-4"/>
    <x v="165"/>
    <n v="7.2166244369699699"/>
    <n v="0"/>
    <s v="ASSET"/>
    <d v="2023-02-02T00:00:00"/>
    <n v="1"/>
    <x v="23"/>
    <n v="0"/>
    <s v="COIN"/>
    <s v="LONG"/>
    <s v="COIN LONG"/>
    <n v="0"/>
    <n v="0"/>
    <n v="0"/>
    <n v="0"/>
    <s v="HUBI"/>
    <s v="LINK COIN LONG"/>
  </r>
  <r>
    <s v="LTC"/>
    <n v="2.4771099999999998E-3"/>
    <x v="166"/>
    <n v="100.443629156124"/>
    <n v="0"/>
    <s v="ASSET"/>
    <d v="2023-02-02T00:00:00"/>
    <n v="1"/>
    <x v="24"/>
    <n v="0"/>
    <s v="COIN"/>
    <s v="LONG"/>
    <s v="COIN LONG"/>
    <n v="0"/>
    <n v="0"/>
    <n v="0"/>
    <n v="0"/>
    <s v="HUBI"/>
    <s v="LTC COIN LONG"/>
  </r>
  <r>
    <s v="SHIB"/>
    <n v="71073.205401560001"/>
    <x v="167"/>
    <n v="1.1984596753718E-5"/>
    <n v="0"/>
    <s v="ASSET"/>
    <d v="2023-02-02T00:00:00"/>
    <n v="1"/>
    <x v="30"/>
    <n v="0"/>
    <s v="COIN"/>
    <s v="LONG"/>
    <s v="COIN LONG"/>
    <n v="0"/>
    <n v="0"/>
    <n v="0"/>
    <n v="0"/>
    <s v="HUBI"/>
    <s v="SHIB COIN LONG"/>
  </r>
  <r>
    <s v="TRX"/>
    <n v="4.8644999999999998E-4"/>
    <x v="168"/>
    <n v="6.3193223607952306E-2"/>
    <n v="0"/>
    <s v="ASSET"/>
    <d v="2023-02-02T00:00:00"/>
    <n v="1"/>
    <x v="33"/>
    <n v="0"/>
    <s v="COIN"/>
    <s v="LONG"/>
    <s v="COIN LONG"/>
    <n v="0"/>
    <n v="0"/>
    <n v="0"/>
    <n v="0"/>
    <s v="HUBI"/>
    <s v="TRX COIN LONG"/>
  </r>
  <r>
    <s v="XRP"/>
    <n v="1.9184000000000001E-4"/>
    <x v="169"/>
    <n v="0.41389184898682302"/>
    <n v="0"/>
    <s v="ASSET"/>
    <d v="2023-02-02T00:00:00"/>
    <n v="1"/>
    <x v="37"/>
    <n v="0"/>
    <s v="COIN"/>
    <s v="LONG"/>
    <s v="COIN LONG"/>
    <n v="0"/>
    <n v="0"/>
    <n v="0"/>
    <n v="0"/>
    <s v="HUBI"/>
    <s v="XRP COIN LONG"/>
  </r>
  <r>
    <s v="YFII"/>
    <n v="2.4299999999999999E-3"/>
    <x v="170"/>
    <n v="1316.8615204718501"/>
    <n v="0"/>
    <s v="ASSET"/>
    <d v="2023-02-02T00:00:00"/>
    <n v="1"/>
    <x v="95"/>
    <n v="0"/>
    <s v="COIN"/>
    <s v="LONG"/>
    <s v="COIN LONG"/>
    <n v="0"/>
    <n v="0"/>
    <n v="0"/>
    <n v="0"/>
    <s v="HUBI"/>
    <s v="YFII COIN LONG"/>
  </r>
  <r>
    <s v="USDT"/>
    <n v="39164.050470310001"/>
    <x v="171"/>
    <n v="1.0000978259692599"/>
    <n v="0"/>
    <s v="ASSET"/>
    <d v="2023-02-02T00:00:00"/>
    <n v="1"/>
    <x v="35"/>
    <n v="0"/>
    <s v="COIN"/>
    <s v="LONG"/>
    <s v="COIN LONG"/>
    <n v="0"/>
    <n v="0"/>
    <n v="0"/>
    <n v="0"/>
    <s v="HUBI"/>
    <s v="USDT COIN LONG"/>
  </r>
  <r>
    <s v="USDT"/>
    <n v="155.1686"/>
    <x v="172"/>
    <n v="1.0000978259692599"/>
    <n v="0"/>
    <s v="UNREALIZED"/>
    <d v="2023-02-02T00:00:00"/>
    <n v="1"/>
    <x v="35"/>
    <n v="0"/>
    <s v="COIN"/>
    <s v="LONG"/>
    <s v="COIN LONG"/>
    <n v="0"/>
    <n v="0"/>
    <n v="0"/>
    <n v="0"/>
    <s v="HUBI"/>
    <s v="USDT COIN LONG"/>
  </r>
  <r>
    <s v="AAC"/>
    <n v="377.09760540000002"/>
    <x v="173"/>
    <n v="3.80037173868319E-4"/>
    <n v="0"/>
    <s v="ASSET"/>
    <d v="2023-02-02T00:00:00"/>
    <n v="1"/>
    <x v="96"/>
    <n v="0"/>
    <s v="COIN"/>
    <s v="LONG"/>
    <s v="COIN LONG"/>
    <n v="0"/>
    <n v="0"/>
    <n v="0"/>
    <n v="0"/>
    <s v="HUBI"/>
    <s v="AAC COIN LONG"/>
  </r>
  <r>
    <s v="ADA"/>
    <n v="1.1000000000000001E-7"/>
    <x v="174"/>
    <n v="0.397242874299367"/>
    <n v="0"/>
    <s v="ASSET"/>
    <d v="2023-02-02T00:00:00"/>
    <n v="1"/>
    <x v="1"/>
    <n v="0"/>
    <s v="COIN"/>
    <s v="LONG"/>
    <s v="COIN LONG"/>
    <n v="0"/>
    <n v="0"/>
    <n v="0"/>
    <n v="0"/>
    <s v="HUBI"/>
    <s v="ADA COIN LONG"/>
  </r>
  <r>
    <s v="ALGO"/>
    <n v="2.6E-7"/>
    <x v="175"/>
    <n v="0.25103230612544303"/>
    <n v="0"/>
    <s v="ASSET"/>
    <d v="2023-02-02T00:00:00"/>
    <n v="1"/>
    <x v="2"/>
    <n v="0"/>
    <s v="COIN"/>
    <s v="LONG"/>
    <s v="COIN LONG"/>
    <n v="0"/>
    <n v="0"/>
    <n v="0"/>
    <n v="0"/>
    <s v="HUBI"/>
    <s v="ALGO COIN LONG"/>
  </r>
  <r>
    <s v="ARPA"/>
    <n v="0.53247394999999997"/>
    <x v="176"/>
    <n v="3.7356983224151499E-2"/>
    <n v="0"/>
    <s v="ASSET"/>
    <d v="2023-02-02T00:00:00"/>
    <n v="1"/>
    <x v="97"/>
    <n v="0"/>
    <s v="COIN"/>
    <s v="LONG"/>
    <s v="COIN LONG"/>
    <n v="0"/>
    <n v="0"/>
    <n v="0"/>
    <n v="0"/>
    <s v="HUBI"/>
    <s v="ARPA COIN LONG"/>
  </r>
  <r>
    <s v="ATOM"/>
    <n v="4.3657420000000002E-2"/>
    <x v="177"/>
    <n v="14.868429486531401"/>
    <n v="0"/>
    <s v="ASSET"/>
    <d v="2023-02-02T00:00:00"/>
    <n v="1"/>
    <x v="3"/>
    <n v="0"/>
    <s v="COIN"/>
    <s v="LONG"/>
    <s v="COIN LONG"/>
    <n v="0"/>
    <n v="0"/>
    <n v="0"/>
    <n v="0"/>
    <s v="HUBI"/>
    <s v="ATOM COIN LONG"/>
  </r>
  <r>
    <s v="AVAX"/>
    <n v="1.5389969999999999E-2"/>
    <x v="178"/>
    <n v="20.9653643566771"/>
    <n v="0"/>
    <s v="ASSET"/>
    <d v="2023-02-02T00:00:00"/>
    <n v="1"/>
    <x v="4"/>
    <n v="0"/>
    <s v="COIN"/>
    <s v="LONG"/>
    <s v="COIN LONG"/>
    <n v="0"/>
    <n v="0"/>
    <n v="0"/>
    <n v="0"/>
    <s v="HUBI"/>
    <s v="AVAX COIN LONG"/>
  </r>
  <r>
    <s v="BAT"/>
    <n v="2.0454320000000002E-2"/>
    <x v="179"/>
    <n v="0.27139950482448"/>
    <n v="0"/>
    <s v="ASSET"/>
    <d v="2023-02-02T00:00:00"/>
    <n v="1"/>
    <x v="5"/>
    <n v="0"/>
    <s v="COIN"/>
    <s v="LONG"/>
    <s v="COIN LONG"/>
    <n v="0"/>
    <n v="0"/>
    <n v="0"/>
    <n v="0"/>
    <s v="HUBI"/>
    <s v="BAT COIN LONG"/>
  </r>
  <r>
    <s v="BCH"/>
    <n v="2459.27970366"/>
    <x v="180"/>
    <n v="136.29177162490899"/>
    <n v="0"/>
    <s v="ASSET"/>
    <d v="2023-02-02T00:00:00"/>
    <n v="1"/>
    <x v="6"/>
    <n v="0"/>
    <s v="COIN"/>
    <s v="LONG"/>
    <s v="COIN LONG"/>
    <n v="0"/>
    <n v="0"/>
    <n v="0"/>
    <n v="0"/>
    <s v="HUBI"/>
    <s v="BCH COIN LONG"/>
  </r>
  <r>
    <s v="BHD"/>
    <n v="2.5033500000000001E-3"/>
    <x v="181"/>
    <n v="8.6348446294186101E-2"/>
    <n v="0"/>
    <s v="ASSET"/>
    <d v="2023-02-02T00:00:00"/>
    <n v="1"/>
    <x v="98"/>
    <n v="0"/>
    <s v="COIN"/>
    <s v="LONG"/>
    <s v="COIN LONG"/>
    <n v="0"/>
    <n v="0"/>
    <n v="0"/>
    <n v="0"/>
    <s v="HUBI"/>
    <s v="BHD COIN LONG"/>
  </r>
  <r>
    <s v="BLZ"/>
    <n v="115.29838952"/>
    <x v="182"/>
    <n v="7.7962575094560393E-2"/>
    <n v="0"/>
    <s v="ASSET"/>
    <d v="2023-02-02T00:00:00"/>
    <n v="1"/>
    <x v="99"/>
    <n v="0"/>
    <s v="COIN"/>
    <s v="LONG"/>
    <s v="COIN LONG"/>
    <n v="0"/>
    <n v="0"/>
    <n v="0"/>
    <n v="0"/>
    <s v="HUBI"/>
    <s v="BLZ COIN LONG"/>
  </r>
  <r>
    <s v="BOBA"/>
    <n v="14.7502"/>
    <x v="183"/>
    <n v="0.22907789929285999"/>
    <n v="0"/>
    <s v="ASSET"/>
    <d v="2023-02-02T00:00:00"/>
    <n v="1"/>
    <x v="100"/>
    <n v="0"/>
    <s v="COIN"/>
    <s v="LONG"/>
    <s v="COIN LONG"/>
    <n v="0"/>
    <n v="0"/>
    <n v="0"/>
    <n v="0"/>
    <s v="HUBI"/>
    <s v="BOBA COIN LONG"/>
  </r>
  <r>
    <s v="BSV"/>
    <n v="1.807E-4"/>
    <x v="184"/>
    <n v="43.439649494771402"/>
    <n v="0"/>
    <s v="ASSET"/>
    <d v="2023-02-02T00:00:00"/>
    <n v="1"/>
    <x v="91"/>
    <n v="0"/>
    <s v="COIN"/>
    <s v="LONG"/>
    <s v="COIN LONG"/>
    <n v="0"/>
    <n v="0"/>
    <n v="0"/>
    <n v="0"/>
    <s v="HUBI"/>
    <s v="BSV COIN LONG"/>
  </r>
  <r>
    <s v="BTC"/>
    <n v="183.97205993"/>
    <x v="185"/>
    <n v="23723.7696534846"/>
    <n v="0"/>
    <s v="ASSET"/>
    <d v="2023-02-02T00:00:00"/>
    <n v="1"/>
    <x v="7"/>
    <n v="0"/>
    <s v="COIN"/>
    <s v="LONG"/>
    <s v="COIN LONG"/>
    <n v="0"/>
    <n v="0"/>
    <n v="0"/>
    <n v="0"/>
    <s v="HUBI"/>
    <s v="BTC COIN LONG"/>
  </r>
  <r>
    <s v="BTM"/>
    <n v="0.33565571999999999"/>
    <x v="186"/>
    <n v="1.97395832415602E-2"/>
    <n v="0"/>
    <s v="ASSET"/>
    <d v="2023-02-02T00:00:00"/>
    <n v="1"/>
    <x v="101"/>
    <n v="0"/>
    <s v="COIN"/>
    <s v="LONG"/>
    <s v="COIN LONG"/>
    <n v="0"/>
    <n v="0"/>
    <n v="0"/>
    <n v="0"/>
    <s v="HUBI"/>
    <s v="BTM COIN LONG"/>
  </r>
  <r>
    <s v="BTT"/>
    <n v="1367501156.8785999"/>
    <x v="187"/>
    <n v="7.2686790251892003E-7"/>
    <n v="0"/>
    <s v="ASSET"/>
    <d v="2023-02-02T00:00:00"/>
    <n v="1"/>
    <x v="102"/>
    <n v="0"/>
    <s v="COIN"/>
    <s v="LONG"/>
    <s v="COIN LONG"/>
    <n v="0"/>
    <n v="0"/>
    <n v="0"/>
    <n v="0"/>
    <s v="HUBI"/>
    <s v="BTT COIN LONG"/>
  </r>
  <r>
    <s v="CMT"/>
    <n v="1.7855998900000001"/>
    <x v="188"/>
    <n v="3.0840900549529999E-3"/>
    <n v="0"/>
    <s v="ASSET"/>
    <d v="2023-02-02T00:00:00"/>
    <n v="1"/>
    <x v="103"/>
    <n v="0"/>
    <s v="COIN"/>
    <s v="LONG"/>
    <s v="COIN LONG"/>
    <n v="0"/>
    <n v="0"/>
    <n v="0"/>
    <n v="0"/>
    <s v="HUBI"/>
    <s v="CMT COIN LONG"/>
  </r>
  <r>
    <s v="CRO"/>
    <n v="0.30791584"/>
    <x v="189"/>
    <n v="8.0529189961545802E-2"/>
    <n v="0"/>
    <s v="ASSET"/>
    <d v="2023-02-02T00:00:00"/>
    <n v="1"/>
    <x v="104"/>
    <n v="0"/>
    <s v="COIN"/>
    <s v="LONG"/>
    <s v="COIN LONG"/>
    <n v="0"/>
    <n v="0"/>
    <n v="0"/>
    <n v="0"/>
    <s v="HUBI"/>
    <s v="CRO COIN LONG"/>
  </r>
  <r>
    <s v="DASH"/>
    <n v="5.6119999999999998E-5"/>
    <x v="190"/>
    <n v="62.969871406883598"/>
    <n v="0"/>
    <s v="ASSET"/>
    <d v="2023-02-02T00:00:00"/>
    <n v="1"/>
    <x v="11"/>
    <n v="0"/>
    <s v="COIN"/>
    <s v="LONG"/>
    <s v="COIN LONG"/>
    <n v="0"/>
    <n v="0"/>
    <n v="0"/>
    <n v="0"/>
    <s v="HUBI"/>
    <s v="DASH COIN LONG"/>
  </r>
  <r>
    <s v="DON"/>
    <n v="5.9800000000000001E-4"/>
    <x v="191"/>
    <n v="4.9004793472493804E-3"/>
    <n v="0"/>
    <s v="ASSET"/>
    <d v="2023-02-02T00:00:00"/>
    <n v="1"/>
    <x v="105"/>
    <n v="0"/>
    <s v="COIN"/>
    <s v="LONG"/>
    <s v="COIN LONG"/>
    <n v="0"/>
    <n v="0"/>
    <n v="0"/>
    <n v="0"/>
    <s v="HUBI"/>
    <s v="DON COIN LONG"/>
  </r>
  <r>
    <s v="DOT"/>
    <n v="40072.849136850004"/>
    <x v="192"/>
    <n v="6.4660954908410604"/>
    <n v="0"/>
    <s v="ASSET"/>
    <d v="2023-02-02T00:00:00"/>
    <n v="1"/>
    <x v="13"/>
    <n v="0"/>
    <s v="COIN"/>
    <s v="LONG"/>
    <s v="COIN LONG"/>
    <n v="0"/>
    <n v="0"/>
    <n v="0"/>
    <n v="0"/>
    <s v="HUBI"/>
    <s v="DOT COIN LONG"/>
  </r>
  <r>
    <s v="ENJ"/>
    <n v="1E-8"/>
    <x v="193"/>
    <n v="0.47204932740448302"/>
    <n v="0"/>
    <s v="ASSET"/>
    <d v="2023-02-02T00:00:00"/>
    <n v="1"/>
    <x v="14"/>
    <n v="0"/>
    <s v="COIN"/>
    <s v="LONG"/>
    <s v="COIN LONG"/>
    <n v="0"/>
    <n v="0"/>
    <n v="0"/>
    <n v="0"/>
    <s v="HUBI"/>
    <s v="ENJ COIN LONG"/>
  </r>
  <r>
    <s v="EOS"/>
    <n v="2397.07455385"/>
    <x v="194"/>
    <n v="1.0777645217276699"/>
    <n v="0"/>
    <s v="ASSET"/>
    <d v="2023-02-02T00:00:00"/>
    <n v="1"/>
    <x v="15"/>
    <n v="0"/>
    <s v="COIN"/>
    <s v="LONG"/>
    <s v="COIN LONG"/>
    <n v="0"/>
    <n v="0"/>
    <n v="0"/>
    <n v="0"/>
    <s v="HUBI"/>
    <s v="EOS COIN LONG"/>
  </r>
  <r>
    <s v="ETC"/>
    <n v="90596.788308260002"/>
    <x v="195"/>
    <n v="22.367513521128402"/>
    <n v="0"/>
    <s v="ASSET"/>
    <d v="2023-02-02T00:00:00"/>
    <n v="1"/>
    <x v="16"/>
    <n v="0"/>
    <s v="COIN"/>
    <s v="LONG"/>
    <s v="COIN LONG"/>
    <n v="0"/>
    <n v="0"/>
    <n v="0"/>
    <n v="0"/>
    <s v="HUBI"/>
    <s v="ETC COIN LONG"/>
  </r>
  <r>
    <s v="ETH"/>
    <n v="2734.87773595"/>
    <x v="196"/>
    <n v="1641.7926937161601"/>
    <n v="0"/>
    <s v="ASSET"/>
    <d v="2023-02-02T00:00:00"/>
    <n v="1"/>
    <x v="17"/>
    <n v="0"/>
    <s v="COIN"/>
    <s v="LONG"/>
    <s v="COIN LONG"/>
    <n v="0"/>
    <n v="0"/>
    <n v="0"/>
    <n v="0"/>
    <s v="HUBI"/>
    <s v="ETH COIN LONG"/>
  </r>
  <r>
    <s v="ETHF"/>
    <n v="9823.8364263999993"/>
    <x v="197"/>
    <n v="0.36189750535572901"/>
    <n v="0"/>
    <s v="ASSET"/>
    <d v="2023-02-02T00:00:00"/>
    <n v="1"/>
    <x v="92"/>
    <n v="0"/>
    <s v="COIN"/>
    <s v="LONG"/>
    <s v="COIN LONG"/>
    <n v="0"/>
    <n v="0"/>
    <n v="0"/>
    <n v="0"/>
    <s v="HUBI"/>
    <s v="ETHF COIN LONG"/>
  </r>
  <r>
    <s v="ETHW"/>
    <n v="3460.93190667"/>
    <x v="198"/>
    <n v="3.84509778746901"/>
    <n v="0"/>
    <s v="ASSET"/>
    <d v="2023-02-02T00:00:00"/>
    <n v="1"/>
    <x v="42"/>
    <n v="0"/>
    <s v="COIN"/>
    <s v="LONG"/>
    <s v="COIN LONG"/>
    <n v="0"/>
    <n v="0"/>
    <n v="0"/>
    <n v="0"/>
    <s v="HUBI"/>
    <s v="ETHW COIN LONG"/>
  </r>
  <r>
    <s v="EUROC"/>
    <n v="118574.64384084"/>
    <x v="199"/>
    <n v="1.1001843591253899"/>
    <n v="0"/>
    <s v="ASSET"/>
    <d v="2023-02-02T00:00:00"/>
    <n v="1"/>
    <x v="106"/>
    <n v="0"/>
    <s v="COIN"/>
    <s v="LONG"/>
    <s v="COIN LONG"/>
    <n v="0"/>
    <n v="0"/>
    <n v="0"/>
    <n v="0"/>
    <s v="HUBI"/>
    <s v="EUROC COIN LONG"/>
  </r>
  <r>
    <s v="FIL"/>
    <n v="1.0244641699999999"/>
    <x v="200"/>
    <n v="5.68755004739279"/>
    <n v="0"/>
    <s v="ASSET"/>
    <d v="2023-02-02T00:00:00"/>
    <n v="1"/>
    <x v="19"/>
    <n v="0"/>
    <s v="COIN"/>
    <s v="LONG"/>
    <s v="COIN LONG"/>
    <n v="0"/>
    <n v="0"/>
    <n v="0"/>
    <n v="0"/>
    <s v="HUBI"/>
    <s v="FIL COIN LONG"/>
  </r>
  <r>
    <s v="FLR"/>
    <n v="1214222.2371169401"/>
    <x v="201"/>
    <n v="4.3447196351750303E-2"/>
    <n v="0"/>
    <s v="ASSET"/>
    <d v="2023-02-02T00:00:00"/>
    <n v="1"/>
    <x v="45"/>
    <n v="0"/>
    <s v="COIN"/>
    <s v="LONG"/>
    <s v="COIN LONG"/>
    <n v="0"/>
    <n v="0"/>
    <n v="0"/>
    <n v="0"/>
    <s v="HUBI"/>
    <s v="FLR COIN LONG"/>
  </r>
  <r>
    <s v="FTT"/>
    <n v="0.68557060000000003"/>
    <x v="202"/>
    <n v="1.9309169716765899"/>
    <n v="0"/>
    <s v="ASSET"/>
    <d v="2023-02-02T00:00:00"/>
    <n v="1"/>
    <x v="107"/>
    <n v="0"/>
    <s v="COIN"/>
    <s v="LONG"/>
    <s v="COIN LONG"/>
    <n v="0"/>
    <n v="0"/>
    <n v="0"/>
    <n v="0"/>
    <s v="HUBI"/>
    <s v="FTT COIN LONG"/>
  </r>
  <r>
    <s v="GAS"/>
    <n v="54.776400000000002"/>
    <x v="203"/>
    <n v="2.5059974369751199"/>
    <n v="0"/>
    <s v="ASSET"/>
    <d v="2023-02-02T00:00:00"/>
    <n v="1"/>
    <x v="108"/>
    <n v="0"/>
    <s v="COIN"/>
    <s v="LONG"/>
    <s v="COIN LONG"/>
    <n v="0"/>
    <n v="0"/>
    <n v="0"/>
    <n v="0"/>
    <s v="HUBI"/>
    <s v="GAS COIN LONG"/>
  </r>
  <r>
    <s v="HBAR"/>
    <n v="3.4060489999999999E-2"/>
    <x v="204"/>
    <n v="6.9702280966305902E-2"/>
    <n v="0"/>
    <s v="ASSET"/>
    <d v="2023-02-02T00:00:00"/>
    <n v="1"/>
    <x v="22"/>
    <n v="0"/>
    <s v="COIN"/>
    <s v="LONG"/>
    <s v="COIN LONG"/>
    <n v="0"/>
    <n v="0"/>
    <n v="0"/>
    <n v="0"/>
    <s v="HUBI"/>
    <s v="HBAR COIN LONG"/>
  </r>
  <r>
    <s v="HPT"/>
    <n v="5337.6979873099999"/>
    <x v="205"/>
    <n v="7.9413783950408096E-5"/>
    <n v="0"/>
    <s v="ASSET"/>
    <d v="2023-02-02T00:00:00"/>
    <n v="1"/>
    <x v="109"/>
    <n v="0"/>
    <s v="COIN"/>
    <s v="LONG"/>
    <s v="COIN LONG"/>
    <n v="0"/>
    <n v="0"/>
    <n v="0"/>
    <n v="0"/>
    <s v="HUBI"/>
    <s v="HPT COIN LONG"/>
  </r>
  <r>
    <s v="HT"/>
    <n v="1124.88677766"/>
    <x v="206"/>
    <n v="5.1889064022977802"/>
    <n v="0"/>
    <s v="ASSET"/>
    <d v="2023-02-02T00:00:00"/>
    <n v="1"/>
    <x v="110"/>
    <n v="0"/>
    <s v="COIN"/>
    <s v="LONG"/>
    <s v="COIN LONG"/>
    <n v="0"/>
    <n v="0"/>
    <n v="0"/>
    <n v="0"/>
    <s v="HUBI"/>
    <s v="HT COIN LONG"/>
  </r>
  <r>
    <s v="IOST"/>
    <n v="14.785856219999999"/>
    <x v="207"/>
    <n v="9.8170565810705799E-3"/>
    <n v="0"/>
    <s v="ASSET"/>
    <d v="2023-02-02T00:00:00"/>
    <n v="1"/>
    <x v="111"/>
    <n v="0"/>
    <s v="COIN"/>
    <s v="LONG"/>
    <s v="COIN LONG"/>
    <n v="0"/>
    <n v="0"/>
    <n v="0"/>
    <n v="0"/>
    <s v="HUBI"/>
    <s v="IOST COIN LONG"/>
  </r>
  <r>
    <s v="IRIS"/>
    <n v="0.81765067999999996"/>
    <x v="208"/>
    <n v="1.84639297798047E-2"/>
    <n v="0"/>
    <s v="ASSET"/>
    <d v="2023-02-02T00:00:00"/>
    <n v="1"/>
    <x v="112"/>
    <n v="0"/>
    <s v="COIN"/>
    <s v="LONG"/>
    <s v="COIN LONG"/>
    <n v="0"/>
    <n v="0"/>
    <n v="0"/>
    <n v="0"/>
    <s v="HUBI"/>
    <s v="IRIS COIN LONG"/>
  </r>
  <r>
    <s v="JST"/>
    <n v="9.1121815000000002"/>
    <x v="209"/>
    <n v="2.7239310279141098E-2"/>
    <n v="0"/>
    <s v="ASSET"/>
    <d v="2023-02-02T00:00:00"/>
    <n v="1"/>
    <x v="113"/>
    <n v="0"/>
    <s v="COIN"/>
    <s v="LONG"/>
    <s v="COIN LONG"/>
    <n v="0"/>
    <n v="0"/>
    <n v="0"/>
    <n v="0"/>
    <s v="HUBI"/>
    <s v="JST COIN LONG"/>
  </r>
  <r>
    <s v="KSM"/>
    <n v="1.4966E-4"/>
    <x v="210"/>
    <n v="36.5264405855471"/>
    <n v="0"/>
    <s v="ASSET"/>
    <d v="2023-02-02T00:00:00"/>
    <n v="1"/>
    <x v="114"/>
    <n v="0"/>
    <s v="COIN"/>
    <s v="LONG"/>
    <s v="COIN LONG"/>
    <n v="0"/>
    <n v="0"/>
    <n v="0"/>
    <n v="0"/>
    <s v="HUBI"/>
    <s v="KSM COIN LONG"/>
  </r>
  <r>
    <s v="LAMB"/>
    <n v="0.24234807999999999"/>
    <x v="211"/>
    <n v="1.6601174825264799E-3"/>
    <n v="0"/>
    <s v="ASSET"/>
    <d v="2023-02-02T00:00:00"/>
    <n v="1"/>
    <x v="115"/>
    <n v="0"/>
    <s v="COIN"/>
    <s v="LONG"/>
    <s v="COIN LONG"/>
    <n v="0"/>
    <n v="0"/>
    <n v="0"/>
    <n v="0"/>
    <s v="HUBI"/>
    <s v="LAMB COIN LONG"/>
  </r>
  <r>
    <s v="LEND"/>
    <n v="1E-8"/>
    <x v="60"/>
    <n v="0"/>
    <n v="0"/>
    <s v="ASSET"/>
    <d v="2023-02-02T00:00:00"/>
    <n v="1"/>
    <x v="116"/>
    <n v="0"/>
    <s v="COIN"/>
    <s v="SHORT"/>
    <s v="COIN SHORT"/>
    <n v="0"/>
    <n v="0"/>
    <n v="0"/>
    <n v="0"/>
    <s v="HUBI"/>
    <s v="LEND COIN SHORT"/>
  </r>
  <r>
    <s v="LINK"/>
    <n v="295.02421980999998"/>
    <x v="212"/>
    <n v="7.2166244369699699"/>
    <n v="0"/>
    <s v="ASSET"/>
    <d v="2023-02-02T00:00:00"/>
    <n v="1"/>
    <x v="23"/>
    <n v="0"/>
    <s v="COIN"/>
    <s v="LONG"/>
    <s v="COIN LONG"/>
    <n v="0"/>
    <n v="0"/>
    <n v="0"/>
    <n v="0"/>
    <s v="HUBI"/>
    <s v="LINK COIN LONG"/>
  </r>
  <r>
    <s v="LOL"/>
    <n v="4.3289484800000002"/>
    <x v="213"/>
    <n v="3.3182306970226001E-7"/>
    <n v="0"/>
    <s v="ASSET"/>
    <d v="2023-02-02T00:00:00"/>
    <n v="1"/>
    <x v="117"/>
    <n v="0"/>
    <s v="COIN"/>
    <s v="LONG"/>
    <s v="COIN LONG"/>
    <n v="0"/>
    <n v="0"/>
    <n v="0"/>
    <n v="0"/>
    <s v="HUBI"/>
    <s v="LOL COIN LONG"/>
  </r>
  <r>
    <s v="LTC"/>
    <n v="7156.2097181999998"/>
    <x v="214"/>
    <n v="100.443629156124"/>
    <n v="0"/>
    <s v="ASSET"/>
    <d v="2023-02-02T00:00:00"/>
    <n v="1"/>
    <x v="24"/>
    <n v="0"/>
    <s v="COIN"/>
    <s v="LONG"/>
    <s v="COIN LONG"/>
    <n v="0"/>
    <n v="0"/>
    <n v="0"/>
    <n v="0"/>
    <s v="HUBI"/>
    <s v="LTC COIN LONG"/>
  </r>
  <r>
    <s v="LXT"/>
    <n v="0.66495972999999997"/>
    <x v="215"/>
    <n v="2.7302670648960802E-4"/>
    <n v="0"/>
    <s v="ASSET"/>
    <d v="2023-02-02T00:00:00"/>
    <n v="1"/>
    <x v="118"/>
    <n v="0"/>
    <s v="COIN"/>
    <s v="LONG"/>
    <s v="COIN LONG"/>
    <n v="0"/>
    <n v="0"/>
    <n v="0"/>
    <n v="0"/>
    <s v="HUBI"/>
    <s v="LXT COIN LONG"/>
  </r>
  <r>
    <s v="MANA"/>
    <n v="0.34"/>
    <x v="216"/>
    <n v="0.80184700707902801"/>
    <n v="0"/>
    <s v="ASSET"/>
    <d v="2023-02-02T00:00:00"/>
    <n v="1"/>
    <x v="25"/>
    <n v="0"/>
    <s v="COIN"/>
    <s v="LONG"/>
    <s v="COIN LONG"/>
    <n v="0"/>
    <n v="0"/>
    <n v="0"/>
    <n v="0"/>
    <s v="HUBI"/>
    <s v="MANA COIN LONG"/>
  </r>
  <r>
    <s v="NEO"/>
    <n v="0.89105878000000005"/>
    <x v="217"/>
    <n v="8.4322041752178798"/>
    <n v="0"/>
    <s v="ASSET"/>
    <d v="2023-02-02T00:00:00"/>
    <n v="1"/>
    <x v="119"/>
    <n v="0"/>
    <s v="COIN"/>
    <s v="LONG"/>
    <s v="COIN LONG"/>
    <n v="0"/>
    <n v="0"/>
    <n v="0"/>
    <n v="0"/>
    <s v="HUBI"/>
    <s v="NEO COIN LONG"/>
  </r>
  <r>
    <s v="NEW"/>
    <n v="40.704174029999997"/>
    <x v="218"/>
    <n v="1.9764133745888701E-4"/>
    <n v="0"/>
    <s v="ASSET"/>
    <d v="2023-02-02T00:00:00"/>
    <n v="1"/>
    <x v="120"/>
    <n v="0"/>
    <s v="COIN"/>
    <s v="LONG"/>
    <s v="COIN LONG"/>
    <n v="0"/>
    <n v="0"/>
    <n v="0"/>
    <n v="0"/>
    <s v="HUBI"/>
    <s v="NEW COIN LONG"/>
  </r>
  <r>
    <s v="NFT"/>
    <n v="3049025070.2014399"/>
    <x v="219"/>
    <n v="4.6998375110921E-7"/>
    <n v="0"/>
    <s v="ASSET"/>
    <d v="2023-02-02T00:00:00"/>
    <n v="1"/>
    <x v="121"/>
    <n v="0"/>
    <s v="COIN"/>
    <s v="LONG"/>
    <s v="COIN LONG"/>
    <n v="0"/>
    <n v="0"/>
    <n v="0"/>
    <n v="0"/>
    <s v="HUBI"/>
    <s v="NFT COIN LONG"/>
  </r>
  <r>
    <s v="NULS"/>
    <n v="4.3068300000000002E-3"/>
    <x v="220"/>
    <n v="0.25010754543033997"/>
    <n v="0"/>
    <s v="ASSET"/>
    <d v="2023-02-02T00:00:00"/>
    <n v="1"/>
    <x v="122"/>
    <n v="0"/>
    <s v="COIN"/>
    <s v="LONG"/>
    <s v="COIN LONG"/>
    <n v="0"/>
    <n v="0"/>
    <n v="0"/>
    <n v="0"/>
    <s v="HUBI"/>
    <s v="NULS COIN LONG"/>
  </r>
  <r>
    <s v="ONG"/>
    <n v="0.34782034000000001"/>
    <x v="221"/>
    <n v="0.29783671483903001"/>
    <n v="0"/>
    <s v="ASSET"/>
    <d v="2023-02-02T00:00:00"/>
    <n v="1"/>
    <x v="123"/>
    <n v="0"/>
    <s v="COIN"/>
    <s v="LONG"/>
    <s v="COIN LONG"/>
    <n v="0"/>
    <n v="0"/>
    <n v="0"/>
    <n v="0"/>
    <s v="HUBI"/>
    <s v="ONG COIN LONG"/>
  </r>
  <r>
    <s v="OXT"/>
    <n v="125538.52076047999"/>
    <x v="222"/>
    <n v="9.9036090118562806E-2"/>
    <n v="0"/>
    <s v="ASSET"/>
    <d v="2023-02-02T00:00:00"/>
    <n v="1"/>
    <x v="29"/>
    <n v="0"/>
    <s v="COIN"/>
    <s v="LONG"/>
    <s v="COIN LONG"/>
    <n v="0"/>
    <n v="0"/>
    <n v="0"/>
    <n v="0"/>
    <s v="HUBI"/>
    <s v="OXT COIN LONG"/>
  </r>
  <r>
    <s v="QTUM"/>
    <n v="3.0962099999999998E-3"/>
    <x v="223"/>
    <n v="2.7512538878983501"/>
    <n v="0"/>
    <s v="ASSET"/>
    <d v="2023-02-02T00:00:00"/>
    <n v="1"/>
    <x v="124"/>
    <n v="0"/>
    <s v="COIN"/>
    <s v="LONG"/>
    <s v="COIN LONG"/>
    <n v="0"/>
    <n v="0"/>
    <n v="0"/>
    <n v="0"/>
    <s v="HUBI"/>
    <s v="QTUM COIN LONG"/>
  </r>
  <r>
    <s v="REI"/>
    <n v="2.6598900000000002E-2"/>
    <x v="224"/>
    <n v="2.93849895029278E-2"/>
    <n v="0"/>
    <s v="ASSET"/>
    <d v="2023-02-02T00:00:00"/>
    <n v="1"/>
    <x v="125"/>
    <n v="0"/>
    <s v="COIN"/>
    <s v="LONG"/>
    <s v="COIN LONG"/>
    <n v="0"/>
    <n v="0"/>
    <n v="0"/>
    <n v="0"/>
    <s v="HUBI"/>
    <s v="REI COIN LONG"/>
  </r>
  <r>
    <s v="SGB"/>
    <n v="1214222.2371159999"/>
    <x v="225"/>
    <n v="1.1351978850518E-2"/>
    <n v="0"/>
    <s v="ASSET"/>
    <d v="2023-02-02T00:00:00"/>
    <n v="1"/>
    <x v="46"/>
    <n v="0"/>
    <s v="COIN"/>
    <s v="LONG"/>
    <s v="COIN LONG"/>
    <n v="0"/>
    <n v="0"/>
    <n v="0"/>
    <n v="0"/>
    <s v="HUBI"/>
    <s v="SGB COIN LONG"/>
  </r>
  <r>
    <s v="SHIB"/>
    <n v="1884988.30453923"/>
    <x v="226"/>
    <n v="1.1984596753718E-5"/>
    <n v="0"/>
    <s v="ASSET"/>
    <d v="2023-02-02T00:00:00"/>
    <n v="1"/>
    <x v="30"/>
    <n v="0"/>
    <s v="COIN"/>
    <s v="LONG"/>
    <s v="COIN LONG"/>
    <n v="0"/>
    <n v="0"/>
    <n v="0"/>
    <n v="0"/>
    <s v="HUBI"/>
    <s v="SHIB COIN LONG"/>
  </r>
  <r>
    <s v="SOL"/>
    <n v="0.14106867000000001"/>
    <x v="227"/>
    <n v="24.9933585283677"/>
    <n v="0"/>
    <s v="ASSET"/>
    <d v="2023-02-02T00:00:00"/>
    <n v="1"/>
    <x v="31"/>
    <n v="0"/>
    <s v="COIN"/>
    <s v="LONG"/>
    <s v="COIN LONG"/>
    <n v="0"/>
    <n v="0"/>
    <n v="0"/>
    <n v="0"/>
    <s v="HUBI"/>
    <s v="SOL COIN LONG"/>
  </r>
  <r>
    <s v="SOLO"/>
    <n v="38753.774400000002"/>
    <x v="228"/>
    <n v="0.157852787511678"/>
    <n v="0"/>
    <s v="ASSET"/>
    <d v="2023-02-02T00:00:00"/>
    <n v="1"/>
    <x v="126"/>
    <n v="0"/>
    <s v="COIN"/>
    <s v="LONG"/>
    <s v="COIN LONG"/>
    <n v="0"/>
    <n v="0"/>
    <n v="0"/>
    <n v="0"/>
    <s v="HUBI"/>
    <s v="SOLO COIN LONG"/>
  </r>
  <r>
    <s v="STORJ"/>
    <n v="29.76350429"/>
    <x v="229"/>
    <n v="0.39014047361128301"/>
    <n v="0"/>
    <s v="ASSET"/>
    <d v="2023-02-02T00:00:00"/>
    <n v="1"/>
    <x v="127"/>
    <n v="0"/>
    <s v="COIN"/>
    <s v="LONG"/>
    <s v="COIN LONG"/>
    <n v="0"/>
    <n v="0"/>
    <n v="0"/>
    <n v="0"/>
    <s v="HUBI"/>
    <s v="STORJ COIN LONG"/>
  </r>
  <r>
    <s v="TRX"/>
    <n v="44.266270740000003"/>
    <x v="230"/>
    <n v="6.3193223607952306E-2"/>
    <n v="0"/>
    <s v="ASSET"/>
    <d v="2023-02-02T00:00:00"/>
    <n v="1"/>
    <x v="33"/>
    <n v="0"/>
    <s v="COIN"/>
    <s v="LONG"/>
    <s v="COIN LONG"/>
    <n v="0"/>
    <n v="0"/>
    <n v="0"/>
    <n v="0"/>
    <s v="HUBI"/>
    <s v="TRX COIN LONG"/>
  </r>
  <r>
    <s v="TT"/>
    <n v="6.3152970000000003E-2"/>
    <x v="231"/>
    <n v="4.1831634308758898E-3"/>
    <n v="0"/>
    <s v="ASSET"/>
    <d v="2023-02-02T00:00:00"/>
    <n v="1"/>
    <x v="128"/>
    <n v="0"/>
    <s v="COIN"/>
    <s v="LONG"/>
    <s v="COIN LONG"/>
    <n v="0"/>
    <n v="0"/>
    <n v="0"/>
    <n v="0"/>
    <s v="HUBI"/>
    <s v="TT COIN LONG"/>
  </r>
  <r>
    <s v="TUSD"/>
    <n v="20"/>
    <x v="232"/>
    <n v="1.00071495558965"/>
    <n v="0"/>
    <s v="ASSET"/>
    <d v="2023-02-02T00:00:00"/>
    <n v="1"/>
    <x v="129"/>
    <n v="0"/>
    <s v="COIN"/>
    <s v="LONG"/>
    <s v="COIN LONG"/>
    <n v="0"/>
    <n v="0"/>
    <n v="0"/>
    <n v="0"/>
    <s v="HUBI"/>
    <s v="TUSD COIN LONG"/>
  </r>
  <r>
    <s v="UNI"/>
    <n v="1E-8"/>
    <x v="233"/>
    <n v="6.8127508479071297"/>
    <n v="0"/>
    <s v="ASSET"/>
    <d v="2023-02-02T00:00:00"/>
    <n v="1"/>
    <x v="34"/>
    <n v="0"/>
    <s v="COIN"/>
    <s v="LONG"/>
    <s v="COIN LONG"/>
    <n v="0"/>
    <n v="0"/>
    <n v="0"/>
    <n v="0"/>
    <s v="HUBI"/>
    <s v="UNI COIN LONG"/>
  </r>
  <r>
    <s v="USDC"/>
    <n v="5.6000000000000004E-7"/>
    <x v="234"/>
    <n v="1.0001497226834299"/>
    <n v="0"/>
    <s v="ASSET"/>
    <d v="2023-02-02T00:00:00"/>
    <n v="1"/>
    <x v="47"/>
    <n v="0"/>
    <s v="COIN"/>
    <s v="LONG"/>
    <s v="COIN LONG"/>
    <n v="0"/>
    <n v="0"/>
    <n v="0"/>
    <n v="0"/>
    <s v="HUBI"/>
    <s v="USDC COIN LONG"/>
  </r>
  <r>
    <s v="USDP"/>
    <n v="0.34680431"/>
    <x v="235"/>
    <n v="0.99914619430029405"/>
    <n v="0"/>
    <s v="ASSET"/>
    <d v="2023-02-02T00:00:00"/>
    <n v="1"/>
    <x v="130"/>
    <n v="0"/>
    <s v="COIN"/>
    <s v="LONG"/>
    <s v="COIN LONG"/>
    <n v="0"/>
    <n v="0"/>
    <n v="0"/>
    <n v="0"/>
    <s v="HUBI"/>
    <s v="USDP COIN LONG"/>
  </r>
  <r>
    <s v="USDT"/>
    <n v="3062396.2002532599"/>
    <x v="236"/>
    <n v="1.0000978259692599"/>
    <n v="0"/>
    <s v="ASSET"/>
    <d v="2023-02-02T00:00:00"/>
    <n v="1"/>
    <x v="35"/>
    <n v="0"/>
    <s v="COIN"/>
    <s v="LONG"/>
    <s v="COIN LONG"/>
    <n v="0"/>
    <n v="0"/>
    <n v="0"/>
    <n v="0"/>
    <s v="HUBI"/>
    <s v="USDT COIN LONG"/>
  </r>
  <r>
    <s v="VET"/>
    <n v="25.959481520000001"/>
    <x v="237"/>
    <n v="2.4814152330007899E-2"/>
    <n v="0"/>
    <s v="ASSET"/>
    <d v="2023-02-02T00:00:00"/>
    <n v="1"/>
    <x v="131"/>
    <n v="0"/>
    <s v="COIN"/>
    <s v="LONG"/>
    <s v="COIN LONG"/>
    <n v="0"/>
    <n v="0"/>
    <n v="0"/>
    <n v="0"/>
    <s v="HUBI"/>
    <s v="VET COIN LONG"/>
  </r>
  <r>
    <s v="VSYS"/>
    <n v="0.20872535"/>
    <x v="238"/>
    <n v="1.08538781732181E-3"/>
    <n v="0"/>
    <s v="ASSET"/>
    <d v="2023-02-02T00:00:00"/>
    <n v="1"/>
    <x v="132"/>
    <n v="0"/>
    <s v="COIN"/>
    <s v="LONG"/>
    <s v="COIN LONG"/>
    <n v="0"/>
    <n v="0"/>
    <n v="0"/>
    <n v="0"/>
    <s v="HUBI"/>
    <s v="VSYS COIN LONG"/>
  </r>
  <r>
    <s v="XEC"/>
    <n v="97856389.900000006"/>
    <x v="239"/>
    <n v="3.6695978095624499E-5"/>
    <n v="0"/>
    <s v="ASSET"/>
    <d v="2023-02-02T00:00:00"/>
    <n v="1"/>
    <x v="133"/>
    <n v="0"/>
    <s v="COIN"/>
    <s v="LONG"/>
    <s v="COIN LONG"/>
    <n v="0"/>
    <n v="0"/>
    <n v="0"/>
    <n v="0"/>
    <s v="HUBI"/>
    <s v="XEC COIN LONG"/>
  </r>
  <r>
    <s v="XLM"/>
    <n v="0.55556267999999998"/>
    <x v="240"/>
    <n v="9.2276418191393303E-2"/>
    <n v="0"/>
    <s v="ASSET"/>
    <d v="2023-02-02T00:00:00"/>
    <n v="1"/>
    <x v="36"/>
    <n v="0"/>
    <s v="COIN"/>
    <s v="LONG"/>
    <s v="COIN LONG"/>
    <n v="0"/>
    <n v="0"/>
    <n v="0"/>
    <n v="0"/>
    <s v="HUBI"/>
    <s v="XLM COIN LONG"/>
  </r>
  <r>
    <s v="XRP"/>
    <n v="3291.9747285799999"/>
    <x v="241"/>
    <n v="0.41389184898682302"/>
    <n v="0"/>
    <s v="ASSET"/>
    <d v="2023-02-02T00:00:00"/>
    <n v="1"/>
    <x v="37"/>
    <n v="0"/>
    <s v="COIN"/>
    <s v="LONG"/>
    <s v="COIN LONG"/>
    <n v="0"/>
    <n v="0"/>
    <n v="0"/>
    <n v="0"/>
    <s v="HUBI"/>
    <s v="XRP COIN LONG"/>
  </r>
  <r>
    <s v="XTZ"/>
    <n v="3.9304560899999998"/>
    <x v="242"/>
    <n v="1.09557376150398"/>
    <n v="0"/>
    <s v="ASSET"/>
    <d v="2023-02-02T00:00:00"/>
    <n v="1"/>
    <x v="38"/>
    <n v="0"/>
    <s v="COIN"/>
    <s v="LONG"/>
    <s v="COIN LONG"/>
    <n v="0"/>
    <n v="0"/>
    <n v="0"/>
    <n v="0"/>
    <s v="HUBI"/>
    <s v="XTZ COIN LONG"/>
  </r>
  <r>
    <s v="YFII"/>
    <n v="1.329583E-2"/>
    <x v="243"/>
    <n v="1316.8615204718501"/>
    <n v="0"/>
    <s v="ASSET"/>
    <d v="2023-02-02T00:00:00"/>
    <n v="1"/>
    <x v="95"/>
    <n v="0"/>
    <s v="COIN"/>
    <s v="LONG"/>
    <s v="COIN LONG"/>
    <n v="0"/>
    <n v="0"/>
    <n v="0"/>
    <n v="0"/>
    <s v="HUBI"/>
    <s v="YFII COIN LONG"/>
  </r>
  <r>
    <s v="ZEC"/>
    <n v="2.173E-4"/>
    <x v="244"/>
    <n v="47.227844371779298"/>
    <n v="0"/>
    <s v="ASSET"/>
    <d v="2023-02-02T00:00:00"/>
    <n v="1"/>
    <x v="134"/>
    <n v="0"/>
    <s v="COIN"/>
    <s v="LONG"/>
    <s v="COIN LONG"/>
    <n v="0"/>
    <n v="0"/>
    <n v="0"/>
    <n v="0"/>
    <s v="HUBI"/>
    <s v="ZEC COIN LONG"/>
  </r>
  <r>
    <s v="ZIL"/>
    <n v="2157649.1468809498"/>
    <x v="245"/>
    <n v="2.8175091027441999E-2"/>
    <n v="0"/>
    <s v="ASSET"/>
    <d v="2023-02-02T00:00:00"/>
    <n v="1"/>
    <x v="40"/>
    <n v="0"/>
    <s v="COIN"/>
    <s v="LONG"/>
    <s v="COIN LONG"/>
    <n v="0"/>
    <n v="0"/>
    <n v="0"/>
    <n v="0"/>
    <s v="HUBI"/>
    <s v="ZIL COIN LONG"/>
  </r>
  <r>
    <s v="BCH"/>
    <n v="1E-8"/>
    <x v="148"/>
    <n v="136.29177162490899"/>
    <n v="0"/>
    <s v="ASSET"/>
    <d v="2023-02-02T00:00:00"/>
    <n v="1"/>
    <x v="6"/>
    <n v="0"/>
    <s v="COIN"/>
    <s v="LONG"/>
    <s v="COIN LONG"/>
    <n v="0"/>
    <n v="0"/>
    <n v="0"/>
    <n v="0"/>
    <s v="HUBI"/>
    <s v="BCH COIN LONG"/>
  </r>
  <r>
    <s v="ETC"/>
    <n v="1E-8"/>
    <x v="117"/>
    <n v="22.367513521128402"/>
    <n v="0"/>
    <s v="ASSET"/>
    <d v="2023-02-02T00:00:00"/>
    <n v="1"/>
    <x v="16"/>
    <n v="0"/>
    <s v="COIN"/>
    <s v="LONG"/>
    <s v="COIN LONG"/>
    <n v="0"/>
    <n v="0"/>
    <n v="0"/>
    <n v="0"/>
    <s v="HUBI"/>
    <s v="ETC COIN LONG"/>
  </r>
  <r>
    <s v="LTC"/>
    <n v="1E-8"/>
    <x v="119"/>
    <n v="100.443629156124"/>
    <n v="0"/>
    <s v="ASSET"/>
    <d v="2023-02-02T00:00:00"/>
    <n v="1"/>
    <x v="24"/>
    <n v="0"/>
    <s v="COIN"/>
    <s v="LONG"/>
    <s v="COIN LONG"/>
    <n v="0"/>
    <n v="0"/>
    <n v="0"/>
    <n v="0"/>
    <s v="HUBI"/>
    <s v="LTC COIN LONG"/>
  </r>
  <r>
    <s v="TRX"/>
    <n v="1E-8"/>
    <x v="120"/>
    <n v="6.3193223607952306E-2"/>
    <n v="0"/>
    <s v="ASSET"/>
    <d v="2023-02-02T00:00:00"/>
    <n v="1"/>
    <x v="33"/>
    <n v="0"/>
    <s v="COIN"/>
    <s v="LONG"/>
    <s v="COIN LONG"/>
    <n v="0"/>
    <n v="0"/>
    <n v="0"/>
    <n v="0"/>
    <s v="HUBI"/>
    <s v="TRX COIN LONG"/>
  </r>
  <r>
    <s v="USDT"/>
    <n v="0.90999770000000002"/>
    <x v="246"/>
    <n v="1.0000978259692599"/>
    <n v="0"/>
    <s v="ASSET"/>
    <d v="2023-02-02T00:00:00"/>
    <n v="1"/>
    <x v="35"/>
    <n v="0"/>
    <s v="COIN"/>
    <s v="LONG"/>
    <s v="COIN LONG"/>
    <n v="0"/>
    <n v="0"/>
    <n v="0"/>
    <n v="0"/>
    <s v="HUBI"/>
    <s v="USDT COIN LONG"/>
  </r>
  <r>
    <s v="XRP"/>
    <n v="7.6039999999999997E-5"/>
    <x v="247"/>
    <n v="0.41389184898682302"/>
    <n v="0"/>
    <s v="ASSET"/>
    <d v="2023-02-02T00:00:00"/>
    <n v="1"/>
    <x v="37"/>
    <n v="0"/>
    <s v="COIN"/>
    <s v="LONG"/>
    <s v="COIN LONG"/>
    <n v="0"/>
    <n v="0"/>
    <n v="0"/>
    <n v="0"/>
    <s v="HUBI"/>
    <s v="XRP COIN LONG"/>
  </r>
  <r>
    <s v="ATOM"/>
    <n v="0.331542"/>
    <x v="248"/>
    <n v="14.868429486531401"/>
    <n v="0"/>
    <s v="ASSET"/>
    <d v="2023-02-01T22:00:33"/>
    <n v="1"/>
    <x v="3"/>
    <n v="0"/>
    <s v="COIN"/>
    <s v="LONG"/>
    <s v="COIN LONG"/>
    <n v="0"/>
    <n v="0"/>
    <n v="0"/>
    <n v="0"/>
    <s v="KRKE"/>
    <s v="ATOM COIN LONG"/>
  </r>
  <r>
    <s v="BCH"/>
    <n v="1.7695412699999999"/>
    <x v="249"/>
    <n v="136.29177162490899"/>
    <n v="0"/>
    <s v="ASSET"/>
    <d v="2023-02-01T22:00:33"/>
    <n v="1"/>
    <x v="6"/>
    <n v="0"/>
    <s v="COIN"/>
    <s v="LONG"/>
    <s v="COIN LONG"/>
    <n v="0"/>
    <n v="0"/>
    <n v="0"/>
    <n v="0"/>
    <s v="KRKE"/>
    <s v="BCH COIN LONG"/>
  </r>
  <r>
    <s v="BTC"/>
    <n v="1.8847760000000002E-2"/>
    <x v="250"/>
    <n v="23723.7696534846"/>
    <n v="0"/>
    <s v="ASSET"/>
    <d v="2023-02-01T22:00:33"/>
    <n v="1"/>
    <x v="7"/>
    <n v="0"/>
    <s v="COIN"/>
    <s v="LONG"/>
    <s v="COIN LONG"/>
    <n v="0"/>
    <n v="0"/>
    <n v="0"/>
    <n v="0"/>
    <s v="KRKE"/>
    <s v="BTC COIN LONG"/>
  </r>
  <r>
    <s v="EOS"/>
    <n v="9.9499194400000004"/>
    <x v="251"/>
    <n v="1.0777645217276699"/>
    <n v="0"/>
    <s v="ASSET"/>
    <d v="2023-02-01T22:00:33"/>
    <n v="1"/>
    <x v="15"/>
    <n v="0"/>
    <s v="COIN"/>
    <s v="LONG"/>
    <s v="COIN LONG"/>
    <n v="0"/>
    <n v="0"/>
    <n v="0"/>
    <n v="0"/>
    <s v="KRKE"/>
    <s v="EOS COIN LONG"/>
  </r>
  <r>
    <s v="ETHW"/>
    <n v="3.4037359"/>
    <x v="252"/>
    <n v="3.84509778746901"/>
    <n v="0"/>
    <s v="ASSET"/>
    <d v="2023-02-01T22:00:33"/>
    <n v="1"/>
    <x v="42"/>
    <n v="0"/>
    <s v="COIN"/>
    <s v="LONG"/>
    <s v="COIN LONG"/>
    <n v="0"/>
    <n v="0"/>
    <n v="0"/>
    <n v="0"/>
    <s v="KRKE"/>
    <s v="ETHW COIN LONG"/>
  </r>
  <r>
    <s v="LTC"/>
    <n v="9.1421368100000002"/>
    <x v="253"/>
    <n v="100.443629156124"/>
    <n v="0"/>
    <s v="ASSET"/>
    <d v="2023-02-01T22:00:33"/>
    <n v="1"/>
    <x v="24"/>
    <n v="0"/>
    <s v="COIN"/>
    <s v="LONG"/>
    <s v="COIN LONG"/>
    <n v="0"/>
    <n v="0"/>
    <n v="0"/>
    <n v="0"/>
    <s v="KRKE"/>
    <s v="LTC COIN LONG"/>
  </r>
  <r>
    <s v="OXT"/>
    <n v="754022.67521092005"/>
    <x v="254"/>
    <n v="9.9036090118562806E-2"/>
    <n v="0"/>
    <s v="ASSET"/>
    <d v="2023-02-01T22:00:33"/>
    <n v="1"/>
    <x v="29"/>
    <n v="0"/>
    <s v="COIN"/>
    <s v="LONG"/>
    <s v="COIN LONG"/>
    <n v="0"/>
    <n v="0"/>
    <n v="0"/>
    <n v="0"/>
    <s v="KRKE"/>
    <s v="OXT COIN LONG"/>
  </r>
  <r>
    <s v="SGB"/>
    <n v="0.10834547999999999"/>
    <x v="255"/>
    <n v="1.1351978850518E-2"/>
    <n v="0"/>
    <s v="ASSET"/>
    <d v="2023-02-01T22:00:33"/>
    <n v="1"/>
    <x v="46"/>
    <n v="0"/>
    <s v="COIN"/>
    <s v="LONG"/>
    <s v="COIN LONG"/>
    <n v="0"/>
    <n v="0"/>
    <n v="0"/>
    <n v="0"/>
    <s v="KRKE"/>
    <s v="SGB COIN LONG"/>
  </r>
  <r>
    <s v="USD"/>
    <n v="117320.5983"/>
    <x v="256"/>
    <n v="1"/>
    <n v="0"/>
    <s v="ASSET"/>
    <d v="2023-02-01T22:00:33"/>
    <n v="1"/>
    <x v="43"/>
    <n v="0"/>
    <s v="CASH"/>
    <s v="LONG"/>
    <s v="CASH LONG"/>
    <n v="0"/>
    <n v="0"/>
    <n v="0"/>
    <n v="0"/>
    <s v="KRKE"/>
    <s v="USD CASH LONG"/>
  </r>
  <r>
    <s v="USDT"/>
    <n v="1.182861E-2"/>
    <x v="257"/>
    <n v="1.0000978259692599"/>
    <n v="0"/>
    <s v="ASSET"/>
    <d v="2023-02-01T22:00:33"/>
    <n v="1"/>
    <x v="35"/>
    <n v="0"/>
    <s v="COIN"/>
    <s v="LONG"/>
    <s v="COIN LONG"/>
    <n v="0"/>
    <n v="0"/>
    <n v="0"/>
    <n v="0"/>
    <s v="KRKE"/>
    <s v="USDT COIN LONG"/>
  </r>
  <r>
    <s v="XLM"/>
    <n v="8.93329E-3"/>
    <x v="258"/>
    <n v="9.2276418191393303E-2"/>
    <n v="0"/>
    <s v="ASSET"/>
    <d v="2023-02-01T22:00:33"/>
    <n v="1"/>
    <x v="36"/>
    <n v="0"/>
    <s v="COIN"/>
    <s v="LONG"/>
    <s v="COIN LONG"/>
    <n v="0"/>
    <n v="0"/>
    <n v="0"/>
    <n v="0"/>
    <s v="KRKE"/>
    <s v="XLM COIN LONG"/>
  </r>
  <r>
    <s v="XRP"/>
    <n v="0.71704489000000005"/>
    <x v="259"/>
    <n v="0.41389184898682302"/>
    <n v="0"/>
    <s v="ASSET"/>
    <d v="2023-02-01T22:00:33"/>
    <n v="1"/>
    <x v="37"/>
    <n v="0"/>
    <s v="COIN"/>
    <s v="LONG"/>
    <s v="COIN LONG"/>
    <n v="0"/>
    <n v="0"/>
    <n v="0"/>
    <n v="0"/>
    <s v="KRKE"/>
    <s v="XRP COIN LONG"/>
  </r>
  <r>
    <s v="AAVE"/>
    <n v="300"/>
    <x v="260"/>
    <n v="88.269624354368204"/>
    <n v="0"/>
    <s v="ASSET"/>
    <d v="2023-02-01T00:00:00"/>
    <n v="1"/>
    <x v="0"/>
    <n v="0"/>
    <s v="COIN"/>
    <s v="LONG"/>
    <s v="COIN LONG"/>
    <n v="0"/>
    <n v="0"/>
    <n v="0"/>
    <n v="0"/>
    <s v="LEND"/>
    <s v="AAVE COIN LONG"/>
  </r>
  <r>
    <s v="ADA"/>
    <n v="150000"/>
    <x v="261"/>
    <n v="0.397242874299367"/>
    <n v="0"/>
    <s v="ASSET"/>
    <d v="2023-02-01T00:00:00"/>
    <n v="1"/>
    <x v="1"/>
    <n v="0"/>
    <s v="COIN"/>
    <s v="LONG"/>
    <s v="COIN LONG"/>
    <n v="0"/>
    <n v="0"/>
    <n v="0"/>
    <n v="0"/>
    <s v="LEND"/>
    <s v="ADA COIN LONG"/>
  </r>
  <r>
    <s v="ALGO"/>
    <n v="35000"/>
    <x v="262"/>
    <n v="0.25103230612544303"/>
    <n v="0"/>
    <s v="ASSET"/>
    <d v="2023-02-01T00:00:00"/>
    <n v="1"/>
    <x v="2"/>
    <n v="0"/>
    <s v="COIN"/>
    <s v="LONG"/>
    <s v="COIN LONG"/>
    <n v="0"/>
    <n v="0"/>
    <n v="0"/>
    <n v="0"/>
    <s v="LEND"/>
    <s v="ALGO COIN LONG"/>
  </r>
  <r>
    <s v="AVAX"/>
    <n v="3000"/>
    <x v="263"/>
    <n v="20.9653643566771"/>
    <n v="0"/>
    <s v="ASSET"/>
    <d v="2023-02-01T00:00:00"/>
    <n v="1"/>
    <x v="4"/>
    <n v="0"/>
    <s v="COIN"/>
    <s v="LONG"/>
    <s v="COIN LONG"/>
    <n v="0"/>
    <n v="0"/>
    <n v="0"/>
    <n v="0"/>
    <s v="LEND"/>
    <s v="AVAX COIN LONG"/>
  </r>
  <r>
    <s v="BAT"/>
    <n v="100000"/>
    <x v="264"/>
    <n v="0.27139950482448"/>
    <n v="0"/>
    <s v="ASSET"/>
    <d v="2023-02-01T00:00:00"/>
    <n v="1"/>
    <x v="5"/>
    <n v="0"/>
    <s v="COIN"/>
    <s v="LONG"/>
    <s v="COIN LONG"/>
    <n v="0"/>
    <n v="0"/>
    <n v="0"/>
    <n v="0"/>
    <s v="LEND"/>
    <s v="BAT COIN LONG"/>
  </r>
  <r>
    <s v="BCH"/>
    <n v="5627"/>
    <x v="265"/>
    <n v="136.29177162490899"/>
    <n v="0"/>
    <s v="ASSET"/>
    <d v="2023-02-01T00:00:00"/>
    <n v="1"/>
    <x v="6"/>
    <n v="0"/>
    <s v="COIN"/>
    <s v="LONG"/>
    <s v="COIN LONG"/>
    <n v="0"/>
    <n v="0"/>
    <n v="0"/>
    <n v="0"/>
    <s v="LEND"/>
    <s v="BCH COIN LONG"/>
  </r>
  <r>
    <s v="COMP"/>
    <n v="200"/>
    <x v="266"/>
    <n v="55.560226537198503"/>
    <n v="0"/>
    <s v="ASSET"/>
    <d v="2023-02-01T00:00:00"/>
    <n v="1"/>
    <x v="9"/>
    <n v="0"/>
    <s v="COIN"/>
    <s v="LONG"/>
    <s v="COIN LONG"/>
    <n v="0"/>
    <n v="0"/>
    <n v="0"/>
    <n v="0"/>
    <s v="LEND"/>
    <s v="COMP COIN LONG"/>
  </r>
  <r>
    <s v="DASH"/>
    <n v="100"/>
    <x v="267"/>
    <n v="62.969871406883598"/>
    <n v="0"/>
    <s v="ASSET"/>
    <d v="2023-02-01T00:00:00"/>
    <n v="1"/>
    <x v="11"/>
    <n v="0"/>
    <s v="COIN"/>
    <s v="LONG"/>
    <s v="COIN LONG"/>
    <n v="0"/>
    <n v="0"/>
    <n v="0"/>
    <n v="0"/>
    <s v="LEND"/>
    <s v="DASH COIN LONG"/>
  </r>
  <r>
    <s v="DOGE"/>
    <n v="600000"/>
    <x v="268"/>
    <n v="9.41709229536071E-2"/>
    <n v="0"/>
    <s v="ASSET"/>
    <d v="2023-02-01T00:00:00"/>
    <n v="1"/>
    <x v="12"/>
    <n v="0"/>
    <s v="COIN"/>
    <s v="LONG"/>
    <s v="COIN LONG"/>
    <n v="0"/>
    <n v="0"/>
    <n v="0"/>
    <n v="0"/>
    <s v="LEND"/>
    <s v="DOGE COIN LONG"/>
  </r>
  <r>
    <s v="DOT"/>
    <n v="5000"/>
    <x v="269"/>
    <n v="6.4660954908410604"/>
    <n v="0"/>
    <s v="ASSET"/>
    <d v="2023-02-01T00:00:00"/>
    <n v="1"/>
    <x v="13"/>
    <n v="0"/>
    <s v="COIN"/>
    <s v="LONG"/>
    <s v="COIN LONG"/>
    <n v="0"/>
    <n v="0"/>
    <n v="0"/>
    <n v="0"/>
    <s v="LEND"/>
    <s v="DOT COIN LONG"/>
  </r>
  <r>
    <s v="ENJ"/>
    <n v="15000"/>
    <x v="270"/>
    <n v="0.47204932740448302"/>
    <n v="0"/>
    <s v="ASSET"/>
    <d v="2023-02-01T00:00:00"/>
    <n v="1"/>
    <x v="14"/>
    <n v="0"/>
    <s v="COIN"/>
    <s v="LONG"/>
    <s v="COIN LONG"/>
    <n v="0"/>
    <n v="0"/>
    <n v="0"/>
    <n v="0"/>
    <s v="LEND"/>
    <s v="ENJ COIN LONG"/>
  </r>
  <r>
    <s v="EOS"/>
    <n v="30000"/>
    <x v="271"/>
    <n v="1.0777645217276699"/>
    <n v="0"/>
    <s v="ASSET"/>
    <d v="2023-02-01T00:00:00"/>
    <n v="1"/>
    <x v="15"/>
    <n v="0"/>
    <s v="COIN"/>
    <s v="LONG"/>
    <s v="COIN LONG"/>
    <n v="0"/>
    <n v="0"/>
    <n v="0"/>
    <n v="0"/>
    <s v="LEND"/>
    <s v="EOS COIN LONG"/>
  </r>
  <r>
    <s v="ETC"/>
    <n v="98000"/>
    <x v="272"/>
    <n v="22.367513521128402"/>
    <n v="0"/>
    <s v="ASSET"/>
    <d v="2023-02-01T00:00:00"/>
    <n v="1"/>
    <x v="16"/>
    <n v="0"/>
    <s v="COIN"/>
    <s v="LONG"/>
    <s v="COIN LONG"/>
    <n v="0"/>
    <n v="0"/>
    <n v="0"/>
    <n v="0"/>
    <s v="LEND"/>
    <s v="ETC COIN LONG"/>
  </r>
  <r>
    <s v="FTM"/>
    <n v="30000"/>
    <x v="273"/>
    <n v="0.57632794116770902"/>
    <n v="0"/>
    <s v="ASSET"/>
    <d v="2023-02-01T00:00:00"/>
    <n v="1"/>
    <x v="20"/>
    <n v="0"/>
    <s v="COIN"/>
    <s v="LONG"/>
    <s v="COIN LONG"/>
    <n v="0"/>
    <n v="0"/>
    <n v="0"/>
    <n v="0"/>
    <s v="LEND"/>
    <s v="FTM COIN LONG"/>
  </r>
  <r>
    <s v="GRT"/>
    <n v="50000"/>
    <x v="274"/>
    <n v="9.3128278338384801E-2"/>
    <n v="0"/>
    <s v="ASSET"/>
    <d v="2023-02-01T00:00:00"/>
    <n v="1"/>
    <x v="21"/>
    <n v="0"/>
    <s v="COIN"/>
    <s v="LONG"/>
    <s v="COIN LONG"/>
    <n v="0"/>
    <n v="0"/>
    <n v="0"/>
    <n v="0"/>
    <s v="LEND"/>
    <s v="GRT COIN LONG"/>
  </r>
  <r>
    <s v="HBAR"/>
    <n v="125000"/>
    <x v="275"/>
    <n v="6.9702280966305902E-2"/>
    <n v="0"/>
    <s v="ASSET"/>
    <d v="2023-02-01T00:00:00"/>
    <n v="1"/>
    <x v="22"/>
    <n v="0"/>
    <s v="COIN"/>
    <s v="LONG"/>
    <s v="COIN LONG"/>
    <n v="0"/>
    <n v="0"/>
    <n v="0"/>
    <n v="0"/>
    <s v="LEND"/>
    <s v="HBAR COIN LONG"/>
  </r>
  <r>
    <s v="LINK"/>
    <n v="7000"/>
    <x v="276"/>
    <n v="7.2166244369699699"/>
    <n v="0"/>
    <s v="ASSET"/>
    <d v="2023-02-01T00:00:00"/>
    <n v="1"/>
    <x v="23"/>
    <n v="0"/>
    <s v="COIN"/>
    <s v="LONG"/>
    <s v="COIN LONG"/>
    <n v="0"/>
    <n v="0"/>
    <n v="0"/>
    <n v="0"/>
    <s v="LEND"/>
    <s v="LINK COIN LONG"/>
  </r>
  <r>
    <s v="LTC"/>
    <n v="500"/>
    <x v="277"/>
    <n v="100.443629156124"/>
    <n v="0"/>
    <s v="ASSET"/>
    <d v="2023-02-01T00:00:00"/>
    <n v="1"/>
    <x v="24"/>
    <n v="0"/>
    <s v="COIN"/>
    <s v="LONG"/>
    <s v="COIN LONG"/>
    <n v="0"/>
    <n v="0"/>
    <n v="0"/>
    <n v="0"/>
    <s v="LEND"/>
    <s v="LTC COIN LONG"/>
  </r>
  <r>
    <s v="MANA"/>
    <n v="45000"/>
    <x v="278"/>
    <n v="0.80184700707902801"/>
    <n v="0"/>
    <s v="ASSET"/>
    <d v="2023-02-01T00:00:00"/>
    <n v="1"/>
    <x v="25"/>
    <n v="0"/>
    <s v="COIN"/>
    <s v="LONG"/>
    <s v="COIN LONG"/>
    <n v="0"/>
    <n v="0"/>
    <n v="0"/>
    <n v="0"/>
    <s v="LEND"/>
    <s v="MANA COIN LONG"/>
  </r>
  <r>
    <s v="MATIC"/>
    <n v="50000"/>
    <x v="279"/>
    <n v="1.1949673902492699"/>
    <n v="0"/>
    <s v="ASSET"/>
    <d v="2023-02-01T00:00:00"/>
    <n v="1"/>
    <x v="26"/>
    <n v="0"/>
    <s v="COIN"/>
    <s v="LONG"/>
    <s v="COIN LONG"/>
    <n v="0"/>
    <n v="0"/>
    <n v="0"/>
    <n v="0"/>
    <s v="LEND"/>
    <s v="MATIC COIN LONG"/>
  </r>
  <r>
    <s v="MKR"/>
    <n v="10"/>
    <x v="280"/>
    <n v="668.74626389904597"/>
    <n v="0"/>
    <s v="ASSET"/>
    <d v="2023-02-01T00:00:00"/>
    <n v="1"/>
    <x v="27"/>
    <n v="0"/>
    <s v="COIN"/>
    <s v="LONG"/>
    <s v="COIN LONG"/>
    <n v="0"/>
    <n v="0"/>
    <n v="0"/>
    <n v="0"/>
    <s v="LEND"/>
    <s v="MKR COIN LONG"/>
  </r>
  <r>
    <s v="OMG"/>
    <n v="4000"/>
    <x v="281"/>
    <n v="1.4558823160041101"/>
    <n v="0"/>
    <s v="ASSET"/>
    <d v="2023-02-01T00:00:00"/>
    <n v="1"/>
    <x v="28"/>
    <n v="0"/>
    <s v="COIN"/>
    <s v="LONG"/>
    <s v="COIN LONG"/>
    <n v="0"/>
    <n v="0"/>
    <n v="0"/>
    <n v="0"/>
    <s v="LEND"/>
    <s v="OMG COIN LONG"/>
  </r>
  <r>
    <s v="OXT"/>
    <n v="80000"/>
    <x v="282"/>
    <n v="9.9036090118562806E-2"/>
    <n v="0"/>
    <s v="ASSET"/>
    <d v="2023-02-01T00:00:00"/>
    <n v="1"/>
    <x v="29"/>
    <n v="0"/>
    <s v="COIN"/>
    <s v="LONG"/>
    <s v="COIN LONG"/>
    <n v="0"/>
    <n v="0"/>
    <n v="0"/>
    <n v="0"/>
    <s v="LEND"/>
    <s v="OXT COIN LONG"/>
  </r>
  <r>
    <s v="SHIB"/>
    <n v="5000000000"/>
    <x v="283"/>
    <n v="1.1984596753718E-5"/>
    <n v="0"/>
    <s v="ASSET"/>
    <d v="2023-02-01T00:00:00"/>
    <n v="1"/>
    <x v="30"/>
    <n v="0"/>
    <s v="COIN"/>
    <s v="LONG"/>
    <s v="COIN LONG"/>
    <n v="0"/>
    <n v="0"/>
    <n v="0"/>
    <n v="0"/>
    <s v="LEND"/>
    <s v="SHIB COIN LONG"/>
  </r>
  <r>
    <s v="SOL"/>
    <n v="3500"/>
    <x v="284"/>
    <n v="24.9933585283677"/>
    <n v="0"/>
    <s v="ASSET"/>
    <d v="2023-02-01T00:00:00"/>
    <n v="1"/>
    <x v="31"/>
    <n v="0"/>
    <s v="COIN"/>
    <s v="LONG"/>
    <s v="COIN LONG"/>
    <n v="0"/>
    <n v="0"/>
    <n v="0"/>
    <n v="0"/>
    <s v="LEND"/>
    <s v="SOL COIN LONG"/>
  </r>
  <r>
    <s v="SUSHI"/>
    <n v="21600"/>
    <x v="285"/>
    <n v="1.3043066800777201"/>
    <n v="0"/>
    <s v="ASSET"/>
    <d v="2023-02-01T00:00:00"/>
    <n v="1"/>
    <x v="32"/>
    <n v="0"/>
    <s v="COIN"/>
    <s v="LONG"/>
    <s v="COIN LONG"/>
    <n v="0"/>
    <n v="0"/>
    <n v="0"/>
    <n v="0"/>
    <s v="LEND"/>
    <s v="SUSHI COIN LONG"/>
  </r>
  <r>
    <s v="UNI"/>
    <n v="6000"/>
    <x v="286"/>
    <n v="6.8127508479071297"/>
    <n v="0"/>
    <s v="ASSET"/>
    <d v="2023-02-01T00:00:00"/>
    <n v="1"/>
    <x v="34"/>
    <n v="0"/>
    <s v="COIN"/>
    <s v="LONG"/>
    <s v="COIN LONG"/>
    <n v="0"/>
    <n v="0"/>
    <n v="0"/>
    <n v="0"/>
    <s v="LEND"/>
    <s v="UNI COIN LONG"/>
  </r>
  <r>
    <s v="USDT"/>
    <n v="10000000"/>
    <x v="287"/>
    <n v="1.0000978259692599"/>
    <n v="0"/>
    <s v="ASSET"/>
    <d v="2023-02-01T00:00:00"/>
    <n v="1"/>
    <x v="35"/>
    <n v="0"/>
    <s v="COIN"/>
    <s v="LONG"/>
    <s v="COIN LONG"/>
    <n v="0"/>
    <n v="0"/>
    <n v="0"/>
    <n v="0"/>
    <s v="LEND"/>
    <s v="USDT COIN LONG"/>
  </r>
  <r>
    <s v="XLM"/>
    <n v="100000"/>
    <x v="288"/>
    <n v="9.2276418191393303E-2"/>
    <n v="0"/>
    <s v="ASSET"/>
    <d v="2023-02-01T00:00:00"/>
    <n v="1"/>
    <x v="36"/>
    <n v="0"/>
    <s v="COIN"/>
    <s v="LONG"/>
    <s v="COIN LONG"/>
    <n v="0"/>
    <n v="0"/>
    <n v="0"/>
    <n v="0"/>
    <s v="LEND"/>
    <s v="XLM COIN LONG"/>
  </r>
  <r>
    <s v="XTZ"/>
    <n v="5000"/>
    <x v="289"/>
    <n v="1.09557376150398"/>
    <n v="0"/>
    <s v="ASSET"/>
    <d v="2023-02-01T00:00:00"/>
    <n v="1"/>
    <x v="38"/>
    <n v="0"/>
    <s v="COIN"/>
    <s v="LONG"/>
    <s v="COIN LONG"/>
    <n v="0"/>
    <n v="0"/>
    <n v="0"/>
    <n v="0"/>
    <s v="LEND"/>
    <s v="XTZ COIN LONG"/>
  </r>
  <r>
    <s v="YFI"/>
    <n v="2"/>
    <x v="290"/>
    <n v="7482.3207262808701"/>
    <n v="0"/>
    <s v="ASSET"/>
    <d v="2023-02-01T00:00:00"/>
    <n v="1"/>
    <x v="39"/>
    <n v="0"/>
    <s v="COIN"/>
    <s v="LONG"/>
    <s v="COIN LONG"/>
    <n v="0"/>
    <n v="0"/>
    <n v="0"/>
    <n v="0"/>
    <s v="LEND"/>
    <s v="YFI COIN LONG"/>
  </r>
  <r>
    <s v="ETH"/>
    <n v="5.0000000000000001E-4"/>
    <x v="291"/>
    <n v="1641.7926937161601"/>
    <n v="0"/>
    <s v="ASSET"/>
    <d v="2023-02-01T00:00:00"/>
    <n v="1"/>
    <x v="17"/>
    <n v="0"/>
    <s v="COIN"/>
    <s v="LONG"/>
    <s v="COIN LONG"/>
    <n v="0"/>
    <n v="0"/>
    <n v="0"/>
    <n v="0"/>
    <s v="LMAC"/>
    <s v="ETH COIN LONG"/>
  </r>
  <r>
    <s v="USD"/>
    <n v="2.63E-3"/>
    <x v="292"/>
    <n v="1"/>
    <n v="0"/>
    <s v="ASSET"/>
    <d v="2023-02-01T00:00:00"/>
    <n v="1"/>
    <x v="43"/>
    <n v="0"/>
    <s v="CASH"/>
    <s v="LONG"/>
    <s v="CASH LONG"/>
    <n v="0"/>
    <n v="0"/>
    <n v="0"/>
    <n v="0"/>
    <s v="LMAC"/>
    <s v="USD CASH LONG"/>
  </r>
  <r>
    <s v="USD"/>
    <n v="10852.32411"/>
    <x v="293"/>
    <n v="1"/>
    <n v="0"/>
    <s v="ASSET"/>
    <d v="2023-02-01T00:00:00"/>
    <n v="1"/>
    <x v="43"/>
    <n v="0"/>
    <s v="CASH"/>
    <s v="LONG"/>
    <s v="CASH LONG"/>
    <n v="0"/>
    <n v="0"/>
    <n v="0"/>
    <n v="0"/>
    <s v="LMAX"/>
    <s v="USD CASH LONG"/>
  </r>
  <r>
    <s v="BTC"/>
    <n v="2.6E-7"/>
    <x v="294"/>
    <n v="23723.7696534846"/>
    <n v="0"/>
    <s v="ASSET"/>
    <d v="2023-02-02T00:00:00"/>
    <n v="1"/>
    <x v="7"/>
    <n v="0"/>
    <s v="COIN"/>
    <s v="LONG"/>
    <s v="COIN LONG"/>
    <n v="0"/>
    <n v="0"/>
    <n v="0"/>
    <n v="0"/>
    <s v="OKEX"/>
    <s v="BTC COIN LONG"/>
  </r>
  <r>
    <s v="ETH"/>
    <n v="6.7499999999999997E-6"/>
    <x v="295"/>
    <n v="1641.7926937161601"/>
    <n v="0"/>
    <s v="ASSET"/>
    <d v="2023-02-02T00:00:00"/>
    <n v="1"/>
    <x v="17"/>
    <n v="0"/>
    <s v="COIN"/>
    <s v="LONG"/>
    <s v="COIN LONG"/>
    <n v="0"/>
    <n v="0"/>
    <n v="0"/>
    <n v="0"/>
    <s v="OKEX"/>
    <s v="ETH COIN LONG"/>
  </r>
  <r>
    <s v="XRP"/>
    <n v="0.44933625999999999"/>
    <x v="296"/>
    <n v="0.41389184898682302"/>
    <n v="0"/>
    <s v="ASSET"/>
    <d v="2023-02-02T00:00:00"/>
    <n v="1"/>
    <x v="37"/>
    <n v="0"/>
    <s v="COIN"/>
    <s v="LONG"/>
    <s v="COIN LONG"/>
    <n v="0"/>
    <n v="0"/>
    <n v="0"/>
    <n v="0"/>
    <s v="OKEX"/>
    <s v="XRP COIN LONG"/>
  </r>
  <r>
    <s v="USDT"/>
    <n v="9.0007799999999999E-3"/>
    <x v="297"/>
    <n v="1.0000978259692599"/>
    <n v="0"/>
    <s v="ASSET"/>
    <d v="2023-02-02T00:00:00"/>
    <n v="1"/>
    <x v="35"/>
    <n v="0"/>
    <s v="COIN"/>
    <s v="LONG"/>
    <s v="COIN LONG"/>
    <n v="0"/>
    <n v="0"/>
    <n v="0"/>
    <n v="0"/>
    <s v="OKEX"/>
    <s v="USDT COIN LONG"/>
  </r>
  <r>
    <s v="BTC"/>
    <n v="1.3863722599999999"/>
    <x v="298"/>
    <n v="23723.7696534846"/>
    <n v="0"/>
    <s v="ASSET"/>
    <d v="2023-02-02T00:00:00"/>
    <n v="1"/>
    <x v="7"/>
    <n v="0"/>
    <s v="COIN"/>
    <s v="LONG"/>
    <s v="COIN LONG"/>
    <n v="0"/>
    <n v="0"/>
    <n v="0"/>
    <n v="0"/>
    <s v="OKEX"/>
    <s v="BTC COIN LONG"/>
  </r>
  <r>
    <s v="USDT"/>
    <n v="13464.90116609"/>
    <x v="299"/>
    <n v="1.0000978259692599"/>
    <n v="0"/>
    <s v="ASSET"/>
    <d v="2023-02-02T00:00:00"/>
    <n v="1"/>
    <x v="35"/>
    <n v="0"/>
    <s v="COIN"/>
    <s v="LONG"/>
    <s v="COIN LONG"/>
    <n v="0"/>
    <n v="0"/>
    <n v="0"/>
    <n v="0"/>
    <s v="OKEX"/>
    <s v="USDT COIN LONG"/>
  </r>
  <r>
    <s v="USDT"/>
    <n v="-10881.6477698"/>
    <x v="300"/>
    <n v="1.0000978259692599"/>
    <n v="0"/>
    <s v="UNREALIZED"/>
    <d v="2023-02-02T00:00:00"/>
    <n v="1"/>
    <x v="35"/>
    <n v="0"/>
    <s v="COIN"/>
    <s v="SHORT"/>
    <s v="COIN SHORT"/>
    <n v="0"/>
    <n v="0"/>
    <n v="0"/>
    <n v="0"/>
    <s v="OKEX"/>
    <s v="USDT COIN SHORT"/>
  </r>
  <r>
    <s v="BTC"/>
    <n v="784.73124084999995"/>
    <x v="301"/>
    <n v="23723.7696534846"/>
    <n v="0"/>
    <s v="ASSET"/>
    <d v="2023-02-02T00:00:00"/>
    <n v="1"/>
    <x v="7"/>
    <n v="0"/>
    <s v="COIN"/>
    <s v="LONG"/>
    <s v="COIN LONG"/>
    <n v="0"/>
    <n v="0"/>
    <n v="0"/>
    <n v="0"/>
    <s v="OKEX"/>
    <s v="BTC COIN LONG"/>
  </r>
  <r>
    <s v="BTC"/>
    <n v="-42.042089939999997"/>
    <x v="302"/>
    <n v="23723.7696534846"/>
    <n v="0"/>
    <s v="UNREALIZED"/>
    <d v="2023-02-02T00:00:00"/>
    <n v="1"/>
    <x v="7"/>
    <n v="0"/>
    <s v="COIN"/>
    <s v="SHORT"/>
    <s v="COIN SHORT"/>
    <n v="0"/>
    <n v="0"/>
    <n v="0"/>
    <n v="0"/>
    <s v="OKEX"/>
    <s v="BTC COIN SHORT"/>
  </r>
  <r>
    <s v="ETH"/>
    <n v="10131.681688999999"/>
    <x v="303"/>
    <n v="1641.7926937161601"/>
    <n v="0"/>
    <s v="ASSET"/>
    <d v="2023-02-02T00:00:00"/>
    <n v="1"/>
    <x v="17"/>
    <n v="0"/>
    <s v="COIN"/>
    <s v="LONG"/>
    <s v="COIN LONG"/>
    <n v="0"/>
    <n v="0"/>
    <n v="0"/>
    <n v="0"/>
    <s v="OKEX"/>
    <s v="ETH COIN LONG"/>
  </r>
  <r>
    <s v="ETH"/>
    <n v="-114.2466823"/>
    <x v="304"/>
    <n v="1641.7926937161601"/>
    <n v="0"/>
    <s v="UNREALIZED"/>
    <d v="2023-02-02T00:00:00"/>
    <n v="1"/>
    <x v="17"/>
    <n v="0"/>
    <s v="COIN"/>
    <s v="SHORT"/>
    <s v="COIN SHORT"/>
    <n v="0"/>
    <n v="0"/>
    <n v="0"/>
    <n v="0"/>
    <s v="OKEX"/>
    <s v="ETH COIN SHORT"/>
  </r>
  <r>
    <s v="OXT"/>
    <n v="666828.07845178002"/>
    <x v="305"/>
    <n v="9.9036090118562806E-2"/>
    <n v="0"/>
    <s v="ASSET"/>
    <d v="2023-02-02T00:00:00"/>
    <n v="1"/>
    <x v="29"/>
    <n v="0"/>
    <s v="COIN"/>
    <s v="LONG"/>
    <s v="COIN LONG"/>
    <n v="0"/>
    <n v="0"/>
    <n v="0"/>
    <n v="0"/>
    <s v="OKEX"/>
    <s v="OXT COIN LONG"/>
  </r>
  <r>
    <s v="USDT"/>
    <n v="4443830.2340762699"/>
    <x v="306"/>
    <n v="1.0000978259692599"/>
    <n v="0"/>
    <s v="ASSET"/>
    <d v="2023-02-02T00:00:00"/>
    <n v="1"/>
    <x v="35"/>
    <n v="0"/>
    <s v="COIN"/>
    <s v="LONG"/>
    <s v="COIN LONG"/>
    <n v="0"/>
    <n v="0"/>
    <n v="0"/>
    <n v="0"/>
    <s v="OKEX"/>
    <s v="USDT COIN LONG"/>
  </r>
  <r>
    <s v="USDT"/>
    <n v="487144.72657032998"/>
    <x v="307"/>
    <n v="1.0000978259692599"/>
    <n v="0"/>
    <s v="UNREALIZED"/>
    <d v="2023-02-02T00:00:00"/>
    <n v="1"/>
    <x v="35"/>
    <n v="0"/>
    <s v="COIN"/>
    <s v="LONG"/>
    <s v="COIN LONG"/>
    <n v="0"/>
    <n v="0"/>
    <n v="0"/>
    <n v="0"/>
    <s v="OKEX"/>
    <s v="USDT COIN LONG"/>
  </r>
  <r>
    <s v="XRP"/>
    <n v="4431.38013417"/>
    <x v="308"/>
    <n v="0.41389184898682302"/>
    <n v="0"/>
    <s v="ASSET"/>
    <d v="2023-02-02T00:00:00"/>
    <n v="1"/>
    <x v="37"/>
    <n v="0"/>
    <s v="COIN"/>
    <s v="LONG"/>
    <s v="COIN LONG"/>
    <n v="0"/>
    <n v="0"/>
    <n v="0"/>
    <n v="0"/>
    <s v="OKEX"/>
    <s v="XRP COIN LONG"/>
  </r>
  <r>
    <s v="ZIL"/>
    <n v="3309495.2408833001"/>
    <x v="309"/>
    <n v="2.8175091027441999E-2"/>
    <n v="0"/>
    <s v="ASSET"/>
    <d v="2023-02-02T00:00:00"/>
    <n v="1"/>
    <x v="40"/>
    <n v="0"/>
    <s v="COIN"/>
    <s v="LONG"/>
    <s v="COIN LONG"/>
    <n v="0"/>
    <n v="0"/>
    <n v="0"/>
    <n v="0"/>
    <s v="OKEX"/>
    <s v="ZIL COIN LONG"/>
  </r>
  <r>
    <s v="BSV"/>
    <n v="9.4549999999999994E-5"/>
    <x v="310"/>
    <n v="43.439649494771402"/>
    <n v="0"/>
    <s v="ASSET"/>
    <d v="2023-02-02T00:00:00"/>
    <n v="1"/>
    <x v="91"/>
    <n v="0"/>
    <s v="COIN"/>
    <s v="LONG"/>
    <s v="COIN LONG"/>
    <n v="0"/>
    <n v="0"/>
    <n v="0"/>
    <n v="0"/>
    <s v="OKEX"/>
    <s v="BSV COIN LONG"/>
  </r>
  <r>
    <s v="DOT"/>
    <n v="1E-8"/>
    <x v="311"/>
    <n v="6.4660954908410604"/>
    <n v="0"/>
    <s v="ASSET"/>
    <d v="2023-02-02T00:00:00"/>
    <n v="1"/>
    <x v="13"/>
    <n v="0"/>
    <s v="COIN"/>
    <s v="LONG"/>
    <s v="COIN LONG"/>
    <n v="0"/>
    <n v="0"/>
    <n v="0"/>
    <n v="0"/>
    <s v="OKEX"/>
    <s v="DOT COIN LONG"/>
  </r>
  <r>
    <s v="ETHW"/>
    <n v="8.7929999999999993E-5"/>
    <x v="312"/>
    <n v="3.84509778746901"/>
    <n v="0"/>
    <s v="ASSET"/>
    <d v="2023-02-02T00:00:00"/>
    <n v="1"/>
    <x v="42"/>
    <n v="0"/>
    <s v="COIN"/>
    <s v="LONG"/>
    <s v="COIN LONG"/>
    <n v="0"/>
    <n v="0"/>
    <n v="0"/>
    <n v="0"/>
    <s v="OKEX"/>
    <s v="ETHW COIN LONG"/>
  </r>
  <r>
    <s v="LTC"/>
    <n v="1E-8"/>
    <x v="119"/>
    <n v="100.443629156124"/>
    <n v="0"/>
    <s v="ASSET"/>
    <d v="2023-02-02T00:00:00"/>
    <n v="1"/>
    <x v="24"/>
    <n v="0"/>
    <s v="COIN"/>
    <s v="LONG"/>
    <s v="COIN LONG"/>
    <n v="0"/>
    <n v="0"/>
    <n v="0"/>
    <n v="0"/>
    <s v="OKEX"/>
    <s v="LTC COIN LONG"/>
  </r>
  <r>
    <s v="USDC"/>
    <n v="5.2E-7"/>
    <x v="313"/>
    <n v="1.0001497226834299"/>
    <n v="0"/>
    <s v="ASSET"/>
    <d v="2023-02-02T00:00:00"/>
    <n v="1"/>
    <x v="47"/>
    <n v="0"/>
    <s v="COIN"/>
    <s v="LONG"/>
    <s v="COIN LONG"/>
    <n v="0"/>
    <n v="0"/>
    <n v="0"/>
    <n v="0"/>
    <s v="OKEX"/>
    <s v="USDC COIN LONG"/>
  </r>
  <r>
    <s v="XEC"/>
    <n v="5.47"/>
    <x v="314"/>
    <n v="3.6695978095624499E-5"/>
    <n v="0"/>
    <s v="ASSET"/>
    <d v="2023-02-02T00:00:00"/>
    <n v="1"/>
    <x v="133"/>
    <n v="0"/>
    <s v="COIN"/>
    <s v="LONG"/>
    <s v="COIN LONG"/>
    <n v="0"/>
    <n v="0"/>
    <n v="0"/>
    <n v="0"/>
    <s v="OKEX"/>
    <s v="XEC COIN LONG"/>
  </r>
  <r>
    <s v="XRP"/>
    <n v="4.4000000000000002E-7"/>
    <x v="315"/>
    <n v="0.41389184898682302"/>
    <n v="0"/>
    <s v="ASSET"/>
    <d v="2023-02-02T00:00:00"/>
    <n v="1"/>
    <x v="37"/>
    <n v="0"/>
    <s v="COIN"/>
    <s v="LONG"/>
    <s v="COIN LONG"/>
    <n v="0"/>
    <n v="0"/>
    <n v="0"/>
    <n v="0"/>
    <s v="OKEX"/>
    <s v="XRP COIN LONG"/>
  </r>
  <r>
    <s v="ETH"/>
    <n v="7.1361999999999999E-4"/>
    <x v="316"/>
    <n v="1641.7926937161601"/>
    <n v="0"/>
    <s v="ASSET"/>
    <d v="2023-02-01T21:59:03"/>
    <n v="1"/>
    <x v="17"/>
    <n v="0"/>
    <s v="COIN"/>
    <s v="LONG"/>
    <s v="COIN LONG"/>
    <n v="0"/>
    <n v="0"/>
    <n v="0"/>
    <n v="0"/>
    <s v="PITX"/>
    <s v="ETH COIN LONG"/>
  </r>
  <r>
    <s v="EUR"/>
    <n v="0.01"/>
    <x v="317"/>
    <n v="1.099005"/>
    <n v="0"/>
    <s v="ASSET"/>
    <d v="2023-02-01T21:59:03"/>
    <n v="1"/>
    <x v="18"/>
    <n v="0"/>
    <s v="CASH"/>
    <s v="LONG"/>
    <s v="CASH LONG"/>
    <n v="0"/>
    <n v="0"/>
    <n v="0"/>
    <n v="0"/>
    <s v="PITX"/>
    <s v="EUR CASH LONG"/>
  </r>
  <r>
    <s v="GBP"/>
    <n v="0.01"/>
    <x v="318"/>
    <n v="1.2372650000000001"/>
    <n v="0"/>
    <s v="ASSET"/>
    <d v="2023-02-01T21:59:03"/>
    <n v="1"/>
    <x v="135"/>
    <n v="0"/>
    <s v="COIN"/>
    <s v="LONG"/>
    <s v="COIN LONG"/>
    <n v="0"/>
    <n v="0"/>
    <n v="0"/>
    <n v="0"/>
    <s v="PITX"/>
    <s v="GBP COIN LONG"/>
  </r>
  <r>
    <s v="TRY"/>
    <n v="0.10983253"/>
    <x v="319"/>
    <n v="3.0979851311539598E-3"/>
    <n v="0"/>
    <s v="ASSET"/>
    <d v="2023-02-01T21:59:03"/>
    <n v="1"/>
    <x v="136"/>
    <n v="0"/>
    <s v="COIN"/>
    <s v="LONG"/>
    <s v="COIN LONG"/>
    <n v="0"/>
    <n v="0"/>
    <n v="0"/>
    <n v="0"/>
    <s v="PITX"/>
    <s v="TRY COIN LONG"/>
  </r>
  <r>
    <s v="USD"/>
    <n v="6.5778299999999998E-3"/>
    <x v="320"/>
    <n v="1"/>
    <n v="0"/>
    <s v="ASSET"/>
    <d v="2023-02-01T21:59:03"/>
    <n v="1"/>
    <x v="43"/>
    <n v="0"/>
    <s v="CASH"/>
    <s v="LONG"/>
    <s v="CASH LONG"/>
    <n v="0"/>
    <n v="0"/>
    <n v="0"/>
    <n v="0"/>
    <s v="PITX"/>
    <s v="USD CASH LONG"/>
  </r>
  <r>
    <s v="USDT"/>
    <n v="9.9996000000000004E-4"/>
    <x v="321"/>
    <n v="1.0000978259692599"/>
    <n v="0"/>
    <s v="ASSET"/>
    <d v="2023-02-01T21:59:03"/>
    <n v="1"/>
    <x v="35"/>
    <n v="0"/>
    <s v="COIN"/>
    <s v="LONG"/>
    <s v="COIN LONG"/>
    <n v="0"/>
    <n v="0"/>
    <n v="0"/>
    <n v="0"/>
    <s v="PITX"/>
    <s v="USDT COIN LONG"/>
  </r>
  <r>
    <s v="XLM"/>
    <n v="9.9999999999999995E-8"/>
    <x v="322"/>
    <n v="9.2276418191393303E-2"/>
    <n v="0"/>
    <s v="ASSET"/>
    <d v="2023-02-01T21:59:03"/>
    <n v="1"/>
    <x v="36"/>
    <n v="0"/>
    <s v="COIN"/>
    <s v="LONG"/>
    <s v="COIN LONG"/>
    <n v="0"/>
    <n v="0"/>
    <n v="0"/>
    <n v="0"/>
    <s v="PITX"/>
    <s v="XLM COIN LONG"/>
  </r>
  <r>
    <s v="SHFT"/>
    <n v="3552880.5354093201"/>
    <x v="323"/>
    <n v="8.3434296075181203E-3"/>
    <n v="0"/>
    <s v="ASSET"/>
    <d v="2023-02-02T00:00:00"/>
    <n v="1"/>
    <x v="137"/>
    <n v="0"/>
    <s v="COIN"/>
    <s v="LONG"/>
    <s v="COIN LONG"/>
    <n v="0"/>
    <n v="0"/>
    <n v="0"/>
    <n v="0"/>
    <s v="SHFT"/>
    <s v="SHFT COIN LONG"/>
  </r>
  <r>
    <s v="BTC"/>
    <n v="230.27350530999999"/>
    <x v="324"/>
    <n v="23723.7696534846"/>
    <n v="0"/>
    <s v="ASSET"/>
    <d v="2023-02-02T00:00:00"/>
    <n v="1"/>
    <x v="7"/>
    <n v="0"/>
    <s v="COIN"/>
    <s v="LONG"/>
    <s v="COIN LONG"/>
    <n v="0"/>
    <n v="0"/>
    <n v="0"/>
    <n v="0"/>
    <s v="WOOX"/>
    <s v="BTC COIN LONG"/>
  </r>
  <r>
    <s v="ETH"/>
    <n v="2545.5731326700002"/>
    <x v="325"/>
    <n v="1641.7926937161601"/>
    <n v="0"/>
    <s v="ASSET"/>
    <d v="2023-02-02T00:00:00"/>
    <n v="1"/>
    <x v="17"/>
    <n v="0"/>
    <s v="COIN"/>
    <s v="LONG"/>
    <s v="COIN LONG"/>
    <n v="0"/>
    <n v="0"/>
    <n v="0"/>
    <n v="0"/>
    <s v="WOOX"/>
    <s v="ETH COIN LONG"/>
  </r>
  <r>
    <s v="WOO"/>
    <n v="1644286.05309931"/>
    <x v="326"/>
    <n v="0.19066850556071199"/>
    <n v="0"/>
    <s v="ASSET"/>
    <d v="2023-02-02T00:00:00"/>
    <n v="1"/>
    <x v="138"/>
    <n v="0"/>
    <s v="COIN"/>
    <s v="LONG"/>
    <s v="COIN LONG"/>
    <n v="0"/>
    <n v="0"/>
    <n v="0"/>
    <n v="0"/>
    <s v="WOOX"/>
    <s v="WOO COIN LONG"/>
  </r>
  <r>
    <s v="AAVE"/>
    <n v="4.9807125799999996"/>
    <x v="327"/>
    <n v="88.269624354368204"/>
    <n v="0"/>
    <s v="ASSET"/>
    <d v="2023-02-01T23:47:52"/>
    <n v="1"/>
    <x v="0"/>
    <n v="0"/>
    <s v="COIN"/>
    <s v="LONG"/>
    <s v="COIN LONG"/>
    <n v="0"/>
    <n v="0"/>
    <n v="0"/>
    <n v="0"/>
    <s v="FBLK"/>
    <s v="AAVE COIN LONG"/>
  </r>
  <r>
    <s v="ADA"/>
    <n v="59"/>
    <x v="328"/>
    <n v="0.397242874299367"/>
    <n v="0"/>
    <s v="ASSET"/>
    <d v="2023-02-01T23:47:52"/>
    <n v="1"/>
    <x v="1"/>
    <n v="0"/>
    <s v="COIN"/>
    <s v="LONG"/>
    <s v="COIN LONG"/>
    <n v="0"/>
    <n v="0"/>
    <n v="0"/>
    <n v="0"/>
    <s v="FBLK"/>
    <s v="ADA COIN LONG"/>
  </r>
  <r>
    <s v="ALGO"/>
    <n v="116.66666600000001"/>
    <x v="329"/>
    <n v="0.25103230612544303"/>
    <n v="0"/>
    <s v="ASSET"/>
    <d v="2023-02-01T23:47:52"/>
    <n v="1"/>
    <x v="2"/>
    <n v="0"/>
    <s v="COIN"/>
    <s v="LONG"/>
    <s v="COIN LONG"/>
    <n v="0"/>
    <n v="0"/>
    <n v="0"/>
    <n v="0"/>
    <s v="FBLK"/>
    <s v="ALGO COIN LONG"/>
  </r>
  <r>
    <s v="AVAX"/>
    <n v="6.2959599999999998E-3"/>
    <x v="330"/>
    <n v="20.9653643566771"/>
    <n v="0"/>
    <s v="ASSET"/>
    <d v="2023-02-01T23:47:52"/>
    <n v="1"/>
    <x v="4"/>
    <n v="0"/>
    <s v="COIN"/>
    <s v="LONG"/>
    <s v="COIN LONG"/>
    <n v="0"/>
    <n v="0"/>
    <n v="0"/>
    <n v="0"/>
    <s v="FBLK"/>
    <s v="AVAX COIN LONG"/>
  </r>
  <r>
    <s v="BAT"/>
    <n v="18675.811631879998"/>
    <x v="331"/>
    <n v="0.27139950482448"/>
    <n v="0"/>
    <s v="ASSET"/>
    <d v="2023-02-01T23:47:52"/>
    <n v="1"/>
    <x v="5"/>
    <n v="0"/>
    <s v="COIN"/>
    <s v="LONG"/>
    <s v="COIN LONG"/>
    <n v="0"/>
    <n v="0"/>
    <n v="0"/>
    <n v="0"/>
    <s v="FBLK"/>
    <s v="BAT COIN LONG"/>
  </r>
  <r>
    <s v="BNB"/>
    <n v="1.7652E-4"/>
    <x v="332"/>
    <n v="317.47259508333298"/>
    <n v="0"/>
    <s v="ASSET"/>
    <d v="2023-02-01T23:47:52"/>
    <n v="1"/>
    <x v="41"/>
    <n v="0"/>
    <s v="COIN"/>
    <s v="LONG"/>
    <s v="COIN LONG"/>
    <n v="0"/>
    <n v="0"/>
    <n v="0"/>
    <n v="0"/>
    <s v="FBLK"/>
    <s v="BNB COIN LONG"/>
  </r>
  <r>
    <s v="BTC"/>
    <n v="105.20941641"/>
    <x v="333"/>
    <n v="23723.7696534846"/>
    <n v="0"/>
    <s v="ASSET"/>
    <d v="2023-02-01T23:47:52"/>
    <n v="1"/>
    <x v="7"/>
    <n v="0"/>
    <s v="COIN"/>
    <s v="LONG"/>
    <s v="COIN LONG"/>
    <n v="0"/>
    <n v="0"/>
    <n v="0"/>
    <n v="0"/>
    <s v="FBLK"/>
    <s v="BTC COIN LONG"/>
  </r>
  <r>
    <s v="DASH"/>
    <n v="24.022343129999999"/>
    <x v="334"/>
    <n v="62.969871406883598"/>
    <n v="0"/>
    <s v="ASSET"/>
    <d v="2023-02-01T23:47:52"/>
    <n v="1"/>
    <x v="11"/>
    <n v="0"/>
    <s v="COIN"/>
    <s v="LONG"/>
    <s v="COIN LONG"/>
    <n v="0"/>
    <n v="0"/>
    <n v="0"/>
    <n v="0"/>
    <s v="FBLK"/>
    <s v="DASH COIN LONG"/>
  </r>
  <r>
    <s v="DOT"/>
    <n v="27.861319609999999"/>
    <x v="335"/>
    <n v="6.4660954908410702"/>
    <n v="0"/>
    <s v="ASSET"/>
    <d v="2023-02-01T23:47:52"/>
    <n v="1"/>
    <x v="13"/>
    <n v="0"/>
    <s v="COIN"/>
    <s v="LONG"/>
    <s v="COIN LONG"/>
    <n v="0"/>
    <n v="0"/>
    <n v="0"/>
    <n v="0"/>
    <s v="FBLK"/>
    <s v="DOT COIN LONG"/>
  </r>
  <r>
    <s v="ENJ"/>
    <n v="12565.235635719901"/>
    <x v="336"/>
    <n v="0.47204932740448302"/>
    <n v="0"/>
    <s v="ASSET"/>
    <d v="2023-02-01T23:47:52"/>
    <n v="1"/>
    <x v="14"/>
    <n v="0"/>
    <s v="COIN"/>
    <s v="LONG"/>
    <s v="COIN LONG"/>
    <n v="0"/>
    <n v="0"/>
    <n v="0"/>
    <n v="0"/>
    <s v="FBLK"/>
    <s v="ENJ COIN LONG"/>
  </r>
  <r>
    <s v="EOS"/>
    <n v="46067.408100000001"/>
    <x v="337"/>
    <n v="1.0777645217276699"/>
    <n v="0"/>
    <s v="ASSET"/>
    <d v="2023-02-01T23:47:52"/>
    <n v="1"/>
    <x v="15"/>
    <n v="0"/>
    <s v="COIN"/>
    <s v="LONG"/>
    <s v="COIN LONG"/>
    <n v="0"/>
    <n v="0"/>
    <n v="0"/>
    <n v="0"/>
    <s v="FBLK"/>
    <s v="EOS COIN LONG"/>
  </r>
  <r>
    <s v="ETC"/>
    <n v="5.8799999999999999E-5"/>
    <x v="338"/>
    <n v="22.367513521128402"/>
    <n v="0"/>
    <s v="ASSET"/>
    <d v="2023-02-01T23:47:52"/>
    <n v="1"/>
    <x v="16"/>
    <n v="0"/>
    <s v="COIN"/>
    <s v="LONG"/>
    <s v="COIN LONG"/>
    <n v="0"/>
    <n v="0"/>
    <n v="0"/>
    <n v="0"/>
    <s v="FBLK"/>
    <s v="ETC COIN LONG"/>
  </r>
  <r>
    <s v="ETH"/>
    <n v="225.42596376"/>
    <x v="339"/>
    <n v="1641.7926937161601"/>
    <n v="0"/>
    <s v="ASSET"/>
    <d v="2023-02-01T23:47:52"/>
    <n v="1"/>
    <x v="17"/>
    <n v="0"/>
    <s v="COIN"/>
    <s v="LONG"/>
    <s v="COIN LONG"/>
    <n v="0"/>
    <n v="0"/>
    <n v="0"/>
    <n v="0"/>
    <s v="FBLK"/>
    <s v="ETH COIN LONG"/>
  </r>
  <r>
    <s v="ETHW"/>
    <n v="1268.1820227400001"/>
    <x v="340"/>
    <n v="3.84509778746901"/>
    <n v="0"/>
    <s v="ASSET"/>
    <d v="2023-02-01T23:47:52"/>
    <n v="1"/>
    <x v="42"/>
    <n v="0"/>
    <s v="COIN"/>
    <s v="LONG"/>
    <s v="COIN LONG"/>
    <n v="0"/>
    <n v="0"/>
    <n v="0"/>
    <n v="0"/>
    <s v="FBLK"/>
    <s v="ETHW COIN LONG"/>
  </r>
  <r>
    <s v="EUROC"/>
    <n v="235746.127034"/>
    <x v="341"/>
    <n v="1.1001843591253899"/>
    <n v="0"/>
    <s v="ASSET"/>
    <d v="2023-02-01T23:47:52"/>
    <n v="1"/>
    <x v="106"/>
    <n v="0"/>
    <s v="COIN"/>
    <s v="LONG"/>
    <s v="COIN LONG"/>
    <n v="0"/>
    <n v="0"/>
    <n v="0"/>
    <n v="0"/>
    <s v="FBLK"/>
    <s v="EUROC COIN LONG"/>
  </r>
  <r>
    <s v="FTM"/>
    <n v="4549.2025536299998"/>
    <x v="342"/>
    <n v="0.57632794116770902"/>
    <n v="0"/>
    <s v="ASSET"/>
    <d v="2023-02-01T23:47:52"/>
    <n v="1"/>
    <x v="20"/>
    <n v="0"/>
    <s v="COIN"/>
    <s v="LONG"/>
    <s v="COIN LONG"/>
    <n v="0"/>
    <n v="0"/>
    <n v="0"/>
    <n v="0"/>
    <s v="FBLK"/>
    <s v="FTM COIN LONG"/>
  </r>
  <r>
    <s v="FTT"/>
    <n v="2.53888889"/>
    <x v="343"/>
    <n v="1.9309169716765899"/>
    <n v="0"/>
    <s v="ASSET"/>
    <d v="2023-02-01T23:47:52"/>
    <n v="1"/>
    <x v="107"/>
    <n v="0"/>
    <s v="COIN"/>
    <s v="LONG"/>
    <s v="COIN LONG"/>
    <n v="0"/>
    <n v="0"/>
    <n v="0"/>
    <n v="0"/>
    <s v="FBLK"/>
    <s v="FTT COIN LONG"/>
  </r>
  <r>
    <s v="GRT"/>
    <n v="4172.2821614699997"/>
    <x v="344"/>
    <n v="9.3128278338384801E-2"/>
    <n v="0"/>
    <s v="ASSET"/>
    <d v="2023-02-01T23:47:52"/>
    <n v="1"/>
    <x v="21"/>
    <n v="0"/>
    <s v="COIN"/>
    <s v="LONG"/>
    <s v="COIN LONG"/>
    <n v="0"/>
    <n v="0"/>
    <n v="0"/>
    <n v="0"/>
    <s v="FBLK"/>
    <s v="GRT COIN LONG"/>
  </r>
  <r>
    <s v="HBAR"/>
    <n v="43431.008708870002"/>
    <x v="345"/>
    <n v="6.9702280966305902E-2"/>
    <n v="0"/>
    <s v="ASSET"/>
    <d v="2023-02-01T23:47:52"/>
    <n v="1"/>
    <x v="22"/>
    <n v="0"/>
    <s v="COIN"/>
    <s v="LONG"/>
    <s v="COIN LONG"/>
    <n v="0"/>
    <n v="0"/>
    <n v="0"/>
    <n v="0"/>
    <s v="FBLK"/>
    <s v="HBAR COIN LONG"/>
  </r>
  <r>
    <s v="KSM"/>
    <n v="9.2269799999999992E-3"/>
    <x v="346"/>
    <n v="36.5264405855471"/>
    <n v="0"/>
    <s v="ASSET"/>
    <d v="2023-02-01T23:47:52"/>
    <n v="1"/>
    <x v="114"/>
    <n v="0"/>
    <s v="COIN"/>
    <s v="LONG"/>
    <s v="COIN LONG"/>
    <n v="0"/>
    <n v="0"/>
    <n v="0"/>
    <n v="0"/>
    <s v="FBLK"/>
    <s v="KSM COIN LONG"/>
  </r>
  <r>
    <s v="LINK"/>
    <n v="23.333333329999999"/>
    <x v="347"/>
    <n v="7.2166244369699699"/>
    <n v="0"/>
    <s v="ASSET"/>
    <d v="2023-02-01T23:47:52"/>
    <n v="1"/>
    <x v="23"/>
    <n v="0"/>
    <s v="COIN"/>
    <s v="LONG"/>
    <s v="COIN LONG"/>
    <n v="0"/>
    <n v="0"/>
    <n v="0"/>
    <n v="0"/>
    <s v="FBLK"/>
    <s v="LINK COIN LONG"/>
  </r>
  <r>
    <s v="MANA"/>
    <n v="0.76852028999999999"/>
    <x v="348"/>
    <n v="0.80184700707902801"/>
    <n v="0"/>
    <s v="ASSET"/>
    <d v="2023-02-01T23:47:52"/>
    <n v="1"/>
    <x v="25"/>
    <n v="0"/>
    <s v="COIN"/>
    <s v="LONG"/>
    <s v="COIN LONG"/>
    <n v="0"/>
    <n v="0"/>
    <n v="0"/>
    <n v="0"/>
    <s v="FBLK"/>
    <s v="MANA COIN LONG"/>
  </r>
  <r>
    <s v="MATIC"/>
    <n v="5309.6083114499997"/>
    <x v="349"/>
    <n v="1.1949673902492699"/>
    <n v="0"/>
    <s v="ASSET"/>
    <d v="2023-02-01T23:47:52"/>
    <n v="1"/>
    <x v="26"/>
    <n v="0"/>
    <s v="COIN"/>
    <s v="LONG"/>
    <s v="COIN LONG"/>
    <n v="0"/>
    <n v="0"/>
    <n v="0"/>
    <n v="0"/>
    <s v="FBLK"/>
    <s v="MATIC COIN LONG"/>
  </r>
  <r>
    <s v="OMG"/>
    <n v="478.42099999999999"/>
    <x v="350"/>
    <n v="1.4558823160041101"/>
    <n v="0"/>
    <s v="ASSET"/>
    <d v="2023-02-01T23:47:52"/>
    <n v="1"/>
    <x v="28"/>
    <n v="0"/>
    <s v="COIN"/>
    <s v="LONG"/>
    <s v="COIN LONG"/>
    <n v="0"/>
    <n v="0"/>
    <n v="0"/>
    <n v="0"/>
    <s v="FBLK"/>
    <s v="OMG COIN LONG"/>
  </r>
  <r>
    <s v="OXT"/>
    <n v="637715.31955742999"/>
    <x v="351"/>
    <n v="9.9036090118562806E-2"/>
    <n v="0"/>
    <s v="ASSET"/>
    <d v="2023-02-01T23:47:52"/>
    <n v="1"/>
    <x v="29"/>
    <n v="0"/>
    <s v="COIN"/>
    <s v="LONG"/>
    <s v="COIN LONG"/>
    <n v="0"/>
    <n v="0"/>
    <n v="0"/>
    <n v="0"/>
    <s v="FBLK"/>
    <s v="OXT COIN LONG"/>
  </r>
  <r>
    <s v="SHIB"/>
    <n v="502292149.83496702"/>
    <x v="352"/>
    <n v="1.1984596753718E-5"/>
    <n v="0"/>
    <s v="ASSET"/>
    <d v="2023-02-01T23:47:52"/>
    <n v="1"/>
    <x v="30"/>
    <n v="0"/>
    <s v="COIN"/>
    <s v="LONG"/>
    <s v="COIN LONG"/>
    <n v="0"/>
    <n v="0"/>
    <n v="0"/>
    <n v="0"/>
    <s v="FBLK"/>
    <s v="SHIB COIN LONG"/>
  </r>
  <r>
    <s v="SOL"/>
    <n v="30.23117474"/>
    <x v="353"/>
    <n v="24.9933585283677"/>
    <n v="0"/>
    <s v="ASSET"/>
    <d v="2023-02-01T23:47:52"/>
    <n v="1"/>
    <x v="31"/>
    <n v="0"/>
    <s v="COIN"/>
    <s v="LONG"/>
    <s v="COIN LONG"/>
    <n v="0"/>
    <n v="0"/>
    <n v="0"/>
    <n v="0"/>
    <s v="FBLK"/>
    <s v="SOL COIN LONG"/>
  </r>
  <r>
    <s v="SUSHI"/>
    <n v="1074.51510798"/>
    <x v="354"/>
    <n v="1.3043066800777201"/>
    <n v="0"/>
    <s v="ASSET"/>
    <d v="2023-02-01T23:47:52"/>
    <n v="1"/>
    <x v="32"/>
    <n v="0"/>
    <s v="COIN"/>
    <s v="LONG"/>
    <s v="COIN LONG"/>
    <n v="0"/>
    <n v="0"/>
    <n v="0"/>
    <n v="0"/>
    <s v="FBLK"/>
    <s v="SUSHI COIN LONG"/>
  </r>
  <r>
    <s v="UNI"/>
    <n v="1795.5197447099999"/>
    <x v="355"/>
    <n v="6.8127508479071297"/>
    <n v="0"/>
    <s v="ASSET"/>
    <d v="2023-02-01T23:47:52"/>
    <n v="1"/>
    <x v="34"/>
    <n v="0"/>
    <s v="COIN"/>
    <s v="LONG"/>
    <s v="COIN LONG"/>
    <n v="0"/>
    <n v="0"/>
    <n v="0"/>
    <n v="0"/>
    <s v="FBLK"/>
    <s v="UNI COIN LONG"/>
  </r>
  <r>
    <s v="USDC"/>
    <n v="1909653.545619"/>
    <x v="356"/>
    <n v="1.0001497226834299"/>
    <n v="0"/>
    <s v="ASSET"/>
    <d v="2023-02-01T23:47:52"/>
    <n v="1"/>
    <x v="47"/>
    <n v="0"/>
    <s v="COIN"/>
    <s v="LONG"/>
    <s v="COIN LONG"/>
    <n v="0"/>
    <n v="0"/>
    <n v="0"/>
    <n v="0"/>
    <s v="FBLK"/>
    <s v="USDC COIN LONG"/>
  </r>
  <r>
    <s v="USDT"/>
    <n v="96.45"/>
    <x v="357"/>
    <n v="1.0000978259692599"/>
    <n v="0"/>
    <s v="ASSET"/>
    <d v="2023-02-01T23:47:52"/>
    <n v="1"/>
    <x v="35"/>
    <n v="0"/>
    <s v="COIN"/>
    <s v="LONG"/>
    <s v="COIN LONG"/>
    <n v="0"/>
    <n v="0"/>
    <n v="0"/>
    <n v="0"/>
    <s v="FBLK"/>
    <s v="USDT COIN LONG"/>
  </r>
  <r>
    <s v="XLM"/>
    <n v="7753.8623047999999"/>
    <x v="358"/>
    <n v="9.2276418191393303E-2"/>
    <n v="0"/>
    <s v="ASSET"/>
    <d v="2023-02-01T23:47:52"/>
    <n v="1"/>
    <x v="36"/>
    <n v="0"/>
    <s v="COIN"/>
    <s v="LONG"/>
    <s v="COIN LONG"/>
    <n v="0"/>
    <n v="0"/>
    <n v="0"/>
    <n v="0"/>
    <s v="FBLK"/>
    <s v="XLM COIN LONG"/>
  </r>
  <r>
    <s v="XRP"/>
    <n v="283.58991600000002"/>
    <x v="359"/>
    <n v="0.41389184898682302"/>
    <n v="0"/>
    <s v="ASSET"/>
    <d v="2023-02-01T23:47:52"/>
    <n v="1"/>
    <x v="37"/>
    <n v="0"/>
    <s v="COIN"/>
    <s v="LONG"/>
    <s v="COIN LONG"/>
    <n v="0"/>
    <n v="0"/>
    <n v="0"/>
    <n v="0"/>
    <s v="FBLK"/>
    <s v="XRP COIN LONG"/>
  </r>
  <r>
    <s v="XTZ"/>
    <n v="2212.6419660000001"/>
    <x v="360"/>
    <n v="1.09557376150398"/>
    <n v="0"/>
    <s v="ASSET"/>
    <d v="2023-02-01T23:47:52"/>
    <n v="1"/>
    <x v="38"/>
    <n v="0"/>
    <s v="COIN"/>
    <s v="LONG"/>
    <s v="COIN LONG"/>
    <n v="0"/>
    <n v="0"/>
    <n v="0"/>
    <n v="0"/>
    <s v="FBLK"/>
    <s v="XTZ COIN LONG"/>
  </r>
  <r>
    <s v="YFI"/>
    <n v="0.27839324999999998"/>
    <x v="361"/>
    <n v="7482.3207262808701"/>
    <n v="0"/>
    <s v="ASSET"/>
    <d v="2023-02-01T23:47:52"/>
    <n v="1"/>
    <x v="39"/>
    <n v="0"/>
    <s v="COIN"/>
    <s v="LONG"/>
    <s v="COIN LONG"/>
    <n v="0"/>
    <n v="0"/>
    <n v="0"/>
    <n v="0"/>
    <s v="FBLK"/>
    <s v="YFI COIN LONG"/>
  </r>
  <r>
    <s v="AAVE"/>
    <n v="-1285.2"/>
    <x v="362"/>
    <n v="88.269624354368204"/>
    <n v="0"/>
    <s v="MARGINLOAN"/>
    <d v="2023-02-02T00:00:00"/>
    <n v="1"/>
    <x v="0"/>
    <n v="0"/>
    <s v="COIN"/>
    <s v="SHORT"/>
    <s v="COIN SHORT"/>
    <n v="0"/>
    <n v="0"/>
    <n v="0"/>
    <n v="0"/>
    <s v="BINE"/>
    <s v="AAVE COIN SHORT"/>
  </r>
  <r>
    <s v="ADA"/>
    <n v="-450000"/>
    <x v="363"/>
    <n v="0.397242874299367"/>
    <n v="0"/>
    <s v="MARGINLOAN"/>
    <d v="2023-02-02T00:00:00"/>
    <n v="1"/>
    <x v="1"/>
    <n v="0"/>
    <s v="COIN"/>
    <s v="SHORT"/>
    <s v="COIN SHORT"/>
    <n v="0"/>
    <n v="0"/>
    <n v="0"/>
    <n v="0"/>
    <s v="BINE"/>
    <s v="ADA COIN SHORT"/>
  </r>
  <r>
    <s v="ALGO"/>
    <n v="-244800"/>
    <x v="364"/>
    <n v="0.25103230612544303"/>
    <n v="0"/>
    <s v="MARGINLOAN"/>
    <d v="2023-02-02T00:00:00"/>
    <n v="1"/>
    <x v="2"/>
    <n v="0"/>
    <s v="COIN"/>
    <s v="SHORT"/>
    <s v="COIN SHORT"/>
    <n v="0"/>
    <n v="0"/>
    <n v="0"/>
    <n v="0"/>
    <s v="BINE"/>
    <s v="ALGO COIN SHORT"/>
  </r>
  <r>
    <s v="AVAX"/>
    <n v="-6000"/>
    <x v="365"/>
    <n v="20.9653643566771"/>
    <n v="0"/>
    <s v="MARGINLOAN"/>
    <d v="2023-02-02T00:00:00"/>
    <n v="1"/>
    <x v="4"/>
    <n v="0"/>
    <s v="COIN"/>
    <s v="SHORT"/>
    <s v="COIN SHORT"/>
    <n v="0"/>
    <n v="0"/>
    <n v="0"/>
    <n v="0"/>
    <s v="BINE"/>
    <s v="AVAX COIN SHORT"/>
  </r>
  <r>
    <s v="BAT"/>
    <n v="-200000"/>
    <x v="366"/>
    <n v="0.27139950482448"/>
    <n v="0"/>
    <s v="MARGINLOAN"/>
    <d v="2023-02-02T00:00:00"/>
    <n v="1"/>
    <x v="5"/>
    <n v="0"/>
    <s v="COIN"/>
    <s v="SHORT"/>
    <s v="COIN SHORT"/>
    <n v="0"/>
    <n v="0"/>
    <n v="0"/>
    <n v="0"/>
    <s v="BINE"/>
    <s v="BAT COIN SHORT"/>
  </r>
  <r>
    <s v="BCH"/>
    <n v="-90"/>
    <x v="367"/>
    <n v="136.29177162490899"/>
    <n v="0"/>
    <s v="MARGINLOAN"/>
    <d v="2023-02-02T00:00:00"/>
    <n v="1"/>
    <x v="6"/>
    <n v="0"/>
    <s v="COIN"/>
    <s v="SHORT"/>
    <s v="COIN SHORT"/>
    <n v="0"/>
    <n v="0"/>
    <n v="0"/>
    <n v="0"/>
    <s v="BINE"/>
    <s v="BCH COIN SHORT"/>
  </r>
  <r>
    <s v="BUSD"/>
    <n v="-26317551.3978105"/>
    <x v="368"/>
    <n v="1.0002058217084799"/>
    <n v="0"/>
    <s v="MARGINLOAN"/>
    <d v="2023-02-02T00:00:00"/>
    <n v="1"/>
    <x v="8"/>
    <n v="0"/>
    <s v="COIN"/>
    <s v="SHORT"/>
    <s v="COIN SHORT"/>
    <n v="0"/>
    <n v="0"/>
    <n v="0"/>
    <n v="0"/>
    <s v="BINE"/>
    <s v="BUSD COIN SHORT"/>
  </r>
  <r>
    <s v="COMP"/>
    <n v="-2300"/>
    <x v="369"/>
    <n v="55.560226537198503"/>
    <n v="0"/>
    <s v="MARGINLOAN"/>
    <d v="2023-02-02T00:00:00"/>
    <n v="1"/>
    <x v="9"/>
    <n v="0"/>
    <s v="COIN"/>
    <s v="SHORT"/>
    <s v="COIN SHORT"/>
    <n v="0"/>
    <n v="0"/>
    <n v="0"/>
    <n v="0"/>
    <s v="BINE"/>
    <s v="COMP COIN SHORT"/>
  </r>
  <r>
    <s v="DASH"/>
    <n v="-1000"/>
    <x v="370"/>
    <n v="62.969871406883598"/>
    <n v="0"/>
    <s v="MARGINLOAN"/>
    <d v="2023-02-02T00:00:00"/>
    <n v="1"/>
    <x v="11"/>
    <n v="0"/>
    <s v="COIN"/>
    <s v="SHORT"/>
    <s v="COIN SHORT"/>
    <n v="0"/>
    <n v="0"/>
    <n v="0"/>
    <n v="0"/>
    <s v="BINE"/>
    <s v="DASH COIN SHORT"/>
  </r>
  <r>
    <s v="DOGE"/>
    <n v="-1100000"/>
    <x v="371"/>
    <n v="9.41709229536071E-2"/>
    <n v="0"/>
    <s v="MARGINLOAN"/>
    <d v="2023-02-02T00:00:00"/>
    <n v="1"/>
    <x v="12"/>
    <n v="0"/>
    <s v="COIN"/>
    <s v="SHORT"/>
    <s v="COIN SHORT"/>
    <n v="0"/>
    <n v="0"/>
    <n v="0"/>
    <n v="0"/>
    <s v="BINE"/>
    <s v="DOGE COIN SHORT"/>
  </r>
  <r>
    <s v="DOT"/>
    <n v="-15000"/>
    <x v="372"/>
    <n v="6.4660954908410604"/>
    <n v="0"/>
    <s v="MARGINLOAN"/>
    <d v="2023-02-02T00:00:00"/>
    <n v="1"/>
    <x v="13"/>
    <n v="0"/>
    <s v="COIN"/>
    <s v="SHORT"/>
    <s v="COIN SHORT"/>
    <n v="0"/>
    <n v="0"/>
    <n v="0"/>
    <n v="0"/>
    <s v="BINE"/>
    <s v="DOT COIN SHORT"/>
  </r>
  <r>
    <s v="ENJ"/>
    <n v="-60000"/>
    <x v="373"/>
    <n v="0.47204932740448302"/>
    <n v="0"/>
    <s v="MARGINLOAN"/>
    <d v="2023-02-02T00:00:00"/>
    <n v="1"/>
    <x v="14"/>
    <n v="0"/>
    <s v="COIN"/>
    <s v="SHORT"/>
    <s v="COIN SHORT"/>
    <n v="0"/>
    <n v="0"/>
    <n v="0"/>
    <n v="0"/>
    <s v="BINE"/>
    <s v="ENJ COIN SHORT"/>
  </r>
  <r>
    <s v="EOS"/>
    <n v="-41313"/>
    <x v="374"/>
    <n v="1.0777645217276699"/>
    <n v="0"/>
    <s v="MARGINLOAN"/>
    <d v="2023-02-02T00:00:00"/>
    <n v="1"/>
    <x v="15"/>
    <n v="0"/>
    <s v="COIN"/>
    <s v="SHORT"/>
    <s v="COIN SHORT"/>
    <n v="0"/>
    <n v="0"/>
    <n v="0"/>
    <n v="0"/>
    <s v="BINE"/>
    <s v="EOS COIN SHORT"/>
  </r>
  <r>
    <s v="FTM"/>
    <n v="-300000"/>
    <x v="375"/>
    <n v="0.57632794116770902"/>
    <n v="0"/>
    <s v="MARGINLOAN"/>
    <d v="2023-02-02T00:00:00"/>
    <n v="1"/>
    <x v="20"/>
    <n v="0"/>
    <s v="COIN"/>
    <s v="SHORT"/>
    <s v="COIN SHORT"/>
    <n v="0"/>
    <n v="0"/>
    <n v="0"/>
    <n v="0"/>
    <s v="BINE"/>
    <s v="FTM COIN SHORT"/>
  </r>
  <r>
    <s v="GRT"/>
    <n v="-240000"/>
    <x v="376"/>
    <n v="9.3128278338384801E-2"/>
    <n v="0"/>
    <s v="MARGINLOAN"/>
    <d v="2023-02-02T00:00:00"/>
    <n v="1"/>
    <x v="21"/>
    <n v="0"/>
    <s v="COIN"/>
    <s v="SHORT"/>
    <s v="COIN SHORT"/>
    <n v="0"/>
    <n v="0"/>
    <n v="0"/>
    <n v="0"/>
    <s v="BINE"/>
    <s v="GRT COIN SHORT"/>
  </r>
  <r>
    <s v="HBAR"/>
    <n v="-628800"/>
    <x v="377"/>
    <n v="6.9702280966305902E-2"/>
    <n v="0"/>
    <s v="MARGINLOAN"/>
    <d v="2023-02-02T00:00:00"/>
    <n v="1"/>
    <x v="22"/>
    <n v="0"/>
    <s v="COIN"/>
    <s v="SHORT"/>
    <s v="COIN SHORT"/>
    <n v="0"/>
    <n v="0"/>
    <n v="0"/>
    <n v="0"/>
    <s v="BINE"/>
    <s v="HBAR COIN SHORT"/>
  </r>
  <r>
    <s v="LINK"/>
    <n v="-21485.08"/>
    <x v="378"/>
    <n v="7.2166244369699699"/>
    <n v="0"/>
    <s v="MARGINLOAN"/>
    <d v="2023-02-02T00:00:00"/>
    <n v="1"/>
    <x v="23"/>
    <n v="0"/>
    <s v="COIN"/>
    <s v="SHORT"/>
    <s v="COIN SHORT"/>
    <n v="0"/>
    <n v="0"/>
    <n v="0"/>
    <n v="0"/>
    <s v="BINE"/>
    <s v="LINK COIN SHORT"/>
  </r>
  <r>
    <s v="LTC"/>
    <n v="-1574.172"/>
    <x v="379"/>
    <n v="100.443629156124"/>
    <n v="0"/>
    <s v="MARGINLOAN"/>
    <d v="2023-02-02T00:00:00"/>
    <n v="1"/>
    <x v="24"/>
    <n v="0"/>
    <s v="COIN"/>
    <s v="SHORT"/>
    <s v="COIN SHORT"/>
    <n v="0"/>
    <n v="0"/>
    <n v="0"/>
    <n v="0"/>
    <s v="BINE"/>
    <s v="LTC COIN SHORT"/>
  </r>
  <r>
    <s v="MANA"/>
    <n v="-90000"/>
    <x v="380"/>
    <n v="0.80184700707902801"/>
    <n v="0"/>
    <s v="MARGINLOAN"/>
    <d v="2023-02-02T00:00:00"/>
    <n v="1"/>
    <x v="25"/>
    <n v="0"/>
    <s v="COIN"/>
    <s v="SHORT"/>
    <s v="COIN SHORT"/>
    <n v="0"/>
    <n v="0"/>
    <n v="0"/>
    <n v="0"/>
    <s v="BINE"/>
    <s v="MANA COIN SHORT"/>
  </r>
  <r>
    <s v="MATIC"/>
    <n v="-100000"/>
    <x v="381"/>
    <n v="1.1949673902492699"/>
    <n v="0"/>
    <s v="MARGINLOAN"/>
    <d v="2023-02-02T00:00:00"/>
    <n v="1"/>
    <x v="26"/>
    <n v="0"/>
    <s v="COIN"/>
    <s v="SHORT"/>
    <s v="COIN SHORT"/>
    <n v="0"/>
    <n v="0"/>
    <n v="0"/>
    <n v="0"/>
    <s v="BINE"/>
    <s v="MATIC COIN SHORT"/>
  </r>
  <r>
    <s v="MKR"/>
    <n v="-14"/>
    <x v="382"/>
    <n v="668.74626389904597"/>
    <n v="0"/>
    <s v="MARGINLOAN"/>
    <d v="2023-02-02T00:00:00"/>
    <n v="1"/>
    <x v="27"/>
    <n v="0"/>
    <s v="COIN"/>
    <s v="SHORT"/>
    <s v="COIN SHORT"/>
    <n v="0"/>
    <n v="0"/>
    <n v="0"/>
    <n v="0"/>
    <s v="BINE"/>
    <s v="MKR COIN SHORT"/>
  </r>
  <r>
    <s v="SHIB"/>
    <n v="-6000000000"/>
    <x v="383"/>
    <n v="1.19845967537179E-5"/>
    <n v="0"/>
    <s v="MARGINLOAN"/>
    <d v="2023-02-02T00:00:00"/>
    <n v="1"/>
    <x v="30"/>
    <n v="0"/>
    <s v="COIN"/>
    <s v="SHORT"/>
    <s v="COIN SHORT"/>
    <n v="0"/>
    <n v="0"/>
    <n v="0"/>
    <n v="0"/>
    <s v="BINE"/>
    <s v="SHIB COIN SHORT"/>
  </r>
  <r>
    <s v="SOL"/>
    <n v="-8500"/>
    <x v="384"/>
    <n v="24.9933585283677"/>
    <n v="0"/>
    <s v="MARGINLOAN"/>
    <d v="2023-02-02T00:00:00"/>
    <n v="1"/>
    <x v="31"/>
    <n v="0"/>
    <s v="COIN"/>
    <s v="SHORT"/>
    <s v="COIN SHORT"/>
    <n v="0"/>
    <n v="0"/>
    <n v="0"/>
    <n v="0"/>
    <s v="BINE"/>
    <s v="SOL COIN SHORT"/>
  </r>
  <r>
    <s v="SUSHI"/>
    <n v="-43200"/>
    <x v="385"/>
    <n v="1.3043066800777201"/>
    <n v="0"/>
    <s v="MARGINLOAN"/>
    <d v="2023-02-02T00:00:00"/>
    <n v="1"/>
    <x v="32"/>
    <n v="0"/>
    <s v="COIN"/>
    <s v="SHORT"/>
    <s v="COIN SHORT"/>
    <n v="0"/>
    <n v="0"/>
    <n v="0"/>
    <n v="0"/>
    <s v="BINE"/>
    <s v="SUSHI COIN SHORT"/>
  </r>
  <r>
    <s v="UNI"/>
    <n v="-12000"/>
    <x v="386"/>
    <n v="6.8127508479071297"/>
    <n v="0"/>
    <s v="MARGINLOAN"/>
    <d v="2023-02-02T00:00:00"/>
    <n v="1"/>
    <x v="34"/>
    <n v="0"/>
    <s v="COIN"/>
    <s v="SHORT"/>
    <s v="COIN SHORT"/>
    <n v="0"/>
    <n v="0"/>
    <n v="0"/>
    <n v="0"/>
    <s v="BINE"/>
    <s v="UNI COIN SHORT"/>
  </r>
  <r>
    <s v="USDT"/>
    <n v="-10481957.095437599"/>
    <x v="387"/>
    <n v="1.0000978259692599"/>
    <n v="0"/>
    <s v="MARGINLOAN"/>
    <d v="2023-02-02T00:00:00"/>
    <n v="1"/>
    <x v="35"/>
    <n v="0"/>
    <s v="COIN"/>
    <s v="SHORT"/>
    <s v="COIN SHORT"/>
    <n v="0"/>
    <n v="0"/>
    <n v="0"/>
    <n v="0"/>
    <s v="BINE"/>
    <s v="USDT COIN SHORT"/>
  </r>
  <r>
    <s v="VET"/>
    <n v="-100"/>
    <x v="388"/>
    <n v="2.4814152330007899E-2"/>
    <n v="0"/>
    <s v="MARGINLOAN"/>
    <d v="2023-02-02T00:00:00"/>
    <n v="1"/>
    <x v="131"/>
    <n v="0"/>
    <s v="COIN"/>
    <s v="SHORT"/>
    <s v="COIN SHORT"/>
    <n v="0"/>
    <n v="0"/>
    <n v="0"/>
    <n v="0"/>
    <s v="BINE"/>
    <s v="VET COIN SHORT"/>
  </r>
  <r>
    <s v="XLM"/>
    <n v="-1000000"/>
    <x v="389"/>
    <n v="9.2276418191393303E-2"/>
    <n v="0"/>
    <s v="MARGINLOAN"/>
    <d v="2023-02-02T00:00:00"/>
    <n v="1"/>
    <x v="36"/>
    <n v="0"/>
    <s v="COIN"/>
    <s v="SHORT"/>
    <s v="COIN SHORT"/>
    <n v="0"/>
    <n v="0"/>
    <n v="0"/>
    <n v="0"/>
    <s v="BINE"/>
    <s v="XLM COIN SHORT"/>
  </r>
  <r>
    <s v="XTZ"/>
    <n v="-68160"/>
    <x v="390"/>
    <n v="1.09557376150398"/>
    <n v="0"/>
    <s v="MARGINLOAN"/>
    <d v="2023-02-02T00:00:00"/>
    <n v="1"/>
    <x v="38"/>
    <n v="0"/>
    <s v="COIN"/>
    <s v="SHORT"/>
    <s v="COIN SHORT"/>
    <n v="0"/>
    <n v="0"/>
    <n v="0"/>
    <n v="0"/>
    <s v="BINE"/>
    <s v="XTZ COIN SHORT"/>
  </r>
  <r>
    <s v="USDT"/>
    <n v="-10012421.226086"/>
    <x v="391"/>
    <n v="1.0000978259692599"/>
    <n v="0"/>
    <s v="MARGINLOAN"/>
    <d v="2023-02-01T22:00:00"/>
    <n v="1"/>
    <x v="35"/>
    <n v="0"/>
    <s v="COIN"/>
    <s v="SHORT"/>
    <s v="COIN SHORT"/>
    <n v="0"/>
    <n v="0"/>
    <n v="0"/>
    <n v="0"/>
    <s v="DEFI"/>
    <s v="USDT COIN SHORT"/>
  </r>
  <r>
    <s v="BTC"/>
    <n v="-3350"/>
    <x v="392"/>
    <n v="23723.7696534846"/>
    <n v="0"/>
    <s v="EXCHLOAN"/>
    <d v="2023-02-01T00:00:00"/>
    <n v="1"/>
    <x v="7"/>
    <n v="0"/>
    <s v="COIN"/>
    <s v="SHORT"/>
    <s v="COIN SHORT"/>
    <n v="0"/>
    <n v="0"/>
    <n v="0"/>
    <n v="0"/>
    <s v="LEND"/>
    <s v="BTC COIN SHORT"/>
  </r>
  <r>
    <s v="EOS"/>
    <n v="-4350822.18"/>
    <x v="393"/>
    <n v="1.0777645217276699"/>
    <n v="0"/>
    <s v="EXCHLOAN"/>
    <d v="2023-02-01T00:00:00"/>
    <n v="1"/>
    <x v="15"/>
    <n v="0"/>
    <s v="COIN"/>
    <s v="SHORT"/>
    <s v="COIN SHORT"/>
    <n v="0"/>
    <n v="0"/>
    <n v="0"/>
    <n v="0"/>
    <s v="LEND"/>
    <s v="EOS COIN SHORT"/>
  </r>
  <r>
    <s v="ETH"/>
    <n v="-6499.9949999999999"/>
    <x v="394"/>
    <n v="1641.7926937161601"/>
    <n v="0"/>
    <s v="EXCHLOAN"/>
    <d v="2023-02-01T00:00:00"/>
    <n v="1"/>
    <x v="17"/>
    <n v="0"/>
    <s v="COIN"/>
    <s v="SHORT"/>
    <s v="COIN SHORT"/>
    <n v="0"/>
    <n v="0"/>
    <n v="0"/>
    <n v="0"/>
    <s v="LEND"/>
    <s v="ETH COIN SHORT"/>
  </r>
  <r>
    <s v="BTC"/>
    <n v="-1340.01684679"/>
    <x v="395"/>
    <n v="23723.7696534846"/>
    <n v="0"/>
    <s v="FUND"/>
    <d v="2023-02-01T00:00:00"/>
    <n v="1"/>
    <x v="7"/>
    <n v="0"/>
    <s v="COIN"/>
    <s v="SHORT"/>
    <s v="COIN SHORT"/>
    <n v="0"/>
    <n v="0"/>
    <n v="0"/>
    <n v="0"/>
    <s v="LEND"/>
    <s v="BTC COIN SHORT"/>
  </r>
  <r>
    <s v="ETH"/>
    <n v="-26855"/>
    <x v="396"/>
    <n v="1641.7926937161601"/>
    <n v="0"/>
    <s v="FUND"/>
    <d v="2023-02-01T00:00:00"/>
    <n v="1"/>
    <x v="17"/>
    <n v="0"/>
    <s v="COIN"/>
    <s v="SHORT"/>
    <s v="COIN SHORT"/>
    <n v="0"/>
    <n v="0"/>
    <n v="0"/>
    <n v="0"/>
    <s v="LEND"/>
    <s v="ETH COIN SHORT"/>
  </r>
  <r>
    <s v="EUROC"/>
    <n v="-15000000"/>
    <x v="397"/>
    <n v="1.1001843591253899"/>
    <n v="0"/>
    <s v="FUND"/>
    <d v="2023-02-01T00:00:00"/>
    <n v="1"/>
    <x v="106"/>
    <n v="0"/>
    <s v="COIN"/>
    <s v="SHORT"/>
    <s v="COIN SHORT"/>
    <n v="0"/>
    <n v="0"/>
    <n v="0"/>
    <n v="0"/>
    <s v="LEND"/>
    <s v="EUROC COIN SHORT"/>
  </r>
  <r>
    <s v="USD"/>
    <n v="-42800000"/>
    <x v="398"/>
    <n v="1"/>
    <n v="0"/>
    <s v="FUND"/>
    <d v="2023-02-01T00:00:00"/>
    <n v="1"/>
    <x v="43"/>
    <n v="0"/>
    <s v="CASH"/>
    <s v="SHORT"/>
    <s v="CASH SHORT"/>
    <n v="0"/>
    <n v="0"/>
    <n v="0"/>
    <n v="0"/>
    <s v="LEND"/>
    <s v="USD CASH SHORT"/>
  </r>
  <r>
    <s v="USDC"/>
    <n v="-89706000"/>
    <x v="399"/>
    <n v="1.0001497226834299"/>
    <n v="0"/>
    <s v="FUND"/>
    <d v="2023-02-01T00:00:00"/>
    <n v="1"/>
    <x v="47"/>
    <n v="0"/>
    <s v="COIN"/>
    <s v="SHORT"/>
    <s v="COIN SHORT"/>
    <n v="0"/>
    <n v="0"/>
    <n v="0"/>
    <n v="0"/>
    <s v="LEND"/>
    <s v="USDC COIN SHORT"/>
  </r>
  <r>
    <s v="ZIL"/>
    <n v="-20000000"/>
    <x v="400"/>
    <n v="2.8175091027441999E-2"/>
    <n v="0"/>
    <s v="FUND"/>
    <d v="2023-02-01T00:00:00"/>
    <n v="1"/>
    <x v="40"/>
    <n v="0"/>
    <s v="COIN"/>
    <s v="SHORT"/>
    <s v="COIN SHORT"/>
    <n v="0"/>
    <n v="0"/>
    <n v="0"/>
    <n v="0"/>
    <s v="LEND"/>
    <s v="ZIL COIN SHORT"/>
  </r>
  <r>
    <s v="BCH"/>
    <n v="-5000"/>
    <x v="401"/>
    <n v="136.29177162490899"/>
    <n v="0"/>
    <s v="EXCHLOAN"/>
    <d v="2023-02-01T00:00:00"/>
    <n v="1"/>
    <x v="6"/>
    <n v="0"/>
    <s v="COIN"/>
    <s v="SHORT"/>
    <s v="COIN SHORT"/>
    <n v="0"/>
    <n v="0"/>
    <n v="0"/>
    <n v="0"/>
    <s v="LEND"/>
    <s v="BCH COIN SHORT"/>
  </r>
  <r>
    <s v="DOT"/>
    <n v="-40000"/>
    <x v="402"/>
    <n v="6.4660954908410604"/>
    <n v="0"/>
    <s v="EXCHLOAN"/>
    <d v="2023-02-01T00:00:00"/>
    <n v="1"/>
    <x v="13"/>
    <n v="0"/>
    <s v="COIN"/>
    <s v="SHORT"/>
    <s v="COIN SHORT"/>
    <n v="0"/>
    <n v="0"/>
    <n v="0"/>
    <n v="0"/>
    <s v="LEND"/>
    <s v="DOT COIN SHORT"/>
  </r>
  <r>
    <s v="EOS"/>
    <n v="-160000"/>
    <x v="403"/>
    <n v="1.0777645217276699"/>
    <n v="0"/>
    <s v="EXCHLOAN"/>
    <d v="2023-02-01T00:00:00"/>
    <n v="1"/>
    <x v="15"/>
    <n v="0"/>
    <s v="COIN"/>
    <s v="SHORT"/>
    <s v="COIN SHORT"/>
    <n v="0"/>
    <n v="0"/>
    <n v="0"/>
    <n v="0"/>
    <s v="LEND"/>
    <s v="EOS COIN SHORT"/>
  </r>
  <r>
    <s v="ETC"/>
    <n v="-108000"/>
    <x v="404"/>
    <n v="22.367513521128402"/>
    <n v="0"/>
    <s v="EXCHLOAN"/>
    <d v="2023-02-01T00:00:00"/>
    <n v="1"/>
    <x v="16"/>
    <n v="0"/>
    <s v="COIN"/>
    <s v="SHORT"/>
    <s v="COIN SHORT"/>
    <n v="0"/>
    <n v="0"/>
    <n v="0"/>
    <n v="0"/>
    <s v="LEND"/>
    <s v="ETC COIN SHORT"/>
  </r>
  <r>
    <s v="ETH"/>
    <n v="-4600"/>
    <x v="405"/>
    <n v="1641.7926937161601"/>
    <n v="0"/>
    <s v="EXCHLOAN"/>
    <d v="2023-02-01T00:00:00"/>
    <n v="1"/>
    <x v="17"/>
    <n v="0"/>
    <s v="COIN"/>
    <s v="SHORT"/>
    <s v="COIN SHORT"/>
    <n v="0"/>
    <n v="0"/>
    <n v="0"/>
    <n v="0"/>
    <s v="LEND"/>
    <s v="ETH COIN SHORT"/>
  </r>
  <r>
    <s v="LINK"/>
    <n v="-17000"/>
    <x v="406"/>
    <n v="7.2166244369699699"/>
    <n v="0"/>
    <s v="EXCHLOAN"/>
    <d v="2023-02-01T00:00:00"/>
    <n v="1"/>
    <x v="23"/>
    <n v="0"/>
    <s v="COIN"/>
    <s v="SHORT"/>
    <s v="COIN SHORT"/>
    <n v="0"/>
    <n v="0"/>
    <n v="0"/>
    <n v="0"/>
    <s v="LEND"/>
    <s v="LINK COIN SHORT"/>
  </r>
  <r>
    <s v="LTC"/>
    <n v="-11800"/>
    <x v="407"/>
    <n v="100.443629156124"/>
    <n v="0"/>
    <s v="EXCHLOAN"/>
    <d v="2023-02-01T00:00:00"/>
    <n v="1"/>
    <x v="24"/>
    <n v="0"/>
    <s v="COIN"/>
    <s v="SHORT"/>
    <s v="COIN SHORT"/>
    <n v="0"/>
    <n v="0"/>
    <n v="0"/>
    <n v="0"/>
    <s v="LEND"/>
    <s v="LTC COIN SHORT"/>
  </r>
  <r>
    <s v="OXT"/>
    <n v="-2600208"/>
    <x v="408"/>
    <n v="9.9036090118562806E-2"/>
    <n v="0"/>
    <s v="LOAN"/>
    <d v="2023-02-01T00:00:00"/>
    <n v="1"/>
    <x v="29"/>
    <n v="0"/>
    <s v="COIN"/>
    <s v="SHORT"/>
    <s v="COIN SHORT"/>
    <n v="0"/>
    <n v="0"/>
    <n v="0"/>
    <n v="0"/>
    <s v="LEND"/>
    <s v="OXT COIN SHORT"/>
  </r>
  <r>
    <s v="USDC"/>
    <n v="-1000000"/>
    <x v="409"/>
    <n v="1.0001497226834299"/>
    <n v="0"/>
    <s v="LOAN"/>
    <d v="2023-02-01T00:00:00"/>
    <n v="1"/>
    <x v="47"/>
    <n v="0"/>
    <s v="COIN"/>
    <s v="SHORT"/>
    <s v="COIN SHORT"/>
    <n v="0"/>
    <n v="0"/>
    <n v="0"/>
    <n v="0"/>
    <s v="LEND"/>
    <s v="USDC COIN SHORT"/>
  </r>
  <r>
    <s v="XRP"/>
    <n v="-201.17"/>
    <x v="410"/>
    <n v="0.41389184898682302"/>
    <n v="0"/>
    <s v="LOAN"/>
    <d v="2023-02-01T00:00:00"/>
    <n v="1"/>
    <x v="37"/>
    <n v="0"/>
    <s v="COIN"/>
    <s v="SHORT"/>
    <s v="COIN SHORT"/>
    <n v="0"/>
    <n v="0"/>
    <n v="0"/>
    <n v="0"/>
    <s v="LEND"/>
    <s v="XRP COIN SHORT"/>
  </r>
  <r>
    <s v="BCH"/>
    <n v="-8.9590416800000003"/>
    <x v="411"/>
    <n v="136.29177162490899"/>
    <n v="0"/>
    <s v="MARGINLOAN"/>
    <d v="2023-02-02T00:00:00"/>
    <n v="1"/>
    <x v="6"/>
    <n v="0"/>
    <s v="COIN"/>
    <s v="SHORT"/>
    <s v="COIN SHORT"/>
    <n v="0"/>
    <n v="0"/>
    <n v="0"/>
    <n v="0"/>
    <s v="OKEX"/>
    <s v="BCH COIN SHORT"/>
  </r>
  <r>
    <s v="EOS"/>
    <n v="-4537.0498287999999"/>
    <x v="412"/>
    <n v="1.0777645217276699"/>
    <n v="0"/>
    <s v="MARGINLOAN"/>
    <d v="2023-02-02T00:00:00"/>
    <n v="1"/>
    <x v="15"/>
    <n v="0"/>
    <s v="COIN"/>
    <s v="SHORT"/>
    <s v="COIN SHORT"/>
    <n v="0"/>
    <n v="0"/>
    <n v="0"/>
    <n v="0"/>
    <s v="OKEX"/>
    <s v="EOS COIN SHORT"/>
  </r>
  <r>
    <s v="FIL"/>
    <n v="-3.6981750000000001E-2"/>
    <x v="413"/>
    <n v="5.68755004739279"/>
    <n v="0"/>
    <s v="MARGINLOAN"/>
    <d v="2023-02-02T00:00:00"/>
    <n v="1"/>
    <x v="19"/>
    <n v="0"/>
    <s v="COIN"/>
    <s v="SHORT"/>
    <s v="COIN SHORT"/>
    <n v="0"/>
    <n v="0"/>
    <n v="0"/>
    <n v="0"/>
    <s v="OKEX"/>
    <s v="FIL COIN SHORT"/>
  </r>
  <r>
    <s v="LTC"/>
    <n v="-70.981874360000006"/>
    <x v="414"/>
    <n v="100.443629156124"/>
    <n v="0"/>
    <s v="MARGINLOAN"/>
    <d v="2023-02-02T00:00:00"/>
    <n v="1"/>
    <x v="24"/>
    <n v="0"/>
    <s v="COIN"/>
    <s v="SHORT"/>
    <s v="COIN SHORT"/>
    <n v="0"/>
    <n v="0"/>
    <n v="0"/>
    <n v="0"/>
    <s v="OKEX"/>
    <s v="LTC COIN SHORT"/>
  </r>
  <r>
    <s v="SHIB"/>
    <n v="-10040040859.104401"/>
    <x v="415"/>
    <n v="1.1984596753718E-5"/>
    <n v="0"/>
    <s v="MARGINLOAN"/>
    <d v="2023-02-02T00:00:00"/>
    <n v="1"/>
    <x v="30"/>
    <n v="0"/>
    <s v="COIN"/>
    <s v="SHORT"/>
    <s v="COIN SHORT"/>
    <n v="0"/>
    <n v="0"/>
    <n v="0"/>
    <n v="0"/>
    <s v="OKEX"/>
    <s v="SHIB COIN SHORT"/>
  </r>
  <r>
    <s v="USDT"/>
    <n v="-5077934.5846861601"/>
    <x v="416"/>
    <n v="1.0000978259692599"/>
    <n v="0"/>
    <s v="MARGINLOAN"/>
    <d v="2023-02-02T00:00:00"/>
    <n v="1"/>
    <x v="35"/>
    <n v="0"/>
    <s v="COIN"/>
    <s v="SHORT"/>
    <s v="COIN SHORT"/>
    <n v="0"/>
    <n v="0"/>
    <n v="0"/>
    <n v="0"/>
    <s v="WOOX"/>
    <s v="USDT COIN SHORT"/>
  </r>
  <r>
    <s v="USD"/>
    <n v="79941.919999999998"/>
    <x v="417"/>
    <n v="1"/>
    <n v="0"/>
    <s v="COLLATERAL"/>
    <d v="2023-02-02T00:00:00"/>
    <n v="1"/>
    <x v="43"/>
    <n v="0"/>
    <s v="CASH"/>
    <s v="LONG"/>
    <s v="CASH LONG"/>
    <n v="0"/>
    <n v="0"/>
    <n v="0"/>
    <n v="0"/>
    <s v="WEDBUSH"/>
    <s v="USD CASH LONG"/>
  </r>
  <r>
    <s v="USD"/>
    <n v="209451.69"/>
    <x v="418"/>
    <n v="1"/>
    <n v="0"/>
    <s v="ASSET"/>
    <d v="2023-02-02T00:00:00"/>
    <n v="1"/>
    <x v="43"/>
    <n v="0"/>
    <s v="CASH"/>
    <s v="LONG"/>
    <s v="CASH LONG"/>
    <n v="0"/>
    <n v="0"/>
    <n v="0"/>
    <n v="0"/>
    <s v="CASH"/>
    <s v="USD CASH LONG"/>
  </r>
  <r>
    <s v="USD"/>
    <n v="25152036.77"/>
    <x v="419"/>
    <n v="1"/>
    <n v="0"/>
    <s v="COLLATERAL"/>
    <d v="2023-02-02T00:00:00"/>
    <n v="1"/>
    <x v="43"/>
    <n v="0"/>
    <s v="CASH"/>
    <s v="LONG"/>
    <s v="CASH LONG"/>
    <n v="0"/>
    <n v="0"/>
    <n v="0"/>
    <n v="0"/>
    <s v="ED&amp;F Man Capital"/>
    <s v="USD CASH LONG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n v="0"/>
    <s v=""/>
    <s v=""/>
    <s v=" "/>
    <n v="0"/>
    <n v="0"/>
    <n v="0"/>
    <n v="0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s v=""/>
    <m/>
    <s v=""/>
    <s v=""/>
    <s v=""/>
    <s v=""/>
    <s v=""/>
    <s v=""/>
    <s v=""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s v=""/>
    <m/>
    <m/>
    <m/>
    <m/>
    <m/>
    <m/>
    <s v=""/>
  </r>
  <r>
    <m/>
    <m/>
    <x v="420"/>
    <m/>
    <m/>
    <m/>
    <m/>
    <m/>
    <x v="139"/>
    <m/>
    <m/>
    <m/>
    <m/>
    <m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">
  <r>
    <s v="BINANCE"/>
    <s v="BINE-2-S1-F"/>
    <s v="B_P_BTC-USD-SWAP"/>
    <n v="132652"/>
    <n v="13265200"/>
    <n v="22972.9"/>
    <n v="-1.2650673400000001"/>
    <x v="0"/>
    <d v="2099-12-31T08:00:00"/>
    <n v="0"/>
    <x v="0"/>
    <n v="100"/>
    <n v="577.42818712482961"/>
    <n v="13698773.302778659"/>
    <n v="28091"/>
    <x v="0"/>
    <s v="LONG"/>
    <x v="0"/>
    <n v="13265200"/>
    <n v="22972.9"/>
    <n v="0"/>
    <n v="0"/>
    <s v="BINE"/>
    <s v="BTC PERP LONG"/>
  </r>
  <r>
    <s v="BINANCE"/>
    <s v="BINE-2-S1-F"/>
    <s v="B_P_ETH-USD-SWAP"/>
    <n v="892536"/>
    <n v="8925360"/>
    <n v="1574.36"/>
    <n v="-20.37413038"/>
    <x v="0"/>
    <d v="2099-12-31T08:00:00"/>
    <n v="0"/>
    <x v="1"/>
    <n v="10"/>
    <n v="5669.1989125739983"/>
    <n v="9307649.3538875896"/>
    <n v="28091"/>
    <x v="0"/>
    <s v="LONG"/>
    <x v="0"/>
    <n v="8925360"/>
    <n v="1574.36"/>
    <n v="0"/>
    <n v="0"/>
    <s v="BINE"/>
    <s v="ETH PERP LONG"/>
  </r>
  <r>
    <s v="BINANCE"/>
    <s v="BINE-2-S1-F"/>
    <s v="B_F_BTC-USD_230331"/>
    <n v="-200943"/>
    <n v="-20094300"/>
    <n v="23178.214225129999"/>
    <n v="-13.24579149"/>
    <x v="1"/>
    <d v="2023-03-31T08:00:00"/>
    <n v="0"/>
    <x v="0"/>
    <n v="100"/>
    <n v="-866.94772102906893"/>
    <n v="-20567268.035307057"/>
    <n v="57"/>
    <x v="1"/>
    <s v="SHORT"/>
    <x v="1"/>
    <n v="-20295243"/>
    <n v="23409.9963673813"/>
    <n v="0.01"/>
    <n v="-200943"/>
    <s v="BINE"/>
    <s v="BTC Mar 23 SHORT"/>
  </r>
  <r>
    <s v="BINANCE"/>
    <s v="BINE-2-S1-F"/>
    <s v="B_F_BTC-USD_230630"/>
    <n v="-23198"/>
    <n v="-2319800"/>
    <n v="23453.729420629999"/>
    <n v="-4.4379705100000004"/>
    <x v="1"/>
    <d v="2023-06-30T08:00:00"/>
    <n v="0"/>
    <x v="0"/>
    <n v="100"/>
    <n v="-98.909642828892459"/>
    <n v="-2346509.5829810798"/>
    <n v="148"/>
    <x v="2"/>
    <s v="SHORT"/>
    <x v="2"/>
    <n v="-2342998"/>
    <n v="23688.2667148363"/>
    <n v="0.01"/>
    <n v="-23198"/>
    <s v="BINE"/>
    <s v="BTC Jun 23 SHORT"/>
  </r>
  <r>
    <s v="BINANCE"/>
    <s v="BINE-2-S1-F"/>
    <s v="B_F_ETH-USD_230331"/>
    <n v="-1020935"/>
    <n v="-10209350"/>
    <n v="1588.01316367"/>
    <n v="85.578472399999995"/>
    <x v="1"/>
    <d v="2023-03-31T08:00:00"/>
    <n v="0"/>
    <x v="1"/>
    <n v="10"/>
    <n v="-6429.0084198077675"/>
    <n v="-10555099.051480068"/>
    <n v="57"/>
    <x v="1"/>
    <s v="SHORT"/>
    <x v="1"/>
    <n v="-10311443.5"/>
    <n v="1603.8932953067001"/>
    <n v="0.01"/>
    <n v="-102093.5"/>
    <s v="BINE"/>
    <s v="ETH Mar 23 SHORT"/>
  </r>
  <r>
    <s v="BINANCE"/>
    <s v="BINE-2-S1-P"/>
    <s v="BAXSUSDT"/>
    <n v="5965"/>
    <n v="61165.688485699997"/>
    <n v="10.25409698"/>
    <n v="-6680.1012598999996"/>
    <x v="0"/>
    <d v="2099-12-31T08:00:00"/>
    <n v="1"/>
    <x v="2"/>
    <n v="1"/>
    <n v="5965"/>
    <n v="61165.688485699997"/>
    <n v="28091"/>
    <x v="0"/>
    <s v="LONG"/>
    <x v="0"/>
    <n v="61165.688485699997"/>
    <n v="10.25409698"/>
    <n v="0"/>
    <n v="0"/>
    <s v="BINE"/>
    <s v="AXS PERP LONG"/>
  </r>
  <r>
    <s v="BINANCE"/>
    <s v="BINE-2-S1-P"/>
    <s v="BBCHUSDT"/>
    <n v="1679.932"/>
    <n v="218256.76543999999"/>
    <n v="129.91999999999999"/>
    <n v="-6066.2979870199997"/>
    <x v="0"/>
    <d v="2099-12-31T08:00:00"/>
    <n v="1"/>
    <x v="3"/>
    <n v="1"/>
    <n v="1679.932"/>
    <n v="228960.9084893766"/>
    <n v="28091"/>
    <x v="0"/>
    <s v="LONG"/>
    <x v="0"/>
    <n v="218256.76543999999"/>
    <n v="129.91999999999999"/>
    <n v="0"/>
    <n v="0"/>
    <s v="BINE"/>
    <s v="BCH PERP LONG"/>
  </r>
  <r>
    <s v="BINANCE"/>
    <s v="BINE-2-S1-P"/>
    <s v="BBTCUSDT"/>
    <n v="1959.231"/>
    <n v="44982695.780753799"/>
    <n v="22959.363025980001"/>
    <n v="-91238.186325729999"/>
    <x v="0"/>
    <d v="2099-12-31T08:00:00"/>
    <n v="1"/>
    <x v="0"/>
    <n v="1"/>
    <n v="1959.231"/>
    <n v="46480344.941966288"/>
    <n v="28091"/>
    <x v="0"/>
    <s v="LONG"/>
    <x v="0"/>
    <n v="44982695.780753799"/>
    <n v="22959.363025980001"/>
    <n v="0"/>
    <n v="0"/>
    <s v="BINE"/>
    <s v="BTC PERP LONG"/>
  </r>
  <r>
    <s v="BINANCE"/>
    <s v="BINE-2-S1-P"/>
    <s v="BEOSUSDT"/>
    <n v="75329.399999999994"/>
    <n v="76609.999800000005"/>
    <n v="1.0169999999999999"/>
    <n v="-211.82551950000001"/>
    <x v="0"/>
    <d v="2099-12-31T08:00:00"/>
    <n v="1"/>
    <x v="4"/>
    <n v="1"/>
    <n v="75329.399999999994"/>
    <n v="81187.35476303233"/>
    <n v="28091"/>
    <x v="0"/>
    <s v="LONG"/>
    <x v="0"/>
    <n v="76609.999800000005"/>
    <n v="1.0169999999999999"/>
    <n v="0"/>
    <n v="0"/>
    <s v="BINE"/>
    <s v="EOS PERP LONG"/>
  </r>
  <r>
    <s v="BINANCE"/>
    <s v="BINE-2-S1-P"/>
    <s v="BETCUSDT"/>
    <n v="16572.25"/>
    <n v="349121.113983255"/>
    <n v="21.06660918"/>
    <n v="-5354.2548374300004"/>
    <x v="0"/>
    <d v="2099-12-31T08:00:00"/>
    <n v="1"/>
    <x v="5"/>
    <n v="1"/>
    <n v="16572.25"/>
    <n v="370680.02595052012"/>
    <n v="28091"/>
    <x v="0"/>
    <s v="LONG"/>
    <x v="0"/>
    <n v="349121.113983255"/>
    <n v="21.06660918"/>
    <n v="0"/>
    <n v="0"/>
    <s v="BINE"/>
    <s v="ETC PERP LONG"/>
  </r>
  <r>
    <s v="BINANCE"/>
    <s v="BINE-2-S1-P"/>
    <s v="BETHUSDT"/>
    <n v="15308.777"/>
    <n v="24093936.590408999"/>
    <n v="1573.86423425"/>
    <n v="-97642.519536160005"/>
    <x v="0"/>
    <d v="2099-12-31T08:00:00"/>
    <n v="1"/>
    <x v="1"/>
    <n v="1"/>
    <n v="15308.777"/>
    <n v="25133838.228329998"/>
    <n v="28091"/>
    <x v="0"/>
    <s v="LONG"/>
    <x v="0"/>
    <n v="24093936.590408999"/>
    <n v="1573.86423425"/>
    <n v="0"/>
    <n v="0"/>
    <s v="BINE"/>
    <s v="ETH PERP LONG"/>
  </r>
  <r>
    <s v="BINANCE"/>
    <s v="BINE-2-S1-P"/>
    <s v="BLTCUSDT"/>
    <n v="-1661.931"/>
    <n v="-156203.38544060101"/>
    <n v="93.989091869999996"/>
    <n v="1387.2661565200001"/>
    <x v="0"/>
    <d v="2099-12-31T08:00:00"/>
    <n v="1"/>
    <x v="6"/>
    <n v="1"/>
    <n v="-1661.931"/>
    <n v="-166930.38104706633"/>
    <n v="28091"/>
    <x v="0"/>
    <s v="SHORT"/>
    <x v="3"/>
    <n v="-156203.38544060101"/>
    <n v="93.989091869999996"/>
    <n v="0"/>
    <n v="0"/>
    <s v="BINE"/>
    <s v="LTC PERP SHORT"/>
  </r>
  <r>
    <s v="BINANCE"/>
    <s v="BINE-2-S1-P"/>
    <s v="BMKRUSDT"/>
    <n v="-10"/>
    <n v="-6251.6244717"/>
    <n v="625.16244716999995"/>
    <n v="486.11212829999999"/>
    <x v="0"/>
    <d v="2099-12-31T08:00:00"/>
    <n v="1"/>
    <x v="7"/>
    <n v="1"/>
    <n v="-10"/>
    <n v="-6687.4626389904597"/>
    <n v="28091"/>
    <x v="0"/>
    <s v="SHORT"/>
    <x v="3"/>
    <n v="-6251.6244717"/>
    <n v="625.16244716999995"/>
    <n v="0"/>
    <n v="0"/>
    <s v="BINE"/>
    <s v="MKR PERP SHORT"/>
  </r>
  <r>
    <s v="BINANCE"/>
    <s v="BINE-2-S1-P"/>
    <s v="BOMGUSDT"/>
    <n v="-28000"/>
    <n v="-37892.512560000003"/>
    <n v="1.3533040199999999"/>
    <n v="-4997.2126399999997"/>
    <x v="0"/>
    <d v="2099-12-31T08:00:00"/>
    <n v="1"/>
    <x v="8"/>
    <n v="1"/>
    <n v="-28000"/>
    <n v="-40764.704848115085"/>
    <n v="28091"/>
    <x v="0"/>
    <s v="SHORT"/>
    <x v="3"/>
    <n v="-37892.512560000003"/>
    <n v="1.3533040199999999"/>
    <n v="0"/>
    <n v="0"/>
    <s v="BINE"/>
    <s v="OMG PERP SHORT"/>
  </r>
  <r>
    <s v="BINANCE"/>
    <s v="BINE-2-S1-P"/>
    <s v="BYFIUSDT"/>
    <n v="-3"/>
    <n v="-21109.5530325"/>
    <n v="7036.5176775"/>
    <n v="-1317.3970325099999"/>
    <x v="0"/>
    <d v="2099-12-31T08:00:00"/>
    <n v="1"/>
    <x v="9"/>
    <n v="1"/>
    <n v="-3"/>
    <n v="-22446.962178842608"/>
    <n v="28091"/>
    <x v="0"/>
    <s v="SHORT"/>
    <x v="3"/>
    <n v="-21109.5530325"/>
    <n v="7036.5176775"/>
    <n v="0"/>
    <n v="0"/>
    <s v="BINE"/>
    <s v="YFI PERP SHORT"/>
  </r>
  <r>
    <s v="BINANCE"/>
    <s v="BINE-2-S1-P"/>
    <s v="BZILUSDT"/>
    <n v="-4458754"/>
    <n v="-119185.43719764"/>
    <n v="2.673066E-2"/>
    <n v="778.76597363999997"/>
    <x v="0"/>
    <d v="2099-12-31T08:00:00"/>
    <n v="1"/>
    <x v="10"/>
    <n v="1"/>
    <n v="-4458754"/>
    <n v="-125625.79981897112"/>
    <n v="28091"/>
    <x v="0"/>
    <s v="SHORT"/>
    <x v="3"/>
    <n v="-119185.43719764"/>
    <n v="2.673066E-2"/>
    <n v="0"/>
    <n v="0"/>
    <s v="BINE"/>
    <s v="ZIL PERP SHORT"/>
  </r>
  <r>
    <s v="BINANCE"/>
    <s v="BINE-2-S1-P"/>
    <s v="BAVAXUSDT"/>
    <n v="-16"/>
    <n v="-299.87846528"/>
    <n v="18.74240408"/>
    <n v="-43.436324159999998"/>
    <x v="0"/>
    <d v="2099-12-31T08:00:00"/>
    <n v="1"/>
    <x v="11"/>
    <n v="1"/>
    <n v="-16"/>
    <n v="-335.44582970683359"/>
    <n v="28091"/>
    <x v="0"/>
    <s v="SHORT"/>
    <x v="3"/>
    <n v="-299.87846528"/>
    <n v="18.74240408"/>
    <n v="0"/>
    <n v="0"/>
    <s v="BINE"/>
    <s v="AVAX PERP SHORT"/>
  </r>
  <r>
    <s v="BINANCE"/>
    <s v="BINE-2-S1-P"/>
    <s v="BCOMPUSDT"/>
    <n v="-200.97900000000001"/>
    <n v="-10099.251307500001"/>
    <n v="50.250281409999999"/>
    <n v="-138.21493848"/>
    <x v="0"/>
    <d v="2099-12-31T08:00:00"/>
    <n v="1"/>
    <x v="12"/>
    <n v="1"/>
    <n v="-200.97900000000001"/>
    <n v="-11166.438769219618"/>
    <n v="28091"/>
    <x v="0"/>
    <s v="SHORT"/>
    <x v="3"/>
    <n v="-10099.251307500001"/>
    <n v="50.250281409999999"/>
    <n v="0"/>
    <n v="0"/>
    <s v="BINE"/>
    <s v="COMP PERP SHORT"/>
  </r>
  <r>
    <s v="BINANCE"/>
    <s v="BINE-2-S1-P"/>
    <s v="BLINKUSDT"/>
    <n v="-28397.41"/>
    <n v="-191361.28656602799"/>
    <n v="6.7386880199999997"/>
    <n v="4997.7590088799998"/>
    <x v="0"/>
    <d v="2099-12-31T08:00:00"/>
    <n v="1"/>
    <x v="13"/>
    <n v="1"/>
    <n v="-28397.41"/>
    <n v="-204933.4429526554"/>
    <n v="28091"/>
    <x v="0"/>
    <s v="SHORT"/>
    <x v="3"/>
    <n v="-191361.28656602799"/>
    <n v="6.7386880199999997"/>
    <n v="0"/>
    <n v="0"/>
    <s v="BINE"/>
    <s v="LINK PERP SHORT"/>
  </r>
  <r>
    <s v="BINANCE"/>
    <s v="BINE-2-S1-P"/>
    <s v="B_F_BTC-USDT_230331"/>
    <n v="-733.95500000000004"/>
    <n v="-17016271.903510801"/>
    <n v="23184.353132699998"/>
    <n v="-766336.55296322005"/>
    <x v="1"/>
    <d v="2023-03-31T08:00:00"/>
    <n v="1"/>
    <x v="0"/>
    <n v="1"/>
    <n v="-733.95500000000004"/>
    <n v="-17412179.356023289"/>
    <n v="57"/>
    <x v="1"/>
    <s v="SHORT"/>
    <x v="1"/>
    <n v="-17186434.622545909"/>
    <n v="23416.196664027"/>
    <n v="0.01"/>
    <n v="-170162.71903510764"/>
    <s v="BINE"/>
    <s v="BTC Mar 23 SHORT"/>
  </r>
  <r>
    <s v="BINANCE"/>
    <s v="BINE-2-S1-P"/>
    <s v="B_F_ETH-USDT_230331"/>
    <n v="-12775.772000000001"/>
    <n v="-20303545.7422796"/>
    <n v="1589.2226115399999"/>
    <n v="-556361.10817510996"/>
    <x v="1"/>
    <d v="2023-03-31T08:00:00"/>
    <n v="1"/>
    <x v="1"/>
    <n v="1"/>
    <n v="-12775.772000000001"/>
    <n v="-20975169.126183495"/>
    <n v="57"/>
    <x v="1"/>
    <s v="SHORT"/>
    <x v="1"/>
    <n v="-20506581.199702397"/>
    <n v="1605.1148376553999"/>
    <n v="0.01"/>
    <n v="-203035.45742279664"/>
    <s v="BINE"/>
    <s v="ETH Mar 23 SHORT"/>
  </r>
  <r>
    <s v="BINANCE"/>
    <s v="BINE-2-S2-P"/>
    <s v="BBTCUSDT"/>
    <n v="-53.558999999999997"/>
    <n v="-1229737.13773752"/>
    <n v="22960.420055220002"/>
    <n v="5269.5321930500004"/>
    <x v="0"/>
    <d v="2099-12-31T08:00:00"/>
    <n v="1"/>
    <x v="0"/>
    <n v="1"/>
    <n v="-53.558999999999997"/>
    <n v="-1270621.3788709817"/>
    <n v="28091"/>
    <x v="0"/>
    <s v="SHORT"/>
    <x v="3"/>
    <n v="-1229737.13773752"/>
    <n v="22960.420055220002"/>
    <n v="0"/>
    <n v="0"/>
    <s v="BINE"/>
    <s v="BTC PERP SHORT"/>
  </r>
  <r>
    <s v="DYDX"/>
    <s v="DYDX-1-M-P"/>
    <s v="D_T_BTC_USDC_SWAP"/>
    <n v="-1.4123000000000001"/>
    <n v="-32480.618804492002"/>
    <n v="22998.384765625"/>
    <n v="-4863.0639520000004"/>
    <x v="0"/>
    <d v="2099-12-31T08:00:00"/>
    <n v="1"/>
    <x v="0"/>
    <n v="1"/>
    <n v="-1.4123000000000001"/>
    <n v="-33505.079881616301"/>
    <n v="28091"/>
    <x v="0"/>
    <s v="SHORT"/>
    <x v="3"/>
    <n v="-32480.618804492002"/>
    <n v="22998.384765625"/>
    <n v="0"/>
    <n v="0"/>
    <s v="DYDX"/>
    <s v="BTC PERP SHORT"/>
  </r>
  <r>
    <s v="DYDX"/>
    <s v="DYDX-1-M-P"/>
    <s v="D_T_ATOM_USDC_SWAP"/>
    <n v="-426.6"/>
    <n v="-5951.9230567929999"/>
    <n v="13.951999664000001"/>
    <n v="3405.5263100000002"/>
    <x v="0"/>
    <d v="2099-12-31T08:00:00"/>
    <n v="1"/>
    <x v="14"/>
    <n v="1"/>
    <n v="-426.6"/>
    <n v="-6342.8720189542955"/>
    <n v="28091"/>
    <x v="0"/>
    <s v="SHORT"/>
    <x v="3"/>
    <n v="-5951.9230567929999"/>
    <n v="13.951999664000001"/>
    <n v="0"/>
    <n v="0"/>
    <s v="DYDX"/>
    <s v="ATOM PERP SHORT"/>
  </r>
  <r>
    <s v="HUOBI"/>
    <s v="HUBI-1-M-P"/>
    <s v="H_P_ETH-USD-SWAP"/>
    <n v="-149"/>
    <n v="-1490"/>
    <n v="1575.31"/>
    <n v="-1.9818E-4"/>
    <x v="0"/>
    <d v="2099-12-31T08:00:00"/>
    <n v="0"/>
    <x v="1"/>
    <n v="10"/>
    <n v="-0.94584557960020565"/>
    <n v="-1552.8823619713444"/>
    <n v="28091"/>
    <x v="0"/>
    <s v="SHORT"/>
    <x v="3"/>
    <n v="-1490"/>
    <n v="1575.31"/>
    <n v="0"/>
    <n v="0"/>
    <s v="HUBI"/>
    <s v="ETH PERP SHORT"/>
  </r>
  <r>
    <s v="OKEX"/>
    <s v="OKEX-2-M"/>
    <s v="O_P_BTC-USD-SWAP"/>
    <n v="66618"/>
    <n v="6661800"/>
    <n v="22997.599999999999"/>
    <n v="0.10518654099999999"/>
    <x v="0"/>
    <d v="2099-12-31T08:00:00"/>
    <n v="0"/>
    <x v="0"/>
    <n v="100"/>
    <n v="289.67370508226946"/>
    <n v="6872152.2540431917"/>
    <n v="28091"/>
    <x v="0"/>
    <s v="LONG"/>
    <x v="0"/>
    <n v="6661800"/>
    <n v="22997.599999999999"/>
    <n v="0"/>
    <n v="0"/>
    <s v="OKEX"/>
    <s v="BTC PERP LONG"/>
  </r>
  <r>
    <s v="OKEX"/>
    <s v="OKEX-2-M"/>
    <s v="O_P_ETH-USD-SWAP"/>
    <n v="261259"/>
    <n v="2612590"/>
    <n v="1576.53"/>
    <n v="-3.2178934240000001"/>
    <x v="0"/>
    <d v="2099-12-31T08:00:00"/>
    <n v="0"/>
    <x v="1"/>
    <n v="10"/>
    <n v="1657.1774720430312"/>
    <n v="2720741.8657912649"/>
    <n v="28091"/>
    <x v="0"/>
    <s v="LONG"/>
    <x v="0"/>
    <n v="2612590"/>
    <n v="1576.53"/>
    <n v="0"/>
    <n v="0"/>
    <s v="OKEX"/>
    <s v="ETH PERP LONG"/>
  </r>
  <r>
    <s v="OKEX"/>
    <s v="OKEX-2-M"/>
    <s v="O_P_BTC-USDT-SWAP"/>
    <n v="107733"/>
    <n v="24772340.932294998"/>
    <n v="22994.2"/>
    <n v="-119444.199958433"/>
    <x v="0"/>
    <d v="2099-12-31T08:00:00"/>
    <n v="1"/>
    <x v="0"/>
    <n v="0.01"/>
    <n v="1077.33"/>
    <n v="25558328.760788564"/>
    <n v="28091"/>
    <x v="0"/>
    <s v="LONG"/>
    <x v="0"/>
    <n v="24772340.932294998"/>
    <n v="22994.2"/>
    <n v="0"/>
    <n v="0"/>
    <s v="OKEX"/>
    <s v="BTC PERP LONG"/>
  </r>
  <r>
    <s v="OKEX"/>
    <s v="OKEX-2-M"/>
    <s v="O_P_EOS-USDT-SWAP"/>
    <n v="5119"/>
    <n v="52239.394999999997"/>
    <n v="1.0205"/>
    <n v="-128.34537596600001"/>
    <x v="0"/>
    <d v="2099-12-31T08:00:00"/>
    <n v="1"/>
    <x v="4"/>
    <n v="10"/>
    <n v="51190"/>
    <n v="55170.765867239425"/>
    <n v="28091"/>
    <x v="0"/>
    <s v="LONG"/>
    <x v="0"/>
    <n v="52239.394999999997"/>
    <n v="1.0205"/>
    <n v="0"/>
    <n v="0"/>
    <s v="OKEX"/>
    <s v="EOS PERP LONG"/>
  </r>
  <r>
    <s v="OKEX"/>
    <s v="OKEX-2-M"/>
    <s v="O_P_ETH-USDT-SWAP"/>
    <n v="99867"/>
    <n v="15748626.6666728"/>
    <n v="1576.96"/>
    <n v="-67118.419137053002"/>
    <x v="0"/>
    <d v="2099-12-31T08:00:00"/>
    <n v="1"/>
    <x v="1"/>
    <n v="0.1"/>
    <n v="9986.7000000000007"/>
    <n v="16396091.094335178"/>
    <n v="28091"/>
    <x v="0"/>
    <s v="LONG"/>
    <x v="0"/>
    <n v="15748626.6666728"/>
    <n v="1576.96"/>
    <n v="0"/>
    <n v="0"/>
    <s v="OKEX"/>
    <s v="ETH PERP LONG"/>
  </r>
  <r>
    <s v="OKEX"/>
    <s v="OKEX-2-M"/>
    <s v="O_F_BTC-USD_230331"/>
    <n v="-169757"/>
    <n v="-16975700"/>
    <n v="23175.7"/>
    <n v="-20.802684415000002"/>
    <x v="1"/>
    <d v="2023-03-31T08:00:00"/>
    <n v="0"/>
    <x v="0"/>
    <n v="100"/>
    <n v="-732.47841489145958"/>
    <n v="-17377149.191034511"/>
    <n v="57"/>
    <x v="1"/>
    <s v="SHORT"/>
    <x v="1"/>
    <n v="-17145457"/>
    <n v="23407.457000000002"/>
    <n v="0.01"/>
    <n v="-169757"/>
    <s v="OKEX"/>
    <s v="BTC Mar 23 SHORT"/>
  </r>
  <r>
    <s v="OKEX"/>
    <s v="OKEX-2-M"/>
    <s v="O_F_BTC-USD_230630"/>
    <n v="-18607"/>
    <n v="-1860700"/>
    <n v="23451.4"/>
    <n v="-3.4614511989999999"/>
    <x v="1"/>
    <d v="2023-06-30T08:00:00"/>
    <n v="0"/>
    <x v="0"/>
    <n v="100"/>
    <n v="-79.342811090169448"/>
    <n v="-1882310.5739631234"/>
    <n v="148"/>
    <x v="2"/>
    <s v="SHORT"/>
    <x v="2"/>
    <n v="-1879307"/>
    <n v="23685.914000000001"/>
    <n v="0.01"/>
    <n v="-18607"/>
    <s v="OKEX"/>
    <s v="BTC Jun 23 SHORT"/>
  </r>
  <r>
    <s v="OKEX"/>
    <s v="OKEX-2-M"/>
    <s v="O_F_ETH-USD_230331"/>
    <n v="-713562"/>
    <n v="-7135620"/>
    <n v="1587.29"/>
    <n v="54.843930059999998"/>
    <x v="1"/>
    <d v="2023-03-31T08:00:00"/>
    <n v="0"/>
    <x v="1"/>
    <n v="10"/>
    <n v="-4495.4734169559442"/>
    <n v="-7380635.4107534904"/>
    <n v="57"/>
    <x v="1"/>
    <s v="SHORT"/>
    <x v="1"/>
    <n v="-7206976.2000000002"/>
    <n v="1603.1629"/>
    <n v="0.01"/>
    <n v="-71356.200000000186"/>
    <s v="OKEX"/>
    <s v="ETH Mar 23 SHORT"/>
  </r>
  <r>
    <s v="OKEX"/>
    <s v="OKEX-2-M"/>
    <s v="O_P_LINK-USDT-SWAP"/>
    <n v="-9347"/>
    <n v="-63269.843000000001"/>
    <n v="6.7690000000000001"/>
    <n v="1095.2468859349999"/>
    <x v="0"/>
    <d v="2099-12-31T08:00:00"/>
    <n v="1"/>
    <x v="13"/>
    <n v="1"/>
    <n v="-9347"/>
    <n v="-67453.788612358316"/>
    <n v="28091"/>
    <x v="0"/>
    <s v="SHORT"/>
    <x v="3"/>
    <n v="-63269.843000000001"/>
    <n v="6.7690000000000001"/>
    <n v="0"/>
    <n v="0"/>
    <s v="OKEX"/>
    <s v="LINK PERP SHORT"/>
  </r>
  <r>
    <s v="OKEX"/>
    <s v="OKEX-2-M"/>
    <s v="O_F_BTC-USDT_230331"/>
    <n v="-39467"/>
    <n v="-9150621.0804676693"/>
    <n v="23185.5"/>
    <n v="-244601.07240216399"/>
    <x v="1"/>
    <d v="2023-03-31T08:00:00"/>
    <n v="1"/>
    <x v="0"/>
    <n v="0.01"/>
    <n v="-394.67"/>
    <n v="-9363060.1691407673"/>
    <n v="57"/>
    <x v="1"/>
    <s v="SHORT"/>
    <x v="1"/>
    <n v="-9242127.2912723459"/>
    <n v="23417.355"/>
    <n v="0.01"/>
    <n v="-91506.210804676637"/>
    <s v="OKEX"/>
    <s v="BTC Mar 23 SHORT"/>
  </r>
  <r>
    <s v="OKEX"/>
    <s v="OKEX-2-M"/>
    <s v="O_F_BTC-USDT_230630"/>
    <n v="-7669"/>
    <n v="-1796371.18184797"/>
    <n v="23423.8"/>
    <n v="-78661.696334163003"/>
    <x v="1"/>
    <d v="2023-06-30T08:00:00"/>
    <n v="1"/>
    <x v="0"/>
    <n v="0.01"/>
    <n v="-76.69"/>
    <n v="-1819375.8947257339"/>
    <n v="148"/>
    <x v="2"/>
    <s v="SHORT"/>
    <x v="2"/>
    <n v="-1814334.8936664497"/>
    <n v="23658.038"/>
    <n v="0.01"/>
    <n v="-17963.7118184797"/>
    <s v="OKEX"/>
    <s v="BTC Jun 23 SHORT"/>
  </r>
  <r>
    <s v="OKEX"/>
    <s v="OKEX-2-M"/>
    <s v="O_F_ETH-USDT_230331"/>
    <n v="-2075"/>
    <n v="-329572.25491100899"/>
    <n v="1588.3"/>
    <n v="-481.36761316299999"/>
    <x v="1"/>
    <d v="2023-03-31T08:00:00"/>
    <n v="1"/>
    <x v="1"/>
    <n v="0.1"/>
    <n v="-207.5"/>
    <n v="-340671.9839461032"/>
    <n v="57"/>
    <x v="1"/>
    <s v="SHORT"/>
    <x v="1"/>
    <n v="-332867.97746011906"/>
    <n v="1604.183"/>
    <n v="0.01"/>
    <n v="-3295.7225491100689"/>
    <s v="OKEX"/>
    <s v="ETH Mar 23 SHORT"/>
  </r>
  <r>
    <s v="OKEX"/>
    <s v="OKEX-2-M"/>
    <s v="O_F_ETH-USDT_230630"/>
    <n v="-6248"/>
    <n v="-998605.358880379"/>
    <n v="1598.28"/>
    <n v="1757.6913745849999"/>
    <x v="1"/>
    <d v="2023-06-30T08:00:00"/>
    <n v="1"/>
    <x v="1"/>
    <n v="0.1"/>
    <n v="-624.80000000000007"/>
    <n v="-1025792.0750338569"/>
    <n v="148"/>
    <x v="2"/>
    <s v="SHORT"/>
    <x v="2"/>
    <n v="-1008591.4124691827"/>
    <n v="1614.2628"/>
    <n v="0.01"/>
    <n v="-9986.0535888037411"/>
    <s v="OKEX"/>
    <s v="ETH Jun 23 SHORT"/>
  </r>
  <r>
    <s v="OKEX"/>
    <s v="OKEX-2-S3"/>
    <s v="O_P_AXS-USDT-SWAP"/>
    <n v="17538"/>
    <n v="18116.754269960998"/>
    <n v="10.33"/>
    <n v="-12794.64636284"/>
    <x v="0"/>
    <d v="2099-12-31T08:00:00"/>
    <n v="1"/>
    <x v="2"/>
    <n v="0.1"/>
    <n v="1753.8000000000002"/>
    <n v="18116.754000000001"/>
    <n v="28091"/>
    <x v="0"/>
    <s v="LONG"/>
    <x v="0"/>
    <n v="18116.754269960998"/>
    <n v="10.33"/>
    <n v="0"/>
    <n v="0"/>
    <s v="OKEX"/>
    <s v="AXS PERP LONG"/>
  </r>
  <r>
    <s v="ED&amp;F"/>
    <s v="UNMBF222"/>
    <s v="ETHG3"/>
    <n v="-729"/>
    <n v="-59942025"/>
    <n v="1644.5"/>
    <n v="0"/>
    <x v="2"/>
    <d v="2023-02-25T00:00:00"/>
    <n v="1"/>
    <x v="1"/>
    <n v="50"/>
    <n v="-36450"/>
    <n v="-59843343.685954034"/>
    <n v="23"/>
    <x v="3"/>
    <s v="SHORT"/>
    <x v="4"/>
    <n v="-60541445.25"/>
    <n v="1660.9449999999999"/>
    <n v="0.01"/>
    <n v="-599420.25"/>
    <s v="ED&amp;F"/>
    <s v="ETH CME Feb 23 SHORT"/>
  </r>
  <r>
    <s v="ED&amp;F"/>
    <s v="UNMBF222"/>
    <s v="BTCG3"/>
    <n v="-643"/>
    <n v="-76372325"/>
    <n v="23755"/>
    <n v="0"/>
    <x v="2"/>
    <d v="2023-02-25T00:00:00"/>
    <n v="1"/>
    <x v="0"/>
    <n v="5"/>
    <n v="-3215"/>
    <n v="-76271919.435952991"/>
    <n v="23"/>
    <x v="3"/>
    <s v="SHORT"/>
    <x v="4"/>
    <n v="-77136048.25"/>
    <n v="23992.55"/>
    <n v="0.01"/>
    <n v="-763723.25"/>
    <s v="ED&amp;F"/>
    <s v="BTC CME Feb 23 SHORT"/>
  </r>
  <r>
    <s v="ED&amp;F"/>
    <s v="UNMBF222"/>
    <s v="ETHH3"/>
    <n v="-8"/>
    <n v="-658600"/>
    <n v="1646.5"/>
    <n v="0"/>
    <x v="2"/>
    <d v="2023-04-01T00:00:00"/>
    <n v="1"/>
    <x v="1"/>
    <n v="50"/>
    <n v="-400"/>
    <n v="-656717.07748646406"/>
    <n v="58"/>
    <x v="4"/>
    <s v="SHORT"/>
    <x v="5"/>
    <n v="-665186"/>
    <n v="1662.9649999999999"/>
    <n v="0.01"/>
    <n v="-6586"/>
    <s v="ED&amp;F"/>
    <s v="ETH CME Mar 23 SHORT"/>
  </r>
  <r>
    <s v="ED&amp;F"/>
    <s v="UNMBF222"/>
    <s v="BTCH3"/>
    <n v="-43"/>
    <n v="-5136350"/>
    <n v="23890"/>
    <n v="0"/>
    <x v="2"/>
    <d v="2023-04-01T00:00:00"/>
    <n v="1"/>
    <x v="0"/>
    <n v="5"/>
    <n v="-215"/>
    <n v="-5100610.4754991895"/>
    <n v="58"/>
    <x v="4"/>
    <s v="SHORT"/>
    <x v="5"/>
    <n v="-5187713.5"/>
    <n v="24128.9"/>
    <n v="0.01"/>
    <n v="-51363.5"/>
    <s v="ED&amp;F"/>
    <s v="BTC CME Mar 23 SHORT"/>
  </r>
  <r>
    <s v="-"/>
    <s v="WALLET"/>
    <s v="AAC"/>
    <n v="377.09760540000002"/>
    <n v="0.143311108228726"/>
    <n v="3.8003717386831754E-4"/>
    <n v="0"/>
    <x v="3"/>
    <m/>
    <n v="1"/>
    <x v="15"/>
    <m/>
    <m/>
    <m/>
    <n v="0"/>
    <x v="5"/>
    <s v="LONG"/>
    <x v="6"/>
    <n v="0.143311108228726"/>
    <n v="3.8003717386831754E-4"/>
    <n v="0"/>
    <n v="0"/>
    <s v="-"/>
    <s v="AAC"/>
  </r>
  <r>
    <s v="-"/>
    <s v="WALLET"/>
    <s v="AAVE"/>
    <n v="495.08141503999991"/>
    <n v="43700.650530409795"/>
    <n v="88.269624354368091"/>
    <n v="0"/>
    <x v="3"/>
    <m/>
    <n v="1"/>
    <x v="16"/>
    <m/>
    <m/>
    <m/>
    <n v="0"/>
    <x v="5"/>
    <s v="LONG"/>
    <x v="6"/>
    <n v="43700.650530409795"/>
    <n v="88.269624354368091"/>
    <n v="0"/>
    <n v="0"/>
    <s v="-"/>
    <s v="AAVE"/>
  </r>
  <r>
    <s v="-"/>
    <s v="WALLET"/>
    <s v="ADA"/>
    <n v="-34313.704838289937"/>
    <n v="-13630.874737822101"/>
    <n v="0.39724287429935856"/>
    <n v="0"/>
    <x v="3"/>
    <m/>
    <n v="1"/>
    <x v="17"/>
    <m/>
    <m/>
    <m/>
    <n v="0"/>
    <x v="5"/>
    <s v="SHORT"/>
    <x v="7"/>
    <n v="-13630.874737822101"/>
    <n v="0.39724287429935856"/>
    <n v="0"/>
    <n v="0"/>
    <s v="-"/>
    <s v="ADA"/>
  </r>
  <r>
    <s v="-"/>
    <s v="WALLET"/>
    <s v="ALGO"/>
    <n v="-27036.447431739973"/>
    <n v="-6787.0217482290682"/>
    <n v="0.25103230612544569"/>
    <n v="0"/>
    <x v="3"/>
    <m/>
    <n v="1"/>
    <x v="18"/>
    <m/>
    <m/>
    <m/>
    <n v="0"/>
    <x v="5"/>
    <s v="SHORT"/>
    <x v="7"/>
    <n v="-6787.0217482290682"/>
    <n v="0.25103230612544569"/>
    <n v="0"/>
    <n v="0"/>
    <s v="-"/>
    <s v="ALGO"/>
  </r>
  <r>
    <s v="-"/>
    <s v="WALLET"/>
    <s v="ARPA"/>
    <n v="0.53247394999999997"/>
    <n v="1.98916204174477E-2"/>
    <n v="3.7356983224151534E-2"/>
    <n v="0"/>
    <x v="3"/>
    <m/>
    <n v="1"/>
    <x v="19"/>
    <m/>
    <m/>
    <m/>
    <n v="0"/>
    <x v="5"/>
    <s v="LONG"/>
    <x v="6"/>
    <n v="1.98916204174477E-2"/>
    <n v="3.7356983224151534E-2"/>
    <n v="0"/>
    <n v="0"/>
    <s v="-"/>
    <s v="ARPA"/>
  </r>
  <r>
    <s v="-"/>
    <s v="WALLET"/>
    <s v="ATOM"/>
    <n v="0.37945432000000001"/>
    <n v="5.6418898002797286"/>
    <n v="14.868429486531419"/>
    <n v="0"/>
    <x v="3"/>
    <m/>
    <n v="1"/>
    <x v="14"/>
    <m/>
    <m/>
    <m/>
    <n v="0"/>
    <x v="5"/>
    <s v="LONG"/>
    <x v="6"/>
    <n v="5.6418898002797286"/>
    <n v="14.868429486531419"/>
    <n v="0"/>
    <n v="0"/>
    <s v="-"/>
    <s v="ATOM"/>
  </r>
  <r>
    <s v="-"/>
    <s v="WALLET"/>
    <s v="AURA"/>
    <n v="525.17289677999997"/>
    <n v="33.612332704076501"/>
    <n v="6.4002413129398472E-2"/>
    <n v="0"/>
    <x v="3"/>
    <m/>
    <n v="1"/>
    <x v="20"/>
    <m/>
    <m/>
    <m/>
    <n v="0"/>
    <x v="5"/>
    <s v="LONG"/>
    <x v="6"/>
    <n v="33.612332704076501"/>
    <n v="6.4002413129398472E-2"/>
    <n v="0"/>
    <n v="0"/>
    <s v="-"/>
    <s v="AURA"/>
  </r>
  <r>
    <s v="-"/>
    <s v="WALLET"/>
    <s v="AVAX"/>
    <n v="-773.17679038000006"/>
    <n v="-16209.933122442249"/>
    <n v="20.965364356676318"/>
    <n v="0"/>
    <x v="3"/>
    <m/>
    <n v="1"/>
    <x v="11"/>
    <m/>
    <m/>
    <m/>
    <n v="0"/>
    <x v="5"/>
    <s v="SHORT"/>
    <x v="7"/>
    <n v="-16209.933122442249"/>
    <n v="20.965364356676318"/>
    <n v="0"/>
    <n v="0"/>
    <s v="-"/>
    <s v="AVAX"/>
  </r>
  <r>
    <s v="-"/>
    <s v="WALLET"/>
    <s v="BAL"/>
    <n v="147.85662855000001"/>
    <n v="1033.87105328545"/>
    <n v="6.992388933958618"/>
    <n v="0"/>
    <x v="3"/>
    <m/>
    <n v="1"/>
    <x v="21"/>
    <m/>
    <m/>
    <m/>
    <n v="0"/>
    <x v="5"/>
    <s v="LONG"/>
    <x v="6"/>
    <n v="1033.87105328545"/>
    <n v="6.992388933958618"/>
    <n v="0"/>
    <n v="0"/>
    <s v="-"/>
    <s v="BAL"/>
  </r>
  <r>
    <s v="-"/>
    <s v="WALLET"/>
    <s v="BAT"/>
    <n v="-15353.113459910004"/>
    <n v="-4166.8273905337774"/>
    <n v="0.27139950482448932"/>
    <n v="0"/>
    <x v="3"/>
    <m/>
    <n v="1"/>
    <x v="22"/>
    <m/>
    <m/>
    <m/>
    <n v="0"/>
    <x v="5"/>
    <s v="SHORT"/>
    <x v="7"/>
    <n v="-4166.8273905337774"/>
    <n v="0.27139950482448932"/>
    <n v="0"/>
    <n v="0"/>
    <s v="-"/>
    <s v="BAT"/>
  </r>
  <r>
    <s v="-"/>
    <s v="WALLET"/>
    <s v="BCH"/>
    <n v="3303.3039732200004"/>
    <n v="450213.15072575532"/>
    <n v="136.29177162490916"/>
    <n v="0"/>
    <x v="3"/>
    <m/>
    <n v="1"/>
    <x v="3"/>
    <m/>
    <m/>
    <m/>
    <n v="0"/>
    <x v="5"/>
    <s v="LONG"/>
    <x v="6"/>
    <n v="450213.15072575532"/>
    <n v="136.29177162490916"/>
    <n v="0"/>
    <n v="0"/>
    <s v="-"/>
    <s v="BCH"/>
  </r>
  <r>
    <s v="-"/>
    <s v="WALLET"/>
    <s v="BHD"/>
    <n v="2.5033500000000001E-3"/>
    <n v="2.1616038303055E-4"/>
    <n v="8.6348446294185782E-2"/>
    <n v="0"/>
    <x v="3"/>
    <m/>
    <n v="1"/>
    <x v="23"/>
    <m/>
    <m/>
    <m/>
    <n v="0"/>
    <x v="5"/>
    <s v="LONG"/>
    <x v="6"/>
    <n v="2.1616038303055E-4"/>
    <n v="8.6348446294185782E-2"/>
    <n v="0"/>
    <n v="0"/>
    <s v="-"/>
    <s v="BHD"/>
  </r>
  <r>
    <s v="-"/>
    <s v="WALLET"/>
    <s v="BLZ"/>
    <n v="115.29838952"/>
    <n v="8.98895935123487"/>
    <n v="7.7962575094560352E-2"/>
    <n v="0"/>
    <x v="3"/>
    <m/>
    <n v="1"/>
    <x v="24"/>
    <m/>
    <m/>
    <m/>
    <n v="0"/>
    <x v="5"/>
    <s v="LONG"/>
    <x v="6"/>
    <n v="8.98895935123487"/>
    <n v="7.7962575094560352E-2"/>
    <n v="0"/>
    <n v="0"/>
    <s v="-"/>
    <s v="BLZ"/>
  </r>
  <r>
    <s v="-"/>
    <s v="WALLET"/>
    <s v="BNB"/>
    <n v="2337.8934002300002"/>
    <n v="742217.08479921671"/>
    <n v="317.47259508333354"/>
    <n v="0"/>
    <x v="3"/>
    <m/>
    <n v="1"/>
    <x v="25"/>
    <m/>
    <m/>
    <m/>
    <n v="0"/>
    <x v="5"/>
    <s v="LONG"/>
    <x v="6"/>
    <n v="742217.08479921671"/>
    <n v="317.47259508333354"/>
    <n v="0"/>
    <n v="0"/>
    <s v="-"/>
    <s v="BNB"/>
  </r>
  <r>
    <s v="-"/>
    <s v="WALLET"/>
    <s v="BOBA"/>
    <n v="14.7502"/>
    <n v="3.3789448301495399"/>
    <n v="0.22907789929285977"/>
    <n v="0"/>
    <x v="3"/>
    <m/>
    <n v="1"/>
    <x v="26"/>
    <m/>
    <m/>
    <m/>
    <n v="0"/>
    <x v="5"/>
    <s v="LONG"/>
    <x v="6"/>
    <n v="3.3789448301495399"/>
    <n v="0.22907789929285977"/>
    <n v="0"/>
    <n v="0"/>
    <s v="-"/>
    <s v="BOBA"/>
  </r>
  <r>
    <s v="-"/>
    <s v="WALLET"/>
    <s v="BSV"/>
    <n v="0.58628509000000018"/>
    <n v="25.468018813610474"/>
    <n v="43.439649494771338"/>
    <n v="0"/>
    <x v="3"/>
    <m/>
    <n v="1"/>
    <x v="27"/>
    <m/>
    <m/>
    <m/>
    <n v="0"/>
    <x v="5"/>
    <s v="LONG"/>
    <x v="6"/>
    <n v="25.468018813610474"/>
    <n v="43.439649494771338"/>
    <n v="0"/>
    <n v="0"/>
    <s v="-"/>
    <s v="BSV"/>
  </r>
  <r>
    <s v="-"/>
    <s v="WALLET"/>
    <s v="BTC"/>
    <n v="2374.2938225399994"/>
    <n v="56327199.735630311"/>
    <n v="23723.769653484567"/>
    <n v="0"/>
    <x v="3"/>
    <m/>
    <n v="1"/>
    <x v="0"/>
    <m/>
    <m/>
    <m/>
    <n v="0"/>
    <x v="5"/>
    <s v="LONG"/>
    <x v="6"/>
    <n v="56327199.735630311"/>
    <n v="23723.769653484567"/>
    <n v="0"/>
    <n v="0"/>
    <s v="-"/>
    <s v="BTC"/>
  </r>
  <r>
    <s v="-"/>
    <s v="WALLET"/>
    <s v="BTM"/>
    <n v="0.33565571999999999"/>
    <n v="6.6257040254458204E-3"/>
    <n v="1.9739583241560194E-2"/>
    <n v="0"/>
    <x v="3"/>
    <m/>
    <n v="1"/>
    <x v="28"/>
    <m/>
    <m/>
    <m/>
    <n v="0"/>
    <x v="5"/>
    <s v="LONG"/>
    <x v="6"/>
    <n v="6.6257040254458204E-3"/>
    <n v="1.9739583241560194E-2"/>
    <n v="0"/>
    <n v="0"/>
    <s v="-"/>
    <s v="BTM"/>
  </r>
  <r>
    <s v="-"/>
    <s v="WALLET"/>
    <s v="BTT"/>
    <n v="1367501156.8785999"/>
    <n v="993.992697592544"/>
    <n v="7.2686790251891971E-7"/>
    <n v="0"/>
    <x v="3"/>
    <m/>
    <n v="1"/>
    <x v="29"/>
    <m/>
    <m/>
    <m/>
    <n v="0"/>
    <x v="5"/>
    <s v="LONG"/>
    <x v="6"/>
    <n v="993.992697592544"/>
    <n v="7.2686790251891971E-7"/>
    <n v="0"/>
    <n v="0"/>
    <s v="-"/>
    <s v="BTT"/>
  </r>
  <r>
    <s v="-"/>
    <s v="WALLET"/>
    <s v="BUSD"/>
    <n v="-8702654.1131484918"/>
    <n v="-8704445.3082863316"/>
    <n v="1.0002058217084755"/>
    <n v="0"/>
    <x v="3"/>
    <m/>
    <n v="1"/>
    <x v="30"/>
    <m/>
    <m/>
    <m/>
    <n v="0"/>
    <x v="5"/>
    <s v="SHORT"/>
    <x v="7"/>
    <n v="-8704445.3082863316"/>
    <n v="1.0002058217084755"/>
    <n v="0"/>
    <n v="0"/>
    <s v="-"/>
    <s v="BUSD"/>
  </r>
  <r>
    <s v="-"/>
    <s v="WALLET"/>
    <s v="CMT"/>
    <n v="1.7855998900000001"/>
    <n v="5.5069508628741801E-3"/>
    <n v="3.0840900549530051E-3"/>
    <n v="0"/>
    <x v="3"/>
    <m/>
    <n v="1"/>
    <x v="31"/>
    <m/>
    <m/>
    <m/>
    <n v="0"/>
    <x v="5"/>
    <s v="LONG"/>
    <x v="6"/>
    <n v="5.5069508628741801E-3"/>
    <n v="3.0840900549530051E-3"/>
    <n v="0"/>
    <n v="0"/>
    <s v="-"/>
    <s v="CMT"/>
  </r>
  <r>
    <s v="-"/>
    <s v="WALLET"/>
    <s v="COMP"/>
    <n v="-58.396459170000071"/>
    <n v="-3244.520500455299"/>
    <n v="55.560226537195632"/>
    <n v="0"/>
    <x v="3"/>
    <m/>
    <n v="1"/>
    <x v="12"/>
    <m/>
    <m/>
    <m/>
    <n v="0"/>
    <x v="5"/>
    <s v="SHORT"/>
    <x v="7"/>
    <n v="-3244.520500455299"/>
    <n v="55.560226537195632"/>
    <n v="0"/>
    <n v="0"/>
    <s v="-"/>
    <s v="COMP"/>
  </r>
  <r>
    <s v="-"/>
    <s v="WALLET"/>
    <s v="CRO"/>
    <n v="0.30791584"/>
    <n v="2.47962131715289E-2"/>
    <n v="8.0529189961545664E-2"/>
    <n v="0"/>
    <x v="3"/>
    <m/>
    <n v="1"/>
    <x v="32"/>
    <m/>
    <m/>
    <m/>
    <n v="0"/>
    <x v="5"/>
    <s v="LONG"/>
    <x v="6"/>
    <n v="2.47962131715289E-2"/>
    <n v="8.0529189961545664E-2"/>
    <n v="0"/>
    <n v="0"/>
    <s v="-"/>
    <s v="CRO"/>
  </r>
  <r>
    <s v="-"/>
    <s v="WALLET"/>
    <s v="CRV"/>
    <n v="8765.9897106899989"/>
    <n v="9740.9504174177455"/>
    <n v="1.1112208363122758"/>
    <n v="0"/>
    <x v="3"/>
    <m/>
    <n v="1"/>
    <x v="33"/>
    <m/>
    <m/>
    <m/>
    <n v="0"/>
    <x v="5"/>
    <s v="LONG"/>
    <x v="6"/>
    <n v="9740.9504174177455"/>
    <n v="1.1112208363122758"/>
    <n v="0"/>
    <n v="0"/>
    <s v="-"/>
    <s v="CRV"/>
  </r>
  <r>
    <s v="-"/>
    <s v="WALLET"/>
    <s v="CVX"/>
    <n v="354.34136721000004"/>
    <n v="2309.9977023327074"/>
    <n v="6.519130748185237"/>
    <n v="0"/>
    <x v="3"/>
    <m/>
    <n v="1"/>
    <x v="34"/>
    <m/>
    <m/>
    <m/>
    <n v="0"/>
    <x v="5"/>
    <s v="LONG"/>
    <x v="6"/>
    <n v="2309.9977023327074"/>
    <n v="6.519130748185237"/>
    <n v="0"/>
    <n v="0"/>
    <s v="-"/>
    <s v="CVX"/>
  </r>
  <r>
    <s v="-"/>
    <s v="WALLET"/>
    <s v="DAI"/>
    <n v="184890.86146729"/>
    <n v="184920.647186413"/>
    <n v="1.0001610989255316"/>
    <n v="0"/>
    <x v="3"/>
    <m/>
    <n v="1"/>
    <x v="35"/>
    <m/>
    <m/>
    <m/>
    <n v="0"/>
    <x v="5"/>
    <s v="LONG"/>
    <x v="6"/>
    <n v="184920.647186413"/>
    <n v="1.0001610989255316"/>
    <n v="0"/>
    <n v="0"/>
    <s v="-"/>
    <s v="DAI"/>
  </r>
  <r>
    <s v="-"/>
    <s v="WALLET"/>
    <s v="DASH"/>
    <n v="0.25481872999989719"/>
    <n v="16.045902660072898"/>
    <n v="62.969871406546027"/>
    <n v="0"/>
    <x v="3"/>
    <m/>
    <n v="1"/>
    <x v="36"/>
    <m/>
    <m/>
    <m/>
    <n v="0"/>
    <x v="5"/>
    <s v="LONG"/>
    <x v="6"/>
    <n v="16.045902660072898"/>
    <n v="62.969871406546027"/>
    <n v="0"/>
    <n v="0"/>
    <s v="-"/>
    <s v="DASH"/>
  </r>
  <r>
    <s v="-"/>
    <s v="WALLET"/>
    <s v="DOGE"/>
    <n v="-191414.36976629007"/>
    <n v="-18025.667867473894"/>
    <n v="9.4170922953603617E-2"/>
    <n v="0"/>
    <x v="3"/>
    <m/>
    <n v="1"/>
    <x v="37"/>
    <m/>
    <m/>
    <m/>
    <n v="0"/>
    <x v="5"/>
    <s v="SHORT"/>
    <x v="7"/>
    <n v="-18025.667867473894"/>
    <n v="9.4170922953603617E-2"/>
    <n v="0"/>
    <n v="0"/>
    <s v="-"/>
    <s v="DOGE"/>
  </r>
  <r>
    <s v="-"/>
    <s v="WALLET"/>
    <s v="DON"/>
    <n v="5.9800000000000001E-4"/>
    <n v="2.9304866496551299E-6"/>
    <n v="4.9004793472493813E-3"/>
    <n v="0"/>
    <x v="3"/>
    <m/>
    <n v="1"/>
    <x v="38"/>
    <m/>
    <m/>
    <m/>
    <n v="0"/>
    <x v="5"/>
    <s v="LONG"/>
    <x v="6"/>
    <n v="2.9304866496551299E-6"/>
    <n v="4.9004793472493813E-3"/>
    <n v="0"/>
    <n v="0"/>
    <s v="-"/>
    <s v="DON"/>
  </r>
  <r>
    <s v="-"/>
    <s v="WALLET"/>
    <s v="DOT"/>
    <n v="1012.4750468200054"/>
    <n v="6546.7603348323755"/>
    <n v="6.4660954908415018"/>
    <n v="0"/>
    <x v="3"/>
    <m/>
    <n v="1"/>
    <x v="39"/>
    <m/>
    <m/>
    <m/>
    <n v="0"/>
    <x v="5"/>
    <s v="LONG"/>
    <x v="6"/>
    <n v="6546.7603348323755"/>
    <n v="6.4660954908415018"/>
    <n v="0"/>
    <n v="0"/>
    <s v="-"/>
    <s v="DOT"/>
  </r>
  <r>
    <s v="-"/>
    <s v="WALLET"/>
    <s v="ENJ"/>
    <n v="2538.1755818298989"/>
    <n v="1198.144076237324"/>
    <n v="0.47204932740449795"/>
    <n v="0"/>
    <x v="3"/>
    <m/>
    <n v="1"/>
    <x v="40"/>
    <m/>
    <m/>
    <m/>
    <n v="0"/>
    <x v="5"/>
    <s v="LONG"/>
    <x v="6"/>
    <n v="1198.144076237324"/>
    <n v="0.47204932740449795"/>
    <n v="0"/>
    <n v="0"/>
    <s v="-"/>
    <s v="ENJ"/>
  </r>
  <r>
    <s v="-"/>
    <s v="WALLET"/>
    <s v="EOS"/>
    <n v="934337.32148967963"/>
    <n v="1006995.6164276337"/>
    <n v="1.0777645217276666"/>
    <n v="0"/>
    <x v="3"/>
    <m/>
    <n v="1"/>
    <x v="4"/>
    <m/>
    <m/>
    <m/>
    <n v="0"/>
    <x v="5"/>
    <s v="LONG"/>
    <x v="6"/>
    <n v="1006995.6164276337"/>
    <n v="1.0777645217276666"/>
    <n v="0"/>
    <n v="0"/>
    <s v="-"/>
    <s v="EOS"/>
  </r>
  <r>
    <s v="-"/>
    <s v="WALLET"/>
    <s v="ETC"/>
    <n v="80765.991792419998"/>
    <n v="1806534.4134643106"/>
    <n v="22.367513521128537"/>
    <n v="0"/>
    <x v="3"/>
    <m/>
    <n v="1"/>
    <x v="5"/>
    <m/>
    <m/>
    <m/>
    <n v="0"/>
    <x v="5"/>
    <s v="LONG"/>
    <x v="6"/>
    <n v="1806534.4134643106"/>
    <n v="22.367513521128537"/>
    <n v="0"/>
    <n v="0"/>
    <s v="-"/>
    <s v="ETC"/>
  </r>
  <r>
    <s v="-"/>
    <s v="WALLET"/>
    <s v="ETH"/>
    <n v="21027.419368800001"/>
    <n v="34522663.487401441"/>
    <n v="1641.7926937161567"/>
    <n v="0"/>
    <x v="3"/>
    <m/>
    <n v="1"/>
    <x v="1"/>
    <m/>
    <m/>
    <m/>
    <n v="0"/>
    <x v="5"/>
    <s v="LONG"/>
    <x v="6"/>
    <n v="34522663.487401441"/>
    <n v="1641.7926937161567"/>
    <n v="0"/>
    <n v="0"/>
    <s v="-"/>
    <s v="ETH"/>
  </r>
  <r>
    <s v="-"/>
    <s v="WALLET"/>
    <s v="ETHF"/>
    <n v="9823.8374246499989"/>
    <n v="3555.2222570010849"/>
    <n v="0.36189750535572912"/>
    <n v="0"/>
    <x v="3"/>
    <m/>
    <n v="1"/>
    <x v="41"/>
    <m/>
    <m/>
    <m/>
    <n v="0"/>
    <x v="5"/>
    <s v="LONG"/>
    <x v="6"/>
    <n v="3555.2222570010849"/>
    <n v="0.36189750535572912"/>
    <n v="0"/>
    <n v="0"/>
    <s v="-"/>
    <s v="ETHF"/>
  </r>
  <r>
    <s v="-"/>
    <s v="WALLET"/>
    <s v="ETHW"/>
    <n v="4732.5387514900003"/>
    <n v="18197.074282465535"/>
    <n v="3.8450977874690064"/>
    <n v="0"/>
    <x v="3"/>
    <m/>
    <n v="1"/>
    <x v="42"/>
    <m/>
    <m/>
    <m/>
    <n v="0"/>
    <x v="5"/>
    <s v="LONG"/>
    <x v="6"/>
    <n v="18197.074282465535"/>
    <n v="3.8450977874690064"/>
    <n v="0"/>
    <n v="0"/>
    <s v="-"/>
    <s v="ETHW"/>
  </r>
  <r>
    <s v="-"/>
    <s v="WALLET"/>
    <s v="EUR"/>
    <n v="787518.94523462001"/>
    <n v="865487.25840757298"/>
    <n v="1.0990049999999993"/>
    <n v="0"/>
    <x v="4"/>
    <m/>
    <n v="1"/>
    <x v="43"/>
    <m/>
    <m/>
    <m/>
    <n v="0"/>
    <x v="6"/>
    <s v="LONG"/>
    <x v="8"/>
    <n v="865487.25840757298"/>
    <n v="1.0990049999999993"/>
    <n v="0"/>
    <n v="0"/>
    <s v="-"/>
    <s v="EUR"/>
  </r>
  <r>
    <s v="-"/>
    <s v="WALLET"/>
    <s v="EUROC"/>
    <n v="-14645679.229125161"/>
    <n v="-16112947.216651151"/>
    <n v="1.1001843591253935"/>
    <n v="0"/>
    <x v="3"/>
    <m/>
    <n v="1"/>
    <x v="44"/>
    <m/>
    <m/>
    <m/>
    <n v="0"/>
    <x v="5"/>
    <s v="SHORT"/>
    <x v="7"/>
    <n v="-16112947.216651151"/>
    <n v="1.1001843591253935"/>
    <n v="0"/>
    <n v="0"/>
    <s v="-"/>
    <s v="EUROC"/>
  </r>
  <r>
    <s v="-"/>
    <s v="WALLET"/>
    <s v="FIL"/>
    <n v="1.1854824199999998"/>
    <n v="6.7424905940543116"/>
    <n v="5.6875500473927847"/>
    <n v="0"/>
    <x v="3"/>
    <m/>
    <n v="1"/>
    <x v="45"/>
    <m/>
    <m/>
    <m/>
    <n v="0"/>
    <x v="5"/>
    <s v="LONG"/>
    <x v="6"/>
    <n v="6.7424905940543116"/>
    <n v="5.6875500473927847"/>
    <n v="0"/>
    <n v="0"/>
    <s v="-"/>
    <s v="FIL"/>
  </r>
  <r>
    <s v="-"/>
    <s v="WALLET"/>
    <s v="FLR"/>
    <n v="1236499.76910984"/>
    <n v="53722.448257409225"/>
    <n v="4.3447196351750379E-2"/>
    <n v="0"/>
    <x v="3"/>
    <m/>
    <n v="1"/>
    <x v="46"/>
    <m/>
    <m/>
    <m/>
    <n v="0"/>
    <x v="5"/>
    <s v="LONG"/>
    <x v="6"/>
    <n v="53722.448257409225"/>
    <n v="4.3447196351750379E-2"/>
    <n v="0"/>
    <n v="0"/>
    <s v="-"/>
    <s v="FLR"/>
  </r>
  <r>
    <s v="-"/>
    <s v="WALLET"/>
    <s v="FTM"/>
    <n v="-17086.574442769983"/>
    <n v="-9847.4702702103241"/>
    <n v="0.57632794116770347"/>
    <n v="0"/>
    <x v="3"/>
    <m/>
    <n v="1"/>
    <x v="47"/>
    <m/>
    <m/>
    <m/>
    <n v="0"/>
    <x v="5"/>
    <s v="SHORT"/>
    <x v="7"/>
    <n v="-9847.4702702103241"/>
    <n v="0.57632794116770347"/>
    <n v="0"/>
    <n v="0"/>
    <s v="-"/>
    <s v="FTM"/>
  </r>
  <r>
    <s v="-"/>
    <s v="WALLET"/>
    <s v="FTT"/>
    <n v="3.2244594900000001"/>
    <n v="6.22616355372464"/>
    <n v="1.9309169716765895"/>
    <n v="0"/>
    <x v="3"/>
    <m/>
    <n v="1"/>
    <x v="48"/>
    <m/>
    <m/>
    <m/>
    <n v="0"/>
    <x v="5"/>
    <s v="LONG"/>
    <x v="6"/>
    <n v="6.22616355372464"/>
    <n v="1.9309169716765895"/>
    <n v="0"/>
    <n v="0"/>
    <s v="-"/>
    <s v="FTT"/>
  </r>
  <r>
    <s v="-"/>
    <s v="WALLET"/>
    <s v="FXS"/>
    <n v="303.52303661000002"/>
    <n v="3266.8114311875102"/>
    <n v="10.762976898472029"/>
    <n v="0"/>
    <x v="3"/>
    <m/>
    <n v="1"/>
    <x v="49"/>
    <m/>
    <m/>
    <m/>
    <n v="0"/>
    <x v="5"/>
    <s v="LONG"/>
    <x v="6"/>
    <n v="3266.8114311875102"/>
    <n v="10.762976898472029"/>
    <n v="0"/>
    <n v="0"/>
    <s v="-"/>
    <s v="FXS"/>
  </r>
  <r>
    <s v="-"/>
    <s v="WALLET"/>
    <s v="GAS"/>
    <n v="54.776400000000002"/>
    <n v="137.26951800672299"/>
    <n v="2.5059974369751021"/>
    <n v="0"/>
    <x v="3"/>
    <m/>
    <n v="1"/>
    <x v="50"/>
    <m/>
    <m/>
    <m/>
    <n v="0"/>
    <x v="5"/>
    <s v="LONG"/>
    <x v="6"/>
    <n v="137.26951800672299"/>
    <n v="2.5059974369751021"/>
    <n v="0"/>
    <n v="0"/>
    <s v="-"/>
    <s v="GAS"/>
  </r>
  <r>
    <s v="-"/>
    <s v="WALLET"/>
    <s v="GBP"/>
    <n v="0.01"/>
    <n v="1.2372650000000001E-2"/>
    <n v="1.2372650000000001"/>
    <n v="0"/>
    <x v="3"/>
    <m/>
    <n v="1"/>
    <x v="51"/>
    <m/>
    <m/>
    <m/>
    <n v="0"/>
    <x v="5"/>
    <s v="LONG"/>
    <x v="6"/>
    <n v="1.2372650000000001E-2"/>
    <n v="1.2372650000000001"/>
    <n v="0"/>
    <n v="0"/>
    <s v="-"/>
    <s v="GBP"/>
  </r>
  <r>
    <s v="-"/>
    <s v="WALLET"/>
    <s v="GRT"/>
    <n v="5094.1709014700027"/>
    <n v="474.41136561539679"/>
    <n v="9.3128278338384357E-2"/>
    <n v="0"/>
    <x v="3"/>
    <m/>
    <n v="1"/>
    <x v="52"/>
    <m/>
    <m/>
    <m/>
    <n v="0"/>
    <x v="5"/>
    <s v="LONG"/>
    <x v="6"/>
    <n v="474.41136561539679"/>
    <n v="9.3128278338384357E-2"/>
    <n v="0"/>
    <n v="0"/>
    <s v="-"/>
    <s v="GRT"/>
  </r>
  <r>
    <s v="-"/>
    <s v="WALLET"/>
    <s v="HBAR"/>
    <n v="-60169.620222579921"/>
    <n v="-4193.9597743901832"/>
    <n v="6.9702280966305832E-2"/>
    <n v="0"/>
    <x v="3"/>
    <m/>
    <n v="1"/>
    <x v="53"/>
    <m/>
    <m/>
    <m/>
    <n v="0"/>
    <x v="5"/>
    <s v="SHORT"/>
    <x v="7"/>
    <n v="-4193.9597743901832"/>
    <n v="6.9702280966305832E-2"/>
    <n v="0"/>
    <n v="0"/>
    <s v="-"/>
    <s v="HBAR"/>
  </r>
  <r>
    <s v="-"/>
    <s v="WALLET"/>
    <s v="HPT"/>
    <n v="5337.6979873099999"/>
    <n v="0.423886794756764"/>
    <n v="7.9413783950408001E-5"/>
    <n v="0"/>
    <x v="3"/>
    <m/>
    <n v="1"/>
    <x v="54"/>
    <m/>
    <m/>
    <m/>
    <n v="0"/>
    <x v="5"/>
    <s v="LONG"/>
    <x v="6"/>
    <n v="0.423886794756764"/>
    <n v="7.9413783950408001E-5"/>
    <n v="0"/>
    <n v="0"/>
    <s v="-"/>
    <s v="HPT"/>
  </r>
  <r>
    <s v="-"/>
    <s v="WALLET"/>
    <s v="HT"/>
    <n v="1124.88677766"/>
    <n v="5836.9322024600897"/>
    <n v="5.1889064022977767"/>
    <n v="0"/>
    <x v="3"/>
    <m/>
    <n v="1"/>
    <x v="55"/>
    <m/>
    <m/>
    <m/>
    <n v="0"/>
    <x v="5"/>
    <s v="LONG"/>
    <x v="6"/>
    <n v="5836.9322024600897"/>
    <n v="5.1889064022977767"/>
    <n v="0"/>
    <n v="0"/>
    <s v="-"/>
    <s v="HT"/>
  </r>
  <r>
    <s v="-"/>
    <s v="WALLET"/>
    <s v="IOST"/>
    <n v="14.785856219999999"/>
    <n v="0.14515358711131399"/>
    <n v="9.8170565810705539E-3"/>
    <n v="0"/>
    <x v="3"/>
    <m/>
    <n v="1"/>
    <x v="56"/>
    <m/>
    <m/>
    <m/>
    <n v="0"/>
    <x v="5"/>
    <s v="LONG"/>
    <x v="6"/>
    <n v="0.14515358711131399"/>
    <n v="9.8170565810705539E-3"/>
    <n v="0"/>
    <n v="0"/>
    <s v="-"/>
    <s v="IOST"/>
  </r>
  <r>
    <s v="-"/>
    <s v="WALLET"/>
    <s v="IRIS"/>
    <n v="0.81765067999999996"/>
    <n v="1.50970447399295E-2"/>
    <n v="1.8463929779804624E-2"/>
    <n v="0"/>
    <x v="3"/>
    <m/>
    <n v="1"/>
    <x v="57"/>
    <m/>
    <m/>
    <m/>
    <n v="0"/>
    <x v="5"/>
    <s v="LONG"/>
    <x v="6"/>
    <n v="1.50970447399295E-2"/>
    <n v="1.8463929779804624E-2"/>
    <n v="0"/>
    <n v="0"/>
    <s v="-"/>
    <s v="IRIS"/>
  </r>
  <r>
    <s v="-"/>
    <s v="WALLET"/>
    <s v="JST"/>
    <n v="9.1121815000000002"/>
    <n v="0.24820953919834901"/>
    <n v="2.723931027914106E-2"/>
    <n v="0"/>
    <x v="3"/>
    <m/>
    <n v="1"/>
    <x v="58"/>
    <m/>
    <m/>
    <m/>
    <n v="0"/>
    <x v="5"/>
    <s v="LONG"/>
    <x v="6"/>
    <n v="0.24820953919834901"/>
    <n v="2.723931027914106E-2"/>
    <n v="0"/>
    <n v="0"/>
    <s v="-"/>
    <s v="JST"/>
  </r>
  <r>
    <s v="-"/>
    <s v="WALLET"/>
    <s v="KSM"/>
    <n v="9.3766399999999986E-3"/>
    <n v="0.34249528385206501"/>
    <n v="36.526440585547178"/>
    <n v="0"/>
    <x v="3"/>
    <m/>
    <n v="1"/>
    <x v="59"/>
    <m/>
    <m/>
    <m/>
    <n v="0"/>
    <x v="5"/>
    <s v="LONG"/>
    <x v="6"/>
    <n v="0.34249528385206501"/>
    <n v="36.526440585547178"/>
    <n v="0"/>
    <n v="0"/>
    <s v="-"/>
    <s v="KSM"/>
  </r>
  <r>
    <s v="-"/>
    <s v="WALLET"/>
    <s v="LAMB"/>
    <n v="0.24234807999999999"/>
    <n v="4.0232628446472602E-4"/>
    <n v="1.6601174825264802E-3"/>
    <n v="0"/>
    <x v="3"/>
    <m/>
    <n v="1"/>
    <x v="60"/>
    <m/>
    <m/>
    <m/>
    <n v="0"/>
    <x v="5"/>
    <s v="LONG"/>
    <x v="6"/>
    <n v="4.0232628446472602E-4"/>
    <n v="1.6601174825264802E-3"/>
    <n v="0"/>
    <n v="0"/>
    <s v="-"/>
    <s v="LAMB"/>
  </r>
  <r>
    <s v="-"/>
    <s v="WALLET"/>
    <s v="LINK"/>
    <n v="118887.28482158999"/>
    <n v="857964.88488849008"/>
    <n v="7.2166244369699264"/>
    <n v="0"/>
    <x v="3"/>
    <m/>
    <n v="1"/>
    <x v="13"/>
    <m/>
    <m/>
    <m/>
    <n v="0"/>
    <x v="5"/>
    <s v="LONG"/>
    <x v="6"/>
    <n v="857964.88488849008"/>
    <n v="7.2166244369699264"/>
    <n v="0"/>
    <n v="0"/>
    <s v="-"/>
    <s v="LINK"/>
  </r>
  <r>
    <s v="-"/>
    <s v="WALLET"/>
    <s v="LOL"/>
    <n v="4.3289484800000002"/>
    <n v="1.4364449732165299E-6"/>
    <n v="3.3182306970225938E-7"/>
    <n v="0"/>
    <x v="3"/>
    <m/>
    <n v="1"/>
    <x v="61"/>
    <m/>
    <m/>
    <m/>
    <n v="0"/>
    <x v="5"/>
    <s v="LONG"/>
    <x v="6"/>
    <n v="1.4364449732165299E-6"/>
    <n v="3.3182306970225938E-7"/>
    <n v="0"/>
    <n v="0"/>
    <s v="-"/>
    <s v="LOL"/>
  </r>
  <r>
    <s v="-"/>
    <s v="WALLET"/>
    <s v="LTC"/>
    <n v="3186.7530494499993"/>
    <n v="320089.04151110747"/>
    <n v="100.4436291561254"/>
    <n v="0"/>
    <x v="3"/>
    <m/>
    <n v="1"/>
    <x v="6"/>
    <m/>
    <m/>
    <m/>
    <n v="0"/>
    <x v="5"/>
    <s v="LONG"/>
    <x v="6"/>
    <n v="320089.04151110747"/>
    <n v="100.4436291561254"/>
    <n v="0"/>
    <n v="0"/>
    <s v="-"/>
    <s v="LTC"/>
  </r>
  <r>
    <s v="-"/>
    <s v="WALLET"/>
    <s v="LXT"/>
    <n v="0.66495972999999997"/>
    <n v="1.8155176503011899E-4"/>
    <n v="2.7302670648960802E-4"/>
    <n v="0"/>
    <x v="3"/>
    <m/>
    <n v="1"/>
    <x v="62"/>
    <m/>
    <m/>
    <m/>
    <n v="0"/>
    <x v="5"/>
    <s v="LONG"/>
    <x v="6"/>
    <n v="1.8155176503011899E-4"/>
    <n v="2.7302670648960802E-4"/>
    <n v="0"/>
    <n v="0"/>
    <s v="-"/>
    <s v="LXT"/>
  </r>
  <r>
    <s v="-"/>
    <s v="WALLET"/>
    <s v="MANA"/>
    <n v="-24072.945731029991"/>
    <n v="-19302.819486002372"/>
    <n v="0.80184700707903256"/>
    <n v="0"/>
    <x v="3"/>
    <m/>
    <n v="1"/>
    <x v="63"/>
    <m/>
    <m/>
    <m/>
    <n v="0"/>
    <x v="5"/>
    <s v="SHORT"/>
    <x v="7"/>
    <n v="-19302.819486002372"/>
    <n v="0.80184700707903256"/>
    <n v="0"/>
    <n v="0"/>
    <s v="-"/>
    <s v="MANA"/>
  </r>
  <r>
    <s v="-"/>
    <s v="WALLET"/>
    <s v="MATIC"/>
    <n v="6655.2767860399908"/>
    <n v="7952.8387324009527"/>
    <n v="1.1949673902492994"/>
    <n v="0"/>
    <x v="3"/>
    <m/>
    <n v="1"/>
    <x v="64"/>
    <m/>
    <m/>
    <m/>
    <n v="0"/>
    <x v="5"/>
    <s v="LONG"/>
    <x v="6"/>
    <n v="7952.8387324009527"/>
    <n v="1.1949673902492994"/>
    <n v="0"/>
    <n v="0"/>
    <s v="-"/>
    <s v="MATIC"/>
  </r>
  <r>
    <s v="-"/>
    <s v="WALLET"/>
    <s v="MIM"/>
    <n v="486524.05826513999"/>
    <n v="486519.28284357098"/>
    <n v="0.99999018461371458"/>
    <n v="0"/>
    <x v="3"/>
    <m/>
    <n v="1"/>
    <x v="65"/>
    <m/>
    <m/>
    <m/>
    <n v="0"/>
    <x v="5"/>
    <s v="LONG"/>
    <x v="6"/>
    <n v="486519.28284357098"/>
    <n v="0.99999018461371458"/>
    <n v="0"/>
    <n v="0"/>
    <s v="-"/>
    <s v="MIM"/>
  </r>
  <r>
    <s v="-"/>
    <s v="WALLET"/>
    <s v="MKR"/>
    <n v="-3.3538875000000008"/>
    <n v="-2242.8997351627186"/>
    <n v="668.7462638990479"/>
    <n v="0"/>
    <x v="3"/>
    <m/>
    <n v="1"/>
    <x v="7"/>
    <m/>
    <m/>
    <m/>
    <n v="0"/>
    <x v="5"/>
    <s v="SHORT"/>
    <x v="7"/>
    <n v="-2242.8997351627186"/>
    <n v="668.7462638990479"/>
    <n v="0"/>
    <n v="0"/>
    <s v="-"/>
    <s v="MKR"/>
  </r>
  <r>
    <s v="-"/>
    <s v="WALLET"/>
    <s v="NEO"/>
    <n v="0.89105878000000005"/>
    <n v="7.51358956508055"/>
    <n v="8.4322041752178798"/>
    <n v="0"/>
    <x v="3"/>
    <m/>
    <n v="1"/>
    <x v="66"/>
    <m/>
    <m/>
    <m/>
    <n v="0"/>
    <x v="5"/>
    <s v="LONG"/>
    <x v="6"/>
    <n v="7.51358956508055"/>
    <n v="8.4322041752178798"/>
    <n v="0"/>
    <n v="0"/>
    <s v="-"/>
    <s v="NEO"/>
  </r>
  <r>
    <s v="-"/>
    <s v="WALLET"/>
    <s v="NEW"/>
    <n v="40.704174029999997"/>
    <n v="8.0448273954485203E-3"/>
    <n v="1.9764133745888766E-4"/>
    <n v="0"/>
    <x v="3"/>
    <m/>
    <n v="1"/>
    <x v="67"/>
    <m/>
    <m/>
    <m/>
    <n v="0"/>
    <x v="5"/>
    <s v="LONG"/>
    <x v="6"/>
    <n v="8.0448273954485203E-3"/>
    <n v="1.9764133745888766E-4"/>
    <n v="0"/>
    <n v="0"/>
    <s v="-"/>
    <s v="NEW"/>
  </r>
  <r>
    <s v="-"/>
    <s v="WALLET"/>
    <s v="NFT"/>
    <n v="3049025070.2014399"/>
    <n v="1432.99223971929"/>
    <n v="4.6998375110920831E-7"/>
    <n v="0"/>
    <x v="3"/>
    <m/>
    <n v="1"/>
    <x v="68"/>
    <m/>
    <m/>
    <m/>
    <n v="0"/>
    <x v="5"/>
    <s v="LONG"/>
    <x v="6"/>
    <n v="1432.99223971929"/>
    <n v="4.6998375110920831E-7"/>
    <n v="0"/>
    <n v="0"/>
    <s v="-"/>
    <s v="NFT"/>
  </r>
  <r>
    <s v="-"/>
    <s v="WALLET"/>
    <s v="NULS"/>
    <n v="4.3068300000000002E-3"/>
    <n v="1.07717067988575E-3"/>
    <n v="0.25010754543033969"/>
    <n v="0"/>
    <x v="3"/>
    <m/>
    <n v="1"/>
    <x v="69"/>
    <m/>
    <m/>
    <m/>
    <n v="0"/>
    <x v="5"/>
    <s v="LONG"/>
    <x v="6"/>
    <n v="1.07717067988575E-3"/>
    <n v="0.25010754543033969"/>
    <n v="0"/>
    <n v="0"/>
    <s v="-"/>
    <s v="NULS"/>
  </r>
  <r>
    <s v="-"/>
    <s v="WALLET"/>
    <s v="OMG"/>
    <n v="25213.870819299998"/>
    <n v="36708.42864383095"/>
    <n v="1.4558823160041108"/>
    <n v="0"/>
    <x v="3"/>
    <m/>
    <n v="1"/>
    <x v="8"/>
    <m/>
    <m/>
    <m/>
    <n v="0"/>
    <x v="5"/>
    <s v="LONG"/>
    <x v="6"/>
    <n v="36708.42864383095"/>
    <n v="1.4558823160041108"/>
    <n v="0"/>
    <n v="0"/>
    <s v="-"/>
    <s v="OMG"/>
  </r>
  <r>
    <s v="-"/>
    <s v="WALLET"/>
    <s v="ONG"/>
    <n v="0.34782034000000001"/>
    <n v="0.10359366741979401"/>
    <n v="0.29783671483902868"/>
    <n v="0"/>
    <x v="3"/>
    <m/>
    <n v="1"/>
    <x v="70"/>
    <m/>
    <m/>
    <m/>
    <n v="0"/>
    <x v="5"/>
    <s v="LONG"/>
    <x v="6"/>
    <n v="0.10359366741979401"/>
    <n v="0.29783671483902868"/>
    <n v="0"/>
    <n v="0"/>
    <s v="-"/>
    <s v="ONG"/>
  </r>
  <r>
    <s v="-"/>
    <s v="WALLET"/>
    <s v="OXT"/>
    <n v="10878.254600130138"/>
    <n v="1077.3398029109303"/>
    <n v="9.9036090118541809E-2"/>
    <n v="0"/>
    <x v="3"/>
    <m/>
    <n v="1"/>
    <x v="71"/>
    <m/>
    <m/>
    <m/>
    <n v="0"/>
    <x v="5"/>
    <s v="LONG"/>
    <x v="6"/>
    <n v="1077.3398029109303"/>
    <n v="9.9036090118541809E-2"/>
    <n v="0"/>
    <n v="0"/>
    <s v="-"/>
    <s v="OXT"/>
  </r>
  <r>
    <s v="-"/>
    <s v="WALLET"/>
    <s v="QTUM"/>
    <n v="3.0962099999999998E-3"/>
    <n v="8.5184598002497596E-3"/>
    <n v="2.7512538878983532"/>
    <n v="0"/>
    <x v="3"/>
    <m/>
    <n v="1"/>
    <x v="72"/>
    <m/>
    <m/>
    <m/>
    <n v="0"/>
    <x v="5"/>
    <s v="LONG"/>
    <x v="6"/>
    <n v="8.5184598002497596E-3"/>
    <n v="2.7512538878983532"/>
    <n v="0"/>
    <n v="0"/>
    <s v="-"/>
    <s v="QTUM"/>
  </r>
  <r>
    <s v="-"/>
    <s v="WALLET"/>
    <s v="REI"/>
    <n v="2.6598900000000002E-2"/>
    <n v="7.8160839728942698E-4"/>
    <n v="2.9384989502927825E-2"/>
    <n v="0"/>
    <x v="3"/>
    <m/>
    <n v="1"/>
    <x v="73"/>
    <m/>
    <m/>
    <m/>
    <n v="0"/>
    <x v="5"/>
    <s v="LONG"/>
    <x v="6"/>
    <n v="7.8160839728942698E-4"/>
    <n v="2.9384989502927825E-2"/>
    <n v="0"/>
    <n v="0"/>
    <s v="-"/>
    <s v="REI"/>
  </r>
  <r>
    <s v="-"/>
    <s v="WALLET"/>
    <s v="ROSE"/>
    <n v="9.5929999999999998E-5"/>
    <n v="5.4064894645220397E-6"/>
    <n v="5.6358693469426034E-2"/>
    <n v="0"/>
    <x v="3"/>
    <m/>
    <n v="1"/>
    <x v="74"/>
    <m/>
    <m/>
    <m/>
    <n v="0"/>
    <x v="5"/>
    <s v="LONG"/>
    <x v="6"/>
    <n v="5.4064894645220397E-6"/>
    <n v="5.6358693469426034E-2"/>
    <n v="0"/>
    <n v="0"/>
    <s v="-"/>
    <s v="ROSE"/>
  </r>
  <r>
    <s v="-"/>
    <s v="WALLET"/>
    <s v="SGB"/>
    <n v="1236499.8774543798"/>
    <n v="14036.720457530137"/>
    <n v="1.1351978850517934E-2"/>
    <n v="0"/>
    <x v="3"/>
    <m/>
    <n v="1"/>
    <x v="75"/>
    <m/>
    <m/>
    <m/>
    <n v="0"/>
    <x v="5"/>
    <s v="LONG"/>
    <x v="6"/>
    <n v="14036.720457530137"/>
    <n v="1.1351978850517934E-2"/>
    <n v="0"/>
    <n v="0"/>
    <s v="-"/>
    <s v="SGB"/>
  </r>
  <r>
    <s v="-"/>
    <s v="WALLET"/>
    <s v="SHFT"/>
    <n v="3552880.5354093201"/>
    <n v="29643.2086511089"/>
    <n v="8.3434296075181047E-3"/>
    <n v="0"/>
    <x v="3"/>
    <m/>
    <n v="1"/>
    <x v="76"/>
    <m/>
    <m/>
    <m/>
    <n v="0"/>
    <x v="5"/>
    <s v="LONG"/>
    <x v="6"/>
    <n v="29643.2086511089"/>
    <n v="8.3434296075181047E-3"/>
    <n v="0"/>
    <n v="0"/>
    <s v="-"/>
    <s v="SHFT"/>
  </r>
  <r>
    <s v="-"/>
    <s v="WALLET"/>
    <s v="SHIB"/>
    <n v="-497953446.50949287"/>
    <n v="-5967.7712585407135"/>
    <n v="1.1984596753718713E-5"/>
    <n v="0"/>
    <x v="3"/>
    <m/>
    <n v="1"/>
    <x v="77"/>
    <m/>
    <m/>
    <m/>
    <n v="0"/>
    <x v="5"/>
    <s v="SHORT"/>
    <x v="7"/>
    <n v="-5967.7712585407135"/>
    <n v="1.1984596753718713E-5"/>
    <n v="0"/>
    <n v="0"/>
    <s v="-"/>
    <s v="SHIB"/>
  </r>
  <r>
    <s v="-"/>
    <s v="WALLET"/>
    <s v="SOL"/>
    <n v="-1004.1673953099997"/>
    <n v="-25097.515733480112"/>
    <n v="24.99335852836785"/>
    <n v="0"/>
    <x v="3"/>
    <m/>
    <n v="1"/>
    <x v="78"/>
    <m/>
    <m/>
    <m/>
    <n v="0"/>
    <x v="5"/>
    <s v="SHORT"/>
    <x v="7"/>
    <n v="-25097.515733480112"/>
    <n v="24.99335852836785"/>
    <n v="0"/>
    <n v="0"/>
    <s v="-"/>
    <s v="SOL"/>
  </r>
  <r>
    <s v="-"/>
    <s v="WALLET"/>
    <s v="SOLO"/>
    <n v="38753.774400000002"/>
    <n v="6117.3913156387098"/>
    <n v="0.15785278751167808"/>
    <n v="0"/>
    <x v="3"/>
    <m/>
    <n v="1"/>
    <x v="79"/>
    <m/>
    <m/>
    <m/>
    <n v="0"/>
    <x v="5"/>
    <s v="LONG"/>
    <x v="6"/>
    <n v="6117.3913156387098"/>
    <n v="0.15785278751167808"/>
    <n v="0"/>
    <n v="0"/>
    <s v="-"/>
    <s v="SOLO"/>
  </r>
  <r>
    <s v="-"/>
    <s v="WALLET"/>
    <s v="SOV"/>
    <n v="1063.0153758599999"/>
    <n v="265.46352410260198"/>
    <n v="0.24972689025108114"/>
    <n v="0"/>
    <x v="3"/>
    <m/>
    <n v="1"/>
    <x v="80"/>
    <m/>
    <m/>
    <m/>
    <n v="0"/>
    <x v="5"/>
    <s v="LONG"/>
    <x v="6"/>
    <n v="265.46352410260198"/>
    <n v="0.24972689025108114"/>
    <n v="0"/>
    <n v="0"/>
    <s v="-"/>
    <s v="SOV"/>
  </r>
  <r>
    <s v="-"/>
    <s v="WALLET"/>
    <s v="STETH"/>
    <n v="1362.3328897599999"/>
    <n v="2188310.3524293802"/>
    <n v="1606.2963530263821"/>
    <n v="0"/>
    <x v="3"/>
    <m/>
    <n v="1"/>
    <x v="81"/>
    <m/>
    <m/>
    <m/>
    <n v="0"/>
    <x v="5"/>
    <s v="LONG"/>
    <x v="6"/>
    <n v="2188310.3524293802"/>
    <n v="1606.2963530263821"/>
    <n v="0"/>
    <n v="0"/>
    <s v="-"/>
    <s v="STETH"/>
  </r>
  <r>
    <s v="-"/>
    <s v="WALLET"/>
    <s v="STORJ"/>
    <n v="29.76350429"/>
    <n v="11.611947660032"/>
    <n v="0.39014047361128118"/>
    <n v="0"/>
    <x v="3"/>
    <m/>
    <n v="1"/>
    <x v="82"/>
    <m/>
    <m/>
    <m/>
    <n v="0"/>
    <x v="5"/>
    <s v="LONG"/>
    <x v="6"/>
    <n v="11.611947660032"/>
    <n v="0.39014047361128118"/>
    <n v="0"/>
    <n v="0"/>
    <s v="-"/>
    <s v="STORJ"/>
  </r>
  <r>
    <s v="-"/>
    <s v="WALLET"/>
    <s v="SUSHI"/>
    <n v="-412.83895338999878"/>
    <n v="-538.46860470296201"/>
    <n v="1.304306680077943"/>
    <n v="0"/>
    <x v="3"/>
    <m/>
    <n v="1"/>
    <x v="83"/>
    <m/>
    <m/>
    <m/>
    <n v="0"/>
    <x v="5"/>
    <s v="SHORT"/>
    <x v="7"/>
    <n v="-538.46860470296201"/>
    <n v="1.304306680077943"/>
    <n v="0"/>
    <n v="0"/>
    <s v="-"/>
    <s v="SUSHI"/>
  </r>
  <r>
    <s v="-"/>
    <s v="WALLET"/>
    <s v="TRX"/>
    <n v="94.124419629999991"/>
    <n v="5.9480254966473112"/>
    <n v="6.3193223607952154E-2"/>
    <n v="0"/>
    <x v="3"/>
    <m/>
    <n v="1"/>
    <x v="84"/>
    <m/>
    <m/>
    <m/>
    <n v="0"/>
    <x v="5"/>
    <s v="LONG"/>
    <x v="6"/>
    <n v="5.9480254966473112"/>
    <n v="6.3193223607952154E-2"/>
    <n v="0"/>
    <n v="0"/>
    <s v="-"/>
    <s v="TRX"/>
  </r>
  <r>
    <s v="-"/>
    <s v="WALLET"/>
    <s v="TRY"/>
    <n v="0.10983253"/>
    <n v="3.4025954485702097E-4"/>
    <n v="3.0979851311539576E-3"/>
    <n v="0"/>
    <x v="3"/>
    <m/>
    <n v="1"/>
    <x v="85"/>
    <m/>
    <m/>
    <m/>
    <n v="0"/>
    <x v="5"/>
    <s v="LONG"/>
    <x v="6"/>
    <n v="3.4025954485702097E-4"/>
    <n v="3.0979851311539576E-3"/>
    <n v="0"/>
    <n v="0"/>
    <s v="-"/>
    <s v="TRY"/>
  </r>
  <r>
    <s v="-"/>
    <s v="WALLET"/>
    <s v="TT"/>
    <n v="6.3152970000000003E-2"/>
    <n v="2.6417919465520202E-4"/>
    <n v="4.1831634308758881E-3"/>
    <n v="0"/>
    <x v="3"/>
    <m/>
    <n v="1"/>
    <x v="86"/>
    <m/>
    <m/>
    <m/>
    <n v="0"/>
    <x v="5"/>
    <s v="LONG"/>
    <x v="6"/>
    <n v="2.6417919465520202E-4"/>
    <n v="4.1831634308758881E-3"/>
    <n v="0"/>
    <n v="0"/>
    <s v="-"/>
    <s v="TT"/>
  </r>
  <r>
    <s v="-"/>
    <s v="WALLET"/>
    <s v="TUSD"/>
    <n v="20"/>
    <n v="20.0142991117931"/>
    <n v="1.0007149555896551"/>
    <n v="0"/>
    <x v="3"/>
    <m/>
    <n v="1"/>
    <x v="87"/>
    <m/>
    <m/>
    <m/>
    <n v="0"/>
    <x v="5"/>
    <s v="LONG"/>
    <x v="6"/>
    <n v="20.0142991117931"/>
    <n v="1.0007149555896551"/>
    <n v="0"/>
    <n v="0"/>
    <s v="-"/>
    <s v="TUSD"/>
  </r>
  <r>
    <s v="-"/>
    <s v="WALLET"/>
    <s v="UNI"/>
    <n v="1179.4695041099994"/>
    <n v="8035.431864205937"/>
    <n v="6.8127508479070755"/>
    <n v="0"/>
    <x v="3"/>
    <m/>
    <n v="1"/>
    <x v="88"/>
    <m/>
    <m/>
    <m/>
    <n v="0"/>
    <x v="5"/>
    <s v="LONG"/>
    <x v="6"/>
    <n v="8035.431864205937"/>
    <n v="6.8127508479070755"/>
    <n v="0"/>
    <n v="0"/>
    <s v="-"/>
    <s v="UNI"/>
  </r>
  <r>
    <s v="-"/>
    <s v="WALLET"/>
    <s v="USD"/>
    <n v="20912937.594472501"/>
    <n v="20912937.594472501"/>
    <n v="1"/>
    <n v="0"/>
    <x v="4"/>
    <m/>
    <n v="1"/>
    <x v="89"/>
    <m/>
    <m/>
    <m/>
    <n v="0"/>
    <x v="6"/>
    <s v="LONG"/>
    <x v="8"/>
    <n v="20912937.594472501"/>
    <n v="1"/>
    <n v="0"/>
    <n v="0"/>
    <s v="-"/>
    <s v="USD"/>
  </r>
  <r>
    <s v="-"/>
    <s v="WALLET"/>
    <s v="USDC"/>
    <n v="-76495480.483500153"/>
    <n v="-76506933.592108786"/>
    <n v="1.0001497226834348"/>
    <n v="0"/>
    <x v="3"/>
    <m/>
    <n v="1"/>
    <x v="90"/>
    <m/>
    <m/>
    <m/>
    <n v="0"/>
    <x v="5"/>
    <s v="SHORT"/>
    <x v="7"/>
    <n v="-76506933.592108786"/>
    <n v="1.0001497226834348"/>
    <n v="0"/>
    <n v="0"/>
    <s v="-"/>
    <s v="USDC"/>
  </r>
  <r>
    <s v="-"/>
    <s v="WALLET"/>
    <s v="USDP"/>
    <n v="0.34680431"/>
    <n v="0.346508206503439"/>
    <n v="0.99914619430029283"/>
    <n v="0"/>
    <x v="3"/>
    <m/>
    <n v="1"/>
    <x v="91"/>
    <m/>
    <m/>
    <m/>
    <n v="0"/>
    <x v="5"/>
    <s v="LONG"/>
    <x v="6"/>
    <n v="0.346508206503439"/>
    <n v="0.99914619430029283"/>
    <n v="0"/>
    <n v="0"/>
    <s v="-"/>
    <s v="USDP"/>
  </r>
  <r>
    <s v="-"/>
    <s v="WALLET"/>
    <s v="USDT"/>
    <n v="27106874.154659726"/>
    <n v="27109525.910897586"/>
    <n v="1.0000978259692628"/>
    <n v="0"/>
    <x v="3"/>
    <m/>
    <n v="1"/>
    <x v="92"/>
    <m/>
    <m/>
    <m/>
    <n v="0"/>
    <x v="5"/>
    <s v="LONG"/>
    <x v="6"/>
    <n v="27109525.910897586"/>
    <n v="1.0000978259692628"/>
    <n v="0"/>
    <n v="0"/>
    <s v="-"/>
    <s v="USDT"/>
  </r>
  <r>
    <s v="-"/>
    <s v="WALLET"/>
    <s v="VET"/>
    <n v="-74.040518480000003"/>
    <n v="-1.8372527041554849"/>
    <n v="2.4814152330007899E-2"/>
    <n v="0"/>
    <x v="3"/>
    <m/>
    <n v="1"/>
    <x v="93"/>
    <m/>
    <m/>
    <m/>
    <n v="0"/>
    <x v="5"/>
    <s v="SHORT"/>
    <x v="7"/>
    <n v="-1.8372527041554849"/>
    <n v="2.4814152330007899E-2"/>
    <n v="0"/>
    <n v="0"/>
    <s v="-"/>
    <s v="VET"/>
  </r>
  <r>
    <s v="-"/>
    <s v="WALLET"/>
    <s v="VSYS"/>
    <n v="0.20872535"/>
    <n v="2.2654795205623101E-4"/>
    <n v="1.0853878173218106E-3"/>
    <n v="0"/>
    <x v="3"/>
    <m/>
    <n v="1"/>
    <x v="94"/>
    <m/>
    <m/>
    <m/>
    <n v="0"/>
    <x v="5"/>
    <s v="LONG"/>
    <x v="6"/>
    <n v="2.2654795205623101E-4"/>
    <n v="1.0853878173218106E-3"/>
    <n v="0"/>
    <n v="0"/>
    <s v="-"/>
    <s v="VSYS"/>
  </r>
  <r>
    <s v="-"/>
    <s v="WALLET"/>
    <s v="WAVAX"/>
    <n v="137.93660295000001"/>
    <n v="2882.1753663816298"/>
    <n v="20.894927849037838"/>
    <n v="0"/>
    <x v="3"/>
    <m/>
    <n v="1"/>
    <x v="95"/>
    <m/>
    <m/>
    <m/>
    <n v="0"/>
    <x v="5"/>
    <s v="LONG"/>
    <x v="6"/>
    <n v="2882.1753663816298"/>
    <n v="20.894927849037838"/>
    <n v="0"/>
    <n v="0"/>
    <s v="-"/>
    <s v="WAVAX"/>
  </r>
  <r>
    <s v="-"/>
    <s v="WALLET"/>
    <s v="WETH"/>
    <n v="132.91860402"/>
    <n v="218192.560026847"/>
    <n v="1641.5501925826425"/>
    <n v="0"/>
    <x v="3"/>
    <m/>
    <n v="1"/>
    <x v="96"/>
    <m/>
    <m/>
    <m/>
    <n v="0"/>
    <x v="5"/>
    <s v="LONG"/>
    <x v="6"/>
    <n v="218192.560026847"/>
    <n v="1641.5501925826425"/>
    <n v="0"/>
    <n v="0"/>
    <s v="-"/>
    <s v="WETH"/>
  </r>
  <r>
    <s v="-"/>
    <s v="WALLET"/>
    <s v="WOO"/>
    <n v="1644286.05309931"/>
    <n v="313513.56445876701"/>
    <n v="0.19066850556071202"/>
    <n v="0"/>
    <x v="3"/>
    <m/>
    <n v="1"/>
    <x v="97"/>
    <m/>
    <m/>
    <m/>
    <n v="0"/>
    <x v="5"/>
    <s v="LONG"/>
    <x v="6"/>
    <n v="313513.56445876701"/>
    <n v="0.19066850556071202"/>
    <n v="0"/>
    <n v="0"/>
    <s v="-"/>
    <s v="WOO"/>
  </r>
  <r>
    <s v="-"/>
    <s v="WALLET"/>
    <s v="XEC"/>
    <n v="97856395.370000005"/>
    <n v="3590.9361410142901"/>
    <n v="3.6695978095624493E-5"/>
    <n v="0"/>
    <x v="3"/>
    <m/>
    <n v="1"/>
    <x v="98"/>
    <m/>
    <m/>
    <m/>
    <n v="0"/>
    <x v="5"/>
    <s v="LONG"/>
    <x v="6"/>
    <n v="3590.9361410142901"/>
    <n v="3.6695978095624493E-5"/>
    <n v="0"/>
    <n v="0"/>
    <s v="-"/>
    <s v="XEC"/>
  </r>
  <r>
    <s v="-"/>
    <s v="WALLET"/>
    <s v="XLM"/>
    <n v="-682.32797483004197"/>
    <n v="-62.96278154904212"/>
    <n v="9.2276418191303444E-2"/>
    <n v="0"/>
    <x v="3"/>
    <m/>
    <n v="1"/>
    <x v="99"/>
    <m/>
    <m/>
    <m/>
    <n v="0"/>
    <x v="5"/>
    <s v="SHORT"/>
    <x v="7"/>
    <n v="-62.96278154904212"/>
    <n v="9.2276418191303444E-2"/>
    <n v="0"/>
    <n v="0"/>
    <s v="-"/>
    <s v="XLM"/>
  </r>
  <r>
    <s v="-"/>
    <s v="WALLET"/>
    <s v="XRP"/>
    <n v="123608.16928508999"/>
    <n v="51160.413735282091"/>
    <n v="0.4138918489868228"/>
    <n v="0"/>
    <x v="3"/>
    <m/>
    <n v="1"/>
    <x v="100"/>
    <m/>
    <m/>
    <m/>
    <n v="0"/>
    <x v="5"/>
    <s v="LONG"/>
    <x v="6"/>
    <n v="51160.413735282091"/>
    <n v="0.4138918489868228"/>
    <n v="0"/>
    <n v="0"/>
    <s v="-"/>
    <s v="XRP"/>
  </r>
  <r>
    <s v="-"/>
    <s v="WALLET"/>
    <s v="XTZ"/>
    <n v="-77.199377910002113"/>
    <n v="-84.577612842631424"/>
    <n v="1.0955737615040209"/>
    <n v="0"/>
    <x v="3"/>
    <m/>
    <n v="1"/>
    <x v="101"/>
    <m/>
    <m/>
    <m/>
    <n v="0"/>
    <x v="5"/>
    <s v="SHORT"/>
    <x v="7"/>
    <n v="-84.577612842631424"/>
    <n v="1.0955737615040209"/>
    <n v="0"/>
    <n v="0"/>
    <s v="-"/>
    <s v="XTZ"/>
  </r>
  <r>
    <s v="-"/>
    <s v="WALLET"/>
    <s v="YFI"/>
    <n v="3.0069537200000003"/>
    <n v="22498.992142123319"/>
    <n v="7482.3207262808546"/>
    <n v="0"/>
    <x v="3"/>
    <m/>
    <n v="1"/>
    <x v="9"/>
    <m/>
    <m/>
    <m/>
    <n v="0"/>
    <x v="5"/>
    <s v="LONG"/>
    <x v="6"/>
    <n v="22498.992142123319"/>
    <n v="7482.3207262808546"/>
    <n v="0"/>
    <n v="0"/>
    <s v="-"/>
    <s v="YFI"/>
  </r>
  <r>
    <s v="-"/>
    <s v="WALLET"/>
    <s v="YFII"/>
    <n v="1.572583E-2"/>
    <n v="20.708740404481908"/>
    <n v="1316.8615204718549"/>
    <n v="0"/>
    <x v="3"/>
    <m/>
    <n v="1"/>
    <x v="102"/>
    <m/>
    <m/>
    <m/>
    <n v="0"/>
    <x v="5"/>
    <s v="LONG"/>
    <x v="6"/>
    <n v="20.708740404481908"/>
    <n v="1316.8615204718549"/>
    <n v="0"/>
    <n v="0"/>
    <s v="-"/>
    <s v="YFII"/>
  </r>
  <r>
    <s v="-"/>
    <s v="WALLET"/>
    <s v="ZEC"/>
    <n v="2.173E-4"/>
    <n v="1.0262610581987601E-2"/>
    <n v="47.227844371779113"/>
    <n v="0"/>
    <x v="3"/>
    <m/>
    <n v="1"/>
    <x v="103"/>
    <m/>
    <m/>
    <m/>
    <n v="0"/>
    <x v="5"/>
    <s v="LONG"/>
    <x v="6"/>
    <n v="1.0262610581987601E-2"/>
    <n v="47.227844371779113"/>
    <n v="0"/>
    <n v="0"/>
    <s v="-"/>
    <s v="ZEC"/>
  </r>
  <r>
    <s v="-"/>
    <s v="WALLET"/>
    <s v="ZIL"/>
    <n v="4433463.1599681498"/>
    <n v="124913.22809891346"/>
    <n v="2.8175091027442041E-2"/>
    <n v="0"/>
    <x v="3"/>
    <m/>
    <n v="1"/>
    <x v="10"/>
    <m/>
    <m/>
    <m/>
    <n v="0"/>
    <x v="5"/>
    <s v="LONG"/>
    <x v="6"/>
    <n v="124913.22809891346"/>
    <n v="2.8175091027442041E-2"/>
    <n v="0"/>
    <n v="0"/>
    <s v="-"/>
    <s v="ZIL"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5">
  <r>
    <x v="0"/>
    <x v="0"/>
    <n v="1"/>
    <n v="292.077"/>
  </r>
  <r>
    <x v="1"/>
    <x v="1"/>
    <s v=""/>
    <s v=""/>
  </r>
  <r>
    <x v="0"/>
    <x v="0"/>
    <n v="1"/>
    <n v="-292.10700164000002"/>
  </r>
  <r>
    <x v="1"/>
    <x v="1"/>
    <s v=""/>
    <s v=""/>
  </r>
  <r>
    <x v="0"/>
    <x v="0"/>
    <n v="1"/>
    <n v="132.45500000000001"/>
  </r>
  <r>
    <x v="1"/>
    <x v="1"/>
    <s v=""/>
    <s v=""/>
  </r>
  <r>
    <x v="0"/>
    <x v="0"/>
    <n v="1"/>
    <n v="-132.24631086999901"/>
  </r>
  <r>
    <x v="1"/>
    <x v="1"/>
    <s v=""/>
    <s v=""/>
  </r>
  <r>
    <x v="2"/>
    <x v="0"/>
    <n v="1"/>
    <n v="-142223.1"/>
  </r>
  <r>
    <x v="1"/>
    <x v="1"/>
    <s v=""/>
    <s v=""/>
  </r>
  <r>
    <x v="2"/>
    <x v="0"/>
    <n v="1"/>
    <n v="183839.94399526599"/>
  </r>
  <r>
    <x v="1"/>
    <x v="1"/>
    <s v=""/>
    <s v=""/>
  </r>
  <r>
    <x v="2"/>
    <x v="0"/>
    <n v="1"/>
    <n v="-41668.629730950001"/>
  </r>
  <r>
    <x v="1"/>
    <x v="1"/>
    <s v=""/>
    <s v=""/>
  </r>
  <r>
    <x v="2"/>
    <x v="0"/>
    <n v="1"/>
    <n v="-11652.4"/>
  </r>
  <r>
    <x v="1"/>
    <x v="1"/>
    <s v=""/>
    <s v=""/>
  </r>
  <r>
    <x v="2"/>
    <x v="0"/>
    <n v="1"/>
    <n v="38638.520379918999"/>
  </r>
  <r>
    <x v="1"/>
    <x v="1"/>
    <s v=""/>
    <s v=""/>
  </r>
  <r>
    <x v="2"/>
    <x v="0"/>
    <n v="1"/>
    <n v="-26963.0259477"/>
  </r>
  <r>
    <x v="1"/>
    <x v="1"/>
    <s v=""/>
    <s v=""/>
  </r>
  <r>
    <x v="1"/>
    <x v="1"/>
    <s v=""/>
    <s v=""/>
  </r>
  <r>
    <x v="3"/>
    <x v="0"/>
    <n v="1"/>
    <n v="113963"/>
  </r>
  <r>
    <x v="1"/>
    <x v="1"/>
    <s v=""/>
    <s v=""/>
  </r>
  <r>
    <x v="3"/>
    <x v="0"/>
    <n v="1"/>
    <n v="-113941.4476382"/>
  </r>
  <r>
    <x v="1"/>
    <x v="1"/>
    <s v=""/>
    <s v=""/>
  </r>
  <r>
    <x v="4"/>
    <x v="0"/>
    <n v="1"/>
    <n v="936.43"/>
  </r>
  <r>
    <x v="1"/>
    <x v="1"/>
    <s v=""/>
    <s v=""/>
  </r>
  <r>
    <x v="4"/>
    <x v="0"/>
    <n v="1"/>
    <n v="-937.97824927999795"/>
  </r>
  <r>
    <x v="1"/>
    <x v="1"/>
    <s v=""/>
    <s v=""/>
  </r>
  <r>
    <x v="5"/>
    <x v="0"/>
    <n v="1"/>
    <n v="-1757.3"/>
  </r>
  <r>
    <x v="1"/>
    <x v="1"/>
    <s v=""/>
    <s v=""/>
  </r>
  <r>
    <x v="5"/>
    <x v="2"/>
    <n v="1"/>
    <n v="1757.5"/>
  </r>
  <r>
    <x v="1"/>
    <x v="1"/>
    <s v=""/>
    <s v=""/>
  </r>
  <r>
    <x v="5"/>
    <x v="2"/>
    <n v="1"/>
    <n v="5811"/>
  </r>
  <r>
    <x v="1"/>
    <x v="1"/>
    <s v=""/>
    <s v=""/>
  </r>
  <r>
    <x v="5"/>
    <x v="0"/>
    <n v="1"/>
    <n v="-5811"/>
  </r>
  <r>
    <x v="1"/>
    <x v="1"/>
    <s v=""/>
    <s v=""/>
  </r>
  <r>
    <x v="6"/>
    <x v="0"/>
    <n v="1"/>
    <n v="-10649"/>
  </r>
  <r>
    <x v="1"/>
    <x v="1"/>
    <s v=""/>
    <s v=""/>
  </r>
  <r>
    <x v="6"/>
    <x v="0"/>
    <n v="1"/>
    <n v="10679.405044470001"/>
  </r>
  <r>
    <x v="1"/>
    <x v="1"/>
    <s v=""/>
    <s v=""/>
  </r>
  <r>
    <x v="7"/>
    <x v="0"/>
    <n v="1"/>
    <n v="1415.409458801"/>
  </r>
  <r>
    <x v="1"/>
    <x v="1"/>
    <s v=""/>
    <s v=""/>
  </r>
  <r>
    <x v="7"/>
    <x v="0"/>
    <n v="1"/>
    <n v="404.412259409"/>
  </r>
  <r>
    <x v="1"/>
    <x v="1"/>
    <s v=""/>
    <s v=""/>
  </r>
  <r>
    <x v="7"/>
    <x v="0"/>
    <n v="1"/>
    <n v="-412.91884700000003"/>
  </r>
  <r>
    <x v="1"/>
    <x v="1"/>
    <s v=""/>
    <s v=""/>
  </r>
  <r>
    <x v="7"/>
    <x v="0"/>
    <n v="1"/>
    <n v="-30.824000000000002"/>
  </r>
  <r>
    <x v="1"/>
    <x v="1"/>
    <s v=""/>
    <s v=""/>
  </r>
  <r>
    <x v="7"/>
    <x v="0"/>
    <n v="1"/>
    <n v="30.717781299999899"/>
  </r>
  <r>
    <x v="1"/>
    <x v="1"/>
    <s v=""/>
    <s v=""/>
  </r>
  <r>
    <x v="7"/>
    <x v="2"/>
    <n v="1"/>
    <n v="1830.6779999999901"/>
  </r>
  <r>
    <x v="1"/>
    <x v="1"/>
    <s v=""/>
    <s v=""/>
  </r>
  <r>
    <x v="7"/>
    <x v="0"/>
    <n v="1"/>
    <n v="344.155709774"/>
  </r>
  <r>
    <x v="7"/>
    <x v="0"/>
    <n v="1"/>
    <n v="-5319.9688666669999"/>
  </r>
  <r>
    <x v="1"/>
    <x v="1"/>
    <s v=""/>
    <s v=""/>
  </r>
  <r>
    <x v="1"/>
    <x v="1"/>
    <s v=""/>
    <s v=""/>
  </r>
  <r>
    <x v="1"/>
    <x v="1"/>
    <s v=""/>
    <s v=""/>
  </r>
  <r>
    <x v="7"/>
    <x v="0"/>
    <n v="1"/>
    <n v="3087"/>
  </r>
  <r>
    <x v="1"/>
    <x v="1"/>
    <s v=""/>
    <s v=""/>
  </r>
  <r>
    <x v="8"/>
    <x v="2"/>
    <n v="1"/>
    <n v="-6.2560000000000002"/>
  </r>
  <r>
    <x v="1"/>
    <x v="1"/>
    <s v=""/>
    <s v=""/>
  </r>
  <r>
    <x v="1"/>
    <x v="1"/>
    <s v=""/>
    <n v="0.28562399999999999"/>
  </r>
  <r>
    <x v="1"/>
    <x v="1"/>
    <s v=""/>
    <s v=""/>
  </r>
  <r>
    <x v="8"/>
    <x v="0"/>
    <n v="1"/>
    <n v="25.438201495000001"/>
  </r>
  <r>
    <x v="1"/>
    <x v="1"/>
    <s v=""/>
    <n v="-8.4277999999999995E-5"/>
  </r>
  <r>
    <x v="1"/>
    <x v="1"/>
    <s v=""/>
    <n v="4.0000000000000002E-9"/>
  </r>
  <r>
    <x v="8"/>
    <x v="0"/>
    <n v="1"/>
    <n v="368.92976844999998"/>
  </r>
  <r>
    <x v="1"/>
    <x v="1"/>
    <s v=""/>
    <s v=""/>
  </r>
  <r>
    <x v="8"/>
    <x v="0"/>
    <n v="1"/>
    <n v="-4.5645819169999999"/>
  </r>
  <r>
    <x v="1"/>
    <x v="1"/>
    <s v=""/>
    <n v="-2.954E-6"/>
  </r>
  <r>
    <x v="8"/>
    <x v="2"/>
    <n v="1"/>
    <n v="-4.0199999999999996"/>
  </r>
  <r>
    <x v="1"/>
    <x v="1"/>
    <s v=""/>
    <s v=""/>
  </r>
  <r>
    <x v="8"/>
    <x v="0"/>
    <n v="1"/>
    <n v="1.512236001"/>
  </r>
  <r>
    <x v="1"/>
    <x v="1"/>
    <s v=""/>
    <s v=""/>
  </r>
  <r>
    <x v="8"/>
    <x v="0"/>
    <n v="1"/>
    <n v="-4.6170059610000003"/>
  </r>
  <r>
    <x v="1"/>
    <x v="1"/>
    <s v=""/>
    <s v=""/>
  </r>
  <r>
    <x v="8"/>
    <x v="0"/>
    <n v="1"/>
    <n v="-85.901464234000002"/>
  </r>
  <r>
    <x v="1"/>
    <x v="1"/>
    <s v=""/>
    <n v="-4.1891000000000003E-5"/>
  </r>
  <r>
    <x v="1"/>
    <x v="1"/>
    <s v=""/>
    <s v=""/>
  </r>
  <r>
    <x v="1"/>
    <x v="1"/>
    <s v=""/>
    <n v="-0.01"/>
  </r>
  <r>
    <x v="1"/>
    <x v="1"/>
    <s v=""/>
    <s v=""/>
  </r>
  <r>
    <x v="8"/>
    <x v="0"/>
    <n v="1"/>
    <n v="79.963820385000005"/>
  </r>
  <r>
    <x v="1"/>
    <x v="1"/>
    <s v=""/>
    <n v="4.1600999999999997E-5"/>
  </r>
  <r>
    <x v="1"/>
    <x v="1"/>
    <s v=""/>
    <s v=""/>
  </r>
  <r>
    <x v="1"/>
    <x v="1"/>
    <s v=""/>
    <n v="0.47460000099999999"/>
  </r>
  <r>
    <x v="1"/>
    <x v="1"/>
    <s v=""/>
    <s v=""/>
  </r>
  <r>
    <x v="1"/>
    <x v="1"/>
    <s v=""/>
    <n v="-0.28055969200000003"/>
  </r>
  <r>
    <x v="1"/>
    <x v="1"/>
    <s v=""/>
    <n v="1.8938999999999999E-5"/>
  </r>
  <r>
    <x v="1"/>
    <x v="1"/>
    <s v=""/>
    <n v="-1.9080999999999999E-5"/>
  </r>
  <r>
    <x v="1"/>
    <x v="1"/>
    <s v=""/>
    <n v="4.0000000000000002E-9"/>
  </r>
  <r>
    <x v="1"/>
    <x v="1"/>
    <s v=""/>
    <s v=""/>
  </r>
  <r>
    <x v="1"/>
    <x v="1"/>
    <s v=""/>
    <s v=""/>
  </r>
  <r>
    <x v="8"/>
    <x v="3"/>
    <n v="1"/>
    <n v="82.71"/>
  </r>
  <r>
    <x v="8"/>
    <x v="3"/>
    <n v="1"/>
    <n v="-82.71"/>
  </r>
  <r>
    <x v="8"/>
    <x v="0"/>
    <n v="1"/>
    <n v="77.869515660000005"/>
  </r>
  <r>
    <x v="1"/>
    <x v="1"/>
    <s v=""/>
    <s v=""/>
  </r>
  <r>
    <x v="8"/>
    <x v="2"/>
    <n v="1"/>
    <n v="-84.429000000000002"/>
  </r>
  <r>
    <x v="1"/>
    <x v="1"/>
    <s v=""/>
    <s v=""/>
  </r>
  <r>
    <x v="8"/>
    <x v="0"/>
    <n v="1"/>
    <n v="11.31343405"/>
  </r>
  <r>
    <x v="8"/>
    <x v="0"/>
    <n v="1"/>
    <n v="-5.11172"/>
  </r>
  <r>
    <x v="1"/>
    <x v="1"/>
    <s v=""/>
    <s v=""/>
  </r>
  <r>
    <x v="1"/>
    <x v="1"/>
    <s v=""/>
    <n v="0.35899999999999999"/>
  </r>
  <r>
    <x v="1"/>
    <x v="1"/>
    <s v=""/>
    <s v=""/>
  </r>
  <r>
    <x v="8"/>
    <x v="0"/>
    <n v="1"/>
    <n v="-0.58192999999999995"/>
  </r>
  <r>
    <x v="1"/>
    <x v="1"/>
    <s v=""/>
    <s v=""/>
  </r>
  <r>
    <x v="8"/>
    <x v="0"/>
    <n v="1"/>
    <n v="54.891240629999999"/>
  </r>
  <r>
    <x v="1"/>
    <x v="1"/>
    <s v=""/>
    <s v=""/>
  </r>
  <r>
    <x v="8"/>
    <x v="0"/>
    <n v="1"/>
    <n v="-15.280269676"/>
  </r>
  <r>
    <x v="1"/>
    <x v="1"/>
    <s v=""/>
    <n v="-2.0225999999999999E-5"/>
  </r>
  <r>
    <x v="1"/>
    <x v="1"/>
    <s v=""/>
    <n v="-0.40171000000000001"/>
  </r>
  <r>
    <x v="1"/>
    <x v="1"/>
    <s v=""/>
    <s v=""/>
  </r>
  <r>
    <x v="8"/>
    <x v="0"/>
    <n v="1"/>
    <n v="-140.40976384999999"/>
  </r>
  <r>
    <x v="1"/>
    <x v="1"/>
    <s v=""/>
    <s v=""/>
  </r>
  <r>
    <x v="8"/>
    <x v="0"/>
    <n v="1"/>
    <n v="43.345008131999997"/>
  </r>
  <r>
    <x v="1"/>
    <x v="1"/>
    <s v=""/>
    <n v="3.8204000000000002E-5"/>
  </r>
  <r>
    <x v="1"/>
    <x v="1"/>
    <s v=""/>
    <n v="-0.28220000000000001"/>
  </r>
  <r>
    <x v="1"/>
    <x v="1"/>
    <s v=""/>
    <s v=""/>
  </r>
  <r>
    <x v="8"/>
    <x v="0"/>
    <n v="1"/>
    <n v="114.312141709"/>
  </r>
  <r>
    <x v="1"/>
    <x v="1"/>
    <s v=""/>
    <s v=""/>
  </r>
  <r>
    <x v="8"/>
    <x v="0"/>
    <n v="1"/>
    <n v="-15.217009287"/>
  </r>
  <r>
    <x v="1"/>
    <x v="1"/>
    <s v=""/>
    <n v="-2.213E-5"/>
  </r>
  <r>
    <x v="1"/>
    <x v="1"/>
    <s v=""/>
    <s v=""/>
  </r>
  <r>
    <x v="8"/>
    <x v="3"/>
    <n v="1"/>
    <n v="-331.41"/>
  </r>
  <r>
    <x v="8"/>
    <x v="2"/>
    <n v="1"/>
    <n v="331.41"/>
  </r>
  <r>
    <x v="1"/>
    <x v="1"/>
    <s v=""/>
    <s v=""/>
  </r>
  <r>
    <x v="1"/>
    <x v="1"/>
    <s v=""/>
    <n v="-1.0000000000000001E-9"/>
  </r>
  <r>
    <x v="1"/>
    <x v="1"/>
    <s v=""/>
    <s v=""/>
  </r>
  <r>
    <x v="8"/>
    <x v="2"/>
    <n v="1"/>
    <n v="424.61999999999898"/>
  </r>
  <r>
    <x v="1"/>
    <x v="1"/>
    <s v=""/>
    <s v=""/>
  </r>
  <r>
    <x v="8"/>
    <x v="2"/>
    <n v="1"/>
    <n v="382.89"/>
  </r>
  <r>
    <x v="1"/>
    <x v="1"/>
    <s v=""/>
    <s v=""/>
  </r>
  <r>
    <x v="1"/>
    <x v="1"/>
    <s v=""/>
    <n v="-1.2992E-5"/>
  </r>
  <r>
    <x v="1"/>
    <x v="1"/>
    <s v=""/>
    <n v="-9.5900000000000005E-7"/>
  </r>
  <r>
    <x v="8"/>
    <x v="0"/>
    <n v="1"/>
    <n v="-44.444335103"/>
  </r>
  <r>
    <x v="8"/>
    <x v="2"/>
    <n v="1"/>
    <n v="-33.97"/>
  </r>
  <r>
    <x v="1"/>
    <x v="1"/>
    <s v=""/>
    <s v=""/>
  </r>
  <r>
    <x v="8"/>
    <x v="0"/>
    <n v="1"/>
    <n v="-45.954600696999997"/>
  </r>
  <r>
    <x v="8"/>
    <x v="0"/>
    <n v="1"/>
    <n v="-26.145050379000001"/>
  </r>
  <r>
    <x v="1"/>
    <x v="1"/>
    <s v=""/>
    <n v="-4.3000000000000001E-8"/>
  </r>
  <r>
    <x v="8"/>
    <x v="0"/>
    <n v="1"/>
    <n v="227.30737045500001"/>
  </r>
  <r>
    <x v="1"/>
    <x v="1"/>
    <s v=""/>
    <s v=""/>
  </r>
  <r>
    <x v="8"/>
    <x v="0"/>
    <n v="1"/>
    <n v="-2.5035648240000001"/>
  </r>
  <r>
    <x v="1"/>
    <x v="1"/>
    <s v=""/>
    <s v=""/>
  </r>
  <r>
    <x v="8"/>
    <x v="0"/>
    <n v="1"/>
    <n v="-11.898911583"/>
  </r>
  <r>
    <x v="1"/>
    <x v="1"/>
    <s v=""/>
    <n v="-1.2048999999999999E-5"/>
  </r>
  <r>
    <x v="1"/>
    <x v="1"/>
    <s v=""/>
    <s v=""/>
  </r>
  <r>
    <x v="8"/>
    <x v="3"/>
    <n v="1"/>
    <n v="-116.17"/>
  </r>
  <r>
    <x v="8"/>
    <x v="0"/>
    <n v="1"/>
    <n v="-3.10936054"/>
  </r>
  <r>
    <x v="1"/>
    <x v="1"/>
    <s v=""/>
    <n v="-1.26E-6"/>
  </r>
  <r>
    <x v="8"/>
    <x v="2"/>
    <n v="1"/>
    <n v="250.86"/>
  </r>
  <r>
    <x v="1"/>
    <x v="1"/>
    <s v=""/>
    <s v=""/>
  </r>
  <r>
    <x v="1"/>
    <x v="1"/>
    <s v=""/>
    <n v="-3.7978999999999997E-5"/>
  </r>
  <r>
    <x v="1"/>
    <x v="1"/>
    <s v=""/>
    <n v="3.7849000000000003E-5"/>
  </r>
  <r>
    <x v="8"/>
    <x v="0"/>
    <n v="1"/>
    <n v="0.99667505700000003"/>
  </r>
  <r>
    <x v="1"/>
    <x v="1"/>
    <s v=""/>
    <n v="-0.38840000000000002"/>
  </r>
  <r>
    <x v="1"/>
    <x v="1"/>
    <s v=""/>
    <s v=""/>
  </r>
  <r>
    <x v="8"/>
    <x v="0"/>
    <n v="1"/>
    <n v="-10.589835997"/>
  </r>
  <r>
    <x v="1"/>
    <x v="1"/>
    <s v=""/>
    <s v=""/>
  </r>
  <r>
    <x v="1"/>
    <x v="1"/>
    <s v=""/>
    <n v="-2.7736999999999999E-5"/>
  </r>
  <r>
    <x v="1"/>
    <x v="1"/>
    <s v=""/>
    <n v="-1.5288999999999999E-5"/>
  </r>
  <r>
    <x v="8"/>
    <x v="0"/>
    <n v="1"/>
    <n v="27.157430208000001"/>
  </r>
  <r>
    <x v="8"/>
    <x v="0"/>
    <n v="1"/>
    <n v="153.63487000000001"/>
  </r>
  <r>
    <x v="1"/>
    <x v="1"/>
    <s v=""/>
    <s v=""/>
  </r>
  <r>
    <x v="1"/>
    <x v="1"/>
    <s v=""/>
    <n v="8.4799999000000001E-2"/>
  </r>
  <r>
    <x v="1"/>
    <x v="1"/>
    <s v=""/>
    <s v=""/>
  </r>
  <r>
    <x v="1"/>
    <x v="1"/>
    <s v=""/>
    <n v="2.4621E-5"/>
  </r>
  <r>
    <x v="1"/>
    <x v="1"/>
    <s v=""/>
    <n v="-2.4797999999999999E-5"/>
  </r>
  <r>
    <x v="1"/>
    <x v="1"/>
    <s v=""/>
    <n v="-0.35996839400000002"/>
  </r>
  <r>
    <x v="8"/>
    <x v="0"/>
    <n v="1"/>
    <n v="1.1607000000000001"/>
  </r>
  <r>
    <x v="1"/>
    <x v="1"/>
    <s v=""/>
    <s v=""/>
  </r>
  <r>
    <x v="1"/>
    <x v="1"/>
    <s v=""/>
    <n v="-2.7449000000000001E-5"/>
  </r>
  <r>
    <x v="1"/>
    <x v="1"/>
    <s v=""/>
    <n v="-5.2009999999999998E-6"/>
  </r>
  <r>
    <x v="8"/>
    <x v="0"/>
    <n v="1"/>
    <n v="11.112509293"/>
  </r>
  <r>
    <x v="8"/>
    <x v="0"/>
    <n v="1"/>
    <n v="498.48120999999998"/>
  </r>
  <r>
    <x v="1"/>
    <x v="1"/>
    <s v=""/>
    <s v=""/>
  </r>
  <r>
    <x v="8"/>
    <x v="3"/>
    <n v="1"/>
    <n v="-178.19900000000001"/>
  </r>
  <r>
    <x v="1"/>
    <x v="1"/>
    <s v=""/>
    <s v=""/>
  </r>
  <r>
    <x v="8"/>
    <x v="0"/>
    <n v="1"/>
    <n v="2.4727990879999999"/>
  </r>
  <r>
    <x v="1"/>
    <x v="1"/>
    <s v=""/>
    <n v="-1.4999999999999999E-8"/>
  </r>
  <r>
    <x v="8"/>
    <x v="0"/>
    <n v="1"/>
    <n v="2.55287"/>
  </r>
  <r>
    <x v="1"/>
    <x v="1"/>
    <s v=""/>
    <s v=""/>
  </r>
  <r>
    <x v="8"/>
    <x v="0"/>
    <n v="1"/>
    <n v="-499.45530000000002"/>
  </r>
  <r>
    <x v="1"/>
    <x v="1"/>
    <s v=""/>
    <s v=""/>
  </r>
  <r>
    <x v="8"/>
    <x v="0"/>
    <n v="1"/>
    <n v="-3.8234712900000001"/>
  </r>
  <r>
    <x v="1"/>
    <x v="1"/>
    <s v=""/>
    <n v="-2.8540000000000001E-6"/>
  </r>
  <r>
    <x v="8"/>
    <x v="0"/>
    <n v="1"/>
    <n v="16.7425146"/>
  </r>
  <r>
    <x v="1"/>
    <x v="1"/>
    <s v=""/>
    <s v=""/>
  </r>
  <r>
    <x v="1"/>
    <x v="1"/>
    <s v=""/>
    <n v="-2.809E-5"/>
  </r>
  <r>
    <x v="8"/>
    <x v="0"/>
    <n v="1"/>
    <n v="10.628557649999999"/>
  </r>
  <r>
    <x v="1"/>
    <x v="1"/>
    <s v=""/>
    <n v="-0.24410000000000001"/>
  </r>
  <r>
    <x v="1"/>
    <x v="1"/>
    <s v=""/>
    <s v=""/>
  </r>
  <r>
    <x v="8"/>
    <x v="0"/>
    <n v="1"/>
    <n v="-2157.8554300000001"/>
  </r>
  <r>
    <x v="1"/>
    <x v="1"/>
    <s v=""/>
    <s v=""/>
  </r>
  <r>
    <x v="8"/>
    <x v="3"/>
    <n v="1"/>
    <n v="-179.001"/>
  </r>
  <r>
    <x v="8"/>
    <x v="2"/>
    <n v="1"/>
    <n v="-76.7319999999999"/>
  </r>
  <r>
    <x v="1"/>
    <x v="1"/>
    <s v=""/>
    <s v=""/>
  </r>
  <r>
    <x v="1"/>
    <x v="1"/>
    <s v=""/>
    <s v=""/>
  </r>
  <r>
    <x v="1"/>
    <x v="1"/>
    <s v=""/>
    <s v=""/>
  </r>
  <r>
    <x v="8"/>
    <x v="0"/>
    <n v="1"/>
    <n v="-4.7728999999999999"/>
  </r>
  <r>
    <x v="1"/>
    <x v="1"/>
    <s v=""/>
    <s v=""/>
  </r>
  <r>
    <x v="8"/>
    <x v="0"/>
    <n v="1"/>
    <n v="2430.9488000000001"/>
  </r>
  <r>
    <x v="1"/>
    <x v="1"/>
    <s v=""/>
    <s v=""/>
  </r>
  <r>
    <x v="8"/>
    <x v="2"/>
    <n v="1"/>
    <n v="-15.68"/>
  </r>
  <r>
    <x v="1"/>
    <x v="1"/>
    <s v=""/>
    <s v=""/>
  </r>
  <r>
    <x v="8"/>
    <x v="0"/>
    <n v="1"/>
    <n v="11.11017052"/>
  </r>
  <r>
    <x v="1"/>
    <x v="1"/>
    <s v=""/>
    <s v=""/>
  </r>
  <r>
    <x v="1"/>
    <x v="1"/>
    <s v=""/>
    <n v="-2.4091E-5"/>
  </r>
  <r>
    <x v="8"/>
    <x v="0"/>
    <n v="1"/>
    <n v="-18.420899973000001"/>
  </r>
  <r>
    <x v="1"/>
    <x v="1"/>
    <s v=""/>
    <n v="-0.2732"/>
  </r>
  <r>
    <x v="1"/>
    <x v="1"/>
    <s v=""/>
    <s v=""/>
  </r>
  <r>
    <x v="8"/>
    <x v="0"/>
    <n v="1"/>
    <n v="-10.9262"/>
  </r>
  <r>
    <x v="1"/>
    <x v="1"/>
    <s v=""/>
    <s v=""/>
  </r>
  <r>
    <x v="8"/>
    <x v="0"/>
    <n v="1"/>
    <n v="18.707429999999999"/>
  </r>
  <r>
    <x v="1"/>
    <x v="1"/>
    <s v=""/>
    <s v=""/>
  </r>
  <r>
    <x v="1"/>
    <x v="1"/>
    <s v=""/>
    <n v="-2.4544000000000001E-5"/>
  </r>
  <r>
    <x v="8"/>
    <x v="0"/>
    <n v="1"/>
    <n v="-23.219327274000001"/>
  </r>
  <r>
    <x v="1"/>
    <x v="1"/>
    <s v=""/>
    <n v="-0.42242000000000002"/>
  </r>
  <r>
    <x v="1"/>
    <x v="1"/>
    <s v=""/>
    <s v=""/>
  </r>
  <r>
    <x v="8"/>
    <x v="0"/>
    <n v="1"/>
    <n v="-8.1720000000000006"/>
  </r>
  <r>
    <x v="1"/>
    <x v="1"/>
    <s v=""/>
    <s v=""/>
  </r>
  <r>
    <x v="8"/>
    <x v="0"/>
    <n v="1"/>
    <n v="16.294714699"/>
  </r>
  <r>
    <x v="1"/>
    <x v="1"/>
    <s v=""/>
    <s v=""/>
  </r>
  <r>
    <x v="1"/>
    <x v="1"/>
    <s v=""/>
    <n v="-2.7804999999999999E-5"/>
  </r>
  <r>
    <x v="1"/>
    <x v="1"/>
    <s v=""/>
    <n v="-1.7503000000000002E-5"/>
  </r>
  <r>
    <x v="8"/>
    <x v="0"/>
    <n v="1"/>
    <n v="23.193145919999999"/>
  </r>
  <r>
    <x v="8"/>
    <x v="0"/>
    <n v="1"/>
    <n v="264.24234000000001"/>
  </r>
  <r>
    <x v="1"/>
    <x v="1"/>
    <s v=""/>
    <s v=""/>
  </r>
  <r>
    <x v="8"/>
    <x v="2"/>
    <n v="1"/>
    <n v="-92.411000000000001"/>
  </r>
  <r>
    <x v="1"/>
    <x v="1"/>
    <s v=""/>
    <s v=""/>
  </r>
  <r>
    <x v="8"/>
    <x v="0"/>
    <n v="1"/>
    <n v="-3.0369999999999999"/>
  </r>
  <r>
    <x v="1"/>
    <x v="1"/>
    <s v=""/>
    <s v=""/>
  </r>
  <r>
    <x v="1"/>
    <x v="1"/>
    <s v=""/>
    <n v="4.9559999999999996E-6"/>
  </r>
  <r>
    <x v="8"/>
    <x v="0"/>
    <n v="1"/>
    <n v="-17.995651642999999"/>
  </r>
  <r>
    <x v="8"/>
    <x v="3"/>
    <n v="1"/>
    <n v="-8.7230000000000008"/>
  </r>
  <r>
    <x v="1"/>
    <x v="1"/>
    <s v=""/>
    <s v=""/>
  </r>
  <r>
    <x v="8"/>
    <x v="0"/>
    <n v="1"/>
    <n v="4.1883340049999997"/>
  </r>
  <r>
    <x v="1"/>
    <x v="1"/>
    <s v=""/>
    <s v=""/>
  </r>
  <r>
    <x v="8"/>
    <x v="0"/>
    <n v="1"/>
    <n v="14.413933"/>
  </r>
  <r>
    <x v="1"/>
    <x v="1"/>
    <s v=""/>
    <s v=""/>
  </r>
  <r>
    <x v="1"/>
    <x v="1"/>
    <s v=""/>
    <n v="-2.1730000000000002E-6"/>
  </r>
  <r>
    <x v="8"/>
    <x v="0"/>
    <n v="1"/>
    <n v="18.251946042"/>
  </r>
  <r>
    <x v="8"/>
    <x v="0"/>
    <n v="1"/>
    <n v="4.7411648179999997"/>
  </r>
  <r>
    <x v="8"/>
    <x v="0"/>
    <n v="1"/>
    <n v="2.0025250040000002"/>
  </r>
  <r>
    <x v="1"/>
    <x v="1"/>
    <s v=""/>
    <s v=""/>
  </r>
  <r>
    <x v="8"/>
    <x v="0"/>
    <n v="1"/>
    <n v="4.0658944789999998"/>
  </r>
  <r>
    <x v="1"/>
    <x v="1"/>
    <s v=""/>
    <n v="2.204E-6"/>
  </r>
  <r>
    <x v="8"/>
    <x v="3"/>
    <n v="1"/>
    <n v="-96.691999999999993"/>
  </r>
  <r>
    <x v="1"/>
    <x v="1"/>
    <s v=""/>
    <s v=""/>
  </r>
  <r>
    <x v="1"/>
    <x v="1"/>
    <s v=""/>
    <s v=""/>
  </r>
  <r>
    <x v="1"/>
    <x v="1"/>
    <s v=""/>
    <n v="3.0082600000000002E-4"/>
  </r>
  <r>
    <x v="1"/>
    <x v="1"/>
    <s v=""/>
    <s v=""/>
  </r>
  <r>
    <x v="1"/>
    <x v="1"/>
    <s v=""/>
    <s v=""/>
  </r>
  <r>
    <x v="8"/>
    <x v="3"/>
    <n v="1"/>
    <n v="96.68"/>
  </r>
  <r>
    <x v="8"/>
    <x v="3"/>
    <n v="1"/>
    <n v="-299.93"/>
  </r>
  <r>
    <x v="8"/>
    <x v="2"/>
    <n v="1"/>
    <n v="299.93"/>
  </r>
  <r>
    <x v="1"/>
    <x v="1"/>
    <s v=""/>
    <s v=""/>
  </r>
  <r>
    <x v="1"/>
    <x v="1"/>
    <s v=""/>
    <s v=""/>
  </r>
  <r>
    <x v="8"/>
    <x v="0"/>
    <n v="1"/>
    <n v="-23.838740000000001"/>
  </r>
  <r>
    <x v="1"/>
    <x v="0"/>
    <n v="1"/>
    <s v=""/>
  </r>
  <r>
    <x v="8"/>
    <x v="0"/>
    <n v="1"/>
    <n v="23.838008239000001"/>
  </r>
  <r>
    <x v="1"/>
    <x v="0"/>
    <n v="1"/>
    <s v=""/>
  </r>
  <r>
    <x v="1"/>
    <x v="1"/>
    <s v=""/>
    <n v="1.0831999999999901E-5"/>
  </r>
  <r>
    <x v="8"/>
    <x v="0"/>
    <n v="1"/>
    <n v="-41.125758345999998"/>
  </r>
  <r>
    <x v="8"/>
    <x v="0"/>
    <n v="1"/>
    <n v="193.17436999999899"/>
  </r>
  <r>
    <x v="1"/>
    <x v="1"/>
    <s v=""/>
    <s v=""/>
  </r>
  <r>
    <x v="8"/>
    <x v="0"/>
    <n v="1"/>
    <n v="283.57972999999998"/>
  </r>
  <r>
    <x v="1"/>
    <x v="1"/>
    <s v=""/>
    <s v=""/>
  </r>
  <r>
    <x v="8"/>
    <x v="2"/>
    <n v="1"/>
    <n v="265.039999999999"/>
  </r>
  <r>
    <x v="1"/>
    <x v="1"/>
    <s v=""/>
    <s v=""/>
  </r>
  <r>
    <x v="1"/>
    <x v="1"/>
    <s v=""/>
    <s v=""/>
  </r>
  <r>
    <x v="8"/>
    <x v="0"/>
    <n v="1"/>
    <n v="-408.09568663999897"/>
  </r>
  <r>
    <x v="1"/>
    <x v="1"/>
    <s v=""/>
    <s v=""/>
  </r>
  <r>
    <x v="8"/>
    <x v="0"/>
    <n v="1"/>
    <n v="-10.922881736000001"/>
  </r>
  <r>
    <x v="8"/>
    <x v="0"/>
    <n v="1"/>
    <n v="-69.089505098999993"/>
  </r>
  <r>
    <x v="1"/>
    <x v="1"/>
    <s v=""/>
    <n v="3.9000000000004201E-8"/>
  </r>
  <r>
    <x v="1"/>
    <x v="1"/>
    <s v=""/>
    <n v="0.28100000000000502"/>
  </r>
  <r>
    <x v="1"/>
    <x v="1"/>
    <s v=""/>
    <s v=""/>
  </r>
  <r>
    <x v="8"/>
    <x v="0"/>
    <n v="1"/>
    <n v="643.68508465399998"/>
  </r>
  <r>
    <x v="1"/>
    <x v="1"/>
    <s v=""/>
    <s v=""/>
  </r>
  <r>
    <x v="8"/>
    <x v="0"/>
    <n v="1"/>
    <n v="-163.441509298"/>
  </r>
  <r>
    <x v="1"/>
    <x v="1"/>
    <s v=""/>
    <s v=""/>
  </r>
  <r>
    <x v="8"/>
    <x v="0"/>
    <n v="1"/>
    <n v="-7.6491147809999998"/>
  </r>
  <r>
    <x v="1"/>
    <x v="1"/>
    <s v=""/>
    <n v="-5.7570000000000001E-6"/>
  </r>
  <r>
    <x v="1"/>
    <x v="1"/>
    <s v=""/>
    <s v=""/>
  </r>
  <r>
    <x v="8"/>
    <x v="3"/>
    <n v="1"/>
    <n v="-19.38"/>
  </r>
  <r>
    <x v="8"/>
    <x v="0"/>
    <n v="1"/>
    <n v="135.89867367999901"/>
  </r>
  <r>
    <x v="1"/>
    <x v="1"/>
    <s v=""/>
    <s v=""/>
  </r>
  <r>
    <x v="8"/>
    <x v="0"/>
    <n v="1"/>
    <n v="14.446725782"/>
  </r>
  <r>
    <x v="1"/>
    <x v="1"/>
    <s v=""/>
    <n v="3.8410000000000002E-6"/>
  </r>
  <r>
    <x v="8"/>
    <x v="2"/>
    <n v="1"/>
    <n v="41.53"/>
  </r>
  <r>
    <x v="1"/>
    <x v="1"/>
    <s v=""/>
    <s v=""/>
  </r>
  <r>
    <x v="8"/>
    <x v="0"/>
    <n v="1"/>
    <n v="7.0212423499999996"/>
  </r>
  <r>
    <x v="1"/>
    <x v="1"/>
    <s v=""/>
    <s v=""/>
  </r>
  <r>
    <x v="8"/>
    <x v="0"/>
    <n v="1"/>
    <n v="66.957024799999999"/>
  </r>
  <r>
    <x v="1"/>
    <x v="1"/>
    <s v=""/>
    <s v=""/>
  </r>
  <r>
    <x v="8"/>
    <x v="2"/>
    <n v="1"/>
    <n v="-25.547999999999998"/>
  </r>
  <r>
    <x v="1"/>
    <x v="1"/>
    <s v=""/>
    <s v=""/>
  </r>
  <r>
    <x v="1"/>
    <x v="1"/>
    <s v=""/>
    <n v="7.9000000000000001E-2"/>
  </r>
  <r>
    <x v="1"/>
    <x v="1"/>
    <s v=""/>
    <s v=""/>
  </r>
  <r>
    <x v="8"/>
    <x v="0"/>
    <n v="1"/>
    <n v="25.467924220000398"/>
  </r>
  <r>
    <x v="1"/>
    <x v="1"/>
    <s v=""/>
    <s v=""/>
  </r>
  <r>
    <x v="8"/>
    <x v="2"/>
    <n v="1"/>
    <n v="-43.572000000000003"/>
  </r>
  <r>
    <x v="1"/>
    <x v="1"/>
    <s v=""/>
    <s v=""/>
  </r>
  <r>
    <x v="8"/>
    <x v="0"/>
    <n v="1"/>
    <n v="43.575867279999997"/>
  </r>
  <r>
    <x v="1"/>
    <x v="1"/>
    <s v=""/>
    <s v=""/>
  </r>
  <r>
    <x v="1"/>
    <x v="1"/>
    <s v=""/>
    <n v="-4.6120000000000001E-6"/>
  </r>
  <r>
    <x v="8"/>
    <x v="0"/>
    <n v="1"/>
    <n v="-10.464285996999999"/>
  </r>
  <r>
    <x v="8"/>
    <x v="0"/>
    <n v="1"/>
    <n v="-11.96354"/>
  </r>
  <r>
    <x v="1"/>
    <x v="1"/>
    <s v=""/>
    <s v=""/>
  </r>
  <r>
    <x v="8"/>
    <x v="0"/>
    <n v="1"/>
    <n v="-1.05915"/>
  </r>
  <r>
    <x v="1"/>
    <x v="1"/>
    <s v=""/>
    <s v=""/>
  </r>
  <r>
    <x v="8"/>
    <x v="2"/>
    <n v="1"/>
    <n v="-42.811999999999998"/>
  </r>
  <r>
    <x v="1"/>
    <x v="1"/>
    <s v=""/>
    <s v=""/>
  </r>
  <r>
    <x v="8"/>
    <x v="0"/>
    <n v="1"/>
    <n v="-0.65912084199999998"/>
  </r>
  <r>
    <x v="1"/>
    <x v="1"/>
    <s v=""/>
    <s v=""/>
  </r>
  <r>
    <x v="8"/>
    <x v="0"/>
    <n v="1"/>
    <n v="-13.083180998"/>
  </r>
  <r>
    <x v="1"/>
    <x v="1"/>
    <s v=""/>
    <n v="-1E-8"/>
  </r>
  <r>
    <x v="1"/>
    <x v="1"/>
    <s v=""/>
    <n v="-3.5000000000000003E-2"/>
  </r>
  <r>
    <x v="1"/>
    <x v="1"/>
    <s v=""/>
    <s v=""/>
  </r>
  <r>
    <x v="8"/>
    <x v="0"/>
    <n v="1"/>
    <n v="-5.639653601"/>
  </r>
  <r>
    <x v="1"/>
    <x v="1"/>
    <s v=""/>
    <s v=""/>
  </r>
  <r>
    <x v="8"/>
    <x v="0"/>
    <n v="1"/>
    <n v="-2.91578399799999"/>
  </r>
  <r>
    <x v="1"/>
    <x v="1"/>
    <s v=""/>
    <s v=""/>
  </r>
  <r>
    <x v="8"/>
    <x v="0"/>
    <n v="1"/>
    <n v="8.0708303340000001"/>
  </r>
  <r>
    <x v="1"/>
    <x v="1"/>
    <s v=""/>
    <s v=""/>
  </r>
  <r>
    <x v="8"/>
    <x v="0"/>
    <n v="1"/>
    <n v="-2.5618595499999999"/>
  </r>
  <r>
    <x v="1"/>
    <x v="1"/>
    <s v=""/>
    <s v=""/>
  </r>
  <r>
    <x v="8"/>
    <x v="0"/>
    <n v="1"/>
    <n v="-0.80685847300000002"/>
  </r>
  <r>
    <x v="1"/>
    <x v="1"/>
    <s v=""/>
    <n v="-8.5899999999999995E-7"/>
  </r>
  <r>
    <x v="8"/>
    <x v="2"/>
    <n v="1"/>
    <n v="-34.909999999999997"/>
  </r>
  <r>
    <x v="1"/>
    <x v="1"/>
    <s v=""/>
    <s v=""/>
  </r>
  <r>
    <x v="8"/>
    <x v="0"/>
    <n v="1"/>
    <n v="142.90889353"/>
  </r>
  <r>
    <x v="1"/>
    <x v="1"/>
    <s v=""/>
    <s v=""/>
  </r>
  <r>
    <x v="8"/>
    <x v="0"/>
    <n v="1"/>
    <n v="-3.6387800000000001"/>
  </r>
  <r>
    <x v="1"/>
    <x v="1"/>
    <s v=""/>
    <s v=""/>
  </r>
  <r>
    <x v="8"/>
    <x v="2"/>
    <n v="1"/>
    <n v="947.89599999999905"/>
  </r>
  <r>
    <x v="1"/>
    <x v="1"/>
    <s v=""/>
    <s v=""/>
  </r>
  <r>
    <x v="1"/>
    <x v="1"/>
    <s v=""/>
    <n v="-0.113217005"/>
  </r>
  <r>
    <x v="1"/>
    <x v="1"/>
    <s v=""/>
    <s v=""/>
  </r>
  <r>
    <x v="1"/>
    <x v="1"/>
    <s v=""/>
    <n v="7.6428999999999996E-5"/>
  </r>
  <r>
    <x v="8"/>
    <x v="0"/>
    <n v="1"/>
    <n v="140.522952581"/>
  </r>
  <r>
    <x v="8"/>
    <x v="0"/>
    <n v="1"/>
    <n v="-2.8645"/>
  </r>
  <r>
    <x v="1"/>
    <x v="1"/>
    <s v=""/>
    <s v=""/>
  </r>
  <r>
    <x v="8"/>
    <x v="0"/>
    <n v="1"/>
    <n v="-135.40385741399999"/>
  </r>
  <r>
    <x v="1"/>
    <x v="1"/>
    <s v=""/>
    <s v=""/>
  </r>
  <r>
    <x v="1"/>
    <x v="1"/>
    <s v=""/>
    <n v="6.7800999999999902E-5"/>
  </r>
  <r>
    <x v="8"/>
    <x v="0"/>
    <n v="1"/>
    <n v="121.540354138"/>
  </r>
  <r>
    <x v="1"/>
    <x v="1"/>
    <s v=""/>
    <n v="-0.17058999999999999"/>
  </r>
  <r>
    <x v="1"/>
    <x v="1"/>
    <s v=""/>
    <s v=""/>
  </r>
  <r>
    <x v="1"/>
    <x v="1"/>
    <s v=""/>
    <n v="-0.38769999999999999"/>
  </r>
  <r>
    <x v="1"/>
    <x v="1"/>
    <s v=""/>
    <s v=""/>
  </r>
  <r>
    <x v="8"/>
    <x v="0"/>
    <n v="1"/>
    <n v="-95.847119335000002"/>
  </r>
  <r>
    <x v="1"/>
    <x v="1"/>
    <s v=""/>
    <s v=""/>
  </r>
  <r>
    <x v="8"/>
    <x v="2"/>
    <n v="1"/>
    <n v="910.41399999999999"/>
  </r>
  <r>
    <x v="1"/>
    <x v="1"/>
    <s v=""/>
    <s v=""/>
  </r>
  <r>
    <x v="1"/>
    <x v="1"/>
    <s v=""/>
    <s v=""/>
  </r>
  <r>
    <x v="1"/>
    <x v="1"/>
    <s v=""/>
    <n v="-1.3281999999999999E-5"/>
  </r>
  <r>
    <x v="1"/>
    <x v="1"/>
    <s v=""/>
    <n v="-2.0710000000000002E-6"/>
  </r>
  <r>
    <x v="8"/>
    <x v="0"/>
    <n v="1"/>
    <n v="-31.015386214999999"/>
  </r>
  <r>
    <x v="1"/>
    <x v="1"/>
    <s v=""/>
    <n v="-0.13200000000000001"/>
  </r>
  <r>
    <x v="1"/>
    <x v="1"/>
    <s v=""/>
    <s v=""/>
  </r>
  <r>
    <x v="8"/>
    <x v="2"/>
    <n v="1"/>
    <n v="191.50399999999999"/>
  </r>
  <r>
    <x v="1"/>
    <x v="1"/>
    <s v=""/>
    <s v=""/>
  </r>
  <r>
    <x v="1"/>
    <x v="1"/>
    <s v=""/>
    <n v="4.9999999999999998E-8"/>
  </r>
  <r>
    <x v="1"/>
    <x v="1"/>
    <s v=""/>
    <n v="-4.9999999999999998E-8"/>
  </r>
  <r>
    <x v="8"/>
    <x v="0"/>
    <n v="1"/>
    <n v="-146.713167051"/>
  </r>
  <r>
    <x v="8"/>
    <x v="0"/>
    <n v="1"/>
    <n v="-46.323375018"/>
  </r>
  <r>
    <x v="1"/>
    <x v="1"/>
    <s v=""/>
    <n v="-4.8999999999999903E-8"/>
  </r>
  <r>
    <x v="1"/>
    <x v="1"/>
    <s v=""/>
    <s v=""/>
  </r>
  <r>
    <x v="8"/>
    <x v="0"/>
    <n v="1"/>
    <n v="-139.391082961"/>
  </r>
  <r>
    <x v="1"/>
    <x v="1"/>
    <s v=""/>
    <s v=""/>
  </r>
  <r>
    <x v="8"/>
    <x v="0"/>
    <n v="1"/>
    <n v="231.141022865"/>
  </r>
  <r>
    <x v="1"/>
    <x v="1"/>
    <s v=""/>
    <s v=""/>
  </r>
  <r>
    <x v="8"/>
    <x v="0"/>
    <n v="1"/>
    <n v="267.51560000000001"/>
  </r>
  <r>
    <x v="1"/>
    <x v="1"/>
    <s v=""/>
    <s v=""/>
  </r>
  <r>
    <x v="8"/>
    <x v="0"/>
    <n v="1"/>
    <n v="-12.202251865999999"/>
  </r>
  <r>
    <x v="1"/>
    <x v="1"/>
    <s v=""/>
    <n v="-1.2393E-5"/>
  </r>
  <r>
    <x v="1"/>
    <x v="1"/>
    <s v=""/>
    <s v=""/>
  </r>
  <r>
    <x v="8"/>
    <x v="3"/>
    <n v="1"/>
    <n v="-119.16"/>
  </r>
  <r>
    <x v="8"/>
    <x v="0"/>
    <n v="1"/>
    <n v="-1.7996739719999999"/>
  </r>
  <r>
    <x v="1"/>
    <x v="1"/>
    <s v=""/>
    <n v="-7.0399999999999995E-7"/>
  </r>
  <r>
    <x v="8"/>
    <x v="2"/>
    <n v="1"/>
    <n v="23.68"/>
  </r>
  <r>
    <x v="1"/>
    <x v="1"/>
    <s v=""/>
    <s v=""/>
  </r>
  <r>
    <x v="8"/>
    <x v="0"/>
    <n v="1"/>
    <n v="-21.561196909"/>
  </r>
  <r>
    <x v="8"/>
    <x v="0"/>
    <n v="1"/>
    <n v="3.79109527"/>
  </r>
  <r>
    <x v="1"/>
    <x v="1"/>
    <s v=""/>
    <n v="0.101772008"/>
  </r>
  <r>
    <x v="1"/>
    <x v="1"/>
    <s v=""/>
    <s v=""/>
  </r>
  <r>
    <x v="8"/>
    <x v="0"/>
    <n v="1"/>
    <n v="49.683411159999999"/>
  </r>
  <r>
    <x v="1"/>
    <x v="1"/>
    <s v=""/>
    <s v=""/>
  </r>
  <r>
    <x v="8"/>
    <x v="0"/>
    <n v="1"/>
    <n v="-42.863620816000001"/>
  </r>
  <r>
    <x v="1"/>
    <x v="1"/>
    <s v=""/>
    <n v="-1.5659999999999999E-6"/>
  </r>
  <r>
    <x v="1"/>
    <x v="1"/>
    <s v=""/>
    <s v=""/>
  </r>
  <r>
    <x v="1"/>
    <x v="1"/>
    <s v=""/>
    <n v="5.99999999684186E-9"/>
  </r>
  <r>
    <x v="8"/>
    <x v="3"/>
    <n v="1"/>
    <n v="27.63"/>
  </r>
  <r>
    <x v="8"/>
    <x v="0"/>
    <n v="1"/>
    <n v="35.350584480000002"/>
  </r>
  <r>
    <x v="1"/>
    <x v="1"/>
    <s v=""/>
    <s v=""/>
  </r>
  <r>
    <x v="8"/>
    <x v="0"/>
    <n v="1"/>
    <n v="-8.21387"/>
  </r>
  <r>
    <x v="1"/>
    <x v="1"/>
    <s v=""/>
    <s v=""/>
  </r>
  <r>
    <x v="8"/>
    <x v="2"/>
    <n v="1"/>
    <n v="-17.584"/>
  </r>
  <r>
    <x v="1"/>
    <x v="1"/>
    <s v=""/>
    <s v=""/>
  </r>
  <r>
    <x v="8"/>
    <x v="2"/>
    <n v="1"/>
    <n v="-68.108999999999995"/>
  </r>
  <r>
    <x v="1"/>
    <x v="1"/>
    <s v=""/>
    <s v=""/>
  </r>
  <r>
    <x v="8"/>
    <x v="0"/>
    <n v="1"/>
    <n v="-126.32470000000001"/>
  </r>
  <r>
    <x v="1"/>
    <x v="1"/>
    <s v=""/>
    <s v=""/>
  </r>
  <r>
    <x v="8"/>
    <x v="0"/>
    <n v="1"/>
    <n v="220.23250143000001"/>
  </r>
  <r>
    <x v="1"/>
    <x v="1"/>
    <s v=""/>
    <s v=""/>
  </r>
  <r>
    <x v="9"/>
    <x v="0"/>
    <n v="1"/>
    <n v="322.67899999999997"/>
  </r>
  <r>
    <x v="1"/>
    <x v="1"/>
    <s v=""/>
    <s v=""/>
  </r>
  <r>
    <x v="9"/>
    <x v="0"/>
    <n v="1"/>
    <n v="-340.22957661999999"/>
  </r>
  <r>
    <x v="1"/>
    <x v="1"/>
    <s v=""/>
    <s v=""/>
  </r>
  <r>
    <x v="10"/>
    <x v="0"/>
    <n v="1"/>
    <n v="101401"/>
  </r>
  <r>
    <x v="1"/>
    <x v="1"/>
    <s v=""/>
    <s v=""/>
  </r>
  <r>
    <x v="10"/>
    <x v="0"/>
    <n v="1"/>
    <n v="-101222.716983099"/>
  </r>
  <r>
    <x v="1"/>
    <x v="1"/>
    <s v=""/>
    <s v=""/>
  </r>
  <r>
    <x v="11"/>
    <x v="0"/>
    <n v="1"/>
    <n v="962.29"/>
  </r>
  <r>
    <x v="1"/>
    <x v="1"/>
    <s v=""/>
    <s v=""/>
  </r>
  <r>
    <x v="11"/>
    <x v="0"/>
    <n v="1"/>
    <n v="-962.53796838999904"/>
  </r>
  <r>
    <x v="1"/>
    <x v="1"/>
    <s v=""/>
    <s v=""/>
  </r>
  <r>
    <x v="12"/>
    <x v="0"/>
    <n v="1"/>
    <n v="9545.7000000000007"/>
  </r>
  <r>
    <x v="1"/>
    <x v="1"/>
    <s v=""/>
    <s v=""/>
  </r>
  <r>
    <x v="12"/>
    <x v="0"/>
    <n v="1"/>
    <n v="-9551.7406838999996"/>
  </r>
  <r>
    <x v="1"/>
    <x v="1"/>
    <s v=""/>
    <s v=""/>
  </r>
  <r>
    <x v="13"/>
    <x v="0"/>
    <n v="1"/>
    <n v="-44023.7"/>
  </r>
  <r>
    <x v="1"/>
    <x v="1"/>
    <s v=""/>
    <s v=""/>
  </r>
  <r>
    <x v="13"/>
    <x v="2"/>
    <n v="1"/>
    <n v="-570138.30000000005"/>
  </r>
  <r>
    <x v="1"/>
    <x v="1"/>
    <s v=""/>
    <s v=""/>
  </r>
  <r>
    <x v="13"/>
    <x v="0"/>
    <n v="1"/>
    <n v="553665.7402"/>
  </r>
  <r>
    <x v="1"/>
    <x v="1"/>
    <s v=""/>
    <s v=""/>
  </r>
  <r>
    <x v="13"/>
    <x v="0"/>
    <n v="1"/>
    <n v="-73582.817640565001"/>
  </r>
  <r>
    <x v="1"/>
    <x v="1"/>
    <s v=""/>
    <s v=""/>
  </r>
  <r>
    <x v="13"/>
    <x v="0"/>
    <n v="1"/>
    <n v="51807.454057734998"/>
  </r>
  <r>
    <x v="1"/>
    <x v="1"/>
    <s v=""/>
    <s v=""/>
  </r>
  <r>
    <x v="1"/>
    <x v="1"/>
    <s v=""/>
    <s v=""/>
  </r>
  <r>
    <x v="13"/>
    <x v="0"/>
    <n v="1"/>
    <n v="-40573.318606000001"/>
  </r>
  <r>
    <x v="1"/>
    <x v="1"/>
    <s v=""/>
    <s v=""/>
  </r>
  <r>
    <x v="13"/>
    <x v="2"/>
    <n v="1"/>
    <n v="-121770"/>
  </r>
  <r>
    <x v="1"/>
    <x v="1"/>
    <s v=""/>
    <s v=""/>
  </r>
  <r>
    <x v="13"/>
    <x v="0"/>
    <n v="1"/>
    <n v="9602.4"/>
  </r>
  <r>
    <x v="1"/>
    <x v="1"/>
    <s v=""/>
    <s v=""/>
  </r>
  <r>
    <x v="13"/>
    <x v="0"/>
    <n v="1"/>
    <n v="-9604.2039000000004"/>
  </r>
  <r>
    <x v="1"/>
    <x v="1"/>
    <s v=""/>
    <s v=""/>
  </r>
  <r>
    <x v="14"/>
    <x v="2"/>
    <n v="1"/>
    <n v="17914.43"/>
  </r>
  <r>
    <x v="1"/>
    <x v="1"/>
    <s v=""/>
    <s v=""/>
  </r>
  <r>
    <x v="14"/>
    <x v="0"/>
    <n v="1"/>
    <n v="-43135.688784427002"/>
  </r>
  <r>
    <x v="14"/>
    <x v="0"/>
    <n v="1"/>
    <n v="4886.6833318879999"/>
  </r>
  <r>
    <x v="14"/>
    <x v="0"/>
    <n v="1"/>
    <n v="-3063.387634744"/>
  </r>
  <r>
    <x v="1"/>
    <x v="1"/>
    <s v=""/>
    <s v=""/>
  </r>
  <r>
    <x v="14"/>
    <x v="0"/>
    <n v="1"/>
    <n v="24501.385537847898"/>
  </r>
  <r>
    <x v="1"/>
    <x v="1"/>
    <s v=""/>
    <s v=""/>
  </r>
  <r>
    <x v="15"/>
    <x v="0"/>
    <n v="1"/>
    <n v="-11.605299999"/>
  </r>
  <r>
    <x v="1"/>
    <x v="1"/>
    <s v=""/>
    <s v=""/>
  </r>
  <r>
    <x v="15"/>
    <x v="0"/>
    <n v="1"/>
    <n v="-54.828956079999998"/>
  </r>
  <r>
    <x v="1"/>
    <x v="1"/>
    <s v=""/>
    <s v=""/>
  </r>
  <r>
    <x v="15"/>
    <x v="0"/>
    <n v="1"/>
    <n v="-54.325229595000003"/>
  </r>
  <r>
    <x v="1"/>
    <x v="1"/>
    <s v=""/>
    <n v="-8.7105E-5"/>
  </r>
  <r>
    <x v="15"/>
    <x v="0"/>
    <n v="1"/>
    <n v="54.162278352999998"/>
  </r>
  <r>
    <x v="1"/>
    <x v="1"/>
    <s v=""/>
    <n v="8.6450000000000001E-5"/>
  </r>
  <r>
    <x v="1"/>
    <x v="1"/>
    <s v=""/>
    <s v=""/>
  </r>
  <r>
    <x v="1"/>
    <x v="1"/>
    <s v=""/>
    <s v=""/>
  </r>
  <r>
    <x v="1"/>
    <x v="1"/>
    <s v=""/>
    <n v="3.99999999789457E-9"/>
  </r>
  <r>
    <x v="15"/>
    <x v="3"/>
    <n v="1"/>
    <n v="622.79999999999995"/>
  </r>
  <r>
    <x v="15"/>
    <x v="3"/>
    <n v="1"/>
    <n v="-622.79999999999995"/>
  </r>
  <r>
    <x v="15"/>
    <x v="0"/>
    <n v="1"/>
    <n v="424.61077010000002"/>
  </r>
  <r>
    <x v="1"/>
    <x v="1"/>
    <s v=""/>
    <s v=""/>
  </r>
  <r>
    <x v="15"/>
    <x v="2"/>
    <n v="1"/>
    <n v="-1132.2460000000001"/>
  </r>
  <r>
    <x v="1"/>
    <x v="1"/>
    <s v=""/>
    <s v=""/>
  </r>
  <r>
    <x v="15"/>
    <x v="0"/>
    <n v="1"/>
    <n v="182.775636596"/>
  </r>
  <r>
    <x v="15"/>
    <x v="0"/>
    <n v="1"/>
    <n v="-18.805499999999999"/>
  </r>
  <r>
    <x v="1"/>
    <x v="1"/>
    <s v=""/>
    <s v=""/>
  </r>
  <r>
    <x v="15"/>
    <x v="0"/>
    <n v="1"/>
    <n v="247.465299999"/>
  </r>
  <r>
    <x v="1"/>
    <x v="1"/>
    <s v=""/>
    <s v=""/>
  </r>
  <r>
    <x v="15"/>
    <x v="0"/>
    <n v="1"/>
    <n v="296.15260699999999"/>
  </r>
  <r>
    <x v="1"/>
    <x v="1"/>
    <s v=""/>
    <s v=""/>
  </r>
  <r>
    <x v="1"/>
    <x v="1"/>
    <s v=""/>
    <s v=""/>
  </r>
  <r>
    <x v="15"/>
    <x v="0"/>
    <n v="1"/>
    <n v="-3.3264"/>
  </r>
  <r>
    <x v="15"/>
    <x v="0"/>
    <n v="1"/>
    <n v="129.60599999999999"/>
  </r>
  <r>
    <x v="1"/>
    <x v="1"/>
    <s v=""/>
    <s v=""/>
  </r>
  <r>
    <x v="15"/>
    <x v="0"/>
    <n v="1"/>
    <n v="555.14340784499996"/>
  </r>
  <r>
    <x v="1"/>
    <x v="1"/>
    <s v=""/>
    <s v=""/>
  </r>
  <r>
    <x v="15"/>
    <x v="0"/>
    <n v="1"/>
    <n v="-119.667113032"/>
  </r>
  <r>
    <x v="1"/>
    <x v="1"/>
    <s v=""/>
    <n v="-1.21258E-4"/>
  </r>
  <r>
    <x v="1"/>
    <x v="1"/>
    <s v=""/>
    <s v=""/>
  </r>
  <r>
    <x v="15"/>
    <x v="0"/>
    <n v="1"/>
    <n v="-2.5175000000000001"/>
  </r>
  <r>
    <x v="15"/>
    <x v="0"/>
    <n v="1"/>
    <n v="-2499.4341977959998"/>
  </r>
  <r>
    <x v="1"/>
    <x v="1"/>
    <s v=""/>
    <s v=""/>
  </r>
  <r>
    <x v="15"/>
    <x v="0"/>
    <n v="1"/>
    <n v="-1.992799993"/>
  </r>
  <r>
    <x v="1"/>
    <x v="1"/>
    <s v=""/>
    <s v=""/>
  </r>
  <r>
    <x v="15"/>
    <x v="0"/>
    <n v="1"/>
    <n v="153.82217335199999"/>
  </r>
  <r>
    <x v="1"/>
    <x v="1"/>
    <s v=""/>
    <n v="3.0386699999999998E-4"/>
  </r>
  <r>
    <x v="1"/>
    <x v="1"/>
    <s v=""/>
    <s v=""/>
  </r>
  <r>
    <x v="15"/>
    <x v="0"/>
    <n v="1"/>
    <n v="-5.1363000000000003"/>
  </r>
  <r>
    <x v="15"/>
    <x v="0"/>
    <n v="1"/>
    <n v="569.12804209700005"/>
  </r>
  <r>
    <x v="1"/>
    <x v="1"/>
    <s v=""/>
    <s v=""/>
  </r>
  <r>
    <x v="15"/>
    <x v="0"/>
    <n v="1"/>
    <n v="-10.478299994"/>
  </r>
  <r>
    <x v="1"/>
    <x v="1"/>
    <s v=""/>
    <s v=""/>
  </r>
  <r>
    <x v="15"/>
    <x v="0"/>
    <n v="1"/>
    <n v="-127.352286456"/>
  </r>
  <r>
    <x v="1"/>
    <x v="1"/>
    <s v=""/>
    <n v="-1.13113E-4"/>
  </r>
  <r>
    <x v="15"/>
    <x v="2"/>
    <n v="1"/>
    <n v="-92.08"/>
  </r>
  <r>
    <x v="1"/>
    <x v="1"/>
    <s v=""/>
    <s v=""/>
  </r>
  <r>
    <x v="15"/>
    <x v="0"/>
    <n v="1"/>
    <n v="-1.3081"/>
  </r>
  <r>
    <x v="1"/>
    <x v="1"/>
    <s v=""/>
    <s v=""/>
  </r>
  <r>
    <x v="15"/>
    <x v="0"/>
    <n v="1"/>
    <n v="906.22679437099998"/>
  </r>
  <r>
    <x v="1"/>
    <x v="1"/>
    <s v=""/>
    <n v="-4.41438E-4"/>
  </r>
  <r>
    <x v="15"/>
    <x v="0"/>
    <n v="1"/>
    <n v="1967.456402"/>
  </r>
  <r>
    <x v="1"/>
    <x v="1"/>
    <s v=""/>
    <s v=""/>
  </r>
  <r>
    <x v="15"/>
    <x v="0"/>
    <n v="1"/>
    <n v="3.7446862670000001"/>
  </r>
  <r>
    <x v="1"/>
    <x v="1"/>
    <s v=""/>
    <n v="-8.2009999999999999E-6"/>
  </r>
  <r>
    <x v="15"/>
    <x v="2"/>
    <n v="1"/>
    <n v="-18.8"/>
  </r>
  <r>
    <x v="1"/>
    <x v="1"/>
    <s v=""/>
    <s v=""/>
  </r>
  <r>
    <x v="1"/>
    <x v="1"/>
    <s v=""/>
    <n v="-0.30775493999999998"/>
  </r>
  <r>
    <x v="1"/>
    <x v="1"/>
    <s v=""/>
    <s v=""/>
  </r>
  <r>
    <x v="15"/>
    <x v="0"/>
    <n v="1"/>
    <n v="-48.151223877"/>
  </r>
  <r>
    <x v="1"/>
    <x v="1"/>
    <s v=""/>
    <s v=""/>
  </r>
  <r>
    <x v="15"/>
    <x v="0"/>
    <n v="1"/>
    <n v="-80.872158580999994"/>
  </r>
  <r>
    <x v="1"/>
    <x v="1"/>
    <s v=""/>
    <n v="2.9660000000000001E-6"/>
  </r>
  <r>
    <x v="1"/>
    <x v="1"/>
    <s v=""/>
    <s v=""/>
  </r>
  <r>
    <x v="15"/>
    <x v="3"/>
    <n v="1"/>
    <n v="9.3000000000000007"/>
  </r>
  <r>
    <x v="15"/>
    <x v="0"/>
    <n v="1"/>
    <n v="102.924126"/>
  </r>
  <r>
    <x v="1"/>
    <x v="1"/>
    <s v=""/>
    <s v=""/>
  </r>
  <r>
    <x v="1"/>
    <x v="1"/>
    <s v=""/>
    <s v=""/>
  </r>
  <r>
    <x v="15"/>
    <x v="3"/>
    <n v="1"/>
    <n v="-2512.3000000000002"/>
  </r>
  <r>
    <x v="15"/>
    <x v="2"/>
    <n v="1"/>
    <n v="2512.3000000000002"/>
  </r>
  <r>
    <x v="1"/>
    <x v="1"/>
    <s v=""/>
    <s v=""/>
  </r>
  <r>
    <x v="8"/>
    <x v="0"/>
    <n v="1"/>
    <n v="0.75948600300000002"/>
  </r>
  <r>
    <x v="15"/>
    <x v="0"/>
    <n v="1"/>
    <n v="-5.4187000000000003"/>
  </r>
  <r>
    <x v="8"/>
    <x v="0"/>
    <n v="1"/>
    <n v="14.868216513"/>
  </r>
  <r>
    <x v="15"/>
    <x v="0"/>
    <n v="1"/>
    <n v="33.229358759999997"/>
  </r>
  <r>
    <x v="8"/>
    <x v="0"/>
    <n v="1"/>
    <n v="-7.4974287180000001"/>
  </r>
  <r>
    <x v="15"/>
    <x v="0"/>
    <n v="1"/>
    <n v="-27.7806"/>
  </r>
  <r>
    <x v="1"/>
    <x v="1"/>
    <s v=""/>
    <n v="-0.2"/>
  </r>
  <r>
    <x v="1"/>
    <x v="1"/>
    <s v=""/>
    <s v=""/>
  </r>
  <r>
    <x v="15"/>
    <x v="2"/>
    <n v="1"/>
    <n v="3802.9"/>
  </r>
  <r>
    <x v="1"/>
    <x v="1"/>
    <s v=""/>
    <s v=""/>
  </r>
  <r>
    <x v="15"/>
    <x v="2"/>
    <n v="1"/>
    <n v="3998"/>
  </r>
  <r>
    <x v="1"/>
    <x v="1"/>
    <s v=""/>
    <s v=""/>
  </r>
  <r>
    <x v="1"/>
    <x v="1"/>
    <s v=""/>
    <n v="-9.9987000000000003E-5"/>
  </r>
  <r>
    <x v="1"/>
    <x v="1"/>
    <s v=""/>
    <n v="-1.0196E-5"/>
  </r>
  <r>
    <x v="15"/>
    <x v="0"/>
    <n v="1"/>
    <n v="-282.88936055099998"/>
  </r>
  <r>
    <x v="15"/>
    <x v="2"/>
    <n v="1"/>
    <n v="-484.90499999999997"/>
  </r>
  <r>
    <x v="1"/>
    <x v="1"/>
    <s v=""/>
    <s v=""/>
  </r>
  <r>
    <x v="15"/>
    <x v="0"/>
    <n v="1"/>
    <n v="-794.28963543299994"/>
  </r>
  <r>
    <x v="15"/>
    <x v="0"/>
    <n v="1"/>
    <n v="-178.489261634"/>
  </r>
  <r>
    <x v="1"/>
    <x v="1"/>
    <s v=""/>
    <n v="-1.29E-7"/>
  </r>
  <r>
    <x v="15"/>
    <x v="0"/>
    <n v="1"/>
    <n v="2596.0982955620002"/>
  </r>
  <r>
    <x v="1"/>
    <x v="1"/>
    <s v=""/>
    <s v=""/>
  </r>
  <r>
    <x v="15"/>
    <x v="0"/>
    <n v="1"/>
    <n v="-203.51056446699999"/>
  </r>
  <r>
    <x v="1"/>
    <x v="1"/>
    <s v=""/>
    <s v=""/>
  </r>
  <r>
    <x v="15"/>
    <x v="0"/>
    <n v="1"/>
    <n v="-59.524188610000003"/>
  </r>
  <r>
    <x v="1"/>
    <x v="1"/>
    <s v=""/>
    <n v="-8.9969999999999994E-5"/>
  </r>
  <r>
    <x v="1"/>
    <x v="1"/>
    <s v=""/>
    <s v=""/>
  </r>
  <r>
    <x v="15"/>
    <x v="3"/>
    <n v="1"/>
    <n v="-843.5"/>
  </r>
  <r>
    <x v="1"/>
    <x v="1"/>
    <s v=""/>
    <s v=""/>
  </r>
  <r>
    <x v="15"/>
    <x v="0"/>
    <n v="1"/>
    <n v="-19.969566485000001"/>
  </r>
  <r>
    <x v="1"/>
    <x v="1"/>
    <s v=""/>
    <n v="-1.4754E-5"/>
  </r>
  <r>
    <x v="15"/>
    <x v="2"/>
    <n v="1"/>
    <n v="2616.8000000009902"/>
  </r>
  <r>
    <x v="1"/>
    <x v="1"/>
    <s v=""/>
    <s v=""/>
  </r>
  <r>
    <x v="1"/>
    <x v="1"/>
    <s v=""/>
    <n v="-1.0051E-4"/>
  </r>
  <r>
    <x v="1"/>
    <x v="1"/>
    <s v=""/>
    <n v="9.9989999999999996E-5"/>
  </r>
  <r>
    <x v="15"/>
    <x v="0"/>
    <n v="1"/>
    <n v="-1.8790131210000001"/>
  </r>
  <r>
    <x v="15"/>
    <x v="0"/>
    <n v="1"/>
    <n v="-24.470600000000001"/>
  </r>
  <r>
    <x v="1"/>
    <x v="1"/>
    <s v=""/>
    <s v=""/>
  </r>
  <r>
    <x v="1"/>
    <x v="1"/>
    <s v=""/>
    <n v="-9.6685E-5"/>
  </r>
  <r>
    <x v="1"/>
    <x v="1"/>
    <s v=""/>
    <n v="-3.4214000000000001E-5"/>
  </r>
  <r>
    <x v="15"/>
    <x v="0"/>
    <n v="1"/>
    <n v="84.783981655999995"/>
  </r>
  <r>
    <x v="1"/>
    <x v="1"/>
    <s v=""/>
    <s v=""/>
  </r>
  <r>
    <x v="15"/>
    <x v="0"/>
    <n v="1"/>
    <n v="711.1028"/>
  </r>
  <r>
    <x v="1"/>
    <x v="1"/>
    <s v=""/>
    <n v="-0.49830000000000002"/>
  </r>
  <r>
    <x v="1"/>
    <x v="1"/>
    <s v=""/>
    <s v=""/>
  </r>
  <r>
    <x v="1"/>
    <x v="1"/>
    <s v=""/>
    <n v="-1.4473900000000001E-4"/>
  </r>
  <r>
    <x v="15"/>
    <x v="0"/>
    <n v="1"/>
    <n v="119.046958296"/>
  </r>
  <r>
    <x v="1"/>
    <x v="1"/>
    <s v=""/>
    <s v=""/>
  </r>
  <r>
    <x v="15"/>
    <x v="0"/>
    <n v="1"/>
    <n v="3300.8208"/>
  </r>
  <r>
    <x v="15"/>
    <x v="3"/>
    <n v="1"/>
    <n v="-2415.7559999999999"/>
  </r>
  <r>
    <x v="15"/>
    <x v="2"/>
    <n v="1"/>
    <n v="-267.08699999999902"/>
  </r>
  <r>
    <x v="1"/>
    <x v="1"/>
    <s v=""/>
    <s v=""/>
  </r>
  <r>
    <x v="1"/>
    <x v="1"/>
    <s v=""/>
    <s v=""/>
  </r>
  <r>
    <x v="15"/>
    <x v="0"/>
    <n v="1"/>
    <n v="0.70299999999999996"/>
  </r>
  <r>
    <x v="1"/>
    <x v="1"/>
    <s v=""/>
    <s v=""/>
  </r>
  <r>
    <x v="15"/>
    <x v="0"/>
    <n v="1"/>
    <n v="3104.2620000000002"/>
  </r>
  <r>
    <x v="1"/>
    <x v="1"/>
    <s v=""/>
    <s v=""/>
  </r>
  <r>
    <x v="1"/>
    <x v="1"/>
    <s v=""/>
    <n v="-1.46427E-4"/>
  </r>
  <r>
    <x v="15"/>
    <x v="0"/>
    <n v="1"/>
    <n v="91.269903576000004"/>
  </r>
  <r>
    <x v="15"/>
    <x v="0"/>
    <n v="1"/>
    <n v="7052.3077000000003"/>
  </r>
  <r>
    <x v="1"/>
    <x v="1"/>
    <s v=""/>
    <s v=""/>
  </r>
  <r>
    <x v="15"/>
    <x v="3"/>
    <n v="1"/>
    <n v="-2500.7939999999999"/>
  </r>
  <r>
    <x v="15"/>
    <x v="2"/>
    <n v="1"/>
    <n v="-783.72299999999996"/>
  </r>
  <r>
    <x v="1"/>
    <x v="1"/>
    <s v=""/>
    <s v=""/>
  </r>
  <r>
    <x v="1"/>
    <x v="1"/>
    <s v=""/>
    <s v=""/>
  </r>
  <r>
    <x v="15"/>
    <x v="0"/>
    <n v="1"/>
    <n v="0.67300000000000004"/>
  </r>
  <r>
    <x v="1"/>
    <x v="1"/>
    <s v=""/>
    <s v=""/>
  </r>
  <r>
    <x v="15"/>
    <x v="0"/>
    <n v="1"/>
    <n v="23.873000000000001"/>
  </r>
  <r>
    <x v="1"/>
    <x v="1"/>
    <s v=""/>
    <s v=""/>
  </r>
  <r>
    <x v="1"/>
    <x v="1"/>
    <s v=""/>
    <n v="-1.9093000000000002E-5"/>
  </r>
  <r>
    <x v="15"/>
    <x v="0"/>
    <n v="1"/>
    <n v="-119.698136018"/>
  </r>
  <r>
    <x v="1"/>
    <x v="1"/>
    <s v=""/>
    <s v=""/>
  </r>
  <r>
    <x v="15"/>
    <x v="0"/>
    <n v="1"/>
    <n v="-309.5838"/>
  </r>
  <r>
    <x v="15"/>
    <x v="0"/>
    <n v="1"/>
    <n v="9.3595000000000006"/>
  </r>
  <r>
    <x v="1"/>
    <x v="1"/>
    <s v=""/>
    <s v=""/>
  </r>
  <r>
    <x v="15"/>
    <x v="2"/>
    <n v="1"/>
    <n v="-1082.9690000000001"/>
  </r>
  <r>
    <x v="1"/>
    <x v="1"/>
    <s v=""/>
    <s v=""/>
  </r>
  <r>
    <x v="15"/>
    <x v="0"/>
    <n v="1"/>
    <n v="-44.324166290000001"/>
  </r>
  <r>
    <x v="1"/>
    <x v="1"/>
    <s v=""/>
    <n v="-1.1999999999999999E-7"/>
  </r>
  <r>
    <x v="1"/>
    <x v="1"/>
    <s v=""/>
    <n v="-0.12"/>
  </r>
  <r>
    <x v="1"/>
    <x v="1"/>
    <s v=""/>
    <s v=""/>
  </r>
  <r>
    <x v="15"/>
    <x v="0"/>
    <n v="1"/>
    <n v="-87.798068477000001"/>
  </r>
  <r>
    <x v="1"/>
    <x v="1"/>
    <s v=""/>
    <s v=""/>
  </r>
  <r>
    <x v="15"/>
    <x v="0"/>
    <n v="1"/>
    <n v="-15.2019"/>
  </r>
  <r>
    <x v="1"/>
    <x v="1"/>
    <s v=""/>
    <s v=""/>
  </r>
  <r>
    <x v="15"/>
    <x v="0"/>
    <n v="1"/>
    <n v="58.180648933999997"/>
  </r>
  <r>
    <x v="1"/>
    <x v="1"/>
    <s v=""/>
    <s v=""/>
  </r>
  <r>
    <x v="15"/>
    <x v="0"/>
    <n v="1"/>
    <n v="1700.7539999999999"/>
  </r>
  <r>
    <x v="1"/>
    <x v="1"/>
    <s v=""/>
    <s v=""/>
  </r>
  <r>
    <x v="15"/>
    <x v="0"/>
    <n v="1"/>
    <n v="-8.0364441129999999"/>
  </r>
  <r>
    <x v="1"/>
    <x v="1"/>
    <s v=""/>
    <n v="-4.9840000000000001E-6"/>
  </r>
  <r>
    <x v="15"/>
    <x v="2"/>
    <n v="1"/>
    <n v="88"/>
  </r>
  <r>
    <x v="1"/>
    <x v="1"/>
    <s v=""/>
    <s v=""/>
  </r>
  <r>
    <x v="15"/>
    <x v="0"/>
    <n v="1"/>
    <n v="36.376623000000002"/>
  </r>
  <r>
    <x v="1"/>
    <x v="1"/>
    <s v=""/>
    <s v=""/>
  </r>
  <r>
    <x v="1"/>
    <x v="1"/>
    <s v=""/>
    <n v="-9.9129000000000006E-5"/>
  </r>
  <r>
    <x v="1"/>
    <x v="1"/>
    <s v=""/>
    <n v="-7.9170000000000006E-6"/>
  </r>
  <r>
    <x v="15"/>
    <x v="0"/>
    <n v="1"/>
    <n v="-29.980767570000001"/>
  </r>
  <r>
    <x v="1"/>
    <x v="1"/>
    <s v=""/>
    <s v=""/>
  </r>
  <r>
    <x v="15"/>
    <x v="0"/>
    <n v="1"/>
    <n v="-8.1252999999999993"/>
  </r>
  <r>
    <x v="15"/>
    <x v="2"/>
    <n v="1"/>
    <n v="120.011"/>
  </r>
  <r>
    <x v="1"/>
    <x v="1"/>
    <s v=""/>
    <s v=""/>
  </r>
  <r>
    <x v="15"/>
    <x v="0"/>
    <n v="1"/>
    <n v="-886.01666364699997"/>
  </r>
  <r>
    <x v="15"/>
    <x v="0"/>
    <n v="1"/>
    <n v="-48.447321596999998"/>
  </r>
  <r>
    <x v="1"/>
    <x v="1"/>
    <s v=""/>
    <n v="-4.8000000000000198E-8"/>
  </r>
  <r>
    <x v="1"/>
    <x v="1"/>
    <s v=""/>
    <s v=""/>
  </r>
  <r>
    <x v="15"/>
    <x v="0"/>
    <n v="1"/>
    <n v="655.58749291100003"/>
  </r>
  <r>
    <x v="1"/>
    <x v="1"/>
    <s v=""/>
    <s v=""/>
  </r>
  <r>
    <x v="15"/>
    <x v="0"/>
    <n v="1"/>
    <n v="572.10072286900004"/>
  </r>
  <r>
    <x v="1"/>
    <x v="1"/>
    <s v=""/>
    <s v=""/>
  </r>
  <r>
    <x v="15"/>
    <x v="0"/>
    <n v="1"/>
    <n v="-65.289722182000006"/>
  </r>
  <r>
    <x v="1"/>
    <x v="1"/>
    <s v=""/>
    <n v="-8.8356999999999994E-5"/>
  </r>
  <r>
    <x v="1"/>
    <x v="1"/>
    <s v=""/>
    <s v=""/>
  </r>
  <r>
    <x v="15"/>
    <x v="3"/>
    <n v="1"/>
    <n v="-832"/>
  </r>
  <r>
    <x v="15"/>
    <x v="0"/>
    <n v="1"/>
    <n v="-22.336974746999999"/>
  </r>
  <r>
    <x v="1"/>
    <x v="1"/>
    <s v=""/>
    <n v="2.5469999999999999E-6"/>
  </r>
  <r>
    <x v="15"/>
    <x v="2"/>
    <n v="1"/>
    <n v="1917.6"/>
  </r>
  <r>
    <x v="1"/>
    <x v="1"/>
    <s v=""/>
    <s v=""/>
  </r>
  <r>
    <x v="1"/>
    <x v="1"/>
    <s v=""/>
    <n v="-1.18361E-4"/>
  </r>
  <r>
    <x v="15"/>
    <x v="0"/>
    <n v="1"/>
    <n v="-51.427170183999998"/>
  </r>
  <r>
    <x v="15"/>
    <x v="0"/>
    <n v="1"/>
    <n v="-96.859799995000003"/>
  </r>
  <r>
    <x v="1"/>
    <x v="1"/>
    <s v=""/>
    <s v=""/>
  </r>
  <r>
    <x v="1"/>
    <x v="1"/>
    <s v=""/>
    <n v="-1.25019E-4"/>
  </r>
  <r>
    <x v="15"/>
    <x v="0"/>
    <n v="1"/>
    <n v="-17.352749877000001"/>
  </r>
  <r>
    <x v="15"/>
    <x v="0"/>
    <n v="1"/>
    <n v="-110.90649830300001"/>
  </r>
  <r>
    <x v="1"/>
    <x v="1"/>
    <s v=""/>
    <s v=""/>
  </r>
  <r>
    <x v="1"/>
    <x v="1"/>
    <s v=""/>
    <n v="-1.01859E-4"/>
  </r>
  <r>
    <x v="15"/>
    <x v="0"/>
    <n v="1"/>
    <n v="70.466152257000005"/>
  </r>
  <r>
    <x v="15"/>
    <x v="0"/>
    <n v="1"/>
    <n v="3276.3301000000001"/>
  </r>
  <r>
    <x v="1"/>
    <x v="1"/>
    <s v=""/>
    <s v=""/>
  </r>
  <r>
    <x v="15"/>
    <x v="3"/>
    <n v="1"/>
    <n v="-2730.0230000000001"/>
  </r>
  <r>
    <x v="1"/>
    <x v="1"/>
    <s v=""/>
    <s v=""/>
  </r>
  <r>
    <x v="15"/>
    <x v="0"/>
    <n v="1"/>
    <n v="0.60129999999999995"/>
  </r>
  <r>
    <x v="1"/>
    <x v="1"/>
    <s v=""/>
    <s v=""/>
  </r>
  <r>
    <x v="1"/>
    <x v="1"/>
    <s v=""/>
    <n v="2.4474E-5"/>
  </r>
  <r>
    <x v="15"/>
    <x v="0"/>
    <n v="1"/>
    <n v="112.578905523"/>
  </r>
  <r>
    <x v="15"/>
    <x v="0"/>
    <n v="1"/>
    <n v="-84.598100000000002"/>
  </r>
  <r>
    <x v="1"/>
    <x v="1"/>
    <s v=""/>
    <s v=""/>
  </r>
  <r>
    <x v="15"/>
    <x v="3"/>
    <n v="1"/>
    <n v="-142.08199999999999"/>
  </r>
  <r>
    <x v="1"/>
    <x v="1"/>
    <s v=""/>
    <s v=""/>
  </r>
  <r>
    <x v="15"/>
    <x v="0"/>
    <n v="1"/>
    <n v="-34.24"/>
  </r>
  <r>
    <x v="1"/>
    <x v="1"/>
    <s v=""/>
    <s v=""/>
  </r>
  <r>
    <x v="1"/>
    <x v="1"/>
    <s v=""/>
    <n v="-1.2662E-5"/>
  </r>
  <r>
    <x v="15"/>
    <x v="0"/>
    <n v="1"/>
    <n v="4.3253921340000003"/>
  </r>
  <r>
    <x v="15"/>
    <x v="0"/>
    <n v="1"/>
    <n v="120.945379057"/>
  </r>
  <r>
    <x v="15"/>
    <x v="0"/>
    <n v="1"/>
    <n v="-40.472000000000001"/>
  </r>
  <r>
    <x v="1"/>
    <x v="1"/>
    <s v=""/>
    <s v=""/>
  </r>
  <r>
    <x v="15"/>
    <x v="0"/>
    <n v="1"/>
    <n v="-31.1"/>
  </r>
  <r>
    <x v="1"/>
    <x v="1"/>
    <s v=""/>
    <s v=""/>
  </r>
  <r>
    <x v="15"/>
    <x v="0"/>
    <n v="1"/>
    <n v="43.266183689999998"/>
  </r>
  <r>
    <x v="1"/>
    <x v="1"/>
    <s v=""/>
    <n v="1.269E-5"/>
  </r>
  <r>
    <x v="1"/>
    <x v="1"/>
    <s v=""/>
    <n v="0.12626000000000001"/>
  </r>
  <r>
    <x v="1"/>
    <x v="1"/>
    <s v=""/>
    <s v=""/>
  </r>
  <r>
    <x v="15"/>
    <x v="3"/>
    <n v="1"/>
    <n v="-3472.752"/>
  </r>
  <r>
    <x v="1"/>
    <x v="1"/>
    <s v=""/>
    <s v=""/>
  </r>
  <r>
    <x v="1"/>
    <x v="1"/>
    <s v=""/>
    <s v=""/>
  </r>
  <r>
    <x v="1"/>
    <x v="1"/>
    <s v=""/>
    <n v="4.0000000000000002E-9"/>
  </r>
  <r>
    <x v="1"/>
    <x v="1"/>
    <s v=""/>
    <s v=""/>
  </r>
  <r>
    <x v="1"/>
    <x v="1"/>
    <s v=""/>
    <s v=""/>
  </r>
  <r>
    <x v="15"/>
    <x v="3"/>
    <n v="1"/>
    <n v="3488.2"/>
  </r>
  <r>
    <x v="15"/>
    <x v="3"/>
    <n v="1"/>
    <n v="-1478.6949999999999"/>
  </r>
  <r>
    <x v="15"/>
    <x v="2"/>
    <n v="1"/>
    <n v="1478.6949999999999"/>
  </r>
  <r>
    <x v="1"/>
    <x v="1"/>
    <s v=""/>
    <s v=""/>
  </r>
  <r>
    <x v="1"/>
    <x v="1"/>
    <s v=""/>
    <s v=""/>
  </r>
  <r>
    <x v="15"/>
    <x v="0"/>
    <n v="1"/>
    <n v="-97.609399999999994"/>
  </r>
  <r>
    <x v="1"/>
    <x v="0"/>
    <n v="1"/>
    <s v=""/>
  </r>
  <r>
    <x v="15"/>
    <x v="0"/>
    <n v="1"/>
    <n v="97.605056179000002"/>
  </r>
  <r>
    <x v="1"/>
    <x v="0"/>
    <n v="1"/>
    <s v=""/>
  </r>
  <r>
    <x v="1"/>
    <x v="1"/>
    <s v=""/>
    <n v="1.6249E-5"/>
  </r>
  <r>
    <x v="15"/>
    <x v="0"/>
    <n v="1"/>
    <n v="65.112045406999997"/>
  </r>
  <r>
    <x v="1"/>
    <x v="1"/>
    <s v=""/>
    <s v=""/>
  </r>
  <r>
    <x v="15"/>
    <x v="0"/>
    <n v="1"/>
    <n v="73.927199999999999"/>
  </r>
  <r>
    <x v="15"/>
    <x v="0"/>
    <n v="1"/>
    <n v="273.16269999999997"/>
  </r>
  <r>
    <x v="1"/>
    <x v="1"/>
    <s v=""/>
    <s v=""/>
  </r>
  <r>
    <x v="15"/>
    <x v="2"/>
    <n v="1"/>
    <n v="456.68099999999902"/>
  </r>
  <r>
    <x v="1"/>
    <x v="1"/>
    <s v=""/>
    <s v=""/>
  </r>
  <r>
    <x v="15"/>
    <x v="0"/>
    <n v="1"/>
    <n v="1261.6423196200001"/>
  </r>
  <r>
    <x v="1"/>
    <x v="1"/>
    <s v=""/>
    <s v=""/>
  </r>
  <r>
    <x v="15"/>
    <x v="0"/>
    <n v="1"/>
    <n v="16.637367638000001"/>
  </r>
  <r>
    <x v="15"/>
    <x v="0"/>
    <n v="1"/>
    <n v="-263.896155948"/>
  </r>
  <r>
    <x v="1"/>
    <x v="1"/>
    <s v=""/>
    <n v="1.4799999999998499E-7"/>
  </r>
  <r>
    <x v="1"/>
    <x v="1"/>
    <s v=""/>
    <n v="-0.28999999999996301"/>
  </r>
  <r>
    <x v="1"/>
    <x v="1"/>
    <s v=""/>
    <s v=""/>
  </r>
  <r>
    <x v="15"/>
    <x v="0"/>
    <n v="1"/>
    <n v="-51.768029573"/>
  </r>
  <r>
    <x v="1"/>
    <x v="1"/>
    <s v=""/>
    <s v=""/>
  </r>
  <r>
    <x v="15"/>
    <x v="0"/>
    <n v="1"/>
    <n v="4302.6427798690002"/>
  </r>
  <r>
    <x v="1"/>
    <x v="1"/>
    <s v=""/>
    <s v=""/>
  </r>
  <r>
    <x v="15"/>
    <x v="0"/>
    <n v="1"/>
    <n v="-90.610304389999897"/>
  </r>
  <r>
    <x v="1"/>
    <x v="1"/>
    <s v=""/>
    <s v=""/>
  </r>
  <r>
    <x v="15"/>
    <x v="0"/>
    <n v="1"/>
    <n v="-12.544"/>
  </r>
  <r>
    <x v="1"/>
    <x v="1"/>
    <s v=""/>
    <s v=""/>
  </r>
  <r>
    <x v="1"/>
    <x v="1"/>
    <s v=""/>
    <s v=""/>
  </r>
  <r>
    <x v="15"/>
    <x v="3"/>
    <n v="1"/>
    <n v="-241.3"/>
  </r>
  <r>
    <x v="15"/>
    <x v="0"/>
    <n v="1"/>
    <n v="192.33854899999901"/>
  </r>
  <r>
    <x v="1"/>
    <x v="1"/>
    <s v=""/>
    <s v=""/>
  </r>
  <r>
    <x v="15"/>
    <x v="0"/>
    <n v="1"/>
    <n v="31.924656038999998"/>
  </r>
  <r>
    <x v="1"/>
    <x v="1"/>
    <s v=""/>
    <n v="1.8193999999999901E-5"/>
  </r>
  <r>
    <x v="15"/>
    <x v="2"/>
    <n v="1"/>
    <n v="205.9"/>
  </r>
  <r>
    <x v="1"/>
    <x v="1"/>
    <s v=""/>
    <s v=""/>
  </r>
  <r>
    <x v="15"/>
    <x v="0"/>
    <n v="1"/>
    <n v="85.178183999999902"/>
  </r>
  <r>
    <x v="1"/>
    <x v="1"/>
    <s v=""/>
    <s v=""/>
  </r>
  <r>
    <x v="15"/>
    <x v="2"/>
    <n v="1"/>
    <n v="-778.02"/>
  </r>
  <r>
    <x v="1"/>
    <x v="1"/>
    <s v=""/>
    <s v=""/>
  </r>
  <r>
    <x v="15"/>
    <x v="0"/>
    <n v="1"/>
    <n v="-60.510699997000003"/>
  </r>
  <r>
    <x v="1"/>
    <x v="1"/>
    <s v=""/>
    <s v=""/>
  </r>
  <r>
    <x v="15"/>
    <x v="0"/>
    <n v="1"/>
    <n v="837.53130919999899"/>
  </r>
  <r>
    <x v="1"/>
    <x v="1"/>
    <s v=""/>
    <s v=""/>
  </r>
  <r>
    <x v="15"/>
    <x v="2"/>
    <n v="1"/>
    <n v="-368.03699999999998"/>
  </r>
  <r>
    <x v="1"/>
    <x v="1"/>
    <s v=""/>
    <s v=""/>
  </r>
  <r>
    <x v="15"/>
    <x v="0"/>
    <n v="1"/>
    <n v="368.03855334000002"/>
  </r>
  <r>
    <x v="1"/>
    <x v="1"/>
    <s v=""/>
    <s v=""/>
  </r>
  <r>
    <x v="15"/>
    <x v="2"/>
    <n v="1"/>
    <n v="11720.49"/>
  </r>
  <r>
    <x v="1"/>
    <x v="1"/>
    <s v=""/>
    <s v=""/>
  </r>
  <r>
    <x v="1"/>
    <x v="1"/>
    <s v=""/>
    <n v="-0.32600000000000001"/>
  </r>
  <r>
    <x v="1"/>
    <x v="1"/>
    <s v=""/>
    <s v=""/>
  </r>
  <r>
    <x v="1"/>
    <x v="1"/>
    <s v=""/>
    <n v="3.9691200000000002E-4"/>
  </r>
  <r>
    <x v="15"/>
    <x v="0"/>
    <n v="1"/>
    <n v="224.16843539600001"/>
  </r>
  <r>
    <x v="1"/>
    <x v="1"/>
    <s v=""/>
    <s v=""/>
  </r>
  <r>
    <x v="15"/>
    <x v="0"/>
    <n v="1"/>
    <n v="-2.3422000000000001"/>
  </r>
  <r>
    <x v="15"/>
    <x v="0"/>
    <n v="1"/>
    <n v="254.885095076"/>
  </r>
  <r>
    <x v="1"/>
    <x v="1"/>
    <s v=""/>
    <s v=""/>
  </r>
  <r>
    <x v="15"/>
    <x v="0"/>
    <n v="1"/>
    <n v="-1.1408"/>
  </r>
  <r>
    <x v="1"/>
    <x v="1"/>
    <s v=""/>
    <s v=""/>
  </r>
  <r>
    <x v="1"/>
    <x v="1"/>
    <s v=""/>
    <n v="3.9910299999999999E-4"/>
  </r>
  <r>
    <x v="15"/>
    <x v="0"/>
    <n v="1"/>
    <n v="204.63939362299999"/>
  </r>
  <r>
    <x v="15"/>
    <x v="0"/>
    <n v="1"/>
    <n v="-38.78"/>
  </r>
  <r>
    <x v="1"/>
    <x v="1"/>
    <s v=""/>
    <s v=""/>
  </r>
  <r>
    <x v="15"/>
    <x v="0"/>
    <n v="1"/>
    <n v="44.452300004999998"/>
  </r>
  <r>
    <x v="1"/>
    <x v="1"/>
    <s v=""/>
    <s v=""/>
  </r>
  <r>
    <x v="15"/>
    <x v="0"/>
    <n v="1"/>
    <n v="-1.789799999"/>
  </r>
  <r>
    <x v="1"/>
    <x v="1"/>
    <s v=""/>
    <s v=""/>
  </r>
  <r>
    <x v="15"/>
    <x v="2"/>
    <n v="1"/>
    <n v="12248.870999999999"/>
  </r>
  <r>
    <x v="1"/>
    <x v="1"/>
    <s v=""/>
    <s v=""/>
  </r>
  <r>
    <x v="1"/>
    <x v="1"/>
    <s v=""/>
    <s v=""/>
  </r>
  <r>
    <x v="5"/>
    <x v="0"/>
    <n v="1"/>
    <n v="7568.3"/>
  </r>
  <r>
    <x v="1"/>
    <x v="1"/>
    <s v=""/>
    <s v=""/>
  </r>
  <r>
    <x v="8"/>
    <x v="0"/>
    <n v="1"/>
    <n v="126.3412"/>
  </r>
  <r>
    <x v="1"/>
    <x v="1"/>
    <s v=""/>
    <s v=""/>
  </r>
  <r>
    <x v="16"/>
    <x v="0"/>
    <n v="1"/>
    <n v="35653"/>
  </r>
  <r>
    <x v="1"/>
    <x v="1"/>
    <s v=""/>
    <s v=""/>
  </r>
  <r>
    <x v="16"/>
    <x v="0"/>
    <n v="1"/>
    <n v="-35626.945849290001"/>
  </r>
  <r>
    <x v="1"/>
    <x v="1"/>
    <s v=""/>
    <s v=""/>
  </r>
  <r>
    <x v="17"/>
    <x v="0"/>
    <n v="1"/>
    <n v="309036"/>
  </r>
  <r>
    <x v="1"/>
    <x v="1"/>
    <s v=""/>
    <s v=""/>
  </r>
  <r>
    <x v="17"/>
    <x v="0"/>
    <n v="1"/>
    <n v="-319683.63738650002"/>
  </r>
  <r>
    <x v="1"/>
    <x v="1"/>
    <s v=""/>
    <s v=""/>
  </r>
  <r>
    <x v="18"/>
    <x v="0"/>
    <n v="1"/>
    <n v="668941"/>
  </r>
  <r>
    <x v="1"/>
    <x v="1"/>
    <s v=""/>
    <s v=""/>
  </r>
  <r>
    <x v="18"/>
    <x v="0"/>
    <n v="1"/>
    <n v="-669050.19999999995"/>
  </r>
  <r>
    <x v="1"/>
    <x v="1"/>
    <s v=""/>
    <s v=""/>
  </r>
  <r>
    <x v="19"/>
    <x v="0"/>
    <n v="1"/>
    <n v="1629.03"/>
  </r>
  <r>
    <x v="1"/>
    <x v="1"/>
    <s v=""/>
    <s v=""/>
  </r>
  <r>
    <x v="19"/>
    <x v="0"/>
    <n v="1"/>
    <n v="-5341"/>
  </r>
  <r>
    <x v="1"/>
    <x v="1"/>
    <s v=""/>
    <s v=""/>
  </r>
  <r>
    <x v="19"/>
    <x v="2"/>
    <n v="1"/>
    <n v="-82578.62"/>
  </r>
  <r>
    <x v="1"/>
    <x v="1"/>
    <s v=""/>
    <s v=""/>
  </r>
  <r>
    <x v="19"/>
    <x v="0"/>
    <n v="1"/>
    <n v="80025.760097320002"/>
  </r>
  <r>
    <x v="1"/>
    <x v="1"/>
    <s v=""/>
    <s v=""/>
  </r>
  <r>
    <x v="19"/>
    <x v="0"/>
    <n v="1"/>
    <n v="-1685.6324172269999"/>
  </r>
  <r>
    <x v="1"/>
    <x v="1"/>
    <s v=""/>
    <s v=""/>
  </r>
  <r>
    <x v="19"/>
    <x v="0"/>
    <n v="1"/>
    <n v="30044"/>
  </r>
  <r>
    <x v="1"/>
    <x v="1"/>
    <s v=""/>
    <s v=""/>
  </r>
  <r>
    <x v="19"/>
    <x v="2"/>
    <n v="1"/>
    <n v="-33952"/>
  </r>
  <r>
    <x v="1"/>
    <x v="1"/>
    <s v=""/>
    <s v=""/>
  </r>
  <r>
    <x v="19"/>
    <x v="0"/>
    <n v="1"/>
    <n v="3806.11"/>
  </r>
  <r>
    <x v="1"/>
    <x v="1"/>
    <s v=""/>
    <s v=""/>
  </r>
  <r>
    <x v="19"/>
    <x v="0"/>
    <n v="1"/>
    <n v="-3806.5011019200001"/>
  </r>
  <r>
    <x v="1"/>
    <x v="1"/>
    <s v=""/>
    <s v=""/>
  </r>
  <r>
    <x v="20"/>
    <x v="0"/>
    <n v="1"/>
    <n v="-523.12699999999995"/>
  </r>
  <r>
    <x v="1"/>
    <x v="1"/>
    <s v=""/>
    <s v=""/>
  </r>
  <r>
    <x v="20"/>
    <x v="2"/>
    <n v="1"/>
    <n v="-2596.5230000000001"/>
  </r>
  <r>
    <x v="1"/>
    <x v="1"/>
    <s v=""/>
    <s v=""/>
  </r>
  <r>
    <x v="20"/>
    <x v="0"/>
    <n v="1"/>
    <n v="3108.9237368600002"/>
  </r>
  <r>
    <x v="1"/>
    <x v="1"/>
    <s v=""/>
    <s v=""/>
  </r>
  <r>
    <x v="20"/>
    <x v="0"/>
    <n v="1"/>
    <n v="7093.5005332609999"/>
  </r>
  <r>
    <x v="1"/>
    <x v="1"/>
    <s v=""/>
    <s v=""/>
  </r>
  <r>
    <x v="20"/>
    <x v="0"/>
    <n v="1"/>
    <n v="-1737.728657912"/>
  </r>
  <r>
    <x v="1"/>
    <x v="1"/>
    <s v=""/>
    <s v=""/>
  </r>
  <r>
    <x v="20"/>
    <x v="0"/>
    <n v="1"/>
    <n v="-69.128422999999998"/>
  </r>
  <r>
    <x v="1"/>
    <x v="1"/>
    <s v=""/>
    <s v=""/>
  </r>
  <r>
    <x v="20"/>
    <x v="0"/>
    <n v="1"/>
    <n v="76.802000000000007"/>
  </r>
  <r>
    <x v="1"/>
    <x v="1"/>
    <s v=""/>
    <s v=""/>
  </r>
  <r>
    <x v="20"/>
    <x v="0"/>
    <n v="1"/>
    <n v="-76.718537040000697"/>
  </r>
  <r>
    <x v="1"/>
    <x v="1"/>
    <s v=""/>
    <s v=""/>
  </r>
  <r>
    <x v="21"/>
    <x v="0"/>
    <n v="1"/>
    <n v="6234"/>
  </r>
  <r>
    <x v="1"/>
    <x v="1"/>
    <s v=""/>
    <s v=""/>
  </r>
  <r>
    <x v="21"/>
    <x v="0"/>
    <n v="1"/>
    <n v="-6227.6369333700004"/>
  </r>
  <r>
    <x v="1"/>
    <x v="1"/>
    <s v=""/>
    <s v=""/>
  </r>
  <r>
    <x v="22"/>
    <x v="0"/>
    <n v="1"/>
    <n v="18246.7"/>
  </r>
  <r>
    <x v="1"/>
    <x v="1"/>
    <s v=""/>
    <s v=""/>
  </r>
  <r>
    <x v="22"/>
    <x v="0"/>
    <n v="1"/>
    <n v="-18264.3905759599"/>
  </r>
  <r>
    <x v="1"/>
    <x v="1"/>
    <s v=""/>
    <s v=""/>
  </r>
  <r>
    <x v="23"/>
    <x v="0"/>
    <n v="1"/>
    <n v="41.497399999999999"/>
  </r>
  <r>
    <x v="1"/>
    <x v="1"/>
    <s v=""/>
    <s v=""/>
  </r>
  <r>
    <x v="23"/>
    <x v="0"/>
    <n v="1"/>
    <n v="-39.665557370000002"/>
  </r>
  <r>
    <x v="1"/>
    <x v="1"/>
    <s v=""/>
    <s v=""/>
  </r>
  <r>
    <x v="24"/>
    <x v="0"/>
    <n v="1"/>
    <n v="-78245"/>
  </r>
  <r>
    <x v="1"/>
    <x v="1"/>
    <s v=""/>
    <s v=""/>
  </r>
  <r>
    <x v="24"/>
    <x v="0"/>
    <n v="1"/>
    <n v="-35670.130710161"/>
  </r>
  <r>
    <x v="1"/>
    <x v="1"/>
    <s v=""/>
    <s v=""/>
  </r>
  <r>
    <x v="24"/>
    <x v="0"/>
    <n v="1"/>
    <n v="153518.70201032"/>
  </r>
  <r>
    <x v="1"/>
    <x v="1"/>
    <s v=""/>
    <s v=""/>
  </r>
  <r>
    <x v="24"/>
    <x v="0"/>
    <n v="1"/>
    <n v="-38560.514442"/>
  </r>
  <r>
    <x v="1"/>
    <x v="1"/>
    <s v=""/>
    <s v=""/>
  </r>
  <r>
    <x v="25"/>
    <x v="0"/>
    <n v="1"/>
    <n v="2.3724729230000001"/>
  </r>
  <r>
    <x v="1"/>
    <x v="1"/>
    <s v=""/>
    <s v=""/>
  </r>
  <r>
    <x v="25"/>
    <x v="0"/>
    <n v="1"/>
    <n v="-2.3724221920000002"/>
  </r>
  <r>
    <x v="1"/>
    <x v="1"/>
    <s v=""/>
    <s v=""/>
  </r>
  <r>
    <x v="26"/>
    <x v="0"/>
    <n v="1"/>
    <n v="-243.58"/>
  </r>
  <r>
    <x v="1"/>
    <x v="1"/>
    <s v=""/>
    <s v=""/>
  </r>
  <r>
    <x v="26"/>
    <x v="0"/>
    <n v="1"/>
    <n v="243.54255938001"/>
  </r>
  <r>
    <x v="1"/>
    <x v="1"/>
    <s v=""/>
    <s v=""/>
  </r>
  <r>
    <x v="26"/>
    <x v="0"/>
    <n v="1"/>
    <n v="-160.05000000000001"/>
  </r>
  <r>
    <x v="1"/>
    <x v="1"/>
    <s v=""/>
    <s v=""/>
  </r>
  <r>
    <x v="26"/>
    <x v="0"/>
    <n v="1"/>
    <n v="159.78250077999999"/>
  </r>
  <r>
    <x v="1"/>
    <x v="1"/>
    <s v=""/>
    <s v=""/>
  </r>
  <r>
    <x v="27"/>
    <x v="0"/>
    <n v="1"/>
    <n v="-101364.50482414001"/>
  </r>
  <r>
    <x v="1"/>
    <x v="1"/>
    <s v=""/>
    <s v=""/>
  </r>
  <r>
    <x v="28"/>
    <x v="0"/>
    <n v="1"/>
    <n v="11270.4"/>
  </r>
  <r>
    <x v="1"/>
    <x v="1"/>
    <s v=""/>
    <s v=""/>
  </r>
  <r>
    <x v="28"/>
    <x v="0"/>
    <n v="1"/>
    <n v="-11261.66696255"/>
  </r>
  <r>
    <x v="1"/>
    <x v="1"/>
    <s v=""/>
    <s v=""/>
  </r>
  <r>
    <x v="29"/>
    <x v="0"/>
    <n v="1"/>
    <n v="1422.76"/>
  </r>
  <r>
    <x v="1"/>
    <x v="1"/>
    <s v=""/>
    <s v=""/>
  </r>
  <r>
    <x v="29"/>
    <x v="0"/>
    <n v="1"/>
    <n v="-1422.7547729299999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30"/>
    <x v="0"/>
    <n v="1"/>
    <n v="205943"/>
  </r>
  <r>
    <x v="1"/>
    <x v="1"/>
    <s v=""/>
    <s v=""/>
  </r>
  <r>
    <x v="30"/>
    <x v="0"/>
    <n v="1"/>
    <n v="-205952.44935353001"/>
  </r>
  <r>
    <x v="1"/>
    <x v="1"/>
    <s v=""/>
    <s v=""/>
  </r>
  <r>
    <x v="31"/>
    <x v="0"/>
    <n v="1"/>
    <n v="2090020.41533559"/>
  </r>
  <r>
    <x v="1"/>
    <x v="1"/>
    <s v=""/>
    <s v=""/>
  </r>
  <r>
    <x v="31"/>
    <x v="0"/>
    <n v="1"/>
    <n v="-37962.215715999999"/>
  </r>
  <r>
    <x v="1"/>
    <x v="1"/>
    <s v=""/>
    <s v=""/>
  </r>
  <r>
    <x v="32"/>
    <x v="0"/>
    <n v="1"/>
    <n v="24193.5"/>
  </r>
  <r>
    <x v="1"/>
    <x v="1"/>
    <s v=""/>
    <s v=""/>
  </r>
  <r>
    <x v="32"/>
    <x v="0"/>
    <n v="1"/>
    <n v="-24189.685799999999"/>
  </r>
  <r>
    <x v="1"/>
    <x v="1"/>
    <s v=""/>
    <s v=""/>
  </r>
  <r>
    <x v="33"/>
    <x v="0"/>
    <n v="1"/>
    <n v="1.8779699999999999"/>
  </r>
  <r>
    <x v="1"/>
    <x v="1"/>
    <s v=""/>
    <s v=""/>
  </r>
  <r>
    <x v="33"/>
    <x v="0"/>
    <n v="1"/>
    <n v="-1.8555199499999899"/>
  </r>
  <r>
    <x v="34"/>
    <x v="2"/>
    <n v="1"/>
    <n v="-4412314"/>
  </r>
  <r>
    <x v="1"/>
    <x v="1"/>
    <s v=""/>
    <s v=""/>
  </r>
  <r>
    <x v="1"/>
    <x v="1"/>
    <s v=""/>
    <s v=""/>
  </r>
  <r>
    <x v="34"/>
    <x v="0"/>
    <n v="1"/>
    <n v="4162232.8956243098"/>
  </r>
  <r>
    <x v="1"/>
    <x v="1"/>
    <s v=""/>
    <s v=""/>
  </r>
  <r>
    <x v="34"/>
    <x v="0"/>
    <n v="1"/>
    <n v="250191.680188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1"/>
    <x v="1"/>
    <s v=""/>
    <s v=""/>
  </r>
  <r>
    <x v="35"/>
    <x v="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9D2604-02AB-4917-B89E-0A7840B33C82}" name="PivotTable6" cacheId="220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10" firstHeaderRow="1" firstDataRow="2" firstDataCol="1"/>
  <pivotFields count="24"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4">
        <item sd="0" x="4"/>
        <item sd="0" x="3"/>
        <item sd="0" x="0"/>
        <item sd="0" x="1"/>
        <item sd="0" m="1" x="8"/>
        <item h="1" x="5"/>
        <item sd="0" x="2"/>
        <item h="1" m="1" x="9"/>
        <item h="1" m="1" x="7"/>
        <item h="1" m="1" x="10"/>
        <item h="1" m="1" x="6"/>
        <item h="1" m="1" x="12"/>
        <item h="1" m="1" x="11"/>
        <item t="default"/>
      </items>
    </pivotField>
    <pivotField showAll="0"/>
    <pivotField showAll="0"/>
    <pivotField axis="axisRow" showAll="0">
      <items count="115">
        <item x="15"/>
        <item x="16"/>
        <item x="17"/>
        <item x="18"/>
        <item x="19"/>
        <item x="14"/>
        <item m="1" x="106"/>
        <item x="11"/>
        <item m="1" x="108"/>
        <item x="2"/>
        <item x="22"/>
        <item x="3"/>
        <item x="23"/>
        <item x="24"/>
        <item x="25"/>
        <item x="26"/>
        <item x="27"/>
        <item x="0"/>
        <item x="28"/>
        <item x="29"/>
        <item x="30"/>
        <item x="31"/>
        <item x="12"/>
        <item x="32"/>
        <item x="33"/>
        <item x="34"/>
        <item x="36"/>
        <item x="37"/>
        <item x="38"/>
        <item x="39"/>
        <item x="40"/>
        <item x="4"/>
        <item x="5"/>
        <item x="1"/>
        <item x="43"/>
        <item x="44"/>
        <item x="45"/>
        <item x="47"/>
        <item x="48"/>
        <item x="50"/>
        <item x="51"/>
        <item x="53"/>
        <item x="54"/>
        <item x="55"/>
        <item m="1" x="109"/>
        <item x="56"/>
        <item x="57"/>
        <item x="58"/>
        <item x="59"/>
        <item x="60"/>
        <item m="1" x="112"/>
        <item x="13"/>
        <item x="61"/>
        <item x="6"/>
        <item x="62"/>
        <item x="63"/>
        <item x="64"/>
        <item x="66"/>
        <item x="67"/>
        <item x="68"/>
        <item x="69"/>
        <item x="8"/>
        <item x="70"/>
        <item x="71"/>
        <item m="1" x="107"/>
        <item x="72"/>
        <item x="73"/>
        <item x="75"/>
        <item x="76"/>
        <item x="77"/>
        <item x="78"/>
        <item x="79"/>
        <item m="1" x="105"/>
        <item x="82"/>
        <item x="84"/>
        <item x="85"/>
        <item x="86"/>
        <item x="87"/>
        <item x="88"/>
        <item x="89"/>
        <item x="90"/>
        <item x="91"/>
        <item x="92"/>
        <item m="1" x="110"/>
        <item x="93"/>
        <item x="94"/>
        <item x="96"/>
        <item x="97"/>
        <item x="98"/>
        <item x="99"/>
        <item x="100"/>
        <item x="101"/>
        <item x="9"/>
        <item x="102"/>
        <item x="103"/>
        <item x="10"/>
        <item x="104"/>
        <item m="1" x="113"/>
        <item x="42"/>
        <item m="1" x="111"/>
        <item x="41"/>
        <item x="74"/>
        <item x="20"/>
        <item x="21"/>
        <item x="7"/>
        <item x="81"/>
        <item x="83"/>
        <item x="35"/>
        <item x="65"/>
        <item x="46"/>
        <item x="49"/>
        <item x="52"/>
        <item x="80"/>
        <item x="95"/>
        <item t="default"/>
      </items>
    </pivotField>
    <pivotField showAll="0"/>
    <pivotField showAll="0"/>
    <pivotField showAll="0"/>
    <pivotField showAll="0"/>
    <pivotField axis="axisCol" showAll="0">
      <items count="27">
        <item x="6"/>
        <item x="5"/>
        <item m="1" x="17"/>
        <item m="1" x="9"/>
        <item x="0"/>
        <item m="1" x="21"/>
        <item m="1" x="12"/>
        <item x="7"/>
        <item m="1" x="15"/>
        <item m="1" x="19"/>
        <item m="1" x="20"/>
        <item m="1" x="8"/>
        <item m="1" x="11"/>
        <item m="1" x="13"/>
        <item m="1" x="18"/>
        <item m="1" x="25"/>
        <item m="1" x="22"/>
        <item x="1"/>
        <item m="1" x="14"/>
        <item m="1" x="10"/>
        <item m="1" x="16"/>
        <item m="1" x="23"/>
        <item m="1" x="24"/>
        <item x="2"/>
        <item x="3"/>
        <item x="4"/>
        <item t="default"/>
      </items>
    </pivotField>
    <pivotField showAll="0"/>
    <pivotField axis="axisRow" showAll="0">
      <items count="44">
        <item x="8"/>
        <item sd="0" x="6"/>
        <item sd="0" x="7"/>
        <item m="1" x="12"/>
        <item m="1" x="30"/>
        <item m="1" x="13"/>
        <item m="1" x="19"/>
        <item m="1" x="40"/>
        <item m="1" x="31"/>
        <item m="1" x="34"/>
        <item x="0"/>
        <item x="3"/>
        <item x="9"/>
        <item m="1" x="41"/>
        <item m="1" x="24"/>
        <item m="1" x="32"/>
        <item m="1" x="10"/>
        <item m="1" x="18"/>
        <item m="1" x="26"/>
        <item m="1" x="14"/>
        <item m="1" x="16"/>
        <item m="1" x="15"/>
        <item m="1" x="35"/>
        <item m="1" x="17"/>
        <item m="1" x="28"/>
        <item m="1" x="42"/>
        <item m="1" x="27"/>
        <item m="1" x="36"/>
        <item m="1" x="33"/>
        <item m="1" x="37"/>
        <item m="1" x="29"/>
        <item m="1" x="38"/>
        <item m="1" x="11"/>
        <item x="1"/>
        <item m="1" x="23"/>
        <item m="1" x="22"/>
        <item m="1" x="25"/>
        <item m="1" x="21"/>
        <item m="1" x="20"/>
        <item m="1" x="39"/>
        <item x="2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3">
    <field x="7"/>
    <field x="17"/>
    <field x="10"/>
  </rowFields>
  <rowItems count="6">
    <i>
      <x/>
    </i>
    <i>
      <x v="1"/>
    </i>
    <i>
      <x v="2"/>
    </i>
    <i>
      <x v="3"/>
    </i>
    <i>
      <x v="6"/>
    </i>
    <i t="grand">
      <x/>
    </i>
  </rowItems>
  <colFields count="1">
    <field x="15"/>
  </colFields>
  <colItems count="8">
    <i>
      <x/>
    </i>
    <i>
      <x v="1"/>
    </i>
    <i>
      <x v="4"/>
    </i>
    <i>
      <x v="17"/>
    </i>
    <i>
      <x v="23"/>
    </i>
    <i>
      <x v="24"/>
    </i>
    <i>
      <x v="25"/>
    </i>
    <i t="grand">
      <x/>
    </i>
  </colItems>
  <dataFields count="1">
    <dataField name="Sum of notional" fld="4" baseField="0" baseItem="0" numFmtId="167"/>
  </dataFields>
  <formats count="1">
    <format dxfId="15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DC0FF-DA9C-43C6-BF34-FC79C838B393}" name="PivotTable5" cacheId="220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Y3:AA107" firstHeaderRow="0" firstDataRow="1" firstDataCol="1" rowPageCount="1" colPageCount="1"/>
  <pivotFields count="19">
    <pivotField showAll="0"/>
    <pivotField dataField="1" showAll="0"/>
    <pivotField axis="axisPage" dataField="1" multipleItemSelectionAllowed="1" showAll="0">
      <items count="1255">
        <item m="1" x="969"/>
        <item m="1" x="682"/>
        <item x="398"/>
        <item m="1" x="437"/>
        <item m="1" x="701"/>
        <item m="1" x="707"/>
        <item m="1" x="1115"/>
        <item m="1" x="621"/>
        <item m="1" x="715"/>
        <item m="1" x="991"/>
        <item m="1" x="1167"/>
        <item m="1" x="571"/>
        <item m="1" x="465"/>
        <item m="1" x="438"/>
        <item m="1" x="709"/>
        <item m="1" x="735"/>
        <item m="1" x="919"/>
        <item m="1" x="890"/>
        <item m="1" x="1148"/>
        <item m="1" x="441"/>
        <item m="1" x="640"/>
        <item m="1" x="921"/>
        <item m="1" x="1117"/>
        <item m="1" x="622"/>
        <item m="1" x="874"/>
        <item m="1" x="860"/>
        <item m="1" x="876"/>
        <item m="1" x="464"/>
        <item m="1" x="729"/>
        <item m="1" x="1201"/>
        <item m="1" x="952"/>
        <item m="1" x="833"/>
        <item m="1" x="905"/>
        <item m="1" x="924"/>
        <item m="1" x="718"/>
        <item m="1" x="897"/>
        <item m="1" x="825"/>
        <item m="1" x="1068"/>
        <item m="1" x="785"/>
        <item m="1" x="1246"/>
        <item m="1" x="538"/>
        <item m="1" x="820"/>
        <item m="1" x="1213"/>
        <item m="1" x="1220"/>
        <item m="1" x="1067"/>
        <item m="1" x="574"/>
        <item m="1" x="1039"/>
        <item m="1" x="1191"/>
        <item m="1" x="1080"/>
        <item m="1" x="1055"/>
        <item m="1" x="854"/>
        <item m="1" x="667"/>
        <item m="1" x="629"/>
        <item m="1" x="699"/>
        <item m="1" x="596"/>
        <item m="1" x="973"/>
        <item m="1" x="721"/>
        <item m="1" x="806"/>
        <item m="1" x="1202"/>
        <item h="1" x="60"/>
        <item m="1" x="616"/>
        <item m="1" x="636"/>
        <item m="1" x="1026"/>
        <item m="1" x="728"/>
        <item m="1" x="485"/>
        <item m="1" x="1106"/>
        <item m="1" x="507"/>
        <item m="1" x="1121"/>
        <item m="1" x="752"/>
        <item m="1" x="543"/>
        <item m="1" x="664"/>
        <item m="1" x="997"/>
        <item m="1" x="711"/>
        <item m="1" x="900"/>
        <item m="1" x="1098"/>
        <item m="1" x="828"/>
        <item m="1" x="926"/>
        <item m="1" x="925"/>
        <item m="1" x="1020"/>
        <item m="1" x="1100"/>
        <item m="1" x="1122"/>
        <item m="1" x="564"/>
        <item m="1" x="821"/>
        <item m="1" x="1052"/>
        <item m="1" x="1155"/>
        <item m="1" x="1162"/>
        <item m="1" x="760"/>
        <item m="1" x="783"/>
        <item m="1" x="901"/>
        <item m="1" x="1212"/>
        <item m="1" x="547"/>
        <item m="1" x="619"/>
        <item m="1" x="1118"/>
        <item m="1" x="1227"/>
        <item m="1" x="448"/>
        <item m="1" x="962"/>
        <item m="1" x="804"/>
        <item m="1" x="793"/>
        <item m="1" x="898"/>
        <item m="1" x="1190"/>
        <item m="1" x="980"/>
        <item m="1" x="740"/>
        <item m="1" x="872"/>
        <item m="1" x="662"/>
        <item m="1" x="513"/>
        <item m="1" x="792"/>
        <item m="1" x="937"/>
        <item m="1" x="1184"/>
        <item m="1" x="866"/>
        <item m="1" x="739"/>
        <item m="1" x="685"/>
        <item x="292"/>
        <item m="1" x="504"/>
        <item m="1" x="1004"/>
        <item m="1" x="692"/>
        <item m="1" x="864"/>
        <item m="1" x="981"/>
        <item m="1" x="844"/>
        <item m="1" x="1078"/>
        <item m="1" x="587"/>
        <item m="1" x="1247"/>
        <item x="320"/>
        <item m="1" x="569"/>
        <item m="1" x="1235"/>
        <item m="1" x="1038"/>
        <item m="1" x="913"/>
        <item m="1" x="908"/>
        <item m="1" x="944"/>
        <item m="1" x="530"/>
        <item m="1" x="598"/>
        <item m="1" x="1054"/>
        <item m="1" x="1152"/>
        <item m="1" x="827"/>
        <item m="1" x="505"/>
        <item m="1" x="555"/>
        <item m="1" x="1163"/>
        <item m="1" x="1159"/>
        <item m="1" x="951"/>
        <item x="59"/>
        <item m="1" x="533"/>
        <item m="1" x="477"/>
        <item m="1" x="990"/>
        <item m="1" x="584"/>
        <item m="1" x="514"/>
        <item m="1" x="1224"/>
        <item m="1" x="550"/>
        <item m="1" x="510"/>
        <item m="1" x="1145"/>
        <item m="1" x="1027"/>
        <item m="1" x="1156"/>
        <item m="1" x="730"/>
        <item m="1" x="575"/>
        <item m="1" x="694"/>
        <item m="1" x="741"/>
        <item m="1" x="814"/>
        <item m="1" x="716"/>
        <item m="1" x="1138"/>
        <item m="1" x="1060"/>
        <item m="1" x="671"/>
        <item m="1" x="807"/>
        <item m="1" x="1061"/>
        <item m="1" x="847"/>
        <item m="1" x="899"/>
        <item m="1" x="563"/>
        <item m="1" x="808"/>
        <item m="1" x="955"/>
        <item m="1" x="724"/>
        <item m="1" x="665"/>
        <item m="1" x="436"/>
        <item m="1" x="1207"/>
        <item m="1" x="1127"/>
        <item m="1" x="865"/>
        <item m="1" x="964"/>
        <item m="1" x="713"/>
        <item m="1" x="666"/>
        <item m="1" x="1133"/>
        <item m="1" x="1164"/>
        <item m="1" x="545"/>
        <item m="1" x="856"/>
        <item m="1" x="772"/>
        <item m="1" x="745"/>
        <item m="1" x="1018"/>
        <item m="1" x="831"/>
        <item m="1" x="631"/>
        <item m="1" x="887"/>
        <item m="1" x="1136"/>
        <item m="1" x="704"/>
        <item m="1" x="422"/>
        <item m="1" x="463"/>
        <item m="1" x="452"/>
        <item m="1" x="942"/>
        <item m="1" x="1005"/>
        <item m="1" x="1242"/>
        <item m="1" x="691"/>
        <item m="1" x="1093"/>
        <item m="1" x="447"/>
        <item m="1" x="567"/>
        <item m="1" x="1241"/>
        <item m="1" x="963"/>
        <item m="1" x="736"/>
        <item m="1" x="744"/>
        <item m="1" x="882"/>
        <item m="1" x="881"/>
        <item m="1" x="1171"/>
        <item m="1" x="578"/>
        <item m="1" x="524"/>
        <item m="1" x="1112"/>
        <item m="1" x="1209"/>
        <item m="1" x="568"/>
        <item m="1" x="999"/>
        <item m="1" x="1161"/>
        <item m="1" x="1216"/>
        <item m="1" x="490"/>
        <item m="1" x="653"/>
        <item m="1" x="1137"/>
        <item m="1" x="654"/>
        <item m="1" x="802"/>
        <item m="1" x="732"/>
        <item m="1" x="775"/>
        <item m="1" x="1243"/>
        <item m="1" x="610"/>
        <item m="1" x="1010"/>
        <item m="1" x="609"/>
        <item m="1" x="986"/>
        <item m="1" x="625"/>
        <item m="1" x="950"/>
        <item m="1" x="754"/>
        <item m="1" x="912"/>
        <item m="1" x="457"/>
        <item m="1" x="1251"/>
        <item m="1" x="450"/>
        <item m="1" x="651"/>
        <item m="1" x="764"/>
        <item m="1" x="502"/>
        <item m="1" x="956"/>
        <item m="1" x="1128"/>
        <item m="1" x="834"/>
        <item m="1" x="774"/>
        <item m="1" x="589"/>
        <item m="1" x="468"/>
        <item m="1" x="442"/>
        <item m="1" x="746"/>
        <item m="1" x="1102"/>
        <item m="1" x="1009"/>
        <item m="1" x="1107"/>
        <item m="1" x="506"/>
        <item m="1" x="657"/>
        <item m="1" x="706"/>
        <item m="1" x="1223"/>
        <item m="1" x="455"/>
        <item m="1" x="661"/>
        <item m="1" x="1215"/>
        <item m="1" x="1063"/>
        <item m="1" x="722"/>
        <item m="1" x="705"/>
        <item m="1" x="1170"/>
        <item m="1" x="1028"/>
        <item m="1" x="421"/>
        <item m="1" x="1000"/>
        <item m="1" x="1103"/>
        <item m="1" x="597"/>
        <item m="1" x="824"/>
        <item m="1" x="826"/>
        <item m="1" x="675"/>
        <item m="1" x="1226"/>
        <item m="1" x="737"/>
        <item m="1" x="588"/>
        <item m="1" x="805"/>
        <item m="1" x="1214"/>
        <item m="1" x="873"/>
        <item m="1" x="815"/>
        <item m="1" x="642"/>
        <item m="1" x="1114"/>
        <item m="1" x="474"/>
        <item m="1" x="646"/>
        <item m="1" x="618"/>
        <item m="1" x="1124"/>
        <item m="1" x="428"/>
        <item m="1" x="459"/>
        <item m="1" x="1172"/>
        <item m="1" x="1248"/>
        <item m="1" x="993"/>
        <item m="1" x="617"/>
        <item m="1" x="471"/>
        <item m="1" x="483"/>
        <item m="1" x="425"/>
        <item m="1" x="911"/>
        <item m="1" x="1154"/>
        <item m="1" x="1208"/>
        <item m="1" x="1084"/>
        <item m="1" x="767"/>
        <item x="293"/>
        <item m="1" x="731"/>
        <item m="1" x="1066"/>
        <item m="1" x="681"/>
        <item m="1" x="858"/>
        <item m="1" x="974"/>
        <item m="1" x="439"/>
        <item m="1" x="768"/>
        <item m="1" x="498"/>
        <item m="1" x="1042"/>
        <item m="1" x="647"/>
        <item m="1" x="769"/>
        <item m="1" x="726"/>
        <item m="1" x="855"/>
        <item m="1" x="1086"/>
        <item m="1" x="427"/>
        <item m="1" x="679"/>
        <item m="1" x="1101"/>
        <item m="1" x="1016"/>
        <item m="1" x="635"/>
        <item m="1" x="515"/>
        <item m="1" x="920"/>
        <item m="1" x="492"/>
        <item m="1" x="460"/>
        <item m="1" x="674"/>
        <item m="1" x="562"/>
        <item m="1" x="643"/>
        <item m="1" x="586"/>
        <item m="1" x="1193"/>
        <item m="1" x="714"/>
        <item m="1" x="432"/>
        <item m="1" x="1058"/>
        <item m="1" x="884"/>
        <item m="1" x="488"/>
        <item m="1" x="771"/>
        <item m="1" x="929"/>
        <item m="1" x="1035"/>
        <item m="1" x="786"/>
        <item m="1" x="669"/>
        <item m="1" x="1015"/>
        <item m="1" x="888"/>
        <item m="1" x="1221"/>
        <item m="1" x="1083"/>
        <item m="1" x="970"/>
        <item m="1" x="790"/>
        <item m="1" x="1182"/>
        <item m="1" x="857"/>
        <item m="1" x="1011"/>
        <item m="1" x="1168"/>
        <item m="1" x="891"/>
        <item m="1" x="835"/>
        <item m="1" x="1096"/>
        <item m="1" x="486"/>
        <item m="1" x="983"/>
        <item m="1" x="1109"/>
        <item m="1" x="592"/>
        <item m="1" x="435"/>
        <item m="1" x="988"/>
        <item m="1" x="936"/>
        <item m="1" x="424"/>
        <item m="1" x="1179"/>
        <item x="417"/>
        <item m="1" x="818"/>
        <item m="1" x="938"/>
        <item m="1" x="1050"/>
        <item m="1" x="1110"/>
        <item m="1" x="859"/>
        <item m="1" x="426"/>
        <item m="1" x="1081"/>
        <item m="1" x="1134"/>
        <item m="1" x="583"/>
        <item m="1" x="487"/>
        <item m="1" x="861"/>
        <item m="1" x="1140"/>
        <item m="1" x="570"/>
        <item x="66"/>
        <item m="1" x="693"/>
        <item m="1" x="559"/>
        <item m="1" x="747"/>
        <item m="1" x="877"/>
        <item m="1" x="733"/>
        <item m="1" x="1056"/>
        <item m="1" x="466"/>
        <item m="1" x="1090"/>
        <item m="1" x="896"/>
        <item m="1" x="972"/>
        <item m="1" x="867"/>
        <item m="1" x="628"/>
        <item m="1" x="508"/>
        <item m="1" x="493"/>
        <item m="1" x="755"/>
        <item m="1" x="573"/>
        <item m="1" x="606"/>
        <item m="1" x="1111"/>
        <item m="1" x="765"/>
        <item m="1" x="742"/>
        <item m="1" x="696"/>
        <item m="1" x="1129"/>
        <item m="1" x="918"/>
        <item m="1" x="1073"/>
        <item m="1" x="871"/>
        <item m="1" x="1169"/>
        <item m="1" x="676"/>
        <item m="1" x="797"/>
        <item m="1" x="1196"/>
        <item m="1" x="520"/>
        <item m="1" x="869"/>
        <item m="1" x="480"/>
        <item m="1" x="1001"/>
        <item m="1" x="1244"/>
        <item m="1" x="780"/>
        <item m="1" x="512"/>
        <item m="1" x="851"/>
        <item m="1" x="883"/>
        <item m="1" x="1185"/>
        <item m="1" x="795"/>
        <item m="1" x="548"/>
        <item m="1" x="1059"/>
        <item m="1" x="1249"/>
        <item m="1" x="889"/>
        <item m="1" x="1157"/>
        <item m="1" x="484"/>
        <item m="1" x="1237"/>
        <item m="1" x="1123"/>
        <item m="1" x="946"/>
        <item m="1" x="778"/>
        <item m="1" x="1125"/>
        <item m="1" x="678"/>
        <item m="1" x="791"/>
        <item m="1" x="923"/>
        <item m="1" x="431"/>
        <item m="1" x="1092"/>
        <item m="1" x="1234"/>
        <item m="1" x="1108"/>
        <item m="1" x="1199"/>
        <item h="1" x="420"/>
        <item m="1" x="976"/>
        <item m="1" x="1173"/>
        <item m="1" x="1195"/>
        <item m="1" x="1002"/>
        <item m="1" x="1007"/>
        <item m="1" x="1181"/>
        <item m="1" x="809"/>
        <item m="1" x="757"/>
        <item m="1" x="650"/>
        <item m="1" x="620"/>
        <item m="1" x="1139"/>
        <item m="1" x="469"/>
        <item m="1" x="798"/>
        <item m="1" x="985"/>
        <item m="1" x="1074"/>
        <item m="1" x="1048"/>
        <item m="1" x="557"/>
        <item m="1" x="748"/>
        <item m="1" x="1017"/>
        <item m="1" x="648"/>
        <item m="1" x="683"/>
        <item m="1" x="633"/>
        <item m="1" x="599"/>
        <item m="1" x="456"/>
        <item m="1" x="941"/>
        <item m="1" x="1075"/>
        <item m="1" x="1070"/>
        <item m="1" x="690"/>
        <item m="1" x="758"/>
        <item m="1" x="961"/>
        <item m="1" x="922"/>
        <item m="1" x="1025"/>
        <item m="1" x="1064"/>
        <item m="1" x="1053"/>
        <item m="1" x="1240"/>
        <item m="1" x="522"/>
        <item m="1" x="1051"/>
        <item m="1" x="615"/>
        <item m="1" x="566"/>
        <item m="1" x="604"/>
        <item m="1" x="1176"/>
        <item m="1" x="1166"/>
        <item m="1" x="838"/>
        <item m="1" x="717"/>
        <item m="1" x="832"/>
        <item m="1" x="1031"/>
        <item m="1" x="1077"/>
        <item m="1" x="1222"/>
        <item m="1" x="1019"/>
        <item m="1" x="777"/>
        <item m="1" x="1252"/>
        <item m="1" x="658"/>
        <item m="1" x="720"/>
        <item m="1" x="734"/>
        <item m="1" x="1228"/>
        <item m="1" x="634"/>
        <item m="1" x="841"/>
        <item m="1" x="1131"/>
        <item m="1" x="531"/>
        <item m="1" x="687"/>
        <item m="1" x="875"/>
        <item m="1" x="849"/>
        <item m="1" x="641"/>
        <item m="1" x="852"/>
        <item m="1" x="1175"/>
        <item m="1" x="895"/>
        <item m="1" x="1160"/>
        <item m="1" x="954"/>
        <item m="1" x="560"/>
        <item m="1" x="1087"/>
        <item m="1" x="549"/>
        <item m="1" x="491"/>
        <item m="1" x="803"/>
        <item m="1" x="660"/>
        <item m="1" x="811"/>
        <item m="1" x="1231"/>
        <item m="1" x="652"/>
        <item m="1" x="1099"/>
        <item m="1" x="1104"/>
        <item m="1" x="1194"/>
        <item m="1" x="528"/>
        <item m="1" x="611"/>
        <item m="1" x="1143"/>
        <item m="1" x="879"/>
        <item m="1" x="546"/>
        <item m="1" x="1003"/>
        <item m="1" x="959"/>
        <item m="1" x="1174"/>
        <item m="1" x="519"/>
        <item m="1" x="1029"/>
        <item m="1" x="1205"/>
        <item m="1" x="430"/>
        <item m="1" x="645"/>
        <item m="1" x="673"/>
        <item m="1" x="1033"/>
        <item m="1" x="1253"/>
        <item m="1" x="670"/>
        <item m="1" x="885"/>
        <item m="1" x="663"/>
        <item m="1" x="529"/>
        <item m="1" x="553"/>
        <item m="1" x="1126"/>
        <item m="1" x="1153"/>
        <item m="1" x="1062"/>
        <item m="1" x="644"/>
        <item m="1" x="1091"/>
        <item m="1" x="904"/>
        <item m="1" x="516"/>
        <item m="1" x="698"/>
        <item m="1" x="527"/>
        <item m="1" x="509"/>
        <item m="1" x="958"/>
        <item m="1" x="917"/>
        <item m="1" x="762"/>
        <item m="1" x="594"/>
        <item m="1" x="627"/>
        <item m="1" x="1034"/>
        <item m="1" x="556"/>
        <item m="1" x="979"/>
        <item m="1" x="829"/>
        <item m="1" x="801"/>
        <item m="1" x="580"/>
        <item m="1" x="581"/>
        <item m="1" x="440"/>
        <item m="1" x="554"/>
        <item m="1" x="475"/>
        <item m="1" x="868"/>
        <item m="1" x="591"/>
        <item m="1" x="607"/>
        <item m="1" x="880"/>
        <item m="1" x="1158"/>
        <item m="1" x="695"/>
        <item m="1" x="863"/>
        <item m="1" x="605"/>
        <item m="1" x="788"/>
        <item m="1" x="1183"/>
        <item m="1" x="537"/>
        <item m="1" x="1230"/>
        <item m="1" x="1023"/>
        <item m="1" x="862"/>
        <item m="1" x="462"/>
        <item m="1" x="846"/>
        <item m="1" x="1192"/>
        <item m="1" x="672"/>
        <item m="1" x="1014"/>
        <item m="1" x="1188"/>
        <item m="1" x="656"/>
        <item m="1" x="677"/>
        <item m="1" x="975"/>
        <item m="1" x="1024"/>
        <item m="1" x="637"/>
        <item m="1" x="1206"/>
        <item m="1" x="1142"/>
        <item m="1" x="1177"/>
        <item m="1" x="526"/>
        <item m="1" x="473"/>
        <item m="1" x="585"/>
        <item m="1" x="655"/>
        <item m="1" x="433"/>
        <item m="1" x="853"/>
        <item m="1" x="1119"/>
        <item m="1" x="689"/>
        <item m="1" x="1040"/>
        <item m="1" x="565"/>
        <item m="1" x="659"/>
        <item m="1" x="1120"/>
        <item m="1" x="1130"/>
        <item m="1" x="830"/>
        <item m="1" x="957"/>
        <item m="1" x="1132"/>
        <item m="1" x="577"/>
        <item m="1" x="1232"/>
        <item m="1" x="943"/>
        <item m="1" x="789"/>
        <item m="1" x="708"/>
        <item m="1" x="1217"/>
        <item m="1" x="552"/>
        <item m="1" x="939"/>
        <item m="1" x="542"/>
        <item m="1" x="639"/>
        <item m="1" x="461"/>
        <item m="1" x="893"/>
        <item m="1" x="649"/>
        <item m="1" x="848"/>
        <item m="1" x="727"/>
        <item m="1" x="823"/>
        <item m="1" x="499"/>
        <item m="1" x="894"/>
        <item m="1" x="1135"/>
        <item m="1" x="813"/>
        <item m="1" x="915"/>
        <item m="1" x="960"/>
        <item m="1" x="1187"/>
        <item m="1" x="479"/>
        <item m="1" x="595"/>
        <item m="1" x="702"/>
        <item m="1" x="928"/>
        <item m="1" x="710"/>
        <item m="1" x="1045"/>
        <item m="1" x="1047"/>
        <item m="1" x="1197"/>
        <item m="1" x="987"/>
        <item m="1" x="870"/>
        <item m="1" x="517"/>
        <item m="1" x="1219"/>
        <item m="1" x="766"/>
        <item m="1" x="602"/>
        <item m="1" x="995"/>
        <item m="1" x="1097"/>
        <item m="1" x="1032"/>
        <item m="1" x="590"/>
        <item m="1" x="518"/>
        <item m="1" x="1030"/>
        <item m="1" x="511"/>
        <item m="1" x="429"/>
        <item m="1" x="1044"/>
        <item m="1" x="909"/>
        <item m="1" x="680"/>
        <item m="1" x="470"/>
        <item m="1" x="700"/>
        <item m="1" x="582"/>
        <item m="1" x="540"/>
        <item m="1" x="753"/>
        <item m="1" x="971"/>
        <item m="1" x="1085"/>
        <item m="1" x="910"/>
        <item m="1" x="1180"/>
        <item m="1" x="521"/>
        <item m="1" x="810"/>
        <item m="1" x="842"/>
        <item m="1" x="1211"/>
        <item m="1" x="1229"/>
        <item m="1" x="600"/>
        <item m="1" x="984"/>
        <item m="1" x="423"/>
        <item m="1" x="1200"/>
        <item m="1" x="489"/>
        <item m="1" x="1072"/>
        <item m="1" x="458"/>
        <item m="1" x="612"/>
        <item m="1" x="930"/>
        <item m="1" x="850"/>
        <item m="1" x="932"/>
        <item m="1" x="800"/>
        <item m="1" x="561"/>
        <item m="1" x="750"/>
        <item m="1" x="445"/>
        <item m="1" x="1203"/>
        <item m="1" x="953"/>
        <item m="1" x="1189"/>
        <item m="1" x="812"/>
        <item m="1" x="934"/>
        <item m="1" x="725"/>
        <item m="1" x="630"/>
        <item m="1" x="967"/>
        <item m="1" x="476"/>
        <item m="1" x="525"/>
        <item m="1" x="907"/>
        <item m="1" x="982"/>
        <item m="1" x="927"/>
        <item m="1" x="632"/>
        <item m="1" x="756"/>
        <item m="1" x="544"/>
        <item m="1" x="613"/>
        <item m="1" x="1065"/>
        <item m="1" x="738"/>
        <item m="1" x="534"/>
        <item m="1" x="684"/>
        <item m="1" x="779"/>
        <item m="1" x="1225"/>
        <item m="1" x="449"/>
        <item m="1" x="608"/>
        <item m="1" x="668"/>
        <item m="1" x="1043"/>
        <item m="1" x="454"/>
        <item m="1" x="1008"/>
        <item m="1" x="996"/>
        <item m="1" x="1210"/>
        <item m="1" x="787"/>
        <item m="1" x="579"/>
        <item m="1" x="1146"/>
        <item m="1" x="892"/>
        <item m="1" x="1041"/>
        <item m="1" x="558"/>
        <item m="1" x="719"/>
        <item m="1" x="1095"/>
        <item m="1" x="496"/>
        <item m="1" x="906"/>
        <item m="1" x="903"/>
        <item m="1" x="965"/>
        <item m="1" x="902"/>
        <item m="1" x="467"/>
        <item m="1" x="1082"/>
        <item m="1" x="1069"/>
        <item m="1" x="1071"/>
        <item m="1" x="773"/>
        <item m="1" x="444"/>
        <item m="1" x="723"/>
        <item m="1" x="947"/>
        <item m="1" x="978"/>
        <item m="1" x="541"/>
        <item m="1" x="551"/>
        <item m="1" x="782"/>
        <item m="1" x="794"/>
        <item m="1" x="1178"/>
        <item m="1" x="1165"/>
        <item m="1" x="1089"/>
        <item m="1" x="1037"/>
        <item m="1" x="1113"/>
        <item m="1" x="935"/>
        <item m="1" x="1204"/>
        <item m="1" x="1088"/>
        <item m="1" x="817"/>
        <item m="1" x="878"/>
        <item m="1" x="626"/>
        <item m="1" x="539"/>
        <item m="1" x="781"/>
        <item m="1" x="1036"/>
        <item m="1" x="446"/>
        <item m="1" x="796"/>
        <item m="1" x="1022"/>
        <item m="1" x="1006"/>
        <item m="1" x="712"/>
        <item m="1" x="638"/>
        <item m="1" x="503"/>
        <item m="1" x="759"/>
        <item m="1" x="478"/>
        <item m="1" x="614"/>
        <item m="1" x="603"/>
        <item m="1" x="576"/>
        <item m="1" x="1046"/>
        <item m="1" x="1076"/>
        <item m="1" x="843"/>
        <item m="1" x="1233"/>
        <item m="1" x="977"/>
        <item m="1" x="1198"/>
        <item m="1" x="1218"/>
        <item m="1" x="1141"/>
        <item m="1" x="1236"/>
        <item m="1" x="434"/>
        <item m="1" x="837"/>
        <item m="1" x="916"/>
        <item m="1" x="451"/>
        <item m="1" x="763"/>
        <item m="1" x="481"/>
        <item m="1" x="931"/>
        <item m="1" x="914"/>
        <item m="1" x="495"/>
        <item m="1" x="770"/>
        <item m="1" x="1144"/>
        <item m="1" x="453"/>
        <item m="1" x="940"/>
        <item m="1" x="593"/>
        <item m="1" x="968"/>
        <item m="1" x="686"/>
        <item m="1" x="1094"/>
        <item m="1" x="784"/>
        <item m="1" x="822"/>
        <item m="1" x="933"/>
        <item m="1" x="799"/>
        <item m="1" x="1057"/>
        <item m="1" x="1186"/>
        <item m="1" x="1049"/>
        <item m="1" x="836"/>
        <item m="1" x="1150"/>
        <item m="1" x="497"/>
        <item m="1" x="688"/>
        <item m="1" x="703"/>
        <item m="1" x="523"/>
        <item m="1" x="1151"/>
        <item m="1" x="501"/>
        <item m="1" x="535"/>
        <item m="1" x="572"/>
        <item m="1" x="1250"/>
        <item m="1" x="989"/>
        <item m="1" x="776"/>
        <item m="1" x="494"/>
        <item m="1" x="1239"/>
        <item m="1" x="623"/>
        <item m="1" x="949"/>
        <item m="1" x="845"/>
        <item m="1" x="532"/>
        <item m="1" x="816"/>
        <item m="1" x="1149"/>
        <item m="1" x="886"/>
        <item m="1" x="1245"/>
        <item m="1" x="1021"/>
        <item m="1" x="536"/>
        <item m="1" x="443"/>
        <item m="1" x="992"/>
        <item m="1" x="1238"/>
        <item m="1" x="749"/>
        <item m="1" x="761"/>
        <item m="1" x="1116"/>
        <item m="1" x="839"/>
        <item m="1" x="697"/>
        <item m="1" x="945"/>
        <item m="1" x="1079"/>
        <item m="1" x="1012"/>
        <item m="1" x="840"/>
        <item m="1" x="994"/>
        <item m="1" x="948"/>
        <item m="1" x="1147"/>
        <item m="1" x="472"/>
        <item m="1" x="1105"/>
        <item m="1" x="624"/>
        <item m="1" x="601"/>
        <item m="1" x="500"/>
        <item m="1" x="966"/>
        <item m="1" x="819"/>
        <item m="1" x="998"/>
        <item m="1" x="482"/>
        <item m="1" x="743"/>
        <item m="1" x="1013"/>
        <item m="1" x="751"/>
        <item x="4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9"/>
        <item t="default"/>
      </items>
    </pivotField>
    <pivotField showAll="0"/>
    <pivotField showAll="0"/>
    <pivotField showAll="0"/>
    <pivotField showAll="0"/>
    <pivotField showAll="0"/>
    <pivotField axis="axisRow" showAll="0" sortType="ascending">
      <items count="163">
        <item h="1" m="1" x="140"/>
        <item x="49"/>
        <item x="50"/>
        <item x="51"/>
        <item x="52"/>
        <item x="53"/>
        <item x="96"/>
        <item m="1" x="153"/>
        <item x="0"/>
        <item x="1"/>
        <item x="2"/>
        <item x="97"/>
        <item x="3"/>
        <item x="82"/>
        <item m="1" x="146"/>
        <item m="1" x="144"/>
        <item x="4"/>
        <item m="1" x="151"/>
        <item x="83"/>
        <item x="5"/>
        <item x="6"/>
        <item x="98"/>
        <item x="99"/>
        <item x="41"/>
        <item x="100"/>
        <item x="54"/>
        <item x="91"/>
        <item x="7"/>
        <item x="101"/>
        <item x="102"/>
        <item x="8"/>
        <item x="103"/>
        <item x="9"/>
        <item x="104"/>
        <item x="10"/>
        <item x="48"/>
        <item m="1" x="142"/>
        <item x="80"/>
        <item x="11"/>
        <item x="12"/>
        <item x="105"/>
        <item x="13"/>
        <item x="14"/>
        <item x="15"/>
        <item x="16"/>
        <item m="1" x="160"/>
        <item x="17"/>
        <item x="92"/>
        <item m="1" x="156"/>
        <item x="42"/>
        <item x="18"/>
        <item x="106"/>
        <item x="19"/>
        <item x="45"/>
        <item m="1" x="145"/>
        <item x="20"/>
        <item x="107"/>
        <item x="90"/>
        <item x="108"/>
        <item x="135"/>
        <item x="21"/>
        <item x="22"/>
        <item x="109"/>
        <item x="110"/>
        <item m="1" x="152"/>
        <item x="55"/>
        <item x="111"/>
        <item x="112"/>
        <item x="113"/>
        <item x="114"/>
        <item x="115"/>
        <item x="116"/>
        <item x="23"/>
        <item x="117"/>
        <item x="24"/>
        <item x="118"/>
        <item x="25"/>
        <item x="26"/>
        <item x="81"/>
        <item x="27"/>
        <item x="119"/>
        <item x="120"/>
        <item x="121"/>
        <item x="122"/>
        <item x="56"/>
        <item x="57"/>
        <item x="58"/>
        <item m="1" x="147"/>
        <item x="59"/>
        <item m="1" x="155"/>
        <item x="60"/>
        <item x="85"/>
        <item x="28"/>
        <item x="123"/>
        <item m="1" x="143"/>
        <item x="86"/>
        <item x="87"/>
        <item x="88"/>
        <item x="89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m="1" x="150"/>
        <item m="1" x="157"/>
        <item x="29"/>
        <item m="1" x="148"/>
        <item m="1" x="149"/>
        <item x="124"/>
        <item x="125"/>
        <item m="1" x="159"/>
        <item x="93"/>
        <item x="46"/>
        <item x="137"/>
        <item x="30"/>
        <item x="31"/>
        <item x="126"/>
        <item x="94"/>
        <item m="1" x="141"/>
        <item x="84"/>
        <item x="127"/>
        <item x="32"/>
        <item x="33"/>
        <item x="136"/>
        <item x="128"/>
        <item x="129"/>
        <item x="34"/>
        <item x="43"/>
        <item x="47"/>
        <item x="130"/>
        <item x="35"/>
        <item x="44"/>
        <item m="1" x="158"/>
        <item m="1" x="154"/>
        <item x="131"/>
        <item x="132"/>
        <item x="78"/>
        <item m="1" x="161"/>
        <item x="79"/>
        <item x="138"/>
        <item x="133"/>
        <item x="36"/>
        <item x="37"/>
        <item x="38"/>
        <item x="39"/>
        <item x="95"/>
        <item x="134"/>
        <item x="40"/>
        <item h="1" x="1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104">
    <i>
      <x v="6"/>
    </i>
    <i>
      <x v="8"/>
    </i>
    <i>
      <x v="9"/>
    </i>
    <i>
      <x v="10"/>
    </i>
    <i>
      <x v="11"/>
    </i>
    <i>
      <x v="12"/>
    </i>
    <i>
      <x v="13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9"/>
    </i>
    <i>
      <x v="50"/>
    </i>
    <i>
      <x v="51"/>
    </i>
    <i>
      <x v="52"/>
    </i>
    <i>
      <x v="53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6"/>
    </i>
    <i>
      <x v="67"/>
    </i>
    <i>
      <x v="68"/>
    </i>
    <i>
      <x v="69"/>
    </i>
    <i>
      <x v="70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92"/>
    </i>
    <i>
      <x v="93"/>
    </i>
    <i>
      <x v="118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7"/>
    </i>
    <i>
      <x v="148"/>
    </i>
    <i>
      <x v="149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um of position" fld="1" baseField="0" baseItem="0"/>
    <dataField name="Sum of notional" fld="2" baseField="0" baseItem="0" numFmtId="166"/>
  </dataFields>
  <formats count="3">
    <format dxfId="153">
      <pivotArea outline="0" collapsedLevelsAreSubtotals="1" fieldPosition="0"/>
    </format>
    <format dxfId="152">
      <pivotArea dataOnly="0" labelOnly="1" outline="0" axis="axisValues" fieldPosition="0"/>
    </format>
    <format dxfId="151">
      <pivotArea collapsedLevelsAreSubtotals="1" fieldPosition="0">
        <references count="2">
          <reference field="4294967294" count="1" selected="0">
            <x v="1"/>
          </reference>
          <reference field="8" count="1"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E604A8-C97A-4987-B8BD-0D976758F5BD}" name="PivotTable10" cacheId="2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G50" firstHeaderRow="1" firstDataRow="2" firstDataCol="1"/>
  <pivotFields count="24">
    <pivotField axis="axisCol" showAll="0">
      <items count="10">
        <item x="0"/>
        <item x="1"/>
        <item m="1" x="8"/>
        <item x="2"/>
        <item x="3"/>
        <item x="4"/>
        <item h="1" x="5"/>
        <item h="1" m="1" x="6"/>
        <item h="1" m="1" x="7"/>
        <item t="default"/>
      </items>
    </pivotField>
    <pivotField showAll="0"/>
    <pivotField axis="axisRow" showAll="0">
      <items count="72">
        <item m="1" x="44"/>
        <item x="2"/>
        <item m="1" x="50"/>
        <item m="1" x="45"/>
        <item m="1" x="51"/>
        <item x="0"/>
        <item x="1"/>
        <item x="5"/>
        <item x="6"/>
        <item x="7"/>
        <item x="17"/>
        <item m="1" x="70"/>
        <item m="1" x="53"/>
        <item x="8"/>
        <item x="9"/>
        <item x="10"/>
        <item m="1" x="61"/>
        <item x="18"/>
        <item x="11"/>
        <item m="1" x="69"/>
        <item m="1" x="47"/>
        <item m="1" x="43"/>
        <item m="1" x="46"/>
        <item x="15"/>
        <item x="22"/>
        <item x="21"/>
        <item m="1" x="49"/>
        <item m="1" x="60"/>
        <item m="1" x="52"/>
        <item m="1" x="59"/>
        <item x="23"/>
        <item m="1" x="62"/>
        <item m="1" x="63"/>
        <item m="1" x="64"/>
        <item m="1" x="54"/>
        <item x="29"/>
        <item m="1" x="66"/>
        <item x="33"/>
        <item m="1" x="55"/>
        <item m="1" x="67"/>
        <item x="35"/>
        <item x="37"/>
        <item m="1" x="56"/>
        <item x="24"/>
        <item x="26"/>
        <item m="1" x="57"/>
        <item x="27"/>
        <item x="25"/>
        <item x="28"/>
        <item x="32"/>
        <item m="1" x="58"/>
        <item m="1" x="68"/>
        <item x="42"/>
        <item x="13"/>
        <item x="3"/>
        <item x="4"/>
        <item x="19"/>
        <item x="20"/>
        <item x="30"/>
        <item x="34"/>
        <item x="31"/>
        <item m="1" x="48"/>
        <item m="1" x="65"/>
        <item x="36"/>
        <item x="38"/>
        <item x="39"/>
        <item x="14"/>
        <item x="16"/>
        <item x="12"/>
        <item x="41"/>
        <item x="40"/>
        <item t="default"/>
      </items>
    </pivotField>
    <pivotField showAll="0"/>
    <pivotField dataField="1" showAll="0"/>
    <pivotField showAll="0"/>
    <pivotField showAll="0"/>
    <pivotField axis="axisRow" showAll="0">
      <items count="5">
        <item sd="0" x="2"/>
        <item sd="0" x="1"/>
        <item sd="0" x="0"/>
        <item x="3"/>
        <item t="default"/>
      </items>
    </pivotField>
    <pivotField numFmtId="22" showAll="0"/>
    <pivotField showAll="0"/>
    <pivotField axis="axisRow" showAll="0" sortType="ascending">
      <items count="35">
        <item sd="0" m="1" x="17"/>
        <item sd="0" m="1" x="28"/>
        <item sd="0" x="14"/>
        <item sd="0" x="11"/>
        <item sd="0" x="2"/>
        <item sd="0" x="3"/>
        <item sd="0" m="1" x="23"/>
        <item sd="0" m="1" x="25"/>
        <item x="0"/>
        <item sd="0" m="1" x="32"/>
        <item sd="0" x="12"/>
        <item sd="0" m="1" x="22"/>
        <item sd="0" m="1" x="33"/>
        <item sd="0" x="4"/>
        <item sd="0" x="5"/>
        <item sd="0" x="1"/>
        <item sd="0" m="1" x="30"/>
        <item sd="0" m="1" x="19"/>
        <item sd="0" x="13"/>
        <item sd="0" x="6"/>
        <item sd="0" x="7"/>
        <item sd="0" x="8"/>
        <item sd="0" m="1" x="26"/>
        <item sd="0" m="1" x="20"/>
        <item sd="0" m="1" x="27"/>
        <item sd="0" m="1" x="29"/>
        <item sd="0" m="1" x="18"/>
        <item sd="0" m="1" x="24"/>
        <item sd="0" m="1" x="31"/>
        <item sd="0" m="1" x="21"/>
        <item sd="0" x="9"/>
        <item sd="0" m="1" x="16"/>
        <item sd="0" x="10"/>
        <item sd="0" x="15"/>
        <item t="default" sd="0"/>
      </items>
    </pivotField>
    <pivotField numFmtId="170" showAll="0"/>
    <pivotField numFmtId="43" showAll="0"/>
    <pivotField numFmtId="166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0"/>
    <field x="7"/>
    <field x="2"/>
  </rowFields>
  <rowItems count="19">
    <i>
      <x v="2"/>
    </i>
    <i>
      <x v="3"/>
    </i>
    <i>
      <x v="4"/>
    </i>
    <i>
      <x v="5"/>
    </i>
    <i>
      <x v="8"/>
    </i>
    <i r="1">
      <x/>
    </i>
    <i r="1">
      <x v="1"/>
    </i>
    <i r="1">
      <x v="2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dataFields count="1">
    <dataField name="Sum of notional" fld="4" baseField="0" baseItem="0" numFmtId="167"/>
  </dataFields>
  <formats count="1">
    <format dxfId="14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FE7EEA-B673-4C47-887E-9F777E12CE47}" name="PivotTable1" cacheId="2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30:Q50" firstHeaderRow="1" firstDataRow="2" firstDataCol="1" rowPageCount="1" colPageCount="1"/>
  <pivotFields count="24">
    <pivotField axis="axisPage" showAll="0" defaultSubtotal="0">
      <items count="9">
        <item x="0"/>
        <item m="1" x="6"/>
        <item x="1"/>
        <item m="1" x="7"/>
        <item m="1" x="8"/>
        <item x="2"/>
        <item x="3"/>
        <item x="5"/>
        <item x="4"/>
      </items>
    </pivotField>
    <pivotField showAll="0"/>
    <pivotField axis="axisRow" showAll="0">
      <items count="72">
        <item m="1" x="44"/>
        <item x="2"/>
        <item m="1" x="50"/>
        <item m="1" x="45"/>
        <item m="1" x="51"/>
        <item x="0"/>
        <item x="1"/>
        <item x="5"/>
        <item x="6"/>
        <item x="7"/>
        <item x="17"/>
        <item m="1" x="70"/>
        <item m="1" x="53"/>
        <item x="8"/>
        <item x="9"/>
        <item x="10"/>
        <item m="1" x="61"/>
        <item x="18"/>
        <item x="11"/>
        <item m="1" x="69"/>
        <item m="1" x="47"/>
        <item m="1" x="43"/>
        <item m="1" x="46"/>
        <item x="15"/>
        <item x="22"/>
        <item x="21"/>
        <item m="1" x="49"/>
        <item m="1" x="60"/>
        <item m="1" x="52"/>
        <item m="1" x="59"/>
        <item x="23"/>
        <item m="1" x="62"/>
        <item m="1" x="63"/>
        <item m="1" x="64"/>
        <item m="1" x="54"/>
        <item x="29"/>
        <item m="1" x="66"/>
        <item x="33"/>
        <item m="1" x="55"/>
        <item m="1" x="67"/>
        <item x="35"/>
        <item x="37"/>
        <item m="1" x="56"/>
        <item x="24"/>
        <item x="26"/>
        <item m="1" x="57"/>
        <item x="27"/>
        <item x="25"/>
        <item x="28"/>
        <item x="32"/>
        <item m="1" x="58"/>
        <item m="1" x="68"/>
        <item x="42"/>
        <item x="13"/>
        <item x="3"/>
        <item x="4"/>
        <item x="19"/>
        <item x="20"/>
        <item x="30"/>
        <item x="34"/>
        <item x="31"/>
        <item m="1" x="48"/>
        <item m="1" x="65"/>
        <item x="36"/>
        <item x="38"/>
        <item x="39"/>
        <item x="14"/>
        <item x="16"/>
        <item x="12"/>
        <item x="41"/>
        <item x="40"/>
        <item t="default"/>
      </items>
    </pivotField>
    <pivotField showAll="0"/>
    <pivotField dataField="1" showAll="0"/>
    <pivotField showAll="0"/>
    <pivotField showAll="0"/>
    <pivotField axis="axisRow" showAll="0" defaultSubtotal="0">
      <items count="4">
        <item sd="0" x="2"/>
        <item sd="0" x="1"/>
        <item sd="0" x="0"/>
        <item h="1" x="3"/>
      </items>
    </pivotField>
    <pivotField showAll="0"/>
    <pivotField showAll="0"/>
    <pivotField axis="axisRow" showAll="0" sortType="ascending">
      <items count="35">
        <item sd="0" m="1" x="17"/>
        <item sd="0" m="1" x="28"/>
        <item sd="0" x="14"/>
        <item sd="0" x="11"/>
        <item sd="0" x="2"/>
        <item sd="0" x="3"/>
        <item sd="0" m="1" x="23"/>
        <item sd="0" m="1" x="25"/>
        <item x="0"/>
        <item sd="0" m="1" x="32"/>
        <item sd="0" x="12"/>
        <item sd="0" m="1" x="22"/>
        <item sd="0" m="1" x="33"/>
        <item sd="0" x="4"/>
        <item sd="0" x="5"/>
        <item sd="0" x="1"/>
        <item sd="0" m="1" x="30"/>
        <item sd="0" m="1" x="19"/>
        <item sd="0" x="13"/>
        <item sd="0" x="6"/>
        <item sd="0" x="7"/>
        <item sd="0" x="8"/>
        <item sd="0" m="1" x="26"/>
        <item sd="0" m="1" x="20"/>
        <item sd="0" m="1" x="27"/>
        <item sd="0" m="1" x="29"/>
        <item sd="0" m="1" x="18"/>
        <item sd="0" m="1" x="24"/>
        <item sd="0" m="1" x="31"/>
        <item sd="0" m="1" x="21"/>
        <item sd="0" x="9"/>
        <item sd="0" m="1" x="16"/>
        <item sd="0" x="10"/>
        <item sd="0" x="15"/>
        <item t="default" sd="0"/>
      </items>
    </pivotField>
    <pivotField showAll="0"/>
    <pivotField showAll="0"/>
    <pivotField showAll="0"/>
    <pivotField showAll="0"/>
    <pivotField axis="axisCol" showAll="0">
      <items count="13">
        <item x="5"/>
        <item x="0"/>
        <item m="1" x="9"/>
        <item x="1"/>
        <item m="1" x="11"/>
        <item m="1" x="7"/>
        <item m="1" x="8"/>
        <item m="1" x="10"/>
        <item x="6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0"/>
    <field x="7"/>
    <field x="2"/>
  </rowFields>
  <rowItems count="19">
    <i>
      <x v="2"/>
    </i>
    <i>
      <x v="3"/>
    </i>
    <i>
      <x v="4"/>
    </i>
    <i>
      <x v="5"/>
    </i>
    <i>
      <x v="8"/>
    </i>
    <i r="1">
      <x/>
    </i>
    <i r="1">
      <x v="1"/>
    </i>
    <i r="1">
      <x v="2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15"/>
  </colFields>
  <colItems count="6">
    <i>
      <x v="1"/>
    </i>
    <i>
      <x v="3"/>
    </i>
    <i>
      <x v="9"/>
    </i>
    <i>
      <x v="10"/>
    </i>
    <i>
      <x v="11"/>
    </i>
    <i t="grand">
      <x/>
    </i>
  </colItems>
  <pageFields count="1">
    <pageField fld="0" hier="-1"/>
  </pageFields>
  <dataFields count="1">
    <dataField name="Sum of notional" fld="4" baseField="0" baseItem="0" numFmtId="167"/>
  </dataFields>
  <formats count="1">
    <format dxfId="14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ECCA8D-B389-4B6C-A250-9159E58A301A}" name="PivotTable11" cacheId="2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4:Q22" firstHeaderRow="1" firstDataRow="3" firstDataCol="1" rowPageCount="1" colPageCount="1"/>
  <pivotFields count="24">
    <pivotField axis="axisPage" showAll="0">
      <items count="10">
        <item x="0"/>
        <item x="1"/>
        <item m="1" x="8"/>
        <item x="2"/>
        <item x="3"/>
        <item x="4"/>
        <item x="5"/>
        <item m="1" x="6"/>
        <item m="1"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Col" showAll="0" defaultSubtotal="0">
      <items count="4">
        <item x="0"/>
        <item x="1"/>
        <item x="3"/>
        <item x="2"/>
      </items>
    </pivotField>
    <pivotField numFmtId="22"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4"/>
        <item x="5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h="1" x="15"/>
        <item t="default"/>
      </items>
    </pivotField>
    <pivotField numFmtId="170" showAll="0"/>
    <pivotField numFmtId="43" showAll="0"/>
    <pivotField numFmtId="166" showAll="0"/>
    <pivotField numFmtId="165" showAll="0"/>
    <pivotField axis="axisCol" showAll="0">
      <items count="13">
        <item x="5"/>
        <item m="1" x="11"/>
        <item m="1" x="7"/>
        <item m="1" x="8"/>
        <item m="1" x="10"/>
        <item m="1" x="9"/>
        <item x="1"/>
        <item x="0"/>
        <item x="6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2">
    <field x="7"/>
    <field x="15"/>
  </colFields>
  <colItems count="6">
    <i>
      <x/>
      <x v="7"/>
    </i>
    <i>
      <x v="1"/>
      <x v="6"/>
    </i>
    <i r="1">
      <x v="9"/>
    </i>
    <i>
      <x v="3"/>
      <x v="10"/>
    </i>
    <i r="1">
      <x v="11"/>
    </i>
    <i t="grand">
      <x/>
    </i>
  </colItems>
  <pageFields count="1">
    <pageField fld="0" hier="-1"/>
  </pageFields>
  <dataFields count="1">
    <dataField name="Sum of notional" fld="4" baseField="0" baseItem="0" numFmtId="167"/>
  </dataFields>
  <formats count="1">
    <format dxfId="14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2F3A-C6F0-4F60-BC8C-1B111D85B5EF}" name="PivotTable12" cacheId="218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V5:X21" firstHeaderRow="1" firstDataRow="2" firstDataCol="1"/>
  <pivotFields count="24">
    <pivotField showAll="0"/>
    <pivotField showAll="0"/>
    <pivotField showAll="0"/>
    <pivotField showAll="0"/>
    <pivotField showAll="0"/>
    <pivotField dataField="1" showAll="0"/>
    <pivotField showAll="0"/>
    <pivotField showAll="0"/>
    <pivotField numFmtId="22"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4"/>
        <item x="5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showAll="0"/>
    <pivotField showAll="0"/>
    <pivotField showAll="0"/>
    <pivotField numFmtId="165" showAll="0"/>
    <pivotField axis="axisCol" showAll="0">
      <items count="13">
        <item x="0"/>
        <item m="1" x="9"/>
        <item x="1"/>
        <item m="1" x="10"/>
        <item m="1" x="11"/>
        <item h="1" x="5"/>
        <item h="1" x="6"/>
        <item m="1" x="7"/>
        <item m="1" x="8"/>
        <item h="1" x="2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5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</rowItems>
  <colFields count="1">
    <field x="15"/>
  </colFields>
  <colItems count="2">
    <i>
      <x/>
    </i>
    <i>
      <x v="2"/>
    </i>
  </colItems>
  <dataFields count="1">
    <dataField name="mark price" fld="5" subtotal="average" baseField="10" baseItem="0" numFmtId="164"/>
  </dataFields>
  <formats count="1">
    <format dxfId="14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C2D143-665A-423B-8CDE-DCA2BCC5D0B6}" name="PivotTable9" cacheId="2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2" firstHeaderRow="1" firstDataRow="2" firstDataCol="1"/>
  <pivotFields count="24">
    <pivotField axis="axisCol" showAll="0">
      <items count="10">
        <item x="0"/>
        <item x="1"/>
        <item m="1" x="8"/>
        <item x="2"/>
        <item x="3"/>
        <item x="4"/>
        <item h="1" x="5"/>
        <item h="1" m="1" x="6"/>
        <item h="1" m="1"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numFmtId="22"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4"/>
        <item x="5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numFmtId="170" showAll="0"/>
    <pivotField numFmtId="43" showAll="0"/>
    <pivotField numFmtId="166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dataFields count="1">
    <dataField name="Sum of notional" fld="4" baseField="0" baseItem="0" numFmtId="167"/>
  </dataFields>
  <formats count="1">
    <format dxfId="15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CD823-F10B-4AAD-AC5E-C865AF711018}" name="PivotTable3" cacheId="2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2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x="4"/>
        <item m="1" x="6"/>
        <item m="1" x="7"/>
        <item h="1"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4"/>
        <item x="5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7">
        <item x="6"/>
        <item x="0"/>
        <item x="3"/>
        <item x="7"/>
        <item m="1" x="23"/>
        <item m="1" x="24"/>
        <item m="1" x="8"/>
        <item x="1"/>
        <item m="1" x="15"/>
        <item m="1" x="14"/>
        <item m="1" x="13"/>
        <item m="1" x="12"/>
        <item m="1" x="10"/>
        <item m="1" x="11"/>
        <item m="1" x="20"/>
        <item m="1" x="22"/>
        <item m="1" x="18"/>
        <item m="1" x="17"/>
        <item m="1" x="25"/>
        <item x="2"/>
        <item m="1" x="9"/>
        <item m="1" x="16"/>
        <item m="1" x="19"/>
        <item m="1" x="2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pageFields count="1">
    <pageField fld="17" hier="-1"/>
  </pageFields>
  <dataFields count="1">
    <dataField name="Contact Notional" fld="4" baseField="0" baseItem="0" numFmtId="167"/>
  </dataFields>
  <formats count="1">
    <format dxfId="13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232C5-A738-4FFC-845C-77A52C2D6A1C}" name="PivotTable7" cacheId="2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5:Q22" firstHeaderRow="1" firstDataRow="2" firstDataCol="1" rowPageCount="1" colPageCount="1"/>
  <pivotFields count="24">
    <pivotField axis="axisPage" showAll="0">
      <items count="10">
        <item x="0"/>
        <item m="1" x="6"/>
        <item x="1"/>
        <item x="4"/>
        <item m="1" x="7"/>
        <item m="1" x="8"/>
        <item x="2"/>
        <item x="3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4"/>
        <item x="5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showAll="0"/>
    <pivotField showAll="0"/>
    <pivotField showAll="0"/>
    <pivotField showAll="0"/>
    <pivotField axis="axisCol" showAll="0">
      <items count="13">
        <item h="1" x="5"/>
        <item x="0"/>
        <item m="1" x="9"/>
        <item x="1"/>
        <item m="1" x="11"/>
        <item h="1" x="6"/>
        <item m="1" x="7"/>
        <item m="1" x="8"/>
        <item m="1" x="10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15"/>
  </colFields>
  <colItems count="6">
    <i>
      <x v="1"/>
    </i>
    <i>
      <x v="3"/>
    </i>
    <i>
      <x v="9"/>
    </i>
    <i>
      <x v="10"/>
    </i>
    <i>
      <x v="11"/>
    </i>
    <i t="grand">
      <x/>
    </i>
  </colItems>
  <pageFields count="1">
    <pageField fld="0" hier="-1"/>
  </pageFields>
  <dataFields count="1">
    <dataField name="Contract Notional" fld="4" baseField="0" baseItem="0" numFmtId="167"/>
  </dataFields>
  <formats count="1">
    <format dxfId="13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9CA89A-0653-4D4A-8CC3-C2BEAE28D86E}" name="PivotTable1" cacheId="2188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U5:AB21" firstHeaderRow="1" firstDataRow="2" firstDataCol="1" rowPageCount="1" colPageCount="1"/>
  <pivotFields count="24">
    <pivotField axis="axisPage" showAll="0">
      <items count="10">
        <item x="0"/>
        <item x="1"/>
        <item x="4"/>
        <item m="1" x="8"/>
        <item x="2"/>
        <item x="3"/>
        <item x="5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4"/>
        <item x="5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showAll="0"/>
    <pivotField dataField="1" showAll="0"/>
    <pivotField showAll="0"/>
    <pivotField showAll="0"/>
    <pivotField showAll="0"/>
    <pivotField showAll="0"/>
    <pivotField axis="axisCol" showAll="0">
      <items count="27">
        <item m="1" x="14"/>
        <item m="1" x="15"/>
        <item x="3"/>
        <item x="0"/>
        <item m="1" x="24"/>
        <item m="1" x="23"/>
        <item x="1"/>
        <item m="1" x="8"/>
        <item m="1" x="13"/>
        <item n="CME Dec 22" m="1" x="12"/>
        <item m="1" x="10"/>
        <item m="1" x="11"/>
        <item m="1" x="20"/>
        <item m="1" x="22"/>
        <item m="1" x="18"/>
        <item h="1" x="6"/>
        <item h="1" x="7"/>
        <item m="1" x="17"/>
        <item m="1" x="25"/>
        <item x="2"/>
        <item m="1" x="9"/>
        <item m="1" x="16"/>
        <item m="1" x="19"/>
        <item m="1" x="2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0"/>
  </rowFields>
  <rowItems count="15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</rowItems>
  <colFields count="1">
    <field x="17"/>
  </colFields>
  <colItems count="7">
    <i>
      <x v="2"/>
    </i>
    <i>
      <x v="3"/>
    </i>
    <i>
      <x v="6"/>
    </i>
    <i>
      <x v="19"/>
    </i>
    <i>
      <x v="24"/>
    </i>
    <i>
      <x v="25"/>
    </i>
    <i t="grand">
      <x/>
    </i>
  </colItems>
  <pageFields count="1">
    <pageField fld="0" hier="-1"/>
  </pageFields>
  <dataFields count="1">
    <dataField name="Coin Equiv" fld="12" baseField="10" baseItem="0"/>
  </dataFields>
  <formats count="1">
    <format dxfId="13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4AF8DA-E169-4966-9119-751F294B0A37}" name="PivotTable2" cacheId="2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32:Z43" firstHeaderRow="1" firstDataRow="3" firstDataCol="1"/>
  <pivotFields count="24">
    <pivotField showAll="0"/>
    <pivotField axis="axisRow" showAll="0">
      <items count="16">
        <item x="0"/>
        <item x="1"/>
        <item x="3"/>
        <item m="1" x="10"/>
        <item m="1" x="13"/>
        <item x="4"/>
        <item m="1" x="9"/>
        <item m="1" x="12"/>
        <item x="5"/>
        <item m="1" x="14"/>
        <item m="1" x="11"/>
        <item x="6"/>
        <item x="8"/>
        <item x="2"/>
        <item x="7"/>
        <item t="default"/>
      </items>
    </pivotField>
    <pivotField showAll="0"/>
    <pivotField showAll="0"/>
    <pivotField dataField="1" showAll="0"/>
    <pivotField showAll="0"/>
    <pivotField showAll="0"/>
    <pivotField axis="axisCol" showAll="0" defaultSubtotal="0">
      <items count="4">
        <item x="0"/>
        <item x="1"/>
        <item x="2"/>
        <item h="1" x="3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m="1" x="4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1"/>
    </i>
    <i>
      <x v="2"/>
    </i>
    <i>
      <x v="5"/>
    </i>
    <i>
      <x v="8"/>
    </i>
    <i>
      <x v="11"/>
    </i>
    <i>
      <x v="13"/>
    </i>
    <i>
      <x v="14"/>
    </i>
    <i t="grand">
      <x/>
    </i>
  </rowItems>
  <colFields count="2">
    <field x="7"/>
    <field x="16"/>
  </colFields>
  <colItems count="5">
    <i>
      <x/>
      <x v="2"/>
    </i>
    <i r="1">
      <x v="3"/>
    </i>
    <i>
      <x v="1"/>
      <x v="3"/>
    </i>
    <i>
      <x v="2"/>
      <x v="3"/>
    </i>
    <i t="grand">
      <x/>
    </i>
  </colItems>
  <dataFields count="1">
    <dataField name="Sum of notional" fld="4" baseField="0" baseItem="0"/>
  </dataFields>
  <formats count="1">
    <format dxfId="13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5AE44C-40C8-4868-B10C-65E9CE765EC1}" name="PivotTable4" cacheId="2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61:G69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x="4"/>
        <item m="1" x="6"/>
        <item m="1" x="7"/>
        <item h="1"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Page" showAll="0">
      <items count="35">
        <item x="14"/>
        <item x="2"/>
        <item x="3"/>
        <item x="0"/>
        <item x="12"/>
        <item m="1" x="22"/>
        <item m="1" x="33"/>
        <item x="4"/>
        <item x="5"/>
        <item x="1"/>
        <item m="1" x="30"/>
        <item m="1" x="19"/>
        <item x="13"/>
        <item x="6"/>
        <item m="1" x="20"/>
        <item m="1" x="27"/>
        <item m="1" x="31"/>
        <item x="10"/>
        <item x="15"/>
        <item m="1" x="16"/>
        <item m="1" x="17"/>
        <item m="1" x="18"/>
        <item m="1" x="21"/>
        <item m="1" x="23"/>
        <item m="1" x="24"/>
        <item m="1" x="25"/>
        <item m="1" x="26"/>
        <item m="1" x="28"/>
        <item m="1" x="29"/>
        <item m="1" x="32"/>
        <item x="8"/>
        <item x="9"/>
        <item x="1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27">
        <item x="6"/>
        <item x="0"/>
        <item x="3"/>
        <item x="7"/>
        <item m="1" x="23"/>
        <item m="1" x="8"/>
        <item m="1" x="24"/>
        <item x="1"/>
        <item m="1" x="15"/>
        <item m="1" x="14"/>
        <item m="1" x="13"/>
        <item m="1" x="12"/>
        <item m="1" x="10"/>
        <item m="1" x="11"/>
        <item m="1" x="20"/>
        <item m="1" x="22"/>
        <item m="1" x="18"/>
        <item m="1" x="17"/>
        <item m="1" x="25"/>
        <item x="2"/>
        <item m="1" x="9"/>
        <item m="1" x="16"/>
        <item m="1" x="19"/>
        <item m="1" x="2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7"/>
  </rowFields>
  <rowItems count="7">
    <i>
      <x v="1"/>
    </i>
    <i>
      <x v="2"/>
    </i>
    <i>
      <x v="7"/>
    </i>
    <i>
      <x v="19"/>
    </i>
    <i>
      <x v="24"/>
    </i>
    <i>
      <x v="25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pageFields count="1">
    <pageField fld="10" hier="-1"/>
  </pageFields>
  <dataFields count="1">
    <dataField name="Sum of notional" fld="4" baseField="0" baseItem="0" numFmtId="167"/>
  </dataFields>
  <formats count="3">
    <format dxfId="142">
      <pivotArea outline="0" collapsedLevelsAreSubtotals="1" fieldPosition="0"/>
    </format>
    <format dxfId="141">
      <pivotArea dataOnly="0" labelOnly="1" fieldPosition="0">
        <references count="1">
          <reference field="0" count="0"/>
        </references>
      </pivotArea>
    </format>
    <format dxfId="14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4AAB6-0521-475A-ACF2-FF6CE000E5DF}" name="PivotTable12" cacheId="219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Q4:AY146" firstHeaderRow="1" firstDataRow="2" firstDataCol="1"/>
  <pivotFields count="24"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66">
        <item x="97"/>
        <item x="15"/>
        <item x="16"/>
        <item x="17"/>
        <item x="98"/>
        <item x="14"/>
        <item m="1" x="145"/>
        <item x="11"/>
        <item m="1" x="153"/>
        <item x="2"/>
        <item x="18"/>
        <item x="3"/>
        <item x="99"/>
        <item x="100"/>
        <item x="42"/>
        <item x="101"/>
        <item x="92"/>
        <item x="0"/>
        <item x="102"/>
        <item x="103"/>
        <item x="19"/>
        <item x="104"/>
        <item x="12"/>
        <item x="105"/>
        <item x="20"/>
        <item x="49"/>
        <item x="21"/>
        <item x="22"/>
        <item x="106"/>
        <item x="23"/>
        <item x="24"/>
        <item x="4"/>
        <item x="5"/>
        <item m="1" x="163"/>
        <item x="1"/>
        <item m="1" x="158"/>
        <item x="43"/>
        <item x="25"/>
        <item x="107"/>
        <item x="26"/>
        <item x="27"/>
        <item x="108"/>
        <item x="109"/>
        <item x="136"/>
        <item x="29"/>
        <item x="110"/>
        <item x="111"/>
        <item m="1" x="154"/>
        <item x="112"/>
        <item x="113"/>
        <item x="114"/>
        <item m="1" x="152"/>
        <item x="115"/>
        <item x="116"/>
        <item x="117"/>
        <item x="13"/>
        <item x="118"/>
        <item x="6"/>
        <item x="119"/>
        <item x="30"/>
        <item x="31"/>
        <item x="120"/>
        <item x="121"/>
        <item x="122"/>
        <item x="123"/>
        <item x="8"/>
        <item x="124"/>
        <item m="1" x="159"/>
        <item x="32"/>
        <item m="1" x="149"/>
        <item x="125"/>
        <item x="126"/>
        <item x="47"/>
        <item x="138"/>
        <item x="33"/>
        <item x="34"/>
        <item x="127"/>
        <item m="1" x="142"/>
        <item x="128"/>
        <item x="36"/>
        <item x="137"/>
        <item x="129"/>
        <item x="130"/>
        <item x="37"/>
        <item x="44"/>
        <item x="48"/>
        <item x="131"/>
        <item x="38"/>
        <item x="45"/>
        <item x="132"/>
        <item x="133"/>
        <item x="80"/>
        <item x="139"/>
        <item x="134"/>
        <item x="39"/>
        <item x="40"/>
        <item x="41"/>
        <item x="9"/>
        <item x="96"/>
        <item x="135"/>
        <item x="10"/>
        <item x="140"/>
        <item m="1" x="161"/>
        <item x="81"/>
        <item x="82"/>
        <item x="83"/>
        <item x="84"/>
        <item x="85"/>
        <item x="93"/>
        <item x="94"/>
        <item m="1" x="141"/>
        <item m="1" x="143"/>
        <item x="51"/>
        <item x="75"/>
        <item x="76"/>
        <item m="1" x="151"/>
        <item x="52"/>
        <item x="61"/>
        <item x="72"/>
        <item x="54"/>
        <item x="56"/>
        <item x="57"/>
        <item x="74"/>
        <item m="1" x="164"/>
        <item x="7"/>
        <item x="35"/>
        <item x="70"/>
        <item x="28"/>
        <item x="64"/>
        <item x="67"/>
        <item x="79"/>
        <item x="86"/>
        <item x="87"/>
        <item x="90"/>
        <item m="1" x="146"/>
        <item x="55"/>
        <item x="60"/>
        <item x="65"/>
        <item x="71"/>
        <item x="91"/>
        <item m="1" x="147"/>
        <item m="1" x="155"/>
        <item m="1" x="160"/>
        <item x="50"/>
        <item m="1" x="156"/>
        <item x="68"/>
        <item x="73"/>
        <item x="78"/>
        <item x="53"/>
        <item x="59"/>
        <item x="63"/>
        <item x="69"/>
        <item m="1" x="162"/>
        <item m="1" x="148"/>
        <item x="46"/>
        <item m="1" x="157"/>
        <item x="66"/>
        <item x="77"/>
        <item x="95"/>
        <item m="1" x="144"/>
        <item x="89"/>
        <item x="58"/>
        <item x="62"/>
        <item m="1" x="150"/>
        <item x="88"/>
        <item t="default"/>
      </items>
    </pivotField>
    <pivotField showAll="0"/>
    <pivotField showAll="0"/>
    <pivotField showAll="0"/>
    <pivotField showAll="0"/>
    <pivotField axis="axisCol" showAll="0">
      <items count="24">
        <item h="1" x="7"/>
        <item x="6"/>
        <item x="5"/>
        <item m="1" x="9"/>
        <item m="1" x="11"/>
        <item m="1" x="12"/>
        <item x="0"/>
        <item m="1" x="17"/>
        <item h="1" x="8"/>
        <item m="1" x="19"/>
        <item m="1" x="15"/>
        <item x="1"/>
        <item m="1" x="22"/>
        <item m="1" x="13"/>
        <item m="1" x="10"/>
        <item m="1" x="18"/>
        <item m="1" x="20"/>
        <item m="1" x="21"/>
        <item m="1" x="16"/>
        <item m="1" x="14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41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4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8"/>
    </i>
    <i>
      <x v="49"/>
    </i>
    <i>
      <x v="50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2"/>
    </i>
    <i>
      <x v="113"/>
    </i>
    <i>
      <x v="114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5"/>
    </i>
    <i>
      <x v="136"/>
    </i>
    <i>
      <x v="137"/>
    </i>
    <i>
      <x v="138"/>
    </i>
    <i>
      <x v="139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4"/>
    </i>
    <i>
      <x v="156"/>
    </i>
    <i>
      <x v="157"/>
    </i>
    <i>
      <x v="158"/>
    </i>
    <i>
      <x v="160"/>
    </i>
    <i>
      <x v="161"/>
    </i>
    <i>
      <x v="162"/>
    </i>
    <i>
      <x v="164"/>
    </i>
    <i t="grand">
      <x/>
    </i>
  </rowItems>
  <colFields count="1">
    <field x="15"/>
  </colFields>
  <colItems count="8">
    <i>
      <x v="1"/>
    </i>
    <i>
      <x v="2"/>
    </i>
    <i>
      <x v="6"/>
    </i>
    <i>
      <x v="11"/>
    </i>
    <i>
      <x v="20"/>
    </i>
    <i>
      <x v="21"/>
    </i>
    <i>
      <x v="22"/>
    </i>
    <i t="grand">
      <x/>
    </i>
  </colItems>
  <dataFields count="1">
    <dataField name="Sum of notional" fld="4" baseField="0" baseItem="0" numFmtId="167"/>
  </dataFields>
  <formats count="1">
    <format dxfId="14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4AA770-3D53-4C9C-A60B-1B3853BA370E}" name="PivotTable5" cacheId="2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2:G49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h="1" x="5"/>
        <item x="4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4"/>
        <item x="5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h="1" x="15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7">
        <item x="6"/>
        <item x="0"/>
        <item x="3"/>
        <item x="7"/>
        <item m="1" x="23"/>
        <item m="1" x="24"/>
        <item m="1" x="8"/>
        <item x="1"/>
        <item m="1" x="15"/>
        <item m="1" x="14"/>
        <item m="1" x="13"/>
        <item m="1" x="12"/>
        <item m="1" x="10"/>
        <item m="1" x="11"/>
        <item m="1" x="20"/>
        <item m="1" x="22"/>
        <item m="1" x="18"/>
        <item m="1" x="17"/>
        <item m="1" x="25"/>
        <item x="2"/>
        <item m="1" x="9"/>
        <item m="1" x="16"/>
        <item m="1" x="19"/>
        <item m="1" x="21"/>
        <item x="4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6"/>
    </i>
    <i t="grand">
      <x/>
    </i>
  </colItems>
  <pageFields count="1">
    <pageField fld="17" hier="-1"/>
  </pageFields>
  <dataFields count="1">
    <dataField name="Notional Delta" fld="21" baseField="10" baseItem="0" numFmtId="167"/>
  </dataFields>
  <formats count="1">
    <format dxfId="14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799C7D-9AD0-4C4A-AD21-9FEFBD774753}" name="PivotTable6" cacheId="2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32:Q49" firstHeaderRow="1" firstDataRow="2" firstDataCol="1" rowPageCount="1" colPageCount="1"/>
  <pivotFields count="24">
    <pivotField axis="axisPage" showAll="0">
      <items count="10">
        <item x="0"/>
        <item x="1"/>
        <item x="4"/>
        <item m="1" x="8"/>
        <item x="2"/>
        <item x="3"/>
        <item x="5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4"/>
        <item x="5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showAll="0"/>
    <pivotField showAll="0"/>
    <pivotField showAll="0"/>
    <pivotField showAll="0"/>
    <pivotField axis="axisCol" showAll="0">
      <items count="13">
        <item h="1" x="5"/>
        <item x="0"/>
        <item m="1" x="9"/>
        <item x="1"/>
        <item m="1" x="7"/>
        <item m="1" x="8"/>
        <item m="1" x="10"/>
        <item h="1" x="6"/>
        <item m="1" x="1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15"/>
  </colFields>
  <colItems count="6">
    <i>
      <x v="1"/>
    </i>
    <i>
      <x v="3"/>
    </i>
    <i>
      <x v="9"/>
    </i>
    <i>
      <x v="10"/>
    </i>
    <i>
      <x v="11"/>
    </i>
    <i t="grand">
      <x/>
    </i>
  </colItems>
  <pageFields count="1">
    <pageField fld="0" hier="-1"/>
  </pageFields>
  <dataFields count="1">
    <dataField name="Notional Delta" fld="21" baseField="14" baseItem="0" numFmtId="167"/>
  </dataFields>
  <formats count="1">
    <format dxfId="14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E9B90-974D-4BC3-A4C3-C36640DB89D5}" name="PivotTable4" cacheId="219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xchange">
  <location ref="B11:M35" firstHeaderRow="1" firstDataRow="2" firstDataCol="1"/>
  <pivotFields count="24">
    <pivotField axis="axisRow" showAll="0">
      <items count="24">
        <item sd="0" x="0"/>
        <item sd="0" x="5"/>
        <item sd="0" x="6"/>
        <item sd="0" x="7"/>
        <item sd="0" x="21"/>
        <item sd="0" x="8"/>
        <item sd="0" x="1"/>
        <item sd="0" x="4"/>
        <item sd="0" x="17"/>
        <item sd="0" x="11"/>
        <item sd="0" x="9"/>
        <item sd="0" x="2"/>
        <item sd="0" x="10"/>
        <item sd="0" x="12"/>
        <item sd="0" x="13"/>
        <item sd="0" x="3"/>
        <item sd="0" x="18"/>
        <item sd="0" x="14"/>
        <item sd="0" x="19"/>
        <item sd="0" x="15"/>
        <item sd="0" x="16"/>
        <item sd="0" x="22"/>
        <item sd="0" x="20"/>
        <item t="default" sd="0"/>
      </items>
    </pivotField>
    <pivotField showAll="0"/>
    <pivotField showAll="0"/>
    <pivotField showAll="0"/>
    <pivotField dataField="1" showAll="0"/>
    <pivotField showAll="0"/>
    <pivotField showAll="0"/>
    <pivotField axis="axisCol" showAll="0">
      <items count="16">
        <item sd="0" x="7"/>
        <item sd="0" x="8"/>
        <item sd="0" x="5"/>
        <item sd="0" x="6"/>
        <item m="1" x="12"/>
        <item m="1" x="11"/>
        <item x="9"/>
        <item sd="0" x="3"/>
        <item sd="0" x="4"/>
        <item h="1" sd="0" x="10"/>
        <item x="1"/>
        <item x="0"/>
        <item x="2"/>
        <item m="1" x="13"/>
        <item m="1"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6"/>
    </i>
    <i>
      <x v="7"/>
    </i>
    <i>
      <x v="8"/>
    </i>
    <i>
      <x v="10"/>
    </i>
    <i>
      <x v="11"/>
    </i>
    <i>
      <x v="12"/>
    </i>
    <i t="grand">
      <x/>
    </i>
  </colItems>
  <dataFields count="1">
    <dataField name="USD Notional" fld="4" baseField="0" baseItem="0" numFmtId="167"/>
  </dataFields>
  <formats count="4">
    <format dxfId="135">
      <pivotArea outline="0" collapsedLevelsAreSubtotals="1" fieldPosition="0"/>
    </format>
    <format dxfId="134">
      <pivotArea outline="0" collapsedLevelsAreSubtotals="1" fieldPosition="0"/>
    </format>
    <format dxfId="133">
      <pivotArea dataOnly="0" labelOnly="1" fieldPosition="0">
        <references count="1">
          <reference field="0" count="2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2"/>
          </reference>
        </references>
      </pivotArea>
    </format>
    <format dxfId="132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ED2808-9319-4280-84D0-429C0B50550C}" name="PivotTable1" cacheId="189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7:Y135" firstHeaderRow="1" firstDataRow="2" firstDataCol="1" rowPageCount="1" colPageCount="1"/>
  <pivotFields count="25">
    <pivotField showAll="0"/>
    <pivotField axis="axisRow" showAll="0">
      <items count="60">
        <item x="9"/>
        <item x="0"/>
        <item x="10"/>
        <item x="45"/>
        <item x="1"/>
        <item x="2"/>
        <item x="11"/>
        <item x="12"/>
        <item x="13"/>
        <item x="14"/>
        <item x="15"/>
        <item x="16"/>
        <item x="56"/>
        <item x="3"/>
        <item x="57"/>
        <item x="44"/>
        <item x="24"/>
        <item x="25"/>
        <item x="27"/>
        <item x="28"/>
        <item x="30"/>
        <item x="31"/>
        <item x="4"/>
        <item x="5"/>
        <item x="32"/>
        <item x="33"/>
        <item x="47"/>
        <item x="34"/>
        <item x="48"/>
        <item x="35"/>
        <item x="49"/>
        <item x="50"/>
        <item x="51"/>
        <item x="36"/>
        <item x="37"/>
        <item x="6"/>
        <item x="53"/>
        <item x="40"/>
        <item x="38"/>
        <item x="39"/>
        <item x="7"/>
        <item x="52"/>
        <item x="41"/>
        <item x="42"/>
        <item x="8"/>
        <item x="43"/>
        <item x="54"/>
        <item x="58"/>
        <item x="55"/>
        <item x="26"/>
        <item x="29"/>
        <item x="17"/>
        <item x="18"/>
        <item x="19"/>
        <item x="20"/>
        <item x="21"/>
        <item x="22"/>
        <item x="23"/>
        <item x="46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12">
        <item x="7"/>
        <item x="8"/>
        <item x="5"/>
        <item x="6"/>
        <item x="9"/>
        <item x="3"/>
        <item x="4"/>
        <item x="0"/>
        <item x="1"/>
        <item x="2"/>
        <item h="1" x="10"/>
        <item t="default"/>
      </items>
    </pivotField>
    <pivotField showAll="0"/>
    <pivotField showAll="0"/>
    <pivotField axis="axisRow" showAll="0" sortType="ascending">
      <items count="137">
        <item sd="0" x="48"/>
        <item sd="0" x="49"/>
        <item sd="0" x="50"/>
        <item sd="0" x="51"/>
        <item sd="0" x="52"/>
        <item sd="0" x="83"/>
        <item sd="0" m="1" x="134"/>
        <item sd="0" x="12"/>
        <item sd="0" x="13"/>
        <item sd="0" x="14"/>
        <item sd="0" x="84"/>
        <item sd="0" x="10"/>
        <item sd="0" m="1" x="127"/>
        <item sd="0" m="1" x="129"/>
        <item sd="0" m="1" x="131"/>
        <item sd="0" x="15"/>
        <item sd="0" x="2"/>
        <item sd="0" m="1" x="135"/>
        <item sd="0" x="16"/>
        <item sd="0" x="4"/>
        <item sd="0" x="85"/>
        <item sd="0" x="86"/>
        <item sd="0" x="17"/>
        <item sd="0" x="87"/>
        <item sd="0" x="53"/>
        <item sd="0" x="78"/>
        <item sd="0" x="0"/>
        <item sd="0" x="88"/>
        <item sd="0" x="89"/>
        <item sd="0" x="18"/>
        <item sd="0" x="90"/>
        <item sd="0" x="8"/>
        <item sd="0" x="91"/>
        <item sd="0" x="19"/>
        <item sd="0" x="47"/>
        <item sd="0" x="72"/>
        <item sd="0" x="20"/>
        <item sd="0" x="21"/>
        <item sd="0" x="92"/>
        <item sd="0" x="22"/>
        <item sd="0" x="23"/>
        <item sd="0" x="3"/>
        <item sd="0" x="40"/>
        <item sd="0" x="1"/>
        <item sd="0" x="80"/>
        <item sd="0" x="41"/>
        <item sd="0" x="24"/>
        <item sd="0" x="93"/>
        <item sd="0" x="25"/>
        <item sd="0" m="1" x="133"/>
        <item sd="0" x="26"/>
        <item sd="0" x="94"/>
        <item sd="0" x="77"/>
        <item sd="0" x="95"/>
        <item sd="0" x="122"/>
        <item sd="0" x="27"/>
        <item sd="0" x="28"/>
        <item sd="0" x="96"/>
        <item sd="0" x="97"/>
        <item sd="0" x="54"/>
        <item sd="0" x="98"/>
        <item sd="0" x="99"/>
        <item sd="0" x="100"/>
        <item sd="0" x="101"/>
        <item sd="0" x="102"/>
        <item sd="0" x="103"/>
        <item sd="0" x="9"/>
        <item sd="0" x="104"/>
        <item sd="0" x="5"/>
        <item sd="0" x="105"/>
        <item sd="0" x="29"/>
        <item sd="0" x="30"/>
        <item sd="0" x="73"/>
        <item sd="0" x="31"/>
        <item sd="0" x="106"/>
        <item sd="0" x="107"/>
        <item sd="0" x="108"/>
        <item sd="0" x="109"/>
        <item sd="0" x="55"/>
        <item sd="0" x="56"/>
        <item sd="0" x="57"/>
        <item sd="0" x="74"/>
        <item sd="0" x="6"/>
        <item sd="0" x="110"/>
        <item sd="0" x="75"/>
        <item sd="0" x="76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32"/>
        <item sd="0" x="111"/>
        <item sd="0" x="112"/>
        <item sd="0" x="81"/>
        <item sd="0" x="44"/>
        <item sd="0" x="124"/>
        <item sd="0" x="11"/>
        <item sd="0" x="33"/>
        <item sd="0" x="113"/>
        <item sd="0" m="1" x="130"/>
        <item sd="0" x="114"/>
        <item sd="0" x="34"/>
        <item sd="0" x="79"/>
        <item sd="0" x="123"/>
        <item sd="0" x="115"/>
        <item sd="0" x="116"/>
        <item sd="0" x="35"/>
        <item sd="0" x="42"/>
        <item sd="0" x="46"/>
        <item sd="0" x="117"/>
        <item sd="0" x="36"/>
        <item sd="0" x="43"/>
        <item sd="0" m="1" x="128"/>
        <item sd="0" m="1" x="132"/>
        <item sd="0" x="118"/>
        <item sd="0" x="119"/>
        <item sd="0" x="70"/>
        <item sd="0" x="71"/>
        <item sd="0" x="125"/>
        <item sd="0" x="120"/>
        <item sd="0" x="37"/>
        <item sd="0" x="45"/>
        <item sd="0" x="38"/>
        <item sd="0" x="39"/>
        <item sd="0" x="82"/>
        <item sd="0" x="121"/>
        <item sd="0" x="7"/>
        <item sd="0" x="126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6">
        <item x="23"/>
        <item x="0"/>
        <item x="5"/>
        <item x="6"/>
        <item x="7"/>
        <item x="22"/>
        <item x="1"/>
        <item x="4"/>
        <item x="20"/>
        <item x="9"/>
        <item x="10"/>
        <item x="11"/>
        <item x="12"/>
        <item x="2"/>
        <item x="13"/>
        <item x="14"/>
        <item x="15"/>
        <item x="16"/>
        <item x="3"/>
        <item x="17"/>
        <item x="18"/>
        <item x="21"/>
        <item x="19"/>
        <item x="24"/>
        <item x="8"/>
        <item t="default"/>
      </items>
    </pivotField>
    <pivotField showAll="0"/>
    <pivotField showAll="0"/>
  </pivotFields>
  <rowFields count="2">
    <field x="10"/>
    <field x="1"/>
  </rowFields>
  <rowItems count="127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pageFields count="1">
    <pageField fld="22" hier="-1"/>
  </pageFields>
  <dataFields count="1">
    <dataField name="Sum of notional" fld="4" baseField="0" baseItem="0"/>
  </dataFields>
  <formats count="100">
    <format dxfId="127">
      <pivotArea collapsedLevelsAreSubtotals="1" fieldPosition="0">
        <references count="1">
          <reference field="10" count="1">
            <x v="5"/>
          </reference>
        </references>
      </pivotArea>
    </format>
    <format dxfId="126">
      <pivotArea collapsedLevelsAreSubtotals="1" fieldPosition="0">
        <references count="1">
          <reference field="10" count="1">
            <x v="7"/>
          </reference>
        </references>
      </pivotArea>
    </format>
    <format dxfId="125">
      <pivotArea collapsedLevelsAreSubtotals="1" fieldPosition="0">
        <references count="1">
          <reference field="10" count="1">
            <x v="8"/>
          </reference>
        </references>
      </pivotArea>
    </format>
    <format dxfId="124">
      <pivotArea collapsedLevelsAreSubtotals="1" fieldPosition="0">
        <references count="1">
          <reference field="10" count="1">
            <x v="9"/>
          </reference>
        </references>
      </pivotArea>
    </format>
    <format dxfId="123">
      <pivotArea collapsedLevelsAreSubtotals="1" fieldPosition="0">
        <references count="1">
          <reference field="10" count="1">
            <x v="10"/>
          </reference>
        </references>
      </pivotArea>
    </format>
    <format dxfId="122">
      <pivotArea collapsedLevelsAreSubtotals="1" fieldPosition="0">
        <references count="1">
          <reference field="10" count="1">
            <x v="11"/>
          </reference>
        </references>
      </pivotArea>
    </format>
    <format dxfId="121">
      <pivotArea collapsedLevelsAreSubtotals="1" fieldPosition="0">
        <references count="1">
          <reference field="10" count="1">
            <x v="15"/>
          </reference>
        </references>
      </pivotArea>
    </format>
    <format dxfId="120">
      <pivotArea collapsedLevelsAreSubtotals="1" fieldPosition="0">
        <references count="1">
          <reference field="10" count="1">
            <x v="16"/>
          </reference>
        </references>
      </pivotArea>
    </format>
    <format dxfId="119">
      <pivotArea collapsedLevelsAreSubtotals="1" fieldPosition="0">
        <references count="1">
          <reference field="10" count="1">
            <x v="18"/>
          </reference>
        </references>
      </pivotArea>
    </format>
    <format dxfId="118">
      <pivotArea collapsedLevelsAreSubtotals="1" fieldPosition="0">
        <references count="1">
          <reference field="10" count="1">
            <x v="19"/>
          </reference>
        </references>
      </pivotArea>
    </format>
    <format dxfId="117">
      <pivotArea collapsedLevelsAreSubtotals="1" fieldPosition="0">
        <references count="1">
          <reference field="10" count="1">
            <x v="20"/>
          </reference>
        </references>
      </pivotArea>
    </format>
    <format dxfId="116">
      <pivotArea collapsedLevelsAreSubtotals="1" fieldPosition="0">
        <references count="1">
          <reference field="10" count="1">
            <x v="21"/>
          </reference>
        </references>
      </pivotArea>
    </format>
    <format dxfId="115">
      <pivotArea collapsedLevelsAreSubtotals="1" fieldPosition="0">
        <references count="1">
          <reference field="10" count="1">
            <x v="22"/>
          </reference>
        </references>
      </pivotArea>
    </format>
    <format dxfId="114">
      <pivotArea collapsedLevelsAreSubtotals="1" fieldPosition="0">
        <references count="1">
          <reference field="10" count="1">
            <x v="23"/>
          </reference>
        </references>
      </pivotArea>
    </format>
    <format dxfId="113">
      <pivotArea collapsedLevelsAreSubtotals="1" fieldPosition="0">
        <references count="1">
          <reference field="10" count="1">
            <x v="25"/>
          </reference>
        </references>
      </pivotArea>
    </format>
    <format dxfId="112">
      <pivotArea collapsedLevelsAreSubtotals="1" fieldPosition="0">
        <references count="1">
          <reference field="10" count="1">
            <x v="26"/>
          </reference>
        </references>
      </pivotArea>
    </format>
    <format dxfId="111">
      <pivotArea collapsedLevelsAreSubtotals="1" fieldPosition="0">
        <references count="1">
          <reference field="10" count="1">
            <x v="27"/>
          </reference>
        </references>
      </pivotArea>
    </format>
    <format dxfId="110">
      <pivotArea collapsedLevelsAreSubtotals="1" fieldPosition="0">
        <references count="1">
          <reference field="10" count="1">
            <x v="28"/>
          </reference>
        </references>
      </pivotArea>
    </format>
    <format dxfId="109">
      <pivotArea collapsedLevelsAreSubtotals="1" fieldPosition="0">
        <references count="1">
          <reference field="10" count="1">
            <x v="29"/>
          </reference>
        </references>
      </pivotArea>
    </format>
    <format dxfId="108">
      <pivotArea collapsedLevelsAreSubtotals="1" fieldPosition="0">
        <references count="1">
          <reference field="10" count="1">
            <x v="30"/>
          </reference>
        </references>
      </pivotArea>
    </format>
    <format dxfId="107">
      <pivotArea collapsedLevelsAreSubtotals="1" fieldPosition="0">
        <references count="1">
          <reference field="10" count="1">
            <x v="31"/>
          </reference>
        </references>
      </pivotArea>
    </format>
    <format dxfId="106">
      <pivotArea collapsedLevelsAreSubtotals="1" fieldPosition="0">
        <references count="1">
          <reference field="10" count="1">
            <x v="32"/>
          </reference>
        </references>
      </pivotArea>
    </format>
    <format dxfId="105">
      <pivotArea collapsedLevelsAreSubtotals="1" fieldPosition="0">
        <references count="1">
          <reference field="10" count="1">
            <x v="33"/>
          </reference>
        </references>
      </pivotArea>
    </format>
    <format dxfId="104">
      <pivotArea collapsedLevelsAreSubtotals="1" fieldPosition="0">
        <references count="1">
          <reference field="10" count="1">
            <x v="36"/>
          </reference>
        </references>
      </pivotArea>
    </format>
    <format dxfId="103">
      <pivotArea collapsedLevelsAreSubtotals="1" fieldPosition="0">
        <references count="1">
          <reference field="10" count="1">
            <x v="37"/>
          </reference>
        </references>
      </pivotArea>
    </format>
    <format dxfId="102">
      <pivotArea collapsedLevelsAreSubtotals="1" fieldPosition="0">
        <references count="1">
          <reference field="10" count="1">
            <x v="38"/>
          </reference>
        </references>
      </pivotArea>
    </format>
    <format dxfId="101">
      <pivotArea collapsedLevelsAreSubtotals="1" fieldPosition="0">
        <references count="1">
          <reference field="10" count="1">
            <x v="39"/>
          </reference>
        </references>
      </pivotArea>
    </format>
    <format dxfId="100">
      <pivotArea collapsedLevelsAreSubtotals="1" fieldPosition="0">
        <references count="1">
          <reference field="10" count="1">
            <x v="40"/>
          </reference>
        </references>
      </pivotArea>
    </format>
    <format dxfId="99">
      <pivotArea collapsedLevelsAreSubtotals="1" fieldPosition="0">
        <references count="1">
          <reference field="10" count="1">
            <x v="41"/>
          </reference>
        </references>
      </pivotArea>
    </format>
    <format dxfId="98">
      <pivotArea collapsedLevelsAreSubtotals="1" fieldPosition="0">
        <references count="1">
          <reference field="10" count="1">
            <x v="42"/>
          </reference>
        </references>
      </pivotArea>
    </format>
    <format dxfId="97">
      <pivotArea collapsedLevelsAreSubtotals="1" fieldPosition="0">
        <references count="1">
          <reference field="10" count="1">
            <x v="43"/>
          </reference>
        </references>
      </pivotArea>
    </format>
    <format dxfId="96">
      <pivotArea collapsedLevelsAreSubtotals="1" fieldPosition="0">
        <references count="1">
          <reference field="10" count="1">
            <x v="44"/>
          </reference>
        </references>
      </pivotArea>
    </format>
    <format dxfId="95">
      <pivotArea collapsedLevelsAreSubtotals="1" fieldPosition="0">
        <references count="1">
          <reference field="10" count="1">
            <x v="45"/>
          </reference>
        </references>
      </pivotArea>
    </format>
    <format dxfId="94">
      <pivotArea collapsedLevelsAreSubtotals="1" fieldPosition="0">
        <references count="1">
          <reference field="10" count="1">
            <x v="46"/>
          </reference>
        </references>
      </pivotArea>
    </format>
    <format dxfId="93">
      <pivotArea collapsedLevelsAreSubtotals="1" fieldPosition="0">
        <references count="1">
          <reference field="10" count="1">
            <x v="47"/>
          </reference>
        </references>
      </pivotArea>
    </format>
    <format dxfId="92">
      <pivotArea collapsedLevelsAreSubtotals="1" fieldPosition="0">
        <references count="1">
          <reference field="10" count="1">
            <x v="48"/>
          </reference>
        </references>
      </pivotArea>
    </format>
    <format dxfId="91">
      <pivotArea collapsedLevelsAreSubtotals="1" fieldPosition="0">
        <references count="1">
          <reference field="10" count="1">
            <x v="50"/>
          </reference>
        </references>
      </pivotArea>
    </format>
    <format dxfId="90">
      <pivotArea collapsedLevelsAreSubtotals="1" fieldPosition="0">
        <references count="1">
          <reference field="10" count="1">
            <x v="51"/>
          </reference>
        </references>
      </pivotArea>
    </format>
    <format dxfId="89">
      <pivotArea collapsedLevelsAreSubtotals="1" fieldPosition="0">
        <references count="1">
          <reference field="10" count="1">
            <x v="53"/>
          </reference>
        </references>
      </pivotArea>
    </format>
    <format dxfId="88">
      <pivotArea collapsedLevelsAreSubtotals="1" fieldPosition="0">
        <references count="1">
          <reference field="10" count="1">
            <x v="54"/>
          </reference>
        </references>
      </pivotArea>
    </format>
    <format dxfId="87">
      <pivotArea collapsedLevelsAreSubtotals="1" fieldPosition="0">
        <references count="1">
          <reference field="10" count="1">
            <x v="56"/>
          </reference>
        </references>
      </pivotArea>
    </format>
    <format dxfId="86">
      <pivotArea collapsedLevelsAreSubtotals="1" fieldPosition="0">
        <references count="1">
          <reference field="10" count="1">
            <x v="57"/>
          </reference>
        </references>
      </pivotArea>
    </format>
    <format dxfId="85">
      <pivotArea collapsedLevelsAreSubtotals="1" fieldPosition="0">
        <references count="1">
          <reference field="10" count="1">
            <x v="58"/>
          </reference>
        </references>
      </pivotArea>
    </format>
    <format dxfId="84">
      <pivotArea collapsedLevelsAreSubtotals="1" fieldPosition="0">
        <references count="1">
          <reference field="10" count="1">
            <x v="60"/>
          </reference>
        </references>
      </pivotArea>
    </format>
    <format dxfId="83">
      <pivotArea collapsedLevelsAreSubtotals="1" fieldPosition="0">
        <references count="1">
          <reference field="10" count="1">
            <x v="61"/>
          </reference>
        </references>
      </pivotArea>
    </format>
    <format dxfId="82">
      <pivotArea collapsedLevelsAreSubtotals="1" fieldPosition="0">
        <references count="1">
          <reference field="10" count="1">
            <x v="62"/>
          </reference>
        </references>
      </pivotArea>
    </format>
    <format dxfId="81">
      <pivotArea collapsedLevelsAreSubtotals="1" fieldPosition="0">
        <references count="1">
          <reference field="10" count="1">
            <x v="63"/>
          </reference>
        </references>
      </pivotArea>
    </format>
    <format dxfId="80">
      <pivotArea collapsedLevelsAreSubtotals="1" fieldPosition="0">
        <references count="1">
          <reference field="10" count="1">
            <x v="64"/>
          </reference>
        </references>
      </pivotArea>
    </format>
    <format dxfId="79">
      <pivotArea collapsedLevelsAreSubtotals="1" fieldPosition="0">
        <references count="1">
          <reference field="10" count="1">
            <x v="65"/>
          </reference>
        </references>
      </pivotArea>
    </format>
    <format dxfId="78">
      <pivotArea collapsedLevelsAreSubtotals="1" fieldPosition="0">
        <references count="1">
          <reference field="10" count="1">
            <x v="66"/>
          </reference>
        </references>
      </pivotArea>
    </format>
    <format dxfId="77">
      <pivotArea collapsedLevelsAreSubtotals="1" fieldPosition="0">
        <references count="1">
          <reference field="10" count="1">
            <x v="67"/>
          </reference>
        </references>
      </pivotArea>
    </format>
    <format dxfId="76">
      <pivotArea collapsedLevelsAreSubtotals="1" fieldPosition="0">
        <references count="1">
          <reference field="10" count="1">
            <x v="68"/>
          </reference>
        </references>
      </pivotArea>
    </format>
    <format dxfId="75">
      <pivotArea collapsedLevelsAreSubtotals="1" fieldPosition="0">
        <references count="1">
          <reference field="10" count="1">
            <x v="69"/>
          </reference>
        </references>
      </pivotArea>
    </format>
    <format dxfId="74">
      <pivotArea collapsedLevelsAreSubtotals="1" fieldPosition="0">
        <references count="1">
          <reference field="10" count="1">
            <x v="70"/>
          </reference>
        </references>
      </pivotArea>
    </format>
    <format dxfId="73">
      <pivotArea collapsedLevelsAreSubtotals="1" fieldPosition="0">
        <references count="1">
          <reference field="10" count="1">
            <x v="71"/>
          </reference>
        </references>
      </pivotArea>
    </format>
    <format dxfId="72">
      <pivotArea collapsedLevelsAreSubtotals="1" fieldPosition="0">
        <references count="1">
          <reference field="10" count="1">
            <x v="74"/>
          </reference>
        </references>
      </pivotArea>
    </format>
    <format dxfId="71">
      <pivotArea collapsedLevelsAreSubtotals="1" fieldPosition="0">
        <references count="1">
          <reference field="10" count="1">
            <x v="75"/>
          </reference>
        </references>
      </pivotArea>
    </format>
    <format dxfId="70">
      <pivotArea collapsedLevelsAreSubtotals="1" fieldPosition="0">
        <references count="1">
          <reference field="10" count="1">
            <x v="76"/>
          </reference>
        </references>
      </pivotArea>
    </format>
    <format dxfId="69">
      <pivotArea collapsedLevelsAreSubtotals="1" fieldPosition="0">
        <references count="1">
          <reference field="10" count="1">
            <x v="77"/>
          </reference>
        </references>
      </pivotArea>
    </format>
    <format dxfId="68">
      <pivotArea collapsedLevelsAreSubtotals="1" fieldPosition="0">
        <references count="1">
          <reference field="10" count="1">
            <x v="82"/>
          </reference>
        </references>
      </pivotArea>
    </format>
    <format dxfId="67">
      <pivotArea collapsedLevelsAreSubtotals="1" fieldPosition="0">
        <references count="1">
          <reference field="10" count="1">
            <x v="83"/>
          </reference>
        </references>
      </pivotArea>
    </format>
    <format dxfId="66">
      <pivotArea collapsedLevelsAreSubtotals="1" fieldPosition="0">
        <references count="1">
          <reference field="10" count="1">
            <x v="98"/>
          </reference>
        </references>
      </pivotArea>
    </format>
    <format dxfId="65">
      <pivotArea collapsedLevelsAreSubtotals="1" fieldPosition="0">
        <references count="1">
          <reference field="10" count="1">
            <x v="99"/>
          </reference>
        </references>
      </pivotArea>
    </format>
    <format dxfId="64">
      <pivotArea collapsedLevelsAreSubtotals="1" fieldPosition="0">
        <references count="1">
          <reference field="10" count="1">
            <x v="100"/>
          </reference>
        </references>
      </pivotArea>
    </format>
    <format dxfId="63">
      <pivotArea collapsedLevelsAreSubtotals="1" fieldPosition="0">
        <references count="1">
          <reference field="10" count="1">
            <x v="101"/>
          </reference>
        </references>
      </pivotArea>
    </format>
    <format dxfId="62">
      <pivotArea collapsedLevelsAreSubtotals="1" fieldPosition="0">
        <references count="1">
          <reference field="10" count="1">
            <x v="102"/>
          </reference>
        </references>
      </pivotArea>
    </format>
    <format dxfId="61">
      <pivotArea collapsedLevelsAreSubtotals="1" fieldPosition="0">
        <references count="1">
          <reference field="10" count="1">
            <x v="103"/>
          </reference>
        </references>
      </pivotArea>
    </format>
    <format dxfId="60">
      <pivotArea collapsedLevelsAreSubtotals="1" fieldPosition="0">
        <references count="1">
          <reference field="10" count="1">
            <x v="104"/>
          </reference>
        </references>
      </pivotArea>
    </format>
    <format dxfId="59">
      <pivotArea collapsedLevelsAreSubtotals="1" fieldPosition="0">
        <references count="1">
          <reference field="10" count="1">
            <x v="105"/>
          </reference>
        </references>
      </pivotArea>
    </format>
    <format dxfId="58">
      <pivotArea collapsedLevelsAreSubtotals="1" fieldPosition="0">
        <references count="1">
          <reference field="10" count="1">
            <x v="106"/>
          </reference>
        </references>
      </pivotArea>
    </format>
    <format dxfId="57">
      <pivotArea collapsedLevelsAreSubtotals="1" fieldPosition="0">
        <references count="1">
          <reference field="10" count="1">
            <x v="108"/>
          </reference>
        </references>
      </pivotArea>
    </format>
    <format dxfId="56">
      <pivotArea collapsedLevelsAreSubtotals="1" fieldPosition="0">
        <references count="1">
          <reference field="10" count="1">
            <x v="110"/>
          </reference>
        </references>
      </pivotArea>
    </format>
    <format dxfId="55">
      <pivotArea collapsedLevelsAreSubtotals="1" fieldPosition="0">
        <references count="1">
          <reference field="10" count="1">
            <x v="111"/>
          </reference>
        </references>
      </pivotArea>
    </format>
    <format dxfId="54">
      <pivotArea collapsedLevelsAreSubtotals="1" fieldPosition="0">
        <references count="1">
          <reference field="10" count="1">
            <x v="112"/>
          </reference>
        </references>
      </pivotArea>
    </format>
    <format dxfId="53">
      <pivotArea collapsedLevelsAreSubtotals="1" fieldPosition="0">
        <references count="1">
          <reference field="10" count="1">
            <x v="113"/>
          </reference>
        </references>
      </pivotArea>
    </format>
    <format dxfId="52">
      <pivotArea collapsedLevelsAreSubtotals="1" fieldPosition="0">
        <references count="1">
          <reference field="10" count="1">
            <x v="114"/>
          </reference>
        </references>
      </pivotArea>
    </format>
    <format dxfId="51">
      <pivotArea collapsedLevelsAreSubtotals="1" fieldPosition="0">
        <references count="1">
          <reference field="10" count="1">
            <x v="115"/>
          </reference>
        </references>
      </pivotArea>
    </format>
    <format dxfId="50">
      <pivotArea collapsedLevelsAreSubtotals="1" fieldPosition="0">
        <references count="1">
          <reference field="10" count="1">
            <x v="116"/>
          </reference>
        </references>
      </pivotArea>
    </format>
    <format dxfId="49">
      <pivotArea collapsedLevelsAreSubtotals="1" fieldPosition="0">
        <references count="1">
          <reference field="10" count="1">
            <x v="117"/>
          </reference>
        </references>
      </pivotArea>
    </format>
    <format dxfId="48">
      <pivotArea collapsedLevelsAreSubtotals="1" fieldPosition="0">
        <references count="1">
          <reference field="10" count="1">
            <x v="118"/>
          </reference>
        </references>
      </pivotArea>
    </format>
    <format dxfId="47">
      <pivotArea collapsedLevelsAreSubtotals="1" fieldPosition="0">
        <references count="1">
          <reference field="10" count="1">
            <x v="119"/>
          </reference>
        </references>
      </pivotArea>
    </format>
    <format dxfId="46">
      <pivotArea collapsedLevelsAreSubtotals="1" fieldPosition="0">
        <references count="1">
          <reference field="10" count="1">
            <x v="122"/>
          </reference>
        </references>
      </pivotArea>
    </format>
    <format dxfId="45">
      <pivotArea collapsedLevelsAreSubtotals="1" fieldPosition="0">
        <references count="1">
          <reference field="10" count="1">
            <x v="123"/>
          </reference>
        </references>
      </pivotArea>
    </format>
    <format dxfId="44">
      <pivotArea collapsedLevelsAreSubtotals="1" fieldPosition="0">
        <references count="1">
          <reference field="10" count="1">
            <x v="126"/>
          </reference>
        </references>
      </pivotArea>
    </format>
    <format dxfId="43">
      <pivotArea collapsedLevelsAreSubtotals="1" fieldPosition="0">
        <references count="1">
          <reference field="10" count="1">
            <x v="127"/>
          </reference>
        </references>
      </pivotArea>
    </format>
    <format dxfId="42">
      <pivotArea collapsedLevelsAreSubtotals="1" fieldPosition="0">
        <references count="1">
          <reference field="10" count="1">
            <x v="128"/>
          </reference>
        </references>
      </pivotArea>
    </format>
    <format dxfId="41">
      <pivotArea collapsedLevelsAreSubtotals="1" fieldPosition="0">
        <references count="1">
          <reference field="10" count="1">
            <x v="129"/>
          </reference>
        </references>
      </pivotArea>
    </format>
    <format dxfId="40">
      <pivotArea collapsedLevelsAreSubtotals="1" fieldPosition="0">
        <references count="1">
          <reference field="10" count="1">
            <x v="130"/>
          </reference>
        </references>
      </pivotArea>
    </format>
    <format dxfId="39">
      <pivotArea collapsedLevelsAreSubtotals="1" fieldPosition="0">
        <references count="1">
          <reference field="10" count="1">
            <x v="131"/>
          </reference>
        </references>
      </pivotArea>
    </format>
    <format dxfId="38">
      <pivotArea collapsedLevelsAreSubtotals="1" fieldPosition="0">
        <references count="1">
          <reference field="10" count="1">
            <x v="132"/>
          </reference>
        </references>
      </pivotArea>
    </format>
    <format dxfId="37">
      <pivotArea collapsedLevelsAreSubtotals="1" fieldPosition="0">
        <references count="1">
          <reference field="10" count="1">
            <x v="133"/>
          </reference>
        </references>
      </pivotArea>
    </format>
    <format dxfId="36">
      <pivotArea collapsedLevelsAreSubtotals="1" fieldPosition="0">
        <references count="1">
          <reference field="10" count="1">
            <x v="134"/>
          </reference>
        </references>
      </pivotArea>
    </format>
    <format dxfId="35">
      <pivotArea collapsedLevelsAreSubtotals="1" fieldPosition="0">
        <references count="1">
          <reference field="10" count="1">
            <x v="135"/>
          </reference>
        </references>
      </pivotArea>
    </format>
    <format dxfId="34">
      <pivotArea grandRow="1" outline="0" collapsedLevelsAreSubtotals="1" fieldPosition="0"/>
    </format>
    <format dxfId="33">
      <pivotArea field="10" grandCol="1" collapsedLevelsAreSubtotals="1" axis="axisRow" fieldPosition="0">
        <references count="2">
          <reference field="1" count="3">
            <x v="0"/>
            <x v="29"/>
            <x v="42"/>
          </reference>
          <reference field="10" count="1" selected="0">
            <x v="46"/>
          </reference>
        </references>
      </pivotArea>
    </format>
    <format dxfId="32">
      <pivotArea field="10" grandCol="1" collapsedLevelsAreSubtotals="1" axis="axisRow" fieldPosition="0">
        <references count="2">
          <reference field="1" count="13">
            <x v="6"/>
            <x v="7"/>
            <x v="8"/>
            <x v="9"/>
            <x v="10"/>
            <x v="12"/>
            <x v="14"/>
            <x v="27"/>
            <x v="29"/>
            <x v="33"/>
            <x v="34"/>
            <x v="42"/>
            <x v="48"/>
          </reference>
          <reference field="10" count="1" selected="0">
            <x v="115"/>
          </reference>
        </references>
      </pivotArea>
    </format>
    <format dxfId="31">
      <pivotArea field="10" grandCol="1" collapsedLevelsAreSubtotals="1" axis="axisRow" fieldPosition="0">
        <references count="2">
          <reference field="1" count="25">
            <x v="0"/>
            <x v="2"/>
            <x v="4"/>
            <x v="5"/>
            <x v="15"/>
            <x v="18"/>
            <x v="19"/>
            <x v="20"/>
            <x v="21"/>
            <x v="23"/>
            <x v="24"/>
            <x v="25"/>
            <x v="26"/>
            <x v="27"/>
            <x v="29"/>
            <x v="35"/>
            <x v="39"/>
            <x v="40"/>
            <x v="41"/>
            <x v="42"/>
            <x v="46"/>
            <x v="49"/>
            <x v="50"/>
            <x v="53"/>
            <x v="58"/>
          </reference>
          <reference field="10" count="1" selected="0">
            <x v="118"/>
          </reference>
        </references>
      </pivotArea>
    </format>
    <format dxfId="30">
      <pivotArea field="10" grandCol="1" collapsedLevelsAreSubtotals="1" axis="axisRow" fieldPosition="0">
        <references count="2">
          <reference field="1" count="1">
            <x v="24"/>
          </reference>
          <reference field="10" count="1" selected="0">
            <x v="117"/>
          </reference>
        </references>
      </pivotArea>
    </format>
    <format dxfId="29">
      <pivotArea field="10" grandCol="1" collapsedLevelsAreSubtotals="1" axis="axisRow" fieldPosition="0">
        <references count="2">
          <reference field="1" count="11">
            <x v="8"/>
            <x v="13"/>
            <x v="15"/>
            <x v="24"/>
            <x v="29"/>
            <x v="31"/>
            <x v="36"/>
            <x v="51"/>
            <x v="52"/>
            <x v="53"/>
            <x v="57"/>
          </reference>
          <reference field="10" count="1" selected="0">
            <x v="116"/>
          </reference>
        </references>
      </pivotArea>
    </format>
    <format dxfId="28">
      <pivotArea outline="0" collapsedLevelsAreSubtotals="1" fieldPosition="0">
        <references count="1">
          <reference field="7" count="1" selected="0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4639C7-F7C0-459F-B207-9432F6AB06EB}" name="PivotTable6" cacheId="1907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A7:AL176" firstHeaderRow="1" firstDataRow="2" firstDataCol="1" rowPageCount="1" colPageCount="1"/>
  <pivotFields count="26">
    <pivotField showAll="0"/>
    <pivotField showAll="0"/>
    <pivotField axis="axisRow" showAll="0">
      <items count="60">
        <item x="0"/>
        <item x="9"/>
        <item x="8"/>
        <item x="45"/>
        <item x="1"/>
        <item x="2"/>
        <item x="10"/>
        <item x="11"/>
        <item x="12"/>
        <item x="13"/>
        <item x="14"/>
        <item x="15"/>
        <item x="54"/>
        <item x="3"/>
        <item x="55"/>
        <item x="44"/>
        <item x="23"/>
        <item x="24"/>
        <item x="25"/>
        <item x="26"/>
        <item x="27"/>
        <item x="28"/>
        <item x="29"/>
        <item x="30"/>
        <item x="4"/>
        <item x="31"/>
        <item x="32"/>
        <item x="33"/>
        <item m="1" x="58"/>
        <item x="34"/>
        <item x="47"/>
        <item x="35"/>
        <item x="48"/>
        <item x="49"/>
        <item x="50"/>
        <item x="36"/>
        <item x="37"/>
        <item x="5"/>
        <item x="51"/>
        <item x="40"/>
        <item x="38"/>
        <item x="39"/>
        <item x="6"/>
        <item m="1" x="57"/>
        <item x="41"/>
        <item x="42"/>
        <item x="7"/>
        <item x="53"/>
        <item x="43"/>
        <item x="52"/>
        <item x="56"/>
        <item x="16"/>
        <item x="17"/>
        <item x="18"/>
        <item x="19"/>
        <item x="20"/>
        <item x="21"/>
        <item x="22"/>
        <item x="46"/>
        <item t="default"/>
      </items>
    </pivotField>
    <pivotField showAll="0"/>
    <pivotField showAll="0"/>
    <pivotField showAll="0"/>
    <pivotField showAll="0"/>
    <pivotField showAll="0"/>
    <pivotField axis="axisCol" showAll="0">
      <items count="12">
        <item x="7"/>
        <item x="9"/>
        <item x="6"/>
        <item x="8"/>
        <item x="5"/>
        <item x="3"/>
        <item x="4"/>
        <item h="1" x="10"/>
        <item x="0"/>
        <item x="1"/>
        <item x="2"/>
        <item t="default"/>
      </items>
    </pivotField>
    <pivotField showAll="0"/>
    <pivotField showAll="0"/>
    <pivotField axis="axisRow" showAll="0" sortType="ascending">
      <items count="148">
        <item sd="0" x="50"/>
        <item sd="0" x="51"/>
        <item sd="0" x="52"/>
        <item x="53"/>
        <item sd="0" x="54"/>
        <item sd="0" x="97"/>
        <item sd="0" m="1" x="146"/>
        <item sd="0" x="15"/>
        <item sd="0" x="16"/>
        <item sd="0" x="17"/>
        <item sd="0" x="98"/>
        <item sd="0" x="14"/>
        <item sd="0" x="83"/>
        <item sd="0" m="1" x="142"/>
        <item sd="0" m="1" x="143"/>
        <item sd="0" x="11"/>
        <item sd="0" x="2"/>
        <item sd="0" x="84"/>
        <item sd="0" x="18"/>
        <item sd="0" x="3"/>
        <item sd="0" x="99"/>
        <item sd="0" x="100"/>
        <item sd="0" x="42"/>
        <item sd="0" x="101"/>
        <item sd="0" x="55"/>
        <item sd="0" x="92"/>
        <item sd="0" x="0"/>
        <item sd="0" x="102"/>
        <item sd="0" x="103"/>
        <item sd="0" x="19"/>
        <item sd="0" x="104"/>
        <item sd="0" x="12"/>
        <item sd="0" x="105"/>
        <item sd="0" x="20"/>
        <item sd="0" x="49"/>
        <item sd="0" x="81"/>
        <item sd="0" x="21"/>
        <item sd="0" x="22"/>
        <item sd="0" x="106"/>
        <item sd="0" x="23"/>
        <item sd="0" x="24"/>
        <item sd="0" x="5"/>
        <item sd="0" x="4"/>
        <item sd="0" x="1"/>
        <item sd="0" x="93"/>
        <item sd="0" x="43"/>
        <item sd="0" x="25"/>
        <item sd="0" x="107"/>
        <item sd="0" x="26"/>
        <item x="46"/>
        <item sd="0" m="1" x="145"/>
        <item sd="0" x="27"/>
        <item sd="0" x="108"/>
        <item sd="0" x="91"/>
        <item sd="0" x="109"/>
        <item sd="0" x="136"/>
        <item sd="0" x="28"/>
        <item sd="0" x="29"/>
        <item sd="0" x="110"/>
        <item sd="0" x="111"/>
        <item sd="0" x="56"/>
        <item sd="0" x="112"/>
        <item sd="0" x="113"/>
        <item sd="0" x="114"/>
        <item sd="0" x="115"/>
        <item sd="0" x="116"/>
        <item sd="0" x="117"/>
        <item x="13"/>
        <item sd="0" x="118"/>
        <item sd="0" x="6"/>
        <item sd="0" x="119"/>
        <item sd="0" x="30"/>
        <item sd="0" x="31"/>
        <item sd="0" x="82"/>
        <item sd="0" x="7"/>
        <item sd="0" x="120"/>
        <item sd="0" x="121"/>
        <item sd="0" x="122"/>
        <item sd="0" x="123"/>
        <item sd="0" x="57"/>
        <item x="58"/>
        <item x="59"/>
        <item sd="0" x="60"/>
        <item sd="0" x="61"/>
        <item sd="0" x="86"/>
        <item sd="0" x="8"/>
        <item sd="0" x="124"/>
        <item sd="0" x="87"/>
        <item x="88"/>
        <item x="89"/>
        <item sd="0" x="90"/>
        <item x="62"/>
        <item x="63"/>
        <item sd="0" x="64"/>
        <item sd="0" x="65"/>
        <item x="66"/>
        <item sd="0" x="67"/>
        <item x="68"/>
        <item x="69"/>
        <item sd="0" x="70"/>
        <item sd="0" x="71"/>
        <item sd="0" x="72"/>
        <item x="73"/>
        <item sd="0" x="74"/>
        <item sd="0" x="75"/>
        <item sd="0" x="76"/>
        <item x="77"/>
        <item x="78"/>
        <item sd="0" x="32"/>
        <item sd="0" x="125"/>
        <item sd="0" x="126"/>
        <item sd="0" x="94"/>
        <item sd="0" x="47"/>
        <item sd="0" x="138"/>
        <item sd="0" x="33"/>
        <item sd="0" x="34"/>
        <item sd="0" x="127"/>
        <item x="95"/>
        <item sd="0" x="85"/>
        <item sd="0" x="128"/>
        <item sd="0" x="35"/>
        <item sd="0" x="36"/>
        <item sd="0" x="137"/>
        <item sd="0" x="129"/>
        <item sd="0" x="130"/>
        <item sd="0" x="37"/>
        <item sd="0" x="44"/>
        <item sd="0" x="48"/>
        <item sd="0" x="131"/>
        <item sd="0" x="38"/>
        <item sd="0" x="45"/>
        <item sd="0" m="1" x="141"/>
        <item sd="0" m="1" x="144"/>
        <item sd="0" x="132"/>
        <item sd="0" x="133"/>
        <item sd="0" x="79"/>
        <item sd="0" x="80"/>
        <item sd="0" x="139"/>
        <item sd="0" x="134"/>
        <item sd="0" x="39"/>
        <item sd="0" x="40"/>
        <item sd="0" x="41"/>
        <item sd="0" x="9"/>
        <item sd="0" x="96"/>
        <item sd="0" x="135"/>
        <item sd="0" x="10"/>
        <item sd="0" x="140"/>
        <item t="default" sd="0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6">
        <item x="23"/>
        <item x="0"/>
        <item x="5"/>
        <item x="6"/>
        <item x="7"/>
        <item x="22"/>
        <item x="1"/>
        <item x="4"/>
        <item x="20"/>
        <item x="9"/>
        <item x="10"/>
        <item x="11"/>
        <item x="12"/>
        <item x="2"/>
        <item x="13"/>
        <item x="14"/>
        <item x="15"/>
        <item x="16"/>
        <item x="3"/>
        <item x="17"/>
        <item x="18"/>
        <item x="21"/>
        <item x="19"/>
        <item x="24"/>
        <item x="8"/>
        <item t="default"/>
      </items>
    </pivotField>
    <pivotField showAll="0"/>
    <pivotField showAll="0"/>
  </pivotFields>
  <rowFields count="2">
    <field x="11"/>
    <field x="2"/>
  </rowFields>
  <rowItems count="168">
    <i>
      <x/>
    </i>
    <i>
      <x v="1"/>
    </i>
    <i>
      <x v="2"/>
    </i>
    <i>
      <x v="3"/>
    </i>
    <i r="1">
      <x v="52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r="1">
      <x v="7"/>
    </i>
    <i r="1">
      <x v="26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 r="1">
      <x v="2"/>
    </i>
    <i r="1">
      <x v="3"/>
    </i>
    <i r="1">
      <x v="4"/>
    </i>
    <i r="1">
      <x v="9"/>
    </i>
    <i r="1">
      <x v="15"/>
    </i>
    <i r="1">
      <x v="17"/>
    </i>
    <i r="1">
      <x v="23"/>
    </i>
    <i r="1">
      <x v="24"/>
    </i>
    <i r="1">
      <x v="26"/>
    </i>
    <i r="1">
      <x v="31"/>
    </i>
    <i r="1">
      <x v="32"/>
    </i>
    <i r="1">
      <x v="3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 r="1">
      <x v="52"/>
    </i>
    <i>
      <x v="81"/>
    </i>
    <i r="1">
      <x v="52"/>
    </i>
    <i>
      <x v="82"/>
    </i>
    <i>
      <x v="83"/>
    </i>
    <i>
      <x v="84"/>
    </i>
    <i>
      <x v="85"/>
    </i>
    <i>
      <x v="86"/>
    </i>
    <i>
      <x v="87"/>
    </i>
    <i>
      <x v="88"/>
    </i>
    <i r="1">
      <x v="55"/>
    </i>
    <i>
      <x v="89"/>
    </i>
    <i r="1">
      <x v="55"/>
    </i>
    <i>
      <x v="90"/>
    </i>
    <i>
      <x v="91"/>
    </i>
    <i r="1">
      <x v="52"/>
    </i>
    <i>
      <x v="92"/>
    </i>
    <i r="1">
      <x v="52"/>
    </i>
    <i>
      <x v="93"/>
    </i>
    <i>
      <x v="94"/>
    </i>
    <i>
      <x v="95"/>
    </i>
    <i r="1">
      <x v="52"/>
    </i>
    <i>
      <x v="96"/>
    </i>
    <i>
      <x v="97"/>
    </i>
    <i r="1">
      <x v="52"/>
    </i>
    <i>
      <x v="98"/>
    </i>
    <i r="1">
      <x v="52"/>
    </i>
    <i>
      <x v="99"/>
    </i>
    <i>
      <x v="100"/>
    </i>
    <i>
      <x v="101"/>
    </i>
    <i>
      <x v="102"/>
    </i>
    <i r="1">
      <x v="52"/>
    </i>
    <i>
      <x v="103"/>
    </i>
    <i>
      <x v="104"/>
    </i>
    <i>
      <x v="105"/>
    </i>
    <i>
      <x v="106"/>
    </i>
    <i r="1">
      <x v="52"/>
    </i>
    <i>
      <x v="107"/>
    </i>
    <i r="1">
      <x v="52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 r="1">
      <x v="19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</rowItems>
  <colFields count="1">
    <field x="8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pageFields count="1">
    <pageField fld="23" hier="-1"/>
  </pageFields>
  <dataFields count="1">
    <dataField name="Sum of Coin Equivalent" fld="13" baseField="11" baseItem="0" numFmtId="40"/>
  </dataFields>
  <formats count="1">
    <format dxfId="12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674ED7-7DAF-4C48-A3B9-630FFD65B52F}" name="PivotTable3" cacheId="219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N6:AY87" firstHeaderRow="1" firstDataRow="3" firstDataCol="1"/>
  <pivotFields count="24">
    <pivotField axis="axisRow" showAll="0">
      <items count="24">
        <item x="0"/>
        <item x="5"/>
        <item x="6"/>
        <item x="7"/>
        <item x="21"/>
        <item x="8"/>
        <item x="1"/>
        <item x="4"/>
        <item x="17"/>
        <item x="11"/>
        <item x="9"/>
        <item x="2"/>
        <item x="10"/>
        <item x="12"/>
        <item x="13"/>
        <item x="3"/>
        <item x="18"/>
        <item x="14"/>
        <item x="19"/>
        <item x="15"/>
        <item x="20"/>
        <item x="16"/>
        <item x="22"/>
        <item t="default"/>
      </items>
    </pivotField>
    <pivotField axis="axisRow" showAll="0">
      <items count="79">
        <item m="1" x="57"/>
        <item m="1" x="67"/>
        <item x="8"/>
        <item x="0"/>
        <item x="9"/>
        <item x="45"/>
        <item x="1"/>
        <item x="2"/>
        <item x="10"/>
        <item x="11"/>
        <item x="12"/>
        <item x="13"/>
        <item m="1" x="58"/>
        <item m="1" x="64"/>
        <item x="14"/>
        <item x="15"/>
        <item x="54"/>
        <item m="1" x="66"/>
        <item x="16"/>
        <item m="1" x="63"/>
        <item x="17"/>
        <item x="18"/>
        <item x="19"/>
        <item x="3"/>
        <item x="55"/>
        <item x="44"/>
        <item m="1" x="68"/>
        <item m="1" x="61"/>
        <item m="1" x="72"/>
        <item m="1" x="70"/>
        <item m="1" x="59"/>
        <item x="23"/>
        <item x="24"/>
        <item x="26"/>
        <item x="27"/>
        <item x="29"/>
        <item x="30"/>
        <item m="1" x="69"/>
        <item x="4"/>
        <item x="31"/>
        <item m="1" x="73"/>
        <item m="1" x="76"/>
        <item m="1" x="71"/>
        <item m="1" x="74"/>
        <item x="32"/>
        <item x="33"/>
        <item m="1" x="60"/>
        <item x="34"/>
        <item x="47"/>
        <item x="35"/>
        <item x="48"/>
        <item m="1" x="65"/>
        <item m="1" x="75"/>
        <item x="49"/>
        <item x="50"/>
        <item x="36"/>
        <item x="37"/>
        <item x="5"/>
        <item x="51"/>
        <item x="40"/>
        <item x="38"/>
        <item x="39"/>
        <item x="6"/>
        <item m="1" x="62"/>
        <item x="41"/>
        <item x="42"/>
        <item x="7"/>
        <item x="53"/>
        <item x="43"/>
        <item x="52"/>
        <item x="56"/>
        <item x="20"/>
        <item x="21"/>
        <item x="25"/>
        <item x="28"/>
        <item x="22"/>
        <item x="46"/>
        <item m="1" x="77"/>
        <item t="default"/>
      </items>
    </pivotField>
    <pivotField axis="axisCol" showAll="0">
      <items count="220">
        <item x="138"/>
        <item x="42"/>
        <item x="43"/>
        <item x="44"/>
        <item x="139"/>
        <item x="45"/>
        <item x="46"/>
        <item m="1" x="183"/>
        <item x="2"/>
        <item m="1" x="194"/>
        <item m="1" x="184"/>
        <item m="1" x="195"/>
        <item x="0"/>
        <item x="1"/>
        <item x="47"/>
        <item x="5"/>
        <item x="6"/>
        <item x="7"/>
        <item x="48"/>
        <item x="17"/>
        <item m="1" x="218"/>
        <item m="1" x="200"/>
        <item x="8"/>
        <item x="9"/>
        <item x="10"/>
        <item m="1" x="207"/>
        <item x="140"/>
        <item x="18"/>
        <item x="11"/>
        <item x="141"/>
        <item x="83"/>
        <item x="142"/>
        <item x="133"/>
        <item x="49"/>
        <item m="1" x="216"/>
        <item m="1" x="182"/>
        <item x="143"/>
        <item m="1" x="185"/>
        <item x="144"/>
        <item x="50"/>
        <item x="15"/>
        <item x="145"/>
        <item x="51"/>
        <item x="146"/>
        <item x="52"/>
        <item x="22"/>
        <item x="21"/>
        <item x="53"/>
        <item x="54"/>
        <item x="147"/>
        <item x="55"/>
        <item x="56"/>
        <item x="57"/>
        <item x="58"/>
        <item x="59"/>
        <item m="1" x="193"/>
        <item x="134"/>
        <item x="84"/>
        <item m="1" x="196"/>
        <item x="60"/>
        <item x="148"/>
        <item x="61"/>
        <item x="62"/>
        <item x="149"/>
        <item x="150"/>
        <item x="177"/>
        <item m="1" x="206"/>
        <item x="23"/>
        <item x="64"/>
        <item x="151"/>
        <item x="152"/>
        <item x="153"/>
        <item x="154"/>
        <item x="155"/>
        <item x="156"/>
        <item x="157"/>
        <item x="158"/>
        <item x="65"/>
        <item x="159"/>
        <item x="66"/>
        <item x="160"/>
        <item x="67"/>
        <item x="68"/>
        <item x="69"/>
        <item x="161"/>
        <item x="162"/>
        <item x="163"/>
        <item x="164"/>
        <item m="1" x="201"/>
        <item m="1" x="212"/>
        <item m="1" x="202"/>
        <item m="1" x="213"/>
        <item x="35"/>
        <item x="37"/>
        <item m="1" x="203"/>
        <item x="24"/>
        <item x="26"/>
        <item m="1" x="204"/>
        <item x="27"/>
        <item x="25"/>
        <item x="28"/>
        <item x="32"/>
        <item m="1" x="205"/>
        <item m="1" x="215"/>
        <item x="70"/>
        <item x="165"/>
        <item x="71"/>
        <item x="166"/>
        <item x="167"/>
        <item x="135"/>
        <item x="88"/>
        <item x="179"/>
        <item x="72"/>
        <item x="73"/>
        <item x="168"/>
        <item x="169"/>
        <item x="74"/>
        <item x="75"/>
        <item x="178"/>
        <item x="170"/>
        <item x="171"/>
        <item x="76"/>
        <item x="85"/>
        <item x="89"/>
        <item x="172"/>
        <item x="77"/>
        <item x="86"/>
        <item x="173"/>
        <item x="174"/>
        <item x="180"/>
        <item x="175"/>
        <item x="78"/>
        <item x="79"/>
        <item x="80"/>
        <item x="81"/>
        <item x="137"/>
        <item x="176"/>
        <item x="82"/>
        <item x="181"/>
        <item x="90"/>
        <item x="92"/>
        <item x="93"/>
        <item x="95"/>
        <item x="97"/>
        <item x="98"/>
        <item x="102"/>
        <item x="111"/>
        <item x="113"/>
        <item x="115"/>
        <item x="116"/>
        <item x="117"/>
        <item x="121"/>
        <item x="124"/>
        <item x="125"/>
        <item x="126"/>
        <item m="1" x="209"/>
        <item m="1" x="210"/>
        <item x="63"/>
        <item x="105"/>
        <item x="108"/>
        <item x="120"/>
        <item x="127"/>
        <item x="128"/>
        <item x="131"/>
        <item m="1" x="188"/>
        <item x="96"/>
        <item x="101"/>
        <item x="106"/>
        <item x="112"/>
        <item x="13"/>
        <item x="122"/>
        <item x="123"/>
        <item x="132"/>
        <item m="1" x="189"/>
        <item m="1" x="197"/>
        <item m="1" x="208"/>
        <item x="91"/>
        <item m="1" x="187"/>
        <item m="1" x="198"/>
        <item m="1" x="217"/>
        <item x="109"/>
        <item x="114"/>
        <item x="119"/>
        <item x="94"/>
        <item x="100"/>
        <item x="104"/>
        <item x="110"/>
        <item x="3"/>
        <item x="4"/>
        <item x="19"/>
        <item x="20"/>
        <item x="29"/>
        <item x="30"/>
        <item x="33"/>
        <item x="34"/>
        <item x="31"/>
        <item m="1" x="214"/>
        <item m="1" x="191"/>
        <item m="1" x="211"/>
        <item x="36"/>
        <item m="1" x="190"/>
        <item x="38"/>
        <item x="39"/>
        <item x="87"/>
        <item m="1" x="199"/>
        <item x="107"/>
        <item x="118"/>
        <item x="136"/>
        <item x="14"/>
        <item m="1" x="186"/>
        <item x="130"/>
        <item x="16"/>
        <item x="12"/>
        <item x="41"/>
        <item x="99"/>
        <item x="103"/>
        <item m="1" x="192"/>
        <item x="40"/>
        <item x="129"/>
        <item t="default"/>
      </items>
    </pivotField>
    <pivotField showAll="0"/>
    <pivotField dataField="1" showAll="0"/>
    <pivotField showAll="0"/>
    <pivotField showAll="0"/>
    <pivotField axis="axisCol" showAll="0">
      <items count="16">
        <item m="1" x="11"/>
        <item sd="0" x="3"/>
        <item m="1" x="12"/>
        <item sd="0" x="2"/>
        <item sd="0" x="9"/>
        <item m="1" x="14"/>
        <item sd="0" x="6"/>
        <item sd="0" x="7"/>
        <item sd="0" x="1"/>
        <item m="1" x="13"/>
        <item sd="0" x="8"/>
        <item sd="0" x="5"/>
        <item sd="0" x="0"/>
        <item sd="0" x="4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79">
    <i>
      <x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 v="8"/>
    </i>
    <i>
      <x v="2"/>
    </i>
    <i r="1">
      <x v="9"/>
    </i>
    <i>
      <x v="3"/>
    </i>
    <i r="1">
      <x v="10"/>
    </i>
    <i r="1">
      <x v="11"/>
    </i>
    <i r="1">
      <x v="14"/>
    </i>
    <i r="1">
      <x v="15"/>
    </i>
    <i r="1">
      <x v="48"/>
    </i>
    <i>
      <x v="4"/>
    </i>
    <i r="1">
      <x v="16"/>
    </i>
    <i>
      <x v="5"/>
    </i>
    <i r="1">
      <x v="18"/>
    </i>
    <i r="1">
      <x v="20"/>
    </i>
    <i r="1">
      <x v="21"/>
    </i>
    <i r="1">
      <x v="22"/>
    </i>
    <i r="1">
      <x v="71"/>
    </i>
    <i r="1">
      <x v="72"/>
    </i>
    <i r="1">
      <x v="75"/>
    </i>
    <i r="1">
      <x v="76"/>
    </i>
    <i>
      <x v="6"/>
    </i>
    <i r="1">
      <x v="23"/>
    </i>
    <i>
      <x v="7"/>
    </i>
    <i r="1">
      <x v="24"/>
    </i>
    <i r="1">
      <x v="66"/>
    </i>
    <i>
      <x v="8"/>
    </i>
    <i r="1">
      <x v="25"/>
    </i>
    <i>
      <x v="9"/>
    </i>
    <i r="1">
      <x v="49"/>
    </i>
    <i>
      <x v="10"/>
    </i>
    <i r="1">
      <x v="33"/>
    </i>
    <i r="1">
      <x v="34"/>
    </i>
    <i r="1">
      <x v="73"/>
    </i>
    <i r="1">
      <x v="74"/>
    </i>
    <i>
      <x v="11"/>
    </i>
    <i r="1">
      <x v="31"/>
    </i>
    <i r="1">
      <x v="32"/>
    </i>
    <i r="1">
      <x v="35"/>
    </i>
    <i r="1">
      <x v="36"/>
    </i>
    <i r="1">
      <x v="38"/>
    </i>
    <i r="1">
      <x v="39"/>
    </i>
    <i r="1">
      <x v="44"/>
    </i>
    <i r="1">
      <x v="45"/>
    </i>
    <i r="1">
      <x v="50"/>
    </i>
    <i>
      <x v="12"/>
    </i>
    <i r="1">
      <x v="47"/>
    </i>
    <i>
      <x v="13"/>
    </i>
    <i r="1">
      <x v="55"/>
    </i>
    <i>
      <x v="14"/>
    </i>
    <i r="1">
      <x v="56"/>
    </i>
    <i>
      <x v="15"/>
    </i>
    <i r="1">
      <x v="57"/>
    </i>
    <i r="1">
      <x v="58"/>
    </i>
    <i r="1">
      <x v="59"/>
    </i>
    <i r="1">
      <x v="60"/>
    </i>
    <i r="1">
      <x v="61"/>
    </i>
    <i r="1">
      <x v="62"/>
    </i>
    <i>
      <x v="16"/>
    </i>
    <i r="1">
      <x v="53"/>
    </i>
    <i>
      <x v="17"/>
    </i>
    <i r="1">
      <x v="64"/>
    </i>
    <i>
      <x v="18"/>
    </i>
    <i r="1">
      <x v="54"/>
    </i>
    <i>
      <x v="19"/>
    </i>
    <i r="1">
      <x v="65"/>
    </i>
    <i>
      <x v="20"/>
    </i>
    <i r="1">
      <x v="67"/>
    </i>
    <i>
      <x v="21"/>
    </i>
    <i r="1">
      <x v="68"/>
    </i>
    <i r="1">
      <x v="69"/>
    </i>
    <i t="grand">
      <x/>
    </i>
  </rowItems>
  <colFields count="2">
    <field x="7"/>
    <field x="2"/>
  </colFields>
  <colItems count="11">
    <i>
      <x v="1"/>
    </i>
    <i>
      <x v="3"/>
    </i>
    <i>
      <x v="4"/>
    </i>
    <i>
      <x v="6"/>
    </i>
    <i>
      <x v="7"/>
    </i>
    <i>
      <x v="8"/>
    </i>
    <i>
      <x v="10"/>
    </i>
    <i>
      <x v="11"/>
    </i>
    <i>
      <x v="12"/>
    </i>
    <i>
      <x v="13"/>
    </i>
    <i t="grand">
      <x/>
    </i>
  </colItems>
  <dataFields count="1">
    <dataField name="Sum of notional" fld="4" baseField="0" baseItem="0" numFmtId="167"/>
  </dataFields>
  <formats count="1">
    <format dxfId="12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684DF9-6857-4FC3-91E2-6154D8A53A58}" name="PivotTable4" cacheId="219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7:L31" firstHeaderRow="1" firstDataRow="2" firstDataCol="1" rowPageCount="2" colPageCount="1"/>
  <pivotFields count="24">
    <pivotField axis="axisRow" showAll="0">
      <items count="24">
        <item sd="0" x="0"/>
        <item sd="0" x="5"/>
        <item sd="0" x="6"/>
        <item sd="0" x="7"/>
        <item sd="0" x="21"/>
        <item sd="0" x="8"/>
        <item sd="0" x="1"/>
        <item sd="0" x="4"/>
        <item sd="0" x="17"/>
        <item sd="0" x="11"/>
        <item sd="0" x="9"/>
        <item sd="0" x="2"/>
        <item sd="0" x="10"/>
        <item sd="0" x="12"/>
        <item sd="0" x="13"/>
        <item sd="0" x="3"/>
        <item sd="0" x="18"/>
        <item sd="0" x="14"/>
        <item sd="0" x="19"/>
        <item sd="0" x="15"/>
        <item sd="0" x="16"/>
        <item sd="0" x="22"/>
        <item sd="0" x="20"/>
        <item t="default" sd="0"/>
      </items>
    </pivotField>
    <pivotField axis="axisPage" showAll="0">
      <items count="79">
        <item x="8"/>
        <item x="0"/>
        <item x="9"/>
        <item x="45"/>
        <item x="1"/>
        <item x="10"/>
        <item x="11"/>
        <item x="12"/>
        <item x="13"/>
        <item m="1" x="58"/>
        <item m="1" x="64"/>
        <item x="14"/>
        <item x="15"/>
        <item x="54"/>
        <item m="1" x="66"/>
        <item x="3"/>
        <item x="55"/>
        <item x="44"/>
        <item m="1" x="72"/>
        <item m="1" x="70"/>
        <item m="1" x="59"/>
        <item x="23"/>
        <item x="24"/>
        <item x="29"/>
        <item x="30"/>
        <item m="1" x="69"/>
        <item x="4"/>
        <item x="31"/>
        <item m="1" x="76"/>
        <item m="1" x="71"/>
        <item m="1" x="74"/>
        <item x="32"/>
        <item x="33"/>
        <item m="1" x="60"/>
        <item x="34"/>
        <item x="47"/>
        <item x="35"/>
        <item x="48"/>
        <item m="1" x="65"/>
        <item m="1" x="75"/>
        <item x="49"/>
        <item x="50"/>
        <item x="36"/>
        <item x="37"/>
        <item x="5"/>
        <item x="51"/>
        <item x="40"/>
        <item x="38"/>
        <item x="39"/>
        <item x="6"/>
        <item m="1" x="62"/>
        <item x="41"/>
        <item x="42"/>
        <item x="43"/>
        <item x="52"/>
        <item x="56"/>
        <item m="1" x="68"/>
        <item m="1" x="61"/>
        <item m="1" x="67"/>
        <item x="2"/>
        <item x="7"/>
        <item x="17"/>
        <item x="18"/>
        <item x="19"/>
        <item x="26"/>
        <item x="27"/>
        <item m="1" x="63"/>
        <item m="1" x="57"/>
        <item x="16"/>
        <item m="1" x="73"/>
        <item x="53"/>
        <item x="20"/>
        <item x="21"/>
        <item x="25"/>
        <item x="28"/>
        <item x="22"/>
        <item x="46"/>
        <item m="1" x="77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16">
        <item sd="0" x="7"/>
        <item sd="0" x="8"/>
        <item sd="0" x="5"/>
        <item sd="0" x="6"/>
        <item m="1" x="12"/>
        <item m="1" x="11"/>
        <item x="9"/>
        <item sd="0" x="3"/>
        <item sd="0" x="4"/>
        <item h="1" sd="0" x="10"/>
        <item x="1"/>
        <item x="0"/>
        <item x="2"/>
        <item m="1" x="13"/>
        <item m="1" x="14"/>
        <item t="default"/>
      </items>
    </pivotField>
    <pivotField showAll="0"/>
    <pivotField showAll="0"/>
    <pivotField axis="axisRow" showAll="0">
      <items count="166">
        <item x="97"/>
        <item x="15"/>
        <item x="16"/>
        <item x="17"/>
        <item x="98"/>
        <item x="14"/>
        <item m="1" x="145"/>
        <item x="11"/>
        <item m="1" x="153"/>
        <item x="2"/>
        <item x="18"/>
        <item x="3"/>
        <item x="99"/>
        <item x="100"/>
        <item x="42"/>
        <item x="101"/>
        <item x="92"/>
        <item x="0"/>
        <item x="102"/>
        <item x="103"/>
        <item x="19"/>
        <item x="104"/>
        <item x="12"/>
        <item x="105"/>
        <item x="20"/>
        <item x="49"/>
        <item x="21"/>
        <item x="22"/>
        <item x="106"/>
        <item x="23"/>
        <item x="24"/>
        <item x="4"/>
        <item x="5"/>
        <item x="1"/>
        <item x="25"/>
        <item x="107"/>
        <item x="26"/>
        <item x="27"/>
        <item x="108"/>
        <item x="109"/>
        <item x="136"/>
        <item x="29"/>
        <item x="110"/>
        <item x="111"/>
        <item m="1" x="154"/>
        <item x="112"/>
        <item x="113"/>
        <item x="114"/>
        <item m="1" x="152"/>
        <item x="115"/>
        <item x="116"/>
        <item x="117"/>
        <item x="13"/>
        <item x="118"/>
        <item x="6"/>
        <item x="119"/>
        <item x="30"/>
        <item x="31"/>
        <item x="120"/>
        <item x="121"/>
        <item x="122"/>
        <item x="123"/>
        <item x="8"/>
        <item x="124"/>
        <item m="1" x="159"/>
        <item x="32"/>
        <item m="1" x="149"/>
        <item x="125"/>
        <item x="126"/>
        <item x="47"/>
        <item x="138"/>
        <item x="33"/>
        <item x="34"/>
        <item x="127"/>
        <item m="1" x="142"/>
        <item x="128"/>
        <item x="36"/>
        <item x="137"/>
        <item x="129"/>
        <item x="130"/>
        <item x="37"/>
        <item x="44"/>
        <item x="48"/>
        <item x="131"/>
        <item x="38"/>
        <item x="45"/>
        <item x="132"/>
        <item x="133"/>
        <item x="80"/>
        <item x="139"/>
        <item x="134"/>
        <item x="39"/>
        <item x="40"/>
        <item x="41"/>
        <item x="9"/>
        <item x="96"/>
        <item x="135"/>
        <item x="10"/>
        <item x="140"/>
        <item x="43"/>
        <item m="1" x="158"/>
        <item m="1" x="163"/>
        <item m="1" x="161"/>
        <item x="81"/>
        <item x="82"/>
        <item x="83"/>
        <item x="84"/>
        <item x="85"/>
        <item x="93"/>
        <item x="94"/>
        <item m="1" x="141"/>
        <item m="1" x="143"/>
        <item x="51"/>
        <item x="75"/>
        <item x="76"/>
        <item m="1" x="151"/>
        <item x="52"/>
        <item x="61"/>
        <item x="72"/>
        <item x="54"/>
        <item x="56"/>
        <item x="57"/>
        <item x="74"/>
        <item m="1" x="164"/>
        <item x="7"/>
        <item x="35"/>
        <item x="70"/>
        <item x="28"/>
        <item x="64"/>
        <item x="67"/>
        <item x="79"/>
        <item x="86"/>
        <item x="87"/>
        <item x="90"/>
        <item m="1" x="146"/>
        <item x="55"/>
        <item x="60"/>
        <item x="65"/>
        <item x="71"/>
        <item x="91"/>
        <item m="1" x="147"/>
        <item m="1" x="155"/>
        <item m="1" x="160"/>
        <item x="50"/>
        <item m="1" x="156"/>
        <item x="68"/>
        <item x="73"/>
        <item x="78"/>
        <item x="53"/>
        <item x="59"/>
        <item x="63"/>
        <item x="69"/>
        <item m="1" x="162"/>
        <item m="1" x="148"/>
        <item x="46"/>
        <item m="1" x="157"/>
        <item x="66"/>
        <item x="77"/>
        <item x="95"/>
        <item m="1" x="144"/>
        <item x="89"/>
        <item x="58"/>
        <item x="62"/>
        <item m="1" x="150"/>
        <item x="88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45">
        <item x="10"/>
        <item sd="0" x="7"/>
        <item sd="0" x="9"/>
        <item sd="0" x="6"/>
        <item sd="0" x="8"/>
        <item m="1" x="14"/>
        <item m="1" x="31"/>
        <item m="1" x="32"/>
        <item m="1" x="15"/>
        <item m="1" x="33"/>
        <item x="0"/>
        <item x="3"/>
        <item x="11"/>
        <item m="1" x="18"/>
        <item m="1" x="21"/>
        <item m="1" x="42"/>
        <item m="1" x="16"/>
        <item m="1" x="17"/>
        <item m="1" x="35"/>
        <item m="1" x="20"/>
        <item m="1" x="39"/>
        <item m="1" x="28"/>
        <item m="1" x="29"/>
        <item m="1" x="40"/>
        <item m="1" x="12"/>
        <item x="1"/>
        <item m="1" x="43"/>
        <item m="1" x="25"/>
        <item m="1" x="24"/>
        <item m="1" x="37"/>
        <item m="1" x="23"/>
        <item m="1" x="22"/>
        <item m="1" x="34"/>
        <item m="1" x="38"/>
        <item m="1" x="27"/>
        <item m="1" x="19"/>
        <item m="1" x="41"/>
        <item x="2"/>
        <item m="1" x="13"/>
        <item m="1" x="26"/>
        <item m="1" x="30"/>
        <item m="1" x="36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0"/>
    <field x="1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6"/>
    </i>
    <i>
      <x v="7"/>
    </i>
    <i>
      <x v="8"/>
    </i>
    <i>
      <x v="10"/>
    </i>
    <i>
      <x v="11"/>
    </i>
    <i>
      <x v="12"/>
    </i>
    <i t="grand">
      <x/>
    </i>
  </colItems>
  <pageFields count="2">
    <pageField fld="1" hier="-1"/>
    <pageField fld="17" hier="-1"/>
  </pageFields>
  <dataFields count="1">
    <dataField name="Sum of notional" fld="4" baseField="0" baseItem="0" numFmtId="167"/>
  </dataFields>
  <formats count="2">
    <format dxfId="131">
      <pivotArea outline="0" collapsedLevelsAreSubtotals="1" fieldPosition="0"/>
    </format>
    <format dxfId="13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8D5DC7-0FB9-4112-B455-09D7FBC2F6F3}" name="PivotTable2" cacheId="2218" applyNumberFormats="0" applyBorderFormats="0" applyFontFormats="0" applyPatternFormats="0" applyAlignmentFormats="0" applyWidthHeightFormats="1" dataCaption="Values" grandTotalCaption="Net Exposure" updatedVersion="8" minRefreshableVersion="3" useAutoFormatting="1" rowGrandTotals="0" itemPrintTitles="1" createdVersion="8" indent="0" outline="1" outlineData="1" multipleFieldFilters="0" rowHeaderCaption="Coin">
  <location ref="G3:K39" firstHeaderRow="1" firstDataRow="2" firstDataCol="1"/>
  <pivotFields count="4">
    <pivotField axis="axisRow" showAll="0">
      <items count="37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30"/>
        <item x="31"/>
        <item x="32"/>
        <item x="33"/>
        <item x="34"/>
        <item x="35"/>
        <item x="27"/>
        <item t="default"/>
      </items>
    </pivotField>
    <pivotField axis="axisCol" showAll="0">
      <items count="6">
        <item h="1" x="1"/>
        <item x="0"/>
        <item x="3"/>
        <item x="2"/>
        <item h="1" x="4"/>
        <item t="default"/>
      </items>
    </pivotField>
    <pivotField showAll="0"/>
    <pivotField dataField="1" showAll="0"/>
  </pivotFields>
  <rowFields count="1">
    <field x="0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</rowItems>
  <colFields count="1">
    <field x="1"/>
  </colFields>
  <colItems count="4">
    <i>
      <x v="1"/>
    </i>
    <i>
      <x v="2"/>
    </i>
    <i>
      <x v="3"/>
    </i>
    <i t="grand">
      <x/>
    </i>
  </colItems>
  <dataFields count="1">
    <dataField name="Sum of Position" fld="3" baseField="0" baseItem="0" numFmtId="40"/>
  </dataFields>
  <formats count="5">
    <format dxfId="16">
      <pivotArea outline="0" collapsedLevelsAreSubtotals="1" fieldPosition="0"/>
    </format>
    <format dxfId="17">
      <pivotArea field="1" type="button" dataOnly="0" labelOnly="1" outline="0" axis="axisCol" fieldPosition="0"/>
    </format>
    <format dxfId="18">
      <pivotArea type="topRight" dataOnly="0" labelOnly="1" outline="0" fieldPosition="0"/>
    </format>
    <format dxfId="19">
      <pivotArea dataOnly="0" labelOnly="1" fieldPosition="0">
        <references count="1">
          <reference field="1" count="0"/>
        </references>
      </pivotArea>
    </format>
    <format dxfId="2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2B355-7808-4E07-AE62-52E079D25902}" name="PivotTable5" cacheId="189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B2:AD134" firstHeaderRow="0" firstDataRow="1" firstDataCol="1"/>
  <pivotFields count="4">
    <pivotField axis="axisRow" showAll="0">
      <items count="24">
        <item x="0"/>
        <item x="1"/>
        <item x="2"/>
        <item x="3"/>
        <item x="20"/>
        <item x="4"/>
        <item x="5"/>
        <item x="21"/>
        <item x="16"/>
        <item x="7"/>
        <item x="6"/>
        <item x="8"/>
        <item x="10"/>
        <item x="11"/>
        <item x="12"/>
        <item x="13"/>
        <item x="14"/>
        <item x="15"/>
        <item x="9"/>
        <item x="17"/>
        <item x="18"/>
        <item x="19"/>
        <item x="22"/>
        <item t="default"/>
      </items>
    </pivotField>
    <pivotField axis="axisRow" showAll="0" sortType="ascending">
      <items count="132">
        <item sd="0" x="130"/>
        <item sd="0" x="48"/>
        <item sd="0" x="49"/>
        <item sd="0" x="50"/>
        <item sd="0" x="51"/>
        <item sd="0" x="52"/>
        <item sd="0" x="87"/>
        <item sd="0" x="0"/>
        <item sd="0" x="1"/>
        <item sd="0" x="2"/>
        <item sd="0" x="88"/>
        <item sd="0" x="3"/>
        <item sd="0" x="4"/>
        <item sd="0" x="5"/>
        <item sd="0" x="6"/>
        <item sd="0" x="89"/>
        <item sd="0" x="90"/>
        <item sd="0" x="7"/>
        <item sd="0" x="91"/>
        <item sd="0" x="53"/>
        <item sd="0" x="82"/>
        <item sd="0" x="8"/>
        <item sd="0" x="92"/>
        <item sd="0" x="93"/>
        <item sd="0" x="9"/>
        <item sd="0" x="94"/>
        <item sd="0" x="10"/>
        <item sd="0" x="95"/>
        <item sd="0" x="11"/>
        <item sd="0" x="47"/>
        <item sd="0" x="76"/>
        <item sd="0" x="12"/>
        <item sd="0" x="13"/>
        <item sd="0" x="96"/>
        <item sd="0" x="14"/>
        <item sd="0" x="15"/>
        <item sd="0" x="16"/>
        <item sd="0" x="40"/>
        <item sd="0" x="17"/>
        <item sd="0" x="84"/>
        <item sd="0" x="41"/>
        <item sd="0" x="18"/>
        <item sd="0" x="97"/>
        <item sd="0" x="19"/>
        <item sd="0" x="44"/>
        <item sd="0" x="20"/>
        <item sd="0" x="98"/>
        <item sd="0" x="81"/>
        <item sd="0" x="99"/>
        <item sd="0" x="126"/>
        <item sd="0" x="21"/>
        <item sd="0" x="22"/>
        <item sd="0" x="100"/>
        <item sd="0" x="101"/>
        <item sd="0" x="54"/>
        <item sd="0" x="102"/>
        <item sd="0" x="103"/>
        <item sd="0" x="104"/>
        <item sd="0" x="105"/>
        <item sd="0" x="106"/>
        <item sd="0" x="107"/>
        <item sd="0" x="23"/>
        <item sd="0" x="108"/>
        <item sd="0" x="24"/>
        <item sd="0" x="109"/>
        <item sd="0" x="25"/>
        <item sd="0" x="26"/>
        <item sd="0" x="77"/>
        <item sd="0" x="27"/>
        <item sd="0" x="110"/>
        <item sd="0" x="111"/>
        <item sd="0" x="112"/>
        <item sd="0" x="113"/>
        <item sd="0" x="55"/>
        <item sd="0" x="56"/>
        <item sd="0" x="57"/>
        <item sd="0" x="58"/>
        <item sd="0" x="59"/>
        <item sd="0" x="78"/>
        <item sd="0" x="28"/>
        <item sd="0" x="114"/>
        <item sd="0" x="79"/>
        <item sd="0" x="80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29"/>
        <item sd="0" x="115"/>
        <item sd="0" x="116"/>
        <item sd="0" x="85"/>
        <item sd="0" x="45"/>
        <item sd="0" x="128"/>
        <item sd="0" x="30"/>
        <item sd="0" x="31"/>
        <item sd="0" x="117"/>
        <item sd="0" x="118"/>
        <item sd="0" x="32"/>
        <item sd="0" x="83"/>
        <item sd="0" x="127"/>
        <item sd="0" x="119"/>
        <item sd="0" x="120"/>
        <item sd="0" x="33"/>
        <item sd="0" x="42"/>
        <item sd="0" x="46"/>
        <item sd="0" x="121"/>
        <item sd="0" x="34"/>
        <item sd="0" x="43"/>
        <item sd="0" x="122"/>
        <item sd="0" x="123"/>
        <item sd="0" x="74"/>
        <item sd="0" x="75"/>
        <item sd="0" x="129"/>
        <item sd="0" x="124"/>
        <item sd="0" x="35"/>
        <item sd="0" x="36"/>
        <item sd="0" x="37"/>
        <item sd="0" x="38"/>
        <item sd="0" x="86"/>
        <item sd="0" x="125"/>
        <item sd="0" x="39"/>
        <item t="default" sd="0"/>
      </items>
    </pivotField>
    <pivotField dataField="1" showAll="0"/>
    <pivotField dataField="1" showAll="0"/>
  </pivotFields>
  <rowFields count="2">
    <field x="1"/>
    <field x="0"/>
  </rowFields>
  <rowItems count="1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av" fld="2" baseField="1" baseItem="4"/>
    <dataField name="Sum of RawData" fld="3" baseField="1" baseItem="4"/>
  </dataFields>
  <formats count="3">
    <format dxfId="27">
      <pivotArea outline="0" collapsedLevelsAreSubtotals="1" fieldPosition="0"/>
    </format>
    <format dxfId="26">
      <pivotArea field="1" type="button" dataOnly="0" labelOnly="1" outline="0" axis="axisRow" fieldPosition="0"/>
    </format>
    <format dxfId="25">
      <pivotArea field="1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39F12C-2632-4EB1-8EA7-C56B452CD335}" name="PivotTable2" cacheId="189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J3:AL556" firstHeaderRow="0" firstDataRow="1" firstDataCol="1"/>
  <pivotFields count="16">
    <pivotField showAll="0"/>
    <pivotField dataField="1" showAll="0"/>
    <pivotField showAll="0"/>
    <pivotField axis="axisRow" showAll="0">
      <items count="105">
        <item x="32"/>
        <item x="33"/>
        <item x="48"/>
        <item x="0"/>
        <item x="1"/>
        <item x="2"/>
        <item x="49"/>
        <item x="3"/>
        <item x="37"/>
        <item x="4"/>
        <item x="38"/>
        <item x="5"/>
        <item x="6"/>
        <item x="50"/>
        <item x="51"/>
        <item x="7"/>
        <item x="52"/>
        <item x="42"/>
        <item x="8"/>
        <item x="53"/>
        <item x="54"/>
        <item x="9"/>
        <item x="55"/>
        <item x="10"/>
        <item x="56"/>
        <item x="11"/>
        <item x="31"/>
        <item x="57"/>
        <item x="12"/>
        <item x="58"/>
        <item x="13"/>
        <item x="59"/>
        <item x="14"/>
        <item x="24"/>
        <item x="15"/>
        <item x="44"/>
        <item x="25"/>
        <item x="16"/>
        <item x="60"/>
        <item x="17"/>
        <item x="99"/>
        <item x="40"/>
        <item x="61"/>
        <item x="95"/>
        <item x="62"/>
        <item x="63"/>
        <item x="64"/>
        <item x="65"/>
        <item x="66"/>
        <item x="67"/>
        <item x="68"/>
        <item x="69"/>
        <item x="70"/>
        <item x="18"/>
        <item x="71"/>
        <item x="19"/>
        <item x="72"/>
        <item x="20"/>
        <item x="100"/>
        <item x="73"/>
        <item x="74"/>
        <item x="75"/>
        <item x="76"/>
        <item x="77"/>
        <item x="78"/>
        <item x="34"/>
        <item x="35"/>
        <item m="1" x="102"/>
        <item m="1" x="103"/>
        <item x="21"/>
        <item x="79"/>
        <item x="80"/>
        <item x="45"/>
        <item x="28"/>
        <item x="97"/>
        <item x="46"/>
        <item x="22"/>
        <item x="81"/>
        <item x="41"/>
        <item x="39"/>
        <item x="82"/>
        <item x="43"/>
        <item x="96"/>
        <item x="83"/>
        <item x="84"/>
        <item x="85"/>
        <item x="26"/>
        <item x="30"/>
        <item x="86"/>
        <item x="23"/>
        <item x="27"/>
        <item x="87"/>
        <item x="88"/>
        <item x="36"/>
        <item x="98"/>
        <item x="89"/>
        <item x="90"/>
        <item x="29"/>
        <item x="91"/>
        <item x="92"/>
        <item x="47"/>
        <item x="93"/>
        <item x="94"/>
        <item x="10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7">
        <item x="0"/>
        <item x="4"/>
        <item x="2"/>
        <item x="1"/>
        <item x="3"/>
        <item x="5"/>
        <item t="default"/>
      </items>
    </pivotField>
    <pivotField axis="axisRow" showAll="0">
      <items count="25">
        <item x="0"/>
        <item x="9"/>
        <item x="1"/>
        <item x="2"/>
        <item x="3"/>
        <item x="22"/>
        <item x="4"/>
        <item x="5"/>
        <item x="21"/>
        <item x="18"/>
        <item x="6"/>
        <item x="11"/>
        <item x="8"/>
        <item x="7"/>
        <item x="10"/>
        <item x="12"/>
        <item x="13"/>
        <item x="14"/>
        <item x="19"/>
        <item x="15"/>
        <item x="20"/>
        <item x="16"/>
        <item x="17"/>
        <item x="23"/>
        <item t="default"/>
      </items>
    </pivotField>
    <pivotField showAll="0"/>
    <pivotField showAll="0"/>
    <pivotField showAll="0"/>
  </pivotFields>
  <rowFields count="3">
    <field x="12"/>
    <field x="3"/>
    <field x="11"/>
  </rowFields>
  <rowItems count="553">
    <i>
      <x/>
    </i>
    <i r="1">
      <x v="3"/>
    </i>
    <i r="2">
      <x/>
    </i>
    <i r="2">
      <x v="2"/>
    </i>
    <i r="1">
      <x v="4"/>
    </i>
    <i r="2">
      <x/>
    </i>
    <i r="2">
      <x v="2"/>
    </i>
    <i r="1">
      <x v="5"/>
    </i>
    <i r="2">
      <x/>
    </i>
    <i r="1">
      <x v="7"/>
    </i>
    <i r="2">
      <x/>
    </i>
    <i r="1">
      <x v="9"/>
    </i>
    <i r="2">
      <x/>
    </i>
    <i r="2">
      <x v="2"/>
    </i>
    <i r="1">
      <x v="11"/>
    </i>
    <i r="2">
      <x/>
    </i>
    <i r="2">
      <x v="2"/>
    </i>
    <i r="1">
      <x v="12"/>
    </i>
    <i r="2">
      <x/>
    </i>
    <i r="2">
      <x v="2"/>
    </i>
    <i r="1">
      <x v="15"/>
    </i>
    <i r="2">
      <x/>
    </i>
    <i r="1">
      <x v="18"/>
    </i>
    <i r="2">
      <x/>
    </i>
    <i r="2">
      <x v="2"/>
    </i>
    <i r="1">
      <x v="21"/>
    </i>
    <i r="2">
      <x/>
    </i>
    <i r="2">
      <x v="2"/>
    </i>
    <i r="1">
      <x v="23"/>
    </i>
    <i r="2">
      <x/>
    </i>
    <i r="2">
      <x v="2"/>
    </i>
    <i r="1">
      <x v="25"/>
    </i>
    <i r="2">
      <x/>
    </i>
    <i r="1">
      <x v="28"/>
    </i>
    <i r="2">
      <x/>
    </i>
    <i r="2">
      <x v="2"/>
    </i>
    <i r="1">
      <x v="30"/>
    </i>
    <i r="2">
      <x/>
    </i>
    <i r="2">
      <x v="2"/>
    </i>
    <i r="1">
      <x v="32"/>
    </i>
    <i r="2">
      <x/>
    </i>
    <i r="1">
      <x v="33"/>
    </i>
    <i r="2">
      <x/>
    </i>
    <i r="1">
      <x v="34"/>
    </i>
    <i r="2">
      <x/>
    </i>
    <i r="1">
      <x v="37"/>
    </i>
    <i r="2">
      <x/>
    </i>
    <i r="1">
      <x v="39"/>
    </i>
    <i r="2">
      <x/>
    </i>
    <i r="1">
      <x v="53"/>
    </i>
    <i r="2">
      <x/>
    </i>
    <i r="1">
      <x v="55"/>
    </i>
    <i r="2">
      <x/>
    </i>
    <i r="1">
      <x v="57"/>
    </i>
    <i r="2">
      <x/>
    </i>
    <i r="2">
      <x v="2"/>
    </i>
    <i r="1">
      <x v="69"/>
    </i>
    <i r="2">
      <x/>
    </i>
    <i r="1">
      <x v="75"/>
    </i>
    <i r="2">
      <x v="2"/>
    </i>
    <i r="1">
      <x v="76"/>
    </i>
    <i r="2">
      <x/>
    </i>
    <i r="2">
      <x v="2"/>
    </i>
    <i r="1">
      <x v="89"/>
    </i>
    <i r="2">
      <x/>
    </i>
    <i r="1">
      <x v="91"/>
    </i>
    <i r="2">
      <x v="2"/>
    </i>
    <i>
      <x v="1"/>
    </i>
    <i r="1">
      <x v="18"/>
    </i>
    <i r="2">
      <x/>
    </i>
    <i r="1">
      <x v="89"/>
    </i>
    <i r="2">
      <x/>
    </i>
    <i r="2">
      <x v="2"/>
    </i>
    <i>
      <x v="2"/>
    </i>
    <i r="1">
      <x v="18"/>
    </i>
    <i r="2">
      <x/>
    </i>
    <i r="1">
      <x v="34"/>
    </i>
    <i r="2">
      <x/>
    </i>
    <i r="1">
      <x v="36"/>
    </i>
    <i r="2">
      <x/>
    </i>
    <i r="1">
      <x v="86"/>
    </i>
    <i r="2">
      <x/>
    </i>
    <i r="1">
      <x v="90"/>
    </i>
    <i r="2">
      <x/>
    </i>
    <i>
      <x v="3"/>
    </i>
    <i r="1">
      <x v="12"/>
    </i>
    <i r="2">
      <x/>
    </i>
    <i r="1">
      <x v="18"/>
    </i>
    <i r="2">
      <x/>
    </i>
    <i r="1">
      <x v="34"/>
    </i>
    <i r="2">
      <x/>
    </i>
    <i r="1">
      <x v="73"/>
    </i>
    <i r="2">
      <x/>
    </i>
    <i r="1">
      <x v="86"/>
    </i>
    <i r="2">
      <x/>
    </i>
    <i r="1">
      <x v="97"/>
    </i>
    <i r="2">
      <x/>
    </i>
    <i>
      <x v="4"/>
    </i>
    <i r="1">
      <x v="18"/>
    </i>
    <i r="2">
      <x/>
    </i>
    <i r="2">
      <x v="2"/>
    </i>
    <i r="1">
      <x v="32"/>
    </i>
    <i r="2">
      <x/>
    </i>
    <i r="2">
      <x v="2"/>
    </i>
    <i r="1">
      <x v="34"/>
    </i>
    <i r="2">
      <x/>
    </i>
    <i r="2">
      <x v="2"/>
    </i>
    <i r="1">
      <x v="53"/>
    </i>
    <i r="2">
      <x/>
    </i>
    <i r="1">
      <x v="55"/>
    </i>
    <i r="2">
      <x/>
    </i>
    <i r="1">
      <x v="86"/>
    </i>
    <i r="2">
      <x/>
    </i>
    <i r="1">
      <x v="87"/>
    </i>
    <i r="2">
      <x/>
    </i>
    <i>
      <x v="5"/>
    </i>
    <i r="1">
      <x v="86"/>
    </i>
    <i r="2">
      <x/>
    </i>
    <i>
      <x v="6"/>
    </i>
    <i r="1">
      <x/>
    </i>
    <i r="2">
      <x/>
    </i>
    <i r="1">
      <x v="1"/>
    </i>
    <i r="2">
      <x/>
    </i>
    <i r="1">
      <x v="3"/>
    </i>
    <i r="2">
      <x/>
    </i>
    <i r="1">
      <x v="8"/>
    </i>
    <i r="2">
      <x/>
    </i>
    <i r="1">
      <x v="10"/>
    </i>
    <i r="2">
      <x/>
    </i>
    <i r="1">
      <x v="25"/>
    </i>
    <i r="2">
      <x/>
    </i>
    <i r="2">
      <x v="2"/>
    </i>
    <i r="1">
      <x v="26"/>
    </i>
    <i r="2">
      <x/>
    </i>
    <i r="1">
      <x v="34"/>
    </i>
    <i r="2">
      <x/>
    </i>
    <i r="1">
      <x v="65"/>
    </i>
    <i r="2">
      <x/>
    </i>
    <i r="1">
      <x v="66"/>
    </i>
    <i r="2">
      <x/>
    </i>
    <i r="1">
      <x v="79"/>
    </i>
    <i r="2">
      <x/>
    </i>
    <i r="1">
      <x v="87"/>
    </i>
    <i r="2">
      <x/>
    </i>
    <i r="1">
      <x v="93"/>
    </i>
    <i r="2">
      <x/>
    </i>
    <i>
      <x v="7"/>
    </i>
    <i r="1">
      <x v="87"/>
    </i>
    <i r="2">
      <x/>
    </i>
    <i>
      <x v="8"/>
    </i>
    <i r="1">
      <x v="86"/>
    </i>
    <i r="2">
      <x v="1"/>
    </i>
    <i>
      <x v="9"/>
    </i>
    <i r="1">
      <x v="9"/>
    </i>
    <i r="2">
      <x/>
    </i>
    <i r="1">
      <x v="18"/>
    </i>
    <i r="2">
      <x/>
    </i>
    <i r="1">
      <x v="23"/>
    </i>
    <i r="2">
      <x/>
    </i>
    <i r="1">
      <x v="30"/>
    </i>
    <i r="2">
      <x/>
    </i>
    <i r="1">
      <x v="32"/>
    </i>
    <i r="2">
      <x/>
    </i>
    <i r="1">
      <x v="33"/>
    </i>
    <i r="2">
      <x/>
    </i>
    <i r="1">
      <x v="34"/>
    </i>
    <i r="2">
      <x/>
    </i>
    <i r="1">
      <x v="36"/>
    </i>
    <i r="2">
      <x/>
    </i>
    <i r="1">
      <x v="38"/>
    </i>
    <i r="2">
      <x/>
    </i>
    <i r="1">
      <x v="40"/>
    </i>
    <i r="2">
      <x/>
    </i>
    <i r="1">
      <x v="41"/>
    </i>
    <i r="2">
      <x/>
    </i>
    <i r="1">
      <x v="44"/>
    </i>
    <i r="2">
      <x/>
    </i>
    <i r="1">
      <x v="50"/>
    </i>
    <i r="2">
      <x/>
    </i>
    <i r="1">
      <x v="53"/>
    </i>
    <i r="2">
      <x/>
    </i>
    <i r="1">
      <x v="55"/>
    </i>
    <i r="2">
      <x/>
    </i>
    <i r="1">
      <x v="58"/>
    </i>
    <i r="2">
      <x/>
    </i>
    <i r="1">
      <x v="63"/>
    </i>
    <i r="2">
      <x/>
    </i>
    <i r="1">
      <x v="69"/>
    </i>
    <i r="2">
      <x/>
    </i>
    <i r="1">
      <x v="76"/>
    </i>
    <i r="2">
      <x/>
    </i>
    <i r="1">
      <x v="85"/>
    </i>
    <i r="2">
      <x/>
    </i>
    <i r="1">
      <x v="87"/>
    </i>
    <i r="2">
      <x/>
    </i>
    <i r="1">
      <x v="89"/>
    </i>
    <i r="2">
      <x/>
    </i>
    <i r="1">
      <x v="96"/>
    </i>
    <i r="2">
      <x/>
    </i>
    <i r="1">
      <x v="97"/>
    </i>
    <i r="2">
      <x/>
    </i>
    <i r="1">
      <x v="99"/>
    </i>
    <i r="2">
      <x/>
    </i>
    <i>
      <x v="10"/>
    </i>
    <i r="1">
      <x v="12"/>
    </i>
    <i r="2">
      <x v="2"/>
    </i>
    <i r="1">
      <x v="18"/>
    </i>
    <i r="2">
      <x/>
    </i>
    <i r="1">
      <x v="34"/>
    </i>
    <i r="2">
      <x v="2"/>
    </i>
    <i r="1">
      <x v="37"/>
    </i>
    <i r="2">
      <x/>
    </i>
    <i r="1">
      <x v="41"/>
    </i>
    <i r="2">
      <x/>
    </i>
    <i r="1">
      <x v="53"/>
    </i>
    <i r="2">
      <x v="2"/>
    </i>
    <i r="1">
      <x v="55"/>
    </i>
    <i r="2">
      <x/>
    </i>
    <i r="1">
      <x v="63"/>
    </i>
    <i r="2">
      <x v="2"/>
    </i>
    <i r="1">
      <x v="78"/>
    </i>
    <i r="2">
      <x/>
    </i>
    <i r="1">
      <x v="86"/>
    </i>
    <i r="2">
      <x/>
    </i>
    <i r="1">
      <x v="89"/>
    </i>
    <i r="2">
      <x/>
    </i>
    <i r="1">
      <x v="99"/>
    </i>
    <i r="2">
      <x v="2"/>
    </i>
    <i>
      <x v="11"/>
    </i>
    <i r="1">
      <x v="12"/>
    </i>
    <i r="2">
      <x v="3"/>
    </i>
    <i r="1">
      <x v="18"/>
    </i>
    <i r="2">
      <x v="3"/>
    </i>
    <i r="1">
      <x v="23"/>
    </i>
    <i r="2">
      <x v="3"/>
    </i>
    <i r="1">
      <x v="33"/>
    </i>
    <i r="2">
      <x v="3"/>
    </i>
    <i r="1">
      <x v="34"/>
    </i>
    <i r="2">
      <x v="3"/>
    </i>
    <i r="1">
      <x v="37"/>
    </i>
    <i r="2">
      <x v="3"/>
    </i>
    <i r="1">
      <x v="38"/>
    </i>
    <i r="2">
      <x v="3"/>
    </i>
    <i r="1">
      <x v="75"/>
    </i>
    <i r="2">
      <x v="3"/>
    </i>
    <i r="1">
      <x v="86"/>
    </i>
    <i r="2">
      <x v="3"/>
    </i>
    <i r="1">
      <x v="87"/>
    </i>
    <i r="2">
      <x v="3"/>
    </i>
    <i r="1">
      <x v="99"/>
    </i>
    <i r="2">
      <x v="3"/>
    </i>
    <i r="1">
      <x v="102"/>
    </i>
    <i r="2">
      <x v="3"/>
    </i>
    <i>
      <x v="12"/>
    </i>
    <i r="1">
      <x v="18"/>
    </i>
    <i r="2">
      <x/>
    </i>
    <i r="1">
      <x v="34"/>
    </i>
    <i r="2">
      <x/>
    </i>
    <i r="1">
      <x v="35"/>
    </i>
    <i r="2">
      <x/>
    </i>
    <i r="1">
      <x v="36"/>
    </i>
    <i r="2">
      <x/>
    </i>
    <i r="1">
      <x v="72"/>
    </i>
    <i r="2">
      <x/>
    </i>
    <i r="1">
      <x v="89"/>
    </i>
    <i r="2">
      <x/>
    </i>
    <i>
      <x v="13"/>
    </i>
    <i r="1">
      <x v="2"/>
    </i>
    <i r="2">
      <x/>
    </i>
    <i r="1">
      <x v="3"/>
    </i>
    <i r="2">
      <x/>
    </i>
    <i r="1">
      <x v="4"/>
    </i>
    <i r="2">
      <x/>
    </i>
    <i r="1">
      <x v="5"/>
    </i>
    <i r="2">
      <x/>
    </i>
    <i r="1">
      <x v="6"/>
    </i>
    <i r="2">
      <x/>
    </i>
    <i r="1">
      <x v="7"/>
    </i>
    <i r="2">
      <x/>
    </i>
    <i r="1">
      <x v="9"/>
    </i>
    <i r="2">
      <x/>
    </i>
    <i r="1">
      <x v="11"/>
    </i>
    <i r="2">
      <x/>
    </i>
    <i r="1">
      <x v="12"/>
    </i>
    <i r="2">
      <x/>
    </i>
    <i r="2">
      <x v="2"/>
    </i>
    <i r="1">
      <x v="13"/>
    </i>
    <i r="2">
      <x/>
    </i>
    <i r="1">
      <x v="14"/>
    </i>
    <i r="2">
      <x/>
    </i>
    <i r="1">
      <x v="16"/>
    </i>
    <i r="2">
      <x/>
    </i>
    <i r="1">
      <x v="17"/>
    </i>
    <i r="2">
      <x/>
    </i>
    <i r="2">
      <x v="2"/>
    </i>
    <i r="1">
      <x v="18"/>
    </i>
    <i r="2">
      <x/>
    </i>
    <i r="2">
      <x v="2"/>
    </i>
    <i r="1">
      <x v="19"/>
    </i>
    <i r="2">
      <x/>
    </i>
    <i r="1">
      <x v="20"/>
    </i>
    <i r="2">
      <x/>
    </i>
    <i r="1">
      <x v="22"/>
    </i>
    <i r="2">
      <x/>
    </i>
    <i r="1">
      <x v="23"/>
    </i>
    <i r="2">
      <x/>
    </i>
    <i r="1">
      <x v="24"/>
    </i>
    <i r="2">
      <x/>
    </i>
    <i r="1">
      <x v="27"/>
    </i>
    <i r="2">
      <x/>
    </i>
    <i r="1">
      <x v="29"/>
    </i>
    <i r="2">
      <x/>
    </i>
    <i r="1">
      <x v="30"/>
    </i>
    <i r="2">
      <x/>
    </i>
    <i r="2">
      <x v="2"/>
    </i>
    <i r="1">
      <x v="31"/>
    </i>
    <i r="2">
      <x/>
    </i>
    <i r="1">
      <x v="32"/>
    </i>
    <i r="2">
      <x/>
    </i>
    <i r="2">
      <x v="2"/>
    </i>
    <i r="1">
      <x v="33"/>
    </i>
    <i r="2">
      <x/>
    </i>
    <i r="2">
      <x v="2"/>
    </i>
    <i r="1">
      <x v="34"/>
    </i>
    <i r="2">
      <x/>
    </i>
    <i r="2">
      <x v="2"/>
    </i>
    <i r="1">
      <x v="35"/>
    </i>
    <i r="2">
      <x/>
    </i>
    <i r="1">
      <x v="36"/>
    </i>
    <i r="2">
      <x/>
    </i>
    <i r="1">
      <x v="38"/>
    </i>
    <i r="2">
      <x/>
    </i>
    <i r="1">
      <x v="39"/>
    </i>
    <i r="2">
      <x/>
    </i>
    <i r="1">
      <x v="41"/>
    </i>
    <i r="2">
      <x/>
    </i>
    <i r="1">
      <x v="42"/>
    </i>
    <i r="2">
      <x/>
    </i>
    <i r="1">
      <x v="44"/>
    </i>
    <i r="2">
      <x/>
    </i>
    <i r="1">
      <x v="45"/>
    </i>
    <i r="2">
      <x/>
    </i>
    <i r="1">
      <x v="46"/>
    </i>
    <i r="2">
      <x/>
    </i>
    <i r="1">
      <x v="47"/>
    </i>
    <i r="2">
      <x/>
    </i>
    <i r="1">
      <x v="48"/>
    </i>
    <i r="2">
      <x/>
    </i>
    <i r="1">
      <x v="49"/>
    </i>
    <i r="2">
      <x/>
    </i>
    <i r="1">
      <x v="50"/>
    </i>
    <i r="2">
      <x/>
    </i>
    <i r="1">
      <x v="51"/>
    </i>
    <i r="2">
      <x/>
    </i>
    <i r="1">
      <x v="52"/>
    </i>
    <i r="2">
      <x/>
    </i>
    <i r="1">
      <x v="53"/>
    </i>
    <i r="2">
      <x/>
    </i>
    <i r="2">
      <x v="2"/>
    </i>
    <i r="1">
      <x v="54"/>
    </i>
    <i r="2">
      <x/>
    </i>
    <i r="1">
      <x v="55"/>
    </i>
    <i r="2">
      <x/>
    </i>
    <i r="2">
      <x v="2"/>
    </i>
    <i r="1">
      <x v="56"/>
    </i>
    <i r="2">
      <x/>
    </i>
    <i r="1">
      <x v="57"/>
    </i>
    <i r="2">
      <x/>
    </i>
    <i r="1">
      <x v="59"/>
    </i>
    <i r="2">
      <x/>
    </i>
    <i r="1">
      <x v="60"/>
    </i>
    <i r="2">
      <x/>
    </i>
    <i r="1">
      <x v="61"/>
    </i>
    <i r="2">
      <x/>
    </i>
    <i r="1">
      <x v="62"/>
    </i>
    <i r="2">
      <x/>
    </i>
    <i r="1">
      <x v="63"/>
    </i>
    <i r="2">
      <x/>
    </i>
    <i r="1">
      <x v="64"/>
    </i>
    <i r="2">
      <x/>
    </i>
    <i r="1">
      <x v="69"/>
    </i>
    <i r="2">
      <x/>
    </i>
    <i r="1">
      <x v="70"/>
    </i>
    <i r="2">
      <x/>
    </i>
    <i r="1">
      <x v="71"/>
    </i>
    <i r="2">
      <x/>
    </i>
    <i r="1">
      <x v="73"/>
    </i>
    <i r="2">
      <x/>
    </i>
    <i r="1">
      <x v="75"/>
    </i>
    <i r="2">
      <x/>
    </i>
    <i r="1">
      <x v="76"/>
    </i>
    <i r="2">
      <x/>
    </i>
    <i r="1">
      <x v="77"/>
    </i>
    <i r="2">
      <x/>
    </i>
    <i r="1">
      <x v="80"/>
    </i>
    <i r="2">
      <x/>
    </i>
    <i r="1">
      <x v="81"/>
    </i>
    <i r="2">
      <x/>
    </i>
    <i r="2">
      <x v="2"/>
    </i>
    <i r="1">
      <x v="83"/>
    </i>
    <i r="2">
      <x/>
    </i>
    <i r="1">
      <x v="84"/>
    </i>
    <i r="2">
      <x/>
    </i>
    <i r="1">
      <x v="85"/>
    </i>
    <i r="2">
      <x/>
    </i>
    <i r="1">
      <x v="87"/>
    </i>
    <i r="2">
      <x/>
    </i>
    <i r="1">
      <x v="88"/>
    </i>
    <i r="2">
      <x/>
    </i>
    <i r="1">
      <x v="89"/>
    </i>
    <i r="2">
      <x/>
    </i>
    <i r="2">
      <x v="2"/>
    </i>
    <i r="1">
      <x v="91"/>
    </i>
    <i r="2">
      <x/>
    </i>
    <i r="1">
      <x v="92"/>
    </i>
    <i r="2">
      <x/>
    </i>
    <i r="1">
      <x v="95"/>
    </i>
    <i r="2">
      <x/>
    </i>
    <i r="1">
      <x v="96"/>
    </i>
    <i r="2">
      <x/>
    </i>
    <i r="1">
      <x v="97"/>
    </i>
    <i r="2">
      <x/>
    </i>
    <i r="1">
      <x v="98"/>
    </i>
    <i r="2">
      <x/>
    </i>
    <i r="1">
      <x v="99"/>
    </i>
    <i r="2">
      <x/>
    </i>
    <i r="1">
      <x v="100"/>
    </i>
    <i r="2">
      <x/>
    </i>
    <i r="1">
      <x v="101"/>
    </i>
    <i r="2">
      <x/>
    </i>
    <i r="1">
      <x v="102"/>
    </i>
    <i r="2">
      <x/>
    </i>
    <i>
      <x v="14"/>
    </i>
    <i r="1">
      <x v="7"/>
    </i>
    <i r="2">
      <x/>
    </i>
    <i r="1">
      <x v="12"/>
    </i>
    <i r="2">
      <x/>
    </i>
    <i r="1">
      <x v="18"/>
    </i>
    <i r="2">
      <x/>
    </i>
    <i r="1">
      <x v="30"/>
    </i>
    <i r="2">
      <x/>
    </i>
    <i r="1">
      <x v="32"/>
    </i>
    <i r="2">
      <x/>
    </i>
    <i r="1">
      <x v="36"/>
    </i>
    <i r="2">
      <x/>
    </i>
    <i r="1">
      <x v="50"/>
    </i>
    <i r="2">
      <x/>
    </i>
    <i r="1">
      <x v="55"/>
    </i>
    <i r="2">
      <x/>
    </i>
    <i r="1">
      <x v="69"/>
    </i>
    <i r="2">
      <x/>
    </i>
    <i r="1">
      <x v="73"/>
    </i>
    <i r="2">
      <x/>
    </i>
    <i r="1">
      <x v="86"/>
    </i>
    <i r="2">
      <x/>
    </i>
    <i r="1">
      <x v="89"/>
    </i>
    <i r="2">
      <x/>
    </i>
    <i r="1">
      <x v="96"/>
    </i>
    <i r="2">
      <x/>
    </i>
    <i r="1">
      <x v="97"/>
    </i>
    <i r="2">
      <x/>
    </i>
    <i>
      <x v="15"/>
    </i>
    <i r="1">
      <x v="34"/>
    </i>
    <i r="2">
      <x/>
    </i>
    <i r="1">
      <x v="86"/>
    </i>
    <i r="2">
      <x/>
    </i>
    <i>
      <x v="16"/>
    </i>
    <i r="1">
      <x v="86"/>
    </i>
    <i r="2">
      <x/>
    </i>
    <i>
      <x v="17"/>
    </i>
    <i r="1">
      <x v="12"/>
    </i>
    <i r="2">
      <x/>
    </i>
    <i r="2">
      <x v="2"/>
    </i>
    <i r="1">
      <x v="17"/>
    </i>
    <i r="2">
      <x/>
    </i>
    <i r="1">
      <x v="18"/>
    </i>
    <i r="2">
      <x/>
    </i>
    <i r="1">
      <x v="30"/>
    </i>
    <i r="2">
      <x/>
    </i>
    <i r="1">
      <x v="32"/>
    </i>
    <i r="2">
      <x/>
    </i>
    <i r="1">
      <x v="33"/>
    </i>
    <i r="2">
      <x v="2"/>
    </i>
    <i r="1">
      <x v="34"/>
    </i>
    <i r="2">
      <x/>
    </i>
    <i r="2">
      <x v="2"/>
    </i>
    <i r="1">
      <x v="36"/>
    </i>
    <i r="2">
      <x/>
    </i>
    <i r="1">
      <x v="39"/>
    </i>
    <i r="2">
      <x v="2"/>
    </i>
    <i r="1">
      <x v="53"/>
    </i>
    <i r="2">
      <x/>
    </i>
    <i r="1">
      <x v="55"/>
    </i>
    <i r="2">
      <x/>
    </i>
    <i r="1">
      <x v="69"/>
    </i>
    <i r="2">
      <x/>
    </i>
    <i r="1">
      <x v="75"/>
    </i>
    <i r="2">
      <x/>
    </i>
    <i r="2">
      <x v="2"/>
    </i>
    <i r="1">
      <x v="87"/>
    </i>
    <i r="2">
      <x v="2"/>
    </i>
    <i r="1">
      <x v="89"/>
    </i>
    <i r="2">
      <x/>
    </i>
    <i r="2">
      <x v="2"/>
    </i>
    <i r="1">
      <x v="95"/>
    </i>
    <i r="2">
      <x/>
    </i>
    <i r="1">
      <x v="97"/>
    </i>
    <i r="2">
      <x/>
    </i>
    <i r="1">
      <x v="102"/>
    </i>
    <i r="2">
      <x/>
    </i>
    <i>
      <x v="18"/>
    </i>
    <i r="1">
      <x v="69"/>
    </i>
    <i r="2">
      <x v="4"/>
    </i>
    <i r="1">
      <x v="87"/>
    </i>
    <i r="2">
      <x v="4"/>
    </i>
    <i>
      <x v="19"/>
    </i>
    <i r="1">
      <x v="34"/>
    </i>
    <i r="2">
      <x/>
    </i>
    <i r="1">
      <x v="37"/>
    </i>
    <i r="2">
      <x/>
    </i>
    <i r="1">
      <x v="43"/>
    </i>
    <i r="2">
      <x/>
    </i>
    <i r="1">
      <x v="82"/>
    </i>
    <i r="2">
      <x/>
    </i>
    <i r="1">
      <x v="86"/>
    </i>
    <i r="2">
      <x/>
    </i>
    <i r="1">
      <x v="89"/>
    </i>
    <i r="2">
      <x/>
    </i>
    <i r="1">
      <x v="96"/>
    </i>
    <i r="2">
      <x/>
    </i>
    <i>
      <x v="20"/>
    </i>
    <i r="1">
      <x v="97"/>
    </i>
    <i r="2">
      <x v="4"/>
    </i>
    <i>
      <x v="21"/>
    </i>
    <i r="1">
      <x v="74"/>
    </i>
    <i r="2">
      <x/>
    </i>
    <i>
      <x v="22"/>
    </i>
    <i r="1">
      <x v="4"/>
    </i>
    <i r="2">
      <x/>
    </i>
    <i r="1">
      <x v="18"/>
    </i>
    <i r="2">
      <x v="2"/>
    </i>
    <i r="1">
      <x v="34"/>
    </i>
    <i r="2">
      <x v="2"/>
    </i>
    <i r="1">
      <x v="36"/>
    </i>
    <i r="2">
      <x/>
    </i>
    <i r="1">
      <x v="89"/>
    </i>
    <i r="2">
      <x/>
    </i>
    <i r="1">
      <x v="94"/>
    </i>
    <i r="2">
      <x/>
    </i>
    <i>
      <x v="23"/>
    </i>
    <i r="1">
      <x v="103"/>
    </i>
    <i r="2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alance" fld="1" baseField="0" baseItem="0" numFmtId="43"/>
    <dataField name="Sum of Notional" fld="7" baseField="0" baseItem="0"/>
  </dataFields>
  <formats count="2">
    <format dxfId="2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1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9F509D-CB92-4C6E-BE29-501CDAAC70D7}" name="PivotTable3" cacheId="189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R3:AS227" firstHeaderRow="1" firstDataRow="1" firstDataCol="1"/>
  <pivotFields count="3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95">
        <item x="51"/>
        <item x="0"/>
        <item x="1"/>
        <item x="2"/>
        <item x="52"/>
        <item x="3"/>
        <item x="4"/>
        <item x="5"/>
        <item x="6"/>
        <item x="53"/>
        <item x="54"/>
        <item x="7"/>
        <item x="55"/>
        <item x="48"/>
        <item x="8"/>
        <item x="56"/>
        <item x="57"/>
        <item x="9"/>
        <item x="58"/>
        <item x="10"/>
        <item x="59"/>
        <item x="11"/>
        <item x="60"/>
        <item x="12"/>
        <item x="61"/>
        <item x="13"/>
        <item x="62"/>
        <item x="14"/>
        <item x="15"/>
        <item x="16"/>
        <item x="63"/>
        <item x="27"/>
        <item x="17"/>
        <item x="64"/>
        <item x="34"/>
        <item x="18"/>
        <item x="35"/>
        <item x="36"/>
        <item x="65"/>
        <item x="37"/>
        <item x="66"/>
        <item x="67"/>
        <item x="68"/>
        <item x="69"/>
        <item x="70"/>
        <item x="38"/>
        <item x="71"/>
        <item x="72"/>
        <item x="19"/>
        <item x="73"/>
        <item x="20"/>
        <item x="74"/>
        <item x="21"/>
        <item x="39"/>
        <item x="75"/>
        <item x="76"/>
        <item x="77"/>
        <item x="78"/>
        <item x="40"/>
        <item x="79"/>
        <item x="41"/>
        <item x="42"/>
        <item x="22"/>
        <item x="80"/>
        <item x="81"/>
        <item x="31"/>
        <item x="23"/>
        <item x="24"/>
        <item x="82"/>
        <item x="83"/>
        <item x="49"/>
        <item x="84"/>
        <item x="85"/>
        <item x="43"/>
        <item x="28"/>
        <item x="33"/>
        <item x="86"/>
        <item x="25"/>
        <item x="44"/>
        <item x="29"/>
        <item x="30"/>
        <item x="26"/>
        <item x="87"/>
        <item x="45"/>
        <item x="92"/>
        <item x="88"/>
        <item x="46"/>
        <item x="32"/>
        <item x="89"/>
        <item x="47"/>
        <item x="50"/>
        <item x="90"/>
        <item x="91"/>
        <item x="93"/>
        <item t="default"/>
      </items>
    </pivotField>
    <pivotField dataField="1" showAll="0"/>
  </pivotFields>
  <rowFields count="2">
    <field x="0"/>
    <field x="1"/>
  </rowFields>
  <rowItems count="224">
    <i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11"/>
    </i>
    <i r="1">
      <x v="14"/>
    </i>
    <i r="1">
      <x v="17"/>
    </i>
    <i r="1">
      <x v="19"/>
    </i>
    <i r="1">
      <x v="21"/>
    </i>
    <i r="1">
      <x v="23"/>
    </i>
    <i r="1">
      <x v="25"/>
    </i>
    <i r="1">
      <x v="27"/>
    </i>
    <i r="1">
      <x v="28"/>
    </i>
    <i r="1">
      <x v="29"/>
    </i>
    <i r="1">
      <x v="32"/>
    </i>
    <i r="1">
      <x v="35"/>
    </i>
    <i r="1">
      <x v="48"/>
    </i>
    <i r="1">
      <x v="50"/>
    </i>
    <i r="1">
      <x v="52"/>
    </i>
    <i r="1">
      <x v="62"/>
    </i>
    <i r="1">
      <x v="66"/>
    </i>
    <i r="1">
      <x v="67"/>
    </i>
    <i r="1">
      <x v="77"/>
    </i>
    <i r="1">
      <x v="81"/>
    </i>
    <i>
      <x v="1"/>
    </i>
    <i r="1">
      <x v="14"/>
    </i>
    <i r="1">
      <x v="29"/>
    </i>
    <i r="1">
      <x v="31"/>
    </i>
    <i r="1">
      <x v="74"/>
    </i>
    <i r="1">
      <x v="79"/>
    </i>
    <i r="1">
      <x v="80"/>
    </i>
    <i>
      <x v="2"/>
    </i>
    <i r="1">
      <x v="8"/>
    </i>
    <i r="1">
      <x v="14"/>
    </i>
    <i r="1">
      <x v="29"/>
    </i>
    <i r="1">
      <x v="50"/>
    </i>
    <i r="1">
      <x v="65"/>
    </i>
    <i r="1">
      <x v="74"/>
    </i>
    <i r="1">
      <x v="87"/>
    </i>
    <i>
      <x v="3"/>
    </i>
    <i r="1">
      <x v="14"/>
    </i>
    <i r="1">
      <x v="27"/>
    </i>
    <i r="1">
      <x v="29"/>
    </i>
    <i r="1">
      <x v="48"/>
    </i>
    <i r="1">
      <x v="50"/>
    </i>
    <i r="1">
      <x v="74"/>
    </i>
    <i r="1">
      <x v="75"/>
    </i>
    <i>
      <x v="4"/>
    </i>
    <i r="1">
      <x v="74"/>
    </i>
    <i>
      <x v="5"/>
    </i>
    <i r="1">
      <x v="1"/>
    </i>
    <i r="1">
      <x v="6"/>
    </i>
    <i r="1">
      <x v="8"/>
    </i>
    <i r="1">
      <x v="14"/>
    </i>
    <i r="1">
      <x v="19"/>
    </i>
    <i r="1">
      <x v="21"/>
    </i>
    <i r="1">
      <x v="25"/>
    </i>
    <i r="1">
      <x v="27"/>
    </i>
    <i r="1">
      <x v="28"/>
    </i>
    <i r="1">
      <x v="29"/>
    </i>
    <i r="1">
      <x v="31"/>
    </i>
    <i r="1">
      <x v="34"/>
    </i>
    <i r="1">
      <x v="36"/>
    </i>
    <i r="1">
      <x v="37"/>
    </i>
    <i r="1">
      <x v="39"/>
    </i>
    <i r="1">
      <x v="45"/>
    </i>
    <i r="1">
      <x v="48"/>
    </i>
    <i r="1">
      <x v="50"/>
    </i>
    <i r="1">
      <x v="53"/>
    </i>
    <i r="1">
      <x v="58"/>
    </i>
    <i r="1">
      <x v="60"/>
    </i>
    <i r="1">
      <x v="61"/>
    </i>
    <i r="1">
      <x v="62"/>
    </i>
    <i r="1">
      <x v="67"/>
    </i>
    <i r="1">
      <x v="73"/>
    </i>
    <i r="1">
      <x v="75"/>
    </i>
    <i r="1">
      <x v="78"/>
    </i>
    <i r="1">
      <x v="83"/>
    </i>
    <i r="1">
      <x v="86"/>
    </i>
    <i r="1">
      <x v="87"/>
    </i>
    <i r="1">
      <x v="89"/>
    </i>
    <i>
      <x v="6"/>
    </i>
    <i r="1">
      <x v="2"/>
    </i>
    <i r="1">
      <x v="8"/>
    </i>
    <i r="1">
      <x v="13"/>
    </i>
    <i r="1">
      <x v="14"/>
    </i>
    <i r="1">
      <x v="25"/>
    </i>
    <i r="1">
      <x v="27"/>
    </i>
    <i r="1">
      <x v="28"/>
    </i>
    <i r="1">
      <x v="29"/>
    </i>
    <i r="1">
      <x v="48"/>
    </i>
    <i r="1">
      <x v="50"/>
    </i>
    <i r="1">
      <x v="70"/>
    </i>
    <i r="1">
      <x v="87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0"/>
    </i>
    <i r="1">
      <x v="22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3"/>
    </i>
    <i r="1">
      <x v="35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81"/>
    </i>
    <i r="1">
      <x v="82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>
      <x v="8"/>
    </i>
    <i r="1">
      <x v="8"/>
    </i>
    <i r="1">
      <x v="14"/>
    </i>
    <i r="1">
      <x v="27"/>
    </i>
    <i r="1">
      <x v="29"/>
    </i>
    <i r="1">
      <x v="50"/>
    </i>
    <i r="1">
      <x v="62"/>
    </i>
    <i r="1">
      <x v="65"/>
    </i>
    <i r="1">
      <x v="74"/>
    </i>
    <i r="1">
      <x v="77"/>
    </i>
    <i r="1">
      <x v="86"/>
    </i>
    <i r="1">
      <x v="87"/>
    </i>
    <i>
      <x v="9"/>
    </i>
    <i r="1">
      <x v="8"/>
    </i>
    <i r="1">
      <x v="14"/>
    </i>
    <i r="1">
      <x v="29"/>
    </i>
    <i r="1">
      <x v="50"/>
    </i>
    <i r="1">
      <x v="74"/>
    </i>
    <i r="1">
      <x v="87"/>
    </i>
    <i>
      <x v="10"/>
    </i>
    <i r="1">
      <x v="74"/>
    </i>
    <i>
      <x v="11"/>
    </i>
    <i r="1">
      <x v="8"/>
    </i>
    <i r="1">
      <x v="14"/>
    </i>
    <i r="1">
      <x v="25"/>
    </i>
    <i r="1">
      <x v="27"/>
    </i>
    <i r="1">
      <x v="28"/>
    </i>
    <i r="1">
      <x v="29"/>
    </i>
    <i r="1">
      <x v="35"/>
    </i>
    <i r="1">
      <x v="50"/>
    </i>
    <i r="1">
      <x v="62"/>
    </i>
    <i r="1">
      <x v="66"/>
    </i>
    <i r="1">
      <x v="74"/>
    </i>
    <i r="1">
      <x v="75"/>
    </i>
    <i r="1">
      <x v="77"/>
    </i>
    <i r="1">
      <x v="87"/>
    </i>
    <i r="1">
      <x v="92"/>
    </i>
    <i>
      <x v="12"/>
    </i>
    <i r="1">
      <x v="2"/>
    </i>
    <i r="1">
      <x v="14"/>
    </i>
    <i r="1">
      <x v="29"/>
    </i>
    <i r="1">
      <x v="31"/>
    </i>
    <i r="1">
      <x v="77"/>
    </i>
    <i r="1">
      <x v="84"/>
    </i>
    <i>
      <x v="13"/>
    </i>
    <i r="1">
      <x v="93"/>
    </i>
    <i t="grand">
      <x/>
    </i>
  </rowItems>
  <colItems count="1">
    <i/>
  </colItems>
  <dataFields count="1">
    <dataField name="Sum of balance" fld="2" baseField="0" baseItem="0" numFmtId="43"/>
  </dataFields>
  <formats count="2">
    <format dxfId="24">
      <pivotArea outline="0" collapsedLevelsAreSubtotals="1" fieldPosition="0"/>
    </format>
    <format dxfId="2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86A75F-4BB6-4C3A-BF59-4575011D6444}" name="PivotTable1" cacheId="189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V3:AE63" firstHeaderRow="1" firstDataRow="2" firstDataCol="1" rowPageCount="1" colPageCount="1"/>
  <pivotFields count="16">
    <pivotField axis="axisRow" showAll="0">
      <items count="59">
        <item x="0"/>
        <item x="1"/>
        <item x="2"/>
        <item x="42"/>
        <item x="3"/>
        <item x="4"/>
        <item x="5"/>
        <item x="6"/>
        <item x="7"/>
        <item x="8"/>
        <item x="9"/>
        <item x="10"/>
        <item x="56"/>
        <item x="11"/>
        <item x="12"/>
        <item x="13"/>
        <item x="14"/>
        <item x="15"/>
        <item x="55"/>
        <item x="41"/>
        <item x="16"/>
        <item x="44"/>
        <item x="17"/>
        <item x="18"/>
        <item x="19"/>
        <item x="20"/>
        <item x="21"/>
        <item x="22"/>
        <item x="23"/>
        <item x="24"/>
        <item x="25"/>
        <item x="26"/>
        <item x="45"/>
        <item x="27"/>
        <item x="28"/>
        <item x="46"/>
        <item x="29"/>
        <item x="47"/>
        <item x="30"/>
        <item x="48"/>
        <item x="49"/>
        <item x="50"/>
        <item x="51"/>
        <item x="31"/>
        <item x="32"/>
        <item x="36"/>
        <item x="53"/>
        <item x="37"/>
        <item x="33"/>
        <item x="34"/>
        <item x="35"/>
        <item x="52"/>
        <item x="38"/>
        <item x="39"/>
        <item x="40"/>
        <item x="54"/>
        <item x="57"/>
        <item x="43"/>
        <item t="default"/>
      </items>
    </pivotField>
    <pivotField dataField="1" showAll="0"/>
    <pivotField axis="axisCol" showAll="0">
      <items count="9">
        <item x="1"/>
        <item x="7"/>
        <item x="3"/>
        <item x="5"/>
        <item x="2"/>
        <item x="4"/>
        <item x="0"/>
        <item x="6"/>
        <item t="default"/>
      </items>
    </pivotField>
    <pivotField showAll="0"/>
    <pivotField axis="axisPage" showAll="0">
      <items count="30">
        <item x="11"/>
        <item x="0"/>
        <item x="1"/>
        <item x="2"/>
        <item x="3"/>
        <item x="4"/>
        <item x="5"/>
        <item x="7"/>
        <item x="8"/>
        <item x="9"/>
        <item x="10"/>
        <item x="6"/>
        <item x="27"/>
        <item x="12"/>
        <item x="13"/>
        <item x="14"/>
        <item x="15"/>
        <item x="16"/>
        <item x="17"/>
        <item x="21"/>
        <item x="18"/>
        <item x="19"/>
        <item x="20"/>
        <item x="23"/>
        <item x="24"/>
        <item x="25"/>
        <item x="26"/>
        <item x="22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Balance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5.xml"/><Relationship Id="rId3" Type="http://schemas.openxmlformats.org/officeDocument/2006/relationships/pivotTable" Target="../pivotTables/pivotTable10.xml"/><Relationship Id="rId7" Type="http://schemas.openxmlformats.org/officeDocument/2006/relationships/pivotTable" Target="../pivotTables/pivotTable14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ivotTable" Target="../pivotTables/pivotTable13.xml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Relationship Id="rId9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6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9.xml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2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2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5.xml"/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Relationship Id="rId4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331B2-7FB8-4F3E-A7D7-26B97BB93DE6}">
  <sheetPr codeName="Sheet2"/>
  <dimension ref="A3:I10"/>
  <sheetViews>
    <sheetView zoomScale="80" zoomScaleNormal="80" workbookViewId="0">
      <selection activeCell="A2" sqref="A2"/>
    </sheetView>
  </sheetViews>
  <sheetFormatPr defaultRowHeight="15" x14ac:dyDescent="0.25"/>
  <cols>
    <col min="1" max="1" width="15.28515625" bestFit="1" customWidth="1"/>
    <col min="2" max="2" width="16.7109375" bestFit="1" customWidth="1"/>
    <col min="3" max="3" width="13.42578125" bestFit="1" customWidth="1"/>
    <col min="4" max="4" width="14.5703125" bestFit="1" customWidth="1"/>
    <col min="5" max="5" width="15.28515625" bestFit="1" customWidth="1"/>
    <col min="6" max="6" width="13" bestFit="1" customWidth="1"/>
    <col min="7" max="7" width="15.28515625" bestFit="1" customWidth="1"/>
    <col min="8" max="8" width="13" bestFit="1" customWidth="1"/>
    <col min="9" max="10" width="15.28515625" bestFit="1" customWidth="1"/>
  </cols>
  <sheetData>
    <row r="3" spans="1:9" x14ac:dyDescent="0.25">
      <c r="A3" s="2" t="s">
        <v>58</v>
      </c>
      <c r="B3" s="2" t="s">
        <v>54</v>
      </c>
    </row>
    <row r="4" spans="1:9" x14ac:dyDescent="0.25">
      <c r="A4" s="2" t="s">
        <v>57</v>
      </c>
      <c r="B4" t="s">
        <v>257</v>
      </c>
      <c r="C4" t="s">
        <v>250</v>
      </c>
      <c r="D4" t="s">
        <v>55</v>
      </c>
      <c r="E4" t="s">
        <v>274</v>
      </c>
      <c r="F4" t="s">
        <v>928</v>
      </c>
      <c r="G4" t="s">
        <v>418</v>
      </c>
      <c r="H4" t="s">
        <v>948</v>
      </c>
      <c r="I4" t="s">
        <v>56</v>
      </c>
    </row>
    <row r="5" spans="1:9" x14ac:dyDescent="0.25">
      <c r="A5" s="3" t="s">
        <v>257</v>
      </c>
      <c r="B5" s="8">
        <v>21778424.852880076</v>
      </c>
      <c r="C5" s="8"/>
      <c r="D5" s="8"/>
      <c r="E5" s="8"/>
      <c r="F5" s="8"/>
      <c r="G5" s="8"/>
      <c r="H5" s="8"/>
      <c r="I5" s="8">
        <v>21778424.852880076</v>
      </c>
    </row>
    <row r="6" spans="1:9" x14ac:dyDescent="0.25">
      <c r="A6" s="3" t="s">
        <v>250</v>
      </c>
      <c r="B6" s="8"/>
      <c r="C6" s="8">
        <v>25542332.353687741</v>
      </c>
      <c r="D6" s="8"/>
      <c r="E6" s="8"/>
      <c r="F6" s="8"/>
      <c r="G6" s="8"/>
      <c r="H6" s="8"/>
      <c r="I6" s="8">
        <v>25542332.353687741</v>
      </c>
    </row>
    <row r="7" spans="1:9" x14ac:dyDescent="0.25">
      <c r="A7" s="3" t="s">
        <v>17</v>
      </c>
      <c r="B7" s="8"/>
      <c r="C7" s="8"/>
      <c r="D7" s="8">
        <v>139962727.23546943</v>
      </c>
      <c r="E7" s="8"/>
      <c r="F7" s="8"/>
      <c r="G7" s="8"/>
      <c r="H7" s="8"/>
      <c r="I7" s="8">
        <v>139962727.23546943</v>
      </c>
    </row>
    <row r="8" spans="1:9" x14ac:dyDescent="0.25">
      <c r="A8" s="3" t="s">
        <v>13</v>
      </c>
      <c r="B8" s="8"/>
      <c r="C8" s="8"/>
      <c r="D8" s="8"/>
      <c r="E8" s="8">
        <v>-101214980.98116907</v>
      </c>
      <c r="F8" s="8">
        <v>-6975476.5407283492</v>
      </c>
      <c r="G8" s="8"/>
      <c r="H8" s="8"/>
      <c r="I8" s="8">
        <v>-108190457.52189742</v>
      </c>
    </row>
    <row r="9" spans="1:9" x14ac:dyDescent="0.25">
      <c r="A9" s="3" t="s">
        <v>277</v>
      </c>
      <c r="B9" s="8"/>
      <c r="C9" s="8"/>
      <c r="D9" s="8"/>
      <c r="E9" s="8"/>
      <c r="F9" s="8"/>
      <c r="G9" s="8">
        <v>-136314350</v>
      </c>
      <c r="H9" s="8">
        <v>-5794950</v>
      </c>
      <c r="I9" s="8">
        <v>-142109300</v>
      </c>
    </row>
    <row r="10" spans="1:9" x14ac:dyDescent="0.25">
      <c r="A10" s="3" t="s">
        <v>56</v>
      </c>
      <c r="B10" s="8">
        <v>21778424.852880076</v>
      </c>
      <c r="C10" s="8">
        <v>25542332.353687741</v>
      </c>
      <c r="D10" s="8">
        <v>139962727.23546943</v>
      </c>
      <c r="E10" s="8">
        <v>-101214980.98116907</v>
      </c>
      <c r="F10" s="8">
        <v>-6975476.5407283492</v>
      </c>
      <c r="G10" s="8">
        <v>-136314350</v>
      </c>
      <c r="H10" s="8">
        <v>-5794950</v>
      </c>
      <c r="I10" s="8">
        <v>-63016273.079860166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770C1-D3AF-4CB2-B622-4EC4E7050647}">
  <sheetPr codeName="Sheet3"/>
  <dimension ref="A1:AA174"/>
  <sheetViews>
    <sheetView zoomScale="80" zoomScaleNormal="80" workbookViewId="0">
      <pane xSplit="5" ySplit="1" topLeftCell="F2" activePane="bottomRight" state="frozenSplit"/>
      <selection pane="topRight" activeCell="F1" sqref="F1"/>
      <selection pane="bottomLeft" activeCell="A2" sqref="A2"/>
      <selection pane="bottomRight" activeCell="A45" sqref="A45:Z147"/>
    </sheetView>
  </sheetViews>
  <sheetFormatPr defaultRowHeight="15" x14ac:dyDescent="0.25"/>
  <cols>
    <col min="2" max="2" width="19.5703125" bestFit="1" customWidth="1"/>
    <col min="3" max="3" width="9" style="14"/>
    <col min="4" max="4" width="12.140625" style="14" bestFit="1" customWidth="1"/>
    <col min="5" max="5" width="24.140625" style="14" customWidth="1"/>
    <col min="6" max="6" width="17.85546875" style="151" bestFit="1" customWidth="1"/>
    <col min="7" max="7" width="15.85546875" style="151" bestFit="1" customWidth="1"/>
    <col min="8" max="8" width="13" style="14" bestFit="1" customWidth="1"/>
    <col min="9" max="9" width="9" style="14"/>
    <col min="10" max="10" width="17.85546875" style="14" bestFit="1" customWidth="1"/>
    <col min="11" max="11" width="18.42578125" style="24" bestFit="1" customWidth="1"/>
    <col min="12" max="13" width="9" style="14"/>
    <col min="14" max="14" width="13.5703125" hidden="1" customWidth="1"/>
    <col min="15" max="15" width="19.85546875" hidden="1" customWidth="1"/>
    <col min="16" max="16" width="14.28515625" hidden="1" customWidth="1"/>
    <col min="17" max="17" width="14" style="16" bestFit="1" customWidth="1"/>
    <col min="18" max="18" width="12" style="26" bestFit="1" customWidth="1"/>
    <col min="19" max="19" width="13.7109375" style="26" bestFit="1" customWidth="1"/>
    <col min="20" max="20" width="20.140625" style="17" bestFit="1" customWidth="1"/>
    <col min="21" max="21" width="14.5703125" style="17" bestFit="1" customWidth="1"/>
    <col min="22" max="22" width="12" style="17" bestFit="1" customWidth="1"/>
    <col min="23" max="23" width="8.140625" style="17" bestFit="1" customWidth="1"/>
    <col min="24" max="24" width="12.7109375" style="17" bestFit="1" customWidth="1"/>
    <col min="25" max="25" width="8.140625" style="23" bestFit="1" customWidth="1"/>
    <col min="26" max="26" width="44.42578125" bestFit="1" customWidth="1"/>
    <col min="27" max="27" width="10.42578125" bestFit="1" customWidth="1"/>
  </cols>
  <sheetData>
    <row r="1" spans="1:27" x14ac:dyDescent="0.25">
      <c r="B1" s="70" t="s">
        <v>427</v>
      </c>
      <c r="C1" s="12" t="s">
        <v>0</v>
      </c>
      <c r="D1" s="12" t="s">
        <v>1</v>
      </c>
      <c r="E1" s="12" t="s">
        <v>2</v>
      </c>
      <c r="F1" s="65" t="s">
        <v>3</v>
      </c>
      <c r="G1" s="65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279</v>
      </c>
      <c r="O1" s="13" t="s">
        <v>280</v>
      </c>
      <c r="P1" s="13" t="s">
        <v>269</v>
      </c>
      <c r="Q1" s="13" t="s">
        <v>52</v>
      </c>
      <c r="R1" s="13" t="s">
        <v>53</v>
      </c>
      <c r="S1" s="13" t="s">
        <v>59</v>
      </c>
      <c r="T1" s="13" t="s">
        <v>62</v>
      </c>
      <c r="U1" s="13" t="s">
        <v>276</v>
      </c>
      <c r="V1" s="13" t="s">
        <v>68</v>
      </c>
      <c r="W1" s="13" t="s">
        <v>69</v>
      </c>
      <c r="X1" s="13" t="s">
        <v>70</v>
      </c>
      <c r="Y1" s="12" t="s">
        <v>214</v>
      </c>
      <c r="Z1" s="11" t="s">
        <v>252</v>
      </c>
      <c r="AA1" s="11"/>
    </row>
    <row r="2" spans="1:27" x14ac:dyDescent="0.25">
      <c r="A2">
        <v>0</v>
      </c>
      <c r="B2" s="71">
        <v>44958.916666666664</v>
      </c>
      <c r="C2" s="14" t="s">
        <v>11</v>
      </c>
      <c r="D2" s="14" t="s">
        <v>12</v>
      </c>
      <c r="E2" s="14" t="s">
        <v>16</v>
      </c>
      <c r="F2" s="151">
        <v>132652</v>
      </c>
      <c r="G2" s="151">
        <v>13265200</v>
      </c>
      <c r="H2" s="14">
        <v>22972.9</v>
      </c>
      <c r="I2" s="14">
        <v>-1.2650673400000001</v>
      </c>
      <c r="J2" s="14" t="s">
        <v>17</v>
      </c>
      <c r="K2" s="15">
        <v>73050.333333333328</v>
      </c>
      <c r="L2" s="14">
        <v>0</v>
      </c>
      <c r="M2" s="14" t="s">
        <v>14</v>
      </c>
      <c r="N2" s="48">
        <v>100</v>
      </c>
      <c r="O2" s="46">
        <v>577.42818712482961</v>
      </c>
      <c r="P2" s="47">
        <v>13698773.302778659</v>
      </c>
      <c r="Q2" s="16">
        <v>28091</v>
      </c>
      <c r="R2" s="26" t="s">
        <v>55</v>
      </c>
      <c r="S2" s="26" t="s">
        <v>60</v>
      </c>
      <c r="T2" s="17" t="s">
        <v>63</v>
      </c>
      <c r="U2" s="17">
        <v>13265200</v>
      </c>
      <c r="V2" s="17">
        <v>22972.9</v>
      </c>
      <c r="W2" s="17">
        <v>0</v>
      </c>
      <c r="X2" s="17">
        <v>0</v>
      </c>
      <c r="Y2" s="14" t="s">
        <v>86</v>
      </c>
      <c r="Z2" t="s">
        <v>775</v>
      </c>
      <c r="AA2" s="30"/>
    </row>
    <row r="3" spans="1:27" x14ac:dyDescent="0.25">
      <c r="A3">
        <v>1</v>
      </c>
      <c r="B3" s="71">
        <v>44958.916666666664</v>
      </c>
      <c r="C3" s="14" t="s">
        <v>11</v>
      </c>
      <c r="D3" s="14" t="s">
        <v>12</v>
      </c>
      <c r="E3" s="14" t="s">
        <v>455</v>
      </c>
      <c r="F3" s="151">
        <v>892536</v>
      </c>
      <c r="G3" s="151">
        <v>8925360</v>
      </c>
      <c r="H3" s="14">
        <v>1574.36</v>
      </c>
      <c r="I3" s="14">
        <v>-20.37413038</v>
      </c>
      <c r="J3" s="14" t="s">
        <v>17</v>
      </c>
      <c r="K3" s="15">
        <v>73050.333333333328</v>
      </c>
      <c r="L3" s="14">
        <v>0</v>
      </c>
      <c r="M3" s="14" t="s">
        <v>15</v>
      </c>
      <c r="N3" s="48">
        <v>10</v>
      </c>
      <c r="O3" s="46">
        <v>5669.1989125739983</v>
      </c>
      <c r="P3" s="47">
        <v>9307649.3538875896</v>
      </c>
      <c r="Q3" s="16">
        <v>28091</v>
      </c>
      <c r="R3" s="26" t="s">
        <v>55</v>
      </c>
      <c r="S3" s="26" t="s">
        <v>60</v>
      </c>
      <c r="T3" s="17" t="s">
        <v>63</v>
      </c>
      <c r="U3" s="17">
        <v>8925360</v>
      </c>
      <c r="V3" s="17">
        <v>1574.36</v>
      </c>
      <c r="W3" s="17">
        <v>0</v>
      </c>
      <c r="X3" s="17">
        <v>0</v>
      </c>
      <c r="Y3" s="14" t="s">
        <v>86</v>
      </c>
      <c r="Z3" t="s">
        <v>939</v>
      </c>
    </row>
    <row r="4" spans="1:27" x14ac:dyDescent="0.25">
      <c r="A4">
        <v>2</v>
      </c>
      <c r="B4" s="71">
        <v>44958.916666666664</v>
      </c>
      <c r="C4" s="14" t="s">
        <v>11</v>
      </c>
      <c r="D4" s="14" t="s">
        <v>12</v>
      </c>
      <c r="E4" s="14" t="s">
        <v>917</v>
      </c>
      <c r="F4" s="151">
        <v>-200943</v>
      </c>
      <c r="G4" s="151">
        <v>-20094300</v>
      </c>
      <c r="H4" s="14">
        <v>23178.214225129999</v>
      </c>
      <c r="I4" s="14">
        <v>-13.24579149</v>
      </c>
      <c r="J4" s="14" t="s">
        <v>13</v>
      </c>
      <c r="K4" s="15">
        <v>45016.333333333336</v>
      </c>
      <c r="L4" s="14">
        <v>0</v>
      </c>
      <c r="M4" s="14" t="s">
        <v>14</v>
      </c>
      <c r="N4" s="48">
        <v>100</v>
      </c>
      <c r="O4" s="46">
        <v>-866.94772102906893</v>
      </c>
      <c r="P4" s="47">
        <v>-20567268.035307057</v>
      </c>
      <c r="Q4" s="16">
        <v>57</v>
      </c>
      <c r="R4" s="26" t="s">
        <v>274</v>
      </c>
      <c r="S4" s="26" t="s">
        <v>61</v>
      </c>
      <c r="T4" s="17" t="s">
        <v>929</v>
      </c>
      <c r="U4" s="17">
        <v>-20295243</v>
      </c>
      <c r="V4" s="17">
        <v>23409.9963673813</v>
      </c>
      <c r="W4" s="17">
        <v>0.01</v>
      </c>
      <c r="X4" s="17">
        <v>-200943</v>
      </c>
      <c r="Y4" s="14" t="s">
        <v>86</v>
      </c>
      <c r="Z4" t="s">
        <v>931</v>
      </c>
    </row>
    <row r="5" spans="1:27" x14ac:dyDescent="0.25">
      <c r="A5">
        <v>3</v>
      </c>
      <c r="B5" s="71">
        <v>44958.916666666664</v>
      </c>
      <c r="C5" s="14" t="s">
        <v>11</v>
      </c>
      <c r="D5" s="14" t="s">
        <v>12</v>
      </c>
      <c r="E5" s="14" t="s">
        <v>918</v>
      </c>
      <c r="F5" s="151">
        <v>-23198</v>
      </c>
      <c r="G5" s="151">
        <v>-2319800</v>
      </c>
      <c r="H5" s="14">
        <v>23453.729420629999</v>
      </c>
      <c r="I5" s="14">
        <v>-4.4379705100000004</v>
      </c>
      <c r="J5" s="14" t="s">
        <v>13</v>
      </c>
      <c r="K5" s="15">
        <v>45107.333333333336</v>
      </c>
      <c r="L5" s="14">
        <v>0</v>
      </c>
      <c r="M5" s="14" t="s">
        <v>14</v>
      </c>
      <c r="N5" s="48">
        <v>100</v>
      </c>
      <c r="O5" s="46">
        <v>-98.909642828892459</v>
      </c>
      <c r="P5" s="47">
        <v>-2346509.5829810798</v>
      </c>
      <c r="Q5" s="16">
        <v>148</v>
      </c>
      <c r="R5" s="26" t="s">
        <v>928</v>
      </c>
      <c r="S5" s="26" t="s">
        <v>61</v>
      </c>
      <c r="T5" s="17" t="s">
        <v>930</v>
      </c>
      <c r="U5" s="17">
        <v>-2342998</v>
      </c>
      <c r="V5" s="17">
        <v>23688.2667148363</v>
      </c>
      <c r="W5" s="17">
        <v>0.01</v>
      </c>
      <c r="X5" s="17">
        <v>-23198</v>
      </c>
      <c r="Y5" s="14" t="s">
        <v>86</v>
      </c>
      <c r="Z5" t="s">
        <v>932</v>
      </c>
    </row>
    <row r="6" spans="1:27" x14ac:dyDescent="0.25">
      <c r="A6">
        <v>4</v>
      </c>
      <c r="B6" s="71">
        <v>44958.916666666664</v>
      </c>
      <c r="C6" s="14" t="s">
        <v>11</v>
      </c>
      <c r="D6" s="14" t="s">
        <v>12</v>
      </c>
      <c r="E6" s="14" t="s">
        <v>919</v>
      </c>
      <c r="F6" s="151">
        <v>-1020935</v>
      </c>
      <c r="G6" s="151">
        <v>-10209350</v>
      </c>
      <c r="H6" s="14">
        <v>1588.01316367</v>
      </c>
      <c r="I6" s="14">
        <v>85.578472399999995</v>
      </c>
      <c r="J6" s="14" t="s">
        <v>13</v>
      </c>
      <c r="K6" s="15">
        <v>45016.333333333336</v>
      </c>
      <c r="L6" s="14">
        <v>0</v>
      </c>
      <c r="M6" s="14" t="s">
        <v>15</v>
      </c>
      <c r="N6" s="48">
        <v>10</v>
      </c>
      <c r="O6" s="46">
        <v>-6429.0084198077675</v>
      </c>
      <c r="P6" s="47">
        <v>-10555099.051480068</v>
      </c>
      <c r="Q6" s="16">
        <v>57</v>
      </c>
      <c r="R6" s="26" t="s">
        <v>274</v>
      </c>
      <c r="S6" s="26" t="s">
        <v>61</v>
      </c>
      <c r="T6" s="17" t="s">
        <v>929</v>
      </c>
      <c r="U6" s="17">
        <v>-10311443.5</v>
      </c>
      <c r="V6" s="17">
        <v>1603.8932953067001</v>
      </c>
      <c r="W6" s="17">
        <v>0.01</v>
      </c>
      <c r="X6" s="17">
        <v>-102093.5</v>
      </c>
      <c r="Y6" s="14" t="s">
        <v>86</v>
      </c>
      <c r="Z6" t="s">
        <v>933</v>
      </c>
    </row>
    <row r="7" spans="1:27" x14ac:dyDescent="0.25">
      <c r="A7">
        <v>5</v>
      </c>
      <c r="B7" s="71">
        <v>44958.916666666664</v>
      </c>
      <c r="C7" s="14" t="s">
        <v>11</v>
      </c>
      <c r="D7" s="14" t="s">
        <v>18</v>
      </c>
      <c r="E7" s="14" t="s">
        <v>456</v>
      </c>
      <c r="F7" s="151">
        <v>5965</v>
      </c>
      <c r="G7" s="151">
        <v>61165.688485699997</v>
      </c>
      <c r="H7" s="14">
        <v>10.25409698</v>
      </c>
      <c r="I7" s="14">
        <v>-6680.1012598999996</v>
      </c>
      <c r="J7" s="14" t="s">
        <v>17</v>
      </c>
      <c r="K7" s="15">
        <v>73050.333333333328</v>
      </c>
      <c r="L7" s="14">
        <v>1</v>
      </c>
      <c r="M7" s="14" t="s">
        <v>19</v>
      </c>
      <c r="N7" s="48">
        <v>1</v>
      </c>
      <c r="O7" s="46">
        <v>5965</v>
      </c>
      <c r="P7" s="47">
        <v>61165.688485699997</v>
      </c>
      <c r="Q7" s="16">
        <v>28091</v>
      </c>
      <c r="R7" s="26" t="s">
        <v>55</v>
      </c>
      <c r="S7" s="26" t="s">
        <v>60</v>
      </c>
      <c r="T7" s="17" t="s">
        <v>63</v>
      </c>
      <c r="U7" s="17">
        <v>61165.688485699997</v>
      </c>
      <c r="V7" s="17">
        <v>10.25409698</v>
      </c>
      <c r="W7" s="17">
        <v>0</v>
      </c>
      <c r="X7" s="17">
        <v>0</v>
      </c>
      <c r="Y7" s="14" t="s">
        <v>86</v>
      </c>
      <c r="Z7" t="s">
        <v>774</v>
      </c>
    </row>
    <row r="8" spans="1:27" x14ac:dyDescent="0.25">
      <c r="A8">
        <v>6</v>
      </c>
      <c r="B8" s="71">
        <v>44958.916666666664</v>
      </c>
      <c r="C8" s="14" t="s">
        <v>11</v>
      </c>
      <c r="D8" s="14" t="s">
        <v>18</v>
      </c>
      <c r="E8" s="14" t="s">
        <v>458</v>
      </c>
      <c r="F8" s="151">
        <v>1679.932</v>
      </c>
      <c r="G8" s="151">
        <v>218256.76543999999</v>
      </c>
      <c r="H8" s="14">
        <v>129.91999999999999</v>
      </c>
      <c r="I8" s="14">
        <v>-6066.2979870199997</v>
      </c>
      <c r="J8" s="14" t="s">
        <v>17</v>
      </c>
      <c r="K8" s="15">
        <v>73050.333333333328</v>
      </c>
      <c r="L8" s="14">
        <v>1</v>
      </c>
      <c r="M8" s="14" t="s">
        <v>20</v>
      </c>
      <c r="N8" s="48">
        <v>1</v>
      </c>
      <c r="O8" s="46">
        <v>1679.932</v>
      </c>
      <c r="P8" s="47">
        <v>228960.9084893766</v>
      </c>
      <c r="Q8" s="16">
        <v>28091</v>
      </c>
      <c r="R8" s="26" t="s">
        <v>55</v>
      </c>
      <c r="S8" s="26" t="s">
        <v>60</v>
      </c>
      <c r="T8" s="17" t="s">
        <v>63</v>
      </c>
      <c r="U8" s="17">
        <v>218256.76543999999</v>
      </c>
      <c r="V8" s="17">
        <v>129.91999999999999</v>
      </c>
      <c r="W8" s="17">
        <v>0</v>
      </c>
      <c r="X8" s="17">
        <v>0</v>
      </c>
      <c r="Y8" s="14" t="s">
        <v>86</v>
      </c>
      <c r="Z8" t="s">
        <v>1130</v>
      </c>
    </row>
    <row r="9" spans="1:27" x14ac:dyDescent="0.25">
      <c r="A9">
        <v>7</v>
      </c>
      <c r="B9" s="71">
        <v>44958.916666666664</v>
      </c>
      <c r="C9" s="14" t="s">
        <v>11</v>
      </c>
      <c r="D9" s="14" t="s">
        <v>18</v>
      </c>
      <c r="E9" s="14" t="s">
        <v>21</v>
      </c>
      <c r="F9" s="151">
        <v>1959.231</v>
      </c>
      <c r="G9" s="151">
        <v>44982695.780753799</v>
      </c>
      <c r="H9" s="14">
        <v>22959.363025980001</v>
      </c>
      <c r="I9" s="14">
        <v>-91238.186325729999</v>
      </c>
      <c r="J9" s="14" t="s">
        <v>17</v>
      </c>
      <c r="K9" s="15">
        <v>73050.333333333328</v>
      </c>
      <c r="L9" s="14">
        <v>1</v>
      </c>
      <c r="M9" s="14" t="s">
        <v>14</v>
      </c>
      <c r="N9" s="48">
        <v>1</v>
      </c>
      <c r="O9" s="46">
        <v>1959.231</v>
      </c>
      <c r="P9" s="47">
        <v>46480344.941966288</v>
      </c>
      <c r="Q9" s="16">
        <v>28091</v>
      </c>
      <c r="R9" s="26" t="s">
        <v>55</v>
      </c>
      <c r="S9" s="26" t="s">
        <v>60</v>
      </c>
      <c r="T9" s="17" t="s">
        <v>63</v>
      </c>
      <c r="U9" s="17">
        <v>44982695.780753799</v>
      </c>
      <c r="V9" s="17">
        <v>22959.363025980001</v>
      </c>
      <c r="W9" s="17">
        <v>0</v>
      </c>
      <c r="X9" s="17">
        <v>0</v>
      </c>
      <c r="Y9" s="14" t="s">
        <v>86</v>
      </c>
      <c r="Z9" t="s">
        <v>775</v>
      </c>
    </row>
    <row r="10" spans="1:27" x14ac:dyDescent="0.25">
      <c r="A10">
        <v>8</v>
      </c>
      <c r="B10" s="71">
        <v>44958.916666666664</v>
      </c>
      <c r="C10" s="14" t="s">
        <v>11</v>
      </c>
      <c r="D10" s="14" t="s">
        <v>18</v>
      </c>
      <c r="E10" s="14" t="s">
        <v>457</v>
      </c>
      <c r="F10" s="151">
        <v>75329.399999999994</v>
      </c>
      <c r="G10" s="151">
        <v>76609.999800000005</v>
      </c>
      <c r="H10" s="14">
        <v>1.0169999999999999</v>
      </c>
      <c r="I10" s="14">
        <v>-211.82551950000001</v>
      </c>
      <c r="J10" s="14" t="s">
        <v>17</v>
      </c>
      <c r="K10" s="15">
        <v>73050.333333333328</v>
      </c>
      <c r="L10" s="14">
        <v>1</v>
      </c>
      <c r="M10" s="14" t="s">
        <v>23</v>
      </c>
      <c r="N10" s="48">
        <v>1</v>
      </c>
      <c r="O10" s="46">
        <v>75329.399999999994</v>
      </c>
      <c r="P10" s="47">
        <v>81187.35476303233</v>
      </c>
      <c r="Q10" s="16">
        <v>28091</v>
      </c>
      <c r="R10" s="26" t="s">
        <v>55</v>
      </c>
      <c r="S10" s="26" t="s">
        <v>60</v>
      </c>
      <c r="T10" s="17" t="s">
        <v>63</v>
      </c>
      <c r="U10" s="17">
        <v>76609.999800000005</v>
      </c>
      <c r="V10" s="17">
        <v>1.0169999999999999</v>
      </c>
      <c r="W10" s="17">
        <v>0</v>
      </c>
      <c r="X10" s="17">
        <v>0</v>
      </c>
      <c r="Y10" s="14" t="s">
        <v>86</v>
      </c>
      <c r="Z10" t="s">
        <v>1419</v>
      </c>
    </row>
    <row r="11" spans="1:27" x14ac:dyDescent="0.25">
      <c r="A11">
        <v>9</v>
      </c>
      <c r="B11" s="71">
        <v>44958.916666666664</v>
      </c>
      <c r="C11" s="14" t="s">
        <v>11</v>
      </c>
      <c r="D11" s="14" t="s">
        <v>18</v>
      </c>
      <c r="E11" s="14" t="s">
        <v>1128</v>
      </c>
      <c r="F11" s="151">
        <v>16572.25</v>
      </c>
      <c r="G11" s="151">
        <v>349121.113983255</v>
      </c>
      <c r="H11" s="14">
        <v>21.06660918</v>
      </c>
      <c r="I11" s="14">
        <v>-5354.2548374300004</v>
      </c>
      <c r="J11" s="14" t="s">
        <v>17</v>
      </c>
      <c r="K11" s="15">
        <v>73050.333333333328</v>
      </c>
      <c r="L11" s="14">
        <v>1</v>
      </c>
      <c r="M11" s="14" t="s">
        <v>29</v>
      </c>
      <c r="N11" s="48">
        <v>1</v>
      </c>
      <c r="O11" s="46">
        <v>16572.25</v>
      </c>
      <c r="P11" s="47">
        <v>370680.02595052012</v>
      </c>
      <c r="Q11" s="16">
        <v>28091</v>
      </c>
      <c r="R11" s="26" t="s">
        <v>55</v>
      </c>
      <c r="S11" s="26" t="s">
        <v>60</v>
      </c>
      <c r="T11" s="17" t="s">
        <v>63</v>
      </c>
      <c r="U11" s="17">
        <v>349121.113983255</v>
      </c>
      <c r="V11" s="17">
        <v>21.06660918</v>
      </c>
      <c r="W11" s="17">
        <v>0</v>
      </c>
      <c r="X11" s="17">
        <v>0</v>
      </c>
      <c r="Y11" s="14" t="s">
        <v>86</v>
      </c>
      <c r="Z11" t="s">
        <v>1129</v>
      </c>
    </row>
    <row r="12" spans="1:27" x14ac:dyDescent="0.25">
      <c r="A12">
        <v>10</v>
      </c>
      <c r="B12" s="71">
        <v>44958.916666666664</v>
      </c>
      <c r="C12" s="14" t="s">
        <v>11</v>
      </c>
      <c r="D12" s="14" t="s">
        <v>18</v>
      </c>
      <c r="E12" s="14" t="s">
        <v>459</v>
      </c>
      <c r="F12" s="151">
        <v>15308.777</v>
      </c>
      <c r="G12" s="151">
        <v>24093936.590408999</v>
      </c>
      <c r="H12" s="14">
        <v>1573.86423425</v>
      </c>
      <c r="I12" s="14">
        <v>-97642.519536160005</v>
      </c>
      <c r="J12" s="14" t="s">
        <v>17</v>
      </c>
      <c r="K12" s="15">
        <v>73050.333333333328</v>
      </c>
      <c r="L12" s="14">
        <v>1</v>
      </c>
      <c r="M12" s="14" t="s">
        <v>15</v>
      </c>
      <c r="N12" s="48">
        <v>1</v>
      </c>
      <c r="O12" s="46">
        <v>15308.777</v>
      </c>
      <c r="P12" s="47">
        <v>25133838.228329998</v>
      </c>
      <c r="Q12" s="16">
        <v>28091</v>
      </c>
      <c r="R12" s="26" t="s">
        <v>55</v>
      </c>
      <c r="S12" s="26" t="s">
        <v>60</v>
      </c>
      <c r="T12" s="17" t="s">
        <v>63</v>
      </c>
      <c r="U12" s="17">
        <v>24093936.590408999</v>
      </c>
      <c r="V12" s="17">
        <v>1573.86423425</v>
      </c>
      <c r="W12" s="17">
        <v>0</v>
      </c>
      <c r="X12" s="17">
        <v>0</v>
      </c>
      <c r="Y12" s="14" t="s">
        <v>86</v>
      </c>
      <c r="Z12" t="s">
        <v>939</v>
      </c>
    </row>
    <row r="13" spans="1:27" x14ac:dyDescent="0.25">
      <c r="A13">
        <v>11</v>
      </c>
      <c r="B13" s="71">
        <v>44958.916666666664</v>
      </c>
      <c r="C13" s="14" t="s">
        <v>11</v>
      </c>
      <c r="D13" s="14" t="s">
        <v>18</v>
      </c>
      <c r="E13" s="14" t="s">
        <v>460</v>
      </c>
      <c r="F13" s="151">
        <v>-1661.931</v>
      </c>
      <c r="G13" s="151">
        <v>-156203.38544060101</v>
      </c>
      <c r="H13" s="14">
        <v>93.989091869999996</v>
      </c>
      <c r="I13" s="14">
        <v>1387.2661565200001</v>
      </c>
      <c r="J13" s="14" t="s">
        <v>17</v>
      </c>
      <c r="K13" s="15">
        <v>73050.333333333328</v>
      </c>
      <c r="L13" s="14">
        <v>1</v>
      </c>
      <c r="M13" s="14" t="s">
        <v>24</v>
      </c>
      <c r="N13" s="48">
        <v>1</v>
      </c>
      <c r="O13" s="46">
        <v>-1661.931</v>
      </c>
      <c r="P13" s="47">
        <v>-166930.38104706633</v>
      </c>
      <c r="Q13" s="16">
        <v>28091</v>
      </c>
      <c r="R13" s="26" t="s">
        <v>55</v>
      </c>
      <c r="S13" s="26" t="s">
        <v>61</v>
      </c>
      <c r="T13" s="17" t="s">
        <v>64</v>
      </c>
      <c r="U13" s="17">
        <v>-156203.38544060101</v>
      </c>
      <c r="V13" s="17">
        <v>93.989091869999996</v>
      </c>
      <c r="W13" s="17">
        <v>0</v>
      </c>
      <c r="X13" s="17">
        <v>0</v>
      </c>
      <c r="Y13" s="14" t="s">
        <v>86</v>
      </c>
      <c r="Z13" t="s">
        <v>776</v>
      </c>
    </row>
    <row r="14" spans="1:27" x14ac:dyDescent="0.25">
      <c r="A14">
        <v>12</v>
      </c>
      <c r="B14" s="71">
        <v>44958.916666666664</v>
      </c>
      <c r="C14" s="14" t="s">
        <v>11</v>
      </c>
      <c r="D14" s="14" t="s">
        <v>18</v>
      </c>
      <c r="E14" s="14" t="s">
        <v>1125</v>
      </c>
      <c r="F14" s="151">
        <v>-10</v>
      </c>
      <c r="G14" s="151">
        <v>-6251.6244717</v>
      </c>
      <c r="H14" s="14">
        <v>625.16244716999995</v>
      </c>
      <c r="I14" s="14">
        <v>486.11212829999999</v>
      </c>
      <c r="J14" s="14" t="s">
        <v>17</v>
      </c>
      <c r="K14" s="15">
        <v>73050.333333333328</v>
      </c>
      <c r="L14" s="14">
        <v>1</v>
      </c>
      <c r="M14" s="14" t="s">
        <v>406</v>
      </c>
      <c r="N14" s="48">
        <v>1</v>
      </c>
      <c r="O14" s="46">
        <v>-10</v>
      </c>
      <c r="P14" s="47">
        <v>-6687.4626389904597</v>
      </c>
      <c r="Q14" s="16">
        <v>28091</v>
      </c>
      <c r="R14" s="26" t="s">
        <v>55</v>
      </c>
      <c r="S14" s="26" t="s">
        <v>61</v>
      </c>
      <c r="T14" s="17" t="s">
        <v>64</v>
      </c>
      <c r="U14" s="17">
        <v>-6251.6244717</v>
      </c>
      <c r="V14" s="17">
        <v>625.16244716999995</v>
      </c>
      <c r="W14" s="17">
        <v>0</v>
      </c>
      <c r="X14" s="17">
        <v>0</v>
      </c>
      <c r="Y14" s="14" t="s">
        <v>86</v>
      </c>
      <c r="Z14" t="s">
        <v>1127</v>
      </c>
    </row>
    <row r="15" spans="1:27" x14ac:dyDescent="0.25">
      <c r="A15">
        <v>13</v>
      </c>
      <c r="B15" s="71">
        <v>44958.916666666664</v>
      </c>
      <c r="C15" s="14" t="s">
        <v>11</v>
      </c>
      <c r="D15" s="14" t="s">
        <v>18</v>
      </c>
      <c r="E15" s="14" t="s">
        <v>843</v>
      </c>
      <c r="F15" s="151">
        <v>-28000</v>
      </c>
      <c r="G15" s="151">
        <v>-37892.512560000003</v>
      </c>
      <c r="H15" s="14">
        <v>1.3533040199999999</v>
      </c>
      <c r="I15" s="14">
        <v>-4997.2126399999997</v>
      </c>
      <c r="J15" s="14" t="s">
        <v>17</v>
      </c>
      <c r="K15" s="15">
        <v>73050.333333333328</v>
      </c>
      <c r="L15" s="14">
        <v>1</v>
      </c>
      <c r="M15" s="14" t="s">
        <v>149</v>
      </c>
      <c r="N15" s="48">
        <v>1</v>
      </c>
      <c r="O15" s="46">
        <v>-28000</v>
      </c>
      <c r="P15" s="47">
        <v>-40764.704848115085</v>
      </c>
      <c r="Q15" s="16">
        <v>28091</v>
      </c>
      <c r="R15" s="26" t="s">
        <v>55</v>
      </c>
      <c r="S15" s="26" t="s">
        <v>61</v>
      </c>
      <c r="T15" s="17" t="s">
        <v>64</v>
      </c>
      <c r="U15" s="17">
        <v>-37892.512560000003</v>
      </c>
      <c r="V15" s="17">
        <v>1.3533040199999999</v>
      </c>
      <c r="W15" s="17">
        <v>0</v>
      </c>
      <c r="X15" s="17">
        <v>0</v>
      </c>
      <c r="Y15" s="14" t="s">
        <v>86</v>
      </c>
      <c r="Z15" t="s">
        <v>847</v>
      </c>
    </row>
    <row r="16" spans="1:27" x14ac:dyDescent="0.25">
      <c r="A16">
        <v>14</v>
      </c>
      <c r="B16" s="71">
        <v>44958.916666666664</v>
      </c>
      <c r="C16" s="14" t="s">
        <v>11</v>
      </c>
      <c r="D16" s="14" t="s">
        <v>18</v>
      </c>
      <c r="E16" s="14" t="s">
        <v>1112</v>
      </c>
      <c r="F16" s="151">
        <v>-3</v>
      </c>
      <c r="G16" s="151">
        <v>-21109.5530325</v>
      </c>
      <c r="H16" s="14">
        <v>7036.5176775</v>
      </c>
      <c r="I16" s="14">
        <v>-1317.3970325099999</v>
      </c>
      <c r="J16" s="14" t="s">
        <v>17</v>
      </c>
      <c r="K16" s="15">
        <v>73050.333333333328</v>
      </c>
      <c r="L16" s="14">
        <v>1</v>
      </c>
      <c r="M16" s="14" t="s">
        <v>170</v>
      </c>
      <c r="N16" s="48">
        <v>1</v>
      </c>
      <c r="O16" s="46">
        <v>-3</v>
      </c>
      <c r="P16" s="47">
        <v>-22446.962178842608</v>
      </c>
      <c r="Q16" s="16">
        <v>28091</v>
      </c>
      <c r="R16" s="26" t="s">
        <v>55</v>
      </c>
      <c r="S16" s="26" t="s">
        <v>61</v>
      </c>
      <c r="T16" s="17" t="s">
        <v>64</v>
      </c>
      <c r="U16" s="17">
        <v>-21109.5530325</v>
      </c>
      <c r="V16" s="17">
        <v>7036.5176775</v>
      </c>
      <c r="W16" s="17">
        <v>0</v>
      </c>
      <c r="X16" s="17">
        <v>0</v>
      </c>
      <c r="Y16" s="14" t="s">
        <v>86</v>
      </c>
      <c r="Z16" t="s">
        <v>1116</v>
      </c>
    </row>
    <row r="17" spans="1:26" x14ac:dyDescent="0.25">
      <c r="A17">
        <v>15</v>
      </c>
      <c r="B17" s="71">
        <v>44958.916666666664</v>
      </c>
      <c r="C17" s="14" t="s">
        <v>11</v>
      </c>
      <c r="D17" s="14" t="s">
        <v>18</v>
      </c>
      <c r="E17" s="14" t="s">
        <v>461</v>
      </c>
      <c r="F17" s="151">
        <v>-4458754</v>
      </c>
      <c r="G17" s="151">
        <v>-119185.43719764</v>
      </c>
      <c r="H17" s="14">
        <v>2.673066E-2</v>
      </c>
      <c r="I17" s="14">
        <v>778.76597363999997</v>
      </c>
      <c r="J17" s="14" t="s">
        <v>17</v>
      </c>
      <c r="K17" s="15">
        <v>73050.333333333328</v>
      </c>
      <c r="L17" s="14">
        <v>1</v>
      </c>
      <c r="M17" s="14" t="s">
        <v>26</v>
      </c>
      <c r="N17" s="48">
        <v>1</v>
      </c>
      <c r="O17" s="46">
        <v>-4458754</v>
      </c>
      <c r="P17" s="47">
        <v>-125625.79981897112</v>
      </c>
      <c r="Q17" s="16">
        <v>28091</v>
      </c>
      <c r="R17" s="26" t="s">
        <v>55</v>
      </c>
      <c r="S17" s="26" t="s">
        <v>61</v>
      </c>
      <c r="T17" s="17" t="s">
        <v>64</v>
      </c>
      <c r="U17" s="17">
        <v>-119185.43719764</v>
      </c>
      <c r="V17" s="17">
        <v>2.673066E-2</v>
      </c>
      <c r="W17" s="17">
        <v>0</v>
      </c>
      <c r="X17" s="17">
        <v>0</v>
      </c>
      <c r="Y17" s="14" t="s">
        <v>86</v>
      </c>
      <c r="Z17" t="s">
        <v>777</v>
      </c>
    </row>
    <row r="18" spans="1:26" x14ac:dyDescent="0.25">
      <c r="A18">
        <v>16</v>
      </c>
      <c r="B18" s="71">
        <v>44958.916666666664</v>
      </c>
      <c r="C18" s="14" t="s">
        <v>11</v>
      </c>
      <c r="D18" s="14" t="s">
        <v>18</v>
      </c>
      <c r="E18" s="14" t="s">
        <v>1118</v>
      </c>
      <c r="F18" s="151">
        <v>-16</v>
      </c>
      <c r="G18" s="151">
        <v>-299.87846528</v>
      </c>
      <c r="H18" s="14">
        <v>18.74240408</v>
      </c>
      <c r="I18" s="14">
        <v>-43.436324159999998</v>
      </c>
      <c r="J18" s="14" t="s">
        <v>17</v>
      </c>
      <c r="K18" s="15">
        <v>73050.333333333328</v>
      </c>
      <c r="L18" s="14">
        <v>1</v>
      </c>
      <c r="M18" s="14" t="s">
        <v>185</v>
      </c>
      <c r="N18" s="48">
        <v>1</v>
      </c>
      <c r="O18" s="46">
        <v>-16</v>
      </c>
      <c r="P18" s="47">
        <v>-335.44582970683359</v>
      </c>
      <c r="Q18" s="16">
        <v>28091</v>
      </c>
      <c r="R18" s="26" t="s">
        <v>55</v>
      </c>
      <c r="S18" s="26" t="s">
        <v>61</v>
      </c>
      <c r="T18" s="17" t="s">
        <v>64</v>
      </c>
      <c r="U18" s="17">
        <v>-299.87846528</v>
      </c>
      <c r="V18" s="17">
        <v>18.74240408</v>
      </c>
      <c r="W18" s="17">
        <v>0</v>
      </c>
      <c r="X18" s="17">
        <v>0</v>
      </c>
      <c r="Y18" s="14" t="s">
        <v>86</v>
      </c>
      <c r="Z18" t="s">
        <v>1122</v>
      </c>
    </row>
    <row r="19" spans="1:26" x14ac:dyDescent="0.25">
      <c r="A19">
        <v>17</v>
      </c>
      <c r="B19" s="71">
        <v>44958.916666666664</v>
      </c>
      <c r="C19" s="14" t="s">
        <v>11</v>
      </c>
      <c r="D19" s="14" t="s">
        <v>18</v>
      </c>
      <c r="E19" s="14" t="s">
        <v>462</v>
      </c>
      <c r="F19" s="151">
        <v>-200.97900000000001</v>
      </c>
      <c r="G19" s="151">
        <v>-10099.251307500001</v>
      </c>
      <c r="H19" s="14">
        <v>50.250281409999999</v>
      </c>
      <c r="I19" s="14">
        <v>-138.21493848</v>
      </c>
      <c r="J19" s="14" t="s">
        <v>17</v>
      </c>
      <c r="K19" s="15">
        <v>73050.333333333328</v>
      </c>
      <c r="L19" s="14">
        <v>1</v>
      </c>
      <c r="M19" s="14" t="s">
        <v>31</v>
      </c>
      <c r="N19" s="48">
        <v>1</v>
      </c>
      <c r="O19" s="46">
        <v>-200.97900000000001</v>
      </c>
      <c r="P19" s="47">
        <v>-11166.438769219618</v>
      </c>
      <c r="Q19" s="16">
        <v>28091</v>
      </c>
      <c r="R19" s="26" t="s">
        <v>55</v>
      </c>
      <c r="S19" s="26" t="s">
        <v>61</v>
      </c>
      <c r="T19" s="17" t="s">
        <v>64</v>
      </c>
      <c r="U19" s="17">
        <v>-10099.251307500001</v>
      </c>
      <c r="V19" s="17">
        <v>50.250281409999999</v>
      </c>
      <c r="W19" s="17">
        <v>0</v>
      </c>
      <c r="X19" s="17">
        <v>0</v>
      </c>
      <c r="Y19" s="14" t="s">
        <v>86</v>
      </c>
      <c r="Z19" t="s">
        <v>778</v>
      </c>
    </row>
    <row r="20" spans="1:26" x14ac:dyDescent="0.25">
      <c r="A20">
        <v>18</v>
      </c>
      <c r="B20" s="71">
        <v>44958.916666666664</v>
      </c>
      <c r="C20" s="14" t="s">
        <v>11</v>
      </c>
      <c r="D20" s="14" t="s">
        <v>18</v>
      </c>
      <c r="E20" s="14" t="s">
        <v>463</v>
      </c>
      <c r="F20" s="151">
        <v>-28397.41</v>
      </c>
      <c r="G20" s="151">
        <v>-191361.28656602799</v>
      </c>
      <c r="H20" s="14">
        <v>6.7386880199999997</v>
      </c>
      <c r="I20" s="14">
        <v>4997.7590088799998</v>
      </c>
      <c r="J20" s="14" t="s">
        <v>17</v>
      </c>
      <c r="K20" s="15">
        <v>73050.333333333328</v>
      </c>
      <c r="L20" s="14">
        <v>1</v>
      </c>
      <c r="M20" s="14" t="s">
        <v>27</v>
      </c>
      <c r="N20" s="48">
        <v>1</v>
      </c>
      <c r="O20" s="46">
        <v>-28397.41</v>
      </c>
      <c r="P20" s="47">
        <v>-204933.4429526554</v>
      </c>
      <c r="Q20" s="16">
        <v>28091</v>
      </c>
      <c r="R20" s="26" t="s">
        <v>55</v>
      </c>
      <c r="S20" s="26" t="s">
        <v>61</v>
      </c>
      <c r="T20" s="17" t="s">
        <v>64</v>
      </c>
      <c r="U20" s="17">
        <v>-191361.28656602799</v>
      </c>
      <c r="V20" s="17">
        <v>6.7386880199999997</v>
      </c>
      <c r="W20" s="17">
        <v>0</v>
      </c>
      <c r="X20" s="17">
        <v>0</v>
      </c>
      <c r="Y20" s="14" t="s">
        <v>86</v>
      </c>
      <c r="Z20" t="s">
        <v>779</v>
      </c>
    </row>
    <row r="21" spans="1:26" x14ac:dyDescent="0.25">
      <c r="A21">
        <v>19</v>
      </c>
      <c r="B21" s="71">
        <v>44958.916666666664</v>
      </c>
      <c r="C21" s="14" t="s">
        <v>11</v>
      </c>
      <c r="D21" s="14" t="s">
        <v>18</v>
      </c>
      <c r="E21" s="14" t="s">
        <v>920</v>
      </c>
      <c r="F21" s="151">
        <v>-733.95500000000004</v>
      </c>
      <c r="G21" s="151">
        <v>-17016271.903510801</v>
      </c>
      <c r="H21" s="14">
        <v>23184.353132699998</v>
      </c>
      <c r="I21" s="14">
        <v>-766336.55296322005</v>
      </c>
      <c r="J21" s="14" t="s">
        <v>13</v>
      </c>
      <c r="K21" s="15">
        <v>45016.333333333336</v>
      </c>
      <c r="L21" s="14">
        <v>1</v>
      </c>
      <c r="M21" s="14" t="s">
        <v>14</v>
      </c>
      <c r="N21" s="48">
        <v>1</v>
      </c>
      <c r="O21" s="46">
        <v>-733.95500000000004</v>
      </c>
      <c r="P21" s="47">
        <v>-17412179.356023289</v>
      </c>
      <c r="Q21" s="16">
        <v>57</v>
      </c>
      <c r="R21" s="26" t="s">
        <v>274</v>
      </c>
      <c r="S21" s="26" t="s">
        <v>61</v>
      </c>
      <c r="T21" s="17" t="s">
        <v>929</v>
      </c>
      <c r="U21" s="17">
        <v>-17186434.622545909</v>
      </c>
      <c r="V21" s="17">
        <v>23416.196664027</v>
      </c>
      <c r="W21" s="17">
        <v>0.01</v>
      </c>
      <c r="X21" s="17">
        <v>-170162.71903510764</v>
      </c>
      <c r="Y21" s="14" t="s">
        <v>86</v>
      </c>
      <c r="Z21" t="s">
        <v>931</v>
      </c>
    </row>
    <row r="22" spans="1:26" x14ac:dyDescent="0.25">
      <c r="A22">
        <v>20</v>
      </c>
      <c r="B22" s="71">
        <v>44958.916666666664</v>
      </c>
      <c r="C22" s="14" t="s">
        <v>11</v>
      </c>
      <c r="D22" s="14" t="s">
        <v>18</v>
      </c>
      <c r="E22" s="14" t="s">
        <v>921</v>
      </c>
      <c r="F22" s="151">
        <v>-12775.772000000001</v>
      </c>
      <c r="G22" s="151">
        <v>-20303545.7422796</v>
      </c>
      <c r="H22" s="14">
        <v>1589.2226115399999</v>
      </c>
      <c r="I22" s="14">
        <v>-556361.10817510996</v>
      </c>
      <c r="J22" s="14" t="s">
        <v>13</v>
      </c>
      <c r="K22" s="15">
        <v>45016.333333333336</v>
      </c>
      <c r="L22" s="14">
        <v>1</v>
      </c>
      <c r="M22" s="14" t="s">
        <v>15</v>
      </c>
      <c r="N22" s="48">
        <v>1</v>
      </c>
      <c r="O22" s="46">
        <v>-12775.772000000001</v>
      </c>
      <c r="P22" s="47">
        <v>-20975169.126183495</v>
      </c>
      <c r="Q22" s="16">
        <v>57</v>
      </c>
      <c r="R22" s="26" t="s">
        <v>274</v>
      </c>
      <c r="S22" s="26" t="s">
        <v>61</v>
      </c>
      <c r="T22" s="17" t="s">
        <v>929</v>
      </c>
      <c r="U22" s="17">
        <v>-20506581.199702397</v>
      </c>
      <c r="V22" s="17">
        <v>1605.1148376553999</v>
      </c>
      <c r="W22" s="17">
        <v>0.01</v>
      </c>
      <c r="X22" s="17">
        <v>-203035.45742279664</v>
      </c>
      <c r="Y22" s="14" t="s">
        <v>86</v>
      </c>
      <c r="Z22" t="s">
        <v>933</v>
      </c>
    </row>
    <row r="23" spans="1:26" x14ac:dyDescent="0.25">
      <c r="A23">
        <v>21</v>
      </c>
      <c r="B23" s="71">
        <v>44958.916666666664</v>
      </c>
      <c r="C23" s="14" t="s">
        <v>11</v>
      </c>
      <c r="D23" s="14" t="s">
        <v>296</v>
      </c>
      <c r="E23" s="14" t="s">
        <v>21</v>
      </c>
      <c r="F23" s="151">
        <v>-53.558999999999997</v>
      </c>
      <c r="G23" s="151">
        <v>-1229737.13773752</v>
      </c>
      <c r="H23" s="14">
        <v>22960.420055220002</v>
      </c>
      <c r="I23" s="14">
        <v>5269.5321930500004</v>
      </c>
      <c r="J23" s="14" t="s">
        <v>17</v>
      </c>
      <c r="K23" s="15">
        <v>73050.333333333328</v>
      </c>
      <c r="L23" s="14">
        <v>1</v>
      </c>
      <c r="M23" s="14" t="s">
        <v>14</v>
      </c>
      <c r="N23" s="48">
        <v>1</v>
      </c>
      <c r="O23" s="46">
        <v>-53.558999999999997</v>
      </c>
      <c r="P23" s="47">
        <v>-1270621.3788709817</v>
      </c>
      <c r="Q23" s="16">
        <v>28091</v>
      </c>
      <c r="R23" s="26" t="s">
        <v>55</v>
      </c>
      <c r="S23" s="26" t="s">
        <v>61</v>
      </c>
      <c r="T23" s="17" t="s">
        <v>64</v>
      </c>
      <c r="U23" s="17">
        <v>-1229737.13773752</v>
      </c>
      <c r="V23" s="17">
        <v>22960.420055220002</v>
      </c>
      <c r="W23" s="17">
        <v>0</v>
      </c>
      <c r="X23" s="17">
        <v>0</v>
      </c>
      <c r="Y23" s="14" t="s">
        <v>86</v>
      </c>
      <c r="Z23" t="s">
        <v>772</v>
      </c>
    </row>
    <row r="24" spans="1:26" x14ac:dyDescent="0.25">
      <c r="A24">
        <v>22</v>
      </c>
      <c r="B24" s="71">
        <v>44958.916666666664</v>
      </c>
      <c r="C24" s="14" t="s">
        <v>32</v>
      </c>
      <c r="D24" s="14" t="s">
        <v>33</v>
      </c>
      <c r="E24" s="14" t="s">
        <v>34</v>
      </c>
      <c r="F24" s="151">
        <v>-1.4123000000000001</v>
      </c>
      <c r="G24" s="151">
        <v>-32480.618804492002</v>
      </c>
      <c r="H24" s="14">
        <v>22998.384765625</v>
      </c>
      <c r="I24" s="14">
        <v>-4863.0639520000004</v>
      </c>
      <c r="J24" s="14" t="s">
        <v>17</v>
      </c>
      <c r="K24" s="15">
        <v>73050.333333333328</v>
      </c>
      <c r="L24" s="14">
        <v>1</v>
      </c>
      <c r="M24" s="14" t="s">
        <v>14</v>
      </c>
      <c r="N24" s="45">
        <v>1</v>
      </c>
      <c r="O24" s="46">
        <v>-1.4123000000000001</v>
      </c>
      <c r="P24" s="47">
        <v>-33505.079881616301</v>
      </c>
      <c r="Q24" s="25">
        <v>28091</v>
      </c>
      <c r="R24" s="26" t="s">
        <v>55</v>
      </c>
      <c r="S24" s="26" t="s">
        <v>61</v>
      </c>
      <c r="T24" s="26" t="s">
        <v>64</v>
      </c>
      <c r="U24" s="17">
        <v>-32480.618804492002</v>
      </c>
      <c r="V24" s="17">
        <v>22998.384765625</v>
      </c>
      <c r="W24" s="39">
        <v>0</v>
      </c>
      <c r="X24" s="17">
        <v>0</v>
      </c>
      <c r="Y24" s="14" t="s">
        <v>32</v>
      </c>
      <c r="Z24" t="s">
        <v>772</v>
      </c>
    </row>
    <row r="25" spans="1:26" x14ac:dyDescent="0.25">
      <c r="A25">
        <v>23</v>
      </c>
      <c r="B25" s="71">
        <v>44958.916666666664</v>
      </c>
      <c r="C25" s="14" t="s">
        <v>32</v>
      </c>
      <c r="D25" s="14" t="s">
        <v>33</v>
      </c>
      <c r="E25" s="14" t="s">
        <v>464</v>
      </c>
      <c r="F25" s="151">
        <v>-426.6</v>
      </c>
      <c r="G25" s="151">
        <v>-5951.9230567929999</v>
      </c>
      <c r="H25" s="14">
        <v>13.951999664000001</v>
      </c>
      <c r="I25" s="14">
        <v>3405.5263100000002</v>
      </c>
      <c r="J25" s="14" t="s">
        <v>17</v>
      </c>
      <c r="K25" s="15">
        <v>73050.333333333328</v>
      </c>
      <c r="L25" s="14">
        <v>1</v>
      </c>
      <c r="M25" s="14" t="s">
        <v>35</v>
      </c>
      <c r="N25" s="45">
        <v>1</v>
      </c>
      <c r="O25" s="46">
        <v>-426.6</v>
      </c>
      <c r="P25" s="47">
        <v>-6342.8720189542955</v>
      </c>
      <c r="Q25" s="25">
        <v>28091</v>
      </c>
      <c r="R25" s="26" t="s">
        <v>55</v>
      </c>
      <c r="S25" s="26" t="s">
        <v>61</v>
      </c>
      <c r="T25" s="26" t="s">
        <v>64</v>
      </c>
      <c r="U25" s="17">
        <v>-5951.9230567929999</v>
      </c>
      <c r="V25" s="17">
        <v>13.951999664000001</v>
      </c>
      <c r="W25" s="39">
        <v>0</v>
      </c>
      <c r="X25" s="17">
        <v>0</v>
      </c>
      <c r="Y25" s="14" t="s">
        <v>32</v>
      </c>
      <c r="Z25" t="s">
        <v>780</v>
      </c>
    </row>
    <row r="26" spans="1:26" x14ac:dyDescent="0.25">
      <c r="A26">
        <v>24</v>
      </c>
      <c r="B26" s="71">
        <v>44958.916666666664</v>
      </c>
      <c r="C26" s="14" t="s">
        <v>39</v>
      </c>
      <c r="D26" s="14" t="s">
        <v>41</v>
      </c>
      <c r="E26" s="14" t="s">
        <v>821</v>
      </c>
      <c r="F26" s="151">
        <v>-149</v>
      </c>
      <c r="G26" s="151">
        <v>-1490</v>
      </c>
      <c r="H26" s="14">
        <v>1575.31</v>
      </c>
      <c r="I26" s="14">
        <v>-1.9818E-4</v>
      </c>
      <c r="J26" s="14" t="s">
        <v>17</v>
      </c>
      <c r="K26" s="15">
        <v>73050.333333333328</v>
      </c>
      <c r="L26" s="14">
        <v>0</v>
      </c>
      <c r="M26" s="14" t="s">
        <v>15</v>
      </c>
      <c r="N26" s="48">
        <v>10</v>
      </c>
      <c r="O26" s="46">
        <v>-0.94584557960020565</v>
      </c>
      <c r="P26" s="47">
        <v>-1552.8823619713444</v>
      </c>
      <c r="Q26" s="16">
        <v>28091</v>
      </c>
      <c r="R26" s="26" t="s">
        <v>55</v>
      </c>
      <c r="S26" s="26" t="s">
        <v>61</v>
      </c>
      <c r="T26" s="17" t="s">
        <v>64</v>
      </c>
      <c r="U26" s="17">
        <v>-1490</v>
      </c>
      <c r="V26" s="17">
        <v>1575.31</v>
      </c>
      <c r="W26" s="17">
        <v>0</v>
      </c>
      <c r="X26" s="17">
        <v>0</v>
      </c>
      <c r="Y26" s="14" t="s">
        <v>112</v>
      </c>
      <c r="Z26" t="s">
        <v>773</v>
      </c>
    </row>
    <row r="27" spans="1:26" x14ac:dyDescent="0.25">
      <c r="A27">
        <v>25</v>
      </c>
      <c r="B27" s="71">
        <v>44958.916666666664</v>
      </c>
      <c r="C27" s="14" t="s">
        <v>45</v>
      </c>
      <c r="D27" s="14" t="s">
        <v>46</v>
      </c>
      <c r="E27" s="14" t="s">
        <v>49</v>
      </c>
      <c r="F27" s="151">
        <v>66618</v>
      </c>
      <c r="G27" s="151">
        <v>6661800</v>
      </c>
      <c r="H27" s="14">
        <v>22997.599999999999</v>
      </c>
      <c r="I27" s="14">
        <v>0.10518654099999999</v>
      </c>
      <c r="J27" s="14" t="s">
        <v>17</v>
      </c>
      <c r="K27" s="15">
        <v>73050.333333333328</v>
      </c>
      <c r="L27" s="14">
        <v>0</v>
      </c>
      <c r="M27" s="14" t="s">
        <v>14</v>
      </c>
      <c r="N27" s="48">
        <v>100</v>
      </c>
      <c r="O27" s="46">
        <v>289.67370508226946</v>
      </c>
      <c r="P27" s="47">
        <v>6872152.2540431917</v>
      </c>
      <c r="Q27" s="16">
        <v>28091</v>
      </c>
      <c r="R27" s="26" t="s">
        <v>55</v>
      </c>
      <c r="S27" s="26" t="s">
        <v>60</v>
      </c>
      <c r="T27" s="17" t="s">
        <v>63</v>
      </c>
      <c r="U27" s="17">
        <v>6661800</v>
      </c>
      <c r="V27" s="17">
        <v>22997.599999999999</v>
      </c>
      <c r="W27" s="17">
        <v>0</v>
      </c>
      <c r="X27" s="17">
        <v>0</v>
      </c>
      <c r="Y27" s="14" t="s">
        <v>45</v>
      </c>
      <c r="Z27" t="s">
        <v>775</v>
      </c>
    </row>
    <row r="28" spans="1:26" x14ac:dyDescent="0.25">
      <c r="A28">
        <v>26</v>
      </c>
      <c r="B28" s="71">
        <v>44958.916666666664</v>
      </c>
      <c r="C28" s="14" t="s">
        <v>45</v>
      </c>
      <c r="D28" s="14" t="s">
        <v>46</v>
      </c>
      <c r="E28" s="14" t="s">
        <v>466</v>
      </c>
      <c r="F28" s="151">
        <v>261259</v>
      </c>
      <c r="G28" s="151">
        <v>2612590</v>
      </c>
      <c r="H28" s="14">
        <v>1576.53</v>
      </c>
      <c r="I28" s="14">
        <v>-3.2178934240000001</v>
      </c>
      <c r="J28" s="14" t="s">
        <v>17</v>
      </c>
      <c r="K28" s="15">
        <v>73050.333333333328</v>
      </c>
      <c r="L28" s="14">
        <v>0</v>
      </c>
      <c r="M28" s="14" t="s">
        <v>15</v>
      </c>
      <c r="N28" s="48">
        <v>10</v>
      </c>
      <c r="O28" s="46">
        <v>1657.1774720430312</v>
      </c>
      <c r="P28" s="47">
        <v>2720741.8657912649</v>
      </c>
      <c r="Q28" s="16">
        <v>28091</v>
      </c>
      <c r="R28" s="26" t="s">
        <v>55</v>
      </c>
      <c r="S28" s="26" t="s">
        <v>60</v>
      </c>
      <c r="T28" s="17" t="s">
        <v>63</v>
      </c>
      <c r="U28" s="17">
        <v>2612590</v>
      </c>
      <c r="V28" s="17">
        <v>1576.53</v>
      </c>
      <c r="W28" s="17">
        <v>0</v>
      </c>
      <c r="X28" s="17">
        <v>0</v>
      </c>
      <c r="Y28" s="14" t="s">
        <v>45</v>
      </c>
      <c r="Z28" t="s">
        <v>939</v>
      </c>
    </row>
    <row r="29" spans="1:26" x14ac:dyDescent="0.25">
      <c r="A29">
        <v>27</v>
      </c>
      <c r="B29" s="71">
        <v>44958.916666666664</v>
      </c>
      <c r="C29" s="14" t="s">
        <v>45</v>
      </c>
      <c r="D29" s="14" t="s">
        <v>46</v>
      </c>
      <c r="E29" s="14" t="s">
        <v>47</v>
      </c>
      <c r="F29" s="151">
        <v>107733</v>
      </c>
      <c r="G29" s="151">
        <v>24772340.932294998</v>
      </c>
      <c r="H29" s="14">
        <v>22994.2</v>
      </c>
      <c r="I29" s="14">
        <v>-119444.199958433</v>
      </c>
      <c r="J29" s="14" t="s">
        <v>17</v>
      </c>
      <c r="K29" s="15">
        <v>73050.333333333328</v>
      </c>
      <c r="L29" s="14">
        <v>1</v>
      </c>
      <c r="M29" s="14" t="s">
        <v>14</v>
      </c>
      <c r="N29" s="48">
        <v>0.01</v>
      </c>
      <c r="O29" s="46">
        <v>1077.33</v>
      </c>
      <c r="P29" s="47">
        <v>25558328.760788564</v>
      </c>
      <c r="Q29" s="16">
        <v>28091</v>
      </c>
      <c r="R29" s="26" t="s">
        <v>55</v>
      </c>
      <c r="S29" s="26" t="s">
        <v>60</v>
      </c>
      <c r="T29" s="17" t="s">
        <v>63</v>
      </c>
      <c r="U29" s="17">
        <v>24772340.932294998</v>
      </c>
      <c r="V29" s="17">
        <v>22994.2</v>
      </c>
      <c r="W29" s="17">
        <v>0</v>
      </c>
      <c r="X29" s="17">
        <v>0</v>
      </c>
      <c r="Y29" s="14" t="s">
        <v>45</v>
      </c>
      <c r="Z29" t="s">
        <v>775</v>
      </c>
    </row>
    <row r="30" spans="1:26" x14ac:dyDescent="0.25">
      <c r="A30">
        <v>28</v>
      </c>
      <c r="B30" s="71">
        <v>44958.916666666664</v>
      </c>
      <c r="C30" s="14" t="s">
        <v>45</v>
      </c>
      <c r="D30" s="14" t="s">
        <v>46</v>
      </c>
      <c r="E30" s="14" t="s">
        <v>465</v>
      </c>
      <c r="F30" s="151">
        <v>5119</v>
      </c>
      <c r="G30" s="151">
        <v>52239.394999999997</v>
      </c>
      <c r="H30" s="14">
        <v>1.0205</v>
      </c>
      <c r="I30" s="14">
        <v>-128.34537596600001</v>
      </c>
      <c r="J30" s="14" t="s">
        <v>17</v>
      </c>
      <c r="K30" s="15">
        <v>73050.333333333328</v>
      </c>
      <c r="L30" s="14">
        <v>1</v>
      </c>
      <c r="M30" s="14" t="s">
        <v>23</v>
      </c>
      <c r="N30" s="48">
        <v>10</v>
      </c>
      <c r="O30" s="46">
        <v>51190</v>
      </c>
      <c r="P30" s="47">
        <v>55170.765867239425</v>
      </c>
      <c r="Q30" s="16">
        <v>28091</v>
      </c>
      <c r="R30" s="26" t="s">
        <v>55</v>
      </c>
      <c r="S30" s="26" t="s">
        <v>60</v>
      </c>
      <c r="T30" s="17" t="s">
        <v>63</v>
      </c>
      <c r="U30" s="17">
        <v>52239.394999999997</v>
      </c>
      <c r="V30" s="17">
        <v>1.0205</v>
      </c>
      <c r="W30" s="17">
        <v>0</v>
      </c>
      <c r="X30" s="17">
        <v>0</v>
      </c>
      <c r="Y30" s="14" t="s">
        <v>45</v>
      </c>
      <c r="Z30" t="s">
        <v>1419</v>
      </c>
    </row>
    <row r="31" spans="1:26" x14ac:dyDescent="0.25">
      <c r="A31">
        <v>29</v>
      </c>
      <c r="B31" s="71">
        <v>44958.916666666664</v>
      </c>
      <c r="C31" s="14" t="s">
        <v>45</v>
      </c>
      <c r="D31" s="14" t="s">
        <v>46</v>
      </c>
      <c r="E31" s="14" t="s">
        <v>467</v>
      </c>
      <c r="F31" s="151">
        <v>99867</v>
      </c>
      <c r="G31" s="151">
        <v>15748626.6666728</v>
      </c>
      <c r="H31" s="14">
        <v>1576.96</v>
      </c>
      <c r="I31" s="14">
        <v>-67118.419137053002</v>
      </c>
      <c r="J31" s="14" t="s">
        <v>17</v>
      </c>
      <c r="K31" s="15">
        <v>73050.333333333328</v>
      </c>
      <c r="L31" s="14">
        <v>1</v>
      </c>
      <c r="M31" s="14" t="s">
        <v>15</v>
      </c>
      <c r="N31" s="48">
        <v>0.1</v>
      </c>
      <c r="O31" s="46">
        <v>9986.7000000000007</v>
      </c>
      <c r="P31" s="47">
        <v>16396091.094335178</v>
      </c>
      <c r="Q31" s="16">
        <v>28091</v>
      </c>
      <c r="R31" s="26" t="s">
        <v>55</v>
      </c>
      <c r="S31" s="26" t="s">
        <v>60</v>
      </c>
      <c r="T31" s="17" t="s">
        <v>63</v>
      </c>
      <c r="U31" s="17">
        <v>15748626.6666728</v>
      </c>
      <c r="V31" s="17">
        <v>1576.96</v>
      </c>
      <c r="W31" s="17">
        <v>0</v>
      </c>
      <c r="X31" s="17">
        <v>0</v>
      </c>
      <c r="Y31" s="14" t="s">
        <v>45</v>
      </c>
      <c r="Z31" t="s">
        <v>939</v>
      </c>
    </row>
    <row r="32" spans="1:26" x14ac:dyDescent="0.25">
      <c r="A32">
        <v>30</v>
      </c>
      <c r="B32" s="71">
        <v>44958.916666666664</v>
      </c>
      <c r="C32" s="14" t="s">
        <v>45</v>
      </c>
      <c r="D32" s="14" t="s">
        <v>46</v>
      </c>
      <c r="E32" s="14" t="s">
        <v>922</v>
      </c>
      <c r="F32" s="151">
        <v>-169757</v>
      </c>
      <c r="G32" s="151">
        <v>-16975700</v>
      </c>
      <c r="H32" s="14">
        <v>23175.7</v>
      </c>
      <c r="I32" s="14">
        <v>-20.802684415000002</v>
      </c>
      <c r="J32" s="14" t="s">
        <v>13</v>
      </c>
      <c r="K32" s="15">
        <v>45016.333333333336</v>
      </c>
      <c r="L32" s="14">
        <v>0</v>
      </c>
      <c r="M32" s="14" t="s">
        <v>14</v>
      </c>
      <c r="N32" s="48">
        <v>100</v>
      </c>
      <c r="O32" s="46">
        <v>-732.47841489145958</v>
      </c>
      <c r="P32" s="47">
        <v>-17377149.191034511</v>
      </c>
      <c r="Q32" s="16">
        <v>57</v>
      </c>
      <c r="R32" s="26" t="s">
        <v>274</v>
      </c>
      <c r="S32" s="26" t="s">
        <v>61</v>
      </c>
      <c r="T32" s="17" t="s">
        <v>929</v>
      </c>
      <c r="U32" s="17">
        <v>-17145457</v>
      </c>
      <c r="V32" s="17">
        <v>23407.457000000002</v>
      </c>
      <c r="W32" s="17">
        <v>0.01</v>
      </c>
      <c r="X32" s="17">
        <v>-169757</v>
      </c>
      <c r="Y32" s="14" t="s">
        <v>45</v>
      </c>
      <c r="Z32" t="s">
        <v>931</v>
      </c>
    </row>
    <row r="33" spans="1:26" x14ac:dyDescent="0.25">
      <c r="A33">
        <v>31</v>
      </c>
      <c r="B33" s="71">
        <v>44958.916666666664</v>
      </c>
      <c r="C33" s="14" t="s">
        <v>45</v>
      </c>
      <c r="D33" s="14" t="s">
        <v>46</v>
      </c>
      <c r="E33" s="14" t="s">
        <v>923</v>
      </c>
      <c r="F33" s="151">
        <v>-18607</v>
      </c>
      <c r="G33" s="151">
        <v>-1860700</v>
      </c>
      <c r="H33" s="14">
        <v>23451.4</v>
      </c>
      <c r="I33" s="14">
        <v>-3.4614511989999999</v>
      </c>
      <c r="J33" s="14" t="s">
        <v>13</v>
      </c>
      <c r="K33" s="15">
        <v>45107.333333333336</v>
      </c>
      <c r="L33" s="14">
        <v>0</v>
      </c>
      <c r="M33" s="14" t="s">
        <v>14</v>
      </c>
      <c r="N33" s="48">
        <v>100</v>
      </c>
      <c r="O33" s="46">
        <v>-79.342811090169448</v>
      </c>
      <c r="P33" s="47">
        <v>-1882310.5739631234</v>
      </c>
      <c r="Q33" s="16">
        <v>148</v>
      </c>
      <c r="R33" s="26" t="s">
        <v>928</v>
      </c>
      <c r="S33" s="26" t="s">
        <v>61</v>
      </c>
      <c r="T33" s="17" t="s">
        <v>930</v>
      </c>
      <c r="U33" s="17">
        <v>-1879307</v>
      </c>
      <c r="V33" s="17">
        <v>23685.914000000001</v>
      </c>
      <c r="W33" s="17">
        <v>0.01</v>
      </c>
      <c r="X33" s="17">
        <v>-18607</v>
      </c>
      <c r="Y33" s="14" t="s">
        <v>45</v>
      </c>
      <c r="Z33" t="s">
        <v>932</v>
      </c>
    </row>
    <row r="34" spans="1:26" x14ac:dyDescent="0.25">
      <c r="A34">
        <v>32</v>
      </c>
      <c r="B34" s="71">
        <v>44958.916666666664</v>
      </c>
      <c r="C34" s="14" t="s">
        <v>45</v>
      </c>
      <c r="D34" s="14" t="s">
        <v>46</v>
      </c>
      <c r="E34" s="14" t="s">
        <v>926</v>
      </c>
      <c r="F34" s="151">
        <v>-713562</v>
      </c>
      <c r="G34" s="151">
        <v>-7135620</v>
      </c>
      <c r="H34" s="18">
        <v>1587.29</v>
      </c>
      <c r="I34" s="14">
        <v>54.843930059999998</v>
      </c>
      <c r="J34" s="14" t="s">
        <v>13</v>
      </c>
      <c r="K34" s="15">
        <v>45016.333333333336</v>
      </c>
      <c r="L34" s="14">
        <v>0</v>
      </c>
      <c r="M34" s="14" t="s">
        <v>15</v>
      </c>
      <c r="N34" s="48">
        <v>10</v>
      </c>
      <c r="O34" s="46">
        <v>-4495.4734169559442</v>
      </c>
      <c r="P34" s="47">
        <v>-7380635.4107534904</v>
      </c>
      <c r="Q34" s="16">
        <v>57</v>
      </c>
      <c r="R34" s="26" t="s">
        <v>274</v>
      </c>
      <c r="S34" s="26" t="s">
        <v>61</v>
      </c>
      <c r="T34" s="17" t="s">
        <v>929</v>
      </c>
      <c r="U34" s="17">
        <v>-7206976.2000000002</v>
      </c>
      <c r="V34" s="17">
        <v>1603.1629</v>
      </c>
      <c r="W34" s="17">
        <v>0.01</v>
      </c>
      <c r="X34" s="17">
        <v>-71356.200000000186</v>
      </c>
      <c r="Y34" s="14" t="s">
        <v>45</v>
      </c>
      <c r="Z34" t="s">
        <v>933</v>
      </c>
    </row>
    <row r="35" spans="1:26" x14ac:dyDescent="0.25">
      <c r="A35">
        <v>33</v>
      </c>
      <c r="B35" s="71">
        <v>44958.916666666664</v>
      </c>
      <c r="C35" s="14" t="s">
        <v>45</v>
      </c>
      <c r="D35" s="14" t="s">
        <v>46</v>
      </c>
      <c r="E35" s="14" t="s">
        <v>468</v>
      </c>
      <c r="F35" s="151">
        <v>-9347</v>
      </c>
      <c r="G35" s="151">
        <v>-63269.843000000001</v>
      </c>
      <c r="H35" s="14">
        <v>6.7690000000000001</v>
      </c>
      <c r="I35" s="14">
        <v>1095.2468859349999</v>
      </c>
      <c r="J35" s="14" t="s">
        <v>17</v>
      </c>
      <c r="K35" s="15">
        <v>73050.333333333328</v>
      </c>
      <c r="L35" s="14">
        <v>1</v>
      </c>
      <c r="M35" s="14" t="s">
        <v>27</v>
      </c>
      <c r="N35" s="48">
        <v>1</v>
      </c>
      <c r="O35" s="46">
        <v>-9347</v>
      </c>
      <c r="P35" s="47">
        <v>-67453.788612358316</v>
      </c>
      <c r="Q35" s="16">
        <v>28091</v>
      </c>
      <c r="R35" s="26" t="s">
        <v>55</v>
      </c>
      <c r="S35" s="26" t="s">
        <v>61</v>
      </c>
      <c r="T35" s="17" t="s">
        <v>64</v>
      </c>
      <c r="U35" s="17">
        <v>-63269.843000000001</v>
      </c>
      <c r="V35" s="17">
        <v>6.7690000000000001</v>
      </c>
      <c r="W35" s="17">
        <v>0</v>
      </c>
      <c r="X35" s="17">
        <v>0</v>
      </c>
      <c r="Y35" s="14" t="s">
        <v>45</v>
      </c>
      <c r="Z35" t="s">
        <v>779</v>
      </c>
    </row>
    <row r="36" spans="1:26" x14ac:dyDescent="0.25">
      <c r="A36">
        <v>34</v>
      </c>
      <c r="B36" s="71">
        <v>44958.916666666664</v>
      </c>
      <c r="C36" s="14" t="s">
        <v>45</v>
      </c>
      <c r="D36" s="14" t="s">
        <v>46</v>
      </c>
      <c r="E36" s="14" t="s">
        <v>924</v>
      </c>
      <c r="F36" s="151">
        <v>-39467</v>
      </c>
      <c r="G36" s="151">
        <v>-9150621.0804676693</v>
      </c>
      <c r="H36" s="14">
        <v>23185.5</v>
      </c>
      <c r="I36" s="14">
        <v>-244601.07240216399</v>
      </c>
      <c r="J36" s="14" t="s">
        <v>13</v>
      </c>
      <c r="K36" s="15">
        <v>45016.333333333336</v>
      </c>
      <c r="L36" s="14">
        <v>1</v>
      </c>
      <c r="M36" s="14" t="s">
        <v>14</v>
      </c>
      <c r="N36" s="48">
        <v>0.01</v>
      </c>
      <c r="O36" s="46">
        <v>-394.67</v>
      </c>
      <c r="P36" s="47">
        <v>-9363060.1691407673</v>
      </c>
      <c r="Q36" s="16">
        <v>57</v>
      </c>
      <c r="R36" s="26" t="s">
        <v>274</v>
      </c>
      <c r="S36" s="26" t="s">
        <v>61</v>
      </c>
      <c r="T36" s="17" t="s">
        <v>929</v>
      </c>
      <c r="U36" s="17">
        <v>-9242127.2912723459</v>
      </c>
      <c r="V36" s="17">
        <v>23417.355</v>
      </c>
      <c r="W36" s="17">
        <v>0.01</v>
      </c>
      <c r="X36" s="17">
        <v>-91506.210804676637</v>
      </c>
      <c r="Y36" s="14" t="s">
        <v>45</v>
      </c>
      <c r="Z36" t="s">
        <v>931</v>
      </c>
    </row>
    <row r="37" spans="1:26" x14ac:dyDescent="0.25">
      <c r="A37">
        <v>35</v>
      </c>
      <c r="B37" s="71">
        <v>44958.916666666664</v>
      </c>
      <c r="C37" s="14" t="s">
        <v>45</v>
      </c>
      <c r="D37" s="14" t="s">
        <v>46</v>
      </c>
      <c r="E37" s="14" t="s">
        <v>925</v>
      </c>
      <c r="F37" s="151">
        <v>-7669</v>
      </c>
      <c r="G37" s="151">
        <v>-1796371.18184797</v>
      </c>
      <c r="H37" s="14">
        <v>23423.8</v>
      </c>
      <c r="I37" s="14">
        <v>-78661.696334163003</v>
      </c>
      <c r="J37" s="14" t="s">
        <v>13</v>
      </c>
      <c r="K37" s="15">
        <v>45107.333333333336</v>
      </c>
      <c r="L37" s="14">
        <v>1</v>
      </c>
      <c r="M37" s="14" t="s">
        <v>14</v>
      </c>
      <c r="N37" s="48">
        <v>0.01</v>
      </c>
      <c r="O37" s="46">
        <v>-76.69</v>
      </c>
      <c r="P37" s="47">
        <v>-1819375.8947257339</v>
      </c>
      <c r="Q37" s="16">
        <v>148</v>
      </c>
      <c r="R37" s="26" t="s">
        <v>928</v>
      </c>
      <c r="S37" s="26" t="s">
        <v>61</v>
      </c>
      <c r="T37" s="17" t="s">
        <v>930</v>
      </c>
      <c r="U37" s="17">
        <v>-1814334.8936664497</v>
      </c>
      <c r="V37" s="17">
        <v>23658.038</v>
      </c>
      <c r="W37" s="17">
        <v>0.01</v>
      </c>
      <c r="X37" s="17">
        <v>-17963.7118184797</v>
      </c>
      <c r="Y37" s="14" t="s">
        <v>45</v>
      </c>
      <c r="Z37" t="s">
        <v>932</v>
      </c>
    </row>
    <row r="38" spans="1:26" x14ac:dyDescent="0.25">
      <c r="A38">
        <v>36</v>
      </c>
      <c r="B38" s="71">
        <v>44958.916666666664</v>
      </c>
      <c r="C38" s="14" t="s">
        <v>45</v>
      </c>
      <c r="D38" s="14" t="s">
        <v>46</v>
      </c>
      <c r="E38" s="14" t="s">
        <v>927</v>
      </c>
      <c r="F38" s="151">
        <v>-2075</v>
      </c>
      <c r="G38" s="151">
        <v>-329572.25491100899</v>
      </c>
      <c r="H38" s="14">
        <v>1588.3</v>
      </c>
      <c r="I38" s="14">
        <v>-481.36761316299999</v>
      </c>
      <c r="J38" s="14" t="s">
        <v>13</v>
      </c>
      <c r="K38" s="15">
        <v>45016.333333333336</v>
      </c>
      <c r="L38" s="14">
        <v>1</v>
      </c>
      <c r="M38" s="14" t="s">
        <v>15</v>
      </c>
      <c r="N38" s="48">
        <v>0.1</v>
      </c>
      <c r="O38" s="46">
        <v>-207.5</v>
      </c>
      <c r="P38" s="47">
        <v>-340671.9839461032</v>
      </c>
      <c r="Q38" s="16">
        <v>57</v>
      </c>
      <c r="R38" s="26" t="s">
        <v>274</v>
      </c>
      <c r="S38" s="26" t="s">
        <v>61</v>
      </c>
      <c r="T38" s="17" t="s">
        <v>929</v>
      </c>
      <c r="U38" s="17">
        <v>-332867.97746011906</v>
      </c>
      <c r="V38" s="17">
        <v>1604.183</v>
      </c>
      <c r="W38" s="17">
        <v>0.01</v>
      </c>
      <c r="X38" s="17">
        <v>-3295.7225491100689</v>
      </c>
      <c r="Y38" s="14" t="s">
        <v>45</v>
      </c>
      <c r="Z38" t="s">
        <v>933</v>
      </c>
    </row>
    <row r="39" spans="1:26" x14ac:dyDescent="0.25">
      <c r="A39">
        <v>37</v>
      </c>
      <c r="B39" s="71">
        <v>44958.916666666664</v>
      </c>
      <c r="C39" s="14" t="s">
        <v>45</v>
      </c>
      <c r="D39" s="14" t="s">
        <v>46</v>
      </c>
      <c r="E39" s="14" t="s">
        <v>934</v>
      </c>
      <c r="F39" s="151">
        <v>-6248</v>
      </c>
      <c r="G39" s="151">
        <v>-998605.358880379</v>
      </c>
      <c r="H39" s="14">
        <v>1598.28</v>
      </c>
      <c r="I39" s="14">
        <v>1757.6913745849999</v>
      </c>
      <c r="J39" s="14" t="s">
        <v>13</v>
      </c>
      <c r="K39" s="15">
        <v>45107.333333333336</v>
      </c>
      <c r="L39" s="14">
        <v>1</v>
      </c>
      <c r="M39" s="14" t="s">
        <v>15</v>
      </c>
      <c r="N39" s="48">
        <v>0.1</v>
      </c>
      <c r="O39" s="46">
        <v>-624.80000000000007</v>
      </c>
      <c r="P39" s="47">
        <v>-1025792.0750338569</v>
      </c>
      <c r="Q39" s="16">
        <v>148</v>
      </c>
      <c r="R39" s="26" t="s">
        <v>928</v>
      </c>
      <c r="S39" s="26" t="s">
        <v>61</v>
      </c>
      <c r="T39" s="17" t="s">
        <v>930</v>
      </c>
      <c r="U39" s="17">
        <v>-1008591.4124691827</v>
      </c>
      <c r="V39" s="17">
        <v>1614.2628</v>
      </c>
      <c r="W39" s="17">
        <v>0.01</v>
      </c>
      <c r="X39" s="17">
        <v>-9986.0535888037411</v>
      </c>
      <c r="Y39" s="14" t="s">
        <v>45</v>
      </c>
      <c r="Z39" t="s">
        <v>1117</v>
      </c>
    </row>
    <row r="40" spans="1:26" x14ac:dyDescent="0.25">
      <c r="A40">
        <v>38</v>
      </c>
      <c r="B40" s="71">
        <v>44958.916666666664</v>
      </c>
      <c r="C40" s="14" t="s">
        <v>45</v>
      </c>
      <c r="D40" s="14" t="s">
        <v>51</v>
      </c>
      <c r="E40" s="14" t="s">
        <v>469</v>
      </c>
      <c r="F40" s="151">
        <v>17538</v>
      </c>
      <c r="G40" s="151">
        <v>18116.754269960998</v>
      </c>
      <c r="H40" s="14">
        <v>10.33</v>
      </c>
      <c r="I40" s="14">
        <v>-12794.64636284</v>
      </c>
      <c r="J40" s="14" t="s">
        <v>17</v>
      </c>
      <c r="K40" s="15">
        <v>73050.333333333328</v>
      </c>
      <c r="L40" s="14">
        <v>1</v>
      </c>
      <c r="M40" s="14" t="s">
        <v>19</v>
      </c>
      <c r="N40" s="48">
        <v>0.1</v>
      </c>
      <c r="O40" s="46">
        <v>1753.8000000000002</v>
      </c>
      <c r="P40" s="47">
        <v>18116.754000000001</v>
      </c>
      <c r="Q40" s="16">
        <v>28091</v>
      </c>
      <c r="R40" s="26" t="s">
        <v>55</v>
      </c>
      <c r="S40" s="26" t="s">
        <v>60</v>
      </c>
      <c r="T40" s="17" t="s">
        <v>63</v>
      </c>
      <c r="U40" s="17">
        <v>18116.754269960998</v>
      </c>
      <c r="V40" s="17">
        <v>10.33</v>
      </c>
      <c r="W40" s="17">
        <v>0</v>
      </c>
      <c r="X40" s="17">
        <v>0</v>
      </c>
      <c r="Y40" s="14" t="s">
        <v>45</v>
      </c>
      <c r="Z40" t="s">
        <v>774</v>
      </c>
    </row>
    <row r="41" spans="1:26" x14ac:dyDescent="0.25">
      <c r="A41">
        <v>39</v>
      </c>
      <c r="B41" s="71">
        <v>44958.916666666664</v>
      </c>
      <c r="C41" s="14" t="s">
        <v>263</v>
      </c>
      <c r="D41" s="14" t="s">
        <v>293</v>
      </c>
      <c r="E41" s="14" t="s">
        <v>936</v>
      </c>
      <c r="F41" s="151">
        <v>-729</v>
      </c>
      <c r="G41" s="151">
        <v>-59942025</v>
      </c>
      <c r="H41" s="14">
        <v>1644.5</v>
      </c>
      <c r="I41" s="14">
        <v>0</v>
      </c>
      <c r="J41" s="14" t="s">
        <v>277</v>
      </c>
      <c r="K41" s="15">
        <v>44982</v>
      </c>
      <c r="L41" s="14">
        <v>1</v>
      </c>
      <c r="M41" s="14" t="s">
        <v>15</v>
      </c>
      <c r="N41" s="48">
        <v>50</v>
      </c>
      <c r="O41" s="46">
        <v>-36450</v>
      </c>
      <c r="P41" s="47">
        <v>-59843343.685954034</v>
      </c>
      <c r="Q41" s="16">
        <v>23</v>
      </c>
      <c r="R41" s="26" t="s">
        <v>418</v>
      </c>
      <c r="S41" s="26" t="s">
        <v>61</v>
      </c>
      <c r="T41" s="17" t="s">
        <v>987</v>
      </c>
      <c r="U41" s="17">
        <v>-60541445.25</v>
      </c>
      <c r="V41" s="17">
        <v>1660.9449999999999</v>
      </c>
      <c r="W41" s="17">
        <v>0.01</v>
      </c>
      <c r="X41" s="17">
        <v>-599420.25</v>
      </c>
      <c r="Y41" s="14" t="s">
        <v>263</v>
      </c>
      <c r="Z41" t="s">
        <v>1123</v>
      </c>
    </row>
    <row r="42" spans="1:26" x14ac:dyDescent="0.25">
      <c r="A42">
        <v>40</v>
      </c>
      <c r="B42" s="71">
        <v>44958.916666666664</v>
      </c>
      <c r="C42" s="14" t="s">
        <v>263</v>
      </c>
      <c r="D42" s="14" t="s">
        <v>293</v>
      </c>
      <c r="E42" s="14" t="s">
        <v>937</v>
      </c>
      <c r="F42" s="151">
        <v>-643</v>
      </c>
      <c r="G42" s="151">
        <v>-76372325</v>
      </c>
      <c r="H42" s="14">
        <v>23755</v>
      </c>
      <c r="I42" s="14">
        <v>0</v>
      </c>
      <c r="J42" s="14" t="s">
        <v>277</v>
      </c>
      <c r="K42" s="15">
        <v>44982</v>
      </c>
      <c r="L42" s="14">
        <v>1</v>
      </c>
      <c r="M42" s="14" t="s">
        <v>14</v>
      </c>
      <c r="N42" s="48">
        <v>5</v>
      </c>
      <c r="O42" s="46">
        <v>-3215</v>
      </c>
      <c r="P42" s="47">
        <v>-76271919.435952991</v>
      </c>
      <c r="Q42" s="16">
        <v>23</v>
      </c>
      <c r="R42" s="26" t="s">
        <v>418</v>
      </c>
      <c r="S42" s="26" t="s">
        <v>61</v>
      </c>
      <c r="T42" s="17" t="s">
        <v>987</v>
      </c>
      <c r="U42" s="17">
        <v>-77136048.25</v>
      </c>
      <c r="V42" s="17">
        <v>23992.55</v>
      </c>
      <c r="W42" s="17">
        <v>0.01</v>
      </c>
      <c r="X42" s="17">
        <v>-763723.25</v>
      </c>
      <c r="Y42" s="14" t="s">
        <v>263</v>
      </c>
      <c r="Z42" t="s">
        <v>988</v>
      </c>
    </row>
    <row r="43" spans="1:26" x14ac:dyDescent="0.25">
      <c r="A43">
        <v>41</v>
      </c>
      <c r="B43" s="71">
        <v>44958.916666666664</v>
      </c>
      <c r="C43" s="14" t="s">
        <v>263</v>
      </c>
      <c r="D43" s="14" t="s">
        <v>293</v>
      </c>
      <c r="E43" s="14" t="s">
        <v>1140</v>
      </c>
      <c r="F43" s="151">
        <v>-8</v>
      </c>
      <c r="G43" s="151">
        <v>-658600</v>
      </c>
      <c r="H43" s="14">
        <v>1646.5</v>
      </c>
      <c r="I43" s="14">
        <v>0</v>
      </c>
      <c r="J43" s="14" t="s">
        <v>277</v>
      </c>
      <c r="K43" s="15">
        <v>45017</v>
      </c>
      <c r="L43" s="14">
        <v>1</v>
      </c>
      <c r="M43" s="14" t="s">
        <v>15</v>
      </c>
      <c r="N43" s="48">
        <v>50</v>
      </c>
      <c r="O43" s="46">
        <v>-400</v>
      </c>
      <c r="P43" s="47">
        <v>-656717.07748646406</v>
      </c>
      <c r="Q43" s="16">
        <v>58</v>
      </c>
      <c r="R43" s="26" t="s">
        <v>948</v>
      </c>
      <c r="S43" s="26" t="s">
        <v>61</v>
      </c>
      <c r="T43" s="17" t="s">
        <v>1134</v>
      </c>
      <c r="U43" s="17">
        <v>-665186</v>
      </c>
      <c r="V43" s="17">
        <v>1662.9649999999999</v>
      </c>
      <c r="W43" s="17">
        <v>0.01</v>
      </c>
      <c r="X43" s="17">
        <v>-6586</v>
      </c>
      <c r="Y43" s="14" t="s">
        <v>263</v>
      </c>
      <c r="Z43" t="s">
        <v>1141</v>
      </c>
    </row>
    <row r="44" spans="1:26" x14ac:dyDescent="0.25">
      <c r="A44">
        <v>42</v>
      </c>
      <c r="B44" s="71">
        <v>44958.916666666664</v>
      </c>
      <c r="C44" s="14" t="s">
        <v>263</v>
      </c>
      <c r="D44" s="14" t="s">
        <v>293</v>
      </c>
      <c r="E44" s="14" t="s">
        <v>1133</v>
      </c>
      <c r="F44" s="151">
        <v>-43</v>
      </c>
      <c r="G44" s="151">
        <v>-5136350</v>
      </c>
      <c r="H44" s="14">
        <v>23890</v>
      </c>
      <c r="I44" s="14">
        <v>0</v>
      </c>
      <c r="J44" s="14" t="s">
        <v>277</v>
      </c>
      <c r="K44" s="15">
        <v>45017</v>
      </c>
      <c r="L44" s="14">
        <v>1</v>
      </c>
      <c r="M44" s="14" t="s">
        <v>14</v>
      </c>
      <c r="N44" s="48">
        <v>5</v>
      </c>
      <c r="O44" s="46">
        <v>-215</v>
      </c>
      <c r="P44" s="47">
        <v>-5100610.4754991895</v>
      </c>
      <c r="Q44" s="16">
        <v>58</v>
      </c>
      <c r="R44" s="26" t="s">
        <v>948</v>
      </c>
      <c r="S44" s="26" t="s">
        <v>61</v>
      </c>
      <c r="T44" s="17" t="s">
        <v>1134</v>
      </c>
      <c r="U44" s="17">
        <v>-5187713.5</v>
      </c>
      <c r="V44" s="17">
        <v>24128.9</v>
      </c>
      <c r="W44" s="17">
        <v>0.01</v>
      </c>
      <c r="X44" s="17">
        <v>-51363.5</v>
      </c>
      <c r="Y44" s="14" t="s">
        <v>263</v>
      </c>
      <c r="Z44" t="s">
        <v>1135</v>
      </c>
    </row>
    <row r="45" spans="1:26" x14ac:dyDescent="0.25">
      <c r="B45" s="71">
        <v>44959.000002777779</v>
      </c>
      <c r="C45" s="14" t="s">
        <v>266</v>
      </c>
      <c r="D45" s="14" t="s">
        <v>781</v>
      </c>
      <c r="E45" s="14" t="s">
        <v>121</v>
      </c>
      <c r="F45" s="151">
        <v>377.09760540000002</v>
      </c>
      <c r="G45" s="151">
        <v>0.143311108228726</v>
      </c>
      <c r="H45" s="14">
        <v>3.8003717386831754E-4</v>
      </c>
      <c r="I45" s="14">
        <v>0</v>
      </c>
      <c r="J45" s="14" t="s">
        <v>250</v>
      </c>
      <c r="K45" s="15"/>
      <c r="L45" s="14">
        <v>1</v>
      </c>
      <c r="M45" s="14" t="s">
        <v>121</v>
      </c>
      <c r="N45" s="48"/>
      <c r="O45" s="46"/>
      <c r="P45" s="47"/>
      <c r="Q45" s="16">
        <v>0</v>
      </c>
      <c r="R45" s="26" t="s">
        <v>250</v>
      </c>
      <c r="S45" s="26" t="s">
        <v>60</v>
      </c>
      <c r="T45" s="17" t="s">
        <v>782</v>
      </c>
      <c r="U45" s="17">
        <v>0.143311108228726</v>
      </c>
      <c r="V45" s="17">
        <v>3.8003717386831754E-4</v>
      </c>
      <c r="W45" s="17">
        <v>0</v>
      </c>
      <c r="X45" s="17">
        <v>0</v>
      </c>
      <c r="Y45" s="14" t="s">
        <v>266</v>
      </c>
      <c r="Z45" t="s">
        <v>121</v>
      </c>
    </row>
    <row r="46" spans="1:26" x14ac:dyDescent="0.25">
      <c r="B46" s="71">
        <v>44959.000002777779</v>
      </c>
      <c r="C46" s="14" t="s">
        <v>266</v>
      </c>
      <c r="D46" s="14" t="s">
        <v>781</v>
      </c>
      <c r="E46" s="14" t="s">
        <v>116</v>
      </c>
      <c r="F46" s="151">
        <v>495.08141503999991</v>
      </c>
      <c r="G46" s="151">
        <v>43700.650530409795</v>
      </c>
      <c r="H46" s="14">
        <v>88.269624354368091</v>
      </c>
      <c r="I46" s="14">
        <v>0</v>
      </c>
      <c r="J46" s="14" t="s">
        <v>250</v>
      </c>
      <c r="K46" s="15"/>
      <c r="L46" s="14">
        <v>1</v>
      </c>
      <c r="M46" s="14" t="s">
        <v>116</v>
      </c>
      <c r="N46" s="48"/>
      <c r="O46" s="46"/>
      <c r="P46" s="47"/>
      <c r="Q46" s="16">
        <v>0</v>
      </c>
      <c r="R46" s="26" t="s">
        <v>250</v>
      </c>
      <c r="S46" s="26" t="s">
        <v>60</v>
      </c>
      <c r="T46" s="17" t="s">
        <v>782</v>
      </c>
      <c r="U46" s="17">
        <v>43700.650530409795</v>
      </c>
      <c r="V46" s="17">
        <v>88.269624354368091</v>
      </c>
      <c r="W46" s="17">
        <v>0</v>
      </c>
      <c r="X46" s="17">
        <v>0</v>
      </c>
      <c r="Y46" s="14" t="s">
        <v>266</v>
      </c>
      <c r="Z46" t="s">
        <v>116</v>
      </c>
    </row>
    <row r="47" spans="1:26" x14ac:dyDescent="0.25">
      <c r="B47" s="71">
        <v>44959.000002777779</v>
      </c>
      <c r="C47" s="14" t="s">
        <v>266</v>
      </c>
      <c r="D47" s="14" t="s">
        <v>781</v>
      </c>
      <c r="E47" s="14" t="s">
        <v>84</v>
      </c>
      <c r="F47" s="151">
        <v>-34313.704838289937</v>
      </c>
      <c r="G47" s="151">
        <v>-13630.874737822101</v>
      </c>
      <c r="H47" s="14">
        <v>0.39724287429935856</v>
      </c>
      <c r="I47" s="14">
        <v>0</v>
      </c>
      <c r="J47" s="14" t="s">
        <v>250</v>
      </c>
      <c r="K47" s="15"/>
      <c r="L47" s="14">
        <v>1</v>
      </c>
      <c r="M47" s="14" t="s">
        <v>84</v>
      </c>
      <c r="N47" s="48"/>
      <c r="O47" s="46"/>
      <c r="P47" s="47"/>
      <c r="Q47" s="16">
        <v>0</v>
      </c>
      <c r="R47" s="26" t="s">
        <v>250</v>
      </c>
      <c r="S47" s="26" t="s">
        <v>61</v>
      </c>
      <c r="T47" s="17" t="s">
        <v>790</v>
      </c>
      <c r="U47" s="17">
        <v>-13630.874737822101</v>
      </c>
      <c r="V47" s="17">
        <v>0.39724287429935856</v>
      </c>
      <c r="W47" s="17">
        <v>0</v>
      </c>
      <c r="X47" s="17">
        <v>0</v>
      </c>
      <c r="Y47" s="14" t="s">
        <v>266</v>
      </c>
      <c r="Z47" t="s">
        <v>84</v>
      </c>
    </row>
    <row r="48" spans="1:26" x14ac:dyDescent="0.25">
      <c r="B48" s="71">
        <v>44959.000002777779</v>
      </c>
      <c r="C48" s="14" t="s">
        <v>266</v>
      </c>
      <c r="D48" s="14" t="s">
        <v>781</v>
      </c>
      <c r="E48" s="14" t="s">
        <v>122</v>
      </c>
      <c r="F48" s="151">
        <v>-27036.447431739973</v>
      </c>
      <c r="G48" s="151">
        <v>-6787.0217482290682</v>
      </c>
      <c r="H48" s="14">
        <v>0.25103230612544569</v>
      </c>
      <c r="I48" s="14">
        <v>0</v>
      </c>
      <c r="J48" s="14" t="s">
        <v>250</v>
      </c>
      <c r="K48" s="15"/>
      <c r="L48" s="14">
        <v>1</v>
      </c>
      <c r="M48" s="14" t="s">
        <v>122</v>
      </c>
      <c r="N48" s="48"/>
      <c r="O48" s="46"/>
      <c r="P48" s="47"/>
      <c r="Q48" s="16">
        <v>0</v>
      </c>
      <c r="R48" s="26" t="s">
        <v>250</v>
      </c>
      <c r="S48" s="26" t="s">
        <v>61</v>
      </c>
      <c r="T48" s="17" t="s">
        <v>790</v>
      </c>
      <c r="U48" s="17">
        <v>-6787.0217482290682</v>
      </c>
      <c r="V48" s="17">
        <v>0.25103230612544569</v>
      </c>
      <c r="W48" s="17">
        <v>0</v>
      </c>
      <c r="X48" s="17">
        <v>0</v>
      </c>
      <c r="Y48" s="14" t="s">
        <v>266</v>
      </c>
      <c r="Z48" t="s">
        <v>122</v>
      </c>
    </row>
    <row r="49" spans="2:26" x14ac:dyDescent="0.25">
      <c r="B49" s="71">
        <v>44959.000002777779</v>
      </c>
      <c r="C49" s="14" t="s">
        <v>266</v>
      </c>
      <c r="D49" s="14" t="s">
        <v>781</v>
      </c>
      <c r="E49" s="14" t="s">
        <v>123</v>
      </c>
      <c r="F49" s="151">
        <v>0.53247394999999997</v>
      </c>
      <c r="G49" s="151">
        <v>1.98916204174477E-2</v>
      </c>
      <c r="H49" s="14">
        <v>3.7356983224151534E-2</v>
      </c>
      <c r="I49" s="14">
        <v>0</v>
      </c>
      <c r="J49" s="14" t="s">
        <v>250</v>
      </c>
      <c r="K49" s="15"/>
      <c r="L49" s="14">
        <v>1</v>
      </c>
      <c r="M49" s="14" t="s">
        <v>123</v>
      </c>
      <c r="N49" s="48"/>
      <c r="O49" s="46"/>
      <c r="P49" s="47"/>
      <c r="Q49" s="16">
        <v>0</v>
      </c>
      <c r="R49" s="26" t="s">
        <v>250</v>
      </c>
      <c r="S49" s="26" t="s">
        <v>60</v>
      </c>
      <c r="T49" s="17" t="s">
        <v>782</v>
      </c>
      <c r="U49" s="17">
        <v>1.98916204174477E-2</v>
      </c>
      <c r="V49" s="17">
        <v>3.7356983224151534E-2</v>
      </c>
      <c r="W49" s="17">
        <v>0</v>
      </c>
      <c r="X49" s="17">
        <v>0</v>
      </c>
      <c r="Y49" s="14" t="s">
        <v>266</v>
      </c>
      <c r="Z49" t="s">
        <v>123</v>
      </c>
    </row>
    <row r="50" spans="2:26" x14ac:dyDescent="0.25">
      <c r="B50" s="71">
        <v>44959.000002777779</v>
      </c>
      <c r="C50" s="14" t="s">
        <v>266</v>
      </c>
      <c r="D50" s="14" t="s">
        <v>781</v>
      </c>
      <c r="E50" s="14" t="s">
        <v>35</v>
      </c>
      <c r="F50" s="151">
        <v>0.37945432000000001</v>
      </c>
      <c r="G50" s="151">
        <v>5.6418898002797286</v>
      </c>
      <c r="H50" s="14">
        <v>14.868429486531419</v>
      </c>
      <c r="I50" s="14">
        <v>0</v>
      </c>
      <c r="J50" s="14" t="s">
        <v>250</v>
      </c>
      <c r="K50" s="15"/>
      <c r="L50" s="14">
        <v>1</v>
      </c>
      <c r="M50" s="14" t="s">
        <v>35</v>
      </c>
      <c r="N50" s="48"/>
      <c r="O50" s="46"/>
      <c r="P50" s="47"/>
      <c r="Q50" s="16">
        <v>0</v>
      </c>
      <c r="R50" s="26" t="s">
        <v>250</v>
      </c>
      <c r="S50" s="26" t="s">
        <v>60</v>
      </c>
      <c r="T50" s="17" t="s">
        <v>782</v>
      </c>
      <c r="U50" s="17">
        <v>5.6418898002797286</v>
      </c>
      <c r="V50" s="17">
        <v>14.868429486531419</v>
      </c>
      <c r="W50" s="17">
        <v>0</v>
      </c>
      <c r="X50" s="17">
        <v>0</v>
      </c>
      <c r="Y50" s="14" t="s">
        <v>266</v>
      </c>
      <c r="Z50" t="s">
        <v>35</v>
      </c>
    </row>
    <row r="51" spans="2:26" x14ac:dyDescent="0.25">
      <c r="B51" s="71">
        <v>44959.000002777779</v>
      </c>
      <c r="C51" s="14" t="s">
        <v>266</v>
      </c>
      <c r="D51" s="14" t="s">
        <v>781</v>
      </c>
      <c r="E51" s="14" t="s">
        <v>303</v>
      </c>
      <c r="F51" s="151">
        <v>525.17289677999997</v>
      </c>
      <c r="G51" s="151">
        <v>33.612332704076501</v>
      </c>
      <c r="H51" s="14">
        <v>6.4002413129398472E-2</v>
      </c>
      <c r="I51" s="14">
        <v>0</v>
      </c>
      <c r="J51" s="14" t="s">
        <v>250</v>
      </c>
      <c r="K51" s="15"/>
      <c r="L51" s="14">
        <v>1</v>
      </c>
      <c r="M51" s="14" t="s">
        <v>303</v>
      </c>
      <c r="N51" s="48"/>
      <c r="O51" s="46"/>
      <c r="P51" s="47"/>
      <c r="Q51" s="16">
        <v>0</v>
      </c>
      <c r="R51" s="26" t="s">
        <v>250</v>
      </c>
      <c r="S51" s="26" t="s">
        <v>60</v>
      </c>
      <c r="T51" s="17" t="s">
        <v>782</v>
      </c>
      <c r="U51" s="17">
        <v>33.612332704076501</v>
      </c>
      <c r="V51" s="17">
        <v>6.4002413129398472E-2</v>
      </c>
      <c r="W51" s="17">
        <v>0</v>
      </c>
      <c r="X51" s="17">
        <v>0</v>
      </c>
      <c r="Y51" s="14" t="s">
        <v>266</v>
      </c>
      <c r="Z51" t="s">
        <v>303</v>
      </c>
    </row>
    <row r="52" spans="2:26" x14ac:dyDescent="0.25">
      <c r="B52" s="71">
        <v>44959.000002777779</v>
      </c>
      <c r="C52" s="14" t="s">
        <v>266</v>
      </c>
      <c r="D52" s="14" t="s">
        <v>781</v>
      </c>
      <c r="E52" s="14" t="s">
        <v>185</v>
      </c>
      <c r="F52" s="151">
        <v>-773.17679038000006</v>
      </c>
      <c r="G52" s="151">
        <v>-16209.933122442249</v>
      </c>
      <c r="H52" s="14">
        <v>20.965364356676318</v>
      </c>
      <c r="I52" s="14">
        <v>0</v>
      </c>
      <c r="J52" s="14" t="s">
        <v>250</v>
      </c>
      <c r="K52" s="15"/>
      <c r="L52" s="14">
        <v>1</v>
      </c>
      <c r="M52" s="14" t="s">
        <v>185</v>
      </c>
      <c r="N52" s="48"/>
      <c r="O52" s="46"/>
      <c r="P52" s="47"/>
      <c r="Q52" s="16">
        <v>0</v>
      </c>
      <c r="R52" s="26" t="s">
        <v>250</v>
      </c>
      <c r="S52" s="26" t="s">
        <v>61</v>
      </c>
      <c r="T52" s="17" t="s">
        <v>790</v>
      </c>
      <c r="U52" s="17">
        <v>-16209.933122442249</v>
      </c>
      <c r="V52" s="17">
        <v>20.965364356676318</v>
      </c>
      <c r="W52" s="17">
        <v>0</v>
      </c>
      <c r="X52" s="17">
        <v>0</v>
      </c>
      <c r="Y52" s="14" t="s">
        <v>266</v>
      </c>
      <c r="Z52" t="s">
        <v>185</v>
      </c>
    </row>
    <row r="53" spans="2:26" x14ac:dyDescent="0.25">
      <c r="B53" s="71">
        <v>44959.000002777779</v>
      </c>
      <c r="C53" s="14" t="s">
        <v>266</v>
      </c>
      <c r="D53" s="14" t="s">
        <v>781</v>
      </c>
      <c r="E53" s="14" t="s">
        <v>304</v>
      </c>
      <c r="F53" s="151">
        <v>147.85662855000001</v>
      </c>
      <c r="G53" s="151">
        <v>1033.87105328545</v>
      </c>
      <c r="H53" s="14">
        <v>6.992388933958618</v>
      </c>
      <c r="I53" s="14">
        <v>0</v>
      </c>
      <c r="J53" s="14" t="s">
        <v>250</v>
      </c>
      <c r="K53" s="15"/>
      <c r="L53" s="14">
        <v>1</v>
      </c>
      <c r="M53" s="14" t="s">
        <v>304</v>
      </c>
      <c r="N53" s="48"/>
      <c r="O53" s="46"/>
      <c r="P53" s="47"/>
      <c r="Q53" s="16">
        <v>0</v>
      </c>
      <c r="R53" s="26" t="s">
        <v>250</v>
      </c>
      <c r="S53" s="26" t="s">
        <v>60</v>
      </c>
      <c r="T53" s="17" t="s">
        <v>782</v>
      </c>
      <c r="U53" s="17">
        <v>1033.87105328545</v>
      </c>
      <c r="V53" s="17">
        <v>6.992388933958618</v>
      </c>
      <c r="W53" s="17">
        <v>0</v>
      </c>
      <c r="X53" s="17">
        <v>0</v>
      </c>
      <c r="Y53" s="14" t="s">
        <v>266</v>
      </c>
      <c r="Z53" t="s">
        <v>304</v>
      </c>
    </row>
    <row r="54" spans="2:26" x14ac:dyDescent="0.25">
      <c r="B54" s="71">
        <v>44959.000002777779</v>
      </c>
      <c r="C54" s="14" t="s">
        <v>266</v>
      </c>
      <c r="D54" s="14" t="s">
        <v>781</v>
      </c>
      <c r="E54" s="14" t="s">
        <v>124</v>
      </c>
      <c r="F54" s="151">
        <v>-15353.113459910004</v>
      </c>
      <c r="G54" s="151">
        <v>-4166.8273905337774</v>
      </c>
      <c r="H54" s="14">
        <v>0.27139950482448932</v>
      </c>
      <c r="I54" s="14">
        <v>0</v>
      </c>
      <c r="J54" s="14" t="s">
        <v>250</v>
      </c>
      <c r="K54" s="15"/>
      <c r="L54" s="14">
        <v>1</v>
      </c>
      <c r="M54" s="14" t="s">
        <v>124</v>
      </c>
      <c r="N54" s="48"/>
      <c r="O54" s="46"/>
      <c r="P54" s="47"/>
      <c r="Q54" s="16">
        <v>0</v>
      </c>
      <c r="R54" s="26" t="s">
        <v>250</v>
      </c>
      <c r="S54" s="26" t="s">
        <v>61</v>
      </c>
      <c r="T54" s="17" t="s">
        <v>790</v>
      </c>
      <c r="U54" s="17">
        <v>-4166.8273905337774</v>
      </c>
      <c r="V54" s="17">
        <v>0.27139950482448932</v>
      </c>
      <c r="W54" s="17">
        <v>0</v>
      </c>
      <c r="X54" s="17">
        <v>0</v>
      </c>
      <c r="Y54" s="14" t="s">
        <v>266</v>
      </c>
      <c r="Z54" t="s">
        <v>124</v>
      </c>
    </row>
    <row r="55" spans="2:26" x14ac:dyDescent="0.25">
      <c r="B55" s="71">
        <v>44959.000002777779</v>
      </c>
      <c r="C55" s="14" t="s">
        <v>266</v>
      </c>
      <c r="D55" s="14" t="s">
        <v>781</v>
      </c>
      <c r="E55" s="14" t="s">
        <v>20</v>
      </c>
      <c r="F55" s="151">
        <v>3303.3039732200004</v>
      </c>
      <c r="G55" s="151">
        <v>450213.15072575532</v>
      </c>
      <c r="H55" s="14">
        <v>136.29177162490916</v>
      </c>
      <c r="I55" s="14">
        <v>0</v>
      </c>
      <c r="J55" s="14" t="s">
        <v>250</v>
      </c>
      <c r="K55" s="15"/>
      <c r="L55" s="14">
        <v>1</v>
      </c>
      <c r="M55" s="14" t="s">
        <v>20</v>
      </c>
      <c r="N55" s="48"/>
      <c r="O55" s="46"/>
      <c r="P55" s="47"/>
      <c r="Q55" s="16">
        <v>0</v>
      </c>
      <c r="R55" s="26" t="s">
        <v>250</v>
      </c>
      <c r="S55" s="26" t="s">
        <v>60</v>
      </c>
      <c r="T55" s="17" t="s">
        <v>782</v>
      </c>
      <c r="U55" s="17">
        <v>450213.15072575532</v>
      </c>
      <c r="V55" s="17">
        <v>136.29177162490916</v>
      </c>
      <c r="W55" s="17">
        <v>0</v>
      </c>
      <c r="X55" s="17">
        <v>0</v>
      </c>
      <c r="Y55" s="14" t="s">
        <v>266</v>
      </c>
      <c r="Z55" t="s">
        <v>20</v>
      </c>
    </row>
    <row r="56" spans="2:26" x14ac:dyDescent="0.25">
      <c r="B56" s="71">
        <v>44959.000002777779</v>
      </c>
      <c r="C56" s="14" t="s">
        <v>266</v>
      </c>
      <c r="D56" s="14" t="s">
        <v>781</v>
      </c>
      <c r="E56" s="14" t="s">
        <v>125</v>
      </c>
      <c r="F56" s="151">
        <v>2.5033500000000001E-3</v>
      </c>
      <c r="G56" s="151">
        <v>2.1616038303055E-4</v>
      </c>
      <c r="H56" s="14">
        <v>8.6348446294185782E-2</v>
      </c>
      <c r="I56" s="14">
        <v>0</v>
      </c>
      <c r="J56" s="14" t="s">
        <v>250</v>
      </c>
      <c r="L56" s="14">
        <v>1</v>
      </c>
      <c r="M56" s="14" t="s">
        <v>125</v>
      </c>
      <c r="N56" s="48"/>
      <c r="O56" s="46"/>
      <c r="P56" s="47"/>
      <c r="Q56" s="16">
        <v>0</v>
      </c>
      <c r="R56" s="26" t="s">
        <v>250</v>
      </c>
      <c r="S56" s="26" t="s">
        <v>60</v>
      </c>
      <c r="T56" s="17" t="s">
        <v>782</v>
      </c>
      <c r="U56" s="17">
        <v>2.1616038303055E-4</v>
      </c>
      <c r="V56" s="17">
        <v>8.6348446294185782E-2</v>
      </c>
      <c r="W56" s="17">
        <v>0</v>
      </c>
      <c r="X56" s="17">
        <v>0</v>
      </c>
      <c r="Y56" s="14" t="s">
        <v>266</v>
      </c>
      <c r="Z56" t="s">
        <v>125</v>
      </c>
    </row>
    <row r="57" spans="2:26" x14ac:dyDescent="0.25">
      <c r="B57" s="71">
        <v>44959.000002777779</v>
      </c>
      <c r="C57" s="14" t="s">
        <v>266</v>
      </c>
      <c r="D57" s="14" t="s">
        <v>781</v>
      </c>
      <c r="E57" s="14" t="s">
        <v>126</v>
      </c>
      <c r="F57" s="151">
        <v>115.29838952</v>
      </c>
      <c r="G57" s="151">
        <v>8.98895935123487</v>
      </c>
      <c r="H57" s="18">
        <v>7.7962575094560352E-2</v>
      </c>
      <c r="I57" s="14">
        <v>0</v>
      </c>
      <c r="J57" s="14" t="s">
        <v>250</v>
      </c>
      <c r="L57" s="14">
        <v>1</v>
      </c>
      <c r="M57" s="14" t="s">
        <v>126</v>
      </c>
      <c r="N57" s="48"/>
      <c r="O57" s="46"/>
      <c r="P57" s="47"/>
      <c r="Q57" s="16">
        <v>0</v>
      </c>
      <c r="R57" s="26" t="s">
        <v>250</v>
      </c>
      <c r="S57" s="26" t="s">
        <v>60</v>
      </c>
      <c r="T57" s="17" t="s">
        <v>782</v>
      </c>
      <c r="U57" s="17">
        <v>8.98895935123487</v>
      </c>
      <c r="V57" s="17">
        <v>7.7962575094560352E-2</v>
      </c>
      <c r="W57" s="17">
        <v>0</v>
      </c>
      <c r="X57" s="17">
        <v>0</v>
      </c>
      <c r="Y57" s="14" t="s">
        <v>266</v>
      </c>
      <c r="Z57" t="s">
        <v>126</v>
      </c>
    </row>
    <row r="58" spans="2:26" x14ac:dyDescent="0.25">
      <c r="B58" s="71">
        <v>44959.000002777779</v>
      </c>
      <c r="C58" s="14" t="s">
        <v>266</v>
      </c>
      <c r="D58" s="14" t="s">
        <v>781</v>
      </c>
      <c r="E58" s="14" t="s">
        <v>87</v>
      </c>
      <c r="F58" s="151">
        <v>2337.8934002300002</v>
      </c>
      <c r="G58" s="151">
        <v>742217.08479921671</v>
      </c>
      <c r="H58" s="14">
        <v>317.47259508333354</v>
      </c>
      <c r="I58" s="14">
        <v>0</v>
      </c>
      <c r="J58" s="14" t="s">
        <v>250</v>
      </c>
      <c r="L58" s="14">
        <v>1</v>
      </c>
      <c r="M58" s="14" t="s">
        <v>87</v>
      </c>
      <c r="N58" s="48"/>
      <c r="O58" s="46"/>
      <c r="P58" s="47"/>
      <c r="Q58" s="16">
        <v>0</v>
      </c>
      <c r="R58" s="26" t="s">
        <v>250</v>
      </c>
      <c r="S58" s="26" t="s">
        <v>60</v>
      </c>
      <c r="T58" s="17" t="s">
        <v>782</v>
      </c>
      <c r="U58" s="17">
        <v>742217.08479921671</v>
      </c>
      <c r="V58" s="17">
        <v>317.47259508333354</v>
      </c>
      <c r="W58" s="17">
        <v>0</v>
      </c>
      <c r="X58" s="17">
        <v>0</v>
      </c>
      <c r="Y58" s="14" t="s">
        <v>266</v>
      </c>
      <c r="Z58" t="s">
        <v>87</v>
      </c>
    </row>
    <row r="59" spans="2:26" x14ac:dyDescent="0.25">
      <c r="B59" s="71">
        <v>44959.000002777779</v>
      </c>
      <c r="C59" s="14" t="s">
        <v>266</v>
      </c>
      <c r="D59" s="14" t="s">
        <v>781</v>
      </c>
      <c r="E59" s="14" t="s">
        <v>127</v>
      </c>
      <c r="F59" s="151">
        <v>14.7502</v>
      </c>
      <c r="G59" s="151">
        <v>3.3789448301495399</v>
      </c>
      <c r="H59" s="14">
        <v>0.22907789929285977</v>
      </c>
      <c r="I59" s="14">
        <v>0</v>
      </c>
      <c r="J59" s="14" t="s">
        <v>250</v>
      </c>
      <c r="L59" s="14">
        <v>1</v>
      </c>
      <c r="M59" s="14" t="s">
        <v>127</v>
      </c>
      <c r="N59" s="48"/>
      <c r="O59" s="46"/>
      <c r="P59" s="47"/>
      <c r="Q59" s="16">
        <v>0</v>
      </c>
      <c r="R59" s="26" t="s">
        <v>250</v>
      </c>
      <c r="S59" s="26" t="s">
        <v>60</v>
      </c>
      <c r="T59" s="17" t="s">
        <v>782</v>
      </c>
      <c r="U59" s="17">
        <v>3.3789448301495399</v>
      </c>
      <c r="V59" s="17">
        <v>0.22907789929285977</v>
      </c>
      <c r="W59" s="17">
        <v>0</v>
      </c>
      <c r="X59" s="17">
        <v>0</v>
      </c>
      <c r="Y59" s="14" t="s">
        <v>266</v>
      </c>
      <c r="Z59" t="s">
        <v>127</v>
      </c>
    </row>
    <row r="60" spans="2:26" x14ac:dyDescent="0.25">
      <c r="B60" s="71">
        <v>44959.000002777779</v>
      </c>
      <c r="C60" s="14" t="s">
        <v>266</v>
      </c>
      <c r="D60" s="14" t="s">
        <v>781</v>
      </c>
      <c r="E60" s="14" t="s">
        <v>113</v>
      </c>
      <c r="F60" s="151">
        <v>0.58628509000000018</v>
      </c>
      <c r="G60" s="151">
        <v>25.468018813610474</v>
      </c>
      <c r="H60" s="14">
        <v>43.439649494771338</v>
      </c>
      <c r="I60" s="14">
        <v>0</v>
      </c>
      <c r="J60" s="14" t="s">
        <v>250</v>
      </c>
      <c r="L60" s="14">
        <v>1</v>
      </c>
      <c r="M60" s="14" t="s">
        <v>113</v>
      </c>
      <c r="N60" s="48"/>
      <c r="O60" s="46"/>
      <c r="P60" s="47"/>
      <c r="Q60" s="16">
        <v>0</v>
      </c>
      <c r="R60" s="26" t="s">
        <v>250</v>
      </c>
      <c r="S60" s="26" t="s">
        <v>60</v>
      </c>
      <c r="T60" s="17" t="s">
        <v>782</v>
      </c>
      <c r="U60" s="17">
        <v>25.468018813610474</v>
      </c>
      <c r="V60" s="17">
        <v>43.439649494771338</v>
      </c>
      <c r="W60" s="17">
        <v>0</v>
      </c>
      <c r="X60" s="17">
        <v>0</v>
      </c>
      <c r="Y60" s="14" t="s">
        <v>266</v>
      </c>
      <c r="Z60" t="s">
        <v>113</v>
      </c>
    </row>
    <row r="61" spans="2:26" x14ac:dyDescent="0.25">
      <c r="B61" s="71">
        <v>44959.000002777779</v>
      </c>
      <c r="C61" s="14" t="s">
        <v>266</v>
      </c>
      <c r="D61" s="14" t="s">
        <v>781</v>
      </c>
      <c r="E61" s="14" t="s">
        <v>14</v>
      </c>
      <c r="F61" s="151">
        <v>2374.2938225399994</v>
      </c>
      <c r="G61" s="151">
        <v>56327199.735630311</v>
      </c>
      <c r="H61" s="14">
        <v>23723.769653484567</v>
      </c>
      <c r="I61" s="14">
        <v>0</v>
      </c>
      <c r="J61" s="14" t="s">
        <v>250</v>
      </c>
      <c r="L61" s="14">
        <v>1</v>
      </c>
      <c r="M61" s="14" t="s">
        <v>14</v>
      </c>
      <c r="N61" s="48"/>
      <c r="O61" s="46"/>
      <c r="P61" s="47"/>
      <c r="Q61" s="16">
        <v>0</v>
      </c>
      <c r="R61" s="26" t="s">
        <v>250</v>
      </c>
      <c r="S61" s="26" t="s">
        <v>60</v>
      </c>
      <c r="T61" s="17" t="s">
        <v>782</v>
      </c>
      <c r="U61" s="17">
        <v>56327199.735630311</v>
      </c>
      <c r="V61" s="17">
        <v>23723.769653484567</v>
      </c>
      <c r="W61" s="17">
        <v>0</v>
      </c>
      <c r="X61" s="17">
        <v>0</v>
      </c>
      <c r="Y61" s="14" t="s">
        <v>266</v>
      </c>
      <c r="Z61" t="s">
        <v>14</v>
      </c>
    </row>
    <row r="62" spans="2:26" x14ac:dyDescent="0.25">
      <c r="B62" s="71">
        <v>44959.000002777779</v>
      </c>
      <c r="C62" s="14" t="s">
        <v>266</v>
      </c>
      <c r="D62" s="14" t="s">
        <v>781</v>
      </c>
      <c r="E62" s="14" t="s">
        <v>128</v>
      </c>
      <c r="F62" s="151">
        <v>0.33565571999999999</v>
      </c>
      <c r="G62" s="151">
        <v>6.6257040254458204E-3</v>
      </c>
      <c r="H62" s="14">
        <v>1.9739583241560194E-2</v>
      </c>
      <c r="I62" s="14">
        <v>0</v>
      </c>
      <c r="J62" s="14" t="s">
        <v>250</v>
      </c>
      <c r="L62" s="14">
        <v>1</v>
      </c>
      <c r="M62" s="14" t="s">
        <v>128</v>
      </c>
      <c r="N62" s="48"/>
      <c r="O62" s="46"/>
      <c r="P62" s="47"/>
      <c r="Q62" s="16">
        <v>0</v>
      </c>
      <c r="R62" s="26" t="s">
        <v>250</v>
      </c>
      <c r="S62" s="26" t="s">
        <v>60</v>
      </c>
      <c r="T62" s="17" t="s">
        <v>782</v>
      </c>
      <c r="U62" s="17">
        <v>6.6257040254458204E-3</v>
      </c>
      <c r="V62" s="17">
        <v>1.9739583241560194E-2</v>
      </c>
      <c r="W62" s="17">
        <v>0</v>
      </c>
      <c r="X62" s="17">
        <v>0</v>
      </c>
      <c r="Y62" s="14" t="s">
        <v>266</v>
      </c>
      <c r="Z62" t="s">
        <v>128</v>
      </c>
    </row>
    <row r="63" spans="2:26" x14ac:dyDescent="0.25">
      <c r="B63" s="71">
        <v>44959.000002777779</v>
      </c>
      <c r="C63" s="14" t="s">
        <v>266</v>
      </c>
      <c r="D63" s="14" t="s">
        <v>781</v>
      </c>
      <c r="E63" s="14" t="s">
        <v>129</v>
      </c>
      <c r="F63" s="151">
        <v>1367501156.8785999</v>
      </c>
      <c r="G63" s="151">
        <v>993.992697592544</v>
      </c>
      <c r="H63" s="14">
        <v>7.2686790251891971E-7</v>
      </c>
      <c r="I63" s="14">
        <v>0</v>
      </c>
      <c r="J63" s="14" t="s">
        <v>250</v>
      </c>
      <c r="L63" s="14">
        <v>1</v>
      </c>
      <c r="M63" s="14" t="s">
        <v>129</v>
      </c>
      <c r="N63" s="48"/>
      <c r="O63" s="46"/>
      <c r="P63" s="47"/>
      <c r="Q63" s="16">
        <v>0</v>
      </c>
      <c r="R63" s="26" t="s">
        <v>250</v>
      </c>
      <c r="S63" s="26" t="s">
        <v>60</v>
      </c>
      <c r="T63" s="17" t="s">
        <v>782</v>
      </c>
      <c r="U63" s="17">
        <v>993.992697592544</v>
      </c>
      <c r="V63" s="17">
        <v>7.2686790251891971E-7</v>
      </c>
      <c r="W63" s="17">
        <v>0</v>
      </c>
      <c r="X63" s="17">
        <v>0</v>
      </c>
      <c r="Y63" s="14" t="s">
        <v>266</v>
      </c>
      <c r="Z63" t="s">
        <v>129</v>
      </c>
    </row>
    <row r="64" spans="2:26" x14ac:dyDescent="0.25">
      <c r="B64" s="71">
        <v>44959.000002777779</v>
      </c>
      <c r="C64" s="14" t="s">
        <v>266</v>
      </c>
      <c r="D64" s="14" t="s">
        <v>781</v>
      </c>
      <c r="E64" s="14" t="s">
        <v>88</v>
      </c>
      <c r="F64" s="151">
        <v>-8702654.1131484918</v>
      </c>
      <c r="G64" s="151">
        <v>-8704445.3082863316</v>
      </c>
      <c r="H64" s="14">
        <v>1.0002058217084755</v>
      </c>
      <c r="I64" s="14">
        <v>0</v>
      </c>
      <c r="J64" s="14" t="s">
        <v>250</v>
      </c>
      <c r="L64" s="14">
        <v>1</v>
      </c>
      <c r="M64" s="14" t="s">
        <v>88</v>
      </c>
      <c r="N64" s="48"/>
      <c r="O64" s="46"/>
      <c r="P64" s="47"/>
      <c r="Q64" s="16">
        <v>0</v>
      </c>
      <c r="R64" s="26" t="s">
        <v>250</v>
      </c>
      <c r="S64" s="26" t="s">
        <v>61</v>
      </c>
      <c r="T64" s="17" t="s">
        <v>790</v>
      </c>
      <c r="U64" s="17">
        <v>-8704445.3082863316</v>
      </c>
      <c r="V64" s="17">
        <v>1.0002058217084755</v>
      </c>
      <c r="W64" s="17">
        <v>0</v>
      </c>
      <c r="X64" s="17">
        <v>0</v>
      </c>
      <c r="Y64" s="14" t="s">
        <v>266</v>
      </c>
      <c r="Z64" t="s">
        <v>88</v>
      </c>
    </row>
    <row r="65" spans="2:26" x14ac:dyDescent="0.25">
      <c r="B65" s="71">
        <v>44959.000002777779</v>
      </c>
      <c r="C65" s="14" t="s">
        <v>266</v>
      </c>
      <c r="D65" s="14" t="s">
        <v>781</v>
      </c>
      <c r="E65" s="14" t="s">
        <v>130</v>
      </c>
      <c r="F65" s="151">
        <v>1.7855998900000001</v>
      </c>
      <c r="G65" s="151">
        <v>5.5069508628741801E-3</v>
      </c>
      <c r="H65" s="14">
        <v>3.0840900549530051E-3</v>
      </c>
      <c r="I65" s="14">
        <v>0</v>
      </c>
      <c r="J65" s="14" t="s">
        <v>250</v>
      </c>
      <c r="L65" s="14">
        <v>1</v>
      </c>
      <c r="M65" s="14" t="s">
        <v>130</v>
      </c>
      <c r="N65" s="48"/>
      <c r="O65" s="46"/>
      <c r="P65" s="47"/>
      <c r="Q65" s="16">
        <v>0</v>
      </c>
      <c r="R65" s="26" t="s">
        <v>250</v>
      </c>
      <c r="S65" s="26" t="s">
        <v>60</v>
      </c>
      <c r="T65" s="17" t="s">
        <v>782</v>
      </c>
      <c r="U65" s="17">
        <v>5.5069508628741801E-3</v>
      </c>
      <c r="V65" s="17">
        <v>3.0840900549530051E-3</v>
      </c>
      <c r="W65" s="17">
        <v>0</v>
      </c>
      <c r="X65" s="17">
        <v>0</v>
      </c>
      <c r="Y65" s="14" t="s">
        <v>266</v>
      </c>
      <c r="Z65" t="s">
        <v>130</v>
      </c>
    </row>
    <row r="66" spans="2:26" x14ac:dyDescent="0.25">
      <c r="B66" s="71">
        <v>44959.000002777779</v>
      </c>
      <c r="C66" s="14" t="s">
        <v>266</v>
      </c>
      <c r="D66" s="14" t="s">
        <v>781</v>
      </c>
      <c r="E66" s="14" t="s">
        <v>31</v>
      </c>
      <c r="F66" s="151">
        <v>-58.396459170000071</v>
      </c>
      <c r="G66" s="151">
        <v>-3244.520500455299</v>
      </c>
      <c r="H66" s="14">
        <v>55.560226537195632</v>
      </c>
      <c r="I66" s="14">
        <v>0</v>
      </c>
      <c r="J66" s="14" t="s">
        <v>250</v>
      </c>
      <c r="L66" s="14">
        <v>1</v>
      </c>
      <c r="M66" s="14" t="s">
        <v>31</v>
      </c>
      <c r="N66" s="48"/>
      <c r="O66" s="46"/>
      <c r="P66" s="47"/>
      <c r="Q66" s="16">
        <v>0</v>
      </c>
      <c r="R66" s="26" t="s">
        <v>250</v>
      </c>
      <c r="S66" s="26" t="s">
        <v>61</v>
      </c>
      <c r="T66" s="17" t="s">
        <v>790</v>
      </c>
      <c r="U66" s="17">
        <v>-3244.520500455299</v>
      </c>
      <c r="V66" s="17">
        <v>55.560226537195632</v>
      </c>
      <c r="W66" s="17">
        <v>0</v>
      </c>
      <c r="X66" s="17">
        <v>0</v>
      </c>
      <c r="Y66" s="14" t="s">
        <v>266</v>
      </c>
      <c r="Z66" t="s">
        <v>31</v>
      </c>
    </row>
    <row r="67" spans="2:26" x14ac:dyDescent="0.25">
      <c r="B67" s="71">
        <v>44959.000002777779</v>
      </c>
      <c r="C67" s="14" t="s">
        <v>266</v>
      </c>
      <c r="D67" s="14" t="s">
        <v>781</v>
      </c>
      <c r="E67" s="14" t="s">
        <v>131</v>
      </c>
      <c r="F67" s="151">
        <v>0.30791584</v>
      </c>
      <c r="G67" s="151">
        <v>2.47962131715289E-2</v>
      </c>
      <c r="H67" s="14">
        <v>8.0529189961545664E-2</v>
      </c>
      <c r="I67" s="14">
        <v>0</v>
      </c>
      <c r="J67" s="14" t="s">
        <v>250</v>
      </c>
      <c r="L67" s="14">
        <v>1</v>
      </c>
      <c r="M67" s="14" t="s">
        <v>131</v>
      </c>
      <c r="N67" s="48"/>
      <c r="O67" s="46"/>
      <c r="P67" s="47"/>
      <c r="Q67" s="16">
        <v>0</v>
      </c>
      <c r="R67" s="26" t="s">
        <v>250</v>
      </c>
      <c r="S67" s="26" t="s">
        <v>60</v>
      </c>
      <c r="T67" s="17" t="s">
        <v>782</v>
      </c>
      <c r="U67" s="17">
        <v>2.47962131715289E-2</v>
      </c>
      <c r="V67" s="17">
        <v>8.0529189961545664E-2</v>
      </c>
      <c r="W67" s="17">
        <v>0</v>
      </c>
      <c r="X67" s="17">
        <v>0</v>
      </c>
      <c r="Y67" s="14" t="s">
        <v>266</v>
      </c>
      <c r="Z67" t="s">
        <v>131</v>
      </c>
    </row>
    <row r="68" spans="2:26" x14ac:dyDescent="0.25">
      <c r="B68" s="71">
        <v>44959.000002777779</v>
      </c>
      <c r="C68" s="14" t="s">
        <v>266</v>
      </c>
      <c r="D68" s="14" t="s">
        <v>781</v>
      </c>
      <c r="E68" s="14" t="s">
        <v>186</v>
      </c>
      <c r="F68" s="151">
        <v>8765.9897106899989</v>
      </c>
      <c r="G68" s="151">
        <v>9740.9504174177455</v>
      </c>
      <c r="H68" s="14">
        <v>1.1112208363122758</v>
      </c>
      <c r="I68" s="14">
        <v>0</v>
      </c>
      <c r="J68" s="14" t="s">
        <v>250</v>
      </c>
      <c r="L68" s="14">
        <v>1</v>
      </c>
      <c r="M68" s="14" t="s">
        <v>186</v>
      </c>
      <c r="N68" s="48"/>
      <c r="O68" s="46"/>
      <c r="P68" s="47"/>
      <c r="Q68" s="16">
        <v>0</v>
      </c>
      <c r="R68" s="26" t="s">
        <v>250</v>
      </c>
      <c r="S68" s="26" t="s">
        <v>60</v>
      </c>
      <c r="T68" s="17" t="s">
        <v>782</v>
      </c>
      <c r="U68" s="17">
        <v>9740.9504174177455</v>
      </c>
      <c r="V68" s="17">
        <v>1.1112208363122758</v>
      </c>
      <c r="W68" s="17">
        <v>0</v>
      </c>
      <c r="X68" s="17">
        <v>0</v>
      </c>
      <c r="Y68" s="14" t="s">
        <v>266</v>
      </c>
      <c r="Z68" t="s">
        <v>186</v>
      </c>
    </row>
    <row r="69" spans="2:26" x14ac:dyDescent="0.25">
      <c r="B69" s="71">
        <v>44959.000002777779</v>
      </c>
      <c r="C69" s="14" t="s">
        <v>266</v>
      </c>
      <c r="D69" s="14" t="s">
        <v>781</v>
      </c>
      <c r="E69" s="14" t="s">
        <v>187</v>
      </c>
      <c r="F69" s="151">
        <v>354.34136721000004</v>
      </c>
      <c r="G69" s="151">
        <v>2309.9977023327074</v>
      </c>
      <c r="H69" s="14">
        <v>6.519130748185237</v>
      </c>
      <c r="I69" s="14">
        <v>0</v>
      </c>
      <c r="J69" s="14" t="s">
        <v>250</v>
      </c>
      <c r="L69" s="14">
        <v>1</v>
      </c>
      <c r="M69" s="14" t="s">
        <v>187</v>
      </c>
      <c r="N69" s="48"/>
      <c r="O69" s="46"/>
      <c r="P69" s="47"/>
      <c r="Q69" s="16">
        <v>0</v>
      </c>
      <c r="R69" s="26" t="s">
        <v>250</v>
      </c>
      <c r="S69" s="26" t="s">
        <v>60</v>
      </c>
      <c r="T69" s="17" t="s">
        <v>782</v>
      </c>
      <c r="U69" s="17">
        <v>2309.9977023327074</v>
      </c>
      <c r="V69" s="17">
        <v>6.519130748185237</v>
      </c>
      <c r="W69" s="17">
        <v>0</v>
      </c>
      <c r="X69" s="17">
        <v>0</v>
      </c>
      <c r="Y69" s="23" t="s">
        <v>266</v>
      </c>
      <c r="Z69" t="s">
        <v>187</v>
      </c>
    </row>
    <row r="70" spans="2:26" x14ac:dyDescent="0.25">
      <c r="B70" s="71">
        <v>44959.000002777779</v>
      </c>
      <c r="C70" s="14" t="s">
        <v>266</v>
      </c>
      <c r="D70" s="14" t="s">
        <v>781</v>
      </c>
      <c r="E70" s="14" t="s">
        <v>409</v>
      </c>
      <c r="F70" s="151">
        <v>184890.86146729</v>
      </c>
      <c r="G70" s="151">
        <v>184920.647186413</v>
      </c>
      <c r="H70" s="14">
        <v>1.0001610989255316</v>
      </c>
      <c r="I70" s="14">
        <v>0</v>
      </c>
      <c r="J70" s="14" t="s">
        <v>250</v>
      </c>
      <c r="L70" s="14">
        <v>1</v>
      </c>
      <c r="M70" s="14" t="s">
        <v>409</v>
      </c>
      <c r="N70" s="48"/>
      <c r="O70" s="46"/>
      <c r="P70" s="47"/>
      <c r="Q70" s="16">
        <v>0</v>
      </c>
      <c r="R70" s="26" t="s">
        <v>250</v>
      </c>
      <c r="S70" s="26" t="s">
        <v>60</v>
      </c>
      <c r="T70" s="17" t="s">
        <v>782</v>
      </c>
      <c r="U70" s="17">
        <v>184920.647186413</v>
      </c>
      <c r="V70" s="17">
        <v>1.0001610989255316</v>
      </c>
      <c r="W70" s="17">
        <v>0</v>
      </c>
      <c r="X70" s="17">
        <v>0</v>
      </c>
      <c r="Y70" s="23" t="s">
        <v>266</v>
      </c>
      <c r="Z70" t="s">
        <v>409</v>
      </c>
    </row>
    <row r="71" spans="2:26" x14ac:dyDescent="0.25">
      <c r="B71" s="71">
        <v>44959.000002777779</v>
      </c>
      <c r="C71" s="14" t="s">
        <v>266</v>
      </c>
      <c r="D71" s="14" t="s">
        <v>781</v>
      </c>
      <c r="E71" s="14" t="s">
        <v>132</v>
      </c>
      <c r="F71" s="151">
        <v>0.25481872999989719</v>
      </c>
      <c r="G71" s="151">
        <v>16.045902660072898</v>
      </c>
      <c r="H71" s="14">
        <v>62.969871406546027</v>
      </c>
      <c r="I71" s="14">
        <v>0</v>
      </c>
      <c r="J71" s="14" t="s">
        <v>250</v>
      </c>
      <c r="L71" s="14">
        <v>1</v>
      </c>
      <c r="M71" s="14" t="s">
        <v>132</v>
      </c>
      <c r="N71" s="48"/>
      <c r="O71" s="46"/>
      <c r="P71" s="47"/>
      <c r="Q71" s="16">
        <v>0</v>
      </c>
      <c r="R71" s="26" t="s">
        <v>250</v>
      </c>
      <c r="S71" s="26" t="s">
        <v>60</v>
      </c>
      <c r="T71" s="17" t="s">
        <v>782</v>
      </c>
      <c r="U71" s="17">
        <v>16.045902660072898</v>
      </c>
      <c r="V71" s="17">
        <v>62.969871406546027</v>
      </c>
      <c r="W71" s="17">
        <v>0</v>
      </c>
      <c r="X71" s="17">
        <v>0</v>
      </c>
      <c r="Y71" s="23" t="s">
        <v>266</v>
      </c>
      <c r="Z71" t="s">
        <v>132</v>
      </c>
    </row>
    <row r="72" spans="2:26" x14ac:dyDescent="0.25">
      <c r="B72" s="71">
        <v>44959.000002777779</v>
      </c>
      <c r="C72" s="14" t="s">
        <v>266</v>
      </c>
      <c r="D72" s="14" t="s">
        <v>781</v>
      </c>
      <c r="E72" s="14" t="s">
        <v>188</v>
      </c>
      <c r="F72" s="151">
        <v>-191414.36976629007</v>
      </c>
      <c r="G72" s="151">
        <v>-18025.667867473894</v>
      </c>
      <c r="H72" s="14">
        <v>9.4170922953603617E-2</v>
      </c>
      <c r="I72" s="14">
        <v>0</v>
      </c>
      <c r="J72" s="14" t="s">
        <v>250</v>
      </c>
      <c r="L72" s="14">
        <v>1</v>
      </c>
      <c r="M72" s="14" t="s">
        <v>188</v>
      </c>
      <c r="N72" s="48"/>
      <c r="O72" s="46"/>
      <c r="P72" s="47"/>
      <c r="Q72" s="16">
        <v>0</v>
      </c>
      <c r="R72" s="26" t="s">
        <v>250</v>
      </c>
      <c r="S72" s="26" t="s">
        <v>61</v>
      </c>
      <c r="T72" s="17" t="s">
        <v>790</v>
      </c>
      <c r="U72" s="17">
        <v>-18025.667867473894</v>
      </c>
      <c r="V72" s="17">
        <v>9.4170922953603617E-2</v>
      </c>
      <c r="W72" s="17">
        <v>0</v>
      </c>
      <c r="X72" s="17">
        <v>0</v>
      </c>
      <c r="Y72" s="23" t="s">
        <v>266</v>
      </c>
      <c r="Z72" t="s">
        <v>188</v>
      </c>
    </row>
    <row r="73" spans="2:26" x14ac:dyDescent="0.25">
      <c r="B73" s="71">
        <v>44959.000002777779</v>
      </c>
      <c r="C73" s="14" t="s">
        <v>266</v>
      </c>
      <c r="D73" s="14" t="s">
        <v>781</v>
      </c>
      <c r="E73" s="14" t="s">
        <v>133</v>
      </c>
      <c r="F73" s="151">
        <v>5.9800000000000001E-4</v>
      </c>
      <c r="G73" s="151">
        <v>2.9304866496551299E-6</v>
      </c>
      <c r="H73" s="14">
        <v>4.9004793472493813E-3</v>
      </c>
      <c r="I73" s="14">
        <v>0</v>
      </c>
      <c r="J73" s="14" t="s">
        <v>250</v>
      </c>
      <c r="L73" s="14">
        <v>1</v>
      </c>
      <c r="M73" s="14" t="s">
        <v>133</v>
      </c>
      <c r="N73" s="48"/>
      <c r="O73" s="46"/>
      <c r="P73" s="47"/>
      <c r="Q73" s="25">
        <v>0</v>
      </c>
      <c r="R73" s="26" t="s">
        <v>250</v>
      </c>
      <c r="S73" s="26" t="s">
        <v>60</v>
      </c>
      <c r="T73" s="26" t="s">
        <v>782</v>
      </c>
      <c r="U73" s="17">
        <v>2.9304866496551299E-6</v>
      </c>
      <c r="V73" s="26">
        <v>4.9004793472493813E-3</v>
      </c>
      <c r="W73" s="26">
        <v>0</v>
      </c>
      <c r="X73" s="26">
        <v>0</v>
      </c>
      <c r="Y73" s="23" t="s">
        <v>266</v>
      </c>
      <c r="Z73" t="s">
        <v>133</v>
      </c>
    </row>
    <row r="74" spans="2:26" x14ac:dyDescent="0.25">
      <c r="B74" s="71">
        <v>44959.000002777779</v>
      </c>
      <c r="C74" s="14" t="s">
        <v>266</v>
      </c>
      <c r="D74" s="14" t="s">
        <v>781</v>
      </c>
      <c r="E74" s="14" t="s">
        <v>22</v>
      </c>
      <c r="F74" s="151">
        <v>1012.4750468200054</v>
      </c>
      <c r="G74" s="151">
        <v>6546.7603348323755</v>
      </c>
      <c r="H74" s="14">
        <v>6.4660954908415018</v>
      </c>
      <c r="I74" s="14">
        <v>0</v>
      </c>
      <c r="J74" s="14" t="s">
        <v>250</v>
      </c>
      <c r="L74" s="14">
        <v>1</v>
      </c>
      <c r="M74" s="14" t="s">
        <v>22</v>
      </c>
      <c r="N74" s="48"/>
      <c r="O74" s="46"/>
      <c r="P74" s="47"/>
      <c r="Q74" s="25">
        <v>0</v>
      </c>
      <c r="R74" s="26" t="s">
        <v>250</v>
      </c>
      <c r="S74" s="26" t="s">
        <v>60</v>
      </c>
      <c r="T74" s="26" t="s">
        <v>782</v>
      </c>
      <c r="U74" s="17">
        <v>6546.7603348323755</v>
      </c>
      <c r="V74" s="26">
        <v>6.4660954908415018</v>
      </c>
      <c r="W74" s="26">
        <v>0</v>
      </c>
      <c r="X74" s="26">
        <v>0</v>
      </c>
      <c r="Y74" s="23" t="s">
        <v>266</v>
      </c>
      <c r="Z74" t="s">
        <v>22</v>
      </c>
    </row>
    <row r="75" spans="2:26" x14ac:dyDescent="0.25">
      <c r="B75" s="71">
        <v>44959.000002777779</v>
      </c>
      <c r="C75" s="14" t="s">
        <v>266</v>
      </c>
      <c r="D75" s="14" t="s">
        <v>781</v>
      </c>
      <c r="E75" s="14" t="s">
        <v>28</v>
      </c>
      <c r="F75" s="151">
        <v>2538.1755818298989</v>
      </c>
      <c r="G75" s="151">
        <v>1198.144076237324</v>
      </c>
      <c r="H75" s="14">
        <v>0.47204932740449795</v>
      </c>
      <c r="I75" s="14">
        <v>0</v>
      </c>
      <c r="J75" s="14" t="s">
        <v>250</v>
      </c>
      <c r="L75" s="14">
        <v>1</v>
      </c>
      <c r="M75" s="14" t="s">
        <v>28</v>
      </c>
      <c r="N75" s="48"/>
      <c r="O75" s="46"/>
      <c r="P75" s="47"/>
      <c r="Q75" s="25">
        <v>0</v>
      </c>
      <c r="R75" s="26" t="s">
        <v>250</v>
      </c>
      <c r="S75" s="26" t="s">
        <v>60</v>
      </c>
      <c r="T75" s="26" t="s">
        <v>782</v>
      </c>
      <c r="U75" s="17">
        <v>1198.144076237324</v>
      </c>
      <c r="V75" s="26">
        <v>0.47204932740449795</v>
      </c>
      <c r="W75" s="26">
        <v>0</v>
      </c>
      <c r="X75" s="26">
        <v>0</v>
      </c>
      <c r="Y75" s="23" t="s">
        <v>266</v>
      </c>
      <c r="Z75" t="s">
        <v>28</v>
      </c>
    </row>
    <row r="76" spans="2:26" x14ac:dyDescent="0.25">
      <c r="B76" s="71">
        <v>44959.000002777779</v>
      </c>
      <c r="C76" s="14" t="s">
        <v>266</v>
      </c>
      <c r="D76" s="14" t="s">
        <v>781</v>
      </c>
      <c r="E76" s="14" t="s">
        <v>23</v>
      </c>
      <c r="F76" s="151">
        <v>934337.32148967963</v>
      </c>
      <c r="G76" s="151">
        <v>1006995.6164276337</v>
      </c>
      <c r="H76" s="14">
        <v>1.0777645217276666</v>
      </c>
      <c r="I76" s="14">
        <v>0</v>
      </c>
      <c r="J76" s="14" t="s">
        <v>250</v>
      </c>
      <c r="L76" s="14">
        <v>1</v>
      </c>
      <c r="M76" s="14" t="s">
        <v>23</v>
      </c>
      <c r="N76" s="48"/>
      <c r="O76" s="46"/>
      <c r="P76" s="47"/>
      <c r="Q76" s="25">
        <v>0</v>
      </c>
      <c r="R76" s="26" t="s">
        <v>250</v>
      </c>
      <c r="S76" s="26" t="s">
        <v>60</v>
      </c>
      <c r="T76" s="26" t="s">
        <v>782</v>
      </c>
      <c r="U76" s="17">
        <v>1006995.6164276337</v>
      </c>
      <c r="V76" s="26">
        <v>1.0777645217276666</v>
      </c>
      <c r="W76" s="26">
        <v>0</v>
      </c>
      <c r="X76" s="26">
        <v>0</v>
      </c>
      <c r="Y76" s="23" t="s">
        <v>266</v>
      </c>
      <c r="Z76" t="s">
        <v>23</v>
      </c>
    </row>
    <row r="77" spans="2:26" x14ac:dyDescent="0.25">
      <c r="B77" s="71">
        <v>44959.000002777779</v>
      </c>
      <c r="C77" s="14" t="s">
        <v>266</v>
      </c>
      <c r="D77" s="14" t="s">
        <v>781</v>
      </c>
      <c r="E77" s="14" t="s">
        <v>29</v>
      </c>
      <c r="F77" s="151">
        <v>80765.991792419998</v>
      </c>
      <c r="G77" s="151">
        <v>1806534.4134643106</v>
      </c>
      <c r="H77" s="14">
        <v>22.367513521128537</v>
      </c>
      <c r="I77" s="14">
        <v>0</v>
      </c>
      <c r="J77" s="14" t="s">
        <v>250</v>
      </c>
      <c r="L77" s="14">
        <v>1</v>
      </c>
      <c r="M77" s="14" t="s">
        <v>29</v>
      </c>
      <c r="N77" s="48"/>
      <c r="O77" s="46"/>
      <c r="P77" s="47"/>
      <c r="Q77" s="25">
        <v>0</v>
      </c>
      <c r="R77" s="26" t="s">
        <v>250</v>
      </c>
      <c r="S77" s="26" t="s">
        <v>60</v>
      </c>
      <c r="T77" s="26" t="s">
        <v>782</v>
      </c>
      <c r="U77" s="17">
        <v>1806534.4134643106</v>
      </c>
      <c r="V77" s="26">
        <v>22.367513521128537</v>
      </c>
      <c r="W77" s="26">
        <v>0</v>
      </c>
      <c r="X77" s="26">
        <v>0</v>
      </c>
      <c r="Y77" s="23" t="s">
        <v>266</v>
      </c>
      <c r="Z77" t="s">
        <v>29</v>
      </c>
    </row>
    <row r="78" spans="2:26" x14ac:dyDescent="0.25">
      <c r="B78" s="71">
        <v>44959.000002777779</v>
      </c>
      <c r="C78" s="14" t="s">
        <v>266</v>
      </c>
      <c r="D78" s="14" t="s">
        <v>781</v>
      </c>
      <c r="E78" s="14" t="s">
        <v>15</v>
      </c>
      <c r="F78" s="151">
        <v>21027.419368800001</v>
      </c>
      <c r="G78" s="151">
        <v>34522663.487401441</v>
      </c>
      <c r="H78" s="14">
        <v>1641.7926937161567</v>
      </c>
      <c r="I78" s="14">
        <v>0</v>
      </c>
      <c r="J78" s="14" t="s">
        <v>250</v>
      </c>
      <c r="L78" s="14">
        <v>1</v>
      </c>
      <c r="M78" s="14" t="s">
        <v>15</v>
      </c>
      <c r="N78" s="48"/>
      <c r="O78" s="46"/>
      <c r="P78" s="47"/>
      <c r="Q78" s="25">
        <v>0</v>
      </c>
      <c r="R78" s="26" t="s">
        <v>250</v>
      </c>
      <c r="S78" s="26" t="s">
        <v>60</v>
      </c>
      <c r="T78" s="26" t="s">
        <v>782</v>
      </c>
      <c r="U78" s="17">
        <v>34522663.487401441</v>
      </c>
      <c r="V78" s="26">
        <v>1641.7926937161567</v>
      </c>
      <c r="W78" s="26">
        <v>0</v>
      </c>
      <c r="X78" s="26">
        <v>0</v>
      </c>
      <c r="Y78" s="23" t="s">
        <v>266</v>
      </c>
      <c r="Z78" t="s">
        <v>15</v>
      </c>
    </row>
    <row r="79" spans="2:26" x14ac:dyDescent="0.25">
      <c r="B79" s="71">
        <v>44959.000002777779</v>
      </c>
      <c r="C79" s="14" t="s">
        <v>266</v>
      </c>
      <c r="D79" s="14" t="s">
        <v>781</v>
      </c>
      <c r="E79" s="14" t="s">
        <v>287</v>
      </c>
      <c r="F79" s="151">
        <v>9823.8374246499989</v>
      </c>
      <c r="G79" s="151">
        <v>3555.2222570010849</v>
      </c>
      <c r="H79" s="14">
        <v>0.36189750535572912</v>
      </c>
      <c r="I79" s="14">
        <v>0</v>
      </c>
      <c r="J79" s="14" t="s">
        <v>250</v>
      </c>
      <c r="L79" s="14">
        <v>1</v>
      </c>
      <c r="M79" s="14" t="s">
        <v>287</v>
      </c>
      <c r="N79" s="48"/>
      <c r="O79" s="46"/>
      <c r="P79" s="47"/>
      <c r="Q79" s="25">
        <v>0</v>
      </c>
      <c r="R79" s="26" t="s">
        <v>250</v>
      </c>
      <c r="S79" s="26" t="s">
        <v>60</v>
      </c>
      <c r="T79" s="26" t="s">
        <v>782</v>
      </c>
      <c r="U79" s="17">
        <v>3555.2222570010849</v>
      </c>
      <c r="V79" s="26">
        <v>0.36189750535572912</v>
      </c>
      <c r="W79" s="26">
        <v>0</v>
      </c>
      <c r="X79" s="26">
        <v>0</v>
      </c>
      <c r="Y79" s="23" t="s">
        <v>266</v>
      </c>
      <c r="Z79" t="s">
        <v>287</v>
      </c>
    </row>
    <row r="80" spans="2:26" x14ac:dyDescent="0.25">
      <c r="B80" s="71">
        <v>44959.000002777779</v>
      </c>
      <c r="C80" s="14" t="s">
        <v>266</v>
      </c>
      <c r="D80" s="14" t="s">
        <v>781</v>
      </c>
      <c r="E80" s="14" t="s">
        <v>270</v>
      </c>
      <c r="F80" s="151">
        <v>4732.5387514900003</v>
      </c>
      <c r="G80" s="151">
        <v>18197.074282465535</v>
      </c>
      <c r="H80" s="14">
        <v>3.8450977874690064</v>
      </c>
      <c r="I80" s="14">
        <v>0</v>
      </c>
      <c r="J80" s="14" t="s">
        <v>250</v>
      </c>
      <c r="L80" s="14">
        <v>1</v>
      </c>
      <c r="M80" s="14" t="s">
        <v>270</v>
      </c>
      <c r="N80" s="48"/>
      <c r="O80" s="46"/>
      <c r="P80" s="47"/>
      <c r="Q80" s="25">
        <v>0</v>
      </c>
      <c r="R80" s="26" t="s">
        <v>250</v>
      </c>
      <c r="S80" s="26" t="s">
        <v>60</v>
      </c>
      <c r="T80" s="26" t="s">
        <v>782</v>
      </c>
      <c r="U80" s="17">
        <v>18197.074282465535</v>
      </c>
      <c r="V80" s="26">
        <v>3.8450977874690064</v>
      </c>
      <c r="W80" s="26">
        <v>0</v>
      </c>
      <c r="X80" s="26">
        <v>0</v>
      </c>
      <c r="Y80" s="23" t="s">
        <v>266</v>
      </c>
      <c r="Z80" t="s">
        <v>270</v>
      </c>
    </row>
    <row r="81" spans="2:26" x14ac:dyDescent="0.25">
      <c r="B81" s="71">
        <v>44959.000002777779</v>
      </c>
      <c r="C81" s="14" t="s">
        <v>266</v>
      </c>
      <c r="D81" s="14" t="s">
        <v>781</v>
      </c>
      <c r="E81" s="14" t="s">
        <v>107</v>
      </c>
      <c r="F81" s="151">
        <v>787518.94523462001</v>
      </c>
      <c r="G81" s="151">
        <v>865487.25840757298</v>
      </c>
      <c r="H81" s="14">
        <v>1.0990049999999993</v>
      </c>
      <c r="I81" s="14">
        <v>0</v>
      </c>
      <c r="J81" s="14" t="s">
        <v>257</v>
      </c>
      <c r="L81" s="14">
        <v>1</v>
      </c>
      <c r="M81" s="14" t="s">
        <v>107</v>
      </c>
      <c r="N81" s="48"/>
      <c r="O81" s="46"/>
      <c r="P81" s="47"/>
      <c r="Q81" s="25">
        <v>0</v>
      </c>
      <c r="R81" s="26" t="s">
        <v>257</v>
      </c>
      <c r="S81" s="26" t="s">
        <v>60</v>
      </c>
      <c r="T81" s="26" t="s">
        <v>788</v>
      </c>
      <c r="U81" s="17">
        <v>865487.25840757298</v>
      </c>
      <c r="V81" s="26">
        <v>1.0990049999999993</v>
      </c>
      <c r="W81" s="26">
        <v>0</v>
      </c>
      <c r="X81" s="26">
        <v>0</v>
      </c>
      <c r="Y81" s="23" t="s">
        <v>266</v>
      </c>
      <c r="Z81" t="s">
        <v>107</v>
      </c>
    </row>
    <row r="82" spans="2:26" x14ac:dyDescent="0.25">
      <c r="B82" s="71">
        <v>44959.000002777779</v>
      </c>
      <c r="C82" s="14" t="s">
        <v>266</v>
      </c>
      <c r="D82" s="14" t="s">
        <v>781</v>
      </c>
      <c r="E82" s="14" t="s">
        <v>256</v>
      </c>
      <c r="F82" s="151">
        <v>-14645679.229125161</v>
      </c>
      <c r="G82" s="151">
        <v>-16112947.216651151</v>
      </c>
      <c r="H82" s="14">
        <v>1.1001843591253935</v>
      </c>
      <c r="I82" s="14">
        <v>0</v>
      </c>
      <c r="J82" s="14" t="s">
        <v>250</v>
      </c>
      <c r="L82" s="14">
        <v>1</v>
      </c>
      <c r="M82" s="14" t="s">
        <v>256</v>
      </c>
      <c r="N82" s="48"/>
      <c r="O82" s="46"/>
      <c r="P82" s="47"/>
      <c r="Q82" s="25">
        <v>0</v>
      </c>
      <c r="R82" s="26" t="s">
        <v>250</v>
      </c>
      <c r="S82" s="26" t="s">
        <v>61</v>
      </c>
      <c r="T82" s="26" t="s">
        <v>790</v>
      </c>
      <c r="U82" s="17">
        <v>-16112947.216651151</v>
      </c>
      <c r="V82" s="26">
        <v>1.1001843591253935</v>
      </c>
      <c r="W82" s="26">
        <v>0</v>
      </c>
      <c r="X82" s="26">
        <v>0</v>
      </c>
      <c r="Y82" s="23" t="s">
        <v>266</v>
      </c>
      <c r="Z82" t="s">
        <v>256</v>
      </c>
    </row>
    <row r="83" spans="2:26" x14ac:dyDescent="0.25">
      <c r="B83" s="71">
        <v>44959.000002777779</v>
      </c>
      <c r="C83" s="14" t="s">
        <v>266</v>
      </c>
      <c r="D83" s="14" t="s">
        <v>781</v>
      </c>
      <c r="E83" s="14" t="s">
        <v>30</v>
      </c>
      <c r="F83" s="151">
        <v>1.1854824199999998</v>
      </c>
      <c r="G83" s="151">
        <v>6.7424905940543116</v>
      </c>
      <c r="H83" s="14">
        <v>5.6875500473927847</v>
      </c>
      <c r="I83" s="14">
        <v>0</v>
      </c>
      <c r="J83" s="14" t="s">
        <v>250</v>
      </c>
      <c r="L83" s="14">
        <v>1</v>
      </c>
      <c r="M83" s="14" t="s">
        <v>30</v>
      </c>
      <c r="N83" s="48"/>
      <c r="O83" s="46"/>
      <c r="P83" s="47"/>
      <c r="Q83" s="25">
        <v>0</v>
      </c>
      <c r="R83" s="26" t="s">
        <v>250</v>
      </c>
      <c r="S83" s="26" t="s">
        <v>60</v>
      </c>
      <c r="T83" s="26" t="s">
        <v>782</v>
      </c>
      <c r="U83" s="17">
        <v>6.7424905940543116</v>
      </c>
      <c r="V83" s="26">
        <v>5.6875500473927847</v>
      </c>
      <c r="W83" s="26">
        <v>0</v>
      </c>
      <c r="X83" s="26">
        <v>0</v>
      </c>
      <c r="Y83" s="23" t="s">
        <v>266</v>
      </c>
      <c r="Z83" t="s">
        <v>30</v>
      </c>
    </row>
    <row r="84" spans="2:26" x14ac:dyDescent="0.25">
      <c r="B84" s="71">
        <v>44959.000002777779</v>
      </c>
      <c r="C84" s="14" t="s">
        <v>266</v>
      </c>
      <c r="D84" s="14" t="s">
        <v>781</v>
      </c>
      <c r="E84" s="14" t="s">
        <v>940</v>
      </c>
      <c r="F84" s="151">
        <v>1236499.76910984</v>
      </c>
      <c r="G84" s="151">
        <v>53722.448257409225</v>
      </c>
      <c r="H84" s="14">
        <v>4.3447196351750379E-2</v>
      </c>
      <c r="I84" s="14">
        <v>0</v>
      </c>
      <c r="J84" s="14" t="s">
        <v>250</v>
      </c>
      <c r="L84" s="14">
        <v>1</v>
      </c>
      <c r="M84" s="14" t="s">
        <v>940</v>
      </c>
      <c r="N84" s="48"/>
      <c r="O84" s="46"/>
      <c r="P84" s="47"/>
      <c r="Q84" s="25">
        <v>0</v>
      </c>
      <c r="R84" s="26" t="s">
        <v>250</v>
      </c>
      <c r="S84" s="26" t="s">
        <v>60</v>
      </c>
      <c r="T84" s="26" t="s">
        <v>782</v>
      </c>
      <c r="U84" s="17">
        <v>53722.448257409225</v>
      </c>
      <c r="V84" s="26">
        <v>4.3447196351750379E-2</v>
      </c>
      <c r="W84" s="26">
        <v>0</v>
      </c>
      <c r="X84" s="26">
        <v>0</v>
      </c>
      <c r="Y84" s="23" t="s">
        <v>266</v>
      </c>
      <c r="Z84" t="s">
        <v>940</v>
      </c>
    </row>
    <row r="85" spans="2:26" x14ac:dyDescent="0.25">
      <c r="B85" s="71">
        <v>44959.000002777779</v>
      </c>
      <c r="C85" s="14" t="s">
        <v>266</v>
      </c>
      <c r="D85" s="14" t="s">
        <v>781</v>
      </c>
      <c r="E85" s="14" t="s">
        <v>189</v>
      </c>
      <c r="F85" s="151">
        <v>-17086.574442769983</v>
      </c>
      <c r="G85" s="151">
        <v>-9847.4702702103241</v>
      </c>
      <c r="H85" s="14">
        <v>0.57632794116770347</v>
      </c>
      <c r="I85" s="14">
        <v>0</v>
      </c>
      <c r="J85" s="14" t="s">
        <v>250</v>
      </c>
      <c r="L85" s="14">
        <v>1</v>
      </c>
      <c r="M85" s="14" t="s">
        <v>189</v>
      </c>
      <c r="N85" s="48"/>
      <c r="O85" s="46"/>
      <c r="P85" s="47"/>
      <c r="Q85" s="25">
        <v>0</v>
      </c>
      <c r="R85" s="26" t="s">
        <v>250</v>
      </c>
      <c r="S85" s="26" t="s">
        <v>61</v>
      </c>
      <c r="T85" s="26" t="s">
        <v>790</v>
      </c>
      <c r="U85" s="17">
        <v>-9847.4702702103241</v>
      </c>
      <c r="V85" s="26">
        <v>0.57632794116770347</v>
      </c>
      <c r="W85" s="26">
        <v>0</v>
      </c>
      <c r="X85" s="26">
        <v>0</v>
      </c>
      <c r="Y85" s="23" t="s">
        <v>266</v>
      </c>
      <c r="Z85" t="s">
        <v>189</v>
      </c>
    </row>
    <row r="86" spans="2:26" x14ac:dyDescent="0.25">
      <c r="B86" s="71">
        <v>44959.000002777779</v>
      </c>
      <c r="C86" s="14" t="s">
        <v>266</v>
      </c>
      <c r="D86" s="14" t="s">
        <v>781</v>
      </c>
      <c r="E86" s="14" t="s">
        <v>109</v>
      </c>
      <c r="F86" s="151">
        <v>3.2244594900000001</v>
      </c>
      <c r="G86" s="151">
        <v>6.22616355372464</v>
      </c>
      <c r="H86" s="14">
        <v>1.9309169716765895</v>
      </c>
      <c r="I86" s="14">
        <v>0</v>
      </c>
      <c r="J86" s="14" t="s">
        <v>250</v>
      </c>
      <c r="L86" s="14">
        <v>1</v>
      </c>
      <c r="M86" s="14" t="s">
        <v>109</v>
      </c>
      <c r="N86" s="48"/>
      <c r="O86" s="46"/>
      <c r="P86" s="47"/>
      <c r="Q86" s="25">
        <v>0</v>
      </c>
      <c r="R86" s="26" t="s">
        <v>250</v>
      </c>
      <c r="S86" s="26" t="s">
        <v>60</v>
      </c>
      <c r="T86" s="26" t="s">
        <v>782</v>
      </c>
      <c r="U86" s="17">
        <v>6.22616355372464</v>
      </c>
      <c r="V86" s="26">
        <v>1.9309169716765895</v>
      </c>
      <c r="W86" s="26">
        <v>0</v>
      </c>
      <c r="X86" s="26">
        <v>0</v>
      </c>
      <c r="Y86" s="23" t="s">
        <v>266</v>
      </c>
      <c r="Z86" t="s">
        <v>109</v>
      </c>
    </row>
    <row r="87" spans="2:26" x14ac:dyDescent="0.25">
      <c r="B87" s="71">
        <v>44959.000002777779</v>
      </c>
      <c r="C87" s="14" t="s">
        <v>266</v>
      </c>
      <c r="D87" s="14" t="s">
        <v>781</v>
      </c>
      <c r="E87" s="14" t="s">
        <v>786</v>
      </c>
      <c r="F87" s="151">
        <v>303.52303661000002</v>
      </c>
      <c r="G87" s="151">
        <v>3266.8114311875102</v>
      </c>
      <c r="H87" s="14">
        <v>10.762976898472029</v>
      </c>
      <c r="I87" s="14">
        <v>0</v>
      </c>
      <c r="J87" s="14" t="s">
        <v>250</v>
      </c>
      <c r="L87" s="14">
        <v>1</v>
      </c>
      <c r="M87" s="14" t="s">
        <v>786</v>
      </c>
      <c r="N87" s="48"/>
      <c r="O87" s="46"/>
      <c r="P87" s="47"/>
      <c r="Q87" s="25">
        <v>0</v>
      </c>
      <c r="R87" s="26" t="s">
        <v>250</v>
      </c>
      <c r="S87" s="26" t="s">
        <v>60</v>
      </c>
      <c r="T87" s="26" t="s">
        <v>782</v>
      </c>
      <c r="U87" s="17">
        <v>3266.8114311875102</v>
      </c>
      <c r="V87" s="26">
        <v>10.762976898472029</v>
      </c>
      <c r="W87" s="26">
        <v>0</v>
      </c>
      <c r="X87" s="26">
        <v>0</v>
      </c>
      <c r="Y87" s="23" t="s">
        <v>266</v>
      </c>
      <c r="Z87" t="s">
        <v>786</v>
      </c>
    </row>
    <row r="88" spans="2:26" x14ac:dyDescent="0.25">
      <c r="B88" s="71">
        <v>44959.000002777779</v>
      </c>
      <c r="C88" s="14" t="s">
        <v>266</v>
      </c>
      <c r="D88" s="14" t="s">
        <v>781</v>
      </c>
      <c r="E88" s="14" t="s">
        <v>134</v>
      </c>
      <c r="F88" s="151">
        <v>54.776400000000002</v>
      </c>
      <c r="G88" s="151">
        <v>137.26951800672299</v>
      </c>
      <c r="H88" s="14">
        <v>2.5059974369751021</v>
      </c>
      <c r="I88" s="14">
        <v>0</v>
      </c>
      <c r="J88" s="14" t="s">
        <v>250</v>
      </c>
      <c r="L88" s="14">
        <v>1</v>
      </c>
      <c r="M88" s="14" t="s">
        <v>134</v>
      </c>
      <c r="N88" s="48"/>
      <c r="O88" s="46"/>
      <c r="P88" s="47"/>
      <c r="Q88" s="25">
        <v>0</v>
      </c>
      <c r="R88" s="26" t="s">
        <v>250</v>
      </c>
      <c r="S88" s="26" t="s">
        <v>60</v>
      </c>
      <c r="T88" s="26" t="s">
        <v>782</v>
      </c>
      <c r="U88" s="17">
        <v>137.26951800672299</v>
      </c>
      <c r="V88" s="26">
        <v>2.5059974369751021</v>
      </c>
      <c r="W88" s="26">
        <v>0</v>
      </c>
      <c r="X88" s="26">
        <v>0</v>
      </c>
      <c r="Y88" s="23" t="s">
        <v>266</v>
      </c>
      <c r="Z88" t="s">
        <v>134</v>
      </c>
    </row>
    <row r="89" spans="2:26" x14ac:dyDescent="0.25">
      <c r="B89" s="71">
        <v>44959.000002777779</v>
      </c>
      <c r="C89" s="14" t="s">
        <v>266</v>
      </c>
      <c r="D89" s="14" t="s">
        <v>781</v>
      </c>
      <c r="E89" s="14" t="s">
        <v>176</v>
      </c>
      <c r="F89" s="151">
        <v>0.01</v>
      </c>
      <c r="G89" s="151">
        <v>1.2372650000000001E-2</v>
      </c>
      <c r="H89" s="14">
        <v>1.2372650000000001</v>
      </c>
      <c r="I89" s="14">
        <v>0</v>
      </c>
      <c r="J89" s="14" t="s">
        <v>250</v>
      </c>
      <c r="L89" s="14">
        <v>1</v>
      </c>
      <c r="M89" s="14" t="s">
        <v>176</v>
      </c>
      <c r="N89" s="48"/>
      <c r="O89" s="46"/>
      <c r="P89" s="47"/>
      <c r="Q89" s="25">
        <v>0</v>
      </c>
      <c r="R89" s="26" t="s">
        <v>250</v>
      </c>
      <c r="S89" s="26" t="s">
        <v>60</v>
      </c>
      <c r="T89" s="26" t="s">
        <v>782</v>
      </c>
      <c r="U89" s="17">
        <v>1.2372650000000001E-2</v>
      </c>
      <c r="V89" s="26">
        <v>1.2372650000000001</v>
      </c>
      <c r="W89" s="26">
        <v>0</v>
      </c>
      <c r="X89" s="26">
        <v>0</v>
      </c>
      <c r="Y89" s="23" t="s">
        <v>266</v>
      </c>
      <c r="Z89" t="s">
        <v>176</v>
      </c>
    </row>
    <row r="90" spans="2:26" x14ac:dyDescent="0.25">
      <c r="B90" s="71">
        <v>44959.000002777779</v>
      </c>
      <c r="C90" s="14" t="s">
        <v>266</v>
      </c>
      <c r="D90" s="14" t="s">
        <v>781</v>
      </c>
      <c r="E90" s="14" t="s">
        <v>408</v>
      </c>
      <c r="F90" s="151">
        <v>5094.1709014700027</v>
      </c>
      <c r="G90" s="151">
        <v>474.41136561539679</v>
      </c>
      <c r="H90" s="14">
        <v>9.3128278338384357E-2</v>
      </c>
      <c r="I90" s="14">
        <v>0</v>
      </c>
      <c r="J90" s="14" t="s">
        <v>250</v>
      </c>
      <c r="L90" s="14">
        <v>1</v>
      </c>
      <c r="M90" s="14" t="s">
        <v>408</v>
      </c>
      <c r="N90" s="48"/>
      <c r="O90" s="46"/>
      <c r="P90" s="47"/>
      <c r="Q90" s="25">
        <v>0</v>
      </c>
      <c r="R90" s="26" t="s">
        <v>250</v>
      </c>
      <c r="S90" s="26" t="s">
        <v>60</v>
      </c>
      <c r="T90" s="26" t="s">
        <v>782</v>
      </c>
      <c r="U90" s="17">
        <v>474.41136561539679</v>
      </c>
      <c r="V90" s="26">
        <v>9.3128278338384357E-2</v>
      </c>
      <c r="W90" s="26">
        <v>0</v>
      </c>
      <c r="X90" s="26">
        <v>0</v>
      </c>
      <c r="Y90" s="23" t="s">
        <v>266</v>
      </c>
      <c r="Z90" t="s">
        <v>408</v>
      </c>
    </row>
    <row r="91" spans="2:26" x14ac:dyDescent="0.25">
      <c r="B91" s="71">
        <v>44959.000002777779</v>
      </c>
      <c r="C91" s="14" t="s">
        <v>266</v>
      </c>
      <c r="D91" s="14" t="s">
        <v>781</v>
      </c>
      <c r="E91" s="14" t="s">
        <v>135</v>
      </c>
      <c r="F91" s="151">
        <v>-60169.620222579921</v>
      </c>
      <c r="G91" s="151">
        <v>-4193.9597743901832</v>
      </c>
      <c r="H91" s="14">
        <v>6.9702280966305832E-2</v>
      </c>
      <c r="I91" s="14">
        <v>0</v>
      </c>
      <c r="J91" s="14" t="s">
        <v>250</v>
      </c>
      <c r="L91" s="14">
        <v>1</v>
      </c>
      <c r="M91" s="14" t="s">
        <v>135</v>
      </c>
      <c r="N91" s="48"/>
      <c r="O91" s="46"/>
      <c r="P91" s="47"/>
      <c r="Q91" s="25">
        <v>0</v>
      </c>
      <c r="R91" s="26" t="s">
        <v>250</v>
      </c>
      <c r="S91" s="26" t="s">
        <v>61</v>
      </c>
      <c r="T91" s="26" t="s">
        <v>790</v>
      </c>
      <c r="U91" s="17">
        <v>-4193.9597743901832</v>
      </c>
      <c r="V91" s="26">
        <v>6.9702280966305832E-2</v>
      </c>
      <c r="W91" s="26">
        <v>0</v>
      </c>
      <c r="X91" s="26">
        <v>0</v>
      </c>
      <c r="Y91" s="23" t="s">
        <v>266</v>
      </c>
      <c r="Z91" t="s">
        <v>135</v>
      </c>
    </row>
    <row r="92" spans="2:26" x14ac:dyDescent="0.25">
      <c r="B92" s="71">
        <v>44959.000002777779</v>
      </c>
      <c r="C92" s="14" t="s">
        <v>266</v>
      </c>
      <c r="D92" s="14" t="s">
        <v>781</v>
      </c>
      <c r="E92" s="14" t="s">
        <v>136</v>
      </c>
      <c r="F92" s="151">
        <v>5337.6979873099999</v>
      </c>
      <c r="G92" s="151">
        <v>0.423886794756764</v>
      </c>
      <c r="H92" s="14">
        <v>7.9413783950408001E-5</v>
      </c>
      <c r="I92" s="14">
        <v>0</v>
      </c>
      <c r="J92" s="14" t="s">
        <v>250</v>
      </c>
      <c r="L92" s="14">
        <v>1</v>
      </c>
      <c r="M92" s="14" t="s">
        <v>136</v>
      </c>
      <c r="N92" s="48"/>
      <c r="O92" s="46"/>
      <c r="P92" s="47"/>
      <c r="Q92" s="25">
        <v>0</v>
      </c>
      <c r="R92" s="26" t="s">
        <v>250</v>
      </c>
      <c r="S92" s="26" t="s">
        <v>60</v>
      </c>
      <c r="T92" s="26" t="s">
        <v>782</v>
      </c>
      <c r="U92" s="17">
        <v>0.423886794756764</v>
      </c>
      <c r="V92" s="26">
        <v>7.9413783950408001E-5</v>
      </c>
      <c r="W92" s="26">
        <v>0</v>
      </c>
      <c r="X92" s="26">
        <v>0</v>
      </c>
      <c r="Y92" s="23" t="s">
        <v>266</v>
      </c>
      <c r="Z92" t="s">
        <v>136</v>
      </c>
    </row>
    <row r="93" spans="2:26" x14ac:dyDescent="0.25">
      <c r="B93" s="71">
        <v>44959.000002777779</v>
      </c>
      <c r="C93" s="14" t="s">
        <v>266</v>
      </c>
      <c r="D93" s="14" t="s">
        <v>781</v>
      </c>
      <c r="E93" s="14" t="s">
        <v>137</v>
      </c>
      <c r="F93" s="151">
        <v>1124.88677766</v>
      </c>
      <c r="G93" s="151">
        <v>5836.9322024600897</v>
      </c>
      <c r="H93" s="14">
        <v>5.1889064022977767</v>
      </c>
      <c r="I93" s="14">
        <v>0</v>
      </c>
      <c r="J93" s="14" t="s">
        <v>250</v>
      </c>
      <c r="L93" s="14">
        <v>1</v>
      </c>
      <c r="M93" s="14" t="s">
        <v>137</v>
      </c>
      <c r="N93" s="48"/>
      <c r="O93" s="46"/>
      <c r="P93" s="47"/>
      <c r="Q93" s="25">
        <v>0</v>
      </c>
      <c r="R93" s="26" t="s">
        <v>250</v>
      </c>
      <c r="S93" s="26" t="s">
        <v>60</v>
      </c>
      <c r="T93" s="26" t="s">
        <v>782</v>
      </c>
      <c r="U93" s="17">
        <v>5836.9322024600897</v>
      </c>
      <c r="V93" s="26">
        <v>5.1889064022977767</v>
      </c>
      <c r="W93" s="26">
        <v>0</v>
      </c>
      <c r="X93" s="26">
        <v>0</v>
      </c>
      <c r="Y93" s="23" t="s">
        <v>266</v>
      </c>
      <c r="Z93" t="s">
        <v>137</v>
      </c>
    </row>
    <row r="94" spans="2:26" x14ac:dyDescent="0.25">
      <c r="B94" s="71">
        <v>44959.000002777779</v>
      </c>
      <c r="C94" s="14" t="s">
        <v>266</v>
      </c>
      <c r="D94" s="14" t="s">
        <v>781</v>
      </c>
      <c r="E94" s="14" t="s">
        <v>138</v>
      </c>
      <c r="F94" s="151">
        <v>14.785856219999999</v>
      </c>
      <c r="G94" s="151">
        <v>0.14515358711131399</v>
      </c>
      <c r="H94" s="14">
        <v>9.8170565810705539E-3</v>
      </c>
      <c r="I94" s="14">
        <v>0</v>
      </c>
      <c r="J94" s="14" t="s">
        <v>250</v>
      </c>
      <c r="L94" s="14">
        <v>1</v>
      </c>
      <c r="M94" s="14" t="s">
        <v>138</v>
      </c>
      <c r="N94" s="48"/>
      <c r="O94" s="46"/>
      <c r="P94" s="47"/>
      <c r="Q94" s="25">
        <v>0</v>
      </c>
      <c r="R94" s="26" t="s">
        <v>250</v>
      </c>
      <c r="S94" s="26" t="s">
        <v>60</v>
      </c>
      <c r="T94" s="26" t="s">
        <v>782</v>
      </c>
      <c r="U94" s="17">
        <v>0.14515358711131399</v>
      </c>
      <c r="V94" s="26">
        <v>9.8170565810705539E-3</v>
      </c>
      <c r="W94" s="26">
        <v>0</v>
      </c>
      <c r="X94" s="26">
        <v>0</v>
      </c>
      <c r="Y94" s="23" t="s">
        <v>266</v>
      </c>
      <c r="Z94" t="s">
        <v>138</v>
      </c>
    </row>
    <row r="95" spans="2:26" x14ac:dyDescent="0.25">
      <c r="B95" s="71">
        <v>44959.000002777779</v>
      </c>
      <c r="C95" s="14" t="s">
        <v>266</v>
      </c>
      <c r="D95" s="14" t="s">
        <v>781</v>
      </c>
      <c r="E95" s="14" t="s">
        <v>139</v>
      </c>
      <c r="F95" s="151">
        <v>0.81765067999999996</v>
      </c>
      <c r="G95" s="151">
        <v>1.50970447399295E-2</v>
      </c>
      <c r="H95" s="14">
        <v>1.8463929779804624E-2</v>
      </c>
      <c r="I95" s="14">
        <v>0</v>
      </c>
      <c r="J95" s="14" t="s">
        <v>250</v>
      </c>
      <c r="L95" s="14">
        <v>1</v>
      </c>
      <c r="M95" s="14" t="s">
        <v>139</v>
      </c>
      <c r="N95" s="48"/>
      <c r="O95" s="46"/>
      <c r="P95" s="47"/>
      <c r="Q95" s="25">
        <v>0</v>
      </c>
      <c r="R95" s="26" t="s">
        <v>250</v>
      </c>
      <c r="S95" s="26" t="s">
        <v>60</v>
      </c>
      <c r="T95" s="26" t="s">
        <v>782</v>
      </c>
      <c r="U95" s="17">
        <v>1.50970447399295E-2</v>
      </c>
      <c r="V95" s="26">
        <v>1.8463929779804624E-2</v>
      </c>
      <c r="W95" s="26">
        <v>0</v>
      </c>
      <c r="X95" s="26">
        <v>0</v>
      </c>
      <c r="Y95" s="23" t="s">
        <v>266</v>
      </c>
      <c r="Z95" t="s">
        <v>139</v>
      </c>
    </row>
    <row r="96" spans="2:26" x14ac:dyDescent="0.25">
      <c r="B96" s="71">
        <v>44959.000002777779</v>
      </c>
      <c r="C96" s="14" t="s">
        <v>266</v>
      </c>
      <c r="D96" s="14" t="s">
        <v>781</v>
      </c>
      <c r="E96" s="14" t="s">
        <v>140</v>
      </c>
      <c r="F96" s="151">
        <v>9.1121815000000002</v>
      </c>
      <c r="G96" s="151">
        <v>0.24820953919834901</v>
      </c>
      <c r="H96" s="14">
        <v>2.723931027914106E-2</v>
      </c>
      <c r="I96" s="14">
        <v>0</v>
      </c>
      <c r="J96" s="14" t="s">
        <v>250</v>
      </c>
      <c r="L96" s="14">
        <v>1</v>
      </c>
      <c r="M96" s="14" t="s">
        <v>140</v>
      </c>
      <c r="N96" s="48"/>
      <c r="O96" s="46"/>
      <c r="P96" s="47"/>
      <c r="Q96" s="25">
        <v>0</v>
      </c>
      <c r="R96" s="26" t="s">
        <v>250</v>
      </c>
      <c r="S96" s="26" t="s">
        <v>60</v>
      </c>
      <c r="T96" s="26" t="s">
        <v>782</v>
      </c>
      <c r="U96" s="17">
        <v>0.24820953919834901</v>
      </c>
      <c r="V96" s="26">
        <v>2.723931027914106E-2</v>
      </c>
      <c r="W96" s="26">
        <v>0</v>
      </c>
      <c r="X96" s="26">
        <v>0</v>
      </c>
      <c r="Y96" s="23" t="s">
        <v>266</v>
      </c>
      <c r="Z96" t="s">
        <v>140</v>
      </c>
    </row>
    <row r="97" spans="2:26" x14ac:dyDescent="0.25">
      <c r="B97" s="71">
        <v>44959.000002777779</v>
      </c>
      <c r="C97" s="14" t="s">
        <v>266</v>
      </c>
      <c r="D97" s="14" t="s">
        <v>781</v>
      </c>
      <c r="E97" s="14" t="s">
        <v>43</v>
      </c>
      <c r="F97" s="151">
        <v>9.3766399999999986E-3</v>
      </c>
      <c r="G97" s="151">
        <v>0.34249528385206501</v>
      </c>
      <c r="H97" s="14">
        <v>36.526440585547178</v>
      </c>
      <c r="I97" s="14">
        <v>0</v>
      </c>
      <c r="J97" s="14" t="s">
        <v>250</v>
      </c>
      <c r="L97" s="14">
        <v>1</v>
      </c>
      <c r="M97" s="14" t="s">
        <v>43</v>
      </c>
      <c r="N97" s="48"/>
      <c r="O97" s="46"/>
      <c r="P97" s="47"/>
      <c r="Q97" s="25">
        <v>0</v>
      </c>
      <c r="R97" s="26" t="s">
        <v>250</v>
      </c>
      <c r="S97" s="26" t="s">
        <v>60</v>
      </c>
      <c r="T97" s="26" t="s">
        <v>782</v>
      </c>
      <c r="U97" s="17">
        <v>0.34249528385206501</v>
      </c>
      <c r="V97" s="26">
        <v>36.526440585547178</v>
      </c>
      <c r="W97" s="26">
        <v>0</v>
      </c>
      <c r="X97" s="26">
        <v>0</v>
      </c>
      <c r="Y97" s="23" t="s">
        <v>266</v>
      </c>
      <c r="Z97" t="s">
        <v>43</v>
      </c>
    </row>
    <row r="98" spans="2:26" x14ac:dyDescent="0.25">
      <c r="B98" s="71">
        <v>44959.000002777779</v>
      </c>
      <c r="C98" s="14" t="s">
        <v>266</v>
      </c>
      <c r="D98" s="14" t="s">
        <v>781</v>
      </c>
      <c r="E98" s="14" t="s">
        <v>141</v>
      </c>
      <c r="F98" s="151">
        <v>0.24234807999999999</v>
      </c>
      <c r="G98" s="151">
        <v>4.0232628446472602E-4</v>
      </c>
      <c r="H98" s="14">
        <v>1.6601174825264802E-3</v>
      </c>
      <c r="I98" s="14">
        <v>0</v>
      </c>
      <c r="J98" s="14" t="s">
        <v>250</v>
      </c>
      <c r="L98" s="14">
        <v>1</v>
      </c>
      <c r="M98" s="14" t="s">
        <v>141</v>
      </c>
      <c r="N98" s="48"/>
      <c r="O98" s="46"/>
      <c r="P98" s="47"/>
      <c r="Q98" s="25">
        <v>0</v>
      </c>
      <c r="R98" s="26" t="s">
        <v>250</v>
      </c>
      <c r="S98" s="26" t="s">
        <v>60</v>
      </c>
      <c r="T98" s="26" t="s">
        <v>782</v>
      </c>
      <c r="U98" s="17">
        <v>4.0232628446472602E-4</v>
      </c>
      <c r="V98" s="26">
        <v>1.6601174825264802E-3</v>
      </c>
      <c r="W98" s="26">
        <v>0</v>
      </c>
      <c r="X98" s="26">
        <v>0</v>
      </c>
      <c r="Y98" s="23" t="s">
        <v>266</v>
      </c>
      <c r="Z98" t="s">
        <v>141</v>
      </c>
    </row>
    <row r="99" spans="2:26" x14ac:dyDescent="0.25">
      <c r="B99" s="71">
        <v>44959.000002777779</v>
      </c>
      <c r="C99" s="14" t="s">
        <v>266</v>
      </c>
      <c r="D99" s="14" t="s">
        <v>781</v>
      </c>
      <c r="E99" s="14" t="s">
        <v>27</v>
      </c>
      <c r="F99" s="151">
        <v>118887.28482158999</v>
      </c>
      <c r="G99" s="151">
        <v>857964.88488849008</v>
      </c>
      <c r="H99" s="14">
        <v>7.2166244369699264</v>
      </c>
      <c r="I99" s="14">
        <v>0</v>
      </c>
      <c r="J99" s="14" t="s">
        <v>250</v>
      </c>
      <c r="L99" s="14">
        <v>1</v>
      </c>
      <c r="M99" s="14" t="s">
        <v>27</v>
      </c>
      <c r="N99" s="48"/>
      <c r="O99" s="46"/>
      <c r="P99" s="47"/>
      <c r="Q99" s="25">
        <v>0</v>
      </c>
      <c r="R99" s="26" t="s">
        <v>250</v>
      </c>
      <c r="S99" s="26" t="s">
        <v>60</v>
      </c>
      <c r="T99" s="26" t="s">
        <v>782</v>
      </c>
      <c r="U99" s="17">
        <v>857964.88488849008</v>
      </c>
      <c r="V99" s="26">
        <v>7.2166244369699264</v>
      </c>
      <c r="W99" s="26">
        <v>0</v>
      </c>
      <c r="X99" s="26">
        <v>0</v>
      </c>
      <c r="Y99" s="23" t="s">
        <v>266</v>
      </c>
      <c r="Z99" t="s">
        <v>27</v>
      </c>
    </row>
    <row r="100" spans="2:26" x14ac:dyDescent="0.25">
      <c r="B100" s="71">
        <v>44959.000002777779</v>
      </c>
      <c r="C100" s="14" t="s">
        <v>266</v>
      </c>
      <c r="D100" s="14" t="s">
        <v>781</v>
      </c>
      <c r="E100" s="14" t="s">
        <v>143</v>
      </c>
      <c r="F100" s="151">
        <v>4.3289484800000002</v>
      </c>
      <c r="G100" s="151">
        <v>1.4364449732165299E-6</v>
      </c>
      <c r="H100" s="14">
        <v>3.3182306970225938E-7</v>
      </c>
      <c r="I100" s="14">
        <v>0</v>
      </c>
      <c r="J100" s="14" t="s">
        <v>250</v>
      </c>
      <c r="L100" s="14">
        <v>1</v>
      </c>
      <c r="M100" s="14" t="s">
        <v>143</v>
      </c>
      <c r="N100" s="48"/>
      <c r="O100" s="46"/>
      <c r="P100" s="47"/>
      <c r="Q100" s="25">
        <v>0</v>
      </c>
      <c r="R100" s="26" t="s">
        <v>250</v>
      </c>
      <c r="S100" s="26" t="s">
        <v>60</v>
      </c>
      <c r="T100" s="26" t="s">
        <v>782</v>
      </c>
      <c r="U100" s="17">
        <v>1.4364449732165299E-6</v>
      </c>
      <c r="V100" s="26">
        <v>3.3182306970225938E-7</v>
      </c>
      <c r="W100" s="26">
        <v>0</v>
      </c>
      <c r="X100" s="26">
        <v>0</v>
      </c>
      <c r="Y100" s="23" t="s">
        <v>266</v>
      </c>
      <c r="Z100" t="s">
        <v>143</v>
      </c>
    </row>
    <row r="101" spans="2:26" x14ac:dyDescent="0.25">
      <c r="B101" s="71">
        <v>44959.000002777779</v>
      </c>
      <c r="C101" s="14" t="s">
        <v>266</v>
      </c>
      <c r="D101" s="14" t="s">
        <v>781</v>
      </c>
      <c r="E101" s="14" t="s">
        <v>24</v>
      </c>
      <c r="F101" s="151">
        <v>3186.7530494499993</v>
      </c>
      <c r="G101" s="151">
        <v>320089.04151110747</v>
      </c>
      <c r="H101" s="14">
        <v>100.4436291561254</v>
      </c>
      <c r="I101" s="14">
        <v>0</v>
      </c>
      <c r="J101" s="14" t="s">
        <v>250</v>
      </c>
      <c r="L101" s="14">
        <v>1</v>
      </c>
      <c r="M101" s="14" t="s">
        <v>24</v>
      </c>
      <c r="N101" s="48"/>
      <c r="O101" s="46"/>
      <c r="P101" s="47"/>
      <c r="Q101" s="25">
        <v>0</v>
      </c>
      <c r="R101" s="26" t="s">
        <v>250</v>
      </c>
      <c r="S101" s="26" t="s">
        <v>60</v>
      </c>
      <c r="T101" s="26" t="s">
        <v>782</v>
      </c>
      <c r="U101" s="17">
        <v>320089.04151110747</v>
      </c>
      <c r="V101" s="26">
        <v>100.4436291561254</v>
      </c>
      <c r="W101" s="26">
        <v>0</v>
      </c>
      <c r="X101" s="26">
        <v>0</v>
      </c>
      <c r="Y101" s="23" t="s">
        <v>266</v>
      </c>
      <c r="Z101" t="s">
        <v>24</v>
      </c>
    </row>
    <row r="102" spans="2:26" x14ac:dyDescent="0.25">
      <c r="B102" s="71">
        <v>44959.000002777779</v>
      </c>
      <c r="C102" s="14" t="s">
        <v>266</v>
      </c>
      <c r="D102" s="14" t="s">
        <v>781</v>
      </c>
      <c r="E102" s="14" t="s">
        <v>144</v>
      </c>
      <c r="F102" s="151">
        <v>0.66495972999999997</v>
      </c>
      <c r="G102" s="151">
        <v>1.8155176503011899E-4</v>
      </c>
      <c r="H102" s="14">
        <v>2.7302670648960802E-4</v>
      </c>
      <c r="I102" s="14">
        <v>0</v>
      </c>
      <c r="J102" s="14" t="s">
        <v>250</v>
      </c>
      <c r="L102" s="14">
        <v>1</v>
      </c>
      <c r="M102" s="14" t="s">
        <v>144</v>
      </c>
      <c r="N102" s="48"/>
      <c r="O102" s="46"/>
      <c r="P102" s="47"/>
      <c r="Q102" s="25">
        <v>0</v>
      </c>
      <c r="R102" s="26" t="s">
        <v>250</v>
      </c>
      <c r="S102" s="26" t="s">
        <v>60</v>
      </c>
      <c r="T102" s="26" t="s">
        <v>782</v>
      </c>
      <c r="U102" s="17">
        <v>1.8155176503011899E-4</v>
      </c>
      <c r="V102" s="26">
        <v>2.7302670648960802E-4</v>
      </c>
      <c r="W102" s="26">
        <v>0</v>
      </c>
      <c r="X102" s="26">
        <v>0</v>
      </c>
      <c r="Y102" s="23" t="s">
        <v>266</v>
      </c>
      <c r="Z102" t="s">
        <v>144</v>
      </c>
    </row>
    <row r="103" spans="2:26" x14ac:dyDescent="0.25">
      <c r="B103" s="71">
        <v>44959.000002777779</v>
      </c>
      <c r="C103" s="14" t="s">
        <v>266</v>
      </c>
      <c r="D103" s="14" t="s">
        <v>781</v>
      </c>
      <c r="E103" s="14" t="s">
        <v>190</v>
      </c>
      <c r="F103" s="151">
        <v>-24072.945731029991</v>
      </c>
      <c r="G103" s="151">
        <v>-19302.819486002372</v>
      </c>
      <c r="H103" s="14">
        <v>0.80184700707903256</v>
      </c>
      <c r="I103" s="14">
        <v>0</v>
      </c>
      <c r="J103" s="14" t="s">
        <v>250</v>
      </c>
      <c r="L103" s="14">
        <v>1</v>
      </c>
      <c r="M103" s="14" t="s">
        <v>190</v>
      </c>
      <c r="N103" s="48"/>
      <c r="O103" s="46"/>
      <c r="P103" s="47"/>
      <c r="Q103" s="25">
        <v>0</v>
      </c>
      <c r="R103" s="26" t="s">
        <v>250</v>
      </c>
      <c r="S103" s="26" t="s">
        <v>61</v>
      </c>
      <c r="T103" s="26" t="s">
        <v>790</v>
      </c>
      <c r="U103" s="17">
        <v>-19302.819486002372</v>
      </c>
      <c r="V103" s="26">
        <v>0.80184700707903256</v>
      </c>
      <c r="W103" s="26">
        <v>0</v>
      </c>
      <c r="X103" s="26">
        <v>0</v>
      </c>
      <c r="Y103" s="23" t="s">
        <v>266</v>
      </c>
      <c r="Z103" t="s">
        <v>190</v>
      </c>
    </row>
    <row r="104" spans="2:26" x14ac:dyDescent="0.25">
      <c r="B104" s="71">
        <v>44959.000002777779</v>
      </c>
      <c r="C104" s="14" t="s">
        <v>266</v>
      </c>
      <c r="D104" s="14" t="s">
        <v>781</v>
      </c>
      <c r="E104" s="14" t="s">
        <v>191</v>
      </c>
      <c r="F104" s="151">
        <v>6655.2767860399908</v>
      </c>
      <c r="G104" s="151">
        <v>7952.8387324009527</v>
      </c>
      <c r="H104" s="14">
        <v>1.1949673902492994</v>
      </c>
      <c r="I104" s="14">
        <v>0</v>
      </c>
      <c r="J104" s="14" t="s">
        <v>250</v>
      </c>
      <c r="L104" s="14">
        <v>1</v>
      </c>
      <c r="M104" s="14" t="s">
        <v>191</v>
      </c>
      <c r="N104" s="48"/>
      <c r="O104" s="46"/>
      <c r="P104" s="47"/>
      <c r="Q104" s="25">
        <v>0</v>
      </c>
      <c r="R104" s="26" t="s">
        <v>250</v>
      </c>
      <c r="S104" s="26" t="s">
        <v>60</v>
      </c>
      <c r="T104" s="26" t="s">
        <v>782</v>
      </c>
      <c r="U104" s="17">
        <v>7952.8387324009527</v>
      </c>
      <c r="V104" s="26">
        <v>1.1949673902492994</v>
      </c>
      <c r="W104" s="26">
        <v>0</v>
      </c>
      <c r="X104" s="26">
        <v>0</v>
      </c>
      <c r="Y104" s="23" t="s">
        <v>266</v>
      </c>
      <c r="Z104" t="s">
        <v>191</v>
      </c>
    </row>
    <row r="105" spans="2:26" x14ac:dyDescent="0.25">
      <c r="B105" s="71">
        <v>44959.000002777779</v>
      </c>
      <c r="C105" s="14" t="s">
        <v>266</v>
      </c>
      <c r="D105" s="14" t="s">
        <v>781</v>
      </c>
      <c r="E105" s="14" t="s">
        <v>785</v>
      </c>
      <c r="F105" s="151">
        <v>486524.05826513999</v>
      </c>
      <c r="G105" s="151">
        <v>486519.28284357098</v>
      </c>
      <c r="H105" s="14">
        <v>0.99999018461371458</v>
      </c>
      <c r="I105" s="14">
        <v>0</v>
      </c>
      <c r="J105" s="14" t="s">
        <v>250</v>
      </c>
      <c r="L105" s="14">
        <v>1</v>
      </c>
      <c r="M105" s="14" t="s">
        <v>785</v>
      </c>
      <c r="N105" s="48"/>
      <c r="O105" s="46"/>
      <c r="P105" s="47"/>
      <c r="Q105" s="25">
        <v>0</v>
      </c>
      <c r="R105" s="26" t="s">
        <v>250</v>
      </c>
      <c r="S105" s="26" t="s">
        <v>60</v>
      </c>
      <c r="T105" s="26" t="s">
        <v>782</v>
      </c>
      <c r="U105" s="17">
        <v>486519.28284357098</v>
      </c>
      <c r="V105" s="26">
        <v>0.99999018461371458</v>
      </c>
      <c r="W105" s="26">
        <v>0</v>
      </c>
      <c r="X105" s="26">
        <v>0</v>
      </c>
      <c r="Y105" s="23" t="s">
        <v>266</v>
      </c>
      <c r="Z105" t="s">
        <v>785</v>
      </c>
    </row>
    <row r="106" spans="2:26" x14ac:dyDescent="0.25">
      <c r="B106" s="71">
        <v>44959.000002777779</v>
      </c>
      <c r="C106" s="14" t="s">
        <v>266</v>
      </c>
      <c r="D106" s="14" t="s">
        <v>781</v>
      </c>
      <c r="E106" s="14" t="s">
        <v>406</v>
      </c>
      <c r="F106" s="151">
        <v>-3.3538875000000008</v>
      </c>
      <c r="G106" s="151">
        <v>-2242.8997351627186</v>
      </c>
      <c r="H106" s="14">
        <v>668.7462638990479</v>
      </c>
      <c r="I106" s="14">
        <v>0</v>
      </c>
      <c r="J106" s="14" t="s">
        <v>250</v>
      </c>
      <c r="L106" s="14">
        <v>1</v>
      </c>
      <c r="M106" s="14" t="s">
        <v>406</v>
      </c>
      <c r="N106" s="48"/>
      <c r="O106" s="46"/>
      <c r="P106" s="47"/>
      <c r="Q106" s="25">
        <v>0</v>
      </c>
      <c r="R106" s="26" t="s">
        <v>250</v>
      </c>
      <c r="S106" s="26" t="s">
        <v>61</v>
      </c>
      <c r="T106" s="26" t="s">
        <v>790</v>
      </c>
      <c r="U106" s="17">
        <v>-2242.8997351627186</v>
      </c>
      <c r="V106" s="26">
        <v>668.7462638990479</v>
      </c>
      <c r="W106" s="26">
        <v>0</v>
      </c>
      <c r="X106" s="26">
        <v>0</v>
      </c>
      <c r="Y106" s="23" t="s">
        <v>266</v>
      </c>
      <c r="Z106" t="s">
        <v>406</v>
      </c>
    </row>
    <row r="107" spans="2:26" x14ac:dyDescent="0.25">
      <c r="B107" s="71">
        <v>44959.000002777779</v>
      </c>
      <c r="C107" s="14" t="s">
        <v>266</v>
      </c>
      <c r="D107" s="14" t="s">
        <v>781</v>
      </c>
      <c r="E107" s="14" t="s">
        <v>145</v>
      </c>
      <c r="F107" s="151">
        <v>0.89105878000000005</v>
      </c>
      <c r="G107" s="151">
        <v>7.51358956508055</v>
      </c>
      <c r="H107" s="14">
        <v>8.4322041752178798</v>
      </c>
      <c r="I107" s="14">
        <v>0</v>
      </c>
      <c r="J107" s="14" t="s">
        <v>250</v>
      </c>
      <c r="L107" s="14">
        <v>1</v>
      </c>
      <c r="M107" s="14" t="s">
        <v>145</v>
      </c>
      <c r="N107" s="48"/>
      <c r="O107" s="46"/>
      <c r="P107" s="47"/>
      <c r="Q107" s="25">
        <v>0</v>
      </c>
      <c r="R107" s="26" t="s">
        <v>250</v>
      </c>
      <c r="S107" s="26" t="s">
        <v>60</v>
      </c>
      <c r="T107" s="26" t="s">
        <v>782</v>
      </c>
      <c r="U107" s="17">
        <v>7.51358956508055</v>
      </c>
      <c r="V107" s="26">
        <v>8.4322041752178798</v>
      </c>
      <c r="W107" s="26">
        <v>0</v>
      </c>
      <c r="X107" s="26">
        <v>0</v>
      </c>
      <c r="Y107" s="23" t="s">
        <v>266</v>
      </c>
      <c r="Z107" t="s">
        <v>145</v>
      </c>
    </row>
    <row r="108" spans="2:26" x14ac:dyDescent="0.25">
      <c r="B108" s="71">
        <v>44959.000002777779</v>
      </c>
      <c r="C108" s="14" t="s">
        <v>266</v>
      </c>
      <c r="D108" s="14" t="s">
        <v>781</v>
      </c>
      <c r="E108" s="14" t="s">
        <v>146</v>
      </c>
      <c r="F108" s="151">
        <v>40.704174029999997</v>
      </c>
      <c r="G108" s="151">
        <v>8.0448273954485203E-3</v>
      </c>
      <c r="H108" s="14">
        <v>1.9764133745888766E-4</v>
      </c>
      <c r="I108" s="14">
        <v>0</v>
      </c>
      <c r="J108" s="14" t="s">
        <v>250</v>
      </c>
      <c r="L108" s="14">
        <v>1</v>
      </c>
      <c r="M108" s="14" t="s">
        <v>146</v>
      </c>
      <c r="N108" s="48"/>
      <c r="O108" s="46"/>
      <c r="P108" s="47"/>
      <c r="Q108" s="25">
        <v>0</v>
      </c>
      <c r="R108" s="26" t="s">
        <v>250</v>
      </c>
      <c r="S108" s="26" t="s">
        <v>60</v>
      </c>
      <c r="T108" s="26" t="s">
        <v>782</v>
      </c>
      <c r="U108" s="17">
        <v>8.0448273954485203E-3</v>
      </c>
      <c r="V108" s="26">
        <v>1.9764133745888766E-4</v>
      </c>
      <c r="W108" s="26">
        <v>0</v>
      </c>
      <c r="X108" s="26">
        <v>0</v>
      </c>
      <c r="Y108" s="23" t="s">
        <v>266</v>
      </c>
      <c r="Z108" t="s">
        <v>146</v>
      </c>
    </row>
    <row r="109" spans="2:26" x14ac:dyDescent="0.25">
      <c r="B109" s="71">
        <v>44959.000002777779</v>
      </c>
      <c r="C109" s="14" t="s">
        <v>266</v>
      </c>
      <c r="D109" s="14" t="s">
        <v>781</v>
      </c>
      <c r="E109" s="14" t="s">
        <v>147</v>
      </c>
      <c r="F109" s="151">
        <v>3049025070.2014399</v>
      </c>
      <c r="G109" s="151">
        <v>1432.99223971929</v>
      </c>
      <c r="H109" s="14">
        <v>4.6998375110920831E-7</v>
      </c>
      <c r="I109" s="14">
        <v>0</v>
      </c>
      <c r="J109" s="14" t="s">
        <v>250</v>
      </c>
      <c r="L109" s="14">
        <v>1</v>
      </c>
      <c r="M109" s="14" t="s">
        <v>147</v>
      </c>
      <c r="N109" s="48"/>
      <c r="O109" s="46"/>
      <c r="P109" s="47"/>
      <c r="Q109" s="25">
        <v>0</v>
      </c>
      <c r="R109" s="26" t="s">
        <v>250</v>
      </c>
      <c r="S109" s="26" t="s">
        <v>60</v>
      </c>
      <c r="T109" s="26" t="s">
        <v>782</v>
      </c>
      <c r="U109" s="17">
        <v>1432.99223971929</v>
      </c>
      <c r="V109" s="26">
        <v>4.6998375110920831E-7</v>
      </c>
      <c r="W109" s="26">
        <v>0</v>
      </c>
      <c r="X109" s="26">
        <v>0</v>
      </c>
      <c r="Y109" s="23" t="s">
        <v>266</v>
      </c>
      <c r="Z109" t="s">
        <v>147</v>
      </c>
    </row>
    <row r="110" spans="2:26" x14ac:dyDescent="0.25">
      <c r="B110" s="71">
        <v>44959.000002777779</v>
      </c>
      <c r="C110" s="14" t="s">
        <v>266</v>
      </c>
      <c r="D110" s="14" t="s">
        <v>781</v>
      </c>
      <c r="E110" s="14" t="s">
        <v>148</v>
      </c>
      <c r="F110" s="151">
        <v>4.3068300000000002E-3</v>
      </c>
      <c r="G110" s="151">
        <v>1.07717067988575E-3</v>
      </c>
      <c r="H110" s="14">
        <v>0.25010754543033969</v>
      </c>
      <c r="I110" s="14">
        <v>0</v>
      </c>
      <c r="J110" s="14" t="s">
        <v>250</v>
      </c>
      <c r="L110" s="14">
        <v>1</v>
      </c>
      <c r="M110" s="14" t="s">
        <v>148</v>
      </c>
      <c r="N110" s="48"/>
      <c r="O110" s="46"/>
      <c r="P110" s="47"/>
      <c r="Q110" s="25">
        <v>0</v>
      </c>
      <c r="R110" s="26" t="s">
        <v>250</v>
      </c>
      <c r="S110" s="26" t="s">
        <v>60</v>
      </c>
      <c r="T110" s="26" t="s">
        <v>782</v>
      </c>
      <c r="U110" s="17">
        <v>1.07717067988575E-3</v>
      </c>
      <c r="V110" s="26">
        <v>0.25010754543033969</v>
      </c>
      <c r="W110" s="26">
        <v>0</v>
      </c>
      <c r="X110" s="26">
        <v>0</v>
      </c>
      <c r="Y110" s="23" t="s">
        <v>266</v>
      </c>
      <c r="Z110" t="s">
        <v>148</v>
      </c>
    </row>
    <row r="111" spans="2:26" x14ac:dyDescent="0.25">
      <c r="B111" s="71">
        <v>44959.000002777779</v>
      </c>
      <c r="C111" s="14" t="s">
        <v>266</v>
      </c>
      <c r="D111" s="14" t="s">
        <v>781</v>
      </c>
      <c r="E111" s="14" t="s">
        <v>149</v>
      </c>
      <c r="F111" s="151">
        <v>25213.870819299998</v>
      </c>
      <c r="G111" s="151">
        <v>36708.42864383095</v>
      </c>
      <c r="H111" s="14">
        <v>1.4558823160041108</v>
      </c>
      <c r="I111" s="14">
        <v>0</v>
      </c>
      <c r="J111" s="14" t="s">
        <v>250</v>
      </c>
      <c r="L111" s="14">
        <v>1</v>
      </c>
      <c r="M111" s="14" t="s">
        <v>149</v>
      </c>
      <c r="N111" s="48"/>
      <c r="O111" s="46"/>
      <c r="P111" s="47"/>
      <c r="Q111" s="25">
        <v>0</v>
      </c>
      <c r="R111" s="26" t="s">
        <v>250</v>
      </c>
      <c r="S111" s="26" t="s">
        <v>60</v>
      </c>
      <c r="T111" s="26" t="s">
        <v>782</v>
      </c>
      <c r="U111" s="17">
        <v>36708.42864383095</v>
      </c>
      <c r="V111" s="26">
        <v>1.4558823160041108</v>
      </c>
      <c r="W111" s="26">
        <v>0</v>
      </c>
      <c r="X111" s="26">
        <v>0</v>
      </c>
      <c r="Y111" s="23" t="s">
        <v>266</v>
      </c>
      <c r="Z111" t="s">
        <v>149</v>
      </c>
    </row>
    <row r="112" spans="2:26" x14ac:dyDescent="0.25">
      <c r="B112" s="71">
        <v>44959.000002777779</v>
      </c>
      <c r="C112" s="14" t="s">
        <v>266</v>
      </c>
      <c r="D112" s="14" t="s">
        <v>781</v>
      </c>
      <c r="E112" s="14" t="s">
        <v>150</v>
      </c>
      <c r="F112" s="151">
        <v>0.34782034000000001</v>
      </c>
      <c r="G112" s="151">
        <v>0.10359366741979401</v>
      </c>
      <c r="H112" s="14">
        <v>0.29783671483902868</v>
      </c>
      <c r="I112" s="14">
        <v>0</v>
      </c>
      <c r="J112" s="14" t="s">
        <v>250</v>
      </c>
      <c r="L112" s="14">
        <v>1</v>
      </c>
      <c r="M112" s="14" t="s">
        <v>150</v>
      </c>
      <c r="N112" s="48"/>
      <c r="O112" s="46"/>
      <c r="P112" s="47"/>
      <c r="Q112" s="25">
        <v>0</v>
      </c>
      <c r="R112" s="26" t="s">
        <v>250</v>
      </c>
      <c r="S112" s="26" t="s">
        <v>60</v>
      </c>
      <c r="T112" s="26" t="s">
        <v>782</v>
      </c>
      <c r="U112" s="17">
        <v>0.10359366741979401</v>
      </c>
      <c r="V112" s="26">
        <v>0.29783671483902868</v>
      </c>
      <c r="W112" s="26">
        <v>0</v>
      </c>
      <c r="X112" s="26">
        <v>0</v>
      </c>
      <c r="Y112" s="23" t="s">
        <v>266</v>
      </c>
      <c r="Z112" t="s">
        <v>150</v>
      </c>
    </row>
    <row r="113" spans="2:26" x14ac:dyDescent="0.25">
      <c r="B113" s="71">
        <v>44959.000002777779</v>
      </c>
      <c r="C113" s="14" t="s">
        <v>266</v>
      </c>
      <c r="D113" s="14" t="s">
        <v>781</v>
      </c>
      <c r="E113" s="14" t="s">
        <v>89</v>
      </c>
      <c r="F113" s="151">
        <v>10878.254600130138</v>
      </c>
      <c r="G113" s="151">
        <v>1077.3398029109303</v>
      </c>
      <c r="H113" s="14">
        <v>9.9036090118541809E-2</v>
      </c>
      <c r="I113" s="14">
        <v>0</v>
      </c>
      <c r="J113" s="14" t="s">
        <v>250</v>
      </c>
      <c r="L113" s="14">
        <v>1</v>
      </c>
      <c r="M113" s="14" t="s">
        <v>89</v>
      </c>
      <c r="N113" s="48"/>
      <c r="O113" s="46"/>
      <c r="P113" s="47"/>
      <c r="Q113" s="25">
        <v>0</v>
      </c>
      <c r="R113" s="26" t="s">
        <v>250</v>
      </c>
      <c r="S113" s="26" t="s">
        <v>60</v>
      </c>
      <c r="T113" s="26" t="s">
        <v>782</v>
      </c>
      <c r="U113" s="17">
        <v>1077.3398029109303</v>
      </c>
      <c r="V113" s="26">
        <v>9.9036090118541809E-2</v>
      </c>
      <c r="W113" s="26">
        <v>0</v>
      </c>
      <c r="X113" s="26">
        <v>0</v>
      </c>
      <c r="Y113" s="23" t="s">
        <v>266</v>
      </c>
      <c r="Z113" t="s">
        <v>89</v>
      </c>
    </row>
    <row r="114" spans="2:26" x14ac:dyDescent="0.25">
      <c r="B114" s="71">
        <v>44959.000002777779</v>
      </c>
      <c r="C114" s="14" t="s">
        <v>266</v>
      </c>
      <c r="D114" s="14" t="s">
        <v>781</v>
      </c>
      <c r="E114" s="14" t="s">
        <v>151</v>
      </c>
      <c r="F114" s="151">
        <v>3.0962099999999998E-3</v>
      </c>
      <c r="G114" s="151">
        <v>8.5184598002497596E-3</v>
      </c>
      <c r="H114" s="14">
        <v>2.7512538878983532</v>
      </c>
      <c r="I114" s="14">
        <v>0</v>
      </c>
      <c r="J114" s="14" t="s">
        <v>250</v>
      </c>
      <c r="L114" s="14">
        <v>1</v>
      </c>
      <c r="M114" s="14" t="s">
        <v>151</v>
      </c>
      <c r="N114" s="48"/>
      <c r="O114" s="46"/>
      <c r="P114" s="47"/>
      <c r="Q114" s="25">
        <v>0</v>
      </c>
      <c r="R114" s="26" t="s">
        <v>250</v>
      </c>
      <c r="S114" s="26" t="s">
        <v>60</v>
      </c>
      <c r="T114" s="26" t="s">
        <v>782</v>
      </c>
      <c r="U114" s="17">
        <v>8.5184598002497596E-3</v>
      </c>
      <c r="V114" s="26">
        <v>2.7512538878983532</v>
      </c>
      <c r="W114" s="26">
        <v>0</v>
      </c>
      <c r="X114" s="26">
        <v>0</v>
      </c>
      <c r="Y114" s="23" t="s">
        <v>266</v>
      </c>
      <c r="Z114" t="s">
        <v>151</v>
      </c>
    </row>
    <row r="115" spans="2:26" x14ac:dyDescent="0.25">
      <c r="B115" s="71">
        <v>44959.000002777779</v>
      </c>
      <c r="C115" s="14" t="s">
        <v>266</v>
      </c>
      <c r="D115" s="14" t="s">
        <v>781</v>
      </c>
      <c r="E115" s="14" t="s">
        <v>152</v>
      </c>
      <c r="F115" s="151">
        <v>2.6598900000000002E-2</v>
      </c>
      <c r="G115" s="151">
        <v>7.8160839728942698E-4</v>
      </c>
      <c r="H115" s="14">
        <v>2.9384989502927825E-2</v>
      </c>
      <c r="I115" s="14">
        <v>0</v>
      </c>
      <c r="J115" s="14" t="s">
        <v>250</v>
      </c>
      <c r="L115" s="14">
        <v>1</v>
      </c>
      <c r="M115" s="14" t="s">
        <v>152</v>
      </c>
      <c r="N115" s="48"/>
      <c r="O115" s="46"/>
      <c r="P115" s="47"/>
      <c r="Q115" s="25">
        <v>0</v>
      </c>
      <c r="R115" s="26" t="s">
        <v>250</v>
      </c>
      <c r="S115" s="26" t="s">
        <v>60</v>
      </c>
      <c r="T115" s="26" t="s">
        <v>782</v>
      </c>
      <c r="U115" s="17">
        <v>7.8160839728942698E-4</v>
      </c>
      <c r="V115" s="26">
        <v>2.9384989502927825E-2</v>
      </c>
      <c r="W115" s="26">
        <v>0</v>
      </c>
      <c r="X115" s="26">
        <v>0</v>
      </c>
      <c r="Y115" s="23" t="s">
        <v>266</v>
      </c>
      <c r="Z115" t="s">
        <v>152</v>
      </c>
    </row>
    <row r="116" spans="2:26" x14ac:dyDescent="0.25">
      <c r="B116" s="71">
        <v>44959.000002777779</v>
      </c>
      <c r="C116" s="14" t="s">
        <v>266</v>
      </c>
      <c r="D116" s="14" t="s">
        <v>781</v>
      </c>
      <c r="E116" s="14" t="s">
        <v>288</v>
      </c>
      <c r="F116" s="151">
        <v>9.5929999999999998E-5</v>
      </c>
      <c r="G116" s="151">
        <v>5.4064894645220397E-6</v>
      </c>
      <c r="H116" s="14">
        <v>5.6358693469426034E-2</v>
      </c>
      <c r="I116" s="14">
        <v>0</v>
      </c>
      <c r="J116" s="14" t="s">
        <v>250</v>
      </c>
      <c r="L116" s="14">
        <v>1</v>
      </c>
      <c r="M116" s="14" t="s">
        <v>288</v>
      </c>
      <c r="N116" s="48"/>
      <c r="O116" s="46"/>
      <c r="P116" s="47"/>
      <c r="Q116" s="25">
        <v>0</v>
      </c>
      <c r="R116" s="26" t="s">
        <v>250</v>
      </c>
      <c r="S116" s="26" t="s">
        <v>60</v>
      </c>
      <c r="T116" s="26" t="s">
        <v>782</v>
      </c>
      <c r="U116" s="17">
        <v>5.4064894645220397E-6</v>
      </c>
      <c r="V116" s="26">
        <v>5.6358693469426034E-2</v>
      </c>
      <c r="W116" s="26">
        <v>0</v>
      </c>
      <c r="X116" s="26">
        <v>0</v>
      </c>
      <c r="Y116" s="23" t="s">
        <v>266</v>
      </c>
      <c r="Z116" t="s">
        <v>288</v>
      </c>
    </row>
    <row r="117" spans="2:26" x14ac:dyDescent="0.25">
      <c r="B117" s="71">
        <v>44959.000002777779</v>
      </c>
      <c r="C117" s="14" t="s">
        <v>266</v>
      </c>
      <c r="D117" s="14" t="s">
        <v>781</v>
      </c>
      <c r="E117" s="14" t="s">
        <v>98</v>
      </c>
      <c r="F117" s="151">
        <v>1236499.8774543798</v>
      </c>
      <c r="G117" s="151">
        <v>14036.720457530137</v>
      </c>
      <c r="H117" s="14">
        <v>1.1351978850517934E-2</v>
      </c>
      <c r="I117" s="14">
        <v>0</v>
      </c>
      <c r="J117" s="14" t="s">
        <v>250</v>
      </c>
      <c r="L117" s="14">
        <v>1</v>
      </c>
      <c r="M117" s="14" t="s">
        <v>98</v>
      </c>
      <c r="N117" s="48"/>
      <c r="O117" s="46"/>
      <c r="P117" s="47"/>
      <c r="Q117" s="25">
        <v>0</v>
      </c>
      <c r="R117" s="26" t="s">
        <v>250</v>
      </c>
      <c r="S117" s="26" t="s">
        <v>60</v>
      </c>
      <c r="T117" s="26" t="s">
        <v>782</v>
      </c>
      <c r="U117" s="17">
        <v>14036.720457530137</v>
      </c>
      <c r="V117" s="26">
        <v>1.1351978850517934E-2</v>
      </c>
      <c r="W117" s="26">
        <v>0</v>
      </c>
      <c r="X117" s="26">
        <v>0</v>
      </c>
      <c r="Y117" s="23" t="s">
        <v>266</v>
      </c>
      <c r="Z117" t="s">
        <v>98</v>
      </c>
    </row>
    <row r="118" spans="2:26" x14ac:dyDescent="0.25">
      <c r="B118" s="71">
        <v>44959.000002777779</v>
      </c>
      <c r="C118" s="14" t="s">
        <v>266</v>
      </c>
      <c r="D118" s="14" t="s">
        <v>781</v>
      </c>
      <c r="E118" s="14" t="s">
        <v>179</v>
      </c>
      <c r="F118" s="151">
        <v>3552880.5354093201</v>
      </c>
      <c r="G118" s="151">
        <v>29643.2086511089</v>
      </c>
      <c r="H118" s="14">
        <v>8.3434296075181047E-3</v>
      </c>
      <c r="I118" s="14">
        <v>0</v>
      </c>
      <c r="J118" s="14" t="s">
        <v>250</v>
      </c>
      <c r="L118" s="14">
        <v>1</v>
      </c>
      <c r="M118" s="14" t="s">
        <v>179</v>
      </c>
      <c r="N118" s="48"/>
      <c r="O118" s="46"/>
      <c r="P118" s="47"/>
      <c r="Q118" s="25">
        <v>0</v>
      </c>
      <c r="R118" s="26" t="s">
        <v>250</v>
      </c>
      <c r="S118" s="26" t="s">
        <v>60</v>
      </c>
      <c r="T118" s="26" t="s">
        <v>782</v>
      </c>
      <c r="U118" s="17">
        <v>29643.2086511089</v>
      </c>
      <c r="V118" s="26">
        <v>8.3434296075181047E-3</v>
      </c>
      <c r="W118" s="26">
        <v>0</v>
      </c>
      <c r="X118" s="26">
        <v>0</v>
      </c>
      <c r="Y118" s="23" t="s">
        <v>266</v>
      </c>
      <c r="Z118" t="s">
        <v>179</v>
      </c>
    </row>
    <row r="119" spans="2:26" x14ac:dyDescent="0.25">
      <c r="B119" s="71">
        <v>44959.000002777779</v>
      </c>
      <c r="C119" s="14" t="s">
        <v>266</v>
      </c>
      <c r="D119" s="14" t="s">
        <v>781</v>
      </c>
      <c r="E119" s="14" t="s">
        <v>37</v>
      </c>
      <c r="F119" s="151">
        <v>-497953446.50949287</v>
      </c>
      <c r="G119" s="151">
        <v>-5967.7712585407135</v>
      </c>
      <c r="H119" s="14">
        <v>1.1984596753718713E-5</v>
      </c>
      <c r="I119" s="14">
        <v>0</v>
      </c>
      <c r="J119" s="14" t="s">
        <v>250</v>
      </c>
      <c r="L119" s="14">
        <v>1</v>
      </c>
      <c r="M119" s="14" t="s">
        <v>37</v>
      </c>
      <c r="N119" s="48"/>
      <c r="O119" s="46"/>
      <c r="P119" s="47"/>
      <c r="Q119" s="25">
        <v>0</v>
      </c>
      <c r="R119" s="26" t="s">
        <v>250</v>
      </c>
      <c r="S119" s="26" t="s">
        <v>61</v>
      </c>
      <c r="T119" s="26" t="s">
        <v>790</v>
      </c>
      <c r="U119" s="17">
        <v>-5967.7712585407135</v>
      </c>
      <c r="V119" s="26">
        <v>1.1984596753718713E-5</v>
      </c>
      <c r="W119" s="26">
        <v>0</v>
      </c>
      <c r="X119" s="26">
        <v>0</v>
      </c>
      <c r="Y119" s="23" t="s">
        <v>266</v>
      </c>
      <c r="Z119" t="s">
        <v>37</v>
      </c>
    </row>
    <row r="120" spans="2:26" x14ac:dyDescent="0.25">
      <c r="B120" s="71">
        <v>44959.000002777779</v>
      </c>
      <c r="C120" s="14" t="s">
        <v>266</v>
      </c>
      <c r="D120" s="14" t="s">
        <v>781</v>
      </c>
      <c r="E120" s="14" t="s">
        <v>153</v>
      </c>
      <c r="F120" s="151">
        <v>-1004.1673953099997</v>
      </c>
      <c r="G120" s="151">
        <v>-25097.515733480112</v>
      </c>
      <c r="H120" s="14">
        <v>24.99335852836785</v>
      </c>
      <c r="I120" s="14">
        <v>0</v>
      </c>
      <c r="J120" s="14" t="s">
        <v>250</v>
      </c>
      <c r="L120" s="14">
        <v>1</v>
      </c>
      <c r="M120" s="14" t="s">
        <v>153</v>
      </c>
      <c r="N120" s="48"/>
      <c r="O120" s="46"/>
      <c r="P120" s="47"/>
      <c r="Q120" s="25">
        <v>0</v>
      </c>
      <c r="R120" s="26" t="s">
        <v>250</v>
      </c>
      <c r="S120" s="26" t="s">
        <v>61</v>
      </c>
      <c r="T120" s="26" t="s">
        <v>790</v>
      </c>
      <c r="U120" s="17">
        <v>-25097.515733480112</v>
      </c>
      <c r="V120" s="26">
        <v>24.99335852836785</v>
      </c>
      <c r="W120" s="26">
        <v>0</v>
      </c>
      <c r="X120" s="26">
        <v>0</v>
      </c>
      <c r="Y120" s="23" t="s">
        <v>266</v>
      </c>
      <c r="Z120" t="s">
        <v>153</v>
      </c>
    </row>
    <row r="121" spans="2:26" x14ac:dyDescent="0.25">
      <c r="B121" s="71">
        <v>44959.000002777779</v>
      </c>
      <c r="C121" s="14" t="s">
        <v>266</v>
      </c>
      <c r="D121" s="14" t="s">
        <v>781</v>
      </c>
      <c r="E121" s="14" t="s">
        <v>154</v>
      </c>
      <c r="F121" s="151">
        <v>38753.774400000002</v>
      </c>
      <c r="G121" s="151">
        <v>6117.3913156387098</v>
      </c>
      <c r="H121" s="14">
        <v>0.15785278751167808</v>
      </c>
      <c r="I121" s="14">
        <v>0</v>
      </c>
      <c r="J121" s="14" t="s">
        <v>250</v>
      </c>
      <c r="L121" s="14">
        <v>1</v>
      </c>
      <c r="M121" s="14" t="s">
        <v>154</v>
      </c>
      <c r="N121" s="48"/>
      <c r="O121" s="46"/>
      <c r="P121" s="47"/>
      <c r="Q121" s="25">
        <v>0</v>
      </c>
      <c r="R121" s="26" t="s">
        <v>250</v>
      </c>
      <c r="S121" s="26" t="s">
        <v>60</v>
      </c>
      <c r="T121" s="26" t="s">
        <v>782</v>
      </c>
      <c r="U121" s="17">
        <v>6117.3913156387098</v>
      </c>
      <c r="V121" s="26">
        <v>0.15785278751167808</v>
      </c>
      <c r="W121" s="26">
        <v>0</v>
      </c>
      <c r="X121" s="26">
        <v>0</v>
      </c>
      <c r="Y121" s="23" t="s">
        <v>266</v>
      </c>
      <c r="Z121" t="s">
        <v>154</v>
      </c>
    </row>
    <row r="122" spans="2:26" x14ac:dyDescent="0.25">
      <c r="B122" s="71">
        <v>44959.000002777779</v>
      </c>
      <c r="C122" s="14" t="s">
        <v>266</v>
      </c>
      <c r="D122" s="14" t="s">
        <v>781</v>
      </c>
      <c r="E122" s="14" t="s">
        <v>983</v>
      </c>
      <c r="F122" s="151">
        <v>1063.0153758599999</v>
      </c>
      <c r="G122" s="151">
        <v>265.46352410260198</v>
      </c>
      <c r="H122" s="14">
        <v>0.24972689025108114</v>
      </c>
      <c r="I122" s="14">
        <v>0</v>
      </c>
      <c r="J122" s="14" t="s">
        <v>250</v>
      </c>
      <c r="L122" s="14">
        <v>1</v>
      </c>
      <c r="M122" s="14" t="s">
        <v>983</v>
      </c>
      <c r="N122" s="48"/>
      <c r="O122" s="46"/>
      <c r="P122" s="47"/>
      <c r="Q122" s="25">
        <v>0</v>
      </c>
      <c r="R122" s="26" t="s">
        <v>250</v>
      </c>
      <c r="S122" s="26" t="s">
        <v>60</v>
      </c>
      <c r="T122" s="26" t="s">
        <v>782</v>
      </c>
      <c r="U122" s="17">
        <v>265.46352410260198</v>
      </c>
      <c r="V122" s="26">
        <v>0.24972689025108114</v>
      </c>
      <c r="W122" s="26">
        <v>0</v>
      </c>
      <c r="X122" s="26">
        <v>0</v>
      </c>
      <c r="Y122" s="23" t="s">
        <v>266</v>
      </c>
      <c r="Z122" t="s">
        <v>983</v>
      </c>
    </row>
    <row r="123" spans="2:26" x14ac:dyDescent="0.25">
      <c r="B123" s="71">
        <v>44959.000002777779</v>
      </c>
      <c r="C123" s="14" t="s">
        <v>266</v>
      </c>
      <c r="D123" s="14" t="s">
        <v>781</v>
      </c>
      <c r="E123" s="14" t="s">
        <v>305</v>
      </c>
      <c r="F123" s="151">
        <v>1362.3328897599999</v>
      </c>
      <c r="G123" s="151">
        <v>2188310.3524293802</v>
      </c>
      <c r="H123" s="14">
        <v>1606.2963530263821</v>
      </c>
      <c r="I123" s="14">
        <v>0</v>
      </c>
      <c r="J123" s="14" t="s">
        <v>250</v>
      </c>
      <c r="L123" s="14">
        <v>1</v>
      </c>
      <c r="M123" s="14" t="s">
        <v>305</v>
      </c>
      <c r="N123" s="48"/>
      <c r="O123" s="46"/>
      <c r="P123" s="47"/>
      <c r="Q123" s="25">
        <v>0</v>
      </c>
      <c r="R123" s="26" t="s">
        <v>250</v>
      </c>
      <c r="S123" s="26" t="s">
        <v>60</v>
      </c>
      <c r="T123" s="26" t="s">
        <v>782</v>
      </c>
      <c r="U123" s="17">
        <v>2188310.3524293802</v>
      </c>
      <c r="V123" s="26">
        <v>1606.2963530263821</v>
      </c>
      <c r="W123" s="26">
        <v>0</v>
      </c>
      <c r="X123" s="26">
        <v>0</v>
      </c>
      <c r="Y123" s="23" t="s">
        <v>266</v>
      </c>
      <c r="Z123" t="s">
        <v>305</v>
      </c>
    </row>
    <row r="124" spans="2:26" x14ac:dyDescent="0.25">
      <c r="B124" s="71">
        <v>44959.000002777779</v>
      </c>
      <c r="C124" s="14" t="s">
        <v>266</v>
      </c>
      <c r="D124" s="14" t="s">
        <v>781</v>
      </c>
      <c r="E124" s="14" t="s">
        <v>155</v>
      </c>
      <c r="F124" s="151">
        <v>29.76350429</v>
      </c>
      <c r="G124" s="151">
        <v>11.611947660032</v>
      </c>
      <c r="H124" s="14">
        <v>0.39014047361128118</v>
      </c>
      <c r="I124" s="14">
        <v>0</v>
      </c>
      <c r="J124" s="14" t="s">
        <v>250</v>
      </c>
      <c r="L124" s="14">
        <v>1</v>
      </c>
      <c r="M124" s="14" t="s">
        <v>155</v>
      </c>
      <c r="N124" s="48"/>
      <c r="O124" s="46"/>
      <c r="P124" s="47"/>
      <c r="Q124" s="25">
        <v>0</v>
      </c>
      <c r="R124" s="26" t="s">
        <v>250</v>
      </c>
      <c r="S124" s="26" t="s">
        <v>60</v>
      </c>
      <c r="T124" s="26" t="s">
        <v>782</v>
      </c>
      <c r="U124" s="17">
        <v>11.611947660032</v>
      </c>
      <c r="V124" s="26">
        <v>0.39014047361128118</v>
      </c>
      <c r="W124" s="26">
        <v>0</v>
      </c>
      <c r="X124" s="26">
        <v>0</v>
      </c>
      <c r="Y124" s="23" t="s">
        <v>266</v>
      </c>
      <c r="Z124" t="s">
        <v>155</v>
      </c>
    </row>
    <row r="125" spans="2:26" x14ac:dyDescent="0.25">
      <c r="B125" s="71">
        <v>44959.000002777779</v>
      </c>
      <c r="C125" s="14" t="s">
        <v>266</v>
      </c>
      <c r="D125" s="14" t="s">
        <v>781</v>
      </c>
      <c r="E125" s="14" t="s">
        <v>407</v>
      </c>
      <c r="F125" s="151">
        <v>-412.83895338999878</v>
      </c>
      <c r="G125" s="151">
        <v>-538.46860470296201</v>
      </c>
      <c r="H125" s="14">
        <v>1.304306680077943</v>
      </c>
      <c r="I125" s="14">
        <v>0</v>
      </c>
      <c r="J125" s="14" t="s">
        <v>250</v>
      </c>
      <c r="L125" s="14">
        <v>1</v>
      </c>
      <c r="M125" s="14" t="s">
        <v>407</v>
      </c>
      <c r="N125" s="48"/>
      <c r="O125" s="46"/>
      <c r="P125" s="47"/>
      <c r="Q125" s="25">
        <v>0</v>
      </c>
      <c r="R125" s="26" t="s">
        <v>250</v>
      </c>
      <c r="S125" s="26" t="s">
        <v>61</v>
      </c>
      <c r="T125" s="26" t="s">
        <v>790</v>
      </c>
      <c r="U125" s="17">
        <v>-538.46860470296201</v>
      </c>
      <c r="V125" s="26">
        <v>1.304306680077943</v>
      </c>
      <c r="W125" s="26">
        <v>0</v>
      </c>
      <c r="X125" s="26">
        <v>0</v>
      </c>
      <c r="Y125" s="23" t="s">
        <v>266</v>
      </c>
      <c r="Z125" t="s">
        <v>407</v>
      </c>
    </row>
    <row r="126" spans="2:26" x14ac:dyDescent="0.25">
      <c r="B126" s="71">
        <v>44959.000002777779</v>
      </c>
      <c r="C126" s="14" t="s">
        <v>266</v>
      </c>
      <c r="D126" s="14" t="s">
        <v>781</v>
      </c>
      <c r="E126" s="14" t="s">
        <v>25</v>
      </c>
      <c r="F126" s="151">
        <v>94.124419629999991</v>
      </c>
      <c r="G126" s="151">
        <v>5.9480254966473112</v>
      </c>
      <c r="H126" s="14">
        <v>6.3193223607952154E-2</v>
      </c>
      <c r="I126" s="14">
        <v>0</v>
      </c>
      <c r="J126" s="14" t="s">
        <v>250</v>
      </c>
      <c r="L126" s="14">
        <v>1</v>
      </c>
      <c r="M126" s="14" t="s">
        <v>25</v>
      </c>
      <c r="N126" s="48"/>
      <c r="O126" s="46"/>
      <c r="P126" s="47"/>
      <c r="Q126" s="25">
        <v>0</v>
      </c>
      <c r="R126" s="26" t="s">
        <v>250</v>
      </c>
      <c r="S126" s="26" t="s">
        <v>60</v>
      </c>
      <c r="T126" s="26" t="s">
        <v>782</v>
      </c>
      <c r="U126" s="17">
        <v>5.9480254966473112</v>
      </c>
      <c r="V126" s="26">
        <v>6.3193223607952154E-2</v>
      </c>
      <c r="W126" s="26">
        <v>0</v>
      </c>
      <c r="X126" s="26">
        <v>0</v>
      </c>
      <c r="Y126" s="23" t="s">
        <v>266</v>
      </c>
      <c r="Z126" t="s">
        <v>25</v>
      </c>
    </row>
    <row r="127" spans="2:26" x14ac:dyDescent="0.25">
      <c r="B127" s="71">
        <v>44959.000002777779</v>
      </c>
      <c r="C127" s="14" t="s">
        <v>266</v>
      </c>
      <c r="D127" s="14" t="s">
        <v>781</v>
      </c>
      <c r="E127" s="14" t="s">
        <v>177</v>
      </c>
      <c r="F127" s="151">
        <v>0.10983253</v>
      </c>
      <c r="G127" s="151">
        <v>3.4025954485702097E-4</v>
      </c>
      <c r="H127" s="14">
        <v>3.0979851311539576E-3</v>
      </c>
      <c r="I127" s="14">
        <v>0</v>
      </c>
      <c r="J127" s="14" t="s">
        <v>250</v>
      </c>
      <c r="L127" s="14">
        <v>1</v>
      </c>
      <c r="M127" s="14" t="s">
        <v>177</v>
      </c>
      <c r="N127" s="48"/>
      <c r="O127" s="46"/>
      <c r="P127" s="47"/>
      <c r="Q127" s="25">
        <v>0</v>
      </c>
      <c r="R127" s="26" t="s">
        <v>250</v>
      </c>
      <c r="S127" s="26" t="s">
        <v>60</v>
      </c>
      <c r="T127" s="26" t="s">
        <v>782</v>
      </c>
      <c r="U127" s="17">
        <v>3.4025954485702097E-4</v>
      </c>
      <c r="V127" s="26">
        <v>3.0979851311539576E-3</v>
      </c>
      <c r="W127" s="26">
        <v>0</v>
      </c>
      <c r="X127" s="26">
        <v>0</v>
      </c>
      <c r="Y127" s="23" t="s">
        <v>266</v>
      </c>
      <c r="Z127" t="s">
        <v>177</v>
      </c>
    </row>
    <row r="128" spans="2:26" x14ac:dyDescent="0.25">
      <c r="B128" s="71">
        <v>44959.000002777779</v>
      </c>
      <c r="C128" s="14" t="s">
        <v>266</v>
      </c>
      <c r="D128" s="14" t="s">
        <v>781</v>
      </c>
      <c r="E128" s="14" t="s">
        <v>156</v>
      </c>
      <c r="F128" s="151">
        <v>6.3152970000000003E-2</v>
      </c>
      <c r="G128" s="151">
        <v>2.6417919465520202E-4</v>
      </c>
      <c r="H128" s="14">
        <v>4.1831634308758881E-3</v>
      </c>
      <c r="I128" s="14">
        <v>0</v>
      </c>
      <c r="J128" s="14" t="s">
        <v>250</v>
      </c>
      <c r="L128" s="14">
        <v>1</v>
      </c>
      <c r="M128" s="14" t="s">
        <v>156</v>
      </c>
      <c r="N128" s="48"/>
      <c r="O128" s="46"/>
      <c r="P128" s="47"/>
      <c r="Q128" s="25">
        <v>0</v>
      </c>
      <c r="R128" s="26" t="s">
        <v>250</v>
      </c>
      <c r="S128" s="26" t="s">
        <v>60</v>
      </c>
      <c r="T128" s="26" t="s">
        <v>782</v>
      </c>
      <c r="U128" s="17">
        <v>2.6417919465520202E-4</v>
      </c>
      <c r="V128" s="26">
        <v>4.1831634308758881E-3</v>
      </c>
      <c r="W128" s="26">
        <v>0</v>
      </c>
      <c r="X128" s="26">
        <v>0</v>
      </c>
      <c r="Y128" s="23" t="s">
        <v>266</v>
      </c>
      <c r="Z128" t="s">
        <v>156</v>
      </c>
    </row>
    <row r="129" spans="2:26" x14ac:dyDescent="0.25">
      <c r="B129" s="71">
        <v>44959.000002777779</v>
      </c>
      <c r="C129" s="14" t="s">
        <v>266</v>
      </c>
      <c r="D129" s="14" t="s">
        <v>781</v>
      </c>
      <c r="E129" s="14" t="s">
        <v>157</v>
      </c>
      <c r="F129" s="151">
        <v>20</v>
      </c>
      <c r="G129" s="151">
        <v>20.0142991117931</v>
      </c>
      <c r="H129" s="14">
        <v>1.0007149555896551</v>
      </c>
      <c r="I129" s="14">
        <v>0</v>
      </c>
      <c r="J129" s="14" t="s">
        <v>250</v>
      </c>
      <c r="L129" s="14">
        <v>1</v>
      </c>
      <c r="M129" s="14" t="s">
        <v>157</v>
      </c>
      <c r="N129" s="48"/>
      <c r="O129" s="46"/>
      <c r="P129" s="47"/>
      <c r="Q129" s="25">
        <v>0</v>
      </c>
      <c r="R129" s="26" t="s">
        <v>250</v>
      </c>
      <c r="S129" s="26" t="s">
        <v>60</v>
      </c>
      <c r="T129" s="26" t="s">
        <v>782</v>
      </c>
      <c r="U129" s="17">
        <v>20.0142991117931</v>
      </c>
      <c r="V129" s="26">
        <v>1.0007149555896551</v>
      </c>
      <c r="W129" s="26">
        <v>0</v>
      </c>
      <c r="X129" s="26">
        <v>0</v>
      </c>
      <c r="Y129" s="23" t="s">
        <v>266</v>
      </c>
      <c r="Z129" t="s">
        <v>157</v>
      </c>
    </row>
    <row r="130" spans="2:26" x14ac:dyDescent="0.25">
      <c r="B130" s="71">
        <v>44959.000002777779</v>
      </c>
      <c r="C130" s="14" t="s">
        <v>266</v>
      </c>
      <c r="D130" s="14" t="s">
        <v>781</v>
      </c>
      <c r="E130" s="14" t="s">
        <v>158</v>
      </c>
      <c r="F130" s="151">
        <v>1179.4695041099994</v>
      </c>
      <c r="G130" s="151">
        <v>8035.431864205937</v>
      </c>
      <c r="H130" s="14">
        <v>6.8127508479070755</v>
      </c>
      <c r="I130" s="14">
        <v>0</v>
      </c>
      <c r="J130" s="14" t="s">
        <v>250</v>
      </c>
      <c r="L130" s="14">
        <v>1</v>
      </c>
      <c r="M130" s="14" t="s">
        <v>158</v>
      </c>
      <c r="N130" s="48"/>
      <c r="O130" s="46"/>
      <c r="P130" s="47"/>
      <c r="Q130" s="25">
        <v>0</v>
      </c>
      <c r="R130" s="26" t="s">
        <v>250</v>
      </c>
      <c r="S130" s="26" t="s">
        <v>60</v>
      </c>
      <c r="T130" s="26" t="s">
        <v>782</v>
      </c>
      <c r="U130" s="17">
        <v>8035.431864205937</v>
      </c>
      <c r="V130" s="26">
        <v>6.8127508479070755</v>
      </c>
      <c r="W130" s="26">
        <v>0</v>
      </c>
      <c r="X130" s="26">
        <v>0</v>
      </c>
      <c r="Y130" s="23" t="s">
        <v>266</v>
      </c>
      <c r="Z130" t="s">
        <v>158</v>
      </c>
    </row>
    <row r="131" spans="2:26" x14ac:dyDescent="0.25">
      <c r="B131" s="71">
        <v>44959.000002777779</v>
      </c>
      <c r="C131" s="14" t="s">
        <v>266</v>
      </c>
      <c r="D131" s="14" t="s">
        <v>781</v>
      </c>
      <c r="E131" s="14" t="s">
        <v>95</v>
      </c>
      <c r="F131" s="151">
        <v>20912937.594472501</v>
      </c>
      <c r="G131" s="151">
        <v>20912937.594472501</v>
      </c>
      <c r="H131" s="14">
        <v>1</v>
      </c>
      <c r="I131" s="14">
        <v>0</v>
      </c>
      <c r="J131" s="14" t="s">
        <v>257</v>
      </c>
      <c r="L131" s="14">
        <v>1</v>
      </c>
      <c r="M131" s="14" t="s">
        <v>95</v>
      </c>
      <c r="N131" s="48"/>
      <c r="O131" s="46"/>
      <c r="P131" s="47"/>
      <c r="Q131" s="25">
        <v>0</v>
      </c>
      <c r="R131" s="26" t="s">
        <v>257</v>
      </c>
      <c r="S131" s="26" t="s">
        <v>60</v>
      </c>
      <c r="T131" s="26" t="s">
        <v>788</v>
      </c>
      <c r="U131" s="17">
        <v>20912937.594472501</v>
      </c>
      <c r="V131" s="26">
        <v>1</v>
      </c>
      <c r="W131" s="26">
        <v>0</v>
      </c>
      <c r="X131" s="26">
        <v>0</v>
      </c>
      <c r="Y131" s="23" t="s">
        <v>266</v>
      </c>
      <c r="Z131" t="s">
        <v>95</v>
      </c>
    </row>
    <row r="132" spans="2:26" x14ac:dyDescent="0.25">
      <c r="B132" s="71">
        <v>44959.000002777779</v>
      </c>
      <c r="C132" s="14" t="s">
        <v>266</v>
      </c>
      <c r="D132" s="14" t="s">
        <v>781</v>
      </c>
      <c r="E132" s="14" t="s">
        <v>92</v>
      </c>
      <c r="F132" s="151">
        <v>-76495480.483500153</v>
      </c>
      <c r="G132" s="151">
        <v>-76506933.592108786</v>
      </c>
      <c r="H132" s="14">
        <v>1.0001497226834348</v>
      </c>
      <c r="I132" s="14">
        <v>0</v>
      </c>
      <c r="J132" s="14" t="s">
        <v>250</v>
      </c>
      <c r="L132" s="14">
        <v>1</v>
      </c>
      <c r="M132" s="14" t="s">
        <v>92</v>
      </c>
      <c r="N132" s="48"/>
      <c r="O132" s="46"/>
      <c r="P132" s="47"/>
      <c r="Q132" s="25">
        <v>0</v>
      </c>
      <c r="R132" s="26" t="s">
        <v>250</v>
      </c>
      <c r="S132" s="26" t="s">
        <v>61</v>
      </c>
      <c r="T132" s="26" t="s">
        <v>790</v>
      </c>
      <c r="U132" s="17">
        <v>-76506933.592108786</v>
      </c>
      <c r="V132" s="26">
        <v>1.0001497226834348</v>
      </c>
      <c r="W132" s="26">
        <v>0</v>
      </c>
      <c r="X132" s="26">
        <v>0</v>
      </c>
      <c r="Y132" s="23" t="s">
        <v>266</v>
      </c>
      <c r="Z132" t="s">
        <v>92</v>
      </c>
    </row>
    <row r="133" spans="2:26" x14ac:dyDescent="0.25">
      <c r="B133" s="71">
        <v>44959.000002777779</v>
      </c>
      <c r="C133" s="14" t="s">
        <v>266</v>
      </c>
      <c r="D133" s="14" t="s">
        <v>781</v>
      </c>
      <c r="E133" s="14" t="s">
        <v>159</v>
      </c>
      <c r="F133" s="151">
        <v>0.34680431</v>
      </c>
      <c r="G133" s="151">
        <v>0.346508206503439</v>
      </c>
      <c r="H133" s="14">
        <v>0.99914619430029283</v>
      </c>
      <c r="I133" s="14">
        <v>0</v>
      </c>
      <c r="J133" s="14" t="s">
        <v>250</v>
      </c>
      <c r="L133" s="14">
        <v>1</v>
      </c>
      <c r="M133" s="14" t="s">
        <v>159</v>
      </c>
      <c r="N133" s="48"/>
      <c r="O133" s="46"/>
      <c r="P133" s="47"/>
      <c r="Q133" s="25">
        <v>0</v>
      </c>
      <c r="R133" s="26" t="s">
        <v>250</v>
      </c>
      <c r="S133" s="26" t="s">
        <v>60</v>
      </c>
      <c r="T133" s="26" t="s">
        <v>782</v>
      </c>
      <c r="U133" s="17">
        <v>0.346508206503439</v>
      </c>
      <c r="V133" s="26">
        <v>0.99914619430029283</v>
      </c>
      <c r="W133" s="26">
        <v>0</v>
      </c>
      <c r="X133" s="26">
        <v>0</v>
      </c>
      <c r="Y133" s="23" t="s">
        <v>266</v>
      </c>
      <c r="Z133" t="s">
        <v>159</v>
      </c>
    </row>
    <row r="134" spans="2:26" x14ac:dyDescent="0.25">
      <c r="B134" s="71">
        <v>44959.000002777779</v>
      </c>
      <c r="C134" s="14" t="s">
        <v>266</v>
      </c>
      <c r="D134" s="14" t="s">
        <v>781</v>
      </c>
      <c r="E134" s="14" t="s">
        <v>38</v>
      </c>
      <c r="F134" s="151">
        <v>27106874.154659726</v>
      </c>
      <c r="G134" s="151">
        <v>27109525.910897586</v>
      </c>
      <c r="H134" s="14">
        <v>1.0000978259692628</v>
      </c>
      <c r="I134" s="14">
        <v>0</v>
      </c>
      <c r="J134" s="14" t="s">
        <v>250</v>
      </c>
      <c r="L134" s="14">
        <v>1</v>
      </c>
      <c r="M134" s="14" t="s">
        <v>38</v>
      </c>
      <c r="N134" s="48"/>
      <c r="O134" s="46"/>
      <c r="P134" s="47"/>
      <c r="Q134" s="25">
        <v>0</v>
      </c>
      <c r="R134" s="26" t="s">
        <v>250</v>
      </c>
      <c r="S134" s="26" t="s">
        <v>60</v>
      </c>
      <c r="T134" s="26" t="s">
        <v>782</v>
      </c>
      <c r="U134" s="17">
        <v>27109525.910897586</v>
      </c>
      <c r="V134" s="26">
        <v>1.0000978259692628</v>
      </c>
      <c r="W134" s="26">
        <v>0</v>
      </c>
      <c r="X134" s="26">
        <v>0</v>
      </c>
      <c r="Y134" s="23" t="s">
        <v>266</v>
      </c>
      <c r="Z134" t="s">
        <v>38</v>
      </c>
    </row>
    <row r="135" spans="2:26" x14ac:dyDescent="0.25">
      <c r="B135" s="71">
        <v>44959.000002777779</v>
      </c>
      <c r="C135" s="14" t="s">
        <v>266</v>
      </c>
      <c r="D135" s="14" t="s">
        <v>781</v>
      </c>
      <c r="E135" s="14" t="s">
        <v>194</v>
      </c>
      <c r="F135" s="151">
        <v>-74.040518480000003</v>
      </c>
      <c r="G135" s="151">
        <v>-1.8372527041554849</v>
      </c>
      <c r="H135" s="14">
        <v>2.4814152330007899E-2</v>
      </c>
      <c r="I135" s="14">
        <v>0</v>
      </c>
      <c r="J135" s="14" t="s">
        <v>250</v>
      </c>
      <c r="L135" s="14">
        <v>1</v>
      </c>
      <c r="M135" s="14" t="s">
        <v>194</v>
      </c>
      <c r="N135" s="48"/>
      <c r="O135" s="46"/>
      <c r="P135" s="47"/>
      <c r="Q135" s="25">
        <v>0</v>
      </c>
      <c r="R135" s="26" t="s">
        <v>250</v>
      </c>
      <c r="S135" s="26" t="s">
        <v>61</v>
      </c>
      <c r="T135" s="26" t="s">
        <v>790</v>
      </c>
      <c r="U135" s="17">
        <v>-1.8372527041554849</v>
      </c>
      <c r="V135" s="26">
        <v>2.4814152330007899E-2</v>
      </c>
      <c r="W135" s="26">
        <v>0</v>
      </c>
      <c r="X135" s="26">
        <v>0</v>
      </c>
      <c r="Y135" s="23" t="s">
        <v>266</v>
      </c>
      <c r="Z135" t="s">
        <v>194</v>
      </c>
    </row>
    <row r="136" spans="2:26" x14ac:dyDescent="0.25">
      <c r="B136" s="71">
        <v>44959.000002777779</v>
      </c>
      <c r="C136" s="14" t="s">
        <v>266</v>
      </c>
      <c r="D136" s="14" t="s">
        <v>781</v>
      </c>
      <c r="E136" s="14" t="s">
        <v>160</v>
      </c>
      <c r="F136" s="151">
        <v>0.20872535</v>
      </c>
      <c r="G136" s="151">
        <v>2.2654795205623101E-4</v>
      </c>
      <c r="H136" s="14">
        <v>1.0853878173218106E-3</v>
      </c>
      <c r="I136" s="14">
        <v>0</v>
      </c>
      <c r="J136" s="14" t="s">
        <v>250</v>
      </c>
      <c r="L136" s="14">
        <v>1</v>
      </c>
      <c r="M136" s="14" t="s">
        <v>160</v>
      </c>
      <c r="N136" s="48"/>
      <c r="O136" s="46"/>
      <c r="P136" s="47"/>
      <c r="Q136" s="25">
        <v>0</v>
      </c>
      <c r="R136" s="26" t="s">
        <v>250</v>
      </c>
      <c r="S136" s="26" t="s">
        <v>60</v>
      </c>
      <c r="T136" s="26" t="s">
        <v>782</v>
      </c>
      <c r="U136" s="17">
        <v>2.2654795205623101E-4</v>
      </c>
      <c r="V136" s="26">
        <v>1.0853878173218106E-3</v>
      </c>
      <c r="W136" s="26">
        <v>0</v>
      </c>
      <c r="X136" s="26">
        <v>0</v>
      </c>
      <c r="Y136" s="23" t="s">
        <v>266</v>
      </c>
      <c r="Z136" t="s">
        <v>160</v>
      </c>
    </row>
    <row r="137" spans="2:26" x14ac:dyDescent="0.25">
      <c r="B137" s="71">
        <v>44959.000002777779</v>
      </c>
      <c r="C137" s="14" t="s">
        <v>266</v>
      </c>
      <c r="D137" s="14" t="s">
        <v>781</v>
      </c>
      <c r="E137" s="14" t="s">
        <v>436</v>
      </c>
      <c r="F137" s="151">
        <v>137.93660295000001</v>
      </c>
      <c r="G137" s="151">
        <v>2882.1753663816298</v>
      </c>
      <c r="H137" s="14">
        <v>20.894927849037838</v>
      </c>
      <c r="I137" s="14">
        <v>0</v>
      </c>
      <c r="J137" s="14" t="s">
        <v>250</v>
      </c>
      <c r="L137" s="14">
        <v>1</v>
      </c>
      <c r="M137" s="14" t="s">
        <v>436</v>
      </c>
      <c r="N137" s="48"/>
      <c r="O137" s="46"/>
      <c r="P137" s="47"/>
      <c r="Q137" s="25">
        <v>0</v>
      </c>
      <c r="R137" s="26" t="s">
        <v>250</v>
      </c>
      <c r="S137" s="26" t="s">
        <v>60</v>
      </c>
      <c r="T137" s="26" t="s">
        <v>782</v>
      </c>
      <c r="U137" s="17">
        <v>2882.1753663816298</v>
      </c>
      <c r="V137" s="26">
        <v>20.894927849037838</v>
      </c>
      <c r="W137" s="26">
        <v>0</v>
      </c>
      <c r="X137" s="26">
        <v>0</v>
      </c>
      <c r="Y137" s="23" t="s">
        <v>266</v>
      </c>
      <c r="Z137" t="s">
        <v>436</v>
      </c>
    </row>
    <row r="138" spans="2:26" x14ac:dyDescent="0.25">
      <c r="B138" s="71">
        <v>44959.000002777779</v>
      </c>
      <c r="C138" s="14" t="s">
        <v>266</v>
      </c>
      <c r="D138" s="14" t="s">
        <v>781</v>
      </c>
      <c r="E138" s="14" t="s">
        <v>255</v>
      </c>
      <c r="F138" s="151">
        <v>132.91860402</v>
      </c>
      <c r="G138" s="151">
        <v>218192.560026847</v>
      </c>
      <c r="H138" s="14">
        <v>1641.5501925826425</v>
      </c>
      <c r="I138" s="14">
        <v>0</v>
      </c>
      <c r="J138" s="14" t="s">
        <v>250</v>
      </c>
      <c r="L138" s="14">
        <v>1</v>
      </c>
      <c r="M138" s="14" t="s">
        <v>255</v>
      </c>
      <c r="N138" s="48"/>
      <c r="O138" s="46"/>
      <c r="P138" s="47"/>
      <c r="Q138" s="25">
        <v>0</v>
      </c>
      <c r="R138" s="26" t="s">
        <v>250</v>
      </c>
      <c r="S138" s="26" t="s">
        <v>60</v>
      </c>
      <c r="T138" s="26" t="s">
        <v>782</v>
      </c>
      <c r="U138" s="17">
        <v>218192.560026847</v>
      </c>
      <c r="V138" s="26">
        <v>1641.5501925826425</v>
      </c>
      <c r="W138" s="26">
        <v>0</v>
      </c>
      <c r="X138" s="26">
        <v>0</v>
      </c>
      <c r="Y138" s="23" t="s">
        <v>266</v>
      </c>
      <c r="Z138" t="s">
        <v>255</v>
      </c>
    </row>
    <row r="139" spans="2:26" x14ac:dyDescent="0.25">
      <c r="B139" s="71">
        <v>44959.000002777779</v>
      </c>
      <c r="C139" s="14" t="s">
        <v>266</v>
      </c>
      <c r="D139" s="14" t="s">
        <v>781</v>
      </c>
      <c r="E139" s="14" t="s">
        <v>183</v>
      </c>
      <c r="F139" s="151">
        <v>1644286.05309931</v>
      </c>
      <c r="G139" s="151">
        <v>313513.56445876701</v>
      </c>
      <c r="H139" s="14">
        <v>0.19066850556071202</v>
      </c>
      <c r="I139" s="14">
        <v>0</v>
      </c>
      <c r="J139" s="14" t="s">
        <v>250</v>
      </c>
      <c r="L139" s="14">
        <v>1</v>
      </c>
      <c r="M139" s="14" t="s">
        <v>183</v>
      </c>
      <c r="N139" s="48"/>
      <c r="O139" s="46"/>
      <c r="P139" s="47"/>
      <c r="Q139" s="25">
        <v>0</v>
      </c>
      <c r="R139" s="26" t="s">
        <v>250</v>
      </c>
      <c r="S139" s="26" t="s">
        <v>60</v>
      </c>
      <c r="T139" s="26" t="s">
        <v>782</v>
      </c>
      <c r="U139" s="17">
        <v>313513.56445876701</v>
      </c>
      <c r="V139" s="26">
        <v>0.19066850556071202</v>
      </c>
      <c r="W139" s="26">
        <v>0</v>
      </c>
      <c r="X139" s="26">
        <v>0</v>
      </c>
      <c r="Y139" s="23" t="s">
        <v>266</v>
      </c>
      <c r="Z139" t="s">
        <v>183</v>
      </c>
    </row>
    <row r="140" spans="2:26" x14ac:dyDescent="0.25">
      <c r="B140" s="71">
        <v>44959.000002777779</v>
      </c>
      <c r="C140" s="14" t="s">
        <v>266</v>
      </c>
      <c r="D140" s="14" t="s">
        <v>781</v>
      </c>
      <c r="E140" s="14" t="s">
        <v>161</v>
      </c>
      <c r="F140" s="151">
        <v>97856395.370000005</v>
      </c>
      <c r="G140" s="151">
        <v>3590.9361410142901</v>
      </c>
      <c r="H140" s="14">
        <v>3.6695978095624493E-5</v>
      </c>
      <c r="I140" s="14">
        <v>0</v>
      </c>
      <c r="J140" s="14" t="s">
        <v>250</v>
      </c>
      <c r="L140" s="14">
        <v>1</v>
      </c>
      <c r="M140" s="14" t="s">
        <v>161</v>
      </c>
      <c r="N140" s="48"/>
      <c r="O140" s="46"/>
      <c r="P140" s="47"/>
      <c r="Q140" s="25">
        <v>0</v>
      </c>
      <c r="R140" s="26" t="s">
        <v>250</v>
      </c>
      <c r="S140" s="26" t="s">
        <v>60</v>
      </c>
      <c r="T140" s="26" t="s">
        <v>782</v>
      </c>
      <c r="U140" s="17">
        <v>3590.9361410142901</v>
      </c>
      <c r="V140" s="26">
        <v>3.6695978095624493E-5</v>
      </c>
      <c r="W140" s="26">
        <v>0</v>
      </c>
      <c r="X140" s="26">
        <v>0</v>
      </c>
      <c r="Y140" s="23" t="s">
        <v>266</v>
      </c>
      <c r="Z140" t="s">
        <v>161</v>
      </c>
    </row>
    <row r="141" spans="2:26" x14ac:dyDescent="0.25">
      <c r="B141" s="71">
        <v>44959.000002777779</v>
      </c>
      <c r="C141" s="14" t="s">
        <v>266</v>
      </c>
      <c r="D141" s="14" t="s">
        <v>781</v>
      </c>
      <c r="E141" s="14" t="s">
        <v>162</v>
      </c>
      <c r="F141" s="151">
        <v>-682.32797483004197</v>
      </c>
      <c r="G141" s="151">
        <v>-62.96278154904212</v>
      </c>
      <c r="H141" s="14">
        <v>9.2276418191303444E-2</v>
      </c>
      <c r="I141" s="14">
        <v>0</v>
      </c>
      <c r="J141" s="14" t="s">
        <v>250</v>
      </c>
      <c r="L141" s="14">
        <v>1</v>
      </c>
      <c r="M141" s="14" t="s">
        <v>162</v>
      </c>
      <c r="N141" s="48"/>
      <c r="O141" s="46"/>
      <c r="P141" s="47"/>
      <c r="Q141" s="25">
        <v>0</v>
      </c>
      <c r="R141" s="26" t="s">
        <v>250</v>
      </c>
      <c r="S141" s="26" t="s">
        <v>61</v>
      </c>
      <c r="T141" s="26" t="s">
        <v>790</v>
      </c>
      <c r="U141" s="17">
        <v>-62.96278154904212</v>
      </c>
      <c r="V141" s="26">
        <v>9.2276418191303444E-2</v>
      </c>
      <c r="W141" s="26">
        <v>0</v>
      </c>
      <c r="X141" s="26">
        <v>0</v>
      </c>
      <c r="Y141" s="23" t="s">
        <v>266</v>
      </c>
      <c r="Z141" t="s">
        <v>162</v>
      </c>
    </row>
    <row r="142" spans="2:26" x14ac:dyDescent="0.25">
      <c r="B142" s="71">
        <v>44959.000002777779</v>
      </c>
      <c r="C142" s="14" t="s">
        <v>266</v>
      </c>
      <c r="D142" s="14" t="s">
        <v>781</v>
      </c>
      <c r="E142" s="14" t="s">
        <v>99</v>
      </c>
      <c r="F142" s="151">
        <v>123608.16928508999</v>
      </c>
      <c r="G142" s="151">
        <v>51160.413735282091</v>
      </c>
      <c r="H142" s="14">
        <v>0.4138918489868228</v>
      </c>
      <c r="I142" s="14">
        <v>0</v>
      </c>
      <c r="J142" s="14" t="s">
        <v>250</v>
      </c>
      <c r="L142" s="14">
        <v>1</v>
      </c>
      <c r="M142" s="14" t="s">
        <v>99</v>
      </c>
      <c r="N142" s="48"/>
      <c r="O142" s="46"/>
      <c r="P142" s="47"/>
      <c r="Q142" s="25">
        <v>0</v>
      </c>
      <c r="R142" s="26" t="s">
        <v>250</v>
      </c>
      <c r="S142" s="26" t="s">
        <v>60</v>
      </c>
      <c r="T142" s="26" t="s">
        <v>782</v>
      </c>
      <c r="U142" s="17">
        <v>51160.413735282091</v>
      </c>
      <c r="V142" s="26">
        <v>0.4138918489868228</v>
      </c>
      <c r="W142" s="26">
        <v>0</v>
      </c>
      <c r="X142" s="26">
        <v>0</v>
      </c>
      <c r="Y142" s="23" t="s">
        <v>266</v>
      </c>
      <c r="Z142" t="s">
        <v>99</v>
      </c>
    </row>
    <row r="143" spans="2:26" x14ac:dyDescent="0.25">
      <c r="B143" s="71">
        <v>44959.000002777779</v>
      </c>
      <c r="C143" s="14" t="s">
        <v>266</v>
      </c>
      <c r="D143" s="14" t="s">
        <v>781</v>
      </c>
      <c r="E143" s="14" t="s">
        <v>163</v>
      </c>
      <c r="F143" s="151">
        <v>-77.199377910002113</v>
      </c>
      <c r="G143" s="151">
        <v>-84.577612842631424</v>
      </c>
      <c r="H143" s="14">
        <v>1.0955737615040209</v>
      </c>
      <c r="I143" s="14">
        <v>0</v>
      </c>
      <c r="J143" s="14" t="s">
        <v>250</v>
      </c>
      <c r="L143" s="14">
        <v>1</v>
      </c>
      <c r="M143" s="14" t="s">
        <v>163</v>
      </c>
      <c r="N143" s="48"/>
      <c r="O143" s="46"/>
      <c r="P143" s="47"/>
      <c r="Q143" s="25">
        <v>0</v>
      </c>
      <c r="R143" s="26" t="s">
        <v>250</v>
      </c>
      <c r="S143" s="26" t="s">
        <v>61</v>
      </c>
      <c r="T143" s="26" t="s">
        <v>790</v>
      </c>
      <c r="U143" s="17">
        <v>-84.577612842631424</v>
      </c>
      <c r="V143" s="26">
        <v>1.0955737615040209</v>
      </c>
      <c r="W143" s="26">
        <v>0</v>
      </c>
      <c r="X143" s="26">
        <v>0</v>
      </c>
      <c r="Y143" s="23" t="s">
        <v>266</v>
      </c>
      <c r="Z143" t="s">
        <v>163</v>
      </c>
    </row>
    <row r="144" spans="2:26" x14ac:dyDescent="0.25">
      <c r="B144" s="71">
        <v>44959.000002777779</v>
      </c>
      <c r="C144" s="14" t="s">
        <v>266</v>
      </c>
      <c r="D144" s="14" t="s">
        <v>781</v>
      </c>
      <c r="E144" s="14" t="s">
        <v>170</v>
      </c>
      <c r="F144" s="151">
        <v>3.0069537200000003</v>
      </c>
      <c r="G144" s="151">
        <v>22498.992142123319</v>
      </c>
      <c r="H144" s="14">
        <v>7482.3207262808546</v>
      </c>
      <c r="I144" s="14">
        <v>0</v>
      </c>
      <c r="J144" s="14" t="s">
        <v>250</v>
      </c>
      <c r="L144" s="14">
        <v>1</v>
      </c>
      <c r="M144" s="14" t="s">
        <v>170</v>
      </c>
      <c r="N144" s="48"/>
      <c r="O144" s="46"/>
      <c r="P144" s="47"/>
      <c r="Q144" s="25">
        <v>0</v>
      </c>
      <c r="R144" s="26" t="s">
        <v>250</v>
      </c>
      <c r="S144" s="26" t="s">
        <v>60</v>
      </c>
      <c r="T144" s="26" t="s">
        <v>782</v>
      </c>
      <c r="U144" s="17">
        <v>22498.992142123319</v>
      </c>
      <c r="V144" s="26">
        <v>7482.3207262808546</v>
      </c>
      <c r="W144" s="26">
        <v>0</v>
      </c>
      <c r="X144" s="26">
        <v>0</v>
      </c>
      <c r="Y144" s="23" t="s">
        <v>266</v>
      </c>
      <c r="Z144" t="s">
        <v>170</v>
      </c>
    </row>
    <row r="145" spans="2:26" x14ac:dyDescent="0.25">
      <c r="B145" s="71">
        <v>44959.000002777779</v>
      </c>
      <c r="C145" s="14" t="s">
        <v>266</v>
      </c>
      <c r="D145" s="14" t="s">
        <v>781</v>
      </c>
      <c r="E145" s="14" t="s">
        <v>117</v>
      </c>
      <c r="F145" s="151">
        <v>1.572583E-2</v>
      </c>
      <c r="G145" s="151">
        <v>20.708740404481908</v>
      </c>
      <c r="H145" s="14">
        <v>1316.8615204718549</v>
      </c>
      <c r="I145" s="14">
        <v>0</v>
      </c>
      <c r="J145" s="14" t="s">
        <v>250</v>
      </c>
      <c r="L145" s="14">
        <v>1</v>
      </c>
      <c r="M145" s="14" t="s">
        <v>117</v>
      </c>
      <c r="N145" s="48"/>
      <c r="O145" s="46"/>
      <c r="P145" s="47"/>
      <c r="Q145" s="25">
        <v>0</v>
      </c>
      <c r="R145" s="26" t="s">
        <v>250</v>
      </c>
      <c r="S145" s="26" t="s">
        <v>60</v>
      </c>
      <c r="T145" s="26" t="s">
        <v>782</v>
      </c>
      <c r="U145" s="17">
        <v>20.708740404481908</v>
      </c>
      <c r="V145" s="26">
        <v>1316.8615204718549</v>
      </c>
      <c r="W145" s="26">
        <v>0</v>
      </c>
      <c r="X145" s="26">
        <v>0</v>
      </c>
      <c r="Y145" s="23" t="s">
        <v>266</v>
      </c>
      <c r="Z145" t="s">
        <v>117</v>
      </c>
    </row>
    <row r="146" spans="2:26" x14ac:dyDescent="0.25">
      <c r="B146" s="71">
        <v>44959.000002777779</v>
      </c>
      <c r="C146" s="14" t="s">
        <v>266</v>
      </c>
      <c r="D146" s="14" t="s">
        <v>781</v>
      </c>
      <c r="E146" s="14" t="s">
        <v>164</v>
      </c>
      <c r="F146" s="151">
        <v>2.173E-4</v>
      </c>
      <c r="G146" s="151">
        <v>1.0262610581987601E-2</v>
      </c>
      <c r="H146" s="14">
        <v>47.227844371779113</v>
      </c>
      <c r="I146" s="14">
        <v>0</v>
      </c>
      <c r="J146" s="14" t="s">
        <v>250</v>
      </c>
      <c r="L146" s="14">
        <v>1</v>
      </c>
      <c r="M146" s="14" t="s">
        <v>164</v>
      </c>
      <c r="N146" s="48"/>
      <c r="O146" s="46"/>
      <c r="P146" s="47"/>
      <c r="Q146" s="25">
        <v>0</v>
      </c>
      <c r="R146" s="26" t="s">
        <v>250</v>
      </c>
      <c r="S146" s="26" t="s">
        <v>60</v>
      </c>
      <c r="T146" s="26" t="s">
        <v>782</v>
      </c>
      <c r="U146" s="17">
        <v>1.0262610581987601E-2</v>
      </c>
      <c r="V146" s="26">
        <v>47.227844371779113</v>
      </c>
      <c r="W146" s="26">
        <v>0</v>
      </c>
      <c r="X146" s="26">
        <v>0</v>
      </c>
      <c r="Y146" s="23" t="s">
        <v>266</v>
      </c>
      <c r="Z146" t="s">
        <v>164</v>
      </c>
    </row>
    <row r="147" spans="2:26" x14ac:dyDescent="0.25">
      <c r="B147" s="71">
        <v>44959.000002777779</v>
      </c>
      <c r="C147" s="14" t="s">
        <v>266</v>
      </c>
      <c r="D147" s="14" t="s">
        <v>781</v>
      </c>
      <c r="E147" s="14" t="s">
        <v>26</v>
      </c>
      <c r="F147" s="151">
        <v>4433463.1599681498</v>
      </c>
      <c r="G147" s="151">
        <v>124913.22809891346</v>
      </c>
      <c r="H147" s="14">
        <v>2.8175091027442041E-2</v>
      </c>
      <c r="I147" s="14">
        <v>0</v>
      </c>
      <c r="J147" s="14" t="s">
        <v>250</v>
      </c>
      <c r="L147" s="14">
        <v>1</v>
      </c>
      <c r="M147" s="14" t="s">
        <v>26</v>
      </c>
      <c r="N147" s="48"/>
      <c r="O147" s="46"/>
      <c r="P147" s="47"/>
      <c r="Q147" s="25">
        <v>0</v>
      </c>
      <c r="R147" s="26" t="s">
        <v>250</v>
      </c>
      <c r="S147" s="26" t="s">
        <v>60</v>
      </c>
      <c r="T147" s="26" t="s">
        <v>782</v>
      </c>
      <c r="U147" s="17">
        <v>124913.22809891346</v>
      </c>
      <c r="V147" s="26">
        <v>2.8175091027442041E-2</v>
      </c>
      <c r="W147" s="26">
        <v>0</v>
      </c>
      <c r="X147" s="26">
        <v>0</v>
      </c>
      <c r="Y147" s="23" t="s">
        <v>266</v>
      </c>
      <c r="Z147" t="s">
        <v>26</v>
      </c>
    </row>
    <row r="148" spans="2:26" x14ac:dyDescent="0.25">
      <c r="B148" s="71"/>
      <c r="N148" s="48"/>
      <c r="O148" s="46"/>
      <c r="P148" s="47"/>
      <c r="Q148" s="25"/>
      <c r="T148" s="26"/>
      <c r="V148" s="26"/>
      <c r="W148" s="26"/>
      <c r="X148" s="26"/>
    </row>
    <row r="149" spans="2:26" x14ac:dyDescent="0.25">
      <c r="B149" s="71"/>
      <c r="N149" s="48"/>
      <c r="O149" s="46"/>
      <c r="P149" s="47"/>
      <c r="Q149" s="25"/>
      <c r="T149" s="26"/>
      <c r="V149" s="26"/>
      <c r="W149" s="26"/>
      <c r="X149" s="26"/>
    </row>
    <row r="150" spans="2:26" x14ac:dyDescent="0.25">
      <c r="B150" s="71"/>
      <c r="N150" s="48"/>
      <c r="O150" s="46"/>
      <c r="P150" s="47"/>
      <c r="Q150" s="25"/>
      <c r="T150" s="26"/>
      <c r="V150" s="26"/>
      <c r="W150" s="26"/>
      <c r="X150" s="26"/>
    </row>
    <row r="151" spans="2:26" x14ac:dyDescent="0.25">
      <c r="B151" s="71"/>
      <c r="N151" s="48"/>
      <c r="O151" s="46"/>
      <c r="P151" s="47"/>
      <c r="Q151" s="25"/>
      <c r="T151" s="26"/>
      <c r="V151" s="26"/>
      <c r="W151" s="26"/>
      <c r="X151" s="26"/>
    </row>
    <row r="152" spans="2:26" x14ac:dyDescent="0.25">
      <c r="B152" s="71"/>
      <c r="N152" s="48"/>
      <c r="O152" s="46"/>
      <c r="P152" s="47"/>
      <c r="Q152" s="25"/>
      <c r="T152" s="26"/>
      <c r="V152" s="26"/>
      <c r="W152" s="26"/>
      <c r="X152" s="26"/>
    </row>
    <row r="153" spans="2:26" x14ac:dyDescent="0.25">
      <c r="B153" s="71"/>
      <c r="N153" s="48"/>
      <c r="O153" s="46"/>
      <c r="P153" s="47"/>
      <c r="Q153" s="25"/>
      <c r="T153" s="26"/>
      <c r="V153" s="26"/>
      <c r="W153" s="26"/>
      <c r="X153" s="26"/>
    </row>
    <row r="154" spans="2:26" x14ac:dyDescent="0.25">
      <c r="B154" s="71"/>
      <c r="N154" s="48"/>
      <c r="O154" s="46"/>
      <c r="P154" s="47"/>
      <c r="Q154" s="25"/>
      <c r="T154" s="26"/>
      <c r="V154" s="26"/>
      <c r="W154" s="26"/>
      <c r="X154" s="26"/>
    </row>
    <row r="155" spans="2:26" x14ac:dyDescent="0.25">
      <c r="B155" s="71"/>
      <c r="N155" s="48"/>
      <c r="O155" s="46"/>
      <c r="P155" s="47"/>
      <c r="Q155" s="25"/>
      <c r="T155" s="26"/>
      <c r="V155" s="26"/>
      <c r="W155" s="26"/>
      <c r="X155" s="26"/>
    </row>
    <row r="156" spans="2:26" x14ac:dyDescent="0.25">
      <c r="B156" s="71"/>
      <c r="N156" s="48"/>
      <c r="O156" s="46"/>
      <c r="P156" s="47"/>
      <c r="Q156" s="25"/>
      <c r="T156" s="26"/>
      <c r="V156" s="26"/>
      <c r="W156" s="26"/>
      <c r="X156" s="26"/>
    </row>
    <row r="157" spans="2:26" x14ac:dyDescent="0.25">
      <c r="B157" s="71"/>
      <c r="N157" s="48"/>
      <c r="O157" s="46"/>
      <c r="P157" s="47"/>
      <c r="Q157" s="25"/>
      <c r="T157" s="26"/>
      <c r="V157" s="26"/>
      <c r="W157" s="26"/>
      <c r="X157" s="26"/>
    </row>
    <row r="158" spans="2:26" x14ac:dyDescent="0.25">
      <c r="B158" s="71"/>
      <c r="N158" s="48"/>
      <c r="O158" s="46"/>
      <c r="P158" s="47"/>
      <c r="Q158" s="25"/>
      <c r="T158" s="26"/>
      <c r="V158" s="26"/>
      <c r="W158" s="26"/>
      <c r="X158" s="26"/>
    </row>
    <row r="159" spans="2:26" x14ac:dyDescent="0.25">
      <c r="B159" s="71"/>
      <c r="N159" s="48"/>
      <c r="O159" s="46"/>
      <c r="P159" s="47"/>
      <c r="Q159" s="25"/>
      <c r="T159" s="26"/>
      <c r="V159" s="26"/>
      <c r="W159" s="26"/>
      <c r="X159" s="26"/>
    </row>
    <row r="160" spans="2:26" x14ac:dyDescent="0.25">
      <c r="B160" s="71"/>
      <c r="N160" s="48"/>
      <c r="O160" s="46"/>
      <c r="P160" s="47"/>
      <c r="Q160" s="25"/>
      <c r="T160" s="26"/>
      <c r="V160" s="26"/>
      <c r="W160" s="26"/>
      <c r="X160" s="26"/>
    </row>
    <row r="161" spans="2:24" x14ac:dyDescent="0.25">
      <c r="B161" s="71"/>
      <c r="N161" s="48"/>
      <c r="O161" s="46"/>
      <c r="P161" s="47"/>
      <c r="Q161" s="25"/>
      <c r="T161" s="26"/>
      <c r="V161" s="26"/>
      <c r="W161" s="26"/>
      <c r="X161" s="26"/>
    </row>
    <row r="162" spans="2:24" x14ac:dyDescent="0.25">
      <c r="B162" s="71"/>
      <c r="N162" s="48"/>
      <c r="O162" s="46"/>
      <c r="P162" s="47"/>
      <c r="Q162" s="25"/>
      <c r="T162" s="26"/>
      <c r="V162" s="26"/>
      <c r="W162" s="26"/>
      <c r="X162" s="26"/>
    </row>
    <row r="163" spans="2:24" x14ac:dyDescent="0.25">
      <c r="B163" s="71"/>
      <c r="N163" s="48"/>
      <c r="O163" s="46"/>
      <c r="P163" s="47"/>
      <c r="Q163" s="25"/>
      <c r="T163" s="26"/>
      <c r="V163" s="26"/>
      <c r="W163" s="26"/>
      <c r="X163" s="26"/>
    </row>
    <row r="164" spans="2:24" x14ac:dyDescent="0.25">
      <c r="B164" s="71"/>
      <c r="N164" s="48"/>
      <c r="O164" s="46"/>
      <c r="P164" s="47"/>
      <c r="Q164" s="25"/>
      <c r="T164" s="26"/>
      <c r="V164" s="26"/>
      <c r="W164" s="26"/>
      <c r="X164" s="26"/>
    </row>
    <row r="165" spans="2:24" x14ac:dyDescent="0.25">
      <c r="B165" s="71"/>
      <c r="N165" s="48"/>
      <c r="O165" s="46"/>
      <c r="P165" s="47"/>
      <c r="Q165" s="25"/>
      <c r="T165" s="26"/>
      <c r="V165" s="26"/>
      <c r="W165" s="26"/>
      <c r="X165" s="26"/>
    </row>
    <row r="166" spans="2:24" x14ac:dyDescent="0.25">
      <c r="B166" s="71"/>
      <c r="N166" s="48"/>
      <c r="O166" s="46"/>
      <c r="P166" s="47"/>
      <c r="Q166" s="25"/>
      <c r="T166" s="26"/>
      <c r="V166" s="26"/>
      <c r="W166" s="26"/>
      <c r="X166" s="26"/>
    </row>
    <row r="167" spans="2:24" x14ac:dyDescent="0.25">
      <c r="B167" s="71"/>
      <c r="N167" s="48"/>
      <c r="O167" s="46"/>
      <c r="P167" s="47"/>
      <c r="Q167" s="25"/>
      <c r="T167" s="26"/>
      <c r="V167" s="26"/>
      <c r="W167" s="26"/>
      <c r="X167" s="26"/>
    </row>
    <row r="168" spans="2:24" x14ac:dyDescent="0.25">
      <c r="B168" s="71"/>
      <c r="N168" s="48"/>
      <c r="O168" s="46"/>
      <c r="P168" s="47"/>
      <c r="Q168" s="25"/>
      <c r="T168" s="26"/>
      <c r="V168" s="26"/>
      <c r="W168" s="26"/>
      <c r="X168" s="26"/>
    </row>
    <row r="169" spans="2:24" x14ac:dyDescent="0.25">
      <c r="B169" s="71"/>
      <c r="N169" s="48"/>
      <c r="O169" s="46"/>
      <c r="P169" s="47"/>
      <c r="Q169" s="25"/>
      <c r="T169" s="26"/>
      <c r="V169" s="26"/>
      <c r="W169" s="26"/>
      <c r="X169" s="26"/>
    </row>
    <row r="170" spans="2:24" x14ac:dyDescent="0.25">
      <c r="B170" s="71"/>
      <c r="N170" s="48"/>
      <c r="O170" s="46"/>
      <c r="P170" s="47"/>
      <c r="Q170" s="25"/>
      <c r="T170" s="26"/>
      <c r="V170" s="26"/>
      <c r="W170" s="26"/>
      <c r="X170" s="26"/>
    </row>
    <row r="171" spans="2:24" x14ac:dyDescent="0.25">
      <c r="B171" s="71"/>
      <c r="N171" s="48"/>
      <c r="O171" s="46"/>
      <c r="P171" s="47"/>
      <c r="Q171" s="25"/>
      <c r="T171" s="26"/>
      <c r="V171" s="26"/>
      <c r="W171" s="26"/>
      <c r="X171" s="26"/>
    </row>
    <row r="172" spans="2:24" x14ac:dyDescent="0.25">
      <c r="B172" s="71"/>
      <c r="N172" s="48"/>
      <c r="O172" s="46"/>
      <c r="P172" s="47"/>
      <c r="Q172" s="25"/>
      <c r="T172" s="26"/>
      <c r="V172" s="26"/>
      <c r="W172" s="26"/>
      <c r="X172" s="26"/>
    </row>
    <row r="173" spans="2:24" x14ac:dyDescent="0.25">
      <c r="B173" s="71"/>
      <c r="N173" s="48"/>
      <c r="O173" s="46"/>
      <c r="P173" s="47"/>
      <c r="Q173" s="25"/>
      <c r="T173" s="26"/>
      <c r="V173" s="26"/>
      <c r="W173" s="26"/>
      <c r="X173" s="26"/>
    </row>
    <row r="174" spans="2:24" x14ac:dyDescent="0.25">
      <c r="B174" s="71"/>
      <c r="N174" s="48"/>
      <c r="O174" s="46"/>
      <c r="P174" s="47"/>
      <c r="Q174" s="25"/>
      <c r="T174" s="26"/>
      <c r="V174" s="26"/>
      <c r="W174" s="26"/>
      <c r="X174" s="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99C58-F514-43A9-8D0F-4EBDD505178F}">
  <sheetPr codeName="Sheet4"/>
  <dimension ref="A1:BB581"/>
  <sheetViews>
    <sheetView topLeftCell="S1" zoomScale="80" zoomScaleNormal="80" workbookViewId="0">
      <pane ySplit="1" topLeftCell="A2" activePane="bottomLeft" state="frozenSplit"/>
      <selection pane="bottomLeft" activeCell="AG2" sqref="AG2:AI104"/>
    </sheetView>
  </sheetViews>
  <sheetFormatPr defaultRowHeight="15" x14ac:dyDescent="0.25"/>
  <cols>
    <col min="1" max="1" width="9" customWidth="1"/>
    <col min="2" max="2" width="19.5703125" bestFit="1" customWidth="1"/>
    <col min="3" max="3" width="11.85546875" bestFit="1" customWidth="1"/>
    <col min="4" max="4" width="24" bestFit="1" customWidth="1"/>
    <col min="5" max="5" width="43.85546875" customWidth="1"/>
    <col min="6" max="6" width="19.85546875" style="42" bestFit="1" customWidth="1"/>
    <col min="7" max="7" width="15.85546875" style="1" bestFit="1" customWidth="1"/>
    <col min="8" max="8" width="13.140625" style="42" bestFit="1" customWidth="1"/>
    <col min="9" max="9" width="13.5703125" bestFit="1" customWidth="1"/>
    <col min="10" max="10" width="15.5703125" bestFit="1" customWidth="1"/>
    <col min="11" max="11" width="16.28515625" bestFit="1" customWidth="1"/>
    <col min="12" max="12" width="8" bestFit="1" customWidth="1"/>
    <col min="13" max="13" width="43.85546875" bestFit="1" customWidth="1"/>
    <col min="14" max="14" width="13.7109375" bestFit="1" customWidth="1"/>
    <col min="15" max="15" width="6.7109375" bestFit="1" customWidth="1"/>
    <col min="16" max="16" width="10.42578125" bestFit="1" customWidth="1"/>
    <col min="17" max="17" width="16.42578125" bestFit="1" customWidth="1"/>
    <col min="18" max="18" width="15" bestFit="1" customWidth="1"/>
    <col min="19" max="19" width="13" bestFit="1" customWidth="1"/>
    <col min="20" max="20" width="4.85546875" bestFit="1" customWidth="1"/>
    <col min="21" max="21" width="13.5703125" bestFit="1" customWidth="1"/>
    <col min="22" max="22" width="18.85546875" bestFit="1" customWidth="1"/>
    <col min="23" max="23" width="26.28515625" customWidth="1"/>
    <col min="24" max="24" width="2.28515625" customWidth="1"/>
    <col min="25" max="25" width="14.140625" bestFit="1" customWidth="1"/>
    <col min="26" max="26" width="20.140625" bestFit="1" customWidth="1"/>
    <col min="27" max="27" width="15.28515625" bestFit="1" customWidth="1"/>
    <col min="29" max="29" width="5.5703125" customWidth="1"/>
    <col min="30" max="30" width="19.5703125" bestFit="1" customWidth="1"/>
    <col min="31" max="31" width="9.7109375" customWidth="1"/>
    <col min="33" max="33" width="15" customWidth="1"/>
    <col min="34" max="34" width="17.85546875" style="42" bestFit="1" customWidth="1"/>
    <col min="35" max="35" width="15.85546875" style="5" bestFit="1" customWidth="1"/>
    <col min="36" max="36" width="13.140625" style="42" bestFit="1" customWidth="1"/>
    <col min="37" max="37" width="13.42578125" bestFit="1" customWidth="1"/>
    <col min="38" max="38" width="15.5703125" bestFit="1" customWidth="1"/>
    <col min="39" max="39" width="15.28515625" bestFit="1" customWidth="1"/>
    <col min="40" max="40" width="8" bestFit="1" customWidth="1"/>
    <col min="41" max="41" width="11.5703125" customWidth="1"/>
    <col min="42" max="44" width="9.140625" customWidth="1"/>
    <col min="45" max="45" width="13.7109375" bestFit="1" customWidth="1"/>
    <col min="46" max="46" width="8.7109375" customWidth="1"/>
    <col min="47" max="47" width="10.42578125" bestFit="1" customWidth="1"/>
    <col min="48" max="48" width="16.42578125" bestFit="1" customWidth="1"/>
    <col min="49" max="49" width="15" bestFit="1" customWidth="1"/>
    <col min="50" max="50" width="12.140625" bestFit="1" customWidth="1"/>
    <col min="51" max="51" width="4.85546875" bestFit="1" customWidth="1"/>
    <col min="52" max="52" width="10" bestFit="1" customWidth="1"/>
    <col min="53" max="53" width="8.7109375" bestFit="1" customWidth="1"/>
    <col min="54" max="54" width="20.28515625" bestFit="1" customWidth="1"/>
  </cols>
  <sheetData>
    <row r="1" spans="1:54" x14ac:dyDescent="0.25">
      <c r="B1" s="70" t="s">
        <v>427</v>
      </c>
      <c r="C1" s="12" t="s">
        <v>0</v>
      </c>
      <c r="D1" s="12" t="s">
        <v>1</v>
      </c>
      <c r="E1" s="12" t="s">
        <v>2</v>
      </c>
      <c r="F1" s="43" t="s">
        <v>3</v>
      </c>
      <c r="G1" s="65" t="s">
        <v>4</v>
      </c>
      <c r="H1" s="43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52</v>
      </c>
      <c r="O1" s="13" t="s">
        <v>53</v>
      </c>
      <c r="P1" s="13" t="s">
        <v>59</v>
      </c>
      <c r="Q1" s="13" t="s">
        <v>62</v>
      </c>
      <c r="R1" s="13" t="s">
        <v>67</v>
      </c>
      <c r="S1" s="13" t="s">
        <v>68</v>
      </c>
      <c r="T1" s="13" t="s">
        <v>69</v>
      </c>
      <c r="U1" s="13" t="s">
        <v>70</v>
      </c>
      <c r="V1" s="12" t="s">
        <v>214</v>
      </c>
      <c r="W1" s="11" t="s">
        <v>252</v>
      </c>
      <c r="X1" s="86" t="s">
        <v>262</v>
      </c>
      <c r="Y1" s="2" t="s">
        <v>4</v>
      </c>
      <c r="Z1" t="s">
        <v>1148</v>
      </c>
      <c r="AC1" s="10" t="s">
        <v>426</v>
      </c>
      <c r="AD1" s="70" t="s">
        <v>427</v>
      </c>
      <c r="AE1" s="12" t="s">
        <v>0</v>
      </c>
      <c r="AF1" s="12" t="s">
        <v>1</v>
      </c>
      <c r="AG1" s="12" t="s">
        <v>2</v>
      </c>
      <c r="AH1" s="43" t="s">
        <v>3</v>
      </c>
      <c r="AI1" s="179" t="s">
        <v>4</v>
      </c>
      <c r="AJ1" s="43" t="s">
        <v>5</v>
      </c>
      <c r="AK1" s="12" t="s">
        <v>6</v>
      </c>
      <c r="AL1" s="12" t="s">
        <v>7</v>
      </c>
      <c r="AM1" s="12" t="s">
        <v>8</v>
      </c>
      <c r="AN1" s="12" t="s">
        <v>9</v>
      </c>
      <c r="AO1" s="12" t="s">
        <v>10</v>
      </c>
      <c r="AS1" s="13" t="s">
        <v>52</v>
      </c>
      <c r="AT1" s="13" t="s">
        <v>53</v>
      </c>
      <c r="AU1" s="13" t="s">
        <v>59</v>
      </c>
      <c r="AV1" s="13" t="s">
        <v>62</v>
      </c>
      <c r="AW1" s="13" t="s">
        <v>67</v>
      </c>
      <c r="AX1" s="13" t="s">
        <v>68</v>
      </c>
      <c r="AY1" s="13" t="s">
        <v>69</v>
      </c>
      <c r="AZ1" s="13" t="s">
        <v>70</v>
      </c>
      <c r="BA1" s="12" t="s">
        <v>214</v>
      </c>
      <c r="BB1" s="11" t="s">
        <v>252</v>
      </c>
    </row>
    <row r="2" spans="1:54" x14ac:dyDescent="0.25">
      <c r="A2">
        <v>43</v>
      </c>
      <c r="B2" s="71">
        <v>44959.000002777779</v>
      </c>
      <c r="C2" s="14" t="s">
        <v>11</v>
      </c>
      <c r="D2" s="23" t="s">
        <v>83</v>
      </c>
      <c r="E2" s="23" t="s">
        <v>116</v>
      </c>
      <c r="F2" s="100">
        <v>1098.7465254900001</v>
      </c>
      <c r="G2" s="152">
        <v>96985.943065669606</v>
      </c>
      <c r="H2" s="100">
        <v>88.269624354368204</v>
      </c>
      <c r="I2" s="23">
        <v>0</v>
      </c>
      <c r="J2" s="23" t="s">
        <v>85</v>
      </c>
      <c r="K2" s="24">
        <v>44959.000002777779</v>
      </c>
      <c r="L2" s="23">
        <v>1</v>
      </c>
      <c r="M2" s="23" t="s">
        <v>116</v>
      </c>
      <c r="N2" s="25">
        <v>0</v>
      </c>
      <c r="O2" s="26" t="str">
        <f t="shared" ref="O2:O65" si="0">IF($C2="","",IF(OR($E2="USD",$E2="EUR"),"CASH","COIN"))</f>
        <v>COIN</v>
      </c>
      <c r="P2" s="26" t="str">
        <f>IF($C2="","",IF($J2="CME FUTURE","HEDGE",IF($G2&gt;0,"LONG","SHORT")))</f>
        <v>LONG</v>
      </c>
      <c r="Q2" s="26" t="str">
        <f>O2&amp;" "&amp;P2</f>
        <v>COIN LONG</v>
      </c>
      <c r="R2" s="26">
        <v>0</v>
      </c>
      <c r="S2" s="26">
        <v>0</v>
      </c>
      <c r="T2" s="26">
        <v>0</v>
      </c>
      <c r="U2" s="26">
        <v>0</v>
      </c>
      <c r="V2" s="23" t="str">
        <f t="shared" ref="V2:V65" si="1">IF($C2="","",IF(ISERROR(SEARCH("-",$D2)),$D2,LEFT($D2,SEARCH("-",$D2)-1)))</f>
        <v>BINE</v>
      </c>
      <c r="W2" t="str">
        <f>IF($C2="","",$M2&amp;" "&amp;$Q2)</f>
        <v>AAVE COIN LONG</v>
      </c>
      <c r="X2" s="87" t="s">
        <v>262</v>
      </c>
      <c r="AD2" s="71">
        <f>IF($AG2="","",$B$2)</f>
        <v>44959.000002777779</v>
      </c>
      <c r="AE2" s="14" t="str">
        <f>IF($AG2="","","-")</f>
        <v>-</v>
      </c>
      <c r="AF2" s="14" t="str">
        <f>IF($AG2="","","WALLET")</f>
        <v>WALLET</v>
      </c>
      <c r="AG2" s="14" t="s">
        <v>121</v>
      </c>
      <c r="AH2" s="99">
        <v>377.09760540000002</v>
      </c>
      <c r="AI2" s="182">
        <v>0.143311108228726</v>
      </c>
      <c r="AJ2" s="99">
        <f>IF(AH2&lt;&gt;0,AI2/AH2,"")</f>
        <v>3.8003717386831754E-4</v>
      </c>
      <c r="AK2" s="14">
        <f>IF($AG2="","",0)</f>
        <v>0</v>
      </c>
      <c r="AL2" s="14" t="str">
        <f>IF(AE2="","",IF(OR($AG2="USD",$AG2="EUR"),"CASH","COIN"))</f>
        <v>COIN</v>
      </c>
      <c r="AM2" s="24"/>
      <c r="AN2" s="14">
        <f>IF($AG2="","",1)</f>
        <v>1</v>
      </c>
      <c r="AO2" s="14" t="str">
        <f>IF($AG2="","",$AG2)</f>
        <v>AAC</v>
      </c>
      <c r="AP2" s="45"/>
      <c r="AQ2" s="46"/>
      <c r="AR2" s="47"/>
      <c r="AS2" s="25">
        <f t="shared" ref="AS2:AS65" si="2">IF($AE2="","",0)</f>
        <v>0</v>
      </c>
      <c r="AT2" s="26" t="str">
        <f t="shared" ref="AT2:AT33" si="3">IF(OR($AG2="USD",AG2="EUR"),"CASH","COIN")</f>
        <v>COIN</v>
      </c>
      <c r="AU2" s="26" t="str">
        <f>IF($AE2="","",IF($AH2&gt;0,"LONG","SHORT"))</f>
        <v>LONG</v>
      </c>
      <c r="AV2" s="26" t="str">
        <f t="shared" ref="AV2:AV33" si="4">IF($AE2="","",$AT2&amp;" "&amp;$AU2)</f>
        <v>COIN LONG</v>
      </c>
      <c r="AW2" s="26">
        <f t="shared" ref="AW2:AW33" si="5">IF($AE2="","",$AI2*(1+$AY2))</f>
        <v>0.143311108228726</v>
      </c>
      <c r="AX2" s="26">
        <f t="shared" ref="AX2:AX33" si="6">IF($AE2="","",$AJ2*(1+$AY2))</f>
        <v>3.8003717386831754E-4</v>
      </c>
      <c r="AY2" s="26">
        <f t="shared" ref="AY2:AY65" si="7">IF($AE2="","",0)</f>
        <v>0</v>
      </c>
      <c r="AZ2" s="26">
        <f t="shared" ref="AZ2:AZ33" si="8">IF($AE2="","",$AI2-$AW2)</f>
        <v>0</v>
      </c>
      <c r="BA2" s="23" t="s">
        <v>266</v>
      </c>
      <c r="BB2" t="str">
        <f>IF($AE2="","",$AO2)</f>
        <v>AAC</v>
      </c>
    </row>
    <row r="3" spans="1:54" x14ac:dyDescent="0.25">
      <c r="A3">
        <v>44</v>
      </c>
      <c r="B3" s="71">
        <v>44959.000002777779</v>
      </c>
      <c r="C3" s="14" t="s">
        <v>11</v>
      </c>
      <c r="D3" s="23" t="s">
        <v>83</v>
      </c>
      <c r="E3" s="23" t="s">
        <v>84</v>
      </c>
      <c r="F3" s="100">
        <v>265627.28909999999</v>
      </c>
      <c r="G3" s="152">
        <v>105518.547814433</v>
      </c>
      <c r="H3" s="100">
        <v>0.397242874299367</v>
      </c>
      <c r="I3" s="23">
        <v>0</v>
      </c>
      <c r="J3" s="23" t="s">
        <v>85</v>
      </c>
      <c r="K3" s="24">
        <v>44959.000002777779</v>
      </c>
      <c r="L3" s="23">
        <v>1</v>
      </c>
      <c r="M3" s="23" t="s">
        <v>84</v>
      </c>
      <c r="N3" s="25">
        <v>0</v>
      </c>
      <c r="O3" s="26" t="str">
        <f t="shared" si="0"/>
        <v>COIN</v>
      </c>
      <c r="P3" s="26" t="str">
        <f t="shared" ref="P3:P66" si="9">IF($C3="","",IF($J3="CME FUTURE","HEDGE",IF($G3&gt;0,"LONG","SHORT")))</f>
        <v>LONG</v>
      </c>
      <c r="Q3" s="26" t="str">
        <f t="shared" ref="Q3:Q66" si="10">O3&amp;" "&amp;P3</f>
        <v>COIN LONG</v>
      </c>
      <c r="R3" s="26">
        <v>0</v>
      </c>
      <c r="S3" s="26">
        <v>0</v>
      </c>
      <c r="T3" s="26">
        <v>0</v>
      </c>
      <c r="U3" s="26">
        <v>0</v>
      </c>
      <c r="V3" s="23" t="str">
        <f t="shared" si="1"/>
        <v>BINE</v>
      </c>
      <c r="W3" t="str">
        <f t="shared" ref="W3:W66" si="11">IF($C3="","",$M3&amp;" "&amp;$Q3)</f>
        <v>ADA COIN LONG</v>
      </c>
      <c r="X3" s="87" t="s">
        <v>262</v>
      </c>
      <c r="Y3" s="2" t="s">
        <v>57</v>
      </c>
      <c r="Z3" t="s">
        <v>267</v>
      </c>
      <c r="AA3" t="s">
        <v>58</v>
      </c>
      <c r="AD3" s="71">
        <f t="shared" ref="AD3:AD66" si="12">IF($AG3="","",$B$2)</f>
        <v>44959.000002777779</v>
      </c>
      <c r="AE3" s="14" t="str">
        <f t="shared" ref="AE3:AE66" si="13">IF($AG3="","","-")</f>
        <v>-</v>
      </c>
      <c r="AF3" s="14" t="str">
        <f t="shared" ref="AF3:AF66" si="14">IF($AG3="","","WALLET")</f>
        <v>WALLET</v>
      </c>
      <c r="AG3" s="14" t="s">
        <v>116</v>
      </c>
      <c r="AH3" s="99">
        <v>495.08141503999991</v>
      </c>
      <c r="AI3" s="182">
        <v>43700.650530409795</v>
      </c>
      <c r="AJ3" s="99">
        <f t="shared" ref="AJ3:AJ66" si="15">IF(AH3&lt;&gt;0,AI3/AH3,"")</f>
        <v>88.269624354368091</v>
      </c>
      <c r="AK3" s="14">
        <f t="shared" ref="AK3:AK66" si="16">IF($AG3="","",0)</f>
        <v>0</v>
      </c>
      <c r="AL3" s="14" t="str">
        <f t="shared" ref="AL3:AL66" si="17">IF(AE3="","",IF(OR($AG3="USD",$AG3="EUR"),"CASH","COIN"))</f>
        <v>COIN</v>
      </c>
      <c r="AM3" s="24"/>
      <c r="AN3" s="14">
        <f t="shared" ref="AN3:AN66" si="18">IF($AG3="","",1)</f>
        <v>1</v>
      </c>
      <c r="AO3" s="14" t="str">
        <f t="shared" ref="AO3:AO66" si="19">IF($AG3="","",$AG3)</f>
        <v>AAVE</v>
      </c>
      <c r="AP3" s="45"/>
      <c r="AQ3" s="46"/>
      <c r="AR3" s="47"/>
      <c r="AS3" s="25">
        <f t="shared" si="2"/>
        <v>0</v>
      </c>
      <c r="AT3" s="26" t="str">
        <f t="shared" si="3"/>
        <v>COIN</v>
      </c>
      <c r="AU3" s="26" t="str">
        <f t="shared" ref="AU3:AU66" si="20">IF($AE3="","",IF($AH3&gt;0,"LONG","SHORT"))</f>
        <v>LONG</v>
      </c>
      <c r="AV3" s="26" t="str">
        <f t="shared" si="4"/>
        <v>COIN LONG</v>
      </c>
      <c r="AW3" s="26">
        <f t="shared" si="5"/>
        <v>43700.650530409795</v>
      </c>
      <c r="AX3" s="26">
        <f t="shared" si="6"/>
        <v>88.269624354368091</v>
      </c>
      <c r="AY3" s="26">
        <f t="shared" si="7"/>
        <v>0</v>
      </c>
      <c r="AZ3" s="26">
        <f t="shared" si="8"/>
        <v>0</v>
      </c>
      <c r="BA3" s="23" t="s">
        <v>266</v>
      </c>
      <c r="BB3" t="str">
        <f t="shared" ref="BB3:BB66" si="21">IF($AE3="","",$AO3)</f>
        <v>AAVE</v>
      </c>
    </row>
    <row r="4" spans="1:54" x14ac:dyDescent="0.25">
      <c r="A4">
        <v>45</v>
      </c>
      <c r="B4" s="71">
        <v>44959.000002777779</v>
      </c>
      <c r="C4" s="14" t="s">
        <v>11</v>
      </c>
      <c r="D4" s="23" t="s">
        <v>83</v>
      </c>
      <c r="E4" s="23" t="s">
        <v>122</v>
      </c>
      <c r="F4" s="100">
        <v>182646.88590200001</v>
      </c>
      <c r="G4" s="152">
        <v>45850.268974609797</v>
      </c>
      <c r="H4" s="100">
        <v>0.25103230612544303</v>
      </c>
      <c r="I4" s="23">
        <v>0</v>
      </c>
      <c r="J4" s="23" t="s">
        <v>85</v>
      </c>
      <c r="K4" s="24">
        <v>44959.000002777779</v>
      </c>
      <c r="L4" s="23">
        <v>1</v>
      </c>
      <c r="M4" s="23" t="s">
        <v>122</v>
      </c>
      <c r="N4" s="25">
        <v>0</v>
      </c>
      <c r="O4" s="26" t="str">
        <f t="shared" si="0"/>
        <v>COIN</v>
      </c>
      <c r="P4" s="26" t="str">
        <f t="shared" si="9"/>
        <v>LONG</v>
      </c>
      <c r="Q4" s="26" t="str">
        <f t="shared" si="10"/>
        <v>COIN LONG</v>
      </c>
      <c r="R4" s="26">
        <v>0</v>
      </c>
      <c r="S4" s="26">
        <v>0</v>
      </c>
      <c r="T4" s="26">
        <v>0</v>
      </c>
      <c r="U4" s="26">
        <v>0</v>
      </c>
      <c r="V4" s="23" t="str">
        <f t="shared" si="1"/>
        <v>BINE</v>
      </c>
      <c r="W4" t="str">
        <f t="shared" si="11"/>
        <v>ALGO COIN LONG</v>
      </c>
      <c r="X4" s="87" t="s">
        <v>262</v>
      </c>
      <c r="Y4" s="3" t="s">
        <v>121</v>
      </c>
      <c r="Z4" s="31">
        <v>377.09760540000002</v>
      </c>
      <c r="AA4" s="97">
        <v>0.143311108228726</v>
      </c>
      <c r="AD4" s="71">
        <f t="shared" si="12"/>
        <v>44959.000002777779</v>
      </c>
      <c r="AE4" s="14" t="str">
        <f t="shared" si="13"/>
        <v>-</v>
      </c>
      <c r="AF4" s="14" t="str">
        <f t="shared" si="14"/>
        <v>WALLET</v>
      </c>
      <c r="AG4" s="14" t="s">
        <v>84</v>
      </c>
      <c r="AH4" s="99">
        <v>-34313.704838289937</v>
      </c>
      <c r="AI4" s="182">
        <v>-13630.874737822101</v>
      </c>
      <c r="AJ4" s="99">
        <f t="shared" si="15"/>
        <v>0.39724287429935856</v>
      </c>
      <c r="AK4" s="14">
        <f t="shared" si="16"/>
        <v>0</v>
      </c>
      <c r="AL4" s="14" t="str">
        <f t="shared" si="17"/>
        <v>COIN</v>
      </c>
      <c r="AM4" s="24"/>
      <c r="AN4" s="14">
        <f t="shared" si="18"/>
        <v>1</v>
      </c>
      <c r="AO4" s="14" t="str">
        <f t="shared" si="19"/>
        <v>ADA</v>
      </c>
      <c r="AP4" s="45"/>
      <c r="AQ4" s="46"/>
      <c r="AR4" s="47"/>
      <c r="AS4" s="25">
        <f t="shared" si="2"/>
        <v>0</v>
      </c>
      <c r="AT4" s="26" t="str">
        <f t="shared" si="3"/>
        <v>COIN</v>
      </c>
      <c r="AU4" s="26" t="str">
        <f t="shared" si="20"/>
        <v>SHORT</v>
      </c>
      <c r="AV4" s="26" t="str">
        <f t="shared" si="4"/>
        <v>COIN SHORT</v>
      </c>
      <c r="AW4" s="26">
        <f t="shared" si="5"/>
        <v>-13630.874737822101</v>
      </c>
      <c r="AX4" s="26">
        <f t="shared" si="6"/>
        <v>0.39724287429935856</v>
      </c>
      <c r="AY4" s="26">
        <f t="shared" si="7"/>
        <v>0</v>
      </c>
      <c r="AZ4" s="26">
        <f t="shared" si="8"/>
        <v>0</v>
      </c>
      <c r="BA4" s="23" t="s">
        <v>266</v>
      </c>
      <c r="BB4" t="str">
        <f t="shared" si="21"/>
        <v>ADA</v>
      </c>
    </row>
    <row r="5" spans="1:54" x14ac:dyDescent="0.25">
      <c r="A5">
        <v>46</v>
      </c>
      <c r="B5" s="71">
        <v>44959.000002777779</v>
      </c>
      <c r="C5" s="14" t="s">
        <v>11</v>
      </c>
      <c r="D5" s="23" t="s">
        <v>83</v>
      </c>
      <c r="E5" s="23" t="s">
        <v>35</v>
      </c>
      <c r="F5" s="100">
        <v>4.2548999999999998E-3</v>
      </c>
      <c r="G5" s="152">
        <v>6.3263680622242496E-2</v>
      </c>
      <c r="H5" s="100">
        <v>14.868429486531401</v>
      </c>
      <c r="I5" s="23">
        <v>0</v>
      </c>
      <c r="J5" s="23" t="s">
        <v>85</v>
      </c>
      <c r="K5" s="24">
        <v>44959.000002777779</v>
      </c>
      <c r="L5" s="23">
        <v>1</v>
      </c>
      <c r="M5" s="23" t="s">
        <v>35</v>
      </c>
      <c r="N5" s="25">
        <v>0</v>
      </c>
      <c r="O5" s="26" t="str">
        <f t="shared" si="0"/>
        <v>COIN</v>
      </c>
      <c r="P5" s="26" t="str">
        <f t="shared" si="9"/>
        <v>LONG</v>
      </c>
      <c r="Q5" s="26" t="str">
        <f t="shared" si="10"/>
        <v>COIN LONG</v>
      </c>
      <c r="R5" s="26">
        <v>0</v>
      </c>
      <c r="S5" s="26">
        <v>0</v>
      </c>
      <c r="T5" s="26">
        <v>0</v>
      </c>
      <c r="U5" s="26">
        <v>0</v>
      </c>
      <c r="V5" s="23" t="str">
        <f t="shared" si="1"/>
        <v>BINE</v>
      </c>
      <c r="W5" t="str">
        <f t="shared" si="11"/>
        <v>ATOM COIN LONG</v>
      </c>
      <c r="X5" s="87" t="s">
        <v>262</v>
      </c>
      <c r="Y5" s="3" t="s">
        <v>116</v>
      </c>
      <c r="Z5" s="31">
        <v>495.08141503999991</v>
      </c>
      <c r="AA5" s="31">
        <v>43700.650530409795</v>
      </c>
      <c r="AD5" s="71">
        <f t="shared" si="12"/>
        <v>44959.000002777779</v>
      </c>
      <c r="AE5" s="14" t="str">
        <f t="shared" si="13"/>
        <v>-</v>
      </c>
      <c r="AF5" s="14" t="str">
        <f t="shared" si="14"/>
        <v>WALLET</v>
      </c>
      <c r="AG5" s="14" t="s">
        <v>122</v>
      </c>
      <c r="AH5" s="99">
        <v>-27036.447431739973</v>
      </c>
      <c r="AI5" s="182">
        <v>-6787.0217482290682</v>
      </c>
      <c r="AJ5" s="99">
        <f t="shared" si="15"/>
        <v>0.25103230612544569</v>
      </c>
      <c r="AK5" s="14">
        <f t="shared" si="16"/>
        <v>0</v>
      </c>
      <c r="AL5" s="14" t="str">
        <f t="shared" si="17"/>
        <v>COIN</v>
      </c>
      <c r="AM5" s="24"/>
      <c r="AN5" s="14">
        <f t="shared" si="18"/>
        <v>1</v>
      </c>
      <c r="AO5" s="14" t="str">
        <f t="shared" si="19"/>
        <v>ALGO</v>
      </c>
      <c r="AP5" s="45"/>
      <c r="AQ5" s="46"/>
      <c r="AR5" s="47"/>
      <c r="AS5" s="25">
        <f t="shared" si="2"/>
        <v>0</v>
      </c>
      <c r="AT5" s="26" t="str">
        <f t="shared" si="3"/>
        <v>COIN</v>
      </c>
      <c r="AU5" s="26" t="str">
        <f t="shared" si="20"/>
        <v>SHORT</v>
      </c>
      <c r="AV5" s="26" t="str">
        <f t="shared" si="4"/>
        <v>COIN SHORT</v>
      </c>
      <c r="AW5" s="26">
        <f t="shared" si="5"/>
        <v>-6787.0217482290682</v>
      </c>
      <c r="AX5" s="26">
        <f t="shared" si="6"/>
        <v>0.25103230612544569</v>
      </c>
      <c r="AY5" s="26">
        <f t="shared" si="7"/>
        <v>0</v>
      </c>
      <c r="AZ5" s="26">
        <f t="shared" si="8"/>
        <v>0</v>
      </c>
      <c r="BA5" s="23" t="s">
        <v>266</v>
      </c>
      <c r="BB5" t="str">
        <f t="shared" si="21"/>
        <v>ALGO</v>
      </c>
    </row>
    <row r="6" spans="1:54" x14ac:dyDescent="0.25">
      <c r="A6">
        <v>47</v>
      </c>
      <c r="B6" s="71">
        <v>44959.000002777779</v>
      </c>
      <c r="C6" s="14" t="s">
        <v>11</v>
      </c>
      <c r="D6" s="23" t="s">
        <v>83</v>
      </c>
      <c r="E6" s="23" t="s">
        <v>185</v>
      </c>
      <c r="F6" s="100">
        <v>2217.7968308099998</v>
      </c>
      <c r="G6" s="152">
        <v>46496.918627015402</v>
      </c>
      <c r="H6" s="100">
        <v>20.9653643566771</v>
      </c>
      <c r="I6" s="23">
        <v>0</v>
      </c>
      <c r="J6" s="23" t="s">
        <v>85</v>
      </c>
      <c r="K6" s="24">
        <v>44959.000002777779</v>
      </c>
      <c r="L6" s="23">
        <v>1</v>
      </c>
      <c r="M6" s="23" t="s">
        <v>185</v>
      </c>
      <c r="N6" s="25">
        <v>0</v>
      </c>
      <c r="O6" s="26" t="str">
        <f t="shared" si="0"/>
        <v>COIN</v>
      </c>
      <c r="P6" s="26" t="str">
        <f t="shared" si="9"/>
        <v>LONG</v>
      </c>
      <c r="Q6" s="26" t="str">
        <f t="shared" si="10"/>
        <v>COIN LONG</v>
      </c>
      <c r="R6" s="26">
        <v>0</v>
      </c>
      <c r="S6" s="26">
        <v>0</v>
      </c>
      <c r="T6" s="26">
        <v>0</v>
      </c>
      <c r="U6" s="26">
        <v>0</v>
      </c>
      <c r="V6" s="23" t="str">
        <f t="shared" si="1"/>
        <v>BINE</v>
      </c>
      <c r="W6" t="str">
        <f t="shared" si="11"/>
        <v>AVAX COIN LONG</v>
      </c>
      <c r="X6" s="87" t="s">
        <v>262</v>
      </c>
      <c r="Y6" s="3" t="s">
        <v>84</v>
      </c>
      <c r="Z6" s="31">
        <v>-34313.704838289937</v>
      </c>
      <c r="AA6" s="31">
        <v>-13630.874737822101</v>
      </c>
      <c r="AD6" s="71">
        <f t="shared" si="12"/>
        <v>44959.000002777779</v>
      </c>
      <c r="AE6" s="14" t="str">
        <f t="shared" si="13"/>
        <v>-</v>
      </c>
      <c r="AF6" s="14" t="str">
        <f t="shared" si="14"/>
        <v>WALLET</v>
      </c>
      <c r="AG6" s="14" t="s">
        <v>123</v>
      </c>
      <c r="AH6" s="99">
        <v>0.53247394999999997</v>
      </c>
      <c r="AI6" s="182">
        <v>1.98916204174477E-2</v>
      </c>
      <c r="AJ6" s="99">
        <f t="shared" si="15"/>
        <v>3.7356983224151534E-2</v>
      </c>
      <c r="AK6" s="14">
        <f t="shared" si="16"/>
        <v>0</v>
      </c>
      <c r="AL6" s="14" t="str">
        <f t="shared" si="17"/>
        <v>COIN</v>
      </c>
      <c r="AM6" s="24"/>
      <c r="AN6" s="14">
        <f t="shared" si="18"/>
        <v>1</v>
      </c>
      <c r="AO6" s="14" t="str">
        <f t="shared" si="19"/>
        <v>ARPA</v>
      </c>
      <c r="AP6" s="45"/>
      <c r="AQ6" s="46"/>
      <c r="AR6" s="47"/>
      <c r="AS6" s="25">
        <f t="shared" si="2"/>
        <v>0</v>
      </c>
      <c r="AT6" s="26" t="str">
        <f t="shared" si="3"/>
        <v>COIN</v>
      </c>
      <c r="AU6" s="26" t="str">
        <f t="shared" si="20"/>
        <v>LONG</v>
      </c>
      <c r="AV6" s="26" t="str">
        <f t="shared" si="4"/>
        <v>COIN LONG</v>
      </c>
      <c r="AW6" s="26">
        <f t="shared" si="5"/>
        <v>1.98916204174477E-2</v>
      </c>
      <c r="AX6" s="26">
        <f t="shared" si="6"/>
        <v>3.7356983224151534E-2</v>
      </c>
      <c r="AY6" s="26">
        <f t="shared" si="7"/>
        <v>0</v>
      </c>
      <c r="AZ6" s="26">
        <f t="shared" si="8"/>
        <v>0</v>
      </c>
      <c r="BA6" s="23" t="s">
        <v>266</v>
      </c>
      <c r="BB6" t="str">
        <f t="shared" si="21"/>
        <v>ARPA</v>
      </c>
    </row>
    <row r="7" spans="1:54" x14ac:dyDescent="0.25">
      <c r="A7">
        <v>48</v>
      </c>
      <c r="B7" s="71">
        <v>44959.000002777779</v>
      </c>
      <c r="C7" s="14" t="s">
        <v>11</v>
      </c>
      <c r="D7" s="23" t="s">
        <v>83</v>
      </c>
      <c r="E7" s="23" t="s">
        <v>124</v>
      </c>
      <c r="F7" s="100">
        <v>65971.054453889999</v>
      </c>
      <c r="G7" s="152">
        <v>17904.5115115345</v>
      </c>
      <c r="H7" s="100">
        <v>0.27139950482448</v>
      </c>
      <c r="I7" s="23">
        <v>0</v>
      </c>
      <c r="J7" s="23" t="s">
        <v>85</v>
      </c>
      <c r="K7" s="24">
        <v>44959.000002777779</v>
      </c>
      <c r="L7" s="23">
        <v>1</v>
      </c>
      <c r="M7" s="23" t="s">
        <v>124</v>
      </c>
      <c r="N7" s="25">
        <v>0</v>
      </c>
      <c r="O7" s="26" t="str">
        <f t="shared" si="0"/>
        <v>COIN</v>
      </c>
      <c r="P7" s="26" t="str">
        <f t="shared" si="9"/>
        <v>LONG</v>
      </c>
      <c r="Q7" s="26" t="str">
        <f t="shared" si="10"/>
        <v>COIN LONG</v>
      </c>
      <c r="R7" s="26">
        <v>0</v>
      </c>
      <c r="S7" s="26">
        <v>0</v>
      </c>
      <c r="T7" s="26">
        <v>0</v>
      </c>
      <c r="U7" s="26">
        <v>0</v>
      </c>
      <c r="V7" s="23" t="str">
        <f t="shared" si="1"/>
        <v>BINE</v>
      </c>
      <c r="W7" t="str">
        <f t="shared" si="11"/>
        <v>BAT COIN LONG</v>
      </c>
      <c r="X7" s="87" t="s">
        <v>262</v>
      </c>
      <c r="Y7" s="3" t="s">
        <v>122</v>
      </c>
      <c r="Z7" s="31">
        <v>-27036.447431739973</v>
      </c>
      <c r="AA7" s="31">
        <v>-6787.0217482290682</v>
      </c>
      <c r="AD7" s="71">
        <f t="shared" si="12"/>
        <v>44959.000002777779</v>
      </c>
      <c r="AE7" s="14" t="str">
        <f t="shared" si="13"/>
        <v>-</v>
      </c>
      <c r="AF7" s="14" t="str">
        <f t="shared" si="14"/>
        <v>WALLET</v>
      </c>
      <c r="AG7" s="14" t="s">
        <v>35</v>
      </c>
      <c r="AH7" s="99">
        <v>0.37945432000000001</v>
      </c>
      <c r="AI7" s="182">
        <v>5.6418898002797286</v>
      </c>
      <c r="AJ7" s="99">
        <f t="shared" si="15"/>
        <v>14.868429486531419</v>
      </c>
      <c r="AK7" s="14">
        <f t="shared" si="16"/>
        <v>0</v>
      </c>
      <c r="AL7" s="14" t="str">
        <f t="shared" si="17"/>
        <v>COIN</v>
      </c>
      <c r="AM7" s="24"/>
      <c r="AN7" s="14">
        <f t="shared" si="18"/>
        <v>1</v>
      </c>
      <c r="AO7" s="14" t="str">
        <f t="shared" si="19"/>
        <v>ATOM</v>
      </c>
      <c r="AP7" s="45"/>
      <c r="AQ7" s="46"/>
      <c r="AR7" s="47"/>
      <c r="AS7" s="25">
        <f t="shared" si="2"/>
        <v>0</v>
      </c>
      <c r="AT7" s="26" t="str">
        <f t="shared" si="3"/>
        <v>COIN</v>
      </c>
      <c r="AU7" s="26" t="str">
        <f t="shared" si="20"/>
        <v>LONG</v>
      </c>
      <c r="AV7" s="26" t="str">
        <f t="shared" si="4"/>
        <v>COIN LONG</v>
      </c>
      <c r="AW7" s="26">
        <f t="shared" si="5"/>
        <v>5.6418898002797286</v>
      </c>
      <c r="AX7" s="26">
        <f t="shared" si="6"/>
        <v>14.868429486531419</v>
      </c>
      <c r="AY7" s="26">
        <f t="shared" si="7"/>
        <v>0</v>
      </c>
      <c r="AZ7" s="26">
        <f t="shared" si="8"/>
        <v>0</v>
      </c>
      <c r="BA7" s="23" t="s">
        <v>266</v>
      </c>
      <c r="BB7" t="str">
        <f t="shared" si="21"/>
        <v>ATOM</v>
      </c>
    </row>
    <row r="8" spans="1:54" x14ac:dyDescent="0.25">
      <c r="A8">
        <v>49</v>
      </c>
      <c r="B8" s="71">
        <v>44959.000002777779</v>
      </c>
      <c r="C8" s="14" t="s">
        <v>11</v>
      </c>
      <c r="D8" s="23" t="s">
        <v>83</v>
      </c>
      <c r="E8" s="23" t="s">
        <v>20</v>
      </c>
      <c r="F8" s="100">
        <v>313.26505587000003</v>
      </c>
      <c r="G8" s="152">
        <v>42695.4494526985</v>
      </c>
      <c r="H8" s="100">
        <v>136.29177162490899</v>
      </c>
      <c r="I8" s="23">
        <v>0</v>
      </c>
      <c r="J8" s="23" t="s">
        <v>85</v>
      </c>
      <c r="K8" s="24">
        <v>44959.000002777779</v>
      </c>
      <c r="L8" s="23">
        <v>1</v>
      </c>
      <c r="M8" s="23" t="s">
        <v>20</v>
      </c>
      <c r="N8" s="25">
        <v>0</v>
      </c>
      <c r="O8" s="26" t="str">
        <f t="shared" si="0"/>
        <v>COIN</v>
      </c>
      <c r="P8" s="26" t="str">
        <f t="shared" si="9"/>
        <v>LONG</v>
      </c>
      <c r="Q8" s="26" t="str">
        <f t="shared" si="10"/>
        <v>COIN LONG</v>
      </c>
      <c r="R8" s="26">
        <v>0</v>
      </c>
      <c r="S8" s="26">
        <v>0</v>
      </c>
      <c r="T8" s="26">
        <v>0</v>
      </c>
      <c r="U8" s="26">
        <v>0</v>
      </c>
      <c r="V8" s="23" t="str">
        <f t="shared" si="1"/>
        <v>BINE</v>
      </c>
      <c r="W8" t="str">
        <f t="shared" si="11"/>
        <v>BCH COIN LONG</v>
      </c>
      <c r="X8" s="87" t="s">
        <v>262</v>
      </c>
      <c r="Y8" s="3" t="s">
        <v>123</v>
      </c>
      <c r="Z8" s="31">
        <v>0.53247394999999997</v>
      </c>
      <c r="AA8" s="31">
        <v>1.98916204174477E-2</v>
      </c>
      <c r="AD8" s="71">
        <f t="shared" si="12"/>
        <v>44959.000002777779</v>
      </c>
      <c r="AE8" s="14" t="str">
        <f t="shared" si="13"/>
        <v>-</v>
      </c>
      <c r="AF8" s="14" t="str">
        <f t="shared" si="14"/>
        <v>WALLET</v>
      </c>
      <c r="AG8" s="14" t="s">
        <v>303</v>
      </c>
      <c r="AH8" s="99">
        <v>525.17289677999997</v>
      </c>
      <c r="AI8" s="182">
        <v>33.612332704076501</v>
      </c>
      <c r="AJ8" s="99">
        <f t="shared" si="15"/>
        <v>6.4002413129398472E-2</v>
      </c>
      <c r="AK8" s="14">
        <f t="shared" si="16"/>
        <v>0</v>
      </c>
      <c r="AL8" s="14" t="str">
        <f t="shared" si="17"/>
        <v>COIN</v>
      </c>
      <c r="AM8" s="24"/>
      <c r="AN8" s="14">
        <f t="shared" si="18"/>
        <v>1</v>
      </c>
      <c r="AO8" s="14" t="str">
        <f t="shared" si="19"/>
        <v>AURA</v>
      </c>
      <c r="AP8" s="45"/>
      <c r="AQ8" s="46"/>
      <c r="AR8" s="47"/>
      <c r="AS8" s="25">
        <f t="shared" si="2"/>
        <v>0</v>
      </c>
      <c r="AT8" s="26" t="str">
        <f t="shared" si="3"/>
        <v>COIN</v>
      </c>
      <c r="AU8" s="26" t="str">
        <f t="shared" si="20"/>
        <v>LONG</v>
      </c>
      <c r="AV8" s="26" t="str">
        <f t="shared" si="4"/>
        <v>COIN LONG</v>
      </c>
      <c r="AW8" s="26">
        <f t="shared" si="5"/>
        <v>33.612332704076501</v>
      </c>
      <c r="AX8" s="26">
        <f t="shared" si="6"/>
        <v>6.4002413129398472E-2</v>
      </c>
      <c r="AY8" s="26">
        <f t="shared" si="7"/>
        <v>0</v>
      </c>
      <c r="AZ8" s="26">
        <f t="shared" si="8"/>
        <v>0</v>
      </c>
      <c r="BA8" s="23" t="s">
        <v>266</v>
      </c>
      <c r="BB8" t="str">
        <f t="shared" si="21"/>
        <v>AURA</v>
      </c>
    </row>
    <row r="9" spans="1:54" x14ac:dyDescent="0.25">
      <c r="A9">
        <v>50</v>
      </c>
      <c r="B9" s="71">
        <v>44959.000002777779</v>
      </c>
      <c r="C9" s="14" t="s">
        <v>11</v>
      </c>
      <c r="D9" s="23" t="s">
        <v>83</v>
      </c>
      <c r="E9" s="23" t="s">
        <v>14</v>
      </c>
      <c r="F9" s="100">
        <v>64.351592089999997</v>
      </c>
      <c r="G9" s="152">
        <v>1526662.34757816</v>
      </c>
      <c r="H9" s="100">
        <v>23723.7696534846</v>
      </c>
      <c r="I9" s="23">
        <v>0</v>
      </c>
      <c r="J9" s="23" t="s">
        <v>85</v>
      </c>
      <c r="K9" s="24">
        <v>44959.000002777779</v>
      </c>
      <c r="L9" s="23">
        <v>1</v>
      </c>
      <c r="M9" s="23" t="s">
        <v>14</v>
      </c>
      <c r="N9" s="25">
        <v>0</v>
      </c>
      <c r="O9" s="26" t="str">
        <f t="shared" si="0"/>
        <v>COIN</v>
      </c>
      <c r="P9" s="26" t="str">
        <f t="shared" si="9"/>
        <v>LONG</v>
      </c>
      <c r="Q9" s="26" t="str">
        <f t="shared" si="10"/>
        <v>COIN LONG</v>
      </c>
      <c r="R9" s="26">
        <v>0</v>
      </c>
      <c r="S9" s="26">
        <v>0</v>
      </c>
      <c r="T9" s="26">
        <v>0</v>
      </c>
      <c r="U9" s="26">
        <v>0</v>
      </c>
      <c r="V9" s="23" t="str">
        <f t="shared" si="1"/>
        <v>BINE</v>
      </c>
      <c r="W9" t="str">
        <f t="shared" si="11"/>
        <v>BTC COIN LONG</v>
      </c>
      <c r="X9" s="87" t="s">
        <v>262</v>
      </c>
      <c r="Y9" s="3" t="s">
        <v>35</v>
      </c>
      <c r="Z9" s="31">
        <v>0.37945432000000001</v>
      </c>
      <c r="AA9" s="31">
        <v>5.6418898002797286</v>
      </c>
      <c r="AD9" s="71">
        <f t="shared" si="12"/>
        <v>44959.000002777779</v>
      </c>
      <c r="AE9" s="14" t="str">
        <f t="shared" si="13"/>
        <v>-</v>
      </c>
      <c r="AF9" s="14" t="str">
        <f t="shared" si="14"/>
        <v>WALLET</v>
      </c>
      <c r="AG9" s="14" t="s">
        <v>185</v>
      </c>
      <c r="AH9" s="99">
        <v>-773.17679038000006</v>
      </c>
      <c r="AI9" s="182">
        <v>-16209.933122442249</v>
      </c>
      <c r="AJ9" s="99">
        <f t="shared" si="15"/>
        <v>20.965364356676318</v>
      </c>
      <c r="AK9" s="14">
        <f t="shared" si="16"/>
        <v>0</v>
      </c>
      <c r="AL9" s="14" t="str">
        <f t="shared" si="17"/>
        <v>COIN</v>
      </c>
      <c r="AM9" s="24"/>
      <c r="AN9" s="14">
        <f t="shared" si="18"/>
        <v>1</v>
      </c>
      <c r="AO9" s="14" t="str">
        <f t="shared" si="19"/>
        <v>AVAX</v>
      </c>
      <c r="AP9" s="45"/>
      <c r="AQ9" s="46"/>
      <c r="AR9" s="47"/>
      <c r="AS9" s="25">
        <f t="shared" si="2"/>
        <v>0</v>
      </c>
      <c r="AT9" s="26" t="str">
        <f t="shared" si="3"/>
        <v>COIN</v>
      </c>
      <c r="AU9" s="26" t="str">
        <f t="shared" si="20"/>
        <v>SHORT</v>
      </c>
      <c r="AV9" s="26" t="str">
        <f t="shared" si="4"/>
        <v>COIN SHORT</v>
      </c>
      <c r="AW9" s="26">
        <f t="shared" si="5"/>
        <v>-16209.933122442249</v>
      </c>
      <c r="AX9" s="26">
        <f t="shared" si="6"/>
        <v>20.965364356676318</v>
      </c>
      <c r="AY9" s="26">
        <f t="shared" si="7"/>
        <v>0</v>
      </c>
      <c r="AZ9" s="26">
        <f t="shared" si="8"/>
        <v>0</v>
      </c>
      <c r="BA9" s="23" t="s">
        <v>266</v>
      </c>
      <c r="BB9" t="str">
        <f t="shared" si="21"/>
        <v>AVAX</v>
      </c>
    </row>
    <row r="10" spans="1:54" x14ac:dyDescent="0.25">
      <c r="A10">
        <v>51</v>
      </c>
      <c r="B10" s="71">
        <v>44959.000002777779</v>
      </c>
      <c r="C10" s="14" t="s">
        <v>11</v>
      </c>
      <c r="D10" s="23" t="s">
        <v>83</v>
      </c>
      <c r="E10" s="23" t="s">
        <v>88</v>
      </c>
      <c r="F10" s="100">
        <v>4097308.81830501</v>
      </c>
      <c r="G10" s="152">
        <v>4098152.1334061702</v>
      </c>
      <c r="H10" s="100">
        <v>1.0002058217084799</v>
      </c>
      <c r="I10" s="23">
        <v>0</v>
      </c>
      <c r="J10" s="23" t="s">
        <v>85</v>
      </c>
      <c r="K10" s="24">
        <v>44959.000002777779</v>
      </c>
      <c r="L10" s="23">
        <v>1</v>
      </c>
      <c r="M10" s="23" t="s">
        <v>88</v>
      </c>
      <c r="N10" s="25">
        <v>0</v>
      </c>
      <c r="O10" s="26" t="str">
        <f t="shared" si="0"/>
        <v>COIN</v>
      </c>
      <c r="P10" s="26" t="str">
        <f t="shared" si="9"/>
        <v>LONG</v>
      </c>
      <c r="Q10" s="26" t="str">
        <f t="shared" si="10"/>
        <v>COIN LONG</v>
      </c>
      <c r="R10" s="26">
        <v>0</v>
      </c>
      <c r="S10" s="26">
        <v>0</v>
      </c>
      <c r="T10" s="26">
        <v>0</v>
      </c>
      <c r="U10" s="26">
        <v>0</v>
      </c>
      <c r="V10" s="23" t="str">
        <f t="shared" si="1"/>
        <v>BINE</v>
      </c>
      <c r="W10" t="str">
        <f t="shared" si="11"/>
        <v>BUSD COIN LONG</v>
      </c>
      <c r="X10" s="87" t="s">
        <v>262</v>
      </c>
      <c r="Y10" s="3" t="s">
        <v>303</v>
      </c>
      <c r="Z10" s="31">
        <v>525.17289677999997</v>
      </c>
      <c r="AA10" s="31">
        <v>33.612332704076501</v>
      </c>
      <c r="AD10" s="71">
        <f t="shared" si="12"/>
        <v>44959.000002777779</v>
      </c>
      <c r="AE10" s="14" t="str">
        <f t="shared" si="13"/>
        <v>-</v>
      </c>
      <c r="AF10" s="14" t="str">
        <f t="shared" si="14"/>
        <v>WALLET</v>
      </c>
      <c r="AG10" s="14" t="s">
        <v>304</v>
      </c>
      <c r="AH10" s="99">
        <v>147.85662855000001</v>
      </c>
      <c r="AI10" s="182">
        <v>1033.87105328545</v>
      </c>
      <c r="AJ10" s="99">
        <f t="shared" si="15"/>
        <v>6.992388933958618</v>
      </c>
      <c r="AK10" s="14">
        <f t="shared" si="16"/>
        <v>0</v>
      </c>
      <c r="AL10" s="14" t="str">
        <f t="shared" si="17"/>
        <v>COIN</v>
      </c>
      <c r="AM10" s="24"/>
      <c r="AN10" s="14">
        <f t="shared" si="18"/>
        <v>1</v>
      </c>
      <c r="AO10" s="14" t="str">
        <f t="shared" si="19"/>
        <v>BAL</v>
      </c>
      <c r="AP10" s="45"/>
      <c r="AQ10" s="46"/>
      <c r="AR10" s="47"/>
      <c r="AS10" s="25">
        <f t="shared" si="2"/>
        <v>0</v>
      </c>
      <c r="AT10" s="26" t="str">
        <f t="shared" si="3"/>
        <v>COIN</v>
      </c>
      <c r="AU10" s="26" t="str">
        <f t="shared" si="20"/>
        <v>LONG</v>
      </c>
      <c r="AV10" s="26" t="str">
        <f t="shared" si="4"/>
        <v>COIN LONG</v>
      </c>
      <c r="AW10" s="26">
        <f t="shared" si="5"/>
        <v>1033.87105328545</v>
      </c>
      <c r="AX10" s="26">
        <f t="shared" si="6"/>
        <v>6.992388933958618</v>
      </c>
      <c r="AY10" s="26">
        <f t="shared" si="7"/>
        <v>0</v>
      </c>
      <c r="AZ10" s="26">
        <f t="shared" si="8"/>
        <v>0</v>
      </c>
      <c r="BA10" s="23" t="s">
        <v>266</v>
      </c>
      <c r="BB10" t="str">
        <f t="shared" si="21"/>
        <v>BAL</v>
      </c>
    </row>
    <row r="11" spans="1:54" x14ac:dyDescent="0.25">
      <c r="A11">
        <v>52</v>
      </c>
      <c r="B11" s="71">
        <v>44959.000002777779</v>
      </c>
      <c r="C11" s="14" t="s">
        <v>11</v>
      </c>
      <c r="D11" s="23" t="s">
        <v>83</v>
      </c>
      <c r="E11" s="23" t="s">
        <v>31</v>
      </c>
      <c r="F11" s="100">
        <v>2041.6035408299999</v>
      </c>
      <c r="G11" s="152">
        <v>113431.955227661</v>
      </c>
      <c r="H11" s="100">
        <v>55.560226537198503</v>
      </c>
      <c r="I11" s="23">
        <v>0</v>
      </c>
      <c r="J11" s="23" t="s">
        <v>85</v>
      </c>
      <c r="K11" s="24">
        <v>44959.000002777779</v>
      </c>
      <c r="L11" s="23">
        <v>1</v>
      </c>
      <c r="M11" s="23" t="s">
        <v>31</v>
      </c>
      <c r="N11" s="25">
        <v>0</v>
      </c>
      <c r="O11" s="26" t="str">
        <f t="shared" si="0"/>
        <v>COIN</v>
      </c>
      <c r="P11" s="26" t="str">
        <f t="shared" si="9"/>
        <v>LONG</v>
      </c>
      <c r="Q11" s="26" t="str">
        <f t="shared" si="10"/>
        <v>COIN LONG</v>
      </c>
      <c r="R11" s="26">
        <v>0</v>
      </c>
      <c r="S11" s="26">
        <v>0</v>
      </c>
      <c r="T11" s="26">
        <v>0</v>
      </c>
      <c r="U11" s="26">
        <v>0</v>
      </c>
      <c r="V11" s="23" t="str">
        <f t="shared" si="1"/>
        <v>BINE</v>
      </c>
      <c r="W11" t="str">
        <f t="shared" si="11"/>
        <v>COMP COIN LONG</v>
      </c>
      <c r="X11" s="87" t="s">
        <v>262</v>
      </c>
      <c r="Y11" s="3" t="s">
        <v>185</v>
      </c>
      <c r="Z11" s="31">
        <v>-773.17679038000006</v>
      </c>
      <c r="AA11" s="31">
        <v>-16209.933122442249</v>
      </c>
      <c r="AD11" s="71">
        <f t="shared" si="12"/>
        <v>44959.000002777779</v>
      </c>
      <c r="AE11" s="14" t="str">
        <f t="shared" si="13"/>
        <v>-</v>
      </c>
      <c r="AF11" s="14" t="str">
        <f t="shared" si="14"/>
        <v>WALLET</v>
      </c>
      <c r="AG11" s="14" t="s">
        <v>124</v>
      </c>
      <c r="AH11" s="99">
        <v>-15353.113459910004</v>
      </c>
      <c r="AI11" s="182">
        <v>-4166.8273905337774</v>
      </c>
      <c r="AJ11" s="99">
        <f t="shared" si="15"/>
        <v>0.27139950482448932</v>
      </c>
      <c r="AK11" s="14">
        <f t="shared" si="16"/>
        <v>0</v>
      </c>
      <c r="AL11" s="14" t="str">
        <f t="shared" si="17"/>
        <v>COIN</v>
      </c>
      <c r="AM11" s="24"/>
      <c r="AN11" s="14">
        <f t="shared" si="18"/>
        <v>1</v>
      </c>
      <c r="AO11" s="14" t="str">
        <f t="shared" si="19"/>
        <v>BAT</v>
      </c>
      <c r="AP11" s="45"/>
      <c r="AQ11" s="46"/>
      <c r="AR11" s="47"/>
      <c r="AS11" s="25">
        <f t="shared" si="2"/>
        <v>0</v>
      </c>
      <c r="AT11" s="26" t="str">
        <f t="shared" si="3"/>
        <v>COIN</v>
      </c>
      <c r="AU11" s="26" t="str">
        <f t="shared" si="20"/>
        <v>SHORT</v>
      </c>
      <c r="AV11" s="26" t="str">
        <f t="shared" si="4"/>
        <v>COIN SHORT</v>
      </c>
      <c r="AW11" s="26">
        <f t="shared" si="5"/>
        <v>-4166.8273905337774</v>
      </c>
      <c r="AX11" s="26">
        <f t="shared" si="6"/>
        <v>0.27139950482448932</v>
      </c>
      <c r="AY11" s="26">
        <f t="shared" si="7"/>
        <v>0</v>
      </c>
      <c r="AZ11" s="26">
        <f t="shared" si="8"/>
        <v>0</v>
      </c>
      <c r="BA11" s="23" t="s">
        <v>266</v>
      </c>
      <c r="BB11" t="str">
        <f t="shared" si="21"/>
        <v>BAT</v>
      </c>
    </row>
    <row r="12" spans="1:54" x14ac:dyDescent="0.25">
      <c r="A12">
        <v>53</v>
      </c>
      <c r="B12" s="71">
        <v>44959.000002777779</v>
      </c>
      <c r="C12" s="14" t="s">
        <v>11</v>
      </c>
      <c r="D12" s="23" t="s">
        <v>83</v>
      </c>
      <c r="E12" s="23" t="s">
        <v>186</v>
      </c>
      <c r="F12" s="100">
        <v>1.5637979999999999E-2</v>
      </c>
      <c r="G12" s="152">
        <v>1.73772492138346E-2</v>
      </c>
      <c r="H12" s="100">
        <v>1.11122083631227</v>
      </c>
      <c r="I12" s="23">
        <v>0</v>
      </c>
      <c r="J12" s="23" t="s">
        <v>85</v>
      </c>
      <c r="K12" s="24">
        <v>44959.000002777779</v>
      </c>
      <c r="L12" s="23">
        <v>1</v>
      </c>
      <c r="M12" s="23" t="s">
        <v>186</v>
      </c>
      <c r="N12" s="25">
        <v>0</v>
      </c>
      <c r="O12" s="26" t="str">
        <f t="shared" si="0"/>
        <v>COIN</v>
      </c>
      <c r="P12" s="26" t="str">
        <f t="shared" si="9"/>
        <v>LONG</v>
      </c>
      <c r="Q12" s="26" t="str">
        <f t="shared" si="10"/>
        <v>COIN LONG</v>
      </c>
      <c r="R12" s="26">
        <v>0</v>
      </c>
      <c r="S12" s="26">
        <v>0</v>
      </c>
      <c r="T12" s="26">
        <v>0</v>
      </c>
      <c r="U12" s="26">
        <v>0</v>
      </c>
      <c r="V12" s="23" t="str">
        <f t="shared" si="1"/>
        <v>BINE</v>
      </c>
      <c r="W12" t="str">
        <f t="shared" si="11"/>
        <v>CRV COIN LONG</v>
      </c>
      <c r="X12" s="87" t="s">
        <v>262</v>
      </c>
      <c r="Y12" s="3" t="s">
        <v>304</v>
      </c>
      <c r="Z12" s="31">
        <v>147.85662855000001</v>
      </c>
      <c r="AA12" s="31">
        <v>1033.87105328545</v>
      </c>
      <c r="AD12" s="71">
        <f t="shared" si="12"/>
        <v>44959.000002777779</v>
      </c>
      <c r="AE12" s="14" t="str">
        <f t="shared" si="13"/>
        <v>-</v>
      </c>
      <c r="AF12" s="14" t="str">
        <f t="shared" si="14"/>
        <v>WALLET</v>
      </c>
      <c r="AG12" s="14" t="s">
        <v>20</v>
      </c>
      <c r="AH12" s="99">
        <v>3303.3039732200004</v>
      </c>
      <c r="AI12" s="182">
        <v>450213.15072575532</v>
      </c>
      <c r="AJ12" s="99">
        <f t="shared" si="15"/>
        <v>136.29177162490916</v>
      </c>
      <c r="AK12" s="14">
        <f t="shared" si="16"/>
        <v>0</v>
      </c>
      <c r="AL12" s="14" t="str">
        <f t="shared" si="17"/>
        <v>COIN</v>
      </c>
      <c r="AM12" s="24"/>
      <c r="AN12" s="14">
        <f t="shared" si="18"/>
        <v>1</v>
      </c>
      <c r="AO12" s="14" t="str">
        <f t="shared" si="19"/>
        <v>BCH</v>
      </c>
      <c r="AP12" s="45"/>
      <c r="AQ12" s="46"/>
      <c r="AR12" s="47"/>
      <c r="AS12" s="25">
        <f t="shared" si="2"/>
        <v>0</v>
      </c>
      <c r="AT12" s="26" t="str">
        <f t="shared" si="3"/>
        <v>COIN</v>
      </c>
      <c r="AU12" s="26" t="str">
        <f t="shared" si="20"/>
        <v>LONG</v>
      </c>
      <c r="AV12" s="26" t="str">
        <f t="shared" si="4"/>
        <v>COIN LONG</v>
      </c>
      <c r="AW12" s="26">
        <f t="shared" si="5"/>
        <v>450213.15072575532</v>
      </c>
      <c r="AX12" s="26">
        <f t="shared" si="6"/>
        <v>136.29177162490916</v>
      </c>
      <c r="AY12" s="26">
        <f t="shared" si="7"/>
        <v>0</v>
      </c>
      <c r="AZ12" s="26">
        <f t="shared" si="8"/>
        <v>0</v>
      </c>
      <c r="BA12" s="23" t="s">
        <v>266</v>
      </c>
      <c r="BB12" t="str">
        <f t="shared" si="21"/>
        <v>BCH</v>
      </c>
    </row>
    <row r="13" spans="1:54" x14ac:dyDescent="0.25">
      <c r="A13">
        <v>54</v>
      </c>
      <c r="B13" s="71">
        <v>44959.000002777779</v>
      </c>
      <c r="C13" s="14" t="s">
        <v>11</v>
      </c>
      <c r="D13" s="23" t="s">
        <v>83</v>
      </c>
      <c r="E13" s="23" t="s">
        <v>132</v>
      </c>
      <c r="F13" s="100">
        <v>876.23241947999998</v>
      </c>
      <c r="G13" s="152">
        <v>55176.242777198</v>
      </c>
      <c r="H13" s="100">
        <v>62.969871406883598</v>
      </c>
      <c r="I13" s="23">
        <v>0</v>
      </c>
      <c r="J13" s="23" t="s">
        <v>85</v>
      </c>
      <c r="K13" s="24">
        <v>44959.000002777779</v>
      </c>
      <c r="L13" s="23">
        <v>1</v>
      </c>
      <c r="M13" s="23" t="s">
        <v>132</v>
      </c>
      <c r="N13" s="25">
        <v>0</v>
      </c>
      <c r="O13" s="26" t="str">
        <f t="shared" si="0"/>
        <v>COIN</v>
      </c>
      <c r="P13" s="26" t="str">
        <f t="shared" si="9"/>
        <v>LONG</v>
      </c>
      <c r="Q13" s="26" t="str">
        <f t="shared" si="10"/>
        <v>COIN LONG</v>
      </c>
      <c r="R13" s="26">
        <v>0</v>
      </c>
      <c r="S13" s="26">
        <v>0</v>
      </c>
      <c r="T13" s="26">
        <v>0</v>
      </c>
      <c r="U13" s="26">
        <v>0</v>
      </c>
      <c r="V13" s="23" t="str">
        <f t="shared" si="1"/>
        <v>BINE</v>
      </c>
      <c r="W13" t="str">
        <f t="shared" si="11"/>
        <v>DASH COIN LONG</v>
      </c>
      <c r="X13" s="87" t="s">
        <v>262</v>
      </c>
      <c r="Y13" s="3" t="s">
        <v>124</v>
      </c>
      <c r="Z13" s="31">
        <v>-15353.113459910004</v>
      </c>
      <c r="AA13" s="31">
        <v>-4166.8273905337774</v>
      </c>
      <c r="AD13" s="71">
        <f t="shared" si="12"/>
        <v>44959.000002777779</v>
      </c>
      <c r="AE13" s="14" t="str">
        <f t="shared" si="13"/>
        <v>-</v>
      </c>
      <c r="AF13" s="14" t="str">
        <f t="shared" si="14"/>
        <v>WALLET</v>
      </c>
      <c r="AG13" s="14" t="s">
        <v>125</v>
      </c>
      <c r="AH13" s="99">
        <v>2.5033500000000001E-3</v>
      </c>
      <c r="AI13" s="182">
        <v>2.1616038303055E-4</v>
      </c>
      <c r="AJ13" s="99">
        <f t="shared" si="15"/>
        <v>8.6348446294185782E-2</v>
      </c>
      <c r="AK13" s="14">
        <f t="shared" si="16"/>
        <v>0</v>
      </c>
      <c r="AL13" s="14" t="str">
        <f t="shared" si="17"/>
        <v>COIN</v>
      </c>
      <c r="AM13" s="24"/>
      <c r="AN13" s="14">
        <f t="shared" si="18"/>
        <v>1</v>
      </c>
      <c r="AO13" s="14" t="str">
        <f t="shared" si="19"/>
        <v>BHD</v>
      </c>
      <c r="AP13" s="45"/>
      <c r="AQ13" s="46"/>
      <c r="AR13" s="47"/>
      <c r="AS13" s="25">
        <f t="shared" si="2"/>
        <v>0</v>
      </c>
      <c r="AT13" s="26" t="str">
        <f t="shared" si="3"/>
        <v>COIN</v>
      </c>
      <c r="AU13" s="26" t="str">
        <f t="shared" si="20"/>
        <v>LONG</v>
      </c>
      <c r="AV13" s="26" t="str">
        <f t="shared" si="4"/>
        <v>COIN LONG</v>
      </c>
      <c r="AW13" s="26">
        <f t="shared" si="5"/>
        <v>2.1616038303055E-4</v>
      </c>
      <c r="AX13" s="26">
        <f t="shared" si="6"/>
        <v>8.6348446294185782E-2</v>
      </c>
      <c r="AY13" s="26">
        <f t="shared" si="7"/>
        <v>0</v>
      </c>
      <c r="AZ13" s="26">
        <f t="shared" si="8"/>
        <v>0</v>
      </c>
      <c r="BA13" s="23" t="s">
        <v>266</v>
      </c>
      <c r="BB13" t="str">
        <f t="shared" si="21"/>
        <v>BHD</v>
      </c>
    </row>
    <row r="14" spans="1:54" x14ac:dyDescent="0.25">
      <c r="A14">
        <v>55</v>
      </c>
      <c r="B14" s="71">
        <v>44959.000002777779</v>
      </c>
      <c r="C14" s="14" t="s">
        <v>11</v>
      </c>
      <c r="D14" s="23" t="s">
        <v>83</v>
      </c>
      <c r="E14" s="23" t="s">
        <v>188</v>
      </c>
      <c r="F14" s="100">
        <v>308585.63023370999</v>
      </c>
      <c r="G14" s="152">
        <v>29059.793609328899</v>
      </c>
      <c r="H14" s="100">
        <v>9.41709229536071E-2</v>
      </c>
      <c r="I14" s="23">
        <v>0</v>
      </c>
      <c r="J14" s="23" t="s">
        <v>85</v>
      </c>
      <c r="K14" s="24">
        <v>44959.000002777779</v>
      </c>
      <c r="L14" s="23">
        <v>1</v>
      </c>
      <c r="M14" s="23" t="s">
        <v>188</v>
      </c>
      <c r="N14" s="25">
        <v>0</v>
      </c>
      <c r="O14" s="26" t="str">
        <f t="shared" si="0"/>
        <v>COIN</v>
      </c>
      <c r="P14" s="26" t="str">
        <f t="shared" si="9"/>
        <v>LONG</v>
      </c>
      <c r="Q14" s="26" t="str">
        <f t="shared" si="10"/>
        <v>COIN LONG</v>
      </c>
      <c r="R14" s="26">
        <v>0</v>
      </c>
      <c r="S14" s="26">
        <v>0</v>
      </c>
      <c r="T14" s="26">
        <v>0</v>
      </c>
      <c r="U14" s="26">
        <v>0</v>
      </c>
      <c r="V14" s="23" t="str">
        <f t="shared" si="1"/>
        <v>BINE</v>
      </c>
      <c r="W14" t="str">
        <f t="shared" si="11"/>
        <v>DOGE COIN LONG</v>
      </c>
      <c r="X14" s="87" t="s">
        <v>262</v>
      </c>
      <c r="Y14" s="3" t="s">
        <v>20</v>
      </c>
      <c r="Z14" s="31">
        <v>3303.3039732200004</v>
      </c>
      <c r="AA14" s="31">
        <v>450213.15072575532</v>
      </c>
      <c r="AD14" s="71">
        <f t="shared" si="12"/>
        <v>44959.000002777779</v>
      </c>
      <c r="AE14" s="14" t="str">
        <f t="shared" si="13"/>
        <v>-</v>
      </c>
      <c r="AF14" s="14" t="str">
        <f t="shared" si="14"/>
        <v>WALLET</v>
      </c>
      <c r="AG14" s="14" t="s">
        <v>126</v>
      </c>
      <c r="AH14" s="99">
        <v>115.29838952</v>
      </c>
      <c r="AI14" s="182">
        <v>8.98895935123487</v>
      </c>
      <c r="AJ14" s="99">
        <f t="shared" si="15"/>
        <v>7.7962575094560352E-2</v>
      </c>
      <c r="AK14" s="14">
        <f t="shared" si="16"/>
        <v>0</v>
      </c>
      <c r="AL14" s="14" t="str">
        <f t="shared" si="17"/>
        <v>COIN</v>
      </c>
      <c r="AM14" s="24"/>
      <c r="AN14" s="14">
        <f t="shared" si="18"/>
        <v>1</v>
      </c>
      <c r="AO14" s="14" t="str">
        <f t="shared" si="19"/>
        <v>BLZ</v>
      </c>
      <c r="AP14" s="45"/>
      <c r="AQ14" s="46"/>
      <c r="AR14" s="47"/>
      <c r="AS14" s="25">
        <f t="shared" si="2"/>
        <v>0</v>
      </c>
      <c r="AT14" s="26" t="str">
        <f t="shared" si="3"/>
        <v>COIN</v>
      </c>
      <c r="AU14" s="26" t="str">
        <f t="shared" si="20"/>
        <v>LONG</v>
      </c>
      <c r="AV14" s="26" t="str">
        <f t="shared" si="4"/>
        <v>COIN LONG</v>
      </c>
      <c r="AW14" s="26">
        <f t="shared" si="5"/>
        <v>8.98895935123487</v>
      </c>
      <c r="AX14" s="26">
        <f t="shared" si="6"/>
        <v>7.7962575094560352E-2</v>
      </c>
      <c r="AY14" s="26">
        <f t="shared" si="7"/>
        <v>0</v>
      </c>
      <c r="AZ14" s="26">
        <f t="shared" si="8"/>
        <v>0</v>
      </c>
      <c r="BA14" s="23" t="s">
        <v>266</v>
      </c>
      <c r="BB14" t="str">
        <f t="shared" si="21"/>
        <v>BLZ</v>
      </c>
    </row>
    <row r="15" spans="1:54" x14ac:dyDescent="0.25">
      <c r="A15">
        <v>56</v>
      </c>
      <c r="B15" s="71">
        <v>44959.000002777779</v>
      </c>
      <c r="C15" s="14" t="s">
        <v>11</v>
      </c>
      <c r="D15" s="23" t="s">
        <v>83</v>
      </c>
      <c r="E15" s="23" t="s">
        <v>22</v>
      </c>
      <c r="F15" s="100">
        <v>10910.783052299999</v>
      </c>
      <c r="G15" s="152">
        <v>70550.165096022101</v>
      </c>
      <c r="H15" s="100">
        <v>6.4660954908410604</v>
      </c>
      <c r="I15" s="23">
        <v>0</v>
      </c>
      <c r="J15" s="23" t="s">
        <v>85</v>
      </c>
      <c r="K15" s="24">
        <v>44959.000002777779</v>
      </c>
      <c r="L15" s="23">
        <v>1</v>
      </c>
      <c r="M15" s="23" t="s">
        <v>22</v>
      </c>
      <c r="N15" s="25">
        <v>0</v>
      </c>
      <c r="O15" s="26" t="str">
        <f t="shared" si="0"/>
        <v>COIN</v>
      </c>
      <c r="P15" s="26" t="str">
        <f t="shared" si="9"/>
        <v>LONG</v>
      </c>
      <c r="Q15" s="26" t="str">
        <f t="shared" si="10"/>
        <v>COIN LONG</v>
      </c>
      <c r="R15" s="26">
        <v>0</v>
      </c>
      <c r="S15" s="26">
        <v>0</v>
      </c>
      <c r="T15" s="26">
        <v>0</v>
      </c>
      <c r="U15" s="26">
        <v>0</v>
      </c>
      <c r="V15" s="23" t="str">
        <f t="shared" si="1"/>
        <v>BINE</v>
      </c>
      <c r="W15" t="str">
        <f t="shared" si="11"/>
        <v>DOT COIN LONG</v>
      </c>
      <c r="X15" s="87" t="s">
        <v>262</v>
      </c>
      <c r="Y15" s="3" t="s">
        <v>125</v>
      </c>
      <c r="Z15" s="31">
        <v>2.5033500000000001E-3</v>
      </c>
      <c r="AA15" s="31">
        <v>2.1616038303055E-4</v>
      </c>
      <c r="AD15" s="71">
        <f t="shared" si="12"/>
        <v>44959.000002777779</v>
      </c>
      <c r="AE15" s="14" t="str">
        <f t="shared" si="13"/>
        <v>-</v>
      </c>
      <c r="AF15" s="14" t="str">
        <f t="shared" si="14"/>
        <v>WALLET</v>
      </c>
      <c r="AG15" s="14" t="s">
        <v>87</v>
      </c>
      <c r="AH15" s="99">
        <v>2337.8934002300002</v>
      </c>
      <c r="AI15" s="182">
        <v>742217.08479921671</v>
      </c>
      <c r="AJ15" s="99">
        <f t="shared" si="15"/>
        <v>317.47259508333354</v>
      </c>
      <c r="AK15" s="14">
        <f t="shared" si="16"/>
        <v>0</v>
      </c>
      <c r="AL15" s="14" t="str">
        <f t="shared" si="17"/>
        <v>COIN</v>
      </c>
      <c r="AM15" s="24"/>
      <c r="AN15" s="14">
        <f t="shared" si="18"/>
        <v>1</v>
      </c>
      <c r="AO15" s="14" t="str">
        <f t="shared" si="19"/>
        <v>BNB</v>
      </c>
      <c r="AP15" s="45"/>
      <c r="AQ15" s="46"/>
      <c r="AR15" s="47"/>
      <c r="AS15" s="25">
        <f t="shared" si="2"/>
        <v>0</v>
      </c>
      <c r="AT15" s="26" t="str">
        <f t="shared" si="3"/>
        <v>COIN</v>
      </c>
      <c r="AU15" s="26" t="str">
        <f t="shared" si="20"/>
        <v>LONG</v>
      </c>
      <c r="AV15" s="26" t="str">
        <f t="shared" si="4"/>
        <v>COIN LONG</v>
      </c>
      <c r="AW15" s="26">
        <f t="shared" si="5"/>
        <v>742217.08479921671</v>
      </c>
      <c r="AX15" s="26">
        <f t="shared" si="6"/>
        <v>317.47259508333354</v>
      </c>
      <c r="AY15" s="26">
        <f t="shared" si="7"/>
        <v>0</v>
      </c>
      <c r="AZ15" s="26">
        <f t="shared" si="8"/>
        <v>0</v>
      </c>
      <c r="BA15" s="23" t="s">
        <v>266</v>
      </c>
      <c r="BB15" t="str">
        <f t="shared" si="21"/>
        <v>BNB</v>
      </c>
    </row>
    <row r="16" spans="1:54" x14ac:dyDescent="0.25">
      <c r="A16">
        <v>57</v>
      </c>
      <c r="B16" s="71">
        <v>44959.000002777779</v>
      </c>
      <c r="C16" s="14" t="s">
        <v>11</v>
      </c>
      <c r="D16" s="23" t="s">
        <v>83</v>
      </c>
      <c r="E16" s="23" t="s">
        <v>28</v>
      </c>
      <c r="F16" s="100">
        <v>34972.939946099999</v>
      </c>
      <c r="G16" s="152">
        <v>16508.952778913801</v>
      </c>
      <c r="H16" s="100">
        <v>0.47204932740448302</v>
      </c>
      <c r="I16" s="23">
        <v>0</v>
      </c>
      <c r="J16" s="23" t="s">
        <v>85</v>
      </c>
      <c r="K16" s="24">
        <v>44959.000002777779</v>
      </c>
      <c r="L16" s="23">
        <v>1</v>
      </c>
      <c r="M16" s="23" t="s">
        <v>28</v>
      </c>
      <c r="N16" s="25">
        <v>0</v>
      </c>
      <c r="O16" s="26" t="str">
        <f t="shared" si="0"/>
        <v>COIN</v>
      </c>
      <c r="P16" s="26" t="str">
        <f t="shared" si="9"/>
        <v>LONG</v>
      </c>
      <c r="Q16" s="26" t="str">
        <f t="shared" si="10"/>
        <v>COIN LONG</v>
      </c>
      <c r="R16" s="26">
        <v>0</v>
      </c>
      <c r="S16" s="26">
        <v>0</v>
      </c>
      <c r="T16" s="26">
        <v>0</v>
      </c>
      <c r="U16" s="26">
        <v>0</v>
      </c>
      <c r="V16" s="23" t="str">
        <f t="shared" si="1"/>
        <v>BINE</v>
      </c>
      <c r="W16" t="str">
        <f t="shared" si="11"/>
        <v>ENJ COIN LONG</v>
      </c>
      <c r="X16" s="87" t="s">
        <v>262</v>
      </c>
      <c r="Y16" s="3" t="s">
        <v>126</v>
      </c>
      <c r="Z16" s="31">
        <v>115.29838952</v>
      </c>
      <c r="AA16" s="31">
        <v>8.98895935123487</v>
      </c>
      <c r="AD16" s="71">
        <f t="shared" si="12"/>
        <v>44959.000002777779</v>
      </c>
      <c r="AE16" s="14" t="str">
        <f t="shared" si="13"/>
        <v>-</v>
      </c>
      <c r="AF16" s="14" t="str">
        <f t="shared" si="14"/>
        <v>WALLET</v>
      </c>
      <c r="AG16" s="14" t="s">
        <v>127</v>
      </c>
      <c r="AH16" s="99">
        <v>14.7502</v>
      </c>
      <c r="AI16" s="182">
        <v>3.3789448301495399</v>
      </c>
      <c r="AJ16" s="99">
        <f t="shared" si="15"/>
        <v>0.22907789929285977</v>
      </c>
      <c r="AK16" s="14">
        <f t="shared" si="16"/>
        <v>0</v>
      </c>
      <c r="AL16" s="14" t="str">
        <f t="shared" si="17"/>
        <v>COIN</v>
      </c>
      <c r="AM16" s="24"/>
      <c r="AN16" s="14">
        <f t="shared" si="18"/>
        <v>1</v>
      </c>
      <c r="AO16" s="14" t="str">
        <f t="shared" si="19"/>
        <v>BOBA</v>
      </c>
      <c r="AP16" s="45"/>
      <c r="AQ16" s="46"/>
      <c r="AR16" s="47"/>
      <c r="AS16" s="25">
        <f t="shared" si="2"/>
        <v>0</v>
      </c>
      <c r="AT16" s="26" t="str">
        <f t="shared" si="3"/>
        <v>COIN</v>
      </c>
      <c r="AU16" s="26" t="str">
        <f t="shared" si="20"/>
        <v>LONG</v>
      </c>
      <c r="AV16" s="26" t="str">
        <f t="shared" si="4"/>
        <v>COIN LONG</v>
      </c>
      <c r="AW16" s="26">
        <f t="shared" si="5"/>
        <v>3.3789448301495399</v>
      </c>
      <c r="AX16" s="26">
        <f t="shared" si="6"/>
        <v>0.22907789929285977</v>
      </c>
      <c r="AY16" s="26">
        <f t="shared" si="7"/>
        <v>0</v>
      </c>
      <c r="AZ16" s="26">
        <f t="shared" si="8"/>
        <v>0</v>
      </c>
      <c r="BA16" s="23" t="s">
        <v>266</v>
      </c>
      <c r="BB16" t="str">
        <f t="shared" si="21"/>
        <v>BOBA</v>
      </c>
    </row>
    <row r="17" spans="1:54" x14ac:dyDescent="0.25">
      <c r="A17">
        <v>58</v>
      </c>
      <c r="B17" s="71">
        <v>44959.000002777779</v>
      </c>
      <c r="C17" s="14" t="s">
        <v>11</v>
      </c>
      <c r="D17" s="23" t="s">
        <v>83</v>
      </c>
      <c r="E17" s="23" t="s">
        <v>23</v>
      </c>
      <c r="F17" s="100">
        <v>108650.73496</v>
      </c>
      <c r="G17" s="152">
        <v>117099.907399524</v>
      </c>
      <c r="H17" s="100">
        <v>1.0777645217276699</v>
      </c>
      <c r="I17" s="23">
        <v>0</v>
      </c>
      <c r="J17" s="23" t="s">
        <v>85</v>
      </c>
      <c r="K17" s="24">
        <v>44959.000002777779</v>
      </c>
      <c r="L17" s="23">
        <v>1</v>
      </c>
      <c r="M17" s="23" t="s">
        <v>23</v>
      </c>
      <c r="N17" s="25">
        <v>0</v>
      </c>
      <c r="O17" s="26" t="str">
        <f t="shared" si="0"/>
        <v>COIN</v>
      </c>
      <c r="P17" s="26" t="str">
        <f t="shared" si="9"/>
        <v>LONG</v>
      </c>
      <c r="Q17" s="26" t="str">
        <f t="shared" si="10"/>
        <v>COIN LONG</v>
      </c>
      <c r="R17" s="26">
        <v>0</v>
      </c>
      <c r="S17" s="26">
        <v>0</v>
      </c>
      <c r="T17" s="26">
        <v>0</v>
      </c>
      <c r="U17" s="26">
        <v>0</v>
      </c>
      <c r="V17" s="23" t="str">
        <f t="shared" si="1"/>
        <v>BINE</v>
      </c>
      <c r="W17" t="str">
        <f t="shared" si="11"/>
        <v>EOS COIN LONG</v>
      </c>
      <c r="X17" s="87" t="s">
        <v>262</v>
      </c>
      <c r="Y17" s="3" t="s">
        <v>87</v>
      </c>
      <c r="Z17" s="31">
        <v>2337.8934002300002</v>
      </c>
      <c r="AA17" s="31">
        <v>742217.08479921671</v>
      </c>
      <c r="AD17" s="71">
        <f t="shared" si="12"/>
        <v>44959.000002777779</v>
      </c>
      <c r="AE17" s="14" t="str">
        <f t="shared" si="13"/>
        <v>-</v>
      </c>
      <c r="AF17" s="14" t="str">
        <f t="shared" si="14"/>
        <v>WALLET</v>
      </c>
      <c r="AG17" s="14" t="s">
        <v>113</v>
      </c>
      <c r="AH17" s="99">
        <v>0.58628509000000018</v>
      </c>
      <c r="AI17" s="182">
        <v>25.468018813610474</v>
      </c>
      <c r="AJ17" s="99">
        <f t="shared" si="15"/>
        <v>43.439649494771338</v>
      </c>
      <c r="AK17" s="14">
        <f t="shared" si="16"/>
        <v>0</v>
      </c>
      <c r="AL17" s="14" t="str">
        <f t="shared" si="17"/>
        <v>COIN</v>
      </c>
      <c r="AM17" s="24"/>
      <c r="AN17" s="14">
        <f t="shared" si="18"/>
        <v>1</v>
      </c>
      <c r="AO17" s="14" t="str">
        <f t="shared" si="19"/>
        <v>BSV</v>
      </c>
      <c r="AP17" s="45"/>
      <c r="AQ17" s="46"/>
      <c r="AR17" s="47"/>
      <c r="AS17" s="25">
        <f t="shared" si="2"/>
        <v>0</v>
      </c>
      <c r="AT17" s="26" t="str">
        <f t="shared" si="3"/>
        <v>COIN</v>
      </c>
      <c r="AU17" s="26" t="str">
        <f t="shared" si="20"/>
        <v>LONG</v>
      </c>
      <c r="AV17" s="26" t="str">
        <f t="shared" si="4"/>
        <v>COIN LONG</v>
      </c>
      <c r="AW17" s="26">
        <f t="shared" si="5"/>
        <v>25.468018813610474</v>
      </c>
      <c r="AX17" s="26">
        <f t="shared" si="6"/>
        <v>43.439649494771338</v>
      </c>
      <c r="AY17" s="26">
        <f t="shared" si="7"/>
        <v>0</v>
      </c>
      <c r="AZ17" s="26">
        <f t="shared" si="8"/>
        <v>0</v>
      </c>
      <c r="BA17" s="23" t="s">
        <v>266</v>
      </c>
      <c r="BB17" t="str">
        <f t="shared" si="21"/>
        <v>BSV</v>
      </c>
    </row>
    <row r="18" spans="1:54" x14ac:dyDescent="0.25">
      <c r="A18">
        <v>59</v>
      </c>
      <c r="B18" s="71">
        <v>44959.000002777779</v>
      </c>
      <c r="C18" s="14" t="s">
        <v>11</v>
      </c>
      <c r="D18" s="23" t="s">
        <v>83</v>
      </c>
      <c r="E18" s="23" t="s">
        <v>29</v>
      </c>
      <c r="F18" s="100">
        <v>168.23816400000001</v>
      </c>
      <c r="G18" s="152">
        <v>3763.0694080398298</v>
      </c>
      <c r="H18" s="100">
        <v>22.367513521128402</v>
      </c>
      <c r="I18" s="23">
        <v>0</v>
      </c>
      <c r="J18" s="23" t="s">
        <v>85</v>
      </c>
      <c r="K18" s="24">
        <v>44959.000002777779</v>
      </c>
      <c r="L18" s="23">
        <v>1</v>
      </c>
      <c r="M18" s="23" t="s">
        <v>29</v>
      </c>
      <c r="N18" s="25">
        <v>0</v>
      </c>
      <c r="O18" s="26" t="str">
        <f t="shared" si="0"/>
        <v>COIN</v>
      </c>
      <c r="P18" s="26" t="str">
        <f t="shared" si="9"/>
        <v>LONG</v>
      </c>
      <c r="Q18" s="26" t="str">
        <f t="shared" si="10"/>
        <v>COIN LONG</v>
      </c>
      <c r="R18" s="26">
        <v>0</v>
      </c>
      <c r="S18" s="26">
        <v>0</v>
      </c>
      <c r="T18" s="26">
        <v>0</v>
      </c>
      <c r="U18" s="26">
        <v>0</v>
      </c>
      <c r="V18" s="23" t="str">
        <f t="shared" si="1"/>
        <v>BINE</v>
      </c>
      <c r="W18" t="str">
        <f t="shared" si="11"/>
        <v>ETC COIN LONG</v>
      </c>
      <c r="X18" s="87" t="s">
        <v>262</v>
      </c>
      <c r="Y18" s="3" t="s">
        <v>127</v>
      </c>
      <c r="Z18" s="31">
        <v>14.7502</v>
      </c>
      <c r="AA18" s="31">
        <v>3.3789448301495399</v>
      </c>
      <c r="AD18" s="71">
        <f t="shared" si="12"/>
        <v>44959.000002777779</v>
      </c>
      <c r="AE18" s="14" t="str">
        <f t="shared" si="13"/>
        <v>-</v>
      </c>
      <c r="AF18" s="14" t="str">
        <f t="shared" si="14"/>
        <v>WALLET</v>
      </c>
      <c r="AG18" s="14" t="s">
        <v>14</v>
      </c>
      <c r="AH18" s="99">
        <v>2374.2938225399994</v>
      </c>
      <c r="AI18" s="182">
        <v>56327199.735630311</v>
      </c>
      <c r="AJ18" s="99">
        <f t="shared" si="15"/>
        <v>23723.769653484567</v>
      </c>
      <c r="AK18" s="14">
        <f t="shared" si="16"/>
        <v>0</v>
      </c>
      <c r="AL18" s="14" t="str">
        <f t="shared" si="17"/>
        <v>COIN</v>
      </c>
      <c r="AM18" s="24"/>
      <c r="AN18" s="14">
        <f t="shared" si="18"/>
        <v>1</v>
      </c>
      <c r="AO18" s="14" t="str">
        <f t="shared" si="19"/>
        <v>BTC</v>
      </c>
      <c r="AP18" s="45"/>
      <c r="AQ18" s="46"/>
      <c r="AR18" s="47"/>
      <c r="AS18" s="25">
        <f t="shared" si="2"/>
        <v>0</v>
      </c>
      <c r="AT18" s="26" t="str">
        <f t="shared" si="3"/>
        <v>COIN</v>
      </c>
      <c r="AU18" s="26" t="str">
        <f t="shared" si="20"/>
        <v>LONG</v>
      </c>
      <c r="AV18" s="26" t="str">
        <f t="shared" si="4"/>
        <v>COIN LONG</v>
      </c>
      <c r="AW18" s="26">
        <f t="shared" si="5"/>
        <v>56327199.735630311</v>
      </c>
      <c r="AX18" s="26">
        <f t="shared" si="6"/>
        <v>23723.769653484567</v>
      </c>
      <c r="AY18" s="26">
        <f t="shared" si="7"/>
        <v>0</v>
      </c>
      <c r="AZ18" s="26">
        <f t="shared" si="8"/>
        <v>0</v>
      </c>
      <c r="BA18" s="23" t="s">
        <v>266</v>
      </c>
      <c r="BB18" t="str">
        <f t="shared" si="21"/>
        <v>BTC</v>
      </c>
    </row>
    <row r="19" spans="1:54" x14ac:dyDescent="0.25">
      <c r="A19">
        <v>60</v>
      </c>
      <c r="B19" s="71">
        <v>44959.000002777779</v>
      </c>
      <c r="C19" s="14" t="s">
        <v>11</v>
      </c>
      <c r="D19" s="23" t="s">
        <v>83</v>
      </c>
      <c r="E19" s="23" t="s">
        <v>15</v>
      </c>
      <c r="F19" s="100">
        <v>680.93375911999999</v>
      </c>
      <c r="G19" s="152">
        <v>1117952.0706279001</v>
      </c>
      <c r="H19" s="100">
        <v>1641.7926937161601</v>
      </c>
      <c r="I19" s="23">
        <v>0</v>
      </c>
      <c r="J19" s="23" t="s">
        <v>85</v>
      </c>
      <c r="K19" s="24">
        <v>44959.000002777779</v>
      </c>
      <c r="L19" s="23">
        <v>1</v>
      </c>
      <c r="M19" s="23" t="s">
        <v>15</v>
      </c>
      <c r="N19" s="25">
        <v>0</v>
      </c>
      <c r="O19" s="26" t="str">
        <f t="shared" si="0"/>
        <v>COIN</v>
      </c>
      <c r="P19" s="26" t="str">
        <f t="shared" si="9"/>
        <v>LONG</v>
      </c>
      <c r="Q19" s="26" t="str">
        <f t="shared" si="10"/>
        <v>COIN LONG</v>
      </c>
      <c r="R19" s="26">
        <v>0</v>
      </c>
      <c r="S19" s="26">
        <v>0</v>
      </c>
      <c r="T19" s="26">
        <v>0</v>
      </c>
      <c r="U19" s="26">
        <v>0</v>
      </c>
      <c r="V19" s="23" t="str">
        <f t="shared" si="1"/>
        <v>BINE</v>
      </c>
      <c r="W19" t="str">
        <f t="shared" si="11"/>
        <v>ETH COIN LONG</v>
      </c>
      <c r="X19" s="87" t="s">
        <v>262</v>
      </c>
      <c r="Y19" s="3" t="s">
        <v>113</v>
      </c>
      <c r="Z19" s="31">
        <v>0.58628509000000018</v>
      </c>
      <c r="AA19" s="31">
        <v>25.468018813610474</v>
      </c>
      <c r="AD19" s="71">
        <f t="shared" si="12"/>
        <v>44959.000002777779</v>
      </c>
      <c r="AE19" s="14" t="str">
        <f t="shared" si="13"/>
        <v>-</v>
      </c>
      <c r="AF19" s="14" t="str">
        <f t="shared" si="14"/>
        <v>WALLET</v>
      </c>
      <c r="AG19" s="14" t="s">
        <v>128</v>
      </c>
      <c r="AH19" s="99">
        <v>0.33565571999999999</v>
      </c>
      <c r="AI19" s="182">
        <v>6.6257040254458204E-3</v>
      </c>
      <c r="AJ19" s="99">
        <f t="shared" si="15"/>
        <v>1.9739583241560194E-2</v>
      </c>
      <c r="AK19" s="14">
        <f t="shared" si="16"/>
        <v>0</v>
      </c>
      <c r="AL19" s="14" t="str">
        <f t="shared" si="17"/>
        <v>COIN</v>
      </c>
      <c r="AM19" s="24"/>
      <c r="AN19" s="14">
        <f t="shared" si="18"/>
        <v>1</v>
      </c>
      <c r="AO19" s="14" t="str">
        <f t="shared" si="19"/>
        <v>BTM</v>
      </c>
      <c r="AP19" s="45"/>
      <c r="AQ19" s="46"/>
      <c r="AR19" s="47"/>
      <c r="AS19" s="25">
        <f t="shared" si="2"/>
        <v>0</v>
      </c>
      <c r="AT19" s="26" t="str">
        <f t="shared" si="3"/>
        <v>COIN</v>
      </c>
      <c r="AU19" s="26" t="str">
        <f t="shared" si="20"/>
        <v>LONG</v>
      </c>
      <c r="AV19" s="26" t="str">
        <f t="shared" si="4"/>
        <v>COIN LONG</v>
      </c>
      <c r="AW19" s="26">
        <f t="shared" si="5"/>
        <v>6.6257040254458204E-3</v>
      </c>
      <c r="AX19" s="26">
        <f t="shared" si="6"/>
        <v>1.9739583241560194E-2</v>
      </c>
      <c r="AY19" s="26">
        <f t="shared" si="7"/>
        <v>0</v>
      </c>
      <c r="AZ19" s="26">
        <f t="shared" si="8"/>
        <v>0</v>
      </c>
      <c r="BA19" s="23" t="s">
        <v>266</v>
      </c>
      <c r="BB19" t="str">
        <f t="shared" si="21"/>
        <v>BTM</v>
      </c>
    </row>
    <row r="20" spans="1:54" x14ac:dyDescent="0.25">
      <c r="A20">
        <v>61</v>
      </c>
      <c r="B20" s="71">
        <v>44959.000002777779</v>
      </c>
      <c r="C20" s="14" t="s">
        <v>11</v>
      </c>
      <c r="D20" s="23" t="s">
        <v>83</v>
      </c>
      <c r="E20" s="23" t="s">
        <v>107</v>
      </c>
      <c r="F20" s="100">
        <v>787518.93523462</v>
      </c>
      <c r="G20" s="152">
        <v>865487.24741752294</v>
      </c>
      <c r="H20" s="100">
        <v>1.099005</v>
      </c>
      <c r="I20" s="23">
        <v>0</v>
      </c>
      <c r="J20" s="23" t="s">
        <v>85</v>
      </c>
      <c r="K20" s="24">
        <v>44959.000002777779</v>
      </c>
      <c r="L20" s="23">
        <v>1</v>
      </c>
      <c r="M20" s="23" t="s">
        <v>107</v>
      </c>
      <c r="N20" s="25">
        <v>0</v>
      </c>
      <c r="O20" s="26" t="str">
        <f t="shared" si="0"/>
        <v>CASH</v>
      </c>
      <c r="P20" s="26" t="str">
        <f t="shared" si="9"/>
        <v>LONG</v>
      </c>
      <c r="Q20" s="26" t="str">
        <f t="shared" si="10"/>
        <v>CASH LONG</v>
      </c>
      <c r="R20" s="26">
        <v>0</v>
      </c>
      <c r="S20" s="26">
        <v>0</v>
      </c>
      <c r="T20" s="26">
        <v>0</v>
      </c>
      <c r="U20" s="26">
        <v>0</v>
      </c>
      <c r="V20" s="23" t="str">
        <f t="shared" si="1"/>
        <v>BINE</v>
      </c>
      <c r="W20" t="str">
        <f t="shared" si="11"/>
        <v>EUR CASH LONG</v>
      </c>
      <c r="X20" s="87" t="s">
        <v>262</v>
      </c>
      <c r="Y20" s="3" t="s">
        <v>14</v>
      </c>
      <c r="Z20" s="31">
        <v>2374.2938225399994</v>
      </c>
      <c r="AA20" s="31">
        <v>56327199.735630311</v>
      </c>
      <c r="AD20" s="71">
        <f t="shared" si="12"/>
        <v>44959.000002777779</v>
      </c>
      <c r="AE20" s="14" t="str">
        <f t="shared" si="13"/>
        <v>-</v>
      </c>
      <c r="AF20" s="14" t="str">
        <f t="shared" si="14"/>
        <v>WALLET</v>
      </c>
      <c r="AG20" s="14" t="s">
        <v>129</v>
      </c>
      <c r="AH20" s="99">
        <v>1367501156.8785999</v>
      </c>
      <c r="AI20" s="182">
        <v>993.992697592544</v>
      </c>
      <c r="AJ20" s="99">
        <f t="shared" si="15"/>
        <v>7.2686790251891971E-7</v>
      </c>
      <c r="AK20" s="14">
        <f t="shared" si="16"/>
        <v>0</v>
      </c>
      <c r="AL20" s="14" t="str">
        <f t="shared" si="17"/>
        <v>COIN</v>
      </c>
      <c r="AM20" s="24"/>
      <c r="AN20" s="14">
        <f t="shared" si="18"/>
        <v>1</v>
      </c>
      <c r="AO20" s="14" t="str">
        <f t="shared" si="19"/>
        <v>BTT</v>
      </c>
      <c r="AP20" s="45"/>
      <c r="AQ20" s="46"/>
      <c r="AR20" s="47"/>
      <c r="AS20" s="25">
        <f t="shared" si="2"/>
        <v>0</v>
      </c>
      <c r="AT20" s="26" t="str">
        <f t="shared" si="3"/>
        <v>COIN</v>
      </c>
      <c r="AU20" s="26" t="str">
        <f t="shared" si="20"/>
        <v>LONG</v>
      </c>
      <c r="AV20" s="26" t="str">
        <f t="shared" si="4"/>
        <v>COIN LONG</v>
      </c>
      <c r="AW20" s="26">
        <f t="shared" si="5"/>
        <v>993.992697592544</v>
      </c>
      <c r="AX20" s="26">
        <f t="shared" si="6"/>
        <v>7.2686790251891971E-7</v>
      </c>
      <c r="AY20" s="26">
        <f t="shared" si="7"/>
        <v>0</v>
      </c>
      <c r="AZ20" s="26">
        <f t="shared" si="8"/>
        <v>0</v>
      </c>
      <c r="BA20" s="23" t="s">
        <v>266</v>
      </c>
      <c r="BB20" t="str">
        <f t="shared" si="21"/>
        <v>BTT</v>
      </c>
    </row>
    <row r="21" spans="1:54" x14ac:dyDescent="0.25">
      <c r="A21">
        <v>62</v>
      </c>
      <c r="B21" s="71">
        <v>44959.000002777779</v>
      </c>
      <c r="C21" s="14" t="s">
        <v>11</v>
      </c>
      <c r="D21" s="23" t="s">
        <v>83</v>
      </c>
      <c r="E21" s="23" t="s">
        <v>30</v>
      </c>
      <c r="F21" s="100">
        <v>0.19800000000000001</v>
      </c>
      <c r="G21" s="152">
        <v>1.12613490938377</v>
      </c>
      <c r="H21" s="100">
        <v>5.68755004739279</v>
      </c>
      <c r="I21" s="23">
        <v>0</v>
      </c>
      <c r="J21" s="23" t="s">
        <v>85</v>
      </c>
      <c r="K21" s="24">
        <v>44959.000002777779</v>
      </c>
      <c r="L21" s="23">
        <v>1</v>
      </c>
      <c r="M21" s="23" t="s">
        <v>30</v>
      </c>
      <c r="N21" s="25">
        <v>0</v>
      </c>
      <c r="O21" s="26" t="str">
        <f t="shared" si="0"/>
        <v>COIN</v>
      </c>
      <c r="P21" s="26" t="str">
        <f t="shared" si="9"/>
        <v>LONG</v>
      </c>
      <c r="Q21" s="26" t="str">
        <f t="shared" si="10"/>
        <v>COIN LONG</v>
      </c>
      <c r="R21" s="26">
        <v>0</v>
      </c>
      <c r="S21" s="26">
        <v>0</v>
      </c>
      <c r="T21" s="26">
        <v>0</v>
      </c>
      <c r="U21" s="26">
        <v>0</v>
      </c>
      <c r="V21" s="23" t="str">
        <f t="shared" si="1"/>
        <v>BINE</v>
      </c>
      <c r="W21" t="str">
        <f t="shared" si="11"/>
        <v>FIL COIN LONG</v>
      </c>
      <c r="X21" s="87" t="s">
        <v>262</v>
      </c>
      <c r="Y21" s="3" t="s">
        <v>128</v>
      </c>
      <c r="Z21" s="31">
        <v>0.33565571999999999</v>
      </c>
      <c r="AA21" s="31">
        <v>6.6257040254458204E-3</v>
      </c>
      <c r="AD21" s="71">
        <f t="shared" si="12"/>
        <v>44959.000002777779</v>
      </c>
      <c r="AE21" s="14" t="str">
        <f t="shared" si="13"/>
        <v>-</v>
      </c>
      <c r="AF21" s="14" t="str">
        <f t="shared" si="14"/>
        <v>WALLET</v>
      </c>
      <c r="AG21" s="14" t="s">
        <v>88</v>
      </c>
      <c r="AH21" s="99">
        <v>-8702654.1131484918</v>
      </c>
      <c r="AI21" s="182">
        <v>-8704445.3082863316</v>
      </c>
      <c r="AJ21" s="99">
        <f t="shared" si="15"/>
        <v>1.0002058217084755</v>
      </c>
      <c r="AK21" s="14">
        <f t="shared" si="16"/>
        <v>0</v>
      </c>
      <c r="AL21" s="14" t="str">
        <f t="shared" si="17"/>
        <v>COIN</v>
      </c>
      <c r="AM21" s="24"/>
      <c r="AN21" s="14">
        <f t="shared" si="18"/>
        <v>1</v>
      </c>
      <c r="AO21" s="14" t="str">
        <f t="shared" si="19"/>
        <v>BUSD</v>
      </c>
      <c r="AP21" s="45"/>
      <c r="AQ21" s="46"/>
      <c r="AR21" s="47"/>
      <c r="AS21" s="25">
        <f t="shared" si="2"/>
        <v>0</v>
      </c>
      <c r="AT21" s="26" t="str">
        <f t="shared" si="3"/>
        <v>COIN</v>
      </c>
      <c r="AU21" s="26" t="str">
        <f t="shared" si="20"/>
        <v>SHORT</v>
      </c>
      <c r="AV21" s="26" t="str">
        <f t="shared" si="4"/>
        <v>COIN SHORT</v>
      </c>
      <c r="AW21" s="26">
        <f t="shared" si="5"/>
        <v>-8704445.3082863316</v>
      </c>
      <c r="AX21" s="26">
        <f t="shared" si="6"/>
        <v>1.0002058217084755</v>
      </c>
      <c r="AY21" s="26">
        <f t="shared" si="7"/>
        <v>0</v>
      </c>
      <c r="AZ21" s="26">
        <f t="shared" si="8"/>
        <v>0</v>
      </c>
      <c r="BA21" s="23" t="s">
        <v>266</v>
      </c>
      <c r="BB21" t="str">
        <f t="shared" si="21"/>
        <v>BUSD</v>
      </c>
    </row>
    <row r="22" spans="1:54" x14ac:dyDescent="0.25">
      <c r="A22">
        <v>63</v>
      </c>
      <c r="B22" s="71">
        <v>44959.000002777779</v>
      </c>
      <c r="C22" s="14" t="s">
        <v>11</v>
      </c>
      <c r="D22" s="23" t="s">
        <v>83</v>
      </c>
      <c r="E22" s="23" t="s">
        <v>189</v>
      </c>
      <c r="F22" s="100">
        <v>248364.2230036</v>
      </c>
      <c r="G22" s="152">
        <v>143139.241303382</v>
      </c>
      <c r="H22" s="100">
        <v>0.57632794116770902</v>
      </c>
      <c r="I22" s="23">
        <v>0</v>
      </c>
      <c r="J22" s="23" t="s">
        <v>85</v>
      </c>
      <c r="K22" s="24">
        <v>44959.000002777779</v>
      </c>
      <c r="L22" s="23">
        <v>1</v>
      </c>
      <c r="M22" s="23" t="s">
        <v>189</v>
      </c>
      <c r="N22" s="25">
        <v>0</v>
      </c>
      <c r="O22" s="26" t="str">
        <f t="shared" si="0"/>
        <v>COIN</v>
      </c>
      <c r="P22" s="26" t="str">
        <f t="shared" si="9"/>
        <v>LONG</v>
      </c>
      <c r="Q22" s="26" t="str">
        <f t="shared" si="10"/>
        <v>COIN LONG</v>
      </c>
      <c r="R22" s="26">
        <v>0</v>
      </c>
      <c r="S22" s="26">
        <v>0</v>
      </c>
      <c r="T22" s="26">
        <v>0</v>
      </c>
      <c r="U22" s="26">
        <v>0</v>
      </c>
      <c r="V22" s="23" t="str">
        <f t="shared" si="1"/>
        <v>BINE</v>
      </c>
      <c r="W22" t="str">
        <f t="shared" si="11"/>
        <v>FTM COIN LONG</v>
      </c>
      <c r="X22" s="87" t="s">
        <v>262</v>
      </c>
      <c r="Y22" s="3" t="s">
        <v>129</v>
      </c>
      <c r="Z22" s="31">
        <v>1367501156.8785999</v>
      </c>
      <c r="AA22" s="31">
        <v>993.992697592544</v>
      </c>
      <c r="AD22" s="71">
        <f t="shared" si="12"/>
        <v>44959.000002777779</v>
      </c>
      <c r="AE22" s="14" t="str">
        <f t="shared" si="13"/>
        <v>-</v>
      </c>
      <c r="AF22" s="14" t="str">
        <f t="shared" si="14"/>
        <v>WALLET</v>
      </c>
      <c r="AG22" s="14" t="s">
        <v>130</v>
      </c>
      <c r="AH22" s="99">
        <v>1.7855998900000001</v>
      </c>
      <c r="AI22" s="182">
        <v>5.5069508628741801E-3</v>
      </c>
      <c r="AJ22" s="99">
        <f t="shared" si="15"/>
        <v>3.0840900549530051E-3</v>
      </c>
      <c r="AK22" s="14">
        <f t="shared" si="16"/>
        <v>0</v>
      </c>
      <c r="AL22" s="14" t="str">
        <f t="shared" si="17"/>
        <v>COIN</v>
      </c>
      <c r="AM22" s="24"/>
      <c r="AN22" s="14">
        <f t="shared" si="18"/>
        <v>1</v>
      </c>
      <c r="AO22" s="14" t="str">
        <f t="shared" si="19"/>
        <v>CMT</v>
      </c>
      <c r="AP22" s="45"/>
      <c r="AQ22" s="46"/>
      <c r="AR22" s="47"/>
      <c r="AS22" s="25">
        <f t="shared" si="2"/>
        <v>0</v>
      </c>
      <c r="AT22" s="26" t="str">
        <f t="shared" si="3"/>
        <v>COIN</v>
      </c>
      <c r="AU22" s="26" t="str">
        <f t="shared" si="20"/>
        <v>LONG</v>
      </c>
      <c r="AV22" s="26" t="str">
        <f t="shared" si="4"/>
        <v>COIN LONG</v>
      </c>
      <c r="AW22" s="26">
        <f t="shared" si="5"/>
        <v>5.5069508628741801E-3</v>
      </c>
      <c r="AX22" s="26">
        <f t="shared" si="6"/>
        <v>3.0840900549530051E-3</v>
      </c>
      <c r="AY22" s="26">
        <f t="shared" si="7"/>
        <v>0</v>
      </c>
      <c r="AZ22" s="26">
        <f t="shared" si="8"/>
        <v>0</v>
      </c>
      <c r="BA22" s="23" t="s">
        <v>266</v>
      </c>
      <c r="BB22" t="str">
        <f t="shared" si="21"/>
        <v>CMT</v>
      </c>
    </row>
    <row r="23" spans="1:54" x14ac:dyDescent="0.25">
      <c r="A23">
        <v>64</v>
      </c>
      <c r="B23" s="71">
        <v>44959.000002777779</v>
      </c>
      <c r="C23" s="14" t="s">
        <v>11</v>
      </c>
      <c r="D23" s="23" t="s">
        <v>83</v>
      </c>
      <c r="E23" s="23" t="s">
        <v>408</v>
      </c>
      <c r="F23" s="100">
        <v>190921.88873999999</v>
      </c>
      <c r="G23" s="152">
        <v>17780.2267954688</v>
      </c>
      <c r="H23" s="100">
        <v>9.3128278338384801E-2</v>
      </c>
      <c r="I23" s="23">
        <v>0</v>
      </c>
      <c r="J23" s="23" t="s">
        <v>85</v>
      </c>
      <c r="K23" s="24">
        <v>44959.000002777779</v>
      </c>
      <c r="L23" s="23">
        <v>1</v>
      </c>
      <c r="M23" s="23" t="s">
        <v>408</v>
      </c>
      <c r="N23" s="25">
        <v>0</v>
      </c>
      <c r="O23" s="26" t="str">
        <f t="shared" si="0"/>
        <v>COIN</v>
      </c>
      <c r="P23" s="26" t="str">
        <f t="shared" si="9"/>
        <v>LONG</v>
      </c>
      <c r="Q23" s="26" t="str">
        <f t="shared" si="10"/>
        <v>COIN LONG</v>
      </c>
      <c r="R23" s="26">
        <v>0</v>
      </c>
      <c r="S23" s="26">
        <v>0</v>
      </c>
      <c r="T23" s="26">
        <v>0</v>
      </c>
      <c r="U23" s="26">
        <v>0</v>
      </c>
      <c r="V23" s="23" t="str">
        <f t="shared" si="1"/>
        <v>BINE</v>
      </c>
      <c r="W23" t="str">
        <f t="shared" si="11"/>
        <v>GRT COIN LONG</v>
      </c>
      <c r="X23" s="87" t="s">
        <v>262</v>
      </c>
      <c r="Y23" s="3" t="s">
        <v>88</v>
      </c>
      <c r="Z23" s="31">
        <v>-8702654.1131484918</v>
      </c>
      <c r="AA23" s="31">
        <v>-8704445.3082863316</v>
      </c>
      <c r="AD23" s="71">
        <f t="shared" si="12"/>
        <v>44959.000002777779</v>
      </c>
      <c r="AE23" s="14" t="str">
        <f t="shared" si="13"/>
        <v>-</v>
      </c>
      <c r="AF23" s="14" t="str">
        <f t="shared" si="14"/>
        <v>WALLET</v>
      </c>
      <c r="AG23" s="14" t="s">
        <v>31</v>
      </c>
      <c r="AH23" s="99">
        <v>-58.396459170000071</v>
      </c>
      <c r="AI23" s="182">
        <v>-3244.520500455299</v>
      </c>
      <c r="AJ23" s="99">
        <f t="shared" si="15"/>
        <v>55.560226537195632</v>
      </c>
      <c r="AK23" s="14">
        <f t="shared" si="16"/>
        <v>0</v>
      </c>
      <c r="AL23" s="14" t="str">
        <f t="shared" si="17"/>
        <v>COIN</v>
      </c>
      <c r="AM23" s="24"/>
      <c r="AN23" s="14">
        <f t="shared" si="18"/>
        <v>1</v>
      </c>
      <c r="AO23" s="14" t="str">
        <f t="shared" si="19"/>
        <v>COMP</v>
      </c>
      <c r="AP23" s="45"/>
      <c r="AQ23" s="46"/>
      <c r="AR23" s="47"/>
      <c r="AS23" s="25">
        <f t="shared" si="2"/>
        <v>0</v>
      </c>
      <c r="AT23" s="26" t="str">
        <f t="shared" si="3"/>
        <v>COIN</v>
      </c>
      <c r="AU23" s="26" t="str">
        <f t="shared" si="20"/>
        <v>SHORT</v>
      </c>
      <c r="AV23" s="26" t="str">
        <f t="shared" si="4"/>
        <v>COIN SHORT</v>
      </c>
      <c r="AW23" s="26">
        <f t="shared" si="5"/>
        <v>-3244.520500455299</v>
      </c>
      <c r="AX23" s="26">
        <f t="shared" si="6"/>
        <v>55.560226537195632</v>
      </c>
      <c r="AY23" s="26">
        <f t="shared" si="7"/>
        <v>0</v>
      </c>
      <c r="AZ23" s="26">
        <f t="shared" si="8"/>
        <v>0</v>
      </c>
      <c r="BA23" s="23" t="s">
        <v>266</v>
      </c>
      <c r="BB23" t="str">
        <f t="shared" si="21"/>
        <v>COMP</v>
      </c>
    </row>
    <row r="24" spans="1:54" x14ac:dyDescent="0.25">
      <c r="A24">
        <v>65</v>
      </c>
      <c r="B24" s="71">
        <v>44959.000002777779</v>
      </c>
      <c r="C24" s="14" t="s">
        <v>11</v>
      </c>
      <c r="D24" s="23" t="s">
        <v>83</v>
      </c>
      <c r="E24" s="23" t="s">
        <v>135</v>
      </c>
      <c r="F24" s="100">
        <v>400199.33700806001</v>
      </c>
      <c r="G24" s="152">
        <v>27894.806630665102</v>
      </c>
      <c r="H24" s="100">
        <v>6.9702280966305902E-2</v>
      </c>
      <c r="I24" s="23">
        <v>0</v>
      </c>
      <c r="J24" s="23" t="s">
        <v>85</v>
      </c>
      <c r="K24" s="24">
        <v>44959.000002777779</v>
      </c>
      <c r="L24" s="23">
        <v>1</v>
      </c>
      <c r="M24" s="23" t="s">
        <v>135</v>
      </c>
      <c r="N24" s="25">
        <v>0</v>
      </c>
      <c r="O24" s="26" t="str">
        <f t="shared" si="0"/>
        <v>COIN</v>
      </c>
      <c r="P24" s="26" t="str">
        <f t="shared" si="9"/>
        <v>LONG</v>
      </c>
      <c r="Q24" s="26" t="str">
        <f t="shared" si="10"/>
        <v>COIN LONG</v>
      </c>
      <c r="R24" s="26">
        <v>0</v>
      </c>
      <c r="S24" s="26">
        <v>0</v>
      </c>
      <c r="T24" s="26">
        <v>0</v>
      </c>
      <c r="U24" s="26">
        <v>0</v>
      </c>
      <c r="V24" s="23" t="str">
        <f t="shared" si="1"/>
        <v>BINE</v>
      </c>
      <c r="W24" t="str">
        <f t="shared" si="11"/>
        <v>HBAR COIN LONG</v>
      </c>
      <c r="X24" s="87" t="s">
        <v>262</v>
      </c>
      <c r="Y24" s="3" t="s">
        <v>130</v>
      </c>
      <c r="Z24" s="31">
        <v>1.7855998900000001</v>
      </c>
      <c r="AA24" s="31">
        <v>5.5069508628741801E-3</v>
      </c>
      <c r="AD24" s="71">
        <f t="shared" si="12"/>
        <v>44959.000002777779</v>
      </c>
      <c r="AE24" s="14" t="str">
        <f t="shared" si="13"/>
        <v>-</v>
      </c>
      <c r="AF24" s="14" t="str">
        <f t="shared" si="14"/>
        <v>WALLET</v>
      </c>
      <c r="AG24" s="14" t="s">
        <v>131</v>
      </c>
      <c r="AH24" s="99">
        <v>0.30791584</v>
      </c>
      <c r="AI24" s="182">
        <v>2.47962131715289E-2</v>
      </c>
      <c r="AJ24" s="99">
        <f t="shared" si="15"/>
        <v>8.0529189961545664E-2</v>
      </c>
      <c r="AK24" s="14">
        <f t="shared" si="16"/>
        <v>0</v>
      </c>
      <c r="AL24" s="14" t="str">
        <f t="shared" si="17"/>
        <v>COIN</v>
      </c>
      <c r="AM24" s="24"/>
      <c r="AN24" s="14">
        <f t="shared" si="18"/>
        <v>1</v>
      </c>
      <c r="AO24" s="14" t="str">
        <f t="shared" si="19"/>
        <v>CRO</v>
      </c>
      <c r="AP24" s="45"/>
      <c r="AQ24" s="46"/>
      <c r="AR24" s="47"/>
      <c r="AS24" s="25">
        <f t="shared" si="2"/>
        <v>0</v>
      </c>
      <c r="AT24" s="26" t="str">
        <f t="shared" si="3"/>
        <v>COIN</v>
      </c>
      <c r="AU24" s="26" t="str">
        <f t="shared" si="20"/>
        <v>LONG</v>
      </c>
      <c r="AV24" s="26" t="str">
        <f t="shared" si="4"/>
        <v>COIN LONG</v>
      </c>
      <c r="AW24" s="26">
        <f t="shared" si="5"/>
        <v>2.47962131715289E-2</v>
      </c>
      <c r="AX24" s="26">
        <f t="shared" si="6"/>
        <v>8.0529189961545664E-2</v>
      </c>
      <c r="AY24" s="26">
        <f t="shared" si="7"/>
        <v>0</v>
      </c>
      <c r="AZ24" s="26">
        <f t="shared" si="8"/>
        <v>0</v>
      </c>
      <c r="BA24" s="23" t="s">
        <v>266</v>
      </c>
      <c r="BB24" t="str">
        <f t="shared" si="21"/>
        <v>CRO</v>
      </c>
    </row>
    <row r="25" spans="1:54" x14ac:dyDescent="0.25">
      <c r="A25">
        <v>66</v>
      </c>
      <c r="B25" s="71">
        <v>44959.000002777779</v>
      </c>
      <c r="C25" s="14" t="s">
        <v>11</v>
      </c>
      <c r="D25" s="23" t="s">
        <v>83</v>
      </c>
      <c r="E25" s="23" t="s">
        <v>27</v>
      </c>
      <c r="F25" s="100">
        <v>3939.4054016199998</v>
      </c>
      <c r="G25" s="152">
        <v>28429.2092884624</v>
      </c>
      <c r="H25" s="100">
        <v>7.2166244369699699</v>
      </c>
      <c r="I25" s="23">
        <v>0</v>
      </c>
      <c r="J25" s="23" t="s">
        <v>85</v>
      </c>
      <c r="K25" s="24">
        <v>44959.000002777779</v>
      </c>
      <c r="L25" s="23">
        <v>1</v>
      </c>
      <c r="M25" s="23" t="s">
        <v>27</v>
      </c>
      <c r="N25" s="25">
        <v>0</v>
      </c>
      <c r="O25" s="26" t="str">
        <f t="shared" si="0"/>
        <v>COIN</v>
      </c>
      <c r="P25" s="26" t="str">
        <f t="shared" si="9"/>
        <v>LONG</v>
      </c>
      <c r="Q25" s="26" t="str">
        <f t="shared" si="10"/>
        <v>COIN LONG</v>
      </c>
      <c r="R25" s="26">
        <v>0</v>
      </c>
      <c r="S25" s="26">
        <v>0</v>
      </c>
      <c r="T25" s="26">
        <v>0</v>
      </c>
      <c r="U25" s="26">
        <v>0</v>
      </c>
      <c r="V25" s="23" t="str">
        <f t="shared" si="1"/>
        <v>BINE</v>
      </c>
      <c r="W25" t="str">
        <f t="shared" si="11"/>
        <v>LINK COIN LONG</v>
      </c>
      <c r="X25" s="87" t="s">
        <v>262</v>
      </c>
      <c r="Y25" s="3" t="s">
        <v>31</v>
      </c>
      <c r="Z25" s="31">
        <v>-58.396459170000071</v>
      </c>
      <c r="AA25" s="31">
        <v>-3244.520500455299</v>
      </c>
      <c r="AD25" s="71">
        <f t="shared" si="12"/>
        <v>44959.000002777779</v>
      </c>
      <c r="AE25" s="14" t="str">
        <f t="shared" si="13"/>
        <v>-</v>
      </c>
      <c r="AF25" s="14" t="str">
        <f t="shared" si="14"/>
        <v>WALLET</v>
      </c>
      <c r="AG25" s="14" t="s">
        <v>186</v>
      </c>
      <c r="AH25" s="99">
        <v>8765.9897106899989</v>
      </c>
      <c r="AI25" s="182">
        <v>9740.9504174177455</v>
      </c>
      <c r="AJ25" s="99">
        <f t="shared" si="15"/>
        <v>1.1112208363122758</v>
      </c>
      <c r="AK25" s="14">
        <f t="shared" si="16"/>
        <v>0</v>
      </c>
      <c r="AL25" s="14" t="str">
        <f t="shared" si="17"/>
        <v>COIN</v>
      </c>
      <c r="AM25" s="24"/>
      <c r="AN25" s="14">
        <f t="shared" si="18"/>
        <v>1</v>
      </c>
      <c r="AO25" s="14" t="str">
        <f t="shared" si="19"/>
        <v>CRV</v>
      </c>
      <c r="AP25" s="45"/>
      <c r="AQ25" s="46"/>
      <c r="AR25" s="47"/>
      <c r="AS25" s="25">
        <f t="shared" si="2"/>
        <v>0</v>
      </c>
      <c r="AT25" s="26" t="str">
        <f t="shared" si="3"/>
        <v>COIN</v>
      </c>
      <c r="AU25" s="26" t="str">
        <f t="shared" si="20"/>
        <v>LONG</v>
      </c>
      <c r="AV25" s="26" t="str">
        <f t="shared" si="4"/>
        <v>COIN LONG</v>
      </c>
      <c r="AW25" s="26">
        <f t="shared" si="5"/>
        <v>9740.9504174177455</v>
      </c>
      <c r="AX25" s="26">
        <f t="shared" si="6"/>
        <v>1.1112208363122758</v>
      </c>
      <c r="AY25" s="26">
        <f t="shared" si="7"/>
        <v>0</v>
      </c>
      <c r="AZ25" s="26">
        <f t="shared" si="8"/>
        <v>0</v>
      </c>
      <c r="BA25" s="23" t="s">
        <v>266</v>
      </c>
      <c r="BB25" t="str">
        <f t="shared" si="21"/>
        <v>CRV</v>
      </c>
    </row>
    <row r="26" spans="1:54" x14ac:dyDescent="0.25">
      <c r="A26">
        <v>67</v>
      </c>
      <c r="B26" s="71">
        <v>44959.000002777779</v>
      </c>
      <c r="C26" s="14" t="s">
        <v>11</v>
      </c>
      <c r="D26" s="23" t="s">
        <v>83</v>
      </c>
      <c r="E26" s="23" t="s">
        <v>24</v>
      </c>
      <c r="F26" s="100">
        <v>513.41283317</v>
      </c>
      <c r="G26" s="152">
        <v>51569.048218922399</v>
      </c>
      <c r="H26" s="100">
        <v>100.443629156124</v>
      </c>
      <c r="I26" s="23">
        <v>0</v>
      </c>
      <c r="J26" s="23" t="s">
        <v>85</v>
      </c>
      <c r="K26" s="24">
        <v>44959.000002777779</v>
      </c>
      <c r="L26" s="23">
        <v>1</v>
      </c>
      <c r="M26" s="23" t="s">
        <v>24</v>
      </c>
      <c r="N26" s="25">
        <v>0</v>
      </c>
      <c r="O26" s="26" t="str">
        <f t="shared" si="0"/>
        <v>COIN</v>
      </c>
      <c r="P26" s="26" t="str">
        <f t="shared" si="9"/>
        <v>LONG</v>
      </c>
      <c r="Q26" s="26" t="str">
        <f t="shared" si="10"/>
        <v>COIN LONG</v>
      </c>
      <c r="R26" s="26">
        <v>0</v>
      </c>
      <c r="S26" s="26">
        <v>0</v>
      </c>
      <c r="T26" s="26">
        <v>0</v>
      </c>
      <c r="U26" s="26">
        <v>0</v>
      </c>
      <c r="V26" s="23" t="str">
        <f t="shared" si="1"/>
        <v>BINE</v>
      </c>
      <c r="W26" t="str">
        <f t="shared" si="11"/>
        <v>LTC COIN LONG</v>
      </c>
      <c r="X26" s="87" t="s">
        <v>262</v>
      </c>
      <c r="Y26" s="3" t="s">
        <v>131</v>
      </c>
      <c r="Z26" s="31">
        <v>0.30791584</v>
      </c>
      <c r="AA26" s="31">
        <v>2.47962131715289E-2</v>
      </c>
      <c r="AD26" s="71">
        <f t="shared" si="12"/>
        <v>44959.000002777779</v>
      </c>
      <c r="AE26" s="14" t="str">
        <f t="shared" si="13"/>
        <v>-</v>
      </c>
      <c r="AF26" s="14" t="str">
        <f t="shared" si="14"/>
        <v>WALLET</v>
      </c>
      <c r="AG26" s="14" t="s">
        <v>187</v>
      </c>
      <c r="AH26" s="99">
        <v>354.34136721000004</v>
      </c>
      <c r="AI26" s="182">
        <v>2309.9977023327074</v>
      </c>
      <c r="AJ26" s="99">
        <f t="shared" si="15"/>
        <v>6.519130748185237</v>
      </c>
      <c r="AK26" s="14">
        <f t="shared" si="16"/>
        <v>0</v>
      </c>
      <c r="AL26" s="14" t="str">
        <f t="shared" si="17"/>
        <v>COIN</v>
      </c>
      <c r="AM26" s="24"/>
      <c r="AN26" s="14">
        <f t="shared" si="18"/>
        <v>1</v>
      </c>
      <c r="AO26" s="14" t="str">
        <f t="shared" si="19"/>
        <v>CVX</v>
      </c>
      <c r="AP26" s="45"/>
      <c r="AQ26" s="46"/>
      <c r="AR26" s="47"/>
      <c r="AS26" s="25">
        <f t="shared" si="2"/>
        <v>0</v>
      </c>
      <c r="AT26" s="26" t="str">
        <f t="shared" si="3"/>
        <v>COIN</v>
      </c>
      <c r="AU26" s="26" t="str">
        <f t="shared" si="20"/>
        <v>LONG</v>
      </c>
      <c r="AV26" s="26" t="str">
        <f t="shared" si="4"/>
        <v>COIN LONG</v>
      </c>
      <c r="AW26" s="26">
        <f t="shared" si="5"/>
        <v>2309.9977023327074</v>
      </c>
      <c r="AX26" s="26">
        <f t="shared" si="6"/>
        <v>6.519130748185237</v>
      </c>
      <c r="AY26" s="26">
        <f t="shared" si="7"/>
        <v>0</v>
      </c>
      <c r="AZ26" s="26">
        <f t="shared" si="8"/>
        <v>0</v>
      </c>
      <c r="BA26" s="23" t="s">
        <v>266</v>
      </c>
      <c r="BB26" t="str">
        <f t="shared" si="21"/>
        <v>CVX</v>
      </c>
    </row>
    <row r="27" spans="1:54" x14ac:dyDescent="0.25">
      <c r="A27">
        <v>68</v>
      </c>
      <c r="B27" s="71">
        <v>44959.000002777779</v>
      </c>
      <c r="C27" s="14" t="s">
        <v>11</v>
      </c>
      <c r="D27" s="23" t="s">
        <v>83</v>
      </c>
      <c r="E27" s="23" t="s">
        <v>190</v>
      </c>
      <c r="F27" s="100">
        <v>20925.945748679998</v>
      </c>
      <c r="G27" s="152">
        <v>16779.406968877101</v>
      </c>
      <c r="H27" s="100">
        <v>0.80184700707902801</v>
      </c>
      <c r="I27" s="23">
        <v>0</v>
      </c>
      <c r="J27" s="23" t="s">
        <v>85</v>
      </c>
      <c r="K27" s="24">
        <v>44959.000002777779</v>
      </c>
      <c r="L27" s="23">
        <v>1</v>
      </c>
      <c r="M27" s="23" t="s">
        <v>190</v>
      </c>
      <c r="N27" s="25">
        <v>0</v>
      </c>
      <c r="O27" s="26" t="str">
        <f t="shared" si="0"/>
        <v>COIN</v>
      </c>
      <c r="P27" s="26" t="str">
        <f t="shared" si="9"/>
        <v>LONG</v>
      </c>
      <c r="Q27" s="26" t="str">
        <f t="shared" si="10"/>
        <v>COIN LONG</v>
      </c>
      <c r="R27" s="26">
        <v>0</v>
      </c>
      <c r="S27" s="26">
        <v>0</v>
      </c>
      <c r="T27" s="26">
        <v>0</v>
      </c>
      <c r="U27" s="26">
        <v>0</v>
      </c>
      <c r="V27" s="23" t="str">
        <f t="shared" si="1"/>
        <v>BINE</v>
      </c>
      <c r="W27" t="str">
        <f t="shared" si="11"/>
        <v>MANA COIN LONG</v>
      </c>
      <c r="X27" s="87" t="s">
        <v>262</v>
      </c>
      <c r="Y27" s="3" t="s">
        <v>186</v>
      </c>
      <c r="Z27" s="31">
        <v>8765.9897106899989</v>
      </c>
      <c r="AA27" s="31">
        <v>9740.9504174177455</v>
      </c>
      <c r="AD27" s="71">
        <f t="shared" si="12"/>
        <v>44959.000002777779</v>
      </c>
      <c r="AE27" s="14" t="str">
        <f t="shared" si="13"/>
        <v>-</v>
      </c>
      <c r="AF27" s="14" t="str">
        <f t="shared" si="14"/>
        <v>WALLET</v>
      </c>
      <c r="AG27" s="14" t="s">
        <v>409</v>
      </c>
      <c r="AH27" s="99">
        <v>184890.86146729</v>
      </c>
      <c r="AI27" s="182">
        <v>184920.647186413</v>
      </c>
      <c r="AJ27" s="99">
        <f t="shared" si="15"/>
        <v>1.0001610989255316</v>
      </c>
      <c r="AK27" s="14">
        <f t="shared" si="16"/>
        <v>0</v>
      </c>
      <c r="AL27" s="14" t="str">
        <f t="shared" si="17"/>
        <v>COIN</v>
      </c>
      <c r="AM27" s="24"/>
      <c r="AN27" s="14">
        <f t="shared" si="18"/>
        <v>1</v>
      </c>
      <c r="AO27" s="14" t="str">
        <f t="shared" si="19"/>
        <v>DAI</v>
      </c>
      <c r="AP27" s="45"/>
      <c r="AQ27" s="46"/>
      <c r="AR27" s="47"/>
      <c r="AS27" s="25">
        <f t="shared" si="2"/>
        <v>0</v>
      </c>
      <c r="AT27" s="26" t="str">
        <f t="shared" si="3"/>
        <v>COIN</v>
      </c>
      <c r="AU27" s="26" t="str">
        <f t="shared" si="20"/>
        <v>LONG</v>
      </c>
      <c r="AV27" s="26" t="str">
        <f t="shared" si="4"/>
        <v>COIN LONG</v>
      </c>
      <c r="AW27" s="26">
        <f t="shared" si="5"/>
        <v>184920.647186413</v>
      </c>
      <c r="AX27" s="26">
        <f t="shared" si="6"/>
        <v>1.0001610989255316</v>
      </c>
      <c r="AY27" s="26">
        <f t="shared" si="7"/>
        <v>0</v>
      </c>
      <c r="AZ27" s="26">
        <f t="shared" si="8"/>
        <v>0</v>
      </c>
      <c r="BA27" s="23" t="s">
        <v>266</v>
      </c>
      <c r="BB27" t="str">
        <f t="shared" si="21"/>
        <v>DAI</v>
      </c>
    </row>
    <row r="28" spans="1:54" x14ac:dyDescent="0.25">
      <c r="A28">
        <v>69</v>
      </c>
      <c r="B28" s="71">
        <v>44959.000002777779</v>
      </c>
      <c r="C28" s="14" t="s">
        <v>11</v>
      </c>
      <c r="D28" s="23" t="s">
        <v>83</v>
      </c>
      <c r="E28" s="23" t="s">
        <v>191</v>
      </c>
      <c r="F28" s="100">
        <v>51345.668474589998</v>
      </c>
      <c r="G28" s="152">
        <v>61356.399457685096</v>
      </c>
      <c r="H28" s="100">
        <v>1.1949673902492699</v>
      </c>
      <c r="I28" s="23">
        <v>0</v>
      </c>
      <c r="J28" s="23" t="s">
        <v>85</v>
      </c>
      <c r="K28" s="24">
        <v>44959.000002777779</v>
      </c>
      <c r="L28" s="23">
        <v>1</v>
      </c>
      <c r="M28" s="23" t="s">
        <v>191</v>
      </c>
      <c r="N28" s="25">
        <v>0</v>
      </c>
      <c r="O28" s="26" t="str">
        <f t="shared" si="0"/>
        <v>COIN</v>
      </c>
      <c r="P28" s="26" t="str">
        <f t="shared" si="9"/>
        <v>LONG</v>
      </c>
      <c r="Q28" s="26" t="str">
        <f t="shared" si="10"/>
        <v>COIN LONG</v>
      </c>
      <c r="R28" s="26">
        <v>0</v>
      </c>
      <c r="S28" s="26">
        <v>0</v>
      </c>
      <c r="T28" s="26">
        <v>0</v>
      </c>
      <c r="U28" s="26">
        <v>0</v>
      </c>
      <c r="V28" s="23" t="str">
        <f t="shared" si="1"/>
        <v>BINE</v>
      </c>
      <c r="W28" t="str">
        <f t="shared" si="11"/>
        <v>MATIC COIN LONG</v>
      </c>
      <c r="X28" s="87" t="s">
        <v>262</v>
      </c>
      <c r="Y28" s="3" t="s">
        <v>187</v>
      </c>
      <c r="Z28" s="31">
        <v>354.34136721000004</v>
      </c>
      <c r="AA28" s="31">
        <v>2309.9977023327074</v>
      </c>
      <c r="AD28" s="71">
        <f t="shared" si="12"/>
        <v>44959.000002777779</v>
      </c>
      <c r="AE28" s="14" t="str">
        <f t="shared" si="13"/>
        <v>-</v>
      </c>
      <c r="AF28" s="14" t="str">
        <f t="shared" si="14"/>
        <v>WALLET</v>
      </c>
      <c r="AG28" s="14" t="s">
        <v>132</v>
      </c>
      <c r="AH28" s="99">
        <v>0.25481872999989719</v>
      </c>
      <c r="AI28" s="182">
        <v>16.045902660072898</v>
      </c>
      <c r="AJ28" s="99">
        <f t="shared" si="15"/>
        <v>62.969871406546027</v>
      </c>
      <c r="AK28" s="14">
        <f t="shared" si="16"/>
        <v>0</v>
      </c>
      <c r="AL28" s="14" t="str">
        <f t="shared" si="17"/>
        <v>COIN</v>
      </c>
      <c r="AM28" s="24"/>
      <c r="AN28" s="14">
        <f t="shared" si="18"/>
        <v>1</v>
      </c>
      <c r="AO28" s="14" t="str">
        <f t="shared" si="19"/>
        <v>DASH</v>
      </c>
      <c r="AP28" s="45"/>
      <c r="AQ28" s="46"/>
      <c r="AR28" s="47"/>
      <c r="AS28" s="25">
        <f t="shared" si="2"/>
        <v>0</v>
      </c>
      <c r="AT28" s="26" t="str">
        <f t="shared" si="3"/>
        <v>COIN</v>
      </c>
      <c r="AU28" s="26" t="str">
        <f t="shared" si="20"/>
        <v>LONG</v>
      </c>
      <c r="AV28" s="26" t="str">
        <f t="shared" si="4"/>
        <v>COIN LONG</v>
      </c>
      <c r="AW28" s="26">
        <f t="shared" si="5"/>
        <v>16.045902660072898</v>
      </c>
      <c r="AX28" s="26">
        <f t="shared" si="6"/>
        <v>62.969871406546027</v>
      </c>
      <c r="AY28" s="26">
        <f t="shared" si="7"/>
        <v>0</v>
      </c>
      <c r="AZ28" s="26">
        <f t="shared" si="8"/>
        <v>0</v>
      </c>
      <c r="BA28" s="23" t="s">
        <v>266</v>
      </c>
      <c r="BB28" t="str">
        <f t="shared" si="21"/>
        <v>DASH</v>
      </c>
    </row>
    <row r="29" spans="1:54" x14ac:dyDescent="0.25">
      <c r="A29">
        <v>70</v>
      </c>
      <c r="B29" s="71">
        <v>44959.000002777779</v>
      </c>
      <c r="C29" s="14" t="s">
        <v>11</v>
      </c>
      <c r="D29" s="23" t="s">
        <v>83</v>
      </c>
      <c r="E29" s="23" t="s">
        <v>406</v>
      </c>
      <c r="F29" s="100">
        <v>0.64611249999999998</v>
      </c>
      <c r="G29" s="152">
        <v>432.08532043347202</v>
      </c>
      <c r="H29" s="100">
        <v>668.74626389904597</v>
      </c>
      <c r="I29" s="23">
        <v>0</v>
      </c>
      <c r="J29" s="23" t="s">
        <v>85</v>
      </c>
      <c r="K29" s="24">
        <v>44959.000002777779</v>
      </c>
      <c r="L29" s="23">
        <v>1</v>
      </c>
      <c r="M29" s="23" t="s">
        <v>406</v>
      </c>
      <c r="N29" s="25">
        <v>0</v>
      </c>
      <c r="O29" s="26" t="str">
        <f t="shared" si="0"/>
        <v>COIN</v>
      </c>
      <c r="P29" s="26" t="str">
        <f t="shared" si="9"/>
        <v>LONG</v>
      </c>
      <c r="Q29" s="26" t="str">
        <f t="shared" si="10"/>
        <v>COIN LONG</v>
      </c>
      <c r="R29" s="26">
        <v>0</v>
      </c>
      <c r="S29" s="26">
        <v>0</v>
      </c>
      <c r="T29" s="26">
        <v>0</v>
      </c>
      <c r="U29" s="26">
        <v>0</v>
      </c>
      <c r="V29" s="23" t="str">
        <f t="shared" si="1"/>
        <v>BINE</v>
      </c>
      <c r="W29" t="str">
        <f t="shared" si="11"/>
        <v>MKR COIN LONG</v>
      </c>
      <c r="X29" s="87" t="s">
        <v>262</v>
      </c>
      <c r="Y29" s="3" t="s">
        <v>409</v>
      </c>
      <c r="Z29" s="31">
        <v>184890.86146729</v>
      </c>
      <c r="AA29" s="31">
        <v>184920.647186413</v>
      </c>
      <c r="AD29" s="71">
        <f t="shared" si="12"/>
        <v>44959.000002777779</v>
      </c>
      <c r="AE29" s="14" t="str">
        <f t="shared" si="13"/>
        <v>-</v>
      </c>
      <c r="AF29" s="14" t="str">
        <f t="shared" si="14"/>
        <v>WALLET</v>
      </c>
      <c r="AG29" s="14" t="s">
        <v>188</v>
      </c>
      <c r="AH29" s="99">
        <v>-191414.36976629007</v>
      </c>
      <c r="AI29" s="182">
        <v>-18025.667867473894</v>
      </c>
      <c r="AJ29" s="99">
        <f t="shared" si="15"/>
        <v>9.4170922953603617E-2</v>
      </c>
      <c r="AK29" s="14">
        <f t="shared" si="16"/>
        <v>0</v>
      </c>
      <c r="AL29" s="14" t="str">
        <f t="shared" si="17"/>
        <v>COIN</v>
      </c>
      <c r="AM29" s="24"/>
      <c r="AN29" s="14">
        <f t="shared" si="18"/>
        <v>1</v>
      </c>
      <c r="AO29" s="14" t="str">
        <f t="shared" si="19"/>
        <v>DOGE</v>
      </c>
      <c r="AP29" s="45"/>
      <c r="AQ29" s="46"/>
      <c r="AR29" s="47"/>
      <c r="AS29" s="25">
        <f t="shared" si="2"/>
        <v>0</v>
      </c>
      <c r="AT29" s="26" t="str">
        <f t="shared" si="3"/>
        <v>COIN</v>
      </c>
      <c r="AU29" s="26" t="str">
        <f t="shared" si="20"/>
        <v>SHORT</v>
      </c>
      <c r="AV29" s="26" t="str">
        <f t="shared" si="4"/>
        <v>COIN SHORT</v>
      </c>
      <c r="AW29" s="26">
        <f t="shared" si="5"/>
        <v>-18025.667867473894</v>
      </c>
      <c r="AX29" s="26">
        <f t="shared" si="6"/>
        <v>9.4170922953603617E-2</v>
      </c>
      <c r="AY29" s="26">
        <f t="shared" si="7"/>
        <v>0</v>
      </c>
      <c r="AZ29" s="26">
        <f t="shared" si="8"/>
        <v>0</v>
      </c>
      <c r="BA29" s="23" t="s">
        <v>266</v>
      </c>
      <c r="BB29" t="str">
        <f t="shared" si="21"/>
        <v>DOGE</v>
      </c>
    </row>
    <row r="30" spans="1:54" x14ac:dyDescent="0.25">
      <c r="A30">
        <v>71</v>
      </c>
      <c r="B30" s="71">
        <v>44959.000002777779</v>
      </c>
      <c r="C30" s="14" t="s">
        <v>11</v>
      </c>
      <c r="D30" s="23" t="s">
        <v>83</v>
      </c>
      <c r="E30" s="23" t="s">
        <v>149</v>
      </c>
      <c r="F30" s="100">
        <v>20735.4498193</v>
      </c>
      <c r="G30" s="152">
        <v>30188.3747063095</v>
      </c>
      <c r="H30" s="100">
        <v>1.4558823160041101</v>
      </c>
      <c r="I30" s="23">
        <v>0</v>
      </c>
      <c r="J30" s="23" t="s">
        <v>85</v>
      </c>
      <c r="K30" s="24">
        <v>44959.000002777779</v>
      </c>
      <c r="L30" s="23">
        <v>1</v>
      </c>
      <c r="M30" s="23" t="s">
        <v>149</v>
      </c>
      <c r="N30" s="25">
        <v>0</v>
      </c>
      <c r="O30" s="26" t="str">
        <f t="shared" si="0"/>
        <v>COIN</v>
      </c>
      <c r="P30" s="26" t="str">
        <f t="shared" si="9"/>
        <v>LONG</v>
      </c>
      <c r="Q30" s="26" t="str">
        <f t="shared" si="10"/>
        <v>COIN LONG</v>
      </c>
      <c r="R30" s="26">
        <v>0</v>
      </c>
      <c r="S30" s="26">
        <v>0</v>
      </c>
      <c r="T30" s="26">
        <v>0</v>
      </c>
      <c r="U30" s="26">
        <v>0</v>
      </c>
      <c r="V30" s="23" t="str">
        <f t="shared" si="1"/>
        <v>BINE</v>
      </c>
      <c r="W30" t="str">
        <f t="shared" si="11"/>
        <v>OMG COIN LONG</v>
      </c>
      <c r="X30" s="87" t="s">
        <v>262</v>
      </c>
      <c r="Y30" s="3" t="s">
        <v>132</v>
      </c>
      <c r="Z30" s="31">
        <v>0.25481872999989719</v>
      </c>
      <c r="AA30" s="31">
        <v>16.045902660072898</v>
      </c>
      <c r="AD30" s="71">
        <f t="shared" si="12"/>
        <v>44959.000002777779</v>
      </c>
      <c r="AE30" s="14" t="str">
        <f t="shared" si="13"/>
        <v>-</v>
      </c>
      <c r="AF30" s="14" t="str">
        <f t="shared" si="14"/>
        <v>WALLET</v>
      </c>
      <c r="AG30" s="14" t="s">
        <v>133</v>
      </c>
      <c r="AH30" s="99">
        <v>5.9800000000000001E-4</v>
      </c>
      <c r="AI30" s="182">
        <v>2.9304866496551299E-6</v>
      </c>
      <c r="AJ30" s="99">
        <f t="shared" si="15"/>
        <v>4.9004793472493813E-3</v>
      </c>
      <c r="AK30" s="14">
        <f t="shared" si="16"/>
        <v>0</v>
      </c>
      <c r="AL30" s="14" t="str">
        <f t="shared" si="17"/>
        <v>COIN</v>
      </c>
      <c r="AM30" s="24"/>
      <c r="AN30" s="14">
        <f t="shared" si="18"/>
        <v>1</v>
      </c>
      <c r="AO30" s="14" t="str">
        <f t="shared" si="19"/>
        <v>DON</v>
      </c>
      <c r="AP30" s="45"/>
      <c r="AQ30" s="46"/>
      <c r="AR30" s="47"/>
      <c r="AS30" s="25">
        <f t="shared" si="2"/>
        <v>0</v>
      </c>
      <c r="AT30" s="26" t="str">
        <f t="shared" si="3"/>
        <v>COIN</v>
      </c>
      <c r="AU30" s="26" t="str">
        <f t="shared" si="20"/>
        <v>LONG</v>
      </c>
      <c r="AV30" s="26" t="str">
        <f t="shared" si="4"/>
        <v>COIN LONG</v>
      </c>
      <c r="AW30" s="26">
        <f t="shared" si="5"/>
        <v>2.9304866496551299E-6</v>
      </c>
      <c r="AX30" s="26">
        <f t="shared" si="6"/>
        <v>4.9004793472493813E-3</v>
      </c>
      <c r="AY30" s="26">
        <f t="shared" si="7"/>
        <v>0</v>
      </c>
      <c r="AZ30" s="26">
        <f t="shared" si="8"/>
        <v>0</v>
      </c>
      <c r="BA30" s="23" t="s">
        <v>266</v>
      </c>
      <c r="BB30" t="str">
        <f t="shared" si="21"/>
        <v>DON</v>
      </c>
    </row>
    <row r="31" spans="1:54" x14ac:dyDescent="0.25">
      <c r="A31">
        <v>72</v>
      </c>
      <c r="B31" s="71">
        <v>44959.000002777779</v>
      </c>
      <c r="C31" s="14" t="s">
        <v>11</v>
      </c>
      <c r="D31" s="23" t="s">
        <v>83</v>
      </c>
      <c r="E31" s="23" t="s">
        <v>89</v>
      </c>
      <c r="F31" s="100">
        <v>346981.66061952</v>
      </c>
      <c r="G31" s="152">
        <v>34363.707010603299</v>
      </c>
      <c r="H31" s="100">
        <v>9.9036090118562806E-2</v>
      </c>
      <c r="I31" s="23">
        <v>0</v>
      </c>
      <c r="J31" s="23" t="s">
        <v>85</v>
      </c>
      <c r="K31" s="24">
        <v>44959.000002777779</v>
      </c>
      <c r="L31" s="23">
        <v>1</v>
      </c>
      <c r="M31" s="23" t="s">
        <v>89</v>
      </c>
      <c r="N31" s="25">
        <v>0</v>
      </c>
      <c r="O31" s="26" t="str">
        <f t="shared" si="0"/>
        <v>COIN</v>
      </c>
      <c r="P31" s="26" t="str">
        <f t="shared" si="9"/>
        <v>LONG</v>
      </c>
      <c r="Q31" s="26" t="str">
        <f t="shared" si="10"/>
        <v>COIN LONG</v>
      </c>
      <c r="R31" s="26">
        <v>0</v>
      </c>
      <c r="S31" s="26">
        <v>0</v>
      </c>
      <c r="T31" s="26">
        <v>0</v>
      </c>
      <c r="U31" s="26">
        <v>0</v>
      </c>
      <c r="V31" s="23" t="str">
        <f t="shared" si="1"/>
        <v>BINE</v>
      </c>
      <c r="W31" t="str">
        <f t="shared" si="11"/>
        <v>OXT COIN LONG</v>
      </c>
      <c r="X31" s="87" t="s">
        <v>262</v>
      </c>
      <c r="Y31" s="3" t="s">
        <v>188</v>
      </c>
      <c r="Z31" s="31">
        <v>-191414.36976629007</v>
      </c>
      <c r="AA31" s="31">
        <v>-18025.667867473894</v>
      </c>
      <c r="AD31" s="71">
        <f t="shared" si="12"/>
        <v>44959.000002777779</v>
      </c>
      <c r="AE31" s="14" t="str">
        <f t="shared" si="13"/>
        <v>-</v>
      </c>
      <c r="AF31" s="14" t="str">
        <f t="shared" si="14"/>
        <v>WALLET</v>
      </c>
      <c r="AG31" s="14" t="s">
        <v>22</v>
      </c>
      <c r="AH31" s="99">
        <v>1012.4750468200054</v>
      </c>
      <c r="AI31" s="182">
        <v>6546.7603348323755</v>
      </c>
      <c r="AJ31" s="99">
        <f t="shared" si="15"/>
        <v>6.4660954908415018</v>
      </c>
      <c r="AK31" s="14">
        <f t="shared" si="16"/>
        <v>0</v>
      </c>
      <c r="AL31" s="14" t="str">
        <f t="shared" si="17"/>
        <v>COIN</v>
      </c>
      <c r="AM31" s="24"/>
      <c r="AN31" s="14">
        <f t="shared" si="18"/>
        <v>1</v>
      </c>
      <c r="AO31" s="14" t="str">
        <f t="shared" si="19"/>
        <v>DOT</v>
      </c>
      <c r="AP31" s="45"/>
      <c r="AQ31" s="46"/>
      <c r="AR31" s="47"/>
      <c r="AS31" s="25">
        <f t="shared" si="2"/>
        <v>0</v>
      </c>
      <c r="AT31" s="26" t="str">
        <f t="shared" si="3"/>
        <v>COIN</v>
      </c>
      <c r="AU31" s="26" t="str">
        <f t="shared" si="20"/>
        <v>LONG</v>
      </c>
      <c r="AV31" s="26" t="str">
        <f t="shared" si="4"/>
        <v>COIN LONG</v>
      </c>
      <c r="AW31" s="26">
        <f t="shared" si="5"/>
        <v>6546.7603348323755</v>
      </c>
      <c r="AX31" s="26">
        <f t="shared" si="6"/>
        <v>6.4660954908415018</v>
      </c>
      <c r="AY31" s="26">
        <f t="shared" si="7"/>
        <v>0</v>
      </c>
      <c r="AZ31" s="26">
        <f t="shared" si="8"/>
        <v>0</v>
      </c>
      <c r="BA31" s="23" t="s">
        <v>266</v>
      </c>
      <c r="BB31" t="str">
        <f t="shared" si="21"/>
        <v>DOT</v>
      </c>
    </row>
    <row r="32" spans="1:54" x14ac:dyDescent="0.25">
      <c r="A32">
        <v>73</v>
      </c>
      <c r="B32" s="71">
        <v>44959.000002777779</v>
      </c>
      <c r="C32" s="14" t="s">
        <v>11</v>
      </c>
      <c r="D32" s="23" t="s">
        <v>83</v>
      </c>
      <c r="E32" s="23" t="s">
        <v>37</v>
      </c>
      <c r="F32" s="100">
        <v>10037839201.25</v>
      </c>
      <c r="G32" s="152">
        <v>120299.455105644</v>
      </c>
      <c r="H32" s="100">
        <v>1.1984596753718E-5</v>
      </c>
      <c r="I32" s="23">
        <v>0</v>
      </c>
      <c r="J32" s="23" t="s">
        <v>85</v>
      </c>
      <c r="K32" s="24">
        <v>44959.000002777779</v>
      </c>
      <c r="L32" s="23">
        <v>1</v>
      </c>
      <c r="M32" s="23" t="s">
        <v>37</v>
      </c>
      <c r="N32" s="25">
        <v>0</v>
      </c>
      <c r="O32" s="26" t="str">
        <f t="shared" si="0"/>
        <v>COIN</v>
      </c>
      <c r="P32" s="26" t="str">
        <f t="shared" si="9"/>
        <v>LONG</v>
      </c>
      <c r="Q32" s="26" t="str">
        <f t="shared" si="10"/>
        <v>COIN LONG</v>
      </c>
      <c r="R32" s="26">
        <v>0</v>
      </c>
      <c r="S32" s="26">
        <v>0</v>
      </c>
      <c r="T32" s="26">
        <v>0</v>
      </c>
      <c r="U32" s="26">
        <v>0</v>
      </c>
      <c r="V32" s="23" t="str">
        <f t="shared" si="1"/>
        <v>BINE</v>
      </c>
      <c r="W32" t="str">
        <f t="shared" si="11"/>
        <v>SHIB COIN LONG</v>
      </c>
      <c r="X32" s="87" t="s">
        <v>262</v>
      </c>
      <c r="Y32" s="3" t="s">
        <v>133</v>
      </c>
      <c r="Z32" s="31">
        <v>5.9800000000000001E-4</v>
      </c>
      <c r="AA32" s="31">
        <v>2.9304866496551299E-6</v>
      </c>
      <c r="AD32" s="71">
        <f t="shared" si="12"/>
        <v>44959.000002777779</v>
      </c>
      <c r="AE32" s="14" t="str">
        <f t="shared" si="13"/>
        <v>-</v>
      </c>
      <c r="AF32" s="14" t="str">
        <f t="shared" si="14"/>
        <v>WALLET</v>
      </c>
      <c r="AG32" s="14" t="s">
        <v>28</v>
      </c>
      <c r="AH32" s="99">
        <v>2538.1755818298989</v>
      </c>
      <c r="AI32" s="182">
        <v>1198.144076237324</v>
      </c>
      <c r="AJ32" s="99">
        <f t="shared" si="15"/>
        <v>0.47204932740449795</v>
      </c>
      <c r="AK32" s="14">
        <f t="shared" si="16"/>
        <v>0</v>
      </c>
      <c r="AL32" s="14" t="str">
        <f t="shared" si="17"/>
        <v>COIN</v>
      </c>
      <c r="AM32" s="24"/>
      <c r="AN32" s="14">
        <f t="shared" si="18"/>
        <v>1</v>
      </c>
      <c r="AO32" s="14" t="str">
        <f t="shared" si="19"/>
        <v>ENJ</v>
      </c>
      <c r="AP32" s="45"/>
      <c r="AQ32" s="46"/>
      <c r="AR32" s="47"/>
      <c r="AS32" s="25">
        <f t="shared" si="2"/>
        <v>0</v>
      </c>
      <c r="AT32" s="26" t="str">
        <f t="shared" si="3"/>
        <v>COIN</v>
      </c>
      <c r="AU32" s="26" t="str">
        <f t="shared" si="20"/>
        <v>LONG</v>
      </c>
      <c r="AV32" s="26" t="str">
        <f t="shared" si="4"/>
        <v>COIN LONG</v>
      </c>
      <c r="AW32" s="26">
        <f t="shared" si="5"/>
        <v>1198.144076237324</v>
      </c>
      <c r="AX32" s="26">
        <f t="shared" si="6"/>
        <v>0.47204932740449795</v>
      </c>
      <c r="AY32" s="26">
        <f t="shared" si="7"/>
        <v>0</v>
      </c>
      <c r="AZ32" s="26">
        <f t="shared" si="8"/>
        <v>0</v>
      </c>
      <c r="BA32" s="23" t="s">
        <v>266</v>
      </c>
      <c r="BB32" t="str">
        <f t="shared" si="21"/>
        <v>ENJ</v>
      </c>
    </row>
    <row r="33" spans="1:54" x14ac:dyDescent="0.25">
      <c r="A33">
        <v>74</v>
      </c>
      <c r="B33" s="71">
        <v>44959.000002777779</v>
      </c>
      <c r="C33" s="14" t="s">
        <v>11</v>
      </c>
      <c r="D33" s="23" t="s">
        <v>83</v>
      </c>
      <c r="E33" s="23" t="s">
        <v>153</v>
      </c>
      <c r="F33" s="100">
        <v>3965.4603612800001</v>
      </c>
      <c r="G33" s="152">
        <v>99110.1725395018</v>
      </c>
      <c r="H33" s="100">
        <v>24.9933585283677</v>
      </c>
      <c r="I33" s="23">
        <v>0</v>
      </c>
      <c r="J33" s="23" t="s">
        <v>85</v>
      </c>
      <c r="K33" s="24">
        <v>44959.000002777779</v>
      </c>
      <c r="L33" s="23">
        <v>1</v>
      </c>
      <c r="M33" s="23" t="s">
        <v>153</v>
      </c>
      <c r="N33" s="25">
        <v>0</v>
      </c>
      <c r="O33" s="26" t="str">
        <f t="shared" si="0"/>
        <v>COIN</v>
      </c>
      <c r="P33" s="26" t="str">
        <f t="shared" si="9"/>
        <v>LONG</v>
      </c>
      <c r="Q33" s="26" t="str">
        <f t="shared" si="10"/>
        <v>COIN LONG</v>
      </c>
      <c r="R33" s="26">
        <v>0</v>
      </c>
      <c r="S33" s="26">
        <v>0</v>
      </c>
      <c r="T33" s="26">
        <v>0</v>
      </c>
      <c r="U33" s="26">
        <v>0</v>
      </c>
      <c r="V33" s="23" t="str">
        <f t="shared" si="1"/>
        <v>BINE</v>
      </c>
      <c r="W33" t="str">
        <f t="shared" si="11"/>
        <v>SOL COIN LONG</v>
      </c>
      <c r="X33" s="87" t="s">
        <v>262</v>
      </c>
      <c r="Y33" s="3" t="s">
        <v>22</v>
      </c>
      <c r="Z33" s="31">
        <v>1012.4750468200054</v>
      </c>
      <c r="AA33" s="31">
        <v>6546.7603348323755</v>
      </c>
      <c r="AD33" s="71">
        <f t="shared" si="12"/>
        <v>44959.000002777779</v>
      </c>
      <c r="AE33" s="14" t="str">
        <f t="shared" si="13"/>
        <v>-</v>
      </c>
      <c r="AF33" s="14" t="str">
        <f t="shared" si="14"/>
        <v>WALLET</v>
      </c>
      <c r="AG33" s="14" t="s">
        <v>23</v>
      </c>
      <c r="AH33" s="99">
        <v>934337.32148967963</v>
      </c>
      <c r="AI33" s="182">
        <v>1006995.6164276337</v>
      </c>
      <c r="AJ33" s="99">
        <f t="shared" si="15"/>
        <v>1.0777645217276666</v>
      </c>
      <c r="AK33" s="14">
        <f t="shared" si="16"/>
        <v>0</v>
      </c>
      <c r="AL33" s="14" t="str">
        <f t="shared" si="17"/>
        <v>COIN</v>
      </c>
      <c r="AM33" s="24"/>
      <c r="AN33" s="14">
        <f t="shared" si="18"/>
        <v>1</v>
      </c>
      <c r="AO33" s="14" t="str">
        <f t="shared" si="19"/>
        <v>EOS</v>
      </c>
      <c r="AP33" s="45"/>
      <c r="AQ33" s="46"/>
      <c r="AR33" s="47"/>
      <c r="AS33" s="25">
        <f t="shared" si="2"/>
        <v>0</v>
      </c>
      <c r="AT33" s="26" t="str">
        <f t="shared" si="3"/>
        <v>COIN</v>
      </c>
      <c r="AU33" s="26" t="str">
        <f t="shared" si="20"/>
        <v>LONG</v>
      </c>
      <c r="AV33" s="26" t="str">
        <f t="shared" si="4"/>
        <v>COIN LONG</v>
      </c>
      <c r="AW33" s="26">
        <f t="shared" si="5"/>
        <v>1006995.6164276337</v>
      </c>
      <c r="AX33" s="26">
        <f t="shared" si="6"/>
        <v>1.0777645217276666</v>
      </c>
      <c r="AY33" s="26">
        <f t="shared" si="7"/>
        <v>0</v>
      </c>
      <c r="AZ33" s="26">
        <f t="shared" si="8"/>
        <v>0</v>
      </c>
      <c r="BA33" s="23" t="s">
        <v>266</v>
      </c>
      <c r="BB33" t="str">
        <f t="shared" si="21"/>
        <v>EOS</v>
      </c>
    </row>
    <row r="34" spans="1:54" x14ac:dyDescent="0.25">
      <c r="A34">
        <v>75</v>
      </c>
      <c r="B34" s="71">
        <v>44959.000002777779</v>
      </c>
      <c r="C34" s="14" t="s">
        <v>11</v>
      </c>
      <c r="D34" s="23" t="s">
        <v>83</v>
      </c>
      <c r="E34" s="23" t="s">
        <v>407</v>
      </c>
      <c r="F34" s="100">
        <v>20112.645938630001</v>
      </c>
      <c r="G34" s="152">
        <v>26233.058451793098</v>
      </c>
      <c r="H34" s="100">
        <v>1.3043066800777201</v>
      </c>
      <c r="I34" s="23">
        <v>0</v>
      </c>
      <c r="J34" s="23" t="s">
        <v>85</v>
      </c>
      <c r="K34" s="24">
        <v>44959.000002777779</v>
      </c>
      <c r="L34" s="23">
        <v>1</v>
      </c>
      <c r="M34" s="23" t="s">
        <v>407</v>
      </c>
      <c r="N34" s="25">
        <v>0</v>
      </c>
      <c r="O34" s="26" t="str">
        <f t="shared" si="0"/>
        <v>COIN</v>
      </c>
      <c r="P34" s="26" t="str">
        <f t="shared" si="9"/>
        <v>LONG</v>
      </c>
      <c r="Q34" s="26" t="str">
        <f t="shared" si="10"/>
        <v>COIN LONG</v>
      </c>
      <c r="R34" s="26">
        <v>0</v>
      </c>
      <c r="S34" s="26">
        <v>0</v>
      </c>
      <c r="T34" s="26">
        <v>0</v>
      </c>
      <c r="U34" s="26">
        <v>0</v>
      </c>
      <c r="V34" s="23" t="str">
        <f t="shared" si="1"/>
        <v>BINE</v>
      </c>
      <c r="W34" t="str">
        <f t="shared" si="11"/>
        <v>SUSHI COIN LONG</v>
      </c>
      <c r="X34" s="87" t="s">
        <v>262</v>
      </c>
      <c r="Y34" s="3" t="s">
        <v>28</v>
      </c>
      <c r="Z34" s="31">
        <v>2538.1755818298989</v>
      </c>
      <c r="AA34" s="31">
        <v>1198.144076237324</v>
      </c>
      <c r="AD34" s="71">
        <f t="shared" si="12"/>
        <v>44959.000002777779</v>
      </c>
      <c r="AE34" s="14" t="str">
        <f t="shared" si="13"/>
        <v>-</v>
      </c>
      <c r="AF34" s="14" t="str">
        <f t="shared" si="14"/>
        <v>WALLET</v>
      </c>
      <c r="AG34" s="14" t="s">
        <v>29</v>
      </c>
      <c r="AH34" s="99">
        <v>80765.991792419998</v>
      </c>
      <c r="AI34" s="182">
        <v>1806534.4134643106</v>
      </c>
      <c r="AJ34" s="99">
        <f t="shared" si="15"/>
        <v>22.367513521128537</v>
      </c>
      <c r="AK34" s="14">
        <f t="shared" si="16"/>
        <v>0</v>
      </c>
      <c r="AL34" s="14" t="str">
        <f t="shared" si="17"/>
        <v>COIN</v>
      </c>
      <c r="AM34" s="24"/>
      <c r="AN34" s="14">
        <f t="shared" si="18"/>
        <v>1</v>
      </c>
      <c r="AO34" s="14" t="str">
        <f t="shared" si="19"/>
        <v>ETC</v>
      </c>
      <c r="AP34" s="45"/>
      <c r="AQ34" s="46"/>
      <c r="AR34" s="47"/>
      <c r="AS34" s="25">
        <f t="shared" si="2"/>
        <v>0</v>
      </c>
      <c r="AT34" s="26" t="str">
        <f t="shared" ref="AT34:AT65" si="22">IF(OR($AG34="USD",AG34="EUR"),"CASH","COIN")</f>
        <v>COIN</v>
      </c>
      <c r="AU34" s="26" t="str">
        <f t="shared" si="20"/>
        <v>LONG</v>
      </c>
      <c r="AV34" s="26" t="str">
        <f t="shared" ref="AV34:AV65" si="23">IF($AE34="","",$AT34&amp;" "&amp;$AU34)</f>
        <v>COIN LONG</v>
      </c>
      <c r="AW34" s="26">
        <f t="shared" ref="AW34:AW65" si="24">IF($AE34="","",$AI34*(1+$AY34))</f>
        <v>1806534.4134643106</v>
      </c>
      <c r="AX34" s="26">
        <f t="shared" ref="AX34:AX65" si="25">IF($AE34="","",$AJ34*(1+$AY34))</f>
        <v>22.367513521128537</v>
      </c>
      <c r="AY34" s="26">
        <f t="shared" si="7"/>
        <v>0</v>
      </c>
      <c r="AZ34" s="26">
        <f t="shared" ref="AZ34:AZ65" si="26">IF($AE34="","",$AI34-$AW34)</f>
        <v>0</v>
      </c>
      <c r="BA34" s="23" t="s">
        <v>266</v>
      </c>
      <c r="BB34" t="str">
        <f t="shared" si="21"/>
        <v>ETC</v>
      </c>
    </row>
    <row r="35" spans="1:54" x14ac:dyDescent="0.25">
      <c r="A35">
        <v>76</v>
      </c>
      <c r="B35" s="71">
        <v>44959.000002777779</v>
      </c>
      <c r="C35" s="14" t="s">
        <v>11</v>
      </c>
      <c r="D35" s="23" t="s">
        <v>83</v>
      </c>
      <c r="E35" s="23" t="s">
        <v>25</v>
      </c>
      <c r="F35" s="100">
        <v>48.9</v>
      </c>
      <c r="G35" s="152">
        <v>3.0901486344288598</v>
      </c>
      <c r="H35" s="100">
        <v>6.3193223607952306E-2</v>
      </c>
      <c r="I35" s="23">
        <v>0</v>
      </c>
      <c r="J35" s="23" t="s">
        <v>85</v>
      </c>
      <c r="K35" s="24">
        <v>44959.000002777779</v>
      </c>
      <c r="L35" s="23">
        <v>1</v>
      </c>
      <c r="M35" s="23" t="s">
        <v>25</v>
      </c>
      <c r="N35" s="25">
        <v>0</v>
      </c>
      <c r="O35" s="26" t="str">
        <f t="shared" si="0"/>
        <v>COIN</v>
      </c>
      <c r="P35" s="26" t="str">
        <f t="shared" si="9"/>
        <v>LONG</v>
      </c>
      <c r="Q35" s="26" t="str">
        <f t="shared" si="10"/>
        <v>COIN LONG</v>
      </c>
      <c r="R35" s="26">
        <v>0</v>
      </c>
      <c r="S35" s="26">
        <v>0</v>
      </c>
      <c r="T35" s="26">
        <v>0</v>
      </c>
      <c r="U35" s="26">
        <v>0</v>
      </c>
      <c r="V35" s="23" t="str">
        <f t="shared" si="1"/>
        <v>BINE</v>
      </c>
      <c r="W35" t="str">
        <f t="shared" si="11"/>
        <v>TRX COIN LONG</v>
      </c>
      <c r="X35" s="87" t="s">
        <v>262</v>
      </c>
      <c r="Y35" s="3" t="s">
        <v>23</v>
      </c>
      <c r="Z35" s="31">
        <v>934337.32148967963</v>
      </c>
      <c r="AA35" s="31">
        <v>1006995.6164276337</v>
      </c>
      <c r="AD35" s="71">
        <f t="shared" si="12"/>
        <v>44959.000002777779</v>
      </c>
      <c r="AE35" s="14" t="str">
        <f t="shared" si="13"/>
        <v>-</v>
      </c>
      <c r="AF35" s="14" t="str">
        <f t="shared" si="14"/>
        <v>WALLET</v>
      </c>
      <c r="AG35" s="14" t="s">
        <v>15</v>
      </c>
      <c r="AH35" s="99">
        <v>21027.419368800001</v>
      </c>
      <c r="AI35" s="182">
        <v>34522663.487401441</v>
      </c>
      <c r="AJ35" s="99">
        <f t="shared" si="15"/>
        <v>1641.7926937161567</v>
      </c>
      <c r="AK35" s="14">
        <f t="shared" si="16"/>
        <v>0</v>
      </c>
      <c r="AL35" s="14" t="str">
        <f t="shared" si="17"/>
        <v>COIN</v>
      </c>
      <c r="AM35" s="24"/>
      <c r="AN35" s="14">
        <f t="shared" si="18"/>
        <v>1</v>
      </c>
      <c r="AO35" s="14" t="str">
        <f t="shared" si="19"/>
        <v>ETH</v>
      </c>
      <c r="AP35" s="45"/>
      <c r="AQ35" s="46"/>
      <c r="AR35" s="47"/>
      <c r="AS35" s="25">
        <f t="shared" si="2"/>
        <v>0</v>
      </c>
      <c r="AT35" s="26" t="str">
        <f t="shared" si="22"/>
        <v>COIN</v>
      </c>
      <c r="AU35" s="26" t="str">
        <f t="shared" si="20"/>
        <v>LONG</v>
      </c>
      <c r="AV35" s="26" t="str">
        <f t="shared" si="23"/>
        <v>COIN LONG</v>
      </c>
      <c r="AW35" s="26">
        <f t="shared" si="24"/>
        <v>34522663.487401441</v>
      </c>
      <c r="AX35" s="26">
        <f t="shared" si="25"/>
        <v>1641.7926937161567</v>
      </c>
      <c r="AY35" s="26">
        <f t="shared" si="7"/>
        <v>0</v>
      </c>
      <c r="AZ35" s="26">
        <f t="shared" si="26"/>
        <v>0</v>
      </c>
      <c r="BA35" s="23" t="s">
        <v>266</v>
      </c>
      <c r="BB35" t="str">
        <f t="shared" si="21"/>
        <v>ETH</v>
      </c>
    </row>
    <row r="36" spans="1:54" x14ac:dyDescent="0.25">
      <c r="A36">
        <v>77</v>
      </c>
      <c r="B36" s="71">
        <v>44959.000002777779</v>
      </c>
      <c r="C36" s="14" t="s">
        <v>11</v>
      </c>
      <c r="D36" s="23" t="s">
        <v>83</v>
      </c>
      <c r="E36" s="23" t="s">
        <v>158</v>
      </c>
      <c r="F36" s="100">
        <v>5383.9497593899996</v>
      </c>
      <c r="G36" s="152">
        <v>36679.508288373603</v>
      </c>
      <c r="H36" s="100">
        <v>6.8127508479071297</v>
      </c>
      <c r="I36" s="23">
        <v>0</v>
      </c>
      <c r="J36" s="23" t="s">
        <v>85</v>
      </c>
      <c r="K36" s="24">
        <v>44959.000002777779</v>
      </c>
      <c r="L36" s="23">
        <v>1</v>
      </c>
      <c r="M36" s="23" t="s">
        <v>158</v>
      </c>
      <c r="N36" s="25">
        <v>0</v>
      </c>
      <c r="O36" s="26" t="str">
        <f t="shared" si="0"/>
        <v>COIN</v>
      </c>
      <c r="P36" s="26" t="str">
        <f t="shared" si="9"/>
        <v>LONG</v>
      </c>
      <c r="Q36" s="26" t="str">
        <f t="shared" si="10"/>
        <v>COIN LONG</v>
      </c>
      <c r="R36" s="26">
        <v>0</v>
      </c>
      <c r="S36" s="26">
        <v>0</v>
      </c>
      <c r="T36" s="26">
        <v>0</v>
      </c>
      <c r="U36" s="26">
        <v>0</v>
      </c>
      <c r="V36" s="23" t="str">
        <f t="shared" si="1"/>
        <v>BINE</v>
      </c>
      <c r="W36" t="str">
        <f t="shared" si="11"/>
        <v>UNI COIN LONG</v>
      </c>
      <c r="X36" s="87" t="s">
        <v>262</v>
      </c>
      <c r="Y36" s="3" t="s">
        <v>29</v>
      </c>
      <c r="Z36" s="31">
        <v>80765.991792419998</v>
      </c>
      <c r="AA36" s="31">
        <v>1806534.4134643106</v>
      </c>
      <c r="AD36" s="71">
        <f t="shared" si="12"/>
        <v>44959.000002777779</v>
      </c>
      <c r="AE36" s="14" t="str">
        <f t="shared" si="13"/>
        <v>-</v>
      </c>
      <c r="AF36" s="14" t="str">
        <f t="shared" si="14"/>
        <v>WALLET</v>
      </c>
      <c r="AG36" s="14" t="s">
        <v>287</v>
      </c>
      <c r="AH36" s="99">
        <v>9823.8374246499989</v>
      </c>
      <c r="AI36" s="182">
        <v>3555.2222570010849</v>
      </c>
      <c r="AJ36" s="99">
        <f t="shared" si="15"/>
        <v>0.36189750535572912</v>
      </c>
      <c r="AK36" s="14">
        <f t="shared" si="16"/>
        <v>0</v>
      </c>
      <c r="AL36" s="14" t="str">
        <f t="shared" si="17"/>
        <v>COIN</v>
      </c>
      <c r="AM36" s="24"/>
      <c r="AN36" s="14">
        <f t="shared" si="18"/>
        <v>1</v>
      </c>
      <c r="AO36" s="14" t="str">
        <f t="shared" si="19"/>
        <v>ETHF</v>
      </c>
      <c r="AP36" s="45"/>
      <c r="AQ36" s="46"/>
      <c r="AR36" s="47"/>
      <c r="AS36" s="25">
        <f t="shared" si="2"/>
        <v>0</v>
      </c>
      <c r="AT36" s="26" t="str">
        <f t="shared" si="22"/>
        <v>COIN</v>
      </c>
      <c r="AU36" s="26" t="str">
        <f t="shared" si="20"/>
        <v>LONG</v>
      </c>
      <c r="AV36" s="26" t="str">
        <f t="shared" si="23"/>
        <v>COIN LONG</v>
      </c>
      <c r="AW36" s="26">
        <f t="shared" si="24"/>
        <v>3555.2222570010849</v>
      </c>
      <c r="AX36" s="26">
        <f t="shared" si="25"/>
        <v>0.36189750535572912</v>
      </c>
      <c r="AY36" s="26">
        <f t="shared" si="7"/>
        <v>0</v>
      </c>
      <c r="AZ36" s="26">
        <f t="shared" si="26"/>
        <v>0</v>
      </c>
      <c r="BA36" s="23" t="s">
        <v>266</v>
      </c>
      <c r="BB36" t="str">
        <f t="shared" si="21"/>
        <v>ETHF</v>
      </c>
    </row>
    <row r="37" spans="1:54" x14ac:dyDescent="0.25">
      <c r="A37">
        <v>78</v>
      </c>
      <c r="B37" s="71">
        <v>44959.000002777779</v>
      </c>
      <c r="C37" s="14" t="s">
        <v>11</v>
      </c>
      <c r="D37" s="23" t="s">
        <v>83</v>
      </c>
      <c r="E37" s="23" t="s">
        <v>38</v>
      </c>
      <c r="F37" s="100">
        <v>14238.19370125</v>
      </c>
      <c r="G37" s="152">
        <v>14239.5865663493</v>
      </c>
      <c r="H37" s="100">
        <v>1.0000978259692599</v>
      </c>
      <c r="I37" s="23">
        <v>0</v>
      </c>
      <c r="J37" s="23" t="s">
        <v>85</v>
      </c>
      <c r="K37" s="24">
        <v>44959.000002777779</v>
      </c>
      <c r="L37" s="23">
        <v>1</v>
      </c>
      <c r="M37" s="23" t="s">
        <v>38</v>
      </c>
      <c r="N37" s="25">
        <v>0</v>
      </c>
      <c r="O37" s="26" t="str">
        <f t="shared" si="0"/>
        <v>COIN</v>
      </c>
      <c r="P37" s="26" t="str">
        <f t="shared" si="9"/>
        <v>LONG</v>
      </c>
      <c r="Q37" s="26" t="str">
        <f t="shared" si="10"/>
        <v>COIN LONG</v>
      </c>
      <c r="R37" s="26">
        <v>0</v>
      </c>
      <c r="S37" s="26">
        <v>0</v>
      </c>
      <c r="T37" s="26">
        <v>0</v>
      </c>
      <c r="U37" s="26">
        <v>0</v>
      </c>
      <c r="V37" s="23" t="str">
        <f t="shared" si="1"/>
        <v>BINE</v>
      </c>
      <c r="W37" t="str">
        <f t="shared" si="11"/>
        <v>USDT COIN LONG</v>
      </c>
      <c r="X37" s="87" t="s">
        <v>262</v>
      </c>
      <c r="Y37" s="3" t="s">
        <v>15</v>
      </c>
      <c r="Z37" s="31">
        <v>21027.419368800001</v>
      </c>
      <c r="AA37" s="31">
        <v>34522663.487401441</v>
      </c>
      <c r="AD37" s="71">
        <f t="shared" si="12"/>
        <v>44959.000002777779</v>
      </c>
      <c r="AE37" s="14" t="str">
        <f t="shared" si="13"/>
        <v>-</v>
      </c>
      <c r="AF37" s="14" t="str">
        <f t="shared" si="14"/>
        <v>WALLET</v>
      </c>
      <c r="AG37" s="14" t="s">
        <v>270</v>
      </c>
      <c r="AH37" s="99">
        <v>4732.5387514900003</v>
      </c>
      <c r="AI37" s="182">
        <v>18197.074282465535</v>
      </c>
      <c r="AJ37" s="99">
        <f t="shared" si="15"/>
        <v>3.8450977874690064</v>
      </c>
      <c r="AK37" s="14">
        <f t="shared" si="16"/>
        <v>0</v>
      </c>
      <c r="AL37" s="14" t="str">
        <f t="shared" si="17"/>
        <v>COIN</v>
      </c>
      <c r="AM37" s="24"/>
      <c r="AN37" s="14">
        <f t="shared" si="18"/>
        <v>1</v>
      </c>
      <c r="AO37" s="14" t="str">
        <f t="shared" si="19"/>
        <v>ETHW</v>
      </c>
      <c r="AP37" s="45"/>
      <c r="AQ37" s="46"/>
      <c r="AR37" s="47"/>
      <c r="AS37" s="25">
        <f t="shared" si="2"/>
        <v>0</v>
      </c>
      <c r="AT37" s="26" t="str">
        <f t="shared" si="22"/>
        <v>COIN</v>
      </c>
      <c r="AU37" s="26" t="str">
        <f t="shared" si="20"/>
        <v>LONG</v>
      </c>
      <c r="AV37" s="26" t="str">
        <f t="shared" si="23"/>
        <v>COIN LONG</v>
      </c>
      <c r="AW37" s="26">
        <f t="shared" si="24"/>
        <v>18197.074282465535</v>
      </c>
      <c r="AX37" s="26">
        <f t="shared" si="25"/>
        <v>3.8450977874690064</v>
      </c>
      <c r="AY37" s="26">
        <f t="shared" si="7"/>
        <v>0</v>
      </c>
      <c r="AZ37" s="26">
        <f t="shared" si="26"/>
        <v>0</v>
      </c>
      <c r="BA37" s="23" t="s">
        <v>266</v>
      </c>
      <c r="BB37" t="str">
        <f t="shared" si="21"/>
        <v>ETHW</v>
      </c>
    </row>
    <row r="38" spans="1:54" x14ac:dyDescent="0.25">
      <c r="A38">
        <v>79</v>
      </c>
      <c r="B38" s="71">
        <v>44959.000002777779</v>
      </c>
      <c r="C38" s="14" t="s">
        <v>11</v>
      </c>
      <c r="D38" s="23" t="s">
        <v>83</v>
      </c>
      <c r="E38" s="23" t="s">
        <v>162</v>
      </c>
      <c r="F38" s="100">
        <v>891563.24522429996</v>
      </c>
      <c r="G38" s="152">
        <v>82270.262860393297</v>
      </c>
      <c r="H38" s="100">
        <v>9.2276418191393303E-2</v>
      </c>
      <c r="I38" s="23">
        <v>0</v>
      </c>
      <c r="J38" s="23" t="s">
        <v>85</v>
      </c>
      <c r="K38" s="24">
        <v>44959.000002777779</v>
      </c>
      <c r="L38" s="23">
        <v>1</v>
      </c>
      <c r="M38" s="23" t="s">
        <v>162</v>
      </c>
      <c r="N38" s="25">
        <v>0</v>
      </c>
      <c r="O38" s="26" t="str">
        <f t="shared" si="0"/>
        <v>COIN</v>
      </c>
      <c r="P38" s="26" t="str">
        <f t="shared" si="9"/>
        <v>LONG</v>
      </c>
      <c r="Q38" s="26" t="str">
        <f t="shared" si="10"/>
        <v>COIN LONG</v>
      </c>
      <c r="R38" s="26">
        <v>0</v>
      </c>
      <c r="S38" s="26">
        <v>0</v>
      </c>
      <c r="T38" s="26">
        <v>0</v>
      </c>
      <c r="U38" s="26">
        <v>0</v>
      </c>
      <c r="V38" s="23" t="str">
        <f t="shared" si="1"/>
        <v>BINE</v>
      </c>
      <c r="W38" t="str">
        <f t="shared" si="11"/>
        <v>XLM COIN LONG</v>
      </c>
      <c r="X38" s="87" t="s">
        <v>262</v>
      </c>
      <c r="Y38" s="3" t="s">
        <v>287</v>
      </c>
      <c r="Z38" s="31">
        <v>9823.8374246499989</v>
      </c>
      <c r="AA38" s="31">
        <v>3555.2222570010849</v>
      </c>
      <c r="AD38" s="71">
        <f t="shared" si="12"/>
        <v>44959.000002777779</v>
      </c>
      <c r="AE38" s="14" t="str">
        <f t="shared" si="13"/>
        <v>-</v>
      </c>
      <c r="AF38" s="14" t="str">
        <f t="shared" si="14"/>
        <v>WALLET</v>
      </c>
      <c r="AG38" s="14" t="s">
        <v>107</v>
      </c>
      <c r="AH38" s="99">
        <v>787518.94523462001</v>
      </c>
      <c r="AI38" s="182">
        <v>865487.25840757298</v>
      </c>
      <c r="AJ38" s="99">
        <f t="shared" si="15"/>
        <v>1.0990049999999993</v>
      </c>
      <c r="AK38" s="14">
        <f t="shared" si="16"/>
        <v>0</v>
      </c>
      <c r="AL38" s="14" t="str">
        <f t="shared" si="17"/>
        <v>CASH</v>
      </c>
      <c r="AM38" s="24"/>
      <c r="AN38" s="14">
        <f t="shared" si="18"/>
        <v>1</v>
      </c>
      <c r="AO38" s="14" t="str">
        <f t="shared" si="19"/>
        <v>EUR</v>
      </c>
      <c r="AP38" s="45"/>
      <c r="AQ38" s="46"/>
      <c r="AR38" s="47"/>
      <c r="AS38" s="25">
        <f t="shared" si="2"/>
        <v>0</v>
      </c>
      <c r="AT38" s="26" t="str">
        <f t="shared" si="22"/>
        <v>CASH</v>
      </c>
      <c r="AU38" s="26" t="str">
        <f t="shared" si="20"/>
        <v>LONG</v>
      </c>
      <c r="AV38" s="26" t="str">
        <f t="shared" si="23"/>
        <v>CASH LONG</v>
      </c>
      <c r="AW38" s="26">
        <f t="shared" si="24"/>
        <v>865487.25840757298</v>
      </c>
      <c r="AX38" s="26">
        <f t="shared" si="25"/>
        <v>1.0990049999999993</v>
      </c>
      <c r="AY38" s="26">
        <f t="shared" si="7"/>
        <v>0</v>
      </c>
      <c r="AZ38" s="26">
        <f t="shared" si="26"/>
        <v>0</v>
      </c>
      <c r="BA38" s="23" t="s">
        <v>266</v>
      </c>
      <c r="BB38" t="str">
        <f t="shared" si="21"/>
        <v>EUR</v>
      </c>
    </row>
    <row r="39" spans="1:54" x14ac:dyDescent="0.25">
      <c r="A39">
        <v>80</v>
      </c>
      <c r="B39" s="71">
        <v>44959.000002777779</v>
      </c>
      <c r="C39" s="14" t="s">
        <v>11</v>
      </c>
      <c r="D39" s="23" t="s">
        <v>83</v>
      </c>
      <c r="E39" s="23" t="s">
        <v>99</v>
      </c>
      <c r="F39" s="100">
        <v>29153</v>
      </c>
      <c r="G39" s="152">
        <v>12066.1890735128</v>
      </c>
      <c r="H39" s="100">
        <v>0.41389184898682302</v>
      </c>
      <c r="I39" s="23">
        <v>0</v>
      </c>
      <c r="J39" s="23" t="s">
        <v>85</v>
      </c>
      <c r="K39" s="24">
        <v>44959.000002777779</v>
      </c>
      <c r="L39" s="23">
        <v>1</v>
      </c>
      <c r="M39" s="23" t="s">
        <v>99</v>
      </c>
      <c r="N39" s="25">
        <v>0</v>
      </c>
      <c r="O39" s="26" t="str">
        <f t="shared" si="0"/>
        <v>COIN</v>
      </c>
      <c r="P39" s="26" t="str">
        <f t="shared" si="9"/>
        <v>LONG</v>
      </c>
      <c r="Q39" s="26" t="str">
        <f t="shared" si="10"/>
        <v>COIN LONG</v>
      </c>
      <c r="R39" s="26">
        <v>0</v>
      </c>
      <c r="S39" s="26">
        <v>0</v>
      </c>
      <c r="T39" s="26">
        <v>0</v>
      </c>
      <c r="U39" s="26">
        <v>0</v>
      </c>
      <c r="V39" s="23" t="str">
        <f t="shared" si="1"/>
        <v>BINE</v>
      </c>
      <c r="W39" t="str">
        <f t="shared" si="11"/>
        <v>XRP COIN LONG</v>
      </c>
      <c r="X39" s="87" t="s">
        <v>262</v>
      </c>
      <c r="Y39" s="3" t="s">
        <v>270</v>
      </c>
      <c r="Z39" s="31">
        <v>4732.5387514900003</v>
      </c>
      <c r="AA39" s="31">
        <v>18197.074282465535</v>
      </c>
      <c r="AD39" s="71">
        <f t="shared" si="12"/>
        <v>44959.000002777779</v>
      </c>
      <c r="AE39" s="14" t="str">
        <f t="shared" si="13"/>
        <v>-</v>
      </c>
      <c r="AF39" s="14" t="str">
        <f t="shared" si="14"/>
        <v>WALLET</v>
      </c>
      <c r="AG39" s="14" t="s">
        <v>256</v>
      </c>
      <c r="AH39" s="99">
        <v>-14645679.229125161</v>
      </c>
      <c r="AI39" s="182">
        <v>-16112947.216651151</v>
      </c>
      <c r="AJ39" s="99">
        <f t="shared" si="15"/>
        <v>1.1001843591253935</v>
      </c>
      <c r="AK39" s="14">
        <f t="shared" si="16"/>
        <v>0</v>
      </c>
      <c r="AL39" s="14" t="str">
        <f t="shared" si="17"/>
        <v>COIN</v>
      </c>
      <c r="AM39" s="24"/>
      <c r="AN39" s="14">
        <f t="shared" si="18"/>
        <v>1</v>
      </c>
      <c r="AO39" s="14" t="str">
        <f t="shared" si="19"/>
        <v>EUROC</v>
      </c>
      <c r="AP39" s="45"/>
      <c r="AQ39" s="46"/>
      <c r="AR39" s="47"/>
      <c r="AS39" s="25">
        <f t="shared" si="2"/>
        <v>0</v>
      </c>
      <c r="AT39" s="26" t="str">
        <f t="shared" si="22"/>
        <v>COIN</v>
      </c>
      <c r="AU39" s="26" t="str">
        <f t="shared" si="20"/>
        <v>SHORT</v>
      </c>
      <c r="AV39" s="26" t="str">
        <f t="shared" si="23"/>
        <v>COIN SHORT</v>
      </c>
      <c r="AW39" s="26">
        <f t="shared" si="24"/>
        <v>-16112947.216651151</v>
      </c>
      <c r="AX39" s="26">
        <f t="shared" si="25"/>
        <v>1.1001843591253935</v>
      </c>
      <c r="AY39" s="26">
        <f t="shared" si="7"/>
        <v>0</v>
      </c>
      <c r="AZ39" s="26">
        <f t="shared" si="26"/>
        <v>0</v>
      </c>
      <c r="BA39" s="23" t="s">
        <v>266</v>
      </c>
      <c r="BB39" t="str">
        <f t="shared" si="21"/>
        <v>EUROC</v>
      </c>
    </row>
    <row r="40" spans="1:54" x14ac:dyDescent="0.25">
      <c r="A40">
        <v>81</v>
      </c>
      <c r="B40" s="71">
        <v>44959.000002777779</v>
      </c>
      <c r="C40" s="14" t="s">
        <v>11</v>
      </c>
      <c r="D40" s="23" t="s">
        <v>83</v>
      </c>
      <c r="E40" s="23" t="s">
        <v>163</v>
      </c>
      <c r="F40" s="100">
        <v>60866.228199999998</v>
      </c>
      <c r="G40" s="152">
        <v>66683.442577633905</v>
      </c>
      <c r="H40" s="100">
        <v>1.09557376150398</v>
      </c>
      <c r="I40" s="23">
        <v>0</v>
      </c>
      <c r="J40" s="23" t="s">
        <v>85</v>
      </c>
      <c r="K40" s="24">
        <v>44959.000002777779</v>
      </c>
      <c r="L40" s="23">
        <v>1</v>
      </c>
      <c r="M40" s="23" t="s">
        <v>163</v>
      </c>
      <c r="N40" s="25">
        <v>0</v>
      </c>
      <c r="O40" s="26" t="str">
        <f t="shared" si="0"/>
        <v>COIN</v>
      </c>
      <c r="P40" s="26" t="str">
        <f t="shared" si="9"/>
        <v>LONG</v>
      </c>
      <c r="Q40" s="26" t="str">
        <f t="shared" si="10"/>
        <v>COIN LONG</v>
      </c>
      <c r="R40" s="26">
        <v>0</v>
      </c>
      <c r="S40" s="26">
        <v>0</v>
      </c>
      <c r="T40" s="26">
        <v>0</v>
      </c>
      <c r="U40" s="26">
        <v>0</v>
      </c>
      <c r="V40" s="23" t="str">
        <f t="shared" si="1"/>
        <v>BINE</v>
      </c>
      <c r="W40" t="str">
        <f t="shared" si="11"/>
        <v>XTZ COIN LONG</v>
      </c>
      <c r="X40" s="87" t="s">
        <v>262</v>
      </c>
      <c r="Y40" s="3" t="s">
        <v>107</v>
      </c>
      <c r="Z40" s="31">
        <v>787518.94523462001</v>
      </c>
      <c r="AA40" s="31">
        <v>865487.25840757298</v>
      </c>
      <c r="AD40" s="71">
        <f t="shared" si="12"/>
        <v>44959.000002777779</v>
      </c>
      <c r="AE40" s="14" t="str">
        <f t="shared" si="13"/>
        <v>-</v>
      </c>
      <c r="AF40" s="14" t="str">
        <f t="shared" si="14"/>
        <v>WALLET</v>
      </c>
      <c r="AG40" s="14" t="s">
        <v>30</v>
      </c>
      <c r="AH40" s="99">
        <v>1.1854824199999998</v>
      </c>
      <c r="AI40" s="182">
        <v>6.7424905940543116</v>
      </c>
      <c r="AJ40" s="99">
        <f t="shared" si="15"/>
        <v>5.6875500473927847</v>
      </c>
      <c r="AK40" s="14">
        <f t="shared" si="16"/>
        <v>0</v>
      </c>
      <c r="AL40" s="14" t="str">
        <f t="shared" si="17"/>
        <v>COIN</v>
      </c>
      <c r="AM40" s="24"/>
      <c r="AN40" s="14">
        <f t="shared" si="18"/>
        <v>1</v>
      </c>
      <c r="AO40" s="14" t="str">
        <f t="shared" si="19"/>
        <v>FIL</v>
      </c>
      <c r="AP40" s="45"/>
      <c r="AQ40" s="46"/>
      <c r="AR40" s="47"/>
      <c r="AS40" s="25">
        <f t="shared" si="2"/>
        <v>0</v>
      </c>
      <c r="AT40" s="26" t="str">
        <f t="shared" si="22"/>
        <v>COIN</v>
      </c>
      <c r="AU40" s="26" t="str">
        <f t="shared" si="20"/>
        <v>LONG</v>
      </c>
      <c r="AV40" s="26" t="str">
        <f t="shared" si="23"/>
        <v>COIN LONG</v>
      </c>
      <c r="AW40" s="26">
        <f t="shared" si="24"/>
        <v>6.7424905940543116</v>
      </c>
      <c r="AX40" s="26">
        <f t="shared" si="25"/>
        <v>5.6875500473927847</v>
      </c>
      <c r="AY40" s="26">
        <f t="shared" si="7"/>
        <v>0</v>
      </c>
      <c r="AZ40" s="26">
        <f t="shared" si="26"/>
        <v>0</v>
      </c>
      <c r="BA40" s="23" t="s">
        <v>266</v>
      </c>
      <c r="BB40" t="str">
        <f t="shared" si="21"/>
        <v>FIL</v>
      </c>
    </row>
    <row r="41" spans="1:54" x14ac:dyDescent="0.25">
      <c r="A41">
        <v>82</v>
      </c>
      <c r="B41" s="71">
        <v>44959.000002777779</v>
      </c>
      <c r="C41" s="14" t="s">
        <v>11</v>
      </c>
      <c r="D41" s="23" t="s">
        <v>83</v>
      </c>
      <c r="E41" s="23" t="s">
        <v>170</v>
      </c>
      <c r="F41" s="100">
        <v>0.72856047000000002</v>
      </c>
      <c r="G41" s="152">
        <v>5451.32310502993</v>
      </c>
      <c r="H41" s="100">
        <v>7482.3207262808701</v>
      </c>
      <c r="I41" s="23">
        <v>0</v>
      </c>
      <c r="J41" s="23" t="s">
        <v>85</v>
      </c>
      <c r="K41" s="24">
        <v>44959.000002777779</v>
      </c>
      <c r="L41" s="23">
        <v>1</v>
      </c>
      <c r="M41" s="23" t="s">
        <v>170</v>
      </c>
      <c r="N41" s="25">
        <v>0</v>
      </c>
      <c r="O41" s="26" t="str">
        <f t="shared" si="0"/>
        <v>COIN</v>
      </c>
      <c r="P41" s="26" t="str">
        <f t="shared" si="9"/>
        <v>LONG</v>
      </c>
      <c r="Q41" s="26" t="str">
        <f t="shared" si="10"/>
        <v>COIN LONG</v>
      </c>
      <c r="R41" s="26">
        <v>0</v>
      </c>
      <c r="S41" s="26">
        <v>0</v>
      </c>
      <c r="T41" s="26">
        <v>0</v>
      </c>
      <c r="U41" s="26">
        <v>0</v>
      </c>
      <c r="V41" s="23" t="str">
        <f t="shared" si="1"/>
        <v>BINE</v>
      </c>
      <c r="W41" t="str">
        <f t="shared" si="11"/>
        <v>YFI COIN LONG</v>
      </c>
      <c r="X41" s="87" t="s">
        <v>262</v>
      </c>
      <c r="Y41" s="3" t="s">
        <v>256</v>
      </c>
      <c r="Z41" s="31">
        <v>-14645679.229125161</v>
      </c>
      <c r="AA41" s="31">
        <v>-16112947.216651151</v>
      </c>
      <c r="AD41" s="71">
        <f t="shared" si="12"/>
        <v>44959.000002777779</v>
      </c>
      <c r="AE41" s="14" t="str">
        <f t="shared" si="13"/>
        <v>-</v>
      </c>
      <c r="AF41" s="14" t="str">
        <f t="shared" si="14"/>
        <v>WALLET</v>
      </c>
      <c r="AG41" s="14" t="s">
        <v>940</v>
      </c>
      <c r="AH41" s="99">
        <v>1236499.76910984</v>
      </c>
      <c r="AI41" s="182">
        <v>53722.448257409225</v>
      </c>
      <c r="AJ41" s="99">
        <f t="shared" si="15"/>
        <v>4.3447196351750379E-2</v>
      </c>
      <c r="AK41" s="14">
        <f t="shared" si="16"/>
        <v>0</v>
      </c>
      <c r="AL41" s="14" t="str">
        <f t="shared" si="17"/>
        <v>COIN</v>
      </c>
      <c r="AM41" s="24"/>
      <c r="AN41" s="14">
        <f t="shared" si="18"/>
        <v>1</v>
      </c>
      <c r="AO41" s="14" t="str">
        <f t="shared" si="19"/>
        <v>FLR</v>
      </c>
      <c r="AP41" s="45"/>
      <c r="AQ41" s="46"/>
      <c r="AR41" s="47"/>
      <c r="AS41" s="25">
        <f t="shared" si="2"/>
        <v>0</v>
      </c>
      <c r="AT41" s="26" t="str">
        <f t="shared" si="22"/>
        <v>COIN</v>
      </c>
      <c r="AU41" s="26" t="str">
        <f t="shared" si="20"/>
        <v>LONG</v>
      </c>
      <c r="AV41" s="26" t="str">
        <f t="shared" si="23"/>
        <v>COIN LONG</v>
      </c>
      <c r="AW41" s="26">
        <f t="shared" si="24"/>
        <v>53722.448257409225</v>
      </c>
      <c r="AX41" s="26">
        <f t="shared" si="25"/>
        <v>4.3447196351750379E-2</v>
      </c>
      <c r="AY41" s="26">
        <f t="shared" si="7"/>
        <v>0</v>
      </c>
      <c r="AZ41" s="26">
        <f t="shared" si="26"/>
        <v>0</v>
      </c>
      <c r="BA41" s="23" t="s">
        <v>266</v>
      </c>
      <c r="BB41" t="str">
        <f t="shared" si="21"/>
        <v>FLR</v>
      </c>
    </row>
    <row r="42" spans="1:54" x14ac:dyDescent="0.25">
      <c r="A42">
        <v>83</v>
      </c>
      <c r="B42" s="71">
        <v>44959.000002777779</v>
      </c>
      <c r="C42" s="14" t="s">
        <v>11</v>
      </c>
      <c r="D42" s="23" t="s">
        <v>83</v>
      </c>
      <c r="E42" s="23" t="s">
        <v>26</v>
      </c>
      <c r="F42" s="100">
        <v>18966318.7722039</v>
      </c>
      <c r="G42" s="152">
        <v>534377.75786232704</v>
      </c>
      <c r="H42" s="100">
        <v>2.8175091027441999E-2</v>
      </c>
      <c r="I42" s="23">
        <v>0</v>
      </c>
      <c r="J42" s="23" t="s">
        <v>85</v>
      </c>
      <c r="K42" s="24">
        <v>44959.000002777779</v>
      </c>
      <c r="L42" s="23">
        <v>1</v>
      </c>
      <c r="M42" s="23" t="s">
        <v>26</v>
      </c>
      <c r="N42" s="25">
        <v>0</v>
      </c>
      <c r="O42" s="26" t="str">
        <f t="shared" si="0"/>
        <v>COIN</v>
      </c>
      <c r="P42" s="26" t="str">
        <f t="shared" si="9"/>
        <v>LONG</v>
      </c>
      <c r="Q42" s="26" t="str">
        <f t="shared" si="10"/>
        <v>COIN LONG</v>
      </c>
      <c r="R42" s="26">
        <v>0</v>
      </c>
      <c r="S42" s="26">
        <v>0</v>
      </c>
      <c r="T42" s="26">
        <v>0</v>
      </c>
      <c r="U42" s="26">
        <v>0</v>
      </c>
      <c r="V42" s="23" t="str">
        <f t="shared" si="1"/>
        <v>BINE</v>
      </c>
      <c r="W42" t="str">
        <f t="shared" si="11"/>
        <v>ZIL COIN LONG</v>
      </c>
      <c r="X42" s="87" t="s">
        <v>262</v>
      </c>
      <c r="Y42" s="3" t="s">
        <v>30</v>
      </c>
      <c r="Z42" s="31">
        <v>1.1854824199999998</v>
      </c>
      <c r="AA42" s="31">
        <v>6.7424905940543116</v>
      </c>
      <c r="AD42" s="71">
        <f t="shared" si="12"/>
        <v>44959.000002777779</v>
      </c>
      <c r="AE42" s="14" t="str">
        <f t="shared" si="13"/>
        <v>-</v>
      </c>
      <c r="AF42" s="14" t="str">
        <f t="shared" si="14"/>
        <v>WALLET</v>
      </c>
      <c r="AG42" s="14" t="s">
        <v>189</v>
      </c>
      <c r="AH42" s="99">
        <v>-17086.574442769983</v>
      </c>
      <c r="AI42" s="182">
        <v>-9847.4702702103241</v>
      </c>
      <c r="AJ42" s="99">
        <f t="shared" si="15"/>
        <v>0.57632794116770347</v>
      </c>
      <c r="AK42" s="14">
        <f t="shared" si="16"/>
        <v>0</v>
      </c>
      <c r="AL42" s="14" t="str">
        <f t="shared" si="17"/>
        <v>COIN</v>
      </c>
      <c r="AM42" s="24"/>
      <c r="AN42" s="14">
        <f t="shared" si="18"/>
        <v>1</v>
      </c>
      <c r="AO42" s="14" t="str">
        <f t="shared" si="19"/>
        <v>FTM</v>
      </c>
      <c r="AP42" s="45"/>
      <c r="AQ42" s="46"/>
      <c r="AR42" s="47"/>
      <c r="AS42" s="25">
        <f t="shared" si="2"/>
        <v>0</v>
      </c>
      <c r="AT42" s="26" t="str">
        <f t="shared" si="22"/>
        <v>COIN</v>
      </c>
      <c r="AU42" s="26" t="str">
        <f t="shared" si="20"/>
        <v>SHORT</v>
      </c>
      <c r="AV42" s="26" t="str">
        <f t="shared" si="23"/>
        <v>COIN SHORT</v>
      </c>
      <c r="AW42" s="26">
        <f t="shared" si="24"/>
        <v>-9847.4702702103241</v>
      </c>
      <c r="AX42" s="26">
        <f t="shared" si="25"/>
        <v>0.57632794116770347</v>
      </c>
      <c r="AY42" s="26">
        <f t="shared" si="7"/>
        <v>0</v>
      </c>
      <c r="AZ42" s="26">
        <f t="shared" si="26"/>
        <v>0</v>
      </c>
      <c r="BA42" s="23" t="s">
        <v>266</v>
      </c>
      <c r="BB42" t="str">
        <f t="shared" si="21"/>
        <v>FTM</v>
      </c>
    </row>
    <row r="43" spans="1:54" x14ac:dyDescent="0.25">
      <c r="A43">
        <v>84</v>
      </c>
      <c r="B43" s="71">
        <v>44959.000003043984</v>
      </c>
      <c r="C43" s="14" t="s">
        <v>11</v>
      </c>
      <c r="D43" s="23" t="s">
        <v>12</v>
      </c>
      <c r="E43" s="23" t="s">
        <v>14</v>
      </c>
      <c r="F43" s="100">
        <v>1089.5168569699999</v>
      </c>
      <c r="G43" s="152">
        <v>25847446.948344801</v>
      </c>
      <c r="H43" s="100">
        <v>23723.7696534846</v>
      </c>
      <c r="I43" s="23">
        <v>0</v>
      </c>
      <c r="J43" s="23" t="s">
        <v>85</v>
      </c>
      <c r="K43" s="24">
        <v>44959.000003043984</v>
      </c>
      <c r="L43" s="23">
        <v>1</v>
      </c>
      <c r="M43" s="23" t="s">
        <v>14</v>
      </c>
      <c r="N43" s="25">
        <v>0</v>
      </c>
      <c r="O43" s="26" t="str">
        <f t="shared" si="0"/>
        <v>COIN</v>
      </c>
      <c r="P43" s="26" t="str">
        <f t="shared" si="9"/>
        <v>LONG</v>
      </c>
      <c r="Q43" s="26" t="str">
        <f t="shared" si="10"/>
        <v>COIN LONG</v>
      </c>
      <c r="R43" s="26">
        <v>0</v>
      </c>
      <c r="S43" s="26">
        <v>0</v>
      </c>
      <c r="T43" s="26">
        <v>0</v>
      </c>
      <c r="U43" s="26">
        <v>0</v>
      </c>
      <c r="V43" s="23" t="str">
        <f t="shared" si="1"/>
        <v>BINE</v>
      </c>
      <c r="W43" t="str">
        <f t="shared" si="11"/>
        <v>BTC COIN LONG</v>
      </c>
      <c r="X43" s="87" t="s">
        <v>262</v>
      </c>
      <c r="Y43" s="3" t="s">
        <v>940</v>
      </c>
      <c r="Z43" s="31">
        <v>1236499.76910984</v>
      </c>
      <c r="AA43" s="31">
        <v>53722.448257409225</v>
      </c>
      <c r="AD43" s="71">
        <f t="shared" si="12"/>
        <v>44959.000002777779</v>
      </c>
      <c r="AE43" s="14" t="str">
        <f t="shared" si="13"/>
        <v>-</v>
      </c>
      <c r="AF43" s="14" t="str">
        <f t="shared" si="14"/>
        <v>WALLET</v>
      </c>
      <c r="AG43" s="14" t="s">
        <v>109</v>
      </c>
      <c r="AH43" s="99">
        <v>3.2244594900000001</v>
      </c>
      <c r="AI43" s="182">
        <v>6.22616355372464</v>
      </c>
      <c r="AJ43" s="99">
        <f t="shared" si="15"/>
        <v>1.9309169716765895</v>
      </c>
      <c r="AK43" s="14">
        <f t="shared" si="16"/>
        <v>0</v>
      </c>
      <c r="AL43" s="14" t="str">
        <f t="shared" si="17"/>
        <v>COIN</v>
      </c>
      <c r="AM43" s="24"/>
      <c r="AN43" s="14">
        <f t="shared" si="18"/>
        <v>1</v>
      </c>
      <c r="AO43" s="14" t="str">
        <f t="shared" si="19"/>
        <v>FTT</v>
      </c>
      <c r="AP43" s="45"/>
      <c r="AQ43" s="46"/>
      <c r="AR43" s="47"/>
      <c r="AS43" s="25">
        <f t="shared" si="2"/>
        <v>0</v>
      </c>
      <c r="AT43" s="26" t="str">
        <f t="shared" si="22"/>
        <v>COIN</v>
      </c>
      <c r="AU43" s="26" t="str">
        <f t="shared" si="20"/>
        <v>LONG</v>
      </c>
      <c r="AV43" s="26" t="str">
        <f t="shared" si="23"/>
        <v>COIN LONG</v>
      </c>
      <c r="AW43" s="26">
        <f t="shared" si="24"/>
        <v>6.22616355372464</v>
      </c>
      <c r="AX43" s="26">
        <f t="shared" si="25"/>
        <v>1.9309169716765895</v>
      </c>
      <c r="AY43" s="26">
        <f t="shared" si="7"/>
        <v>0</v>
      </c>
      <c r="AZ43" s="26">
        <f t="shared" si="26"/>
        <v>0</v>
      </c>
      <c r="BA43" s="23" t="s">
        <v>266</v>
      </c>
      <c r="BB43" t="str">
        <f t="shared" si="21"/>
        <v>FTT</v>
      </c>
    </row>
    <row r="44" spans="1:54" x14ac:dyDescent="0.25">
      <c r="A44">
        <v>85</v>
      </c>
      <c r="B44" s="71">
        <v>44959.000003043984</v>
      </c>
      <c r="C44" s="14" t="s">
        <v>11</v>
      </c>
      <c r="D44" s="23" t="s">
        <v>12</v>
      </c>
      <c r="E44" s="23" t="s">
        <v>14</v>
      </c>
      <c r="F44" s="100">
        <v>-35.42422586</v>
      </c>
      <c r="G44" s="152">
        <v>-840396.17445565399</v>
      </c>
      <c r="H44" s="100">
        <v>23723.7696534846</v>
      </c>
      <c r="I44" s="23">
        <v>0</v>
      </c>
      <c r="J44" s="23" t="s">
        <v>251</v>
      </c>
      <c r="K44" s="24">
        <v>44959.000003043984</v>
      </c>
      <c r="L44" s="23">
        <v>1</v>
      </c>
      <c r="M44" s="23" t="s">
        <v>14</v>
      </c>
      <c r="N44" s="25">
        <v>0</v>
      </c>
      <c r="O44" s="26" t="str">
        <f t="shared" si="0"/>
        <v>COIN</v>
      </c>
      <c r="P44" s="26" t="str">
        <f t="shared" si="9"/>
        <v>SHORT</v>
      </c>
      <c r="Q44" s="26" t="str">
        <f t="shared" si="10"/>
        <v>COIN SHORT</v>
      </c>
      <c r="R44" s="26">
        <v>0</v>
      </c>
      <c r="S44" s="26">
        <v>0</v>
      </c>
      <c r="T44" s="26">
        <v>0</v>
      </c>
      <c r="U44" s="26">
        <v>0</v>
      </c>
      <c r="V44" s="23" t="str">
        <f t="shared" si="1"/>
        <v>BINE</v>
      </c>
      <c r="W44" t="str">
        <f t="shared" si="11"/>
        <v>BTC COIN SHORT</v>
      </c>
      <c r="X44" s="87" t="s">
        <v>262</v>
      </c>
      <c r="Y44" s="3" t="s">
        <v>189</v>
      </c>
      <c r="Z44" s="31">
        <v>-17086.574442769983</v>
      </c>
      <c r="AA44" s="31">
        <v>-9847.4702702103241</v>
      </c>
      <c r="AD44" s="71">
        <f t="shared" si="12"/>
        <v>44959.000002777779</v>
      </c>
      <c r="AE44" s="14" t="str">
        <f t="shared" si="13"/>
        <v>-</v>
      </c>
      <c r="AF44" s="14" t="str">
        <f t="shared" si="14"/>
        <v>WALLET</v>
      </c>
      <c r="AG44" s="14" t="s">
        <v>786</v>
      </c>
      <c r="AH44" s="99">
        <v>303.52303661000002</v>
      </c>
      <c r="AI44" s="182">
        <v>3266.8114311875102</v>
      </c>
      <c r="AJ44" s="99">
        <f t="shared" si="15"/>
        <v>10.762976898472029</v>
      </c>
      <c r="AK44" s="14">
        <f t="shared" si="16"/>
        <v>0</v>
      </c>
      <c r="AL44" s="14" t="str">
        <f t="shared" si="17"/>
        <v>COIN</v>
      </c>
      <c r="AM44" s="24"/>
      <c r="AN44" s="14">
        <f t="shared" si="18"/>
        <v>1</v>
      </c>
      <c r="AO44" s="14" t="str">
        <f t="shared" si="19"/>
        <v>FXS</v>
      </c>
      <c r="AP44" s="45"/>
      <c r="AQ44" s="46"/>
      <c r="AR44" s="47"/>
      <c r="AS44" s="25">
        <f t="shared" si="2"/>
        <v>0</v>
      </c>
      <c r="AT44" s="26" t="str">
        <f t="shared" si="22"/>
        <v>COIN</v>
      </c>
      <c r="AU44" s="26" t="str">
        <f t="shared" si="20"/>
        <v>LONG</v>
      </c>
      <c r="AV44" s="26" t="str">
        <f t="shared" si="23"/>
        <v>COIN LONG</v>
      </c>
      <c r="AW44" s="26">
        <f t="shared" si="24"/>
        <v>3266.8114311875102</v>
      </c>
      <c r="AX44" s="26">
        <f t="shared" si="25"/>
        <v>10.762976898472029</v>
      </c>
      <c r="AY44" s="26">
        <f t="shared" si="7"/>
        <v>0</v>
      </c>
      <c r="AZ44" s="26">
        <f t="shared" si="26"/>
        <v>0</v>
      </c>
      <c r="BA44" s="23" t="s">
        <v>266</v>
      </c>
      <c r="BB44" t="str">
        <f t="shared" si="21"/>
        <v>FXS</v>
      </c>
    </row>
    <row r="45" spans="1:54" x14ac:dyDescent="0.25">
      <c r="A45">
        <v>86</v>
      </c>
      <c r="B45" s="71">
        <v>44959.000003043984</v>
      </c>
      <c r="C45" s="14" t="s">
        <v>11</v>
      </c>
      <c r="D45" s="23" t="s">
        <v>12</v>
      </c>
      <c r="E45" s="23" t="s">
        <v>15</v>
      </c>
      <c r="F45" s="100">
        <v>6815.4373291399997</v>
      </c>
      <c r="G45" s="152">
        <v>11189535.211462401</v>
      </c>
      <c r="H45" s="100">
        <v>1641.7926937161601</v>
      </c>
      <c r="I45" s="23">
        <v>0</v>
      </c>
      <c r="J45" s="23" t="s">
        <v>85</v>
      </c>
      <c r="K45" s="24">
        <v>44959.000003043984</v>
      </c>
      <c r="L45" s="23">
        <v>1</v>
      </c>
      <c r="M45" s="23" t="s">
        <v>15</v>
      </c>
      <c r="N45" s="25">
        <v>0</v>
      </c>
      <c r="O45" s="26" t="str">
        <f t="shared" si="0"/>
        <v>COIN</v>
      </c>
      <c r="P45" s="26" t="str">
        <f t="shared" si="9"/>
        <v>LONG</v>
      </c>
      <c r="Q45" s="26" t="str">
        <f t="shared" si="10"/>
        <v>COIN LONG</v>
      </c>
      <c r="R45" s="26">
        <v>0</v>
      </c>
      <c r="S45" s="26">
        <v>0</v>
      </c>
      <c r="T45" s="26">
        <v>0</v>
      </c>
      <c r="U45" s="26">
        <v>0</v>
      </c>
      <c r="V45" s="23" t="str">
        <f t="shared" si="1"/>
        <v>BINE</v>
      </c>
      <c r="W45" t="str">
        <f t="shared" si="11"/>
        <v>ETH COIN LONG</v>
      </c>
      <c r="X45" s="87" t="s">
        <v>262</v>
      </c>
      <c r="Y45" s="3" t="s">
        <v>109</v>
      </c>
      <c r="Z45" s="31">
        <v>3.2244594900000001</v>
      </c>
      <c r="AA45" s="31">
        <v>6.22616355372464</v>
      </c>
      <c r="AD45" s="71">
        <f t="shared" si="12"/>
        <v>44959.000002777779</v>
      </c>
      <c r="AE45" s="14" t="str">
        <f t="shared" si="13"/>
        <v>-</v>
      </c>
      <c r="AF45" s="14" t="str">
        <f t="shared" si="14"/>
        <v>WALLET</v>
      </c>
      <c r="AG45" s="14" t="s">
        <v>134</v>
      </c>
      <c r="AH45" s="99">
        <v>54.776400000000002</v>
      </c>
      <c r="AI45" s="182">
        <v>137.26951800672299</v>
      </c>
      <c r="AJ45" s="99">
        <f t="shared" si="15"/>
        <v>2.5059974369751021</v>
      </c>
      <c r="AK45" s="14">
        <f t="shared" si="16"/>
        <v>0</v>
      </c>
      <c r="AL45" s="14" t="str">
        <f t="shared" si="17"/>
        <v>COIN</v>
      </c>
      <c r="AM45" s="24"/>
      <c r="AN45" s="14">
        <f t="shared" si="18"/>
        <v>1</v>
      </c>
      <c r="AO45" s="14" t="str">
        <f t="shared" si="19"/>
        <v>GAS</v>
      </c>
      <c r="AP45" s="45"/>
      <c r="AQ45" s="46"/>
      <c r="AR45" s="47"/>
      <c r="AS45" s="25">
        <f t="shared" si="2"/>
        <v>0</v>
      </c>
      <c r="AT45" s="26" t="str">
        <f t="shared" si="22"/>
        <v>COIN</v>
      </c>
      <c r="AU45" s="26" t="str">
        <f t="shared" si="20"/>
        <v>LONG</v>
      </c>
      <c r="AV45" s="26" t="str">
        <f t="shared" si="23"/>
        <v>COIN LONG</v>
      </c>
      <c r="AW45" s="26">
        <f t="shared" si="24"/>
        <v>137.26951800672299</v>
      </c>
      <c r="AX45" s="26">
        <f t="shared" si="25"/>
        <v>2.5059974369751021</v>
      </c>
      <c r="AY45" s="26">
        <f t="shared" si="7"/>
        <v>0</v>
      </c>
      <c r="AZ45" s="26">
        <f t="shared" si="26"/>
        <v>0</v>
      </c>
      <c r="BA45" s="23" t="s">
        <v>266</v>
      </c>
      <c r="BB45" t="str">
        <f t="shared" si="21"/>
        <v>GAS</v>
      </c>
    </row>
    <row r="46" spans="1:54" x14ac:dyDescent="0.25">
      <c r="A46">
        <v>87</v>
      </c>
      <c r="B46" s="71">
        <v>44959.000003043984</v>
      </c>
      <c r="C46" s="14" t="s">
        <v>11</v>
      </c>
      <c r="D46" s="23" t="s">
        <v>12</v>
      </c>
      <c r="E46" s="23" t="s">
        <v>15</v>
      </c>
      <c r="F46" s="100">
        <v>-46.77687366</v>
      </c>
      <c r="G46" s="152">
        <v>-76797.929409872304</v>
      </c>
      <c r="H46" s="100">
        <v>1641.7926937161601</v>
      </c>
      <c r="I46" s="23">
        <v>0</v>
      </c>
      <c r="J46" s="23" t="s">
        <v>251</v>
      </c>
      <c r="K46" s="24">
        <v>44959.000003043984</v>
      </c>
      <c r="L46" s="23">
        <v>1</v>
      </c>
      <c r="M46" s="23" t="s">
        <v>15</v>
      </c>
      <c r="N46" s="25">
        <v>0</v>
      </c>
      <c r="O46" s="26" t="str">
        <f t="shared" si="0"/>
        <v>COIN</v>
      </c>
      <c r="P46" s="26" t="str">
        <f t="shared" si="9"/>
        <v>SHORT</v>
      </c>
      <c r="Q46" s="26" t="str">
        <f t="shared" si="10"/>
        <v>COIN SHORT</v>
      </c>
      <c r="R46" s="26">
        <v>0</v>
      </c>
      <c r="S46" s="26">
        <v>0</v>
      </c>
      <c r="T46" s="26">
        <v>0</v>
      </c>
      <c r="U46" s="26">
        <v>0</v>
      </c>
      <c r="V46" s="23" t="str">
        <f t="shared" si="1"/>
        <v>BINE</v>
      </c>
      <c r="W46" t="str">
        <f t="shared" si="11"/>
        <v>ETH COIN SHORT</v>
      </c>
      <c r="X46" s="87" t="s">
        <v>262</v>
      </c>
      <c r="Y46" s="3" t="s">
        <v>786</v>
      </c>
      <c r="Z46" s="31">
        <v>303.52303661000002</v>
      </c>
      <c r="AA46" s="31">
        <v>3266.8114311875102</v>
      </c>
      <c r="AD46" s="71">
        <f t="shared" si="12"/>
        <v>44959.000002777779</v>
      </c>
      <c r="AE46" s="14" t="str">
        <f t="shared" si="13"/>
        <v>-</v>
      </c>
      <c r="AF46" s="14" t="str">
        <f t="shared" si="14"/>
        <v>WALLET</v>
      </c>
      <c r="AG46" s="14" t="s">
        <v>176</v>
      </c>
      <c r="AH46" s="99">
        <v>0.01</v>
      </c>
      <c r="AI46" s="182">
        <v>1.2372650000000001E-2</v>
      </c>
      <c r="AJ46" s="99">
        <f t="shared" si="15"/>
        <v>1.2372650000000001</v>
      </c>
      <c r="AK46" s="14">
        <f t="shared" si="16"/>
        <v>0</v>
      </c>
      <c r="AL46" s="14" t="str">
        <f t="shared" si="17"/>
        <v>COIN</v>
      </c>
      <c r="AM46" s="24"/>
      <c r="AN46" s="14">
        <f t="shared" si="18"/>
        <v>1</v>
      </c>
      <c r="AO46" s="14" t="str">
        <f t="shared" si="19"/>
        <v>GBP</v>
      </c>
      <c r="AP46" s="45"/>
      <c r="AQ46" s="46"/>
      <c r="AR46" s="47"/>
      <c r="AS46" s="25">
        <f t="shared" si="2"/>
        <v>0</v>
      </c>
      <c r="AT46" s="26" t="str">
        <f t="shared" si="22"/>
        <v>COIN</v>
      </c>
      <c r="AU46" s="26" t="str">
        <f t="shared" si="20"/>
        <v>LONG</v>
      </c>
      <c r="AV46" s="26" t="str">
        <f t="shared" si="23"/>
        <v>COIN LONG</v>
      </c>
      <c r="AW46" s="26">
        <f t="shared" si="24"/>
        <v>1.2372650000000001E-2</v>
      </c>
      <c r="AX46" s="26">
        <f t="shared" si="25"/>
        <v>1.2372650000000001</v>
      </c>
      <c r="AY46" s="26">
        <f t="shared" si="7"/>
        <v>0</v>
      </c>
      <c r="AZ46" s="26">
        <f t="shared" si="26"/>
        <v>0</v>
      </c>
      <c r="BA46" s="23" t="s">
        <v>266</v>
      </c>
      <c r="BB46" t="str">
        <f t="shared" si="21"/>
        <v>GBP</v>
      </c>
    </row>
    <row r="47" spans="1:54" x14ac:dyDescent="0.25">
      <c r="A47">
        <v>88</v>
      </c>
      <c r="B47" s="71">
        <v>44959.000005520837</v>
      </c>
      <c r="C47" s="14" t="s">
        <v>11</v>
      </c>
      <c r="D47" s="23" t="s">
        <v>91</v>
      </c>
      <c r="E47" s="23" t="s">
        <v>87</v>
      </c>
      <c r="F47" s="100">
        <v>2336.3301591200002</v>
      </c>
      <c r="G47" s="152">
        <v>741720.79858728405</v>
      </c>
      <c r="H47" s="100">
        <v>317.47259508333298</v>
      </c>
      <c r="I47" s="23">
        <v>0</v>
      </c>
      <c r="J47" s="23" t="s">
        <v>85</v>
      </c>
      <c r="K47" s="24">
        <v>44959.000005520837</v>
      </c>
      <c r="L47" s="23">
        <v>1</v>
      </c>
      <c r="M47" s="23" t="s">
        <v>87</v>
      </c>
      <c r="N47" s="25">
        <v>0</v>
      </c>
      <c r="O47" s="26" t="str">
        <f t="shared" si="0"/>
        <v>COIN</v>
      </c>
      <c r="P47" s="26" t="str">
        <f t="shared" si="9"/>
        <v>LONG</v>
      </c>
      <c r="Q47" s="26" t="str">
        <f t="shared" si="10"/>
        <v>COIN LONG</v>
      </c>
      <c r="R47" s="26">
        <v>0</v>
      </c>
      <c r="S47" s="26">
        <v>0</v>
      </c>
      <c r="T47" s="26">
        <v>0</v>
      </c>
      <c r="U47" s="26">
        <v>0</v>
      </c>
      <c r="V47" s="23" t="str">
        <f t="shared" si="1"/>
        <v>BINE</v>
      </c>
      <c r="W47" t="str">
        <f t="shared" si="11"/>
        <v>BNB COIN LONG</v>
      </c>
      <c r="X47" s="87" t="s">
        <v>262</v>
      </c>
      <c r="Y47" s="3" t="s">
        <v>134</v>
      </c>
      <c r="Z47" s="31">
        <v>54.776400000000002</v>
      </c>
      <c r="AA47" s="31">
        <v>137.26951800672299</v>
      </c>
      <c r="AD47" s="71">
        <f t="shared" si="12"/>
        <v>44959.000002777779</v>
      </c>
      <c r="AE47" s="14" t="str">
        <f t="shared" si="13"/>
        <v>-</v>
      </c>
      <c r="AF47" s="14" t="str">
        <f t="shared" si="14"/>
        <v>WALLET</v>
      </c>
      <c r="AG47" s="14" t="s">
        <v>408</v>
      </c>
      <c r="AH47" s="99">
        <v>5094.1709014700027</v>
      </c>
      <c r="AI47" s="182">
        <v>474.41136561539679</v>
      </c>
      <c r="AJ47" s="99">
        <f t="shared" si="15"/>
        <v>9.3128278338384357E-2</v>
      </c>
      <c r="AK47" s="14">
        <f t="shared" si="16"/>
        <v>0</v>
      </c>
      <c r="AL47" s="14" t="str">
        <f t="shared" si="17"/>
        <v>COIN</v>
      </c>
      <c r="AM47" s="24"/>
      <c r="AN47" s="14">
        <f t="shared" si="18"/>
        <v>1</v>
      </c>
      <c r="AO47" s="14" t="str">
        <f t="shared" si="19"/>
        <v>GRT</v>
      </c>
      <c r="AP47" s="45"/>
      <c r="AQ47" s="46"/>
      <c r="AR47" s="47"/>
      <c r="AS47" s="25">
        <f t="shared" si="2"/>
        <v>0</v>
      </c>
      <c r="AT47" s="26" t="str">
        <f t="shared" si="22"/>
        <v>COIN</v>
      </c>
      <c r="AU47" s="26" t="str">
        <f t="shared" si="20"/>
        <v>LONG</v>
      </c>
      <c r="AV47" s="26" t="str">
        <f t="shared" si="23"/>
        <v>COIN LONG</v>
      </c>
      <c r="AW47" s="26">
        <f t="shared" si="24"/>
        <v>474.41136561539679</v>
      </c>
      <c r="AX47" s="26">
        <f t="shared" si="25"/>
        <v>9.3128278338384357E-2</v>
      </c>
      <c r="AY47" s="26">
        <f t="shared" si="7"/>
        <v>0</v>
      </c>
      <c r="AZ47" s="26">
        <f t="shared" si="26"/>
        <v>0</v>
      </c>
      <c r="BA47" s="23" t="s">
        <v>266</v>
      </c>
      <c r="BB47" t="str">
        <f t="shared" si="21"/>
        <v>GRT</v>
      </c>
    </row>
    <row r="48" spans="1:54" x14ac:dyDescent="0.25">
      <c r="A48">
        <v>89</v>
      </c>
      <c r="B48" s="71">
        <v>44959.000005520837</v>
      </c>
      <c r="C48" s="14" t="s">
        <v>11</v>
      </c>
      <c r="D48" s="23" t="s">
        <v>91</v>
      </c>
      <c r="E48" s="23" t="s">
        <v>14</v>
      </c>
      <c r="F48" s="100">
        <v>1702.1691871099999</v>
      </c>
      <c r="G48" s="152">
        <v>40381869.706256799</v>
      </c>
      <c r="H48" s="100">
        <v>23723.7696534846</v>
      </c>
      <c r="I48" s="23">
        <v>0</v>
      </c>
      <c r="J48" s="23" t="s">
        <v>85</v>
      </c>
      <c r="K48" s="24">
        <v>44959.000005520837</v>
      </c>
      <c r="L48" s="23">
        <v>1</v>
      </c>
      <c r="M48" s="23" t="s">
        <v>14</v>
      </c>
      <c r="N48" s="25">
        <v>0</v>
      </c>
      <c r="O48" s="26" t="str">
        <f t="shared" si="0"/>
        <v>COIN</v>
      </c>
      <c r="P48" s="26" t="str">
        <f t="shared" si="9"/>
        <v>LONG</v>
      </c>
      <c r="Q48" s="26" t="str">
        <f t="shared" si="10"/>
        <v>COIN LONG</v>
      </c>
      <c r="R48" s="26">
        <v>0</v>
      </c>
      <c r="S48" s="26">
        <v>0</v>
      </c>
      <c r="T48" s="26">
        <v>0</v>
      </c>
      <c r="U48" s="26">
        <v>0</v>
      </c>
      <c r="V48" s="23" t="str">
        <f t="shared" si="1"/>
        <v>BINE</v>
      </c>
      <c r="W48" t="str">
        <f t="shared" si="11"/>
        <v>BTC COIN LONG</v>
      </c>
      <c r="X48" s="87" t="s">
        <v>262</v>
      </c>
      <c r="Y48" s="3" t="s">
        <v>176</v>
      </c>
      <c r="Z48" s="31">
        <v>0.01</v>
      </c>
      <c r="AA48" s="31">
        <v>1.2372650000000001E-2</v>
      </c>
      <c r="AD48" s="71">
        <f t="shared" si="12"/>
        <v>44959.000002777779</v>
      </c>
      <c r="AE48" s="14" t="str">
        <f t="shared" si="13"/>
        <v>-</v>
      </c>
      <c r="AF48" s="14" t="str">
        <f t="shared" si="14"/>
        <v>WALLET</v>
      </c>
      <c r="AG48" s="14" t="s">
        <v>135</v>
      </c>
      <c r="AH48" s="99">
        <v>-60169.620222579921</v>
      </c>
      <c r="AI48" s="182">
        <v>-4193.9597743901832</v>
      </c>
      <c r="AJ48" s="99">
        <f t="shared" si="15"/>
        <v>6.9702280966305832E-2</v>
      </c>
      <c r="AK48" s="14">
        <f t="shared" si="16"/>
        <v>0</v>
      </c>
      <c r="AL48" s="14" t="str">
        <f t="shared" si="17"/>
        <v>COIN</v>
      </c>
      <c r="AM48" s="24"/>
      <c r="AN48" s="14">
        <f t="shared" si="18"/>
        <v>1</v>
      </c>
      <c r="AO48" s="14" t="str">
        <f t="shared" si="19"/>
        <v>HBAR</v>
      </c>
      <c r="AP48" s="45"/>
      <c r="AQ48" s="46"/>
      <c r="AR48" s="47"/>
      <c r="AS48" s="25">
        <f t="shared" si="2"/>
        <v>0</v>
      </c>
      <c r="AT48" s="26" t="str">
        <f t="shared" si="22"/>
        <v>COIN</v>
      </c>
      <c r="AU48" s="26" t="str">
        <f t="shared" si="20"/>
        <v>SHORT</v>
      </c>
      <c r="AV48" s="26" t="str">
        <f t="shared" si="23"/>
        <v>COIN SHORT</v>
      </c>
      <c r="AW48" s="26">
        <f t="shared" si="24"/>
        <v>-4193.9597743901832</v>
      </c>
      <c r="AX48" s="26">
        <f t="shared" si="25"/>
        <v>6.9702280966305832E-2</v>
      </c>
      <c r="AY48" s="26">
        <f t="shared" si="7"/>
        <v>0</v>
      </c>
      <c r="AZ48" s="26">
        <f t="shared" si="26"/>
        <v>0</v>
      </c>
      <c r="BA48" s="23" t="s">
        <v>266</v>
      </c>
      <c r="BB48" t="str">
        <f t="shared" si="21"/>
        <v>HBAR</v>
      </c>
    </row>
    <row r="49" spans="1:54" x14ac:dyDescent="0.25">
      <c r="A49">
        <v>90</v>
      </c>
      <c r="B49" s="71">
        <v>44959.000005520837</v>
      </c>
      <c r="C49" s="14" t="s">
        <v>11</v>
      </c>
      <c r="D49" s="23" t="s">
        <v>91</v>
      </c>
      <c r="E49" s="23" t="s">
        <v>29</v>
      </c>
      <c r="F49" s="100">
        <v>0.15721859999999999</v>
      </c>
      <c r="G49" s="152">
        <v>3.5165891612728899</v>
      </c>
      <c r="H49" s="100">
        <v>22.367513521128402</v>
      </c>
      <c r="I49" s="23">
        <v>0</v>
      </c>
      <c r="J49" s="23" t="s">
        <v>85</v>
      </c>
      <c r="K49" s="24">
        <v>44959.000005520837</v>
      </c>
      <c r="L49" s="23">
        <v>1</v>
      </c>
      <c r="M49" s="23" t="s">
        <v>29</v>
      </c>
      <c r="N49" s="25">
        <v>0</v>
      </c>
      <c r="O49" s="26" t="str">
        <f t="shared" si="0"/>
        <v>COIN</v>
      </c>
      <c r="P49" s="26" t="str">
        <f t="shared" si="9"/>
        <v>LONG</v>
      </c>
      <c r="Q49" s="26" t="str">
        <f t="shared" si="10"/>
        <v>COIN LONG</v>
      </c>
      <c r="R49" s="26">
        <v>0</v>
      </c>
      <c r="S49" s="26">
        <v>0</v>
      </c>
      <c r="T49" s="26">
        <v>0</v>
      </c>
      <c r="U49" s="26">
        <v>0</v>
      </c>
      <c r="V49" s="23" t="str">
        <f t="shared" si="1"/>
        <v>BINE</v>
      </c>
      <c r="W49" t="str">
        <f t="shared" si="11"/>
        <v>ETC COIN LONG</v>
      </c>
      <c r="X49" s="87" t="s">
        <v>262</v>
      </c>
      <c r="Y49" s="3" t="s">
        <v>408</v>
      </c>
      <c r="Z49" s="31">
        <v>5094.1709014700027</v>
      </c>
      <c r="AA49" s="31">
        <v>474.41136561539679</v>
      </c>
      <c r="AD49" s="71">
        <f t="shared" si="12"/>
        <v>44959.000002777779</v>
      </c>
      <c r="AE49" s="14" t="str">
        <f t="shared" si="13"/>
        <v>-</v>
      </c>
      <c r="AF49" s="14" t="str">
        <f t="shared" si="14"/>
        <v>WALLET</v>
      </c>
      <c r="AG49" s="14" t="s">
        <v>136</v>
      </c>
      <c r="AH49" s="99">
        <v>5337.6979873099999</v>
      </c>
      <c r="AI49" s="182">
        <v>0.423886794756764</v>
      </c>
      <c r="AJ49" s="99">
        <f t="shared" si="15"/>
        <v>7.9413783950408001E-5</v>
      </c>
      <c r="AK49" s="14">
        <f t="shared" si="16"/>
        <v>0</v>
      </c>
      <c r="AL49" s="14" t="str">
        <f t="shared" si="17"/>
        <v>COIN</v>
      </c>
      <c r="AM49" s="24"/>
      <c r="AN49" s="14">
        <f t="shared" si="18"/>
        <v>1</v>
      </c>
      <c r="AO49" s="14" t="str">
        <f t="shared" si="19"/>
        <v>HPT</v>
      </c>
      <c r="AP49" s="45"/>
      <c r="AQ49" s="46"/>
      <c r="AR49" s="47"/>
      <c r="AS49" s="25">
        <f t="shared" si="2"/>
        <v>0</v>
      </c>
      <c r="AT49" s="26" t="str">
        <f t="shared" si="22"/>
        <v>COIN</v>
      </c>
      <c r="AU49" s="26" t="str">
        <f t="shared" si="20"/>
        <v>LONG</v>
      </c>
      <c r="AV49" s="26" t="str">
        <f t="shared" si="23"/>
        <v>COIN LONG</v>
      </c>
      <c r="AW49" s="26">
        <f t="shared" si="24"/>
        <v>0.423886794756764</v>
      </c>
      <c r="AX49" s="26">
        <f t="shared" si="25"/>
        <v>7.9413783950408001E-5</v>
      </c>
      <c r="AY49" s="26">
        <f t="shared" si="7"/>
        <v>0</v>
      </c>
      <c r="AZ49" s="26">
        <f t="shared" si="26"/>
        <v>0</v>
      </c>
      <c r="BA49" s="23" t="s">
        <v>266</v>
      </c>
      <c r="BB49" t="str">
        <f t="shared" si="21"/>
        <v>HPT</v>
      </c>
    </row>
    <row r="50" spans="1:54" x14ac:dyDescent="0.25">
      <c r="A50">
        <v>91</v>
      </c>
      <c r="B50" s="71">
        <v>44959.000005520837</v>
      </c>
      <c r="C50" s="14" t="s">
        <v>11</v>
      </c>
      <c r="D50" s="23" t="s">
        <v>91</v>
      </c>
      <c r="E50" s="23" t="s">
        <v>15</v>
      </c>
      <c r="F50" s="100">
        <v>15312.5823</v>
      </c>
      <c r="G50" s="152">
        <v>25140085.742067501</v>
      </c>
      <c r="H50" s="100">
        <v>1641.7926937161601</v>
      </c>
      <c r="I50" s="23">
        <v>0</v>
      </c>
      <c r="J50" s="23" t="s">
        <v>85</v>
      </c>
      <c r="K50" s="24">
        <v>44959.000005520837</v>
      </c>
      <c r="L50" s="23">
        <v>1</v>
      </c>
      <c r="M50" s="23" t="s">
        <v>15</v>
      </c>
      <c r="N50" s="25">
        <v>0</v>
      </c>
      <c r="O50" s="26" t="str">
        <f t="shared" si="0"/>
        <v>COIN</v>
      </c>
      <c r="P50" s="26" t="str">
        <f t="shared" si="9"/>
        <v>LONG</v>
      </c>
      <c r="Q50" s="26" t="str">
        <f t="shared" si="10"/>
        <v>COIN LONG</v>
      </c>
      <c r="R50" s="26">
        <v>0</v>
      </c>
      <c r="S50" s="26">
        <v>0</v>
      </c>
      <c r="T50" s="26">
        <v>0</v>
      </c>
      <c r="U50" s="26">
        <v>0</v>
      </c>
      <c r="V50" s="23" t="str">
        <f t="shared" si="1"/>
        <v>BINE</v>
      </c>
      <c r="W50" t="str">
        <f t="shared" si="11"/>
        <v>ETH COIN LONG</v>
      </c>
      <c r="X50" s="87" t="s">
        <v>262</v>
      </c>
      <c r="Y50" s="3" t="s">
        <v>135</v>
      </c>
      <c r="Z50" s="31">
        <v>-60169.620222579921</v>
      </c>
      <c r="AA50" s="31">
        <v>-4193.9597743901832</v>
      </c>
      <c r="AD50" s="71">
        <f t="shared" si="12"/>
        <v>44959.000002777779</v>
      </c>
      <c r="AE50" s="14" t="str">
        <f t="shared" si="13"/>
        <v>-</v>
      </c>
      <c r="AF50" s="14" t="str">
        <f t="shared" si="14"/>
        <v>WALLET</v>
      </c>
      <c r="AG50" s="14" t="s">
        <v>137</v>
      </c>
      <c r="AH50" s="99">
        <v>1124.88677766</v>
      </c>
      <c r="AI50" s="182">
        <v>5836.9322024600897</v>
      </c>
      <c r="AJ50" s="99">
        <f t="shared" si="15"/>
        <v>5.1889064022977767</v>
      </c>
      <c r="AK50" s="14">
        <f t="shared" si="16"/>
        <v>0</v>
      </c>
      <c r="AL50" s="14" t="str">
        <f t="shared" si="17"/>
        <v>COIN</v>
      </c>
      <c r="AM50" s="24"/>
      <c r="AN50" s="14">
        <f t="shared" si="18"/>
        <v>1</v>
      </c>
      <c r="AO50" s="14" t="str">
        <f t="shared" si="19"/>
        <v>HT</v>
      </c>
      <c r="AP50" s="45"/>
      <c r="AQ50" s="46"/>
      <c r="AR50" s="47"/>
      <c r="AS50" s="25">
        <f t="shared" si="2"/>
        <v>0</v>
      </c>
      <c r="AT50" s="26" t="str">
        <f t="shared" si="22"/>
        <v>COIN</v>
      </c>
      <c r="AU50" s="26" t="str">
        <f t="shared" si="20"/>
        <v>LONG</v>
      </c>
      <c r="AV50" s="26" t="str">
        <f t="shared" si="23"/>
        <v>COIN LONG</v>
      </c>
      <c r="AW50" s="26">
        <f t="shared" si="24"/>
        <v>5836.9322024600897</v>
      </c>
      <c r="AX50" s="26">
        <f t="shared" si="25"/>
        <v>5.1889064022977767</v>
      </c>
      <c r="AY50" s="26">
        <f t="shared" si="7"/>
        <v>0</v>
      </c>
      <c r="AZ50" s="26">
        <f t="shared" si="26"/>
        <v>0</v>
      </c>
      <c r="BA50" s="23" t="s">
        <v>266</v>
      </c>
      <c r="BB50" t="str">
        <f t="shared" si="21"/>
        <v>HT</v>
      </c>
    </row>
    <row r="51" spans="1:54" x14ac:dyDescent="0.25">
      <c r="A51">
        <v>92</v>
      </c>
      <c r="B51" s="71">
        <v>44959.000002511573</v>
      </c>
      <c r="C51" s="14" t="s">
        <v>11</v>
      </c>
      <c r="D51" s="23" t="s">
        <v>18</v>
      </c>
      <c r="E51" s="23" t="s">
        <v>87</v>
      </c>
      <c r="F51" s="100">
        <v>1.5630526499999999</v>
      </c>
      <c r="G51" s="152">
        <v>496.22638104738098</v>
      </c>
      <c r="H51" s="100">
        <v>317.47259508333298</v>
      </c>
      <c r="I51" s="23">
        <v>0</v>
      </c>
      <c r="J51" s="23" t="s">
        <v>85</v>
      </c>
      <c r="K51" s="24">
        <v>44959.000002511573</v>
      </c>
      <c r="L51" s="23">
        <v>1</v>
      </c>
      <c r="M51" s="23" t="s">
        <v>87</v>
      </c>
      <c r="N51" s="25">
        <v>0</v>
      </c>
      <c r="O51" s="26" t="str">
        <f t="shared" si="0"/>
        <v>COIN</v>
      </c>
      <c r="P51" s="26" t="str">
        <f t="shared" si="9"/>
        <v>LONG</v>
      </c>
      <c r="Q51" s="26" t="str">
        <f t="shared" si="10"/>
        <v>COIN LONG</v>
      </c>
      <c r="R51" s="26">
        <v>0</v>
      </c>
      <c r="S51" s="26">
        <v>0</v>
      </c>
      <c r="T51" s="26">
        <v>0</v>
      </c>
      <c r="U51" s="26">
        <v>0</v>
      </c>
      <c r="V51" s="23" t="str">
        <f t="shared" si="1"/>
        <v>BINE</v>
      </c>
      <c r="W51" t="str">
        <f t="shared" si="11"/>
        <v>BNB COIN LONG</v>
      </c>
      <c r="X51" s="87" t="s">
        <v>262</v>
      </c>
      <c r="Y51" s="3" t="s">
        <v>136</v>
      </c>
      <c r="Z51" s="31">
        <v>5337.6979873099999</v>
      </c>
      <c r="AA51" s="31">
        <v>0.423886794756764</v>
      </c>
      <c r="AD51" s="71">
        <f t="shared" si="12"/>
        <v>44959.000002777779</v>
      </c>
      <c r="AE51" s="14" t="str">
        <f t="shared" si="13"/>
        <v>-</v>
      </c>
      <c r="AF51" s="14" t="str">
        <f t="shared" si="14"/>
        <v>WALLET</v>
      </c>
      <c r="AG51" s="14" t="s">
        <v>138</v>
      </c>
      <c r="AH51" s="99">
        <v>14.785856219999999</v>
      </c>
      <c r="AI51" s="182">
        <v>0.14515358711131399</v>
      </c>
      <c r="AJ51" s="99">
        <f t="shared" si="15"/>
        <v>9.8170565810705539E-3</v>
      </c>
      <c r="AK51" s="14">
        <f t="shared" si="16"/>
        <v>0</v>
      </c>
      <c r="AL51" s="14" t="str">
        <f t="shared" si="17"/>
        <v>COIN</v>
      </c>
      <c r="AM51" s="24"/>
      <c r="AN51" s="14">
        <f t="shared" si="18"/>
        <v>1</v>
      </c>
      <c r="AO51" s="14" t="str">
        <f t="shared" si="19"/>
        <v>IOST</v>
      </c>
      <c r="AP51" s="45"/>
      <c r="AQ51" s="46"/>
      <c r="AR51" s="47"/>
      <c r="AS51" s="25">
        <f t="shared" si="2"/>
        <v>0</v>
      </c>
      <c r="AT51" s="26" t="str">
        <f t="shared" si="22"/>
        <v>COIN</v>
      </c>
      <c r="AU51" s="26" t="str">
        <f t="shared" si="20"/>
        <v>LONG</v>
      </c>
      <c r="AV51" s="26" t="str">
        <f t="shared" si="23"/>
        <v>COIN LONG</v>
      </c>
      <c r="AW51" s="26">
        <f t="shared" si="24"/>
        <v>0.14515358711131399</v>
      </c>
      <c r="AX51" s="26">
        <f t="shared" si="25"/>
        <v>9.8170565810705539E-3</v>
      </c>
      <c r="AY51" s="26">
        <f t="shared" si="7"/>
        <v>0</v>
      </c>
      <c r="AZ51" s="26">
        <f t="shared" si="26"/>
        <v>0</v>
      </c>
      <c r="BA51" s="23" t="s">
        <v>266</v>
      </c>
      <c r="BB51" t="str">
        <f t="shared" si="21"/>
        <v>IOST</v>
      </c>
    </row>
    <row r="52" spans="1:54" x14ac:dyDescent="0.25">
      <c r="A52">
        <v>93</v>
      </c>
      <c r="B52" s="71">
        <v>44959.000002511573</v>
      </c>
      <c r="C52" s="14" t="s">
        <v>11</v>
      </c>
      <c r="D52" s="23" t="s">
        <v>18</v>
      </c>
      <c r="E52" s="23" t="s">
        <v>88</v>
      </c>
      <c r="F52" s="100">
        <v>13517588.466357</v>
      </c>
      <c r="G52" s="152">
        <v>13520370.679509699</v>
      </c>
      <c r="H52" s="100">
        <v>1.0002058217084799</v>
      </c>
      <c r="I52" s="23">
        <v>0</v>
      </c>
      <c r="J52" s="23" t="s">
        <v>85</v>
      </c>
      <c r="K52" s="24">
        <v>44959.000002511573</v>
      </c>
      <c r="L52" s="23">
        <v>1</v>
      </c>
      <c r="M52" s="23" t="s">
        <v>88</v>
      </c>
      <c r="N52" s="25">
        <v>0</v>
      </c>
      <c r="O52" s="26" t="str">
        <f t="shared" si="0"/>
        <v>COIN</v>
      </c>
      <c r="P52" s="26" t="str">
        <f t="shared" si="9"/>
        <v>LONG</v>
      </c>
      <c r="Q52" s="26" t="str">
        <f t="shared" si="10"/>
        <v>COIN LONG</v>
      </c>
      <c r="R52" s="26">
        <v>0</v>
      </c>
      <c r="S52" s="26">
        <v>0</v>
      </c>
      <c r="T52" s="26">
        <v>0</v>
      </c>
      <c r="U52" s="26">
        <v>0</v>
      </c>
      <c r="V52" s="23" t="str">
        <f t="shared" si="1"/>
        <v>BINE</v>
      </c>
      <c r="W52" t="str">
        <f t="shared" si="11"/>
        <v>BUSD COIN LONG</v>
      </c>
      <c r="X52" s="87" t="s">
        <v>262</v>
      </c>
      <c r="Y52" s="3" t="s">
        <v>137</v>
      </c>
      <c r="Z52" s="31">
        <v>1124.88677766</v>
      </c>
      <c r="AA52" s="31">
        <v>5836.9322024600897</v>
      </c>
      <c r="AD52" s="71">
        <f t="shared" si="12"/>
        <v>44959.000002777779</v>
      </c>
      <c r="AE52" s="14" t="str">
        <f t="shared" si="13"/>
        <v>-</v>
      </c>
      <c r="AF52" s="14" t="str">
        <f t="shared" si="14"/>
        <v>WALLET</v>
      </c>
      <c r="AG52" s="14" t="s">
        <v>139</v>
      </c>
      <c r="AH52" s="99">
        <v>0.81765067999999996</v>
      </c>
      <c r="AI52" s="182">
        <v>1.50970447399295E-2</v>
      </c>
      <c r="AJ52" s="99">
        <f t="shared" si="15"/>
        <v>1.8463929779804624E-2</v>
      </c>
      <c r="AK52" s="14">
        <f t="shared" si="16"/>
        <v>0</v>
      </c>
      <c r="AL52" s="14" t="str">
        <f t="shared" si="17"/>
        <v>COIN</v>
      </c>
      <c r="AM52" s="24"/>
      <c r="AN52" s="14">
        <f t="shared" si="18"/>
        <v>1</v>
      </c>
      <c r="AO52" s="14" t="str">
        <f t="shared" si="19"/>
        <v>IRIS</v>
      </c>
      <c r="AP52" s="45"/>
      <c r="AQ52" s="46"/>
      <c r="AR52" s="47"/>
      <c r="AS52" s="25">
        <f t="shared" si="2"/>
        <v>0</v>
      </c>
      <c r="AT52" s="26" t="str">
        <f t="shared" si="22"/>
        <v>COIN</v>
      </c>
      <c r="AU52" s="26" t="str">
        <f t="shared" si="20"/>
        <v>LONG</v>
      </c>
      <c r="AV52" s="26" t="str">
        <f t="shared" si="23"/>
        <v>COIN LONG</v>
      </c>
      <c r="AW52" s="26">
        <f t="shared" si="24"/>
        <v>1.50970447399295E-2</v>
      </c>
      <c r="AX52" s="26">
        <f t="shared" si="25"/>
        <v>1.8463929779804624E-2</v>
      </c>
      <c r="AY52" s="26">
        <f t="shared" si="7"/>
        <v>0</v>
      </c>
      <c r="AZ52" s="26">
        <f t="shared" si="26"/>
        <v>0</v>
      </c>
      <c r="BA52" s="23" t="s">
        <v>266</v>
      </c>
      <c r="BB52" t="str">
        <f t="shared" si="21"/>
        <v>IRIS</v>
      </c>
    </row>
    <row r="53" spans="1:54" x14ac:dyDescent="0.25">
      <c r="A53">
        <v>94</v>
      </c>
      <c r="B53" s="71">
        <v>44959.000002511573</v>
      </c>
      <c r="C53" s="14" t="s">
        <v>11</v>
      </c>
      <c r="D53" s="23" t="s">
        <v>18</v>
      </c>
      <c r="E53" s="23" t="s">
        <v>38</v>
      </c>
      <c r="F53" s="100">
        <v>34981930.6438879</v>
      </c>
      <c r="G53" s="152">
        <v>34985352.785159796</v>
      </c>
      <c r="H53" s="100">
        <v>1.0000978259692599</v>
      </c>
      <c r="I53" s="23">
        <v>0</v>
      </c>
      <c r="J53" s="23" t="s">
        <v>85</v>
      </c>
      <c r="K53" s="24">
        <v>44959.000002511573</v>
      </c>
      <c r="L53" s="23">
        <v>1</v>
      </c>
      <c r="M53" s="23" t="s">
        <v>38</v>
      </c>
      <c r="N53" s="25">
        <v>0</v>
      </c>
      <c r="O53" s="26" t="str">
        <f t="shared" si="0"/>
        <v>COIN</v>
      </c>
      <c r="P53" s="26" t="str">
        <f t="shared" si="9"/>
        <v>LONG</v>
      </c>
      <c r="Q53" s="26" t="str">
        <f t="shared" si="10"/>
        <v>COIN LONG</v>
      </c>
      <c r="R53" s="26">
        <v>0</v>
      </c>
      <c r="S53" s="26">
        <v>0</v>
      </c>
      <c r="T53" s="26">
        <v>0</v>
      </c>
      <c r="U53" s="26">
        <v>0</v>
      </c>
      <c r="V53" s="23" t="str">
        <f t="shared" si="1"/>
        <v>BINE</v>
      </c>
      <c r="W53" t="str">
        <f t="shared" si="11"/>
        <v>USDT COIN LONG</v>
      </c>
      <c r="X53" s="87" t="s">
        <v>262</v>
      </c>
      <c r="Y53" s="3" t="s">
        <v>138</v>
      </c>
      <c r="Z53" s="31">
        <v>14.785856219999999</v>
      </c>
      <c r="AA53" s="31">
        <v>0.14515358711131399</v>
      </c>
      <c r="AD53" s="71">
        <f t="shared" si="12"/>
        <v>44959.000002777779</v>
      </c>
      <c r="AE53" s="14" t="str">
        <f t="shared" si="13"/>
        <v>-</v>
      </c>
      <c r="AF53" s="14" t="str">
        <f t="shared" si="14"/>
        <v>WALLET</v>
      </c>
      <c r="AG53" s="14" t="s">
        <v>140</v>
      </c>
      <c r="AH53" s="99">
        <v>9.1121815000000002</v>
      </c>
      <c r="AI53" s="182">
        <v>0.24820953919834901</v>
      </c>
      <c r="AJ53" s="99">
        <f t="shared" si="15"/>
        <v>2.723931027914106E-2</v>
      </c>
      <c r="AK53" s="14">
        <f t="shared" si="16"/>
        <v>0</v>
      </c>
      <c r="AL53" s="14" t="str">
        <f t="shared" si="17"/>
        <v>COIN</v>
      </c>
      <c r="AM53" s="24"/>
      <c r="AN53" s="14">
        <f t="shared" si="18"/>
        <v>1</v>
      </c>
      <c r="AO53" s="14" t="str">
        <f t="shared" si="19"/>
        <v>JST</v>
      </c>
      <c r="AP53" s="45"/>
      <c r="AQ53" s="46"/>
      <c r="AR53" s="47"/>
      <c r="AS53" s="25">
        <f t="shared" si="2"/>
        <v>0</v>
      </c>
      <c r="AT53" s="26" t="str">
        <f t="shared" si="22"/>
        <v>COIN</v>
      </c>
      <c r="AU53" s="26" t="str">
        <f t="shared" si="20"/>
        <v>LONG</v>
      </c>
      <c r="AV53" s="26" t="str">
        <f t="shared" si="23"/>
        <v>COIN LONG</v>
      </c>
      <c r="AW53" s="26">
        <f t="shared" si="24"/>
        <v>0.24820953919834901</v>
      </c>
      <c r="AX53" s="26">
        <f t="shared" si="25"/>
        <v>2.723931027914106E-2</v>
      </c>
      <c r="AY53" s="26">
        <f t="shared" si="7"/>
        <v>0</v>
      </c>
      <c r="AZ53" s="26">
        <f t="shared" si="26"/>
        <v>0</v>
      </c>
      <c r="BA53" s="23" t="s">
        <v>266</v>
      </c>
      <c r="BB53" t="str">
        <f t="shared" si="21"/>
        <v>JST</v>
      </c>
    </row>
    <row r="54" spans="1:54" x14ac:dyDescent="0.25">
      <c r="A54">
        <v>95</v>
      </c>
      <c r="B54" s="71">
        <v>44959.000002511573</v>
      </c>
      <c r="C54" s="14" t="s">
        <v>11</v>
      </c>
      <c r="D54" s="23" t="s">
        <v>18</v>
      </c>
      <c r="E54" s="23" t="s">
        <v>38</v>
      </c>
      <c r="F54" s="100">
        <v>-1350858.6959067699</v>
      </c>
      <c r="G54" s="152">
        <v>-1350990.84496803</v>
      </c>
      <c r="H54" s="100">
        <v>1.0000978259692599</v>
      </c>
      <c r="I54" s="23">
        <v>0</v>
      </c>
      <c r="J54" s="23" t="s">
        <v>251</v>
      </c>
      <c r="K54" s="24">
        <v>44959.000002511573</v>
      </c>
      <c r="L54" s="23">
        <v>1</v>
      </c>
      <c r="M54" s="23" t="s">
        <v>38</v>
      </c>
      <c r="N54" s="25">
        <v>0</v>
      </c>
      <c r="O54" s="26" t="str">
        <f t="shared" si="0"/>
        <v>COIN</v>
      </c>
      <c r="P54" s="26" t="str">
        <f t="shared" si="9"/>
        <v>SHORT</v>
      </c>
      <c r="Q54" s="26" t="str">
        <f t="shared" si="10"/>
        <v>COIN SHORT</v>
      </c>
      <c r="R54" s="26">
        <v>0</v>
      </c>
      <c r="S54" s="26">
        <v>0</v>
      </c>
      <c r="T54" s="26">
        <v>0</v>
      </c>
      <c r="U54" s="26">
        <v>0</v>
      </c>
      <c r="V54" s="23" t="str">
        <f t="shared" si="1"/>
        <v>BINE</v>
      </c>
      <c r="W54" t="str">
        <f t="shared" si="11"/>
        <v>USDT COIN SHORT</v>
      </c>
      <c r="X54" s="87" t="s">
        <v>262</v>
      </c>
      <c r="Y54" s="3" t="s">
        <v>139</v>
      </c>
      <c r="Z54" s="31">
        <v>0.81765067999999996</v>
      </c>
      <c r="AA54" s="31">
        <v>1.50970447399295E-2</v>
      </c>
      <c r="AD54" s="71">
        <f t="shared" si="12"/>
        <v>44959.000002777779</v>
      </c>
      <c r="AE54" s="14" t="str">
        <f t="shared" si="13"/>
        <v>-</v>
      </c>
      <c r="AF54" s="14" t="str">
        <f t="shared" si="14"/>
        <v>WALLET</v>
      </c>
      <c r="AG54" s="14" t="s">
        <v>43</v>
      </c>
      <c r="AH54" s="99">
        <v>9.3766399999999986E-3</v>
      </c>
      <c r="AI54" s="182">
        <v>0.34249528385206501</v>
      </c>
      <c r="AJ54" s="99">
        <f t="shared" si="15"/>
        <v>36.526440585547178</v>
      </c>
      <c r="AK54" s="14">
        <f t="shared" si="16"/>
        <v>0</v>
      </c>
      <c r="AL54" s="14" t="str">
        <f t="shared" si="17"/>
        <v>COIN</v>
      </c>
      <c r="AM54" s="24"/>
      <c r="AN54" s="14">
        <f t="shared" si="18"/>
        <v>1</v>
      </c>
      <c r="AO54" s="14" t="str">
        <f t="shared" si="19"/>
        <v>KSM</v>
      </c>
      <c r="AP54" s="45"/>
      <c r="AQ54" s="46"/>
      <c r="AR54" s="47"/>
      <c r="AS54" s="25">
        <f t="shared" si="2"/>
        <v>0</v>
      </c>
      <c r="AT54" s="26" t="str">
        <f t="shared" si="22"/>
        <v>COIN</v>
      </c>
      <c r="AU54" s="26" t="str">
        <f t="shared" si="20"/>
        <v>LONG</v>
      </c>
      <c r="AV54" s="26" t="str">
        <f t="shared" si="23"/>
        <v>COIN LONG</v>
      </c>
      <c r="AW54" s="26">
        <f t="shared" si="24"/>
        <v>0.34249528385206501</v>
      </c>
      <c r="AX54" s="26">
        <f t="shared" si="25"/>
        <v>36.526440585547178</v>
      </c>
      <c r="AY54" s="26">
        <f t="shared" si="7"/>
        <v>0</v>
      </c>
      <c r="AZ54" s="26">
        <f t="shared" si="26"/>
        <v>0</v>
      </c>
      <c r="BA54" s="23" t="s">
        <v>266</v>
      </c>
      <c r="BB54" t="str">
        <f t="shared" si="21"/>
        <v>KSM</v>
      </c>
    </row>
    <row r="55" spans="1:54" x14ac:dyDescent="0.25">
      <c r="A55">
        <v>96</v>
      </c>
      <c r="B55" s="71">
        <v>44959.00000547454</v>
      </c>
      <c r="C55" s="14" t="s">
        <v>11</v>
      </c>
      <c r="D55" s="23" t="s">
        <v>296</v>
      </c>
      <c r="E55" s="23" t="s">
        <v>87</v>
      </c>
      <c r="F55" s="100">
        <v>1.1939999999999999E-5</v>
      </c>
      <c r="G55" s="152">
        <v>3.790622785295E-3</v>
      </c>
      <c r="H55" s="100">
        <v>317.47259508333298</v>
      </c>
      <c r="I55" s="23">
        <v>0</v>
      </c>
      <c r="J55" s="23" t="s">
        <v>85</v>
      </c>
      <c r="K55" s="24">
        <v>44959.00000547454</v>
      </c>
      <c r="L55" s="23">
        <v>1</v>
      </c>
      <c r="M55" s="23" t="s">
        <v>87</v>
      </c>
      <c r="N55" s="25">
        <v>0</v>
      </c>
      <c r="O55" s="26" t="str">
        <f t="shared" si="0"/>
        <v>COIN</v>
      </c>
      <c r="P55" s="26" t="str">
        <f t="shared" si="9"/>
        <v>LONG</v>
      </c>
      <c r="Q55" s="26" t="str">
        <f t="shared" si="10"/>
        <v>COIN LONG</v>
      </c>
      <c r="R55" s="26">
        <v>0</v>
      </c>
      <c r="S55" s="26">
        <v>0</v>
      </c>
      <c r="T55" s="26">
        <v>0</v>
      </c>
      <c r="U55" s="26">
        <v>0</v>
      </c>
      <c r="V55" s="23" t="str">
        <f t="shared" si="1"/>
        <v>BINE</v>
      </c>
      <c r="W55" t="str">
        <f t="shared" si="11"/>
        <v>BNB COIN LONG</v>
      </c>
      <c r="X55" s="87" t="s">
        <v>262</v>
      </c>
      <c r="Y55" s="3" t="s">
        <v>140</v>
      </c>
      <c r="Z55" s="31">
        <v>9.1121815000000002</v>
      </c>
      <c r="AA55" s="31">
        <v>0.24820953919834901</v>
      </c>
      <c r="AD55" s="71">
        <f t="shared" si="12"/>
        <v>44959.000002777779</v>
      </c>
      <c r="AE55" s="14" t="str">
        <f t="shared" si="13"/>
        <v>-</v>
      </c>
      <c r="AF55" s="14" t="str">
        <f t="shared" si="14"/>
        <v>WALLET</v>
      </c>
      <c r="AG55" s="14" t="s">
        <v>141</v>
      </c>
      <c r="AH55" s="99">
        <v>0.24234807999999999</v>
      </c>
      <c r="AI55" s="182">
        <v>4.0232628446472602E-4</v>
      </c>
      <c r="AJ55" s="99">
        <f t="shared" si="15"/>
        <v>1.6601174825264802E-3</v>
      </c>
      <c r="AK55" s="14">
        <f t="shared" si="16"/>
        <v>0</v>
      </c>
      <c r="AL55" s="14" t="str">
        <f t="shared" si="17"/>
        <v>COIN</v>
      </c>
      <c r="AM55" s="24"/>
      <c r="AN55" s="14">
        <f t="shared" si="18"/>
        <v>1</v>
      </c>
      <c r="AO55" s="14" t="str">
        <f t="shared" si="19"/>
        <v>LAMB</v>
      </c>
      <c r="AP55" s="45"/>
      <c r="AQ55" s="46"/>
      <c r="AR55" s="47"/>
      <c r="AS55" s="25">
        <f t="shared" si="2"/>
        <v>0</v>
      </c>
      <c r="AT55" s="26" t="str">
        <f t="shared" si="22"/>
        <v>COIN</v>
      </c>
      <c r="AU55" s="26" t="str">
        <f t="shared" si="20"/>
        <v>LONG</v>
      </c>
      <c r="AV55" s="26" t="str">
        <f t="shared" si="23"/>
        <v>COIN LONG</v>
      </c>
      <c r="AW55" s="26">
        <f t="shared" si="24"/>
        <v>4.0232628446472602E-4</v>
      </c>
      <c r="AX55" s="26">
        <f t="shared" si="25"/>
        <v>1.6601174825264802E-3</v>
      </c>
      <c r="AY55" s="26">
        <f t="shared" si="7"/>
        <v>0</v>
      </c>
      <c r="AZ55" s="26">
        <f t="shared" si="26"/>
        <v>0</v>
      </c>
      <c r="BA55" s="23" t="s">
        <v>266</v>
      </c>
      <c r="BB55" t="str">
        <f t="shared" si="21"/>
        <v>LAMB</v>
      </c>
    </row>
    <row r="56" spans="1:54" x14ac:dyDescent="0.25">
      <c r="A56">
        <v>97</v>
      </c>
      <c r="B56" s="71">
        <v>44959.00000547454</v>
      </c>
      <c r="C56" s="14" t="s">
        <v>11</v>
      </c>
      <c r="D56" s="23" t="s">
        <v>296</v>
      </c>
      <c r="E56" s="23" t="s">
        <v>38</v>
      </c>
      <c r="F56" s="100">
        <v>824148.96458612999</v>
      </c>
      <c r="G56" s="152">
        <v>824229.58775740699</v>
      </c>
      <c r="H56" s="100">
        <v>1.0000978259692599</v>
      </c>
      <c r="I56" s="23">
        <v>0</v>
      </c>
      <c r="J56" s="23" t="s">
        <v>85</v>
      </c>
      <c r="K56" s="24">
        <v>44959.00000547454</v>
      </c>
      <c r="L56" s="23">
        <v>1</v>
      </c>
      <c r="M56" s="23" t="s">
        <v>38</v>
      </c>
      <c r="N56" s="25">
        <v>0</v>
      </c>
      <c r="O56" s="26" t="str">
        <f t="shared" si="0"/>
        <v>COIN</v>
      </c>
      <c r="P56" s="26" t="str">
        <f t="shared" si="9"/>
        <v>LONG</v>
      </c>
      <c r="Q56" s="26" t="str">
        <f t="shared" si="10"/>
        <v>COIN LONG</v>
      </c>
      <c r="R56" s="26">
        <v>0</v>
      </c>
      <c r="S56" s="26">
        <v>0</v>
      </c>
      <c r="T56" s="26">
        <v>0</v>
      </c>
      <c r="U56" s="26">
        <v>0</v>
      </c>
      <c r="V56" s="23" t="str">
        <f t="shared" si="1"/>
        <v>BINE</v>
      </c>
      <c r="W56" t="str">
        <f t="shared" si="11"/>
        <v>USDT COIN LONG</v>
      </c>
      <c r="X56" s="87" t="s">
        <v>262</v>
      </c>
      <c r="Y56" s="3" t="s">
        <v>43</v>
      </c>
      <c r="Z56" s="31">
        <v>9.3766399999999986E-3</v>
      </c>
      <c r="AA56" s="31">
        <v>0.34249528385206501</v>
      </c>
      <c r="AD56" s="71">
        <f t="shared" si="12"/>
        <v>44959.000002777779</v>
      </c>
      <c r="AE56" s="14" t="str">
        <f t="shared" si="13"/>
        <v>-</v>
      </c>
      <c r="AF56" s="14" t="str">
        <f t="shared" si="14"/>
        <v>WALLET</v>
      </c>
      <c r="AG56" s="14" t="s">
        <v>27</v>
      </c>
      <c r="AH56" s="99">
        <v>118887.28482158999</v>
      </c>
      <c r="AI56" s="182">
        <v>857964.88488849008</v>
      </c>
      <c r="AJ56" s="99">
        <f t="shared" si="15"/>
        <v>7.2166244369699264</v>
      </c>
      <c r="AK56" s="14">
        <f t="shared" si="16"/>
        <v>0</v>
      </c>
      <c r="AL56" s="14" t="str">
        <f t="shared" si="17"/>
        <v>COIN</v>
      </c>
      <c r="AM56" s="24"/>
      <c r="AN56" s="14">
        <f t="shared" si="18"/>
        <v>1</v>
      </c>
      <c r="AO56" s="14" t="str">
        <f t="shared" si="19"/>
        <v>LINK</v>
      </c>
      <c r="AP56" s="45"/>
      <c r="AQ56" s="46"/>
      <c r="AR56" s="47"/>
      <c r="AS56" s="25">
        <f t="shared" si="2"/>
        <v>0</v>
      </c>
      <c r="AT56" s="26" t="str">
        <f t="shared" si="22"/>
        <v>COIN</v>
      </c>
      <c r="AU56" s="26" t="str">
        <f t="shared" si="20"/>
        <v>LONG</v>
      </c>
      <c r="AV56" s="26" t="str">
        <f t="shared" si="23"/>
        <v>COIN LONG</v>
      </c>
      <c r="AW56" s="26">
        <f t="shared" si="24"/>
        <v>857964.88488849008</v>
      </c>
      <c r="AX56" s="26">
        <f t="shared" si="25"/>
        <v>7.2166244369699264</v>
      </c>
      <c r="AY56" s="26">
        <f t="shared" si="7"/>
        <v>0</v>
      </c>
      <c r="AZ56" s="26">
        <f t="shared" si="26"/>
        <v>0</v>
      </c>
      <c r="BA56" s="23" t="s">
        <v>266</v>
      </c>
      <c r="BB56" t="str">
        <f t="shared" si="21"/>
        <v>LINK</v>
      </c>
    </row>
    <row r="57" spans="1:54" x14ac:dyDescent="0.25">
      <c r="A57">
        <v>98</v>
      </c>
      <c r="B57" s="71">
        <v>44959.00000547454</v>
      </c>
      <c r="C57" s="14" t="s">
        <v>11</v>
      </c>
      <c r="D57" s="23" t="s">
        <v>296</v>
      </c>
      <c r="E57" s="23" t="s">
        <v>38</v>
      </c>
      <c r="F57" s="100">
        <v>-15688.2762126</v>
      </c>
      <c r="G57" s="152">
        <v>-15689.810933426499</v>
      </c>
      <c r="H57" s="100">
        <v>1.0000978259692599</v>
      </c>
      <c r="I57" s="23">
        <v>0</v>
      </c>
      <c r="J57" s="23" t="s">
        <v>251</v>
      </c>
      <c r="K57" s="24">
        <v>44959.00000547454</v>
      </c>
      <c r="L57" s="23">
        <v>1</v>
      </c>
      <c r="M57" s="23" t="s">
        <v>38</v>
      </c>
      <c r="N57" s="25">
        <v>0</v>
      </c>
      <c r="O57" s="26" t="str">
        <f t="shared" si="0"/>
        <v>COIN</v>
      </c>
      <c r="P57" s="26" t="str">
        <f t="shared" si="9"/>
        <v>SHORT</v>
      </c>
      <c r="Q57" s="26" t="str">
        <f t="shared" si="10"/>
        <v>COIN SHORT</v>
      </c>
      <c r="R57" s="26">
        <v>0</v>
      </c>
      <c r="S57" s="26">
        <v>0</v>
      </c>
      <c r="T57" s="26">
        <v>0</v>
      </c>
      <c r="U57" s="26">
        <v>0</v>
      </c>
      <c r="V57" s="23" t="str">
        <f t="shared" si="1"/>
        <v>BINE</v>
      </c>
      <c r="W57" t="str">
        <f t="shared" si="11"/>
        <v>USDT COIN SHORT</v>
      </c>
      <c r="X57" s="87" t="s">
        <v>262</v>
      </c>
      <c r="Y57" s="3" t="s">
        <v>141</v>
      </c>
      <c r="Z57" s="31">
        <v>0.24234807999999999</v>
      </c>
      <c r="AA57" s="31">
        <v>4.0232628446472602E-4</v>
      </c>
      <c r="AD57" s="71">
        <f t="shared" si="12"/>
        <v>44959.000002777779</v>
      </c>
      <c r="AE57" s="14" t="str">
        <f t="shared" si="13"/>
        <v>-</v>
      </c>
      <c r="AF57" s="14" t="str">
        <f t="shared" si="14"/>
        <v>WALLET</v>
      </c>
      <c r="AG57" s="14" t="s">
        <v>143</v>
      </c>
      <c r="AH57" s="99">
        <v>4.3289484800000002</v>
      </c>
      <c r="AI57" s="182">
        <v>1.4364449732165299E-6</v>
      </c>
      <c r="AJ57" s="99">
        <f t="shared" si="15"/>
        <v>3.3182306970225938E-7</v>
      </c>
      <c r="AK57" s="14">
        <f t="shared" si="16"/>
        <v>0</v>
      </c>
      <c r="AL57" s="14" t="str">
        <f t="shared" si="17"/>
        <v>COIN</v>
      </c>
      <c r="AM57" s="24"/>
      <c r="AN57" s="14">
        <f t="shared" si="18"/>
        <v>1</v>
      </c>
      <c r="AO57" s="14" t="str">
        <f t="shared" si="19"/>
        <v>LOL</v>
      </c>
      <c r="AP57" s="45"/>
      <c r="AQ57" s="46"/>
      <c r="AR57" s="47"/>
      <c r="AS57" s="25">
        <f t="shared" si="2"/>
        <v>0</v>
      </c>
      <c r="AT57" s="26" t="str">
        <f t="shared" si="22"/>
        <v>COIN</v>
      </c>
      <c r="AU57" s="26" t="str">
        <f t="shared" si="20"/>
        <v>LONG</v>
      </c>
      <c r="AV57" s="26" t="str">
        <f t="shared" si="23"/>
        <v>COIN LONG</v>
      </c>
      <c r="AW57" s="26">
        <f t="shared" si="24"/>
        <v>1.4364449732165299E-6</v>
      </c>
      <c r="AX57" s="26">
        <f t="shared" si="25"/>
        <v>3.3182306970225938E-7</v>
      </c>
      <c r="AY57" s="26">
        <f t="shared" si="7"/>
        <v>0</v>
      </c>
      <c r="AZ57" s="26">
        <f t="shared" si="26"/>
        <v>0</v>
      </c>
      <c r="BA57" s="23" t="s">
        <v>266</v>
      </c>
      <c r="BB57" t="str">
        <f t="shared" si="21"/>
        <v>LOL</v>
      </c>
    </row>
    <row r="58" spans="1:54" x14ac:dyDescent="0.25">
      <c r="A58">
        <v>99</v>
      </c>
      <c r="B58" s="71">
        <v>44959.000003009256</v>
      </c>
      <c r="C58" s="14" t="s">
        <v>215</v>
      </c>
      <c r="D58" s="23" t="s">
        <v>93</v>
      </c>
      <c r="E58" s="23" t="s">
        <v>14</v>
      </c>
      <c r="F58" s="100">
        <v>7.9996000000000008E-3</v>
      </c>
      <c r="G58" s="152">
        <v>189.780667720015</v>
      </c>
      <c r="H58" s="100">
        <v>23723.7696534846</v>
      </c>
      <c r="I58" s="23">
        <v>0</v>
      </c>
      <c r="J58" s="23" t="s">
        <v>85</v>
      </c>
      <c r="K58" s="24">
        <v>44959.000003009256</v>
      </c>
      <c r="L58" s="23">
        <v>1</v>
      </c>
      <c r="M58" s="23" t="s">
        <v>14</v>
      </c>
      <c r="N58" s="25">
        <v>0</v>
      </c>
      <c r="O58" s="26" t="str">
        <f t="shared" si="0"/>
        <v>COIN</v>
      </c>
      <c r="P58" s="26" t="str">
        <f t="shared" si="9"/>
        <v>LONG</v>
      </c>
      <c r="Q58" s="26" t="str">
        <f t="shared" si="10"/>
        <v>COIN LONG</v>
      </c>
      <c r="R58" s="26">
        <v>0</v>
      </c>
      <c r="S58" s="26">
        <v>0</v>
      </c>
      <c r="T58" s="26">
        <v>0</v>
      </c>
      <c r="U58" s="26">
        <v>0</v>
      </c>
      <c r="V58" s="23" t="str">
        <f t="shared" si="1"/>
        <v>BTFX</v>
      </c>
      <c r="W58" t="str">
        <f t="shared" si="11"/>
        <v>BTC COIN LONG</v>
      </c>
      <c r="X58" s="87" t="s">
        <v>262</v>
      </c>
      <c r="Y58" s="3" t="s">
        <v>27</v>
      </c>
      <c r="Z58" s="31">
        <v>118887.28482158999</v>
      </c>
      <c r="AA58" s="31">
        <v>857964.88488849008</v>
      </c>
      <c r="AD58" s="71">
        <f t="shared" si="12"/>
        <v>44959.000002777779</v>
      </c>
      <c r="AE58" s="14" t="str">
        <f t="shared" si="13"/>
        <v>-</v>
      </c>
      <c r="AF58" s="14" t="str">
        <f t="shared" si="14"/>
        <v>WALLET</v>
      </c>
      <c r="AG58" s="14" t="s">
        <v>24</v>
      </c>
      <c r="AH58" s="99">
        <v>3186.7530494499993</v>
      </c>
      <c r="AI58" s="182">
        <v>320089.04151110747</v>
      </c>
      <c r="AJ58" s="99">
        <f t="shared" si="15"/>
        <v>100.4436291561254</v>
      </c>
      <c r="AK58" s="14">
        <f t="shared" si="16"/>
        <v>0</v>
      </c>
      <c r="AL58" s="14" t="str">
        <f t="shared" si="17"/>
        <v>COIN</v>
      </c>
      <c r="AM58" s="24"/>
      <c r="AN58" s="14">
        <f t="shared" si="18"/>
        <v>1</v>
      </c>
      <c r="AO58" s="14" t="str">
        <f t="shared" si="19"/>
        <v>LTC</v>
      </c>
      <c r="AP58" s="45"/>
      <c r="AQ58" s="46"/>
      <c r="AR58" s="47"/>
      <c r="AS58" s="25">
        <f t="shared" si="2"/>
        <v>0</v>
      </c>
      <c r="AT58" s="26" t="str">
        <f t="shared" si="22"/>
        <v>COIN</v>
      </c>
      <c r="AU58" s="26" t="str">
        <f t="shared" si="20"/>
        <v>LONG</v>
      </c>
      <c r="AV58" s="26" t="str">
        <f t="shared" si="23"/>
        <v>COIN LONG</v>
      </c>
      <c r="AW58" s="26">
        <f t="shared" si="24"/>
        <v>320089.04151110747</v>
      </c>
      <c r="AX58" s="26">
        <f t="shared" si="25"/>
        <v>100.4436291561254</v>
      </c>
      <c r="AY58" s="26">
        <f t="shared" si="7"/>
        <v>0</v>
      </c>
      <c r="AZ58" s="26">
        <f t="shared" si="26"/>
        <v>0</v>
      </c>
      <c r="BA58" s="23" t="s">
        <v>266</v>
      </c>
      <c r="BB58" t="str">
        <f t="shared" si="21"/>
        <v>LTC</v>
      </c>
    </row>
    <row r="59" spans="1:54" x14ac:dyDescent="0.25">
      <c r="A59">
        <v>100</v>
      </c>
      <c r="B59" s="71">
        <v>44959.000003009256</v>
      </c>
      <c r="C59" s="14" t="s">
        <v>215</v>
      </c>
      <c r="D59" s="23" t="s">
        <v>93</v>
      </c>
      <c r="E59" s="23" t="s">
        <v>15</v>
      </c>
      <c r="F59" s="100">
        <v>0.02</v>
      </c>
      <c r="G59" s="152">
        <v>32.835853874323298</v>
      </c>
      <c r="H59" s="100">
        <v>1641.7926937161601</v>
      </c>
      <c r="I59" s="23">
        <v>0</v>
      </c>
      <c r="J59" s="23" t="s">
        <v>85</v>
      </c>
      <c r="K59" s="24">
        <v>44959.000003009256</v>
      </c>
      <c r="L59" s="23">
        <v>1</v>
      </c>
      <c r="M59" s="23" t="s">
        <v>15</v>
      </c>
      <c r="N59" s="25">
        <v>0</v>
      </c>
      <c r="O59" s="26" t="str">
        <f t="shared" si="0"/>
        <v>COIN</v>
      </c>
      <c r="P59" s="26" t="str">
        <f t="shared" si="9"/>
        <v>LONG</v>
      </c>
      <c r="Q59" s="26" t="str">
        <f t="shared" si="10"/>
        <v>COIN LONG</v>
      </c>
      <c r="R59" s="26">
        <v>0</v>
      </c>
      <c r="S59" s="26">
        <v>0</v>
      </c>
      <c r="T59" s="26">
        <v>0</v>
      </c>
      <c r="U59" s="26">
        <v>0</v>
      </c>
      <c r="V59" s="23" t="str">
        <f t="shared" si="1"/>
        <v>BTFX</v>
      </c>
      <c r="W59" t="str">
        <f t="shared" si="11"/>
        <v>ETH COIN LONG</v>
      </c>
      <c r="X59" s="87" t="s">
        <v>262</v>
      </c>
      <c r="Y59" s="3" t="s">
        <v>143</v>
      </c>
      <c r="Z59" s="31">
        <v>4.3289484800000002</v>
      </c>
      <c r="AA59" s="31">
        <v>1.4364449732165299E-6</v>
      </c>
      <c r="AD59" s="71">
        <f t="shared" si="12"/>
        <v>44959.000002777779</v>
      </c>
      <c r="AE59" s="14" t="str">
        <f t="shared" si="13"/>
        <v>-</v>
      </c>
      <c r="AF59" s="14" t="str">
        <f t="shared" si="14"/>
        <v>WALLET</v>
      </c>
      <c r="AG59" s="14" t="s">
        <v>144</v>
      </c>
      <c r="AH59" s="99">
        <v>0.66495972999999997</v>
      </c>
      <c r="AI59" s="182">
        <v>1.8155176503011899E-4</v>
      </c>
      <c r="AJ59" s="99">
        <f t="shared" si="15"/>
        <v>2.7302670648960802E-4</v>
      </c>
      <c r="AK59" s="14">
        <f t="shared" si="16"/>
        <v>0</v>
      </c>
      <c r="AL59" s="14" t="str">
        <f t="shared" si="17"/>
        <v>COIN</v>
      </c>
      <c r="AM59" s="24"/>
      <c r="AN59" s="14">
        <f t="shared" si="18"/>
        <v>1</v>
      </c>
      <c r="AO59" s="14" t="str">
        <f t="shared" si="19"/>
        <v>LXT</v>
      </c>
      <c r="AP59" s="45"/>
      <c r="AQ59" s="46"/>
      <c r="AR59" s="47"/>
      <c r="AS59" s="25">
        <f t="shared" si="2"/>
        <v>0</v>
      </c>
      <c r="AT59" s="26" t="str">
        <f t="shared" si="22"/>
        <v>COIN</v>
      </c>
      <c r="AU59" s="26" t="str">
        <f t="shared" si="20"/>
        <v>LONG</v>
      </c>
      <c r="AV59" s="26" t="str">
        <f t="shared" si="23"/>
        <v>COIN LONG</v>
      </c>
      <c r="AW59" s="26">
        <f t="shared" si="24"/>
        <v>1.8155176503011899E-4</v>
      </c>
      <c r="AX59" s="26">
        <f t="shared" si="25"/>
        <v>2.7302670648960802E-4</v>
      </c>
      <c r="AY59" s="26">
        <f t="shared" si="7"/>
        <v>0</v>
      </c>
      <c r="AZ59" s="26">
        <f t="shared" si="26"/>
        <v>0</v>
      </c>
      <c r="BA59" s="23" t="s">
        <v>266</v>
      </c>
      <c r="BB59" t="str">
        <f t="shared" si="21"/>
        <v>LXT</v>
      </c>
    </row>
    <row r="60" spans="1:54" x14ac:dyDescent="0.25">
      <c r="A60">
        <v>101</v>
      </c>
      <c r="B60" s="71">
        <v>44959.000003009256</v>
      </c>
      <c r="C60" s="14" t="s">
        <v>215</v>
      </c>
      <c r="D60" s="23" t="s">
        <v>93</v>
      </c>
      <c r="E60" s="23" t="s">
        <v>270</v>
      </c>
      <c r="F60" s="100">
        <v>0.02</v>
      </c>
      <c r="G60" s="152">
        <v>7.6901955749380302E-2</v>
      </c>
      <c r="H60" s="100">
        <v>3.84509778746901</v>
      </c>
      <c r="I60" s="23">
        <v>0</v>
      </c>
      <c r="J60" s="23" t="s">
        <v>85</v>
      </c>
      <c r="K60" s="24">
        <v>44959.000003009256</v>
      </c>
      <c r="L60" s="23">
        <v>1</v>
      </c>
      <c r="M60" s="23" t="s">
        <v>270</v>
      </c>
      <c r="N60" s="25">
        <v>0</v>
      </c>
      <c r="O60" s="26" t="str">
        <f t="shared" si="0"/>
        <v>COIN</v>
      </c>
      <c r="P60" s="26" t="str">
        <f t="shared" si="9"/>
        <v>LONG</v>
      </c>
      <c r="Q60" s="26" t="str">
        <f t="shared" si="10"/>
        <v>COIN LONG</v>
      </c>
      <c r="R60" s="26">
        <v>0</v>
      </c>
      <c r="S60" s="26">
        <v>0</v>
      </c>
      <c r="T60" s="26">
        <v>0</v>
      </c>
      <c r="U60" s="26">
        <v>0</v>
      </c>
      <c r="V60" s="23" t="str">
        <f t="shared" si="1"/>
        <v>BTFX</v>
      </c>
      <c r="W60" t="str">
        <f t="shared" si="11"/>
        <v>ETHW COIN LONG</v>
      </c>
      <c r="X60" s="87" t="s">
        <v>262</v>
      </c>
      <c r="Y60" s="3" t="s">
        <v>24</v>
      </c>
      <c r="Z60" s="31">
        <v>3186.7530494499993</v>
      </c>
      <c r="AA60" s="31">
        <v>320089.04151110747</v>
      </c>
      <c r="AD60" s="71">
        <f t="shared" si="12"/>
        <v>44959.000002777779</v>
      </c>
      <c r="AE60" s="14" t="str">
        <f t="shared" si="13"/>
        <v>-</v>
      </c>
      <c r="AF60" s="14" t="str">
        <f t="shared" si="14"/>
        <v>WALLET</v>
      </c>
      <c r="AG60" s="14" t="s">
        <v>190</v>
      </c>
      <c r="AH60" s="99">
        <v>-24072.945731029991</v>
      </c>
      <c r="AI60" s="182">
        <v>-19302.819486002372</v>
      </c>
      <c r="AJ60" s="99">
        <f t="shared" si="15"/>
        <v>0.80184700707903256</v>
      </c>
      <c r="AK60" s="14">
        <f t="shared" si="16"/>
        <v>0</v>
      </c>
      <c r="AL60" s="14" t="str">
        <f t="shared" si="17"/>
        <v>COIN</v>
      </c>
      <c r="AM60" s="24"/>
      <c r="AN60" s="14">
        <f t="shared" si="18"/>
        <v>1</v>
      </c>
      <c r="AO60" s="14" t="str">
        <f t="shared" si="19"/>
        <v>MANA</v>
      </c>
      <c r="AP60" s="45"/>
      <c r="AQ60" s="46"/>
      <c r="AR60" s="47"/>
      <c r="AS60" s="25">
        <f t="shared" si="2"/>
        <v>0</v>
      </c>
      <c r="AT60" s="26" t="str">
        <f t="shared" si="22"/>
        <v>COIN</v>
      </c>
      <c r="AU60" s="26" t="str">
        <f t="shared" si="20"/>
        <v>SHORT</v>
      </c>
      <c r="AV60" s="26" t="str">
        <f t="shared" si="23"/>
        <v>COIN SHORT</v>
      </c>
      <c r="AW60" s="26">
        <f t="shared" si="24"/>
        <v>-19302.819486002372</v>
      </c>
      <c r="AX60" s="26">
        <f t="shared" si="25"/>
        <v>0.80184700707903256</v>
      </c>
      <c r="AY60" s="26">
        <f t="shared" si="7"/>
        <v>0</v>
      </c>
      <c r="AZ60" s="26">
        <f t="shared" si="26"/>
        <v>0</v>
      </c>
      <c r="BA60" s="23" t="s">
        <v>266</v>
      </c>
      <c r="BB60" t="str">
        <f t="shared" si="21"/>
        <v>MANA</v>
      </c>
    </row>
    <row r="61" spans="1:54" x14ac:dyDescent="0.25">
      <c r="A61">
        <v>102</v>
      </c>
      <c r="B61" s="71">
        <v>44959.000003009256</v>
      </c>
      <c r="C61" s="14" t="s">
        <v>215</v>
      </c>
      <c r="D61" s="23" t="s">
        <v>93</v>
      </c>
      <c r="E61" s="23" t="s">
        <v>95</v>
      </c>
      <c r="F61" s="100">
        <v>2.755467E-2</v>
      </c>
      <c r="G61" s="152">
        <v>2.755467E-2</v>
      </c>
      <c r="H61" s="100">
        <v>1</v>
      </c>
      <c r="I61" s="23">
        <v>0</v>
      </c>
      <c r="J61" s="23" t="s">
        <v>85</v>
      </c>
      <c r="K61" s="24">
        <v>44959.000003009256</v>
      </c>
      <c r="L61" s="23">
        <v>1</v>
      </c>
      <c r="M61" s="23" t="s">
        <v>95</v>
      </c>
      <c r="N61" s="25">
        <v>0</v>
      </c>
      <c r="O61" s="26" t="str">
        <f t="shared" si="0"/>
        <v>CASH</v>
      </c>
      <c r="P61" s="26" t="str">
        <f t="shared" si="9"/>
        <v>LONG</v>
      </c>
      <c r="Q61" s="26" t="str">
        <f t="shared" si="10"/>
        <v>CASH LONG</v>
      </c>
      <c r="R61" s="26">
        <v>0</v>
      </c>
      <c r="S61" s="26">
        <v>0</v>
      </c>
      <c r="T61" s="26">
        <v>0</v>
      </c>
      <c r="U61" s="26">
        <v>0</v>
      </c>
      <c r="V61" s="23" t="str">
        <f t="shared" si="1"/>
        <v>BTFX</v>
      </c>
      <c r="W61" t="str">
        <f t="shared" si="11"/>
        <v>USD CASH LONG</v>
      </c>
      <c r="X61" s="87" t="s">
        <v>262</v>
      </c>
      <c r="Y61" s="3" t="s">
        <v>144</v>
      </c>
      <c r="Z61" s="31">
        <v>0.66495972999999997</v>
      </c>
      <c r="AA61" s="31">
        <v>1.8155176503011899E-4</v>
      </c>
      <c r="AD61" s="71">
        <f t="shared" si="12"/>
        <v>44959.000002777779</v>
      </c>
      <c r="AE61" s="14" t="str">
        <f t="shared" si="13"/>
        <v>-</v>
      </c>
      <c r="AF61" s="14" t="str">
        <f t="shared" si="14"/>
        <v>WALLET</v>
      </c>
      <c r="AG61" s="14" t="s">
        <v>191</v>
      </c>
      <c r="AH61" s="99">
        <v>6655.2767860399908</v>
      </c>
      <c r="AI61" s="182">
        <v>7952.8387324009527</v>
      </c>
      <c r="AJ61" s="99">
        <f t="shared" si="15"/>
        <v>1.1949673902492994</v>
      </c>
      <c r="AK61" s="14">
        <f t="shared" si="16"/>
        <v>0</v>
      </c>
      <c r="AL61" s="14" t="str">
        <f t="shared" si="17"/>
        <v>COIN</v>
      </c>
      <c r="AM61" s="24"/>
      <c r="AN61" s="14">
        <f t="shared" si="18"/>
        <v>1</v>
      </c>
      <c r="AO61" s="14" t="str">
        <f t="shared" si="19"/>
        <v>MATIC</v>
      </c>
      <c r="AP61" s="45"/>
      <c r="AQ61" s="46"/>
      <c r="AR61" s="47"/>
      <c r="AS61" s="25">
        <f t="shared" si="2"/>
        <v>0</v>
      </c>
      <c r="AT61" s="26" t="str">
        <f t="shared" si="22"/>
        <v>COIN</v>
      </c>
      <c r="AU61" s="26" t="str">
        <f t="shared" si="20"/>
        <v>LONG</v>
      </c>
      <c r="AV61" s="26" t="str">
        <f t="shared" si="23"/>
        <v>COIN LONG</v>
      </c>
      <c r="AW61" s="26">
        <f t="shared" si="24"/>
        <v>7952.8387324009527</v>
      </c>
      <c r="AX61" s="26">
        <f t="shared" si="25"/>
        <v>1.1949673902492994</v>
      </c>
      <c r="AY61" s="26">
        <f t="shared" si="7"/>
        <v>0</v>
      </c>
      <c r="AZ61" s="26">
        <f t="shared" si="26"/>
        <v>0</v>
      </c>
      <c r="BA61" s="23" t="s">
        <v>266</v>
      </c>
      <c r="BB61" t="str">
        <f t="shared" si="21"/>
        <v>MATIC</v>
      </c>
    </row>
    <row r="62" spans="1:54" x14ac:dyDescent="0.25">
      <c r="A62">
        <v>103</v>
      </c>
      <c r="B62" s="71">
        <v>44959.000003009256</v>
      </c>
      <c r="C62" s="14" t="s">
        <v>215</v>
      </c>
      <c r="D62" s="23" t="s">
        <v>93</v>
      </c>
      <c r="E62" s="23" t="s">
        <v>96</v>
      </c>
      <c r="F62" s="100">
        <v>29.9885932</v>
      </c>
      <c r="G62" s="152">
        <v>0</v>
      </c>
      <c r="H62" s="100">
        <v>0</v>
      </c>
      <c r="I62" s="23">
        <v>0</v>
      </c>
      <c r="J62" s="23" t="s">
        <v>85</v>
      </c>
      <c r="K62" s="24">
        <v>44959.000003009256</v>
      </c>
      <c r="L62" s="23">
        <v>1</v>
      </c>
      <c r="M62" s="23" t="s">
        <v>96</v>
      </c>
      <c r="N62" s="25">
        <v>0</v>
      </c>
      <c r="O62" s="26" t="str">
        <f t="shared" si="0"/>
        <v>COIN</v>
      </c>
      <c r="P62" s="26" t="str">
        <f t="shared" si="9"/>
        <v>SHORT</v>
      </c>
      <c r="Q62" s="26" t="str">
        <f t="shared" si="10"/>
        <v>COIN SHORT</v>
      </c>
      <c r="R62" s="26">
        <v>0</v>
      </c>
      <c r="S62" s="26">
        <v>0</v>
      </c>
      <c r="T62" s="26">
        <v>0</v>
      </c>
      <c r="U62" s="26">
        <v>0</v>
      </c>
      <c r="V62" s="23" t="str">
        <f t="shared" si="1"/>
        <v>BTFX</v>
      </c>
      <c r="W62" t="str">
        <f t="shared" si="11"/>
        <v>UST COIN SHORT</v>
      </c>
      <c r="X62" s="87" t="s">
        <v>262</v>
      </c>
      <c r="Y62" s="3" t="s">
        <v>190</v>
      </c>
      <c r="Z62" s="31">
        <v>-24072.945731029991</v>
      </c>
      <c r="AA62" s="31">
        <v>-19302.819486002372</v>
      </c>
      <c r="AD62" s="71">
        <f t="shared" si="12"/>
        <v>44959.000002777779</v>
      </c>
      <c r="AE62" s="14" t="str">
        <f t="shared" si="13"/>
        <v>-</v>
      </c>
      <c r="AF62" s="14" t="str">
        <f t="shared" si="14"/>
        <v>WALLET</v>
      </c>
      <c r="AG62" s="14" t="s">
        <v>785</v>
      </c>
      <c r="AH62" s="99">
        <v>486524.05826513999</v>
      </c>
      <c r="AI62" s="182">
        <v>486519.28284357098</v>
      </c>
      <c r="AJ62" s="99">
        <f t="shared" si="15"/>
        <v>0.99999018461371458</v>
      </c>
      <c r="AK62" s="14">
        <f t="shared" si="16"/>
        <v>0</v>
      </c>
      <c r="AL62" s="14" t="str">
        <f t="shared" si="17"/>
        <v>COIN</v>
      </c>
      <c r="AM62" s="24"/>
      <c r="AN62" s="14">
        <f t="shared" si="18"/>
        <v>1</v>
      </c>
      <c r="AO62" s="14" t="str">
        <f t="shared" si="19"/>
        <v>MIM</v>
      </c>
      <c r="AP62" s="45"/>
      <c r="AQ62" s="46"/>
      <c r="AR62" s="47"/>
      <c r="AS62" s="25">
        <f t="shared" si="2"/>
        <v>0</v>
      </c>
      <c r="AT62" s="26" t="str">
        <f t="shared" si="22"/>
        <v>COIN</v>
      </c>
      <c r="AU62" s="26" t="str">
        <f t="shared" si="20"/>
        <v>LONG</v>
      </c>
      <c r="AV62" s="26" t="str">
        <f t="shared" si="23"/>
        <v>COIN LONG</v>
      </c>
      <c r="AW62" s="26">
        <f t="shared" si="24"/>
        <v>486519.28284357098</v>
      </c>
      <c r="AX62" s="26">
        <f t="shared" si="25"/>
        <v>0.99999018461371458</v>
      </c>
      <c r="AY62" s="26">
        <f t="shared" si="7"/>
        <v>0</v>
      </c>
      <c r="AZ62" s="26">
        <f t="shared" si="26"/>
        <v>0</v>
      </c>
      <c r="BA62" s="23" t="s">
        <v>266</v>
      </c>
      <c r="BB62" t="str">
        <f t="shared" si="21"/>
        <v>MIM</v>
      </c>
    </row>
    <row r="63" spans="1:54" x14ac:dyDescent="0.25">
      <c r="A63">
        <v>104</v>
      </c>
      <c r="B63" s="71">
        <v>44958.001830208334</v>
      </c>
      <c r="C63" s="14" t="s">
        <v>97</v>
      </c>
      <c r="D63" s="23" t="s">
        <v>97</v>
      </c>
      <c r="E63" s="23" t="s">
        <v>20</v>
      </c>
      <c r="F63" s="100">
        <v>0.21932823000000001</v>
      </c>
      <c r="G63" s="152">
        <v>29.892633034055599</v>
      </c>
      <c r="H63" s="100">
        <v>136.29177162490899</v>
      </c>
      <c r="I63" s="23">
        <v>0</v>
      </c>
      <c r="J63" s="23" t="s">
        <v>85</v>
      </c>
      <c r="K63" s="24">
        <v>44958.001830208334</v>
      </c>
      <c r="L63" s="23">
        <v>1</v>
      </c>
      <c r="M63" s="23" t="s">
        <v>20</v>
      </c>
      <c r="N63" s="25">
        <v>0</v>
      </c>
      <c r="O63" s="26" t="str">
        <f t="shared" si="0"/>
        <v>COIN</v>
      </c>
      <c r="P63" s="26" t="str">
        <f t="shared" si="9"/>
        <v>LONG</v>
      </c>
      <c r="Q63" s="26" t="str">
        <f t="shared" si="10"/>
        <v>COIN LONG</v>
      </c>
      <c r="R63" s="26">
        <v>0</v>
      </c>
      <c r="S63" s="26">
        <v>0</v>
      </c>
      <c r="T63" s="26">
        <v>0</v>
      </c>
      <c r="U63" s="26">
        <v>0</v>
      </c>
      <c r="V63" s="23" t="str">
        <f t="shared" si="1"/>
        <v>BTSE</v>
      </c>
      <c r="W63" t="str">
        <f t="shared" si="11"/>
        <v>BCH COIN LONG</v>
      </c>
      <c r="X63" s="87" t="s">
        <v>262</v>
      </c>
      <c r="Y63" s="3" t="s">
        <v>191</v>
      </c>
      <c r="Z63" s="31">
        <v>6655.2767860399908</v>
      </c>
      <c r="AA63" s="31">
        <v>7952.8387324009527</v>
      </c>
      <c r="AD63" s="71">
        <f t="shared" si="12"/>
        <v>44959.000002777779</v>
      </c>
      <c r="AE63" s="14" t="str">
        <f t="shared" si="13"/>
        <v>-</v>
      </c>
      <c r="AF63" s="14" t="str">
        <f t="shared" si="14"/>
        <v>WALLET</v>
      </c>
      <c r="AG63" s="14" t="s">
        <v>406</v>
      </c>
      <c r="AH63" s="99">
        <v>-3.3538875000000008</v>
      </c>
      <c r="AI63" s="182">
        <v>-2242.8997351627186</v>
      </c>
      <c r="AJ63" s="99">
        <f t="shared" si="15"/>
        <v>668.7462638990479</v>
      </c>
      <c r="AK63" s="14">
        <f t="shared" si="16"/>
        <v>0</v>
      </c>
      <c r="AL63" s="14" t="str">
        <f t="shared" si="17"/>
        <v>COIN</v>
      </c>
      <c r="AM63" s="24"/>
      <c r="AN63" s="14">
        <f t="shared" si="18"/>
        <v>1</v>
      </c>
      <c r="AO63" s="14" t="str">
        <f t="shared" si="19"/>
        <v>MKR</v>
      </c>
      <c r="AP63" s="45"/>
      <c r="AQ63" s="46"/>
      <c r="AR63" s="47"/>
      <c r="AS63" s="25">
        <f t="shared" si="2"/>
        <v>0</v>
      </c>
      <c r="AT63" s="26" t="str">
        <f t="shared" si="22"/>
        <v>COIN</v>
      </c>
      <c r="AU63" s="26" t="str">
        <f t="shared" si="20"/>
        <v>SHORT</v>
      </c>
      <c r="AV63" s="26" t="str">
        <f t="shared" si="23"/>
        <v>COIN SHORT</v>
      </c>
      <c r="AW63" s="26">
        <f t="shared" si="24"/>
        <v>-2242.8997351627186</v>
      </c>
      <c r="AX63" s="26">
        <f t="shared" si="25"/>
        <v>668.7462638990479</v>
      </c>
      <c r="AY63" s="26">
        <f t="shared" si="7"/>
        <v>0</v>
      </c>
      <c r="AZ63" s="26">
        <f t="shared" si="26"/>
        <v>0</v>
      </c>
      <c r="BA63" s="23" t="s">
        <v>266</v>
      </c>
      <c r="BB63" t="str">
        <f t="shared" si="21"/>
        <v>MKR</v>
      </c>
    </row>
    <row r="64" spans="1:54" x14ac:dyDescent="0.25">
      <c r="A64">
        <v>105</v>
      </c>
      <c r="B64" s="71">
        <v>44958.001840856479</v>
      </c>
      <c r="C64" s="14" t="s">
        <v>97</v>
      </c>
      <c r="D64" s="23" t="s">
        <v>97</v>
      </c>
      <c r="E64" s="23" t="s">
        <v>14</v>
      </c>
      <c r="F64" s="100">
        <v>5.7861299999999997E-2</v>
      </c>
      <c r="G64" s="152">
        <v>1372.68815305117</v>
      </c>
      <c r="H64" s="100">
        <v>23723.7696534846</v>
      </c>
      <c r="I64" s="23">
        <v>0</v>
      </c>
      <c r="J64" s="23" t="s">
        <v>85</v>
      </c>
      <c r="K64" s="24">
        <v>44958.001840856479</v>
      </c>
      <c r="L64" s="23">
        <v>1</v>
      </c>
      <c r="M64" s="23" t="s">
        <v>14</v>
      </c>
      <c r="N64" s="25">
        <v>0</v>
      </c>
      <c r="O64" s="26" t="str">
        <f t="shared" si="0"/>
        <v>COIN</v>
      </c>
      <c r="P64" s="26" t="str">
        <f t="shared" si="9"/>
        <v>LONG</v>
      </c>
      <c r="Q64" s="26" t="str">
        <f t="shared" si="10"/>
        <v>COIN LONG</v>
      </c>
      <c r="R64" s="26">
        <v>0</v>
      </c>
      <c r="S64" s="26">
        <v>0</v>
      </c>
      <c r="T64" s="26">
        <v>0</v>
      </c>
      <c r="U64" s="26">
        <v>0</v>
      </c>
      <c r="V64" s="23" t="str">
        <f t="shared" si="1"/>
        <v>BTSE</v>
      </c>
      <c r="W64" t="str">
        <f t="shared" si="11"/>
        <v>BTC COIN LONG</v>
      </c>
      <c r="X64" s="87" t="s">
        <v>262</v>
      </c>
      <c r="Y64" s="3" t="s">
        <v>785</v>
      </c>
      <c r="Z64" s="31">
        <v>486524.05826513999</v>
      </c>
      <c r="AA64" s="31">
        <v>486519.28284357098</v>
      </c>
      <c r="AD64" s="71">
        <f t="shared" si="12"/>
        <v>44959.000002777779</v>
      </c>
      <c r="AE64" s="14" t="str">
        <f t="shared" si="13"/>
        <v>-</v>
      </c>
      <c r="AF64" s="14" t="str">
        <f t="shared" si="14"/>
        <v>WALLET</v>
      </c>
      <c r="AG64" s="14" t="s">
        <v>145</v>
      </c>
      <c r="AH64" s="99">
        <v>0.89105878000000005</v>
      </c>
      <c r="AI64" s="182">
        <v>7.51358956508055</v>
      </c>
      <c r="AJ64" s="99">
        <f t="shared" si="15"/>
        <v>8.4322041752178798</v>
      </c>
      <c r="AK64" s="14">
        <f t="shared" si="16"/>
        <v>0</v>
      </c>
      <c r="AL64" s="14" t="str">
        <f t="shared" si="17"/>
        <v>COIN</v>
      </c>
      <c r="AM64" s="24"/>
      <c r="AN64" s="14">
        <f t="shared" si="18"/>
        <v>1</v>
      </c>
      <c r="AO64" s="14" t="str">
        <f t="shared" si="19"/>
        <v>NEO</v>
      </c>
      <c r="AP64" s="45"/>
      <c r="AQ64" s="46"/>
      <c r="AR64" s="47"/>
      <c r="AS64" s="25">
        <f t="shared" si="2"/>
        <v>0</v>
      </c>
      <c r="AT64" s="26" t="str">
        <f t="shared" si="22"/>
        <v>COIN</v>
      </c>
      <c r="AU64" s="26" t="str">
        <f t="shared" si="20"/>
        <v>LONG</v>
      </c>
      <c r="AV64" s="26" t="str">
        <f t="shared" si="23"/>
        <v>COIN LONG</v>
      </c>
      <c r="AW64" s="26">
        <f t="shared" si="24"/>
        <v>7.51358956508055</v>
      </c>
      <c r="AX64" s="26">
        <f t="shared" si="25"/>
        <v>8.4322041752178798</v>
      </c>
      <c r="AY64" s="26">
        <f t="shared" si="7"/>
        <v>0</v>
      </c>
      <c r="AZ64" s="26">
        <f t="shared" si="26"/>
        <v>0</v>
      </c>
      <c r="BA64" s="23" t="s">
        <v>266</v>
      </c>
      <c r="BB64" t="str">
        <f t="shared" si="21"/>
        <v>NEO</v>
      </c>
    </row>
    <row r="65" spans="1:54" x14ac:dyDescent="0.25">
      <c r="A65">
        <v>106</v>
      </c>
      <c r="B65" s="71">
        <v>44958.001851701389</v>
      </c>
      <c r="C65" s="14" t="s">
        <v>97</v>
      </c>
      <c r="D65" s="23" t="s">
        <v>97</v>
      </c>
      <c r="E65" s="23" t="s">
        <v>15</v>
      </c>
      <c r="F65" s="100">
        <v>0.73541904000000002</v>
      </c>
      <c r="G65" s="152">
        <v>1207.4056066917501</v>
      </c>
      <c r="H65" s="100">
        <v>1641.7926937161601</v>
      </c>
      <c r="I65" s="23">
        <v>0</v>
      </c>
      <c r="J65" s="23" t="s">
        <v>85</v>
      </c>
      <c r="K65" s="24">
        <v>44958.001851701389</v>
      </c>
      <c r="L65" s="23">
        <v>1</v>
      </c>
      <c r="M65" s="23" t="s">
        <v>15</v>
      </c>
      <c r="N65" s="25">
        <v>0</v>
      </c>
      <c r="O65" s="26" t="str">
        <f t="shared" si="0"/>
        <v>COIN</v>
      </c>
      <c r="P65" s="26" t="str">
        <f t="shared" si="9"/>
        <v>LONG</v>
      </c>
      <c r="Q65" s="26" t="str">
        <f t="shared" si="10"/>
        <v>COIN LONG</v>
      </c>
      <c r="R65" s="26">
        <v>0</v>
      </c>
      <c r="S65" s="26">
        <v>0</v>
      </c>
      <c r="T65" s="26">
        <v>0</v>
      </c>
      <c r="U65" s="26">
        <v>0</v>
      </c>
      <c r="V65" s="23" t="str">
        <f t="shared" si="1"/>
        <v>BTSE</v>
      </c>
      <c r="W65" t="str">
        <f t="shared" si="11"/>
        <v>ETH COIN LONG</v>
      </c>
      <c r="X65" s="87" t="s">
        <v>262</v>
      </c>
      <c r="Y65" s="3" t="s">
        <v>406</v>
      </c>
      <c r="Z65" s="31">
        <v>-3.3538875000000008</v>
      </c>
      <c r="AA65" s="31">
        <v>-2242.8997351627186</v>
      </c>
      <c r="AD65" s="71">
        <f t="shared" si="12"/>
        <v>44959.000002777779</v>
      </c>
      <c r="AE65" s="14" t="str">
        <f t="shared" si="13"/>
        <v>-</v>
      </c>
      <c r="AF65" s="14" t="str">
        <f t="shared" si="14"/>
        <v>WALLET</v>
      </c>
      <c r="AG65" s="14" t="s">
        <v>146</v>
      </c>
      <c r="AH65" s="99">
        <v>40.704174029999997</v>
      </c>
      <c r="AI65" s="182">
        <v>8.0448273954485203E-3</v>
      </c>
      <c r="AJ65" s="99">
        <f t="shared" si="15"/>
        <v>1.9764133745888766E-4</v>
      </c>
      <c r="AK65" s="14">
        <f t="shared" si="16"/>
        <v>0</v>
      </c>
      <c r="AL65" s="14" t="str">
        <f t="shared" si="17"/>
        <v>COIN</v>
      </c>
      <c r="AM65" s="24"/>
      <c r="AN65" s="14">
        <f t="shared" si="18"/>
        <v>1</v>
      </c>
      <c r="AO65" s="14" t="str">
        <f t="shared" si="19"/>
        <v>NEW</v>
      </c>
      <c r="AP65" s="45"/>
      <c r="AQ65" s="46"/>
      <c r="AR65" s="47"/>
      <c r="AS65" s="25">
        <f t="shared" si="2"/>
        <v>0</v>
      </c>
      <c r="AT65" s="26" t="str">
        <f t="shared" si="22"/>
        <v>COIN</v>
      </c>
      <c r="AU65" s="26" t="str">
        <f t="shared" si="20"/>
        <v>LONG</v>
      </c>
      <c r="AV65" s="26" t="str">
        <f t="shared" si="23"/>
        <v>COIN LONG</v>
      </c>
      <c r="AW65" s="26">
        <f t="shared" si="24"/>
        <v>8.0448273954485203E-3</v>
      </c>
      <c r="AX65" s="26">
        <f t="shared" si="25"/>
        <v>1.9764133745888766E-4</v>
      </c>
      <c r="AY65" s="26">
        <f t="shared" si="7"/>
        <v>0</v>
      </c>
      <c r="AZ65" s="26">
        <f t="shared" si="26"/>
        <v>0</v>
      </c>
      <c r="BA65" s="23" t="s">
        <v>266</v>
      </c>
      <c r="BB65" t="str">
        <f t="shared" si="21"/>
        <v>NEW</v>
      </c>
    </row>
    <row r="66" spans="1:54" x14ac:dyDescent="0.25">
      <c r="A66">
        <v>107</v>
      </c>
      <c r="B66" s="71">
        <v>44958.001862534722</v>
      </c>
      <c r="C66" s="14" t="s">
        <v>97</v>
      </c>
      <c r="D66" s="23" t="s">
        <v>97</v>
      </c>
      <c r="E66" s="23" t="s">
        <v>940</v>
      </c>
      <c r="F66" s="100">
        <v>22277.5319929</v>
      </c>
      <c r="G66" s="152">
        <v>967.89630672792703</v>
      </c>
      <c r="H66" s="100">
        <v>4.3447196351750303E-2</v>
      </c>
      <c r="I66" s="23">
        <v>0</v>
      </c>
      <c r="J66" s="23" t="s">
        <v>85</v>
      </c>
      <c r="K66" s="24">
        <v>44958.001862534722</v>
      </c>
      <c r="L66" s="23">
        <v>1</v>
      </c>
      <c r="M66" s="23" t="s">
        <v>940</v>
      </c>
      <c r="N66" s="25">
        <v>0</v>
      </c>
      <c r="O66" s="26" t="str">
        <f t="shared" ref="O66:O129" si="27">IF($C66="","",IF(OR($E66="USD",$E66="EUR"),"CASH","COIN"))</f>
        <v>COIN</v>
      </c>
      <c r="P66" s="26" t="str">
        <f t="shared" si="9"/>
        <v>LONG</v>
      </c>
      <c r="Q66" s="26" t="str">
        <f t="shared" si="10"/>
        <v>COIN LONG</v>
      </c>
      <c r="R66" s="26">
        <v>0</v>
      </c>
      <c r="S66" s="26">
        <v>0</v>
      </c>
      <c r="T66" s="26">
        <v>0</v>
      </c>
      <c r="U66" s="26">
        <v>0</v>
      </c>
      <c r="V66" s="23" t="str">
        <f t="shared" ref="V66:V129" si="28">IF($C66="","",IF(ISERROR(SEARCH("-",$D66)),$D66,LEFT($D66,SEARCH("-",$D66)-1)))</f>
        <v>BTSE</v>
      </c>
      <c r="W66" t="str">
        <f t="shared" si="11"/>
        <v>FLR COIN LONG</v>
      </c>
      <c r="X66" s="87" t="s">
        <v>262</v>
      </c>
      <c r="Y66" s="3" t="s">
        <v>145</v>
      </c>
      <c r="Z66" s="31">
        <v>0.89105878000000005</v>
      </c>
      <c r="AA66" s="31">
        <v>7.51358956508055</v>
      </c>
      <c r="AD66" s="71">
        <f t="shared" si="12"/>
        <v>44959.000002777779</v>
      </c>
      <c r="AE66" s="14" t="str">
        <f t="shared" si="13"/>
        <v>-</v>
      </c>
      <c r="AF66" s="14" t="str">
        <f t="shared" si="14"/>
        <v>WALLET</v>
      </c>
      <c r="AG66" s="14" t="s">
        <v>147</v>
      </c>
      <c r="AH66" s="99">
        <v>3049025070.2014399</v>
      </c>
      <c r="AI66" s="182">
        <v>1432.99223971929</v>
      </c>
      <c r="AJ66" s="99">
        <f t="shared" si="15"/>
        <v>4.6998375110920831E-7</v>
      </c>
      <c r="AK66" s="14">
        <f t="shared" si="16"/>
        <v>0</v>
      </c>
      <c r="AL66" s="14" t="str">
        <f t="shared" si="17"/>
        <v>COIN</v>
      </c>
      <c r="AM66" s="24"/>
      <c r="AN66" s="14">
        <f t="shared" si="18"/>
        <v>1</v>
      </c>
      <c r="AO66" s="14" t="str">
        <f t="shared" si="19"/>
        <v>NFT</v>
      </c>
      <c r="AP66" s="45"/>
      <c r="AQ66" s="46"/>
      <c r="AR66" s="47"/>
      <c r="AS66" s="25">
        <f t="shared" ref="AS66:AS90" si="29">IF($AE66="","",0)</f>
        <v>0</v>
      </c>
      <c r="AT66" s="26" t="str">
        <f t="shared" ref="AT66:AT78" si="30">IF(OR($AG66="USD",AG66="EUR"),"CASH","COIN")</f>
        <v>COIN</v>
      </c>
      <c r="AU66" s="26" t="str">
        <f t="shared" si="20"/>
        <v>LONG</v>
      </c>
      <c r="AV66" s="26" t="str">
        <f t="shared" ref="AV66:AV107" si="31">IF($AE66="","",$AT66&amp;" "&amp;$AU66)</f>
        <v>COIN LONG</v>
      </c>
      <c r="AW66" s="26">
        <f t="shared" ref="AW66:AW107" si="32">IF($AE66="","",$AI66*(1+$AY66))</f>
        <v>1432.99223971929</v>
      </c>
      <c r="AX66" s="26">
        <f t="shared" ref="AX66:AX107" si="33">IF($AE66="","",$AJ66*(1+$AY66))</f>
        <v>4.6998375110920831E-7</v>
      </c>
      <c r="AY66" s="26">
        <f t="shared" ref="AY66:AY94" si="34">IF($AE66="","",0)</f>
        <v>0</v>
      </c>
      <c r="AZ66" s="26">
        <f t="shared" ref="AZ66:AZ107" si="35">IF($AE66="","",$AI66-$AW66)</f>
        <v>0</v>
      </c>
      <c r="BA66" s="23" t="s">
        <v>266</v>
      </c>
      <c r="BB66" t="str">
        <f t="shared" si="21"/>
        <v>NFT</v>
      </c>
    </row>
    <row r="67" spans="1:54" x14ac:dyDescent="0.25">
      <c r="A67">
        <v>108</v>
      </c>
      <c r="B67" s="71">
        <v>44958.001873379631</v>
      </c>
      <c r="C67" s="14" t="s">
        <v>97</v>
      </c>
      <c r="D67" s="23" t="s">
        <v>97</v>
      </c>
      <c r="E67" s="23" t="s">
        <v>98</v>
      </c>
      <c r="F67" s="100">
        <v>22277.5319929</v>
      </c>
      <c r="G67" s="152">
        <v>252.894072025139</v>
      </c>
      <c r="H67" s="100">
        <v>1.1351978850518E-2</v>
      </c>
      <c r="I67" s="23">
        <v>0</v>
      </c>
      <c r="J67" s="23" t="s">
        <v>85</v>
      </c>
      <c r="K67" s="24">
        <v>44958.001873379631</v>
      </c>
      <c r="L67" s="23">
        <v>1</v>
      </c>
      <c r="M67" s="23" t="s">
        <v>98</v>
      </c>
      <c r="N67" s="25">
        <v>0</v>
      </c>
      <c r="O67" s="26" t="str">
        <f t="shared" si="27"/>
        <v>COIN</v>
      </c>
      <c r="P67" s="26" t="str">
        <f t="shared" ref="P67:P130" si="36">IF($C67="","",IF($J67="CME FUTURE","HEDGE",IF($G67&gt;0,"LONG","SHORT")))</f>
        <v>LONG</v>
      </c>
      <c r="Q67" s="26" t="str">
        <f t="shared" ref="Q67:Q130" si="37">O67&amp;" "&amp;P67</f>
        <v>COIN LONG</v>
      </c>
      <c r="R67" s="26">
        <v>0</v>
      </c>
      <c r="S67" s="26">
        <v>0</v>
      </c>
      <c r="T67" s="26">
        <v>0</v>
      </c>
      <c r="U67" s="26">
        <v>0</v>
      </c>
      <c r="V67" s="23" t="str">
        <f t="shared" si="28"/>
        <v>BTSE</v>
      </c>
      <c r="W67" t="str">
        <f t="shared" ref="W67:W133" si="38">IF($C67="","",$M67&amp;" "&amp;$Q67)</f>
        <v>SGB COIN LONG</v>
      </c>
      <c r="X67" s="87" t="s">
        <v>262</v>
      </c>
      <c r="Y67" s="3" t="s">
        <v>146</v>
      </c>
      <c r="Z67" s="31">
        <v>40.704174029999997</v>
      </c>
      <c r="AA67" s="31">
        <v>8.0448273954485203E-3</v>
      </c>
      <c r="AD67" s="71">
        <f t="shared" ref="AD67:AD107" si="39">IF($AG67="","",$B$2)</f>
        <v>44959.000002777779</v>
      </c>
      <c r="AE67" s="14" t="str">
        <f t="shared" ref="AE67:AE107" si="40">IF($AG67="","","-")</f>
        <v>-</v>
      </c>
      <c r="AF67" s="14" t="str">
        <f t="shared" ref="AF67:AF107" si="41">IF($AG67="","","WALLET")</f>
        <v>WALLET</v>
      </c>
      <c r="AG67" s="14" t="s">
        <v>148</v>
      </c>
      <c r="AH67" s="99">
        <v>4.3068300000000002E-3</v>
      </c>
      <c r="AI67" s="182">
        <v>1.07717067988575E-3</v>
      </c>
      <c r="AJ67" s="99">
        <f t="shared" ref="AJ67:AJ107" si="42">IF(AH67&lt;&gt;0,AI67/AH67,"")</f>
        <v>0.25010754543033969</v>
      </c>
      <c r="AK67" s="14">
        <f t="shared" ref="AK67:AK107" si="43">IF($AG67="","",0)</f>
        <v>0</v>
      </c>
      <c r="AL67" s="14" t="str">
        <f t="shared" ref="AL67:AL107" si="44">IF(AE67="","",IF(OR($AG67="USD",$AG67="EUR"),"CASH","COIN"))</f>
        <v>COIN</v>
      </c>
      <c r="AM67" s="24"/>
      <c r="AN67" s="14">
        <f t="shared" ref="AN67:AN107" si="45">IF($AG67="","",1)</f>
        <v>1</v>
      </c>
      <c r="AO67" s="14" t="str">
        <f t="shared" ref="AO67:AO107" si="46">IF($AG67="","",$AG67)</f>
        <v>NULS</v>
      </c>
      <c r="AP67" s="45"/>
      <c r="AQ67" s="46"/>
      <c r="AR67" s="47"/>
      <c r="AS67" s="25">
        <f t="shared" si="29"/>
        <v>0</v>
      </c>
      <c r="AT67" s="26" t="str">
        <f t="shared" si="30"/>
        <v>COIN</v>
      </c>
      <c r="AU67" s="26" t="str">
        <f t="shared" ref="AU67:AU107" si="47">IF($AE67="","",IF($AH67&gt;0,"LONG","SHORT"))</f>
        <v>LONG</v>
      </c>
      <c r="AV67" s="26" t="str">
        <f t="shared" si="31"/>
        <v>COIN LONG</v>
      </c>
      <c r="AW67" s="26">
        <f t="shared" si="32"/>
        <v>1.07717067988575E-3</v>
      </c>
      <c r="AX67" s="26">
        <f t="shared" si="33"/>
        <v>0.25010754543033969</v>
      </c>
      <c r="AY67" s="26">
        <f t="shared" si="34"/>
        <v>0</v>
      </c>
      <c r="AZ67" s="26">
        <f t="shared" si="35"/>
        <v>0</v>
      </c>
      <c r="BA67" s="23" t="s">
        <v>266</v>
      </c>
      <c r="BB67" t="str">
        <f t="shared" ref="BB67:BB107" si="48">IF($AE67="","",$AO67)</f>
        <v>NULS</v>
      </c>
    </row>
    <row r="68" spans="1:54" x14ac:dyDescent="0.25">
      <c r="A68">
        <v>109</v>
      </c>
      <c r="B68" s="71">
        <v>44958.001884606485</v>
      </c>
      <c r="C68" s="14" t="s">
        <v>97</v>
      </c>
      <c r="D68" s="23" t="s">
        <v>97</v>
      </c>
      <c r="E68" s="23" t="s">
        <v>95</v>
      </c>
      <c r="F68" s="100">
        <v>125335.8</v>
      </c>
      <c r="G68" s="152">
        <v>125335.8</v>
      </c>
      <c r="H68" s="100">
        <v>1</v>
      </c>
      <c r="I68" s="23">
        <v>0</v>
      </c>
      <c r="J68" s="23" t="s">
        <v>85</v>
      </c>
      <c r="K68" s="24">
        <v>44958.001884606485</v>
      </c>
      <c r="L68" s="23">
        <v>1</v>
      </c>
      <c r="M68" s="23" t="s">
        <v>95</v>
      </c>
      <c r="N68" s="25">
        <v>0</v>
      </c>
      <c r="O68" s="26" t="str">
        <f t="shared" si="27"/>
        <v>CASH</v>
      </c>
      <c r="P68" s="26" t="str">
        <f t="shared" si="36"/>
        <v>LONG</v>
      </c>
      <c r="Q68" s="26" t="str">
        <f t="shared" si="37"/>
        <v>CASH LONG</v>
      </c>
      <c r="R68" s="26">
        <v>0</v>
      </c>
      <c r="S68" s="26">
        <v>0</v>
      </c>
      <c r="T68" s="26">
        <v>0</v>
      </c>
      <c r="U68" s="26">
        <v>0</v>
      </c>
      <c r="V68" s="23" t="str">
        <f t="shared" si="28"/>
        <v>BTSE</v>
      </c>
      <c r="W68" t="str">
        <f t="shared" si="38"/>
        <v>USD CASH LONG</v>
      </c>
      <c r="X68" s="87" t="s">
        <v>262</v>
      </c>
      <c r="Y68" s="3" t="s">
        <v>147</v>
      </c>
      <c r="Z68" s="31">
        <v>3049025070.2014399</v>
      </c>
      <c r="AA68" s="31">
        <v>1432.99223971929</v>
      </c>
      <c r="AD68" s="71">
        <f t="shared" si="39"/>
        <v>44959.000002777779</v>
      </c>
      <c r="AE68" s="14" t="str">
        <f t="shared" si="40"/>
        <v>-</v>
      </c>
      <c r="AF68" s="14" t="str">
        <f t="shared" si="41"/>
        <v>WALLET</v>
      </c>
      <c r="AG68" s="14" t="s">
        <v>149</v>
      </c>
      <c r="AH68" s="99">
        <v>25213.870819299998</v>
      </c>
      <c r="AI68" s="182">
        <v>36708.42864383095</v>
      </c>
      <c r="AJ68" s="99">
        <f t="shared" si="42"/>
        <v>1.4558823160041108</v>
      </c>
      <c r="AK68" s="14">
        <f t="shared" si="43"/>
        <v>0</v>
      </c>
      <c r="AL68" s="14" t="str">
        <f t="shared" si="44"/>
        <v>COIN</v>
      </c>
      <c r="AM68" s="24"/>
      <c r="AN68" s="14">
        <f t="shared" si="45"/>
        <v>1</v>
      </c>
      <c r="AO68" s="14" t="str">
        <f t="shared" si="46"/>
        <v>OMG</v>
      </c>
      <c r="AP68" s="45"/>
      <c r="AQ68" s="46"/>
      <c r="AR68" s="47"/>
      <c r="AS68" s="25">
        <f t="shared" si="29"/>
        <v>0</v>
      </c>
      <c r="AT68" s="26" t="str">
        <f t="shared" si="30"/>
        <v>COIN</v>
      </c>
      <c r="AU68" s="26" t="str">
        <f t="shared" si="47"/>
        <v>LONG</v>
      </c>
      <c r="AV68" s="26" t="str">
        <f t="shared" si="31"/>
        <v>COIN LONG</v>
      </c>
      <c r="AW68" s="26">
        <f t="shared" si="32"/>
        <v>36708.42864383095</v>
      </c>
      <c r="AX68" s="26">
        <f t="shared" si="33"/>
        <v>1.4558823160041108</v>
      </c>
      <c r="AY68" s="26">
        <f t="shared" si="34"/>
        <v>0</v>
      </c>
      <c r="AZ68" s="26">
        <f t="shared" si="35"/>
        <v>0</v>
      </c>
      <c r="BA68" s="23" t="s">
        <v>266</v>
      </c>
      <c r="BB68" t="str">
        <f t="shared" si="48"/>
        <v>OMG</v>
      </c>
    </row>
    <row r="69" spans="1:54" x14ac:dyDescent="0.25">
      <c r="A69">
        <v>110</v>
      </c>
      <c r="B69" s="71">
        <v>44958.001895636575</v>
      </c>
      <c r="C69" s="14" t="s">
        <v>97</v>
      </c>
      <c r="D69" s="23" t="s">
        <v>97</v>
      </c>
      <c r="E69" s="23" t="s">
        <v>99</v>
      </c>
      <c r="F69" s="100">
        <v>86647.684072849996</v>
      </c>
      <c r="G69" s="152">
        <v>35862.770171338001</v>
      </c>
      <c r="H69" s="100">
        <v>0.41389184898682302</v>
      </c>
      <c r="I69" s="23">
        <v>0</v>
      </c>
      <c r="J69" s="23" t="s">
        <v>85</v>
      </c>
      <c r="K69" s="24">
        <v>44958.001895636575</v>
      </c>
      <c r="L69" s="23">
        <v>1</v>
      </c>
      <c r="M69" s="23" t="s">
        <v>99</v>
      </c>
      <c r="N69" s="25">
        <v>0</v>
      </c>
      <c r="O69" s="26" t="str">
        <f t="shared" si="27"/>
        <v>COIN</v>
      </c>
      <c r="P69" s="26" t="str">
        <f t="shared" si="36"/>
        <v>LONG</v>
      </c>
      <c r="Q69" s="26" t="str">
        <f t="shared" si="37"/>
        <v>COIN LONG</v>
      </c>
      <c r="R69" s="26">
        <v>0</v>
      </c>
      <c r="S69" s="26">
        <v>0</v>
      </c>
      <c r="T69" s="26">
        <v>0</v>
      </c>
      <c r="U69" s="26">
        <v>0</v>
      </c>
      <c r="V69" s="23" t="str">
        <f t="shared" si="28"/>
        <v>BTSE</v>
      </c>
      <c r="W69" t="str">
        <f t="shared" si="38"/>
        <v>XRP COIN LONG</v>
      </c>
      <c r="X69" s="87" t="s">
        <v>262</v>
      </c>
      <c r="Y69" s="3" t="s">
        <v>148</v>
      </c>
      <c r="Z69" s="31">
        <v>4.3068300000000002E-3</v>
      </c>
      <c r="AA69" s="31">
        <v>1.07717067988575E-3</v>
      </c>
      <c r="AD69" s="71">
        <f t="shared" si="39"/>
        <v>44959.000002777779</v>
      </c>
      <c r="AE69" s="14" t="str">
        <f t="shared" si="40"/>
        <v>-</v>
      </c>
      <c r="AF69" s="14" t="str">
        <f t="shared" si="41"/>
        <v>WALLET</v>
      </c>
      <c r="AG69" s="14" t="s">
        <v>150</v>
      </c>
      <c r="AH69" s="99">
        <v>0.34782034000000001</v>
      </c>
      <c r="AI69" s="182">
        <v>0.10359366741979401</v>
      </c>
      <c r="AJ69" s="99">
        <f t="shared" si="42"/>
        <v>0.29783671483902868</v>
      </c>
      <c r="AK69" s="14">
        <f t="shared" si="43"/>
        <v>0</v>
      </c>
      <c r="AL69" s="14" t="str">
        <f t="shared" si="44"/>
        <v>COIN</v>
      </c>
      <c r="AM69" s="24"/>
      <c r="AN69" s="14">
        <f t="shared" si="45"/>
        <v>1</v>
      </c>
      <c r="AO69" s="14" t="str">
        <f t="shared" si="46"/>
        <v>ONG</v>
      </c>
      <c r="AP69" s="45"/>
      <c r="AQ69" s="46"/>
      <c r="AR69" s="47"/>
      <c r="AS69" s="25">
        <f t="shared" si="29"/>
        <v>0</v>
      </c>
      <c r="AT69" s="26" t="str">
        <f t="shared" si="30"/>
        <v>COIN</v>
      </c>
      <c r="AU69" s="26" t="str">
        <f t="shared" si="47"/>
        <v>LONG</v>
      </c>
      <c r="AV69" s="26" t="str">
        <f t="shared" si="31"/>
        <v>COIN LONG</v>
      </c>
      <c r="AW69" s="26">
        <f t="shared" si="32"/>
        <v>0.10359366741979401</v>
      </c>
      <c r="AX69" s="26">
        <f t="shared" si="33"/>
        <v>0.29783671483902868</v>
      </c>
      <c r="AY69" s="26">
        <f t="shared" si="34"/>
        <v>0</v>
      </c>
      <c r="AZ69" s="26">
        <f t="shared" si="35"/>
        <v>0</v>
      </c>
      <c r="BA69" s="23" t="s">
        <v>266</v>
      </c>
      <c r="BB69" t="str">
        <f t="shared" si="48"/>
        <v>ONG</v>
      </c>
    </row>
    <row r="70" spans="1:54" x14ac:dyDescent="0.25">
      <c r="A70">
        <v>111</v>
      </c>
      <c r="B70" s="71">
        <v>44959.000001817127</v>
      </c>
      <c r="C70" s="14" t="s">
        <v>101</v>
      </c>
      <c r="D70" s="23" t="s">
        <v>100</v>
      </c>
      <c r="E70" s="23" t="s">
        <v>14</v>
      </c>
      <c r="F70" s="100">
        <v>2894.5836830600001</v>
      </c>
      <c r="G70" s="152">
        <v>68670436.539650694</v>
      </c>
      <c r="H70" s="100">
        <v>23723.7696534846</v>
      </c>
      <c r="I70" s="23">
        <v>0</v>
      </c>
      <c r="J70" s="23" t="s">
        <v>85</v>
      </c>
      <c r="K70" s="24">
        <v>44959.000001817127</v>
      </c>
      <c r="L70" s="23">
        <v>1</v>
      </c>
      <c r="M70" s="23" t="s">
        <v>14</v>
      </c>
      <c r="N70" s="25">
        <v>0</v>
      </c>
      <c r="O70" s="26" t="str">
        <f t="shared" si="27"/>
        <v>COIN</v>
      </c>
      <c r="P70" s="26" t="str">
        <f t="shared" si="36"/>
        <v>LONG</v>
      </c>
      <c r="Q70" s="26" t="str">
        <f t="shared" si="37"/>
        <v>COIN LONG</v>
      </c>
      <c r="R70" s="26">
        <v>0</v>
      </c>
      <c r="S70" s="26">
        <v>0</v>
      </c>
      <c r="T70" s="26">
        <v>0</v>
      </c>
      <c r="U70" s="26">
        <v>0</v>
      </c>
      <c r="V70" s="23" t="str">
        <f t="shared" si="28"/>
        <v>BULL</v>
      </c>
      <c r="W70" t="str">
        <f t="shared" si="38"/>
        <v>BTC COIN LONG</v>
      </c>
      <c r="X70" s="87" t="s">
        <v>262</v>
      </c>
      <c r="Y70" s="3" t="s">
        <v>149</v>
      </c>
      <c r="Z70" s="31">
        <v>25213.870819299998</v>
      </c>
      <c r="AA70" s="31">
        <v>36708.42864383095</v>
      </c>
      <c r="AD70" s="71">
        <f t="shared" si="39"/>
        <v>44959.000002777779</v>
      </c>
      <c r="AE70" s="14" t="str">
        <f t="shared" si="40"/>
        <v>-</v>
      </c>
      <c r="AF70" s="14" t="str">
        <f t="shared" si="41"/>
        <v>WALLET</v>
      </c>
      <c r="AG70" s="14" t="s">
        <v>89</v>
      </c>
      <c r="AH70" s="99">
        <v>10878.254600130138</v>
      </c>
      <c r="AI70" s="182">
        <v>1077.3398029109303</v>
      </c>
      <c r="AJ70" s="99">
        <f t="shared" si="42"/>
        <v>9.9036090118541809E-2</v>
      </c>
      <c r="AK70" s="14">
        <f t="shared" si="43"/>
        <v>0</v>
      </c>
      <c r="AL70" s="14" t="str">
        <f t="shared" si="44"/>
        <v>COIN</v>
      </c>
      <c r="AM70" s="24"/>
      <c r="AN70" s="14">
        <f t="shared" si="45"/>
        <v>1</v>
      </c>
      <c r="AO70" s="14" t="str">
        <f t="shared" si="46"/>
        <v>OXT</v>
      </c>
      <c r="AP70" s="45"/>
      <c r="AQ70" s="46"/>
      <c r="AR70" s="47"/>
      <c r="AS70" s="25">
        <f t="shared" si="29"/>
        <v>0</v>
      </c>
      <c r="AT70" s="26" t="str">
        <f t="shared" si="30"/>
        <v>COIN</v>
      </c>
      <c r="AU70" s="26" t="str">
        <f t="shared" si="47"/>
        <v>LONG</v>
      </c>
      <c r="AV70" s="26" t="str">
        <f t="shared" si="31"/>
        <v>COIN LONG</v>
      </c>
      <c r="AW70" s="26">
        <f t="shared" si="32"/>
        <v>1077.3398029109303</v>
      </c>
      <c r="AX70" s="26">
        <f t="shared" si="33"/>
        <v>9.9036090118541809E-2</v>
      </c>
      <c r="AY70" s="26">
        <f t="shared" si="34"/>
        <v>0</v>
      </c>
      <c r="AZ70" s="26">
        <f t="shared" si="35"/>
        <v>0</v>
      </c>
      <c r="BA70" s="23" t="s">
        <v>266</v>
      </c>
      <c r="BB70" t="str">
        <f t="shared" si="48"/>
        <v>OXT</v>
      </c>
    </row>
    <row r="71" spans="1:54" x14ac:dyDescent="0.25">
      <c r="A71">
        <v>112</v>
      </c>
      <c r="B71" s="71">
        <v>44959.000001817127</v>
      </c>
      <c r="C71" s="14" t="s">
        <v>101</v>
      </c>
      <c r="D71" s="23" t="s">
        <v>100</v>
      </c>
      <c r="E71" s="23" t="s">
        <v>95</v>
      </c>
      <c r="F71" s="100">
        <v>27730505.295899998</v>
      </c>
      <c r="G71" s="152">
        <v>27730505.295899998</v>
      </c>
      <c r="H71" s="100">
        <v>1</v>
      </c>
      <c r="I71" s="23">
        <v>0</v>
      </c>
      <c r="J71" s="23" t="s">
        <v>85</v>
      </c>
      <c r="K71" s="24">
        <v>44959.000001817127</v>
      </c>
      <c r="L71" s="23">
        <v>1</v>
      </c>
      <c r="M71" s="23" t="s">
        <v>95</v>
      </c>
      <c r="N71" s="25">
        <v>0</v>
      </c>
      <c r="O71" s="26" t="str">
        <f t="shared" si="27"/>
        <v>CASH</v>
      </c>
      <c r="P71" s="26" t="str">
        <f t="shared" si="36"/>
        <v>LONG</v>
      </c>
      <c r="Q71" s="26" t="str">
        <f t="shared" si="37"/>
        <v>CASH LONG</v>
      </c>
      <c r="R71" s="26">
        <v>0</v>
      </c>
      <c r="S71" s="26">
        <v>0</v>
      </c>
      <c r="T71" s="26">
        <v>0</v>
      </c>
      <c r="U71" s="26">
        <v>0</v>
      </c>
      <c r="V71" s="23" t="str">
        <f t="shared" si="28"/>
        <v>BULL</v>
      </c>
      <c r="W71" t="str">
        <f t="shared" si="38"/>
        <v>USD CASH LONG</v>
      </c>
      <c r="X71" s="87" t="s">
        <v>262</v>
      </c>
      <c r="Y71" s="3" t="s">
        <v>150</v>
      </c>
      <c r="Z71" s="31">
        <v>0.34782034000000001</v>
      </c>
      <c r="AA71" s="31">
        <v>0.10359366741979401</v>
      </c>
      <c r="AD71" s="71">
        <f t="shared" si="39"/>
        <v>44959.000002777779</v>
      </c>
      <c r="AE71" s="14" t="str">
        <f t="shared" si="40"/>
        <v>-</v>
      </c>
      <c r="AF71" s="14" t="str">
        <f t="shared" si="41"/>
        <v>WALLET</v>
      </c>
      <c r="AG71" s="14" t="s">
        <v>151</v>
      </c>
      <c r="AH71" s="99">
        <v>3.0962099999999998E-3</v>
      </c>
      <c r="AI71" s="182">
        <v>8.5184598002497596E-3</v>
      </c>
      <c r="AJ71" s="99">
        <f t="shared" si="42"/>
        <v>2.7512538878983532</v>
      </c>
      <c r="AK71" s="14">
        <f t="shared" si="43"/>
        <v>0</v>
      </c>
      <c r="AL71" s="14" t="str">
        <f t="shared" si="44"/>
        <v>COIN</v>
      </c>
      <c r="AM71" s="24"/>
      <c r="AN71" s="14">
        <f t="shared" si="45"/>
        <v>1</v>
      </c>
      <c r="AO71" s="14" t="str">
        <f t="shared" si="46"/>
        <v>QTUM</v>
      </c>
      <c r="AP71" s="45"/>
      <c r="AQ71" s="46"/>
      <c r="AR71" s="47"/>
      <c r="AS71" s="25">
        <f t="shared" si="29"/>
        <v>0</v>
      </c>
      <c r="AT71" s="26" t="str">
        <f t="shared" si="30"/>
        <v>COIN</v>
      </c>
      <c r="AU71" s="26" t="str">
        <f t="shared" si="47"/>
        <v>LONG</v>
      </c>
      <c r="AV71" s="26" t="str">
        <f t="shared" si="31"/>
        <v>COIN LONG</v>
      </c>
      <c r="AW71" s="26">
        <f t="shared" si="32"/>
        <v>8.5184598002497596E-3</v>
      </c>
      <c r="AX71" s="26">
        <f t="shared" si="33"/>
        <v>2.7512538878983532</v>
      </c>
      <c r="AY71" s="26">
        <f t="shared" si="34"/>
        <v>0</v>
      </c>
      <c r="AZ71" s="26">
        <f t="shared" si="35"/>
        <v>0</v>
      </c>
      <c r="BA71" s="23" t="s">
        <v>266</v>
      </c>
      <c r="BB71" t="str">
        <f t="shared" si="48"/>
        <v>QTUM</v>
      </c>
    </row>
    <row r="72" spans="1:54" x14ac:dyDescent="0.25">
      <c r="A72">
        <v>113</v>
      </c>
      <c r="B72" s="71">
        <v>44959.000001736109</v>
      </c>
      <c r="C72" s="14" t="s">
        <v>101</v>
      </c>
      <c r="D72" s="23" t="s">
        <v>102</v>
      </c>
      <c r="E72" s="23" t="s">
        <v>23</v>
      </c>
      <c r="F72" s="100">
        <v>5303884.3466999996</v>
      </c>
      <c r="G72" s="152">
        <v>5716338.3762200195</v>
      </c>
      <c r="H72" s="100">
        <v>1.0777645217276699</v>
      </c>
      <c r="I72" s="23">
        <v>0</v>
      </c>
      <c r="J72" s="23" t="s">
        <v>85</v>
      </c>
      <c r="K72" s="24">
        <v>44959.000001736109</v>
      </c>
      <c r="L72" s="23">
        <v>1</v>
      </c>
      <c r="M72" s="23" t="s">
        <v>23</v>
      </c>
      <c r="N72" s="25">
        <v>0</v>
      </c>
      <c r="O72" s="26" t="str">
        <f t="shared" si="27"/>
        <v>COIN</v>
      </c>
      <c r="P72" s="26" t="str">
        <f t="shared" si="36"/>
        <v>LONG</v>
      </c>
      <c r="Q72" s="26" t="str">
        <f t="shared" si="37"/>
        <v>COIN LONG</v>
      </c>
      <c r="R72" s="26">
        <v>0</v>
      </c>
      <c r="S72" s="26">
        <v>0</v>
      </c>
      <c r="T72" s="26">
        <v>0</v>
      </c>
      <c r="U72" s="26">
        <v>0</v>
      </c>
      <c r="V72" s="23" t="str">
        <f t="shared" si="28"/>
        <v>BULL</v>
      </c>
      <c r="W72" t="str">
        <f t="shared" si="38"/>
        <v>EOS COIN LONG</v>
      </c>
      <c r="X72" s="87" t="s">
        <v>262</v>
      </c>
      <c r="Y72" s="3" t="s">
        <v>89</v>
      </c>
      <c r="Z72" s="31">
        <v>10878.254600130138</v>
      </c>
      <c r="AA72" s="31">
        <v>1077.3398029109303</v>
      </c>
      <c r="AD72" s="71">
        <f t="shared" si="39"/>
        <v>44959.000002777779</v>
      </c>
      <c r="AE72" s="14" t="str">
        <f t="shared" si="40"/>
        <v>-</v>
      </c>
      <c r="AF72" s="14" t="str">
        <f t="shared" si="41"/>
        <v>WALLET</v>
      </c>
      <c r="AG72" s="14" t="s">
        <v>152</v>
      </c>
      <c r="AH72" s="99">
        <v>2.6598900000000002E-2</v>
      </c>
      <c r="AI72" s="182">
        <v>7.8160839728942698E-4</v>
      </c>
      <c r="AJ72" s="99">
        <f t="shared" si="42"/>
        <v>2.9384989502927825E-2</v>
      </c>
      <c r="AK72" s="14">
        <f t="shared" si="43"/>
        <v>0</v>
      </c>
      <c r="AL72" s="14" t="str">
        <f t="shared" si="44"/>
        <v>COIN</v>
      </c>
      <c r="AM72" s="24"/>
      <c r="AN72" s="14">
        <f t="shared" si="45"/>
        <v>1</v>
      </c>
      <c r="AO72" s="14" t="str">
        <f t="shared" si="46"/>
        <v>REI</v>
      </c>
      <c r="AP72" s="45"/>
      <c r="AQ72" s="46"/>
      <c r="AR72" s="47"/>
      <c r="AS72" s="25">
        <f t="shared" si="29"/>
        <v>0</v>
      </c>
      <c r="AT72" s="26" t="str">
        <f t="shared" si="30"/>
        <v>COIN</v>
      </c>
      <c r="AU72" s="26" t="str">
        <f t="shared" si="47"/>
        <v>LONG</v>
      </c>
      <c r="AV72" s="26" t="str">
        <f t="shared" si="31"/>
        <v>COIN LONG</v>
      </c>
      <c r="AW72" s="26">
        <f t="shared" si="32"/>
        <v>7.8160839728942698E-4</v>
      </c>
      <c r="AX72" s="26">
        <f t="shared" si="33"/>
        <v>2.9384989502927825E-2</v>
      </c>
      <c r="AY72" s="26">
        <f t="shared" si="34"/>
        <v>0</v>
      </c>
      <c r="AZ72" s="26">
        <f t="shared" si="35"/>
        <v>0</v>
      </c>
      <c r="BA72" s="23" t="s">
        <v>266</v>
      </c>
      <c r="BB72" t="str">
        <f t="shared" si="48"/>
        <v>REI</v>
      </c>
    </row>
    <row r="73" spans="1:54" x14ac:dyDescent="0.25">
      <c r="A73">
        <v>114</v>
      </c>
      <c r="B73" s="71">
        <v>44959.000001736109</v>
      </c>
      <c r="C73" s="14" t="s">
        <v>101</v>
      </c>
      <c r="D73" s="23" t="s">
        <v>102</v>
      </c>
      <c r="E73" s="23" t="s">
        <v>27</v>
      </c>
      <c r="F73" s="100">
        <v>146114.53846817999</v>
      </c>
      <c r="G73" s="152">
        <v>1054453.7489060501</v>
      </c>
      <c r="H73" s="100">
        <v>7.2166244369699699</v>
      </c>
      <c r="I73" s="23">
        <v>0</v>
      </c>
      <c r="J73" s="23" t="s">
        <v>85</v>
      </c>
      <c r="K73" s="24">
        <v>44959.000001736109</v>
      </c>
      <c r="L73" s="23">
        <v>1</v>
      </c>
      <c r="M73" s="23" t="s">
        <v>27</v>
      </c>
      <c r="N73" s="25">
        <v>0</v>
      </c>
      <c r="O73" s="26" t="str">
        <f t="shared" si="27"/>
        <v>COIN</v>
      </c>
      <c r="P73" s="26" t="str">
        <f t="shared" si="36"/>
        <v>LONG</v>
      </c>
      <c r="Q73" s="26" t="str">
        <f t="shared" si="37"/>
        <v>COIN LONG</v>
      </c>
      <c r="R73" s="26">
        <v>0</v>
      </c>
      <c r="S73" s="26">
        <v>0</v>
      </c>
      <c r="T73" s="26">
        <v>0</v>
      </c>
      <c r="U73" s="26">
        <v>0</v>
      </c>
      <c r="V73" s="23" t="str">
        <f t="shared" si="28"/>
        <v>BULL</v>
      </c>
      <c r="W73" t="str">
        <f t="shared" si="38"/>
        <v>LINK COIN LONG</v>
      </c>
      <c r="X73" s="87" t="s">
        <v>262</v>
      </c>
      <c r="Y73" s="3" t="s">
        <v>151</v>
      </c>
      <c r="Z73" s="31">
        <v>3.0962099999999998E-3</v>
      </c>
      <c r="AA73" s="31">
        <v>8.5184598002497596E-3</v>
      </c>
      <c r="AD73" s="71">
        <f t="shared" si="39"/>
        <v>44959.000002777779</v>
      </c>
      <c r="AE73" s="14" t="str">
        <f t="shared" si="40"/>
        <v>-</v>
      </c>
      <c r="AF73" s="14" t="str">
        <f t="shared" si="41"/>
        <v>WALLET</v>
      </c>
      <c r="AG73" s="14" t="s">
        <v>288</v>
      </c>
      <c r="AH73" s="99">
        <v>9.5929999999999998E-5</v>
      </c>
      <c r="AI73" s="182">
        <v>5.4064894645220397E-6</v>
      </c>
      <c r="AJ73" s="99">
        <f t="shared" si="42"/>
        <v>5.6358693469426034E-2</v>
      </c>
      <c r="AK73" s="14">
        <f t="shared" si="43"/>
        <v>0</v>
      </c>
      <c r="AL73" s="14" t="str">
        <f t="shared" si="44"/>
        <v>COIN</v>
      </c>
      <c r="AM73" s="24"/>
      <c r="AN73" s="14">
        <f t="shared" si="45"/>
        <v>1</v>
      </c>
      <c r="AO73" s="14" t="str">
        <f t="shared" si="46"/>
        <v>ROSE</v>
      </c>
      <c r="AP73" s="45"/>
      <c r="AQ73" s="46"/>
      <c r="AR73" s="47"/>
      <c r="AS73" s="25">
        <f t="shared" si="29"/>
        <v>0</v>
      </c>
      <c r="AT73" s="26" t="str">
        <f t="shared" si="30"/>
        <v>COIN</v>
      </c>
      <c r="AU73" s="26" t="str">
        <f t="shared" si="47"/>
        <v>LONG</v>
      </c>
      <c r="AV73" s="26" t="str">
        <f t="shared" si="31"/>
        <v>COIN LONG</v>
      </c>
      <c r="AW73" s="26">
        <f t="shared" si="32"/>
        <v>5.4064894645220397E-6</v>
      </c>
      <c r="AX73" s="26">
        <f t="shared" si="33"/>
        <v>5.6358693469426034E-2</v>
      </c>
      <c r="AY73" s="26">
        <f t="shared" si="34"/>
        <v>0</v>
      </c>
      <c r="AZ73" s="26">
        <f t="shared" si="35"/>
        <v>0</v>
      </c>
      <c r="BA73" s="23" t="s">
        <v>266</v>
      </c>
      <c r="BB73" t="str">
        <f t="shared" si="48"/>
        <v>ROSE</v>
      </c>
    </row>
    <row r="74" spans="1:54" x14ac:dyDescent="0.25">
      <c r="A74">
        <v>115</v>
      </c>
      <c r="B74" s="71">
        <v>44959.000001736109</v>
      </c>
      <c r="C74" s="14" t="s">
        <v>101</v>
      </c>
      <c r="D74" s="23" t="s">
        <v>102</v>
      </c>
      <c r="E74" s="23" t="s">
        <v>24</v>
      </c>
      <c r="F74" s="100">
        <v>8445.9833168700006</v>
      </c>
      <c r="G74" s="152">
        <v>848345.21613850095</v>
      </c>
      <c r="H74" s="100">
        <v>100.443629156124</v>
      </c>
      <c r="I74" s="23">
        <v>0</v>
      </c>
      <c r="J74" s="23" t="s">
        <v>85</v>
      </c>
      <c r="K74" s="24">
        <v>44959.000001736109</v>
      </c>
      <c r="L74" s="23">
        <v>1</v>
      </c>
      <c r="M74" s="23" t="s">
        <v>24</v>
      </c>
      <c r="N74" s="25">
        <v>0</v>
      </c>
      <c r="O74" s="26" t="str">
        <f t="shared" si="27"/>
        <v>COIN</v>
      </c>
      <c r="P74" s="26" t="str">
        <f t="shared" si="36"/>
        <v>LONG</v>
      </c>
      <c r="Q74" s="26" t="str">
        <f t="shared" si="37"/>
        <v>COIN LONG</v>
      </c>
      <c r="R74" s="26">
        <v>0</v>
      </c>
      <c r="S74" s="26">
        <v>0</v>
      </c>
      <c r="T74" s="26">
        <v>0</v>
      </c>
      <c r="U74" s="26">
        <v>0</v>
      </c>
      <c r="V74" s="23" t="str">
        <f t="shared" si="28"/>
        <v>BULL</v>
      </c>
      <c r="W74" t="str">
        <f t="shared" si="38"/>
        <v>LTC COIN LONG</v>
      </c>
      <c r="X74" s="87" t="s">
        <v>262</v>
      </c>
      <c r="Y74" s="3" t="s">
        <v>152</v>
      </c>
      <c r="Z74" s="31">
        <v>2.6598900000000002E-2</v>
      </c>
      <c r="AA74" s="31">
        <v>7.8160839728942698E-4</v>
      </c>
      <c r="AD74" s="71">
        <f t="shared" si="39"/>
        <v>44959.000002777779</v>
      </c>
      <c r="AE74" s="14" t="str">
        <f t="shared" si="40"/>
        <v>-</v>
      </c>
      <c r="AF74" s="14" t="str">
        <f t="shared" si="41"/>
        <v>WALLET</v>
      </c>
      <c r="AG74" s="14" t="s">
        <v>98</v>
      </c>
      <c r="AH74" s="99">
        <v>1236499.8774543798</v>
      </c>
      <c r="AI74" s="182">
        <v>14036.720457530137</v>
      </c>
      <c r="AJ74" s="99">
        <f t="shared" si="42"/>
        <v>1.1351978850517934E-2</v>
      </c>
      <c r="AK74" s="14">
        <f t="shared" si="43"/>
        <v>0</v>
      </c>
      <c r="AL74" s="14" t="str">
        <f t="shared" si="44"/>
        <v>COIN</v>
      </c>
      <c r="AM74" s="24"/>
      <c r="AN74" s="14">
        <f t="shared" si="45"/>
        <v>1</v>
      </c>
      <c r="AO74" s="14" t="str">
        <f t="shared" si="46"/>
        <v>SGB</v>
      </c>
      <c r="AP74" s="45"/>
      <c r="AQ74" s="46"/>
      <c r="AR74" s="47"/>
      <c r="AS74" s="25">
        <f t="shared" si="29"/>
        <v>0</v>
      </c>
      <c r="AT74" s="26" t="str">
        <f t="shared" si="30"/>
        <v>COIN</v>
      </c>
      <c r="AU74" s="26" t="str">
        <f t="shared" si="47"/>
        <v>LONG</v>
      </c>
      <c r="AV74" s="26" t="str">
        <f t="shared" si="31"/>
        <v>COIN LONG</v>
      </c>
      <c r="AW74" s="26">
        <f t="shared" si="32"/>
        <v>14036.720457530137</v>
      </c>
      <c r="AX74" s="26">
        <f t="shared" si="33"/>
        <v>1.1351978850517934E-2</v>
      </c>
      <c r="AY74" s="26">
        <f t="shared" si="34"/>
        <v>0</v>
      </c>
      <c r="AZ74" s="26">
        <f t="shared" si="35"/>
        <v>0</v>
      </c>
      <c r="BA74" s="23" t="s">
        <v>266</v>
      </c>
      <c r="BB74" t="str">
        <f t="shared" si="48"/>
        <v>SGB</v>
      </c>
    </row>
    <row r="75" spans="1:54" x14ac:dyDescent="0.25">
      <c r="A75">
        <v>116</v>
      </c>
      <c r="B75" s="71">
        <v>44959.000001736109</v>
      </c>
      <c r="C75" s="14" t="s">
        <v>101</v>
      </c>
      <c r="D75" s="23" t="s">
        <v>102</v>
      </c>
      <c r="E75" s="23" t="s">
        <v>95</v>
      </c>
      <c r="F75" s="100">
        <v>1663498.5555</v>
      </c>
      <c r="G75" s="152">
        <v>1663498.5555</v>
      </c>
      <c r="H75" s="100">
        <v>1</v>
      </c>
      <c r="I75" s="23">
        <v>0</v>
      </c>
      <c r="J75" s="23" t="s">
        <v>85</v>
      </c>
      <c r="K75" s="24">
        <v>44959.000001736109</v>
      </c>
      <c r="L75" s="23">
        <v>1</v>
      </c>
      <c r="M75" s="23" t="s">
        <v>95</v>
      </c>
      <c r="N75" s="25">
        <v>0</v>
      </c>
      <c r="O75" s="26" t="str">
        <f t="shared" si="27"/>
        <v>CASH</v>
      </c>
      <c r="P75" s="26" t="str">
        <f t="shared" si="36"/>
        <v>LONG</v>
      </c>
      <c r="Q75" s="26" t="str">
        <f t="shared" si="37"/>
        <v>CASH LONG</v>
      </c>
      <c r="R75" s="26">
        <v>0</v>
      </c>
      <c r="S75" s="26">
        <v>0</v>
      </c>
      <c r="T75" s="26">
        <v>0</v>
      </c>
      <c r="U75" s="26">
        <v>0</v>
      </c>
      <c r="V75" s="23" t="str">
        <f t="shared" si="28"/>
        <v>BULL</v>
      </c>
      <c r="W75" t="str">
        <f t="shared" si="38"/>
        <v>USD CASH LONG</v>
      </c>
      <c r="X75" s="87" t="s">
        <v>262</v>
      </c>
      <c r="Y75" s="3" t="s">
        <v>288</v>
      </c>
      <c r="Z75" s="31">
        <v>9.5929999999999998E-5</v>
      </c>
      <c r="AA75" s="31">
        <v>5.4064894645220397E-6</v>
      </c>
      <c r="AD75" s="71">
        <f t="shared" si="39"/>
        <v>44959.000002777779</v>
      </c>
      <c r="AE75" s="14" t="str">
        <f t="shared" si="40"/>
        <v>-</v>
      </c>
      <c r="AF75" s="14" t="str">
        <f t="shared" si="41"/>
        <v>WALLET</v>
      </c>
      <c r="AG75" s="14" t="s">
        <v>179</v>
      </c>
      <c r="AH75" s="99">
        <v>3552880.5354093201</v>
      </c>
      <c r="AI75" s="182">
        <v>29643.2086511089</v>
      </c>
      <c r="AJ75" s="99">
        <f t="shared" si="42"/>
        <v>8.3434296075181047E-3</v>
      </c>
      <c r="AK75" s="14">
        <f t="shared" si="43"/>
        <v>0</v>
      </c>
      <c r="AL75" s="14" t="str">
        <f t="shared" si="44"/>
        <v>COIN</v>
      </c>
      <c r="AM75" s="24"/>
      <c r="AN75" s="14">
        <f t="shared" si="45"/>
        <v>1</v>
      </c>
      <c r="AO75" s="14" t="str">
        <f t="shared" si="46"/>
        <v>SHFT</v>
      </c>
      <c r="AP75" s="45"/>
      <c r="AQ75" s="46"/>
      <c r="AR75" s="47"/>
      <c r="AS75" s="25">
        <f t="shared" si="29"/>
        <v>0</v>
      </c>
      <c r="AT75" s="26" t="str">
        <f t="shared" si="30"/>
        <v>COIN</v>
      </c>
      <c r="AU75" s="26" t="str">
        <f t="shared" si="47"/>
        <v>LONG</v>
      </c>
      <c r="AV75" s="26" t="str">
        <f t="shared" si="31"/>
        <v>COIN LONG</v>
      </c>
      <c r="AW75" s="26">
        <f t="shared" si="32"/>
        <v>29643.2086511089</v>
      </c>
      <c r="AX75" s="26">
        <f t="shared" si="33"/>
        <v>8.3434296075181047E-3</v>
      </c>
      <c r="AY75" s="26">
        <f t="shared" si="34"/>
        <v>0</v>
      </c>
      <c r="AZ75" s="26">
        <f t="shared" si="35"/>
        <v>0</v>
      </c>
      <c r="BA75" s="23" t="s">
        <v>266</v>
      </c>
      <c r="BB75" t="str">
        <f t="shared" si="48"/>
        <v>SHFT</v>
      </c>
    </row>
    <row r="76" spans="1:54" x14ac:dyDescent="0.25">
      <c r="A76">
        <v>117</v>
      </c>
      <c r="B76" s="71">
        <v>44959.000004201385</v>
      </c>
      <c r="C76" s="14" t="s">
        <v>101</v>
      </c>
      <c r="D76" s="23" t="s">
        <v>104</v>
      </c>
      <c r="E76" s="23" t="s">
        <v>15</v>
      </c>
      <c r="F76" s="100">
        <v>15308.27667942</v>
      </c>
      <c r="G76" s="152">
        <v>25133016.805657301</v>
      </c>
      <c r="H76" s="100">
        <v>1641.7926937161601</v>
      </c>
      <c r="I76" s="23">
        <v>0</v>
      </c>
      <c r="J76" s="23" t="s">
        <v>85</v>
      </c>
      <c r="K76" s="24">
        <v>44959.000004201385</v>
      </c>
      <c r="L76" s="23">
        <v>1</v>
      </c>
      <c r="M76" s="23" t="s">
        <v>15</v>
      </c>
      <c r="N76" s="25">
        <v>0</v>
      </c>
      <c r="O76" s="26" t="str">
        <f t="shared" si="27"/>
        <v>COIN</v>
      </c>
      <c r="P76" s="26" t="str">
        <f t="shared" si="36"/>
        <v>LONG</v>
      </c>
      <c r="Q76" s="26" t="str">
        <f t="shared" si="37"/>
        <v>COIN LONG</v>
      </c>
      <c r="R76" s="26">
        <v>0</v>
      </c>
      <c r="S76" s="26">
        <v>0</v>
      </c>
      <c r="T76" s="26">
        <v>0</v>
      </c>
      <c r="U76" s="26">
        <v>0</v>
      </c>
      <c r="V76" s="23" t="str">
        <f t="shared" si="28"/>
        <v>BULL</v>
      </c>
      <c r="W76" t="str">
        <f t="shared" si="38"/>
        <v>ETH COIN LONG</v>
      </c>
      <c r="X76" s="87" t="s">
        <v>262</v>
      </c>
      <c r="Y76" s="3" t="s">
        <v>98</v>
      </c>
      <c r="Z76" s="31">
        <v>1236499.8774543798</v>
      </c>
      <c r="AA76" s="31">
        <v>14036.720457530137</v>
      </c>
      <c r="AD76" s="71">
        <f t="shared" si="39"/>
        <v>44959.000002777779</v>
      </c>
      <c r="AE76" s="14" t="str">
        <f t="shared" si="40"/>
        <v>-</v>
      </c>
      <c r="AF76" s="14" t="str">
        <f t="shared" si="41"/>
        <v>WALLET</v>
      </c>
      <c r="AG76" s="14" t="s">
        <v>37</v>
      </c>
      <c r="AH76" s="99">
        <v>-497953446.50949287</v>
      </c>
      <c r="AI76" s="182">
        <v>-5967.7712585407135</v>
      </c>
      <c r="AJ76" s="99">
        <f t="shared" si="42"/>
        <v>1.1984596753718713E-5</v>
      </c>
      <c r="AK76" s="14">
        <f t="shared" si="43"/>
        <v>0</v>
      </c>
      <c r="AL76" s="14" t="str">
        <f t="shared" si="44"/>
        <v>COIN</v>
      </c>
      <c r="AM76" s="24"/>
      <c r="AN76" s="14">
        <f t="shared" si="45"/>
        <v>1</v>
      </c>
      <c r="AO76" s="14" t="str">
        <f t="shared" si="46"/>
        <v>SHIB</v>
      </c>
      <c r="AP76" s="45"/>
      <c r="AQ76" s="46"/>
      <c r="AR76" s="47"/>
      <c r="AS76" s="25">
        <f t="shared" si="29"/>
        <v>0</v>
      </c>
      <c r="AT76" s="26" t="str">
        <f t="shared" si="30"/>
        <v>COIN</v>
      </c>
      <c r="AU76" s="26" t="str">
        <f t="shared" si="47"/>
        <v>SHORT</v>
      </c>
      <c r="AV76" s="26" t="str">
        <f t="shared" si="31"/>
        <v>COIN SHORT</v>
      </c>
      <c r="AW76" s="26">
        <f t="shared" si="32"/>
        <v>-5967.7712585407135</v>
      </c>
      <c r="AX76" s="26">
        <f t="shared" si="33"/>
        <v>1.1984596753718713E-5</v>
      </c>
      <c r="AY76" s="26">
        <f t="shared" si="34"/>
        <v>0</v>
      </c>
      <c r="AZ76" s="26">
        <f t="shared" si="35"/>
        <v>0</v>
      </c>
      <c r="BA76" s="23" t="s">
        <v>266</v>
      </c>
      <c r="BB76" t="str">
        <f t="shared" si="48"/>
        <v>SHIB</v>
      </c>
    </row>
    <row r="77" spans="1:54" x14ac:dyDescent="0.25">
      <c r="A77">
        <v>118</v>
      </c>
      <c r="B77" s="71">
        <v>44959.000004201385</v>
      </c>
      <c r="C77" s="14" t="s">
        <v>101</v>
      </c>
      <c r="D77" s="23" t="s">
        <v>104</v>
      </c>
      <c r="E77" s="23" t="s">
        <v>95</v>
      </c>
      <c r="F77" s="100">
        <v>8623994.6039000005</v>
      </c>
      <c r="G77" s="152">
        <v>8623994.6039000005</v>
      </c>
      <c r="H77" s="100">
        <v>1</v>
      </c>
      <c r="I77" s="23">
        <v>0</v>
      </c>
      <c r="J77" s="23" t="s">
        <v>85</v>
      </c>
      <c r="K77" s="24">
        <v>44959.000004201385</v>
      </c>
      <c r="L77" s="23">
        <v>1</v>
      </c>
      <c r="M77" s="23" t="s">
        <v>95</v>
      </c>
      <c r="N77" s="25">
        <v>0</v>
      </c>
      <c r="O77" s="26" t="str">
        <f t="shared" si="27"/>
        <v>CASH</v>
      </c>
      <c r="P77" s="26" t="str">
        <f t="shared" si="36"/>
        <v>LONG</v>
      </c>
      <c r="Q77" s="26" t="str">
        <f t="shared" si="37"/>
        <v>CASH LONG</v>
      </c>
      <c r="R77" s="26">
        <v>0</v>
      </c>
      <c r="S77" s="26">
        <v>0</v>
      </c>
      <c r="T77" s="26">
        <v>0</v>
      </c>
      <c r="U77" s="26">
        <v>0</v>
      </c>
      <c r="V77" s="23" t="str">
        <f t="shared" si="28"/>
        <v>BULL</v>
      </c>
      <c r="W77" t="str">
        <f t="shared" si="38"/>
        <v>USD CASH LONG</v>
      </c>
      <c r="X77" s="87" t="s">
        <v>262</v>
      </c>
      <c r="Y77" s="3" t="s">
        <v>179</v>
      </c>
      <c r="Z77" s="31">
        <v>3552880.5354093201</v>
      </c>
      <c r="AA77" s="31">
        <v>29643.2086511089</v>
      </c>
      <c r="AD77" s="71">
        <f t="shared" si="39"/>
        <v>44959.000002777779</v>
      </c>
      <c r="AE77" s="14" t="str">
        <f t="shared" si="40"/>
        <v>-</v>
      </c>
      <c r="AF77" s="14" t="str">
        <f t="shared" si="41"/>
        <v>WALLET</v>
      </c>
      <c r="AG77" s="14" t="s">
        <v>153</v>
      </c>
      <c r="AH77" s="99">
        <v>-1004.1673953099997</v>
      </c>
      <c r="AI77" s="182">
        <v>-25097.515733480112</v>
      </c>
      <c r="AJ77" s="99">
        <f t="shared" si="42"/>
        <v>24.99335852836785</v>
      </c>
      <c r="AK77" s="14">
        <f t="shared" si="43"/>
        <v>0</v>
      </c>
      <c r="AL77" s="14" t="str">
        <f t="shared" si="44"/>
        <v>COIN</v>
      </c>
      <c r="AM77" s="24"/>
      <c r="AN77" s="14">
        <f t="shared" si="45"/>
        <v>1</v>
      </c>
      <c r="AO77" s="14" t="str">
        <f t="shared" si="46"/>
        <v>SOL</v>
      </c>
      <c r="AP77" s="45"/>
      <c r="AQ77" s="46"/>
      <c r="AR77" s="47"/>
      <c r="AS77" s="25">
        <f t="shared" si="29"/>
        <v>0</v>
      </c>
      <c r="AT77" s="26" t="str">
        <f t="shared" si="30"/>
        <v>COIN</v>
      </c>
      <c r="AU77" s="26" t="str">
        <f t="shared" si="47"/>
        <v>SHORT</v>
      </c>
      <c r="AV77" s="26" t="str">
        <f t="shared" si="31"/>
        <v>COIN SHORT</v>
      </c>
      <c r="AW77" s="26">
        <f t="shared" si="32"/>
        <v>-25097.515733480112</v>
      </c>
      <c r="AX77" s="26">
        <f t="shared" si="33"/>
        <v>24.99335852836785</v>
      </c>
      <c r="AY77" s="26">
        <f t="shared" si="34"/>
        <v>0</v>
      </c>
      <c r="AZ77" s="26">
        <f t="shared" si="35"/>
        <v>0</v>
      </c>
      <c r="BA77" s="23" t="s">
        <v>266</v>
      </c>
      <c r="BB77" t="str">
        <f t="shared" si="48"/>
        <v>SOL</v>
      </c>
    </row>
    <row r="78" spans="1:54" x14ac:dyDescent="0.25">
      <c r="A78">
        <v>119</v>
      </c>
      <c r="B78" s="71">
        <v>44959.000003159723</v>
      </c>
      <c r="C78" s="14" t="s">
        <v>101</v>
      </c>
      <c r="D78" s="23" t="s">
        <v>105</v>
      </c>
      <c r="E78" s="23" t="s">
        <v>14</v>
      </c>
      <c r="F78" s="100">
        <v>68.848450040000003</v>
      </c>
      <c r="G78" s="152">
        <v>1633344.7697484</v>
      </c>
      <c r="H78" s="100">
        <v>23723.7696534846</v>
      </c>
      <c r="I78" s="23">
        <v>0</v>
      </c>
      <c r="J78" s="23" t="s">
        <v>85</v>
      </c>
      <c r="K78" s="24">
        <v>44959.000003159723</v>
      </c>
      <c r="L78" s="23">
        <v>1</v>
      </c>
      <c r="M78" s="23" t="s">
        <v>14</v>
      </c>
      <c r="N78" s="25">
        <v>0</v>
      </c>
      <c r="O78" s="26" t="str">
        <f t="shared" si="27"/>
        <v>COIN</v>
      </c>
      <c r="P78" s="26" t="str">
        <f t="shared" si="36"/>
        <v>LONG</v>
      </c>
      <c r="Q78" s="26" t="str">
        <f t="shared" si="37"/>
        <v>COIN LONG</v>
      </c>
      <c r="R78" s="26">
        <v>0</v>
      </c>
      <c r="S78" s="26">
        <v>0</v>
      </c>
      <c r="T78" s="26">
        <v>0</v>
      </c>
      <c r="U78" s="26">
        <v>0</v>
      </c>
      <c r="V78" s="23" t="str">
        <f t="shared" si="28"/>
        <v>BULL</v>
      </c>
      <c r="W78" t="str">
        <f t="shared" si="38"/>
        <v>BTC COIN LONG</v>
      </c>
      <c r="X78" s="87" t="s">
        <v>262</v>
      </c>
      <c r="Y78" s="3" t="s">
        <v>37</v>
      </c>
      <c r="Z78" s="31">
        <v>-497953446.50949287</v>
      </c>
      <c r="AA78" s="31">
        <v>-5967.7712585407135</v>
      </c>
      <c r="AD78" s="71">
        <f t="shared" si="39"/>
        <v>44959.000002777779</v>
      </c>
      <c r="AE78" s="14" t="str">
        <f t="shared" si="40"/>
        <v>-</v>
      </c>
      <c r="AF78" s="14" t="str">
        <f t="shared" si="41"/>
        <v>WALLET</v>
      </c>
      <c r="AG78" s="14" t="s">
        <v>154</v>
      </c>
      <c r="AH78" s="99">
        <v>38753.774400000002</v>
      </c>
      <c r="AI78" s="182">
        <v>6117.3913156387098</v>
      </c>
      <c r="AJ78" s="99">
        <f t="shared" si="42"/>
        <v>0.15785278751167808</v>
      </c>
      <c r="AK78" s="14">
        <f t="shared" si="43"/>
        <v>0</v>
      </c>
      <c r="AL78" s="14" t="str">
        <f t="shared" si="44"/>
        <v>COIN</v>
      </c>
      <c r="AM78" s="24"/>
      <c r="AN78" s="14">
        <f t="shared" si="45"/>
        <v>1</v>
      </c>
      <c r="AO78" s="14" t="str">
        <f t="shared" si="46"/>
        <v>SOLO</v>
      </c>
      <c r="AP78" s="45"/>
      <c r="AQ78" s="46"/>
      <c r="AR78" s="47"/>
      <c r="AS78" s="25">
        <f t="shared" si="29"/>
        <v>0</v>
      </c>
      <c r="AT78" s="26" t="str">
        <f t="shared" si="30"/>
        <v>COIN</v>
      </c>
      <c r="AU78" s="26" t="str">
        <f t="shared" si="47"/>
        <v>LONG</v>
      </c>
      <c r="AV78" s="26" t="str">
        <f t="shared" si="31"/>
        <v>COIN LONG</v>
      </c>
      <c r="AW78" s="26">
        <f t="shared" si="32"/>
        <v>6117.3913156387098</v>
      </c>
      <c r="AX78" s="26">
        <f t="shared" si="33"/>
        <v>0.15785278751167808</v>
      </c>
      <c r="AY78" s="26">
        <f t="shared" si="34"/>
        <v>0</v>
      </c>
      <c r="AZ78" s="26">
        <f t="shared" si="35"/>
        <v>0</v>
      </c>
      <c r="BA78" s="23" t="s">
        <v>266</v>
      </c>
      <c r="BB78" t="str">
        <f t="shared" si="48"/>
        <v>SOLO</v>
      </c>
    </row>
    <row r="79" spans="1:54" x14ac:dyDescent="0.25">
      <c r="A79">
        <v>120</v>
      </c>
      <c r="B79" s="71">
        <v>44959.000003159723</v>
      </c>
      <c r="C79" s="14" t="s">
        <v>101</v>
      </c>
      <c r="D79" s="23" t="s">
        <v>105</v>
      </c>
      <c r="E79" s="23" t="s">
        <v>15</v>
      </c>
      <c r="F79" s="100">
        <v>1057.5823256599999</v>
      </c>
      <c r="G79" s="152">
        <v>1736330.93527194</v>
      </c>
      <c r="H79" s="100">
        <v>1641.7926937161601</v>
      </c>
      <c r="I79" s="23">
        <v>0</v>
      </c>
      <c r="J79" s="23" t="s">
        <v>85</v>
      </c>
      <c r="K79" s="24">
        <v>44959.000003159723</v>
      </c>
      <c r="L79" s="23">
        <v>1</v>
      </c>
      <c r="M79" s="23" t="s">
        <v>15</v>
      </c>
      <c r="N79" s="25">
        <v>0</v>
      </c>
      <c r="O79" s="26" t="str">
        <f t="shared" si="27"/>
        <v>COIN</v>
      </c>
      <c r="P79" s="26" t="str">
        <f t="shared" si="36"/>
        <v>LONG</v>
      </c>
      <c r="Q79" s="26" t="str">
        <f t="shared" si="37"/>
        <v>COIN LONG</v>
      </c>
      <c r="R79" s="26">
        <v>0</v>
      </c>
      <c r="S79" s="26">
        <v>0</v>
      </c>
      <c r="T79" s="26">
        <v>0</v>
      </c>
      <c r="U79" s="26">
        <v>0</v>
      </c>
      <c r="V79" s="23" t="str">
        <f t="shared" si="28"/>
        <v>BULL</v>
      </c>
      <c r="W79" t="str">
        <f t="shared" si="38"/>
        <v>ETH COIN LONG</v>
      </c>
      <c r="X79" s="87" t="s">
        <v>262</v>
      </c>
      <c r="Y79" s="3" t="s">
        <v>153</v>
      </c>
      <c r="Z79" s="31">
        <v>-1004.1673953099997</v>
      </c>
      <c r="AA79" s="31">
        <v>-25097.515733480112</v>
      </c>
      <c r="AD79" s="71">
        <f t="shared" si="39"/>
        <v>44959.000002777779</v>
      </c>
      <c r="AE79" s="14" t="str">
        <f t="shared" si="40"/>
        <v>-</v>
      </c>
      <c r="AF79" s="14" t="str">
        <f t="shared" si="41"/>
        <v>WALLET</v>
      </c>
      <c r="AG79" s="14" t="s">
        <v>983</v>
      </c>
      <c r="AH79" s="99">
        <v>1063.0153758599999</v>
      </c>
      <c r="AI79" s="182">
        <v>265.46352410260198</v>
      </c>
      <c r="AJ79" s="99">
        <f t="shared" si="42"/>
        <v>0.24972689025108114</v>
      </c>
      <c r="AK79" s="14">
        <f t="shared" si="43"/>
        <v>0</v>
      </c>
      <c r="AL79" s="14" t="str">
        <f t="shared" si="44"/>
        <v>COIN</v>
      </c>
      <c r="AM79" s="24"/>
      <c r="AN79" s="14">
        <f t="shared" si="45"/>
        <v>1</v>
      </c>
      <c r="AO79" s="14" t="str">
        <f t="shared" si="46"/>
        <v>SOV</v>
      </c>
      <c r="AP79" s="45"/>
      <c r="AQ79" s="46"/>
      <c r="AR79" s="47"/>
      <c r="AS79" s="25">
        <f t="shared" si="29"/>
        <v>0</v>
      </c>
      <c r="AT79" s="26" t="str">
        <f t="shared" ref="AT79:AT92" si="49">IF($AE79="","",IF(OR($AG79="USD",AG79="EUR"),"CASH","COIN"))</f>
        <v>COIN</v>
      </c>
      <c r="AU79" s="26" t="str">
        <f t="shared" si="47"/>
        <v>LONG</v>
      </c>
      <c r="AV79" s="26" t="str">
        <f t="shared" si="31"/>
        <v>COIN LONG</v>
      </c>
      <c r="AW79" s="26">
        <f t="shared" si="32"/>
        <v>265.46352410260198</v>
      </c>
      <c r="AX79" s="26">
        <f t="shared" si="33"/>
        <v>0.24972689025108114</v>
      </c>
      <c r="AY79" s="26">
        <f t="shared" si="34"/>
        <v>0</v>
      </c>
      <c r="AZ79" s="26">
        <f t="shared" si="35"/>
        <v>0</v>
      </c>
      <c r="BA79" s="23" t="s">
        <v>266</v>
      </c>
      <c r="BB79" t="str">
        <f t="shared" si="48"/>
        <v>SOV</v>
      </c>
    </row>
    <row r="80" spans="1:54" x14ac:dyDescent="0.25">
      <c r="A80">
        <v>121</v>
      </c>
      <c r="B80" s="71">
        <v>44959.000003159723</v>
      </c>
      <c r="C80" s="14" t="s">
        <v>101</v>
      </c>
      <c r="D80" s="23" t="s">
        <v>105</v>
      </c>
      <c r="E80" s="23" t="s">
        <v>92</v>
      </c>
      <c r="F80" s="100">
        <v>0.5</v>
      </c>
      <c r="G80" s="152">
        <v>0.50007486134171597</v>
      </c>
      <c r="H80" s="100">
        <v>1.0001497226834299</v>
      </c>
      <c r="I80" s="23">
        <v>0</v>
      </c>
      <c r="J80" s="23" t="s">
        <v>85</v>
      </c>
      <c r="K80" s="24">
        <v>44959.000003159723</v>
      </c>
      <c r="L80" s="23">
        <v>1</v>
      </c>
      <c r="M80" s="23" t="s">
        <v>92</v>
      </c>
      <c r="N80" s="25">
        <v>0</v>
      </c>
      <c r="O80" s="26" t="str">
        <f t="shared" si="27"/>
        <v>COIN</v>
      </c>
      <c r="P80" s="26" t="str">
        <f t="shared" si="36"/>
        <v>LONG</v>
      </c>
      <c r="Q80" s="26" t="str">
        <f t="shared" si="37"/>
        <v>COIN LONG</v>
      </c>
      <c r="R80" s="26">
        <v>0</v>
      </c>
      <c r="S80" s="26">
        <v>0</v>
      </c>
      <c r="T80" s="26">
        <v>0</v>
      </c>
      <c r="U80" s="26">
        <v>0</v>
      </c>
      <c r="V80" s="23" t="str">
        <f t="shared" si="28"/>
        <v>BULL</v>
      </c>
      <c r="W80" t="str">
        <f t="shared" si="38"/>
        <v>USDC COIN LONG</v>
      </c>
      <c r="X80" s="87" t="s">
        <v>262</v>
      </c>
      <c r="Y80" s="3" t="s">
        <v>154</v>
      </c>
      <c r="Z80" s="31">
        <v>38753.774400000002</v>
      </c>
      <c r="AA80" s="31">
        <v>6117.3913156387098</v>
      </c>
      <c r="AD80" s="71">
        <f t="shared" si="39"/>
        <v>44959.000002777779</v>
      </c>
      <c r="AE80" s="14" t="str">
        <f t="shared" si="40"/>
        <v>-</v>
      </c>
      <c r="AF80" s="14" t="str">
        <f t="shared" si="41"/>
        <v>WALLET</v>
      </c>
      <c r="AG80" s="14" t="s">
        <v>305</v>
      </c>
      <c r="AH80" s="99">
        <v>1362.3328897599999</v>
      </c>
      <c r="AI80" s="182">
        <v>2188310.3524293802</v>
      </c>
      <c r="AJ80" s="99">
        <f t="shared" si="42"/>
        <v>1606.2963530263821</v>
      </c>
      <c r="AK80" s="14">
        <f t="shared" si="43"/>
        <v>0</v>
      </c>
      <c r="AL80" s="14" t="str">
        <f t="shared" si="44"/>
        <v>COIN</v>
      </c>
      <c r="AM80" s="24"/>
      <c r="AN80" s="14">
        <f t="shared" si="45"/>
        <v>1</v>
      </c>
      <c r="AO80" s="14" t="str">
        <f t="shared" si="46"/>
        <v>STETH</v>
      </c>
      <c r="AP80" s="45"/>
      <c r="AQ80" s="46"/>
      <c r="AR80" s="47"/>
      <c r="AS80" s="25">
        <f t="shared" si="29"/>
        <v>0</v>
      </c>
      <c r="AT80" s="26" t="str">
        <f t="shared" si="49"/>
        <v>COIN</v>
      </c>
      <c r="AU80" s="26" t="str">
        <f t="shared" si="47"/>
        <v>LONG</v>
      </c>
      <c r="AV80" s="26" t="str">
        <f t="shared" si="31"/>
        <v>COIN LONG</v>
      </c>
      <c r="AW80" s="26">
        <f t="shared" si="32"/>
        <v>2188310.3524293802</v>
      </c>
      <c r="AX80" s="26">
        <f t="shared" si="33"/>
        <v>1606.2963530263821</v>
      </c>
      <c r="AY80" s="26">
        <f t="shared" si="34"/>
        <v>0</v>
      </c>
      <c r="AZ80" s="26">
        <f t="shared" si="35"/>
        <v>0</v>
      </c>
      <c r="BA80" s="23" t="s">
        <v>266</v>
      </c>
      <c r="BB80" t="str">
        <f t="shared" si="48"/>
        <v>STETH</v>
      </c>
    </row>
    <row r="81" spans="1:54" x14ac:dyDescent="0.25">
      <c r="A81">
        <v>122</v>
      </c>
      <c r="B81" s="71">
        <v>44958.916672187501</v>
      </c>
      <c r="C81" s="14" t="s">
        <v>291</v>
      </c>
      <c r="D81" s="23" t="s">
        <v>282</v>
      </c>
      <c r="E81" s="23" t="s">
        <v>186</v>
      </c>
      <c r="F81" s="100">
        <v>0.26739257999999999</v>
      </c>
      <c r="G81" s="152">
        <v>0.297132206371297</v>
      </c>
      <c r="H81" s="100">
        <v>1.11122083631227</v>
      </c>
      <c r="I81" s="23">
        <v>0</v>
      </c>
      <c r="J81" s="23" t="s">
        <v>85</v>
      </c>
      <c r="K81" s="24">
        <v>44958.916672187501</v>
      </c>
      <c r="L81" s="23">
        <v>1</v>
      </c>
      <c r="M81" s="23" t="s">
        <v>186</v>
      </c>
      <c r="N81" s="25">
        <v>0</v>
      </c>
      <c r="O81" s="26" t="str">
        <f t="shared" si="27"/>
        <v>COIN</v>
      </c>
      <c r="P81" s="26" t="str">
        <f t="shared" si="36"/>
        <v>LONG</v>
      </c>
      <c r="Q81" s="26" t="str">
        <f t="shared" si="37"/>
        <v>COIN LONG</v>
      </c>
      <c r="R81" s="26">
        <v>0</v>
      </c>
      <c r="S81" s="26">
        <v>0</v>
      </c>
      <c r="T81" s="26">
        <v>0</v>
      </c>
      <c r="U81" s="26">
        <v>0</v>
      </c>
      <c r="V81" s="23" t="str">
        <f t="shared" si="28"/>
        <v>DEFI</v>
      </c>
      <c r="W81" t="str">
        <f t="shared" si="38"/>
        <v>CRV COIN LONG</v>
      </c>
      <c r="X81" s="87" t="s">
        <v>262</v>
      </c>
      <c r="Y81" s="3" t="s">
        <v>983</v>
      </c>
      <c r="Z81" s="31">
        <v>1063.0153758599999</v>
      </c>
      <c r="AA81" s="31">
        <v>265.46352410260198</v>
      </c>
      <c r="AD81" s="71">
        <f t="shared" si="39"/>
        <v>44959.000002777779</v>
      </c>
      <c r="AE81" s="14" t="str">
        <f t="shared" si="40"/>
        <v>-</v>
      </c>
      <c r="AF81" s="14" t="str">
        <f t="shared" si="41"/>
        <v>WALLET</v>
      </c>
      <c r="AG81" s="14" t="s">
        <v>155</v>
      </c>
      <c r="AH81" s="99">
        <v>29.76350429</v>
      </c>
      <c r="AI81" s="182">
        <v>11.611947660032</v>
      </c>
      <c r="AJ81" s="99">
        <f t="shared" si="42"/>
        <v>0.39014047361128118</v>
      </c>
      <c r="AK81" s="14">
        <f t="shared" si="43"/>
        <v>0</v>
      </c>
      <c r="AL81" s="14" t="str">
        <f t="shared" si="44"/>
        <v>COIN</v>
      </c>
      <c r="AM81" s="24"/>
      <c r="AN81" s="14">
        <f t="shared" si="45"/>
        <v>1</v>
      </c>
      <c r="AO81" s="14" t="str">
        <f t="shared" si="46"/>
        <v>STORJ</v>
      </c>
      <c r="AP81" s="45"/>
      <c r="AQ81" s="46"/>
      <c r="AR81" s="47"/>
      <c r="AS81" s="25">
        <f t="shared" si="29"/>
        <v>0</v>
      </c>
      <c r="AT81" s="26" t="str">
        <f t="shared" si="49"/>
        <v>COIN</v>
      </c>
      <c r="AU81" s="26" t="str">
        <f t="shared" si="47"/>
        <v>LONG</v>
      </c>
      <c r="AV81" s="26" t="str">
        <f t="shared" si="31"/>
        <v>COIN LONG</v>
      </c>
      <c r="AW81" s="26">
        <f t="shared" si="32"/>
        <v>11.611947660032</v>
      </c>
      <c r="AX81" s="26">
        <f t="shared" si="33"/>
        <v>0.39014047361128118</v>
      </c>
      <c r="AY81" s="26">
        <f t="shared" si="34"/>
        <v>0</v>
      </c>
      <c r="AZ81" s="26">
        <f t="shared" si="35"/>
        <v>0</v>
      </c>
      <c r="BA81" s="23" t="s">
        <v>266</v>
      </c>
      <c r="BB81" t="str">
        <f t="shared" si="48"/>
        <v>STORJ</v>
      </c>
    </row>
    <row r="82" spans="1:54" x14ac:dyDescent="0.25">
      <c r="A82">
        <v>123</v>
      </c>
      <c r="B82" s="71">
        <v>44958.916672187501</v>
      </c>
      <c r="C82" s="14" t="s">
        <v>291</v>
      </c>
      <c r="D82" s="23" t="s">
        <v>282</v>
      </c>
      <c r="E82" s="23" t="s">
        <v>186</v>
      </c>
      <c r="F82" s="100">
        <v>9.7777784299999997</v>
      </c>
      <c r="G82" s="152">
        <v>10.865271124260699</v>
      </c>
      <c r="H82" s="100">
        <v>1.11122083631227</v>
      </c>
      <c r="I82" s="23">
        <v>0</v>
      </c>
      <c r="J82" s="23" t="s">
        <v>85</v>
      </c>
      <c r="K82" s="24">
        <v>44958.916672187501</v>
      </c>
      <c r="L82" s="23">
        <v>1</v>
      </c>
      <c r="M82" s="23" t="s">
        <v>186</v>
      </c>
      <c r="N82" s="25">
        <v>0</v>
      </c>
      <c r="O82" s="26" t="str">
        <f t="shared" si="27"/>
        <v>COIN</v>
      </c>
      <c r="P82" s="26" t="str">
        <f t="shared" si="36"/>
        <v>LONG</v>
      </c>
      <c r="Q82" s="26" t="str">
        <f t="shared" si="37"/>
        <v>COIN LONG</v>
      </c>
      <c r="R82" s="26">
        <v>0</v>
      </c>
      <c r="S82" s="26">
        <v>0</v>
      </c>
      <c r="T82" s="26">
        <v>0</v>
      </c>
      <c r="U82" s="26">
        <v>0</v>
      </c>
      <c r="V82" s="23" t="str">
        <f t="shared" si="28"/>
        <v>DEFI</v>
      </c>
      <c r="W82" t="str">
        <f t="shared" si="38"/>
        <v>CRV COIN LONG</v>
      </c>
      <c r="X82" s="87" t="s">
        <v>262</v>
      </c>
      <c r="Y82" s="3" t="s">
        <v>305</v>
      </c>
      <c r="Z82" s="31">
        <v>1362.3328897599999</v>
      </c>
      <c r="AA82" s="31">
        <v>2188310.3524293802</v>
      </c>
      <c r="AD82" s="71">
        <f t="shared" si="39"/>
        <v>44959.000002777779</v>
      </c>
      <c r="AE82" s="14" t="str">
        <f t="shared" si="40"/>
        <v>-</v>
      </c>
      <c r="AF82" s="14" t="str">
        <f t="shared" si="41"/>
        <v>WALLET</v>
      </c>
      <c r="AG82" s="14" t="s">
        <v>407</v>
      </c>
      <c r="AH82" s="99">
        <v>-412.83895338999878</v>
      </c>
      <c r="AI82" s="182">
        <v>-538.46860470296201</v>
      </c>
      <c r="AJ82" s="99">
        <f t="shared" si="42"/>
        <v>1.304306680077943</v>
      </c>
      <c r="AK82" s="14">
        <f t="shared" si="43"/>
        <v>0</v>
      </c>
      <c r="AL82" s="14" t="str">
        <f t="shared" si="44"/>
        <v>COIN</v>
      </c>
      <c r="AM82" s="24"/>
      <c r="AN82" s="14">
        <f t="shared" si="45"/>
        <v>1</v>
      </c>
      <c r="AO82" s="14" t="str">
        <f t="shared" si="46"/>
        <v>SUSHI</v>
      </c>
      <c r="AP82" s="45"/>
      <c r="AQ82" s="46"/>
      <c r="AR82" s="47"/>
      <c r="AS82" s="25">
        <f t="shared" si="29"/>
        <v>0</v>
      </c>
      <c r="AT82" s="26" t="str">
        <f t="shared" si="49"/>
        <v>COIN</v>
      </c>
      <c r="AU82" s="26" t="str">
        <f t="shared" si="47"/>
        <v>SHORT</v>
      </c>
      <c r="AV82" s="26" t="str">
        <f t="shared" si="31"/>
        <v>COIN SHORT</v>
      </c>
      <c r="AW82" s="26">
        <f t="shared" si="32"/>
        <v>-538.46860470296201</v>
      </c>
      <c r="AX82" s="26">
        <f t="shared" si="33"/>
        <v>1.304306680077943</v>
      </c>
      <c r="AY82" s="26">
        <f t="shared" si="34"/>
        <v>0</v>
      </c>
      <c r="AZ82" s="26">
        <f t="shared" si="35"/>
        <v>0</v>
      </c>
      <c r="BA82" s="23" t="s">
        <v>266</v>
      </c>
      <c r="BB82" t="str">
        <f t="shared" si="48"/>
        <v>SUSHI</v>
      </c>
    </row>
    <row r="83" spans="1:54" x14ac:dyDescent="0.25">
      <c r="A83">
        <v>124</v>
      </c>
      <c r="B83" s="71">
        <v>44958.916672187501</v>
      </c>
      <c r="C83" s="14" t="s">
        <v>291</v>
      </c>
      <c r="D83" s="23" t="s">
        <v>282</v>
      </c>
      <c r="E83" s="23" t="s">
        <v>187</v>
      </c>
      <c r="F83" s="100">
        <v>2.697927E-2</v>
      </c>
      <c r="G83" s="152">
        <v>0.17588138862059099</v>
      </c>
      <c r="H83" s="100">
        <v>6.5191307481852396</v>
      </c>
      <c r="I83" s="23">
        <v>0</v>
      </c>
      <c r="J83" s="23" t="s">
        <v>85</v>
      </c>
      <c r="K83" s="24">
        <v>44958.916672187501</v>
      </c>
      <c r="L83" s="23">
        <v>1</v>
      </c>
      <c r="M83" s="23" t="s">
        <v>187</v>
      </c>
      <c r="N83" s="25">
        <v>0</v>
      </c>
      <c r="O83" s="26" t="str">
        <f t="shared" si="27"/>
        <v>COIN</v>
      </c>
      <c r="P83" s="26" t="str">
        <f t="shared" si="36"/>
        <v>LONG</v>
      </c>
      <c r="Q83" s="26" t="str">
        <f t="shared" si="37"/>
        <v>COIN LONG</v>
      </c>
      <c r="R83" s="26">
        <v>0</v>
      </c>
      <c r="S83" s="26">
        <v>0</v>
      </c>
      <c r="T83" s="26">
        <v>0</v>
      </c>
      <c r="U83" s="26">
        <v>0</v>
      </c>
      <c r="V83" s="23" t="str">
        <f t="shared" si="28"/>
        <v>DEFI</v>
      </c>
      <c r="W83" t="str">
        <f t="shared" si="38"/>
        <v>CVX COIN LONG</v>
      </c>
      <c r="X83" s="87" t="s">
        <v>262</v>
      </c>
      <c r="Y83" s="3" t="s">
        <v>155</v>
      </c>
      <c r="Z83" s="31">
        <v>29.76350429</v>
      </c>
      <c r="AA83" s="31">
        <v>11.611947660032</v>
      </c>
      <c r="AD83" s="71">
        <f t="shared" si="39"/>
        <v>44959.000002777779</v>
      </c>
      <c r="AE83" s="14" t="str">
        <f t="shared" si="40"/>
        <v>-</v>
      </c>
      <c r="AF83" s="14" t="str">
        <f t="shared" si="41"/>
        <v>WALLET</v>
      </c>
      <c r="AG83" s="14" t="s">
        <v>25</v>
      </c>
      <c r="AH83" s="99">
        <v>94.124419629999991</v>
      </c>
      <c r="AI83" s="182">
        <v>5.9480254966473112</v>
      </c>
      <c r="AJ83" s="99">
        <f t="shared" si="42"/>
        <v>6.3193223607952154E-2</v>
      </c>
      <c r="AK83" s="14">
        <f t="shared" si="43"/>
        <v>0</v>
      </c>
      <c r="AL83" s="14" t="str">
        <f t="shared" si="44"/>
        <v>COIN</v>
      </c>
      <c r="AM83" s="24"/>
      <c r="AN83" s="14">
        <f t="shared" si="45"/>
        <v>1</v>
      </c>
      <c r="AO83" s="14" t="str">
        <f t="shared" si="46"/>
        <v>TRX</v>
      </c>
      <c r="AP83" s="45"/>
      <c r="AQ83" s="46"/>
      <c r="AR83" s="47"/>
      <c r="AS83" s="25">
        <f t="shared" si="29"/>
        <v>0</v>
      </c>
      <c r="AT83" s="26" t="str">
        <f t="shared" si="49"/>
        <v>COIN</v>
      </c>
      <c r="AU83" s="26" t="str">
        <f t="shared" si="47"/>
        <v>LONG</v>
      </c>
      <c r="AV83" s="26" t="str">
        <f t="shared" si="31"/>
        <v>COIN LONG</v>
      </c>
      <c r="AW83" s="26">
        <f t="shared" si="32"/>
        <v>5.9480254966473112</v>
      </c>
      <c r="AX83" s="26">
        <f t="shared" si="33"/>
        <v>6.3193223607952154E-2</v>
      </c>
      <c r="AY83" s="26">
        <f t="shared" si="34"/>
        <v>0</v>
      </c>
      <c r="AZ83" s="26">
        <f t="shared" si="35"/>
        <v>0</v>
      </c>
      <c r="BA83" s="23" t="s">
        <v>266</v>
      </c>
      <c r="BB83" t="str">
        <f t="shared" si="48"/>
        <v>TRX</v>
      </c>
    </row>
    <row r="84" spans="1:54" x14ac:dyDescent="0.25">
      <c r="A84">
        <v>125</v>
      </c>
      <c r="B84" s="71">
        <v>44958.916672187501</v>
      </c>
      <c r="C84" s="14" t="s">
        <v>291</v>
      </c>
      <c r="D84" s="23" t="s">
        <v>282</v>
      </c>
      <c r="E84" s="23" t="s">
        <v>15</v>
      </c>
      <c r="F84" s="100">
        <v>3.67060545</v>
      </c>
      <c r="G84" s="152">
        <v>6026.37320932475</v>
      </c>
      <c r="H84" s="100">
        <v>1641.7926937161601</v>
      </c>
      <c r="I84" s="23">
        <v>0</v>
      </c>
      <c r="J84" s="23" t="s">
        <v>85</v>
      </c>
      <c r="K84" s="24">
        <v>44958.916672187501</v>
      </c>
      <c r="L84" s="23">
        <v>1</v>
      </c>
      <c r="M84" s="23" t="s">
        <v>15</v>
      </c>
      <c r="N84" s="25">
        <v>0</v>
      </c>
      <c r="O84" s="26" t="str">
        <f t="shared" si="27"/>
        <v>COIN</v>
      </c>
      <c r="P84" s="26" t="str">
        <f t="shared" si="36"/>
        <v>LONG</v>
      </c>
      <c r="Q84" s="26" t="str">
        <f t="shared" si="37"/>
        <v>COIN LONG</v>
      </c>
      <c r="R84" s="26">
        <v>0</v>
      </c>
      <c r="S84" s="26">
        <v>0</v>
      </c>
      <c r="T84" s="26">
        <v>0</v>
      </c>
      <c r="U84" s="26">
        <v>0</v>
      </c>
      <c r="V84" s="23" t="str">
        <f t="shared" si="28"/>
        <v>DEFI</v>
      </c>
      <c r="W84" t="str">
        <f t="shared" si="38"/>
        <v>ETH COIN LONG</v>
      </c>
      <c r="X84" s="87" t="s">
        <v>262</v>
      </c>
      <c r="Y84" s="3" t="s">
        <v>407</v>
      </c>
      <c r="Z84" s="31">
        <v>-412.83895338999878</v>
      </c>
      <c r="AA84" s="31">
        <v>-538.46860470296201</v>
      </c>
      <c r="AD84" s="71">
        <f t="shared" si="39"/>
        <v>44959.000002777779</v>
      </c>
      <c r="AE84" s="14" t="str">
        <f t="shared" si="40"/>
        <v>-</v>
      </c>
      <c r="AF84" s="14" t="str">
        <f t="shared" si="41"/>
        <v>WALLET</v>
      </c>
      <c r="AG84" s="14" t="s">
        <v>177</v>
      </c>
      <c r="AH84" s="99">
        <v>0.10983253</v>
      </c>
      <c r="AI84" s="182">
        <v>3.4025954485702097E-4</v>
      </c>
      <c r="AJ84" s="99">
        <f t="shared" si="42"/>
        <v>3.0979851311539576E-3</v>
      </c>
      <c r="AK84" s="14">
        <f t="shared" si="43"/>
        <v>0</v>
      </c>
      <c r="AL84" s="14" t="str">
        <f t="shared" si="44"/>
        <v>COIN</v>
      </c>
      <c r="AM84" s="24"/>
      <c r="AN84" s="14">
        <f t="shared" si="45"/>
        <v>1</v>
      </c>
      <c r="AO84" s="14" t="str">
        <f t="shared" si="46"/>
        <v>TRY</v>
      </c>
      <c r="AP84" s="45"/>
      <c r="AQ84" s="46"/>
      <c r="AR84" s="47"/>
      <c r="AS84" s="25">
        <f t="shared" si="29"/>
        <v>0</v>
      </c>
      <c r="AT84" s="26" t="str">
        <f t="shared" si="49"/>
        <v>COIN</v>
      </c>
      <c r="AU84" s="26" t="str">
        <f t="shared" si="47"/>
        <v>LONG</v>
      </c>
      <c r="AV84" s="26" t="str">
        <f t="shared" si="31"/>
        <v>COIN LONG</v>
      </c>
      <c r="AW84" s="26">
        <f t="shared" si="32"/>
        <v>3.4025954485702097E-4</v>
      </c>
      <c r="AX84" s="26">
        <f t="shared" si="33"/>
        <v>3.0979851311539576E-3</v>
      </c>
      <c r="AY84" s="26">
        <f t="shared" si="34"/>
        <v>0</v>
      </c>
      <c r="AZ84" s="26">
        <f t="shared" si="35"/>
        <v>0</v>
      </c>
      <c r="BA84" s="23" t="s">
        <v>266</v>
      </c>
      <c r="BB84" t="str">
        <f t="shared" si="48"/>
        <v>TRY</v>
      </c>
    </row>
    <row r="85" spans="1:54" x14ac:dyDescent="0.25">
      <c r="A85">
        <v>126</v>
      </c>
      <c r="B85" s="71">
        <v>44958.916672187501</v>
      </c>
      <c r="C85" s="14" t="s">
        <v>291</v>
      </c>
      <c r="D85" s="23" t="s">
        <v>282</v>
      </c>
      <c r="E85" s="23" t="s">
        <v>92</v>
      </c>
      <c r="F85" s="100">
        <v>13972.219738</v>
      </c>
      <c r="G85" s="152">
        <v>13974.3116962326</v>
      </c>
      <c r="H85" s="100">
        <v>1.0001497226834299</v>
      </c>
      <c r="I85" s="23">
        <v>0</v>
      </c>
      <c r="J85" s="23" t="s">
        <v>85</v>
      </c>
      <c r="K85" s="24">
        <v>44958.916672187501</v>
      </c>
      <c r="L85" s="23">
        <v>1</v>
      </c>
      <c r="M85" s="23" t="s">
        <v>92</v>
      </c>
      <c r="N85" s="25">
        <v>0</v>
      </c>
      <c r="O85" s="26" t="str">
        <f t="shared" si="27"/>
        <v>COIN</v>
      </c>
      <c r="P85" s="26" t="str">
        <f t="shared" si="36"/>
        <v>LONG</v>
      </c>
      <c r="Q85" s="26" t="str">
        <f t="shared" si="37"/>
        <v>COIN LONG</v>
      </c>
      <c r="R85" s="26">
        <v>0</v>
      </c>
      <c r="S85" s="26">
        <v>0</v>
      </c>
      <c r="T85" s="26">
        <v>0</v>
      </c>
      <c r="U85" s="26">
        <v>0</v>
      </c>
      <c r="V85" s="23" t="str">
        <f t="shared" si="28"/>
        <v>DEFI</v>
      </c>
      <c r="W85" t="str">
        <f t="shared" si="38"/>
        <v>USDC COIN LONG</v>
      </c>
      <c r="X85" s="87" t="s">
        <v>262</v>
      </c>
      <c r="Y85" s="3" t="s">
        <v>25</v>
      </c>
      <c r="Z85" s="31">
        <v>94.124419629999991</v>
      </c>
      <c r="AA85" s="31">
        <v>5.9480254966473112</v>
      </c>
      <c r="AD85" s="71">
        <f t="shared" si="39"/>
        <v>44959.000002777779</v>
      </c>
      <c r="AE85" s="14" t="str">
        <f t="shared" si="40"/>
        <v>-</v>
      </c>
      <c r="AF85" s="14" t="str">
        <f t="shared" si="41"/>
        <v>WALLET</v>
      </c>
      <c r="AG85" s="14" t="s">
        <v>156</v>
      </c>
      <c r="AH85" s="99">
        <v>6.3152970000000003E-2</v>
      </c>
      <c r="AI85" s="182">
        <v>2.6417919465520202E-4</v>
      </c>
      <c r="AJ85" s="99">
        <f t="shared" si="42"/>
        <v>4.1831634308758881E-3</v>
      </c>
      <c r="AK85" s="14">
        <f t="shared" si="43"/>
        <v>0</v>
      </c>
      <c r="AL85" s="14" t="str">
        <f t="shared" si="44"/>
        <v>COIN</v>
      </c>
      <c r="AM85" s="24"/>
      <c r="AN85" s="14">
        <f t="shared" si="45"/>
        <v>1</v>
      </c>
      <c r="AO85" s="14" t="str">
        <f t="shared" si="46"/>
        <v>TT</v>
      </c>
      <c r="AP85" s="45"/>
      <c r="AQ85" s="46"/>
      <c r="AR85" s="47"/>
      <c r="AS85" s="25">
        <f t="shared" si="29"/>
        <v>0</v>
      </c>
      <c r="AT85" s="26" t="str">
        <f t="shared" si="49"/>
        <v>COIN</v>
      </c>
      <c r="AU85" s="26" t="str">
        <f t="shared" si="47"/>
        <v>LONG</v>
      </c>
      <c r="AV85" s="26" t="str">
        <f t="shared" si="31"/>
        <v>COIN LONG</v>
      </c>
      <c r="AW85" s="26">
        <f t="shared" si="32"/>
        <v>2.6417919465520202E-4</v>
      </c>
      <c r="AX85" s="26">
        <f t="shared" si="33"/>
        <v>4.1831634308758881E-3</v>
      </c>
      <c r="AY85" s="26">
        <f t="shared" si="34"/>
        <v>0</v>
      </c>
      <c r="AZ85" s="26">
        <f t="shared" si="35"/>
        <v>0</v>
      </c>
      <c r="BA85" s="23" t="s">
        <v>266</v>
      </c>
      <c r="BB85" t="str">
        <f t="shared" si="48"/>
        <v>TT</v>
      </c>
    </row>
    <row r="86" spans="1:54" x14ac:dyDescent="0.25">
      <c r="A86">
        <v>127</v>
      </c>
      <c r="B86" s="71">
        <v>44958.916672187501</v>
      </c>
      <c r="C86" s="14" t="s">
        <v>291</v>
      </c>
      <c r="D86" s="23" t="s">
        <v>297</v>
      </c>
      <c r="E86" s="23" t="s">
        <v>789</v>
      </c>
      <c r="F86" s="100">
        <v>180000</v>
      </c>
      <c r="G86" s="152">
        <v>0</v>
      </c>
      <c r="H86" s="100">
        <v>0</v>
      </c>
      <c r="I86" s="23">
        <v>0</v>
      </c>
      <c r="J86" s="23" t="s">
        <v>85</v>
      </c>
      <c r="K86" s="24">
        <v>44958.916672187501</v>
      </c>
      <c r="L86" s="23">
        <v>1</v>
      </c>
      <c r="M86" s="23" t="s">
        <v>789</v>
      </c>
      <c r="N86" s="25">
        <v>0</v>
      </c>
      <c r="O86" s="26" t="str">
        <f t="shared" si="27"/>
        <v>COIN</v>
      </c>
      <c r="P86" s="26" t="str">
        <f t="shared" si="36"/>
        <v>SHORT</v>
      </c>
      <c r="Q86" s="26" t="str">
        <f t="shared" si="37"/>
        <v>COIN SHORT</v>
      </c>
      <c r="R86" s="26">
        <v>0</v>
      </c>
      <c r="S86" s="26">
        <v>0</v>
      </c>
      <c r="T86" s="26">
        <v>0</v>
      </c>
      <c r="U86" s="26">
        <v>0</v>
      </c>
      <c r="V86" s="23" t="str">
        <f t="shared" si="28"/>
        <v>DEFI</v>
      </c>
      <c r="W86" t="str">
        <f t="shared" si="38"/>
        <v>$ PLEASE VISIT ACADY.SITE TO RECEIVE REWARD. COIN SHORT</v>
      </c>
      <c r="X86" s="87" t="s">
        <v>262</v>
      </c>
      <c r="Y86" s="3" t="s">
        <v>177</v>
      </c>
      <c r="Z86" s="31">
        <v>0.10983253</v>
      </c>
      <c r="AA86" s="31">
        <v>3.4025954485702097E-4</v>
      </c>
      <c r="AD86" s="71">
        <f t="shared" si="39"/>
        <v>44959.000002777779</v>
      </c>
      <c r="AE86" s="14" t="str">
        <f t="shared" si="40"/>
        <v>-</v>
      </c>
      <c r="AF86" s="14" t="str">
        <f t="shared" si="41"/>
        <v>WALLET</v>
      </c>
      <c r="AG86" s="14" t="s">
        <v>157</v>
      </c>
      <c r="AH86" s="99">
        <v>20</v>
      </c>
      <c r="AI86" s="182">
        <v>20.0142991117931</v>
      </c>
      <c r="AJ86" s="99">
        <f t="shared" si="42"/>
        <v>1.0007149555896551</v>
      </c>
      <c r="AK86" s="14">
        <f t="shared" si="43"/>
        <v>0</v>
      </c>
      <c r="AL86" s="14" t="str">
        <f t="shared" si="44"/>
        <v>COIN</v>
      </c>
      <c r="AM86" s="24"/>
      <c r="AN86" s="14">
        <f t="shared" si="45"/>
        <v>1</v>
      </c>
      <c r="AO86" s="14" t="str">
        <f t="shared" si="46"/>
        <v>TUSD</v>
      </c>
      <c r="AP86" s="45"/>
      <c r="AQ86" s="46"/>
      <c r="AR86" s="47"/>
      <c r="AS86" s="25">
        <f t="shared" si="29"/>
        <v>0</v>
      </c>
      <c r="AT86" s="26" t="str">
        <f t="shared" si="49"/>
        <v>COIN</v>
      </c>
      <c r="AU86" s="26" t="str">
        <f t="shared" si="47"/>
        <v>LONG</v>
      </c>
      <c r="AV86" s="26" t="str">
        <f t="shared" si="31"/>
        <v>COIN LONG</v>
      </c>
      <c r="AW86" s="26">
        <f t="shared" si="32"/>
        <v>20.0142991117931</v>
      </c>
      <c r="AX86" s="26">
        <f t="shared" si="33"/>
        <v>1.0007149555896551</v>
      </c>
      <c r="AY86" s="26">
        <f t="shared" si="34"/>
        <v>0</v>
      </c>
      <c r="AZ86" s="26">
        <f t="shared" si="35"/>
        <v>0</v>
      </c>
      <c r="BA86" s="23" t="s">
        <v>266</v>
      </c>
      <c r="BB86" t="str">
        <f t="shared" si="48"/>
        <v>TUSD</v>
      </c>
    </row>
    <row r="87" spans="1:54" x14ac:dyDescent="0.25">
      <c r="A87">
        <v>128</v>
      </c>
      <c r="B87" s="71">
        <v>44958.916672187501</v>
      </c>
      <c r="C87" s="14" t="s">
        <v>291</v>
      </c>
      <c r="D87" s="23" t="s">
        <v>297</v>
      </c>
      <c r="E87" s="23" t="s">
        <v>298</v>
      </c>
      <c r="F87" s="100">
        <v>7000</v>
      </c>
      <c r="G87" s="152">
        <v>0</v>
      </c>
      <c r="H87" s="100">
        <v>0</v>
      </c>
      <c r="I87" s="23">
        <v>0</v>
      </c>
      <c r="J87" s="23" t="s">
        <v>85</v>
      </c>
      <c r="K87" s="24">
        <v>44958.916672187501</v>
      </c>
      <c r="L87" s="23">
        <v>1</v>
      </c>
      <c r="M87" s="23" t="s">
        <v>298</v>
      </c>
      <c r="N87" s="25">
        <v>0</v>
      </c>
      <c r="O87" s="26" t="str">
        <f t="shared" si="27"/>
        <v>COIN</v>
      </c>
      <c r="P87" s="26" t="str">
        <f t="shared" si="36"/>
        <v>SHORT</v>
      </c>
      <c r="Q87" s="26" t="str">
        <f t="shared" si="37"/>
        <v>COIN SHORT</v>
      </c>
      <c r="R87" s="26">
        <v>0</v>
      </c>
      <c r="S87" s="26">
        <v>0</v>
      </c>
      <c r="T87" s="26">
        <v>0</v>
      </c>
      <c r="U87" s="26">
        <v>0</v>
      </c>
      <c r="V87" s="23" t="str">
        <f t="shared" si="28"/>
        <v>DEFI</v>
      </c>
      <c r="W87" t="str">
        <f t="shared" si="38"/>
        <v>$ USDCBONUS.COM &lt;- VISIT TO CLAIM BONUS COIN SHORT</v>
      </c>
      <c r="X87" s="87" t="s">
        <v>262</v>
      </c>
      <c r="Y87" s="3" t="s">
        <v>156</v>
      </c>
      <c r="Z87" s="31">
        <v>6.3152970000000003E-2</v>
      </c>
      <c r="AA87" s="31">
        <v>2.6417919465520202E-4</v>
      </c>
      <c r="AD87" s="71">
        <f t="shared" si="39"/>
        <v>44959.000002777779</v>
      </c>
      <c r="AE87" s="14" t="str">
        <f t="shared" si="40"/>
        <v>-</v>
      </c>
      <c r="AF87" s="14" t="str">
        <f t="shared" si="41"/>
        <v>WALLET</v>
      </c>
      <c r="AG87" s="14" t="s">
        <v>158</v>
      </c>
      <c r="AH87" s="99">
        <v>1179.4695041099994</v>
      </c>
      <c r="AI87" s="182">
        <v>8035.431864205937</v>
      </c>
      <c r="AJ87" s="99">
        <f t="shared" si="42"/>
        <v>6.8127508479070755</v>
      </c>
      <c r="AK87" s="14">
        <f t="shared" si="43"/>
        <v>0</v>
      </c>
      <c r="AL87" s="14" t="str">
        <f t="shared" si="44"/>
        <v>COIN</v>
      </c>
      <c r="AM87" s="24"/>
      <c r="AN87" s="14">
        <f t="shared" si="45"/>
        <v>1</v>
      </c>
      <c r="AO87" s="14" t="str">
        <f t="shared" si="46"/>
        <v>UNI</v>
      </c>
      <c r="AP87" s="45"/>
      <c r="AQ87" s="46"/>
      <c r="AR87" s="47"/>
      <c r="AS87" s="25">
        <f t="shared" si="29"/>
        <v>0</v>
      </c>
      <c r="AT87" s="26" t="str">
        <f t="shared" si="49"/>
        <v>COIN</v>
      </c>
      <c r="AU87" s="26" t="str">
        <f t="shared" si="47"/>
        <v>LONG</v>
      </c>
      <c r="AV87" s="26" t="str">
        <f t="shared" si="31"/>
        <v>COIN LONG</v>
      </c>
      <c r="AW87" s="26">
        <f>IF($AE87="","",$AI87*(1+$AY87))</f>
        <v>8035.431864205937</v>
      </c>
      <c r="AX87" s="26">
        <f t="shared" si="33"/>
        <v>6.8127508479070755</v>
      </c>
      <c r="AY87" s="26">
        <f t="shared" si="34"/>
        <v>0</v>
      </c>
      <c r="AZ87" s="26">
        <f t="shared" si="35"/>
        <v>0</v>
      </c>
      <c r="BA87" s="23" t="s">
        <v>266</v>
      </c>
      <c r="BB87" t="str">
        <f t="shared" si="48"/>
        <v>UNI</v>
      </c>
    </row>
    <row r="88" spans="1:54" x14ac:dyDescent="0.25">
      <c r="A88">
        <v>129</v>
      </c>
      <c r="B88" s="71">
        <v>44958.916672187501</v>
      </c>
      <c r="C88" s="14" t="s">
        <v>291</v>
      </c>
      <c r="D88" s="23" t="s">
        <v>297</v>
      </c>
      <c r="E88" s="23" t="s">
        <v>310</v>
      </c>
      <c r="F88" s="100">
        <v>7000</v>
      </c>
      <c r="G88" s="152">
        <v>0</v>
      </c>
      <c r="H88" s="100">
        <v>0</v>
      </c>
      <c r="I88" s="23">
        <v>0</v>
      </c>
      <c r="J88" s="23" t="s">
        <v>85</v>
      </c>
      <c r="K88" s="24">
        <v>44958.916672187501</v>
      </c>
      <c r="L88" s="23">
        <v>1</v>
      </c>
      <c r="M88" s="23" t="s">
        <v>310</v>
      </c>
      <c r="N88" s="25">
        <v>0</v>
      </c>
      <c r="O88" s="26" t="str">
        <f t="shared" si="27"/>
        <v>COIN</v>
      </c>
      <c r="P88" s="26" t="str">
        <f t="shared" si="36"/>
        <v>SHORT</v>
      </c>
      <c r="Q88" s="26" t="str">
        <f t="shared" si="37"/>
        <v>COIN SHORT</v>
      </c>
      <c r="R88" s="26">
        <v>0</v>
      </c>
      <c r="S88" s="26">
        <v>0</v>
      </c>
      <c r="T88" s="26">
        <v>0</v>
      </c>
      <c r="U88" s="26">
        <v>0</v>
      </c>
      <c r="V88" s="23" t="str">
        <f t="shared" si="28"/>
        <v>DEFI</v>
      </c>
      <c r="W88" t="str">
        <f t="shared" si="38"/>
        <v>$ USDCGIFT.COM &lt;- VISIT TO CLAIM BONUS COIN SHORT</v>
      </c>
      <c r="X88" s="87" t="s">
        <v>262</v>
      </c>
      <c r="Y88" s="3" t="s">
        <v>157</v>
      </c>
      <c r="Z88" s="31">
        <v>20</v>
      </c>
      <c r="AA88" s="31">
        <v>20.0142991117931</v>
      </c>
      <c r="AD88" s="71">
        <f t="shared" si="39"/>
        <v>44959.000002777779</v>
      </c>
      <c r="AE88" s="14" t="str">
        <f t="shared" si="40"/>
        <v>-</v>
      </c>
      <c r="AF88" s="14" t="str">
        <f t="shared" si="41"/>
        <v>WALLET</v>
      </c>
      <c r="AG88" s="14" t="s">
        <v>95</v>
      </c>
      <c r="AH88" s="99">
        <v>20912937.594472501</v>
      </c>
      <c r="AI88" s="182">
        <v>20912937.594472501</v>
      </c>
      <c r="AJ88" s="99">
        <f t="shared" si="42"/>
        <v>1</v>
      </c>
      <c r="AK88" s="14">
        <f t="shared" si="43"/>
        <v>0</v>
      </c>
      <c r="AL88" s="14" t="str">
        <f t="shared" si="44"/>
        <v>CASH</v>
      </c>
      <c r="AM88" s="24"/>
      <c r="AN88" s="14">
        <f t="shared" si="45"/>
        <v>1</v>
      </c>
      <c r="AO88" s="14" t="str">
        <f t="shared" si="46"/>
        <v>USD</v>
      </c>
      <c r="AP88" s="45"/>
      <c r="AQ88" s="46"/>
      <c r="AR88" s="47"/>
      <c r="AS88" s="25">
        <f t="shared" si="29"/>
        <v>0</v>
      </c>
      <c r="AT88" s="26" t="str">
        <f t="shared" si="49"/>
        <v>CASH</v>
      </c>
      <c r="AU88" s="26" t="str">
        <f t="shared" si="47"/>
        <v>LONG</v>
      </c>
      <c r="AV88" s="26" t="str">
        <f t="shared" si="31"/>
        <v>CASH LONG</v>
      </c>
      <c r="AW88" s="26">
        <f t="shared" si="32"/>
        <v>20912937.594472501</v>
      </c>
      <c r="AX88" s="26">
        <f t="shared" si="33"/>
        <v>1</v>
      </c>
      <c r="AY88" s="26">
        <f t="shared" si="34"/>
        <v>0</v>
      </c>
      <c r="AZ88" s="26">
        <f t="shared" si="35"/>
        <v>0</v>
      </c>
      <c r="BA88" s="23" t="s">
        <v>266</v>
      </c>
      <c r="BB88" t="str">
        <f t="shared" si="48"/>
        <v>USD</v>
      </c>
    </row>
    <row r="89" spans="1:54" x14ac:dyDescent="0.25">
      <c r="A89">
        <v>130</v>
      </c>
      <c r="B89" s="71">
        <v>44958.916672187501</v>
      </c>
      <c r="C89" s="14" t="s">
        <v>291</v>
      </c>
      <c r="D89" s="23" t="s">
        <v>297</v>
      </c>
      <c r="E89" s="23" t="s">
        <v>885</v>
      </c>
      <c r="F89" s="100">
        <v>7000</v>
      </c>
      <c r="G89" s="152">
        <v>0</v>
      </c>
      <c r="H89" s="100">
        <v>0</v>
      </c>
      <c r="I89" s="23">
        <v>0</v>
      </c>
      <c r="J89" s="23" t="s">
        <v>85</v>
      </c>
      <c r="K89" s="24">
        <v>44958.916672187501</v>
      </c>
      <c r="L89" s="23">
        <v>1</v>
      </c>
      <c r="M89" s="23" t="s">
        <v>885</v>
      </c>
      <c r="N89" s="25">
        <v>0</v>
      </c>
      <c r="O89" s="26" t="str">
        <f t="shared" si="27"/>
        <v>COIN</v>
      </c>
      <c r="P89" s="26" t="str">
        <f t="shared" si="36"/>
        <v>SHORT</v>
      </c>
      <c r="Q89" s="26" t="str">
        <f t="shared" si="37"/>
        <v>COIN SHORT</v>
      </c>
      <c r="R89" s="26">
        <v>0</v>
      </c>
      <c r="S89" s="26">
        <v>0</v>
      </c>
      <c r="T89" s="26">
        <v>0</v>
      </c>
      <c r="U89" s="26">
        <v>0</v>
      </c>
      <c r="V89" s="23" t="str">
        <f t="shared" si="28"/>
        <v>DEFI</v>
      </c>
      <c r="W89" t="str">
        <f t="shared" si="38"/>
        <v>$ USDCXMAS.COM &lt;- VISIT TO CLAIM GIFT COIN SHORT</v>
      </c>
      <c r="X89" s="87" t="s">
        <v>262</v>
      </c>
      <c r="Y89" s="3" t="s">
        <v>158</v>
      </c>
      <c r="Z89" s="31">
        <v>1179.4695041099994</v>
      </c>
      <c r="AA89" s="31">
        <v>8035.431864205937</v>
      </c>
      <c r="AD89" s="71">
        <f t="shared" si="39"/>
        <v>44959.000002777779</v>
      </c>
      <c r="AE89" s="14" t="str">
        <f t="shared" si="40"/>
        <v>-</v>
      </c>
      <c r="AF89" s="14" t="str">
        <f t="shared" si="41"/>
        <v>WALLET</v>
      </c>
      <c r="AG89" s="14" t="s">
        <v>92</v>
      </c>
      <c r="AH89" s="99">
        <v>-76495480.483500153</v>
      </c>
      <c r="AI89" s="182">
        <v>-76506933.592108786</v>
      </c>
      <c r="AJ89" s="99">
        <f t="shared" si="42"/>
        <v>1.0001497226834348</v>
      </c>
      <c r="AK89" s="14">
        <f t="shared" si="43"/>
        <v>0</v>
      </c>
      <c r="AL89" s="14" t="str">
        <f t="shared" si="44"/>
        <v>COIN</v>
      </c>
      <c r="AM89" s="24"/>
      <c r="AN89" s="14">
        <f t="shared" si="45"/>
        <v>1</v>
      </c>
      <c r="AO89" s="14" t="str">
        <f t="shared" si="46"/>
        <v>USDC</v>
      </c>
      <c r="AP89" s="45"/>
      <c r="AQ89" s="46"/>
      <c r="AR89" s="47"/>
      <c r="AS89" s="25">
        <f t="shared" si="29"/>
        <v>0</v>
      </c>
      <c r="AT89" s="26" t="str">
        <f t="shared" si="49"/>
        <v>COIN</v>
      </c>
      <c r="AU89" s="26" t="str">
        <f t="shared" si="47"/>
        <v>SHORT</v>
      </c>
      <c r="AV89" s="26" t="str">
        <f t="shared" si="31"/>
        <v>COIN SHORT</v>
      </c>
      <c r="AW89" s="26">
        <f t="shared" si="32"/>
        <v>-76506933.592108786</v>
      </c>
      <c r="AX89" s="26">
        <f t="shared" si="33"/>
        <v>1.0001497226834348</v>
      </c>
      <c r="AY89" s="26">
        <f t="shared" si="34"/>
        <v>0</v>
      </c>
      <c r="AZ89" s="26">
        <f t="shared" si="35"/>
        <v>0</v>
      </c>
      <c r="BA89" s="23" t="s">
        <v>266</v>
      </c>
      <c r="BB89" t="str">
        <f t="shared" si="48"/>
        <v>USDC</v>
      </c>
    </row>
    <row r="90" spans="1:54" x14ac:dyDescent="0.25">
      <c r="A90">
        <v>131</v>
      </c>
      <c r="B90" s="71">
        <v>44958.916672187501</v>
      </c>
      <c r="C90" s="14" t="s">
        <v>291</v>
      </c>
      <c r="D90" s="23" t="s">
        <v>297</v>
      </c>
      <c r="E90" s="23" t="s">
        <v>421</v>
      </c>
      <c r="F90" s="100">
        <v>8</v>
      </c>
      <c r="G90" s="152">
        <v>0</v>
      </c>
      <c r="H90" s="100">
        <v>0</v>
      </c>
      <c r="I90" s="23">
        <v>0</v>
      </c>
      <c r="J90" s="23" t="s">
        <v>85</v>
      </c>
      <c r="K90" s="24">
        <v>44958.916672187501</v>
      </c>
      <c r="L90" s="23">
        <v>1</v>
      </c>
      <c r="M90" s="23" t="s">
        <v>421</v>
      </c>
      <c r="N90" s="25">
        <v>0</v>
      </c>
      <c r="O90" s="26" t="str">
        <f t="shared" si="27"/>
        <v>COIN</v>
      </c>
      <c r="P90" s="26" t="str">
        <f t="shared" si="36"/>
        <v>SHORT</v>
      </c>
      <c r="Q90" s="26" t="str">
        <f t="shared" si="37"/>
        <v>COIN SHORT</v>
      </c>
      <c r="R90" s="26">
        <v>0</v>
      </c>
      <c r="S90" s="26">
        <v>0</v>
      </c>
      <c r="T90" s="26">
        <v>0</v>
      </c>
      <c r="U90" s="26">
        <v>0</v>
      </c>
      <c r="V90" s="23" t="str">
        <f t="shared" si="28"/>
        <v>DEFI</v>
      </c>
      <c r="W90" t="str">
        <f t="shared" si="38"/>
        <v>927$ VISIT AUSDBONUS.COM TO CLAIM COIN SHORT</v>
      </c>
      <c r="X90" s="87" t="s">
        <v>262</v>
      </c>
      <c r="Y90" s="3" t="s">
        <v>95</v>
      </c>
      <c r="Z90" s="31">
        <v>20912937.594472501</v>
      </c>
      <c r="AA90" s="31">
        <v>20912937.594472501</v>
      </c>
      <c r="AD90" s="71">
        <f t="shared" si="39"/>
        <v>44959.000002777779</v>
      </c>
      <c r="AE90" s="14" t="str">
        <f t="shared" si="40"/>
        <v>-</v>
      </c>
      <c r="AF90" s="14" t="str">
        <f t="shared" si="41"/>
        <v>WALLET</v>
      </c>
      <c r="AG90" s="14" t="s">
        <v>159</v>
      </c>
      <c r="AH90" s="99">
        <v>0.34680431</v>
      </c>
      <c r="AI90" s="182">
        <v>0.346508206503439</v>
      </c>
      <c r="AJ90" s="99">
        <f t="shared" si="42"/>
        <v>0.99914619430029283</v>
      </c>
      <c r="AK90" s="14">
        <f t="shared" si="43"/>
        <v>0</v>
      </c>
      <c r="AL90" s="14" t="str">
        <f t="shared" si="44"/>
        <v>COIN</v>
      </c>
      <c r="AM90" s="24"/>
      <c r="AN90" s="14">
        <f t="shared" si="45"/>
        <v>1</v>
      </c>
      <c r="AO90" s="14" t="str">
        <f t="shared" si="46"/>
        <v>USDP</v>
      </c>
      <c r="AP90" s="45"/>
      <c r="AQ90" s="46"/>
      <c r="AR90" s="47"/>
      <c r="AS90" s="25">
        <f t="shared" si="29"/>
        <v>0</v>
      </c>
      <c r="AT90" s="26" t="str">
        <f t="shared" si="49"/>
        <v>COIN</v>
      </c>
      <c r="AU90" s="26" t="str">
        <f t="shared" si="47"/>
        <v>LONG</v>
      </c>
      <c r="AV90" s="26" t="str">
        <f t="shared" si="31"/>
        <v>COIN LONG</v>
      </c>
      <c r="AW90" s="26">
        <f t="shared" si="32"/>
        <v>0.346508206503439</v>
      </c>
      <c r="AX90" s="26">
        <f t="shared" si="33"/>
        <v>0.99914619430029283</v>
      </c>
      <c r="AY90" s="26">
        <f t="shared" si="34"/>
        <v>0</v>
      </c>
      <c r="AZ90" s="26">
        <f t="shared" si="35"/>
        <v>0</v>
      </c>
      <c r="BA90" s="23" t="s">
        <v>266</v>
      </c>
      <c r="BB90" t="str">
        <f t="shared" si="48"/>
        <v>USDP</v>
      </c>
    </row>
    <row r="91" spans="1:54" x14ac:dyDescent="0.25">
      <c r="A91">
        <v>132</v>
      </c>
      <c r="B91" s="71">
        <v>44958.916672187501</v>
      </c>
      <c r="C91" s="14" t="s">
        <v>291</v>
      </c>
      <c r="D91" s="23" t="s">
        <v>297</v>
      </c>
      <c r="E91" s="23" t="s">
        <v>116</v>
      </c>
      <c r="F91" s="100">
        <v>376.45403051</v>
      </c>
      <c r="G91" s="152">
        <v>33229.455859805501</v>
      </c>
      <c r="H91" s="100">
        <v>88.269624354368204</v>
      </c>
      <c r="I91" s="23">
        <v>0</v>
      </c>
      <c r="J91" s="23" t="s">
        <v>85</v>
      </c>
      <c r="K91" s="24">
        <v>44958.916672187501</v>
      </c>
      <c r="L91" s="23">
        <v>1</v>
      </c>
      <c r="M91" s="23" t="s">
        <v>116</v>
      </c>
      <c r="N91" s="25">
        <v>0</v>
      </c>
      <c r="O91" s="26" t="str">
        <f t="shared" si="27"/>
        <v>COIN</v>
      </c>
      <c r="P91" s="26" t="str">
        <f t="shared" si="36"/>
        <v>LONG</v>
      </c>
      <c r="Q91" s="26" t="str">
        <f t="shared" si="37"/>
        <v>COIN LONG</v>
      </c>
      <c r="R91" s="26">
        <v>0</v>
      </c>
      <c r="S91" s="26">
        <v>0</v>
      </c>
      <c r="T91" s="26">
        <v>0</v>
      </c>
      <c r="U91" s="26">
        <v>0</v>
      </c>
      <c r="V91" s="23" t="str">
        <f t="shared" si="28"/>
        <v>DEFI</v>
      </c>
      <c r="W91" t="str">
        <f t="shared" si="38"/>
        <v>AAVE COIN LONG</v>
      </c>
      <c r="X91" s="87" t="s">
        <v>262</v>
      </c>
      <c r="Y91" s="3" t="s">
        <v>92</v>
      </c>
      <c r="Z91" s="31">
        <v>-76495480.483500153</v>
      </c>
      <c r="AA91" s="31">
        <v>-76506933.592108786</v>
      </c>
      <c r="AD91" s="71">
        <f t="shared" si="39"/>
        <v>44959.000002777779</v>
      </c>
      <c r="AE91" s="14" t="str">
        <f t="shared" si="40"/>
        <v>-</v>
      </c>
      <c r="AF91" s="14" t="str">
        <f t="shared" si="41"/>
        <v>WALLET</v>
      </c>
      <c r="AG91" s="14" t="s">
        <v>38</v>
      </c>
      <c r="AH91" s="99">
        <v>27106874.154659726</v>
      </c>
      <c r="AI91" s="182">
        <v>27109525.910897586</v>
      </c>
      <c r="AJ91" s="99">
        <f t="shared" si="42"/>
        <v>1.0000978259692628</v>
      </c>
      <c r="AK91" s="14">
        <f t="shared" si="43"/>
        <v>0</v>
      </c>
      <c r="AL91" s="14" t="str">
        <f t="shared" si="44"/>
        <v>COIN</v>
      </c>
      <c r="AM91" s="24"/>
      <c r="AN91" s="14">
        <f t="shared" si="45"/>
        <v>1</v>
      </c>
      <c r="AO91" s="14" t="str">
        <f t="shared" si="46"/>
        <v>USDT</v>
      </c>
      <c r="AP91" s="45"/>
      <c r="AQ91" s="46"/>
      <c r="AR91" s="47"/>
      <c r="AS91" s="25">
        <f>IF($AE91="","",0)</f>
        <v>0</v>
      </c>
      <c r="AT91" s="26" t="str">
        <f t="shared" si="49"/>
        <v>COIN</v>
      </c>
      <c r="AU91" s="26" t="str">
        <f t="shared" si="47"/>
        <v>LONG</v>
      </c>
      <c r="AV91" s="26" t="str">
        <f t="shared" si="31"/>
        <v>COIN LONG</v>
      </c>
      <c r="AW91" s="26">
        <f t="shared" si="32"/>
        <v>27109525.910897586</v>
      </c>
      <c r="AX91" s="26">
        <f t="shared" si="33"/>
        <v>1.0000978259692628</v>
      </c>
      <c r="AY91" s="26">
        <f t="shared" si="34"/>
        <v>0</v>
      </c>
      <c r="AZ91" s="26">
        <f t="shared" si="35"/>
        <v>0</v>
      </c>
      <c r="BA91" s="23" t="s">
        <v>266</v>
      </c>
      <c r="BB91" t="str">
        <f t="shared" si="48"/>
        <v>USDT</v>
      </c>
    </row>
    <row r="92" spans="1:54" x14ac:dyDescent="0.25">
      <c r="A92">
        <v>133</v>
      </c>
      <c r="B92" s="71">
        <v>44958.916672187501</v>
      </c>
      <c r="C92" s="14" t="s">
        <v>291</v>
      </c>
      <c r="D92" s="23" t="s">
        <v>297</v>
      </c>
      <c r="E92" s="23" t="s">
        <v>185</v>
      </c>
      <c r="F92" s="100">
        <v>9.0046928800000003</v>
      </c>
      <c r="G92" s="152">
        <v>188.786667149176</v>
      </c>
      <c r="H92" s="100">
        <v>20.9653643566771</v>
      </c>
      <c r="I92" s="23">
        <v>0</v>
      </c>
      <c r="J92" s="23" t="s">
        <v>85</v>
      </c>
      <c r="K92" s="24">
        <v>44958.916672187501</v>
      </c>
      <c r="L92" s="23">
        <v>1</v>
      </c>
      <c r="M92" s="23" t="s">
        <v>185</v>
      </c>
      <c r="N92" s="25">
        <v>0</v>
      </c>
      <c r="O92" s="26" t="str">
        <f t="shared" si="27"/>
        <v>COIN</v>
      </c>
      <c r="P92" s="26" t="str">
        <f t="shared" si="36"/>
        <v>LONG</v>
      </c>
      <c r="Q92" s="26" t="str">
        <f t="shared" si="37"/>
        <v>COIN LONG</v>
      </c>
      <c r="R92" s="26">
        <v>0</v>
      </c>
      <c r="S92" s="26">
        <v>0</v>
      </c>
      <c r="T92" s="26">
        <v>0</v>
      </c>
      <c r="U92" s="26">
        <v>0</v>
      </c>
      <c r="V92" s="23" t="str">
        <f t="shared" si="28"/>
        <v>DEFI</v>
      </c>
      <c r="W92" t="str">
        <f t="shared" si="38"/>
        <v>AVAX COIN LONG</v>
      </c>
      <c r="X92" s="87" t="s">
        <v>262</v>
      </c>
      <c r="Y92" s="3" t="s">
        <v>159</v>
      </c>
      <c r="Z92" s="31">
        <v>0.34680431</v>
      </c>
      <c r="AA92" s="31">
        <v>0.346508206503439</v>
      </c>
      <c r="AD92" s="71">
        <f t="shared" si="39"/>
        <v>44959.000002777779</v>
      </c>
      <c r="AE92" s="14" t="str">
        <f t="shared" si="40"/>
        <v>-</v>
      </c>
      <c r="AF92" s="14" t="str">
        <f t="shared" si="41"/>
        <v>WALLET</v>
      </c>
      <c r="AG92" s="14" t="s">
        <v>194</v>
      </c>
      <c r="AH92" s="99">
        <v>-74.040518480000003</v>
      </c>
      <c r="AI92" s="182">
        <v>-1.8372527041554849</v>
      </c>
      <c r="AJ92" s="99">
        <f t="shared" si="42"/>
        <v>2.4814152330007899E-2</v>
      </c>
      <c r="AK92" s="14">
        <f t="shared" si="43"/>
        <v>0</v>
      </c>
      <c r="AL92" s="14" t="str">
        <f t="shared" si="44"/>
        <v>COIN</v>
      </c>
      <c r="AM92" s="24"/>
      <c r="AN92" s="14">
        <f t="shared" si="45"/>
        <v>1</v>
      </c>
      <c r="AO92" s="14" t="str">
        <f t="shared" si="46"/>
        <v>VET</v>
      </c>
      <c r="AP92" s="45"/>
      <c r="AQ92" s="46"/>
      <c r="AR92" s="47"/>
      <c r="AS92" s="25">
        <f t="shared" ref="AS92:AS107" si="50">IF($AE92="","",0)</f>
        <v>0</v>
      </c>
      <c r="AT92" s="26" t="str">
        <f t="shared" si="49"/>
        <v>COIN</v>
      </c>
      <c r="AU92" s="26" t="str">
        <f t="shared" si="47"/>
        <v>SHORT</v>
      </c>
      <c r="AV92" s="26" t="str">
        <f t="shared" si="31"/>
        <v>COIN SHORT</v>
      </c>
      <c r="AW92" s="26">
        <f t="shared" si="32"/>
        <v>-1.8372527041554849</v>
      </c>
      <c r="AX92" s="26">
        <f t="shared" si="33"/>
        <v>2.4814152330007899E-2</v>
      </c>
      <c r="AY92" s="26">
        <f t="shared" si="34"/>
        <v>0</v>
      </c>
      <c r="AZ92" s="26">
        <f t="shared" si="35"/>
        <v>0</v>
      </c>
      <c r="BA92" s="23" t="s">
        <v>266</v>
      </c>
      <c r="BB92" t="str">
        <f t="shared" si="48"/>
        <v>VET</v>
      </c>
    </row>
    <row r="93" spans="1:54" x14ac:dyDescent="0.25">
      <c r="A93">
        <v>134</v>
      </c>
      <c r="B93" s="71">
        <v>44958.916672187501</v>
      </c>
      <c r="C93" s="14" t="s">
        <v>291</v>
      </c>
      <c r="D93" s="23" t="s">
        <v>297</v>
      </c>
      <c r="E93" s="23" t="s">
        <v>449</v>
      </c>
      <c r="F93" s="100">
        <v>25</v>
      </c>
      <c r="G93" s="152">
        <v>0</v>
      </c>
      <c r="H93" s="100">
        <v>0</v>
      </c>
      <c r="I93" s="23">
        <v>0</v>
      </c>
      <c r="J93" s="23" t="s">
        <v>85</v>
      </c>
      <c r="K93" s="24">
        <v>44958.916672187501</v>
      </c>
      <c r="L93" s="23">
        <v>1</v>
      </c>
      <c r="M93" s="23" t="s">
        <v>449</v>
      </c>
      <c r="N93" s="25">
        <v>0</v>
      </c>
      <c r="O93" s="26" t="str">
        <f t="shared" si="27"/>
        <v>COIN</v>
      </c>
      <c r="P93" s="26" t="str">
        <f t="shared" si="36"/>
        <v>SHORT</v>
      </c>
      <c r="Q93" s="26" t="str">
        <f t="shared" si="37"/>
        <v>COIN SHORT</v>
      </c>
      <c r="R93" s="26">
        <v>0</v>
      </c>
      <c r="S93" s="26">
        <v>0</v>
      </c>
      <c r="T93" s="26">
        <v>0</v>
      </c>
      <c r="U93" s="26">
        <v>0</v>
      </c>
      <c r="V93" s="23" t="str">
        <f t="shared" si="28"/>
        <v>DEFI</v>
      </c>
      <c r="W93" t="str">
        <f t="shared" si="38"/>
        <v>BONUS. VISIT HTTPS://BITBONUS.TECH TO CLAIM REWARD. COIN SHORT</v>
      </c>
      <c r="X93" s="87" t="s">
        <v>262</v>
      </c>
      <c r="Y93" s="3" t="s">
        <v>38</v>
      </c>
      <c r="Z93" s="31">
        <v>27106874.154659726</v>
      </c>
      <c r="AA93" s="31">
        <v>27109525.910897586</v>
      </c>
      <c r="AD93" s="71">
        <f t="shared" si="39"/>
        <v>44959.000002777779</v>
      </c>
      <c r="AE93" s="14" t="str">
        <f t="shared" si="40"/>
        <v>-</v>
      </c>
      <c r="AF93" s="14" t="str">
        <f t="shared" si="41"/>
        <v>WALLET</v>
      </c>
      <c r="AG93" s="14" t="s">
        <v>160</v>
      </c>
      <c r="AH93" s="99">
        <v>0.20872535</v>
      </c>
      <c r="AI93" s="182">
        <v>2.2654795205623101E-4</v>
      </c>
      <c r="AJ93" s="99">
        <f t="shared" si="42"/>
        <v>1.0853878173218106E-3</v>
      </c>
      <c r="AK93" s="14">
        <f t="shared" si="43"/>
        <v>0</v>
      </c>
      <c r="AL93" s="14" t="str">
        <f t="shared" si="44"/>
        <v>COIN</v>
      </c>
      <c r="AM93" s="24"/>
      <c r="AN93" s="14">
        <f t="shared" si="45"/>
        <v>1</v>
      </c>
      <c r="AO93" s="14" t="str">
        <f t="shared" si="46"/>
        <v>VSYS</v>
      </c>
      <c r="AP93" s="45"/>
      <c r="AQ93" s="46"/>
      <c r="AR93" s="47"/>
      <c r="AS93" s="25">
        <f t="shared" si="50"/>
        <v>0</v>
      </c>
      <c r="AT93" s="26" t="str">
        <f t="shared" ref="AT93:AT97" si="51">IF($AE93="","",IF(OR($AG93="USD",AG93="EUR"),"CASH","COIN"))</f>
        <v>COIN</v>
      </c>
      <c r="AU93" s="26" t="str">
        <f t="shared" si="47"/>
        <v>LONG</v>
      </c>
      <c r="AV93" s="26" t="str">
        <f t="shared" si="31"/>
        <v>COIN LONG</v>
      </c>
      <c r="AW93" s="26">
        <f t="shared" si="32"/>
        <v>2.2654795205623101E-4</v>
      </c>
      <c r="AX93" s="26">
        <f t="shared" si="33"/>
        <v>1.0853878173218106E-3</v>
      </c>
      <c r="AY93" s="26">
        <f t="shared" si="34"/>
        <v>0</v>
      </c>
      <c r="AZ93" s="26">
        <f t="shared" si="35"/>
        <v>0</v>
      </c>
      <c r="BA93" s="23" t="s">
        <v>266</v>
      </c>
      <c r="BB93" t="str">
        <f t="shared" si="48"/>
        <v>VSYS</v>
      </c>
    </row>
    <row r="94" spans="1:54" x14ac:dyDescent="0.25">
      <c r="A94">
        <v>135</v>
      </c>
      <c r="B94" s="71">
        <v>44958.916672187501</v>
      </c>
      <c r="C94" s="14" t="s">
        <v>291</v>
      </c>
      <c r="D94" s="23" t="s">
        <v>297</v>
      </c>
      <c r="E94" s="23" t="s">
        <v>15</v>
      </c>
      <c r="F94" s="100">
        <v>2.8507557100000001</v>
      </c>
      <c r="G94" s="152">
        <v>4680.3498962476497</v>
      </c>
      <c r="H94" s="100">
        <v>1641.7926937161601</v>
      </c>
      <c r="I94" s="23">
        <v>0</v>
      </c>
      <c r="J94" s="23" t="s">
        <v>85</v>
      </c>
      <c r="K94" s="24">
        <v>44958.916672187501</v>
      </c>
      <c r="L94" s="23">
        <v>1</v>
      </c>
      <c r="M94" s="23" t="s">
        <v>15</v>
      </c>
      <c r="N94" s="25">
        <v>0</v>
      </c>
      <c r="O94" s="26" t="str">
        <f t="shared" si="27"/>
        <v>COIN</v>
      </c>
      <c r="P94" s="26" t="str">
        <f t="shared" si="36"/>
        <v>LONG</v>
      </c>
      <c r="Q94" s="26" t="str">
        <f t="shared" si="37"/>
        <v>COIN LONG</v>
      </c>
      <c r="R94" s="26">
        <v>0</v>
      </c>
      <c r="S94" s="26">
        <v>0</v>
      </c>
      <c r="T94" s="26">
        <v>0</v>
      </c>
      <c r="U94" s="26">
        <v>0</v>
      </c>
      <c r="V94" s="23" t="str">
        <f t="shared" si="28"/>
        <v>DEFI</v>
      </c>
      <c r="W94" t="str">
        <f t="shared" si="38"/>
        <v>ETH COIN LONG</v>
      </c>
      <c r="X94" s="87" t="s">
        <v>262</v>
      </c>
      <c r="Y94" s="3" t="s">
        <v>194</v>
      </c>
      <c r="Z94" s="31">
        <v>-74.040518480000003</v>
      </c>
      <c r="AA94" s="31">
        <v>-1.8372527041554849</v>
      </c>
      <c r="AD94" s="71">
        <f t="shared" si="39"/>
        <v>44959.000002777779</v>
      </c>
      <c r="AE94" s="14" t="str">
        <f t="shared" si="40"/>
        <v>-</v>
      </c>
      <c r="AF94" s="14" t="str">
        <f t="shared" si="41"/>
        <v>WALLET</v>
      </c>
      <c r="AG94" s="14" t="s">
        <v>436</v>
      </c>
      <c r="AH94" s="99">
        <v>137.93660295000001</v>
      </c>
      <c r="AI94" s="182">
        <v>2882.1753663816298</v>
      </c>
      <c r="AJ94" s="99">
        <f t="shared" si="42"/>
        <v>20.894927849037838</v>
      </c>
      <c r="AK94" s="14">
        <f t="shared" si="43"/>
        <v>0</v>
      </c>
      <c r="AL94" s="14" t="str">
        <f t="shared" si="44"/>
        <v>COIN</v>
      </c>
      <c r="AM94" s="24"/>
      <c r="AN94" s="14">
        <f t="shared" si="45"/>
        <v>1</v>
      </c>
      <c r="AO94" s="14" t="str">
        <f t="shared" si="46"/>
        <v>WAVAX</v>
      </c>
      <c r="AP94" s="45"/>
      <c r="AQ94" s="46"/>
      <c r="AR94" s="47"/>
      <c r="AS94" s="25">
        <f t="shared" si="50"/>
        <v>0</v>
      </c>
      <c r="AT94" s="26" t="str">
        <f t="shared" si="51"/>
        <v>COIN</v>
      </c>
      <c r="AU94" s="26" t="str">
        <f t="shared" si="47"/>
        <v>LONG</v>
      </c>
      <c r="AV94" s="26" t="str">
        <f t="shared" si="31"/>
        <v>COIN LONG</v>
      </c>
      <c r="AW94" s="26">
        <f t="shared" si="32"/>
        <v>2882.1753663816298</v>
      </c>
      <c r="AX94" s="26">
        <f t="shared" si="33"/>
        <v>20.894927849037838</v>
      </c>
      <c r="AY94" s="26">
        <f t="shared" si="34"/>
        <v>0</v>
      </c>
      <c r="AZ94" s="26">
        <f t="shared" si="35"/>
        <v>0</v>
      </c>
      <c r="BA94" s="23" t="s">
        <v>266</v>
      </c>
      <c r="BB94" t="str">
        <f t="shared" si="48"/>
        <v>WAVAX</v>
      </c>
    </row>
    <row r="95" spans="1:54" x14ac:dyDescent="0.25">
      <c r="A95">
        <v>136</v>
      </c>
      <c r="B95" s="71">
        <v>44958.916672187501</v>
      </c>
      <c r="C95" s="14" t="s">
        <v>291</v>
      </c>
      <c r="D95" s="23" t="s">
        <v>297</v>
      </c>
      <c r="E95" s="23" t="s">
        <v>422</v>
      </c>
      <c r="F95" s="100">
        <v>480000</v>
      </c>
      <c r="G95" s="152">
        <v>0</v>
      </c>
      <c r="H95" s="100">
        <v>0</v>
      </c>
      <c r="I95" s="23">
        <v>0</v>
      </c>
      <c r="J95" s="23" t="s">
        <v>85</v>
      </c>
      <c r="K95" s="24">
        <v>44958.916672187501</v>
      </c>
      <c r="L95" s="23">
        <v>1</v>
      </c>
      <c r="M95" s="23" t="s">
        <v>422</v>
      </c>
      <c r="N95" s="25">
        <v>0</v>
      </c>
      <c r="O95" s="26" t="str">
        <f t="shared" si="27"/>
        <v>COIN</v>
      </c>
      <c r="P95" s="26" t="str">
        <f t="shared" si="36"/>
        <v>SHORT</v>
      </c>
      <c r="Q95" s="26" t="str">
        <f t="shared" si="37"/>
        <v>COIN SHORT</v>
      </c>
      <c r="R95" s="26">
        <v>0</v>
      </c>
      <c r="S95" s="26">
        <v>0</v>
      </c>
      <c r="T95" s="26">
        <v>0</v>
      </c>
      <c r="U95" s="26">
        <v>0</v>
      </c>
      <c r="V95" s="23" t="str">
        <f t="shared" si="28"/>
        <v>DEFI</v>
      </c>
      <c r="W95" t="str">
        <f t="shared" si="38"/>
        <v>INVITATION TOKEN. PLEASE VISIT HTTPS://AAKER.SITE AND CLAIM REWARDS. COIN SHORT</v>
      </c>
      <c r="X95" s="87" t="s">
        <v>262</v>
      </c>
      <c r="Y95" s="3" t="s">
        <v>160</v>
      </c>
      <c r="Z95" s="31">
        <v>0.20872535</v>
      </c>
      <c r="AA95" s="31">
        <v>2.2654795205623101E-4</v>
      </c>
      <c r="AD95" s="71">
        <f t="shared" si="39"/>
        <v>44959.000002777779</v>
      </c>
      <c r="AE95" s="14" t="str">
        <f t="shared" si="40"/>
        <v>-</v>
      </c>
      <c r="AF95" s="14" t="str">
        <f t="shared" si="41"/>
        <v>WALLET</v>
      </c>
      <c r="AG95" s="14" t="s">
        <v>255</v>
      </c>
      <c r="AH95" s="99">
        <v>132.91860402</v>
      </c>
      <c r="AI95" s="182">
        <v>218192.560026847</v>
      </c>
      <c r="AJ95" s="99">
        <f t="shared" si="42"/>
        <v>1641.5501925826425</v>
      </c>
      <c r="AK95" s="14">
        <f t="shared" si="43"/>
        <v>0</v>
      </c>
      <c r="AL95" s="14" t="str">
        <f t="shared" si="44"/>
        <v>COIN</v>
      </c>
      <c r="AM95" s="24"/>
      <c r="AN95" s="14">
        <f t="shared" si="45"/>
        <v>1</v>
      </c>
      <c r="AO95" s="14" t="str">
        <f t="shared" si="46"/>
        <v>WETH</v>
      </c>
      <c r="AP95" s="45"/>
      <c r="AQ95" s="46"/>
      <c r="AR95" s="47"/>
      <c r="AS95" s="25">
        <f t="shared" si="50"/>
        <v>0</v>
      </c>
      <c r="AT95" s="26" t="str">
        <f t="shared" si="51"/>
        <v>COIN</v>
      </c>
      <c r="AU95" s="26" t="str">
        <f t="shared" si="47"/>
        <v>LONG</v>
      </c>
      <c r="AV95" s="26" t="str">
        <f t="shared" si="31"/>
        <v>COIN LONG</v>
      </c>
      <c r="AW95" s="26">
        <f t="shared" si="32"/>
        <v>218192.560026847</v>
      </c>
      <c r="AX95" s="26">
        <f t="shared" si="33"/>
        <v>1641.5501925826425</v>
      </c>
      <c r="AY95" s="26">
        <f>IF($AE95="","",0)</f>
        <v>0</v>
      </c>
      <c r="AZ95" s="26">
        <f t="shared" si="35"/>
        <v>0</v>
      </c>
      <c r="BA95" s="23" t="s">
        <v>266</v>
      </c>
      <c r="BB95" t="str">
        <f t="shared" si="48"/>
        <v>WETH</v>
      </c>
    </row>
    <row r="96" spans="1:54" x14ac:dyDescent="0.25">
      <c r="A96">
        <v>137</v>
      </c>
      <c r="B96" s="71">
        <v>44958.916672187501</v>
      </c>
      <c r="C96" s="14" t="s">
        <v>291</v>
      </c>
      <c r="D96" s="23" t="s">
        <v>297</v>
      </c>
      <c r="E96" s="23" t="s">
        <v>423</v>
      </c>
      <c r="F96" s="100">
        <v>34311.93215886</v>
      </c>
      <c r="G96" s="152">
        <v>0</v>
      </c>
      <c r="H96" s="100">
        <v>0</v>
      </c>
      <c r="I96" s="23">
        <v>0</v>
      </c>
      <c r="J96" s="23" t="s">
        <v>85</v>
      </c>
      <c r="K96" s="24">
        <v>44958.916672187501</v>
      </c>
      <c r="L96" s="23">
        <v>1</v>
      </c>
      <c r="M96" s="23" t="s">
        <v>423</v>
      </c>
      <c r="N96" s="25">
        <v>0</v>
      </c>
      <c r="O96" s="26" t="str">
        <f t="shared" si="27"/>
        <v>COIN</v>
      </c>
      <c r="P96" s="26" t="str">
        <f t="shared" si="36"/>
        <v>SHORT</v>
      </c>
      <c r="Q96" s="26" t="str">
        <f t="shared" si="37"/>
        <v>COIN SHORT</v>
      </c>
      <c r="R96" s="26">
        <v>0</v>
      </c>
      <c r="S96" s="26">
        <v>0</v>
      </c>
      <c r="T96" s="26">
        <v>0</v>
      </c>
      <c r="U96" s="26">
        <v>0</v>
      </c>
      <c r="V96" s="23" t="str">
        <f t="shared" si="28"/>
        <v>DEFI</v>
      </c>
      <c r="W96" t="str">
        <f t="shared" si="38"/>
        <v>OAAVEUSDC/AAVE-02DEC22-67.5C COIN SHORT</v>
      </c>
      <c r="X96" s="87" t="s">
        <v>262</v>
      </c>
      <c r="Y96" s="3" t="s">
        <v>436</v>
      </c>
      <c r="Z96" s="31">
        <v>137.93660295000001</v>
      </c>
      <c r="AA96" s="31">
        <v>2882.1753663816298</v>
      </c>
      <c r="AD96" s="71">
        <f t="shared" si="39"/>
        <v>44959.000002777779</v>
      </c>
      <c r="AE96" s="14" t="str">
        <f t="shared" si="40"/>
        <v>-</v>
      </c>
      <c r="AF96" s="14" t="str">
        <f t="shared" si="41"/>
        <v>WALLET</v>
      </c>
      <c r="AG96" s="14" t="s">
        <v>183</v>
      </c>
      <c r="AH96" s="99">
        <v>1644286.05309931</v>
      </c>
      <c r="AI96" s="182">
        <v>313513.56445876701</v>
      </c>
      <c r="AJ96" s="99">
        <f t="shared" si="42"/>
        <v>0.19066850556071202</v>
      </c>
      <c r="AK96" s="14">
        <f t="shared" si="43"/>
        <v>0</v>
      </c>
      <c r="AL96" s="14" t="str">
        <f t="shared" si="44"/>
        <v>COIN</v>
      </c>
      <c r="AM96" s="24"/>
      <c r="AN96" s="14">
        <f t="shared" si="45"/>
        <v>1</v>
      </c>
      <c r="AO96" s="14" t="str">
        <f t="shared" si="46"/>
        <v>WOO</v>
      </c>
      <c r="AP96" s="45"/>
      <c r="AQ96" s="46"/>
      <c r="AR96" s="47"/>
      <c r="AS96" s="25">
        <f t="shared" si="50"/>
        <v>0</v>
      </c>
      <c r="AT96" s="26" t="str">
        <f t="shared" si="51"/>
        <v>COIN</v>
      </c>
      <c r="AU96" s="26" t="str">
        <f t="shared" si="47"/>
        <v>LONG</v>
      </c>
      <c r="AV96" s="26" t="str">
        <f t="shared" si="31"/>
        <v>COIN LONG</v>
      </c>
      <c r="AW96" s="26">
        <f t="shared" si="32"/>
        <v>313513.56445876701</v>
      </c>
      <c r="AX96" s="26">
        <f t="shared" si="33"/>
        <v>0.19066850556071202</v>
      </c>
      <c r="AY96" s="26">
        <f t="shared" ref="AY96:AY107" si="52">IF($AE96="","",0)</f>
        <v>0</v>
      </c>
      <c r="AZ96" s="26">
        <f t="shared" si="35"/>
        <v>0</v>
      </c>
      <c r="BA96" s="23" t="s">
        <v>266</v>
      </c>
      <c r="BB96" t="str">
        <f t="shared" si="48"/>
        <v>WOO</v>
      </c>
    </row>
    <row r="97" spans="1:54" x14ac:dyDescent="0.25">
      <c r="A97">
        <v>138</v>
      </c>
      <c r="B97" s="71">
        <v>44958.916672187501</v>
      </c>
      <c r="C97" s="14" t="s">
        <v>291</v>
      </c>
      <c r="D97" s="23" t="s">
        <v>297</v>
      </c>
      <c r="E97" s="23" t="s">
        <v>1136</v>
      </c>
      <c r="F97" s="100">
        <v>27015.87850934</v>
      </c>
      <c r="G97" s="152">
        <v>0</v>
      </c>
      <c r="H97" s="100">
        <v>0</v>
      </c>
      <c r="I97" s="23">
        <v>0</v>
      </c>
      <c r="J97" s="23" t="s">
        <v>85</v>
      </c>
      <c r="K97" s="24">
        <v>44958.916672187501</v>
      </c>
      <c r="L97" s="23">
        <v>1</v>
      </c>
      <c r="M97" s="23" t="s">
        <v>1136</v>
      </c>
      <c r="N97" s="25">
        <v>0</v>
      </c>
      <c r="O97" s="26" t="str">
        <f t="shared" si="27"/>
        <v>COIN</v>
      </c>
      <c r="P97" s="26" t="str">
        <f t="shared" si="36"/>
        <v>SHORT</v>
      </c>
      <c r="Q97" s="26" t="str">
        <f t="shared" si="37"/>
        <v>COIN SHORT</v>
      </c>
      <c r="R97" s="26">
        <v>0</v>
      </c>
      <c r="S97" s="26">
        <v>0</v>
      </c>
      <c r="T97" s="26">
        <v>0</v>
      </c>
      <c r="U97" s="26">
        <v>0</v>
      </c>
      <c r="V97" s="23" t="str">
        <f t="shared" si="28"/>
        <v>DEFI</v>
      </c>
      <c r="W97" t="str">
        <f t="shared" si="38"/>
        <v>OAAVEUSDC/AAVE-03FEB23-104C COIN SHORT</v>
      </c>
      <c r="X97" s="87" t="s">
        <v>262</v>
      </c>
      <c r="Y97" s="3" t="s">
        <v>255</v>
      </c>
      <c r="Z97" s="31">
        <v>132.91860402</v>
      </c>
      <c r="AA97" s="31">
        <v>218192.560026847</v>
      </c>
      <c r="AD97" s="71">
        <f t="shared" si="39"/>
        <v>44959.000002777779</v>
      </c>
      <c r="AE97" s="14" t="str">
        <f t="shared" si="40"/>
        <v>-</v>
      </c>
      <c r="AF97" s="14" t="str">
        <f t="shared" si="41"/>
        <v>WALLET</v>
      </c>
      <c r="AG97" s="14" t="s">
        <v>161</v>
      </c>
      <c r="AH97" s="99">
        <v>97856395.370000005</v>
      </c>
      <c r="AI97" s="182">
        <v>3590.9361410142901</v>
      </c>
      <c r="AJ97" s="99">
        <f t="shared" si="42"/>
        <v>3.6695978095624493E-5</v>
      </c>
      <c r="AK97" s="14">
        <f t="shared" si="43"/>
        <v>0</v>
      </c>
      <c r="AL97" s="14" t="str">
        <f t="shared" si="44"/>
        <v>COIN</v>
      </c>
      <c r="AM97" s="24"/>
      <c r="AN97" s="14">
        <f t="shared" si="45"/>
        <v>1</v>
      </c>
      <c r="AO97" s="14" t="str">
        <f t="shared" si="46"/>
        <v>XEC</v>
      </c>
      <c r="AP97" s="45"/>
      <c r="AQ97" s="46"/>
      <c r="AR97" s="47"/>
      <c r="AS97" s="25">
        <f t="shared" si="50"/>
        <v>0</v>
      </c>
      <c r="AT97" s="26" t="str">
        <f t="shared" si="51"/>
        <v>COIN</v>
      </c>
      <c r="AU97" s="26" t="str">
        <f t="shared" si="47"/>
        <v>LONG</v>
      </c>
      <c r="AV97" s="26" t="str">
        <f t="shared" si="31"/>
        <v>COIN LONG</v>
      </c>
      <c r="AW97" s="26">
        <f t="shared" si="32"/>
        <v>3590.9361410142901</v>
      </c>
      <c r="AX97" s="26">
        <f t="shared" si="33"/>
        <v>3.6695978095624493E-5</v>
      </c>
      <c r="AY97" s="26">
        <f t="shared" si="52"/>
        <v>0</v>
      </c>
      <c r="AZ97" s="26">
        <f t="shared" si="35"/>
        <v>0</v>
      </c>
      <c r="BA97" s="23" t="s">
        <v>266</v>
      </c>
      <c r="BB97" t="str">
        <f t="shared" si="48"/>
        <v>XEC</v>
      </c>
    </row>
    <row r="98" spans="1:54" x14ac:dyDescent="0.25">
      <c r="A98">
        <v>139</v>
      </c>
      <c r="B98" s="71">
        <v>44958.916672187501</v>
      </c>
      <c r="C98" s="14" t="s">
        <v>291</v>
      </c>
      <c r="D98" s="23" t="s">
        <v>297</v>
      </c>
      <c r="E98" s="23" t="s">
        <v>910</v>
      </c>
      <c r="F98" s="100">
        <v>32302.942249520001</v>
      </c>
      <c r="G98" s="152">
        <v>0</v>
      </c>
      <c r="H98" s="100">
        <v>0</v>
      </c>
      <c r="I98" s="23">
        <v>0</v>
      </c>
      <c r="J98" s="23" t="s">
        <v>85</v>
      </c>
      <c r="K98" s="24">
        <v>44958.916672187501</v>
      </c>
      <c r="L98" s="23">
        <v>1</v>
      </c>
      <c r="M98" s="23" t="s">
        <v>910</v>
      </c>
      <c r="N98" s="25">
        <v>0</v>
      </c>
      <c r="O98" s="26" t="str">
        <f t="shared" si="27"/>
        <v>COIN</v>
      </c>
      <c r="P98" s="26" t="str">
        <f t="shared" si="36"/>
        <v>SHORT</v>
      </c>
      <c r="Q98" s="26" t="str">
        <f t="shared" si="37"/>
        <v>COIN SHORT</v>
      </c>
      <c r="R98" s="26">
        <v>0</v>
      </c>
      <c r="S98" s="26">
        <v>0</v>
      </c>
      <c r="T98" s="26">
        <v>0</v>
      </c>
      <c r="U98" s="26">
        <v>0</v>
      </c>
      <c r="V98" s="23" t="str">
        <f t="shared" si="28"/>
        <v>DEFI</v>
      </c>
      <c r="W98" t="str">
        <f t="shared" si="38"/>
        <v>OAAVEUSDC/AAVE-06JAN23-62.5C COIN SHORT</v>
      </c>
      <c r="X98" s="87" t="s">
        <v>262</v>
      </c>
      <c r="Y98" s="3" t="s">
        <v>183</v>
      </c>
      <c r="Z98" s="31">
        <v>1644286.05309931</v>
      </c>
      <c r="AA98" s="31">
        <v>313513.56445876701</v>
      </c>
      <c r="AD98" s="71">
        <f t="shared" si="39"/>
        <v>44959.000002777779</v>
      </c>
      <c r="AE98" s="14" t="str">
        <f t="shared" si="40"/>
        <v>-</v>
      </c>
      <c r="AF98" s="14" t="str">
        <f t="shared" si="41"/>
        <v>WALLET</v>
      </c>
      <c r="AG98" s="14" t="s">
        <v>162</v>
      </c>
      <c r="AH98" s="99">
        <v>-682.32797483004197</v>
      </c>
      <c r="AI98" s="182">
        <v>-62.96278154904212</v>
      </c>
      <c r="AJ98" s="99">
        <f t="shared" si="42"/>
        <v>9.2276418191303444E-2</v>
      </c>
      <c r="AK98" s="14">
        <f t="shared" si="43"/>
        <v>0</v>
      </c>
      <c r="AL98" s="14" t="str">
        <f t="shared" si="44"/>
        <v>COIN</v>
      </c>
      <c r="AM98" s="24"/>
      <c r="AN98" s="14">
        <f t="shared" si="45"/>
        <v>1</v>
      </c>
      <c r="AO98" s="14" t="str">
        <f t="shared" si="46"/>
        <v>XLM</v>
      </c>
      <c r="AP98" s="45"/>
      <c r="AQ98" s="46"/>
      <c r="AR98" s="47"/>
      <c r="AS98" s="25">
        <f t="shared" si="50"/>
        <v>0</v>
      </c>
      <c r="AT98" s="26" t="str">
        <f t="shared" ref="AT98:AT107" si="53">IF($AE98="","",IF(OR($AG98="USD",AG98="EUR"),"CASH","COIN"))</f>
        <v>COIN</v>
      </c>
      <c r="AU98" s="26" t="str">
        <f t="shared" si="47"/>
        <v>SHORT</v>
      </c>
      <c r="AV98" s="26" t="str">
        <f t="shared" si="31"/>
        <v>COIN SHORT</v>
      </c>
      <c r="AW98" s="26">
        <f t="shared" si="32"/>
        <v>-62.96278154904212</v>
      </c>
      <c r="AX98" s="26">
        <f t="shared" si="33"/>
        <v>9.2276418191303444E-2</v>
      </c>
      <c r="AY98" s="26">
        <f t="shared" si="52"/>
        <v>0</v>
      </c>
      <c r="AZ98" s="26">
        <f t="shared" si="35"/>
        <v>0</v>
      </c>
      <c r="BA98" s="23" t="s">
        <v>266</v>
      </c>
      <c r="BB98" t="str">
        <f t="shared" si="48"/>
        <v>XLM</v>
      </c>
    </row>
    <row r="99" spans="1:54" x14ac:dyDescent="0.25">
      <c r="A99">
        <v>140</v>
      </c>
      <c r="B99" s="71">
        <v>44958.916672187501</v>
      </c>
      <c r="C99" s="14" t="s">
        <v>291</v>
      </c>
      <c r="D99" s="23" t="s">
        <v>297</v>
      </c>
      <c r="E99" s="23" t="s">
        <v>450</v>
      </c>
      <c r="F99" s="100">
        <v>33793.379334129997</v>
      </c>
      <c r="G99" s="152">
        <v>0</v>
      </c>
      <c r="H99" s="100">
        <v>0</v>
      </c>
      <c r="I99" s="23">
        <v>0</v>
      </c>
      <c r="J99" s="23" t="s">
        <v>85</v>
      </c>
      <c r="K99" s="24">
        <v>44958.916672187501</v>
      </c>
      <c r="L99" s="23">
        <v>1</v>
      </c>
      <c r="M99" s="23" t="s">
        <v>450</v>
      </c>
      <c r="N99" s="25">
        <v>0</v>
      </c>
      <c r="O99" s="26" t="str">
        <f t="shared" si="27"/>
        <v>COIN</v>
      </c>
      <c r="P99" s="26" t="str">
        <f t="shared" si="36"/>
        <v>SHORT</v>
      </c>
      <c r="Q99" s="26" t="str">
        <f t="shared" si="37"/>
        <v>COIN SHORT</v>
      </c>
      <c r="R99" s="26">
        <v>0</v>
      </c>
      <c r="S99" s="26">
        <v>0</v>
      </c>
      <c r="T99" s="26">
        <v>0</v>
      </c>
      <c r="U99" s="26">
        <v>0</v>
      </c>
      <c r="V99" s="23" t="str">
        <f t="shared" si="28"/>
        <v>DEFI</v>
      </c>
      <c r="W99" t="str">
        <f t="shared" si="38"/>
        <v>OAAVEUSDC/AAVE-16DEC22-72.5C COIN SHORT</v>
      </c>
      <c r="X99" s="87" t="s">
        <v>262</v>
      </c>
      <c r="Y99" s="3" t="s">
        <v>161</v>
      </c>
      <c r="Z99" s="31">
        <v>97856395.370000005</v>
      </c>
      <c r="AA99" s="31">
        <v>3590.9361410142901</v>
      </c>
      <c r="AD99" s="71">
        <f t="shared" si="39"/>
        <v>44959.000002777779</v>
      </c>
      <c r="AE99" s="14" t="str">
        <f t="shared" si="40"/>
        <v>-</v>
      </c>
      <c r="AF99" s="14" t="str">
        <f t="shared" si="41"/>
        <v>WALLET</v>
      </c>
      <c r="AG99" s="14" t="s">
        <v>99</v>
      </c>
      <c r="AH99" s="99">
        <v>123608.16928508999</v>
      </c>
      <c r="AI99" s="182">
        <v>51160.413735282091</v>
      </c>
      <c r="AJ99" s="99">
        <f t="shared" si="42"/>
        <v>0.4138918489868228</v>
      </c>
      <c r="AK99" s="14">
        <f t="shared" si="43"/>
        <v>0</v>
      </c>
      <c r="AL99" s="14" t="str">
        <f t="shared" si="44"/>
        <v>COIN</v>
      </c>
      <c r="AM99" s="24"/>
      <c r="AN99" s="14">
        <f t="shared" si="45"/>
        <v>1</v>
      </c>
      <c r="AO99" s="14" t="str">
        <f t="shared" si="46"/>
        <v>XRP</v>
      </c>
      <c r="AP99" s="45"/>
      <c r="AQ99" s="46"/>
      <c r="AR99" s="47"/>
      <c r="AS99" s="25">
        <f t="shared" si="50"/>
        <v>0</v>
      </c>
      <c r="AT99" s="26" t="str">
        <f t="shared" si="53"/>
        <v>COIN</v>
      </c>
      <c r="AU99" s="26" t="str">
        <f t="shared" si="47"/>
        <v>LONG</v>
      </c>
      <c r="AV99" s="26" t="str">
        <f t="shared" si="31"/>
        <v>COIN LONG</v>
      </c>
      <c r="AW99" s="26">
        <f t="shared" si="32"/>
        <v>51160.413735282091</v>
      </c>
      <c r="AX99" s="26">
        <f t="shared" si="33"/>
        <v>0.4138918489868228</v>
      </c>
      <c r="AY99" s="26">
        <f t="shared" si="52"/>
        <v>0</v>
      </c>
      <c r="AZ99" s="26">
        <f t="shared" si="35"/>
        <v>0</v>
      </c>
      <c r="BA99" s="23" t="s">
        <v>266</v>
      </c>
      <c r="BB99" t="str">
        <f t="shared" si="48"/>
        <v>XRP</v>
      </c>
    </row>
    <row r="100" spans="1:54" x14ac:dyDescent="0.25">
      <c r="A100">
        <v>141</v>
      </c>
      <c r="B100" s="71">
        <v>44958.916672187501</v>
      </c>
      <c r="C100" s="14" t="s">
        <v>291</v>
      </c>
      <c r="D100" s="23" t="s">
        <v>297</v>
      </c>
      <c r="E100" s="23" t="s">
        <v>411</v>
      </c>
      <c r="F100" s="100">
        <v>33991.374100820001</v>
      </c>
      <c r="G100" s="152">
        <v>0</v>
      </c>
      <c r="H100" s="100">
        <v>0</v>
      </c>
      <c r="I100" s="23">
        <v>0</v>
      </c>
      <c r="J100" s="23" t="s">
        <v>85</v>
      </c>
      <c r="K100" s="24">
        <v>44958.916672187501</v>
      </c>
      <c r="L100" s="23">
        <v>1</v>
      </c>
      <c r="M100" s="23" t="s">
        <v>411</v>
      </c>
      <c r="N100" s="25">
        <v>0</v>
      </c>
      <c r="O100" s="26" t="str">
        <f t="shared" si="27"/>
        <v>COIN</v>
      </c>
      <c r="P100" s="26" t="str">
        <f t="shared" si="36"/>
        <v>SHORT</v>
      </c>
      <c r="Q100" s="26" t="str">
        <f t="shared" si="37"/>
        <v>COIN SHORT</v>
      </c>
      <c r="R100" s="26">
        <v>0</v>
      </c>
      <c r="S100" s="26">
        <v>0</v>
      </c>
      <c r="T100" s="26">
        <v>0</v>
      </c>
      <c r="U100" s="26">
        <v>0</v>
      </c>
      <c r="V100" s="23" t="str">
        <f t="shared" si="28"/>
        <v>DEFI</v>
      </c>
      <c r="W100" t="str">
        <f t="shared" si="38"/>
        <v>OAAVEUSDC/AAVE-25NOV22-72.5C COIN SHORT</v>
      </c>
      <c r="X100" s="87" t="s">
        <v>262</v>
      </c>
      <c r="Y100" s="3" t="s">
        <v>162</v>
      </c>
      <c r="Z100" s="31">
        <v>-682.32797483004197</v>
      </c>
      <c r="AA100" s="31">
        <v>-62.96278154904212</v>
      </c>
      <c r="AD100" s="71">
        <f t="shared" si="39"/>
        <v>44959.000002777779</v>
      </c>
      <c r="AE100" s="14" t="str">
        <f t="shared" si="40"/>
        <v>-</v>
      </c>
      <c r="AF100" s="14" t="str">
        <f t="shared" si="41"/>
        <v>WALLET</v>
      </c>
      <c r="AG100" s="14" t="s">
        <v>163</v>
      </c>
      <c r="AH100" s="99">
        <v>-77.199377910002113</v>
      </c>
      <c r="AI100" s="182">
        <v>-84.577612842631424</v>
      </c>
      <c r="AJ100" s="99">
        <f t="shared" si="42"/>
        <v>1.0955737615040209</v>
      </c>
      <c r="AK100" s="14">
        <f t="shared" si="43"/>
        <v>0</v>
      </c>
      <c r="AL100" s="14" t="str">
        <f t="shared" si="44"/>
        <v>COIN</v>
      </c>
      <c r="AM100" s="24"/>
      <c r="AN100" s="14">
        <f t="shared" si="45"/>
        <v>1</v>
      </c>
      <c r="AO100" s="14" t="str">
        <f t="shared" si="46"/>
        <v>XTZ</v>
      </c>
      <c r="AP100" s="45"/>
      <c r="AQ100" s="46"/>
      <c r="AR100" s="47"/>
      <c r="AS100" s="25">
        <f t="shared" si="50"/>
        <v>0</v>
      </c>
      <c r="AT100" s="26" t="str">
        <f t="shared" si="53"/>
        <v>COIN</v>
      </c>
      <c r="AU100" s="26" t="str">
        <f t="shared" si="47"/>
        <v>SHORT</v>
      </c>
      <c r="AV100" s="26" t="str">
        <f t="shared" si="31"/>
        <v>COIN SHORT</v>
      </c>
      <c r="AW100" s="26">
        <f t="shared" si="32"/>
        <v>-84.577612842631424</v>
      </c>
      <c r="AX100" s="26">
        <f t="shared" si="33"/>
        <v>1.0955737615040209</v>
      </c>
      <c r="AY100" s="26">
        <f t="shared" si="52"/>
        <v>0</v>
      </c>
      <c r="AZ100" s="26">
        <f t="shared" si="35"/>
        <v>0</v>
      </c>
      <c r="BA100" s="23" t="s">
        <v>266</v>
      </c>
      <c r="BB100" t="str">
        <f t="shared" si="48"/>
        <v>XTZ</v>
      </c>
    </row>
    <row r="101" spans="1:54" x14ac:dyDescent="0.25">
      <c r="A101">
        <v>142</v>
      </c>
      <c r="B101" s="71">
        <v>44958.916672187501</v>
      </c>
      <c r="C101" s="14" t="s">
        <v>291</v>
      </c>
      <c r="D101" s="23" t="s">
        <v>297</v>
      </c>
      <c r="E101" s="23" t="s">
        <v>1137</v>
      </c>
      <c r="F101" s="100">
        <v>14343.096203720001</v>
      </c>
      <c r="G101" s="152">
        <v>0</v>
      </c>
      <c r="H101" s="100">
        <v>0</v>
      </c>
      <c r="I101" s="23">
        <v>0</v>
      </c>
      <c r="J101" s="23" t="s">
        <v>85</v>
      </c>
      <c r="K101" s="24">
        <v>44958.916672187501</v>
      </c>
      <c r="L101" s="23">
        <v>1</v>
      </c>
      <c r="M101" s="23" t="s">
        <v>1137</v>
      </c>
      <c r="N101" s="25">
        <v>0</v>
      </c>
      <c r="O101" s="26" t="str">
        <f t="shared" si="27"/>
        <v>COIN</v>
      </c>
      <c r="P101" s="26" t="str">
        <f t="shared" si="36"/>
        <v>SHORT</v>
      </c>
      <c r="Q101" s="26" t="str">
        <f t="shared" si="37"/>
        <v>COIN SHORT</v>
      </c>
      <c r="R101" s="26">
        <v>0</v>
      </c>
      <c r="S101" s="26">
        <v>0</v>
      </c>
      <c r="T101" s="26">
        <v>0</v>
      </c>
      <c r="U101" s="26">
        <v>0</v>
      </c>
      <c r="V101" s="23" t="str">
        <f t="shared" si="28"/>
        <v>DEFI</v>
      </c>
      <c r="W101" t="str">
        <f t="shared" si="38"/>
        <v>OWAVAXUSDC.E/WAVAX-03FEB23-22.5C COIN SHORT</v>
      </c>
      <c r="X101" s="87" t="s">
        <v>262</v>
      </c>
      <c r="Y101" s="3" t="s">
        <v>99</v>
      </c>
      <c r="Z101" s="31">
        <v>123608.16928508999</v>
      </c>
      <c r="AA101" s="31">
        <v>51160.413735282091</v>
      </c>
      <c r="AD101" s="71">
        <f t="shared" si="39"/>
        <v>44959.000002777779</v>
      </c>
      <c r="AE101" s="14" t="str">
        <f t="shared" si="40"/>
        <v>-</v>
      </c>
      <c r="AF101" s="14" t="str">
        <f t="shared" si="41"/>
        <v>WALLET</v>
      </c>
      <c r="AG101" s="14" t="s">
        <v>170</v>
      </c>
      <c r="AH101" s="99">
        <v>3.0069537200000003</v>
      </c>
      <c r="AI101" s="182">
        <v>22498.992142123319</v>
      </c>
      <c r="AJ101" s="99">
        <f t="shared" si="42"/>
        <v>7482.3207262808546</v>
      </c>
      <c r="AK101" s="14">
        <f t="shared" si="43"/>
        <v>0</v>
      </c>
      <c r="AL101" s="14" t="str">
        <f t="shared" si="44"/>
        <v>COIN</v>
      </c>
      <c r="AM101" s="24"/>
      <c r="AN101" s="14">
        <f t="shared" si="45"/>
        <v>1</v>
      </c>
      <c r="AO101" s="14" t="str">
        <f t="shared" si="46"/>
        <v>YFI</v>
      </c>
      <c r="AP101" s="45"/>
      <c r="AQ101" s="46"/>
      <c r="AR101" s="47"/>
      <c r="AS101" s="25">
        <f t="shared" si="50"/>
        <v>0</v>
      </c>
      <c r="AT101" s="26" t="str">
        <f t="shared" si="53"/>
        <v>COIN</v>
      </c>
      <c r="AU101" s="26" t="str">
        <f t="shared" si="47"/>
        <v>LONG</v>
      </c>
      <c r="AV101" s="26" t="str">
        <f t="shared" si="31"/>
        <v>COIN LONG</v>
      </c>
      <c r="AW101" s="26">
        <f t="shared" si="32"/>
        <v>22498.992142123319</v>
      </c>
      <c r="AX101" s="26">
        <f t="shared" si="33"/>
        <v>7482.3207262808546</v>
      </c>
      <c r="AY101" s="26">
        <f t="shared" si="52"/>
        <v>0</v>
      </c>
      <c r="AZ101" s="26">
        <f t="shared" si="35"/>
        <v>0</v>
      </c>
      <c r="BA101" s="23" t="s">
        <v>266</v>
      </c>
      <c r="BB101" t="str">
        <f t="shared" si="48"/>
        <v>YFI</v>
      </c>
    </row>
    <row r="102" spans="1:54" x14ac:dyDescent="0.25">
      <c r="A102">
        <v>143</v>
      </c>
      <c r="B102" s="71">
        <v>44958.916672187501</v>
      </c>
      <c r="C102" s="14" t="s">
        <v>291</v>
      </c>
      <c r="D102" s="23" t="s">
        <v>297</v>
      </c>
      <c r="E102" s="23" t="s">
        <v>911</v>
      </c>
      <c r="F102" s="100">
        <v>19597.425537219999</v>
      </c>
      <c r="G102" s="152">
        <v>0</v>
      </c>
      <c r="H102" s="100">
        <v>0</v>
      </c>
      <c r="I102" s="23">
        <v>0</v>
      </c>
      <c r="J102" s="23" t="s">
        <v>85</v>
      </c>
      <c r="K102" s="24">
        <v>44958.916672187501</v>
      </c>
      <c r="L102" s="23">
        <v>1</v>
      </c>
      <c r="M102" s="23" t="s">
        <v>911</v>
      </c>
      <c r="N102" s="25">
        <v>0</v>
      </c>
      <c r="O102" s="26" t="str">
        <f t="shared" si="27"/>
        <v>COIN</v>
      </c>
      <c r="P102" s="26" t="str">
        <f t="shared" si="36"/>
        <v>SHORT</v>
      </c>
      <c r="Q102" s="26" t="str">
        <f t="shared" si="37"/>
        <v>COIN SHORT</v>
      </c>
      <c r="R102" s="26">
        <v>0</v>
      </c>
      <c r="S102" s="26">
        <v>0</v>
      </c>
      <c r="T102" s="26">
        <v>0</v>
      </c>
      <c r="U102" s="26">
        <v>0</v>
      </c>
      <c r="V102" s="23" t="str">
        <f t="shared" si="28"/>
        <v>DEFI</v>
      </c>
      <c r="W102" t="str">
        <f t="shared" si="38"/>
        <v>OWAVAXUSDC.E/WAVAX-06JAN23-12.25C COIN SHORT</v>
      </c>
      <c r="X102" s="87" t="s">
        <v>262</v>
      </c>
      <c r="Y102" s="3" t="s">
        <v>163</v>
      </c>
      <c r="Z102" s="31">
        <v>-77.199377910002113</v>
      </c>
      <c r="AA102" s="31">
        <v>-84.577612842631424</v>
      </c>
      <c r="AD102" s="71">
        <f t="shared" si="39"/>
        <v>44959.000002777779</v>
      </c>
      <c r="AE102" s="14" t="str">
        <f t="shared" si="40"/>
        <v>-</v>
      </c>
      <c r="AF102" s="14" t="str">
        <f t="shared" si="41"/>
        <v>WALLET</v>
      </c>
      <c r="AG102" s="14" t="s">
        <v>117</v>
      </c>
      <c r="AH102" s="99">
        <v>1.572583E-2</v>
      </c>
      <c r="AI102" s="182">
        <v>20.708740404481908</v>
      </c>
      <c r="AJ102" s="99">
        <f t="shared" si="42"/>
        <v>1316.8615204718549</v>
      </c>
      <c r="AK102" s="14">
        <f t="shared" si="43"/>
        <v>0</v>
      </c>
      <c r="AL102" s="14" t="str">
        <f t="shared" si="44"/>
        <v>COIN</v>
      </c>
      <c r="AM102" s="24"/>
      <c r="AN102" s="14">
        <f t="shared" si="45"/>
        <v>1</v>
      </c>
      <c r="AO102" s="14" t="str">
        <f t="shared" si="46"/>
        <v>YFII</v>
      </c>
      <c r="AP102" s="45"/>
      <c r="AQ102" s="46"/>
      <c r="AR102" s="47"/>
      <c r="AS102" s="25">
        <f t="shared" si="50"/>
        <v>0</v>
      </c>
      <c r="AT102" s="26" t="str">
        <f t="shared" si="53"/>
        <v>COIN</v>
      </c>
      <c r="AU102" s="26" t="str">
        <f t="shared" si="47"/>
        <v>LONG</v>
      </c>
      <c r="AV102" s="26" t="str">
        <f t="shared" si="31"/>
        <v>COIN LONG</v>
      </c>
      <c r="AW102" s="26">
        <f t="shared" si="32"/>
        <v>20.708740404481908</v>
      </c>
      <c r="AX102" s="26">
        <f t="shared" si="33"/>
        <v>1316.8615204718549</v>
      </c>
      <c r="AY102" s="26">
        <f t="shared" si="52"/>
        <v>0</v>
      </c>
      <c r="AZ102" s="26">
        <f t="shared" si="35"/>
        <v>0</v>
      </c>
      <c r="BA102" s="23" t="s">
        <v>266</v>
      </c>
      <c r="BB102" t="str">
        <f t="shared" si="48"/>
        <v>YFII</v>
      </c>
    </row>
    <row r="103" spans="1:54" x14ac:dyDescent="0.25">
      <c r="A103">
        <v>144</v>
      </c>
      <c r="B103" s="71">
        <v>44958.916672187501</v>
      </c>
      <c r="C103" s="14" t="s">
        <v>291</v>
      </c>
      <c r="D103" s="23" t="s">
        <v>297</v>
      </c>
      <c r="E103" s="23" t="s">
        <v>434</v>
      </c>
      <c r="F103" s="100">
        <v>29214.150499390002</v>
      </c>
      <c r="G103" s="152">
        <v>0</v>
      </c>
      <c r="H103" s="100">
        <v>0</v>
      </c>
      <c r="I103" s="23">
        <v>0</v>
      </c>
      <c r="J103" s="23" t="s">
        <v>85</v>
      </c>
      <c r="K103" s="24">
        <v>44958.916672187501</v>
      </c>
      <c r="L103" s="23">
        <v>1</v>
      </c>
      <c r="M103" s="23" t="s">
        <v>434</v>
      </c>
      <c r="N103" s="25">
        <v>0</v>
      </c>
      <c r="O103" s="26" t="str">
        <f t="shared" si="27"/>
        <v>COIN</v>
      </c>
      <c r="P103" s="26" t="str">
        <f t="shared" si="36"/>
        <v>SHORT</v>
      </c>
      <c r="Q103" s="26" t="str">
        <f t="shared" si="37"/>
        <v>COIN SHORT</v>
      </c>
      <c r="R103" s="26">
        <v>0</v>
      </c>
      <c r="S103" s="26">
        <v>0</v>
      </c>
      <c r="T103" s="26">
        <v>0</v>
      </c>
      <c r="U103" s="26">
        <v>0</v>
      </c>
      <c r="V103" s="23" t="str">
        <f t="shared" si="28"/>
        <v>DEFI</v>
      </c>
      <c r="W103" t="str">
        <f t="shared" si="38"/>
        <v>OWAVAXUSDC.E/WAVAX-09DEC22-15.5C COIN SHORT</v>
      </c>
      <c r="X103" s="87" t="s">
        <v>262</v>
      </c>
      <c r="Y103" s="3" t="s">
        <v>170</v>
      </c>
      <c r="Z103" s="31">
        <v>3.0069537200000003</v>
      </c>
      <c r="AA103" s="31">
        <v>22498.992142123319</v>
      </c>
      <c r="AD103" s="71">
        <f t="shared" si="39"/>
        <v>44959.000002777779</v>
      </c>
      <c r="AE103" s="14" t="str">
        <f t="shared" si="40"/>
        <v>-</v>
      </c>
      <c r="AF103" s="14" t="str">
        <f t="shared" si="41"/>
        <v>WALLET</v>
      </c>
      <c r="AG103" s="14" t="s">
        <v>164</v>
      </c>
      <c r="AH103" s="99">
        <v>2.173E-4</v>
      </c>
      <c r="AI103" s="182">
        <v>1.0262610581987601E-2</v>
      </c>
      <c r="AJ103" s="99">
        <f t="shared" si="42"/>
        <v>47.227844371779113</v>
      </c>
      <c r="AK103" s="14">
        <f t="shared" si="43"/>
        <v>0</v>
      </c>
      <c r="AL103" s="14" t="str">
        <f t="shared" si="44"/>
        <v>COIN</v>
      </c>
      <c r="AM103" s="24"/>
      <c r="AN103" s="14">
        <f t="shared" si="45"/>
        <v>1</v>
      </c>
      <c r="AO103" s="14" t="str">
        <f t="shared" si="46"/>
        <v>ZEC</v>
      </c>
      <c r="AP103" s="45"/>
      <c r="AQ103" s="46"/>
      <c r="AR103" s="47"/>
      <c r="AS103" s="25">
        <f t="shared" si="50"/>
        <v>0</v>
      </c>
      <c r="AT103" s="26" t="str">
        <f t="shared" si="53"/>
        <v>COIN</v>
      </c>
      <c r="AU103" s="26" t="str">
        <f t="shared" si="47"/>
        <v>LONG</v>
      </c>
      <c r="AV103" s="26" t="str">
        <f t="shared" si="31"/>
        <v>COIN LONG</v>
      </c>
      <c r="AW103" s="26">
        <f t="shared" si="32"/>
        <v>1.0262610581987601E-2</v>
      </c>
      <c r="AX103" s="26">
        <f t="shared" si="33"/>
        <v>47.227844371779113</v>
      </c>
      <c r="AY103" s="26">
        <f t="shared" si="52"/>
        <v>0</v>
      </c>
      <c r="AZ103" s="26">
        <f t="shared" si="35"/>
        <v>0</v>
      </c>
      <c r="BA103" s="23" t="s">
        <v>266</v>
      </c>
      <c r="BB103" t="str">
        <f t="shared" si="48"/>
        <v>ZEC</v>
      </c>
    </row>
    <row r="104" spans="1:54" x14ac:dyDescent="0.25">
      <c r="A104">
        <v>145</v>
      </c>
      <c r="B104" s="71">
        <v>44958.916672187501</v>
      </c>
      <c r="C104" s="14" t="s">
        <v>291</v>
      </c>
      <c r="D104" s="23" t="s">
        <v>297</v>
      </c>
      <c r="E104" s="23" t="s">
        <v>451</v>
      </c>
      <c r="F104" s="100">
        <v>20213.414599259999</v>
      </c>
      <c r="G104" s="152">
        <v>0</v>
      </c>
      <c r="H104" s="100">
        <v>0</v>
      </c>
      <c r="I104" s="23">
        <v>0</v>
      </c>
      <c r="J104" s="23" t="s">
        <v>85</v>
      </c>
      <c r="K104" s="24">
        <v>44958.916672187501</v>
      </c>
      <c r="L104" s="23">
        <v>1</v>
      </c>
      <c r="M104" s="23" t="s">
        <v>451</v>
      </c>
      <c r="N104" s="25">
        <v>0</v>
      </c>
      <c r="O104" s="26" t="str">
        <f t="shared" si="27"/>
        <v>COIN</v>
      </c>
      <c r="P104" s="26" t="str">
        <f t="shared" si="36"/>
        <v>SHORT</v>
      </c>
      <c r="Q104" s="26" t="str">
        <f t="shared" si="37"/>
        <v>COIN SHORT</v>
      </c>
      <c r="R104" s="26">
        <v>0</v>
      </c>
      <c r="S104" s="26">
        <v>0</v>
      </c>
      <c r="T104" s="26">
        <v>0</v>
      </c>
      <c r="U104" s="26">
        <v>0</v>
      </c>
      <c r="V104" s="23" t="str">
        <f t="shared" si="28"/>
        <v>DEFI</v>
      </c>
      <c r="W104" t="str">
        <f t="shared" si="38"/>
        <v>OWAVAXUSDC.E/WAVAX-16DEC22-15.25C COIN SHORT</v>
      </c>
      <c r="X104" s="87" t="s">
        <v>262</v>
      </c>
      <c r="Y104" s="3" t="s">
        <v>117</v>
      </c>
      <c r="Z104" s="31">
        <v>1.572583E-2</v>
      </c>
      <c r="AA104" s="31">
        <v>20.708740404481908</v>
      </c>
      <c r="AD104" s="71">
        <f t="shared" si="39"/>
        <v>44959.000002777779</v>
      </c>
      <c r="AE104" s="14" t="str">
        <f t="shared" si="40"/>
        <v>-</v>
      </c>
      <c r="AF104" s="14" t="str">
        <f t="shared" si="41"/>
        <v>WALLET</v>
      </c>
      <c r="AG104" s="14" t="s">
        <v>26</v>
      </c>
      <c r="AH104" s="99">
        <v>4433463.1599681498</v>
      </c>
      <c r="AI104" s="182">
        <v>124913.22809891346</v>
      </c>
      <c r="AJ104" s="99">
        <f t="shared" si="42"/>
        <v>2.8175091027442041E-2</v>
      </c>
      <c r="AK104" s="14">
        <f t="shared" si="43"/>
        <v>0</v>
      </c>
      <c r="AL104" s="14" t="str">
        <f t="shared" si="44"/>
        <v>COIN</v>
      </c>
      <c r="AM104" s="24"/>
      <c r="AN104" s="14">
        <f t="shared" si="45"/>
        <v>1</v>
      </c>
      <c r="AO104" s="14" t="str">
        <f t="shared" si="46"/>
        <v>ZIL</v>
      </c>
      <c r="AP104" s="45"/>
      <c r="AQ104" s="46"/>
      <c r="AR104" s="47"/>
      <c r="AS104" s="25">
        <f t="shared" si="50"/>
        <v>0</v>
      </c>
      <c r="AT104" s="26" t="str">
        <f t="shared" si="53"/>
        <v>COIN</v>
      </c>
      <c r="AU104" s="26" t="str">
        <f t="shared" si="47"/>
        <v>LONG</v>
      </c>
      <c r="AV104" s="26" t="str">
        <f t="shared" si="31"/>
        <v>COIN LONG</v>
      </c>
      <c r="AW104" s="26">
        <f t="shared" si="32"/>
        <v>124913.22809891346</v>
      </c>
      <c r="AX104" s="26">
        <f t="shared" si="33"/>
        <v>2.8175091027442041E-2</v>
      </c>
      <c r="AY104" s="26">
        <f t="shared" si="52"/>
        <v>0</v>
      </c>
      <c r="AZ104" s="26">
        <f t="shared" si="35"/>
        <v>0</v>
      </c>
      <c r="BA104" s="23" t="s">
        <v>266</v>
      </c>
      <c r="BB104" t="str">
        <f t="shared" si="48"/>
        <v>ZIL</v>
      </c>
    </row>
    <row r="105" spans="1:54" x14ac:dyDescent="0.25">
      <c r="A105">
        <v>146</v>
      </c>
      <c r="B105" s="71">
        <v>44958.916672187501</v>
      </c>
      <c r="C105" s="14" t="s">
        <v>291</v>
      </c>
      <c r="D105" s="23" t="s">
        <v>297</v>
      </c>
      <c r="E105" s="23" t="s">
        <v>979</v>
      </c>
      <c r="F105" s="100">
        <v>14689.01107909</v>
      </c>
      <c r="G105" s="152">
        <v>0</v>
      </c>
      <c r="H105" s="100">
        <v>0</v>
      </c>
      <c r="I105" s="23">
        <v>0</v>
      </c>
      <c r="J105" s="23" t="s">
        <v>85</v>
      </c>
      <c r="K105" s="24">
        <v>44958.916672187501</v>
      </c>
      <c r="L105" s="23">
        <v>1</v>
      </c>
      <c r="M105" s="23" t="s">
        <v>979</v>
      </c>
      <c r="N105" s="25">
        <v>0</v>
      </c>
      <c r="O105" s="26" t="str">
        <f t="shared" si="27"/>
        <v>COIN</v>
      </c>
      <c r="P105" s="26" t="str">
        <f t="shared" si="36"/>
        <v>SHORT</v>
      </c>
      <c r="Q105" s="26" t="str">
        <f t="shared" si="37"/>
        <v>COIN SHORT</v>
      </c>
      <c r="R105" s="26">
        <v>0</v>
      </c>
      <c r="S105" s="26">
        <v>0</v>
      </c>
      <c r="T105" s="26">
        <v>0</v>
      </c>
      <c r="U105" s="26">
        <v>0</v>
      </c>
      <c r="V105" s="23" t="str">
        <f t="shared" si="28"/>
        <v>DEFI</v>
      </c>
      <c r="W105" t="str">
        <f t="shared" si="38"/>
        <v>OWAVAXUSDC.E/WAVAX-20JAN23-20C COIN SHORT</v>
      </c>
      <c r="X105" s="87" t="s">
        <v>262</v>
      </c>
      <c r="Y105" s="3" t="s">
        <v>164</v>
      </c>
      <c r="Z105" s="31">
        <v>2.173E-4</v>
      </c>
      <c r="AA105" s="31">
        <v>1.0262610581987601E-2</v>
      </c>
      <c r="AD105" s="71" t="str">
        <f t="shared" si="39"/>
        <v/>
      </c>
      <c r="AE105" s="14" t="str">
        <f t="shared" si="40"/>
        <v/>
      </c>
      <c r="AF105" s="14" t="str">
        <f t="shared" si="41"/>
        <v/>
      </c>
      <c r="AG105" s="14"/>
      <c r="AH105" s="99"/>
      <c r="AI105" s="182"/>
      <c r="AJ105" s="99" t="str">
        <f t="shared" si="42"/>
        <v/>
      </c>
      <c r="AK105" s="14" t="str">
        <f t="shared" si="43"/>
        <v/>
      </c>
      <c r="AL105" s="14" t="str">
        <f t="shared" si="44"/>
        <v/>
      </c>
      <c r="AM105" s="24"/>
      <c r="AN105" s="14" t="str">
        <f t="shared" si="45"/>
        <v/>
      </c>
      <c r="AO105" s="14" t="str">
        <f t="shared" si="46"/>
        <v/>
      </c>
      <c r="AP105" s="45"/>
      <c r="AQ105" s="46"/>
      <c r="AR105" s="47"/>
      <c r="AS105" s="25" t="str">
        <f t="shared" si="50"/>
        <v/>
      </c>
      <c r="AT105" s="26" t="str">
        <f t="shared" si="53"/>
        <v/>
      </c>
      <c r="AU105" s="26" t="str">
        <f t="shared" si="47"/>
        <v/>
      </c>
      <c r="AV105" s="26" t="str">
        <f t="shared" si="31"/>
        <v/>
      </c>
      <c r="AW105" s="26" t="str">
        <f t="shared" si="32"/>
        <v/>
      </c>
      <c r="AX105" s="26" t="str">
        <f t="shared" si="33"/>
        <v/>
      </c>
      <c r="AY105" s="26" t="str">
        <f t="shared" si="52"/>
        <v/>
      </c>
      <c r="AZ105" s="26" t="str">
        <f t="shared" si="35"/>
        <v/>
      </c>
      <c r="BA105" s="23" t="s">
        <v>266</v>
      </c>
      <c r="BB105" t="str">
        <f t="shared" si="48"/>
        <v/>
      </c>
    </row>
    <row r="106" spans="1:54" x14ac:dyDescent="0.25">
      <c r="A106">
        <v>147</v>
      </c>
      <c r="B106" s="71">
        <v>44958.916672187501</v>
      </c>
      <c r="C106" s="14" t="s">
        <v>291</v>
      </c>
      <c r="D106" s="23" t="s">
        <v>297</v>
      </c>
      <c r="E106" s="23" t="s">
        <v>435</v>
      </c>
      <c r="F106" s="100">
        <v>31925.004081070001</v>
      </c>
      <c r="G106" s="152">
        <v>0</v>
      </c>
      <c r="H106" s="100">
        <v>0</v>
      </c>
      <c r="I106" s="23">
        <v>0</v>
      </c>
      <c r="J106" s="23" t="s">
        <v>85</v>
      </c>
      <c r="K106" s="24">
        <v>44958.916672187501</v>
      </c>
      <c r="L106" s="23">
        <v>1</v>
      </c>
      <c r="M106" s="23" t="s">
        <v>435</v>
      </c>
      <c r="N106" s="25">
        <v>0</v>
      </c>
      <c r="O106" s="26" t="str">
        <f t="shared" si="27"/>
        <v>COIN</v>
      </c>
      <c r="P106" s="26" t="str">
        <f t="shared" si="36"/>
        <v>SHORT</v>
      </c>
      <c r="Q106" s="26" t="str">
        <f t="shared" si="37"/>
        <v>COIN SHORT</v>
      </c>
      <c r="R106" s="26">
        <v>0</v>
      </c>
      <c r="S106" s="26">
        <v>0</v>
      </c>
      <c r="T106" s="26">
        <v>0</v>
      </c>
      <c r="U106" s="26">
        <v>0</v>
      </c>
      <c r="V106" s="23" t="str">
        <f t="shared" si="28"/>
        <v>DEFI</v>
      </c>
      <c r="W106" t="str">
        <f t="shared" si="38"/>
        <v>OWAVAXUSDC.E/WAVAX-25NOV22-15.5C COIN SHORT</v>
      </c>
      <c r="X106" s="87" t="s">
        <v>262</v>
      </c>
      <c r="Y106" s="3" t="s">
        <v>26</v>
      </c>
      <c r="Z106" s="31">
        <v>4433463.1599681498</v>
      </c>
      <c r="AA106" s="31">
        <v>124913.22809891346</v>
      </c>
      <c r="AD106" s="71" t="str">
        <f t="shared" si="39"/>
        <v/>
      </c>
      <c r="AE106" s="14" t="str">
        <f t="shared" si="40"/>
        <v/>
      </c>
      <c r="AF106" s="14" t="str">
        <f t="shared" si="41"/>
        <v/>
      </c>
      <c r="AG106" s="14"/>
      <c r="AH106" s="99"/>
      <c r="AI106" s="182"/>
      <c r="AJ106" s="99" t="str">
        <f t="shared" si="42"/>
        <v/>
      </c>
      <c r="AK106" s="14" t="str">
        <f t="shared" si="43"/>
        <v/>
      </c>
      <c r="AL106" s="14" t="str">
        <f t="shared" si="44"/>
        <v/>
      </c>
      <c r="AM106" s="24"/>
      <c r="AN106" s="14" t="str">
        <f t="shared" si="45"/>
        <v/>
      </c>
      <c r="AO106" s="14" t="str">
        <f t="shared" si="46"/>
        <v/>
      </c>
      <c r="AP106" s="45"/>
      <c r="AQ106" s="46"/>
      <c r="AR106" s="47"/>
      <c r="AS106" s="25" t="str">
        <f t="shared" si="50"/>
        <v/>
      </c>
      <c r="AT106" s="26" t="str">
        <f t="shared" si="53"/>
        <v/>
      </c>
      <c r="AU106" s="26" t="str">
        <f t="shared" si="47"/>
        <v/>
      </c>
      <c r="AV106" s="26" t="str">
        <f t="shared" si="31"/>
        <v/>
      </c>
      <c r="AW106" s="26" t="str">
        <f t="shared" si="32"/>
        <v/>
      </c>
      <c r="AX106" s="26" t="str">
        <f t="shared" si="33"/>
        <v/>
      </c>
      <c r="AY106" s="26" t="str">
        <f t="shared" si="52"/>
        <v/>
      </c>
      <c r="AZ106" s="26" t="str">
        <f t="shared" si="35"/>
        <v/>
      </c>
      <c r="BA106" s="23" t="s">
        <v>266</v>
      </c>
      <c r="BB106" t="str">
        <f t="shared" si="48"/>
        <v/>
      </c>
    </row>
    <row r="107" spans="1:54" x14ac:dyDescent="0.25">
      <c r="A107">
        <v>148</v>
      </c>
      <c r="B107" s="71">
        <v>44958.916672187501</v>
      </c>
      <c r="C107" s="14" t="s">
        <v>291</v>
      </c>
      <c r="D107" s="23" t="s">
        <v>297</v>
      </c>
      <c r="E107" s="23" t="s">
        <v>876</v>
      </c>
      <c r="F107" s="100">
        <v>17599.94336709</v>
      </c>
      <c r="G107" s="152">
        <v>0</v>
      </c>
      <c r="H107" s="100">
        <v>0</v>
      </c>
      <c r="I107" s="23">
        <v>0</v>
      </c>
      <c r="J107" s="23" t="s">
        <v>85</v>
      </c>
      <c r="K107" s="24">
        <v>44958.916672187501</v>
      </c>
      <c r="L107" s="23">
        <v>1</v>
      </c>
      <c r="M107" s="23" t="s">
        <v>876</v>
      </c>
      <c r="N107" s="25">
        <v>0</v>
      </c>
      <c r="O107" s="26" t="str">
        <f t="shared" si="27"/>
        <v>COIN</v>
      </c>
      <c r="P107" s="26" t="str">
        <f t="shared" si="36"/>
        <v>SHORT</v>
      </c>
      <c r="Q107" s="26" t="str">
        <f t="shared" si="37"/>
        <v>COIN SHORT</v>
      </c>
      <c r="R107" s="26">
        <v>0</v>
      </c>
      <c r="S107" s="26">
        <v>0</v>
      </c>
      <c r="T107" s="26">
        <v>0</v>
      </c>
      <c r="U107" s="26">
        <v>0</v>
      </c>
      <c r="V107" s="23" t="str">
        <f t="shared" si="28"/>
        <v>DEFI</v>
      </c>
      <c r="W107" t="str">
        <f t="shared" si="38"/>
        <v>OWAVAXUSDC.E/WAVAX-30DEC22-13.25C COIN SHORT</v>
      </c>
      <c r="X107" s="87" t="s">
        <v>262</v>
      </c>
      <c r="Y107" s="3" t="s">
        <v>56</v>
      </c>
      <c r="Z107" s="31">
        <v>3979211455.9804273</v>
      </c>
      <c r="AA107" s="31">
        <v>47320757.206567809</v>
      </c>
      <c r="AD107" s="71" t="str">
        <f t="shared" si="39"/>
        <v/>
      </c>
      <c r="AE107" s="14" t="str">
        <f t="shared" si="40"/>
        <v/>
      </c>
      <c r="AF107" s="14" t="str">
        <f t="shared" si="41"/>
        <v/>
      </c>
      <c r="AG107" s="14"/>
      <c r="AH107" s="99"/>
      <c r="AI107" s="182"/>
      <c r="AJ107" s="99" t="str">
        <f t="shared" si="42"/>
        <v/>
      </c>
      <c r="AK107" s="14" t="str">
        <f t="shared" si="43"/>
        <v/>
      </c>
      <c r="AL107" s="14" t="str">
        <f t="shared" si="44"/>
        <v/>
      </c>
      <c r="AM107" s="24"/>
      <c r="AN107" s="14" t="str">
        <f t="shared" si="45"/>
        <v/>
      </c>
      <c r="AO107" s="14" t="str">
        <f t="shared" si="46"/>
        <v/>
      </c>
      <c r="AP107" s="45"/>
      <c r="AQ107" s="46"/>
      <c r="AR107" s="47"/>
      <c r="AS107" s="25" t="str">
        <f t="shared" si="50"/>
        <v/>
      </c>
      <c r="AT107" s="26" t="str">
        <f t="shared" si="53"/>
        <v/>
      </c>
      <c r="AU107" s="26" t="str">
        <f t="shared" si="47"/>
        <v/>
      </c>
      <c r="AV107" s="26" t="str">
        <f t="shared" si="31"/>
        <v/>
      </c>
      <c r="AW107" s="26" t="str">
        <f t="shared" si="32"/>
        <v/>
      </c>
      <c r="AX107" s="26" t="str">
        <f t="shared" si="33"/>
        <v/>
      </c>
      <c r="AY107" s="26" t="str">
        <f t="shared" si="52"/>
        <v/>
      </c>
      <c r="AZ107" s="26" t="str">
        <f t="shared" si="35"/>
        <v/>
      </c>
      <c r="BA107" s="23" t="s">
        <v>266</v>
      </c>
      <c r="BB107" t="str">
        <f t="shared" si="48"/>
        <v/>
      </c>
    </row>
    <row r="108" spans="1:54" x14ac:dyDescent="0.25">
      <c r="A108">
        <v>149</v>
      </c>
      <c r="B108" s="71">
        <v>44958.916672187501</v>
      </c>
      <c r="C108" s="14" t="s">
        <v>291</v>
      </c>
      <c r="D108" s="23" t="s">
        <v>297</v>
      </c>
      <c r="E108" s="23" t="s">
        <v>912</v>
      </c>
      <c r="F108" s="100">
        <v>3032</v>
      </c>
      <c r="G108" s="152">
        <v>0</v>
      </c>
      <c r="H108" s="100">
        <v>0</v>
      </c>
      <c r="I108" s="23">
        <v>0</v>
      </c>
      <c r="J108" s="23" t="s">
        <v>85</v>
      </c>
      <c r="K108" s="24">
        <v>44958.916672187501</v>
      </c>
      <c r="L108" s="23">
        <v>1</v>
      </c>
      <c r="M108" s="23" t="s">
        <v>912</v>
      </c>
      <c r="N108" s="25">
        <v>0</v>
      </c>
      <c r="O108" s="26" t="str">
        <f t="shared" si="27"/>
        <v>COIN</v>
      </c>
      <c r="P108" s="26" t="str">
        <f t="shared" si="36"/>
        <v>SHORT</v>
      </c>
      <c r="Q108" s="26" t="str">
        <f t="shared" si="37"/>
        <v>COIN SHORT</v>
      </c>
      <c r="R108" s="26">
        <v>0</v>
      </c>
      <c r="S108" s="26">
        <v>0</v>
      </c>
      <c r="T108" s="26">
        <v>0</v>
      </c>
      <c r="U108" s="26">
        <v>0</v>
      </c>
      <c r="V108" s="23" t="str">
        <f t="shared" si="28"/>
        <v>DEFI</v>
      </c>
      <c r="W108" t="str">
        <f t="shared" si="38"/>
        <v>OWETHUSDC/WETH-06JAN23-1300C COIN SHORT</v>
      </c>
      <c r="X108" s="87" t="s">
        <v>262</v>
      </c>
    </row>
    <row r="109" spans="1:54" x14ac:dyDescent="0.25">
      <c r="A109">
        <v>150</v>
      </c>
      <c r="B109" s="71">
        <v>44958.916672187501</v>
      </c>
      <c r="C109" s="14" t="s">
        <v>291</v>
      </c>
      <c r="D109" s="23" t="s">
        <v>297</v>
      </c>
      <c r="E109" s="23" t="s">
        <v>425</v>
      </c>
      <c r="F109" s="100">
        <v>2698</v>
      </c>
      <c r="G109" s="152">
        <v>0</v>
      </c>
      <c r="H109" s="100">
        <v>0</v>
      </c>
      <c r="I109" s="23">
        <v>0</v>
      </c>
      <c r="J109" s="23" t="s">
        <v>85</v>
      </c>
      <c r="K109" s="24">
        <v>44958.916672187501</v>
      </c>
      <c r="L109" s="23">
        <v>1</v>
      </c>
      <c r="M109" s="23" t="s">
        <v>425</v>
      </c>
      <c r="N109" s="25">
        <v>0</v>
      </c>
      <c r="O109" s="26" t="str">
        <f t="shared" si="27"/>
        <v>COIN</v>
      </c>
      <c r="P109" s="26" t="str">
        <f t="shared" si="36"/>
        <v>SHORT</v>
      </c>
      <c r="Q109" s="26" t="str">
        <f t="shared" si="37"/>
        <v>COIN SHORT</v>
      </c>
      <c r="R109" s="26">
        <v>0</v>
      </c>
      <c r="S109" s="26">
        <v>0</v>
      </c>
      <c r="T109" s="26">
        <v>0</v>
      </c>
      <c r="U109" s="26">
        <v>0</v>
      </c>
      <c r="V109" s="23" t="str">
        <f t="shared" si="28"/>
        <v>DEFI</v>
      </c>
      <c r="W109" t="str">
        <f t="shared" si="38"/>
        <v>OWETHUSDC/WETH-09DEC22-1450C COIN SHORT</v>
      </c>
      <c r="X109" s="87" t="s">
        <v>262</v>
      </c>
    </row>
    <row r="110" spans="1:54" x14ac:dyDescent="0.25">
      <c r="A110">
        <v>151</v>
      </c>
      <c r="B110" s="71">
        <v>44958.916672187501</v>
      </c>
      <c r="C110" s="14" t="s">
        <v>291</v>
      </c>
      <c r="D110" s="23" t="s">
        <v>297</v>
      </c>
      <c r="E110" s="23" t="s">
        <v>452</v>
      </c>
      <c r="F110" s="100">
        <v>2891</v>
      </c>
      <c r="G110" s="152">
        <v>0</v>
      </c>
      <c r="H110" s="100">
        <v>0</v>
      </c>
      <c r="I110" s="23">
        <v>0</v>
      </c>
      <c r="J110" s="23" t="s">
        <v>85</v>
      </c>
      <c r="K110" s="24">
        <v>44958.916672187501</v>
      </c>
      <c r="L110" s="23">
        <v>1</v>
      </c>
      <c r="M110" s="23" t="s">
        <v>452</v>
      </c>
      <c r="N110" s="25">
        <v>0</v>
      </c>
      <c r="O110" s="26" t="str">
        <f t="shared" si="27"/>
        <v>COIN</v>
      </c>
      <c r="P110" s="26" t="str">
        <f t="shared" si="36"/>
        <v>SHORT</v>
      </c>
      <c r="Q110" s="26" t="str">
        <f t="shared" si="37"/>
        <v>COIN SHORT</v>
      </c>
      <c r="R110" s="26">
        <v>0</v>
      </c>
      <c r="S110" s="26">
        <v>0</v>
      </c>
      <c r="T110" s="26">
        <v>0</v>
      </c>
      <c r="U110" s="26">
        <v>0</v>
      </c>
      <c r="V110" s="23" t="str">
        <f t="shared" si="28"/>
        <v>DEFI</v>
      </c>
      <c r="W110" t="str">
        <f t="shared" si="38"/>
        <v>OWETHUSDC/WETH-16DEC22-1450C COIN SHORT</v>
      </c>
      <c r="X110" s="87" t="s">
        <v>262</v>
      </c>
    </row>
    <row r="111" spans="1:54" x14ac:dyDescent="0.25">
      <c r="A111">
        <v>152</v>
      </c>
      <c r="B111" s="71">
        <v>44958.916672187501</v>
      </c>
      <c r="C111" s="14" t="s">
        <v>291</v>
      </c>
      <c r="D111" s="23" t="s">
        <v>297</v>
      </c>
      <c r="E111" s="23" t="s">
        <v>412</v>
      </c>
      <c r="F111" s="100">
        <v>2904</v>
      </c>
      <c r="G111" s="152">
        <v>0</v>
      </c>
      <c r="H111" s="100">
        <v>0</v>
      </c>
      <c r="I111" s="23">
        <v>0</v>
      </c>
      <c r="J111" s="23" t="s">
        <v>85</v>
      </c>
      <c r="K111" s="24">
        <v>44958.916672187501</v>
      </c>
      <c r="L111" s="23">
        <v>1</v>
      </c>
      <c r="M111" s="23" t="s">
        <v>412</v>
      </c>
      <c r="N111" s="25">
        <v>0</v>
      </c>
      <c r="O111" s="26" t="str">
        <f t="shared" si="27"/>
        <v>COIN</v>
      </c>
      <c r="P111" s="26" t="str">
        <f t="shared" si="36"/>
        <v>SHORT</v>
      </c>
      <c r="Q111" s="26" t="str">
        <f t="shared" si="37"/>
        <v>COIN SHORT</v>
      </c>
      <c r="R111" s="26">
        <v>0</v>
      </c>
      <c r="S111" s="26">
        <v>0</v>
      </c>
      <c r="T111" s="26">
        <v>0</v>
      </c>
      <c r="U111" s="26">
        <v>0</v>
      </c>
      <c r="V111" s="23" t="str">
        <f t="shared" si="28"/>
        <v>DEFI</v>
      </c>
      <c r="W111" t="str">
        <f t="shared" si="38"/>
        <v>OWETHUSDC/WETH-25NOV22-1400C COIN SHORT</v>
      </c>
      <c r="X111" s="87" t="s">
        <v>262</v>
      </c>
    </row>
    <row r="112" spans="1:54" x14ac:dyDescent="0.25">
      <c r="A112">
        <v>153</v>
      </c>
      <c r="B112" s="71">
        <v>44958.916672187501</v>
      </c>
      <c r="C112" s="14" t="s">
        <v>291</v>
      </c>
      <c r="D112" s="23" t="s">
        <v>297</v>
      </c>
      <c r="E112" s="23" t="s">
        <v>877</v>
      </c>
      <c r="F112" s="100">
        <v>3047</v>
      </c>
      <c r="G112" s="152">
        <v>0</v>
      </c>
      <c r="H112" s="100">
        <v>0</v>
      </c>
      <c r="I112" s="23">
        <v>0</v>
      </c>
      <c r="J112" s="23" t="s">
        <v>85</v>
      </c>
      <c r="K112" s="24">
        <v>44958.916672187501</v>
      </c>
      <c r="L112" s="23">
        <v>1</v>
      </c>
      <c r="M112" s="23" t="s">
        <v>877</v>
      </c>
      <c r="N112" s="25">
        <v>0</v>
      </c>
      <c r="O112" s="26" t="str">
        <f t="shared" si="27"/>
        <v>COIN</v>
      </c>
      <c r="P112" s="26" t="str">
        <f t="shared" si="36"/>
        <v>SHORT</v>
      </c>
      <c r="Q112" s="26" t="str">
        <f t="shared" si="37"/>
        <v>COIN SHORT</v>
      </c>
      <c r="R112" s="26">
        <v>0</v>
      </c>
      <c r="S112" s="26">
        <v>0</v>
      </c>
      <c r="T112" s="26">
        <v>0</v>
      </c>
      <c r="U112" s="26">
        <v>0</v>
      </c>
      <c r="V112" s="23" t="str">
        <f t="shared" si="28"/>
        <v>DEFI</v>
      </c>
      <c r="W112" t="str">
        <f t="shared" si="38"/>
        <v>OWETHUSDC/WETH-30DEC22-1350C COIN SHORT</v>
      </c>
      <c r="X112" s="87" t="s">
        <v>262</v>
      </c>
    </row>
    <row r="113" spans="1:24" x14ac:dyDescent="0.25">
      <c r="A113">
        <v>154</v>
      </c>
      <c r="B113" s="71">
        <v>44958.916672187501</v>
      </c>
      <c r="C113" s="14" t="s">
        <v>291</v>
      </c>
      <c r="D113" s="23" t="s">
        <v>297</v>
      </c>
      <c r="E113" s="23" t="s">
        <v>424</v>
      </c>
      <c r="F113" s="100">
        <v>9472.1338239899997</v>
      </c>
      <c r="G113" s="152">
        <v>0</v>
      </c>
      <c r="H113" s="100">
        <v>0</v>
      </c>
      <c r="I113" s="23">
        <v>0</v>
      </c>
      <c r="J113" s="23" t="s">
        <v>85</v>
      </c>
      <c r="K113" s="24">
        <v>44958.916672187501</v>
      </c>
      <c r="L113" s="23">
        <v>1</v>
      </c>
      <c r="M113" s="23" t="s">
        <v>424</v>
      </c>
      <c r="N113" s="25">
        <v>0</v>
      </c>
      <c r="O113" s="26" t="str">
        <f t="shared" si="27"/>
        <v>COIN</v>
      </c>
      <c r="P113" s="26" t="str">
        <f t="shared" si="36"/>
        <v>SHORT</v>
      </c>
      <c r="Q113" s="26" t="str">
        <f t="shared" si="37"/>
        <v>COIN SHORT</v>
      </c>
      <c r="R113" s="26">
        <v>0</v>
      </c>
      <c r="S113" s="26">
        <v>0</v>
      </c>
      <c r="T113" s="26">
        <v>0</v>
      </c>
      <c r="U113" s="26">
        <v>0</v>
      </c>
      <c r="V113" s="23" t="str">
        <f t="shared" si="28"/>
        <v>DEFI</v>
      </c>
      <c r="W113" t="str">
        <f t="shared" si="38"/>
        <v>OWETHUSDC/WSTETH-02DEC22-1350C COIN SHORT</v>
      </c>
      <c r="X113" s="87" t="s">
        <v>262</v>
      </c>
    </row>
    <row r="114" spans="1:24" x14ac:dyDescent="0.25">
      <c r="A114">
        <v>155</v>
      </c>
      <c r="B114" s="71">
        <v>44958.916672187501</v>
      </c>
      <c r="C114" s="14" t="s">
        <v>291</v>
      </c>
      <c r="D114" s="23" t="s">
        <v>297</v>
      </c>
      <c r="E114" s="23" t="s">
        <v>299</v>
      </c>
      <c r="F114" s="100">
        <v>5625.02729593</v>
      </c>
      <c r="G114" s="152">
        <v>0</v>
      </c>
      <c r="H114" s="100">
        <v>0</v>
      </c>
      <c r="I114" s="23">
        <v>0</v>
      </c>
      <c r="J114" s="23" t="s">
        <v>85</v>
      </c>
      <c r="K114" s="24">
        <v>44958.916672187501</v>
      </c>
      <c r="L114" s="23">
        <v>1</v>
      </c>
      <c r="M114" s="23" t="s">
        <v>299</v>
      </c>
      <c r="N114" s="25">
        <v>0</v>
      </c>
      <c r="O114" s="26" t="str">
        <f t="shared" si="27"/>
        <v>COIN</v>
      </c>
      <c r="P114" s="26" t="str">
        <f t="shared" si="36"/>
        <v>SHORT</v>
      </c>
      <c r="Q114" s="26" t="str">
        <f t="shared" si="37"/>
        <v>COIN SHORT</v>
      </c>
      <c r="R114" s="26">
        <v>0</v>
      </c>
      <c r="S114" s="26">
        <v>0</v>
      </c>
      <c r="T114" s="26">
        <v>0</v>
      </c>
      <c r="U114" s="26">
        <v>0</v>
      </c>
      <c r="V114" s="23" t="str">
        <f t="shared" si="28"/>
        <v>DEFI</v>
      </c>
      <c r="W114" t="str">
        <f t="shared" si="38"/>
        <v>OWETHUSDC/WSTETH-04NOV22-1700C COIN SHORT</v>
      </c>
      <c r="X114" s="87" t="s">
        <v>262</v>
      </c>
    </row>
    <row r="115" spans="1:24" x14ac:dyDescent="0.25">
      <c r="A115">
        <v>156</v>
      </c>
      <c r="B115" s="71">
        <v>44958.916672187501</v>
      </c>
      <c r="C115" s="14" t="s">
        <v>291</v>
      </c>
      <c r="D115" s="23" t="s">
        <v>297</v>
      </c>
      <c r="E115" s="23" t="s">
        <v>300</v>
      </c>
      <c r="F115" s="100">
        <v>5968</v>
      </c>
      <c r="G115" s="152">
        <v>0</v>
      </c>
      <c r="H115" s="100">
        <v>0</v>
      </c>
      <c r="I115" s="23">
        <v>0</v>
      </c>
      <c r="J115" s="23" t="s">
        <v>85</v>
      </c>
      <c r="K115" s="24">
        <v>44958.916672187501</v>
      </c>
      <c r="L115" s="23">
        <v>1</v>
      </c>
      <c r="M115" s="23" t="s">
        <v>300</v>
      </c>
      <c r="N115" s="25">
        <v>0</v>
      </c>
      <c r="O115" s="26" t="str">
        <f t="shared" si="27"/>
        <v>COIN</v>
      </c>
      <c r="P115" s="26" t="str">
        <f t="shared" si="36"/>
        <v>SHORT</v>
      </c>
      <c r="Q115" s="26" t="str">
        <f t="shared" si="37"/>
        <v>COIN SHORT</v>
      </c>
      <c r="R115" s="26">
        <v>0</v>
      </c>
      <c r="S115" s="26">
        <v>0</v>
      </c>
      <c r="T115" s="26">
        <v>0</v>
      </c>
      <c r="U115" s="26">
        <v>0</v>
      </c>
      <c r="V115" s="23" t="str">
        <f t="shared" si="28"/>
        <v>DEFI</v>
      </c>
      <c r="W115" t="str">
        <f t="shared" si="38"/>
        <v>OWETHUSDC/WSTETH-09SEP22-1900C COIN SHORT</v>
      </c>
      <c r="X115" s="87" t="s">
        <v>262</v>
      </c>
    </row>
    <row r="116" spans="1:24" x14ac:dyDescent="0.25">
      <c r="A116">
        <v>157</v>
      </c>
      <c r="B116" s="71">
        <v>44958.916672187501</v>
      </c>
      <c r="C116" s="14" t="s">
        <v>291</v>
      </c>
      <c r="D116" s="23" t="s">
        <v>297</v>
      </c>
      <c r="E116" s="23" t="s">
        <v>980</v>
      </c>
      <c r="F116" s="100">
        <v>3334.9274678699999</v>
      </c>
      <c r="G116" s="152">
        <v>0</v>
      </c>
      <c r="H116" s="100">
        <v>0</v>
      </c>
      <c r="I116" s="23">
        <v>0</v>
      </c>
      <c r="J116" s="23" t="s">
        <v>85</v>
      </c>
      <c r="K116" s="24">
        <v>44958.916672187501</v>
      </c>
      <c r="L116" s="23">
        <v>1</v>
      </c>
      <c r="M116" s="23" t="s">
        <v>980</v>
      </c>
      <c r="N116" s="25">
        <v>0</v>
      </c>
      <c r="O116" s="26" t="str">
        <f t="shared" si="27"/>
        <v>COIN</v>
      </c>
      <c r="P116" s="26" t="str">
        <f t="shared" si="36"/>
        <v>SHORT</v>
      </c>
      <c r="Q116" s="26" t="str">
        <f t="shared" si="37"/>
        <v>COIN SHORT</v>
      </c>
      <c r="R116" s="26">
        <v>0</v>
      </c>
      <c r="S116" s="26">
        <v>0</v>
      </c>
      <c r="T116" s="26">
        <v>0</v>
      </c>
      <c r="U116" s="26">
        <v>0</v>
      </c>
      <c r="V116" s="23" t="str">
        <f t="shared" si="28"/>
        <v>DEFI</v>
      </c>
      <c r="W116" t="str">
        <f t="shared" si="38"/>
        <v>OWETHUSDC/WSTETH-20JAN23-1600C COIN SHORT</v>
      </c>
      <c r="X116" s="87" t="s">
        <v>262</v>
      </c>
    </row>
    <row r="117" spans="1:24" x14ac:dyDescent="0.25">
      <c r="A117">
        <v>158</v>
      </c>
      <c r="B117" s="71">
        <v>44958.916672187501</v>
      </c>
      <c r="C117" s="14" t="s">
        <v>291</v>
      </c>
      <c r="D117" s="23" t="s">
        <v>297</v>
      </c>
      <c r="E117" s="23" t="s">
        <v>878</v>
      </c>
      <c r="F117" s="100">
        <v>4006</v>
      </c>
      <c r="G117" s="152">
        <v>0</v>
      </c>
      <c r="H117" s="100">
        <v>0</v>
      </c>
      <c r="I117" s="23">
        <v>0</v>
      </c>
      <c r="J117" s="23" t="s">
        <v>85</v>
      </c>
      <c r="K117" s="24">
        <v>44958.916672187501</v>
      </c>
      <c r="L117" s="23">
        <v>1</v>
      </c>
      <c r="M117" s="23" t="s">
        <v>878</v>
      </c>
      <c r="N117" s="25">
        <v>0</v>
      </c>
      <c r="O117" s="26" t="str">
        <f t="shared" si="27"/>
        <v>COIN</v>
      </c>
      <c r="P117" s="26" t="str">
        <f t="shared" si="36"/>
        <v>SHORT</v>
      </c>
      <c r="Q117" s="26" t="str">
        <f t="shared" si="37"/>
        <v>COIN SHORT</v>
      </c>
      <c r="R117" s="26">
        <v>0</v>
      </c>
      <c r="S117" s="26">
        <v>0</v>
      </c>
      <c r="T117" s="26">
        <v>0</v>
      </c>
      <c r="U117" s="26">
        <v>0</v>
      </c>
      <c r="V117" s="23" t="str">
        <f t="shared" si="28"/>
        <v>DEFI</v>
      </c>
      <c r="W117" t="str">
        <f t="shared" si="38"/>
        <v>OWETHUSDC/WSTETH-30DEC22-1350C COIN SHORT</v>
      </c>
      <c r="X117" s="87" t="s">
        <v>262</v>
      </c>
    </row>
    <row r="118" spans="1:24" x14ac:dyDescent="0.25">
      <c r="A118">
        <v>159</v>
      </c>
      <c r="B118" s="71">
        <v>44958.916672187501</v>
      </c>
      <c r="C118" s="14" t="s">
        <v>291</v>
      </c>
      <c r="D118" s="23" t="s">
        <v>297</v>
      </c>
      <c r="E118" s="23" t="s">
        <v>92</v>
      </c>
      <c r="F118" s="100">
        <v>60000</v>
      </c>
      <c r="G118" s="152">
        <v>60008.983361006001</v>
      </c>
      <c r="H118" s="100">
        <v>1.0001497226834299</v>
      </c>
      <c r="I118" s="23">
        <v>0</v>
      </c>
      <c r="J118" s="23" t="s">
        <v>85</v>
      </c>
      <c r="K118" s="24">
        <v>44958.916672187501</v>
      </c>
      <c r="L118" s="23">
        <v>1</v>
      </c>
      <c r="M118" s="23" t="s">
        <v>92</v>
      </c>
      <c r="N118" s="25">
        <v>0</v>
      </c>
      <c r="O118" s="26" t="str">
        <f t="shared" si="27"/>
        <v>COIN</v>
      </c>
      <c r="P118" s="26" t="str">
        <f t="shared" si="36"/>
        <v>LONG</v>
      </c>
      <c r="Q118" s="26" t="str">
        <f t="shared" si="37"/>
        <v>COIN LONG</v>
      </c>
      <c r="R118" s="26">
        <v>0</v>
      </c>
      <c r="S118" s="26">
        <v>0</v>
      </c>
      <c r="T118" s="26">
        <v>0</v>
      </c>
      <c r="U118" s="26">
        <v>0</v>
      </c>
      <c r="V118" s="23" t="str">
        <f t="shared" si="28"/>
        <v>DEFI</v>
      </c>
      <c r="W118" t="str">
        <f t="shared" si="38"/>
        <v>USDC COIN LONG</v>
      </c>
      <c r="X118" s="87" t="s">
        <v>262</v>
      </c>
    </row>
    <row r="119" spans="1:24" x14ac:dyDescent="0.25">
      <c r="A119">
        <v>160</v>
      </c>
      <c r="B119" s="71">
        <v>44958.916672187501</v>
      </c>
      <c r="C119" s="14" t="s">
        <v>291</v>
      </c>
      <c r="D119" s="23" t="s">
        <v>297</v>
      </c>
      <c r="E119" s="23" t="s">
        <v>436</v>
      </c>
      <c r="F119" s="100">
        <v>137.93660295000001</v>
      </c>
      <c r="G119" s="152">
        <v>2882.1753663816298</v>
      </c>
      <c r="H119" s="100">
        <v>20.894927849037799</v>
      </c>
      <c r="I119" s="23">
        <v>0</v>
      </c>
      <c r="J119" s="23" t="s">
        <v>85</v>
      </c>
      <c r="K119" s="24">
        <v>44958.916672187501</v>
      </c>
      <c r="L119" s="23">
        <v>1</v>
      </c>
      <c r="M119" s="23" t="s">
        <v>436</v>
      </c>
      <c r="N119" s="25">
        <v>0</v>
      </c>
      <c r="O119" s="26" t="str">
        <f t="shared" si="27"/>
        <v>COIN</v>
      </c>
      <c r="P119" s="26" t="str">
        <f t="shared" si="36"/>
        <v>LONG</v>
      </c>
      <c r="Q119" s="26" t="str">
        <f t="shared" si="37"/>
        <v>COIN LONG</v>
      </c>
      <c r="R119" s="26">
        <v>0</v>
      </c>
      <c r="S119" s="26">
        <v>0</v>
      </c>
      <c r="T119" s="26">
        <v>0</v>
      </c>
      <c r="U119" s="26">
        <v>0</v>
      </c>
      <c r="V119" s="23" t="str">
        <f t="shared" si="28"/>
        <v>DEFI</v>
      </c>
      <c r="W119" t="str">
        <f t="shared" si="38"/>
        <v>WAVAX COIN LONG</v>
      </c>
      <c r="X119" s="87" t="s">
        <v>262</v>
      </c>
    </row>
    <row r="120" spans="1:24" x14ac:dyDescent="0.25">
      <c r="A120">
        <v>161</v>
      </c>
      <c r="B120" s="71">
        <v>44958.916672187501</v>
      </c>
      <c r="C120" s="14" t="s">
        <v>291</v>
      </c>
      <c r="D120" s="23" t="s">
        <v>297</v>
      </c>
      <c r="E120" s="23" t="s">
        <v>255</v>
      </c>
      <c r="F120" s="100">
        <v>132.91860402</v>
      </c>
      <c r="G120" s="152">
        <v>218192.560026847</v>
      </c>
      <c r="H120" s="100">
        <v>1641.55019258264</v>
      </c>
      <c r="I120" s="23">
        <v>0</v>
      </c>
      <c r="J120" s="23" t="s">
        <v>85</v>
      </c>
      <c r="K120" s="24">
        <v>44958.916672187501</v>
      </c>
      <c r="L120" s="23">
        <v>1</v>
      </c>
      <c r="M120" s="23" t="s">
        <v>255</v>
      </c>
      <c r="N120" s="25">
        <v>0</v>
      </c>
      <c r="O120" s="26" t="str">
        <f t="shared" si="27"/>
        <v>COIN</v>
      </c>
      <c r="P120" s="26" t="str">
        <f t="shared" si="36"/>
        <v>LONG</v>
      </c>
      <c r="Q120" s="26" t="str">
        <f t="shared" si="37"/>
        <v>COIN LONG</v>
      </c>
      <c r="R120" s="26">
        <v>0</v>
      </c>
      <c r="S120" s="26">
        <v>0</v>
      </c>
      <c r="T120" s="26">
        <v>0</v>
      </c>
      <c r="U120" s="26">
        <v>0</v>
      </c>
      <c r="V120" s="23" t="str">
        <f t="shared" si="28"/>
        <v>DEFI</v>
      </c>
      <c r="W120" t="str">
        <f t="shared" si="38"/>
        <v>WETH COIN LONG</v>
      </c>
      <c r="X120" s="87" t="s">
        <v>262</v>
      </c>
    </row>
    <row r="121" spans="1:24" x14ac:dyDescent="0.25">
      <c r="A121">
        <v>162</v>
      </c>
      <c r="B121" s="71">
        <v>44958.916672187501</v>
      </c>
      <c r="C121" s="14" t="s">
        <v>291</v>
      </c>
      <c r="D121" s="23" t="s">
        <v>301</v>
      </c>
      <c r="E121" s="23" t="s">
        <v>186</v>
      </c>
      <c r="F121" s="100">
        <v>4677.6508461699996</v>
      </c>
      <c r="G121" s="152">
        <v>5197.9030852578499</v>
      </c>
      <c r="H121" s="100">
        <v>1.11122083631227</v>
      </c>
      <c r="I121" s="23">
        <v>0</v>
      </c>
      <c r="J121" s="23" t="s">
        <v>85</v>
      </c>
      <c r="K121" s="24">
        <v>44958.916672187501</v>
      </c>
      <c r="L121" s="23">
        <v>1</v>
      </c>
      <c r="M121" s="23" t="s">
        <v>186</v>
      </c>
      <c r="N121" s="25">
        <v>0</v>
      </c>
      <c r="O121" s="26" t="str">
        <f t="shared" si="27"/>
        <v>COIN</v>
      </c>
      <c r="P121" s="26" t="str">
        <f t="shared" si="36"/>
        <v>LONG</v>
      </c>
      <c r="Q121" s="26" t="str">
        <f t="shared" si="37"/>
        <v>COIN LONG</v>
      </c>
      <c r="R121" s="26">
        <v>0</v>
      </c>
      <c r="S121" s="26">
        <v>0</v>
      </c>
      <c r="T121" s="26">
        <v>0</v>
      </c>
      <c r="U121" s="26">
        <v>0</v>
      </c>
      <c r="V121" s="23" t="str">
        <f t="shared" si="28"/>
        <v>DEFI</v>
      </c>
      <c r="W121" t="str">
        <f t="shared" si="38"/>
        <v>CRV COIN LONG</v>
      </c>
      <c r="X121" s="87" t="s">
        <v>262</v>
      </c>
    </row>
    <row r="122" spans="1:24" x14ac:dyDescent="0.25">
      <c r="A122">
        <v>163</v>
      </c>
      <c r="B122" s="71">
        <v>44958.916672187501</v>
      </c>
      <c r="C122" s="14" t="s">
        <v>291</v>
      </c>
      <c r="D122" s="23" t="s">
        <v>301</v>
      </c>
      <c r="E122" s="23" t="s">
        <v>187</v>
      </c>
      <c r="F122" s="100">
        <v>131.47102329000001</v>
      </c>
      <c r="G122" s="152">
        <v>857.07679042521704</v>
      </c>
      <c r="H122" s="100">
        <v>6.5191307481852396</v>
      </c>
      <c r="I122" s="23">
        <v>0</v>
      </c>
      <c r="J122" s="23" t="s">
        <v>85</v>
      </c>
      <c r="K122" s="24">
        <v>44958.916672187501</v>
      </c>
      <c r="L122" s="23">
        <v>1</v>
      </c>
      <c r="M122" s="23" t="s">
        <v>187</v>
      </c>
      <c r="N122" s="25">
        <v>0</v>
      </c>
      <c r="O122" s="26" t="str">
        <f t="shared" si="27"/>
        <v>COIN</v>
      </c>
      <c r="P122" s="26" t="str">
        <f t="shared" si="36"/>
        <v>LONG</v>
      </c>
      <c r="Q122" s="26" t="str">
        <f t="shared" si="37"/>
        <v>COIN LONG</v>
      </c>
      <c r="R122" s="26">
        <v>0</v>
      </c>
      <c r="S122" s="26">
        <v>0</v>
      </c>
      <c r="T122" s="26">
        <v>0</v>
      </c>
      <c r="U122" s="26">
        <v>0</v>
      </c>
      <c r="V122" s="23" t="str">
        <f t="shared" si="28"/>
        <v>DEFI</v>
      </c>
      <c r="W122" t="str">
        <f t="shared" si="38"/>
        <v>CVX COIN LONG</v>
      </c>
      <c r="X122" s="87" t="s">
        <v>262</v>
      </c>
    </row>
    <row r="123" spans="1:24" x14ac:dyDescent="0.25">
      <c r="A123">
        <v>164</v>
      </c>
      <c r="B123" s="71">
        <v>44958.916672187501</v>
      </c>
      <c r="C123" s="14" t="s">
        <v>291</v>
      </c>
      <c r="D123" s="23" t="s">
        <v>301</v>
      </c>
      <c r="E123" s="23" t="s">
        <v>409</v>
      </c>
      <c r="F123" s="100">
        <v>184890.86146729</v>
      </c>
      <c r="G123" s="152">
        <v>184920.647186413</v>
      </c>
      <c r="H123" s="100">
        <v>1.0001610989255301</v>
      </c>
      <c r="I123" s="23">
        <v>0</v>
      </c>
      <c r="J123" s="23" t="s">
        <v>85</v>
      </c>
      <c r="K123" s="24">
        <v>44958.916672187501</v>
      </c>
      <c r="L123" s="23">
        <v>1</v>
      </c>
      <c r="M123" s="23" t="s">
        <v>409</v>
      </c>
      <c r="N123" s="25">
        <v>0</v>
      </c>
      <c r="O123" s="26" t="str">
        <f t="shared" si="27"/>
        <v>COIN</v>
      </c>
      <c r="P123" s="26" t="str">
        <f t="shared" si="36"/>
        <v>LONG</v>
      </c>
      <c r="Q123" s="26" t="str">
        <f t="shared" si="37"/>
        <v>COIN LONG</v>
      </c>
      <c r="R123" s="26">
        <v>0</v>
      </c>
      <c r="S123" s="26">
        <v>0</v>
      </c>
      <c r="T123" s="26">
        <v>0</v>
      </c>
      <c r="U123" s="26">
        <v>0</v>
      </c>
      <c r="V123" s="23" t="str">
        <f t="shared" si="28"/>
        <v>DEFI</v>
      </c>
      <c r="W123" t="str">
        <f t="shared" si="38"/>
        <v>DAI COIN LONG</v>
      </c>
      <c r="X123" s="87" t="s">
        <v>262</v>
      </c>
    </row>
    <row r="124" spans="1:24" x14ac:dyDescent="0.25">
      <c r="A124">
        <v>165</v>
      </c>
      <c r="B124" s="71">
        <v>44958.916672187501</v>
      </c>
      <c r="C124" s="14" t="s">
        <v>291</v>
      </c>
      <c r="D124" s="23" t="s">
        <v>301</v>
      </c>
      <c r="E124" s="23" t="s">
        <v>15</v>
      </c>
      <c r="F124" s="100">
        <v>0.49557208000000003</v>
      </c>
      <c r="G124" s="152">
        <v>813.62662015372405</v>
      </c>
      <c r="H124" s="100">
        <v>1641.7926937161601</v>
      </c>
      <c r="I124" s="23">
        <v>0</v>
      </c>
      <c r="J124" s="23" t="s">
        <v>85</v>
      </c>
      <c r="K124" s="24">
        <v>44958.916672187501</v>
      </c>
      <c r="L124" s="23">
        <v>1</v>
      </c>
      <c r="M124" s="23" t="s">
        <v>15</v>
      </c>
      <c r="N124" s="25">
        <v>0</v>
      </c>
      <c r="O124" s="26" t="str">
        <f t="shared" si="27"/>
        <v>COIN</v>
      </c>
      <c r="P124" s="26" t="str">
        <f t="shared" si="36"/>
        <v>LONG</v>
      </c>
      <c r="Q124" s="26" t="str">
        <f t="shared" si="37"/>
        <v>COIN LONG</v>
      </c>
      <c r="R124" s="26">
        <v>0</v>
      </c>
      <c r="S124" s="26">
        <v>0</v>
      </c>
      <c r="T124" s="26">
        <v>0</v>
      </c>
      <c r="U124" s="26">
        <v>0</v>
      </c>
      <c r="V124" s="23" t="str">
        <f t="shared" si="28"/>
        <v>DEFI</v>
      </c>
      <c r="W124" t="str">
        <f t="shared" si="38"/>
        <v>ETH COIN LONG</v>
      </c>
      <c r="X124" s="87" t="s">
        <v>262</v>
      </c>
    </row>
    <row r="125" spans="1:24" x14ac:dyDescent="0.25">
      <c r="A125">
        <v>166</v>
      </c>
      <c r="B125" s="71">
        <v>44958.916672187501</v>
      </c>
      <c r="C125" s="14" t="s">
        <v>291</v>
      </c>
      <c r="D125" s="23" t="s">
        <v>301</v>
      </c>
      <c r="E125" s="23" t="s">
        <v>785</v>
      </c>
      <c r="F125" s="100">
        <v>486524.05826513999</v>
      </c>
      <c r="G125" s="152">
        <v>486519.28284357098</v>
      </c>
      <c r="H125" s="100">
        <v>0.99999018461371503</v>
      </c>
      <c r="I125" s="23">
        <v>0</v>
      </c>
      <c r="J125" s="23" t="s">
        <v>85</v>
      </c>
      <c r="K125" s="24">
        <v>44958.916672187501</v>
      </c>
      <c r="L125" s="23">
        <v>1</v>
      </c>
      <c r="M125" s="23" t="s">
        <v>785</v>
      </c>
      <c r="N125" s="25">
        <v>0</v>
      </c>
      <c r="O125" s="26" t="str">
        <f t="shared" si="27"/>
        <v>COIN</v>
      </c>
      <c r="P125" s="26" t="str">
        <f t="shared" si="36"/>
        <v>LONG</v>
      </c>
      <c r="Q125" s="26" t="str">
        <f t="shared" si="37"/>
        <v>COIN LONG</v>
      </c>
      <c r="R125" s="26">
        <v>0</v>
      </c>
      <c r="S125" s="26">
        <v>0</v>
      </c>
      <c r="T125" s="26">
        <v>0</v>
      </c>
      <c r="U125" s="26">
        <v>0</v>
      </c>
      <c r="V125" s="23" t="str">
        <f t="shared" si="28"/>
        <v>DEFI</v>
      </c>
      <c r="W125" t="str">
        <f t="shared" si="38"/>
        <v>MIM COIN LONG</v>
      </c>
      <c r="X125" s="87" t="s">
        <v>262</v>
      </c>
    </row>
    <row r="126" spans="1:24" x14ac:dyDescent="0.25">
      <c r="A126">
        <v>167</v>
      </c>
      <c r="B126" s="71">
        <v>44958.916672187501</v>
      </c>
      <c r="C126" s="14" t="s">
        <v>291</v>
      </c>
      <c r="D126" s="23" t="s">
        <v>301</v>
      </c>
      <c r="E126" s="23" t="s">
        <v>92</v>
      </c>
      <c r="F126" s="100">
        <v>198332.63235676</v>
      </c>
      <c r="G126" s="152">
        <v>198362.32725068799</v>
      </c>
      <c r="H126" s="100">
        <v>1.0001497226834299</v>
      </c>
      <c r="I126" s="23">
        <v>0</v>
      </c>
      <c r="J126" s="23" t="s">
        <v>85</v>
      </c>
      <c r="K126" s="24">
        <v>44958.916672187501</v>
      </c>
      <c r="L126" s="23">
        <v>1</v>
      </c>
      <c r="M126" s="23" t="s">
        <v>92</v>
      </c>
      <c r="N126" s="25">
        <v>0</v>
      </c>
      <c r="O126" s="26" t="str">
        <f t="shared" si="27"/>
        <v>COIN</v>
      </c>
      <c r="P126" s="26" t="str">
        <f t="shared" si="36"/>
        <v>LONG</v>
      </c>
      <c r="Q126" s="26" t="str">
        <f t="shared" si="37"/>
        <v>COIN LONG</v>
      </c>
      <c r="R126" s="26">
        <v>0</v>
      </c>
      <c r="S126" s="26">
        <v>0</v>
      </c>
      <c r="T126" s="26">
        <v>0</v>
      </c>
      <c r="U126" s="26">
        <v>0</v>
      </c>
      <c r="V126" s="23" t="str">
        <f t="shared" si="28"/>
        <v>DEFI</v>
      </c>
      <c r="W126" t="str">
        <f t="shared" si="38"/>
        <v>USDC COIN LONG</v>
      </c>
      <c r="X126" s="87" t="s">
        <v>262</v>
      </c>
    </row>
    <row r="127" spans="1:24" x14ac:dyDescent="0.25">
      <c r="A127">
        <v>168</v>
      </c>
      <c r="B127" s="71">
        <v>44958.916672187501</v>
      </c>
      <c r="C127" s="14" t="s">
        <v>291</v>
      </c>
      <c r="D127" s="23" t="s">
        <v>301</v>
      </c>
      <c r="E127" s="23" t="s">
        <v>38</v>
      </c>
      <c r="F127" s="100">
        <v>144346.71621568</v>
      </c>
      <c r="G127" s="152">
        <v>144360.837073103</v>
      </c>
      <c r="H127" s="100">
        <v>1.0000978259692599</v>
      </c>
      <c r="I127" s="23">
        <v>0</v>
      </c>
      <c r="J127" s="23" t="s">
        <v>85</v>
      </c>
      <c r="K127" s="24">
        <v>44958.916672187501</v>
      </c>
      <c r="L127" s="23">
        <v>1</v>
      </c>
      <c r="M127" s="23" t="s">
        <v>38</v>
      </c>
      <c r="N127" s="25">
        <v>0</v>
      </c>
      <c r="O127" s="26" t="str">
        <f t="shared" si="27"/>
        <v>COIN</v>
      </c>
      <c r="P127" s="26" t="str">
        <f t="shared" si="36"/>
        <v>LONG</v>
      </c>
      <c r="Q127" s="26" t="str">
        <f t="shared" si="37"/>
        <v>COIN LONG</v>
      </c>
      <c r="R127" s="26">
        <v>0</v>
      </c>
      <c r="S127" s="26">
        <v>0</v>
      </c>
      <c r="T127" s="26">
        <v>0</v>
      </c>
      <c r="U127" s="26">
        <v>0</v>
      </c>
      <c r="V127" s="23" t="str">
        <f t="shared" si="28"/>
        <v>DEFI</v>
      </c>
      <c r="W127" t="str">
        <f t="shared" si="38"/>
        <v>USDT COIN LONG</v>
      </c>
      <c r="X127" s="87" t="s">
        <v>262</v>
      </c>
    </row>
    <row r="128" spans="1:24" x14ac:dyDescent="0.25">
      <c r="A128">
        <v>169</v>
      </c>
      <c r="B128" s="71">
        <v>44958.916672187501</v>
      </c>
      <c r="C128" s="14" t="s">
        <v>291</v>
      </c>
      <c r="D128" s="23" t="s">
        <v>302</v>
      </c>
      <c r="E128" s="23" t="s">
        <v>303</v>
      </c>
      <c r="F128" s="100">
        <v>525.17289677999997</v>
      </c>
      <c r="G128" s="152">
        <v>33.612332704076501</v>
      </c>
      <c r="H128" s="100">
        <v>6.4002413129398597E-2</v>
      </c>
      <c r="I128" s="23">
        <v>0</v>
      </c>
      <c r="J128" s="23" t="s">
        <v>85</v>
      </c>
      <c r="K128" s="24">
        <v>44958.916672187501</v>
      </c>
      <c r="L128" s="23">
        <v>1</v>
      </c>
      <c r="M128" s="23" t="s">
        <v>303</v>
      </c>
      <c r="N128" s="25">
        <v>0</v>
      </c>
      <c r="O128" s="26" t="str">
        <f t="shared" si="27"/>
        <v>COIN</v>
      </c>
      <c r="P128" s="26" t="str">
        <f t="shared" si="36"/>
        <v>LONG</v>
      </c>
      <c r="Q128" s="26" t="str">
        <f t="shared" si="37"/>
        <v>COIN LONG</v>
      </c>
      <c r="R128" s="26">
        <v>0</v>
      </c>
      <c r="S128" s="26">
        <v>0</v>
      </c>
      <c r="T128" s="26">
        <v>0</v>
      </c>
      <c r="U128" s="26">
        <v>0</v>
      </c>
      <c r="V128" s="23" t="str">
        <f t="shared" si="28"/>
        <v>DEFI</v>
      </c>
      <c r="W128" t="str">
        <f t="shared" si="38"/>
        <v>AURA COIN LONG</v>
      </c>
      <c r="X128" s="87" t="s">
        <v>262</v>
      </c>
    </row>
    <row r="129" spans="1:24" x14ac:dyDescent="0.25">
      <c r="A129">
        <v>170</v>
      </c>
      <c r="B129" s="71">
        <v>44958.916672187501</v>
      </c>
      <c r="C129" s="14" t="s">
        <v>291</v>
      </c>
      <c r="D129" s="23" t="s">
        <v>302</v>
      </c>
      <c r="E129" s="23" t="s">
        <v>304</v>
      </c>
      <c r="F129" s="100">
        <v>147.85662855000001</v>
      </c>
      <c r="G129" s="152">
        <v>1033.87105328545</v>
      </c>
      <c r="H129" s="100">
        <v>6.9923889339586598</v>
      </c>
      <c r="I129" s="23">
        <v>0</v>
      </c>
      <c r="J129" s="23" t="s">
        <v>85</v>
      </c>
      <c r="K129" s="24">
        <v>44958.916672187501</v>
      </c>
      <c r="L129" s="23">
        <v>1</v>
      </c>
      <c r="M129" s="23" t="s">
        <v>304</v>
      </c>
      <c r="N129" s="25">
        <v>0</v>
      </c>
      <c r="O129" s="26" t="str">
        <f t="shared" si="27"/>
        <v>COIN</v>
      </c>
      <c r="P129" s="26" t="str">
        <f t="shared" si="36"/>
        <v>LONG</v>
      </c>
      <c r="Q129" s="26" t="str">
        <f t="shared" si="37"/>
        <v>COIN LONG</v>
      </c>
      <c r="R129" s="26">
        <v>0</v>
      </c>
      <c r="S129" s="26">
        <v>0</v>
      </c>
      <c r="T129" s="26">
        <v>0</v>
      </c>
      <c r="U129" s="26">
        <v>0</v>
      </c>
      <c r="V129" s="23" t="str">
        <f t="shared" si="28"/>
        <v>DEFI</v>
      </c>
      <c r="W129" t="str">
        <f t="shared" si="38"/>
        <v>BAL COIN LONG</v>
      </c>
      <c r="X129" s="87" t="s">
        <v>262</v>
      </c>
    </row>
    <row r="130" spans="1:24" x14ac:dyDescent="0.25">
      <c r="A130">
        <v>171</v>
      </c>
      <c r="B130" s="71">
        <v>44958.916672187501</v>
      </c>
      <c r="C130" s="14" t="s">
        <v>291</v>
      </c>
      <c r="D130" s="23" t="s">
        <v>302</v>
      </c>
      <c r="E130" s="23" t="s">
        <v>15</v>
      </c>
      <c r="F130" s="100">
        <v>1162.4818486300001</v>
      </c>
      <c r="G130" s="152">
        <v>1908554.20565839</v>
      </c>
      <c r="H130" s="100">
        <v>1641.7926937161601</v>
      </c>
      <c r="I130" s="23">
        <v>0</v>
      </c>
      <c r="J130" s="23" t="s">
        <v>85</v>
      </c>
      <c r="K130" s="24">
        <v>44958.916672187501</v>
      </c>
      <c r="L130" s="23">
        <v>1</v>
      </c>
      <c r="M130" s="23" t="s">
        <v>15</v>
      </c>
      <c r="N130" s="25">
        <v>0</v>
      </c>
      <c r="O130" s="26" t="str">
        <f t="shared" ref="O130:O193" si="54">IF($C130="","",IF(OR($E130="USD",$E130="EUR"),"CASH","COIN"))</f>
        <v>COIN</v>
      </c>
      <c r="P130" s="26" t="str">
        <f t="shared" si="36"/>
        <v>LONG</v>
      </c>
      <c r="Q130" s="26" t="str">
        <f t="shared" si="37"/>
        <v>COIN LONG</v>
      </c>
      <c r="R130" s="26">
        <v>0</v>
      </c>
      <c r="S130" s="26">
        <v>0</v>
      </c>
      <c r="T130" s="26">
        <v>0</v>
      </c>
      <c r="U130" s="26">
        <v>0</v>
      </c>
      <c r="V130" s="23" t="str">
        <f t="shared" ref="V130:V193" si="55">IF($C130="","",IF(ISERROR(SEARCH("-",$D130)),$D130,LEFT($D130,SEARCH("-",$D130)-1)))</f>
        <v>DEFI</v>
      </c>
      <c r="W130" t="str">
        <f t="shared" si="38"/>
        <v>ETH COIN LONG</v>
      </c>
      <c r="X130" s="87" t="s">
        <v>262</v>
      </c>
    </row>
    <row r="131" spans="1:24" x14ac:dyDescent="0.25">
      <c r="A131">
        <v>172</v>
      </c>
      <c r="B131" s="71">
        <v>44958.916672187501</v>
      </c>
      <c r="C131" s="14" t="s">
        <v>291</v>
      </c>
      <c r="D131" s="23" t="s">
        <v>302</v>
      </c>
      <c r="E131" s="23" t="s">
        <v>15</v>
      </c>
      <c r="F131" s="100">
        <v>0.51253285999999998</v>
      </c>
      <c r="G131" s="152">
        <v>841.47270483745206</v>
      </c>
      <c r="H131" s="100">
        <v>1641.7926937161601</v>
      </c>
      <c r="I131" s="23">
        <v>0</v>
      </c>
      <c r="J131" s="23" t="s">
        <v>85</v>
      </c>
      <c r="K131" s="24">
        <v>44958.916672187501</v>
      </c>
      <c r="L131" s="23">
        <v>1</v>
      </c>
      <c r="M131" s="23" t="s">
        <v>15</v>
      </c>
      <c r="N131" s="25">
        <v>0</v>
      </c>
      <c r="O131" s="26" t="str">
        <f t="shared" si="54"/>
        <v>COIN</v>
      </c>
      <c r="P131" s="26" t="str">
        <f t="shared" ref="P131:P194" si="56">IF($C131="","",IF($J131="CME FUTURE","HEDGE",IF($G131&gt;0,"LONG","SHORT")))</f>
        <v>LONG</v>
      </c>
      <c r="Q131" s="26" t="str">
        <f t="shared" ref="Q131:Q194" si="57">O131&amp;" "&amp;P131</f>
        <v>COIN LONG</v>
      </c>
      <c r="R131" s="26">
        <v>0</v>
      </c>
      <c r="S131" s="26">
        <v>0</v>
      </c>
      <c r="T131" s="26">
        <v>0</v>
      </c>
      <c r="U131" s="26">
        <v>0</v>
      </c>
      <c r="V131" s="23" t="str">
        <f t="shared" si="55"/>
        <v>DEFI</v>
      </c>
      <c r="W131" t="str">
        <f t="shared" si="38"/>
        <v>ETH COIN LONG</v>
      </c>
      <c r="X131" s="87" t="s">
        <v>262</v>
      </c>
    </row>
    <row r="132" spans="1:24" x14ac:dyDescent="0.25">
      <c r="A132">
        <v>173</v>
      </c>
      <c r="B132" s="71">
        <v>44958.916672187501</v>
      </c>
      <c r="C132" s="14" t="s">
        <v>291</v>
      </c>
      <c r="D132" s="23" t="s">
        <v>302</v>
      </c>
      <c r="E132" s="23" t="s">
        <v>305</v>
      </c>
      <c r="F132" s="100">
        <v>1362.3328897599999</v>
      </c>
      <c r="G132" s="152">
        <v>2188310.3524293802</v>
      </c>
      <c r="H132" s="100">
        <v>1606.2963530263801</v>
      </c>
      <c r="I132" s="23">
        <v>0</v>
      </c>
      <c r="J132" s="23" t="s">
        <v>85</v>
      </c>
      <c r="K132" s="24">
        <v>44958.916672187501</v>
      </c>
      <c r="L132" s="23">
        <v>1</v>
      </c>
      <c r="M132" s="23" t="s">
        <v>305</v>
      </c>
      <c r="N132" s="25">
        <v>0</v>
      </c>
      <c r="O132" s="26" t="str">
        <f t="shared" si="54"/>
        <v>COIN</v>
      </c>
      <c r="P132" s="26" t="str">
        <f t="shared" si="56"/>
        <v>LONG</v>
      </c>
      <c r="Q132" s="26" t="str">
        <f t="shared" si="57"/>
        <v>COIN LONG</v>
      </c>
      <c r="R132" s="26">
        <v>0</v>
      </c>
      <c r="S132" s="26">
        <v>0</v>
      </c>
      <c r="T132" s="26">
        <v>0</v>
      </c>
      <c r="U132" s="26">
        <v>0</v>
      </c>
      <c r="V132" s="23" t="str">
        <f t="shared" si="55"/>
        <v>DEFI</v>
      </c>
      <c r="W132" t="str">
        <f t="shared" si="38"/>
        <v>STETH COIN LONG</v>
      </c>
      <c r="X132" s="87" t="s">
        <v>262</v>
      </c>
    </row>
    <row r="133" spans="1:24" x14ac:dyDescent="0.25">
      <c r="A133">
        <v>174</v>
      </c>
      <c r="B133" s="71">
        <v>44958.916672187501</v>
      </c>
      <c r="C133" s="14" t="s">
        <v>291</v>
      </c>
      <c r="D133" s="23" t="s">
        <v>430</v>
      </c>
      <c r="E133" s="23" t="s">
        <v>15</v>
      </c>
      <c r="F133" s="100">
        <v>8.4720420000000005E-2</v>
      </c>
      <c r="G133" s="152">
        <v>139.093366564565</v>
      </c>
      <c r="H133" s="100">
        <v>1641.7926937161601</v>
      </c>
      <c r="I133" s="23">
        <v>0</v>
      </c>
      <c r="J133" s="23" t="s">
        <v>85</v>
      </c>
      <c r="K133" s="24">
        <v>44958.916672187501</v>
      </c>
      <c r="L133" s="23">
        <v>1</v>
      </c>
      <c r="M133" s="23" t="s">
        <v>15</v>
      </c>
      <c r="N133" s="25">
        <v>0</v>
      </c>
      <c r="O133" s="26" t="str">
        <f t="shared" si="54"/>
        <v>COIN</v>
      </c>
      <c r="P133" s="26" t="str">
        <f t="shared" si="56"/>
        <v>LONG</v>
      </c>
      <c r="Q133" s="26" t="str">
        <f t="shared" si="57"/>
        <v>COIN LONG</v>
      </c>
      <c r="R133" s="26">
        <v>0</v>
      </c>
      <c r="S133" s="26">
        <v>0</v>
      </c>
      <c r="T133" s="26">
        <v>0</v>
      </c>
      <c r="U133" s="26">
        <v>0</v>
      </c>
      <c r="V133" s="23" t="str">
        <f t="shared" si="55"/>
        <v>DEFI</v>
      </c>
      <c r="W133" t="str">
        <f t="shared" si="38"/>
        <v>ETH COIN LONG</v>
      </c>
      <c r="X133" s="87" t="s">
        <v>262</v>
      </c>
    </row>
    <row r="134" spans="1:24" x14ac:dyDescent="0.25">
      <c r="A134">
        <v>175</v>
      </c>
      <c r="B134" s="71">
        <v>44958.916672187501</v>
      </c>
      <c r="C134" s="14" t="s">
        <v>291</v>
      </c>
      <c r="D134" s="23" t="s">
        <v>430</v>
      </c>
      <c r="E134" s="23" t="s">
        <v>437</v>
      </c>
      <c r="F134" s="100">
        <v>196525.25441796001</v>
      </c>
      <c r="G134" s="152">
        <v>0</v>
      </c>
      <c r="H134" s="100">
        <v>0</v>
      </c>
      <c r="I134" s="23">
        <v>0</v>
      </c>
      <c r="J134" s="23" t="s">
        <v>85</v>
      </c>
      <c r="K134" s="24">
        <v>44958.916672187501</v>
      </c>
      <c r="L134" s="23">
        <v>1</v>
      </c>
      <c r="M134" s="23" t="s">
        <v>437</v>
      </c>
      <c r="N134" s="25">
        <v>0</v>
      </c>
      <c r="O134" s="26" t="str">
        <f t="shared" si="54"/>
        <v>COIN</v>
      </c>
      <c r="P134" s="26" t="str">
        <f t="shared" si="56"/>
        <v>SHORT</v>
      </c>
      <c r="Q134" s="26" t="str">
        <f t="shared" si="57"/>
        <v>COIN SHORT</v>
      </c>
      <c r="R134" s="26">
        <v>0</v>
      </c>
      <c r="S134" s="26">
        <v>0</v>
      </c>
      <c r="T134" s="26">
        <v>0</v>
      </c>
      <c r="U134" s="26">
        <v>0</v>
      </c>
      <c r="V134" s="23" t="str">
        <f t="shared" si="55"/>
        <v>DEFI</v>
      </c>
      <c r="W134" t="str">
        <f t="shared" ref="W134:W197" si="58">IF($C134="","",$M134&amp;" "&amp;$Q134)</f>
        <v>OBALUSDC/BAL-30DEC22-7.6C COIN SHORT</v>
      </c>
      <c r="X134" s="87" t="s">
        <v>262</v>
      </c>
    </row>
    <row r="135" spans="1:24" x14ac:dyDescent="0.25">
      <c r="A135">
        <v>176</v>
      </c>
      <c r="B135" s="71">
        <v>44958.916672187501</v>
      </c>
      <c r="C135" s="14" t="s">
        <v>291</v>
      </c>
      <c r="D135" s="23" t="s">
        <v>430</v>
      </c>
      <c r="E135" s="23" t="s">
        <v>438</v>
      </c>
      <c r="F135" s="100">
        <v>201000.92417708001</v>
      </c>
      <c r="G135" s="152">
        <v>0</v>
      </c>
      <c r="H135" s="100">
        <v>0</v>
      </c>
      <c r="I135" s="23">
        <v>0</v>
      </c>
      <c r="J135" s="23" t="s">
        <v>85</v>
      </c>
      <c r="K135" s="24">
        <v>44958.916672187501</v>
      </c>
      <c r="L135" s="23">
        <v>1</v>
      </c>
      <c r="M135" s="23" t="s">
        <v>438</v>
      </c>
      <c r="N135" s="25">
        <v>0</v>
      </c>
      <c r="O135" s="26" t="str">
        <f t="shared" si="54"/>
        <v>COIN</v>
      </c>
      <c r="P135" s="26" t="str">
        <f t="shared" si="56"/>
        <v>SHORT</v>
      </c>
      <c r="Q135" s="26" t="str">
        <f t="shared" si="57"/>
        <v>COIN SHORT</v>
      </c>
      <c r="R135" s="26">
        <v>0</v>
      </c>
      <c r="S135" s="26">
        <v>0</v>
      </c>
      <c r="T135" s="26">
        <v>0</v>
      </c>
      <c r="U135" s="26">
        <v>0</v>
      </c>
      <c r="V135" s="23" t="str">
        <f t="shared" si="55"/>
        <v>DEFI</v>
      </c>
      <c r="W135" t="str">
        <f t="shared" si="58"/>
        <v>OPERPUSDC/PERP-30DEC22-0.54C COIN SHORT</v>
      </c>
      <c r="X135" s="87" t="s">
        <v>262</v>
      </c>
    </row>
    <row r="136" spans="1:24" x14ac:dyDescent="0.25">
      <c r="A136">
        <v>177</v>
      </c>
      <c r="B136" s="71">
        <v>44958.916672187501</v>
      </c>
      <c r="C136" s="14" t="s">
        <v>291</v>
      </c>
      <c r="D136" s="23" t="s">
        <v>430</v>
      </c>
      <c r="E136" s="23" t="s">
        <v>1143</v>
      </c>
      <c r="F136" s="100">
        <v>16140333</v>
      </c>
      <c r="G136" s="152">
        <v>0</v>
      </c>
      <c r="H136" s="100">
        <v>0</v>
      </c>
      <c r="I136" s="23">
        <v>0</v>
      </c>
      <c r="J136" s="23" t="s">
        <v>85</v>
      </c>
      <c r="K136" s="24">
        <v>44958.916672187501</v>
      </c>
      <c r="L136" s="23">
        <v>1</v>
      </c>
      <c r="M136" s="23" t="s">
        <v>1143</v>
      </c>
      <c r="N136" s="25">
        <v>0</v>
      </c>
      <c r="O136" s="26" t="str">
        <f t="shared" si="54"/>
        <v>COIN</v>
      </c>
      <c r="P136" s="26" t="str">
        <f t="shared" si="56"/>
        <v>SHORT</v>
      </c>
      <c r="Q136" s="26" t="str">
        <f t="shared" si="57"/>
        <v>COIN SHORT</v>
      </c>
      <c r="R136" s="26">
        <v>0</v>
      </c>
      <c r="S136" s="26">
        <v>0</v>
      </c>
      <c r="T136" s="26">
        <v>0</v>
      </c>
      <c r="U136" s="26">
        <v>0</v>
      </c>
      <c r="V136" s="23" t="str">
        <f t="shared" si="55"/>
        <v>DEFI</v>
      </c>
      <c r="W136" t="str">
        <f t="shared" si="58"/>
        <v>OSAMBUSDC/SAMB-24FEB23-0.023C COIN SHORT</v>
      </c>
      <c r="X136" s="87" t="s">
        <v>262</v>
      </c>
    </row>
    <row r="137" spans="1:24" x14ac:dyDescent="0.25">
      <c r="A137">
        <v>178</v>
      </c>
      <c r="B137" s="71">
        <v>44958.916672187501</v>
      </c>
      <c r="C137" s="14" t="s">
        <v>291</v>
      </c>
      <c r="D137" s="23" t="s">
        <v>430</v>
      </c>
      <c r="E137" s="23" t="s">
        <v>1113</v>
      </c>
      <c r="F137" s="100">
        <v>100050250.667</v>
      </c>
      <c r="G137" s="152">
        <v>0</v>
      </c>
      <c r="H137" s="100">
        <v>0</v>
      </c>
      <c r="I137" s="23">
        <v>0</v>
      </c>
      <c r="J137" s="23" t="s">
        <v>85</v>
      </c>
      <c r="K137" s="24">
        <v>44958.916672187501</v>
      </c>
      <c r="L137" s="23">
        <v>1</v>
      </c>
      <c r="M137" s="23" t="s">
        <v>1113</v>
      </c>
      <c r="N137" s="25">
        <v>0</v>
      </c>
      <c r="O137" s="26" t="str">
        <f t="shared" si="54"/>
        <v>COIN</v>
      </c>
      <c r="P137" s="26" t="str">
        <f t="shared" si="56"/>
        <v>SHORT</v>
      </c>
      <c r="Q137" s="26" t="str">
        <f t="shared" si="57"/>
        <v>COIN SHORT</v>
      </c>
      <c r="R137" s="26">
        <v>0</v>
      </c>
      <c r="S137" s="26">
        <v>0</v>
      </c>
      <c r="T137" s="26">
        <v>0</v>
      </c>
      <c r="U137" s="26">
        <v>0</v>
      </c>
      <c r="V137" s="23" t="str">
        <f t="shared" si="55"/>
        <v>DEFI</v>
      </c>
      <c r="W137" t="str">
        <f t="shared" si="58"/>
        <v>OSPELLUSDC/SPELL-27JAN23-0.00078C COIN SHORT</v>
      </c>
      <c r="X137" s="87" t="s">
        <v>262</v>
      </c>
    </row>
    <row r="138" spans="1:24" x14ac:dyDescent="0.25">
      <c r="A138">
        <v>179</v>
      </c>
      <c r="B138" s="71">
        <v>44958.916672187501</v>
      </c>
      <c r="C138" s="14" t="s">
        <v>291</v>
      </c>
      <c r="D138" s="23" t="s">
        <v>430</v>
      </c>
      <c r="E138" s="23" t="s">
        <v>439</v>
      </c>
      <c r="F138" s="100">
        <v>100050250.667</v>
      </c>
      <c r="G138" s="152">
        <v>0</v>
      </c>
      <c r="H138" s="100">
        <v>0</v>
      </c>
      <c r="I138" s="23">
        <v>0</v>
      </c>
      <c r="J138" s="23" t="s">
        <v>85</v>
      </c>
      <c r="K138" s="24">
        <v>44958.916672187501</v>
      </c>
      <c r="L138" s="23">
        <v>1</v>
      </c>
      <c r="M138" s="23" t="s">
        <v>439</v>
      </c>
      <c r="N138" s="25">
        <v>0</v>
      </c>
      <c r="O138" s="26" t="str">
        <f t="shared" si="54"/>
        <v>COIN</v>
      </c>
      <c r="P138" s="26" t="str">
        <f t="shared" si="56"/>
        <v>SHORT</v>
      </c>
      <c r="Q138" s="26" t="str">
        <f t="shared" si="57"/>
        <v>COIN SHORT</v>
      </c>
      <c r="R138" s="26">
        <v>0</v>
      </c>
      <c r="S138" s="26">
        <v>0</v>
      </c>
      <c r="T138" s="26">
        <v>0</v>
      </c>
      <c r="U138" s="26">
        <v>0</v>
      </c>
      <c r="V138" s="23" t="str">
        <f t="shared" si="55"/>
        <v>DEFI</v>
      </c>
      <c r="W138" t="str">
        <f t="shared" si="58"/>
        <v>OSPELLUSDC/SPELL-30DEC22-0.00079C COIN SHORT</v>
      </c>
      <c r="X138" s="87" t="s">
        <v>262</v>
      </c>
    </row>
    <row r="139" spans="1:24" x14ac:dyDescent="0.25">
      <c r="A139">
        <v>180</v>
      </c>
      <c r="B139" s="71">
        <v>44958.916672187501</v>
      </c>
      <c r="C139" s="14" t="s">
        <v>291</v>
      </c>
      <c r="D139" s="23" t="s">
        <v>430</v>
      </c>
      <c r="E139" s="23" t="s">
        <v>92</v>
      </c>
      <c r="F139" s="100">
        <v>23.13</v>
      </c>
      <c r="G139" s="152">
        <v>23.133463085667799</v>
      </c>
      <c r="H139" s="100">
        <v>1.0001497226834299</v>
      </c>
      <c r="I139" s="23">
        <v>0</v>
      </c>
      <c r="J139" s="23" t="s">
        <v>85</v>
      </c>
      <c r="K139" s="24">
        <v>44958.916672187501</v>
      </c>
      <c r="L139" s="23">
        <v>1</v>
      </c>
      <c r="M139" s="23" t="s">
        <v>92</v>
      </c>
      <c r="N139" s="25">
        <v>0</v>
      </c>
      <c r="O139" s="26" t="str">
        <f t="shared" si="54"/>
        <v>COIN</v>
      </c>
      <c r="P139" s="26" t="str">
        <f t="shared" si="56"/>
        <v>LONG</v>
      </c>
      <c r="Q139" s="26" t="str">
        <f t="shared" si="57"/>
        <v>COIN LONG</v>
      </c>
      <c r="R139" s="26">
        <v>0</v>
      </c>
      <c r="S139" s="26">
        <v>0</v>
      </c>
      <c r="T139" s="26">
        <v>0</v>
      </c>
      <c r="U139" s="26">
        <v>0</v>
      </c>
      <c r="V139" s="23" t="str">
        <f t="shared" si="55"/>
        <v>DEFI</v>
      </c>
      <c r="W139" t="str">
        <f t="shared" si="58"/>
        <v>USDC COIN LONG</v>
      </c>
      <c r="X139" s="87" t="s">
        <v>262</v>
      </c>
    </row>
    <row r="140" spans="1:24" x14ac:dyDescent="0.25">
      <c r="A140">
        <v>181</v>
      </c>
      <c r="B140" s="71">
        <v>44958.916672187501</v>
      </c>
      <c r="C140" s="14" t="s">
        <v>291</v>
      </c>
      <c r="D140" s="23" t="s">
        <v>431</v>
      </c>
      <c r="E140" s="23" t="s">
        <v>186</v>
      </c>
      <c r="F140" s="100">
        <v>4078.2780555300001</v>
      </c>
      <c r="G140" s="152">
        <v>4531.8675515800496</v>
      </c>
      <c r="H140" s="100">
        <v>1.11122083631227</v>
      </c>
      <c r="I140" s="23">
        <v>0</v>
      </c>
      <c r="J140" s="23" t="s">
        <v>85</v>
      </c>
      <c r="K140" s="24">
        <v>44958.916672187501</v>
      </c>
      <c r="L140" s="23">
        <v>1</v>
      </c>
      <c r="M140" s="23" t="s">
        <v>186</v>
      </c>
      <c r="N140" s="25">
        <v>0</v>
      </c>
      <c r="O140" s="26" t="str">
        <f t="shared" si="54"/>
        <v>COIN</v>
      </c>
      <c r="P140" s="26" t="str">
        <f t="shared" si="56"/>
        <v>LONG</v>
      </c>
      <c r="Q140" s="26" t="str">
        <f t="shared" si="57"/>
        <v>COIN LONG</v>
      </c>
      <c r="R140" s="26">
        <v>0</v>
      </c>
      <c r="S140" s="26">
        <v>0</v>
      </c>
      <c r="T140" s="26">
        <v>0</v>
      </c>
      <c r="U140" s="26">
        <v>0</v>
      </c>
      <c r="V140" s="23" t="str">
        <f t="shared" si="55"/>
        <v>DEFI</v>
      </c>
      <c r="W140" t="str">
        <f t="shared" si="58"/>
        <v>CRV COIN LONG</v>
      </c>
      <c r="X140" s="87" t="s">
        <v>262</v>
      </c>
    </row>
    <row r="141" spans="1:24" x14ac:dyDescent="0.25">
      <c r="A141">
        <v>182</v>
      </c>
      <c r="B141" s="71">
        <v>44958.916672187501</v>
      </c>
      <c r="C141" s="14" t="s">
        <v>291</v>
      </c>
      <c r="D141" s="23" t="s">
        <v>431</v>
      </c>
      <c r="E141" s="23" t="s">
        <v>187</v>
      </c>
      <c r="F141" s="100">
        <v>222.84336465000001</v>
      </c>
      <c r="G141" s="152">
        <v>1452.74503051887</v>
      </c>
      <c r="H141" s="100">
        <v>6.5191307481852396</v>
      </c>
      <c r="I141" s="23">
        <v>0</v>
      </c>
      <c r="J141" s="23" t="s">
        <v>85</v>
      </c>
      <c r="K141" s="24">
        <v>44958.916672187501</v>
      </c>
      <c r="L141" s="23">
        <v>1</v>
      </c>
      <c r="M141" s="23" t="s">
        <v>187</v>
      </c>
      <c r="N141" s="25">
        <v>0</v>
      </c>
      <c r="O141" s="26" t="str">
        <f t="shared" si="54"/>
        <v>COIN</v>
      </c>
      <c r="P141" s="26" t="str">
        <f t="shared" si="56"/>
        <v>LONG</v>
      </c>
      <c r="Q141" s="26" t="str">
        <f t="shared" si="57"/>
        <v>COIN LONG</v>
      </c>
      <c r="R141" s="26">
        <v>0</v>
      </c>
      <c r="S141" s="26">
        <v>0</v>
      </c>
      <c r="T141" s="26">
        <v>0</v>
      </c>
      <c r="U141" s="26">
        <v>0</v>
      </c>
      <c r="V141" s="23" t="str">
        <f t="shared" si="55"/>
        <v>DEFI</v>
      </c>
      <c r="W141" t="str">
        <f t="shared" si="58"/>
        <v>CVX COIN LONG</v>
      </c>
      <c r="X141" s="87" t="s">
        <v>262</v>
      </c>
    </row>
    <row r="142" spans="1:24" x14ac:dyDescent="0.25">
      <c r="A142">
        <v>183</v>
      </c>
      <c r="B142" s="71">
        <v>44958.916672187501</v>
      </c>
      <c r="C142" s="14" t="s">
        <v>291</v>
      </c>
      <c r="D142" s="23" t="s">
        <v>431</v>
      </c>
      <c r="E142" s="23" t="s">
        <v>15</v>
      </c>
      <c r="F142" s="100">
        <v>1473.3469553899999</v>
      </c>
      <c r="G142" s="152">
        <v>2418930.2666682601</v>
      </c>
      <c r="H142" s="100">
        <v>1641.7926937161601</v>
      </c>
      <c r="I142" s="23">
        <v>0</v>
      </c>
      <c r="J142" s="23" t="s">
        <v>85</v>
      </c>
      <c r="K142" s="24">
        <v>44958.916672187501</v>
      </c>
      <c r="L142" s="23">
        <v>1</v>
      </c>
      <c r="M142" s="23" t="s">
        <v>15</v>
      </c>
      <c r="N142" s="25">
        <v>0</v>
      </c>
      <c r="O142" s="26" t="str">
        <f t="shared" si="54"/>
        <v>COIN</v>
      </c>
      <c r="P142" s="26" t="str">
        <f t="shared" si="56"/>
        <v>LONG</v>
      </c>
      <c r="Q142" s="26" t="str">
        <f t="shared" si="57"/>
        <v>COIN LONG</v>
      </c>
      <c r="R142" s="26">
        <v>0</v>
      </c>
      <c r="S142" s="26">
        <v>0</v>
      </c>
      <c r="T142" s="26">
        <v>0</v>
      </c>
      <c r="U142" s="26">
        <v>0</v>
      </c>
      <c r="V142" s="23" t="str">
        <f t="shared" si="55"/>
        <v>DEFI</v>
      </c>
      <c r="W142" t="str">
        <f t="shared" si="58"/>
        <v>ETH COIN LONG</v>
      </c>
      <c r="X142" s="87" t="s">
        <v>262</v>
      </c>
    </row>
    <row r="143" spans="1:24" x14ac:dyDescent="0.25">
      <c r="A143">
        <v>184</v>
      </c>
      <c r="B143" s="71">
        <v>44958.916672187501</v>
      </c>
      <c r="C143" s="14" t="s">
        <v>291</v>
      </c>
      <c r="D143" s="23" t="s">
        <v>431</v>
      </c>
      <c r="E143" s="23" t="s">
        <v>15</v>
      </c>
      <c r="F143" s="100">
        <v>0.44855499999999998</v>
      </c>
      <c r="G143" s="152">
        <v>736.43432172985604</v>
      </c>
      <c r="H143" s="100">
        <v>1641.7926937161601</v>
      </c>
      <c r="I143" s="23">
        <v>0</v>
      </c>
      <c r="J143" s="23" t="s">
        <v>85</v>
      </c>
      <c r="K143" s="24">
        <v>44958.916672187501</v>
      </c>
      <c r="L143" s="23">
        <v>1</v>
      </c>
      <c r="M143" s="23" t="s">
        <v>15</v>
      </c>
      <c r="N143" s="25">
        <v>0</v>
      </c>
      <c r="O143" s="26" t="str">
        <f t="shared" si="54"/>
        <v>COIN</v>
      </c>
      <c r="P143" s="26" t="str">
        <f t="shared" si="56"/>
        <v>LONG</v>
      </c>
      <c r="Q143" s="26" t="str">
        <f t="shared" si="57"/>
        <v>COIN LONG</v>
      </c>
      <c r="R143" s="26">
        <v>0</v>
      </c>
      <c r="S143" s="26">
        <v>0</v>
      </c>
      <c r="T143" s="26">
        <v>0</v>
      </c>
      <c r="U143" s="26">
        <v>0</v>
      </c>
      <c r="V143" s="23" t="str">
        <f t="shared" si="55"/>
        <v>DEFI</v>
      </c>
      <c r="W143" t="str">
        <f t="shared" si="58"/>
        <v>ETH COIN LONG</v>
      </c>
      <c r="X143" s="87" t="s">
        <v>262</v>
      </c>
    </row>
    <row r="144" spans="1:24" x14ac:dyDescent="0.25">
      <c r="A144">
        <v>185</v>
      </c>
      <c r="B144" s="71">
        <v>44958.916672187501</v>
      </c>
      <c r="C144" s="14" t="s">
        <v>291</v>
      </c>
      <c r="D144" s="23" t="s">
        <v>431</v>
      </c>
      <c r="E144" s="23" t="s">
        <v>15</v>
      </c>
      <c r="F144" s="100">
        <v>1539.94584427</v>
      </c>
      <c r="G144" s="152">
        <v>2528271.8358410602</v>
      </c>
      <c r="H144" s="100">
        <v>1641.7926937161601</v>
      </c>
      <c r="I144" s="23">
        <v>0</v>
      </c>
      <c r="J144" s="23" t="s">
        <v>85</v>
      </c>
      <c r="K144" s="24">
        <v>44958.916672187501</v>
      </c>
      <c r="L144" s="23">
        <v>1</v>
      </c>
      <c r="M144" s="23" t="s">
        <v>15</v>
      </c>
      <c r="N144" s="25">
        <v>0</v>
      </c>
      <c r="O144" s="26" t="str">
        <f t="shared" si="54"/>
        <v>COIN</v>
      </c>
      <c r="P144" s="26" t="str">
        <f t="shared" si="56"/>
        <v>LONG</v>
      </c>
      <c r="Q144" s="26" t="str">
        <f t="shared" si="57"/>
        <v>COIN LONG</v>
      </c>
      <c r="R144" s="26">
        <v>0</v>
      </c>
      <c r="S144" s="26">
        <v>0</v>
      </c>
      <c r="T144" s="26">
        <v>0</v>
      </c>
      <c r="U144" s="26">
        <v>0</v>
      </c>
      <c r="V144" s="23" t="str">
        <f t="shared" si="55"/>
        <v>DEFI</v>
      </c>
      <c r="W144" t="str">
        <f t="shared" si="58"/>
        <v>ETH COIN LONG</v>
      </c>
      <c r="X144" s="87" t="s">
        <v>262</v>
      </c>
    </row>
    <row r="145" spans="1:24" x14ac:dyDescent="0.25">
      <c r="A145">
        <v>186</v>
      </c>
      <c r="B145" s="71">
        <v>44958.916672187501</v>
      </c>
      <c r="C145" s="14" t="s">
        <v>291</v>
      </c>
      <c r="D145" s="23" t="s">
        <v>431</v>
      </c>
      <c r="E145" s="23" t="s">
        <v>786</v>
      </c>
      <c r="F145" s="100">
        <v>303.52303661000002</v>
      </c>
      <c r="G145" s="152">
        <v>3266.8114311875102</v>
      </c>
      <c r="H145" s="100">
        <v>10.762976898471999</v>
      </c>
      <c r="I145" s="23">
        <v>0</v>
      </c>
      <c r="J145" s="23" t="s">
        <v>85</v>
      </c>
      <c r="K145" s="24">
        <v>44958.916672187501</v>
      </c>
      <c r="L145" s="23">
        <v>1</v>
      </c>
      <c r="M145" s="23" t="s">
        <v>786</v>
      </c>
      <c r="N145" s="25">
        <v>0</v>
      </c>
      <c r="O145" s="26" t="str">
        <f t="shared" si="54"/>
        <v>COIN</v>
      </c>
      <c r="P145" s="26" t="str">
        <f t="shared" si="56"/>
        <v>LONG</v>
      </c>
      <c r="Q145" s="26" t="str">
        <f t="shared" si="57"/>
        <v>COIN LONG</v>
      </c>
      <c r="R145" s="26">
        <v>0</v>
      </c>
      <c r="S145" s="26">
        <v>0</v>
      </c>
      <c r="T145" s="26">
        <v>0</v>
      </c>
      <c r="U145" s="26">
        <v>0</v>
      </c>
      <c r="V145" s="23" t="str">
        <f t="shared" si="55"/>
        <v>DEFI</v>
      </c>
      <c r="W145" t="str">
        <f t="shared" si="58"/>
        <v>FXS COIN LONG</v>
      </c>
      <c r="X145" s="87" t="s">
        <v>262</v>
      </c>
    </row>
    <row r="146" spans="1:24" x14ac:dyDescent="0.25">
      <c r="A146">
        <v>187</v>
      </c>
      <c r="B146" s="71">
        <v>44958.916672187501</v>
      </c>
      <c r="C146" s="14" t="s">
        <v>291</v>
      </c>
      <c r="D146" s="23" t="s">
        <v>787</v>
      </c>
      <c r="E146" s="23" t="s">
        <v>92</v>
      </c>
      <c r="F146" s="100">
        <v>12020644.378134999</v>
      </c>
      <c r="G146" s="152">
        <v>12022444.141267801</v>
      </c>
      <c r="H146" s="100">
        <v>1.0001497226834299</v>
      </c>
      <c r="I146" s="23">
        <v>0</v>
      </c>
      <c r="J146" s="23" t="s">
        <v>85</v>
      </c>
      <c r="K146" s="24">
        <v>44958.916672187501</v>
      </c>
      <c r="L146" s="23">
        <v>1</v>
      </c>
      <c r="M146" s="23" t="s">
        <v>92</v>
      </c>
      <c r="N146" s="25">
        <v>0</v>
      </c>
      <c r="O146" s="26" t="str">
        <f t="shared" si="54"/>
        <v>COIN</v>
      </c>
      <c r="P146" s="26" t="str">
        <f t="shared" si="56"/>
        <v>LONG</v>
      </c>
      <c r="Q146" s="26" t="str">
        <f t="shared" si="57"/>
        <v>COIN LONG</v>
      </c>
      <c r="R146" s="26">
        <v>0</v>
      </c>
      <c r="S146" s="26">
        <v>0</v>
      </c>
      <c r="T146" s="26">
        <v>0</v>
      </c>
      <c r="U146" s="26">
        <v>0</v>
      </c>
      <c r="V146" s="23" t="str">
        <f t="shared" si="55"/>
        <v>DEFI</v>
      </c>
      <c r="W146" t="str">
        <f t="shared" si="58"/>
        <v>USDC COIN LONG</v>
      </c>
      <c r="X146" s="87" t="s">
        <v>262</v>
      </c>
    </row>
    <row r="147" spans="1:24" x14ac:dyDescent="0.25">
      <c r="A147">
        <v>188</v>
      </c>
      <c r="B147" s="71">
        <v>44959.000002511573</v>
      </c>
      <c r="C147" s="14" t="s">
        <v>32</v>
      </c>
      <c r="D147" s="23" t="s">
        <v>33</v>
      </c>
      <c r="E147" s="23" t="s">
        <v>92</v>
      </c>
      <c r="F147" s="100">
        <v>7893.1106499999996</v>
      </c>
      <c r="G147" s="152">
        <v>7894.2924277071497</v>
      </c>
      <c r="H147" s="100">
        <v>1.0001497226834299</v>
      </c>
      <c r="I147" s="23">
        <v>0</v>
      </c>
      <c r="J147" s="23" t="s">
        <v>85</v>
      </c>
      <c r="K147" s="24">
        <v>44959.000002511573</v>
      </c>
      <c r="L147" s="23">
        <v>1</v>
      </c>
      <c r="M147" s="23" t="s">
        <v>92</v>
      </c>
      <c r="N147" s="25">
        <v>0</v>
      </c>
      <c r="O147" s="26" t="str">
        <f t="shared" si="54"/>
        <v>COIN</v>
      </c>
      <c r="P147" s="26" t="str">
        <f t="shared" si="56"/>
        <v>LONG</v>
      </c>
      <c r="Q147" s="26" t="str">
        <f t="shared" si="57"/>
        <v>COIN LONG</v>
      </c>
      <c r="R147" s="26">
        <v>0</v>
      </c>
      <c r="S147" s="26">
        <v>0</v>
      </c>
      <c r="T147" s="26">
        <v>0</v>
      </c>
      <c r="U147" s="26">
        <v>0</v>
      </c>
      <c r="V147" s="23" t="str">
        <f t="shared" si="55"/>
        <v>DYDX</v>
      </c>
      <c r="W147" t="str">
        <f t="shared" si="58"/>
        <v>USDC COIN LONG</v>
      </c>
      <c r="X147" s="87" t="s">
        <v>262</v>
      </c>
    </row>
    <row r="148" spans="1:24" x14ac:dyDescent="0.25">
      <c r="A148">
        <v>189</v>
      </c>
      <c r="B148" s="71">
        <v>44959.000005520837</v>
      </c>
      <c r="C148" s="14" t="s">
        <v>39</v>
      </c>
      <c r="D148" s="23" t="s">
        <v>111</v>
      </c>
      <c r="E148" s="23" t="s">
        <v>84</v>
      </c>
      <c r="F148" s="100">
        <v>1E-8</v>
      </c>
      <c r="G148" s="152">
        <v>3.9724287429936703E-9</v>
      </c>
      <c r="H148" s="100">
        <v>0.397242874299367</v>
      </c>
      <c r="I148" s="23">
        <v>0</v>
      </c>
      <c r="J148" s="23" t="s">
        <v>85</v>
      </c>
      <c r="K148" s="24">
        <v>44959.000005520837</v>
      </c>
      <c r="L148" s="23">
        <v>1</v>
      </c>
      <c r="M148" s="23" t="s">
        <v>84</v>
      </c>
      <c r="N148" s="25">
        <v>0</v>
      </c>
      <c r="O148" s="26" t="str">
        <f t="shared" si="54"/>
        <v>COIN</v>
      </c>
      <c r="P148" s="26" t="str">
        <f t="shared" si="56"/>
        <v>LONG</v>
      </c>
      <c r="Q148" s="26" t="str">
        <f t="shared" si="57"/>
        <v>COIN LONG</v>
      </c>
      <c r="R148" s="26">
        <v>0</v>
      </c>
      <c r="S148" s="26">
        <v>0</v>
      </c>
      <c r="T148" s="26">
        <v>0</v>
      </c>
      <c r="U148" s="26">
        <v>0</v>
      </c>
      <c r="V148" s="23" t="str">
        <f t="shared" si="55"/>
        <v>FUB2</v>
      </c>
      <c r="W148" t="str">
        <f t="shared" si="58"/>
        <v>ADA COIN LONG</v>
      </c>
      <c r="X148" s="87" t="s">
        <v>262</v>
      </c>
    </row>
    <row r="149" spans="1:24" x14ac:dyDescent="0.25">
      <c r="A149">
        <v>190</v>
      </c>
      <c r="B149" s="71">
        <v>44959.000005520837</v>
      </c>
      <c r="C149" s="14" t="s">
        <v>39</v>
      </c>
      <c r="D149" s="23" t="s">
        <v>111</v>
      </c>
      <c r="E149" s="23" t="s">
        <v>20</v>
      </c>
      <c r="F149" s="100">
        <v>4.9999999999999998E-8</v>
      </c>
      <c r="G149" s="152">
        <v>6.8145885812454701E-6</v>
      </c>
      <c r="H149" s="100">
        <v>136.29177162490899</v>
      </c>
      <c r="I149" s="23">
        <v>0</v>
      </c>
      <c r="J149" s="23" t="s">
        <v>85</v>
      </c>
      <c r="K149" s="24">
        <v>44959.000005520837</v>
      </c>
      <c r="L149" s="23">
        <v>1</v>
      </c>
      <c r="M149" s="23" t="s">
        <v>20</v>
      </c>
      <c r="N149" s="25">
        <v>0</v>
      </c>
      <c r="O149" s="26" t="str">
        <f t="shared" si="54"/>
        <v>COIN</v>
      </c>
      <c r="P149" s="26" t="str">
        <f t="shared" si="56"/>
        <v>LONG</v>
      </c>
      <c r="Q149" s="26" t="str">
        <f t="shared" si="57"/>
        <v>COIN LONG</v>
      </c>
      <c r="R149" s="26">
        <v>0</v>
      </c>
      <c r="S149" s="26">
        <v>0</v>
      </c>
      <c r="T149" s="26">
        <v>0</v>
      </c>
      <c r="U149" s="26">
        <v>0</v>
      </c>
      <c r="V149" s="23" t="str">
        <f t="shared" si="55"/>
        <v>FUB2</v>
      </c>
      <c r="W149" t="str">
        <f t="shared" si="58"/>
        <v>BCH COIN LONG</v>
      </c>
      <c r="X149" s="87" t="s">
        <v>262</v>
      </c>
    </row>
    <row r="150" spans="1:24" x14ac:dyDescent="0.25">
      <c r="A150">
        <v>191</v>
      </c>
      <c r="B150" s="71">
        <v>44959.000005520837</v>
      </c>
      <c r="C150" s="14" t="s">
        <v>39</v>
      </c>
      <c r="D150" s="23" t="s">
        <v>111</v>
      </c>
      <c r="E150" s="23" t="s">
        <v>113</v>
      </c>
      <c r="F150" s="100">
        <v>0.47315189000000002</v>
      </c>
      <c r="G150" s="152">
        <v>20.553552259388599</v>
      </c>
      <c r="H150" s="100">
        <v>43.439649494771402</v>
      </c>
      <c r="I150" s="23">
        <v>0</v>
      </c>
      <c r="J150" s="23" t="s">
        <v>85</v>
      </c>
      <c r="K150" s="24">
        <v>44959.000005520837</v>
      </c>
      <c r="L150" s="23">
        <v>1</v>
      </c>
      <c r="M150" s="23" t="s">
        <v>113</v>
      </c>
      <c r="N150" s="25">
        <v>0</v>
      </c>
      <c r="O150" s="26" t="str">
        <f t="shared" si="54"/>
        <v>COIN</v>
      </c>
      <c r="P150" s="26" t="str">
        <f t="shared" si="56"/>
        <v>LONG</v>
      </c>
      <c r="Q150" s="26" t="str">
        <f t="shared" si="57"/>
        <v>COIN LONG</v>
      </c>
      <c r="R150" s="26">
        <v>0</v>
      </c>
      <c r="S150" s="26">
        <v>0</v>
      </c>
      <c r="T150" s="26">
        <v>0</v>
      </c>
      <c r="U150" s="26">
        <v>0</v>
      </c>
      <c r="V150" s="23" t="str">
        <f t="shared" si="55"/>
        <v>FUB2</v>
      </c>
      <c r="W150" t="str">
        <f t="shared" si="58"/>
        <v>BSV COIN LONG</v>
      </c>
      <c r="X150" s="87" t="s">
        <v>262</v>
      </c>
    </row>
    <row r="151" spans="1:24" x14ac:dyDescent="0.25">
      <c r="A151">
        <v>192</v>
      </c>
      <c r="B151" s="71">
        <v>44959.000005520837</v>
      </c>
      <c r="C151" s="14" t="s">
        <v>39</v>
      </c>
      <c r="D151" s="23" t="s">
        <v>111</v>
      </c>
      <c r="E151" s="23" t="s">
        <v>14</v>
      </c>
      <c r="F151" s="100">
        <v>4.0000000000000001E-8</v>
      </c>
      <c r="G151" s="152">
        <v>9.4895078613938596E-4</v>
      </c>
      <c r="H151" s="100">
        <v>23723.7696534846</v>
      </c>
      <c r="I151" s="23">
        <v>0</v>
      </c>
      <c r="J151" s="23" t="s">
        <v>85</v>
      </c>
      <c r="K151" s="24">
        <v>44959.000005520837</v>
      </c>
      <c r="L151" s="23">
        <v>1</v>
      </c>
      <c r="M151" s="23" t="s">
        <v>14</v>
      </c>
      <c r="N151" s="25">
        <v>0</v>
      </c>
      <c r="O151" s="26" t="str">
        <f t="shared" si="54"/>
        <v>COIN</v>
      </c>
      <c r="P151" s="26" t="str">
        <f t="shared" si="56"/>
        <v>LONG</v>
      </c>
      <c r="Q151" s="26" t="str">
        <f t="shared" si="57"/>
        <v>COIN LONG</v>
      </c>
      <c r="R151" s="26">
        <v>0</v>
      </c>
      <c r="S151" s="26">
        <v>0</v>
      </c>
      <c r="T151" s="26">
        <v>0</v>
      </c>
      <c r="U151" s="26">
        <v>0</v>
      </c>
      <c r="V151" s="23" t="str">
        <f t="shared" si="55"/>
        <v>FUB2</v>
      </c>
      <c r="W151" t="str">
        <f t="shared" si="58"/>
        <v>BTC COIN LONG</v>
      </c>
      <c r="X151" s="87" t="s">
        <v>262</v>
      </c>
    </row>
    <row r="152" spans="1:24" x14ac:dyDescent="0.25">
      <c r="A152">
        <v>193</v>
      </c>
      <c r="B152" s="71">
        <v>44959.000005520837</v>
      </c>
      <c r="C152" s="14" t="s">
        <v>39</v>
      </c>
      <c r="D152" s="23" t="s">
        <v>111</v>
      </c>
      <c r="E152" s="23" t="s">
        <v>23</v>
      </c>
      <c r="F152" s="100">
        <v>2.9999999999999997E-8</v>
      </c>
      <c r="G152" s="152">
        <v>3.2332935651830199E-8</v>
      </c>
      <c r="H152" s="100">
        <v>1.0777645217276699</v>
      </c>
      <c r="I152" s="23">
        <v>0</v>
      </c>
      <c r="J152" s="23" t="s">
        <v>85</v>
      </c>
      <c r="K152" s="24">
        <v>44959.000005520837</v>
      </c>
      <c r="L152" s="23">
        <v>1</v>
      </c>
      <c r="M152" s="23" t="s">
        <v>23</v>
      </c>
      <c r="N152" s="25">
        <v>0</v>
      </c>
      <c r="O152" s="26" t="str">
        <f t="shared" si="54"/>
        <v>COIN</v>
      </c>
      <c r="P152" s="26" t="str">
        <f t="shared" si="56"/>
        <v>LONG</v>
      </c>
      <c r="Q152" s="26" t="str">
        <f t="shared" si="57"/>
        <v>COIN LONG</v>
      </c>
      <c r="R152" s="26">
        <v>0</v>
      </c>
      <c r="S152" s="26">
        <v>0</v>
      </c>
      <c r="T152" s="26">
        <v>0</v>
      </c>
      <c r="U152" s="26">
        <v>0</v>
      </c>
      <c r="V152" s="23" t="str">
        <f t="shared" si="55"/>
        <v>FUB2</v>
      </c>
      <c r="W152" t="str">
        <f t="shared" si="58"/>
        <v>EOS COIN LONG</v>
      </c>
      <c r="X152" s="87" t="s">
        <v>262</v>
      </c>
    </row>
    <row r="153" spans="1:24" x14ac:dyDescent="0.25">
      <c r="A153">
        <v>194</v>
      </c>
      <c r="B153" s="71">
        <v>44959.000005520837</v>
      </c>
      <c r="C153" s="14" t="s">
        <v>39</v>
      </c>
      <c r="D153" s="23" t="s">
        <v>111</v>
      </c>
      <c r="E153" s="23" t="s">
        <v>29</v>
      </c>
      <c r="F153" s="100">
        <v>1E-8</v>
      </c>
      <c r="G153" s="152">
        <v>2.2367513521128399E-7</v>
      </c>
      <c r="H153" s="100">
        <v>22.367513521128402</v>
      </c>
      <c r="I153" s="23">
        <v>0</v>
      </c>
      <c r="J153" s="23" t="s">
        <v>85</v>
      </c>
      <c r="K153" s="24">
        <v>44959.000005520837</v>
      </c>
      <c r="L153" s="23">
        <v>1</v>
      </c>
      <c r="M153" s="23" t="s">
        <v>29</v>
      </c>
      <c r="N153" s="25">
        <v>0</v>
      </c>
      <c r="O153" s="26" t="str">
        <f t="shared" si="54"/>
        <v>COIN</v>
      </c>
      <c r="P153" s="26" t="str">
        <f t="shared" si="56"/>
        <v>LONG</v>
      </c>
      <c r="Q153" s="26" t="str">
        <f t="shared" si="57"/>
        <v>COIN LONG</v>
      </c>
      <c r="R153" s="26">
        <v>0</v>
      </c>
      <c r="S153" s="26">
        <v>0</v>
      </c>
      <c r="T153" s="26">
        <v>0</v>
      </c>
      <c r="U153" s="26">
        <v>0</v>
      </c>
      <c r="V153" s="23" t="str">
        <f t="shared" si="55"/>
        <v>FUB2</v>
      </c>
      <c r="W153" t="str">
        <f t="shared" si="58"/>
        <v>ETC COIN LONG</v>
      </c>
      <c r="X153" s="87" t="s">
        <v>262</v>
      </c>
    </row>
    <row r="154" spans="1:24" x14ac:dyDescent="0.25">
      <c r="A154">
        <v>195</v>
      </c>
      <c r="B154" s="71">
        <v>44959.000005520837</v>
      </c>
      <c r="C154" s="14" t="s">
        <v>39</v>
      </c>
      <c r="D154" s="23" t="s">
        <v>111</v>
      </c>
      <c r="E154" s="23" t="s">
        <v>15</v>
      </c>
      <c r="F154" s="100">
        <v>2.9999999999999997E-8</v>
      </c>
      <c r="G154" s="152">
        <v>4.9253780811484998E-5</v>
      </c>
      <c r="H154" s="100">
        <v>1641.7926937161601</v>
      </c>
      <c r="I154" s="23">
        <v>0</v>
      </c>
      <c r="J154" s="23" t="s">
        <v>85</v>
      </c>
      <c r="K154" s="24">
        <v>44959.000005520837</v>
      </c>
      <c r="L154" s="23">
        <v>1</v>
      </c>
      <c r="M154" s="23" t="s">
        <v>15</v>
      </c>
      <c r="N154" s="25">
        <v>0</v>
      </c>
      <c r="O154" s="26" t="str">
        <f t="shared" si="54"/>
        <v>COIN</v>
      </c>
      <c r="P154" s="26" t="str">
        <f t="shared" si="56"/>
        <v>LONG</v>
      </c>
      <c r="Q154" s="26" t="str">
        <f t="shared" si="57"/>
        <v>COIN LONG</v>
      </c>
      <c r="R154" s="26">
        <v>0</v>
      </c>
      <c r="S154" s="26">
        <v>0</v>
      </c>
      <c r="T154" s="26">
        <v>0</v>
      </c>
      <c r="U154" s="26">
        <v>0</v>
      </c>
      <c r="V154" s="23" t="str">
        <f t="shared" si="55"/>
        <v>FUB2</v>
      </c>
      <c r="W154" t="str">
        <f t="shared" si="58"/>
        <v>ETH COIN LONG</v>
      </c>
      <c r="X154" s="87" t="s">
        <v>262</v>
      </c>
    </row>
    <row r="155" spans="1:24" x14ac:dyDescent="0.25">
      <c r="A155">
        <v>196</v>
      </c>
      <c r="B155" s="71">
        <v>44959.000005520837</v>
      </c>
      <c r="C155" s="14" t="s">
        <v>39</v>
      </c>
      <c r="D155" s="23" t="s">
        <v>111</v>
      </c>
      <c r="E155" s="23" t="s">
        <v>24</v>
      </c>
      <c r="F155" s="100">
        <v>1E-8</v>
      </c>
      <c r="G155" s="152">
        <v>1.0044362915612399E-6</v>
      </c>
      <c r="H155" s="100">
        <v>100.443629156124</v>
      </c>
      <c r="I155" s="23">
        <v>0</v>
      </c>
      <c r="J155" s="23" t="s">
        <v>85</v>
      </c>
      <c r="K155" s="24">
        <v>44959.000005520837</v>
      </c>
      <c r="L155" s="23">
        <v>1</v>
      </c>
      <c r="M155" s="23" t="s">
        <v>24</v>
      </c>
      <c r="N155" s="25">
        <v>0</v>
      </c>
      <c r="O155" s="26" t="str">
        <f t="shared" si="54"/>
        <v>COIN</v>
      </c>
      <c r="P155" s="26" t="str">
        <f t="shared" si="56"/>
        <v>LONG</v>
      </c>
      <c r="Q155" s="26" t="str">
        <f t="shared" si="57"/>
        <v>COIN LONG</v>
      </c>
      <c r="R155" s="26">
        <v>0</v>
      </c>
      <c r="S155" s="26">
        <v>0</v>
      </c>
      <c r="T155" s="26">
        <v>0</v>
      </c>
      <c r="U155" s="26">
        <v>0</v>
      </c>
      <c r="V155" s="23" t="str">
        <f t="shared" si="55"/>
        <v>FUB2</v>
      </c>
      <c r="W155" t="str">
        <f t="shared" si="58"/>
        <v>LTC COIN LONG</v>
      </c>
      <c r="X155" s="87" t="s">
        <v>262</v>
      </c>
    </row>
    <row r="156" spans="1:24" x14ac:dyDescent="0.25">
      <c r="A156">
        <v>197</v>
      </c>
      <c r="B156" s="71">
        <v>44959.000005520837</v>
      </c>
      <c r="C156" s="14" t="s">
        <v>39</v>
      </c>
      <c r="D156" s="23" t="s">
        <v>111</v>
      </c>
      <c r="E156" s="23" t="s">
        <v>25</v>
      </c>
      <c r="F156" s="100">
        <v>1E-8</v>
      </c>
      <c r="G156" s="152">
        <v>6.3193223607952295E-10</v>
      </c>
      <c r="H156" s="100">
        <v>6.3193223607952306E-2</v>
      </c>
      <c r="I156" s="23">
        <v>0</v>
      </c>
      <c r="J156" s="23" t="s">
        <v>85</v>
      </c>
      <c r="K156" s="24">
        <v>44959.000005520837</v>
      </c>
      <c r="L156" s="23">
        <v>1</v>
      </c>
      <c r="M156" s="23" t="s">
        <v>25</v>
      </c>
      <c r="N156" s="25">
        <v>0</v>
      </c>
      <c r="O156" s="26" t="str">
        <f t="shared" si="54"/>
        <v>COIN</v>
      </c>
      <c r="P156" s="26" t="str">
        <f t="shared" si="56"/>
        <v>LONG</v>
      </c>
      <c r="Q156" s="26" t="str">
        <f t="shared" si="57"/>
        <v>COIN LONG</v>
      </c>
      <c r="R156" s="26">
        <v>0</v>
      </c>
      <c r="S156" s="26">
        <v>0</v>
      </c>
      <c r="T156" s="26">
        <v>0</v>
      </c>
      <c r="U156" s="26">
        <v>0</v>
      </c>
      <c r="V156" s="23" t="str">
        <f t="shared" si="55"/>
        <v>FUB2</v>
      </c>
      <c r="W156" t="str">
        <f t="shared" si="58"/>
        <v>TRX COIN LONG</v>
      </c>
      <c r="X156" s="87" t="s">
        <v>262</v>
      </c>
    </row>
    <row r="157" spans="1:24" x14ac:dyDescent="0.25">
      <c r="A157">
        <v>198</v>
      </c>
      <c r="B157" s="71">
        <v>44959.000005520837</v>
      </c>
      <c r="C157" s="14" t="s">
        <v>39</v>
      </c>
      <c r="D157" s="23" t="s">
        <v>111</v>
      </c>
      <c r="E157" s="23" t="s">
        <v>99</v>
      </c>
      <c r="F157" s="100">
        <v>9.9999999999999995E-8</v>
      </c>
      <c r="G157" s="152">
        <v>4.1389184898682303E-8</v>
      </c>
      <c r="H157" s="100">
        <v>0.41389184898682302</v>
      </c>
      <c r="I157" s="23">
        <v>0</v>
      </c>
      <c r="J157" s="23" t="s">
        <v>85</v>
      </c>
      <c r="K157" s="24">
        <v>44959.000005520837</v>
      </c>
      <c r="L157" s="23">
        <v>1</v>
      </c>
      <c r="M157" s="23" t="s">
        <v>99</v>
      </c>
      <c r="N157" s="25">
        <v>0</v>
      </c>
      <c r="O157" s="26" t="str">
        <f t="shared" si="54"/>
        <v>COIN</v>
      </c>
      <c r="P157" s="26" t="str">
        <f t="shared" si="56"/>
        <v>LONG</v>
      </c>
      <c r="Q157" s="26" t="str">
        <f t="shared" si="57"/>
        <v>COIN LONG</v>
      </c>
      <c r="R157" s="26">
        <v>0</v>
      </c>
      <c r="S157" s="26">
        <v>0</v>
      </c>
      <c r="T157" s="26">
        <v>0</v>
      </c>
      <c r="U157" s="26">
        <v>0</v>
      </c>
      <c r="V157" s="23" t="str">
        <f t="shared" si="55"/>
        <v>FUB2</v>
      </c>
      <c r="W157" t="str">
        <f t="shared" si="58"/>
        <v>XRP COIN LONG</v>
      </c>
      <c r="X157" s="87" t="s">
        <v>262</v>
      </c>
    </row>
    <row r="158" spans="1:24" x14ac:dyDescent="0.25">
      <c r="A158">
        <v>199</v>
      </c>
      <c r="B158" s="71">
        <v>44959.000000196756</v>
      </c>
      <c r="C158" s="14" t="s">
        <v>39</v>
      </c>
      <c r="D158" s="23" t="s">
        <v>40</v>
      </c>
      <c r="E158" s="23" t="s">
        <v>84</v>
      </c>
      <c r="F158" s="100">
        <v>5.7406599999999999E-3</v>
      </c>
      <c r="G158" s="152">
        <v>2.2804362787754002E-3</v>
      </c>
      <c r="H158" s="100">
        <v>0.397242874299367</v>
      </c>
      <c r="I158" s="23">
        <v>0</v>
      </c>
      <c r="J158" s="23" t="s">
        <v>85</v>
      </c>
      <c r="K158" s="24">
        <v>44959.000000196756</v>
      </c>
      <c r="L158" s="23">
        <v>1</v>
      </c>
      <c r="M158" s="23" t="s">
        <v>84</v>
      </c>
      <c r="N158" s="25">
        <v>0</v>
      </c>
      <c r="O158" s="26" t="str">
        <f t="shared" si="54"/>
        <v>COIN</v>
      </c>
      <c r="P158" s="26" t="str">
        <f t="shared" si="56"/>
        <v>LONG</v>
      </c>
      <c r="Q158" s="26" t="str">
        <f t="shared" si="57"/>
        <v>COIN LONG</v>
      </c>
      <c r="R158" s="26">
        <v>0</v>
      </c>
      <c r="S158" s="26">
        <v>0</v>
      </c>
      <c r="T158" s="26">
        <v>0</v>
      </c>
      <c r="U158" s="26">
        <v>0</v>
      </c>
      <c r="V158" s="23" t="str">
        <f t="shared" si="55"/>
        <v>FUBI</v>
      </c>
      <c r="W158" t="str">
        <f t="shared" si="58"/>
        <v>ADA COIN LONG</v>
      </c>
      <c r="X158" s="87" t="s">
        <v>262</v>
      </c>
    </row>
    <row r="159" spans="1:24" x14ac:dyDescent="0.25">
      <c r="A159">
        <v>200</v>
      </c>
      <c r="B159" s="71">
        <v>44959.000000196756</v>
      </c>
      <c r="C159" s="14" t="s">
        <v>39</v>
      </c>
      <c r="D159" s="23" t="s">
        <v>40</v>
      </c>
      <c r="E159" s="23" t="s">
        <v>20</v>
      </c>
      <c r="F159" s="100">
        <v>0.72885027999999996</v>
      </c>
      <c r="G159" s="152">
        <v>99.336295910511296</v>
      </c>
      <c r="H159" s="100">
        <v>136.29177162490899</v>
      </c>
      <c r="I159" s="23">
        <v>0</v>
      </c>
      <c r="J159" s="23" t="s">
        <v>85</v>
      </c>
      <c r="K159" s="24">
        <v>44959.000000196756</v>
      </c>
      <c r="L159" s="23">
        <v>1</v>
      </c>
      <c r="M159" s="23" t="s">
        <v>20</v>
      </c>
      <c r="N159" s="25">
        <v>0</v>
      </c>
      <c r="O159" s="26" t="str">
        <f t="shared" si="54"/>
        <v>COIN</v>
      </c>
      <c r="P159" s="26" t="str">
        <f t="shared" si="56"/>
        <v>LONG</v>
      </c>
      <c r="Q159" s="26" t="str">
        <f t="shared" si="57"/>
        <v>COIN LONG</v>
      </c>
      <c r="R159" s="26">
        <v>0</v>
      </c>
      <c r="S159" s="26">
        <v>0</v>
      </c>
      <c r="T159" s="26">
        <v>0</v>
      </c>
      <c r="U159" s="26">
        <v>0</v>
      </c>
      <c r="V159" s="23" t="str">
        <f t="shared" si="55"/>
        <v>FUBI</v>
      </c>
      <c r="W159" t="str">
        <f t="shared" si="58"/>
        <v>BCH COIN LONG</v>
      </c>
      <c r="X159" s="87" t="s">
        <v>262</v>
      </c>
    </row>
    <row r="160" spans="1:24" x14ac:dyDescent="0.25">
      <c r="A160">
        <v>201</v>
      </c>
      <c r="B160" s="71">
        <v>44959.000000196756</v>
      </c>
      <c r="C160" s="14" t="s">
        <v>39</v>
      </c>
      <c r="D160" s="23" t="s">
        <v>40</v>
      </c>
      <c r="E160" s="23" t="s">
        <v>113</v>
      </c>
      <c r="F160" s="100">
        <v>0.11285791000000001</v>
      </c>
      <c r="G160" s="152">
        <v>4.9025080531124603</v>
      </c>
      <c r="H160" s="100">
        <v>43.439649494771402</v>
      </c>
      <c r="I160" s="23">
        <v>0</v>
      </c>
      <c r="J160" s="23" t="s">
        <v>85</v>
      </c>
      <c r="K160" s="24">
        <v>44959.000000196756</v>
      </c>
      <c r="L160" s="23">
        <v>1</v>
      </c>
      <c r="M160" s="23" t="s">
        <v>113</v>
      </c>
      <c r="N160" s="25">
        <v>0</v>
      </c>
      <c r="O160" s="26" t="str">
        <f t="shared" si="54"/>
        <v>COIN</v>
      </c>
      <c r="P160" s="26" t="str">
        <f t="shared" si="56"/>
        <v>LONG</v>
      </c>
      <c r="Q160" s="26" t="str">
        <f t="shared" si="57"/>
        <v>COIN LONG</v>
      </c>
      <c r="R160" s="26">
        <v>0</v>
      </c>
      <c r="S160" s="26">
        <v>0</v>
      </c>
      <c r="T160" s="26">
        <v>0</v>
      </c>
      <c r="U160" s="26">
        <v>0</v>
      </c>
      <c r="V160" s="23" t="str">
        <f t="shared" si="55"/>
        <v>FUBI</v>
      </c>
      <c r="W160" t="str">
        <f t="shared" si="58"/>
        <v>BSV COIN LONG</v>
      </c>
      <c r="X160" s="87" t="s">
        <v>262</v>
      </c>
    </row>
    <row r="161" spans="1:24" x14ac:dyDescent="0.25">
      <c r="A161">
        <v>202</v>
      </c>
      <c r="B161" s="71">
        <v>44959.000000196756</v>
      </c>
      <c r="C161" s="14" t="s">
        <v>39</v>
      </c>
      <c r="D161" s="23" t="s">
        <v>40</v>
      </c>
      <c r="E161" s="23" t="s">
        <v>14</v>
      </c>
      <c r="F161" s="100">
        <v>5.1900000000000003E-6</v>
      </c>
      <c r="G161" s="152">
        <v>0.123126364501585</v>
      </c>
      <c r="H161" s="100">
        <v>23723.7696534846</v>
      </c>
      <c r="I161" s="23">
        <v>0</v>
      </c>
      <c r="J161" s="23" t="s">
        <v>85</v>
      </c>
      <c r="K161" s="24">
        <v>44959.000000196756</v>
      </c>
      <c r="L161" s="23">
        <v>1</v>
      </c>
      <c r="M161" s="23" t="s">
        <v>14</v>
      </c>
      <c r="N161" s="25">
        <v>0</v>
      </c>
      <c r="O161" s="26" t="str">
        <f t="shared" si="54"/>
        <v>COIN</v>
      </c>
      <c r="P161" s="26" t="str">
        <f t="shared" si="56"/>
        <v>LONG</v>
      </c>
      <c r="Q161" s="26" t="str">
        <f t="shared" si="57"/>
        <v>COIN LONG</v>
      </c>
      <c r="R161" s="26">
        <v>0</v>
      </c>
      <c r="S161" s="26">
        <v>0</v>
      </c>
      <c r="T161" s="26">
        <v>0</v>
      </c>
      <c r="U161" s="26">
        <v>0</v>
      </c>
      <c r="V161" s="23" t="str">
        <f t="shared" si="55"/>
        <v>FUBI</v>
      </c>
      <c r="W161" t="str">
        <f t="shared" si="58"/>
        <v>BTC COIN LONG</v>
      </c>
      <c r="X161" s="87" t="s">
        <v>262</v>
      </c>
    </row>
    <row r="162" spans="1:24" x14ac:dyDescent="0.25">
      <c r="A162">
        <v>203</v>
      </c>
      <c r="B162" s="71">
        <v>44959.000000196756</v>
      </c>
      <c r="C162" s="14" t="s">
        <v>39</v>
      </c>
      <c r="D162" s="23" t="s">
        <v>40</v>
      </c>
      <c r="E162" s="23" t="s">
        <v>22</v>
      </c>
      <c r="F162" s="100">
        <v>0.97764076</v>
      </c>
      <c r="G162" s="152">
        <v>6.3215185098984303</v>
      </c>
      <c r="H162" s="100">
        <v>6.4660954908410604</v>
      </c>
      <c r="I162" s="23">
        <v>0</v>
      </c>
      <c r="J162" s="23" t="s">
        <v>85</v>
      </c>
      <c r="K162" s="24">
        <v>44959.000000196756</v>
      </c>
      <c r="L162" s="23">
        <v>1</v>
      </c>
      <c r="M162" s="23" t="s">
        <v>22</v>
      </c>
      <c r="N162" s="25">
        <v>0</v>
      </c>
      <c r="O162" s="26" t="str">
        <f t="shared" si="54"/>
        <v>COIN</v>
      </c>
      <c r="P162" s="26" t="str">
        <f t="shared" si="56"/>
        <v>LONG</v>
      </c>
      <c r="Q162" s="26" t="str">
        <f t="shared" si="57"/>
        <v>COIN LONG</v>
      </c>
      <c r="R162" s="26">
        <v>0</v>
      </c>
      <c r="S162" s="26">
        <v>0</v>
      </c>
      <c r="T162" s="26">
        <v>0</v>
      </c>
      <c r="U162" s="26">
        <v>0</v>
      </c>
      <c r="V162" s="23" t="str">
        <f t="shared" si="55"/>
        <v>FUBI</v>
      </c>
      <c r="W162" t="str">
        <f t="shared" si="58"/>
        <v>DOT COIN LONG</v>
      </c>
      <c r="X162" s="87" t="s">
        <v>262</v>
      </c>
    </row>
    <row r="163" spans="1:24" x14ac:dyDescent="0.25">
      <c r="A163">
        <v>204</v>
      </c>
      <c r="B163" s="71">
        <v>44959.000000196756</v>
      </c>
      <c r="C163" s="14" t="s">
        <v>39</v>
      </c>
      <c r="D163" s="23" t="s">
        <v>40</v>
      </c>
      <c r="E163" s="23" t="s">
        <v>23</v>
      </c>
      <c r="F163" s="100">
        <v>3.7085149999999997E-2</v>
      </c>
      <c r="G163" s="152">
        <v>3.9969058952948999E-2</v>
      </c>
      <c r="H163" s="100">
        <v>1.0777645217276699</v>
      </c>
      <c r="I163" s="23">
        <v>0</v>
      </c>
      <c r="J163" s="23" t="s">
        <v>85</v>
      </c>
      <c r="K163" s="24">
        <v>44959.000000196756</v>
      </c>
      <c r="L163" s="23">
        <v>1</v>
      </c>
      <c r="M163" s="23" t="s">
        <v>23</v>
      </c>
      <c r="N163" s="25">
        <v>0</v>
      </c>
      <c r="O163" s="26" t="str">
        <f t="shared" si="54"/>
        <v>COIN</v>
      </c>
      <c r="P163" s="26" t="str">
        <f t="shared" si="56"/>
        <v>LONG</v>
      </c>
      <c r="Q163" s="26" t="str">
        <f t="shared" si="57"/>
        <v>COIN LONG</v>
      </c>
      <c r="R163" s="26">
        <v>0</v>
      </c>
      <c r="S163" s="26">
        <v>0</v>
      </c>
      <c r="T163" s="26">
        <v>0</v>
      </c>
      <c r="U163" s="26">
        <v>0</v>
      </c>
      <c r="V163" s="23" t="str">
        <f t="shared" si="55"/>
        <v>FUBI</v>
      </c>
      <c r="W163" t="str">
        <f t="shared" si="58"/>
        <v>EOS COIN LONG</v>
      </c>
      <c r="X163" s="87" t="s">
        <v>262</v>
      </c>
    </row>
    <row r="164" spans="1:24" x14ac:dyDescent="0.25">
      <c r="A164">
        <v>205</v>
      </c>
      <c r="B164" s="71">
        <v>44959.000000196756</v>
      </c>
      <c r="C164" s="14" t="s">
        <v>39</v>
      </c>
      <c r="D164" s="23" t="s">
        <v>40</v>
      </c>
      <c r="E164" s="23" t="s">
        <v>29</v>
      </c>
      <c r="F164" s="100">
        <v>0.70701212999999996</v>
      </c>
      <c r="G164" s="152">
        <v>15.814103377376799</v>
      </c>
      <c r="H164" s="100">
        <v>22.367513521128402</v>
      </c>
      <c r="I164" s="23">
        <v>0</v>
      </c>
      <c r="J164" s="23" t="s">
        <v>85</v>
      </c>
      <c r="K164" s="24">
        <v>44959.000000196756</v>
      </c>
      <c r="L164" s="23">
        <v>1</v>
      </c>
      <c r="M164" s="23" t="s">
        <v>29</v>
      </c>
      <c r="N164" s="25">
        <v>0</v>
      </c>
      <c r="O164" s="26" t="str">
        <f t="shared" si="54"/>
        <v>COIN</v>
      </c>
      <c r="P164" s="26" t="str">
        <f t="shared" si="56"/>
        <v>LONG</v>
      </c>
      <c r="Q164" s="26" t="str">
        <f t="shared" si="57"/>
        <v>COIN LONG</v>
      </c>
      <c r="R164" s="26">
        <v>0</v>
      </c>
      <c r="S164" s="26">
        <v>0</v>
      </c>
      <c r="T164" s="26">
        <v>0</v>
      </c>
      <c r="U164" s="26">
        <v>0</v>
      </c>
      <c r="V164" s="23" t="str">
        <f t="shared" si="55"/>
        <v>FUBI</v>
      </c>
      <c r="W164" t="str">
        <f t="shared" si="58"/>
        <v>ETC COIN LONG</v>
      </c>
      <c r="X164" s="87" t="s">
        <v>262</v>
      </c>
    </row>
    <row r="165" spans="1:24" x14ac:dyDescent="0.25">
      <c r="A165">
        <v>206</v>
      </c>
      <c r="B165" s="71">
        <v>44959.000000196756</v>
      </c>
      <c r="C165" s="14" t="s">
        <v>39</v>
      </c>
      <c r="D165" s="23" t="s">
        <v>40</v>
      </c>
      <c r="E165" s="23" t="s">
        <v>15</v>
      </c>
      <c r="F165" s="100">
        <v>9.5337999999999998E-4</v>
      </c>
      <c r="G165" s="152">
        <v>1.5652523183351199</v>
      </c>
      <c r="H165" s="100">
        <v>1641.7926937161601</v>
      </c>
      <c r="I165" s="23">
        <v>0</v>
      </c>
      <c r="J165" s="23" t="s">
        <v>85</v>
      </c>
      <c r="K165" s="24">
        <v>44959.000000196756</v>
      </c>
      <c r="L165" s="23">
        <v>1</v>
      </c>
      <c r="M165" s="23" t="s">
        <v>15</v>
      </c>
      <c r="N165" s="25">
        <v>0</v>
      </c>
      <c r="O165" s="26" t="str">
        <f t="shared" si="54"/>
        <v>COIN</v>
      </c>
      <c r="P165" s="26" t="str">
        <f t="shared" si="56"/>
        <v>LONG</v>
      </c>
      <c r="Q165" s="26" t="str">
        <f t="shared" si="57"/>
        <v>COIN LONG</v>
      </c>
      <c r="R165" s="26">
        <v>0</v>
      </c>
      <c r="S165" s="26">
        <v>0</v>
      </c>
      <c r="T165" s="26">
        <v>0</v>
      </c>
      <c r="U165" s="26">
        <v>0</v>
      </c>
      <c r="V165" s="23" t="str">
        <f t="shared" si="55"/>
        <v>FUBI</v>
      </c>
      <c r="W165" t="str">
        <f t="shared" si="58"/>
        <v>ETH COIN LONG</v>
      </c>
      <c r="X165" s="87" t="s">
        <v>262</v>
      </c>
    </row>
    <row r="166" spans="1:24" x14ac:dyDescent="0.25">
      <c r="A166">
        <v>207</v>
      </c>
      <c r="B166" s="71">
        <v>44959.000000196756</v>
      </c>
      <c r="C166" s="14" t="s">
        <v>39</v>
      </c>
      <c r="D166" s="23" t="s">
        <v>40</v>
      </c>
      <c r="E166" s="23" t="s">
        <v>27</v>
      </c>
      <c r="F166" s="100">
        <v>6.244243E-2</v>
      </c>
      <c r="G166" s="152">
        <v>0.45062356624178601</v>
      </c>
      <c r="H166" s="100">
        <v>7.2166244369699699</v>
      </c>
      <c r="I166" s="23">
        <v>0</v>
      </c>
      <c r="J166" s="23" t="s">
        <v>85</v>
      </c>
      <c r="K166" s="24">
        <v>44959.000000196756</v>
      </c>
      <c r="L166" s="23">
        <v>1</v>
      </c>
      <c r="M166" s="23" t="s">
        <v>27</v>
      </c>
      <c r="N166" s="25">
        <v>0</v>
      </c>
      <c r="O166" s="26" t="str">
        <f t="shared" si="54"/>
        <v>COIN</v>
      </c>
      <c r="P166" s="26" t="str">
        <f t="shared" si="56"/>
        <v>LONG</v>
      </c>
      <c r="Q166" s="26" t="str">
        <f t="shared" si="57"/>
        <v>COIN LONG</v>
      </c>
      <c r="R166" s="26">
        <v>0</v>
      </c>
      <c r="S166" s="26">
        <v>0</v>
      </c>
      <c r="T166" s="26">
        <v>0</v>
      </c>
      <c r="U166" s="26">
        <v>0</v>
      </c>
      <c r="V166" s="23" t="str">
        <f t="shared" si="55"/>
        <v>FUBI</v>
      </c>
      <c r="W166" t="str">
        <f t="shared" si="58"/>
        <v>LINK COIN LONG</v>
      </c>
      <c r="X166" s="87" t="s">
        <v>262</v>
      </c>
    </row>
    <row r="167" spans="1:24" x14ac:dyDescent="0.25">
      <c r="A167">
        <v>208</v>
      </c>
      <c r="B167" s="71">
        <v>44959.000000196756</v>
      </c>
      <c r="C167" s="14" t="s">
        <v>39</v>
      </c>
      <c r="D167" s="23" t="s">
        <v>40</v>
      </c>
      <c r="E167" s="23" t="s">
        <v>24</v>
      </c>
      <c r="F167" s="100">
        <v>7.1564416099999999</v>
      </c>
      <c r="G167" s="152">
        <v>718.81896715229504</v>
      </c>
      <c r="H167" s="100">
        <v>100.443629156124</v>
      </c>
      <c r="I167" s="23">
        <v>0</v>
      </c>
      <c r="J167" s="23" t="s">
        <v>85</v>
      </c>
      <c r="K167" s="24">
        <v>44959.000000196756</v>
      </c>
      <c r="L167" s="23">
        <v>1</v>
      </c>
      <c r="M167" s="23" t="s">
        <v>24</v>
      </c>
      <c r="N167" s="25">
        <v>0</v>
      </c>
      <c r="O167" s="26" t="str">
        <f t="shared" si="54"/>
        <v>COIN</v>
      </c>
      <c r="P167" s="26" t="str">
        <f t="shared" si="56"/>
        <v>LONG</v>
      </c>
      <c r="Q167" s="26" t="str">
        <f t="shared" si="57"/>
        <v>COIN LONG</v>
      </c>
      <c r="R167" s="26">
        <v>0</v>
      </c>
      <c r="S167" s="26">
        <v>0</v>
      </c>
      <c r="T167" s="26">
        <v>0</v>
      </c>
      <c r="U167" s="26">
        <v>0</v>
      </c>
      <c r="V167" s="23" t="str">
        <f t="shared" si="55"/>
        <v>FUBI</v>
      </c>
      <c r="W167" t="str">
        <f t="shared" si="58"/>
        <v>LTC COIN LONG</v>
      </c>
      <c r="X167" s="87" t="s">
        <v>262</v>
      </c>
    </row>
    <row r="168" spans="1:24" x14ac:dyDescent="0.25">
      <c r="A168">
        <v>209</v>
      </c>
      <c r="B168" s="71">
        <v>44959.000000196756</v>
      </c>
      <c r="C168" s="14" t="s">
        <v>39</v>
      </c>
      <c r="D168" s="23" t="s">
        <v>40</v>
      </c>
      <c r="E168" s="23" t="s">
        <v>25</v>
      </c>
      <c r="F168" s="100">
        <v>0.95766242000000001</v>
      </c>
      <c r="G168" s="152">
        <v>6.0517775447992701E-2</v>
      </c>
      <c r="H168" s="100">
        <v>6.3193223607952306E-2</v>
      </c>
      <c r="I168" s="23">
        <v>0</v>
      </c>
      <c r="J168" s="23" t="s">
        <v>85</v>
      </c>
      <c r="K168" s="24">
        <v>44959.000000196756</v>
      </c>
      <c r="L168" s="23">
        <v>1</v>
      </c>
      <c r="M168" s="23" t="s">
        <v>25</v>
      </c>
      <c r="N168" s="25">
        <v>0</v>
      </c>
      <c r="O168" s="26" t="str">
        <f t="shared" si="54"/>
        <v>COIN</v>
      </c>
      <c r="P168" s="26" t="str">
        <f t="shared" si="56"/>
        <v>LONG</v>
      </c>
      <c r="Q168" s="26" t="str">
        <f t="shared" si="57"/>
        <v>COIN LONG</v>
      </c>
      <c r="R168" s="26">
        <v>0</v>
      </c>
      <c r="S168" s="26">
        <v>0</v>
      </c>
      <c r="T168" s="26">
        <v>0</v>
      </c>
      <c r="U168" s="26">
        <v>0</v>
      </c>
      <c r="V168" s="23" t="str">
        <f t="shared" si="55"/>
        <v>FUBI</v>
      </c>
      <c r="W168" t="str">
        <f t="shared" si="58"/>
        <v>TRX COIN LONG</v>
      </c>
      <c r="X168" s="87" t="s">
        <v>262</v>
      </c>
    </row>
    <row r="169" spans="1:24" x14ac:dyDescent="0.25">
      <c r="A169">
        <v>210</v>
      </c>
      <c r="B169" s="71">
        <v>44959.000000196756</v>
      </c>
      <c r="C169" s="14" t="s">
        <v>39</v>
      </c>
      <c r="D169" s="23" t="s">
        <v>40</v>
      </c>
      <c r="E169" s="23" t="s">
        <v>99</v>
      </c>
      <c r="F169" s="100">
        <v>0.54364484000000002</v>
      </c>
      <c r="G169" s="152">
        <v>0.22501016801974499</v>
      </c>
      <c r="H169" s="100">
        <v>0.41389184898682302</v>
      </c>
      <c r="I169" s="23">
        <v>0</v>
      </c>
      <c r="J169" s="23" t="s">
        <v>85</v>
      </c>
      <c r="K169" s="24">
        <v>44959.000000196756</v>
      </c>
      <c r="L169" s="23">
        <v>1</v>
      </c>
      <c r="M169" s="23" t="s">
        <v>99</v>
      </c>
      <c r="N169" s="25">
        <v>0</v>
      </c>
      <c r="O169" s="26" t="str">
        <f t="shared" si="54"/>
        <v>COIN</v>
      </c>
      <c r="P169" s="26" t="str">
        <f t="shared" si="56"/>
        <v>LONG</v>
      </c>
      <c r="Q169" s="26" t="str">
        <f t="shared" si="57"/>
        <v>COIN LONG</v>
      </c>
      <c r="R169" s="26">
        <v>0</v>
      </c>
      <c r="S169" s="26">
        <v>0</v>
      </c>
      <c r="T169" s="26">
        <v>0</v>
      </c>
      <c r="U169" s="26">
        <v>0</v>
      </c>
      <c r="V169" s="23" t="str">
        <f t="shared" si="55"/>
        <v>FUBI</v>
      </c>
      <c r="W169" t="str">
        <f t="shared" si="58"/>
        <v>XRP COIN LONG</v>
      </c>
      <c r="X169" s="87" t="s">
        <v>262</v>
      </c>
    </row>
    <row r="170" spans="1:24" x14ac:dyDescent="0.25">
      <c r="A170">
        <v>211</v>
      </c>
      <c r="B170" s="71">
        <v>44959.000004398149</v>
      </c>
      <c r="C170" s="14" t="s">
        <v>292</v>
      </c>
      <c r="D170" s="23" t="s">
        <v>432</v>
      </c>
      <c r="E170" s="23" t="s">
        <v>14</v>
      </c>
      <c r="F170" s="100">
        <v>9.9829999999999998E-5</v>
      </c>
      <c r="G170" s="152">
        <v>2.3683439245073701</v>
      </c>
      <c r="H170" s="100">
        <v>23723.7696534846</v>
      </c>
      <c r="I170" s="23">
        <v>0</v>
      </c>
      <c r="J170" s="23" t="s">
        <v>85</v>
      </c>
      <c r="K170" s="24">
        <v>44959.000004398149</v>
      </c>
      <c r="L170" s="23">
        <v>1</v>
      </c>
      <c r="M170" s="23" t="s">
        <v>14</v>
      </c>
      <c r="N170" s="25">
        <v>0</v>
      </c>
      <c r="O170" s="26" t="str">
        <f t="shared" si="54"/>
        <v>COIN</v>
      </c>
      <c r="P170" s="26" t="str">
        <f t="shared" si="56"/>
        <v>LONG</v>
      </c>
      <c r="Q170" s="26" t="str">
        <f t="shared" si="57"/>
        <v>COIN LONG</v>
      </c>
      <c r="R170" s="26">
        <v>0</v>
      </c>
      <c r="S170" s="26">
        <v>0</v>
      </c>
      <c r="T170" s="26">
        <v>0</v>
      </c>
      <c r="U170" s="26">
        <v>0</v>
      </c>
      <c r="V170" s="23" t="str">
        <f t="shared" si="55"/>
        <v>GATE</v>
      </c>
      <c r="W170" t="str">
        <f t="shared" si="58"/>
        <v>BTC COIN LONG</v>
      </c>
      <c r="X170" s="87" t="s">
        <v>262</v>
      </c>
    </row>
    <row r="171" spans="1:24" x14ac:dyDescent="0.25">
      <c r="A171">
        <v>212</v>
      </c>
      <c r="B171" s="71">
        <v>44959.000004398149</v>
      </c>
      <c r="C171" s="14" t="s">
        <v>292</v>
      </c>
      <c r="D171" s="23" t="s">
        <v>432</v>
      </c>
      <c r="E171" s="23" t="s">
        <v>38</v>
      </c>
      <c r="F171" s="100">
        <v>10194.94906873</v>
      </c>
      <c r="G171" s="152">
        <v>10195.946399504201</v>
      </c>
      <c r="H171" s="100">
        <v>1.0000978259692599</v>
      </c>
      <c r="I171" s="23">
        <v>0</v>
      </c>
      <c r="J171" s="23" t="s">
        <v>85</v>
      </c>
      <c r="K171" s="24">
        <v>44959.000004398149</v>
      </c>
      <c r="L171" s="23">
        <v>1</v>
      </c>
      <c r="M171" s="23" t="s">
        <v>38</v>
      </c>
      <c r="N171" s="25">
        <v>0</v>
      </c>
      <c r="O171" s="26" t="str">
        <f t="shared" si="54"/>
        <v>COIN</v>
      </c>
      <c r="P171" s="26" t="str">
        <f t="shared" si="56"/>
        <v>LONG</v>
      </c>
      <c r="Q171" s="26" t="str">
        <f t="shared" si="57"/>
        <v>COIN LONG</v>
      </c>
      <c r="R171" s="26">
        <v>0</v>
      </c>
      <c r="S171" s="26">
        <v>0</v>
      </c>
      <c r="T171" s="26">
        <v>0</v>
      </c>
      <c r="U171" s="26">
        <v>0</v>
      </c>
      <c r="V171" s="23" t="str">
        <f t="shared" si="55"/>
        <v>GATE</v>
      </c>
      <c r="W171" t="str">
        <f t="shared" si="58"/>
        <v>USDT COIN LONG</v>
      </c>
      <c r="X171" s="87" t="s">
        <v>262</v>
      </c>
    </row>
    <row r="172" spans="1:24" x14ac:dyDescent="0.25">
      <c r="A172">
        <v>213</v>
      </c>
      <c r="B172" s="71">
        <v>44959.00000216435</v>
      </c>
      <c r="C172" s="14" t="s">
        <v>292</v>
      </c>
      <c r="D172" s="23" t="s">
        <v>286</v>
      </c>
      <c r="E172" s="23" t="s">
        <v>14</v>
      </c>
      <c r="F172" s="100">
        <v>1.899957E-2</v>
      </c>
      <c r="G172" s="152">
        <v>450.74142219525697</v>
      </c>
      <c r="H172" s="100">
        <v>23723.7696534846</v>
      </c>
      <c r="I172" s="23">
        <v>0</v>
      </c>
      <c r="J172" s="23" t="s">
        <v>85</v>
      </c>
      <c r="K172" s="24">
        <v>44959.00000216435</v>
      </c>
      <c r="L172" s="23">
        <v>1</v>
      </c>
      <c r="M172" s="23" t="s">
        <v>14</v>
      </c>
      <c r="N172" s="25">
        <v>0</v>
      </c>
      <c r="O172" s="26" t="str">
        <f t="shared" si="54"/>
        <v>COIN</v>
      </c>
      <c r="P172" s="26" t="str">
        <f t="shared" si="56"/>
        <v>LONG</v>
      </c>
      <c r="Q172" s="26" t="str">
        <f t="shared" si="57"/>
        <v>COIN LONG</v>
      </c>
      <c r="R172" s="26">
        <v>0</v>
      </c>
      <c r="S172" s="26">
        <v>0</v>
      </c>
      <c r="T172" s="26">
        <v>0</v>
      </c>
      <c r="U172" s="26">
        <v>0</v>
      </c>
      <c r="V172" s="23" t="str">
        <f t="shared" si="55"/>
        <v>GATE</v>
      </c>
      <c r="W172" t="str">
        <f t="shared" si="58"/>
        <v>BTC COIN LONG</v>
      </c>
      <c r="X172" s="87" t="s">
        <v>262</v>
      </c>
    </row>
    <row r="173" spans="1:24" x14ac:dyDescent="0.25">
      <c r="A173">
        <v>214</v>
      </c>
      <c r="B173" s="71">
        <v>44959.00000216435</v>
      </c>
      <c r="C173" s="14" t="s">
        <v>292</v>
      </c>
      <c r="D173" s="23" t="s">
        <v>286</v>
      </c>
      <c r="E173" s="23" t="s">
        <v>287</v>
      </c>
      <c r="F173" s="100">
        <v>9.9825000000000001E-4</v>
      </c>
      <c r="G173" s="152">
        <v>3.6126418472135603E-4</v>
      </c>
      <c r="H173" s="100">
        <v>0.36189750535572901</v>
      </c>
      <c r="I173" s="23">
        <v>0</v>
      </c>
      <c r="J173" s="23" t="s">
        <v>85</v>
      </c>
      <c r="K173" s="24">
        <v>44959.00000216435</v>
      </c>
      <c r="L173" s="23">
        <v>1</v>
      </c>
      <c r="M173" s="23" t="s">
        <v>287</v>
      </c>
      <c r="N173" s="25">
        <v>0</v>
      </c>
      <c r="O173" s="26" t="str">
        <f t="shared" si="54"/>
        <v>COIN</v>
      </c>
      <c r="P173" s="26" t="str">
        <f t="shared" si="56"/>
        <v>LONG</v>
      </c>
      <c r="Q173" s="26" t="str">
        <f t="shared" si="57"/>
        <v>COIN LONG</v>
      </c>
      <c r="R173" s="26">
        <v>0</v>
      </c>
      <c r="S173" s="26">
        <v>0</v>
      </c>
      <c r="T173" s="26">
        <v>0</v>
      </c>
      <c r="U173" s="26">
        <v>0</v>
      </c>
      <c r="V173" s="23" t="str">
        <f t="shared" si="55"/>
        <v>GATE</v>
      </c>
      <c r="W173" t="str">
        <f t="shared" si="58"/>
        <v>ETHF COIN LONG</v>
      </c>
      <c r="X173" s="87" t="s">
        <v>262</v>
      </c>
    </row>
    <row r="174" spans="1:24" x14ac:dyDescent="0.25">
      <c r="A174">
        <v>215</v>
      </c>
      <c r="B174" s="71">
        <v>44959.00000216435</v>
      </c>
      <c r="C174" s="14" t="s">
        <v>292</v>
      </c>
      <c r="D174" s="23" t="s">
        <v>286</v>
      </c>
      <c r="E174" s="23" t="s">
        <v>270</v>
      </c>
      <c r="F174" s="100">
        <v>9.9825000000000001E-4</v>
      </c>
      <c r="G174" s="152">
        <v>3.8383688663409399E-3</v>
      </c>
      <c r="H174" s="100">
        <v>3.84509778746901</v>
      </c>
      <c r="I174" s="23">
        <v>0</v>
      </c>
      <c r="J174" s="23" t="s">
        <v>85</v>
      </c>
      <c r="K174" s="24">
        <v>44959.00000216435</v>
      </c>
      <c r="L174" s="23">
        <v>1</v>
      </c>
      <c r="M174" s="23" t="s">
        <v>270</v>
      </c>
      <c r="N174" s="25">
        <v>0</v>
      </c>
      <c r="O174" s="26" t="str">
        <f t="shared" si="54"/>
        <v>COIN</v>
      </c>
      <c r="P174" s="26" t="str">
        <f t="shared" si="56"/>
        <v>LONG</v>
      </c>
      <c r="Q174" s="26" t="str">
        <f t="shared" si="57"/>
        <v>COIN LONG</v>
      </c>
      <c r="R174" s="26">
        <v>0</v>
      </c>
      <c r="S174" s="26">
        <v>0</v>
      </c>
      <c r="T174" s="26">
        <v>0</v>
      </c>
      <c r="U174" s="26">
        <v>0</v>
      </c>
      <c r="V174" s="23" t="str">
        <f t="shared" si="55"/>
        <v>GATE</v>
      </c>
      <c r="W174" t="str">
        <f t="shared" si="58"/>
        <v>ETHW COIN LONG</v>
      </c>
      <c r="X174" s="87" t="s">
        <v>262</v>
      </c>
    </row>
    <row r="175" spans="1:24" x14ac:dyDescent="0.25">
      <c r="A175">
        <v>216</v>
      </c>
      <c r="B175" s="71">
        <v>44959.00000216435</v>
      </c>
      <c r="C175" s="14" t="s">
        <v>292</v>
      </c>
      <c r="D175" s="23" t="s">
        <v>286</v>
      </c>
      <c r="E175" s="23" t="s">
        <v>288</v>
      </c>
      <c r="F175" s="100">
        <v>9.5929999999999998E-5</v>
      </c>
      <c r="G175" s="152">
        <v>5.4064894645220397E-6</v>
      </c>
      <c r="H175" s="100">
        <v>5.6358693469425999E-2</v>
      </c>
      <c r="I175" s="23">
        <v>0</v>
      </c>
      <c r="J175" s="23" t="s">
        <v>85</v>
      </c>
      <c r="K175" s="24">
        <v>44959.00000216435</v>
      </c>
      <c r="L175" s="23">
        <v>1</v>
      </c>
      <c r="M175" s="23" t="s">
        <v>288</v>
      </c>
      <c r="N175" s="25">
        <v>0</v>
      </c>
      <c r="O175" s="26" t="str">
        <f t="shared" si="54"/>
        <v>COIN</v>
      </c>
      <c r="P175" s="26" t="str">
        <f t="shared" si="56"/>
        <v>LONG</v>
      </c>
      <c r="Q175" s="26" t="str">
        <f t="shared" si="57"/>
        <v>COIN LONG</v>
      </c>
      <c r="R175" s="26">
        <v>0</v>
      </c>
      <c r="S175" s="26">
        <v>0</v>
      </c>
      <c r="T175" s="26">
        <v>0</v>
      </c>
      <c r="U175" s="26">
        <v>0</v>
      </c>
      <c r="V175" s="23" t="str">
        <f t="shared" si="55"/>
        <v>GATE</v>
      </c>
      <c r="W175" t="str">
        <f t="shared" si="58"/>
        <v>ROSE COIN LONG</v>
      </c>
      <c r="X175" s="87" t="s">
        <v>262</v>
      </c>
    </row>
    <row r="176" spans="1:24" x14ac:dyDescent="0.25">
      <c r="A176">
        <v>217</v>
      </c>
      <c r="B176" s="71">
        <v>44959.00000216435</v>
      </c>
      <c r="C176" s="14" t="s">
        <v>292</v>
      </c>
      <c r="D176" s="23" t="s">
        <v>286</v>
      </c>
      <c r="E176" s="23" t="s">
        <v>983</v>
      </c>
      <c r="F176" s="100">
        <v>1063.0153758599999</v>
      </c>
      <c r="G176" s="152">
        <v>265.46352410260198</v>
      </c>
      <c r="H176" s="100">
        <v>0.249726890251081</v>
      </c>
      <c r="I176" s="23">
        <v>0</v>
      </c>
      <c r="J176" s="23" t="s">
        <v>85</v>
      </c>
      <c r="K176" s="24">
        <v>44959.00000216435</v>
      </c>
      <c r="L176" s="23">
        <v>1</v>
      </c>
      <c r="M176" s="23" t="s">
        <v>983</v>
      </c>
      <c r="N176" s="25">
        <v>0</v>
      </c>
      <c r="O176" s="26" t="str">
        <f t="shared" si="54"/>
        <v>COIN</v>
      </c>
      <c r="P176" s="26" t="str">
        <f t="shared" si="56"/>
        <v>LONG</v>
      </c>
      <c r="Q176" s="26" t="str">
        <f t="shared" si="57"/>
        <v>COIN LONG</v>
      </c>
      <c r="R176" s="26">
        <v>0</v>
      </c>
      <c r="S176" s="26">
        <v>0</v>
      </c>
      <c r="T176" s="26">
        <v>0</v>
      </c>
      <c r="U176" s="26">
        <v>0</v>
      </c>
      <c r="V176" s="23" t="str">
        <f t="shared" si="55"/>
        <v>GATE</v>
      </c>
      <c r="W176" t="str">
        <f t="shared" si="58"/>
        <v>SOV COIN LONG</v>
      </c>
      <c r="X176" s="87" t="s">
        <v>262</v>
      </c>
    </row>
    <row r="177" spans="1:24" x14ac:dyDescent="0.25">
      <c r="A177">
        <v>218</v>
      </c>
      <c r="B177" s="71">
        <v>44959.00000216435</v>
      </c>
      <c r="C177" s="14" t="s">
        <v>292</v>
      </c>
      <c r="D177" s="23" t="s">
        <v>286</v>
      </c>
      <c r="E177" s="23" t="s">
        <v>38</v>
      </c>
      <c r="F177" s="100">
        <v>25393.8791447</v>
      </c>
      <c r="G177" s="152">
        <v>25396.363325540598</v>
      </c>
      <c r="H177" s="100">
        <v>1.0000978259692599</v>
      </c>
      <c r="I177" s="23">
        <v>0</v>
      </c>
      <c r="J177" s="23" t="s">
        <v>85</v>
      </c>
      <c r="K177" s="24">
        <v>44959.00000216435</v>
      </c>
      <c r="L177" s="23">
        <v>1</v>
      </c>
      <c r="M177" s="23" t="s">
        <v>38</v>
      </c>
      <c r="N177" s="25">
        <v>0</v>
      </c>
      <c r="O177" s="26" t="str">
        <f t="shared" si="54"/>
        <v>COIN</v>
      </c>
      <c r="P177" s="26" t="str">
        <f t="shared" si="56"/>
        <v>LONG</v>
      </c>
      <c r="Q177" s="26" t="str">
        <f t="shared" si="57"/>
        <v>COIN LONG</v>
      </c>
      <c r="R177" s="26">
        <v>0</v>
      </c>
      <c r="S177" s="26">
        <v>0</v>
      </c>
      <c r="T177" s="26">
        <v>0</v>
      </c>
      <c r="U177" s="26">
        <v>0</v>
      </c>
      <c r="V177" s="23" t="str">
        <f t="shared" si="55"/>
        <v>GATE</v>
      </c>
      <c r="W177" t="str">
        <f t="shared" si="58"/>
        <v>USDT COIN LONG</v>
      </c>
      <c r="X177" s="87" t="s">
        <v>262</v>
      </c>
    </row>
    <row r="178" spans="1:24" x14ac:dyDescent="0.25">
      <c r="A178">
        <v>219</v>
      </c>
      <c r="B178" s="71">
        <v>44959.000003668982</v>
      </c>
      <c r="C178" s="14" t="s">
        <v>292</v>
      </c>
      <c r="D178" s="23" t="s">
        <v>289</v>
      </c>
      <c r="E178" s="23" t="s">
        <v>14</v>
      </c>
      <c r="F178" s="100">
        <v>1.995E-4</v>
      </c>
      <c r="G178" s="152">
        <v>4.73289204587019</v>
      </c>
      <c r="H178" s="100">
        <v>23723.7696534846</v>
      </c>
      <c r="I178" s="23">
        <v>0</v>
      </c>
      <c r="J178" s="23" t="s">
        <v>85</v>
      </c>
      <c r="K178" s="24">
        <v>44959.000003668982</v>
      </c>
      <c r="L178" s="23">
        <v>1</v>
      </c>
      <c r="M178" s="23" t="s">
        <v>14</v>
      </c>
      <c r="N178" s="25">
        <v>0</v>
      </c>
      <c r="O178" s="26" t="str">
        <f t="shared" si="54"/>
        <v>COIN</v>
      </c>
      <c r="P178" s="26" t="str">
        <f t="shared" si="56"/>
        <v>LONG</v>
      </c>
      <c r="Q178" s="26" t="str">
        <f t="shared" si="57"/>
        <v>COIN LONG</v>
      </c>
      <c r="R178" s="26">
        <v>0</v>
      </c>
      <c r="S178" s="26">
        <v>0</v>
      </c>
      <c r="T178" s="26">
        <v>0</v>
      </c>
      <c r="U178" s="26">
        <v>0</v>
      </c>
      <c r="V178" s="23" t="str">
        <f t="shared" si="55"/>
        <v>GATE</v>
      </c>
      <c r="W178" t="str">
        <f t="shared" si="58"/>
        <v>BTC COIN LONG</v>
      </c>
      <c r="X178" s="87" t="s">
        <v>262</v>
      </c>
    </row>
    <row r="179" spans="1:24" x14ac:dyDescent="0.25">
      <c r="A179">
        <v>220</v>
      </c>
      <c r="B179" s="71">
        <v>44959.000003668982</v>
      </c>
      <c r="C179" s="14" t="s">
        <v>292</v>
      </c>
      <c r="D179" s="23" t="s">
        <v>289</v>
      </c>
      <c r="E179" s="23" t="s">
        <v>15</v>
      </c>
      <c r="F179" s="100">
        <v>9.9825000000000001E-4</v>
      </c>
      <c r="G179" s="152">
        <v>1.6389195565021599</v>
      </c>
      <c r="H179" s="100">
        <v>1641.7926937161601</v>
      </c>
      <c r="I179" s="23">
        <v>0</v>
      </c>
      <c r="J179" s="23" t="s">
        <v>85</v>
      </c>
      <c r="K179" s="24">
        <v>44959.000003668982</v>
      </c>
      <c r="L179" s="23">
        <v>1</v>
      </c>
      <c r="M179" s="23" t="s">
        <v>15</v>
      </c>
      <c r="N179" s="25">
        <v>0</v>
      </c>
      <c r="O179" s="26" t="str">
        <f t="shared" si="54"/>
        <v>COIN</v>
      </c>
      <c r="P179" s="26" t="str">
        <f t="shared" si="56"/>
        <v>LONG</v>
      </c>
      <c r="Q179" s="26" t="str">
        <f t="shared" si="57"/>
        <v>COIN LONG</v>
      </c>
      <c r="R179" s="26">
        <v>0</v>
      </c>
      <c r="S179" s="26">
        <v>0</v>
      </c>
      <c r="T179" s="26">
        <v>0</v>
      </c>
      <c r="U179" s="26">
        <v>0</v>
      </c>
      <c r="V179" s="23" t="str">
        <f t="shared" si="55"/>
        <v>GATE</v>
      </c>
      <c r="W179" t="str">
        <f t="shared" si="58"/>
        <v>ETH COIN LONG</v>
      </c>
      <c r="X179" s="87" t="s">
        <v>262</v>
      </c>
    </row>
    <row r="180" spans="1:24" x14ac:dyDescent="0.25">
      <c r="A180">
        <v>221</v>
      </c>
      <c r="B180" s="71">
        <v>44959.000003668982</v>
      </c>
      <c r="C180" s="14" t="s">
        <v>292</v>
      </c>
      <c r="D180" s="23" t="s">
        <v>289</v>
      </c>
      <c r="E180" s="23" t="s">
        <v>38</v>
      </c>
      <c r="F180" s="100">
        <v>59.393906000000001</v>
      </c>
      <c r="G180" s="152">
        <v>59.399716266422701</v>
      </c>
      <c r="H180" s="100">
        <v>1.0000978259692599</v>
      </c>
      <c r="I180" s="23">
        <v>0</v>
      </c>
      <c r="J180" s="23" t="s">
        <v>85</v>
      </c>
      <c r="K180" s="24">
        <v>44959.000003668982</v>
      </c>
      <c r="L180" s="23">
        <v>1</v>
      </c>
      <c r="M180" s="23" t="s">
        <v>38</v>
      </c>
      <c r="N180" s="25">
        <v>0</v>
      </c>
      <c r="O180" s="26" t="str">
        <f t="shared" si="54"/>
        <v>COIN</v>
      </c>
      <c r="P180" s="26" t="str">
        <f t="shared" si="56"/>
        <v>LONG</v>
      </c>
      <c r="Q180" s="26" t="str">
        <f t="shared" si="57"/>
        <v>COIN LONG</v>
      </c>
      <c r="R180" s="26">
        <v>0</v>
      </c>
      <c r="S180" s="26">
        <v>0</v>
      </c>
      <c r="T180" s="26">
        <v>0</v>
      </c>
      <c r="U180" s="26">
        <v>0</v>
      </c>
      <c r="V180" s="23" t="str">
        <f t="shared" si="55"/>
        <v>GATE</v>
      </c>
      <c r="W180" t="str">
        <f t="shared" si="58"/>
        <v>USDT COIN LONG</v>
      </c>
      <c r="X180" s="87" t="s">
        <v>262</v>
      </c>
    </row>
    <row r="181" spans="1:24" x14ac:dyDescent="0.25">
      <c r="A181">
        <v>222</v>
      </c>
      <c r="B181" s="71">
        <v>44959.000003668982</v>
      </c>
      <c r="C181" s="14" t="s">
        <v>292</v>
      </c>
      <c r="D181" s="23" t="s">
        <v>433</v>
      </c>
      <c r="E181" s="23" t="s">
        <v>38</v>
      </c>
      <c r="F181" s="100">
        <v>10047.015181999999</v>
      </c>
      <c r="G181" s="152">
        <v>10047.9980409983</v>
      </c>
      <c r="H181" s="100">
        <v>1.0000978259692599</v>
      </c>
      <c r="I181" s="23">
        <v>0</v>
      </c>
      <c r="J181" s="23" t="s">
        <v>85</v>
      </c>
      <c r="K181" s="24">
        <v>44959.000003668982</v>
      </c>
      <c r="L181" s="23">
        <v>1</v>
      </c>
      <c r="M181" s="23" t="s">
        <v>38</v>
      </c>
      <c r="N181" s="25">
        <v>0</v>
      </c>
      <c r="O181" s="26" t="str">
        <f t="shared" si="54"/>
        <v>COIN</v>
      </c>
      <c r="P181" s="26" t="str">
        <f t="shared" si="56"/>
        <v>LONG</v>
      </c>
      <c r="Q181" s="26" t="str">
        <f t="shared" si="57"/>
        <v>COIN LONG</v>
      </c>
      <c r="R181" s="26">
        <v>0</v>
      </c>
      <c r="S181" s="26">
        <v>0</v>
      </c>
      <c r="T181" s="26">
        <v>0</v>
      </c>
      <c r="U181" s="26">
        <v>0</v>
      </c>
      <c r="V181" s="23" t="str">
        <f t="shared" si="55"/>
        <v>GATE</v>
      </c>
      <c r="W181" t="str">
        <f t="shared" si="58"/>
        <v>USDT COIN LONG</v>
      </c>
      <c r="X181" s="87" t="s">
        <v>262</v>
      </c>
    </row>
    <row r="182" spans="1:24" x14ac:dyDescent="0.25">
      <c r="A182">
        <v>223</v>
      </c>
      <c r="B182" s="71">
        <v>44958.00000015046</v>
      </c>
      <c r="C182" s="14" t="s">
        <v>39</v>
      </c>
      <c r="D182" s="23" t="s">
        <v>114</v>
      </c>
      <c r="E182" s="23" t="s">
        <v>38</v>
      </c>
      <c r="F182" s="100">
        <v>1E-8</v>
      </c>
      <c r="G182" s="152">
        <v>1.00009782596926E-8</v>
      </c>
      <c r="H182" s="100">
        <v>1.0000978259692599</v>
      </c>
      <c r="I182" s="23">
        <v>0</v>
      </c>
      <c r="J182" s="23" t="s">
        <v>85</v>
      </c>
      <c r="K182" s="24">
        <v>44958.00000015046</v>
      </c>
      <c r="L182" s="23">
        <v>1</v>
      </c>
      <c r="M182" s="23" t="s">
        <v>38</v>
      </c>
      <c r="N182" s="25">
        <v>0</v>
      </c>
      <c r="O182" s="26" t="str">
        <f t="shared" si="54"/>
        <v>COIN</v>
      </c>
      <c r="P182" s="26" t="str">
        <f t="shared" si="56"/>
        <v>LONG</v>
      </c>
      <c r="Q182" s="26" t="str">
        <f t="shared" si="57"/>
        <v>COIN LONG</v>
      </c>
      <c r="R182" s="26">
        <v>0</v>
      </c>
      <c r="S182" s="26">
        <v>0</v>
      </c>
      <c r="T182" s="26">
        <v>0</v>
      </c>
      <c r="U182" s="26">
        <v>0</v>
      </c>
      <c r="V182" s="23" t="str">
        <f t="shared" si="55"/>
        <v>HUB2</v>
      </c>
      <c r="W182" t="str">
        <f t="shared" si="58"/>
        <v>USDT COIN LONG</v>
      </c>
      <c r="X182" s="87" t="s">
        <v>262</v>
      </c>
    </row>
    <row r="183" spans="1:24" x14ac:dyDescent="0.25">
      <c r="A183">
        <v>224</v>
      </c>
      <c r="B183" s="71">
        <v>44958.00000015046</v>
      </c>
      <c r="C183" s="14" t="s">
        <v>39</v>
      </c>
      <c r="D183" s="23" t="s">
        <v>114</v>
      </c>
      <c r="E183" s="23" t="s">
        <v>99</v>
      </c>
      <c r="F183" s="100">
        <v>7.4209999999999996E-5</v>
      </c>
      <c r="G183" s="152">
        <v>3.0714914113312101E-5</v>
      </c>
      <c r="H183" s="100">
        <v>0.41389184898682302</v>
      </c>
      <c r="I183" s="23">
        <v>0</v>
      </c>
      <c r="J183" s="23" t="s">
        <v>85</v>
      </c>
      <c r="K183" s="24">
        <v>44958.00000015046</v>
      </c>
      <c r="L183" s="23">
        <v>1</v>
      </c>
      <c r="M183" s="23" t="s">
        <v>99</v>
      </c>
      <c r="N183" s="25">
        <v>0</v>
      </c>
      <c r="O183" s="26" t="str">
        <f t="shared" si="54"/>
        <v>COIN</v>
      </c>
      <c r="P183" s="26" t="str">
        <f t="shared" si="56"/>
        <v>LONG</v>
      </c>
      <c r="Q183" s="26" t="str">
        <f t="shared" si="57"/>
        <v>COIN LONG</v>
      </c>
      <c r="R183" s="26">
        <v>0</v>
      </c>
      <c r="S183" s="26">
        <v>0</v>
      </c>
      <c r="T183" s="26">
        <v>0</v>
      </c>
      <c r="U183" s="26">
        <v>0</v>
      </c>
      <c r="V183" s="23" t="str">
        <f t="shared" si="55"/>
        <v>HUB2</v>
      </c>
      <c r="W183" t="str">
        <f t="shared" si="58"/>
        <v>XRP COIN LONG</v>
      </c>
      <c r="X183" s="87" t="s">
        <v>262</v>
      </c>
    </row>
    <row r="184" spans="1:24" x14ac:dyDescent="0.25">
      <c r="A184">
        <v>225</v>
      </c>
      <c r="B184" s="71">
        <v>44959.000003587964</v>
      </c>
      <c r="C184" s="14" t="s">
        <v>39</v>
      </c>
      <c r="D184" s="23" t="s">
        <v>115</v>
      </c>
      <c r="E184" s="23" t="s">
        <v>84</v>
      </c>
      <c r="F184" s="100">
        <v>1E-8</v>
      </c>
      <c r="G184" s="152">
        <v>3.9724287429936703E-9</v>
      </c>
      <c r="H184" s="100">
        <v>0.397242874299367</v>
      </c>
      <c r="I184" s="23">
        <v>0</v>
      </c>
      <c r="J184" s="23" t="s">
        <v>85</v>
      </c>
      <c r="K184" s="24">
        <v>44959.000003587964</v>
      </c>
      <c r="L184" s="23">
        <v>1</v>
      </c>
      <c r="M184" s="23" t="s">
        <v>84</v>
      </c>
      <c r="N184" s="25">
        <v>0</v>
      </c>
      <c r="O184" s="26" t="str">
        <f t="shared" si="54"/>
        <v>COIN</v>
      </c>
      <c r="P184" s="26" t="str">
        <f t="shared" si="56"/>
        <v>LONG</v>
      </c>
      <c r="Q184" s="26" t="str">
        <f t="shared" si="57"/>
        <v>COIN LONG</v>
      </c>
      <c r="R184" s="26">
        <v>0</v>
      </c>
      <c r="S184" s="26">
        <v>0</v>
      </c>
      <c r="T184" s="26">
        <v>0</v>
      </c>
      <c r="U184" s="26">
        <v>0</v>
      </c>
      <c r="V184" s="23" t="str">
        <f t="shared" si="55"/>
        <v>HUB2</v>
      </c>
      <c r="W184" t="str">
        <f t="shared" si="58"/>
        <v>ADA COIN LONG</v>
      </c>
      <c r="X184" s="87" t="s">
        <v>262</v>
      </c>
    </row>
    <row r="185" spans="1:24" x14ac:dyDescent="0.25">
      <c r="A185">
        <v>226</v>
      </c>
      <c r="B185" s="71">
        <v>44959.000003587964</v>
      </c>
      <c r="C185" s="14" t="s">
        <v>39</v>
      </c>
      <c r="D185" s="23" t="s">
        <v>115</v>
      </c>
      <c r="E185" s="23" t="s">
        <v>20</v>
      </c>
      <c r="F185" s="100">
        <v>1E-8</v>
      </c>
      <c r="G185" s="152">
        <v>1.3629177162490899E-6</v>
      </c>
      <c r="H185" s="100">
        <v>136.29177162490899</v>
      </c>
      <c r="I185" s="23">
        <v>0</v>
      </c>
      <c r="J185" s="23" t="s">
        <v>85</v>
      </c>
      <c r="K185" s="24">
        <v>44959.000003587964</v>
      </c>
      <c r="L185" s="23">
        <v>1</v>
      </c>
      <c r="M185" s="23" t="s">
        <v>20</v>
      </c>
      <c r="N185" s="25">
        <v>0</v>
      </c>
      <c r="O185" s="26" t="str">
        <f t="shared" si="54"/>
        <v>COIN</v>
      </c>
      <c r="P185" s="26" t="str">
        <f t="shared" si="56"/>
        <v>LONG</v>
      </c>
      <c r="Q185" s="26" t="str">
        <f t="shared" si="57"/>
        <v>COIN LONG</v>
      </c>
      <c r="R185" s="26">
        <v>0</v>
      </c>
      <c r="S185" s="26">
        <v>0</v>
      </c>
      <c r="T185" s="26">
        <v>0</v>
      </c>
      <c r="U185" s="26">
        <v>0</v>
      </c>
      <c r="V185" s="23" t="str">
        <f t="shared" si="55"/>
        <v>HUB2</v>
      </c>
      <c r="W185" t="str">
        <f t="shared" si="58"/>
        <v>BCH COIN LONG</v>
      </c>
      <c r="X185" s="87" t="s">
        <v>262</v>
      </c>
    </row>
    <row r="186" spans="1:24" x14ac:dyDescent="0.25">
      <c r="A186">
        <v>227</v>
      </c>
      <c r="B186" s="71">
        <v>44959.000003587964</v>
      </c>
      <c r="C186" s="14" t="s">
        <v>39</v>
      </c>
      <c r="D186" s="23" t="s">
        <v>115</v>
      </c>
      <c r="E186" s="23" t="s">
        <v>113</v>
      </c>
      <c r="F186" s="100">
        <v>1E-8</v>
      </c>
      <c r="G186" s="152">
        <v>4.34396494947714E-7</v>
      </c>
      <c r="H186" s="100">
        <v>43.439649494771402</v>
      </c>
      <c r="I186" s="23">
        <v>0</v>
      </c>
      <c r="J186" s="23" t="s">
        <v>85</v>
      </c>
      <c r="K186" s="24">
        <v>44959.000003587964</v>
      </c>
      <c r="L186" s="23">
        <v>1</v>
      </c>
      <c r="M186" s="23" t="s">
        <v>113</v>
      </c>
      <c r="N186" s="25">
        <v>0</v>
      </c>
      <c r="O186" s="26" t="str">
        <f t="shared" si="54"/>
        <v>COIN</v>
      </c>
      <c r="P186" s="26" t="str">
        <f t="shared" si="56"/>
        <v>LONG</v>
      </c>
      <c r="Q186" s="26" t="str">
        <f t="shared" si="57"/>
        <v>COIN LONG</v>
      </c>
      <c r="R186" s="26">
        <v>0</v>
      </c>
      <c r="S186" s="26">
        <v>0</v>
      </c>
      <c r="T186" s="26">
        <v>0</v>
      </c>
      <c r="U186" s="26">
        <v>0</v>
      </c>
      <c r="V186" s="23" t="str">
        <f t="shared" si="55"/>
        <v>HUB2</v>
      </c>
      <c r="W186" t="str">
        <f t="shared" si="58"/>
        <v>BSV COIN LONG</v>
      </c>
      <c r="X186" s="87" t="s">
        <v>262</v>
      </c>
    </row>
    <row r="187" spans="1:24" x14ac:dyDescent="0.25">
      <c r="A187">
        <v>228</v>
      </c>
      <c r="B187" s="71">
        <v>44959.000003587964</v>
      </c>
      <c r="C187" s="14" t="s">
        <v>39</v>
      </c>
      <c r="D187" s="23" t="s">
        <v>115</v>
      </c>
      <c r="E187" s="23" t="s">
        <v>23</v>
      </c>
      <c r="F187" s="100">
        <v>1E-8</v>
      </c>
      <c r="G187" s="152">
        <v>1.0777645217276699E-8</v>
      </c>
      <c r="H187" s="100">
        <v>1.0777645217276699</v>
      </c>
      <c r="I187" s="23">
        <v>0</v>
      </c>
      <c r="J187" s="23" t="s">
        <v>85</v>
      </c>
      <c r="K187" s="24">
        <v>44959.000003587964</v>
      </c>
      <c r="L187" s="23">
        <v>1</v>
      </c>
      <c r="M187" s="23" t="s">
        <v>23</v>
      </c>
      <c r="N187" s="25">
        <v>0</v>
      </c>
      <c r="O187" s="26" t="str">
        <f t="shared" si="54"/>
        <v>COIN</v>
      </c>
      <c r="P187" s="26" t="str">
        <f t="shared" si="56"/>
        <v>LONG</v>
      </c>
      <c r="Q187" s="26" t="str">
        <f t="shared" si="57"/>
        <v>COIN LONG</v>
      </c>
      <c r="R187" s="26">
        <v>0</v>
      </c>
      <c r="S187" s="26">
        <v>0</v>
      </c>
      <c r="T187" s="26">
        <v>0</v>
      </c>
      <c r="U187" s="26">
        <v>0</v>
      </c>
      <c r="V187" s="23" t="str">
        <f t="shared" si="55"/>
        <v>HUB2</v>
      </c>
      <c r="W187" t="str">
        <f t="shared" si="58"/>
        <v>EOS COIN LONG</v>
      </c>
      <c r="X187" s="87" t="s">
        <v>262</v>
      </c>
    </row>
    <row r="188" spans="1:24" x14ac:dyDescent="0.25">
      <c r="A188">
        <v>229</v>
      </c>
      <c r="B188" s="71">
        <v>44959.000003587964</v>
      </c>
      <c r="C188" s="14" t="s">
        <v>39</v>
      </c>
      <c r="D188" s="23" t="s">
        <v>115</v>
      </c>
      <c r="E188" s="23" t="s">
        <v>29</v>
      </c>
      <c r="F188" s="100">
        <v>1E-8</v>
      </c>
      <c r="G188" s="152">
        <v>2.2367513521128399E-7</v>
      </c>
      <c r="H188" s="100">
        <v>22.367513521128402</v>
      </c>
      <c r="I188" s="23">
        <v>0</v>
      </c>
      <c r="J188" s="23" t="s">
        <v>85</v>
      </c>
      <c r="K188" s="24">
        <v>44959.000003587964</v>
      </c>
      <c r="L188" s="23">
        <v>1</v>
      </c>
      <c r="M188" s="23" t="s">
        <v>29</v>
      </c>
      <c r="N188" s="25">
        <v>0</v>
      </c>
      <c r="O188" s="26" t="str">
        <f t="shared" si="54"/>
        <v>COIN</v>
      </c>
      <c r="P188" s="26" t="str">
        <f t="shared" si="56"/>
        <v>LONG</v>
      </c>
      <c r="Q188" s="26" t="str">
        <f t="shared" si="57"/>
        <v>COIN LONG</v>
      </c>
      <c r="R188" s="26">
        <v>0</v>
      </c>
      <c r="S188" s="26">
        <v>0</v>
      </c>
      <c r="T188" s="26">
        <v>0</v>
      </c>
      <c r="U188" s="26">
        <v>0</v>
      </c>
      <c r="V188" s="23" t="str">
        <f t="shared" si="55"/>
        <v>HUB2</v>
      </c>
      <c r="W188" t="str">
        <f t="shared" si="58"/>
        <v>ETC COIN LONG</v>
      </c>
      <c r="X188" s="87" t="s">
        <v>262</v>
      </c>
    </row>
    <row r="189" spans="1:24" x14ac:dyDescent="0.25">
      <c r="A189">
        <v>230</v>
      </c>
      <c r="B189" s="71">
        <v>44959.000003587964</v>
      </c>
      <c r="C189" s="14" t="s">
        <v>39</v>
      </c>
      <c r="D189" s="23" t="s">
        <v>115</v>
      </c>
      <c r="E189" s="23" t="s">
        <v>15</v>
      </c>
      <c r="F189" s="100">
        <v>1E-8</v>
      </c>
      <c r="G189" s="152">
        <v>1.6417926937161598E-5</v>
      </c>
      <c r="H189" s="100">
        <v>1641.7926937161601</v>
      </c>
      <c r="I189" s="23">
        <v>0</v>
      </c>
      <c r="J189" s="23" t="s">
        <v>85</v>
      </c>
      <c r="K189" s="24">
        <v>44959.000003587964</v>
      </c>
      <c r="L189" s="23">
        <v>1</v>
      </c>
      <c r="M189" s="23" t="s">
        <v>15</v>
      </c>
      <c r="N189" s="25">
        <v>0</v>
      </c>
      <c r="O189" s="26" t="str">
        <f t="shared" si="54"/>
        <v>COIN</v>
      </c>
      <c r="P189" s="26" t="str">
        <f t="shared" si="56"/>
        <v>LONG</v>
      </c>
      <c r="Q189" s="26" t="str">
        <f t="shared" si="57"/>
        <v>COIN LONG</v>
      </c>
      <c r="R189" s="26">
        <v>0</v>
      </c>
      <c r="S189" s="26">
        <v>0</v>
      </c>
      <c r="T189" s="26">
        <v>0</v>
      </c>
      <c r="U189" s="26">
        <v>0</v>
      </c>
      <c r="V189" s="23" t="str">
        <f t="shared" si="55"/>
        <v>HUB2</v>
      </c>
      <c r="W189" t="str">
        <f t="shared" si="58"/>
        <v>ETH COIN LONG</v>
      </c>
      <c r="X189" s="87" t="s">
        <v>262</v>
      </c>
    </row>
    <row r="190" spans="1:24" x14ac:dyDescent="0.25">
      <c r="A190">
        <v>231</v>
      </c>
      <c r="B190" s="71">
        <v>44959.000003587964</v>
      </c>
      <c r="C190" s="14" t="s">
        <v>39</v>
      </c>
      <c r="D190" s="23" t="s">
        <v>115</v>
      </c>
      <c r="E190" s="23" t="s">
        <v>27</v>
      </c>
      <c r="F190" s="100">
        <v>1E-8</v>
      </c>
      <c r="G190" s="152">
        <v>7.2166244369699703E-8</v>
      </c>
      <c r="H190" s="100">
        <v>7.2166244369699699</v>
      </c>
      <c r="I190" s="23">
        <v>0</v>
      </c>
      <c r="J190" s="23" t="s">
        <v>85</v>
      </c>
      <c r="K190" s="24">
        <v>44959.000003587964</v>
      </c>
      <c r="L190" s="23">
        <v>1</v>
      </c>
      <c r="M190" s="23" t="s">
        <v>27</v>
      </c>
      <c r="N190" s="25">
        <v>0</v>
      </c>
      <c r="O190" s="26" t="str">
        <f t="shared" si="54"/>
        <v>COIN</v>
      </c>
      <c r="P190" s="26" t="str">
        <f t="shared" si="56"/>
        <v>LONG</v>
      </c>
      <c r="Q190" s="26" t="str">
        <f t="shared" si="57"/>
        <v>COIN LONG</v>
      </c>
      <c r="R190" s="26">
        <v>0</v>
      </c>
      <c r="S190" s="26">
        <v>0</v>
      </c>
      <c r="T190" s="26">
        <v>0</v>
      </c>
      <c r="U190" s="26">
        <v>0</v>
      </c>
      <c r="V190" s="23" t="str">
        <f t="shared" si="55"/>
        <v>HUB2</v>
      </c>
      <c r="W190" t="str">
        <f t="shared" si="58"/>
        <v>LINK COIN LONG</v>
      </c>
      <c r="X190" s="87" t="s">
        <v>262</v>
      </c>
    </row>
    <row r="191" spans="1:24" x14ac:dyDescent="0.25">
      <c r="A191">
        <v>232</v>
      </c>
      <c r="B191" s="71">
        <v>44959.000003587964</v>
      </c>
      <c r="C191" s="14" t="s">
        <v>39</v>
      </c>
      <c r="D191" s="23" t="s">
        <v>115</v>
      </c>
      <c r="E191" s="23" t="s">
        <v>24</v>
      </c>
      <c r="F191" s="100">
        <v>1E-8</v>
      </c>
      <c r="G191" s="152">
        <v>1.0044362915612399E-6</v>
      </c>
      <c r="H191" s="100">
        <v>100.443629156124</v>
      </c>
      <c r="I191" s="23">
        <v>0</v>
      </c>
      <c r="J191" s="23" t="s">
        <v>85</v>
      </c>
      <c r="K191" s="24">
        <v>44959.000003587964</v>
      </c>
      <c r="L191" s="23">
        <v>1</v>
      </c>
      <c r="M191" s="23" t="s">
        <v>24</v>
      </c>
      <c r="N191" s="25">
        <v>0</v>
      </c>
      <c r="O191" s="26" t="str">
        <f t="shared" si="54"/>
        <v>COIN</v>
      </c>
      <c r="P191" s="26" t="str">
        <f t="shared" si="56"/>
        <v>LONG</v>
      </c>
      <c r="Q191" s="26" t="str">
        <f t="shared" si="57"/>
        <v>COIN LONG</v>
      </c>
      <c r="R191" s="26">
        <v>0</v>
      </c>
      <c r="S191" s="26">
        <v>0</v>
      </c>
      <c r="T191" s="26">
        <v>0</v>
      </c>
      <c r="U191" s="26">
        <v>0</v>
      </c>
      <c r="V191" s="23" t="str">
        <f t="shared" si="55"/>
        <v>HUB2</v>
      </c>
      <c r="W191" t="str">
        <f t="shared" si="58"/>
        <v>LTC COIN LONG</v>
      </c>
      <c r="X191" s="87" t="s">
        <v>262</v>
      </c>
    </row>
    <row r="192" spans="1:24" x14ac:dyDescent="0.25">
      <c r="A192">
        <v>233</v>
      </c>
      <c r="B192" s="71">
        <v>44959.000003587964</v>
      </c>
      <c r="C192" s="14" t="s">
        <v>39</v>
      </c>
      <c r="D192" s="23" t="s">
        <v>115</v>
      </c>
      <c r="E192" s="23" t="s">
        <v>38</v>
      </c>
      <c r="F192" s="100">
        <v>3.2621029500000001</v>
      </c>
      <c r="G192" s="152">
        <v>3.2624220683829099</v>
      </c>
      <c r="H192" s="100">
        <v>1.0000978259692599</v>
      </c>
      <c r="I192" s="23">
        <v>0</v>
      </c>
      <c r="J192" s="23" t="s">
        <v>85</v>
      </c>
      <c r="K192" s="24">
        <v>44959.000003587964</v>
      </c>
      <c r="L192" s="23">
        <v>1</v>
      </c>
      <c r="M192" s="23" t="s">
        <v>38</v>
      </c>
      <c r="N192" s="25">
        <v>0</v>
      </c>
      <c r="O192" s="26" t="str">
        <f t="shared" si="54"/>
        <v>COIN</v>
      </c>
      <c r="P192" s="26" t="str">
        <f t="shared" si="56"/>
        <v>LONG</v>
      </c>
      <c r="Q192" s="26" t="str">
        <f t="shared" si="57"/>
        <v>COIN LONG</v>
      </c>
      <c r="R192" s="26">
        <v>0</v>
      </c>
      <c r="S192" s="26">
        <v>0</v>
      </c>
      <c r="T192" s="26">
        <v>0</v>
      </c>
      <c r="U192" s="26">
        <v>0</v>
      </c>
      <c r="V192" s="23" t="str">
        <f t="shared" si="55"/>
        <v>HUB2</v>
      </c>
      <c r="W192" t="str">
        <f t="shared" si="58"/>
        <v>USDT COIN LONG</v>
      </c>
      <c r="X192" s="87" t="s">
        <v>262</v>
      </c>
    </row>
    <row r="193" spans="1:24" x14ac:dyDescent="0.25">
      <c r="A193">
        <v>234</v>
      </c>
      <c r="B193" s="71">
        <v>44959.000003587964</v>
      </c>
      <c r="C193" s="14" t="s">
        <v>39</v>
      </c>
      <c r="D193" s="23" t="s">
        <v>115</v>
      </c>
      <c r="E193" s="23" t="s">
        <v>99</v>
      </c>
      <c r="F193" s="100">
        <v>6.4869999999999994E-5</v>
      </c>
      <c r="G193" s="152">
        <v>2.68491642437752E-5</v>
      </c>
      <c r="H193" s="100">
        <v>0.41389184898682302</v>
      </c>
      <c r="I193" s="23">
        <v>0</v>
      </c>
      <c r="J193" s="23" t="s">
        <v>85</v>
      </c>
      <c r="K193" s="24">
        <v>44959.000003587964</v>
      </c>
      <c r="L193" s="23">
        <v>1</v>
      </c>
      <c r="M193" s="23" t="s">
        <v>99</v>
      </c>
      <c r="N193" s="25">
        <v>0</v>
      </c>
      <c r="O193" s="26" t="str">
        <f t="shared" si="54"/>
        <v>COIN</v>
      </c>
      <c r="P193" s="26" t="str">
        <f t="shared" si="56"/>
        <v>LONG</v>
      </c>
      <c r="Q193" s="26" t="str">
        <f t="shared" si="57"/>
        <v>COIN LONG</v>
      </c>
      <c r="R193" s="26">
        <v>0</v>
      </c>
      <c r="S193" s="26">
        <v>0</v>
      </c>
      <c r="T193" s="26">
        <v>0</v>
      </c>
      <c r="U193" s="26">
        <v>0</v>
      </c>
      <c r="V193" s="23" t="str">
        <f t="shared" si="55"/>
        <v>HUB2</v>
      </c>
      <c r="W193" t="str">
        <f t="shared" si="58"/>
        <v>XRP COIN LONG</v>
      </c>
      <c r="X193" s="87" t="s">
        <v>262</v>
      </c>
    </row>
    <row r="194" spans="1:24" x14ac:dyDescent="0.25">
      <c r="A194">
        <v>235</v>
      </c>
      <c r="B194" s="71">
        <v>44959.000002199071</v>
      </c>
      <c r="C194" s="14" t="s">
        <v>39</v>
      </c>
      <c r="D194" s="23" t="s">
        <v>41</v>
      </c>
      <c r="E194" s="23" t="s">
        <v>116</v>
      </c>
      <c r="F194" s="100">
        <v>0.10014646000000001</v>
      </c>
      <c r="G194" s="152">
        <v>8.8398904046197604</v>
      </c>
      <c r="H194" s="100">
        <v>88.269624354368204</v>
      </c>
      <c r="I194" s="23">
        <v>0</v>
      </c>
      <c r="J194" s="23" t="s">
        <v>85</v>
      </c>
      <c r="K194" s="24">
        <v>44959.000002199071</v>
      </c>
      <c r="L194" s="23">
        <v>1</v>
      </c>
      <c r="M194" s="23" t="s">
        <v>116</v>
      </c>
      <c r="N194" s="25">
        <v>0</v>
      </c>
      <c r="O194" s="26" t="str">
        <f t="shared" ref="O194:O257" si="59">IF($C194="","",IF(OR($E194="USD",$E194="EUR"),"CASH","COIN"))</f>
        <v>COIN</v>
      </c>
      <c r="P194" s="26" t="str">
        <f t="shared" si="56"/>
        <v>LONG</v>
      </c>
      <c r="Q194" s="26" t="str">
        <f t="shared" si="57"/>
        <v>COIN LONG</v>
      </c>
      <c r="R194" s="26">
        <v>0</v>
      </c>
      <c r="S194" s="26">
        <v>0</v>
      </c>
      <c r="T194" s="26">
        <v>0</v>
      </c>
      <c r="U194" s="26">
        <v>0</v>
      </c>
      <c r="V194" s="23" t="str">
        <f t="shared" ref="V194:V257" si="60">IF($C194="","",IF(ISERROR(SEARCH("-",$D194)),$D194,LEFT($D194,SEARCH("-",$D194)-1)))</f>
        <v>HUBI</v>
      </c>
      <c r="W194" t="str">
        <f t="shared" si="58"/>
        <v>AAVE COIN LONG</v>
      </c>
      <c r="X194" s="87" t="s">
        <v>262</v>
      </c>
    </row>
    <row r="195" spans="1:24" x14ac:dyDescent="0.25">
      <c r="A195">
        <v>236</v>
      </c>
      <c r="B195" s="71">
        <v>44959.000002199071</v>
      </c>
      <c r="C195" s="14" t="s">
        <v>39</v>
      </c>
      <c r="D195" s="23" t="s">
        <v>41</v>
      </c>
      <c r="E195" s="23" t="s">
        <v>84</v>
      </c>
      <c r="F195" s="100">
        <v>3.2091999999999998E-4</v>
      </c>
      <c r="G195" s="152">
        <v>1.2748318322015301E-4</v>
      </c>
      <c r="H195" s="100">
        <v>0.397242874299367</v>
      </c>
      <c r="I195" s="23">
        <v>0</v>
      </c>
      <c r="J195" s="23" t="s">
        <v>85</v>
      </c>
      <c r="K195" s="24">
        <v>44959.000002199071</v>
      </c>
      <c r="L195" s="23">
        <v>1</v>
      </c>
      <c r="M195" s="23" t="s">
        <v>84</v>
      </c>
      <c r="N195" s="25">
        <v>0</v>
      </c>
      <c r="O195" s="26" t="str">
        <f t="shared" si="59"/>
        <v>COIN</v>
      </c>
      <c r="P195" s="26" t="str">
        <f t="shared" ref="P195:P258" si="61">IF($C195="","",IF($J195="CME FUTURE","HEDGE",IF($G195&gt;0,"LONG","SHORT")))</f>
        <v>LONG</v>
      </c>
      <c r="Q195" s="26" t="str">
        <f t="shared" ref="Q195:Q258" si="62">O195&amp;" "&amp;P195</f>
        <v>COIN LONG</v>
      </c>
      <c r="R195" s="26">
        <v>0</v>
      </c>
      <c r="S195" s="26">
        <v>0</v>
      </c>
      <c r="T195" s="26">
        <v>0</v>
      </c>
      <c r="U195" s="26">
        <v>0</v>
      </c>
      <c r="V195" s="23" t="str">
        <f t="shared" si="60"/>
        <v>HUBI</v>
      </c>
      <c r="W195" t="str">
        <f t="shared" si="58"/>
        <v>ADA COIN LONG</v>
      </c>
      <c r="X195" s="87" t="s">
        <v>262</v>
      </c>
    </row>
    <row r="196" spans="1:24" x14ac:dyDescent="0.25">
      <c r="A196">
        <v>237</v>
      </c>
      <c r="B196" s="71">
        <v>44959.000002199071</v>
      </c>
      <c r="C196" s="14" t="s">
        <v>39</v>
      </c>
      <c r="D196" s="23" t="s">
        <v>41</v>
      </c>
      <c r="E196" s="23" t="s">
        <v>20</v>
      </c>
      <c r="F196" s="100">
        <v>5.3552000000000005E-4</v>
      </c>
      <c r="G196" s="152">
        <v>7.2986969540571503E-2</v>
      </c>
      <c r="H196" s="100">
        <v>136.29177162490899</v>
      </c>
      <c r="I196" s="23">
        <v>0</v>
      </c>
      <c r="J196" s="23" t="s">
        <v>85</v>
      </c>
      <c r="K196" s="24">
        <v>44959.000002199071</v>
      </c>
      <c r="L196" s="23">
        <v>1</v>
      </c>
      <c r="M196" s="23" t="s">
        <v>20</v>
      </c>
      <c r="N196" s="25">
        <v>0</v>
      </c>
      <c r="O196" s="26" t="str">
        <f t="shared" si="59"/>
        <v>COIN</v>
      </c>
      <c r="P196" s="26" t="str">
        <f t="shared" si="61"/>
        <v>LONG</v>
      </c>
      <c r="Q196" s="26" t="str">
        <f t="shared" si="62"/>
        <v>COIN LONG</v>
      </c>
      <c r="R196" s="26">
        <v>0</v>
      </c>
      <c r="S196" s="26">
        <v>0</v>
      </c>
      <c r="T196" s="26">
        <v>0</v>
      </c>
      <c r="U196" s="26">
        <v>0</v>
      </c>
      <c r="V196" s="23" t="str">
        <f t="shared" si="60"/>
        <v>HUBI</v>
      </c>
      <c r="W196" t="str">
        <f t="shared" si="58"/>
        <v>BCH COIN LONG</v>
      </c>
      <c r="X196" s="87" t="s">
        <v>262</v>
      </c>
    </row>
    <row r="197" spans="1:24" x14ac:dyDescent="0.25">
      <c r="A197">
        <v>238</v>
      </c>
      <c r="B197" s="71">
        <v>44959.000002199071</v>
      </c>
      <c r="C197" s="14" t="s">
        <v>39</v>
      </c>
      <c r="D197" s="23" t="s">
        <v>41</v>
      </c>
      <c r="E197" s="23" t="s">
        <v>113</v>
      </c>
      <c r="F197" s="100">
        <v>2.9999999999999997E-8</v>
      </c>
      <c r="G197" s="152">
        <v>1.30318948484314E-6</v>
      </c>
      <c r="H197" s="100">
        <v>43.439649494771402</v>
      </c>
      <c r="I197" s="23">
        <v>0</v>
      </c>
      <c r="J197" s="23" t="s">
        <v>85</v>
      </c>
      <c r="K197" s="24">
        <v>44959.000002199071</v>
      </c>
      <c r="L197" s="23">
        <v>1</v>
      </c>
      <c r="M197" s="23" t="s">
        <v>113</v>
      </c>
      <c r="N197" s="25">
        <v>0</v>
      </c>
      <c r="O197" s="26" t="str">
        <f t="shared" si="59"/>
        <v>COIN</v>
      </c>
      <c r="P197" s="26" t="str">
        <f t="shared" si="61"/>
        <v>LONG</v>
      </c>
      <c r="Q197" s="26" t="str">
        <f t="shared" si="62"/>
        <v>COIN LONG</v>
      </c>
      <c r="R197" s="26">
        <v>0</v>
      </c>
      <c r="S197" s="26">
        <v>0</v>
      </c>
      <c r="T197" s="26">
        <v>0</v>
      </c>
      <c r="U197" s="26">
        <v>0</v>
      </c>
      <c r="V197" s="23" t="str">
        <f t="shared" si="60"/>
        <v>HUBI</v>
      </c>
      <c r="W197" t="str">
        <f t="shared" si="58"/>
        <v>BSV COIN LONG</v>
      </c>
      <c r="X197" s="87" t="s">
        <v>262</v>
      </c>
    </row>
    <row r="198" spans="1:24" x14ac:dyDescent="0.25">
      <c r="A198">
        <v>239</v>
      </c>
      <c r="B198" s="71">
        <v>44959.000002199071</v>
      </c>
      <c r="C198" s="14" t="s">
        <v>39</v>
      </c>
      <c r="D198" s="23" t="s">
        <v>41</v>
      </c>
      <c r="E198" s="23" t="s">
        <v>14</v>
      </c>
      <c r="F198" s="100">
        <v>16.642637789999998</v>
      </c>
      <c r="G198" s="152">
        <v>394826.10535633902</v>
      </c>
      <c r="H198" s="100">
        <v>23723.7696534846</v>
      </c>
      <c r="I198" s="23">
        <v>0</v>
      </c>
      <c r="J198" s="23" t="s">
        <v>85</v>
      </c>
      <c r="K198" s="24">
        <v>44959.000002199071</v>
      </c>
      <c r="L198" s="23">
        <v>1</v>
      </c>
      <c r="M198" s="23" t="s">
        <v>14</v>
      </c>
      <c r="N198" s="25">
        <v>0</v>
      </c>
      <c r="O198" s="26" t="str">
        <f t="shared" si="59"/>
        <v>COIN</v>
      </c>
      <c r="P198" s="26" t="str">
        <f t="shared" si="61"/>
        <v>LONG</v>
      </c>
      <c r="Q198" s="26" t="str">
        <f t="shared" si="62"/>
        <v>COIN LONG</v>
      </c>
      <c r="R198" s="26">
        <v>0</v>
      </c>
      <c r="S198" s="26">
        <v>0</v>
      </c>
      <c r="T198" s="26">
        <v>0</v>
      </c>
      <c r="U198" s="26">
        <v>0</v>
      </c>
      <c r="V198" s="23" t="str">
        <f t="shared" si="60"/>
        <v>HUBI</v>
      </c>
      <c r="W198" t="str">
        <f t="shared" ref="W198:W261" si="63">IF($C198="","",$M198&amp;" "&amp;$Q198)</f>
        <v>BTC COIN LONG</v>
      </c>
      <c r="X198" s="87" t="s">
        <v>262</v>
      </c>
    </row>
    <row r="199" spans="1:24" x14ac:dyDescent="0.25">
      <c r="A199">
        <v>240</v>
      </c>
      <c r="B199" s="71">
        <v>44959.000002199071</v>
      </c>
      <c r="C199" s="14" t="s">
        <v>39</v>
      </c>
      <c r="D199" s="23" t="s">
        <v>41</v>
      </c>
      <c r="E199" s="23" t="s">
        <v>14</v>
      </c>
      <c r="F199" s="100">
        <v>-1.2029740000000001E-2</v>
      </c>
      <c r="G199" s="152">
        <v>-285.39078075130999</v>
      </c>
      <c r="H199" s="100">
        <v>23723.7696534846</v>
      </c>
      <c r="I199" s="23">
        <v>0</v>
      </c>
      <c r="J199" s="23" t="s">
        <v>251</v>
      </c>
      <c r="K199" s="24">
        <v>44959.000002199071</v>
      </c>
      <c r="L199" s="23">
        <v>1</v>
      </c>
      <c r="M199" s="23" t="s">
        <v>14</v>
      </c>
      <c r="N199" s="25">
        <v>0</v>
      </c>
      <c r="O199" s="26" t="str">
        <f t="shared" si="59"/>
        <v>COIN</v>
      </c>
      <c r="P199" s="26" t="str">
        <f t="shared" si="61"/>
        <v>SHORT</v>
      </c>
      <c r="Q199" s="26" t="str">
        <f t="shared" si="62"/>
        <v>COIN SHORT</v>
      </c>
      <c r="R199" s="26">
        <v>0</v>
      </c>
      <c r="S199" s="26">
        <v>0</v>
      </c>
      <c r="T199" s="26">
        <v>0</v>
      </c>
      <c r="U199" s="26">
        <v>0</v>
      </c>
      <c r="V199" s="23" t="str">
        <f t="shared" si="60"/>
        <v>HUBI</v>
      </c>
      <c r="W199" t="str">
        <f t="shared" si="63"/>
        <v>BTC COIN SHORT</v>
      </c>
      <c r="X199" s="87" t="s">
        <v>262</v>
      </c>
    </row>
    <row r="200" spans="1:24" x14ac:dyDescent="0.25">
      <c r="A200">
        <v>241</v>
      </c>
      <c r="B200" s="71">
        <v>44959.000002199071</v>
      </c>
      <c r="C200" s="14" t="s">
        <v>39</v>
      </c>
      <c r="D200" s="23" t="s">
        <v>41</v>
      </c>
      <c r="E200" s="23" t="s">
        <v>22</v>
      </c>
      <c r="F200" s="100">
        <v>3.8972899999999999E-3</v>
      </c>
      <c r="G200" s="152">
        <v>2.52002492954999E-2</v>
      </c>
      <c r="H200" s="100">
        <v>6.4660954908410604</v>
      </c>
      <c r="I200" s="23">
        <v>0</v>
      </c>
      <c r="J200" s="23" t="s">
        <v>85</v>
      </c>
      <c r="K200" s="24">
        <v>44959.000002199071</v>
      </c>
      <c r="L200" s="23">
        <v>1</v>
      </c>
      <c r="M200" s="23" t="s">
        <v>22</v>
      </c>
      <c r="N200" s="25">
        <v>0</v>
      </c>
      <c r="O200" s="26" t="str">
        <f t="shared" si="59"/>
        <v>COIN</v>
      </c>
      <c r="P200" s="26" t="str">
        <f t="shared" si="61"/>
        <v>LONG</v>
      </c>
      <c r="Q200" s="26" t="str">
        <f t="shared" si="62"/>
        <v>COIN LONG</v>
      </c>
      <c r="R200" s="26">
        <v>0</v>
      </c>
      <c r="S200" s="26">
        <v>0</v>
      </c>
      <c r="T200" s="26">
        <v>0</v>
      </c>
      <c r="U200" s="26">
        <v>0</v>
      </c>
      <c r="V200" s="23" t="str">
        <f t="shared" si="60"/>
        <v>HUBI</v>
      </c>
      <c r="W200" t="str">
        <f t="shared" si="63"/>
        <v>DOT COIN LONG</v>
      </c>
      <c r="X200" s="87" t="s">
        <v>262</v>
      </c>
    </row>
    <row r="201" spans="1:24" x14ac:dyDescent="0.25">
      <c r="A201">
        <v>242</v>
      </c>
      <c r="B201" s="71">
        <v>44959.000002199071</v>
      </c>
      <c r="C201" s="14" t="s">
        <v>39</v>
      </c>
      <c r="D201" s="23" t="s">
        <v>41</v>
      </c>
      <c r="E201" s="23" t="s">
        <v>29</v>
      </c>
      <c r="F201" s="100">
        <v>0.1010306</v>
      </c>
      <c r="G201" s="152">
        <v>2.2598033115477199</v>
      </c>
      <c r="H201" s="100">
        <v>22.367513521128402</v>
      </c>
      <c r="I201" s="23">
        <v>0</v>
      </c>
      <c r="J201" s="23" t="s">
        <v>85</v>
      </c>
      <c r="K201" s="24">
        <v>44959.000002199071</v>
      </c>
      <c r="L201" s="23">
        <v>1</v>
      </c>
      <c r="M201" s="23" t="s">
        <v>29</v>
      </c>
      <c r="N201" s="25">
        <v>0</v>
      </c>
      <c r="O201" s="26" t="str">
        <f t="shared" si="59"/>
        <v>COIN</v>
      </c>
      <c r="P201" s="26" t="str">
        <f t="shared" si="61"/>
        <v>LONG</v>
      </c>
      <c r="Q201" s="26" t="str">
        <f t="shared" si="62"/>
        <v>COIN LONG</v>
      </c>
      <c r="R201" s="26">
        <v>0</v>
      </c>
      <c r="S201" s="26">
        <v>0</v>
      </c>
      <c r="T201" s="26">
        <v>0</v>
      </c>
      <c r="U201" s="26">
        <v>0</v>
      </c>
      <c r="V201" s="23" t="str">
        <f t="shared" si="60"/>
        <v>HUBI</v>
      </c>
      <c r="W201" t="str">
        <f t="shared" si="63"/>
        <v>ETC COIN LONG</v>
      </c>
      <c r="X201" s="87" t="s">
        <v>262</v>
      </c>
    </row>
    <row r="202" spans="1:24" x14ac:dyDescent="0.25">
      <c r="A202">
        <v>243</v>
      </c>
      <c r="B202" s="71">
        <v>44959.000002199071</v>
      </c>
      <c r="C202" s="14" t="s">
        <v>39</v>
      </c>
      <c r="D202" s="23" t="s">
        <v>41</v>
      </c>
      <c r="E202" s="23" t="s">
        <v>15</v>
      </c>
      <c r="F202" s="100">
        <v>146.50766135000001</v>
      </c>
      <c r="G202" s="152">
        <v>240535.20797787199</v>
      </c>
      <c r="H202" s="100">
        <v>1641.7926937161601</v>
      </c>
      <c r="I202" s="23">
        <v>0</v>
      </c>
      <c r="J202" s="23" t="s">
        <v>85</v>
      </c>
      <c r="K202" s="24">
        <v>44959.000002199071</v>
      </c>
      <c r="L202" s="23">
        <v>1</v>
      </c>
      <c r="M202" s="23" t="s">
        <v>15</v>
      </c>
      <c r="N202" s="25">
        <v>0</v>
      </c>
      <c r="O202" s="26" t="str">
        <f t="shared" si="59"/>
        <v>COIN</v>
      </c>
      <c r="P202" s="26" t="str">
        <f t="shared" si="61"/>
        <v>LONG</v>
      </c>
      <c r="Q202" s="26" t="str">
        <f t="shared" si="62"/>
        <v>COIN LONG</v>
      </c>
      <c r="R202" s="26">
        <v>0</v>
      </c>
      <c r="S202" s="26">
        <v>0</v>
      </c>
      <c r="T202" s="26">
        <v>0</v>
      </c>
      <c r="U202" s="26">
        <v>0</v>
      </c>
      <c r="V202" s="23" t="str">
        <f t="shared" si="60"/>
        <v>HUBI</v>
      </c>
      <c r="W202" t="str">
        <f t="shared" si="63"/>
        <v>ETH COIN LONG</v>
      </c>
      <c r="X202" s="87" t="s">
        <v>262</v>
      </c>
    </row>
    <row r="203" spans="1:24" x14ac:dyDescent="0.25">
      <c r="A203">
        <v>244</v>
      </c>
      <c r="B203" s="71">
        <v>44959.000002199071</v>
      </c>
      <c r="C203" s="14" t="s">
        <v>39</v>
      </c>
      <c r="D203" s="23" t="s">
        <v>41</v>
      </c>
      <c r="E203" s="23" t="s">
        <v>15</v>
      </c>
      <c r="F203" s="100">
        <v>-3.6632199999999997E-2</v>
      </c>
      <c r="G203" s="152">
        <v>-60.142478314749397</v>
      </c>
      <c r="H203" s="100">
        <v>1641.7926937161601</v>
      </c>
      <c r="I203" s="23">
        <v>0</v>
      </c>
      <c r="J203" s="23" t="s">
        <v>251</v>
      </c>
      <c r="K203" s="24">
        <v>44959.000002199071</v>
      </c>
      <c r="L203" s="23">
        <v>1</v>
      </c>
      <c r="M203" s="23" t="s">
        <v>15</v>
      </c>
      <c r="N203" s="25">
        <v>0</v>
      </c>
      <c r="O203" s="26" t="str">
        <f t="shared" si="59"/>
        <v>COIN</v>
      </c>
      <c r="P203" s="26" t="str">
        <f t="shared" si="61"/>
        <v>SHORT</v>
      </c>
      <c r="Q203" s="26" t="str">
        <f t="shared" si="62"/>
        <v>COIN SHORT</v>
      </c>
      <c r="R203" s="26">
        <v>0</v>
      </c>
      <c r="S203" s="26">
        <v>0</v>
      </c>
      <c r="T203" s="26">
        <v>0</v>
      </c>
      <c r="U203" s="26">
        <v>0</v>
      </c>
      <c r="V203" s="23" t="str">
        <f t="shared" si="60"/>
        <v>HUBI</v>
      </c>
      <c r="W203" t="str">
        <f t="shared" si="63"/>
        <v>ETH COIN SHORT</v>
      </c>
      <c r="X203" s="87" t="s">
        <v>262</v>
      </c>
    </row>
    <row r="204" spans="1:24" x14ac:dyDescent="0.25">
      <c r="A204">
        <v>245</v>
      </c>
      <c r="B204" s="71">
        <v>44959.000002199071</v>
      </c>
      <c r="C204" s="14" t="s">
        <v>39</v>
      </c>
      <c r="D204" s="23" t="s">
        <v>41</v>
      </c>
      <c r="E204" s="23" t="s">
        <v>27</v>
      </c>
      <c r="F204" s="100">
        <v>9.5620999999999998E-4</v>
      </c>
      <c r="G204" s="152">
        <v>6.9006084528750499E-3</v>
      </c>
      <c r="H204" s="100">
        <v>7.2166244369699699</v>
      </c>
      <c r="I204" s="23">
        <v>0</v>
      </c>
      <c r="J204" s="23" t="s">
        <v>85</v>
      </c>
      <c r="K204" s="24">
        <v>44959.000002199071</v>
      </c>
      <c r="L204" s="23">
        <v>1</v>
      </c>
      <c r="M204" s="23" t="s">
        <v>27</v>
      </c>
      <c r="N204" s="25">
        <v>0</v>
      </c>
      <c r="O204" s="26" t="str">
        <f t="shared" si="59"/>
        <v>COIN</v>
      </c>
      <c r="P204" s="26" t="str">
        <f t="shared" si="61"/>
        <v>LONG</v>
      </c>
      <c r="Q204" s="26" t="str">
        <f t="shared" si="62"/>
        <v>COIN LONG</v>
      </c>
      <c r="R204" s="26">
        <v>0</v>
      </c>
      <c r="S204" s="26">
        <v>0</v>
      </c>
      <c r="T204" s="26">
        <v>0</v>
      </c>
      <c r="U204" s="26">
        <v>0</v>
      </c>
      <c r="V204" s="23" t="str">
        <f t="shared" si="60"/>
        <v>HUBI</v>
      </c>
      <c r="W204" t="str">
        <f t="shared" si="63"/>
        <v>LINK COIN LONG</v>
      </c>
      <c r="X204" s="87" t="s">
        <v>262</v>
      </c>
    </row>
    <row r="205" spans="1:24" x14ac:dyDescent="0.25">
      <c r="A205">
        <v>246</v>
      </c>
      <c r="B205" s="71">
        <v>44959.000002199071</v>
      </c>
      <c r="C205" s="14" t="s">
        <v>39</v>
      </c>
      <c r="D205" s="23" t="s">
        <v>41</v>
      </c>
      <c r="E205" s="23" t="s">
        <v>24</v>
      </c>
      <c r="F205" s="100">
        <v>2.4771099999999998E-3</v>
      </c>
      <c r="G205" s="152">
        <v>0.24880991821892601</v>
      </c>
      <c r="H205" s="100">
        <v>100.443629156124</v>
      </c>
      <c r="I205" s="23">
        <v>0</v>
      </c>
      <c r="J205" s="23" t="s">
        <v>85</v>
      </c>
      <c r="K205" s="24">
        <v>44959.000002199071</v>
      </c>
      <c r="L205" s="23">
        <v>1</v>
      </c>
      <c r="M205" s="23" t="s">
        <v>24</v>
      </c>
      <c r="N205" s="25">
        <v>0</v>
      </c>
      <c r="O205" s="26" t="str">
        <f t="shared" si="59"/>
        <v>COIN</v>
      </c>
      <c r="P205" s="26" t="str">
        <f t="shared" si="61"/>
        <v>LONG</v>
      </c>
      <c r="Q205" s="26" t="str">
        <f t="shared" si="62"/>
        <v>COIN LONG</v>
      </c>
      <c r="R205" s="26">
        <v>0</v>
      </c>
      <c r="S205" s="26">
        <v>0</v>
      </c>
      <c r="T205" s="26">
        <v>0</v>
      </c>
      <c r="U205" s="26">
        <v>0</v>
      </c>
      <c r="V205" s="23" t="str">
        <f t="shared" si="60"/>
        <v>HUBI</v>
      </c>
      <c r="W205" t="str">
        <f t="shared" si="63"/>
        <v>LTC COIN LONG</v>
      </c>
      <c r="X205" s="87" t="s">
        <v>262</v>
      </c>
    </row>
    <row r="206" spans="1:24" x14ac:dyDescent="0.25">
      <c r="A206">
        <v>247</v>
      </c>
      <c r="B206" s="71">
        <v>44959.000002199071</v>
      </c>
      <c r="C206" s="14" t="s">
        <v>39</v>
      </c>
      <c r="D206" s="23" t="s">
        <v>41</v>
      </c>
      <c r="E206" s="23" t="s">
        <v>37</v>
      </c>
      <c r="F206" s="100">
        <v>71073.205401560001</v>
      </c>
      <c r="G206" s="152">
        <v>0.85178370673186798</v>
      </c>
      <c r="H206" s="100">
        <v>1.1984596753718E-5</v>
      </c>
      <c r="I206" s="23">
        <v>0</v>
      </c>
      <c r="J206" s="23" t="s">
        <v>85</v>
      </c>
      <c r="K206" s="24">
        <v>44959.000002199071</v>
      </c>
      <c r="L206" s="23">
        <v>1</v>
      </c>
      <c r="M206" s="23" t="s">
        <v>37</v>
      </c>
      <c r="N206" s="25">
        <v>0</v>
      </c>
      <c r="O206" s="26" t="str">
        <f t="shared" si="59"/>
        <v>COIN</v>
      </c>
      <c r="P206" s="26" t="str">
        <f t="shared" si="61"/>
        <v>LONG</v>
      </c>
      <c r="Q206" s="26" t="str">
        <f t="shared" si="62"/>
        <v>COIN LONG</v>
      </c>
      <c r="R206" s="26">
        <v>0</v>
      </c>
      <c r="S206" s="26">
        <v>0</v>
      </c>
      <c r="T206" s="26">
        <v>0</v>
      </c>
      <c r="U206" s="26">
        <v>0</v>
      </c>
      <c r="V206" s="23" t="str">
        <f t="shared" si="60"/>
        <v>HUBI</v>
      </c>
      <c r="W206" t="str">
        <f t="shared" si="63"/>
        <v>SHIB COIN LONG</v>
      </c>
      <c r="X206" s="87" t="s">
        <v>262</v>
      </c>
    </row>
    <row r="207" spans="1:24" x14ac:dyDescent="0.25">
      <c r="A207">
        <v>248</v>
      </c>
      <c r="B207" s="71">
        <v>44959.000002199071</v>
      </c>
      <c r="C207" s="14" t="s">
        <v>39</v>
      </c>
      <c r="D207" s="23" t="s">
        <v>41</v>
      </c>
      <c r="E207" s="23" t="s">
        <v>25</v>
      </c>
      <c r="F207" s="100">
        <v>4.8644999999999998E-4</v>
      </c>
      <c r="G207" s="152">
        <v>3.0740343624088399E-5</v>
      </c>
      <c r="H207" s="100">
        <v>6.3193223607952306E-2</v>
      </c>
      <c r="I207" s="23">
        <v>0</v>
      </c>
      <c r="J207" s="23" t="s">
        <v>85</v>
      </c>
      <c r="K207" s="24">
        <v>44959.000002199071</v>
      </c>
      <c r="L207" s="23">
        <v>1</v>
      </c>
      <c r="M207" s="23" t="s">
        <v>25</v>
      </c>
      <c r="N207" s="25">
        <v>0</v>
      </c>
      <c r="O207" s="26" t="str">
        <f t="shared" si="59"/>
        <v>COIN</v>
      </c>
      <c r="P207" s="26" t="str">
        <f t="shared" si="61"/>
        <v>LONG</v>
      </c>
      <c r="Q207" s="26" t="str">
        <f t="shared" si="62"/>
        <v>COIN LONG</v>
      </c>
      <c r="R207" s="26">
        <v>0</v>
      </c>
      <c r="S207" s="26">
        <v>0</v>
      </c>
      <c r="T207" s="26">
        <v>0</v>
      </c>
      <c r="U207" s="26">
        <v>0</v>
      </c>
      <c r="V207" s="23" t="str">
        <f t="shared" si="60"/>
        <v>HUBI</v>
      </c>
      <c r="W207" t="str">
        <f t="shared" si="63"/>
        <v>TRX COIN LONG</v>
      </c>
      <c r="X207" s="87" t="s">
        <v>262</v>
      </c>
    </row>
    <row r="208" spans="1:24" x14ac:dyDescent="0.25">
      <c r="A208">
        <v>249</v>
      </c>
      <c r="B208" s="71">
        <v>44959.000002199071</v>
      </c>
      <c r="C208" s="14" t="s">
        <v>39</v>
      </c>
      <c r="D208" s="23" t="s">
        <v>41</v>
      </c>
      <c r="E208" s="23" t="s">
        <v>99</v>
      </c>
      <c r="F208" s="100">
        <v>1.9184000000000001E-4</v>
      </c>
      <c r="G208" s="152">
        <v>7.9401012309632203E-5</v>
      </c>
      <c r="H208" s="100">
        <v>0.41389184898682302</v>
      </c>
      <c r="I208" s="23">
        <v>0</v>
      </c>
      <c r="J208" s="23" t="s">
        <v>85</v>
      </c>
      <c r="K208" s="24">
        <v>44959.000002199071</v>
      </c>
      <c r="L208" s="23">
        <v>1</v>
      </c>
      <c r="M208" s="23" t="s">
        <v>99</v>
      </c>
      <c r="N208" s="25">
        <v>0</v>
      </c>
      <c r="O208" s="26" t="str">
        <f t="shared" si="59"/>
        <v>COIN</v>
      </c>
      <c r="P208" s="26" t="str">
        <f t="shared" si="61"/>
        <v>LONG</v>
      </c>
      <c r="Q208" s="26" t="str">
        <f t="shared" si="62"/>
        <v>COIN LONG</v>
      </c>
      <c r="R208" s="26">
        <v>0</v>
      </c>
      <c r="S208" s="26">
        <v>0</v>
      </c>
      <c r="T208" s="26">
        <v>0</v>
      </c>
      <c r="U208" s="26">
        <v>0</v>
      </c>
      <c r="V208" s="23" t="str">
        <f t="shared" si="60"/>
        <v>HUBI</v>
      </c>
      <c r="W208" t="str">
        <f t="shared" si="63"/>
        <v>XRP COIN LONG</v>
      </c>
      <c r="X208" s="87" t="s">
        <v>262</v>
      </c>
    </row>
    <row r="209" spans="1:24" x14ac:dyDescent="0.25">
      <c r="A209">
        <v>250</v>
      </c>
      <c r="B209" s="71">
        <v>44959.000002199071</v>
      </c>
      <c r="C209" s="14" t="s">
        <v>39</v>
      </c>
      <c r="D209" s="23" t="s">
        <v>41</v>
      </c>
      <c r="E209" s="23" t="s">
        <v>117</v>
      </c>
      <c r="F209" s="100">
        <v>2.4299999999999999E-3</v>
      </c>
      <c r="G209" s="152">
        <v>3.1999734947466099</v>
      </c>
      <c r="H209" s="100">
        <v>1316.8615204718501</v>
      </c>
      <c r="I209" s="23">
        <v>0</v>
      </c>
      <c r="J209" s="23" t="s">
        <v>85</v>
      </c>
      <c r="K209" s="24">
        <v>44959.000002199071</v>
      </c>
      <c r="L209" s="23">
        <v>1</v>
      </c>
      <c r="M209" s="23" t="s">
        <v>117</v>
      </c>
      <c r="N209" s="25">
        <v>0</v>
      </c>
      <c r="O209" s="26" t="str">
        <f t="shared" si="59"/>
        <v>COIN</v>
      </c>
      <c r="P209" s="26" t="str">
        <f t="shared" si="61"/>
        <v>LONG</v>
      </c>
      <c r="Q209" s="26" t="str">
        <f t="shared" si="62"/>
        <v>COIN LONG</v>
      </c>
      <c r="R209" s="26">
        <v>0</v>
      </c>
      <c r="S209" s="26">
        <v>0</v>
      </c>
      <c r="T209" s="26">
        <v>0</v>
      </c>
      <c r="U209" s="26">
        <v>0</v>
      </c>
      <c r="V209" s="23" t="str">
        <f t="shared" si="60"/>
        <v>HUBI</v>
      </c>
      <c r="W209" t="str">
        <f t="shared" si="63"/>
        <v>YFII COIN LONG</v>
      </c>
      <c r="X209" s="87" t="s">
        <v>262</v>
      </c>
    </row>
    <row r="210" spans="1:24" x14ac:dyDescent="0.25">
      <c r="A210">
        <v>251</v>
      </c>
      <c r="B210" s="71">
        <v>44959.000002858797</v>
      </c>
      <c r="C210" s="14" t="s">
        <v>39</v>
      </c>
      <c r="D210" s="23" t="s">
        <v>42</v>
      </c>
      <c r="E210" s="23" t="s">
        <v>38</v>
      </c>
      <c r="F210" s="100">
        <v>39164.050470310001</v>
      </c>
      <c r="G210" s="152">
        <v>39167.881731507499</v>
      </c>
      <c r="H210" s="100">
        <v>1.0000978259692599</v>
      </c>
      <c r="I210" s="23">
        <v>0</v>
      </c>
      <c r="J210" s="23" t="s">
        <v>85</v>
      </c>
      <c r="K210" s="24">
        <v>44959.000002858797</v>
      </c>
      <c r="L210" s="23">
        <v>1</v>
      </c>
      <c r="M210" s="23" t="s">
        <v>38</v>
      </c>
      <c r="N210" s="25">
        <v>0</v>
      </c>
      <c r="O210" s="26" t="str">
        <f t="shared" si="59"/>
        <v>COIN</v>
      </c>
      <c r="P210" s="26" t="str">
        <f t="shared" si="61"/>
        <v>LONG</v>
      </c>
      <c r="Q210" s="26" t="str">
        <f t="shared" si="62"/>
        <v>COIN LONG</v>
      </c>
      <c r="R210" s="26">
        <v>0</v>
      </c>
      <c r="S210" s="26">
        <v>0</v>
      </c>
      <c r="T210" s="26">
        <v>0</v>
      </c>
      <c r="U210" s="26">
        <v>0</v>
      </c>
      <c r="V210" s="23" t="str">
        <f t="shared" si="60"/>
        <v>HUBI</v>
      </c>
      <c r="W210" t="str">
        <f t="shared" si="63"/>
        <v>USDT COIN LONG</v>
      </c>
      <c r="X210" s="87" t="s">
        <v>262</v>
      </c>
    </row>
    <row r="211" spans="1:24" x14ac:dyDescent="0.25">
      <c r="A211">
        <v>252</v>
      </c>
      <c r="B211" s="71">
        <v>44959.000002858797</v>
      </c>
      <c r="C211" s="14" t="s">
        <v>39</v>
      </c>
      <c r="D211" s="23" t="s">
        <v>42</v>
      </c>
      <c r="E211" s="23" t="s">
        <v>38</v>
      </c>
      <c r="F211" s="100">
        <v>155.1686</v>
      </c>
      <c r="G211" s="152">
        <v>155.183779518694</v>
      </c>
      <c r="H211" s="100">
        <v>1.0000978259692599</v>
      </c>
      <c r="I211" s="23">
        <v>0</v>
      </c>
      <c r="J211" s="23" t="s">
        <v>251</v>
      </c>
      <c r="K211" s="24">
        <v>44959.000002858797</v>
      </c>
      <c r="L211" s="23">
        <v>1</v>
      </c>
      <c r="M211" s="23" t="s">
        <v>38</v>
      </c>
      <c r="N211" s="25">
        <v>0</v>
      </c>
      <c r="O211" s="26" t="str">
        <f t="shared" si="59"/>
        <v>COIN</v>
      </c>
      <c r="P211" s="26" t="str">
        <f t="shared" si="61"/>
        <v>LONG</v>
      </c>
      <c r="Q211" s="26" t="str">
        <f t="shared" si="62"/>
        <v>COIN LONG</v>
      </c>
      <c r="R211" s="26">
        <v>0</v>
      </c>
      <c r="S211" s="26">
        <v>0</v>
      </c>
      <c r="T211" s="26">
        <v>0</v>
      </c>
      <c r="U211" s="26">
        <v>0</v>
      </c>
      <c r="V211" s="23" t="str">
        <f t="shared" si="60"/>
        <v>HUBI</v>
      </c>
      <c r="W211" t="str">
        <f t="shared" si="63"/>
        <v>USDT COIN LONG</v>
      </c>
      <c r="X211" s="87" t="s">
        <v>262</v>
      </c>
    </row>
    <row r="212" spans="1:24" x14ac:dyDescent="0.25">
      <c r="A212">
        <v>253</v>
      </c>
      <c r="B212" s="71">
        <v>44959.000002777779</v>
      </c>
      <c r="C212" s="14" t="s">
        <v>39</v>
      </c>
      <c r="D212" s="23" t="s">
        <v>120</v>
      </c>
      <c r="E212" s="23" t="s">
        <v>121</v>
      </c>
      <c r="F212" s="100">
        <v>377.09760540000002</v>
      </c>
      <c r="G212" s="152">
        <v>0.143311108228726</v>
      </c>
      <c r="H212" s="100">
        <v>3.80037173868319E-4</v>
      </c>
      <c r="I212" s="23">
        <v>0</v>
      </c>
      <c r="J212" s="23" t="s">
        <v>85</v>
      </c>
      <c r="K212" s="24">
        <v>44959.000002777779</v>
      </c>
      <c r="L212" s="23">
        <v>1</v>
      </c>
      <c r="M212" s="23" t="s">
        <v>121</v>
      </c>
      <c r="N212" s="25">
        <v>0</v>
      </c>
      <c r="O212" s="26" t="str">
        <f t="shared" si="59"/>
        <v>COIN</v>
      </c>
      <c r="P212" s="26" t="str">
        <f t="shared" si="61"/>
        <v>LONG</v>
      </c>
      <c r="Q212" s="26" t="str">
        <f t="shared" si="62"/>
        <v>COIN LONG</v>
      </c>
      <c r="R212" s="26">
        <v>0</v>
      </c>
      <c r="S212" s="26">
        <v>0</v>
      </c>
      <c r="T212" s="26">
        <v>0</v>
      </c>
      <c r="U212" s="26">
        <v>0</v>
      </c>
      <c r="V212" s="23" t="str">
        <f t="shared" si="60"/>
        <v>HUBI</v>
      </c>
      <c r="W212" t="str">
        <f t="shared" si="63"/>
        <v>AAC COIN LONG</v>
      </c>
      <c r="X212" s="87" t="s">
        <v>262</v>
      </c>
    </row>
    <row r="213" spans="1:24" x14ac:dyDescent="0.25">
      <c r="A213">
        <v>254</v>
      </c>
      <c r="B213" s="71">
        <v>44959.000002777779</v>
      </c>
      <c r="C213" s="14" t="s">
        <v>39</v>
      </c>
      <c r="D213" s="23" t="s">
        <v>120</v>
      </c>
      <c r="E213" s="23" t="s">
        <v>84</v>
      </c>
      <c r="F213" s="100">
        <v>1.1000000000000001E-7</v>
      </c>
      <c r="G213" s="152">
        <v>4.3696716172930398E-8</v>
      </c>
      <c r="H213" s="100">
        <v>0.397242874299367</v>
      </c>
      <c r="I213" s="23">
        <v>0</v>
      </c>
      <c r="J213" s="23" t="s">
        <v>85</v>
      </c>
      <c r="K213" s="24">
        <v>44959.000002777779</v>
      </c>
      <c r="L213" s="23">
        <v>1</v>
      </c>
      <c r="M213" s="23" t="s">
        <v>84</v>
      </c>
      <c r="N213" s="25">
        <v>0</v>
      </c>
      <c r="O213" s="26" t="str">
        <f t="shared" si="59"/>
        <v>COIN</v>
      </c>
      <c r="P213" s="26" t="str">
        <f t="shared" si="61"/>
        <v>LONG</v>
      </c>
      <c r="Q213" s="26" t="str">
        <f t="shared" si="62"/>
        <v>COIN LONG</v>
      </c>
      <c r="R213" s="26">
        <v>0</v>
      </c>
      <c r="S213" s="26">
        <v>0</v>
      </c>
      <c r="T213" s="26">
        <v>0</v>
      </c>
      <c r="U213" s="26">
        <v>0</v>
      </c>
      <c r="V213" s="23" t="str">
        <f t="shared" si="60"/>
        <v>HUBI</v>
      </c>
      <c r="W213" t="str">
        <f t="shared" si="63"/>
        <v>ADA COIN LONG</v>
      </c>
      <c r="X213" s="87" t="s">
        <v>262</v>
      </c>
    </row>
    <row r="214" spans="1:24" x14ac:dyDescent="0.25">
      <c r="A214">
        <v>255</v>
      </c>
      <c r="B214" s="71">
        <v>44959.000002777779</v>
      </c>
      <c r="C214" s="14" t="s">
        <v>39</v>
      </c>
      <c r="D214" s="23" t="s">
        <v>120</v>
      </c>
      <c r="E214" s="23" t="s">
        <v>122</v>
      </c>
      <c r="F214" s="100">
        <v>2.6E-7</v>
      </c>
      <c r="G214" s="152">
        <v>6.5268399592615396E-8</v>
      </c>
      <c r="H214" s="100">
        <v>0.25103230612544303</v>
      </c>
      <c r="I214" s="23">
        <v>0</v>
      </c>
      <c r="J214" s="23" t="s">
        <v>85</v>
      </c>
      <c r="K214" s="24">
        <v>44959.000002777779</v>
      </c>
      <c r="L214" s="23">
        <v>1</v>
      </c>
      <c r="M214" s="23" t="s">
        <v>122</v>
      </c>
      <c r="N214" s="25">
        <v>0</v>
      </c>
      <c r="O214" s="26" t="str">
        <f t="shared" si="59"/>
        <v>COIN</v>
      </c>
      <c r="P214" s="26" t="str">
        <f t="shared" si="61"/>
        <v>LONG</v>
      </c>
      <c r="Q214" s="26" t="str">
        <f t="shared" si="62"/>
        <v>COIN LONG</v>
      </c>
      <c r="R214" s="26">
        <v>0</v>
      </c>
      <c r="S214" s="26">
        <v>0</v>
      </c>
      <c r="T214" s="26">
        <v>0</v>
      </c>
      <c r="U214" s="26">
        <v>0</v>
      </c>
      <c r="V214" s="23" t="str">
        <f t="shared" si="60"/>
        <v>HUBI</v>
      </c>
      <c r="W214" t="str">
        <f t="shared" si="63"/>
        <v>ALGO COIN LONG</v>
      </c>
      <c r="X214" s="87" t="s">
        <v>262</v>
      </c>
    </row>
    <row r="215" spans="1:24" x14ac:dyDescent="0.25">
      <c r="A215">
        <v>256</v>
      </c>
      <c r="B215" s="71">
        <v>44959.000002777779</v>
      </c>
      <c r="C215" s="14" t="s">
        <v>39</v>
      </c>
      <c r="D215" s="23" t="s">
        <v>120</v>
      </c>
      <c r="E215" s="23" t="s">
        <v>123</v>
      </c>
      <c r="F215" s="100">
        <v>0.53247394999999997</v>
      </c>
      <c r="G215" s="152">
        <v>1.98916204174477E-2</v>
      </c>
      <c r="H215" s="100">
        <v>3.7356983224151499E-2</v>
      </c>
      <c r="I215" s="23">
        <v>0</v>
      </c>
      <c r="J215" s="23" t="s">
        <v>85</v>
      </c>
      <c r="K215" s="24">
        <v>44959.000002777779</v>
      </c>
      <c r="L215" s="23">
        <v>1</v>
      </c>
      <c r="M215" s="23" t="s">
        <v>123</v>
      </c>
      <c r="N215" s="25">
        <v>0</v>
      </c>
      <c r="O215" s="26" t="str">
        <f t="shared" si="59"/>
        <v>COIN</v>
      </c>
      <c r="P215" s="26" t="str">
        <f t="shared" si="61"/>
        <v>LONG</v>
      </c>
      <c r="Q215" s="26" t="str">
        <f t="shared" si="62"/>
        <v>COIN LONG</v>
      </c>
      <c r="R215" s="26">
        <v>0</v>
      </c>
      <c r="S215" s="26">
        <v>0</v>
      </c>
      <c r="T215" s="26">
        <v>0</v>
      </c>
      <c r="U215" s="26">
        <v>0</v>
      </c>
      <c r="V215" s="23" t="str">
        <f t="shared" si="60"/>
        <v>HUBI</v>
      </c>
      <c r="W215" t="str">
        <f t="shared" si="63"/>
        <v>ARPA COIN LONG</v>
      </c>
      <c r="X215" s="87" t="s">
        <v>262</v>
      </c>
    </row>
    <row r="216" spans="1:24" x14ac:dyDescent="0.25">
      <c r="A216">
        <v>257</v>
      </c>
      <c r="B216" s="71">
        <v>44959.000002777779</v>
      </c>
      <c r="C216" s="14" t="s">
        <v>39</v>
      </c>
      <c r="D216" s="23" t="s">
        <v>120</v>
      </c>
      <c r="E216" s="23" t="s">
        <v>35</v>
      </c>
      <c r="F216" s="100">
        <v>4.3657420000000002E-2</v>
      </c>
      <c r="G216" s="152">
        <v>0.64911727083388604</v>
      </c>
      <c r="H216" s="100">
        <v>14.868429486531401</v>
      </c>
      <c r="I216" s="23">
        <v>0</v>
      </c>
      <c r="J216" s="23" t="s">
        <v>85</v>
      </c>
      <c r="K216" s="24">
        <v>44959.000002777779</v>
      </c>
      <c r="L216" s="23">
        <v>1</v>
      </c>
      <c r="M216" s="23" t="s">
        <v>35</v>
      </c>
      <c r="N216" s="25">
        <v>0</v>
      </c>
      <c r="O216" s="26" t="str">
        <f t="shared" si="59"/>
        <v>COIN</v>
      </c>
      <c r="P216" s="26" t="str">
        <f t="shared" si="61"/>
        <v>LONG</v>
      </c>
      <c r="Q216" s="26" t="str">
        <f t="shared" si="62"/>
        <v>COIN LONG</v>
      </c>
      <c r="R216" s="26">
        <v>0</v>
      </c>
      <c r="S216" s="26">
        <v>0</v>
      </c>
      <c r="T216" s="26">
        <v>0</v>
      </c>
      <c r="U216" s="26">
        <v>0</v>
      </c>
      <c r="V216" s="23" t="str">
        <f t="shared" si="60"/>
        <v>HUBI</v>
      </c>
      <c r="W216" t="str">
        <f t="shared" si="63"/>
        <v>ATOM COIN LONG</v>
      </c>
      <c r="X216" s="87" t="s">
        <v>262</v>
      </c>
    </row>
    <row r="217" spans="1:24" x14ac:dyDescent="0.25">
      <c r="A217">
        <v>258</v>
      </c>
      <c r="B217" s="71">
        <v>44959.000002777779</v>
      </c>
      <c r="C217" s="14" t="s">
        <v>39</v>
      </c>
      <c r="D217" s="23" t="s">
        <v>120</v>
      </c>
      <c r="E217" s="23" t="s">
        <v>185</v>
      </c>
      <c r="F217" s="100">
        <v>1.5389969999999999E-2</v>
      </c>
      <c r="G217" s="152">
        <v>0.32265632848832898</v>
      </c>
      <c r="H217" s="100">
        <v>20.9653643566771</v>
      </c>
      <c r="I217" s="23">
        <v>0</v>
      </c>
      <c r="J217" s="23" t="s">
        <v>85</v>
      </c>
      <c r="K217" s="24">
        <v>44959.000002777779</v>
      </c>
      <c r="L217" s="23">
        <v>1</v>
      </c>
      <c r="M217" s="23" t="s">
        <v>185</v>
      </c>
      <c r="N217" s="25">
        <v>0</v>
      </c>
      <c r="O217" s="26" t="str">
        <f t="shared" si="59"/>
        <v>COIN</v>
      </c>
      <c r="P217" s="26" t="str">
        <f t="shared" si="61"/>
        <v>LONG</v>
      </c>
      <c r="Q217" s="26" t="str">
        <f t="shared" si="62"/>
        <v>COIN LONG</v>
      </c>
      <c r="R217" s="26">
        <v>0</v>
      </c>
      <c r="S217" s="26">
        <v>0</v>
      </c>
      <c r="T217" s="26">
        <v>0</v>
      </c>
      <c r="U217" s="26">
        <v>0</v>
      </c>
      <c r="V217" s="23" t="str">
        <f t="shared" si="60"/>
        <v>HUBI</v>
      </c>
      <c r="W217" t="str">
        <f t="shared" si="63"/>
        <v>AVAX COIN LONG</v>
      </c>
      <c r="X217" s="87" t="s">
        <v>262</v>
      </c>
    </row>
    <row r="218" spans="1:24" x14ac:dyDescent="0.25">
      <c r="A218">
        <v>259</v>
      </c>
      <c r="B218" s="71">
        <v>44959.000002777779</v>
      </c>
      <c r="C218" s="14" t="s">
        <v>39</v>
      </c>
      <c r="D218" s="23" t="s">
        <v>120</v>
      </c>
      <c r="E218" s="23" t="s">
        <v>124</v>
      </c>
      <c r="F218" s="100">
        <v>2.0454320000000002E-2</v>
      </c>
      <c r="G218" s="152">
        <v>5.5512923195214703E-3</v>
      </c>
      <c r="H218" s="100">
        <v>0.27139950482448</v>
      </c>
      <c r="I218" s="23">
        <v>0</v>
      </c>
      <c r="J218" s="23" t="s">
        <v>85</v>
      </c>
      <c r="K218" s="24">
        <v>44959.000002777779</v>
      </c>
      <c r="L218" s="23">
        <v>1</v>
      </c>
      <c r="M218" s="23" t="s">
        <v>124</v>
      </c>
      <c r="N218" s="25">
        <v>0</v>
      </c>
      <c r="O218" s="26" t="str">
        <f t="shared" si="59"/>
        <v>COIN</v>
      </c>
      <c r="P218" s="26" t="str">
        <f t="shared" si="61"/>
        <v>LONG</v>
      </c>
      <c r="Q218" s="26" t="str">
        <f t="shared" si="62"/>
        <v>COIN LONG</v>
      </c>
      <c r="R218" s="26">
        <v>0</v>
      </c>
      <c r="S218" s="26">
        <v>0</v>
      </c>
      <c r="T218" s="26">
        <v>0</v>
      </c>
      <c r="U218" s="26">
        <v>0</v>
      </c>
      <c r="V218" s="23" t="str">
        <f t="shared" si="60"/>
        <v>HUBI</v>
      </c>
      <c r="W218" t="str">
        <f t="shared" si="63"/>
        <v>BAT COIN LONG</v>
      </c>
      <c r="X218" s="87" t="s">
        <v>262</v>
      </c>
    </row>
    <row r="219" spans="1:24" x14ac:dyDescent="0.25">
      <c r="A219">
        <v>260</v>
      </c>
      <c r="B219" s="71">
        <v>44959.000002777779</v>
      </c>
      <c r="C219" s="14" t="s">
        <v>39</v>
      </c>
      <c r="D219" s="23" t="s">
        <v>120</v>
      </c>
      <c r="E219" s="23" t="s">
        <v>20</v>
      </c>
      <c r="F219" s="100">
        <v>2459.27970366</v>
      </c>
      <c r="G219" s="152">
        <v>335179.58773300302</v>
      </c>
      <c r="H219" s="100">
        <v>136.29177162490899</v>
      </c>
      <c r="I219" s="23">
        <v>0</v>
      </c>
      <c r="J219" s="23" t="s">
        <v>85</v>
      </c>
      <c r="K219" s="24">
        <v>44959.000002777779</v>
      </c>
      <c r="L219" s="23">
        <v>1</v>
      </c>
      <c r="M219" s="23" t="s">
        <v>20</v>
      </c>
      <c r="N219" s="25">
        <v>0</v>
      </c>
      <c r="O219" s="26" t="str">
        <f t="shared" si="59"/>
        <v>COIN</v>
      </c>
      <c r="P219" s="26" t="str">
        <f t="shared" si="61"/>
        <v>LONG</v>
      </c>
      <c r="Q219" s="26" t="str">
        <f t="shared" si="62"/>
        <v>COIN LONG</v>
      </c>
      <c r="R219" s="26">
        <v>0</v>
      </c>
      <c r="S219" s="26">
        <v>0</v>
      </c>
      <c r="T219" s="26">
        <v>0</v>
      </c>
      <c r="U219" s="26">
        <v>0</v>
      </c>
      <c r="V219" s="23" t="str">
        <f t="shared" si="60"/>
        <v>HUBI</v>
      </c>
      <c r="W219" t="str">
        <f t="shared" si="63"/>
        <v>BCH COIN LONG</v>
      </c>
      <c r="X219" s="87" t="s">
        <v>262</v>
      </c>
    </row>
    <row r="220" spans="1:24" x14ac:dyDescent="0.25">
      <c r="A220">
        <v>261</v>
      </c>
      <c r="B220" s="71">
        <v>44959.000002777779</v>
      </c>
      <c r="C220" s="14" t="s">
        <v>39</v>
      </c>
      <c r="D220" s="23" t="s">
        <v>120</v>
      </c>
      <c r="E220" s="23" t="s">
        <v>125</v>
      </c>
      <c r="F220" s="100">
        <v>2.5033500000000001E-3</v>
      </c>
      <c r="G220" s="152">
        <v>2.1616038303055E-4</v>
      </c>
      <c r="H220" s="100">
        <v>8.6348446294186101E-2</v>
      </c>
      <c r="I220" s="23">
        <v>0</v>
      </c>
      <c r="J220" s="23" t="s">
        <v>85</v>
      </c>
      <c r="K220" s="24">
        <v>44959.000002777779</v>
      </c>
      <c r="L220" s="23">
        <v>1</v>
      </c>
      <c r="M220" s="23" t="s">
        <v>125</v>
      </c>
      <c r="N220" s="25">
        <v>0</v>
      </c>
      <c r="O220" s="26" t="str">
        <f t="shared" si="59"/>
        <v>COIN</v>
      </c>
      <c r="P220" s="26" t="str">
        <f t="shared" si="61"/>
        <v>LONG</v>
      </c>
      <c r="Q220" s="26" t="str">
        <f t="shared" si="62"/>
        <v>COIN LONG</v>
      </c>
      <c r="R220" s="26">
        <v>0</v>
      </c>
      <c r="S220" s="26">
        <v>0</v>
      </c>
      <c r="T220" s="26">
        <v>0</v>
      </c>
      <c r="U220" s="26">
        <v>0</v>
      </c>
      <c r="V220" s="23" t="str">
        <f t="shared" si="60"/>
        <v>HUBI</v>
      </c>
      <c r="W220" t="str">
        <f t="shared" si="63"/>
        <v>BHD COIN LONG</v>
      </c>
      <c r="X220" s="87" t="s">
        <v>262</v>
      </c>
    </row>
    <row r="221" spans="1:24" x14ac:dyDescent="0.25">
      <c r="A221">
        <v>262</v>
      </c>
      <c r="B221" s="71">
        <v>44959.000002777779</v>
      </c>
      <c r="C221" s="14" t="s">
        <v>39</v>
      </c>
      <c r="D221" s="23" t="s">
        <v>120</v>
      </c>
      <c r="E221" s="23" t="s">
        <v>126</v>
      </c>
      <c r="F221" s="100">
        <v>115.29838952</v>
      </c>
      <c r="G221" s="152">
        <v>8.98895935123487</v>
      </c>
      <c r="H221" s="100">
        <v>7.7962575094560393E-2</v>
      </c>
      <c r="I221" s="23">
        <v>0</v>
      </c>
      <c r="J221" s="23" t="s">
        <v>85</v>
      </c>
      <c r="K221" s="24">
        <v>44959.000002777779</v>
      </c>
      <c r="L221" s="23">
        <v>1</v>
      </c>
      <c r="M221" s="23" t="s">
        <v>126</v>
      </c>
      <c r="N221" s="25">
        <v>0</v>
      </c>
      <c r="O221" s="26" t="str">
        <f t="shared" si="59"/>
        <v>COIN</v>
      </c>
      <c r="P221" s="26" t="str">
        <f t="shared" si="61"/>
        <v>LONG</v>
      </c>
      <c r="Q221" s="26" t="str">
        <f t="shared" si="62"/>
        <v>COIN LONG</v>
      </c>
      <c r="R221" s="26">
        <v>0</v>
      </c>
      <c r="S221" s="26">
        <v>0</v>
      </c>
      <c r="T221" s="26">
        <v>0</v>
      </c>
      <c r="U221" s="26">
        <v>0</v>
      </c>
      <c r="V221" s="23" t="str">
        <f t="shared" si="60"/>
        <v>HUBI</v>
      </c>
      <c r="W221" t="str">
        <f t="shared" si="63"/>
        <v>BLZ COIN LONG</v>
      </c>
      <c r="X221" s="87" t="s">
        <v>262</v>
      </c>
    </row>
    <row r="222" spans="1:24" x14ac:dyDescent="0.25">
      <c r="A222">
        <v>263</v>
      </c>
      <c r="B222" s="71">
        <v>44959.000002777779</v>
      </c>
      <c r="C222" s="14" t="s">
        <v>39</v>
      </c>
      <c r="D222" s="23" t="s">
        <v>120</v>
      </c>
      <c r="E222" s="23" t="s">
        <v>127</v>
      </c>
      <c r="F222" s="100">
        <v>14.7502</v>
      </c>
      <c r="G222" s="152">
        <v>3.3789448301495399</v>
      </c>
      <c r="H222" s="100">
        <v>0.22907789929285999</v>
      </c>
      <c r="I222" s="23">
        <v>0</v>
      </c>
      <c r="J222" s="23" t="s">
        <v>85</v>
      </c>
      <c r="K222" s="24">
        <v>44959.000002777779</v>
      </c>
      <c r="L222" s="23">
        <v>1</v>
      </c>
      <c r="M222" s="23" t="s">
        <v>127</v>
      </c>
      <c r="N222" s="25">
        <v>0</v>
      </c>
      <c r="O222" s="26" t="str">
        <f t="shared" si="59"/>
        <v>COIN</v>
      </c>
      <c r="P222" s="26" t="str">
        <f t="shared" si="61"/>
        <v>LONG</v>
      </c>
      <c r="Q222" s="26" t="str">
        <f t="shared" si="62"/>
        <v>COIN LONG</v>
      </c>
      <c r="R222" s="26">
        <v>0</v>
      </c>
      <c r="S222" s="26">
        <v>0</v>
      </c>
      <c r="T222" s="26">
        <v>0</v>
      </c>
      <c r="U222" s="26">
        <v>0</v>
      </c>
      <c r="V222" s="23" t="str">
        <f t="shared" si="60"/>
        <v>HUBI</v>
      </c>
      <c r="W222" t="str">
        <f t="shared" si="63"/>
        <v>BOBA COIN LONG</v>
      </c>
      <c r="X222" s="87" t="s">
        <v>262</v>
      </c>
    </row>
    <row r="223" spans="1:24" x14ac:dyDescent="0.25">
      <c r="A223">
        <v>264</v>
      </c>
      <c r="B223" s="71">
        <v>44959.000002777779</v>
      </c>
      <c r="C223" s="14" t="s">
        <v>39</v>
      </c>
      <c r="D223" s="23" t="s">
        <v>120</v>
      </c>
      <c r="E223" s="23" t="s">
        <v>113</v>
      </c>
      <c r="F223" s="100">
        <v>1.807E-4</v>
      </c>
      <c r="G223" s="152">
        <v>7.8495446637051897E-3</v>
      </c>
      <c r="H223" s="100">
        <v>43.439649494771402</v>
      </c>
      <c r="I223" s="23">
        <v>0</v>
      </c>
      <c r="J223" s="23" t="s">
        <v>85</v>
      </c>
      <c r="K223" s="24">
        <v>44959.000002777779</v>
      </c>
      <c r="L223" s="23">
        <v>1</v>
      </c>
      <c r="M223" s="23" t="s">
        <v>113</v>
      </c>
      <c r="N223" s="25">
        <v>0</v>
      </c>
      <c r="O223" s="26" t="str">
        <f t="shared" si="59"/>
        <v>COIN</v>
      </c>
      <c r="P223" s="26" t="str">
        <f t="shared" si="61"/>
        <v>LONG</v>
      </c>
      <c r="Q223" s="26" t="str">
        <f t="shared" si="62"/>
        <v>COIN LONG</v>
      </c>
      <c r="R223" s="26">
        <v>0</v>
      </c>
      <c r="S223" s="26">
        <v>0</v>
      </c>
      <c r="T223" s="26">
        <v>0</v>
      </c>
      <c r="U223" s="26">
        <v>0</v>
      </c>
      <c r="V223" s="23" t="str">
        <f t="shared" si="60"/>
        <v>HUBI</v>
      </c>
      <c r="W223" t="str">
        <f t="shared" si="63"/>
        <v>BSV COIN LONG</v>
      </c>
      <c r="X223" s="87" t="s">
        <v>262</v>
      </c>
    </row>
    <row r="224" spans="1:24" x14ac:dyDescent="0.25">
      <c r="A224">
        <v>265</v>
      </c>
      <c r="B224" s="71">
        <v>44959.000002777779</v>
      </c>
      <c r="C224" s="14" t="s">
        <v>39</v>
      </c>
      <c r="D224" s="23" t="s">
        <v>120</v>
      </c>
      <c r="E224" s="23" t="s">
        <v>14</v>
      </c>
      <c r="F224" s="100">
        <v>183.97205993</v>
      </c>
      <c r="G224" s="152">
        <v>4364510.7724563899</v>
      </c>
      <c r="H224" s="100">
        <v>23723.7696534846</v>
      </c>
      <c r="I224" s="23">
        <v>0</v>
      </c>
      <c r="J224" s="23" t="s">
        <v>85</v>
      </c>
      <c r="K224" s="24">
        <v>44959.000002777779</v>
      </c>
      <c r="L224" s="23">
        <v>1</v>
      </c>
      <c r="M224" s="23" t="s">
        <v>14</v>
      </c>
      <c r="N224" s="25">
        <v>0</v>
      </c>
      <c r="O224" s="26" t="str">
        <f t="shared" si="59"/>
        <v>COIN</v>
      </c>
      <c r="P224" s="26" t="str">
        <f t="shared" si="61"/>
        <v>LONG</v>
      </c>
      <c r="Q224" s="26" t="str">
        <f t="shared" si="62"/>
        <v>COIN LONG</v>
      </c>
      <c r="R224" s="26">
        <v>0</v>
      </c>
      <c r="S224" s="26">
        <v>0</v>
      </c>
      <c r="T224" s="26">
        <v>0</v>
      </c>
      <c r="U224" s="26">
        <v>0</v>
      </c>
      <c r="V224" s="23" t="str">
        <f t="shared" si="60"/>
        <v>HUBI</v>
      </c>
      <c r="W224" t="str">
        <f t="shared" si="63"/>
        <v>BTC COIN LONG</v>
      </c>
      <c r="X224" s="87" t="s">
        <v>262</v>
      </c>
    </row>
    <row r="225" spans="1:24" x14ac:dyDescent="0.25">
      <c r="A225">
        <v>266</v>
      </c>
      <c r="B225" s="71">
        <v>44959.000002777779</v>
      </c>
      <c r="C225" s="14" t="s">
        <v>39</v>
      </c>
      <c r="D225" s="23" t="s">
        <v>120</v>
      </c>
      <c r="E225" s="23" t="s">
        <v>128</v>
      </c>
      <c r="F225" s="100">
        <v>0.33565571999999999</v>
      </c>
      <c r="G225" s="152">
        <v>6.6257040254458204E-3</v>
      </c>
      <c r="H225" s="100">
        <v>1.97395832415602E-2</v>
      </c>
      <c r="I225" s="23">
        <v>0</v>
      </c>
      <c r="J225" s="23" t="s">
        <v>85</v>
      </c>
      <c r="K225" s="24">
        <v>44959.000002777779</v>
      </c>
      <c r="L225" s="23">
        <v>1</v>
      </c>
      <c r="M225" s="23" t="s">
        <v>128</v>
      </c>
      <c r="N225" s="25">
        <v>0</v>
      </c>
      <c r="O225" s="26" t="str">
        <f t="shared" si="59"/>
        <v>COIN</v>
      </c>
      <c r="P225" s="26" t="str">
        <f t="shared" si="61"/>
        <v>LONG</v>
      </c>
      <c r="Q225" s="26" t="str">
        <f t="shared" si="62"/>
        <v>COIN LONG</v>
      </c>
      <c r="R225" s="26">
        <v>0</v>
      </c>
      <c r="S225" s="26">
        <v>0</v>
      </c>
      <c r="T225" s="26">
        <v>0</v>
      </c>
      <c r="U225" s="26">
        <v>0</v>
      </c>
      <c r="V225" s="23" t="str">
        <f t="shared" si="60"/>
        <v>HUBI</v>
      </c>
      <c r="W225" t="str">
        <f t="shared" si="63"/>
        <v>BTM COIN LONG</v>
      </c>
      <c r="X225" s="87" t="s">
        <v>262</v>
      </c>
    </row>
    <row r="226" spans="1:24" x14ac:dyDescent="0.25">
      <c r="A226">
        <v>267</v>
      </c>
      <c r="B226" s="71">
        <v>44959.000002777779</v>
      </c>
      <c r="C226" s="14" t="s">
        <v>39</v>
      </c>
      <c r="D226" s="23" t="s">
        <v>120</v>
      </c>
      <c r="E226" s="23" t="s">
        <v>129</v>
      </c>
      <c r="F226" s="100">
        <v>1367501156.8785999</v>
      </c>
      <c r="G226" s="152">
        <v>993.992697592544</v>
      </c>
      <c r="H226" s="100">
        <v>7.2686790251892003E-7</v>
      </c>
      <c r="I226" s="23">
        <v>0</v>
      </c>
      <c r="J226" s="23" t="s">
        <v>85</v>
      </c>
      <c r="K226" s="24">
        <v>44959.000002777779</v>
      </c>
      <c r="L226" s="23">
        <v>1</v>
      </c>
      <c r="M226" s="23" t="s">
        <v>129</v>
      </c>
      <c r="N226" s="25">
        <v>0</v>
      </c>
      <c r="O226" s="26" t="str">
        <f t="shared" si="59"/>
        <v>COIN</v>
      </c>
      <c r="P226" s="26" t="str">
        <f t="shared" si="61"/>
        <v>LONG</v>
      </c>
      <c r="Q226" s="26" t="str">
        <f t="shared" si="62"/>
        <v>COIN LONG</v>
      </c>
      <c r="R226" s="26">
        <v>0</v>
      </c>
      <c r="S226" s="26">
        <v>0</v>
      </c>
      <c r="T226" s="26">
        <v>0</v>
      </c>
      <c r="U226" s="26">
        <v>0</v>
      </c>
      <c r="V226" s="23" t="str">
        <f t="shared" si="60"/>
        <v>HUBI</v>
      </c>
      <c r="W226" t="str">
        <f t="shared" si="63"/>
        <v>BTT COIN LONG</v>
      </c>
      <c r="X226" s="87" t="s">
        <v>262</v>
      </c>
    </row>
    <row r="227" spans="1:24" x14ac:dyDescent="0.25">
      <c r="A227">
        <v>268</v>
      </c>
      <c r="B227" s="71">
        <v>44959.000002777779</v>
      </c>
      <c r="C227" s="14" t="s">
        <v>39</v>
      </c>
      <c r="D227" s="23" t="s">
        <v>120</v>
      </c>
      <c r="E227" s="23" t="s">
        <v>130</v>
      </c>
      <c r="F227" s="100">
        <v>1.7855998900000001</v>
      </c>
      <c r="G227" s="152">
        <v>5.5069508628741801E-3</v>
      </c>
      <c r="H227" s="100">
        <v>3.0840900549529999E-3</v>
      </c>
      <c r="I227" s="23">
        <v>0</v>
      </c>
      <c r="J227" s="23" t="s">
        <v>85</v>
      </c>
      <c r="K227" s="24">
        <v>44959.000002777779</v>
      </c>
      <c r="L227" s="23">
        <v>1</v>
      </c>
      <c r="M227" s="23" t="s">
        <v>130</v>
      </c>
      <c r="N227" s="25">
        <v>0</v>
      </c>
      <c r="O227" s="26" t="str">
        <f t="shared" si="59"/>
        <v>COIN</v>
      </c>
      <c r="P227" s="26" t="str">
        <f t="shared" si="61"/>
        <v>LONG</v>
      </c>
      <c r="Q227" s="26" t="str">
        <f t="shared" si="62"/>
        <v>COIN LONG</v>
      </c>
      <c r="R227" s="26">
        <v>0</v>
      </c>
      <c r="S227" s="26">
        <v>0</v>
      </c>
      <c r="T227" s="26">
        <v>0</v>
      </c>
      <c r="U227" s="26">
        <v>0</v>
      </c>
      <c r="V227" s="23" t="str">
        <f t="shared" si="60"/>
        <v>HUBI</v>
      </c>
      <c r="W227" t="str">
        <f t="shared" si="63"/>
        <v>CMT COIN LONG</v>
      </c>
      <c r="X227" s="87" t="s">
        <v>262</v>
      </c>
    </row>
    <row r="228" spans="1:24" x14ac:dyDescent="0.25">
      <c r="A228">
        <v>269</v>
      </c>
      <c r="B228" s="71">
        <v>44959.000002777779</v>
      </c>
      <c r="C228" s="14" t="s">
        <v>39</v>
      </c>
      <c r="D228" s="23" t="s">
        <v>120</v>
      </c>
      <c r="E228" s="23" t="s">
        <v>131</v>
      </c>
      <c r="F228" s="100">
        <v>0.30791584</v>
      </c>
      <c r="G228" s="152">
        <v>2.47962131715289E-2</v>
      </c>
      <c r="H228" s="100">
        <v>8.0529189961545802E-2</v>
      </c>
      <c r="I228" s="23">
        <v>0</v>
      </c>
      <c r="J228" s="23" t="s">
        <v>85</v>
      </c>
      <c r="K228" s="24">
        <v>44959.000002777779</v>
      </c>
      <c r="L228" s="23">
        <v>1</v>
      </c>
      <c r="M228" s="23" t="s">
        <v>131</v>
      </c>
      <c r="N228" s="25">
        <v>0</v>
      </c>
      <c r="O228" s="26" t="str">
        <f t="shared" si="59"/>
        <v>COIN</v>
      </c>
      <c r="P228" s="26" t="str">
        <f t="shared" si="61"/>
        <v>LONG</v>
      </c>
      <c r="Q228" s="26" t="str">
        <f t="shared" si="62"/>
        <v>COIN LONG</v>
      </c>
      <c r="R228" s="26">
        <v>0</v>
      </c>
      <c r="S228" s="26">
        <v>0</v>
      </c>
      <c r="T228" s="26">
        <v>0</v>
      </c>
      <c r="U228" s="26">
        <v>0</v>
      </c>
      <c r="V228" s="23" t="str">
        <f t="shared" si="60"/>
        <v>HUBI</v>
      </c>
      <c r="W228" t="str">
        <f t="shared" si="63"/>
        <v>CRO COIN LONG</v>
      </c>
      <c r="X228" s="87" t="s">
        <v>262</v>
      </c>
    </row>
    <row r="229" spans="1:24" x14ac:dyDescent="0.25">
      <c r="A229">
        <v>270</v>
      </c>
      <c r="B229" s="71">
        <v>44959.000002777779</v>
      </c>
      <c r="C229" s="14" t="s">
        <v>39</v>
      </c>
      <c r="D229" s="23" t="s">
        <v>120</v>
      </c>
      <c r="E229" s="23" t="s">
        <v>132</v>
      </c>
      <c r="F229" s="100">
        <v>5.6119999999999998E-5</v>
      </c>
      <c r="G229" s="152">
        <v>3.5338691833542999E-3</v>
      </c>
      <c r="H229" s="100">
        <v>62.969871406883598</v>
      </c>
      <c r="I229" s="23">
        <v>0</v>
      </c>
      <c r="J229" s="23" t="s">
        <v>85</v>
      </c>
      <c r="K229" s="24">
        <v>44959.000002777779</v>
      </c>
      <c r="L229" s="23">
        <v>1</v>
      </c>
      <c r="M229" s="23" t="s">
        <v>132</v>
      </c>
      <c r="N229" s="25">
        <v>0</v>
      </c>
      <c r="O229" s="26" t="str">
        <f t="shared" si="59"/>
        <v>COIN</v>
      </c>
      <c r="P229" s="26" t="str">
        <f t="shared" si="61"/>
        <v>LONG</v>
      </c>
      <c r="Q229" s="26" t="str">
        <f t="shared" si="62"/>
        <v>COIN LONG</v>
      </c>
      <c r="R229" s="26">
        <v>0</v>
      </c>
      <c r="S229" s="26">
        <v>0</v>
      </c>
      <c r="T229" s="26">
        <v>0</v>
      </c>
      <c r="U229" s="26">
        <v>0</v>
      </c>
      <c r="V229" s="23" t="str">
        <f t="shared" si="60"/>
        <v>HUBI</v>
      </c>
      <c r="W229" t="str">
        <f t="shared" si="63"/>
        <v>DASH COIN LONG</v>
      </c>
      <c r="X229" s="87" t="s">
        <v>262</v>
      </c>
    </row>
    <row r="230" spans="1:24" x14ac:dyDescent="0.25">
      <c r="A230">
        <v>271</v>
      </c>
      <c r="B230" s="71">
        <v>44959.000002777779</v>
      </c>
      <c r="C230" s="14" t="s">
        <v>39</v>
      </c>
      <c r="D230" s="23" t="s">
        <v>120</v>
      </c>
      <c r="E230" s="23" t="s">
        <v>133</v>
      </c>
      <c r="F230" s="100">
        <v>5.9800000000000001E-4</v>
      </c>
      <c r="G230" s="152">
        <v>2.9304866496551299E-6</v>
      </c>
      <c r="H230" s="100">
        <v>4.9004793472493804E-3</v>
      </c>
      <c r="I230" s="23">
        <v>0</v>
      </c>
      <c r="J230" s="23" t="s">
        <v>85</v>
      </c>
      <c r="K230" s="24">
        <v>44959.000002777779</v>
      </c>
      <c r="L230" s="23">
        <v>1</v>
      </c>
      <c r="M230" s="23" t="s">
        <v>133</v>
      </c>
      <c r="N230" s="25">
        <v>0</v>
      </c>
      <c r="O230" s="26" t="str">
        <f t="shared" si="59"/>
        <v>COIN</v>
      </c>
      <c r="P230" s="26" t="str">
        <f t="shared" si="61"/>
        <v>LONG</v>
      </c>
      <c r="Q230" s="26" t="str">
        <f t="shared" si="62"/>
        <v>COIN LONG</v>
      </c>
      <c r="R230" s="26">
        <v>0</v>
      </c>
      <c r="S230" s="26">
        <v>0</v>
      </c>
      <c r="T230" s="26">
        <v>0</v>
      </c>
      <c r="U230" s="26">
        <v>0</v>
      </c>
      <c r="V230" s="23" t="str">
        <f t="shared" si="60"/>
        <v>HUBI</v>
      </c>
      <c r="W230" t="str">
        <f t="shared" si="63"/>
        <v>DON COIN LONG</v>
      </c>
      <c r="X230" s="87" t="s">
        <v>262</v>
      </c>
    </row>
    <row r="231" spans="1:24" x14ac:dyDescent="0.25">
      <c r="A231">
        <v>272</v>
      </c>
      <c r="B231" s="71">
        <v>44959.000002777779</v>
      </c>
      <c r="C231" s="14" t="s">
        <v>39</v>
      </c>
      <c r="D231" s="23" t="s">
        <v>120</v>
      </c>
      <c r="E231" s="23" t="s">
        <v>22</v>
      </c>
      <c r="F231" s="100">
        <v>40072.849136850004</v>
      </c>
      <c r="G231" s="152">
        <v>259114.86910894001</v>
      </c>
      <c r="H231" s="100">
        <v>6.4660954908410604</v>
      </c>
      <c r="I231" s="23">
        <v>0</v>
      </c>
      <c r="J231" s="23" t="s">
        <v>85</v>
      </c>
      <c r="K231" s="24">
        <v>44959.000002777779</v>
      </c>
      <c r="L231" s="23">
        <v>1</v>
      </c>
      <c r="M231" s="23" t="s">
        <v>22</v>
      </c>
      <c r="N231" s="25">
        <v>0</v>
      </c>
      <c r="O231" s="26" t="str">
        <f t="shared" si="59"/>
        <v>COIN</v>
      </c>
      <c r="P231" s="26" t="str">
        <f t="shared" si="61"/>
        <v>LONG</v>
      </c>
      <c r="Q231" s="26" t="str">
        <f t="shared" si="62"/>
        <v>COIN LONG</v>
      </c>
      <c r="R231" s="26">
        <v>0</v>
      </c>
      <c r="S231" s="26">
        <v>0</v>
      </c>
      <c r="T231" s="26">
        <v>0</v>
      </c>
      <c r="U231" s="26">
        <v>0</v>
      </c>
      <c r="V231" s="23" t="str">
        <f t="shared" si="60"/>
        <v>HUBI</v>
      </c>
      <c r="W231" t="str">
        <f t="shared" si="63"/>
        <v>DOT COIN LONG</v>
      </c>
      <c r="X231" s="87" t="s">
        <v>262</v>
      </c>
    </row>
    <row r="232" spans="1:24" x14ac:dyDescent="0.25">
      <c r="A232">
        <v>273</v>
      </c>
      <c r="B232" s="71">
        <v>44959.000002777779</v>
      </c>
      <c r="C232" s="14" t="s">
        <v>39</v>
      </c>
      <c r="D232" s="23" t="s">
        <v>120</v>
      </c>
      <c r="E232" s="23" t="s">
        <v>28</v>
      </c>
      <c r="F232" s="100">
        <v>1E-8</v>
      </c>
      <c r="G232" s="152">
        <v>4.7204932740448296E-9</v>
      </c>
      <c r="H232" s="100">
        <v>0.47204932740448302</v>
      </c>
      <c r="I232" s="23">
        <v>0</v>
      </c>
      <c r="J232" s="23" t="s">
        <v>85</v>
      </c>
      <c r="K232" s="24">
        <v>44959.000002777779</v>
      </c>
      <c r="L232" s="23">
        <v>1</v>
      </c>
      <c r="M232" s="23" t="s">
        <v>28</v>
      </c>
      <c r="N232" s="25">
        <v>0</v>
      </c>
      <c r="O232" s="26" t="str">
        <f t="shared" si="59"/>
        <v>COIN</v>
      </c>
      <c r="P232" s="26" t="str">
        <f t="shared" si="61"/>
        <v>LONG</v>
      </c>
      <c r="Q232" s="26" t="str">
        <f t="shared" si="62"/>
        <v>COIN LONG</v>
      </c>
      <c r="R232" s="26">
        <v>0</v>
      </c>
      <c r="S232" s="26">
        <v>0</v>
      </c>
      <c r="T232" s="26">
        <v>0</v>
      </c>
      <c r="U232" s="26">
        <v>0</v>
      </c>
      <c r="V232" s="23" t="str">
        <f t="shared" si="60"/>
        <v>HUBI</v>
      </c>
      <c r="W232" t="str">
        <f t="shared" si="63"/>
        <v>ENJ COIN LONG</v>
      </c>
      <c r="X232" s="87" t="s">
        <v>262</v>
      </c>
    </row>
    <row r="233" spans="1:24" x14ac:dyDescent="0.25">
      <c r="A233">
        <v>274</v>
      </c>
      <c r="B233" s="71">
        <v>44959.000002777779</v>
      </c>
      <c r="C233" s="14" t="s">
        <v>39</v>
      </c>
      <c r="D233" s="23" t="s">
        <v>120</v>
      </c>
      <c r="E233" s="23" t="s">
        <v>23</v>
      </c>
      <c r="F233" s="100">
        <v>2397.07455385</v>
      </c>
      <c r="G233" s="152">
        <v>2583.48191007572</v>
      </c>
      <c r="H233" s="100">
        <v>1.0777645217276699</v>
      </c>
      <c r="I233" s="23">
        <v>0</v>
      </c>
      <c r="J233" s="23" t="s">
        <v>85</v>
      </c>
      <c r="K233" s="24">
        <v>44959.000002777779</v>
      </c>
      <c r="L233" s="23">
        <v>1</v>
      </c>
      <c r="M233" s="23" t="s">
        <v>23</v>
      </c>
      <c r="N233" s="25">
        <v>0</v>
      </c>
      <c r="O233" s="26" t="str">
        <f t="shared" si="59"/>
        <v>COIN</v>
      </c>
      <c r="P233" s="26" t="str">
        <f t="shared" si="61"/>
        <v>LONG</v>
      </c>
      <c r="Q233" s="26" t="str">
        <f t="shared" si="62"/>
        <v>COIN LONG</v>
      </c>
      <c r="R233" s="26">
        <v>0</v>
      </c>
      <c r="S233" s="26">
        <v>0</v>
      </c>
      <c r="T233" s="26">
        <v>0</v>
      </c>
      <c r="U233" s="26">
        <v>0</v>
      </c>
      <c r="V233" s="23" t="str">
        <f t="shared" si="60"/>
        <v>HUBI</v>
      </c>
      <c r="W233" t="str">
        <f t="shared" si="63"/>
        <v>EOS COIN LONG</v>
      </c>
      <c r="X233" s="87" t="s">
        <v>262</v>
      </c>
    </row>
    <row r="234" spans="1:24" x14ac:dyDescent="0.25">
      <c r="A234">
        <v>275</v>
      </c>
      <c r="B234" s="71">
        <v>44959.000002777779</v>
      </c>
      <c r="C234" s="14" t="s">
        <v>39</v>
      </c>
      <c r="D234" s="23" t="s">
        <v>120</v>
      </c>
      <c r="E234" s="23" t="s">
        <v>29</v>
      </c>
      <c r="F234" s="100">
        <v>90596.788308260002</v>
      </c>
      <c r="G234" s="152">
        <v>2026424.8874558201</v>
      </c>
      <c r="H234" s="100">
        <v>22.367513521128402</v>
      </c>
      <c r="I234" s="23">
        <v>0</v>
      </c>
      <c r="J234" s="23" t="s">
        <v>85</v>
      </c>
      <c r="K234" s="24">
        <v>44959.000002777779</v>
      </c>
      <c r="L234" s="23">
        <v>1</v>
      </c>
      <c r="M234" s="23" t="s">
        <v>29</v>
      </c>
      <c r="N234" s="25">
        <v>0</v>
      </c>
      <c r="O234" s="26" t="str">
        <f t="shared" si="59"/>
        <v>COIN</v>
      </c>
      <c r="P234" s="26" t="str">
        <f t="shared" si="61"/>
        <v>LONG</v>
      </c>
      <c r="Q234" s="26" t="str">
        <f t="shared" si="62"/>
        <v>COIN LONG</v>
      </c>
      <c r="R234" s="26">
        <v>0</v>
      </c>
      <c r="S234" s="26">
        <v>0</v>
      </c>
      <c r="T234" s="26">
        <v>0</v>
      </c>
      <c r="U234" s="26">
        <v>0</v>
      </c>
      <c r="V234" s="23" t="str">
        <f t="shared" si="60"/>
        <v>HUBI</v>
      </c>
      <c r="W234" t="str">
        <f t="shared" si="63"/>
        <v>ETC COIN LONG</v>
      </c>
      <c r="X234" s="87" t="s">
        <v>262</v>
      </c>
    </row>
    <row r="235" spans="1:24" x14ac:dyDescent="0.25">
      <c r="A235">
        <v>276</v>
      </c>
      <c r="B235" s="71">
        <v>44959.000002777779</v>
      </c>
      <c r="C235" s="14" t="s">
        <v>39</v>
      </c>
      <c r="D235" s="23" t="s">
        <v>120</v>
      </c>
      <c r="E235" s="23" t="s">
        <v>15</v>
      </c>
      <c r="F235" s="100">
        <v>2734.87773595</v>
      </c>
      <c r="G235" s="152">
        <v>4490102.28508972</v>
      </c>
      <c r="H235" s="100">
        <v>1641.7926937161601</v>
      </c>
      <c r="I235" s="23">
        <v>0</v>
      </c>
      <c r="J235" s="23" t="s">
        <v>85</v>
      </c>
      <c r="K235" s="24">
        <v>44959.000002777779</v>
      </c>
      <c r="L235" s="23">
        <v>1</v>
      </c>
      <c r="M235" s="23" t="s">
        <v>15</v>
      </c>
      <c r="N235" s="25">
        <v>0</v>
      </c>
      <c r="O235" s="26" t="str">
        <f t="shared" si="59"/>
        <v>COIN</v>
      </c>
      <c r="P235" s="26" t="str">
        <f t="shared" si="61"/>
        <v>LONG</v>
      </c>
      <c r="Q235" s="26" t="str">
        <f t="shared" si="62"/>
        <v>COIN LONG</v>
      </c>
      <c r="R235" s="26">
        <v>0</v>
      </c>
      <c r="S235" s="26">
        <v>0</v>
      </c>
      <c r="T235" s="26">
        <v>0</v>
      </c>
      <c r="U235" s="26">
        <v>0</v>
      </c>
      <c r="V235" s="23" t="str">
        <f t="shared" si="60"/>
        <v>HUBI</v>
      </c>
      <c r="W235" t="str">
        <f t="shared" si="63"/>
        <v>ETH COIN LONG</v>
      </c>
      <c r="X235" s="87" t="s">
        <v>262</v>
      </c>
    </row>
    <row r="236" spans="1:24" x14ac:dyDescent="0.25">
      <c r="A236">
        <v>277</v>
      </c>
      <c r="B236" s="71">
        <v>44959.000002777779</v>
      </c>
      <c r="C236" s="14" t="s">
        <v>39</v>
      </c>
      <c r="D236" s="23" t="s">
        <v>120</v>
      </c>
      <c r="E236" s="23" t="s">
        <v>287</v>
      </c>
      <c r="F236" s="100">
        <v>9823.8364263999993</v>
      </c>
      <c r="G236" s="152">
        <v>3555.2218957369</v>
      </c>
      <c r="H236" s="100">
        <v>0.36189750535572901</v>
      </c>
      <c r="I236" s="23">
        <v>0</v>
      </c>
      <c r="J236" s="23" t="s">
        <v>85</v>
      </c>
      <c r="K236" s="24">
        <v>44959.000002777779</v>
      </c>
      <c r="L236" s="23">
        <v>1</v>
      </c>
      <c r="M236" s="23" t="s">
        <v>287</v>
      </c>
      <c r="N236" s="25">
        <v>0</v>
      </c>
      <c r="O236" s="26" t="str">
        <f t="shared" si="59"/>
        <v>COIN</v>
      </c>
      <c r="P236" s="26" t="str">
        <f t="shared" si="61"/>
        <v>LONG</v>
      </c>
      <c r="Q236" s="26" t="str">
        <f t="shared" si="62"/>
        <v>COIN LONG</v>
      </c>
      <c r="R236" s="26">
        <v>0</v>
      </c>
      <c r="S236" s="26">
        <v>0</v>
      </c>
      <c r="T236" s="26">
        <v>0</v>
      </c>
      <c r="U236" s="26">
        <v>0</v>
      </c>
      <c r="V236" s="23" t="str">
        <f t="shared" si="60"/>
        <v>HUBI</v>
      </c>
      <c r="W236" t="str">
        <f t="shared" si="63"/>
        <v>ETHF COIN LONG</v>
      </c>
      <c r="X236" s="87" t="s">
        <v>262</v>
      </c>
    </row>
    <row r="237" spans="1:24" x14ac:dyDescent="0.25">
      <c r="A237">
        <v>278</v>
      </c>
      <c r="B237" s="71">
        <v>44959.000002777779</v>
      </c>
      <c r="C237" s="14" t="s">
        <v>39</v>
      </c>
      <c r="D237" s="23" t="s">
        <v>120</v>
      </c>
      <c r="E237" s="23" t="s">
        <v>270</v>
      </c>
      <c r="F237" s="100">
        <v>3460.93190667</v>
      </c>
      <c r="G237" s="152">
        <v>13307.621616917701</v>
      </c>
      <c r="H237" s="100">
        <v>3.84509778746901</v>
      </c>
      <c r="I237" s="23">
        <v>0</v>
      </c>
      <c r="J237" s="23" t="s">
        <v>85</v>
      </c>
      <c r="K237" s="24">
        <v>44959.000002777779</v>
      </c>
      <c r="L237" s="23">
        <v>1</v>
      </c>
      <c r="M237" s="23" t="s">
        <v>270</v>
      </c>
      <c r="N237" s="25">
        <v>0</v>
      </c>
      <c r="O237" s="26" t="str">
        <f t="shared" si="59"/>
        <v>COIN</v>
      </c>
      <c r="P237" s="26" t="str">
        <f t="shared" si="61"/>
        <v>LONG</v>
      </c>
      <c r="Q237" s="26" t="str">
        <f t="shared" si="62"/>
        <v>COIN LONG</v>
      </c>
      <c r="R237" s="26">
        <v>0</v>
      </c>
      <c r="S237" s="26">
        <v>0</v>
      </c>
      <c r="T237" s="26">
        <v>0</v>
      </c>
      <c r="U237" s="26">
        <v>0</v>
      </c>
      <c r="V237" s="23" t="str">
        <f t="shared" si="60"/>
        <v>HUBI</v>
      </c>
      <c r="W237" t="str">
        <f t="shared" si="63"/>
        <v>ETHW COIN LONG</v>
      </c>
      <c r="X237" s="87" t="s">
        <v>262</v>
      </c>
    </row>
    <row r="238" spans="1:24" x14ac:dyDescent="0.25">
      <c r="A238">
        <v>279</v>
      </c>
      <c r="B238" s="71">
        <v>44959.000002777779</v>
      </c>
      <c r="C238" s="14" t="s">
        <v>39</v>
      </c>
      <c r="D238" s="23" t="s">
        <v>120</v>
      </c>
      <c r="E238" s="23" t="s">
        <v>256</v>
      </c>
      <c r="F238" s="100">
        <v>118574.64384084</v>
      </c>
      <c r="G238" s="152">
        <v>130453.968542556</v>
      </c>
      <c r="H238" s="100">
        <v>1.1001843591253899</v>
      </c>
      <c r="I238" s="23">
        <v>0</v>
      </c>
      <c r="J238" s="23" t="s">
        <v>85</v>
      </c>
      <c r="K238" s="24">
        <v>44959.000002777779</v>
      </c>
      <c r="L238" s="23">
        <v>1</v>
      </c>
      <c r="M238" s="23" t="s">
        <v>256</v>
      </c>
      <c r="N238" s="25">
        <v>0</v>
      </c>
      <c r="O238" s="26" t="str">
        <f t="shared" si="59"/>
        <v>COIN</v>
      </c>
      <c r="P238" s="26" t="str">
        <f t="shared" si="61"/>
        <v>LONG</v>
      </c>
      <c r="Q238" s="26" t="str">
        <f t="shared" si="62"/>
        <v>COIN LONG</v>
      </c>
      <c r="R238" s="26">
        <v>0</v>
      </c>
      <c r="S238" s="26">
        <v>0</v>
      </c>
      <c r="T238" s="26">
        <v>0</v>
      </c>
      <c r="U238" s="26">
        <v>0</v>
      </c>
      <c r="V238" s="23" t="str">
        <f t="shared" si="60"/>
        <v>HUBI</v>
      </c>
      <c r="W238" t="str">
        <f t="shared" si="63"/>
        <v>EUROC COIN LONG</v>
      </c>
      <c r="X238" s="87" t="s">
        <v>262</v>
      </c>
    </row>
    <row r="239" spans="1:24" x14ac:dyDescent="0.25">
      <c r="A239">
        <v>280</v>
      </c>
      <c r="B239" s="71">
        <v>44959.000002777779</v>
      </c>
      <c r="C239" s="14" t="s">
        <v>39</v>
      </c>
      <c r="D239" s="23" t="s">
        <v>120</v>
      </c>
      <c r="E239" s="23" t="s">
        <v>30</v>
      </c>
      <c r="F239" s="100">
        <v>1.0244641699999999</v>
      </c>
      <c r="G239" s="152">
        <v>5.8266912386357097</v>
      </c>
      <c r="H239" s="100">
        <v>5.68755004739279</v>
      </c>
      <c r="I239" s="23">
        <v>0</v>
      </c>
      <c r="J239" s="23" t="s">
        <v>85</v>
      </c>
      <c r="K239" s="24">
        <v>44959.000002777779</v>
      </c>
      <c r="L239" s="23">
        <v>1</v>
      </c>
      <c r="M239" s="23" t="s">
        <v>30</v>
      </c>
      <c r="N239" s="25">
        <v>0</v>
      </c>
      <c r="O239" s="26" t="str">
        <f t="shared" si="59"/>
        <v>COIN</v>
      </c>
      <c r="P239" s="26" t="str">
        <f t="shared" si="61"/>
        <v>LONG</v>
      </c>
      <c r="Q239" s="26" t="str">
        <f t="shared" si="62"/>
        <v>COIN LONG</v>
      </c>
      <c r="R239" s="26">
        <v>0</v>
      </c>
      <c r="S239" s="26">
        <v>0</v>
      </c>
      <c r="T239" s="26">
        <v>0</v>
      </c>
      <c r="U239" s="26">
        <v>0</v>
      </c>
      <c r="V239" s="23" t="str">
        <f t="shared" si="60"/>
        <v>HUBI</v>
      </c>
      <c r="W239" t="str">
        <f t="shared" si="63"/>
        <v>FIL COIN LONG</v>
      </c>
      <c r="X239" s="87" t="s">
        <v>262</v>
      </c>
    </row>
    <row r="240" spans="1:24" x14ac:dyDescent="0.25">
      <c r="A240">
        <v>281</v>
      </c>
      <c r="B240" s="71">
        <v>44959.000002777779</v>
      </c>
      <c r="C240" s="14" t="s">
        <v>39</v>
      </c>
      <c r="D240" s="23" t="s">
        <v>120</v>
      </c>
      <c r="E240" s="23" t="s">
        <v>940</v>
      </c>
      <c r="F240" s="100">
        <v>1214222.2371169401</v>
      </c>
      <c r="G240" s="152">
        <v>52754.5519506813</v>
      </c>
      <c r="H240" s="100">
        <v>4.3447196351750303E-2</v>
      </c>
      <c r="I240" s="23">
        <v>0</v>
      </c>
      <c r="J240" s="23" t="s">
        <v>85</v>
      </c>
      <c r="K240" s="24">
        <v>44959.000002777779</v>
      </c>
      <c r="L240" s="23">
        <v>1</v>
      </c>
      <c r="M240" s="23" t="s">
        <v>940</v>
      </c>
      <c r="N240" s="25">
        <v>0</v>
      </c>
      <c r="O240" s="26" t="str">
        <f t="shared" si="59"/>
        <v>COIN</v>
      </c>
      <c r="P240" s="26" t="str">
        <f t="shared" si="61"/>
        <v>LONG</v>
      </c>
      <c r="Q240" s="26" t="str">
        <f t="shared" si="62"/>
        <v>COIN LONG</v>
      </c>
      <c r="R240" s="26">
        <v>0</v>
      </c>
      <c r="S240" s="26">
        <v>0</v>
      </c>
      <c r="T240" s="26">
        <v>0</v>
      </c>
      <c r="U240" s="26">
        <v>0</v>
      </c>
      <c r="V240" s="23" t="str">
        <f t="shared" si="60"/>
        <v>HUBI</v>
      </c>
      <c r="W240" t="str">
        <f t="shared" si="63"/>
        <v>FLR COIN LONG</v>
      </c>
      <c r="X240" s="87" t="s">
        <v>262</v>
      </c>
    </row>
    <row r="241" spans="1:24" x14ac:dyDescent="0.25">
      <c r="A241">
        <v>282</v>
      </c>
      <c r="B241" s="71">
        <v>44959.000002777779</v>
      </c>
      <c r="C241" s="14" t="s">
        <v>39</v>
      </c>
      <c r="D241" s="23" t="s">
        <v>120</v>
      </c>
      <c r="E241" s="23" t="s">
        <v>109</v>
      </c>
      <c r="F241" s="100">
        <v>0.68557060000000003</v>
      </c>
      <c r="G241" s="152">
        <v>1.3237799068225</v>
      </c>
      <c r="H241" s="100">
        <v>1.9309169716765899</v>
      </c>
      <c r="I241" s="23">
        <v>0</v>
      </c>
      <c r="J241" s="23" t="s">
        <v>85</v>
      </c>
      <c r="K241" s="24">
        <v>44959.000002777779</v>
      </c>
      <c r="L241" s="23">
        <v>1</v>
      </c>
      <c r="M241" s="23" t="s">
        <v>109</v>
      </c>
      <c r="N241" s="25">
        <v>0</v>
      </c>
      <c r="O241" s="26" t="str">
        <f t="shared" si="59"/>
        <v>COIN</v>
      </c>
      <c r="P241" s="26" t="str">
        <f t="shared" si="61"/>
        <v>LONG</v>
      </c>
      <c r="Q241" s="26" t="str">
        <f t="shared" si="62"/>
        <v>COIN LONG</v>
      </c>
      <c r="R241" s="26">
        <v>0</v>
      </c>
      <c r="S241" s="26">
        <v>0</v>
      </c>
      <c r="T241" s="26">
        <v>0</v>
      </c>
      <c r="U241" s="26">
        <v>0</v>
      </c>
      <c r="V241" s="23" t="str">
        <f t="shared" si="60"/>
        <v>HUBI</v>
      </c>
      <c r="W241" t="str">
        <f t="shared" si="63"/>
        <v>FTT COIN LONG</v>
      </c>
      <c r="X241" s="87" t="s">
        <v>262</v>
      </c>
    </row>
    <row r="242" spans="1:24" x14ac:dyDescent="0.25">
      <c r="A242">
        <v>283</v>
      </c>
      <c r="B242" s="71">
        <v>44959.000002777779</v>
      </c>
      <c r="C242" s="14" t="s">
        <v>39</v>
      </c>
      <c r="D242" s="23" t="s">
        <v>120</v>
      </c>
      <c r="E242" s="23" t="s">
        <v>134</v>
      </c>
      <c r="F242" s="100">
        <v>54.776400000000002</v>
      </c>
      <c r="G242" s="152">
        <v>137.26951800672299</v>
      </c>
      <c r="H242" s="100">
        <v>2.5059974369751199</v>
      </c>
      <c r="I242" s="23">
        <v>0</v>
      </c>
      <c r="J242" s="23" t="s">
        <v>85</v>
      </c>
      <c r="K242" s="24">
        <v>44959.000002777779</v>
      </c>
      <c r="L242" s="23">
        <v>1</v>
      </c>
      <c r="M242" s="23" t="s">
        <v>134</v>
      </c>
      <c r="N242" s="25">
        <v>0</v>
      </c>
      <c r="O242" s="26" t="str">
        <f t="shared" si="59"/>
        <v>COIN</v>
      </c>
      <c r="P242" s="26" t="str">
        <f t="shared" si="61"/>
        <v>LONG</v>
      </c>
      <c r="Q242" s="26" t="str">
        <f t="shared" si="62"/>
        <v>COIN LONG</v>
      </c>
      <c r="R242" s="26">
        <v>0</v>
      </c>
      <c r="S242" s="26">
        <v>0</v>
      </c>
      <c r="T242" s="26">
        <v>0</v>
      </c>
      <c r="U242" s="26">
        <v>0</v>
      </c>
      <c r="V242" s="23" t="str">
        <f t="shared" si="60"/>
        <v>HUBI</v>
      </c>
      <c r="W242" t="str">
        <f t="shared" si="63"/>
        <v>GAS COIN LONG</v>
      </c>
      <c r="X242" s="87" t="s">
        <v>262</v>
      </c>
    </row>
    <row r="243" spans="1:24" x14ac:dyDescent="0.25">
      <c r="A243">
        <v>284</v>
      </c>
      <c r="B243" s="71">
        <v>44959.000002777779</v>
      </c>
      <c r="C243" s="14" t="s">
        <v>39</v>
      </c>
      <c r="D243" s="23" t="s">
        <v>120</v>
      </c>
      <c r="E243" s="23" t="s">
        <v>135</v>
      </c>
      <c r="F243" s="100">
        <v>3.4060489999999999E-2</v>
      </c>
      <c r="G243" s="152">
        <v>2.37409384383005E-3</v>
      </c>
      <c r="H243" s="100">
        <v>6.9702280966305902E-2</v>
      </c>
      <c r="I243" s="23">
        <v>0</v>
      </c>
      <c r="J243" s="23" t="s">
        <v>85</v>
      </c>
      <c r="K243" s="24">
        <v>44959.000002777779</v>
      </c>
      <c r="L243" s="23">
        <v>1</v>
      </c>
      <c r="M243" s="23" t="s">
        <v>135</v>
      </c>
      <c r="N243" s="25">
        <v>0</v>
      </c>
      <c r="O243" s="26" t="str">
        <f t="shared" si="59"/>
        <v>COIN</v>
      </c>
      <c r="P243" s="26" t="str">
        <f t="shared" si="61"/>
        <v>LONG</v>
      </c>
      <c r="Q243" s="26" t="str">
        <f t="shared" si="62"/>
        <v>COIN LONG</v>
      </c>
      <c r="R243" s="26">
        <v>0</v>
      </c>
      <c r="S243" s="26">
        <v>0</v>
      </c>
      <c r="T243" s="26">
        <v>0</v>
      </c>
      <c r="U243" s="26">
        <v>0</v>
      </c>
      <c r="V243" s="23" t="str">
        <f t="shared" si="60"/>
        <v>HUBI</v>
      </c>
      <c r="W243" t="str">
        <f t="shared" si="63"/>
        <v>HBAR COIN LONG</v>
      </c>
      <c r="X243" s="87" t="s">
        <v>262</v>
      </c>
    </row>
    <row r="244" spans="1:24" x14ac:dyDescent="0.25">
      <c r="A244">
        <v>285</v>
      </c>
      <c r="B244" s="71">
        <v>44959.000002777779</v>
      </c>
      <c r="C244" s="14" t="s">
        <v>39</v>
      </c>
      <c r="D244" s="23" t="s">
        <v>120</v>
      </c>
      <c r="E244" s="23" t="s">
        <v>136</v>
      </c>
      <c r="F244" s="100">
        <v>5337.6979873099999</v>
      </c>
      <c r="G244" s="152">
        <v>0.423886794756764</v>
      </c>
      <c r="H244" s="100">
        <v>7.9413783950408096E-5</v>
      </c>
      <c r="I244" s="23">
        <v>0</v>
      </c>
      <c r="J244" s="23" t="s">
        <v>85</v>
      </c>
      <c r="K244" s="24">
        <v>44959.000002777779</v>
      </c>
      <c r="L244" s="23">
        <v>1</v>
      </c>
      <c r="M244" s="23" t="s">
        <v>136</v>
      </c>
      <c r="N244" s="25">
        <v>0</v>
      </c>
      <c r="O244" s="26" t="str">
        <f t="shared" si="59"/>
        <v>COIN</v>
      </c>
      <c r="P244" s="26" t="str">
        <f t="shared" si="61"/>
        <v>LONG</v>
      </c>
      <c r="Q244" s="26" t="str">
        <f t="shared" si="62"/>
        <v>COIN LONG</v>
      </c>
      <c r="R244" s="26">
        <v>0</v>
      </c>
      <c r="S244" s="26">
        <v>0</v>
      </c>
      <c r="T244" s="26">
        <v>0</v>
      </c>
      <c r="U244" s="26">
        <v>0</v>
      </c>
      <c r="V244" s="23" t="str">
        <f t="shared" si="60"/>
        <v>HUBI</v>
      </c>
      <c r="W244" t="str">
        <f t="shared" si="63"/>
        <v>HPT COIN LONG</v>
      </c>
      <c r="X244" s="87" t="s">
        <v>262</v>
      </c>
    </row>
    <row r="245" spans="1:24" x14ac:dyDescent="0.25">
      <c r="A245">
        <v>286</v>
      </c>
      <c r="B245" s="71">
        <v>44959.000002777779</v>
      </c>
      <c r="C245" s="14" t="s">
        <v>39</v>
      </c>
      <c r="D245" s="23" t="s">
        <v>120</v>
      </c>
      <c r="E245" s="23" t="s">
        <v>137</v>
      </c>
      <c r="F245" s="100">
        <v>1124.88677766</v>
      </c>
      <c r="G245" s="152">
        <v>5836.9322024600897</v>
      </c>
      <c r="H245" s="100">
        <v>5.1889064022977802</v>
      </c>
      <c r="I245" s="23">
        <v>0</v>
      </c>
      <c r="J245" s="23" t="s">
        <v>85</v>
      </c>
      <c r="K245" s="24">
        <v>44959.000002777779</v>
      </c>
      <c r="L245" s="23">
        <v>1</v>
      </c>
      <c r="M245" s="23" t="s">
        <v>137</v>
      </c>
      <c r="N245" s="25">
        <v>0</v>
      </c>
      <c r="O245" s="26" t="str">
        <f t="shared" si="59"/>
        <v>COIN</v>
      </c>
      <c r="P245" s="26" t="str">
        <f t="shared" si="61"/>
        <v>LONG</v>
      </c>
      <c r="Q245" s="26" t="str">
        <f t="shared" si="62"/>
        <v>COIN LONG</v>
      </c>
      <c r="R245" s="26">
        <v>0</v>
      </c>
      <c r="S245" s="26">
        <v>0</v>
      </c>
      <c r="T245" s="26">
        <v>0</v>
      </c>
      <c r="U245" s="26">
        <v>0</v>
      </c>
      <c r="V245" s="23" t="str">
        <f t="shared" si="60"/>
        <v>HUBI</v>
      </c>
      <c r="W245" t="str">
        <f t="shared" si="63"/>
        <v>HT COIN LONG</v>
      </c>
      <c r="X245" s="87" t="s">
        <v>262</v>
      </c>
    </row>
    <row r="246" spans="1:24" x14ac:dyDescent="0.25">
      <c r="A246">
        <v>287</v>
      </c>
      <c r="B246" s="71">
        <v>44959.000002777779</v>
      </c>
      <c r="C246" s="14" t="s">
        <v>39</v>
      </c>
      <c r="D246" s="23" t="s">
        <v>120</v>
      </c>
      <c r="E246" s="23" t="s">
        <v>138</v>
      </c>
      <c r="F246" s="100">
        <v>14.785856219999999</v>
      </c>
      <c r="G246" s="152">
        <v>0.14515358711131399</v>
      </c>
      <c r="H246" s="100">
        <v>9.8170565810705799E-3</v>
      </c>
      <c r="I246" s="23">
        <v>0</v>
      </c>
      <c r="J246" s="23" t="s">
        <v>85</v>
      </c>
      <c r="K246" s="24">
        <v>44959.000002777779</v>
      </c>
      <c r="L246" s="23">
        <v>1</v>
      </c>
      <c r="M246" s="23" t="s">
        <v>138</v>
      </c>
      <c r="N246" s="25">
        <v>0</v>
      </c>
      <c r="O246" s="26" t="str">
        <f t="shared" si="59"/>
        <v>COIN</v>
      </c>
      <c r="P246" s="26" t="str">
        <f t="shared" si="61"/>
        <v>LONG</v>
      </c>
      <c r="Q246" s="26" t="str">
        <f t="shared" si="62"/>
        <v>COIN LONG</v>
      </c>
      <c r="R246" s="26">
        <v>0</v>
      </c>
      <c r="S246" s="26">
        <v>0</v>
      </c>
      <c r="T246" s="26">
        <v>0</v>
      </c>
      <c r="U246" s="26">
        <v>0</v>
      </c>
      <c r="V246" s="23" t="str">
        <f t="shared" si="60"/>
        <v>HUBI</v>
      </c>
      <c r="W246" t="str">
        <f t="shared" si="63"/>
        <v>IOST COIN LONG</v>
      </c>
      <c r="X246" s="87" t="s">
        <v>262</v>
      </c>
    </row>
    <row r="247" spans="1:24" x14ac:dyDescent="0.25">
      <c r="A247">
        <v>288</v>
      </c>
      <c r="B247" s="71">
        <v>44959.000002777779</v>
      </c>
      <c r="C247" s="14" t="s">
        <v>39</v>
      </c>
      <c r="D247" s="23" t="s">
        <v>120</v>
      </c>
      <c r="E247" s="23" t="s">
        <v>139</v>
      </c>
      <c r="F247" s="100">
        <v>0.81765067999999996</v>
      </c>
      <c r="G247" s="152">
        <v>1.50970447399295E-2</v>
      </c>
      <c r="H247" s="100">
        <v>1.84639297798047E-2</v>
      </c>
      <c r="I247" s="23">
        <v>0</v>
      </c>
      <c r="J247" s="23" t="s">
        <v>85</v>
      </c>
      <c r="K247" s="24">
        <v>44959.000002777779</v>
      </c>
      <c r="L247" s="23">
        <v>1</v>
      </c>
      <c r="M247" s="23" t="s">
        <v>139</v>
      </c>
      <c r="N247" s="25">
        <v>0</v>
      </c>
      <c r="O247" s="26" t="str">
        <f t="shared" si="59"/>
        <v>COIN</v>
      </c>
      <c r="P247" s="26" t="str">
        <f t="shared" si="61"/>
        <v>LONG</v>
      </c>
      <c r="Q247" s="26" t="str">
        <f t="shared" si="62"/>
        <v>COIN LONG</v>
      </c>
      <c r="R247" s="26">
        <v>0</v>
      </c>
      <c r="S247" s="26">
        <v>0</v>
      </c>
      <c r="T247" s="26">
        <v>0</v>
      </c>
      <c r="U247" s="26">
        <v>0</v>
      </c>
      <c r="V247" s="23" t="str">
        <f t="shared" si="60"/>
        <v>HUBI</v>
      </c>
      <c r="W247" t="str">
        <f t="shared" si="63"/>
        <v>IRIS COIN LONG</v>
      </c>
      <c r="X247" s="87" t="s">
        <v>262</v>
      </c>
    </row>
    <row r="248" spans="1:24" x14ac:dyDescent="0.25">
      <c r="A248">
        <v>289</v>
      </c>
      <c r="B248" s="71">
        <v>44959.000002777779</v>
      </c>
      <c r="C248" s="14" t="s">
        <v>39</v>
      </c>
      <c r="D248" s="23" t="s">
        <v>120</v>
      </c>
      <c r="E248" s="23" t="s">
        <v>140</v>
      </c>
      <c r="F248" s="100">
        <v>9.1121815000000002</v>
      </c>
      <c r="G248" s="152">
        <v>0.24820953919834901</v>
      </c>
      <c r="H248" s="100">
        <v>2.7239310279141098E-2</v>
      </c>
      <c r="I248" s="23">
        <v>0</v>
      </c>
      <c r="J248" s="23" t="s">
        <v>85</v>
      </c>
      <c r="K248" s="24">
        <v>44959.000002777779</v>
      </c>
      <c r="L248" s="23">
        <v>1</v>
      </c>
      <c r="M248" s="23" t="s">
        <v>140</v>
      </c>
      <c r="N248" s="25">
        <v>0</v>
      </c>
      <c r="O248" s="26" t="str">
        <f t="shared" si="59"/>
        <v>COIN</v>
      </c>
      <c r="P248" s="26" t="str">
        <f t="shared" si="61"/>
        <v>LONG</v>
      </c>
      <c r="Q248" s="26" t="str">
        <f t="shared" si="62"/>
        <v>COIN LONG</v>
      </c>
      <c r="R248" s="26">
        <v>0</v>
      </c>
      <c r="S248" s="26">
        <v>0</v>
      </c>
      <c r="T248" s="26">
        <v>0</v>
      </c>
      <c r="U248" s="26">
        <v>0</v>
      </c>
      <c r="V248" s="23" t="str">
        <f t="shared" si="60"/>
        <v>HUBI</v>
      </c>
      <c r="W248" t="str">
        <f t="shared" si="63"/>
        <v>JST COIN LONG</v>
      </c>
      <c r="X248" s="87" t="s">
        <v>262</v>
      </c>
    </row>
    <row r="249" spans="1:24" x14ac:dyDescent="0.25">
      <c r="A249">
        <v>290</v>
      </c>
      <c r="B249" s="71">
        <v>44959.000002777779</v>
      </c>
      <c r="C249" s="14" t="s">
        <v>39</v>
      </c>
      <c r="D249" s="23" t="s">
        <v>120</v>
      </c>
      <c r="E249" s="23" t="s">
        <v>43</v>
      </c>
      <c r="F249" s="100">
        <v>1.4966E-4</v>
      </c>
      <c r="G249" s="152">
        <v>5.4665470980329901E-3</v>
      </c>
      <c r="H249" s="100">
        <v>36.5264405855471</v>
      </c>
      <c r="I249" s="23">
        <v>0</v>
      </c>
      <c r="J249" s="23" t="s">
        <v>85</v>
      </c>
      <c r="K249" s="24">
        <v>44959.000002777779</v>
      </c>
      <c r="L249" s="23">
        <v>1</v>
      </c>
      <c r="M249" s="23" t="s">
        <v>43</v>
      </c>
      <c r="N249" s="25">
        <v>0</v>
      </c>
      <c r="O249" s="26" t="str">
        <f t="shared" si="59"/>
        <v>COIN</v>
      </c>
      <c r="P249" s="26" t="str">
        <f t="shared" si="61"/>
        <v>LONG</v>
      </c>
      <c r="Q249" s="26" t="str">
        <f t="shared" si="62"/>
        <v>COIN LONG</v>
      </c>
      <c r="R249" s="26">
        <v>0</v>
      </c>
      <c r="S249" s="26">
        <v>0</v>
      </c>
      <c r="T249" s="26">
        <v>0</v>
      </c>
      <c r="U249" s="26">
        <v>0</v>
      </c>
      <c r="V249" s="23" t="str">
        <f t="shared" si="60"/>
        <v>HUBI</v>
      </c>
      <c r="W249" t="str">
        <f t="shared" si="63"/>
        <v>KSM COIN LONG</v>
      </c>
      <c r="X249" s="87" t="s">
        <v>262</v>
      </c>
    </row>
    <row r="250" spans="1:24" x14ac:dyDescent="0.25">
      <c r="A250">
        <v>291</v>
      </c>
      <c r="B250" s="71">
        <v>44959.000002777779</v>
      </c>
      <c r="C250" s="14" t="s">
        <v>39</v>
      </c>
      <c r="D250" s="23" t="s">
        <v>120</v>
      </c>
      <c r="E250" s="23" t="s">
        <v>141</v>
      </c>
      <c r="F250" s="100">
        <v>0.24234807999999999</v>
      </c>
      <c r="G250" s="152">
        <v>4.0232628446472602E-4</v>
      </c>
      <c r="H250" s="100">
        <v>1.6601174825264799E-3</v>
      </c>
      <c r="I250" s="23">
        <v>0</v>
      </c>
      <c r="J250" s="23" t="s">
        <v>85</v>
      </c>
      <c r="K250" s="24">
        <v>44959.000002777779</v>
      </c>
      <c r="L250" s="23">
        <v>1</v>
      </c>
      <c r="M250" s="23" t="s">
        <v>141</v>
      </c>
      <c r="N250" s="25">
        <v>0</v>
      </c>
      <c r="O250" s="26" t="str">
        <f t="shared" si="59"/>
        <v>COIN</v>
      </c>
      <c r="P250" s="26" t="str">
        <f t="shared" si="61"/>
        <v>LONG</v>
      </c>
      <c r="Q250" s="26" t="str">
        <f t="shared" si="62"/>
        <v>COIN LONG</v>
      </c>
      <c r="R250" s="26">
        <v>0</v>
      </c>
      <c r="S250" s="26">
        <v>0</v>
      </c>
      <c r="T250" s="26">
        <v>0</v>
      </c>
      <c r="U250" s="26">
        <v>0</v>
      </c>
      <c r="V250" s="23" t="str">
        <f t="shared" si="60"/>
        <v>HUBI</v>
      </c>
      <c r="W250" t="str">
        <f t="shared" si="63"/>
        <v>LAMB COIN LONG</v>
      </c>
      <c r="X250" s="87" t="s">
        <v>262</v>
      </c>
    </row>
    <row r="251" spans="1:24" x14ac:dyDescent="0.25">
      <c r="A251">
        <v>292</v>
      </c>
      <c r="B251" s="71">
        <v>44959.000002777779</v>
      </c>
      <c r="C251" s="14" t="s">
        <v>39</v>
      </c>
      <c r="D251" s="23" t="s">
        <v>120</v>
      </c>
      <c r="E251" s="23" t="s">
        <v>142</v>
      </c>
      <c r="F251" s="100">
        <v>1E-8</v>
      </c>
      <c r="G251" s="152">
        <v>0</v>
      </c>
      <c r="H251" s="100">
        <v>0</v>
      </c>
      <c r="I251" s="23">
        <v>0</v>
      </c>
      <c r="J251" s="23" t="s">
        <v>85</v>
      </c>
      <c r="K251" s="24">
        <v>44959.000002777779</v>
      </c>
      <c r="L251" s="23">
        <v>1</v>
      </c>
      <c r="M251" s="23" t="s">
        <v>142</v>
      </c>
      <c r="N251" s="25">
        <v>0</v>
      </c>
      <c r="O251" s="26" t="str">
        <f t="shared" si="59"/>
        <v>COIN</v>
      </c>
      <c r="P251" s="26" t="str">
        <f t="shared" si="61"/>
        <v>SHORT</v>
      </c>
      <c r="Q251" s="26" t="str">
        <f t="shared" si="62"/>
        <v>COIN SHORT</v>
      </c>
      <c r="R251" s="26">
        <v>0</v>
      </c>
      <c r="S251" s="26">
        <v>0</v>
      </c>
      <c r="T251" s="26">
        <v>0</v>
      </c>
      <c r="U251" s="26">
        <v>0</v>
      </c>
      <c r="V251" s="23" t="str">
        <f t="shared" si="60"/>
        <v>HUBI</v>
      </c>
      <c r="W251" t="str">
        <f t="shared" si="63"/>
        <v>LEND COIN SHORT</v>
      </c>
      <c r="X251" s="87" t="s">
        <v>262</v>
      </c>
    </row>
    <row r="252" spans="1:24" x14ac:dyDescent="0.25">
      <c r="A252">
        <v>293</v>
      </c>
      <c r="B252" s="71">
        <v>44959.000002777779</v>
      </c>
      <c r="C252" s="14" t="s">
        <v>39</v>
      </c>
      <c r="D252" s="23" t="s">
        <v>120</v>
      </c>
      <c r="E252" s="23" t="s">
        <v>27</v>
      </c>
      <c r="F252" s="100">
        <v>295.02421980999998</v>
      </c>
      <c r="G252" s="152">
        <v>2129.0789941788398</v>
      </c>
      <c r="H252" s="100">
        <v>7.2166244369699699</v>
      </c>
      <c r="I252" s="23">
        <v>0</v>
      </c>
      <c r="J252" s="23" t="s">
        <v>85</v>
      </c>
      <c r="K252" s="24">
        <v>44959.000002777779</v>
      </c>
      <c r="L252" s="23">
        <v>1</v>
      </c>
      <c r="M252" s="23" t="s">
        <v>27</v>
      </c>
      <c r="N252" s="25">
        <v>0</v>
      </c>
      <c r="O252" s="26" t="str">
        <f t="shared" si="59"/>
        <v>COIN</v>
      </c>
      <c r="P252" s="26" t="str">
        <f t="shared" si="61"/>
        <v>LONG</v>
      </c>
      <c r="Q252" s="26" t="str">
        <f t="shared" si="62"/>
        <v>COIN LONG</v>
      </c>
      <c r="R252" s="26">
        <v>0</v>
      </c>
      <c r="S252" s="26">
        <v>0</v>
      </c>
      <c r="T252" s="26">
        <v>0</v>
      </c>
      <c r="U252" s="26">
        <v>0</v>
      </c>
      <c r="V252" s="23" t="str">
        <f t="shared" si="60"/>
        <v>HUBI</v>
      </c>
      <c r="W252" t="str">
        <f t="shared" si="63"/>
        <v>LINK COIN LONG</v>
      </c>
      <c r="X252" s="87" t="s">
        <v>262</v>
      </c>
    </row>
    <row r="253" spans="1:24" x14ac:dyDescent="0.25">
      <c r="A253">
        <v>294</v>
      </c>
      <c r="B253" s="71">
        <v>44959.000002777779</v>
      </c>
      <c r="C253" s="14" t="s">
        <v>39</v>
      </c>
      <c r="D253" s="23" t="s">
        <v>120</v>
      </c>
      <c r="E253" s="23" t="s">
        <v>143</v>
      </c>
      <c r="F253" s="100">
        <v>4.3289484800000002</v>
      </c>
      <c r="G253" s="152">
        <v>1.4364449732165299E-6</v>
      </c>
      <c r="H253" s="100">
        <v>3.3182306970226001E-7</v>
      </c>
      <c r="I253" s="23">
        <v>0</v>
      </c>
      <c r="J253" s="23" t="s">
        <v>85</v>
      </c>
      <c r="K253" s="24">
        <v>44959.000002777779</v>
      </c>
      <c r="L253" s="23">
        <v>1</v>
      </c>
      <c r="M253" s="23" t="s">
        <v>143</v>
      </c>
      <c r="N253" s="25">
        <v>0</v>
      </c>
      <c r="O253" s="26" t="str">
        <f t="shared" si="59"/>
        <v>COIN</v>
      </c>
      <c r="P253" s="26" t="str">
        <f t="shared" si="61"/>
        <v>LONG</v>
      </c>
      <c r="Q253" s="26" t="str">
        <f t="shared" si="62"/>
        <v>COIN LONG</v>
      </c>
      <c r="R253" s="26">
        <v>0</v>
      </c>
      <c r="S253" s="26">
        <v>0</v>
      </c>
      <c r="T253" s="26">
        <v>0</v>
      </c>
      <c r="U253" s="26">
        <v>0</v>
      </c>
      <c r="V253" s="23" t="str">
        <f t="shared" si="60"/>
        <v>HUBI</v>
      </c>
      <c r="W253" t="str">
        <f t="shared" si="63"/>
        <v>LOL COIN LONG</v>
      </c>
      <c r="X253" s="87" t="s">
        <v>262</v>
      </c>
    </row>
    <row r="254" spans="1:24" x14ac:dyDescent="0.25">
      <c r="A254">
        <v>295</v>
      </c>
      <c r="B254" s="71">
        <v>44959.000002777779</v>
      </c>
      <c r="C254" s="14" t="s">
        <v>39</v>
      </c>
      <c r="D254" s="23" t="s">
        <v>120</v>
      </c>
      <c r="E254" s="23" t="s">
        <v>24</v>
      </c>
      <c r="F254" s="100">
        <v>7156.2097181999998</v>
      </c>
      <c r="G254" s="152">
        <v>718795.67509833199</v>
      </c>
      <c r="H254" s="100">
        <v>100.443629156124</v>
      </c>
      <c r="I254" s="23">
        <v>0</v>
      </c>
      <c r="J254" s="23" t="s">
        <v>85</v>
      </c>
      <c r="K254" s="24">
        <v>44959.000002777779</v>
      </c>
      <c r="L254" s="23">
        <v>1</v>
      </c>
      <c r="M254" s="23" t="s">
        <v>24</v>
      </c>
      <c r="N254" s="25">
        <v>0</v>
      </c>
      <c r="O254" s="26" t="str">
        <f t="shared" si="59"/>
        <v>COIN</v>
      </c>
      <c r="P254" s="26" t="str">
        <f t="shared" si="61"/>
        <v>LONG</v>
      </c>
      <c r="Q254" s="26" t="str">
        <f t="shared" si="62"/>
        <v>COIN LONG</v>
      </c>
      <c r="R254" s="26">
        <v>0</v>
      </c>
      <c r="S254" s="26">
        <v>0</v>
      </c>
      <c r="T254" s="26">
        <v>0</v>
      </c>
      <c r="U254" s="26">
        <v>0</v>
      </c>
      <c r="V254" s="23" t="str">
        <f t="shared" si="60"/>
        <v>HUBI</v>
      </c>
      <c r="W254" t="str">
        <f t="shared" si="63"/>
        <v>LTC COIN LONG</v>
      </c>
      <c r="X254" s="87" t="s">
        <v>262</v>
      </c>
    </row>
    <row r="255" spans="1:24" x14ac:dyDescent="0.25">
      <c r="A255">
        <v>296</v>
      </c>
      <c r="B255" s="71">
        <v>44959.000002777779</v>
      </c>
      <c r="C255" s="14" t="s">
        <v>39</v>
      </c>
      <c r="D255" s="23" t="s">
        <v>120</v>
      </c>
      <c r="E255" s="23" t="s">
        <v>144</v>
      </c>
      <c r="F255" s="100">
        <v>0.66495972999999997</v>
      </c>
      <c r="G255" s="152">
        <v>1.8155176503011899E-4</v>
      </c>
      <c r="H255" s="100">
        <v>2.7302670648960802E-4</v>
      </c>
      <c r="I255" s="23">
        <v>0</v>
      </c>
      <c r="J255" s="23" t="s">
        <v>85</v>
      </c>
      <c r="K255" s="24">
        <v>44959.000002777779</v>
      </c>
      <c r="L255" s="23">
        <v>1</v>
      </c>
      <c r="M255" s="23" t="s">
        <v>144</v>
      </c>
      <c r="N255" s="25">
        <v>0</v>
      </c>
      <c r="O255" s="26" t="str">
        <f t="shared" si="59"/>
        <v>COIN</v>
      </c>
      <c r="P255" s="26" t="str">
        <f t="shared" si="61"/>
        <v>LONG</v>
      </c>
      <c r="Q255" s="26" t="str">
        <f t="shared" si="62"/>
        <v>COIN LONG</v>
      </c>
      <c r="R255" s="26">
        <v>0</v>
      </c>
      <c r="S255" s="26">
        <v>0</v>
      </c>
      <c r="T255" s="26">
        <v>0</v>
      </c>
      <c r="U255" s="26">
        <v>0</v>
      </c>
      <c r="V255" s="23" t="str">
        <f t="shared" si="60"/>
        <v>HUBI</v>
      </c>
      <c r="W255" t="str">
        <f t="shared" si="63"/>
        <v>LXT COIN LONG</v>
      </c>
      <c r="X255" s="87" t="s">
        <v>262</v>
      </c>
    </row>
    <row r="256" spans="1:24" x14ac:dyDescent="0.25">
      <c r="A256">
        <v>297</v>
      </c>
      <c r="B256" s="71">
        <v>44959.000002777779</v>
      </c>
      <c r="C256" s="14" t="s">
        <v>39</v>
      </c>
      <c r="D256" s="23" t="s">
        <v>120</v>
      </c>
      <c r="E256" s="23" t="s">
        <v>190</v>
      </c>
      <c r="F256" s="100">
        <v>0.34</v>
      </c>
      <c r="G256" s="152">
        <v>0.27262798240686897</v>
      </c>
      <c r="H256" s="100">
        <v>0.80184700707902801</v>
      </c>
      <c r="I256" s="23">
        <v>0</v>
      </c>
      <c r="J256" s="23" t="s">
        <v>85</v>
      </c>
      <c r="K256" s="24">
        <v>44959.000002777779</v>
      </c>
      <c r="L256" s="23">
        <v>1</v>
      </c>
      <c r="M256" s="23" t="s">
        <v>190</v>
      </c>
      <c r="N256" s="25">
        <v>0</v>
      </c>
      <c r="O256" s="26" t="str">
        <f t="shared" si="59"/>
        <v>COIN</v>
      </c>
      <c r="P256" s="26" t="str">
        <f t="shared" si="61"/>
        <v>LONG</v>
      </c>
      <c r="Q256" s="26" t="str">
        <f t="shared" si="62"/>
        <v>COIN LONG</v>
      </c>
      <c r="R256" s="26">
        <v>0</v>
      </c>
      <c r="S256" s="26">
        <v>0</v>
      </c>
      <c r="T256" s="26">
        <v>0</v>
      </c>
      <c r="U256" s="26">
        <v>0</v>
      </c>
      <c r="V256" s="23" t="str">
        <f t="shared" si="60"/>
        <v>HUBI</v>
      </c>
      <c r="W256" t="str">
        <f t="shared" si="63"/>
        <v>MANA COIN LONG</v>
      </c>
      <c r="X256" s="87" t="s">
        <v>262</v>
      </c>
    </row>
    <row r="257" spans="1:24" x14ac:dyDescent="0.25">
      <c r="A257">
        <v>298</v>
      </c>
      <c r="B257" s="71">
        <v>44959.000002777779</v>
      </c>
      <c r="C257" s="14" t="s">
        <v>39</v>
      </c>
      <c r="D257" s="23" t="s">
        <v>120</v>
      </c>
      <c r="E257" s="23" t="s">
        <v>145</v>
      </c>
      <c r="F257" s="100">
        <v>0.89105878000000005</v>
      </c>
      <c r="G257" s="152">
        <v>7.51358956508055</v>
      </c>
      <c r="H257" s="100">
        <v>8.4322041752178798</v>
      </c>
      <c r="I257" s="23">
        <v>0</v>
      </c>
      <c r="J257" s="23" t="s">
        <v>85</v>
      </c>
      <c r="K257" s="24">
        <v>44959.000002777779</v>
      </c>
      <c r="L257" s="23">
        <v>1</v>
      </c>
      <c r="M257" s="23" t="s">
        <v>145</v>
      </c>
      <c r="N257" s="25">
        <v>0</v>
      </c>
      <c r="O257" s="26" t="str">
        <f t="shared" si="59"/>
        <v>COIN</v>
      </c>
      <c r="P257" s="26" t="str">
        <f t="shared" si="61"/>
        <v>LONG</v>
      </c>
      <c r="Q257" s="26" t="str">
        <f t="shared" si="62"/>
        <v>COIN LONG</v>
      </c>
      <c r="R257" s="26">
        <v>0</v>
      </c>
      <c r="S257" s="26">
        <v>0</v>
      </c>
      <c r="T257" s="26">
        <v>0</v>
      </c>
      <c r="U257" s="26">
        <v>0</v>
      </c>
      <c r="V257" s="23" t="str">
        <f t="shared" si="60"/>
        <v>HUBI</v>
      </c>
      <c r="W257" t="str">
        <f t="shared" si="63"/>
        <v>NEO COIN LONG</v>
      </c>
      <c r="X257" s="87" t="s">
        <v>262</v>
      </c>
    </row>
    <row r="258" spans="1:24" x14ac:dyDescent="0.25">
      <c r="A258">
        <v>299</v>
      </c>
      <c r="B258" s="71">
        <v>44959.000002777779</v>
      </c>
      <c r="C258" s="14" t="s">
        <v>39</v>
      </c>
      <c r="D258" s="23" t="s">
        <v>120</v>
      </c>
      <c r="E258" s="23" t="s">
        <v>146</v>
      </c>
      <c r="F258" s="100">
        <v>40.704174029999997</v>
      </c>
      <c r="G258" s="152">
        <v>8.0448273954485203E-3</v>
      </c>
      <c r="H258" s="100">
        <v>1.9764133745888701E-4</v>
      </c>
      <c r="I258" s="23">
        <v>0</v>
      </c>
      <c r="J258" s="23" t="s">
        <v>85</v>
      </c>
      <c r="K258" s="24">
        <v>44959.000002777779</v>
      </c>
      <c r="L258" s="23">
        <v>1</v>
      </c>
      <c r="M258" s="23" t="s">
        <v>146</v>
      </c>
      <c r="N258" s="25">
        <v>0</v>
      </c>
      <c r="O258" s="26" t="str">
        <f t="shared" ref="O258:O321" si="64">IF($C258="","",IF(OR($E258="USD",$E258="EUR"),"CASH","COIN"))</f>
        <v>COIN</v>
      </c>
      <c r="P258" s="26" t="str">
        <f t="shared" si="61"/>
        <v>LONG</v>
      </c>
      <c r="Q258" s="26" t="str">
        <f t="shared" si="62"/>
        <v>COIN LONG</v>
      </c>
      <c r="R258" s="26">
        <v>0</v>
      </c>
      <c r="S258" s="26">
        <v>0</v>
      </c>
      <c r="T258" s="26">
        <v>0</v>
      </c>
      <c r="U258" s="26">
        <v>0</v>
      </c>
      <c r="V258" s="23" t="str">
        <f t="shared" ref="V258:V321" si="65">IF($C258="","",IF(ISERROR(SEARCH("-",$D258)),$D258,LEFT($D258,SEARCH("-",$D258)-1)))</f>
        <v>HUBI</v>
      </c>
      <c r="W258" t="str">
        <f t="shared" si="63"/>
        <v>NEW COIN LONG</v>
      </c>
      <c r="X258" s="87" t="s">
        <v>262</v>
      </c>
    </row>
    <row r="259" spans="1:24" x14ac:dyDescent="0.25">
      <c r="A259">
        <v>300</v>
      </c>
      <c r="B259" s="71">
        <v>44959.000002777779</v>
      </c>
      <c r="C259" s="14" t="s">
        <v>39</v>
      </c>
      <c r="D259" s="23" t="s">
        <v>120</v>
      </c>
      <c r="E259" s="23" t="s">
        <v>147</v>
      </c>
      <c r="F259" s="100">
        <v>3049025070.2014399</v>
      </c>
      <c r="G259" s="152">
        <v>1432.99223971929</v>
      </c>
      <c r="H259" s="100">
        <v>4.6998375110921E-7</v>
      </c>
      <c r="I259" s="23">
        <v>0</v>
      </c>
      <c r="J259" s="23" t="s">
        <v>85</v>
      </c>
      <c r="K259" s="24">
        <v>44959.000002777779</v>
      </c>
      <c r="L259" s="23">
        <v>1</v>
      </c>
      <c r="M259" s="23" t="s">
        <v>147</v>
      </c>
      <c r="N259" s="25">
        <v>0</v>
      </c>
      <c r="O259" s="26" t="str">
        <f t="shared" si="64"/>
        <v>COIN</v>
      </c>
      <c r="P259" s="26" t="str">
        <f t="shared" ref="P259:P322" si="66">IF($C259="","",IF($J259="CME FUTURE","HEDGE",IF($G259&gt;0,"LONG","SHORT")))</f>
        <v>LONG</v>
      </c>
      <c r="Q259" s="26" t="str">
        <f t="shared" ref="Q259:Q322" si="67">O259&amp;" "&amp;P259</f>
        <v>COIN LONG</v>
      </c>
      <c r="R259" s="26">
        <v>0</v>
      </c>
      <c r="S259" s="26">
        <v>0</v>
      </c>
      <c r="T259" s="26">
        <v>0</v>
      </c>
      <c r="U259" s="26">
        <v>0</v>
      </c>
      <c r="V259" s="23" t="str">
        <f t="shared" si="65"/>
        <v>HUBI</v>
      </c>
      <c r="W259" t="str">
        <f t="shared" si="63"/>
        <v>NFT COIN LONG</v>
      </c>
      <c r="X259" s="87" t="s">
        <v>262</v>
      </c>
    </row>
    <row r="260" spans="1:24" x14ac:dyDescent="0.25">
      <c r="A260">
        <v>301</v>
      </c>
      <c r="B260" s="71">
        <v>44959.000002777779</v>
      </c>
      <c r="C260" s="14" t="s">
        <v>39</v>
      </c>
      <c r="D260" s="23" t="s">
        <v>120</v>
      </c>
      <c r="E260" s="23" t="s">
        <v>148</v>
      </c>
      <c r="F260" s="100">
        <v>4.3068300000000002E-3</v>
      </c>
      <c r="G260" s="152">
        <v>1.07717067988575E-3</v>
      </c>
      <c r="H260" s="100">
        <v>0.25010754543033997</v>
      </c>
      <c r="I260" s="23">
        <v>0</v>
      </c>
      <c r="J260" s="23" t="s">
        <v>85</v>
      </c>
      <c r="K260" s="24">
        <v>44959.000002777779</v>
      </c>
      <c r="L260" s="23">
        <v>1</v>
      </c>
      <c r="M260" s="23" t="s">
        <v>148</v>
      </c>
      <c r="N260" s="25">
        <v>0</v>
      </c>
      <c r="O260" s="26" t="str">
        <f t="shared" si="64"/>
        <v>COIN</v>
      </c>
      <c r="P260" s="26" t="str">
        <f t="shared" si="66"/>
        <v>LONG</v>
      </c>
      <c r="Q260" s="26" t="str">
        <f t="shared" si="67"/>
        <v>COIN LONG</v>
      </c>
      <c r="R260" s="26">
        <v>0</v>
      </c>
      <c r="S260" s="26">
        <v>0</v>
      </c>
      <c r="T260" s="26">
        <v>0</v>
      </c>
      <c r="U260" s="26">
        <v>0</v>
      </c>
      <c r="V260" s="23" t="str">
        <f t="shared" si="65"/>
        <v>HUBI</v>
      </c>
      <c r="W260" t="str">
        <f t="shared" si="63"/>
        <v>NULS COIN LONG</v>
      </c>
      <c r="X260" s="87" t="s">
        <v>262</v>
      </c>
    </row>
    <row r="261" spans="1:24" x14ac:dyDescent="0.25">
      <c r="A261">
        <v>302</v>
      </c>
      <c r="B261" s="71">
        <v>44959.000002777779</v>
      </c>
      <c r="C261" s="14" t="s">
        <v>39</v>
      </c>
      <c r="D261" s="23" t="s">
        <v>120</v>
      </c>
      <c r="E261" s="23" t="s">
        <v>150</v>
      </c>
      <c r="F261" s="100">
        <v>0.34782034000000001</v>
      </c>
      <c r="G261" s="152">
        <v>0.10359366741979401</v>
      </c>
      <c r="H261" s="100">
        <v>0.29783671483903001</v>
      </c>
      <c r="I261" s="23">
        <v>0</v>
      </c>
      <c r="J261" s="23" t="s">
        <v>85</v>
      </c>
      <c r="K261" s="24">
        <v>44959.000002777779</v>
      </c>
      <c r="L261" s="23">
        <v>1</v>
      </c>
      <c r="M261" s="23" t="s">
        <v>150</v>
      </c>
      <c r="N261" s="25">
        <v>0</v>
      </c>
      <c r="O261" s="26" t="str">
        <f t="shared" si="64"/>
        <v>COIN</v>
      </c>
      <c r="P261" s="26" t="str">
        <f t="shared" si="66"/>
        <v>LONG</v>
      </c>
      <c r="Q261" s="26" t="str">
        <f t="shared" si="67"/>
        <v>COIN LONG</v>
      </c>
      <c r="R261" s="26">
        <v>0</v>
      </c>
      <c r="S261" s="26">
        <v>0</v>
      </c>
      <c r="T261" s="26">
        <v>0</v>
      </c>
      <c r="U261" s="26">
        <v>0</v>
      </c>
      <c r="V261" s="23" t="str">
        <f t="shared" si="65"/>
        <v>HUBI</v>
      </c>
      <c r="W261" t="str">
        <f t="shared" si="63"/>
        <v>ONG COIN LONG</v>
      </c>
      <c r="X261" s="87" t="s">
        <v>262</v>
      </c>
    </row>
    <row r="262" spans="1:24" x14ac:dyDescent="0.25">
      <c r="A262">
        <v>303</v>
      </c>
      <c r="B262" s="71">
        <v>44959.000002777779</v>
      </c>
      <c r="C262" s="14" t="s">
        <v>39</v>
      </c>
      <c r="D262" s="23" t="s">
        <v>120</v>
      </c>
      <c r="E262" s="23" t="s">
        <v>89</v>
      </c>
      <c r="F262" s="100">
        <v>125538.52076047999</v>
      </c>
      <c r="G262" s="152">
        <v>12432.8442553859</v>
      </c>
      <c r="H262" s="100">
        <v>9.9036090118562806E-2</v>
      </c>
      <c r="I262" s="23">
        <v>0</v>
      </c>
      <c r="J262" s="23" t="s">
        <v>85</v>
      </c>
      <c r="K262" s="24">
        <v>44959.000002777779</v>
      </c>
      <c r="L262" s="23">
        <v>1</v>
      </c>
      <c r="M262" s="23" t="s">
        <v>89</v>
      </c>
      <c r="N262" s="25">
        <v>0</v>
      </c>
      <c r="O262" s="26" t="str">
        <f t="shared" si="64"/>
        <v>COIN</v>
      </c>
      <c r="P262" s="26" t="str">
        <f t="shared" si="66"/>
        <v>LONG</v>
      </c>
      <c r="Q262" s="26" t="str">
        <f t="shared" si="67"/>
        <v>COIN LONG</v>
      </c>
      <c r="R262" s="26">
        <v>0</v>
      </c>
      <c r="S262" s="26">
        <v>0</v>
      </c>
      <c r="T262" s="26">
        <v>0</v>
      </c>
      <c r="U262" s="26">
        <v>0</v>
      </c>
      <c r="V262" s="23" t="str">
        <f t="shared" si="65"/>
        <v>HUBI</v>
      </c>
      <c r="W262" t="str">
        <f t="shared" ref="W262:W325" si="68">IF($C262="","",$M262&amp;" "&amp;$Q262)</f>
        <v>OXT COIN LONG</v>
      </c>
      <c r="X262" s="87" t="s">
        <v>262</v>
      </c>
    </row>
    <row r="263" spans="1:24" x14ac:dyDescent="0.25">
      <c r="A263">
        <v>304</v>
      </c>
      <c r="B263" s="71">
        <v>44959.000002777779</v>
      </c>
      <c r="C263" s="14" t="s">
        <v>39</v>
      </c>
      <c r="D263" s="23" t="s">
        <v>120</v>
      </c>
      <c r="E263" s="23" t="s">
        <v>151</v>
      </c>
      <c r="F263" s="100">
        <v>3.0962099999999998E-3</v>
      </c>
      <c r="G263" s="152">
        <v>8.5184598002497596E-3</v>
      </c>
      <c r="H263" s="100">
        <v>2.7512538878983501</v>
      </c>
      <c r="I263" s="23">
        <v>0</v>
      </c>
      <c r="J263" s="23" t="s">
        <v>85</v>
      </c>
      <c r="K263" s="24">
        <v>44959.000002777779</v>
      </c>
      <c r="L263" s="23">
        <v>1</v>
      </c>
      <c r="M263" s="23" t="s">
        <v>151</v>
      </c>
      <c r="N263" s="25">
        <v>0</v>
      </c>
      <c r="O263" s="26" t="str">
        <f t="shared" si="64"/>
        <v>COIN</v>
      </c>
      <c r="P263" s="26" t="str">
        <f t="shared" si="66"/>
        <v>LONG</v>
      </c>
      <c r="Q263" s="26" t="str">
        <f t="shared" si="67"/>
        <v>COIN LONG</v>
      </c>
      <c r="R263" s="26">
        <v>0</v>
      </c>
      <c r="S263" s="26">
        <v>0</v>
      </c>
      <c r="T263" s="26">
        <v>0</v>
      </c>
      <c r="U263" s="26">
        <v>0</v>
      </c>
      <c r="V263" s="23" t="str">
        <f t="shared" si="65"/>
        <v>HUBI</v>
      </c>
      <c r="W263" t="str">
        <f t="shared" si="68"/>
        <v>QTUM COIN LONG</v>
      </c>
      <c r="X263" s="87" t="s">
        <v>262</v>
      </c>
    </row>
    <row r="264" spans="1:24" x14ac:dyDescent="0.25">
      <c r="A264">
        <v>305</v>
      </c>
      <c r="B264" s="71">
        <v>44959.000002777779</v>
      </c>
      <c r="C264" s="14" t="s">
        <v>39</v>
      </c>
      <c r="D264" s="23" t="s">
        <v>120</v>
      </c>
      <c r="E264" s="23" t="s">
        <v>152</v>
      </c>
      <c r="F264" s="100">
        <v>2.6598900000000002E-2</v>
      </c>
      <c r="G264" s="152">
        <v>7.8160839728942698E-4</v>
      </c>
      <c r="H264" s="100">
        <v>2.93849895029278E-2</v>
      </c>
      <c r="I264" s="23">
        <v>0</v>
      </c>
      <c r="J264" s="23" t="s">
        <v>85</v>
      </c>
      <c r="K264" s="24">
        <v>44959.000002777779</v>
      </c>
      <c r="L264" s="23">
        <v>1</v>
      </c>
      <c r="M264" s="23" t="s">
        <v>152</v>
      </c>
      <c r="N264" s="25">
        <v>0</v>
      </c>
      <c r="O264" s="26" t="str">
        <f t="shared" si="64"/>
        <v>COIN</v>
      </c>
      <c r="P264" s="26" t="str">
        <f t="shared" si="66"/>
        <v>LONG</v>
      </c>
      <c r="Q264" s="26" t="str">
        <f t="shared" si="67"/>
        <v>COIN LONG</v>
      </c>
      <c r="R264" s="26">
        <v>0</v>
      </c>
      <c r="S264" s="26">
        <v>0</v>
      </c>
      <c r="T264" s="26">
        <v>0</v>
      </c>
      <c r="U264" s="26">
        <v>0</v>
      </c>
      <c r="V264" s="23" t="str">
        <f t="shared" si="65"/>
        <v>HUBI</v>
      </c>
      <c r="W264" t="str">
        <f t="shared" si="68"/>
        <v>REI COIN LONG</v>
      </c>
      <c r="X264" s="87" t="s">
        <v>262</v>
      </c>
    </row>
    <row r="265" spans="1:24" x14ac:dyDescent="0.25">
      <c r="A265">
        <v>306</v>
      </c>
      <c r="B265" s="71">
        <v>44959.000002777779</v>
      </c>
      <c r="C265" s="14" t="s">
        <v>39</v>
      </c>
      <c r="D265" s="23" t="s">
        <v>120</v>
      </c>
      <c r="E265" s="23" t="s">
        <v>98</v>
      </c>
      <c r="F265" s="100">
        <v>1214222.2371159999</v>
      </c>
      <c r="G265" s="152">
        <v>13783.825155569401</v>
      </c>
      <c r="H265" s="100">
        <v>1.1351978850518E-2</v>
      </c>
      <c r="I265" s="23">
        <v>0</v>
      </c>
      <c r="J265" s="23" t="s">
        <v>85</v>
      </c>
      <c r="K265" s="24">
        <v>44959.000002777779</v>
      </c>
      <c r="L265" s="23">
        <v>1</v>
      </c>
      <c r="M265" s="23" t="s">
        <v>98</v>
      </c>
      <c r="N265" s="25">
        <v>0</v>
      </c>
      <c r="O265" s="26" t="str">
        <f t="shared" si="64"/>
        <v>COIN</v>
      </c>
      <c r="P265" s="26" t="str">
        <f t="shared" si="66"/>
        <v>LONG</v>
      </c>
      <c r="Q265" s="26" t="str">
        <f t="shared" si="67"/>
        <v>COIN LONG</v>
      </c>
      <c r="R265" s="26">
        <v>0</v>
      </c>
      <c r="S265" s="26">
        <v>0</v>
      </c>
      <c r="T265" s="26">
        <v>0</v>
      </c>
      <c r="U265" s="26">
        <v>0</v>
      </c>
      <c r="V265" s="23" t="str">
        <f t="shared" si="65"/>
        <v>HUBI</v>
      </c>
      <c r="W265" t="str">
        <f t="shared" si="68"/>
        <v>SGB COIN LONG</v>
      </c>
      <c r="X265" s="87" t="s">
        <v>262</v>
      </c>
    </row>
    <row r="266" spans="1:24" x14ac:dyDescent="0.25">
      <c r="A266">
        <v>307</v>
      </c>
      <c r="B266" s="71">
        <v>44959.000002777779</v>
      </c>
      <c r="C266" s="14" t="s">
        <v>39</v>
      </c>
      <c r="D266" s="23" t="s">
        <v>120</v>
      </c>
      <c r="E266" s="23" t="s">
        <v>37</v>
      </c>
      <c r="F266" s="100">
        <v>1884988.30453923</v>
      </c>
      <c r="G266" s="152">
        <v>22.590824715377199</v>
      </c>
      <c r="H266" s="100">
        <v>1.1984596753718E-5</v>
      </c>
      <c r="I266" s="23">
        <v>0</v>
      </c>
      <c r="J266" s="23" t="s">
        <v>85</v>
      </c>
      <c r="K266" s="24">
        <v>44959.000002777779</v>
      </c>
      <c r="L266" s="23">
        <v>1</v>
      </c>
      <c r="M266" s="23" t="s">
        <v>37</v>
      </c>
      <c r="N266" s="25">
        <v>0</v>
      </c>
      <c r="O266" s="26" t="str">
        <f t="shared" si="64"/>
        <v>COIN</v>
      </c>
      <c r="P266" s="26" t="str">
        <f t="shared" si="66"/>
        <v>LONG</v>
      </c>
      <c r="Q266" s="26" t="str">
        <f t="shared" si="67"/>
        <v>COIN LONG</v>
      </c>
      <c r="R266" s="26">
        <v>0</v>
      </c>
      <c r="S266" s="26">
        <v>0</v>
      </c>
      <c r="T266" s="26">
        <v>0</v>
      </c>
      <c r="U266" s="26">
        <v>0</v>
      </c>
      <c r="V266" s="23" t="str">
        <f t="shared" si="65"/>
        <v>HUBI</v>
      </c>
      <c r="W266" t="str">
        <f t="shared" si="68"/>
        <v>SHIB COIN LONG</v>
      </c>
      <c r="X266" s="87" t="s">
        <v>262</v>
      </c>
    </row>
    <row r="267" spans="1:24" x14ac:dyDescent="0.25">
      <c r="A267">
        <v>308</v>
      </c>
      <c r="B267" s="71">
        <v>44959.000002777779</v>
      </c>
      <c r="C267" s="14" t="s">
        <v>39</v>
      </c>
      <c r="D267" s="23" t="s">
        <v>120</v>
      </c>
      <c r="E267" s="23" t="s">
        <v>153</v>
      </c>
      <c r="F267" s="100">
        <v>0.14106867000000001</v>
      </c>
      <c r="G267" s="152">
        <v>3.5257798464299901</v>
      </c>
      <c r="H267" s="100">
        <v>24.9933585283677</v>
      </c>
      <c r="I267" s="23">
        <v>0</v>
      </c>
      <c r="J267" s="23" t="s">
        <v>85</v>
      </c>
      <c r="K267" s="24">
        <v>44959.000002777779</v>
      </c>
      <c r="L267" s="23">
        <v>1</v>
      </c>
      <c r="M267" s="23" t="s">
        <v>153</v>
      </c>
      <c r="N267" s="25">
        <v>0</v>
      </c>
      <c r="O267" s="26" t="str">
        <f t="shared" si="64"/>
        <v>COIN</v>
      </c>
      <c r="P267" s="26" t="str">
        <f t="shared" si="66"/>
        <v>LONG</v>
      </c>
      <c r="Q267" s="26" t="str">
        <f t="shared" si="67"/>
        <v>COIN LONG</v>
      </c>
      <c r="R267" s="26">
        <v>0</v>
      </c>
      <c r="S267" s="26">
        <v>0</v>
      </c>
      <c r="T267" s="26">
        <v>0</v>
      </c>
      <c r="U267" s="26">
        <v>0</v>
      </c>
      <c r="V267" s="23" t="str">
        <f t="shared" si="65"/>
        <v>HUBI</v>
      </c>
      <c r="W267" t="str">
        <f t="shared" si="68"/>
        <v>SOL COIN LONG</v>
      </c>
      <c r="X267" s="87" t="s">
        <v>262</v>
      </c>
    </row>
    <row r="268" spans="1:24" x14ac:dyDescent="0.25">
      <c r="A268">
        <v>309</v>
      </c>
      <c r="B268" s="71">
        <v>44959.000002777779</v>
      </c>
      <c r="C268" s="14" t="s">
        <v>39</v>
      </c>
      <c r="D268" s="23" t="s">
        <v>120</v>
      </c>
      <c r="E268" s="23" t="s">
        <v>154</v>
      </c>
      <c r="F268" s="100">
        <v>38753.774400000002</v>
      </c>
      <c r="G268" s="152">
        <v>6117.3913156387098</v>
      </c>
      <c r="H268" s="100">
        <v>0.157852787511678</v>
      </c>
      <c r="I268" s="23">
        <v>0</v>
      </c>
      <c r="J268" s="23" t="s">
        <v>85</v>
      </c>
      <c r="K268" s="24">
        <v>44959.000002777779</v>
      </c>
      <c r="L268" s="23">
        <v>1</v>
      </c>
      <c r="M268" s="23" t="s">
        <v>154</v>
      </c>
      <c r="N268" s="25">
        <v>0</v>
      </c>
      <c r="O268" s="26" t="str">
        <f t="shared" si="64"/>
        <v>COIN</v>
      </c>
      <c r="P268" s="26" t="str">
        <f t="shared" si="66"/>
        <v>LONG</v>
      </c>
      <c r="Q268" s="26" t="str">
        <f t="shared" si="67"/>
        <v>COIN LONG</v>
      </c>
      <c r="R268" s="26">
        <v>0</v>
      </c>
      <c r="S268" s="26">
        <v>0</v>
      </c>
      <c r="T268" s="26">
        <v>0</v>
      </c>
      <c r="U268" s="26">
        <v>0</v>
      </c>
      <c r="V268" s="23" t="str">
        <f t="shared" si="65"/>
        <v>HUBI</v>
      </c>
      <c r="W268" t="str">
        <f t="shared" si="68"/>
        <v>SOLO COIN LONG</v>
      </c>
      <c r="X268" s="87" t="s">
        <v>262</v>
      </c>
    </row>
    <row r="269" spans="1:24" x14ac:dyDescent="0.25">
      <c r="A269">
        <v>310</v>
      </c>
      <c r="B269" s="71">
        <v>44959.000002777779</v>
      </c>
      <c r="C269" s="14" t="s">
        <v>39</v>
      </c>
      <c r="D269" s="23" t="s">
        <v>120</v>
      </c>
      <c r="E269" s="23" t="s">
        <v>155</v>
      </c>
      <c r="F269" s="100">
        <v>29.76350429</v>
      </c>
      <c r="G269" s="152">
        <v>11.611947660032</v>
      </c>
      <c r="H269" s="100">
        <v>0.39014047361128301</v>
      </c>
      <c r="I269" s="23">
        <v>0</v>
      </c>
      <c r="J269" s="23" t="s">
        <v>85</v>
      </c>
      <c r="K269" s="24">
        <v>44959.000002777779</v>
      </c>
      <c r="L269" s="23">
        <v>1</v>
      </c>
      <c r="M269" s="23" t="s">
        <v>155</v>
      </c>
      <c r="N269" s="25">
        <v>0</v>
      </c>
      <c r="O269" s="26" t="str">
        <f t="shared" si="64"/>
        <v>COIN</v>
      </c>
      <c r="P269" s="26" t="str">
        <f t="shared" si="66"/>
        <v>LONG</v>
      </c>
      <c r="Q269" s="26" t="str">
        <f t="shared" si="67"/>
        <v>COIN LONG</v>
      </c>
      <c r="R269" s="26">
        <v>0</v>
      </c>
      <c r="S269" s="26">
        <v>0</v>
      </c>
      <c r="T269" s="26">
        <v>0</v>
      </c>
      <c r="U269" s="26">
        <v>0</v>
      </c>
      <c r="V269" s="23" t="str">
        <f t="shared" si="65"/>
        <v>HUBI</v>
      </c>
      <c r="W269" t="str">
        <f t="shared" si="68"/>
        <v>STORJ COIN LONG</v>
      </c>
      <c r="X269" s="87" t="s">
        <v>262</v>
      </c>
    </row>
    <row r="270" spans="1:24" x14ac:dyDescent="0.25">
      <c r="A270">
        <v>311</v>
      </c>
      <c r="B270" s="71">
        <v>44959.000002777779</v>
      </c>
      <c r="C270" s="14" t="s">
        <v>39</v>
      </c>
      <c r="D270" s="23" t="s">
        <v>120</v>
      </c>
      <c r="E270" s="23" t="s">
        <v>25</v>
      </c>
      <c r="F270" s="100">
        <v>44.266270740000003</v>
      </c>
      <c r="G270" s="152">
        <v>2.79732834516297</v>
      </c>
      <c r="H270" s="100">
        <v>6.3193223607952306E-2</v>
      </c>
      <c r="I270" s="23">
        <v>0</v>
      </c>
      <c r="J270" s="23" t="s">
        <v>85</v>
      </c>
      <c r="K270" s="24">
        <v>44959.000002777779</v>
      </c>
      <c r="L270" s="23">
        <v>1</v>
      </c>
      <c r="M270" s="23" t="s">
        <v>25</v>
      </c>
      <c r="N270" s="25">
        <v>0</v>
      </c>
      <c r="O270" s="26" t="str">
        <f t="shared" si="64"/>
        <v>COIN</v>
      </c>
      <c r="P270" s="26" t="str">
        <f t="shared" si="66"/>
        <v>LONG</v>
      </c>
      <c r="Q270" s="26" t="str">
        <f t="shared" si="67"/>
        <v>COIN LONG</v>
      </c>
      <c r="R270" s="26">
        <v>0</v>
      </c>
      <c r="S270" s="26">
        <v>0</v>
      </c>
      <c r="T270" s="26">
        <v>0</v>
      </c>
      <c r="U270" s="26">
        <v>0</v>
      </c>
      <c r="V270" s="23" t="str">
        <f t="shared" si="65"/>
        <v>HUBI</v>
      </c>
      <c r="W270" t="str">
        <f t="shared" si="68"/>
        <v>TRX COIN LONG</v>
      </c>
      <c r="X270" s="87" t="s">
        <v>262</v>
      </c>
    </row>
    <row r="271" spans="1:24" x14ac:dyDescent="0.25">
      <c r="A271">
        <v>312</v>
      </c>
      <c r="B271" s="71">
        <v>44959.000002777779</v>
      </c>
      <c r="C271" s="14" t="s">
        <v>39</v>
      </c>
      <c r="D271" s="23" t="s">
        <v>120</v>
      </c>
      <c r="E271" s="23" t="s">
        <v>156</v>
      </c>
      <c r="F271" s="100">
        <v>6.3152970000000003E-2</v>
      </c>
      <c r="G271" s="152">
        <v>2.6417919465520202E-4</v>
      </c>
      <c r="H271" s="100">
        <v>4.1831634308758898E-3</v>
      </c>
      <c r="I271" s="23">
        <v>0</v>
      </c>
      <c r="J271" s="23" t="s">
        <v>85</v>
      </c>
      <c r="K271" s="24">
        <v>44959.000002777779</v>
      </c>
      <c r="L271" s="23">
        <v>1</v>
      </c>
      <c r="M271" s="23" t="s">
        <v>156</v>
      </c>
      <c r="N271" s="25">
        <v>0</v>
      </c>
      <c r="O271" s="26" t="str">
        <f t="shared" si="64"/>
        <v>COIN</v>
      </c>
      <c r="P271" s="26" t="str">
        <f t="shared" si="66"/>
        <v>LONG</v>
      </c>
      <c r="Q271" s="26" t="str">
        <f t="shared" si="67"/>
        <v>COIN LONG</v>
      </c>
      <c r="R271" s="26">
        <v>0</v>
      </c>
      <c r="S271" s="26">
        <v>0</v>
      </c>
      <c r="T271" s="26">
        <v>0</v>
      </c>
      <c r="U271" s="26">
        <v>0</v>
      </c>
      <c r="V271" s="23" t="str">
        <f t="shared" si="65"/>
        <v>HUBI</v>
      </c>
      <c r="W271" t="str">
        <f t="shared" si="68"/>
        <v>TT COIN LONG</v>
      </c>
      <c r="X271" s="87" t="s">
        <v>262</v>
      </c>
    </row>
    <row r="272" spans="1:24" x14ac:dyDescent="0.25">
      <c r="A272">
        <v>313</v>
      </c>
      <c r="B272" s="71">
        <v>44959.000002777779</v>
      </c>
      <c r="C272" s="14" t="s">
        <v>39</v>
      </c>
      <c r="D272" s="23" t="s">
        <v>120</v>
      </c>
      <c r="E272" s="23" t="s">
        <v>157</v>
      </c>
      <c r="F272" s="100">
        <v>20</v>
      </c>
      <c r="G272" s="152">
        <v>20.0142991117931</v>
      </c>
      <c r="H272" s="100">
        <v>1.00071495558965</v>
      </c>
      <c r="I272" s="23">
        <v>0</v>
      </c>
      <c r="J272" s="23" t="s">
        <v>85</v>
      </c>
      <c r="K272" s="24">
        <v>44959.000002777779</v>
      </c>
      <c r="L272" s="23">
        <v>1</v>
      </c>
      <c r="M272" s="23" t="s">
        <v>157</v>
      </c>
      <c r="N272" s="25">
        <v>0</v>
      </c>
      <c r="O272" s="26" t="str">
        <f t="shared" si="64"/>
        <v>COIN</v>
      </c>
      <c r="P272" s="26" t="str">
        <f t="shared" si="66"/>
        <v>LONG</v>
      </c>
      <c r="Q272" s="26" t="str">
        <f t="shared" si="67"/>
        <v>COIN LONG</v>
      </c>
      <c r="R272" s="26">
        <v>0</v>
      </c>
      <c r="S272" s="26">
        <v>0</v>
      </c>
      <c r="T272" s="26">
        <v>0</v>
      </c>
      <c r="U272" s="26">
        <v>0</v>
      </c>
      <c r="V272" s="23" t="str">
        <f t="shared" si="65"/>
        <v>HUBI</v>
      </c>
      <c r="W272" t="str">
        <f t="shared" si="68"/>
        <v>TUSD COIN LONG</v>
      </c>
      <c r="X272" s="87" t="s">
        <v>262</v>
      </c>
    </row>
    <row r="273" spans="1:24" x14ac:dyDescent="0.25">
      <c r="A273">
        <v>314</v>
      </c>
      <c r="B273" s="71">
        <v>44959.000002777779</v>
      </c>
      <c r="C273" s="14" t="s">
        <v>39</v>
      </c>
      <c r="D273" s="23" t="s">
        <v>120</v>
      </c>
      <c r="E273" s="23" t="s">
        <v>158</v>
      </c>
      <c r="F273" s="100">
        <v>1E-8</v>
      </c>
      <c r="G273" s="152">
        <v>6.8127508479071302E-8</v>
      </c>
      <c r="H273" s="100">
        <v>6.8127508479071297</v>
      </c>
      <c r="I273" s="23">
        <v>0</v>
      </c>
      <c r="J273" s="23" t="s">
        <v>85</v>
      </c>
      <c r="K273" s="24">
        <v>44959.000002777779</v>
      </c>
      <c r="L273" s="23">
        <v>1</v>
      </c>
      <c r="M273" s="23" t="s">
        <v>158</v>
      </c>
      <c r="N273" s="25">
        <v>0</v>
      </c>
      <c r="O273" s="26" t="str">
        <f t="shared" si="64"/>
        <v>COIN</v>
      </c>
      <c r="P273" s="26" t="str">
        <f t="shared" si="66"/>
        <v>LONG</v>
      </c>
      <c r="Q273" s="26" t="str">
        <f t="shared" si="67"/>
        <v>COIN LONG</v>
      </c>
      <c r="R273" s="26">
        <v>0</v>
      </c>
      <c r="S273" s="26">
        <v>0</v>
      </c>
      <c r="T273" s="26">
        <v>0</v>
      </c>
      <c r="U273" s="26">
        <v>0</v>
      </c>
      <c r="V273" s="23" t="str">
        <f t="shared" si="65"/>
        <v>HUBI</v>
      </c>
      <c r="W273" t="str">
        <f t="shared" si="68"/>
        <v>UNI COIN LONG</v>
      </c>
      <c r="X273" s="87" t="s">
        <v>262</v>
      </c>
    </row>
    <row r="274" spans="1:24" x14ac:dyDescent="0.25">
      <c r="A274">
        <v>315</v>
      </c>
      <c r="B274" s="71">
        <v>44959.000002777779</v>
      </c>
      <c r="C274" s="14" t="s">
        <v>39</v>
      </c>
      <c r="D274" s="23" t="s">
        <v>120</v>
      </c>
      <c r="E274" s="23" t="s">
        <v>92</v>
      </c>
      <c r="F274" s="100">
        <v>5.6000000000000004E-7</v>
      </c>
      <c r="G274" s="152">
        <v>5.6008384470272203E-7</v>
      </c>
      <c r="H274" s="100">
        <v>1.0001497226834299</v>
      </c>
      <c r="I274" s="23">
        <v>0</v>
      </c>
      <c r="J274" s="23" t="s">
        <v>85</v>
      </c>
      <c r="K274" s="24">
        <v>44959.000002777779</v>
      </c>
      <c r="L274" s="23">
        <v>1</v>
      </c>
      <c r="M274" s="23" t="s">
        <v>92</v>
      </c>
      <c r="N274" s="25">
        <v>0</v>
      </c>
      <c r="O274" s="26" t="str">
        <f t="shared" si="64"/>
        <v>COIN</v>
      </c>
      <c r="P274" s="26" t="str">
        <f t="shared" si="66"/>
        <v>LONG</v>
      </c>
      <c r="Q274" s="26" t="str">
        <f t="shared" si="67"/>
        <v>COIN LONG</v>
      </c>
      <c r="R274" s="26">
        <v>0</v>
      </c>
      <c r="S274" s="26">
        <v>0</v>
      </c>
      <c r="T274" s="26">
        <v>0</v>
      </c>
      <c r="U274" s="26">
        <v>0</v>
      </c>
      <c r="V274" s="23" t="str">
        <f t="shared" si="65"/>
        <v>HUBI</v>
      </c>
      <c r="W274" t="str">
        <f t="shared" si="68"/>
        <v>USDC COIN LONG</v>
      </c>
      <c r="X274" s="87" t="s">
        <v>262</v>
      </c>
    </row>
    <row r="275" spans="1:24" x14ac:dyDescent="0.25">
      <c r="A275">
        <v>316</v>
      </c>
      <c r="B275" s="71">
        <v>44959.000002777779</v>
      </c>
      <c r="C275" s="14" t="s">
        <v>39</v>
      </c>
      <c r="D275" s="23" t="s">
        <v>120</v>
      </c>
      <c r="E275" s="23" t="s">
        <v>159</v>
      </c>
      <c r="F275" s="100">
        <v>0.34680431</v>
      </c>
      <c r="G275" s="152">
        <v>0.346508206503439</v>
      </c>
      <c r="H275" s="100">
        <v>0.99914619430029405</v>
      </c>
      <c r="I275" s="23">
        <v>0</v>
      </c>
      <c r="J275" s="23" t="s">
        <v>85</v>
      </c>
      <c r="K275" s="24">
        <v>44959.000002777779</v>
      </c>
      <c r="L275" s="23">
        <v>1</v>
      </c>
      <c r="M275" s="23" t="s">
        <v>159</v>
      </c>
      <c r="N275" s="25">
        <v>0</v>
      </c>
      <c r="O275" s="26" t="str">
        <f t="shared" si="64"/>
        <v>COIN</v>
      </c>
      <c r="P275" s="26" t="str">
        <f t="shared" si="66"/>
        <v>LONG</v>
      </c>
      <c r="Q275" s="26" t="str">
        <f t="shared" si="67"/>
        <v>COIN LONG</v>
      </c>
      <c r="R275" s="26">
        <v>0</v>
      </c>
      <c r="S275" s="26">
        <v>0</v>
      </c>
      <c r="T275" s="26">
        <v>0</v>
      </c>
      <c r="U275" s="26">
        <v>0</v>
      </c>
      <c r="V275" s="23" t="str">
        <f t="shared" si="65"/>
        <v>HUBI</v>
      </c>
      <c r="W275" t="str">
        <f t="shared" si="68"/>
        <v>USDP COIN LONG</v>
      </c>
      <c r="X275" s="87" t="s">
        <v>262</v>
      </c>
    </row>
    <row r="276" spans="1:24" x14ac:dyDescent="0.25">
      <c r="A276">
        <v>317</v>
      </c>
      <c r="B276" s="71">
        <v>44959.000002777779</v>
      </c>
      <c r="C276" s="14" t="s">
        <v>39</v>
      </c>
      <c r="D276" s="23" t="s">
        <v>120</v>
      </c>
      <c r="E276" s="23" t="s">
        <v>38</v>
      </c>
      <c r="F276" s="100">
        <v>3062396.2002532599</v>
      </c>
      <c r="G276" s="152">
        <v>3062695.7821298102</v>
      </c>
      <c r="H276" s="100">
        <v>1.0000978259692599</v>
      </c>
      <c r="I276" s="23">
        <v>0</v>
      </c>
      <c r="J276" s="23" t="s">
        <v>85</v>
      </c>
      <c r="K276" s="24">
        <v>44959.000002777779</v>
      </c>
      <c r="L276" s="23">
        <v>1</v>
      </c>
      <c r="M276" s="23" t="s">
        <v>38</v>
      </c>
      <c r="N276" s="25">
        <v>0</v>
      </c>
      <c r="O276" s="26" t="str">
        <f t="shared" si="64"/>
        <v>COIN</v>
      </c>
      <c r="P276" s="26" t="str">
        <f t="shared" si="66"/>
        <v>LONG</v>
      </c>
      <c r="Q276" s="26" t="str">
        <f t="shared" si="67"/>
        <v>COIN LONG</v>
      </c>
      <c r="R276" s="26">
        <v>0</v>
      </c>
      <c r="S276" s="26">
        <v>0</v>
      </c>
      <c r="T276" s="26">
        <v>0</v>
      </c>
      <c r="U276" s="26">
        <v>0</v>
      </c>
      <c r="V276" s="23" t="str">
        <f t="shared" si="65"/>
        <v>HUBI</v>
      </c>
      <c r="W276" t="str">
        <f t="shared" si="68"/>
        <v>USDT COIN LONG</v>
      </c>
      <c r="X276" s="87" t="s">
        <v>262</v>
      </c>
    </row>
    <row r="277" spans="1:24" x14ac:dyDescent="0.25">
      <c r="A277">
        <v>318</v>
      </c>
      <c r="B277" s="71">
        <v>44959.000002777779</v>
      </c>
      <c r="C277" s="14" t="s">
        <v>39</v>
      </c>
      <c r="D277" s="23" t="s">
        <v>120</v>
      </c>
      <c r="E277" s="23" t="s">
        <v>194</v>
      </c>
      <c r="F277" s="100">
        <v>25.959481520000001</v>
      </c>
      <c r="G277" s="152">
        <v>0.644162528845305</v>
      </c>
      <c r="H277" s="100">
        <v>2.4814152330007899E-2</v>
      </c>
      <c r="I277" s="23">
        <v>0</v>
      </c>
      <c r="J277" s="23" t="s">
        <v>85</v>
      </c>
      <c r="K277" s="24">
        <v>44959.000002777779</v>
      </c>
      <c r="L277" s="23">
        <v>1</v>
      </c>
      <c r="M277" s="23" t="s">
        <v>194</v>
      </c>
      <c r="N277" s="25">
        <v>0</v>
      </c>
      <c r="O277" s="26" t="str">
        <f t="shared" si="64"/>
        <v>COIN</v>
      </c>
      <c r="P277" s="26" t="str">
        <f t="shared" si="66"/>
        <v>LONG</v>
      </c>
      <c r="Q277" s="26" t="str">
        <f t="shared" si="67"/>
        <v>COIN LONG</v>
      </c>
      <c r="R277" s="26">
        <v>0</v>
      </c>
      <c r="S277" s="26">
        <v>0</v>
      </c>
      <c r="T277" s="26">
        <v>0</v>
      </c>
      <c r="U277" s="26">
        <v>0</v>
      </c>
      <c r="V277" s="23" t="str">
        <f t="shared" si="65"/>
        <v>HUBI</v>
      </c>
      <c r="W277" t="str">
        <f t="shared" si="68"/>
        <v>VET COIN LONG</v>
      </c>
      <c r="X277" s="87" t="s">
        <v>262</v>
      </c>
    </row>
    <row r="278" spans="1:24" x14ac:dyDescent="0.25">
      <c r="A278">
        <v>319</v>
      </c>
      <c r="B278" s="71">
        <v>44959.000002777779</v>
      </c>
      <c r="C278" s="14" t="s">
        <v>39</v>
      </c>
      <c r="D278" s="23" t="s">
        <v>120</v>
      </c>
      <c r="E278" s="23" t="s">
        <v>160</v>
      </c>
      <c r="F278" s="100">
        <v>0.20872535</v>
      </c>
      <c r="G278" s="152">
        <v>2.2654795205623101E-4</v>
      </c>
      <c r="H278" s="100">
        <v>1.08538781732181E-3</v>
      </c>
      <c r="I278" s="23">
        <v>0</v>
      </c>
      <c r="J278" s="23" t="s">
        <v>85</v>
      </c>
      <c r="K278" s="24">
        <v>44959.000002777779</v>
      </c>
      <c r="L278" s="23">
        <v>1</v>
      </c>
      <c r="M278" s="23" t="s">
        <v>160</v>
      </c>
      <c r="N278" s="25">
        <v>0</v>
      </c>
      <c r="O278" s="26" t="str">
        <f t="shared" si="64"/>
        <v>COIN</v>
      </c>
      <c r="P278" s="26" t="str">
        <f t="shared" si="66"/>
        <v>LONG</v>
      </c>
      <c r="Q278" s="26" t="str">
        <f t="shared" si="67"/>
        <v>COIN LONG</v>
      </c>
      <c r="R278" s="26">
        <v>0</v>
      </c>
      <c r="S278" s="26">
        <v>0</v>
      </c>
      <c r="T278" s="26">
        <v>0</v>
      </c>
      <c r="U278" s="26">
        <v>0</v>
      </c>
      <c r="V278" s="23" t="str">
        <f t="shared" si="65"/>
        <v>HUBI</v>
      </c>
      <c r="W278" t="str">
        <f t="shared" si="68"/>
        <v>VSYS COIN LONG</v>
      </c>
      <c r="X278" s="87" t="s">
        <v>262</v>
      </c>
    </row>
    <row r="279" spans="1:24" x14ac:dyDescent="0.25">
      <c r="A279">
        <v>320</v>
      </c>
      <c r="B279" s="71">
        <v>44959.000002777779</v>
      </c>
      <c r="C279" s="14" t="s">
        <v>39</v>
      </c>
      <c r="D279" s="23" t="s">
        <v>120</v>
      </c>
      <c r="E279" s="23" t="s">
        <v>161</v>
      </c>
      <c r="F279" s="100">
        <v>97856389.900000006</v>
      </c>
      <c r="G279" s="152">
        <v>3590.9359402872901</v>
      </c>
      <c r="H279" s="100">
        <v>3.6695978095624499E-5</v>
      </c>
      <c r="I279" s="23">
        <v>0</v>
      </c>
      <c r="J279" s="23" t="s">
        <v>85</v>
      </c>
      <c r="K279" s="24">
        <v>44959.000002777779</v>
      </c>
      <c r="L279" s="23">
        <v>1</v>
      </c>
      <c r="M279" s="23" t="s">
        <v>161</v>
      </c>
      <c r="N279" s="25">
        <v>0</v>
      </c>
      <c r="O279" s="26" t="str">
        <f t="shared" si="64"/>
        <v>COIN</v>
      </c>
      <c r="P279" s="26" t="str">
        <f t="shared" si="66"/>
        <v>LONG</v>
      </c>
      <c r="Q279" s="26" t="str">
        <f t="shared" si="67"/>
        <v>COIN LONG</v>
      </c>
      <c r="R279" s="26">
        <v>0</v>
      </c>
      <c r="S279" s="26">
        <v>0</v>
      </c>
      <c r="T279" s="26">
        <v>0</v>
      </c>
      <c r="U279" s="26">
        <v>0</v>
      </c>
      <c r="V279" s="23" t="str">
        <f t="shared" si="65"/>
        <v>HUBI</v>
      </c>
      <c r="W279" t="str">
        <f t="shared" si="68"/>
        <v>XEC COIN LONG</v>
      </c>
      <c r="X279" s="87" t="s">
        <v>262</v>
      </c>
    </row>
    <row r="280" spans="1:24" x14ac:dyDescent="0.25">
      <c r="A280">
        <v>321</v>
      </c>
      <c r="B280" s="71">
        <v>44959.000002777779</v>
      </c>
      <c r="C280" s="14" t="s">
        <v>39</v>
      </c>
      <c r="D280" s="23" t="s">
        <v>120</v>
      </c>
      <c r="E280" s="23" t="s">
        <v>162</v>
      </c>
      <c r="F280" s="100">
        <v>0.55556267999999998</v>
      </c>
      <c r="G280" s="152">
        <v>5.1265334191211202E-2</v>
      </c>
      <c r="H280" s="100">
        <v>9.2276418191393303E-2</v>
      </c>
      <c r="I280" s="23">
        <v>0</v>
      </c>
      <c r="J280" s="23" t="s">
        <v>85</v>
      </c>
      <c r="K280" s="24">
        <v>44959.000002777779</v>
      </c>
      <c r="L280" s="23">
        <v>1</v>
      </c>
      <c r="M280" s="23" t="s">
        <v>162</v>
      </c>
      <c r="N280" s="25">
        <v>0</v>
      </c>
      <c r="O280" s="26" t="str">
        <f t="shared" si="64"/>
        <v>COIN</v>
      </c>
      <c r="P280" s="26" t="str">
        <f t="shared" si="66"/>
        <v>LONG</v>
      </c>
      <c r="Q280" s="26" t="str">
        <f t="shared" si="67"/>
        <v>COIN LONG</v>
      </c>
      <c r="R280" s="26">
        <v>0</v>
      </c>
      <c r="S280" s="26">
        <v>0</v>
      </c>
      <c r="T280" s="26">
        <v>0</v>
      </c>
      <c r="U280" s="26">
        <v>0</v>
      </c>
      <c r="V280" s="23" t="str">
        <f t="shared" si="65"/>
        <v>HUBI</v>
      </c>
      <c r="W280" t="str">
        <f t="shared" si="68"/>
        <v>XLM COIN LONG</v>
      </c>
      <c r="X280" s="87" t="s">
        <v>262</v>
      </c>
    </row>
    <row r="281" spans="1:24" x14ac:dyDescent="0.25">
      <c r="A281">
        <v>322</v>
      </c>
      <c r="B281" s="71">
        <v>44959.000002777779</v>
      </c>
      <c r="C281" s="14" t="s">
        <v>39</v>
      </c>
      <c r="D281" s="23" t="s">
        <v>120</v>
      </c>
      <c r="E281" s="23" t="s">
        <v>99</v>
      </c>
      <c r="F281" s="100">
        <v>3291.9747285799999</v>
      </c>
      <c r="G281" s="152">
        <v>1362.5215072298699</v>
      </c>
      <c r="H281" s="100">
        <v>0.41389184898682302</v>
      </c>
      <c r="I281" s="23">
        <v>0</v>
      </c>
      <c r="J281" s="23" t="s">
        <v>85</v>
      </c>
      <c r="K281" s="24">
        <v>44959.000002777779</v>
      </c>
      <c r="L281" s="23">
        <v>1</v>
      </c>
      <c r="M281" s="23" t="s">
        <v>99</v>
      </c>
      <c r="N281" s="25">
        <v>0</v>
      </c>
      <c r="O281" s="26" t="str">
        <f t="shared" si="64"/>
        <v>COIN</v>
      </c>
      <c r="P281" s="26" t="str">
        <f t="shared" si="66"/>
        <v>LONG</v>
      </c>
      <c r="Q281" s="26" t="str">
        <f t="shared" si="67"/>
        <v>COIN LONG</v>
      </c>
      <c r="R281" s="26">
        <v>0</v>
      </c>
      <c r="S281" s="26">
        <v>0</v>
      </c>
      <c r="T281" s="26">
        <v>0</v>
      </c>
      <c r="U281" s="26">
        <v>0</v>
      </c>
      <c r="V281" s="23" t="str">
        <f t="shared" si="65"/>
        <v>HUBI</v>
      </c>
      <c r="W281" t="str">
        <f t="shared" si="68"/>
        <v>XRP COIN LONG</v>
      </c>
      <c r="X281" s="87" t="s">
        <v>262</v>
      </c>
    </row>
    <row r="282" spans="1:24" x14ac:dyDescent="0.25">
      <c r="A282">
        <v>323</v>
      </c>
      <c r="B282" s="71">
        <v>44959.000002777779</v>
      </c>
      <c r="C282" s="14" t="s">
        <v>39</v>
      </c>
      <c r="D282" s="23" t="s">
        <v>120</v>
      </c>
      <c r="E282" s="23" t="s">
        <v>163</v>
      </c>
      <c r="F282" s="100">
        <v>3.9304560899999998</v>
      </c>
      <c r="G282" s="152">
        <v>4.3061045629475396</v>
      </c>
      <c r="H282" s="100">
        <v>1.09557376150398</v>
      </c>
      <c r="I282" s="23">
        <v>0</v>
      </c>
      <c r="J282" s="23" t="s">
        <v>85</v>
      </c>
      <c r="K282" s="24">
        <v>44959.000002777779</v>
      </c>
      <c r="L282" s="23">
        <v>1</v>
      </c>
      <c r="M282" s="23" t="s">
        <v>163</v>
      </c>
      <c r="N282" s="25">
        <v>0</v>
      </c>
      <c r="O282" s="26" t="str">
        <f t="shared" si="64"/>
        <v>COIN</v>
      </c>
      <c r="P282" s="26" t="str">
        <f t="shared" si="66"/>
        <v>LONG</v>
      </c>
      <c r="Q282" s="26" t="str">
        <f t="shared" si="67"/>
        <v>COIN LONG</v>
      </c>
      <c r="R282" s="26">
        <v>0</v>
      </c>
      <c r="S282" s="26">
        <v>0</v>
      </c>
      <c r="T282" s="26">
        <v>0</v>
      </c>
      <c r="U282" s="26">
        <v>0</v>
      </c>
      <c r="V282" s="23" t="str">
        <f t="shared" si="65"/>
        <v>HUBI</v>
      </c>
      <c r="W282" t="str">
        <f t="shared" si="68"/>
        <v>XTZ COIN LONG</v>
      </c>
      <c r="X282" s="87" t="s">
        <v>262</v>
      </c>
    </row>
    <row r="283" spans="1:24" x14ac:dyDescent="0.25">
      <c r="A283">
        <v>324</v>
      </c>
      <c r="B283" s="71">
        <v>44959.000002777779</v>
      </c>
      <c r="C283" s="14" t="s">
        <v>39</v>
      </c>
      <c r="D283" s="23" t="s">
        <v>120</v>
      </c>
      <c r="E283" s="23" t="s">
        <v>117</v>
      </c>
      <c r="F283" s="100">
        <v>1.329583E-2</v>
      </c>
      <c r="G283" s="152">
        <v>17.5087669097353</v>
      </c>
      <c r="H283" s="100">
        <v>1316.8615204718501</v>
      </c>
      <c r="I283" s="23">
        <v>0</v>
      </c>
      <c r="J283" s="23" t="s">
        <v>85</v>
      </c>
      <c r="K283" s="24">
        <v>44959.000002777779</v>
      </c>
      <c r="L283" s="23">
        <v>1</v>
      </c>
      <c r="M283" s="23" t="s">
        <v>117</v>
      </c>
      <c r="N283" s="25">
        <v>0</v>
      </c>
      <c r="O283" s="26" t="str">
        <f t="shared" si="64"/>
        <v>COIN</v>
      </c>
      <c r="P283" s="26" t="str">
        <f t="shared" si="66"/>
        <v>LONG</v>
      </c>
      <c r="Q283" s="26" t="str">
        <f t="shared" si="67"/>
        <v>COIN LONG</v>
      </c>
      <c r="R283" s="26">
        <v>0</v>
      </c>
      <c r="S283" s="26">
        <v>0</v>
      </c>
      <c r="T283" s="26">
        <v>0</v>
      </c>
      <c r="U283" s="26">
        <v>0</v>
      </c>
      <c r="V283" s="23" t="str">
        <f t="shared" si="65"/>
        <v>HUBI</v>
      </c>
      <c r="W283" t="str">
        <f t="shared" si="68"/>
        <v>YFII COIN LONG</v>
      </c>
      <c r="X283" s="87" t="s">
        <v>262</v>
      </c>
    </row>
    <row r="284" spans="1:24" x14ac:dyDescent="0.25">
      <c r="A284">
        <v>325</v>
      </c>
      <c r="B284" s="71">
        <v>44959.000002777779</v>
      </c>
      <c r="C284" s="14" t="s">
        <v>39</v>
      </c>
      <c r="D284" s="23" t="s">
        <v>120</v>
      </c>
      <c r="E284" s="23" t="s">
        <v>164</v>
      </c>
      <c r="F284" s="100">
        <v>2.173E-4</v>
      </c>
      <c r="G284" s="152">
        <v>1.0262610581987601E-2</v>
      </c>
      <c r="H284" s="100">
        <v>47.227844371779298</v>
      </c>
      <c r="I284" s="23">
        <v>0</v>
      </c>
      <c r="J284" s="23" t="s">
        <v>85</v>
      </c>
      <c r="K284" s="24">
        <v>44959.000002777779</v>
      </c>
      <c r="L284" s="23">
        <v>1</v>
      </c>
      <c r="M284" s="23" t="s">
        <v>164</v>
      </c>
      <c r="N284" s="25">
        <v>0</v>
      </c>
      <c r="O284" s="26" t="str">
        <f t="shared" si="64"/>
        <v>COIN</v>
      </c>
      <c r="P284" s="26" t="str">
        <f t="shared" si="66"/>
        <v>LONG</v>
      </c>
      <c r="Q284" s="26" t="str">
        <f t="shared" si="67"/>
        <v>COIN LONG</v>
      </c>
      <c r="R284" s="26">
        <v>0</v>
      </c>
      <c r="S284" s="26">
        <v>0</v>
      </c>
      <c r="T284" s="26">
        <v>0</v>
      </c>
      <c r="U284" s="26">
        <v>0</v>
      </c>
      <c r="V284" s="23" t="str">
        <f t="shared" si="65"/>
        <v>HUBI</v>
      </c>
      <c r="W284" t="str">
        <f t="shared" si="68"/>
        <v>ZEC COIN LONG</v>
      </c>
      <c r="X284" s="87" t="s">
        <v>262</v>
      </c>
    </row>
    <row r="285" spans="1:24" x14ac:dyDescent="0.25">
      <c r="A285">
        <v>326</v>
      </c>
      <c r="B285" s="71">
        <v>44959.000002777779</v>
      </c>
      <c r="C285" s="14" t="s">
        <v>39</v>
      </c>
      <c r="D285" s="23" t="s">
        <v>120</v>
      </c>
      <c r="E285" s="23" t="s">
        <v>26</v>
      </c>
      <c r="F285" s="100">
        <v>2157649.1468809498</v>
      </c>
      <c r="G285" s="152">
        <v>60791.9611186533</v>
      </c>
      <c r="H285" s="100">
        <v>2.8175091027441999E-2</v>
      </c>
      <c r="I285" s="23">
        <v>0</v>
      </c>
      <c r="J285" s="23" t="s">
        <v>85</v>
      </c>
      <c r="K285" s="24">
        <v>44959.000002777779</v>
      </c>
      <c r="L285" s="23">
        <v>1</v>
      </c>
      <c r="M285" s="23" t="s">
        <v>26</v>
      </c>
      <c r="N285" s="25">
        <v>0</v>
      </c>
      <c r="O285" s="26" t="str">
        <f t="shared" si="64"/>
        <v>COIN</v>
      </c>
      <c r="P285" s="26" t="str">
        <f t="shared" si="66"/>
        <v>LONG</v>
      </c>
      <c r="Q285" s="26" t="str">
        <f t="shared" si="67"/>
        <v>COIN LONG</v>
      </c>
      <c r="R285" s="26">
        <v>0</v>
      </c>
      <c r="S285" s="26">
        <v>0</v>
      </c>
      <c r="T285" s="26">
        <v>0</v>
      </c>
      <c r="U285" s="26">
        <v>0</v>
      </c>
      <c r="V285" s="23" t="str">
        <f t="shared" si="65"/>
        <v>HUBI</v>
      </c>
      <c r="W285" t="str">
        <f t="shared" si="68"/>
        <v>ZIL COIN LONG</v>
      </c>
      <c r="X285" s="87" t="s">
        <v>262</v>
      </c>
    </row>
    <row r="286" spans="1:24" x14ac:dyDescent="0.25">
      <c r="A286">
        <v>327</v>
      </c>
      <c r="B286" s="71">
        <v>44959.000002777779</v>
      </c>
      <c r="C286" s="14" t="s">
        <v>39</v>
      </c>
      <c r="D286" s="23" t="s">
        <v>165</v>
      </c>
      <c r="E286" s="23" t="s">
        <v>20</v>
      </c>
      <c r="F286" s="100">
        <v>1E-8</v>
      </c>
      <c r="G286" s="152">
        <v>1.3629177162490899E-6</v>
      </c>
      <c r="H286" s="100">
        <v>136.29177162490899</v>
      </c>
      <c r="I286" s="23">
        <v>0</v>
      </c>
      <c r="J286" s="23" t="s">
        <v>85</v>
      </c>
      <c r="K286" s="24">
        <v>44959.000002777779</v>
      </c>
      <c r="L286" s="23">
        <v>1</v>
      </c>
      <c r="M286" s="23" t="s">
        <v>20</v>
      </c>
      <c r="N286" s="25">
        <v>0</v>
      </c>
      <c r="O286" s="26" t="str">
        <f t="shared" si="64"/>
        <v>COIN</v>
      </c>
      <c r="P286" s="26" t="str">
        <f t="shared" si="66"/>
        <v>LONG</v>
      </c>
      <c r="Q286" s="26" t="str">
        <f t="shared" si="67"/>
        <v>COIN LONG</v>
      </c>
      <c r="R286" s="26">
        <v>0</v>
      </c>
      <c r="S286" s="26">
        <v>0</v>
      </c>
      <c r="T286" s="26">
        <v>0</v>
      </c>
      <c r="U286" s="26">
        <v>0</v>
      </c>
      <c r="V286" s="23" t="str">
        <f t="shared" si="65"/>
        <v>HUBI</v>
      </c>
      <c r="W286" t="str">
        <f t="shared" si="68"/>
        <v>BCH COIN LONG</v>
      </c>
      <c r="X286" s="87" t="s">
        <v>262</v>
      </c>
    </row>
    <row r="287" spans="1:24" x14ac:dyDescent="0.25">
      <c r="A287">
        <v>328</v>
      </c>
      <c r="B287" s="71">
        <v>44959.000002777779</v>
      </c>
      <c r="C287" s="14" t="s">
        <v>39</v>
      </c>
      <c r="D287" s="23" t="s">
        <v>165</v>
      </c>
      <c r="E287" s="23" t="s">
        <v>29</v>
      </c>
      <c r="F287" s="100">
        <v>1E-8</v>
      </c>
      <c r="G287" s="152">
        <v>2.2367513521128399E-7</v>
      </c>
      <c r="H287" s="100">
        <v>22.367513521128402</v>
      </c>
      <c r="I287" s="23">
        <v>0</v>
      </c>
      <c r="J287" s="23" t="s">
        <v>85</v>
      </c>
      <c r="K287" s="24">
        <v>44959.000002777779</v>
      </c>
      <c r="L287" s="23">
        <v>1</v>
      </c>
      <c r="M287" s="23" t="s">
        <v>29</v>
      </c>
      <c r="N287" s="25">
        <v>0</v>
      </c>
      <c r="O287" s="26" t="str">
        <f t="shared" si="64"/>
        <v>COIN</v>
      </c>
      <c r="P287" s="26" t="str">
        <f t="shared" si="66"/>
        <v>LONG</v>
      </c>
      <c r="Q287" s="26" t="str">
        <f t="shared" si="67"/>
        <v>COIN LONG</v>
      </c>
      <c r="R287" s="26">
        <v>0</v>
      </c>
      <c r="S287" s="26">
        <v>0</v>
      </c>
      <c r="T287" s="26">
        <v>0</v>
      </c>
      <c r="U287" s="26">
        <v>0</v>
      </c>
      <c r="V287" s="23" t="str">
        <f t="shared" si="65"/>
        <v>HUBI</v>
      </c>
      <c r="W287" t="str">
        <f t="shared" si="68"/>
        <v>ETC COIN LONG</v>
      </c>
      <c r="X287" s="87" t="s">
        <v>262</v>
      </c>
    </row>
    <row r="288" spans="1:24" x14ac:dyDescent="0.25">
      <c r="A288">
        <v>329</v>
      </c>
      <c r="B288" s="71">
        <v>44959.000002777779</v>
      </c>
      <c r="C288" s="14" t="s">
        <v>39</v>
      </c>
      <c r="D288" s="23" t="s">
        <v>165</v>
      </c>
      <c r="E288" s="23" t="s">
        <v>24</v>
      </c>
      <c r="F288" s="100">
        <v>1E-8</v>
      </c>
      <c r="G288" s="152">
        <v>1.0044362915612399E-6</v>
      </c>
      <c r="H288" s="100">
        <v>100.443629156124</v>
      </c>
      <c r="I288" s="23">
        <v>0</v>
      </c>
      <c r="J288" s="23" t="s">
        <v>85</v>
      </c>
      <c r="K288" s="24">
        <v>44959.000002777779</v>
      </c>
      <c r="L288" s="23">
        <v>1</v>
      </c>
      <c r="M288" s="23" t="s">
        <v>24</v>
      </c>
      <c r="N288" s="25">
        <v>0</v>
      </c>
      <c r="O288" s="26" t="str">
        <f t="shared" si="64"/>
        <v>COIN</v>
      </c>
      <c r="P288" s="26" t="str">
        <f t="shared" si="66"/>
        <v>LONG</v>
      </c>
      <c r="Q288" s="26" t="str">
        <f t="shared" si="67"/>
        <v>COIN LONG</v>
      </c>
      <c r="R288" s="26">
        <v>0</v>
      </c>
      <c r="S288" s="26">
        <v>0</v>
      </c>
      <c r="T288" s="26">
        <v>0</v>
      </c>
      <c r="U288" s="26">
        <v>0</v>
      </c>
      <c r="V288" s="23" t="str">
        <f t="shared" si="65"/>
        <v>HUBI</v>
      </c>
      <c r="W288" t="str">
        <f t="shared" si="68"/>
        <v>LTC COIN LONG</v>
      </c>
      <c r="X288" s="87" t="s">
        <v>262</v>
      </c>
    </row>
    <row r="289" spans="1:24" x14ac:dyDescent="0.25">
      <c r="A289">
        <v>330</v>
      </c>
      <c r="B289" s="71">
        <v>44959.000002777779</v>
      </c>
      <c r="C289" s="14" t="s">
        <v>39</v>
      </c>
      <c r="D289" s="23" t="s">
        <v>165</v>
      </c>
      <c r="E289" s="23" t="s">
        <v>25</v>
      </c>
      <c r="F289" s="100">
        <v>1E-8</v>
      </c>
      <c r="G289" s="152">
        <v>6.3193223607952295E-10</v>
      </c>
      <c r="H289" s="100">
        <v>6.3193223607952306E-2</v>
      </c>
      <c r="I289" s="23">
        <v>0</v>
      </c>
      <c r="J289" s="23" t="s">
        <v>85</v>
      </c>
      <c r="K289" s="24">
        <v>44959.000002777779</v>
      </c>
      <c r="L289" s="23">
        <v>1</v>
      </c>
      <c r="M289" s="23" t="s">
        <v>25</v>
      </c>
      <c r="N289" s="25">
        <v>0</v>
      </c>
      <c r="O289" s="26" t="str">
        <f t="shared" si="64"/>
        <v>COIN</v>
      </c>
      <c r="P289" s="26" t="str">
        <f t="shared" si="66"/>
        <v>LONG</v>
      </c>
      <c r="Q289" s="26" t="str">
        <f t="shared" si="67"/>
        <v>COIN LONG</v>
      </c>
      <c r="R289" s="26">
        <v>0</v>
      </c>
      <c r="S289" s="26">
        <v>0</v>
      </c>
      <c r="T289" s="26">
        <v>0</v>
      </c>
      <c r="U289" s="26">
        <v>0</v>
      </c>
      <c r="V289" s="23" t="str">
        <f t="shared" si="65"/>
        <v>HUBI</v>
      </c>
      <c r="W289" t="str">
        <f t="shared" si="68"/>
        <v>TRX COIN LONG</v>
      </c>
      <c r="X289" s="87" t="s">
        <v>262</v>
      </c>
    </row>
    <row r="290" spans="1:24" x14ac:dyDescent="0.25">
      <c r="A290">
        <v>331</v>
      </c>
      <c r="B290" s="71">
        <v>44959.000002777779</v>
      </c>
      <c r="C290" s="14" t="s">
        <v>39</v>
      </c>
      <c r="D290" s="23" t="s">
        <v>165</v>
      </c>
      <c r="E290" s="23" t="s">
        <v>38</v>
      </c>
      <c r="F290" s="100">
        <v>0.90999770000000002</v>
      </c>
      <c r="G290" s="152">
        <v>0.91008672140702895</v>
      </c>
      <c r="H290" s="100">
        <v>1.0000978259692599</v>
      </c>
      <c r="I290" s="23">
        <v>0</v>
      </c>
      <c r="J290" s="23" t="s">
        <v>85</v>
      </c>
      <c r="K290" s="24">
        <v>44959.000002777779</v>
      </c>
      <c r="L290" s="23">
        <v>1</v>
      </c>
      <c r="M290" s="23" t="s">
        <v>38</v>
      </c>
      <c r="N290" s="25">
        <v>0</v>
      </c>
      <c r="O290" s="26" t="str">
        <f t="shared" si="64"/>
        <v>COIN</v>
      </c>
      <c r="P290" s="26" t="str">
        <f t="shared" si="66"/>
        <v>LONG</v>
      </c>
      <c r="Q290" s="26" t="str">
        <f t="shared" si="67"/>
        <v>COIN LONG</v>
      </c>
      <c r="R290" s="26">
        <v>0</v>
      </c>
      <c r="S290" s="26">
        <v>0</v>
      </c>
      <c r="T290" s="26">
        <v>0</v>
      </c>
      <c r="U290" s="26">
        <v>0</v>
      </c>
      <c r="V290" s="23" t="str">
        <f t="shared" si="65"/>
        <v>HUBI</v>
      </c>
      <c r="W290" t="str">
        <f t="shared" si="68"/>
        <v>USDT COIN LONG</v>
      </c>
      <c r="X290" s="87" t="s">
        <v>262</v>
      </c>
    </row>
    <row r="291" spans="1:24" x14ac:dyDescent="0.25">
      <c r="A291">
        <v>332</v>
      </c>
      <c r="B291" s="71">
        <v>44959.000002777779</v>
      </c>
      <c r="C291" s="14" t="s">
        <v>39</v>
      </c>
      <c r="D291" s="23" t="s">
        <v>165</v>
      </c>
      <c r="E291" s="23" t="s">
        <v>99</v>
      </c>
      <c r="F291" s="100">
        <v>7.6039999999999997E-5</v>
      </c>
      <c r="G291" s="152">
        <v>3.1472336196958002E-5</v>
      </c>
      <c r="H291" s="100">
        <v>0.41389184898682302</v>
      </c>
      <c r="I291" s="23">
        <v>0</v>
      </c>
      <c r="J291" s="23" t="s">
        <v>85</v>
      </c>
      <c r="K291" s="24">
        <v>44959.000002777779</v>
      </c>
      <c r="L291" s="23">
        <v>1</v>
      </c>
      <c r="M291" s="23" t="s">
        <v>99</v>
      </c>
      <c r="N291" s="25">
        <v>0</v>
      </c>
      <c r="O291" s="26" t="str">
        <f t="shared" si="64"/>
        <v>COIN</v>
      </c>
      <c r="P291" s="26" t="str">
        <f t="shared" si="66"/>
        <v>LONG</v>
      </c>
      <c r="Q291" s="26" t="str">
        <f t="shared" si="67"/>
        <v>COIN LONG</v>
      </c>
      <c r="R291" s="26">
        <v>0</v>
      </c>
      <c r="S291" s="26">
        <v>0</v>
      </c>
      <c r="T291" s="26">
        <v>0</v>
      </c>
      <c r="U291" s="26">
        <v>0</v>
      </c>
      <c r="V291" s="23" t="str">
        <f t="shared" si="65"/>
        <v>HUBI</v>
      </c>
      <c r="W291" t="str">
        <f t="shared" si="68"/>
        <v>XRP COIN LONG</v>
      </c>
      <c r="X291" s="87" t="s">
        <v>262</v>
      </c>
    </row>
    <row r="292" spans="1:24" x14ac:dyDescent="0.25">
      <c r="A292">
        <v>333</v>
      </c>
      <c r="B292" s="71">
        <v>44958.917051192133</v>
      </c>
      <c r="C292" s="14" t="s">
        <v>166</v>
      </c>
      <c r="D292" s="23" t="s">
        <v>166</v>
      </c>
      <c r="E292" s="23" t="s">
        <v>35</v>
      </c>
      <c r="F292" s="100">
        <v>0.331542</v>
      </c>
      <c r="G292" s="152">
        <v>4.9295088488236001</v>
      </c>
      <c r="H292" s="100">
        <v>14.868429486531401</v>
      </c>
      <c r="I292" s="23">
        <v>0</v>
      </c>
      <c r="J292" s="23" t="s">
        <v>85</v>
      </c>
      <c r="K292" s="24">
        <v>44958.917051192133</v>
      </c>
      <c r="L292" s="23">
        <v>1</v>
      </c>
      <c r="M292" s="23" t="s">
        <v>35</v>
      </c>
      <c r="N292" s="25">
        <v>0</v>
      </c>
      <c r="O292" s="26" t="str">
        <f t="shared" si="64"/>
        <v>COIN</v>
      </c>
      <c r="P292" s="26" t="str">
        <f t="shared" si="66"/>
        <v>LONG</v>
      </c>
      <c r="Q292" s="26" t="str">
        <f t="shared" si="67"/>
        <v>COIN LONG</v>
      </c>
      <c r="R292" s="26">
        <v>0</v>
      </c>
      <c r="S292" s="26">
        <v>0</v>
      </c>
      <c r="T292" s="26">
        <v>0</v>
      </c>
      <c r="U292" s="26">
        <v>0</v>
      </c>
      <c r="V292" s="23" t="str">
        <f t="shared" si="65"/>
        <v>KRKE</v>
      </c>
      <c r="W292" t="str">
        <f t="shared" si="68"/>
        <v>ATOM COIN LONG</v>
      </c>
      <c r="X292" s="87" t="s">
        <v>262</v>
      </c>
    </row>
    <row r="293" spans="1:24" x14ac:dyDescent="0.25">
      <c r="A293">
        <v>334</v>
      </c>
      <c r="B293" s="71">
        <v>44958.917051006945</v>
      </c>
      <c r="C293" s="14" t="s">
        <v>166</v>
      </c>
      <c r="D293" s="23" t="s">
        <v>166</v>
      </c>
      <c r="E293" s="23" t="s">
        <v>20</v>
      </c>
      <c r="F293" s="100">
        <v>1.7695412699999999</v>
      </c>
      <c r="G293" s="152">
        <v>241.173914651692</v>
      </c>
      <c r="H293" s="100">
        <v>136.29177162490899</v>
      </c>
      <c r="I293" s="23">
        <v>0</v>
      </c>
      <c r="J293" s="23" t="s">
        <v>85</v>
      </c>
      <c r="K293" s="24">
        <v>44958.917051006945</v>
      </c>
      <c r="L293" s="23">
        <v>1</v>
      </c>
      <c r="M293" s="23" t="s">
        <v>20</v>
      </c>
      <c r="N293" s="25">
        <v>0</v>
      </c>
      <c r="O293" s="26" t="str">
        <f t="shared" si="64"/>
        <v>COIN</v>
      </c>
      <c r="P293" s="26" t="str">
        <f t="shared" si="66"/>
        <v>LONG</v>
      </c>
      <c r="Q293" s="26" t="str">
        <f t="shared" si="67"/>
        <v>COIN LONG</v>
      </c>
      <c r="R293" s="26">
        <v>0</v>
      </c>
      <c r="S293" s="26">
        <v>0</v>
      </c>
      <c r="T293" s="26">
        <v>0</v>
      </c>
      <c r="U293" s="26">
        <v>0</v>
      </c>
      <c r="V293" s="23" t="str">
        <f t="shared" si="65"/>
        <v>KRKE</v>
      </c>
      <c r="W293" t="str">
        <f t="shared" si="68"/>
        <v>BCH COIN LONG</v>
      </c>
      <c r="X293" s="87" t="s">
        <v>262</v>
      </c>
    </row>
    <row r="294" spans="1:24" x14ac:dyDescent="0.25">
      <c r="A294">
        <v>335</v>
      </c>
      <c r="B294" s="71">
        <v>44958.917051006945</v>
      </c>
      <c r="C294" s="14" t="s">
        <v>166</v>
      </c>
      <c r="D294" s="23" t="s">
        <v>166</v>
      </c>
      <c r="E294" s="23" t="s">
        <v>14</v>
      </c>
      <c r="F294" s="100">
        <v>1.8847760000000002E-2</v>
      </c>
      <c r="G294" s="152">
        <v>447.13991672416199</v>
      </c>
      <c r="H294" s="100">
        <v>23723.7696534846</v>
      </c>
      <c r="I294" s="23">
        <v>0</v>
      </c>
      <c r="J294" s="23" t="s">
        <v>85</v>
      </c>
      <c r="K294" s="24">
        <v>44958.917051006945</v>
      </c>
      <c r="L294" s="23">
        <v>1</v>
      </c>
      <c r="M294" s="23" t="s">
        <v>14</v>
      </c>
      <c r="N294" s="25">
        <v>0</v>
      </c>
      <c r="O294" s="26" t="str">
        <f t="shared" si="64"/>
        <v>COIN</v>
      </c>
      <c r="P294" s="26" t="str">
        <f t="shared" si="66"/>
        <v>LONG</v>
      </c>
      <c r="Q294" s="26" t="str">
        <f t="shared" si="67"/>
        <v>COIN LONG</v>
      </c>
      <c r="R294" s="26">
        <v>0</v>
      </c>
      <c r="S294" s="26">
        <v>0</v>
      </c>
      <c r="T294" s="26">
        <v>0</v>
      </c>
      <c r="U294" s="26">
        <v>0</v>
      </c>
      <c r="V294" s="23" t="str">
        <f t="shared" si="65"/>
        <v>KRKE</v>
      </c>
      <c r="W294" t="str">
        <f t="shared" si="68"/>
        <v>BTC COIN LONG</v>
      </c>
      <c r="X294" s="87" t="s">
        <v>262</v>
      </c>
    </row>
    <row r="295" spans="1:24" x14ac:dyDescent="0.25">
      <c r="A295">
        <v>336</v>
      </c>
      <c r="B295" s="71">
        <v>44958.917051006945</v>
      </c>
      <c r="C295" s="14" t="s">
        <v>166</v>
      </c>
      <c r="D295" s="23" t="s">
        <v>166</v>
      </c>
      <c r="E295" s="23" t="s">
        <v>23</v>
      </c>
      <c r="F295" s="100">
        <v>9.9499194400000004</v>
      </c>
      <c r="G295" s="152">
        <v>10.7236701664804</v>
      </c>
      <c r="H295" s="100">
        <v>1.0777645217276699</v>
      </c>
      <c r="I295" s="23">
        <v>0</v>
      </c>
      <c r="J295" s="23" t="s">
        <v>85</v>
      </c>
      <c r="K295" s="24">
        <v>44958.917051006945</v>
      </c>
      <c r="L295" s="23">
        <v>1</v>
      </c>
      <c r="M295" s="23" t="s">
        <v>23</v>
      </c>
      <c r="N295" s="25">
        <v>0</v>
      </c>
      <c r="O295" s="26" t="str">
        <f t="shared" si="64"/>
        <v>COIN</v>
      </c>
      <c r="P295" s="26" t="str">
        <f t="shared" si="66"/>
        <v>LONG</v>
      </c>
      <c r="Q295" s="26" t="str">
        <f t="shared" si="67"/>
        <v>COIN LONG</v>
      </c>
      <c r="R295" s="26">
        <v>0</v>
      </c>
      <c r="S295" s="26">
        <v>0</v>
      </c>
      <c r="T295" s="26">
        <v>0</v>
      </c>
      <c r="U295" s="26">
        <v>0</v>
      </c>
      <c r="V295" s="23" t="str">
        <f t="shared" si="65"/>
        <v>KRKE</v>
      </c>
      <c r="W295" t="str">
        <f t="shared" si="68"/>
        <v>EOS COIN LONG</v>
      </c>
      <c r="X295" s="87" t="s">
        <v>262</v>
      </c>
    </row>
    <row r="296" spans="1:24" x14ac:dyDescent="0.25">
      <c r="A296">
        <v>337</v>
      </c>
      <c r="B296" s="71">
        <v>44958.917051192133</v>
      </c>
      <c r="C296" s="14" t="s">
        <v>166</v>
      </c>
      <c r="D296" s="23" t="s">
        <v>166</v>
      </c>
      <c r="E296" s="23" t="s">
        <v>270</v>
      </c>
      <c r="F296" s="100">
        <v>3.4037359</v>
      </c>
      <c r="G296" s="152">
        <v>13.087697378218801</v>
      </c>
      <c r="H296" s="100">
        <v>3.84509778746901</v>
      </c>
      <c r="I296" s="23">
        <v>0</v>
      </c>
      <c r="J296" s="23" t="s">
        <v>85</v>
      </c>
      <c r="K296" s="24">
        <v>44958.917051192133</v>
      </c>
      <c r="L296" s="23">
        <v>1</v>
      </c>
      <c r="M296" s="23" t="s">
        <v>270</v>
      </c>
      <c r="N296" s="25">
        <v>0</v>
      </c>
      <c r="O296" s="26" t="str">
        <f t="shared" si="64"/>
        <v>COIN</v>
      </c>
      <c r="P296" s="26" t="str">
        <f t="shared" si="66"/>
        <v>LONG</v>
      </c>
      <c r="Q296" s="26" t="str">
        <f t="shared" si="67"/>
        <v>COIN LONG</v>
      </c>
      <c r="R296" s="26">
        <v>0</v>
      </c>
      <c r="S296" s="26">
        <v>0</v>
      </c>
      <c r="T296" s="26">
        <v>0</v>
      </c>
      <c r="U296" s="26">
        <v>0</v>
      </c>
      <c r="V296" s="23" t="str">
        <f t="shared" si="65"/>
        <v>KRKE</v>
      </c>
      <c r="W296" t="str">
        <f t="shared" si="68"/>
        <v>ETHW COIN LONG</v>
      </c>
      <c r="X296" s="87" t="s">
        <v>262</v>
      </c>
    </row>
    <row r="297" spans="1:24" x14ac:dyDescent="0.25">
      <c r="A297">
        <v>338</v>
      </c>
      <c r="B297" s="71">
        <v>44958.917051006945</v>
      </c>
      <c r="C297" s="14" t="s">
        <v>166</v>
      </c>
      <c r="D297" s="23" t="s">
        <v>166</v>
      </c>
      <c r="E297" s="23" t="s">
        <v>24</v>
      </c>
      <c r="F297" s="100">
        <v>9.1421368100000002</v>
      </c>
      <c r="G297" s="152">
        <v>918.26939943819104</v>
      </c>
      <c r="H297" s="100">
        <v>100.443629156124</v>
      </c>
      <c r="I297" s="23">
        <v>0</v>
      </c>
      <c r="J297" s="23" t="s">
        <v>85</v>
      </c>
      <c r="K297" s="24">
        <v>44958.917051006945</v>
      </c>
      <c r="L297" s="23">
        <v>1</v>
      </c>
      <c r="M297" s="23" t="s">
        <v>24</v>
      </c>
      <c r="N297" s="25">
        <v>0</v>
      </c>
      <c r="O297" s="26" t="str">
        <f t="shared" si="64"/>
        <v>COIN</v>
      </c>
      <c r="P297" s="26" t="str">
        <f t="shared" si="66"/>
        <v>LONG</v>
      </c>
      <c r="Q297" s="26" t="str">
        <f t="shared" si="67"/>
        <v>COIN LONG</v>
      </c>
      <c r="R297" s="26">
        <v>0</v>
      </c>
      <c r="S297" s="26">
        <v>0</v>
      </c>
      <c r="T297" s="26">
        <v>0</v>
      </c>
      <c r="U297" s="26">
        <v>0</v>
      </c>
      <c r="V297" s="23" t="str">
        <f t="shared" si="65"/>
        <v>KRKE</v>
      </c>
      <c r="W297" t="str">
        <f t="shared" si="68"/>
        <v>LTC COIN LONG</v>
      </c>
      <c r="X297" s="87" t="s">
        <v>262</v>
      </c>
    </row>
    <row r="298" spans="1:24" x14ac:dyDescent="0.25">
      <c r="A298">
        <v>339</v>
      </c>
      <c r="B298" s="71">
        <v>44958.917051006945</v>
      </c>
      <c r="C298" s="14" t="s">
        <v>166</v>
      </c>
      <c r="D298" s="23" t="s">
        <v>166</v>
      </c>
      <c r="E298" s="23" t="s">
        <v>89</v>
      </c>
      <c r="F298" s="100">
        <v>754022.67521092005</v>
      </c>
      <c r="G298" s="152">
        <v>74675.457613628503</v>
      </c>
      <c r="H298" s="100">
        <v>9.9036090118562806E-2</v>
      </c>
      <c r="I298" s="23">
        <v>0</v>
      </c>
      <c r="J298" s="23" t="s">
        <v>85</v>
      </c>
      <c r="K298" s="24">
        <v>44958.917051006945</v>
      </c>
      <c r="L298" s="23">
        <v>1</v>
      </c>
      <c r="M298" s="23" t="s">
        <v>89</v>
      </c>
      <c r="N298" s="25">
        <v>0</v>
      </c>
      <c r="O298" s="26" t="str">
        <f t="shared" si="64"/>
        <v>COIN</v>
      </c>
      <c r="P298" s="26" t="str">
        <f t="shared" si="66"/>
        <v>LONG</v>
      </c>
      <c r="Q298" s="26" t="str">
        <f t="shared" si="67"/>
        <v>COIN LONG</v>
      </c>
      <c r="R298" s="26">
        <v>0</v>
      </c>
      <c r="S298" s="26">
        <v>0</v>
      </c>
      <c r="T298" s="26">
        <v>0</v>
      </c>
      <c r="U298" s="26">
        <v>0</v>
      </c>
      <c r="V298" s="23" t="str">
        <f t="shared" si="65"/>
        <v>KRKE</v>
      </c>
      <c r="W298" t="str">
        <f t="shared" si="68"/>
        <v>OXT COIN LONG</v>
      </c>
      <c r="X298" s="87" t="s">
        <v>262</v>
      </c>
    </row>
    <row r="299" spans="1:24" x14ac:dyDescent="0.25">
      <c r="A299">
        <v>340</v>
      </c>
      <c r="B299" s="71">
        <v>44958.917051192133</v>
      </c>
      <c r="C299" s="14" t="s">
        <v>166</v>
      </c>
      <c r="D299" s="23" t="s">
        <v>166</v>
      </c>
      <c r="E299" s="23" t="s">
        <v>98</v>
      </c>
      <c r="F299" s="100">
        <v>0.10834547999999999</v>
      </c>
      <c r="G299" s="152">
        <v>1.22993559750922E-3</v>
      </c>
      <c r="H299" s="100">
        <v>1.1351978850518E-2</v>
      </c>
      <c r="I299" s="23">
        <v>0</v>
      </c>
      <c r="J299" s="23" t="s">
        <v>85</v>
      </c>
      <c r="K299" s="24">
        <v>44958.917051192133</v>
      </c>
      <c r="L299" s="23">
        <v>1</v>
      </c>
      <c r="M299" s="23" t="s">
        <v>98</v>
      </c>
      <c r="N299" s="25">
        <v>0</v>
      </c>
      <c r="O299" s="26" t="str">
        <f t="shared" si="64"/>
        <v>COIN</v>
      </c>
      <c r="P299" s="26" t="str">
        <f t="shared" si="66"/>
        <v>LONG</v>
      </c>
      <c r="Q299" s="26" t="str">
        <f t="shared" si="67"/>
        <v>COIN LONG</v>
      </c>
      <c r="R299" s="26">
        <v>0</v>
      </c>
      <c r="S299" s="26">
        <v>0</v>
      </c>
      <c r="T299" s="26">
        <v>0</v>
      </c>
      <c r="U299" s="26">
        <v>0</v>
      </c>
      <c r="V299" s="23" t="str">
        <f t="shared" si="65"/>
        <v>KRKE</v>
      </c>
      <c r="W299" t="str">
        <f t="shared" si="68"/>
        <v>SGB COIN LONG</v>
      </c>
      <c r="X299" s="87" t="s">
        <v>262</v>
      </c>
    </row>
    <row r="300" spans="1:24" x14ac:dyDescent="0.25">
      <c r="A300">
        <v>341</v>
      </c>
      <c r="B300" s="71">
        <v>44958.917051006945</v>
      </c>
      <c r="C300" s="14" t="s">
        <v>166</v>
      </c>
      <c r="D300" s="23" t="s">
        <v>166</v>
      </c>
      <c r="E300" s="23" t="s">
        <v>95</v>
      </c>
      <c r="F300" s="100">
        <v>117320.5983</v>
      </c>
      <c r="G300" s="152">
        <v>117320.5983</v>
      </c>
      <c r="H300" s="100">
        <v>1</v>
      </c>
      <c r="I300" s="23">
        <v>0</v>
      </c>
      <c r="J300" s="23" t="s">
        <v>85</v>
      </c>
      <c r="K300" s="24">
        <v>44958.917051006945</v>
      </c>
      <c r="L300" s="23">
        <v>1</v>
      </c>
      <c r="M300" s="23" t="s">
        <v>95</v>
      </c>
      <c r="N300" s="25">
        <v>0</v>
      </c>
      <c r="O300" s="26" t="str">
        <f t="shared" si="64"/>
        <v>CASH</v>
      </c>
      <c r="P300" s="26" t="str">
        <f t="shared" si="66"/>
        <v>LONG</v>
      </c>
      <c r="Q300" s="26" t="str">
        <f t="shared" si="67"/>
        <v>CASH LONG</v>
      </c>
      <c r="R300" s="26">
        <v>0</v>
      </c>
      <c r="S300" s="26">
        <v>0</v>
      </c>
      <c r="T300" s="26">
        <v>0</v>
      </c>
      <c r="U300" s="26">
        <v>0</v>
      </c>
      <c r="V300" s="23" t="str">
        <f t="shared" si="65"/>
        <v>KRKE</v>
      </c>
      <c r="W300" t="str">
        <f t="shared" si="68"/>
        <v>USD CASH LONG</v>
      </c>
      <c r="X300" s="87" t="s">
        <v>262</v>
      </c>
    </row>
    <row r="301" spans="1:24" x14ac:dyDescent="0.25">
      <c r="A301">
        <v>342</v>
      </c>
      <c r="B301" s="71">
        <v>44958.917050810189</v>
      </c>
      <c r="C301" s="14" t="s">
        <v>166</v>
      </c>
      <c r="D301" s="23" t="s">
        <v>166</v>
      </c>
      <c r="E301" s="23" t="s">
        <v>38</v>
      </c>
      <c r="F301" s="100">
        <v>1.182861E-2</v>
      </c>
      <c r="G301" s="152">
        <v>1.18297671452382E-2</v>
      </c>
      <c r="H301" s="100">
        <v>1.0000978259692599</v>
      </c>
      <c r="I301" s="23">
        <v>0</v>
      </c>
      <c r="J301" s="23" t="s">
        <v>85</v>
      </c>
      <c r="K301" s="24">
        <v>44958.917050810189</v>
      </c>
      <c r="L301" s="23">
        <v>1</v>
      </c>
      <c r="M301" s="23" t="s">
        <v>38</v>
      </c>
      <c r="N301" s="25">
        <v>0</v>
      </c>
      <c r="O301" s="26" t="str">
        <f t="shared" si="64"/>
        <v>COIN</v>
      </c>
      <c r="P301" s="26" t="str">
        <f t="shared" si="66"/>
        <v>LONG</v>
      </c>
      <c r="Q301" s="26" t="str">
        <f t="shared" si="67"/>
        <v>COIN LONG</v>
      </c>
      <c r="R301" s="26">
        <v>0</v>
      </c>
      <c r="S301" s="26">
        <v>0</v>
      </c>
      <c r="T301" s="26">
        <v>0</v>
      </c>
      <c r="U301" s="26">
        <v>0</v>
      </c>
      <c r="V301" s="23" t="str">
        <f t="shared" si="65"/>
        <v>KRKE</v>
      </c>
      <c r="W301" t="str">
        <f t="shared" si="68"/>
        <v>USDT COIN LONG</v>
      </c>
      <c r="X301" s="87" t="s">
        <v>262</v>
      </c>
    </row>
    <row r="302" spans="1:24" x14ac:dyDescent="0.25">
      <c r="A302">
        <v>343</v>
      </c>
      <c r="B302" s="71">
        <v>44958.917051192133</v>
      </c>
      <c r="C302" s="14" t="s">
        <v>166</v>
      </c>
      <c r="D302" s="23" t="s">
        <v>166</v>
      </c>
      <c r="E302" s="23" t="s">
        <v>162</v>
      </c>
      <c r="F302" s="100">
        <v>8.93329E-3</v>
      </c>
      <c r="G302" s="152">
        <v>8.2433200386499198E-4</v>
      </c>
      <c r="H302" s="100">
        <v>9.2276418191393303E-2</v>
      </c>
      <c r="I302" s="23">
        <v>0</v>
      </c>
      <c r="J302" s="23" t="s">
        <v>85</v>
      </c>
      <c r="K302" s="24">
        <v>44958.917051192133</v>
      </c>
      <c r="L302" s="23">
        <v>1</v>
      </c>
      <c r="M302" s="23" t="s">
        <v>162</v>
      </c>
      <c r="N302" s="25">
        <v>0</v>
      </c>
      <c r="O302" s="26" t="str">
        <f t="shared" si="64"/>
        <v>COIN</v>
      </c>
      <c r="P302" s="26" t="str">
        <f t="shared" si="66"/>
        <v>LONG</v>
      </c>
      <c r="Q302" s="26" t="str">
        <f t="shared" si="67"/>
        <v>COIN LONG</v>
      </c>
      <c r="R302" s="26">
        <v>0</v>
      </c>
      <c r="S302" s="26">
        <v>0</v>
      </c>
      <c r="T302" s="26">
        <v>0</v>
      </c>
      <c r="U302" s="26">
        <v>0</v>
      </c>
      <c r="V302" s="23" t="str">
        <f t="shared" si="65"/>
        <v>KRKE</v>
      </c>
      <c r="W302" t="str">
        <f t="shared" si="68"/>
        <v>XLM COIN LONG</v>
      </c>
      <c r="X302" s="87" t="s">
        <v>262</v>
      </c>
    </row>
    <row r="303" spans="1:24" x14ac:dyDescent="0.25">
      <c r="A303">
        <v>344</v>
      </c>
      <c r="B303" s="71">
        <v>44958.917051192133</v>
      </c>
      <c r="C303" s="14" t="s">
        <v>166</v>
      </c>
      <c r="D303" s="23" t="s">
        <v>166</v>
      </c>
      <c r="E303" s="23" t="s">
        <v>99</v>
      </c>
      <c r="F303" s="100">
        <v>0.71704489000000005</v>
      </c>
      <c r="G303" s="152">
        <v>0.29677903532865302</v>
      </c>
      <c r="H303" s="100">
        <v>0.41389184898682302</v>
      </c>
      <c r="I303" s="23">
        <v>0</v>
      </c>
      <c r="J303" s="23" t="s">
        <v>85</v>
      </c>
      <c r="K303" s="24">
        <v>44958.917051192133</v>
      </c>
      <c r="L303" s="23">
        <v>1</v>
      </c>
      <c r="M303" s="23" t="s">
        <v>99</v>
      </c>
      <c r="N303" s="25">
        <v>0</v>
      </c>
      <c r="O303" s="26" t="str">
        <f t="shared" si="64"/>
        <v>COIN</v>
      </c>
      <c r="P303" s="26" t="str">
        <f t="shared" si="66"/>
        <v>LONG</v>
      </c>
      <c r="Q303" s="26" t="str">
        <f t="shared" si="67"/>
        <v>COIN LONG</v>
      </c>
      <c r="R303" s="26">
        <v>0</v>
      </c>
      <c r="S303" s="26">
        <v>0</v>
      </c>
      <c r="T303" s="26">
        <v>0</v>
      </c>
      <c r="U303" s="26">
        <v>0</v>
      </c>
      <c r="V303" s="23" t="str">
        <f t="shared" si="65"/>
        <v>KRKE</v>
      </c>
      <c r="W303" t="str">
        <f t="shared" si="68"/>
        <v>XRP COIN LONG</v>
      </c>
      <c r="X303" s="87" t="s">
        <v>262</v>
      </c>
    </row>
    <row r="304" spans="1:24" x14ac:dyDescent="0.25">
      <c r="A304">
        <v>345</v>
      </c>
      <c r="B304" s="71">
        <v>44958</v>
      </c>
      <c r="C304" s="14" t="s">
        <v>169</v>
      </c>
      <c r="D304" s="23" t="s">
        <v>167</v>
      </c>
      <c r="E304" s="23" t="s">
        <v>116</v>
      </c>
      <c r="F304" s="100">
        <v>300</v>
      </c>
      <c r="G304" s="152">
        <v>26480.8873063104</v>
      </c>
      <c r="H304" s="100">
        <v>88.269624354368204</v>
      </c>
      <c r="I304" s="23">
        <v>0</v>
      </c>
      <c r="J304" s="23" t="s">
        <v>85</v>
      </c>
      <c r="K304" s="24">
        <v>44958</v>
      </c>
      <c r="L304" s="23">
        <v>1</v>
      </c>
      <c r="M304" s="23" t="s">
        <v>116</v>
      </c>
      <c r="N304" s="25">
        <v>0</v>
      </c>
      <c r="O304" s="26" t="str">
        <f t="shared" si="64"/>
        <v>COIN</v>
      </c>
      <c r="P304" s="26" t="str">
        <f t="shared" si="66"/>
        <v>LONG</v>
      </c>
      <c r="Q304" s="26" t="str">
        <f t="shared" si="67"/>
        <v>COIN LONG</v>
      </c>
      <c r="R304" s="26">
        <v>0</v>
      </c>
      <c r="S304" s="26">
        <v>0</v>
      </c>
      <c r="T304" s="26">
        <v>0</v>
      </c>
      <c r="U304" s="26">
        <v>0</v>
      </c>
      <c r="V304" s="23" t="str">
        <f t="shared" si="65"/>
        <v>LEND</v>
      </c>
      <c r="W304" t="str">
        <f t="shared" si="68"/>
        <v>AAVE COIN LONG</v>
      </c>
      <c r="X304" s="87" t="s">
        <v>262</v>
      </c>
    </row>
    <row r="305" spans="1:24" x14ac:dyDescent="0.25">
      <c r="A305">
        <v>346</v>
      </c>
      <c r="B305" s="71">
        <v>44958</v>
      </c>
      <c r="C305" s="14" t="s">
        <v>169</v>
      </c>
      <c r="D305" s="23" t="s">
        <v>167</v>
      </c>
      <c r="E305" s="23" t="s">
        <v>84</v>
      </c>
      <c r="F305" s="100">
        <v>150000</v>
      </c>
      <c r="G305" s="152">
        <v>59586.431144905102</v>
      </c>
      <c r="H305" s="100">
        <v>0.397242874299367</v>
      </c>
      <c r="I305" s="23">
        <v>0</v>
      </c>
      <c r="J305" s="23" t="s">
        <v>85</v>
      </c>
      <c r="K305" s="24">
        <v>44958</v>
      </c>
      <c r="L305" s="23">
        <v>1</v>
      </c>
      <c r="M305" s="23" t="s">
        <v>84</v>
      </c>
      <c r="N305" s="25">
        <v>0</v>
      </c>
      <c r="O305" s="26" t="str">
        <f t="shared" si="64"/>
        <v>COIN</v>
      </c>
      <c r="P305" s="26" t="str">
        <f t="shared" si="66"/>
        <v>LONG</v>
      </c>
      <c r="Q305" s="26" t="str">
        <f t="shared" si="67"/>
        <v>COIN LONG</v>
      </c>
      <c r="R305" s="26">
        <v>0</v>
      </c>
      <c r="S305" s="26">
        <v>0</v>
      </c>
      <c r="T305" s="26">
        <v>0</v>
      </c>
      <c r="U305" s="26">
        <v>0</v>
      </c>
      <c r="V305" s="23" t="str">
        <f t="shared" si="65"/>
        <v>LEND</v>
      </c>
      <c r="W305" t="str">
        <f t="shared" si="68"/>
        <v>ADA COIN LONG</v>
      </c>
      <c r="X305" s="87" t="s">
        <v>262</v>
      </c>
    </row>
    <row r="306" spans="1:24" x14ac:dyDescent="0.25">
      <c r="A306">
        <v>347</v>
      </c>
      <c r="B306" s="71">
        <v>44958</v>
      </c>
      <c r="C306" s="14" t="s">
        <v>169</v>
      </c>
      <c r="D306" s="23" t="s">
        <v>167</v>
      </c>
      <c r="E306" s="23" t="s">
        <v>122</v>
      </c>
      <c r="F306" s="100">
        <v>35000</v>
      </c>
      <c r="G306" s="152">
        <v>8786.1307143905306</v>
      </c>
      <c r="H306" s="100">
        <v>0.25103230612544303</v>
      </c>
      <c r="I306" s="23">
        <v>0</v>
      </c>
      <c r="J306" s="23" t="s">
        <v>85</v>
      </c>
      <c r="K306" s="24">
        <v>44958</v>
      </c>
      <c r="L306" s="23">
        <v>1</v>
      </c>
      <c r="M306" s="23" t="s">
        <v>122</v>
      </c>
      <c r="N306" s="25">
        <v>0</v>
      </c>
      <c r="O306" s="26" t="str">
        <f t="shared" si="64"/>
        <v>COIN</v>
      </c>
      <c r="P306" s="26" t="str">
        <f t="shared" si="66"/>
        <v>LONG</v>
      </c>
      <c r="Q306" s="26" t="str">
        <f t="shared" si="67"/>
        <v>COIN LONG</v>
      </c>
      <c r="R306" s="26">
        <v>0</v>
      </c>
      <c r="S306" s="26">
        <v>0</v>
      </c>
      <c r="T306" s="26">
        <v>0</v>
      </c>
      <c r="U306" s="26">
        <v>0</v>
      </c>
      <c r="V306" s="23" t="str">
        <f t="shared" si="65"/>
        <v>LEND</v>
      </c>
      <c r="W306" t="str">
        <f t="shared" si="68"/>
        <v>ALGO COIN LONG</v>
      </c>
      <c r="X306" s="87" t="s">
        <v>262</v>
      </c>
    </row>
    <row r="307" spans="1:24" x14ac:dyDescent="0.25">
      <c r="A307">
        <v>348</v>
      </c>
      <c r="B307" s="71">
        <v>44958</v>
      </c>
      <c r="C307" s="14" t="s">
        <v>169</v>
      </c>
      <c r="D307" s="23" t="s">
        <v>167</v>
      </c>
      <c r="E307" s="23" t="s">
        <v>185</v>
      </c>
      <c r="F307" s="100">
        <v>3000</v>
      </c>
      <c r="G307" s="152">
        <v>62896.093070031297</v>
      </c>
      <c r="H307" s="100">
        <v>20.9653643566771</v>
      </c>
      <c r="I307" s="23">
        <v>0</v>
      </c>
      <c r="J307" s="23" t="s">
        <v>85</v>
      </c>
      <c r="K307" s="24">
        <v>44958</v>
      </c>
      <c r="L307" s="23">
        <v>1</v>
      </c>
      <c r="M307" s="23" t="s">
        <v>185</v>
      </c>
      <c r="N307" s="25">
        <v>0</v>
      </c>
      <c r="O307" s="26" t="str">
        <f t="shared" si="64"/>
        <v>COIN</v>
      </c>
      <c r="P307" s="26" t="str">
        <f t="shared" si="66"/>
        <v>LONG</v>
      </c>
      <c r="Q307" s="26" t="str">
        <f t="shared" si="67"/>
        <v>COIN LONG</v>
      </c>
      <c r="R307" s="26">
        <v>0</v>
      </c>
      <c r="S307" s="26">
        <v>0</v>
      </c>
      <c r="T307" s="26">
        <v>0</v>
      </c>
      <c r="U307" s="26">
        <v>0</v>
      </c>
      <c r="V307" s="23" t="str">
        <f t="shared" si="65"/>
        <v>LEND</v>
      </c>
      <c r="W307" t="str">
        <f t="shared" si="68"/>
        <v>AVAX COIN LONG</v>
      </c>
      <c r="X307" s="87" t="s">
        <v>262</v>
      </c>
    </row>
    <row r="308" spans="1:24" x14ac:dyDescent="0.25">
      <c r="A308">
        <v>349</v>
      </c>
      <c r="B308" s="71">
        <v>44958</v>
      </c>
      <c r="C308" s="14" t="s">
        <v>169</v>
      </c>
      <c r="D308" s="23" t="s">
        <v>167</v>
      </c>
      <c r="E308" s="23" t="s">
        <v>124</v>
      </c>
      <c r="F308" s="100">
        <v>100000</v>
      </c>
      <c r="G308" s="152">
        <v>27139.950482447999</v>
      </c>
      <c r="H308" s="100">
        <v>0.27139950482448</v>
      </c>
      <c r="I308" s="23">
        <v>0</v>
      </c>
      <c r="J308" s="23" t="s">
        <v>85</v>
      </c>
      <c r="K308" s="24">
        <v>44958</v>
      </c>
      <c r="L308" s="23">
        <v>1</v>
      </c>
      <c r="M308" s="23" t="s">
        <v>124</v>
      </c>
      <c r="N308" s="25">
        <v>0</v>
      </c>
      <c r="O308" s="26" t="str">
        <f t="shared" si="64"/>
        <v>COIN</v>
      </c>
      <c r="P308" s="26" t="str">
        <f t="shared" si="66"/>
        <v>LONG</v>
      </c>
      <c r="Q308" s="26" t="str">
        <f t="shared" si="67"/>
        <v>COIN LONG</v>
      </c>
      <c r="R308" s="26">
        <v>0</v>
      </c>
      <c r="S308" s="26">
        <v>0</v>
      </c>
      <c r="T308" s="26">
        <v>0</v>
      </c>
      <c r="U308" s="26">
        <v>0</v>
      </c>
      <c r="V308" s="23" t="str">
        <f t="shared" si="65"/>
        <v>LEND</v>
      </c>
      <c r="W308" t="str">
        <f t="shared" si="68"/>
        <v>BAT COIN LONG</v>
      </c>
      <c r="X308" s="87" t="s">
        <v>262</v>
      </c>
    </row>
    <row r="309" spans="1:24" x14ac:dyDescent="0.25">
      <c r="A309">
        <v>350</v>
      </c>
      <c r="B309" s="71">
        <v>44958</v>
      </c>
      <c r="C309" s="14" t="s">
        <v>169</v>
      </c>
      <c r="D309" s="23" t="s">
        <v>167</v>
      </c>
      <c r="E309" s="23" t="s">
        <v>20</v>
      </c>
      <c r="F309" s="100">
        <v>5627</v>
      </c>
      <c r="G309" s="152">
        <v>766913.79893336503</v>
      </c>
      <c r="H309" s="100">
        <v>136.29177162490899</v>
      </c>
      <c r="I309" s="23">
        <v>0</v>
      </c>
      <c r="J309" s="23" t="s">
        <v>85</v>
      </c>
      <c r="K309" s="24">
        <v>44958</v>
      </c>
      <c r="L309" s="23">
        <v>1</v>
      </c>
      <c r="M309" s="23" t="s">
        <v>20</v>
      </c>
      <c r="N309" s="25">
        <v>0</v>
      </c>
      <c r="O309" s="26" t="str">
        <f t="shared" si="64"/>
        <v>COIN</v>
      </c>
      <c r="P309" s="26" t="str">
        <f t="shared" si="66"/>
        <v>LONG</v>
      </c>
      <c r="Q309" s="26" t="str">
        <f t="shared" si="67"/>
        <v>COIN LONG</v>
      </c>
      <c r="R309" s="26">
        <v>0</v>
      </c>
      <c r="S309" s="26">
        <v>0</v>
      </c>
      <c r="T309" s="26">
        <v>0</v>
      </c>
      <c r="U309" s="26">
        <v>0</v>
      </c>
      <c r="V309" s="23" t="str">
        <f t="shared" si="65"/>
        <v>LEND</v>
      </c>
      <c r="W309" t="str">
        <f t="shared" si="68"/>
        <v>BCH COIN LONG</v>
      </c>
      <c r="X309" s="87" t="s">
        <v>262</v>
      </c>
    </row>
    <row r="310" spans="1:24" x14ac:dyDescent="0.25">
      <c r="A310">
        <v>351</v>
      </c>
      <c r="B310" s="71">
        <v>44958</v>
      </c>
      <c r="C310" s="14" t="s">
        <v>169</v>
      </c>
      <c r="D310" s="23" t="s">
        <v>167</v>
      </c>
      <c r="E310" s="23" t="s">
        <v>31</v>
      </c>
      <c r="F310" s="100">
        <v>200</v>
      </c>
      <c r="G310" s="152">
        <v>11112.045307439699</v>
      </c>
      <c r="H310" s="100">
        <v>55.560226537198503</v>
      </c>
      <c r="I310" s="23">
        <v>0</v>
      </c>
      <c r="J310" s="23" t="s">
        <v>85</v>
      </c>
      <c r="K310" s="24">
        <v>44958</v>
      </c>
      <c r="L310" s="23">
        <v>1</v>
      </c>
      <c r="M310" s="23" t="s">
        <v>31</v>
      </c>
      <c r="N310" s="25">
        <v>0</v>
      </c>
      <c r="O310" s="26" t="str">
        <f t="shared" si="64"/>
        <v>COIN</v>
      </c>
      <c r="P310" s="26" t="str">
        <f t="shared" si="66"/>
        <v>LONG</v>
      </c>
      <c r="Q310" s="26" t="str">
        <f t="shared" si="67"/>
        <v>COIN LONG</v>
      </c>
      <c r="R310" s="26">
        <v>0</v>
      </c>
      <c r="S310" s="26">
        <v>0</v>
      </c>
      <c r="T310" s="26">
        <v>0</v>
      </c>
      <c r="U310" s="26">
        <v>0</v>
      </c>
      <c r="V310" s="23" t="str">
        <f t="shared" si="65"/>
        <v>LEND</v>
      </c>
      <c r="W310" t="str">
        <f t="shared" si="68"/>
        <v>COMP COIN LONG</v>
      </c>
      <c r="X310" s="87" t="s">
        <v>262</v>
      </c>
    </row>
    <row r="311" spans="1:24" x14ac:dyDescent="0.25">
      <c r="A311">
        <v>352</v>
      </c>
      <c r="B311" s="71">
        <v>44958</v>
      </c>
      <c r="C311" s="14" t="s">
        <v>169</v>
      </c>
      <c r="D311" s="23" t="s">
        <v>167</v>
      </c>
      <c r="E311" s="23" t="s">
        <v>132</v>
      </c>
      <c r="F311" s="100">
        <v>100</v>
      </c>
      <c r="G311" s="152">
        <v>6296.9871406883603</v>
      </c>
      <c r="H311" s="100">
        <v>62.969871406883598</v>
      </c>
      <c r="I311" s="23">
        <v>0</v>
      </c>
      <c r="J311" s="23" t="s">
        <v>85</v>
      </c>
      <c r="K311" s="24">
        <v>44958</v>
      </c>
      <c r="L311" s="23">
        <v>1</v>
      </c>
      <c r="M311" s="23" t="s">
        <v>132</v>
      </c>
      <c r="N311" s="25">
        <v>0</v>
      </c>
      <c r="O311" s="26" t="str">
        <f t="shared" si="64"/>
        <v>COIN</v>
      </c>
      <c r="P311" s="26" t="str">
        <f t="shared" si="66"/>
        <v>LONG</v>
      </c>
      <c r="Q311" s="26" t="str">
        <f t="shared" si="67"/>
        <v>COIN LONG</v>
      </c>
      <c r="R311" s="26">
        <v>0</v>
      </c>
      <c r="S311" s="26">
        <v>0</v>
      </c>
      <c r="T311" s="26">
        <v>0</v>
      </c>
      <c r="U311" s="26">
        <v>0</v>
      </c>
      <c r="V311" s="23" t="str">
        <f t="shared" si="65"/>
        <v>LEND</v>
      </c>
      <c r="W311" t="str">
        <f t="shared" si="68"/>
        <v>DASH COIN LONG</v>
      </c>
      <c r="X311" s="87" t="s">
        <v>262</v>
      </c>
    </row>
    <row r="312" spans="1:24" x14ac:dyDescent="0.25">
      <c r="A312">
        <v>353</v>
      </c>
      <c r="B312" s="71">
        <v>44958</v>
      </c>
      <c r="C312" s="14" t="s">
        <v>169</v>
      </c>
      <c r="D312" s="23" t="s">
        <v>167</v>
      </c>
      <c r="E312" s="23" t="s">
        <v>188</v>
      </c>
      <c r="F312" s="100">
        <v>600000</v>
      </c>
      <c r="G312" s="152">
        <v>56502.553772164203</v>
      </c>
      <c r="H312" s="100">
        <v>9.41709229536071E-2</v>
      </c>
      <c r="I312" s="23">
        <v>0</v>
      </c>
      <c r="J312" s="23" t="s">
        <v>85</v>
      </c>
      <c r="K312" s="24">
        <v>44958</v>
      </c>
      <c r="L312" s="23">
        <v>1</v>
      </c>
      <c r="M312" s="23" t="s">
        <v>188</v>
      </c>
      <c r="N312" s="25">
        <v>0</v>
      </c>
      <c r="O312" s="26" t="str">
        <f t="shared" si="64"/>
        <v>COIN</v>
      </c>
      <c r="P312" s="26" t="str">
        <f t="shared" si="66"/>
        <v>LONG</v>
      </c>
      <c r="Q312" s="26" t="str">
        <f t="shared" si="67"/>
        <v>COIN LONG</v>
      </c>
      <c r="R312" s="26">
        <v>0</v>
      </c>
      <c r="S312" s="26">
        <v>0</v>
      </c>
      <c r="T312" s="26">
        <v>0</v>
      </c>
      <c r="U312" s="26">
        <v>0</v>
      </c>
      <c r="V312" s="23" t="str">
        <f t="shared" si="65"/>
        <v>LEND</v>
      </c>
      <c r="W312" t="str">
        <f t="shared" si="68"/>
        <v>DOGE COIN LONG</v>
      </c>
      <c r="X312" s="87" t="s">
        <v>262</v>
      </c>
    </row>
    <row r="313" spans="1:24" x14ac:dyDescent="0.25">
      <c r="A313">
        <v>354</v>
      </c>
      <c r="B313" s="71">
        <v>44958</v>
      </c>
      <c r="C313" s="14" t="s">
        <v>169</v>
      </c>
      <c r="D313" s="23" t="s">
        <v>167</v>
      </c>
      <c r="E313" s="23" t="s">
        <v>22</v>
      </c>
      <c r="F313" s="100">
        <v>5000</v>
      </c>
      <c r="G313" s="152">
        <v>32330.477454205298</v>
      </c>
      <c r="H313" s="100">
        <v>6.4660954908410604</v>
      </c>
      <c r="I313" s="23">
        <v>0</v>
      </c>
      <c r="J313" s="23" t="s">
        <v>85</v>
      </c>
      <c r="K313" s="24">
        <v>44958</v>
      </c>
      <c r="L313" s="23">
        <v>1</v>
      </c>
      <c r="M313" s="23" t="s">
        <v>22</v>
      </c>
      <c r="N313" s="25">
        <v>0</v>
      </c>
      <c r="O313" s="26" t="str">
        <f t="shared" si="64"/>
        <v>COIN</v>
      </c>
      <c r="P313" s="26" t="str">
        <f t="shared" si="66"/>
        <v>LONG</v>
      </c>
      <c r="Q313" s="26" t="str">
        <f t="shared" si="67"/>
        <v>COIN LONG</v>
      </c>
      <c r="R313" s="26">
        <v>0</v>
      </c>
      <c r="S313" s="26">
        <v>0</v>
      </c>
      <c r="T313" s="26">
        <v>0</v>
      </c>
      <c r="U313" s="26">
        <v>0</v>
      </c>
      <c r="V313" s="23" t="str">
        <f t="shared" si="65"/>
        <v>LEND</v>
      </c>
      <c r="W313" t="str">
        <f t="shared" si="68"/>
        <v>DOT COIN LONG</v>
      </c>
      <c r="X313" s="87" t="s">
        <v>262</v>
      </c>
    </row>
    <row r="314" spans="1:24" x14ac:dyDescent="0.25">
      <c r="A314">
        <v>355</v>
      </c>
      <c r="B314" s="71">
        <v>44958</v>
      </c>
      <c r="C314" s="14" t="s">
        <v>169</v>
      </c>
      <c r="D314" s="23" t="s">
        <v>167</v>
      </c>
      <c r="E314" s="23" t="s">
        <v>28</v>
      </c>
      <c r="F314" s="100">
        <v>15000</v>
      </c>
      <c r="G314" s="152">
        <v>7080.7399110672404</v>
      </c>
      <c r="H314" s="100">
        <v>0.47204932740448302</v>
      </c>
      <c r="I314" s="23">
        <v>0</v>
      </c>
      <c r="J314" s="23" t="s">
        <v>85</v>
      </c>
      <c r="K314" s="24">
        <v>44958</v>
      </c>
      <c r="L314" s="23">
        <v>1</v>
      </c>
      <c r="M314" s="23" t="s">
        <v>28</v>
      </c>
      <c r="N314" s="25">
        <v>0</v>
      </c>
      <c r="O314" s="26" t="str">
        <f t="shared" si="64"/>
        <v>COIN</v>
      </c>
      <c r="P314" s="26" t="str">
        <f t="shared" si="66"/>
        <v>LONG</v>
      </c>
      <c r="Q314" s="26" t="str">
        <f t="shared" si="67"/>
        <v>COIN LONG</v>
      </c>
      <c r="R314" s="26">
        <v>0</v>
      </c>
      <c r="S314" s="26">
        <v>0</v>
      </c>
      <c r="T314" s="26">
        <v>0</v>
      </c>
      <c r="U314" s="26">
        <v>0</v>
      </c>
      <c r="V314" s="23" t="str">
        <f t="shared" si="65"/>
        <v>LEND</v>
      </c>
      <c r="W314" t="str">
        <f t="shared" si="68"/>
        <v>ENJ COIN LONG</v>
      </c>
      <c r="X314" s="87" t="s">
        <v>262</v>
      </c>
    </row>
    <row r="315" spans="1:24" x14ac:dyDescent="0.25">
      <c r="A315">
        <v>356</v>
      </c>
      <c r="B315" s="71">
        <v>44958</v>
      </c>
      <c r="C315" s="14" t="s">
        <v>169</v>
      </c>
      <c r="D315" s="23" t="s">
        <v>167</v>
      </c>
      <c r="E315" s="23" t="s">
        <v>23</v>
      </c>
      <c r="F315" s="100">
        <v>30000</v>
      </c>
      <c r="G315" s="152">
        <v>32332.935651830201</v>
      </c>
      <c r="H315" s="100">
        <v>1.0777645217276699</v>
      </c>
      <c r="I315" s="23">
        <v>0</v>
      </c>
      <c r="J315" s="23" t="s">
        <v>85</v>
      </c>
      <c r="K315" s="24">
        <v>44958</v>
      </c>
      <c r="L315" s="23">
        <v>1</v>
      </c>
      <c r="M315" s="23" t="s">
        <v>23</v>
      </c>
      <c r="N315" s="25">
        <v>0</v>
      </c>
      <c r="O315" s="26" t="str">
        <f t="shared" si="64"/>
        <v>COIN</v>
      </c>
      <c r="P315" s="26" t="str">
        <f t="shared" si="66"/>
        <v>LONG</v>
      </c>
      <c r="Q315" s="26" t="str">
        <f t="shared" si="67"/>
        <v>COIN LONG</v>
      </c>
      <c r="R315" s="26">
        <v>0</v>
      </c>
      <c r="S315" s="26">
        <v>0</v>
      </c>
      <c r="T315" s="26">
        <v>0</v>
      </c>
      <c r="U315" s="26">
        <v>0</v>
      </c>
      <c r="V315" s="23" t="str">
        <f t="shared" si="65"/>
        <v>LEND</v>
      </c>
      <c r="W315" t="str">
        <f t="shared" si="68"/>
        <v>EOS COIN LONG</v>
      </c>
      <c r="X315" s="87" t="s">
        <v>262</v>
      </c>
    </row>
    <row r="316" spans="1:24" x14ac:dyDescent="0.25">
      <c r="A316">
        <v>357</v>
      </c>
      <c r="B316" s="71">
        <v>44958</v>
      </c>
      <c r="C316" s="14" t="s">
        <v>169</v>
      </c>
      <c r="D316" s="23" t="s">
        <v>167</v>
      </c>
      <c r="E316" s="23" t="s">
        <v>29</v>
      </c>
      <c r="F316" s="100">
        <v>98000</v>
      </c>
      <c r="G316" s="152">
        <v>2192016.3250705898</v>
      </c>
      <c r="H316" s="100">
        <v>22.367513521128402</v>
      </c>
      <c r="I316" s="23">
        <v>0</v>
      </c>
      <c r="J316" s="23" t="s">
        <v>85</v>
      </c>
      <c r="K316" s="24">
        <v>44958</v>
      </c>
      <c r="L316" s="23">
        <v>1</v>
      </c>
      <c r="M316" s="23" t="s">
        <v>29</v>
      </c>
      <c r="N316" s="25">
        <v>0</v>
      </c>
      <c r="O316" s="26" t="str">
        <f t="shared" si="64"/>
        <v>COIN</v>
      </c>
      <c r="P316" s="26" t="str">
        <f t="shared" si="66"/>
        <v>LONG</v>
      </c>
      <c r="Q316" s="26" t="str">
        <f t="shared" si="67"/>
        <v>COIN LONG</v>
      </c>
      <c r="R316" s="26">
        <v>0</v>
      </c>
      <c r="S316" s="26">
        <v>0</v>
      </c>
      <c r="T316" s="26">
        <v>0</v>
      </c>
      <c r="U316" s="26">
        <v>0</v>
      </c>
      <c r="V316" s="23" t="str">
        <f t="shared" si="65"/>
        <v>LEND</v>
      </c>
      <c r="W316" t="str">
        <f t="shared" si="68"/>
        <v>ETC COIN LONG</v>
      </c>
      <c r="X316" s="87" t="s">
        <v>262</v>
      </c>
    </row>
    <row r="317" spans="1:24" x14ac:dyDescent="0.25">
      <c r="A317">
        <v>358</v>
      </c>
      <c r="B317" s="71">
        <v>44958</v>
      </c>
      <c r="C317" s="14" t="s">
        <v>169</v>
      </c>
      <c r="D317" s="23" t="s">
        <v>167</v>
      </c>
      <c r="E317" s="23" t="s">
        <v>189</v>
      </c>
      <c r="F317" s="100">
        <v>30000</v>
      </c>
      <c r="G317" s="152">
        <v>17289.838235031199</v>
      </c>
      <c r="H317" s="100">
        <v>0.57632794116770902</v>
      </c>
      <c r="I317" s="23">
        <v>0</v>
      </c>
      <c r="J317" s="23" t="s">
        <v>85</v>
      </c>
      <c r="K317" s="24">
        <v>44958</v>
      </c>
      <c r="L317" s="23">
        <v>1</v>
      </c>
      <c r="M317" s="23" t="s">
        <v>189</v>
      </c>
      <c r="N317" s="25">
        <v>0</v>
      </c>
      <c r="O317" s="26" t="str">
        <f t="shared" si="64"/>
        <v>COIN</v>
      </c>
      <c r="P317" s="26" t="str">
        <f t="shared" si="66"/>
        <v>LONG</v>
      </c>
      <c r="Q317" s="26" t="str">
        <f t="shared" si="67"/>
        <v>COIN LONG</v>
      </c>
      <c r="R317" s="26">
        <v>0</v>
      </c>
      <c r="S317" s="26">
        <v>0</v>
      </c>
      <c r="T317" s="26">
        <v>0</v>
      </c>
      <c r="U317" s="26">
        <v>0</v>
      </c>
      <c r="V317" s="23" t="str">
        <f t="shared" si="65"/>
        <v>LEND</v>
      </c>
      <c r="W317" t="str">
        <f t="shared" si="68"/>
        <v>FTM COIN LONG</v>
      </c>
      <c r="X317" s="87" t="s">
        <v>262</v>
      </c>
    </row>
    <row r="318" spans="1:24" x14ac:dyDescent="0.25">
      <c r="A318">
        <v>359</v>
      </c>
      <c r="B318" s="71">
        <v>44958</v>
      </c>
      <c r="C318" s="14" t="s">
        <v>169</v>
      </c>
      <c r="D318" s="23" t="s">
        <v>167</v>
      </c>
      <c r="E318" s="23" t="s">
        <v>408</v>
      </c>
      <c r="F318" s="100">
        <v>50000</v>
      </c>
      <c r="G318" s="152">
        <v>4656.4139169192404</v>
      </c>
      <c r="H318" s="100">
        <v>9.3128278338384801E-2</v>
      </c>
      <c r="I318" s="23">
        <v>0</v>
      </c>
      <c r="J318" s="23" t="s">
        <v>85</v>
      </c>
      <c r="K318" s="24">
        <v>44958</v>
      </c>
      <c r="L318" s="23">
        <v>1</v>
      </c>
      <c r="M318" s="23" t="s">
        <v>408</v>
      </c>
      <c r="N318" s="25">
        <v>0</v>
      </c>
      <c r="O318" s="26" t="str">
        <f t="shared" si="64"/>
        <v>COIN</v>
      </c>
      <c r="P318" s="26" t="str">
        <f t="shared" si="66"/>
        <v>LONG</v>
      </c>
      <c r="Q318" s="26" t="str">
        <f t="shared" si="67"/>
        <v>COIN LONG</v>
      </c>
      <c r="R318" s="26">
        <v>0</v>
      </c>
      <c r="S318" s="26">
        <v>0</v>
      </c>
      <c r="T318" s="26">
        <v>0</v>
      </c>
      <c r="U318" s="26">
        <v>0</v>
      </c>
      <c r="V318" s="23" t="str">
        <f t="shared" si="65"/>
        <v>LEND</v>
      </c>
      <c r="W318" t="str">
        <f t="shared" si="68"/>
        <v>GRT COIN LONG</v>
      </c>
      <c r="X318" s="87" t="s">
        <v>262</v>
      </c>
    </row>
    <row r="319" spans="1:24" x14ac:dyDescent="0.25">
      <c r="A319">
        <v>360</v>
      </c>
      <c r="B319" s="71">
        <v>44958</v>
      </c>
      <c r="C319" s="14" t="s">
        <v>169</v>
      </c>
      <c r="D319" s="23" t="s">
        <v>167</v>
      </c>
      <c r="E319" s="23" t="s">
        <v>135</v>
      </c>
      <c r="F319" s="100">
        <v>125000</v>
      </c>
      <c r="G319" s="152">
        <v>8712.7851207882395</v>
      </c>
      <c r="H319" s="100">
        <v>6.9702280966305902E-2</v>
      </c>
      <c r="I319" s="23">
        <v>0</v>
      </c>
      <c r="J319" s="23" t="s">
        <v>85</v>
      </c>
      <c r="K319" s="24">
        <v>44958</v>
      </c>
      <c r="L319" s="23">
        <v>1</v>
      </c>
      <c r="M319" s="23" t="s">
        <v>135</v>
      </c>
      <c r="N319" s="25">
        <v>0</v>
      </c>
      <c r="O319" s="26" t="str">
        <f t="shared" si="64"/>
        <v>COIN</v>
      </c>
      <c r="P319" s="26" t="str">
        <f t="shared" si="66"/>
        <v>LONG</v>
      </c>
      <c r="Q319" s="26" t="str">
        <f t="shared" si="67"/>
        <v>COIN LONG</v>
      </c>
      <c r="R319" s="26">
        <v>0</v>
      </c>
      <c r="S319" s="26">
        <v>0</v>
      </c>
      <c r="T319" s="26">
        <v>0</v>
      </c>
      <c r="U319" s="26">
        <v>0</v>
      </c>
      <c r="V319" s="23" t="str">
        <f t="shared" si="65"/>
        <v>LEND</v>
      </c>
      <c r="W319" t="str">
        <f t="shared" si="68"/>
        <v>HBAR COIN LONG</v>
      </c>
      <c r="X319" s="87" t="s">
        <v>262</v>
      </c>
    </row>
    <row r="320" spans="1:24" x14ac:dyDescent="0.25">
      <c r="A320">
        <v>361</v>
      </c>
      <c r="B320" s="71">
        <v>44958</v>
      </c>
      <c r="C320" s="14" t="s">
        <v>169</v>
      </c>
      <c r="D320" s="23" t="s">
        <v>167</v>
      </c>
      <c r="E320" s="23" t="s">
        <v>27</v>
      </c>
      <c r="F320" s="100">
        <v>7000</v>
      </c>
      <c r="G320" s="152">
        <v>50516.371058789802</v>
      </c>
      <c r="H320" s="100">
        <v>7.2166244369699699</v>
      </c>
      <c r="I320" s="23">
        <v>0</v>
      </c>
      <c r="J320" s="23" t="s">
        <v>85</v>
      </c>
      <c r="K320" s="24">
        <v>44958</v>
      </c>
      <c r="L320" s="23">
        <v>1</v>
      </c>
      <c r="M320" s="23" t="s">
        <v>27</v>
      </c>
      <c r="N320" s="25">
        <v>0</v>
      </c>
      <c r="O320" s="26" t="str">
        <f t="shared" si="64"/>
        <v>COIN</v>
      </c>
      <c r="P320" s="26" t="str">
        <f t="shared" si="66"/>
        <v>LONG</v>
      </c>
      <c r="Q320" s="26" t="str">
        <f t="shared" si="67"/>
        <v>COIN LONG</v>
      </c>
      <c r="R320" s="26">
        <v>0</v>
      </c>
      <c r="S320" s="26">
        <v>0</v>
      </c>
      <c r="T320" s="26">
        <v>0</v>
      </c>
      <c r="U320" s="26">
        <v>0</v>
      </c>
      <c r="V320" s="23" t="str">
        <f t="shared" si="65"/>
        <v>LEND</v>
      </c>
      <c r="W320" t="str">
        <f t="shared" si="68"/>
        <v>LINK COIN LONG</v>
      </c>
      <c r="X320" s="87" t="s">
        <v>262</v>
      </c>
    </row>
    <row r="321" spans="1:24" x14ac:dyDescent="0.25">
      <c r="A321">
        <v>362</v>
      </c>
      <c r="B321" s="71">
        <v>44958</v>
      </c>
      <c r="C321" s="14" t="s">
        <v>169</v>
      </c>
      <c r="D321" s="23" t="s">
        <v>167</v>
      </c>
      <c r="E321" s="23" t="s">
        <v>24</v>
      </c>
      <c r="F321" s="100">
        <v>500</v>
      </c>
      <c r="G321" s="152">
        <v>50221.814578062003</v>
      </c>
      <c r="H321" s="100">
        <v>100.443629156124</v>
      </c>
      <c r="I321" s="23">
        <v>0</v>
      </c>
      <c r="J321" s="23" t="s">
        <v>85</v>
      </c>
      <c r="K321" s="24">
        <v>44958</v>
      </c>
      <c r="L321" s="23">
        <v>1</v>
      </c>
      <c r="M321" s="23" t="s">
        <v>24</v>
      </c>
      <c r="N321" s="25">
        <v>0</v>
      </c>
      <c r="O321" s="26" t="str">
        <f t="shared" si="64"/>
        <v>COIN</v>
      </c>
      <c r="P321" s="26" t="str">
        <f t="shared" si="66"/>
        <v>LONG</v>
      </c>
      <c r="Q321" s="26" t="str">
        <f t="shared" si="67"/>
        <v>COIN LONG</v>
      </c>
      <c r="R321" s="26">
        <v>0</v>
      </c>
      <c r="S321" s="26">
        <v>0</v>
      </c>
      <c r="T321" s="26">
        <v>0</v>
      </c>
      <c r="U321" s="26">
        <v>0</v>
      </c>
      <c r="V321" s="23" t="str">
        <f t="shared" si="65"/>
        <v>LEND</v>
      </c>
      <c r="W321" t="str">
        <f t="shared" si="68"/>
        <v>LTC COIN LONG</v>
      </c>
      <c r="X321" s="87" t="s">
        <v>262</v>
      </c>
    </row>
    <row r="322" spans="1:24" x14ac:dyDescent="0.25">
      <c r="A322">
        <v>363</v>
      </c>
      <c r="B322" s="71">
        <v>44958</v>
      </c>
      <c r="C322" s="14" t="s">
        <v>169</v>
      </c>
      <c r="D322" s="23" t="s">
        <v>167</v>
      </c>
      <c r="E322" s="23" t="s">
        <v>190</v>
      </c>
      <c r="F322" s="100">
        <v>45000</v>
      </c>
      <c r="G322" s="152">
        <v>36083.1153185562</v>
      </c>
      <c r="H322" s="100">
        <v>0.80184700707902801</v>
      </c>
      <c r="I322" s="23">
        <v>0</v>
      </c>
      <c r="J322" s="23" t="s">
        <v>85</v>
      </c>
      <c r="K322" s="24">
        <v>44958</v>
      </c>
      <c r="L322" s="23">
        <v>1</v>
      </c>
      <c r="M322" s="23" t="s">
        <v>190</v>
      </c>
      <c r="N322" s="25">
        <v>0</v>
      </c>
      <c r="O322" s="26" t="str">
        <f t="shared" ref="O322:O385" si="69">IF($C322="","",IF(OR($E322="USD",$E322="EUR"),"CASH","COIN"))</f>
        <v>COIN</v>
      </c>
      <c r="P322" s="26" t="str">
        <f t="shared" si="66"/>
        <v>LONG</v>
      </c>
      <c r="Q322" s="26" t="str">
        <f t="shared" si="67"/>
        <v>COIN LONG</v>
      </c>
      <c r="R322" s="26">
        <v>0</v>
      </c>
      <c r="S322" s="26">
        <v>0</v>
      </c>
      <c r="T322" s="26">
        <v>0</v>
      </c>
      <c r="U322" s="26">
        <v>0</v>
      </c>
      <c r="V322" s="23" t="str">
        <f t="shared" ref="V322:V385" si="70">IF($C322="","",IF(ISERROR(SEARCH("-",$D322)),$D322,LEFT($D322,SEARCH("-",$D322)-1)))</f>
        <v>LEND</v>
      </c>
      <c r="W322" t="str">
        <f t="shared" si="68"/>
        <v>MANA COIN LONG</v>
      </c>
      <c r="X322" s="87" t="s">
        <v>262</v>
      </c>
    </row>
    <row r="323" spans="1:24" x14ac:dyDescent="0.25">
      <c r="A323">
        <v>364</v>
      </c>
      <c r="B323" s="71">
        <v>44958</v>
      </c>
      <c r="C323" s="14" t="s">
        <v>169</v>
      </c>
      <c r="D323" s="23" t="s">
        <v>167</v>
      </c>
      <c r="E323" s="23" t="s">
        <v>191</v>
      </c>
      <c r="F323" s="100">
        <v>50000</v>
      </c>
      <c r="G323" s="152">
        <v>59748.3695124636</v>
      </c>
      <c r="H323" s="100">
        <v>1.1949673902492699</v>
      </c>
      <c r="I323" s="23">
        <v>0</v>
      </c>
      <c r="J323" s="23" t="s">
        <v>85</v>
      </c>
      <c r="K323" s="24">
        <v>44958</v>
      </c>
      <c r="L323" s="23">
        <v>1</v>
      </c>
      <c r="M323" s="23" t="s">
        <v>191</v>
      </c>
      <c r="N323" s="25">
        <v>0</v>
      </c>
      <c r="O323" s="26" t="str">
        <f t="shared" si="69"/>
        <v>COIN</v>
      </c>
      <c r="P323" s="26" t="str">
        <f t="shared" ref="P323:P386" si="71">IF($C323="","",IF($J323="CME FUTURE","HEDGE",IF($G323&gt;0,"LONG","SHORT")))</f>
        <v>LONG</v>
      </c>
      <c r="Q323" s="26" t="str">
        <f t="shared" ref="Q323:Q352" si="72">O323&amp;" "&amp;P323</f>
        <v>COIN LONG</v>
      </c>
      <c r="R323" s="26">
        <v>0</v>
      </c>
      <c r="S323" s="26">
        <v>0</v>
      </c>
      <c r="T323" s="26">
        <v>0</v>
      </c>
      <c r="U323" s="26">
        <v>0</v>
      </c>
      <c r="V323" s="23" t="str">
        <f t="shared" si="70"/>
        <v>LEND</v>
      </c>
      <c r="W323" t="str">
        <f t="shared" si="68"/>
        <v>MATIC COIN LONG</v>
      </c>
      <c r="X323" s="87" t="s">
        <v>262</v>
      </c>
    </row>
    <row r="324" spans="1:24" x14ac:dyDescent="0.25">
      <c r="A324">
        <v>365</v>
      </c>
      <c r="B324" s="71">
        <v>44958</v>
      </c>
      <c r="C324" s="14" t="s">
        <v>169</v>
      </c>
      <c r="D324" s="23" t="s">
        <v>167</v>
      </c>
      <c r="E324" s="23" t="s">
        <v>406</v>
      </c>
      <c r="F324" s="100">
        <v>10</v>
      </c>
      <c r="G324" s="152">
        <v>6687.4626389904597</v>
      </c>
      <c r="H324" s="100">
        <v>668.74626389904597</v>
      </c>
      <c r="I324" s="23">
        <v>0</v>
      </c>
      <c r="J324" s="23" t="s">
        <v>85</v>
      </c>
      <c r="K324" s="24">
        <v>44958</v>
      </c>
      <c r="L324" s="23">
        <v>1</v>
      </c>
      <c r="M324" s="23" t="s">
        <v>406</v>
      </c>
      <c r="N324" s="25">
        <v>0</v>
      </c>
      <c r="O324" s="26" t="str">
        <f t="shared" si="69"/>
        <v>COIN</v>
      </c>
      <c r="P324" s="26" t="str">
        <f t="shared" si="71"/>
        <v>LONG</v>
      </c>
      <c r="Q324" s="26" t="str">
        <f t="shared" si="72"/>
        <v>COIN LONG</v>
      </c>
      <c r="R324" s="26">
        <v>0</v>
      </c>
      <c r="S324" s="26">
        <v>0</v>
      </c>
      <c r="T324" s="26">
        <v>0</v>
      </c>
      <c r="U324" s="26">
        <v>0</v>
      </c>
      <c r="V324" s="23" t="str">
        <f t="shared" si="70"/>
        <v>LEND</v>
      </c>
      <c r="W324" t="str">
        <f t="shared" si="68"/>
        <v>MKR COIN LONG</v>
      </c>
      <c r="X324" s="87" t="s">
        <v>262</v>
      </c>
    </row>
    <row r="325" spans="1:24" x14ac:dyDescent="0.25">
      <c r="A325">
        <v>366</v>
      </c>
      <c r="B325" s="71">
        <v>44958</v>
      </c>
      <c r="C325" s="14" t="s">
        <v>169</v>
      </c>
      <c r="D325" s="23" t="s">
        <v>167</v>
      </c>
      <c r="E325" s="23" t="s">
        <v>149</v>
      </c>
      <c r="F325" s="100">
        <v>4000</v>
      </c>
      <c r="G325" s="152">
        <v>5823.5292640164498</v>
      </c>
      <c r="H325" s="100">
        <v>1.4558823160041101</v>
      </c>
      <c r="I325" s="23">
        <v>0</v>
      </c>
      <c r="J325" s="23" t="s">
        <v>85</v>
      </c>
      <c r="K325" s="24">
        <v>44958</v>
      </c>
      <c r="L325" s="23">
        <v>1</v>
      </c>
      <c r="M325" s="23" t="s">
        <v>149</v>
      </c>
      <c r="N325" s="25">
        <v>0</v>
      </c>
      <c r="O325" s="26" t="str">
        <f t="shared" si="69"/>
        <v>COIN</v>
      </c>
      <c r="P325" s="26" t="str">
        <f t="shared" si="71"/>
        <v>LONG</v>
      </c>
      <c r="Q325" s="26" t="str">
        <f t="shared" si="72"/>
        <v>COIN LONG</v>
      </c>
      <c r="R325" s="26">
        <v>0</v>
      </c>
      <c r="S325" s="26">
        <v>0</v>
      </c>
      <c r="T325" s="26">
        <v>0</v>
      </c>
      <c r="U325" s="26">
        <v>0</v>
      </c>
      <c r="V325" s="23" t="str">
        <f t="shared" si="70"/>
        <v>LEND</v>
      </c>
      <c r="W325" t="str">
        <f t="shared" si="68"/>
        <v>OMG COIN LONG</v>
      </c>
      <c r="X325" s="87" t="s">
        <v>262</v>
      </c>
    </row>
    <row r="326" spans="1:24" x14ac:dyDescent="0.25">
      <c r="A326">
        <v>367</v>
      </c>
      <c r="B326" s="71">
        <v>44958</v>
      </c>
      <c r="C326" s="14" t="s">
        <v>169</v>
      </c>
      <c r="D326" s="23" t="s">
        <v>167</v>
      </c>
      <c r="E326" s="23" t="s">
        <v>89</v>
      </c>
      <c r="F326" s="100">
        <v>80000</v>
      </c>
      <c r="G326" s="152">
        <v>7922.8872094850203</v>
      </c>
      <c r="H326" s="100">
        <v>9.9036090118562806E-2</v>
      </c>
      <c r="I326" s="23">
        <v>0</v>
      </c>
      <c r="J326" s="23" t="s">
        <v>85</v>
      </c>
      <c r="K326" s="24">
        <v>44958</v>
      </c>
      <c r="L326" s="23">
        <v>1</v>
      </c>
      <c r="M326" s="23" t="s">
        <v>89</v>
      </c>
      <c r="N326" s="25">
        <v>0</v>
      </c>
      <c r="O326" s="26" t="str">
        <f t="shared" si="69"/>
        <v>COIN</v>
      </c>
      <c r="P326" s="26" t="str">
        <f t="shared" si="71"/>
        <v>LONG</v>
      </c>
      <c r="Q326" s="26" t="str">
        <f t="shared" si="72"/>
        <v>COIN LONG</v>
      </c>
      <c r="R326" s="26">
        <v>0</v>
      </c>
      <c r="S326" s="26">
        <v>0</v>
      </c>
      <c r="T326" s="26">
        <v>0</v>
      </c>
      <c r="U326" s="26">
        <v>0</v>
      </c>
      <c r="V326" s="23" t="str">
        <f t="shared" si="70"/>
        <v>LEND</v>
      </c>
      <c r="W326" t="str">
        <f t="shared" ref="W326:W389" si="73">IF($C326="","",$M326&amp;" "&amp;$Q326)</f>
        <v>OXT COIN LONG</v>
      </c>
      <c r="X326" s="87" t="s">
        <v>262</v>
      </c>
    </row>
    <row r="327" spans="1:24" x14ac:dyDescent="0.25">
      <c r="A327">
        <v>368</v>
      </c>
      <c r="B327" s="71">
        <v>44958</v>
      </c>
      <c r="C327" s="14" t="s">
        <v>169</v>
      </c>
      <c r="D327" s="23" t="s">
        <v>167</v>
      </c>
      <c r="E327" s="23" t="s">
        <v>37</v>
      </c>
      <c r="F327" s="100">
        <v>5000000000</v>
      </c>
      <c r="G327" s="152">
        <v>59922.983768589998</v>
      </c>
      <c r="H327" s="100">
        <v>1.1984596753718E-5</v>
      </c>
      <c r="I327" s="23">
        <v>0</v>
      </c>
      <c r="J327" s="23" t="s">
        <v>85</v>
      </c>
      <c r="K327" s="24">
        <v>44958</v>
      </c>
      <c r="L327" s="23">
        <v>1</v>
      </c>
      <c r="M327" s="23" t="s">
        <v>37</v>
      </c>
      <c r="N327" s="25">
        <v>0</v>
      </c>
      <c r="O327" s="26" t="str">
        <f t="shared" si="69"/>
        <v>COIN</v>
      </c>
      <c r="P327" s="26" t="str">
        <f t="shared" si="71"/>
        <v>LONG</v>
      </c>
      <c r="Q327" s="26" t="str">
        <f t="shared" si="72"/>
        <v>COIN LONG</v>
      </c>
      <c r="R327" s="26">
        <v>0</v>
      </c>
      <c r="S327" s="26">
        <v>0</v>
      </c>
      <c r="T327" s="26">
        <v>0</v>
      </c>
      <c r="U327" s="26">
        <v>0</v>
      </c>
      <c r="V327" s="23" t="str">
        <f t="shared" si="70"/>
        <v>LEND</v>
      </c>
      <c r="W327" t="str">
        <f t="shared" si="73"/>
        <v>SHIB COIN LONG</v>
      </c>
      <c r="X327" s="87" t="s">
        <v>262</v>
      </c>
    </row>
    <row r="328" spans="1:24" x14ac:dyDescent="0.25">
      <c r="A328">
        <v>369</v>
      </c>
      <c r="B328" s="71">
        <v>44958</v>
      </c>
      <c r="C328" s="14" t="s">
        <v>169</v>
      </c>
      <c r="D328" s="23" t="s">
        <v>167</v>
      </c>
      <c r="E328" s="23" t="s">
        <v>153</v>
      </c>
      <c r="F328" s="100">
        <v>3500</v>
      </c>
      <c r="G328" s="152">
        <v>87476.754849287099</v>
      </c>
      <c r="H328" s="100">
        <v>24.9933585283677</v>
      </c>
      <c r="I328" s="23">
        <v>0</v>
      </c>
      <c r="J328" s="23" t="s">
        <v>85</v>
      </c>
      <c r="K328" s="24">
        <v>44958</v>
      </c>
      <c r="L328" s="23">
        <v>1</v>
      </c>
      <c r="M328" s="23" t="s">
        <v>153</v>
      </c>
      <c r="N328" s="25">
        <v>0</v>
      </c>
      <c r="O328" s="26" t="str">
        <f t="shared" si="69"/>
        <v>COIN</v>
      </c>
      <c r="P328" s="26" t="str">
        <f t="shared" si="71"/>
        <v>LONG</v>
      </c>
      <c r="Q328" s="26" t="str">
        <f t="shared" si="72"/>
        <v>COIN LONG</v>
      </c>
      <c r="R328" s="26">
        <v>0</v>
      </c>
      <c r="S328" s="26">
        <v>0</v>
      </c>
      <c r="T328" s="26">
        <v>0</v>
      </c>
      <c r="U328" s="26">
        <v>0</v>
      </c>
      <c r="V328" s="23" t="str">
        <f t="shared" si="70"/>
        <v>LEND</v>
      </c>
      <c r="W328" t="str">
        <f t="shared" si="73"/>
        <v>SOL COIN LONG</v>
      </c>
      <c r="X328" s="87" t="s">
        <v>262</v>
      </c>
    </row>
    <row r="329" spans="1:24" x14ac:dyDescent="0.25">
      <c r="A329">
        <v>370</v>
      </c>
      <c r="B329" s="71">
        <v>44958</v>
      </c>
      <c r="C329" s="14" t="s">
        <v>169</v>
      </c>
      <c r="D329" s="23" t="s">
        <v>167</v>
      </c>
      <c r="E329" s="23" t="s">
        <v>407</v>
      </c>
      <c r="F329" s="100">
        <v>21600</v>
      </c>
      <c r="G329" s="152">
        <v>28173.024289678699</v>
      </c>
      <c r="H329" s="100">
        <v>1.3043066800777201</v>
      </c>
      <c r="I329" s="23">
        <v>0</v>
      </c>
      <c r="J329" s="23" t="s">
        <v>85</v>
      </c>
      <c r="K329" s="24">
        <v>44958</v>
      </c>
      <c r="L329" s="23">
        <v>1</v>
      </c>
      <c r="M329" s="23" t="s">
        <v>407</v>
      </c>
      <c r="N329" s="25">
        <v>0</v>
      </c>
      <c r="O329" s="26" t="str">
        <f t="shared" si="69"/>
        <v>COIN</v>
      </c>
      <c r="P329" s="26" t="str">
        <f t="shared" si="71"/>
        <v>LONG</v>
      </c>
      <c r="Q329" s="26" t="str">
        <f t="shared" si="72"/>
        <v>COIN LONG</v>
      </c>
      <c r="R329" s="26">
        <v>0</v>
      </c>
      <c r="S329" s="26">
        <v>0</v>
      </c>
      <c r="T329" s="26">
        <v>0</v>
      </c>
      <c r="U329" s="26">
        <v>0</v>
      </c>
      <c r="V329" s="23" t="str">
        <f t="shared" si="70"/>
        <v>LEND</v>
      </c>
      <c r="W329" t="str">
        <f t="shared" si="73"/>
        <v>SUSHI COIN LONG</v>
      </c>
      <c r="X329" s="87" t="s">
        <v>262</v>
      </c>
    </row>
    <row r="330" spans="1:24" x14ac:dyDescent="0.25">
      <c r="A330">
        <v>371</v>
      </c>
      <c r="B330" s="71">
        <v>44958</v>
      </c>
      <c r="C330" s="14" t="s">
        <v>169</v>
      </c>
      <c r="D330" s="23" t="s">
        <v>167</v>
      </c>
      <c r="E330" s="23" t="s">
        <v>158</v>
      </c>
      <c r="F330" s="100">
        <v>6000</v>
      </c>
      <c r="G330" s="152">
        <v>40876.505087442703</v>
      </c>
      <c r="H330" s="100">
        <v>6.8127508479071297</v>
      </c>
      <c r="I330" s="23">
        <v>0</v>
      </c>
      <c r="J330" s="23" t="s">
        <v>85</v>
      </c>
      <c r="K330" s="24">
        <v>44958</v>
      </c>
      <c r="L330" s="23">
        <v>1</v>
      </c>
      <c r="M330" s="23" t="s">
        <v>158</v>
      </c>
      <c r="N330" s="25">
        <v>0</v>
      </c>
      <c r="O330" s="26" t="str">
        <f t="shared" si="69"/>
        <v>COIN</v>
      </c>
      <c r="P330" s="26" t="str">
        <f t="shared" si="71"/>
        <v>LONG</v>
      </c>
      <c r="Q330" s="26" t="str">
        <f t="shared" si="72"/>
        <v>COIN LONG</v>
      </c>
      <c r="R330" s="26">
        <v>0</v>
      </c>
      <c r="S330" s="26">
        <v>0</v>
      </c>
      <c r="T330" s="26">
        <v>0</v>
      </c>
      <c r="U330" s="26">
        <v>0</v>
      </c>
      <c r="V330" s="23" t="str">
        <f t="shared" si="70"/>
        <v>LEND</v>
      </c>
      <c r="W330" t="str">
        <f t="shared" si="73"/>
        <v>UNI COIN LONG</v>
      </c>
      <c r="X330" s="87" t="s">
        <v>262</v>
      </c>
    </row>
    <row r="331" spans="1:24" x14ac:dyDescent="0.25">
      <c r="A331">
        <v>372</v>
      </c>
      <c r="B331" s="71">
        <v>44958</v>
      </c>
      <c r="C331" s="14" t="s">
        <v>169</v>
      </c>
      <c r="D331" s="23" t="s">
        <v>167</v>
      </c>
      <c r="E331" s="23" t="s">
        <v>38</v>
      </c>
      <c r="F331" s="100">
        <v>10000000</v>
      </c>
      <c r="G331" s="152">
        <v>10000978.2596926</v>
      </c>
      <c r="H331" s="100">
        <v>1.0000978259692599</v>
      </c>
      <c r="I331" s="23">
        <v>0</v>
      </c>
      <c r="J331" s="23" t="s">
        <v>85</v>
      </c>
      <c r="K331" s="24">
        <v>44958</v>
      </c>
      <c r="L331" s="23">
        <v>1</v>
      </c>
      <c r="M331" s="23" t="s">
        <v>38</v>
      </c>
      <c r="N331" s="25">
        <v>0</v>
      </c>
      <c r="O331" s="26" t="str">
        <f t="shared" si="69"/>
        <v>COIN</v>
      </c>
      <c r="P331" s="26" t="str">
        <f t="shared" si="71"/>
        <v>LONG</v>
      </c>
      <c r="Q331" s="26" t="str">
        <f t="shared" si="72"/>
        <v>COIN LONG</v>
      </c>
      <c r="R331" s="26">
        <v>0</v>
      </c>
      <c r="S331" s="26">
        <v>0</v>
      </c>
      <c r="T331" s="26">
        <v>0</v>
      </c>
      <c r="U331" s="26">
        <v>0</v>
      </c>
      <c r="V331" s="23" t="str">
        <f t="shared" si="70"/>
        <v>LEND</v>
      </c>
      <c r="W331" t="str">
        <f t="shared" si="73"/>
        <v>USDT COIN LONG</v>
      </c>
      <c r="X331" s="87" t="s">
        <v>262</v>
      </c>
    </row>
    <row r="332" spans="1:24" x14ac:dyDescent="0.25">
      <c r="A332">
        <v>373</v>
      </c>
      <c r="B332" s="71">
        <v>44958</v>
      </c>
      <c r="C332" s="14" t="s">
        <v>169</v>
      </c>
      <c r="D332" s="23" t="s">
        <v>167</v>
      </c>
      <c r="E332" s="23" t="s">
        <v>162</v>
      </c>
      <c r="F332" s="100">
        <v>100000</v>
      </c>
      <c r="G332" s="152">
        <v>9227.6418191393295</v>
      </c>
      <c r="H332" s="100">
        <v>9.2276418191393303E-2</v>
      </c>
      <c r="I332" s="23">
        <v>0</v>
      </c>
      <c r="J332" s="23" t="s">
        <v>85</v>
      </c>
      <c r="K332" s="24">
        <v>44958</v>
      </c>
      <c r="L332" s="23">
        <v>1</v>
      </c>
      <c r="M332" s="23" t="s">
        <v>162</v>
      </c>
      <c r="N332" s="25">
        <v>0</v>
      </c>
      <c r="O332" s="26" t="str">
        <f t="shared" si="69"/>
        <v>COIN</v>
      </c>
      <c r="P332" s="26" t="str">
        <f t="shared" si="71"/>
        <v>LONG</v>
      </c>
      <c r="Q332" s="26" t="str">
        <f t="shared" si="72"/>
        <v>COIN LONG</v>
      </c>
      <c r="R332" s="26">
        <v>0</v>
      </c>
      <c r="S332" s="26">
        <v>0</v>
      </c>
      <c r="T332" s="26">
        <v>0</v>
      </c>
      <c r="U332" s="26">
        <v>0</v>
      </c>
      <c r="V332" s="23" t="str">
        <f t="shared" si="70"/>
        <v>LEND</v>
      </c>
      <c r="W332" t="str">
        <f t="shared" si="73"/>
        <v>XLM COIN LONG</v>
      </c>
      <c r="X332" s="87" t="s">
        <v>262</v>
      </c>
    </row>
    <row r="333" spans="1:24" x14ac:dyDescent="0.25">
      <c r="A333">
        <v>374</v>
      </c>
      <c r="B333" s="71">
        <v>44958</v>
      </c>
      <c r="C333" s="14" t="s">
        <v>169</v>
      </c>
      <c r="D333" s="23" t="s">
        <v>167</v>
      </c>
      <c r="E333" s="23" t="s">
        <v>163</v>
      </c>
      <c r="F333" s="100">
        <v>5000</v>
      </c>
      <c r="G333" s="152">
        <v>5477.8688075199198</v>
      </c>
      <c r="H333" s="100">
        <v>1.09557376150398</v>
      </c>
      <c r="I333" s="23">
        <v>0</v>
      </c>
      <c r="J333" s="23" t="s">
        <v>85</v>
      </c>
      <c r="K333" s="24">
        <v>44958</v>
      </c>
      <c r="L333" s="23">
        <v>1</v>
      </c>
      <c r="M333" s="23" t="s">
        <v>163</v>
      </c>
      <c r="N333" s="25">
        <v>0</v>
      </c>
      <c r="O333" s="26" t="str">
        <f t="shared" si="69"/>
        <v>COIN</v>
      </c>
      <c r="P333" s="26" t="str">
        <f t="shared" si="71"/>
        <v>LONG</v>
      </c>
      <c r="Q333" s="26" t="str">
        <f t="shared" si="72"/>
        <v>COIN LONG</v>
      </c>
      <c r="R333" s="26">
        <v>0</v>
      </c>
      <c r="S333" s="26">
        <v>0</v>
      </c>
      <c r="T333" s="26">
        <v>0</v>
      </c>
      <c r="U333" s="26">
        <v>0</v>
      </c>
      <c r="V333" s="23" t="str">
        <f t="shared" si="70"/>
        <v>LEND</v>
      </c>
      <c r="W333" t="str">
        <f t="shared" si="73"/>
        <v>XTZ COIN LONG</v>
      </c>
      <c r="X333" s="87" t="s">
        <v>262</v>
      </c>
    </row>
    <row r="334" spans="1:24" x14ac:dyDescent="0.25">
      <c r="A334">
        <v>375</v>
      </c>
      <c r="B334" s="71">
        <v>44958</v>
      </c>
      <c r="C334" s="14" t="s">
        <v>169</v>
      </c>
      <c r="D334" s="23" t="s">
        <v>167</v>
      </c>
      <c r="E334" s="23" t="s">
        <v>170</v>
      </c>
      <c r="F334" s="100">
        <v>2</v>
      </c>
      <c r="G334" s="152">
        <v>14964.6414525617</v>
      </c>
      <c r="H334" s="100">
        <v>7482.3207262808701</v>
      </c>
      <c r="I334" s="23">
        <v>0</v>
      </c>
      <c r="J334" s="23" t="s">
        <v>85</v>
      </c>
      <c r="K334" s="24">
        <v>44958</v>
      </c>
      <c r="L334" s="23">
        <v>1</v>
      </c>
      <c r="M334" s="23" t="s">
        <v>170</v>
      </c>
      <c r="N334" s="25">
        <v>0</v>
      </c>
      <c r="O334" s="26" t="str">
        <f t="shared" si="69"/>
        <v>COIN</v>
      </c>
      <c r="P334" s="26" t="str">
        <f t="shared" si="71"/>
        <v>LONG</v>
      </c>
      <c r="Q334" s="26" t="str">
        <f t="shared" si="72"/>
        <v>COIN LONG</v>
      </c>
      <c r="R334" s="26">
        <v>0</v>
      </c>
      <c r="S334" s="26">
        <v>0</v>
      </c>
      <c r="T334" s="26">
        <v>0</v>
      </c>
      <c r="U334" s="26">
        <v>0</v>
      </c>
      <c r="V334" s="23" t="str">
        <f t="shared" si="70"/>
        <v>LEND</v>
      </c>
      <c r="W334" t="str">
        <f t="shared" si="73"/>
        <v>YFI COIN LONG</v>
      </c>
      <c r="X334" s="87" t="s">
        <v>262</v>
      </c>
    </row>
    <row r="335" spans="1:24" x14ac:dyDescent="0.25">
      <c r="A335">
        <v>376</v>
      </c>
      <c r="B335" s="71">
        <v>44958.00000104167</v>
      </c>
      <c r="C335" s="14" t="s">
        <v>171</v>
      </c>
      <c r="D335" s="23" t="s">
        <v>171</v>
      </c>
      <c r="E335" s="23" t="s">
        <v>15</v>
      </c>
      <c r="F335" s="100">
        <v>5.0000000000000001E-4</v>
      </c>
      <c r="G335" s="152">
        <v>0.82089634685808399</v>
      </c>
      <c r="H335" s="100">
        <v>1641.7926937161601</v>
      </c>
      <c r="I335" s="23">
        <v>0</v>
      </c>
      <c r="J335" s="23" t="s">
        <v>85</v>
      </c>
      <c r="K335" s="24">
        <v>44958.00000104167</v>
      </c>
      <c r="L335" s="23">
        <v>1</v>
      </c>
      <c r="M335" s="23" t="s">
        <v>15</v>
      </c>
      <c r="N335" s="25">
        <v>0</v>
      </c>
      <c r="O335" s="26" t="str">
        <f t="shared" si="69"/>
        <v>COIN</v>
      </c>
      <c r="P335" s="26" t="str">
        <f t="shared" si="71"/>
        <v>LONG</v>
      </c>
      <c r="Q335" s="26" t="str">
        <f t="shared" si="72"/>
        <v>COIN LONG</v>
      </c>
      <c r="R335" s="26">
        <v>0</v>
      </c>
      <c r="S335" s="26">
        <v>0</v>
      </c>
      <c r="T335" s="26">
        <v>0</v>
      </c>
      <c r="U335" s="26">
        <v>0</v>
      </c>
      <c r="V335" s="23" t="str">
        <f t="shared" si="70"/>
        <v>LMAC</v>
      </c>
      <c r="W335" t="str">
        <f t="shared" si="73"/>
        <v>ETH COIN LONG</v>
      </c>
      <c r="X335" s="87" t="s">
        <v>262</v>
      </c>
    </row>
    <row r="336" spans="1:24" x14ac:dyDescent="0.25">
      <c r="A336">
        <v>377</v>
      </c>
      <c r="B336" s="71">
        <v>44958.00000104167</v>
      </c>
      <c r="C336" s="14" t="s">
        <v>171</v>
      </c>
      <c r="D336" s="23" t="s">
        <v>171</v>
      </c>
      <c r="E336" s="23" t="s">
        <v>95</v>
      </c>
      <c r="F336" s="100">
        <v>2.63E-3</v>
      </c>
      <c r="G336" s="152">
        <v>2.63E-3</v>
      </c>
      <c r="H336" s="100">
        <v>1</v>
      </c>
      <c r="I336" s="23">
        <v>0</v>
      </c>
      <c r="J336" s="23" t="s">
        <v>85</v>
      </c>
      <c r="K336" s="24">
        <v>44958.00000104167</v>
      </c>
      <c r="L336" s="23">
        <v>1</v>
      </c>
      <c r="M336" s="23" t="s">
        <v>95</v>
      </c>
      <c r="N336" s="25">
        <v>0</v>
      </c>
      <c r="O336" s="26" t="str">
        <f t="shared" si="69"/>
        <v>CASH</v>
      </c>
      <c r="P336" s="26" t="str">
        <f t="shared" si="71"/>
        <v>LONG</v>
      </c>
      <c r="Q336" s="26" t="str">
        <f t="shared" si="72"/>
        <v>CASH LONG</v>
      </c>
      <c r="R336" s="26">
        <v>0</v>
      </c>
      <c r="S336" s="26">
        <v>0</v>
      </c>
      <c r="T336" s="26">
        <v>0</v>
      </c>
      <c r="U336" s="26">
        <v>0</v>
      </c>
      <c r="V336" s="23" t="str">
        <f t="shared" si="70"/>
        <v>LMAC</v>
      </c>
      <c r="W336" t="str">
        <f t="shared" si="73"/>
        <v>USD CASH LONG</v>
      </c>
      <c r="X336" s="87" t="s">
        <v>262</v>
      </c>
    </row>
    <row r="337" spans="1:24" x14ac:dyDescent="0.25">
      <c r="A337">
        <v>378</v>
      </c>
      <c r="B337" s="71">
        <v>44958.00000104167</v>
      </c>
      <c r="C337" s="14" t="s">
        <v>172</v>
      </c>
      <c r="D337" s="23" t="s">
        <v>172</v>
      </c>
      <c r="E337" s="23" t="s">
        <v>95</v>
      </c>
      <c r="F337" s="100">
        <v>10852.32411</v>
      </c>
      <c r="G337" s="152">
        <v>10852.32411</v>
      </c>
      <c r="H337" s="100">
        <v>1</v>
      </c>
      <c r="I337" s="23">
        <v>0</v>
      </c>
      <c r="J337" s="23" t="s">
        <v>85</v>
      </c>
      <c r="K337" s="24">
        <v>44958.00000104167</v>
      </c>
      <c r="L337" s="23">
        <v>1</v>
      </c>
      <c r="M337" s="23" t="s">
        <v>95</v>
      </c>
      <c r="N337" s="25">
        <v>0</v>
      </c>
      <c r="O337" s="26" t="str">
        <f t="shared" si="69"/>
        <v>CASH</v>
      </c>
      <c r="P337" s="26" t="str">
        <f t="shared" si="71"/>
        <v>LONG</v>
      </c>
      <c r="Q337" s="26" t="str">
        <f t="shared" si="72"/>
        <v>CASH LONG</v>
      </c>
      <c r="R337" s="26">
        <v>0</v>
      </c>
      <c r="S337" s="26">
        <v>0</v>
      </c>
      <c r="T337" s="26">
        <v>0</v>
      </c>
      <c r="U337" s="26">
        <v>0</v>
      </c>
      <c r="V337" s="23" t="str">
        <f t="shared" si="70"/>
        <v>LMAX</v>
      </c>
      <c r="W337" t="str">
        <f t="shared" si="73"/>
        <v>USD CASH LONG</v>
      </c>
      <c r="X337" s="87" t="s">
        <v>262</v>
      </c>
    </row>
    <row r="338" spans="1:24" x14ac:dyDescent="0.25">
      <c r="A338">
        <v>379</v>
      </c>
      <c r="B338" s="71">
        <v>44959.000005787035</v>
      </c>
      <c r="C338" s="14" t="s">
        <v>45</v>
      </c>
      <c r="D338" s="23" t="s">
        <v>48</v>
      </c>
      <c r="E338" s="23" t="s">
        <v>14</v>
      </c>
      <c r="F338" s="100">
        <v>2.6E-7</v>
      </c>
      <c r="G338" s="152">
        <v>6.1681801099060102E-3</v>
      </c>
      <c r="H338" s="100">
        <v>23723.7696534846</v>
      </c>
      <c r="I338" s="23">
        <v>0</v>
      </c>
      <c r="J338" s="23" t="s">
        <v>85</v>
      </c>
      <c r="K338" s="24">
        <v>44959.000005787035</v>
      </c>
      <c r="L338" s="23">
        <v>1</v>
      </c>
      <c r="M338" s="23" t="s">
        <v>14</v>
      </c>
      <c r="N338" s="25">
        <v>0</v>
      </c>
      <c r="O338" s="26" t="str">
        <f t="shared" si="69"/>
        <v>COIN</v>
      </c>
      <c r="P338" s="26" t="str">
        <f t="shared" si="71"/>
        <v>LONG</v>
      </c>
      <c r="Q338" s="26" t="str">
        <f t="shared" si="72"/>
        <v>COIN LONG</v>
      </c>
      <c r="R338" s="26">
        <v>0</v>
      </c>
      <c r="S338" s="26">
        <v>0</v>
      </c>
      <c r="T338" s="26">
        <v>0</v>
      </c>
      <c r="U338" s="26">
        <v>0</v>
      </c>
      <c r="V338" s="23" t="str">
        <f t="shared" si="70"/>
        <v>OKEX</v>
      </c>
      <c r="W338" t="str">
        <f t="shared" si="73"/>
        <v>BTC COIN LONG</v>
      </c>
      <c r="X338" s="87" t="s">
        <v>262</v>
      </c>
    </row>
    <row r="339" spans="1:24" x14ac:dyDescent="0.25">
      <c r="A339">
        <v>380</v>
      </c>
      <c r="B339" s="71">
        <v>44959.000005787035</v>
      </c>
      <c r="C339" s="14" t="s">
        <v>45</v>
      </c>
      <c r="D339" s="23" t="s">
        <v>48</v>
      </c>
      <c r="E339" s="23" t="s">
        <v>15</v>
      </c>
      <c r="F339" s="100">
        <v>6.7499999999999997E-6</v>
      </c>
      <c r="G339" s="152">
        <v>1.10821006825841E-2</v>
      </c>
      <c r="H339" s="100">
        <v>1641.7926937161601</v>
      </c>
      <c r="I339" s="23">
        <v>0</v>
      </c>
      <c r="J339" s="23" t="s">
        <v>85</v>
      </c>
      <c r="K339" s="24">
        <v>44959.000005787035</v>
      </c>
      <c r="L339" s="23">
        <v>1</v>
      </c>
      <c r="M339" s="23" t="s">
        <v>15</v>
      </c>
      <c r="N339" s="25">
        <v>0</v>
      </c>
      <c r="O339" s="26" t="str">
        <f t="shared" si="69"/>
        <v>COIN</v>
      </c>
      <c r="P339" s="26" t="str">
        <f t="shared" si="71"/>
        <v>LONG</v>
      </c>
      <c r="Q339" s="26" t="str">
        <f t="shared" si="72"/>
        <v>COIN LONG</v>
      </c>
      <c r="R339" s="26">
        <v>0</v>
      </c>
      <c r="S339" s="26">
        <v>0</v>
      </c>
      <c r="T339" s="26">
        <v>0</v>
      </c>
      <c r="U339" s="26">
        <v>0</v>
      </c>
      <c r="V339" s="23" t="str">
        <f t="shared" si="70"/>
        <v>OKEX</v>
      </c>
      <c r="W339" t="str">
        <f t="shared" si="73"/>
        <v>ETH COIN LONG</v>
      </c>
      <c r="X339" s="87" t="s">
        <v>262</v>
      </c>
    </row>
    <row r="340" spans="1:24" x14ac:dyDescent="0.25">
      <c r="A340">
        <v>381</v>
      </c>
      <c r="B340" s="71">
        <v>44959.000005787035</v>
      </c>
      <c r="C340" s="14" t="s">
        <v>45</v>
      </c>
      <c r="D340" s="23" t="s">
        <v>48</v>
      </c>
      <c r="E340" s="23" t="s">
        <v>99</v>
      </c>
      <c r="F340" s="100">
        <v>0.44933625999999999</v>
      </c>
      <c r="G340" s="152">
        <v>0.185976615468224</v>
      </c>
      <c r="H340" s="100">
        <v>0.41389184898682302</v>
      </c>
      <c r="I340" s="23">
        <v>0</v>
      </c>
      <c r="J340" s="23" t="s">
        <v>85</v>
      </c>
      <c r="K340" s="24">
        <v>44959.000005787035</v>
      </c>
      <c r="L340" s="23">
        <v>1</v>
      </c>
      <c r="M340" s="23" t="s">
        <v>99</v>
      </c>
      <c r="N340" s="25">
        <v>0</v>
      </c>
      <c r="O340" s="26" t="str">
        <f t="shared" si="69"/>
        <v>COIN</v>
      </c>
      <c r="P340" s="26" t="str">
        <f t="shared" si="71"/>
        <v>LONG</v>
      </c>
      <c r="Q340" s="26" t="str">
        <f t="shared" si="72"/>
        <v>COIN LONG</v>
      </c>
      <c r="R340" s="26">
        <v>0</v>
      </c>
      <c r="S340" s="26">
        <v>0</v>
      </c>
      <c r="T340" s="26">
        <v>0</v>
      </c>
      <c r="U340" s="26">
        <v>0</v>
      </c>
      <c r="V340" s="23" t="str">
        <f t="shared" si="70"/>
        <v>OKEX</v>
      </c>
      <c r="W340" t="str">
        <f t="shared" si="73"/>
        <v>XRP COIN LONG</v>
      </c>
      <c r="X340" s="87" t="s">
        <v>262</v>
      </c>
    </row>
    <row r="341" spans="1:24" x14ac:dyDescent="0.25">
      <c r="A341">
        <v>382</v>
      </c>
      <c r="B341" s="71">
        <v>44959.000000844906</v>
      </c>
      <c r="C341" s="14" t="s">
        <v>45</v>
      </c>
      <c r="D341" s="23" t="s">
        <v>50</v>
      </c>
      <c r="E341" s="23" t="s">
        <v>38</v>
      </c>
      <c r="F341" s="100">
        <v>9.0007799999999999E-3</v>
      </c>
      <c r="G341" s="152">
        <v>9.0016605100276103E-3</v>
      </c>
      <c r="H341" s="100">
        <v>1.0000978259692599</v>
      </c>
      <c r="I341" s="23">
        <v>0</v>
      </c>
      <c r="J341" s="23" t="s">
        <v>85</v>
      </c>
      <c r="K341" s="24">
        <v>44959.000000844906</v>
      </c>
      <c r="L341" s="23">
        <v>1</v>
      </c>
      <c r="M341" s="23" t="s">
        <v>38</v>
      </c>
      <c r="N341" s="25">
        <v>0</v>
      </c>
      <c r="O341" s="26" t="str">
        <f t="shared" si="69"/>
        <v>COIN</v>
      </c>
      <c r="P341" s="26" t="str">
        <f t="shared" si="71"/>
        <v>LONG</v>
      </c>
      <c r="Q341" s="26" t="str">
        <f t="shared" si="72"/>
        <v>COIN LONG</v>
      </c>
      <c r="R341" s="26">
        <v>0</v>
      </c>
      <c r="S341" s="26">
        <v>0</v>
      </c>
      <c r="T341" s="26">
        <v>0</v>
      </c>
      <c r="U341" s="26">
        <v>0</v>
      </c>
      <c r="V341" s="23" t="str">
        <f t="shared" si="70"/>
        <v>OKEX</v>
      </c>
      <c r="W341" t="str">
        <f t="shared" si="73"/>
        <v>USDT COIN LONG</v>
      </c>
      <c r="X341" s="87" t="s">
        <v>262</v>
      </c>
    </row>
    <row r="342" spans="1:24" x14ac:dyDescent="0.25">
      <c r="A342">
        <v>383</v>
      </c>
      <c r="B342" s="71">
        <v>44959.000003854169</v>
      </c>
      <c r="C342" s="14" t="s">
        <v>45</v>
      </c>
      <c r="D342" s="23" t="s">
        <v>51</v>
      </c>
      <c r="E342" s="23" t="s">
        <v>14</v>
      </c>
      <c r="F342" s="100">
        <v>1.3863722599999999</v>
      </c>
      <c r="G342" s="152">
        <v>32889.9761502209</v>
      </c>
      <c r="H342" s="100">
        <v>23723.7696534846</v>
      </c>
      <c r="I342" s="23">
        <v>0</v>
      </c>
      <c r="J342" s="23" t="s">
        <v>85</v>
      </c>
      <c r="K342" s="24">
        <v>44959.000003854169</v>
      </c>
      <c r="L342" s="23">
        <v>1</v>
      </c>
      <c r="M342" s="23" t="s">
        <v>14</v>
      </c>
      <c r="N342" s="25">
        <v>0</v>
      </c>
      <c r="O342" s="26" t="str">
        <f t="shared" si="69"/>
        <v>COIN</v>
      </c>
      <c r="P342" s="26" t="str">
        <f t="shared" si="71"/>
        <v>LONG</v>
      </c>
      <c r="Q342" s="26" t="str">
        <f t="shared" si="72"/>
        <v>COIN LONG</v>
      </c>
      <c r="R342" s="26">
        <v>0</v>
      </c>
      <c r="S342" s="26">
        <v>0</v>
      </c>
      <c r="T342" s="26">
        <v>0</v>
      </c>
      <c r="U342" s="26">
        <v>0</v>
      </c>
      <c r="V342" s="23" t="str">
        <f t="shared" si="70"/>
        <v>OKEX</v>
      </c>
      <c r="W342" t="str">
        <f t="shared" si="73"/>
        <v>BTC COIN LONG</v>
      </c>
      <c r="X342" s="87" t="s">
        <v>262</v>
      </c>
    </row>
    <row r="343" spans="1:24" x14ac:dyDescent="0.25">
      <c r="A343">
        <v>384</v>
      </c>
      <c r="B343" s="71">
        <v>44959.000003854169</v>
      </c>
      <c r="C343" s="14" t="s">
        <v>45</v>
      </c>
      <c r="D343" s="23" t="s">
        <v>51</v>
      </c>
      <c r="E343" s="23" t="s">
        <v>38</v>
      </c>
      <c r="F343" s="100">
        <v>13464.90116609</v>
      </c>
      <c r="G343" s="152">
        <v>13466.218383097499</v>
      </c>
      <c r="H343" s="100">
        <v>1.0000978259692599</v>
      </c>
      <c r="I343" s="23">
        <v>0</v>
      </c>
      <c r="J343" s="23" t="s">
        <v>85</v>
      </c>
      <c r="K343" s="24">
        <v>44959.000003854169</v>
      </c>
      <c r="L343" s="23">
        <v>1</v>
      </c>
      <c r="M343" s="23" t="s">
        <v>38</v>
      </c>
      <c r="N343" s="25">
        <v>0</v>
      </c>
      <c r="O343" s="26" t="str">
        <f t="shared" si="69"/>
        <v>COIN</v>
      </c>
      <c r="P343" s="26" t="str">
        <f t="shared" si="71"/>
        <v>LONG</v>
      </c>
      <c r="Q343" s="26" t="str">
        <f t="shared" si="72"/>
        <v>COIN LONG</v>
      </c>
      <c r="R343" s="26">
        <v>0</v>
      </c>
      <c r="S343" s="26">
        <v>0</v>
      </c>
      <c r="T343" s="26">
        <v>0</v>
      </c>
      <c r="U343" s="26">
        <v>0</v>
      </c>
      <c r="V343" s="23" t="str">
        <f t="shared" si="70"/>
        <v>OKEX</v>
      </c>
      <c r="W343" t="str">
        <f t="shared" si="73"/>
        <v>USDT COIN LONG</v>
      </c>
      <c r="X343" s="87" t="s">
        <v>262</v>
      </c>
    </row>
    <row r="344" spans="1:24" x14ac:dyDescent="0.25">
      <c r="A344">
        <v>385</v>
      </c>
      <c r="B344" s="71">
        <v>44959.000003854169</v>
      </c>
      <c r="C344" s="14" t="s">
        <v>45</v>
      </c>
      <c r="D344" s="23" t="s">
        <v>51</v>
      </c>
      <c r="E344" s="23" t="s">
        <v>38</v>
      </c>
      <c r="F344" s="100">
        <v>-10881.6477698</v>
      </c>
      <c r="G344" s="152">
        <v>-10882.7122775402</v>
      </c>
      <c r="H344" s="100">
        <v>1.0000978259692599</v>
      </c>
      <c r="I344" s="23">
        <v>0</v>
      </c>
      <c r="J344" s="23" t="s">
        <v>251</v>
      </c>
      <c r="K344" s="24">
        <v>44959.000003854169</v>
      </c>
      <c r="L344" s="23">
        <v>1</v>
      </c>
      <c r="M344" s="23" t="s">
        <v>38</v>
      </c>
      <c r="N344" s="25">
        <v>0</v>
      </c>
      <c r="O344" s="26" t="str">
        <f t="shared" si="69"/>
        <v>COIN</v>
      </c>
      <c r="P344" s="26" t="str">
        <f t="shared" si="71"/>
        <v>SHORT</v>
      </c>
      <c r="Q344" s="26" t="str">
        <f t="shared" si="72"/>
        <v>COIN SHORT</v>
      </c>
      <c r="R344" s="26">
        <v>0</v>
      </c>
      <c r="S344" s="26">
        <v>0</v>
      </c>
      <c r="T344" s="26">
        <v>0</v>
      </c>
      <c r="U344" s="26">
        <v>0</v>
      </c>
      <c r="V344" s="23" t="str">
        <f t="shared" si="70"/>
        <v>OKEX</v>
      </c>
      <c r="W344" t="str">
        <f t="shared" si="73"/>
        <v>USDT COIN SHORT</v>
      </c>
      <c r="X344" s="87" t="s">
        <v>262</v>
      </c>
    </row>
    <row r="345" spans="1:24" x14ac:dyDescent="0.25">
      <c r="A345">
        <v>386</v>
      </c>
      <c r="B345" s="71">
        <v>44959.000004363428</v>
      </c>
      <c r="C345" s="14" t="s">
        <v>45</v>
      </c>
      <c r="D345" s="23" t="s">
        <v>46</v>
      </c>
      <c r="E345" s="23" t="s">
        <v>14</v>
      </c>
      <c r="F345" s="100">
        <v>784.73124084999995</v>
      </c>
      <c r="G345" s="152">
        <v>18616783.197818499</v>
      </c>
      <c r="H345" s="100">
        <v>23723.7696534846</v>
      </c>
      <c r="I345" s="23">
        <v>0</v>
      </c>
      <c r="J345" s="23" t="s">
        <v>85</v>
      </c>
      <c r="K345" s="24">
        <v>44959.000004363428</v>
      </c>
      <c r="L345" s="23">
        <v>1</v>
      </c>
      <c r="M345" s="23" t="s">
        <v>14</v>
      </c>
      <c r="N345" s="25">
        <v>0</v>
      </c>
      <c r="O345" s="26" t="str">
        <f t="shared" si="69"/>
        <v>COIN</v>
      </c>
      <c r="P345" s="26" t="str">
        <f t="shared" si="71"/>
        <v>LONG</v>
      </c>
      <c r="Q345" s="26" t="str">
        <f t="shared" si="72"/>
        <v>COIN LONG</v>
      </c>
      <c r="R345" s="26">
        <v>0</v>
      </c>
      <c r="S345" s="26">
        <v>0</v>
      </c>
      <c r="T345" s="26">
        <v>0</v>
      </c>
      <c r="U345" s="26">
        <v>0</v>
      </c>
      <c r="V345" s="23" t="str">
        <f t="shared" si="70"/>
        <v>OKEX</v>
      </c>
      <c r="W345" t="str">
        <f t="shared" si="73"/>
        <v>BTC COIN LONG</v>
      </c>
      <c r="X345" s="87" t="s">
        <v>262</v>
      </c>
    </row>
    <row r="346" spans="1:24" x14ac:dyDescent="0.25">
      <c r="A346">
        <v>387</v>
      </c>
      <c r="B346" s="71">
        <v>44959.000004363428</v>
      </c>
      <c r="C346" s="14" t="s">
        <v>45</v>
      </c>
      <c r="D346" s="23" t="s">
        <v>46</v>
      </c>
      <c r="E346" s="23" t="s">
        <v>14</v>
      </c>
      <c r="F346" s="100">
        <v>-42.042089939999997</v>
      </c>
      <c r="G346" s="152">
        <v>-997396.85748764395</v>
      </c>
      <c r="H346" s="100">
        <v>23723.7696534846</v>
      </c>
      <c r="I346" s="23">
        <v>0</v>
      </c>
      <c r="J346" s="23" t="s">
        <v>251</v>
      </c>
      <c r="K346" s="24">
        <v>44959.000004363428</v>
      </c>
      <c r="L346" s="23">
        <v>1</v>
      </c>
      <c r="M346" s="23" t="s">
        <v>14</v>
      </c>
      <c r="N346" s="25">
        <v>0</v>
      </c>
      <c r="O346" s="26" t="str">
        <f t="shared" si="69"/>
        <v>COIN</v>
      </c>
      <c r="P346" s="26" t="str">
        <f t="shared" si="71"/>
        <v>SHORT</v>
      </c>
      <c r="Q346" s="26" t="str">
        <f t="shared" si="72"/>
        <v>COIN SHORT</v>
      </c>
      <c r="R346" s="26">
        <v>0</v>
      </c>
      <c r="S346" s="26">
        <v>0</v>
      </c>
      <c r="T346" s="26">
        <v>0</v>
      </c>
      <c r="U346" s="26">
        <v>0</v>
      </c>
      <c r="V346" s="23" t="str">
        <f t="shared" si="70"/>
        <v>OKEX</v>
      </c>
      <c r="W346" t="str">
        <f t="shared" si="73"/>
        <v>BTC COIN SHORT</v>
      </c>
      <c r="X346" s="87" t="s">
        <v>262</v>
      </c>
    </row>
    <row r="347" spans="1:24" x14ac:dyDescent="0.25">
      <c r="A347">
        <v>388</v>
      </c>
      <c r="B347" s="71">
        <v>44959.000004363428</v>
      </c>
      <c r="C347" s="14" t="s">
        <v>45</v>
      </c>
      <c r="D347" s="23" t="s">
        <v>46</v>
      </c>
      <c r="E347" s="23" t="s">
        <v>15</v>
      </c>
      <c r="F347" s="100">
        <v>10131.681688999999</v>
      </c>
      <c r="G347" s="152">
        <v>16634120.972058</v>
      </c>
      <c r="H347" s="100">
        <v>1641.7926937161601</v>
      </c>
      <c r="I347" s="23">
        <v>0</v>
      </c>
      <c r="J347" s="23" t="s">
        <v>85</v>
      </c>
      <c r="K347" s="24">
        <v>44959.000004363428</v>
      </c>
      <c r="L347" s="23">
        <v>1</v>
      </c>
      <c r="M347" s="23" t="s">
        <v>15</v>
      </c>
      <c r="N347" s="25">
        <v>0</v>
      </c>
      <c r="O347" s="26" t="str">
        <f t="shared" si="69"/>
        <v>COIN</v>
      </c>
      <c r="P347" s="26" t="str">
        <f t="shared" si="71"/>
        <v>LONG</v>
      </c>
      <c r="Q347" s="26" t="str">
        <f t="shared" si="72"/>
        <v>COIN LONG</v>
      </c>
      <c r="R347" s="26">
        <v>0</v>
      </c>
      <c r="S347" s="26">
        <v>0</v>
      </c>
      <c r="T347" s="26">
        <v>0</v>
      </c>
      <c r="U347" s="26">
        <v>0</v>
      </c>
      <c r="V347" s="23" t="str">
        <f t="shared" si="70"/>
        <v>OKEX</v>
      </c>
      <c r="W347" t="str">
        <f t="shared" si="73"/>
        <v>ETH COIN LONG</v>
      </c>
      <c r="X347" s="87" t="s">
        <v>262</v>
      </c>
    </row>
    <row r="348" spans="1:24" x14ac:dyDescent="0.25">
      <c r="A348">
        <v>389</v>
      </c>
      <c r="B348" s="71">
        <v>44959.000004363428</v>
      </c>
      <c r="C348" s="14" t="s">
        <v>45</v>
      </c>
      <c r="D348" s="23" t="s">
        <v>46</v>
      </c>
      <c r="E348" s="23" t="s">
        <v>15</v>
      </c>
      <c r="F348" s="100">
        <v>-114.2466823</v>
      </c>
      <c r="G348" s="152">
        <v>-187569.36828145201</v>
      </c>
      <c r="H348" s="100">
        <v>1641.7926937161601</v>
      </c>
      <c r="I348" s="23">
        <v>0</v>
      </c>
      <c r="J348" s="23" t="s">
        <v>251</v>
      </c>
      <c r="K348" s="24">
        <v>44959.000004363428</v>
      </c>
      <c r="L348" s="23">
        <v>1</v>
      </c>
      <c r="M348" s="23" t="s">
        <v>15</v>
      </c>
      <c r="N348" s="25">
        <v>0</v>
      </c>
      <c r="O348" s="26" t="str">
        <f t="shared" si="69"/>
        <v>COIN</v>
      </c>
      <c r="P348" s="26" t="str">
        <f t="shared" si="71"/>
        <v>SHORT</v>
      </c>
      <c r="Q348" s="26" t="str">
        <f t="shared" si="72"/>
        <v>COIN SHORT</v>
      </c>
      <c r="R348" s="26">
        <v>0</v>
      </c>
      <c r="S348" s="26">
        <v>0</v>
      </c>
      <c r="T348" s="26">
        <v>0</v>
      </c>
      <c r="U348" s="26">
        <v>0</v>
      </c>
      <c r="V348" s="23" t="str">
        <f t="shared" si="70"/>
        <v>OKEX</v>
      </c>
      <c r="W348" t="str">
        <f t="shared" si="73"/>
        <v>ETH COIN SHORT</v>
      </c>
      <c r="X348" s="87" t="s">
        <v>262</v>
      </c>
    </row>
    <row r="349" spans="1:24" x14ac:dyDescent="0.25">
      <c r="A349">
        <v>390</v>
      </c>
      <c r="B349" s="71">
        <v>44959.000004363428</v>
      </c>
      <c r="C349" s="14" t="s">
        <v>45</v>
      </c>
      <c r="D349" s="23" t="s">
        <v>46</v>
      </c>
      <c r="E349" s="23" t="s">
        <v>89</v>
      </c>
      <c r="F349" s="100">
        <v>666828.07845178002</v>
      </c>
      <c r="G349" s="152">
        <v>66040.045671138505</v>
      </c>
      <c r="H349" s="100">
        <v>9.9036090118562806E-2</v>
      </c>
      <c r="I349" s="23">
        <v>0</v>
      </c>
      <c r="J349" s="23" t="s">
        <v>85</v>
      </c>
      <c r="K349" s="24">
        <v>44959.000004363428</v>
      </c>
      <c r="L349" s="23">
        <v>1</v>
      </c>
      <c r="M349" s="23" t="s">
        <v>89</v>
      </c>
      <c r="N349" s="25">
        <v>0</v>
      </c>
      <c r="O349" s="26" t="str">
        <f t="shared" si="69"/>
        <v>COIN</v>
      </c>
      <c r="P349" s="26" t="str">
        <f t="shared" si="71"/>
        <v>LONG</v>
      </c>
      <c r="Q349" s="26" t="str">
        <f t="shared" si="72"/>
        <v>COIN LONG</v>
      </c>
      <c r="R349" s="26">
        <v>0</v>
      </c>
      <c r="S349" s="26">
        <v>0</v>
      </c>
      <c r="T349" s="26">
        <v>0</v>
      </c>
      <c r="U349" s="26">
        <v>0</v>
      </c>
      <c r="V349" s="23" t="str">
        <f t="shared" si="70"/>
        <v>OKEX</v>
      </c>
      <c r="W349" t="str">
        <f t="shared" si="73"/>
        <v>OXT COIN LONG</v>
      </c>
      <c r="X349" s="87" t="s">
        <v>262</v>
      </c>
    </row>
    <row r="350" spans="1:24" x14ac:dyDescent="0.25">
      <c r="A350">
        <v>391</v>
      </c>
      <c r="B350" s="71">
        <v>44959.000004363428</v>
      </c>
      <c r="C350" s="14" t="s">
        <v>45</v>
      </c>
      <c r="D350" s="23" t="s">
        <v>46</v>
      </c>
      <c r="E350" s="23" t="s">
        <v>38</v>
      </c>
      <c r="F350" s="100">
        <v>4443830.2340762699</v>
      </c>
      <c r="G350" s="152">
        <v>4444264.9560761498</v>
      </c>
      <c r="H350" s="100">
        <v>1.0000978259692599</v>
      </c>
      <c r="I350" s="23">
        <v>0</v>
      </c>
      <c r="J350" s="23" t="s">
        <v>85</v>
      </c>
      <c r="K350" s="24">
        <v>44959.000004363428</v>
      </c>
      <c r="L350" s="23">
        <v>1</v>
      </c>
      <c r="M350" s="23" t="s">
        <v>38</v>
      </c>
      <c r="N350" s="25">
        <v>0</v>
      </c>
      <c r="O350" s="26" t="str">
        <f t="shared" si="69"/>
        <v>COIN</v>
      </c>
      <c r="P350" s="26" t="str">
        <f t="shared" si="71"/>
        <v>LONG</v>
      </c>
      <c r="Q350" s="26" t="str">
        <f t="shared" si="72"/>
        <v>COIN LONG</v>
      </c>
      <c r="R350" s="26">
        <v>0</v>
      </c>
      <c r="S350" s="26">
        <v>0</v>
      </c>
      <c r="T350" s="26">
        <v>0</v>
      </c>
      <c r="U350" s="26">
        <v>0</v>
      </c>
      <c r="V350" s="23" t="str">
        <f t="shared" si="70"/>
        <v>OKEX</v>
      </c>
      <c r="W350" t="str">
        <f t="shared" si="73"/>
        <v>USDT COIN LONG</v>
      </c>
      <c r="X350" s="87" t="s">
        <v>262</v>
      </c>
    </row>
    <row r="351" spans="1:24" x14ac:dyDescent="0.25">
      <c r="A351">
        <v>392</v>
      </c>
      <c r="B351" s="71">
        <v>44959.000004363428</v>
      </c>
      <c r="C351" s="14" t="s">
        <v>45</v>
      </c>
      <c r="D351" s="23" t="s">
        <v>46</v>
      </c>
      <c r="E351" s="23" t="s">
        <v>38</v>
      </c>
      <c r="F351" s="100">
        <v>487144.72657032998</v>
      </c>
      <c r="G351" s="152">
        <v>487192.38197537698</v>
      </c>
      <c r="H351" s="100">
        <v>1.0000978259692599</v>
      </c>
      <c r="I351" s="23">
        <v>0</v>
      </c>
      <c r="J351" s="23" t="s">
        <v>251</v>
      </c>
      <c r="K351" s="24">
        <v>44959.000004363428</v>
      </c>
      <c r="L351" s="23">
        <v>1</v>
      </c>
      <c r="M351" s="23" t="s">
        <v>38</v>
      </c>
      <c r="N351" s="25">
        <v>0</v>
      </c>
      <c r="O351" s="26" t="str">
        <f t="shared" si="69"/>
        <v>COIN</v>
      </c>
      <c r="P351" s="26" t="str">
        <f t="shared" si="71"/>
        <v>LONG</v>
      </c>
      <c r="Q351" s="26" t="str">
        <f t="shared" si="72"/>
        <v>COIN LONG</v>
      </c>
      <c r="R351" s="26">
        <v>0</v>
      </c>
      <c r="S351" s="26">
        <v>0</v>
      </c>
      <c r="T351" s="26">
        <v>0</v>
      </c>
      <c r="U351" s="26">
        <v>0</v>
      </c>
      <c r="V351" s="23" t="str">
        <f t="shared" si="70"/>
        <v>OKEX</v>
      </c>
      <c r="W351" t="str">
        <f t="shared" si="73"/>
        <v>USDT COIN LONG</v>
      </c>
      <c r="X351" s="87" t="s">
        <v>262</v>
      </c>
    </row>
    <row r="352" spans="1:24" x14ac:dyDescent="0.25">
      <c r="A352">
        <v>393</v>
      </c>
      <c r="B352" s="71">
        <v>44959.000004363428</v>
      </c>
      <c r="C352" s="14" t="s">
        <v>45</v>
      </c>
      <c r="D352" s="23" t="s">
        <v>46</v>
      </c>
      <c r="E352" s="23" t="s">
        <v>99</v>
      </c>
      <c r="F352" s="100">
        <v>4431.38013417</v>
      </c>
      <c r="G352" s="152">
        <v>1834.1121172951</v>
      </c>
      <c r="H352" s="100">
        <v>0.41389184898682302</v>
      </c>
      <c r="I352" s="23">
        <v>0</v>
      </c>
      <c r="J352" s="23" t="s">
        <v>85</v>
      </c>
      <c r="K352" s="24">
        <v>44959.000004363428</v>
      </c>
      <c r="L352" s="23">
        <v>1</v>
      </c>
      <c r="M352" s="23" t="s">
        <v>99</v>
      </c>
      <c r="N352" s="25">
        <v>0</v>
      </c>
      <c r="O352" s="26" t="str">
        <f t="shared" si="69"/>
        <v>COIN</v>
      </c>
      <c r="P352" s="26" t="str">
        <f t="shared" si="71"/>
        <v>LONG</v>
      </c>
      <c r="Q352" s="26" t="str">
        <f t="shared" si="72"/>
        <v>COIN LONG</v>
      </c>
      <c r="R352" s="26">
        <v>0</v>
      </c>
      <c r="S352" s="26">
        <v>0</v>
      </c>
      <c r="T352" s="26">
        <v>0</v>
      </c>
      <c r="U352" s="26">
        <v>0</v>
      </c>
      <c r="V352" s="23" t="str">
        <f t="shared" si="70"/>
        <v>OKEX</v>
      </c>
      <c r="W352" t="str">
        <f t="shared" si="73"/>
        <v>XRP COIN LONG</v>
      </c>
      <c r="X352" s="87" t="s">
        <v>262</v>
      </c>
    </row>
    <row r="353" spans="1:24" x14ac:dyDescent="0.25">
      <c r="A353">
        <v>394</v>
      </c>
      <c r="B353" s="71">
        <v>44959.000004363428</v>
      </c>
      <c r="C353" s="14" t="s">
        <v>45</v>
      </c>
      <c r="D353" s="23" t="s">
        <v>46</v>
      </c>
      <c r="E353" s="23" t="s">
        <v>26</v>
      </c>
      <c r="F353" s="100">
        <v>3309495.2408833001</v>
      </c>
      <c r="G353" s="152">
        <v>93245.329666773105</v>
      </c>
      <c r="H353" s="100">
        <v>2.8175091027441999E-2</v>
      </c>
      <c r="I353" s="23">
        <v>0</v>
      </c>
      <c r="J353" s="23" t="s">
        <v>85</v>
      </c>
      <c r="K353" s="24">
        <v>44959.000004363428</v>
      </c>
      <c r="L353" s="23">
        <v>1</v>
      </c>
      <c r="M353" s="23" t="s">
        <v>26</v>
      </c>
      <c r="N353" s="25">
        <v>0</v>
      </c>
      <c r="O353" s="26" t="str">
        <f t="shared" si="69"/>
        <v>COIN</v>
      </c>
      <c r="P353" s="26" t="str">
        <f t="shared" si="71"/>
        <v>LONG</v>
      </c>
      <c r="Q353" s="26" t="str">
        <f t="shared" ref="Q353:Q363" si="74">O353&amp;" "&amp;P353</f>
        <v>COIN LONG</v>
      </c>
      <c r="R353" s="26">
        <v>0</v>
      </c>
      <c r="S353" s="26">
        <v>0</v>
      </c>
      <c r="T353" s="26">
        <v>0</v>
      </c>
      <c r="U353" s="26">
        <v>0</v>
      </c>
      <c r="V353" s="23" t="str">
        <f t="shared" si="70"/>
        <v>OKEX</v>
      </c>
      <c r="W353" t="str">
        <f t="shared" si="73"/>
        <v>ZIL COIN LONG</v>
      </c>
      <c r="X353" s="87" t="s">
        <v>262</v>
      </c>
    </row>
    <row r="354" spans="1:24" x14ac:dyDescent="0.25">
      <c r="A354">
        <v>395</v>
      </c>
      <c r="B354" s="71">
        <v>44959.000004363428</v>
      </c>
      <c r="C354" s="14" t="s">
        <v>45</v>
      </c>
      <c r="D354" s="23" t="s">
        <v>173</v>
      </c>
      <c r="E354" s="23" t="s">
        <v>113</v>
      </c>
      <c r="F354" s="100">
        <v>9.4549999999999994E-5</v>
      </c>
      <c r="G354" s="152">
        <v>4.1072188597306297E-3</v>
      </c>
      <c r="H354" s="100">
        <v>43.439649494771402</v>
      </c>
      <c r="I354" s="23">
        <v>0</v>
      </c>
      <c r="J354" s="23" t="s">
        <v>85</v>
      </c>
      <c r="K354" s="24">
        <v>44959.000004363428</v>
      </c>
      <c r="L354" s="23">
        <v>1</v>
      </c>
      <c r="M354" s="23" t="s">
        <v>113</v>
      </c>
      <c r="N354" s="25">
        <v>0</v>
      </c>
      <c r="O354" s="26" t="str">
        <f t="shared" si="69"/>
        <v>COIN</v>
      </c>
      <c r="P354" s="26" t="str">
        <f t="shared" si="71"/>
        <v>LONG</v>
      </c>
      <c r="Q354" s="26" t="str">
        <f t="shared" si="74"/>
        <v>COIN LONG</v>
      </c>
      <c r="R354" s="26">
        <v>0</v>
      </c>
      <c r="S354" s="26">
        <v>0</v>
      </c>
      <c r="T354" s="26">
        <v>0</v>
      </c>
      <c r="U354" s="26">
        <v>0</v>
      </c>
      <c r="V354" s="23" t="str">
        <f t="shared" si="70"/>
        <v>OKEX</v>
      </c>
      <c r="W354" t="str">
        <f t="shared" si="73"/>
        <v>BSV COIN LONG</v>
      </c>
      <c r="X354" s="87" t="s">
        <v>262</v>
      </c>
    </row>
    <row r="355" spans="1:24" x14ac:dyDescent="0.25">
      <c r="A355">
        <v>396</v>
      </c>
      <c r="B355" s="71">
        <v>44959.000004363428</v>
      </c>
      <c r="C355" s="14" t="s">
        <v>45</v>
      </c>
      <c r="D355" s="23" t="s">
        <v>173</v>
      </c>
      <c r="E355" s="23" t="s">
        <v>22</v>
      </c>
      <c r="F355" s="100">
        <v>1E-8</v>
      </c>
      <c r="G355" s="152">
        <v>6.46609549084106E-8</v>
      </c>
      <c r="H355" s="100">
        <v>6.4660954908410604</v>
      </c>
      <c r="I355" s="23">
        <v>0</v>
      </c>
      <c r="J355" s="23" t="s">
        <v>85</v>
      </c>
      <c r="K355" s="24">
        <v>44959.000004363428</v>
      </c>
      <c r="L355" s="23">
        <v>1</v>
      </c>
      <c r="M355" s="23" t="s">
        <v>22</v>
      </c>
      <c r="N355" s="25">
        <v>0</v>
      </c>
      <c r="O355" s="26" t="str">
        <f t="shared" si="69"/>
        <v>COIN</v>
      </c>
      <c r="P355" s="26" t="str">
        <f t="shared" si="71"/>
        <v>LONG</v>
      </c>
      <c r="Q355" s="26" t="str">
        <f t="shared" si="74"/>
        <v>COIN LONG</v>
      </c>
      <c r="R355" s="26">
        <v>0</v>
      </c>
      <c r="S355" s="26">
        <v>0</v>
      </c>
      <c r="T355" s="26">
        <v>0</v>
      </c>
      <c r="U355" s="26">
        <v>0</v>
      </c>
      <c r="V355" s="23" t="str">
        <f t="shared" si="70"/>
        <v>OKEX</v>
      </c>
      <c r="W355" t="str">
        <f t="shared" si="73"/>
        <v>DOT COIN LONG</v>
      </c>
      <c r="X355" s="87" t="s">
        <v>262</v>
      </c>
    </row>
    <row r="356" spans="1:24" x14ac:dyDescent="0.25">
      <c r="A356">
        <v>397</v>
      </c>
      <c r="B356" s="71">
        <v>44959.000004363428</v>
      </c>
      <c r="C356" s="14" t="s">
        <v>45</v>
      </c>
      <c r="D356" s="23" t="s">
        <v>173</v>
      </c>
      <c r="E356" s="23" t="s">
        <v>270</v>
      </c>
      <c r="F356" s="100">
        <v>8.7929999999999993E-5</v>
      </c>
      <c r="G356" s="152">
        <v>3.3809944845215E-4</v>
      </c>
      <c r="H356" s="100">
        <v>3.84509778746901</v>
      </c>
      <c r="I356" s="23">
        <v>0</v>
      </c>
      <c r="J356" s="23" t="s">
        <v>85</v>
      </c>
      <c r="K356" s="24">
        <v>44959.000004363428</v>
      </c>
      <c r="L356" s="23">
        <v>1</v>
      </c>
      <c r="M356" s="23" t="s">
        <v>270</v>
      </c>
      <c r="N356" s="25">
        <v>0</v>
      </c>
      <c r="O356" s="26" t="str">
        <f t="shared" si="69"/>
        <v>COIN</v>
      </c>
      <c r="P356" s="26" t="str">
        <f t="shared" si="71"/>
        <v>LONG</v>
      </c>
      <c r="Q356" s="26" t="str">
        <f t="shared" si="74"/>
        <v>COIN LONG</v>
      </c>
      <c r="R356" s="26">
        <v>0</v>
      </c>
      <c r="S356" s="26">
        <v>0</v>
      </c>
      <c r="T356" s="26">
        <v>0</v>
      </c>
      <c r="U356" s="26">
        <v>0</v>
      </c>
      <c r="V356" s="23" t="str">
        <f t="shared" si="70"/>
        <v>OKEX</v>
      </c>
      <c r="W356" t="str">
        <f t="shared" si="73"/>
        <v>ETHW COIN LONG</v>
      </c>
      <c r="X356" s="87" t="s">
        <v>262</v>
      </c>
    </row>
    <row r="357" spans="1:24" x14ac:dyDescent="0.25">
      <c r="A357">
        <v>398</v>
      </c>
      <c r="B357" s="71">
        <v>44959.000004363428</v>
      </c>
      <c r="C357" s="14" t="s">
        <v>45</v>
      </c>
      <c r="D357" s="23" t="s">
        <v>173</v>
      </c>
      <c r="E357" s="23" t="s">
        <v>24</v>
      </c>
      <c r="F357" s="100">
        <v>1E-8</v>
      </c>
      <c r="G357" s="152">
        <v>1.0044362915612399E-6</v>
      </c>
      <c r="H357" s="100">
        <v>100.443629156124</v>
      </c>
      <c r="I357" s="23">
        <v>0</v>
      </c>
      <c r="J357" s="23" t="s">
        <v>85</v>
      </c>
      <c r="K357" s="24">
        <v>44959.000004363428</v>
      </c>
      <c r="L357" s="23">
        <v>1</v>
      </c>
      <c r="M357" s="23" t="s">
        <v>24</v>
      </c>
      <c r="N357" s="25">
        <v>0</v>
      </c>
      <c r="O357" s="26" t="str">
        <f t="shared" si="69"/>
        <v>COIN</v>
      </c>
      <c r="P357" s="26" t="str">
        <f t="shared" si="71"/>
        <v>LONG</v>
      </c>
      <c r="Q357" s="26" t="str">
        <f t="shared" si="74"/>
        <v>COIN LONG</v>
      </c>
      <c r="R357" s="26">
        <v>0</v>
      </c>
      <c r="S357" s="26">
        <v>0</v>
      </c>
      <c r="T357" s="26">
        <v>0</v>
      </c>
      <c r="U357" s="26">
        <v>0</v>
      </c>
      <c r="V357" s="23" t="str">
        <f t="shared" si="70"/>
        <v>OKEX</v>
      </c>
      <c r="W357" t="str">
        <f t="shared" si="73"/>
        <v>LTC COIN LONG</v>
      </c>
      <c r="X357" s="87" t="s">
        <v>262</v>
      </c>
    </row>
    <row r="358" spans="1:24" x14ac:dyDescent="0.25">
      <c r="A358">
        <v>399</v>
      </c>
      <c r="B358" s="71">
        <v>44959.000004363428</v>
      </c>
      <c r="C358" s="14" t="s">
        <v>45</v>
      </c>
      <c r="D358" s="23" t="s">
        <v>173</v>
      </c>
      <c r="E358" s="23" t="s">
        <v>92</v>
      </c>
      <c r="F358" s="100">
        <v>5.2E-7</v>
      </c>
      <c r="G358" s="152">
        <v>5.2007785579538504E-7</v>
      </c>
      <c r="H358" s="100">
        <v>1.0001497226834299</v>
      </c>
      <c r="I358" s="23">
        <v>0</v>
      </c>
      <c r="J358" s="23" t="s">
        <v>85</v>
      </c>
      <c r="K358" s="24">
        <v>44959.000004363428</v>
      </c>
      <c r="L358" s="23">
        <v>1</v>
      </c>
      <c r="M358" s="23" t="s">
        <v>92</v>
      </c>
      <c r="N358" s="25">
        <v>0</v>
      </c>
      <c r="O358" s="26" t="str">
        <f t="shared" si="69"/>
        <v>COIN</v>
      </c>
      <c r="P358" s="26" t="str">
        <f t="shared" si="71"/>
        <v>LONG</v>
      </c>
      <c r="Q358" s="26" t="str">
        <f t="shared" si="74"/>
        <v>COIN LONG</v>
      </c>
      <c r="R358" s="26">
        <v>0</v>
      </c>
      <c r="S358" s="26">
        <v>0</v>
      </c>
      <c r="T358" s="26">
        <v>0</v>
      </c>
      <c r="U358" s="26">
        <v>0</v>
      </c>
      <c r="V358" s="23" t="str">
        <f t="shared" si="70"/>
        <v>OKEX</v>
      </c>
      <c r="W358" t="str">
        <f t="shared" si="73"/>
        <v>USDC COIN LONG</v>
      </c>
      <c r="X358" s="87" t="s">
        <v>262</v>
      </c>
    </row>
    <row r="359" spans="1:24" x14ac:dyDescent="0.25">
      <c r="A359">
        <v>400</v>
      </c>
      <c r="B359" s="71">
        <v>44959.000004363428</v>
      </c>
      <c r="C359" s="14" t="s">
        <v>45</v>
      </c>
      <c r="D359" s="23" t="s">
        <v>173</v>
      </c>
      <c r="E359" s="23" t="s">
        <v>161</v>
      </c>
      <c r="F359" s="100">
        <v>5.47</v>
      </c>
      <c r="G359" s="152">
        <v>2.0072700018306601E-4</v>
      </c>
      <c r="H359" s="100">
        <v>3.6695978095624499E-5</v>
      </c>
      <c r="I359" s="23">
        <v>0</v>
      </c>
      <c r="J359" s="23" t="s">
        <v>85</v>
      </c>
      <c r="K359" s="24">
        <v>44959.000004363428</v>
      </c>
      <c r="L359" s="23">
        <v>1</v>
      </c>
      <c r="M359" s="23" t="s">
        <v>161</v>
      </c>
      <c r="N359" s="25">
        <v>0</v>
      </c>
      <c r="O359" s="26" t="str">
        <f t="shared" si="69"/>
        <v>COIN</v>
      </c>
      <c r="P359" s="26" t="str">
        <f t="shared" si="71"/>
        <v>LONG</v>
      </c>
      <c r="Q359" s="26" t="str">
        <f t="shared" si="74"/>
        <v>COIN LONG</v>
      </c>
      <c r="R359" s="26">
        <v>0</v>
      </c>
      <c r="S359" s="26">
        <v>0</v>
      </c>
      <c r="T359" s="26">
        <v>0</v>
      </c>
      <c r="U359" s="26">
        <v>0</v>
      </c>
      <c r="V359" s="23" t="str">
        <f t="shared" si="70"/>
        <v>OKEX</v>
      </c>
      <c r="W359" t="str">
        <f t="shared" si="73"/>
        <v>XEC COIN LONG</v>
      </c>
      <c r="X359" s="87" t="s">
        <v>262</v>
      </c>
    </row>
    <row r="360" spans="1:24" x14ac:dyDescent="0.25">
      <c r="A360">
        <v>401</v>
      </c>
      <c r="B360" s="71">
        <v>44959.000004363428</v>
      </c>
      <c r="C360" s="14" t="s">
        <v>45</v>
      </c>
      <c r="D360" s="23" t="s">
        <v>173</v>
      </c>
      <c r="E360" s="23" t="s">
        <v>99</v>
      </c>
      <c r="F360" s="100">
        <v>4.4000000000000002E-7</v>
      </c>
      <c r="G360" s="152">
        <v>1.8211241355420201E-7</v>
      </c>
      <c r="H360" s="100">
        <v>0.41389184898682302</v>
      </c>
      <c r="I360" s="23">
        <v>0</v>
      </c>
      <c r="J360" s="23" t="s">
        <v>85</v>
      </c>
      <c r="K360" s="24">
        <v>44959.000004363428</v>
      </c>
      <c r="L360" s="23">
        <v>1</v>
      </c>
      <c r="M360" s="23" t="s">
        <v>99</v>
      </c>
      <c r="N360" s="25">
        <v>0</v>
      </c>
      <c r="O360" s="26" t="str">
        <f t="shared" si="69"/>
        <v>COIN</v>
      </c>
      <c r="P360" s="26" t="str">
        <f t="shared" si="71"/>
        <v>LONG</v>
      </c>
      <c r="Q360" s="26" t="str">
        <f t="shared" si="74"/>
        <v>COIN LONG</v>
      </c>
      <c r="R360" s="26">
        <v>0</v>
      </c>
      <c r="S360" s="26">
        <v>0</v>
      </c>
      <c r="T360" s="26">
        <v>0</v>
      </c>
      <c r="U360" s="26">
        <v>0</v>
      </c>
      <c r="V360" s="23" t="str">
        <f t="shared" si="70"/>
        <v>OKEX</v>
      </c>
      <c r="W360" t="str">
        <f t="shared" si="73"/>
        <v>XRP COIN LONG</v>
      </c>
      <c r="X360" s="87" t="s">
        <v>262</v>
      </c>
    </row>
    <row r="361" spans="1:24" x14ac:dyDescent="0.25">
      <c r="A361">
        <v>402</v>
      </c>
      <c r="B361" s="71">
        <v>44958.916004513892</v>
      </c>
      <c r="C361" s="14" t="s">
        <v>175</v>
      </c>
      <c r="D361" s="23" t="s">
        <v>174</v>
      </c>
      <c r="E361" s="23" t="s">
        <v>15</v>
      </c>
      <c r="F361" s="100">
        <v>7.1361999999999999E-4</v>
      </c>
      <c r="G361" s="152">
        <v>1.17161610208973</v>
      </c>
      <c r="H361" s="100">
        <v>1641.7926937161601</v>
      </c>
      <c r="I361" s="23">
        <v>0</v>
      </c>
      <c r="J361" s="23" t="s">
        <v>85</v>
      </c>
      <c r="K361" s="24">
        <v>44958.916004513892</v>
      </c>
      <c r="L361" s="23">
        <v>1</v>
      </c>
      <c r="M361" s="23" t="s">
        <v>15</v>
      </c>
      <c r="N361" s="25">
        <v>0</v>
      </c>
      <c r="O361" s="26" t="str">
        <f t="shared" si="69"/>
        <v>COIN</v>
      </c>
      <c r="P361" s="26" t="str">
        <f t="shared" si="71"/>
        <v>LONG</v>
      </c>
      <c r="Q361" s="26" t="str">
        <f t="shared" si="74"/>
        <v>COIN LONG</v>
      </c>
      <c r="R361" s="26">
        <v>0</v>
      </c>
      <c r="S361" s="26">
        <v>0</v>
      </c>
      <c r="T361" s="26">
        <v>0</v>
      </c>
      <c r="U361" s="26">
        <v>0</v>
      </c>
      <c r="V361" s="23" t="str">
        <f t="shared" si="70"/>
        <v>PITX</v>
      </c>
      <c r="W361" t="str">
        <f t="shared" si="73"/>
        <v>ETH COIN LONG</v>
      </c>
      <c r="X361" s="87" t="s">
        <v>262</v>
      </c>
    </row>
    <row r="362" spans="1:24" x14ac:dyDescent="0.25">
      <c r="A362">
        <v>403</v>
      </c>
      <c r="B362" s="71">
        <v>44958.916004317129</v>
      </c>
      <c r="C362" s="14" t="s">
        <v>175</v>
      </c>
      <c r="D362" s="23" t="s">
        <v>174</v>
      </c>
      <c r="E362" s="23" t="s">
        <v>107</v>
      </c>
      <c r="F362" s="100">
        <v>0.01</v>
      </c>
      <c r="G362" s="152">
        <v>1.0990049999999999E-2</v>
      </c>
      <c r="H362" s="100">
        <v>1.099005</v>
      </c>
      <c r="I362" s="23">
        <v>0</v>
      </c>
      <c r="J362" s="23" t="s">
        <v>85</v>
      </c>
      <c r="K362" s="24">
        <v>44958.916004317129</v>
      </c>
      <c r="L362" s="23">
        <v>1</v>
      </c>
      <c r="M362" s="23" t="s">
        <v>107</v>
      </c>
      <c r="N362" s="25">
        <v>0</v>
      </c>
      <c r="O362" s="26" t="str">
        <f t="shared" si="69"/>
        <v>CASH</v>
      </c>
      <c r="P362" s="26" t="str">
        <f t="shared" si="71"/>
        <v>LONG</v>
      </c>
      <c r="Q362" s="26" t="str">
        <f t="shared" si="74"/>
        <v>CASH LONG</v>
      </c>
      <c r="R362" s="26">
        <v>0</v>
      </c>
      <c r="S362" s="26">
        <v>0</v>
      </c>
      <c r="T362" s="26">
        <v>0</v>
      </c>
      <c r="U362" s="26">
        <v>0</v>
      </c>
      <c r="V362" s="23" t="str">
        <f t="shared" si="70"/>
        <v>PITX</v>
      </c>
      <c r="W362" t="str">
        <f t="shared" si="73"/>
        <v>EUR CASH LONG</v>
      </c>
      <c r="X362" s="87" t="s">
        <v>262</v>
      </c>
    </row>
    <row r="363" spans="1:24" x14ac:dyDescent="0.25">
      <c r="A363">
        <v>404</v>
      </c>
      <c r="B363" s="71">
        <v>44958.916004317129</v>
      </c>
      <c r="C363" s="14" t="s">
        <v>175</v>
      </c>
      <c r="D363" s="23" t="s">
        <v>174</v>
      </c>
      <c r="E363" s="23" t="s">
        <v>176</v>
      </c>
      <c r="F363" s="100">
        <v>0.01</v>
      </c>
      <c r="G363" s="152">
        <v>1.2372650000000001E-2</v>
      </c>
      <c r="H363" s="100">
        <v>1.2372650000000001</v>
      </c>
      <c r="I363" s="23">
        <v>0</v>
      </c>
      <c r="J363" s="23" t="s">
        <v>85</v>
      </c>
      <c r="K363" s="24">
        <v>44958.916004317129</v>
      </c>
      <c r="L363" s="23">
        <v>1</v>
      </c>
      <c r="M363" s="23" t="s">
        <v>176</v>
      </c>
      <c r="N363" s="25">
        <v>0</v>
      </c>
      <c r="O363" s="26" t="str">
        <f t="shared" si="69"/>
        <v>COIN</v>
      </c>
      <c r="P363" s="26" t="str">
        <f t="shared" si="71"/>
        <v>LONG</v>
      </c>
      <c r="Q363" s="26" t="str">
        <f t="shared" si="74"/>
        <v>COIN LONG</v>
      </c>
      <c r="R363" s="26">
        <v>0</v>
      </c>
      <c r="S363" s="26">
        <v>0</v>
      </c>
      <c r="T363" s="26">
        <v>0</v>
      </c>
      <c r="U363" s="26">
        <v>0</v>
      </c>
      <c r="V363" s="23" t="str">
        <f t="shared" si="70"/>
        <v>PITX</v>
      </c>
      <c r="W363" t="str">
        <f t="shared" si="73"/>
        <v>GBP COIN LONG</v>
      </c>
      <c r="X363" s="87" t="s">
        <v>262</v>
      </c>
    </row>
    <row r="364" spans="1:24" x14ac:dyDescent="0.25">
      <c r="A364">
        <v>405</v>
      </c>
      <c r="B364" s="71">
        <v>44958.916004513892</v>
      </c>
      <c r="C364" s="14" t="s">
        <v>175</v>
      </c>
      <c r="D364" s="23" t="s">
        <v>174</v>
      </c>
      <c r="E364" s="23" t="s">
        <v>177</v>
      </c>
      <c r="F364" s="100">
        <v>0.10983253</v>
      </c>
      <c r="G364" s="152">
        <v>3.4025954485702097E-4</v>
      </c>
      <c r="H364" s="100">
        <v>3.0979851311539598E-3</v>
      </c>
      <c r="I364" s="23">
        <v>0</v>
      </c>
      <c r="J364" s="23" t="s">
        <v>85</v>
      </c>
      <c r="K364" s="24">
        <v>44958.916004513892</v>
      </c>
      <c r="L364" s="23">
        <v>1</v>
      </c>
      <c r="M364" s="23" t="s">
        <v>177</v>
      </c>
      <c r="N364" s="25">
        <v>0</v>
      </c>
      <c r="O364" s="26" t="str">
        <f t="shared" si="69"/>
        <v>COIN</v>
      </c>
      <c r="P364" s="26" t="str">
        <f t="shared" si="71"/>
        <v>LONG</v>
      </c>
      <c r="Q364" s="26" t="str">
        <f>O364&amp;" "&amp;P364</f>
        <v>COIN LONG</v>
      </c>
      <c r="R364" s="26">
        <v>0</v>
      </c>
      <c r="S364" s="26">
        <v>0</v>
      </c>
      <c r="T364" s="26">
        <v>0</v>
      </c>
      <c r="U364" s="26">
        <v>0</v>
      </c>
      <c r="V364" s="23" t="str">
        <f t="shared" si="70"/>
        <v>PITX</v>
      </c>
      <c r="W364" t="str">
        <f t="shared" si="73"/>
        <v>TRY COIN LONG</v>
      </c>
      <c r="X364" s="87" t="s">
        <v>262</v>
      </c>
    </row>
    <row r="365" spans="1:24" x14ac:dyDescent="0.25">
      <c r="A365">
        <v>406</v>
      </c>
      <c r="B365" s="71">
        <v>44958.916004513892</v>
      </c>
      <c r="C365" s="14" t="s">
        <v>175</v>
      </c>
      <c r="D365" s="23" t="s">
        <v>174</v>
      </c>
      <c r="E365" s="23" t="s">
        <v>95</v>
      </c>
      <c r="F365" s="100">
        <v>6.5778299999999998E-3</v>
      </c>
      <c r="G365" s="152">
        <v>6.5778299999999998E-3</v>
      </c>
      <c r="H365" s="100">
        <v>1</v>
      </c>
      <c r="I365" s="23">
        <v>0</v>
      </c>
      <c r="J365" s="23" t="s">
        <v>85</v>
      </c>
      <c r="K365" s="24">
        <v>44958.916004513892</v>
      </c>
      <c r="L365" s="23">
        <v>1</v>
      </c>
      <c r="M365" s="23" t="s">
        <v>95</v>
      </c>
      <c r="N365" s="25">
        <v>0</v>
      </c>
      <c r="O365" s="26" t="str">
        <f t="shared" si="69"/>
        <v>CASH</v>
      </c>
      <c r="P365" s="26" t="str">
        <f t="shared" si="71"/>
        <v>LONG</v>
      </c>
      <c r="Q365" s="26" t="str">
        <f>O365&amp;" "&amp;P365</f>
        <v>CASH LONG</v>
      </c>
      <c r="R365" s="26">
        <v>0</v>
      </c>
      <c r="S365" s="26">
        <v>0</v>
      </c>
      <c r="T365" s="26">
        <v>0</v>
      </c>
      <c r="U365" s="26">
        <v>0</v>
      </c>
      <c r="V365" s="23" t="str">
        <f t="shared" si="70"/>
        <v>PITX</v>
      </c>
      <c r="W365" t="str">
        <f t="shared" si="73"/>
        <v>USD CASH LONG</v>
      </c>
      <c r="X365" s="87" t="s">
        <v>262</v>
      </c>
    </row>
    <row r="366" spans="1:24" x14ac:dyDescent="0.25">
      <c r="A366">
        <v>407</v>
      </c>
      <c r="B366" s="71">
        <v>44958.916004513892</v>
      </c>
      <c r="C366" s="14" t="s">
        <v>175</v>
      </c>
      <c r="D366" s="23" t="s">
        <v>174</v>
      </c>
      <c r="E366" s="23" t="s">
        <v>38</v>
      </c>
      <c r="F366" s="100">
        <v>9.9996000000000004E-4</v>
      </c>
      <c r="G366" s="152">
        <v>1.0000578220562199E-3</v>
      </c>
      <c r="H366" s="100">
        <v>1.0000978259692599</v>
      </c>
      <c r="I366" s="23">
        <v>0</v>
      </c>
      <c r="J366" s="23" t="s">
        <v>85</v>
      </c>
      <c r="K366" s="24">
        <v>44958.916004513892</v>
      </c>
      <c r="L366" s="23">
        <v>1</v>
      </c>
      <c r="M366" s="23" t="s">
        <v>38</v>
      </c>
      <c r="N366" s="25">
        <v>0</v>
      </c>
      <c r="O366" s="26" t="str">
        <f t="shared" si="69"/>
        <v>COIN</v>
      </c>
      <c r="P366" s="26" t="str">
        <f t="shared" si="71"/>
        <v>LONG</v>
      </c>
      <c r="Q366" s="26" t="str">
        <f>O366&amp;" "&amp;P366</f>
        <v>COIN LONG</v>
      </c>
      <c r="R366" s="26">
        <v>0</v>
      </c>
      <c r="S366" s="26">
        <v>0</v>
      </c>
      <c r="T366" s="26">
        <v>0</v>
      </c>
      <c r="U366" s="26">
        <v>0</v>
      </c>
      <c r="V366" s="23" t="str">
        <f t="shared" si="70"/>
        <v>PITX</v>
      </c>
      <c r="W366" t="str">
        <f t="shared" si="73"/>
        <v>USDT COIN LONG</v>
      </c>
      <c r="X366" s="87" t="s">
        <v>262</v>
      </c>
    </row>
    <row r="367" spans="1:24" x14ac:dyDescent="0.25">
      <c r="A367">
        <v>408</v>
      </c>
      <c r="B367" s="71">
        <v>44958.916004513892</v>
      </c>
      <c r="C367" s="14" t="s">
        <v>175</v>
      </c>
      <c r="D367" s="23" t="s">
        <v>174</v>
      </c>
      <c r="E367" s="23" t="s">
        <v>162</v>
      </c>
      <c r="F367" s="100">
        <v>9.9999999999999995E-8</v>
      </c>
      <c r="G367" s="152">
        <v>9.2276418191393298E-9</v>
      </c>
      <c r="H367" s="100">
        <v>9.2276418191393303E-2</v>
      </c>
      <c r="I367" s="23">
        <v>0</v>
      </c>
      <c r="J367" s="23" t="s">
        <v>85</v>
      </c>
      <c r="K367" s="24">
        <v>44958.916004513892</v>
      </c>
      <c r="L367" s="23">
        <v>1</v>
      </c>
      <c r="M367" s="23" t="s">
        <v>162</v>
      </c>
      <c r="N367" s="25">
        <v>0</v>
      </c>
      <c r="O367" s="26" t="str">
        <f t="shared" si="69"/>
        <v>COIN</v>
      </c>
      <c r="P367" s="26" t="str">
        <f t="shared" si="71"/>
        <v>LONG</v>
      </c>
      <c r="Q367" s="26" t="str">
        <f>O367&amp;" "&amp;P367</f>
        <v>COIN LONG</v>
      </c>
      <c r="R367" s="26">
        <v>0</v>
      </c>
      <c r="S367" s="26">
        <v>0</v>
      </c>
      <c r="T367" s="26">
        <v>0</v>
      </c>
      <c r="U367" s="26">
        <v>0</v>
      </c>
      <c r="V367" s="23" t="str">
        <f t="shared" si="70"/>
        <v>PITX</v>
      </c>
      <c r="W367" t="str">
        <f t="shared" si="73"/>
        <v>XLM COIN LONG</v>
      </c>
      <c r="X367" s="87" t="s">
        <v>262</v>
      </c>
    </row>
    <row r="368" spans="1:24" x14ac:dyDescent="0.25">
      <c r="A368">
        <v>409</v>
      </c>
      <c r="B368" s="71">
        <v>44959.000000196756</v>
      </c>
      <c r="C368" s="14" t="s">
        <v>180</v>
      </c>
      <c r="D368" s="23" t="s">
        <v>178</v>
      </c>
      <c r="E368" s="23" t="s">
        <v>179</v>
      </c>
      <c r="F368" s="100">
        <v>3552880.5354093201</v>
      </c>
      <c r="G368" s="152">
        <v>29643.2086511089</v>
      </c>
      <c r="H368" s="100">
        <v>8.3434296075181203E-3</v>
      </c>
      <c r="I368" s="23">
        <v>0</v>
      </c>
      <c r="J368" s="23" t="s">
        <v>85</v>
      </c>
      <c r="K368" s="24">
        <v>44959.000000196756</v>
      </c>
      <c r="L368" s="23">
        <v>1</v>
      </c>
      <c r="M368" s="23" t="s">
        <v>179</v>
      </c>
      <c r="N368" s="25">
        <v>0</v>
      </c>
      <c r="O368" s="26" t="str">
        <f t="shared" si="69"/>
        <v>COIN</v>
      </c>
      <c r="P368" s="26" t="str">
        <f t="shared" si="71"/>
        <v>LONG</v>
      </c>
      <c r="Q368" s="26" t="str">
        <f t="shared" ref="Q368:Q406" si="75">O368&amp;" "&amp;P368</f>
        <v>COIN LONG</v>
      </c>
      <c r="R368" s="26">
        <v>0</v>
      </c>
      <c r="S368" s="26">
        <v>0</v>
      </c>
      <c r="T368" s="26">
        <v>0</v>
      </c>
      <c r="U368" s="26">
        <v>0</v>
      </c>
      <c r="V368" s="23" t="str">
        <f t="shared" si="70"/>
        <v>SHFT</v>
      </c>
      <c r="W368" t="str">
        <f t="shared" si="73"/>
        <v>SHFT COIN LONG</v>
      </c>
      <c r="X368" s="87" t="s">
        <v>262</v>
      </c>
    </row>
    <row r="369" spans="1:24" x14ac:dyDescent="0.25">
      <c r="A369">
        <v>410</v>
      </c>
      <c r="B369" s="71">
        <v>44959.000000775464</v>
      </c>
      <c r="C369" s="14" t="s">
        <v>182</v>
      </c>
      <c r="D369" s="23" t="s">
        <v>181</v>
      </c>
      <c r="E369" s="23" t="s">
        <v>14</v>
      </c>
      <c r="F369" s="100">
        <v>230.27350530999999</v>
      </c>
      <c r="G369" s="152">
        <v>5462955.5972749097</v>
      </c>
      <c r="H369" s="100">
        <v>23723.7696534846</v>
      </c>
      <c r="I369" s="23">
        <v>0</v>
      </c>
      <c r="J369" s="23" t="s">
        <v>85</v>
      </c>
      <c r="K369" s="24">
        <v>44959.000000775464</v>
      </c>
      <c r="L369" s="23">
        <v>1</v>
      </c>
      <c r="M369" s="23" t="s">
        <v>14</v>
      </c>
      <c r="N369" s="25">
        <v>0</v>
      </c>
      <c r="O369" s="26" t="str">
        <f t="shared" si="69"/>
        <v>COIN</v>
      </c>
      <c r="P369" s="26" t="str">
        <f t="shared" si="71"/>
        <v>LONG</v>
      </c>
      <c r="Q369" s="26" t="str">
        <f t="shared" si="75"/>
        <v>COIN LONG</v>
      </c>
      <c r="R369" s="26">
        <v>0</v>
      </c>
      <c r="S369" s="26">
        <v>0</v>
      </c>
      <c r="T369" s="26">
        <v>0</v>
      </c>
      <c r="U369" s="26">
        <v>0</v>
      </c>
      <c r="V369" s="23" t="str">
        <f t="shared" si="70"/>
        <v>WOOX</v>
      </c>
      <c r="W369" t="str">
        <f t="shared" si="73"/>
        <v>BTC COIN LONG</v>
      </c>
      <c r="X369" s="87" t="s">
        <v>262</v>
      </c>
    </row>
    <row r="370" spans="1:24" x14ac:dyDescent="0.25">
      <c r="A370">
        <v>411</v>
      </c>
      <c r="B370" s="71">
        <v>44959.000000775464</v>
      </c>
      <c r="C370" s="14" t="s">
        <v>182</v>
      </c>
      <c r="D370" s="23" t="s">
        <v>181</v>
      </c>
      <c r="E370" s="23" t="s">
        <v>15</v>
      </c>
      <c r="F370" s="100">
        <v>2545.5731326700002</v>
      </c>
      <c r="G370" s="152">
        <v>4179303.3705377802</v>
      </c>
      <c r="H370" s="100">
        <v>1641.7926937161601</v>
      </c>
      <c r="I370" s="23">
        <v>0</v>
      </c>
      <c r="J370" s="23" t="s">
        <v>85</v>
      </c>
      <c r="K370" s="24">
        <v>44959.000000775464</v>
      </c>
      <c r="L370" s="23">
        <v>1</v>
      </c>
      <c r="M370" s="23" t="s">
        <v>15</v>
      </c>
      <c r="N370" s="25">
        <v>0</v>
      </c>
      <c r="O370" s="26" t="str">
        <f t="shared" si="69"/>
        <v>COIN</v>
      </c>
      <c r="P370" s="26" t="str">
        <f t="shared" si="71"/>
        <v>LONG</v>
      </c>
      <c r="Q370" s="26" t="str">
        <f t="shared" si="75"/>
        <v>COIN LONG</v>
      </c>
      <c r="R370" s="26">
        <v>0</v>
      </c>
      <c r="S370" s="26">
        <v>0</v>
      </c>
      <c r="T370" s="26">
        <v>0</v>
      </c>
      <c r="U370" s="26">
        <v>0</v>
      </c>
      <c r="V370" s="23" t="str">
        <f t="shared" si="70"/>
        <v>WOOX</v>
      </c>
      <c r="W370" t="str">
        <f t="shared" si="73"/>
        <v>ETH COIN LONG</v>
      </c>
      <c r="X370" s="87" t="s">
        <v>262</v>
      </c>
    </row>
    <row r="371" spans="1:24" x14ac:dyDescent="0.25">
      <c r="A371">
        <v>412</v>
      </c>
      <c r="B371" s="71">
        <v>44959.000000775464</v>
      </c>
      <c r="C371" s="14" t="s">
        <v>182</v>
      </c>
      <c r="D371" s="23" t="s">
        <v>181</v>
      </c>
      <c r="E371" s="23" t="s">
        <v>183</v>
      </c>
      <c r="F371" s="100">
        <v>1644286.05309931</v>
      </c>
      <c r="G371" s="152">
        <v>313513.56445876701</v>
      </c>
      <c r="H371" s="100">
        <v>0.19066850556071199</v>
      </c>
      <c r="I371" s="23">
        <v>0</v>
      </c>
      <c r="J371" s="23" t="s">
        <v>85</v>
      </c>
      <c r="K371" s="24">
        <v>44959.000000775464</v>
      </c>
      <c r="L371" s="23">
        <v>1</v>
      </c>
      <c r="M371" s="23" t="s">
        <v>183</v>
      </c>
      <c r="N371" s="25">
        <v>0</v>
      </c>
      <c r="O371" s="26" t="str">
        <f t="shared" si="69"/>
        <v>COIN</v>
      </c>
      <c r="P371" s="26" t="str">
        <f t="shared" si="71"/>
        <v>LONG</v>
      </c>
      <c r="Q371" s="26" t="str">
        <f t="shared" si="75"/>
        <v>COIN LONG</v>
      </c>
      <c r="R371" s="26">
        <v>0</v>
      </c>
      <c r="S371" s="26">
        <v>0</v>
      </c>
      <c r="T371" s="26">
        <v>0</v>
      </c>
      <c r="U371" s="26">
        <v>0</v>
      </c>
      <c r="V371" s="23" t="str">
        <f t="shared" si="70"/>
        <v>WOOX</v>
      </c>
      <c r="W371" t="str">
        <f t="shared" si="73"/>
        <v>WOO COIN LONG</v>
      </c>
      <c r="X371" s="87" t="s">
        <v>262</v>
      </c>
    </row>
    <row r="372" spans="1:24" x14ac:dyDescent="0.25">
      <c r="A372">
        <v>413</v>
      </c>
      <c r="B372" s="71">
        <v>44958.991572025465</v>
      </c>
      <c r="C372" s="14" t="s">
        <v>184</v>
      </c>
      <c r="D372" s="23" t="s">
        <v>184</v>
      </c>
      <c r="E372" s="23" t="s">
        <v>116</v>
      </c>
      <c r="F372" s="100">
        <v>4.9807125799999996</v>
      </c>
      <c r="G372" s="152">
        <v>439.64562845367601</v>
      </c>
      <c r="H372" s="100">
        <v>88.269624354368204</v>
      </c>
      <c r="I372" s="23">
        <v>0</v>
      </c>
      <c r="J372" s="23" t="s">
        <v>85</v>
      </c>
      <c r="K372" s="24">
        <v>44958.991572025465</v>
      </c>
      <c r="L372" s="23">
        <v>1</v>
      </c>
      <c r="M372" s="23" t="s">
        <v>116</v>
      </c>
      <c r="N372" s="25">
        <v>0</v>
      </c>
      <c r="O372" s="26" t="str">
        <f t="shared" si="69"/>
        <v>COIN</v>
      </c>
      <c r="P372" s="26" t="str">
        <f t="shared" si="71"/>
        <v>LONG</v>
      </c>
      <c r="Q372" s="26" t="str">
        <f t="shared" si="75"/>
        <v>COIN LONG</v>
      </c>
      <c r="R372" s="26">
        <v>0</v>
      </c>
      <c r="S372" s="26">
        <v>0</v>
      </c>
      <c r="T372" s="26">
        <v>0</v>
      </c>
      <c r="U372" s="26">
        <v>0</v>
      </c>
      <c r="V372" s="23" t="str">
        <f t="shared" si="70"/>
        <v>FBLK</v>
      </c>
      <c r="W372" t="str">
        <f t="shared" si="73"/>
        <v>AAVE COIN LONG</v>
      </c>
      <c r="X372" s="87" t="s">
        <v>262</v>
      </c>
    </row>
    <row r="373" spans="1:24" x14ac:dyDescent="0.25">
      <c r="A373">
        <v>414</v>
      </c>
      <c r="B373" s="71">
        <v>44958.991572025465</v>
      </c>
      <c r="C373" s="14" t="s">
        <v>184</v>
      </c>
      <c r="D373" s="23" t="s">
        <v>184</v>
      </c>
      <c r="E373" s="23" t="s">
        <v>84</v>
      </c>
      <c r="F373" s="100">
        <v>59</v>
      </c>
      <c r="G373" s="152">
        <v>23.437329583662699</v>
      </c>
      <c r="H373" s="100">
        <v>0.397242874299367</v>
      </c>
      <c r="I373" s="23">
        <v>0</v>
      </c>
      <c r="J373" s="23" t="s">
        <v>85</v>
      </c>
      <c r="K373" s="24">
        <v>44958.991572025465</v>
      </c>
      <c r="L373" s="23">
        <v>1</v>
      </c>
      <c r="M373" s="23" t="s">
        <v>84</v>
      </c>
      <c r="N373" s="25">
        <v>0</v>
      </c>
      <c r="O373" s="26" t="str">
        <f t="shared" si="69"/>
        <v>COIN</v>
      </c>
      <c r="P373" s="26" t="str">
        <f t="shared" si="71"/>
        <v>LONG</v>
      </c>
      <c r="Q373" s="26" t="str">
        <f t="shared" si="75"/>
        <v>COIN LONG</v>
      </c>
      <c r="R373" s="26">
        <v>0</v>
      </c>
      <c r="S373" s="26">
        <v>0</v>
      </c>
      <c r="T373" s="26">
        <v>0</v>
      </c>
      <c r="U373" s="26">
        <v>0</v>
      </c>
      <c r="V373" s="23" t="str">
        <f t="shared" si="70"/>
        <v>FBLK</v>
      </c>
      <c r="W373" t="str">
        <f t="shared" si="73"/>
        <v>ADA COIN LONG</v>
      </c>
      <c r="X373" s="87" t="s">
        <v>262</v>
      </c>
    </row>
    <row r="374" spans="1:24" x14ac:dyDescent="0.25">
      <c r="A374">
        <v>415</v>
      </c>
      <c r="B374" s="71">
        <v>44958.991572025465</v>
      </c>
      <c r="C374" s="14" t="s">
        <v>184</v>
      </c>
      <c r="D374" s="23" t="s">
        <v>184</v>
      </c>
      <c r="E374" s="23" t="s">
        <v>122</v>
      </c>
      <c r="F374" s="100">
        <v>116.66666600000001</v>
      </c>
      <c r="G374" s="152">
        <v>29.287102213946898</v>
      </c>
      <c r="H374" s="100">
        <v>0.25103230612544303</v>
      </c>
      <c r="I374" s="23">
        <v>0</v>
      </c>
      <c r="J374" s="23" t="s">
        <v>85</v>
      </c>
      <c r="K374" s="24">
        <v>44958.991572025465</v>
      </c>
      <c r="L374" s="23">
        <v>1</v>
      </c>
      <c r="M374" s="23" t="s">
        <v>122</v>
      </c>
      <c r="N374" s="25">
        <v>0</v>
      </c>
      <c r="O374" s="26" t="str">
        <f t="shared" si="69"/>
        <v>COIN</v>
      </c>
      <c r="P374" s="26" t="str">
        <f t="shared" si="71"/>
        <v>LONG</v>
      </c>
      <c r="Q374" s="26" t="str">
        <f t="shared" si="75"/>
        <v>COIN LONG</v>
      </c>
      <c r="R374" s="26">
        <v>0</v>
      </c>
      <c r="S374" s="26">
        <v>0</v>
      </c>
      <c r="T374" s="26">
        <v>0</v>
      </c>
      <c r="U374" s="26">
        <v>0</v>
      </c>
      <c r="V374" s="23" t="str">
        <f t="shared" si="70"/>
        <v>FBLK</v>
      </c>
      <c r="W374" t="str">
        <f t="shared" si="73"/>
        <v>ALGO COIN LONG</v>
      </c>
      <c r="X374" s="87" t="s">
        <v>262</v>
      </c>
    </row>
    <row r="375" spans="1:24" x14ac:dyDescent="0.25">
      <c r="A375">
        <v>416</v>
      </c>
      <c r="B375" s="71">
        <v>44958.991572025465</v>
      </c>
      <c r="C375" s="14" t="s">
        <v>184</v>
      </c>
      <c r="D375" s="23" t="s">
        <v>184</v>
      </c>
      <c r="E375" s="23" t="s">
        <v>185</v>
      </c>
      <c r="F375" s="100">
        <v>6.2959599999999998E-3</v>
      </c>
      <c r="G375" s="152">
        <v>0.13199709537506399</v>
      </c>
      <c r="H375" s="100">
        <v>20.9653643566771</v>
      </c>
      <c r="I375" s="23">
        <v>0</v>
      </c>
      <c r="J375" s="23" t="s">
        <v>85</v>
      </c>
      <c r="K375" s="24">
        <v>44958.991572025465</v>
      </c>
      <c r="L375" s="23">
        <v>1</v>
      </c>
      <c r="M375" s="23" t="s">
        <v>185</v>
      </c>
      <c r="N375" s="25">
        <v>0</v>
      </c>
      <c r="O375" s="26" t="str">
        <f t="shared" si="69"/>
        <v>COIN</v>
      </c>
      <c r="P375" s="26" t="str">
        <f t="shared" si="71"/>
        <v>LONG</v>
      </c>
      <c r="Q375" s="26" t="str">
        <f t="shared" si="75"/>
        <v>COIN LONG</v>
      </c>
      <c r="R375" s="26">
        <v>0</v>
      </c>
      <c r="S375" s="26">
        <v>0</v>
      </c>
      <c r="T375" s="26">
        <v>0</v>
      </c>
      <c r="U375" s="26">
        <v>0</v>
      </c>
      <c r="V375" s="23" t="str">
        <f t="shared" si="70"/>
        <v>FBLK</v>
      </c>
      <c r="W375" t="str">
        <f t="shared" si="73"/>
        <v>AVAX COIN LONG</v>
      </c>
      <c r="X375" s="87" t="s">
        <v>262</v>
      </c>
    </row>
    <row r="376" spans="1:24" x14ac:dyDescent="0.25">
      <c r="A376">
        <v>417</v>
      </c>
      <c r="B376" s="71">
        <v>44958.991572025465</v>
      </c>
      <c r="C376" s="14" t="s">
        <v>184</v>
      </c>
      <c r="D376" s="23" t="s">
        <v>184</v>
      </c>
      <c r="E376" s="23" t="s">
        <v>124</v>
      </c>
      <c r="F376" s="100">
        <v>18675.811631879998</v>
      </c>
      <c r="G376" s="152">
        <v>5068.6060290875002</v>
      </c>
      <c r="H376" s="100">
        <v>0.27139950482448</v>
      </c>
      <c r="I376" s="23">
        <v>0</v>
      </c>
      <c r="J376" s="23" t="s">
        <v>85</v>
      </c>
      <c r="K376" s="24">
        <v>44958.991572025465</v>
      </c>
      <c r="L376" s="23">
        <v>1</v>
      </c>
      <c r="M376" s="23" t="s">
        <v>124</v>
      </c>
      <c r="N376" s="25">
        <v>0</v>
      </c>
      <c r="O376" s="26" t="str">
        <f t="shared" si="69"/>
        <v>COIN</v>
      </c>
      <c r="P376" s="26" t="str">
        <f t="shared" si="71"/>
        <v>LONG</v>
      </c>
      <c r="Q376" s="26" t="str">
        <f t="shared" si="75"/>
        <v>COIN LONG</v>
      </c>
      <c r="R376" s="26">
        <v>0</v>
      </c>
      <c r="S376" s="26">
        <v>0</v>
      </c>
      <c r="T376" s="26">
        <v>0</v>
      </c>
      <c r="U376" s="26">
        <v>0</v>
      </c>
      <c r="V376" s="23" t="str">
        <f t="shared" si="70"/>
        <v>FBLK</v>
      </c>
      <c r="W376" t="str">
        <f t="shared" si="73"/>
        <v>BAT COIN LONG</v>
      </c>
      <c r="X376" s="87" t="s">
        <v>262</v>
      </c>
    </row>
    <row r="377" spans="1:24" x14ac:dyDescent="0.25">
      <c r="A377">
        <v>418</v>
      </c>
      <c r="B377" s="71">
        <v>44958.991572025465</v>
      </c>
      <c r="C377" s="14" t="s">
        <v>184</v>
      </c>
      <c r="D377" s="23" t="s">
        <v>184</v>
      </c>
      <c r="E377" s="23" t="s">
        <v>87</v>
      </c>
      <c r="F377" s="100">
        <v>1.7652E-4</v>
      </c>
      <c r="G377" s="152">
        <v>5.6040262484110002E-2</v>
      </c>
      <c r="H377" s="100">
        <v>317.47259508333298</v>
      </c>
      <c r="I377" s="23">
        <v>0</v>
      </c>
      <c r="J377" s="23" t="s">
        <v>85</v>
      </c>
      <c r="K377" s="24">
        <v>44958.991572025465</v>
      </c>
      <c r="L377" s="23">
        <v>1</v>
      </c>
      <c r="M377" s="23" t="s">
        <v>87</v>
      </c>
      <c r="N377" s="25">
        <v>0</v>
      </c>
      <c r="O377" s="26" t="str">
        <f t="shared" si="69"/>
        <v>COIN</v>
      </c>
      <c r="P377" s="26" t="str">
        <f t="shared" si="71"/>
        <v>LONG</v>
      </c>
      <c r="Q377" s="26" t="str">
        <f t="shared" si="75"/>
        <v>COIN LONG</v>
      </c>
      <c r="R377" s="26">
        <v>0</v>
      </c>
      <c r="S377" s="26">
        <v>0</v>
      </c>
      <c r="T377" s="26">
        <v>0</v>
      </c>
      <c r="U377" s="26">
        <v>0</v>
      </c>
      <c r="V377" s="23" t="str">
        <f t="shared" si="70"/>
        <v>FBLK</v>
      </c>
      <c r="W377" t="str">
        <f t="shared" si="73"/>
        <v>BNB COIN LONG</v>
      </c>
      <c r="X377" s="87" t="s">
        <v>262</v>
      </c>
    </row>
    <row r="378" spans="1:24" x14ac:dyDescent="0.25">
      <c r="A378">
        <v>419</v>
      </c>
      <c r="B378" s="71">
        <v>44958.991572025465</v>
      </c>
      <c r="C378" s="14" t="s">
        <v>184</v>
      </c>
      <c r="D378" s="23" t="s">
        <v>184</v>
      </c>
      <c r="E378" s="23" t="s">
        <v>14</v>
      </c>
      <c r="F378" s="100">
        <v>105.20941641</v>
      </c>
      <c r="G378" s="152">
        <v>2495963.9602883798</v>
      </c>
      <c r="H378" s="100">
        <v>23723.7696534846</v>
      </c>
      <c r="I378" s="23">
        <v>0</v>
      </c>
      <c r="J378" s="23" t="s">
        <v>85</v>
      </c>
      <c r="K378" s="24">
        <v>44958.991572025465</v>
      </c>
      <c r="L378" s="23">
        <v>1</v>
      </c>
      <c r="M378" s="23" t="s">
        <v>14</v>
      </c>
      <c r="N378" s="25">
        <v>0</v>
      </c>
      <c r="O378" s="26" t="str">
        <f t="shared" si="69"/>
        <v>COIN</v>
      </c>
      <c r="P378" s="26" t="str">
        <f t="shared" si="71"/>
        <v>LONG</v>
      </c>
      <c r="Q378" s="26" t="str">
        <f t="shared" si="75"/>
        <v>COIN LONG</v>
      </c>
      <c r="R378" s="26">
        <v>0</v>
      </c>
      <c r="S378" s="26">
        <v>0</v>
      </c>
      <c r="T378" s="26">
        <v>0</v>
      </c>
      <c r="U378" s="26">
        <v>0</v>
      </c>
      <c r="V378" s="23" t="str">
        <f t="shared" si="70"/>
        <v>FBLK</v>
      </c>
      <c r="W378" t="str">
        <f t="shared" si="73"/>
        <v>BTC COIN LONG</v>
      </c>
      <c r="X378" s="87" t="s">
        <v>262</v>
      </c>
    </row>
    <row r="379" spans="1:24" x14ac:dyDescent="0.25">
      <c r="A379">
        <v>420</v>
      </c>
      <c r="B379" s="71">
        <v>44958.991572025465</v>
      </c>
      <c r="C379" s="14" t="s">
        <v>184</v>
      </c>
      <c r="D379" s="23" t="s">
        <v>184</v>
      </c>
      <c r="E379" s="23" t="s">
        <v>132</v>
      </c>
      <c r="F379" s="100">
        <v>24.022343129999999</v>
      </c>
      <c r="G379" s="152">
        <v>1512.6838577881299</v>
      </c>
      <c r="H379" s="100">
        <v>62.969871406883598</v>
      </c>
      <c r="I379" s="23">
        <v>0</v>
      </c>
      <c r="J379" s="23" t="s">
        <v>85</v>
      </c>
      <c r="K379" s="24">
        <v>44958.991572025465</v>
      </c>
      <c r="L379" s="23">
        <v>1</v>
      </c>
      <c r="M379" s="23" t="s">
        <v>132</v>
      </c>
      <c r="N379" s="25">
        <v>0</v>
      </c>
      <c r="O379" s="26" t="str">
        <f t="shared" si="69"/>
        <v>COIN</v>
      </c>
      <c r="P379" s="26" t="str">
        <f t="shared" si="71"/>
        <v>LONG</v>
      </c>
      <c r="Q379" s="26" t="str">
        <f t="shared" si="75"/>
        <v>COIN LONG</v>
      </c>
      <c r="R379" s="26">
        <v>0</v>
      </c>
      <c r="S379" s="26">
        <v>0</v>
      </c>
      <c r="T379" s="26">
        <v>0</v>
      </c>
      <c r="U379" s="26">
        <v>0</v>
      </c>
      <c r="V379" s="23" t="str">
        <f t="shared" si="70"/>
        <v>FBLK</v>
      </c>
      <c r="W379" t="str">
        <f t="shared" si="73"/>
        <v>DASH COIN LONG</v>
      </c>
      <c r="X379" s="87" t="s">
        <v>262</v>
      </c>
    </row>
    <row r="380" spans="1:24" x14ac:dyDescent="0.25">
      <c r="A380">
        <v>421</v>
      </c>
      <c r="B380" s="71">
        <v>44958.991572025465</v>
      </c>
      <c r="C380" s="14" t="s">
        <v>184</v>
      </c>
      <c r="D380" s="23" t="s">
        <v>184</v>
      </c>
      <c r="E380" s="23" t="s">
        <v>22</v>
      </c>
      <c r="F380" s="100">
        <v>27.861319609999999</v>
      </c>
      <c r="G380" s="152">
        <v>180.15395309910201</v>
      </c>
      <c r="H380" s="100">
        <v>6.4660954908410702</v>
      </c>
      <c r="I380" s="23">
        <v>0</v>
      </c>
      <c r="J380" s="23" t="s">
        <v>85</v>
      </c>
      <c r="K380" s="24">
        <v>44958.991572025465</v>
      </c>
      <c r="L380" s="23">
        <v>1</v>
      </c>
      <c r="M380" s="23" t="s">
        <v>22</v>
      </c>
      <c r="N380" s="25">
        <v>0</v>
      </c>
      <c r="O380" s="26" t="str">
        <f t="shared" si="69"/>
        <v>COIN</v>
      </c>
      <c r="P380" s="26" t="str">
        <f t="shared" si="71"/>
        <v>LONG</v>
      </c>
      <c r="Q380" s="26" t="str">
        <f t="shared" si="75"/>
        <v>COIN LONG</v>
      </c>
      <c r="R380" s="26">
        <v>0</v>
      </c>
      <c r="S380" s="26">
        <v>0</v>
      </c>
      <c r="T380" s="26">
        <v>0</v>
      </c>
      <c r="U380" s="26">
        <v>0</v>
      </c>
      <c r="V380" s="23" t="str">
        <f t="shared" si="70"/>
        <v>FBLK</v>
      </c>
      <c r="W380" t="str">
        <f t="shared" si="73"/>
        <v>DOT COIN LONG</v>
      </c>
      <c r="X380" s="87" t="s">
        <v>262</v>
      </c>
    </row>
    <row r="381" spans="1:24" x14ac:dyDescent="0.25">
      <c r="A381">
        <v>422</v>
      </c>
      <c r="B381" s="71">
        <v>44958.991572025465</v>
      </c>
      <c r="C381" s="14" t="s">
        <v>184</v>
      </c>
      <c r="D381" s="23" t="s">
        <v>184</v>
      </c>
      <c r="E381" s="23" t="s">
        <v>28</v>
      </c>
      <c r="F381" s="100">
        <v>12565.235635719901</v>
      </c>
      <c r="G381" s="152">
        <v>5931.4110305204604</v>
      </c>
      <c r="H381" s="100">
        <v>0.47204932740448302</v>
      </c>
      <c r="I381" s="23">
        <v>0</v>
      </c>
      <c r="J381" s="23" t="s">
        <v>85</v>
      </c>
      <c r="K381" s="24">
        <v>44958.991572025465</v>
      </c>
      <c r="L381" s="23">
        <v>1</v>
      </c>
      <c r="M381" s="23" t="s">
        <v>28</v>
      </c>
      <c r="N381" s="25">
        <v>0</v>
      </c>
      <c r="O381" s="26" t="str">
        <f t="shared" si="69"/>
        <v>COIN</v>
      </c>
      <c r="P381" s="26" t="str">
        <f t="shared" si="71"/>
        <v>LONG</v>
      </c>
      <c r="Q381" s="26" t="str">
        <f t="shared" si="75"/>
        <v>COIN LONG</v>
      </c>
      <c r="R381" s="26">
        <v>0</v>
      </c>
      <c r="S381" s="26">
        <v>0</v>
      </c>
      <c r="T381" s="26">
        <v>0</v>
      </c>
      <c r="U381" s="26">
        <v>0</v>
      </c>
      <c r="V381" s="23" t="str">
        <f t="shared" si="70"/>
        <v>FBLK</v>
      </c>
      <c r="W381" t="str">
        <f t="shared" si="73"/>
        <v>ENJ COIN LONG</v>
      </c>
      <c r="X381" s="87" t="s">
        <v>262</v>
      </c>
    </row>
    <row r="382" spans="1:24" x14ac:dyDescent="0.25">
      <c r="A382">
        <v>423</v>
      </c>
      <c r="B382" s="71">
        <v>44958.991572025465</v>
      </c>
      <c r="C382" s="14" t="s">
        <v>184</v>
      </c>
      <c r="D382" s="23" t="s">
        <v>184</v>
      </c>
      <c r="E382" s="23" t="s">
        <v>23</v>
      </c>
      <c r="F382" s="100">
        <v>46067.408100000001</v>
      </c>
      <c r="G382" s="152">
        <v>49649.818058130099</v>
      </c>
      <c r="H382" s="100">
        <v>1.0777645217276699</v>
      </c>
      <c r="I382" s="23">
        <v>0</v>
      </c>
      <c r="J382" s="23" t="s">
        <v>85</v>
      </c>
      <c r="K382" s="24">
        <v>44958.991572025465</v>
      </c>
      <c r="L382" s="23">
        <v>1</v>
      </c>
      <c r="M382" s="23" t="s">
        <v>23</v>
      </c>
      <c r="N382" s="25">
        <v>0</v>
      </c>
      <c r="O382" s="26" t="str">
        <f t="shared" si="69"/>
        <v>COIN</v>
      </c>
      <c r="P382" s="26" t="str">
        <f t="shared" si="71"/>
        <v>LONG</v>
      </c>
      <c r="Q382" s="26" t="str">
        <f t="shared" si="75"/>
        <v>COIN LONG</v>
      </c>
      <c r="R382" s="26">
        <v>0</v>
      </c>
      <c r="S382" s="26">
        <v>0</v>
      </c>
      <c r="T382" s="26">
        <v>0</v>
      </c>
      <c r="U382" s="26">
        <v>0</v>
      </c>
      <c r="V382" s="23" t="str">
        <f t="shared" si="70"/>
        <v>FBLK</v>
      </c>
      <c r="W382" t="str">
        <f t="shared" si="73"/>
        <v>EOS COIN LONG</v>
      </c>
      <c r="X382" s="87" t="s">
        <v>262</v>
      </c>
    </row>
    <row r="383" spans="1:24" x14ac:dyDescent="0.25">
      <c r="A383">
        <v>424</v>
      </c>
      <c r="B383" s="71">
        <v>44958.991572025465</v>
      </c>
      <c r="C383" s="14" t="s">
        <v>184</v>
      </c>
      <c r="D383" s="23" t="s">
        <v>184</v>
      </c>
      <c r="E383" s="23" t="s">
        <v>29</v>
      </c>
      <c r="F383" s="100">
        <v>5.8799999999999999E-5</v>
      </c>
      <c r="G383" s="152">
        <v>1.31520979504235E-3</v>
      </c>
      <c r="H383" s="100">
        <v>22.367513521128402</v>
      </c>
      <c r="I383" s="23">
        <v>0</v>
      </c>
      <c r="J383" s="23" t="s">
        <v>85</v>
      </c>
      <c r="K383" s="24">
        <v>44958.991572025465</v>
      </c>
      <c r="L383" s="23">
        <v>1</v>
      </c>
      <c r="M383" s="23" t="s">
        <v>29</v>
      </c>
      <c r="N383" s="25">
        <v>0</v>
      </c>
      <c r="O383" s="26" t="str">
        <f t="shared" si="69"/>
        <v>COIN</v>
      </c>
      <c r="P383" s="26" t="str">
        <f t="shared" si="71"/>
        <v>LONG</v>
      </c>
      <c r="Q383" s="26" t="str">
        <f t="shared" si="75"/>
        <v>COIN LONG</v>
      </c>
      <c r="R383" s="26">
        <v>0</v>
      </c>
      <c r="S383" s="26">
        <v>0</v>
      </c>
      <c r="T383" s="26">
        <v>0</v>
      </c>
      <c r="U383" s="26">
        <v>0</v>
      </c>
      <c r="V383" s="23" t="str">
        <f t="shared" si="70"/>
        <v>FBLK</v>
      </c>
      <c r="W383" t="str">
        <f t="shared" si="73"/>
        <v>ETC COIN LONG</v>
      </c>
      <c r="X383" s="87" t="s">
        <v>262</v>
      </c>
    </row>
    <row r="384" spans="1:24" x14ac:dyDescent="0.25">
      <c r="A384">
        <v>425</v>
      </c>
      <c r="B384" s="71">
        <v>44958.991572025465</v>
      </c>
      <c r="C384" s="14" t="s">
        <v>184</v>
      </c>
      <c r="D384" s="23" t="s">
        <v>184</v>
      </c>
      <c r="E384" s="23" t="s">
        <v>15</v>
      </c>
      <c r="F384" s="100">
        <v>225.42596376</v>
      </c>
      <c r="G384" s="152">
        <v>370102.70027509303</v>
      </c>
      <c r="H384" s="100">
        <v>1641.7926937161601</v>
      </c>
      <c r="I384" s="23">
        <v>0</v>
      </c>
      <c r="J384" s="23" t="s">
        <v>85</v>
      </c>
      <c r="K384" s="24">
        <v>44958.991572025465</v>
      </c>
      <c r="L384" s="23">
        <v>1</v>
      </c>
      <c r="M384" s="23" t="s">
        <v>15</v>
      </c>
      <c r="N384" s="25">
        <v>0</v>
      </c>
      <c r="O384" s="26" t="str">
        <f t="shared" si="69"/>
        <v>COIN</v>
      </c>
      <c r="P384" s="26" t="str">
        <f t="shared" si="71"/>
        <v>LONG</v>
      </c>
      <c r="Q384" s="26" t="str">
        <f t="shared" si="75"/>
        <v>COIN LONG</v>
      </c>
      <c r="R384" s="26">
        <v>0</v>
      </c>
      <c r="S384" s="26">
        <v>0</v>
      </c>
      <c r="T384" s="26">
        <v>0</v>
      </c>
      <c r="U384" s="26">
        <v>0</v>
      </c>
      <c r="V384" s="23" t="str">
        <f t="shared" si="70"/>
        <v>FBLK</v>
      </c>
      <c r="W384" t="str">
        <f t="shared" si="73"/>
        <v>ETH COIN LONG</v>
      </c>
      <c r="X384" s="87" t="s">
        <v>262</v>
      </c>
    </row>
    <row r="385" spans="1:24" x14ac:dyDescent="0.25">
      <c r="A385">
        <v>426</v>
      </c>
      <c r="B385" s="71">
        <v>44958.991572025465</v>
      </c>
      <c r="C385" s="14" t="s">
        <v>184</v>
      </c>
      <c r="D385" s="23" t="s">
        <v>184</v>
      </c>
      <c r="E385" s="23" t="s">
        <v>270</v>
      </c>
      <c r="F385" s="100">
        <v>1268.1820227400001</v>
      </c>
      <c r="G385" s="152">
        <v>4876.2838897455504</v>
      </c>
      <c r="H385" s="100">
        <v>3.84509778746901</v>
      </c>
      <c r="I385" s="23">
        <v>0</v>
      </c>
      <c r="J385" s="23" t="s">
        <v>85</v>
      </c>
      <c r="K385" s="24">
        <v>44958.991572025465</v>
      </c>
      <c r="L385" s="23">
        <v>1</v>
      </c>
      <c r="M385" s="23" t="s">
        <v>270</v>
      </c>
      <c r="N385" s="25">
        <v>0</v>
      </c>
      <c r="O385" s="26" t="str">
        <f t="shared" si="69"/>
        <v>COIN</v>
      </c>
      <c r="P385" s="26" t="str">
        <f t="shared" si="71"/>
        <v>LONG</v>
      </c>
      <c r="Q385" s="26" t="str">
        <f t="shared" si="75"/>
        <v>COIN LONG</v>
      </c>
      <c r="R385" s="26">
        <v>0</v>
      </c>
      <c r="S385" s="26">
        <v>0</v>
      </c>
      <c r="T385" s="26">
        <v>0</v>
      </c>
      <c r="U385" s="26">
        <v>0</v>
      </c>
      <c r="V385" s="23" t="str">
        <f t="shared" si="70"/>
        <v>FBLK</v>
      </c>
      <c r="W385" t="str">
        <f t="shared" si="73"/>
        <v>ETHW COIN LONG</v>
      </c>
      <c r="X385" s="87" t="s">
        <v>262</v>
      </c>
    </row>
    <row r="386" spans="1:24" x14ac:dyDescent="0.25">
      <c r="A386">
        <v>427</v>
      </c>
      <c r="B386" s="71">
        <v>44958.991572025465</v>
      </c>
      <c r="C386" s="14" t="s">
        <v>184</v>
      </c>
      <c r="D386" s="23" t="s">
        <v>184</v>
      </c>
      <c r="E386" s="23" t="s">
        <v>256</v>
      </c>
      <c r="F386" s="100">
        <v>235746.127034</v>
      </c>
      <c r="G386" s="152">
        <v>259364.20168719499</v>
      </c>
      <c r="H386" s="100">
        <v>1.1001843591253899</v>
      </c>
      <c r="I386" s="23">
        <v>0</v>
      </c>
      <c r="J386" s="23" t="s">
        <v>85</v>
      </c>
      <c r="K386" s="24">
        <v>44958.991572025465</v>
      </c>
      <c r="L386" s="23">
        <v>1</v>
      </c>
      <c r="M386" s="23" t="s">
        <v>256</v>
      </c>
      <c r="N386" s="25">
        <v>0</v>
      </c>
      <c r="O386" s="26" t="str">
        <f t="shared" ref="O386:O396" si="76">IF($C386="","",IF(OR($E386="USD",$E386="EUR"),"CASH","COIN"))</f>
        <v>COIN</v>
      </c>
      <c r="P386" s="26" t="str">
        <f t="shared" si="71"/>
        <v>LONG</v>
      </c>
      <c r="Q386" s="26" t="str">
        <f t="shared" si="75"/>
        <v>COIN LONG</v>
      </c>
      <c r="R386" s="26">
        <v>0</v>
      </c>
      <c r="S386" s="26">
        <v>0</v>
      </c>
      <c r="T386" s="26">
        <v>0</v>
      </c>
      <c r="U386" s="26">
        <v>0</v>
      </c>
      <c r="V386" s="23" t="str">
        <f t="shared" ref="V386:V449" si="77">IF($C386="","",IF(ISERROR(SEARCH("-",$D386)),$D386,LEFT($D386,SEARCH("-",$D386)-1)))</f>
        <v>FBLK</v>
      </c>
      <c r="W386" t="str">
        <f t="shared" si="73"/>
        <v>EUROC COIN LONG</v>
      </c>
      <c r="X386" s="87" t="s">
        <v>262</v>
      </c>
    </row>
    <row r="387" spans="1:24" x14ac:dyDescent="0.25">
      <c r="A387">
        <v>428</v>
      </c>
      <c r="B387" s="71">
        <v>44958.991572025465</v>
      </c>
      <c r="C387" s="14" t="s">
        <v>184</v>
      </c>
      <c r="D387" s="23" t="s">
        <v>184</v>
      </c>
      <c r="E387" s="23" t="s">
        <v>189</v>
      </c>
      <c r="F387" s="100">
        <v>4549.2025536299998</v>
      </c>
      <c r="G387" s="152">
        <v>2621.83254168846</v>
      </c>
      <c r="H387" s="100">
        <v>0.57632794116770902</v>
      </c>
      <c r="I387" s="23">
        <v>0</v>
      </c>
      <c r="J387" s="23" t="s">
        <v>85</v>
      </c>
      <c r="K387" s="24">
        <v>44958.991572025465</v>
      </c>
      <c r="L387" s="23">
        <v>1</v>
      </c>
      <c r="M387" s="23" t="s">
        <v>189</v>
      </c>
      <c r="N387" s="25">
        <v>0</v>
      </c>
      <c r="O387" s="26" t="str">
        <f t="shared" si="76"/>
        <v>COIN</v>
      </c>
      <c r="P387" s="26" t="str">
        <f t="shared" ref="P387:P450" si="78">IF($C387="","",IF($J387="CME FUTURE","HEDGE",IF($G387&gt;0,"LONG","SHORT")))</f>
        <v>LONG</v>
      </c>
      <c r="Q387" s="26" t="str">
        <f t="shared" si="75"/>
        <v>COIN LONG</v>
      </c>
      <c r="R387" s="26">
        <v>0</v>
      </c>
      <c r="S387" s="26">
        <v>0</v>
      </c>
      <c r="T387" s="26">
        <v>0</v>
      </c>
      <c r="U387" s="26">
        <v>0</v>
      </c>
      <c r="V387" s="23" t="str">
        <f t="shared" si="77"/>
        <v>FBLK</v>
      </c>
      <c r="W387" t="str">
        <f t="shared" si="73"/>
        <v>FTM COIN LONG</v>
      </c>
      <c r="X387" s="87" t="s">
        <v>262</v>
      </c>
    </row>
    <row r="388" spans="1:24" x14ac:dyDescent="0.25">
      <c r="A388">
        <v>429</v>
      </c>
      <c r="B388" s="71">
        <v>44958.991572025465</v>
      </c>
      <c r="C388" s="14" t="s">
        <v>184</v>
      </c>
      <c r="D388" s="23" t="s">
        <v>184</v>
      </c>
      <c r="E388" s="23" t="s">
        <v>109</v>
      </c>
      <c r="F388" s="100">
        <v>2.53888889</v>
      </c>
      <c r="G388" s="152">
        <v>4.9023836469021402</v>
      </c>
      <c r="H388" s="100">
        <v>1.9309169716765899</v>
      </c>
      <c r="I388" s="23">
        <v>0</v>
      </c>
      <c r="J388" s="23" t="s">
        <v>85</v>
      </c>
      <c r="K388" s="24">
        <v>44958.991572025465</v>
      </c>
      <c r="L388" s="23">
        <v>1</v>
      </c>
      <c r="M388" s="23" t="s">
        <v>109</v>
      </c>
      <c r="N388" s="25">
        <v>0</v>
      </c>
      <c r="O388" s="26" t="str">
        <f t="shared" si="76"/>
        <v>COIN</v>
      </c>
      <c r="P388" s="26" t="str">
        <f t="shared" si="78"/>
        <v>LONG</v>
      </c>
      <c r="Q388" s="26" t="str">
        <f t="shared" si="75"/>
        <v>COIN LONG</v>
      </c>
      <c r="R388" s="26">
        <v>0</v>
      </c>
      <c r="S388" s="26">
        <v>0</v>
      </c>
      <c r="T388" s="26">
        <v>0</v>
      </c>
      <c r="U388" s="26">
        <v>0</v>
      </c>
      <c r="V388" s="23" t="str">
        <f t="shared" si="77"/>
        <v>FBLK</v>
      </c>
      <c r="W388" t="str">
        <f t="shared" si="73"/>
        <v>FTT COIN LONG</v>
      </c>
      <c r="X388" s="87" t="s">
        <v>262</v>
      </c>
    </row>
    <row r="389" spans="1:24" x14ac:dyDescent="0.25">
      <c r="A389">
        <v>430</v>
      </c>
      <c r="B389" s="71">
        <v>44958.991572025465</v>
      </c>
      <c r="C389" s="14" t="s">
        <v>184</v>
      </c>
      <c r="D389" s="23" t="s">
        <v>184</v>
      </c>
      <c r="E389" s="23" t="s">
        <v>408</v>
      </c>
      <c r="F389" s="100">
        <v>4172.2821614699997</v>
      </c>
      <c r="G389" s="152">
        <v>388.557454439656</v>
      </c>
      <c r="H389" s="100">
        <v>9.3128278338384801E-2</v>
      </c>
      <c r="I389" s="23">
        <v>0</v>
      </c>
      <c r="J389" s="23" t="s">
        <v>85</v>
      </c>
      <c r="K389" s="24">
        <v>44958.991572025465</v>
      </c>
      <c r="L389" s="23">
        <v>1</v>
      </c>
      <c r="M389" s="23" t="s">
        <v>408</v>
      </c>
      <c r="N389" s="25">
        <v>0</v>
      </c>
      <c r="O389" s="26" t="str">
        <f t="shared" si="76"/>
        <v>COIN</v>
      </c>
      <c r="P389" s="26" t="str">
        <f t="shared" si="78"/>
        <v>LONG</v>
      </c>
      <c r="Q389" s="26" t="str">
        <f t="shared" si="75"/>
        <v>COIN LONG</v>
      </c>
      <c r="R389" s="26">
        <v>0</v>
      </c>
      <c r="S389" s="26">
        <v>0</v>
      </c>
      <c r="T389" s="26">
        <v>0</v>
      </c>
      <c r="U389" s="26">
        <v>0</v>
      </c>
      <c r="V389" s="23" t="str">
        <f t="shared" si="77"/>
        <v>FBLK</v>
      </c>
      <c r="W389" t="str">
        <f t="shared" si="73"/>
        <v>GRT COIN LONG</v>
      </c>
      <c r="X389" s="87" t="s">
        <v>262</v>
      </c>
    </row>
    <row r="390" spans="1:24" x14ac:dyDescent="0.25">
      <c r="A390">
        <v>431</v>
      </c>
      <c r="B390" s="71">
        <v>44958.991572025465</v>
      </c>
      <c r="C390" s="14" t="s">
        <v>184</v>
      </c>
      <c r="D390" s="23" t="s">
        <v>184</v>
      </c>
      <c r="E390" s="23" t="s">
        <v>135</v>
      </c>
      <c r="F390" s="100">
        <v>43431.008708870002</v>
      </c>
      <c r="G390" s="152">
        <v>3027.2403716757299</v>
      </c>
      <c r="H390" s="100">
        <v>6.9702280966305902E-2</v>
      </c>
      <c r="I390" s="23">
        <v>0</v>
      </c>
      <c r="J390" s="23" t="s">
        <v>85</v>
      </c>
      <c r="K390" s="24">
        <v>44958.991572025465</v>
      </c>
      <c r="L390" s="23">
        <v>1</v>
      </c>
      <c r="M390" s="23" t="s">
        <v>135</v>
      </c>
      <c r="N390" s="25">
        <v>0</v>
      </c>
      <c r="O390" s="26" t="str">
        <f t="shared" si="76"/>
        <v>COIN</v>
      </c>
      <c r="P390" s="26" t="str">
        <f t="shared" si="78"/>
        <v>LONG</v>
      </c>
      <c r="Q390" s="26" t="str">
        <f t="shared" si="75"/>
        <v>COIN LONG</v>
      </c>
      <c r="R390" s="26">
        <v>0</v>
      </c>
      <c r="S390" s="26">
        <v>0</v>
      </c>
      <c r="T390" s="26">
        <v>0</v>
      </c>
      <c r="U390" s="26">
        <v>0</v>
      </c>
      <c r="V390" s="23" t="str">
        <f t="shared" si="77"/>
        <v>FBLK</v>
      </c>
      <c r="W390" t="str">
        <f t="shared" ref="W390:W453" si="79">IF($C390="","",$M390&amp;" "&amp;$Q390)</f>
        <v>HBAR COIN LONG</v>
      </c>
      <c r="X390" s="87" t="s">
        <v>262</v>
      </c>
    </row>
    <row r="391" spans="1:24" x14ac:dyDescent="0.25">
      <c r="A391">
        <v>432</v>
      </c>
      <c r="B391" s="71">
        <v>44958.991572025465</v>
      </c>
      <c r="C391" s="14" t="s">
        <v>184</v>
      </c>
      <c r="D391" s="23" t="s">
        <v>184</v>
      </c>
      <c r="E391" s="23" t="s">
        <v>43</v>
      </c>
      <c r="F391" s="100">
        <v>9.2269799999999992E-3</v>
      </c>
      <c r="G391" s="152">
        <v>0.337028736754032</v>
      </c>
      <c r="H391" s="100">
        <v>36.5264405855471</v>
      </c>
      <c r="I391" s="23">
        <v>0</v>
      </c>
      <c r="J391" s="23" t="s">
        <v>85</v>
      </c>
      <c r="K391" s="24">
        <v>44958.991572025465</v>
      </c>
      <c r="L391" s="23">
        <v>1</v>
      </c>
      <c r="M391" s="23" t="s">
        <v>43</v>
      </c>
      <c r="N391" s="25">
        <v>0</v>
      </c>
      <c r="O391" s="26" t="str">
        <f t="shared" si="76"/>
        <v>COIN</v>
      </c>
      <c r="P391" s="26" t="str">
        <f t="shared" si="78"/>
        <v>LONG</v>
      </c>
      <c r="Q391" s="26" t="str">
        <f t="shared" si="75"/>
        <v>COIN LONG</v>
      </c>
      <c r="R391" s="26">
        <v>0</v>
      </c>
      <c r="S391" s="26">
        <v>0</v>
      </c>
      <c r="T391" s="26">
        <v>0</v>
      </c>
      <c r="U391" s="26">
        <v>0</v>
      </c>
      <c r="V391" s="23" t="str">
        <f t="shared" si="77"/>
        <v>FBLK</v>
      </c>
      <c r="W391" t="str">
        <f t="shared" si="79"/>
        <v>KSM COIN LONG</v>
      </c>
      <c r="X391" s="87" t="s">
        <v>262</v>
      </c>
    </row>
    <row r="392" spans="1:24" x14ac:dyDescent="0.25">
      <c r="A392">
        <v>433</v>
      </c>
      <c r="B392" s="71">
        <v>44958.991572025465</v>
      </c>
      <c r="C392" s="14" t="s">
        <v>184</v>
      </c>
      <c r="D392" s="23" t="s">
        <v>184</v>
      </c>
      <c r="E392" s="23" t="s">
        <v>27</v>
      </c>
      <c r="F392" s="100">
        <v>23.333333329999999</v>
      </c>
      <c r="G392" s="152">
        <v>168.387903505243</v>
      </c>
      <c r="H392" s="100">
        <v>7.2166244369699699</v>
      </c>
      <c r="I392" s="23">
        <v>0</v>
      </c>
      <c r="J392" s="23" t="s">
        <v>85</v>
      </c>
      <c r="K392" s="24">
        <v>44958.991572025465</v>
      </c>
      <c r="L392" s="23">
        <v>1</v>
      </c>
      <c r="M392" s="23" t="s">
        <v>27</v>
      </c>
      <c r="N392" s="25">
        <v>0</v>
      </c>
      <c r="O392" s="26" t="str">
        <f t="shared" si="76"/>
        <v>COIN</v>
      </c>
      <c r="P392" s="26" t="str">
        <f t="shared" si="78"/>
        <v>LONG</v>
      </c>
      <c r="Q392" s="26" t="str">
        <f t="shared" si="75"/>
        <v>COIN LONG</v>
      </c>
      <c r="R392" s="26">
        <v>0</v>
      </c>
      <c r="S392" s="26">
        <v>0</v>
      </c>
      <c r="T392" s="26">
        <v>0</v>
      </c>
      <c r="U392" s="26">
        <v>0</v>
      </c>
      <c r="V392" s="23" t="str">
        <f t="shared" si="77"/>
        <v>FBLK</v>
      </c>
      <c r="W392" t="str">
        <f t="shared" si="79"/>
        <v>LINK COIN LONG</v>
      </c>
      <c r="X392" s="87" t="s">
        <v>262</v>
      </c>
    </row>
    <row r="393" spans="1:24" x14ac:dyDescent="0.25">
      <c r="A393">
        <v>434</v>
      </c>
      <c r="B393" s="71">
        <v>44958.991572025465</v>
      </c>
      <c r="C393" s="14" t="s">
        <v>184</v>
      </c>
      <c r="D393" s="23" t="s">
        <v>184</v>
      </c>
      <c r="E393" s="23" t="s">
        <v>190</v>
      </c>
      <c r="F393" s="100">
        <v>0.76852028999999999</v>
      </c>
      <c r="G393" s="152">
        <v>0.61623569441600701</v>
      </c>
      <c r="H393" s="100">
        <v>0.80184700707902801</v>
      </c>
      <c r="I393" s="23">
        <v>0</v>
      </c>
      <c r="J393" s="23" t="s">
        <v>85</v>
      </c>
      <c r="K393" s="24">
        <v>44958.991572025465</v>
      </c>
      <c r="L393" s="23">
        <v>1</v>
      </c>
      <c r="M393" s="23" t="s">
        <v>190</v>
      </c>
      <c r="N393" s="25">
        <v>0</v>
      </c>
      <c r="O393" s="26" t="str">
        <f t="shared" si="76"/>
        <v>COIN</v>
      </c>
      <c r="P393" s="26" t="str">
        <f t="shared" si="78"/>
        <v>LONG</v>
      </c>
      <c r="Q393" s="26" t="str">
        <f t="shared" si="75"/>
        <v>COIN LONG</v>
      </c>
      <c r="R393" s="26">
        <v>0</v>
      </c>
      <c r="S393" s="26">
        <v>0</v>
      </c>
      <c r="T393" s="26">
        <v>0</v>
      </c>
      <c r="U393" s="26">
        <v>0</v>
      </c>
      <c r="V393" s="23" t="str">
        <f t="shared" si="77"/>
        <v>FBLK</v>
      </c>
      <c r="W393" t="str">
        <f t="shared" si="79"/>
        <v>MANA COIN LONG</v>
      </c>
      <c r="X393" s="87" t="s">
        <v>262</v>
      </c>
    </row>
    <row r="394" spans="1:24" x14ac:dyDescent="0.25">
      <c r="A394">
        <v>435</v>
      </c>
      <c r="B394" s="71">
        <v>44958.991572025465</v>
      </c>
      <c r="C394" s="14" t="s">
        <v>184</v>
      </c>
      <c r="D394" s="23" t="s">
        <v>184</v>
      </c>
      <c r="E394" s="23" t="s">
        <v>191</v>
      </c>
      <c r="F394" s="100">
        <v>5309.6083114499997</v>
      </c>
      <c r="G394" s="152">
        <v>6344.8087871792504</v>
      </c>
      <c r="H394" s="100">
        <v>1.1949673902492699</v>
      </c>
      <c r="I394" s="23">
        <v>0</v>
      </c>
      <c r="J394" s="23" t="s">
        <v>85</v>
      </c>
      <c r="K394" s="24">
        <v>44958.991572025465</v>
      </c>
      <c r="L394" s="23">
        <v>1</v>
      </c>
      <c r="M394" s="23" t="s">
        <v>191</v>
      </c>
      <c r="N394" s="25">
        <v>0</v>
      </c>
      <c r="O394" s="26" t="str">
        <f t="shared" si="76"/>
        <v>COIN</v>
      </c>
      <c r="P394" s="26" t="str">
        <f t="shared" si="78"/>
        <v>LONG</v>
      </c>
      <c r="Q394" s="26" t="str">
        <f t="shared" si="75"/>
        <v>COIN LONG</v>
      </c>
      <c r="R394" s="26">
        <v>0</v>
      </c>
      <c r="S394" s="26">
        <v>0</v>
      </c>
      <c r="T394" s="26">
        <v>0</v>
      </c>
      <c r="U394" s="26">
        <v>0</v>
      </c>
      <c r="V394" s="23" t="str">
        <f t="shared" si="77"/>
        <v>FBLK</v>
      </c>
      <c r="W394" t="str">
        <f t="shared" si="79"/>
        <v>MATIC COIN LONG</v>
      </c>
      <c r="X394" s="87" t="s">
        <v>262</v>
      </c>
    </row>
    <row r="395" spans="1:24" x14ac:dyDescent="0.25">
      <c r="A395">
        <v>436</v>
      </c>
      <c r="B395" s="71">
        <v>44958.991572025465</v>
      </c>
      <c r="C395" s="14" t="s">
        <v>184</v>
      </c>
      <c r="D395" s="23" t="s">
        <v>184</v>
      </c>
      <c r="E395" s="23" t="s">
        <v>149</v>
      </c>
      <c r="F395" s="100">
        <v>478.42099999999999</v>
      </c>
      <c r="G395" s="152">
        <v>696.52467350500297</v>
      </c>
      <c r="H395" s="100">
        <v>1.4558823160041101</v>
      </c>
      <c r="I395" s="23">
        <v>0</v>
      </c>
      <c r="J395" s="23" t="s">
        <v>85</v>
      </c>
      <c r="K395" s="24">
        <v>44958.991572025465</v>
      </c>
      <c r="L395" s="23">
        <v>1</v>
      </c>
      <c r="M395" s="23" t="s">
        <v>149</v>
      </c>
      <c r="N395" s="25">
        <v>0</v>
      </c>
      <c r="O395" s="26" t="str">
        <f t="shared" si="76"/>
        <v>COIN</v>
      </c>
      <c r="P395" s="26" t="str">
        <f t="shared" si="78"/>
        <v>LONG</v>
      </c>
      <c r="Q395" s="26" t="str">
        <f t="shared" si="75"/>
        <v>COIN LONG</v>
      </c>
      <c r="R395" s="26">
        <v>0</v>
      </c>
      <c r="S395" s="26">
        <v>0</v>
      </c>
      <c r="T395" s="26">
        <v>0</v>
      </c>
      <c r="U395" s="26">
        <v>0</v>
      </c>
      <c r="V395" s="23" t="str">
        <f t="shared" si="77"/>
        <v>FBLK</v>
      </c>
      <c r="W395" t="str">
        <f t="shared" si="79"/>
        <v>OMG COIN LONG</v>
      </c>
      <c r="X395" s="87" t="s">
        <v>262</v>
      </c>
    </row>
    <row r="396" spans="1:24" x14ac:dyDescent="0.25">
      <c r="A396">
        <v>437</v>
      </c>
      <c r="B396" s="71">
        <v>44958.991572025465</v>
      </c>
      <c r="C396" s="14" t="s">
        <v>184</v>
      </c>
      <c r="D396" s="23" t="s">
        <v>184</v>
      </c>
      <c r="E396" s="23" t="s">
        <v>89</v>
      </c>
      <c r="F396" s="100">
        <v>637715.31955742999</v>
      </c>
      <c r="G396" s="152">
        <v>63156.831857677702</v>
      </c>
      <c r="H396" s="100">
        <v>9.9036090118562806E-2</v>
      </c>
      <c r="I396" s="23">
        <v>0</v>
      </c>
      <c r="J396" s="23" t="s">
        <v>85</v>
      </c>
      <c r="K396" s="24">
        <v>44958.991572025465</v>
      </c>
      <c r="L396" s="23">
        <v>1</v>
      </c>
      <c r="M396" s="23" t="s">
        <v>89</v>
      </c>
      <c r="N396" s="25">
        <v>0</v>
      </c>
      <c r="O396" s="26" t="str">
        <f t="shared" si="76"/>
        <v>COIN</v>
      </c>
      <c r="P396" s="26" t="str">
        <f t="shared" si="78"/>
        <v>LONG</v>
      </c>
      <c r="Q396" s="26" t="str">
        <f t="shared" si="75"/>
        <v>COIN LONG</v>
      </c>
      <c r="R396" s="26">
        <v>0</v>
      </c>
      <c r="S396" s="26">
        <v>0</v>
      </c>
      <c r="T396" s="26">
        <v>0</v>
      </c>
      <c r="U396" s="26">
        <v>0</v>
      </c>
      <c r="V396" s="23" t="str">
        <f t="shared" si="77"/>
        <v>FBLK</v>
      </c>
      <c r="W396" t="str">
        <f t="shared" si="79"/>
        <v>OXT COIN LONG</v>
      </c>
      <c r="X396" s="87" t="s">
        <v>262</v>
      </c>
    </row>
    <row r="397" spans="1:24" x14ac:dyDescent="0.25">
      <c r="A397">
        <v>438</v>
      </c>
      <c r="B397" s="71">
        <v>44958.991572025465</v>
      </c>
      <c r="C397" s="14" t="s">
        <v>184</v>
      </c>
      <c r="D397" s="23" t="s">
        <v>184</v>
      </c>
      <c r="E397" s="23" t="s">
        <v>37</v>
      </c>
      <c r="F397" s="100">
        <v>502292149.83496702</v>
      </c>
      <c r="G397" s="152">
        <v>6019.7688683301803</v>
      </c>
      <c r="H397" s="100">
        <v>1.1984596753718E-5</v>
      </c>
      <c r="I397" s="23">
        <v>0</v>
      </c>
      <c r="J397" s="23" t="s">
        <v>85</v>
      </c>
      <c r="K397" s="24">
        <v>44958.991572025465</v>
      </c>
      <c r="L397" s="23">
        <v>1</v>
      </c>
      <c r="M397" s="23" t="s">
        <v>37</v>
      </c>
      <c r="N397" s="25">
        <v>0</v>
      </c>
      <c r="O397" s="26" t="str">
        <f>IF($C397="","",IF(OR($E397="USD",$E397="EUR"),"CASH","COIN"))</f>
        <v>COIN</v>
      </c>
      <c r="P397" s="26" t="str">
        <f t="shared" si="78"/>
        <v>LONG</v>
      </c>
      <c r="Q397" s="26" t="str">
        <f t="shared" si="75"/>
        <v>COIN LONG</v>
      </c>
      <c r="R397" s="26">
        <v>0</v>
      </c>
      <c r="S397" s="26">
        <v>0</v>
      </c>
      <c r="T397" s="26">
        <v>0</v>
      </c>
      <c r="U397" s="26">
        <v>0</v>
      </c>
      <c r="V397" s="23" t="str">
        <f t="shared" si="77"/>
        <v>FBLK</v>
      </c>
      <c r="W397" t="str">
        <f t="shared" si="79"/>
        <v>SHIB COIN LONG</v>
      </c>
      <c r="X397" s="87" t="s">
        <v>262</v>
      </c>
    </row>
    <row r="398" spans="1:24" x14ac:dyDescent="0.25">
      <c r="A398">
        <v>439</v>
      </c>
      <c r="B398" s="71">
        <v>44958.991572025465</v>
      </c>
      <c r="C398" s="14" t="s">
        <v>184</v>
      </c>
      <c r="D398" s="23" t="s">
        <v>184</v>
      </c>
      <c r="E398" s="23" t="s">
        <v>153</v>
      </c>
      <c r="F398" s="100">
        <v>30.23117474</v>
      </c>
      <c r="G398" s="152">
        <v>755.57858901055499</v>
      </c>
      <c r="H398" s="100">
        <v>24.9933585283677</v>
      </c>
      <c r="I398" s="23">
        <v>0</v>
      </c>
      <c r="J398" s="23" t="s">
        <v>85</v>
      </c>
      <c r="K398" s="24">
        <v>44958.991572025465</v>
      </c>
      <c r="L398" s="23">
        <v>1</v>
      </c>
      <c r="M398" s="23" t="s">
        <v>153</v>
      </c>
      <c r="N398" s="25">
        <v>0</v>
      </c>
      <c r="O398" s="26" t="str">
        <f>IF($C398="","",IF(OR($E398="USD",$E398="EUR"),"CASH","COIN"))</f>
        <v>COIN</v>
      </c>
      <c r="P398" s="26" t="str">
        <f t="shared" si="78"/>
        <v>LONG</v>
      </c>
      <c r="Q398" s="26" t="str">
        <f t="shared" si="75"/>
        <v>COIN LONG</v>
      </c>
      <c r="R398" s="26">
        <v>0</v>
      </c>
      <c r="S398" s="26">
        <v>0</v>
      </c>
      <c r="T398" s="26">
        <v>0</v>
      </c>
      <c r="U398" s="26">
        <v>0</v>
      </c>
      <c r="V398" s="23" t="str">
        <f t="shared" si="77"/>
        <v>FBLK</v>
      </c>
      <c r="W398" t="str">
        <f t="shared" si="79"/>
        <v>SOL COIN LONG</v>
      </c>
      <c r="X398" s="87" t="s">
        <v>262</v>
      </c>
    </row>
    <row r="399" spans="1:24" x14ac:dyDescent="0.25">
      <c r="A399">
        <v>440</v>
      </c>
      <c r="B399" s="71">
        <v>44958.991572025465</v>
      </c>
      <c r="C399" s="14" t="s">
        <v>184</v>
      </c>
      <c r="D399" s="23" t="s">
        <v>184</v>
      </c>
      <c r="E399" s="23" t="s">
        <v>407</v>
      </c>
      <c r="F399" s="100">
        <v>1074.51510798</v>
      </c>
      <c r="G399" s="152">
        <v>1401.49723318274</v>
      </c>
      <c r="H399" s="100">
        <v>1.3043066800777201</v>
      </c>
      <c r="I399" s="23">
        <v>0</v>
      </c>
      <c r="J399" s="23" t="s">
        <v>85</v>
      </c>
      <c r="K399" s="24">
        <v>44958.991572025465</v>
      </c>
      <c r="L399" s="23">
        <v>1</v>
      </c>
      <c r="M399" s="23" t="s">
        <v>407</v>
      </c>
      <c r="N399" s="25">
        <v>0</v>
      </c>
      <c r="O399" s="26" t="str">
        <f t="shared" ref="O399:O462" si="80">IF($C399="","",IF(OR($E399="USD",$E399="EUR"),"CASH","COIN"))</f>
        <v>COIN</v>
      </c>
      <c r="P399" s="26" t="str">
        <f t="shared" si="78"/>
        <v>LONG</v>
      </c>
      <c r="Q399" s="26" t="str">
        <f t="shared" si="75"/>
        <v>COIN LONG</v>
      </c>
      <c r="R399" s="26">
        <v>0</v>
      </c>
      <c r="S399" s="26">
        <v>0</v>
      </c>
      <c r="T399" s="26">
        <v>0</v>
      </c>
      <c r="U399" s="26">
        <v>0</v>
      </c>
      <c r="V399" s="23" t="str">
        <f t="shared" si="77"/>
        <v>FBLK</v>
      </c>
      <c r="W399" t="str">
        <f t="shared" si="79"/>
        <v>SUSHI COIN LONG</v>
      </c>
      <c r="X399" s="87" t="s">
        <v>262</v>
      </c>
    </row>
    <row r="400" spans="1:24" x14ac:dyDescent="0.25">
      <c r="A400">
        <v>441</v>
      </c>
      <c r="B400" s="71">
        <v>44958.991572025465</v>
      </c>
      <c r="C400" s="14" t="s">
        <v>184</v>
      </c>
      <c r="D400" s="23" t="s">
        <v>184</v>
      </c>
      <c r="E400" s="23" t="s">
        <v>158</v>
      </c>
      <c r="F400" s="100">
        <v>1795.5197447099999</v>
      </c>
      <c r="G400" s="152">
        <v>12232.428663207</v>
      </c>
      <c r="H400" s="100">
        <v>6.8127508479071297</v>
      </c>
      <c r="I400" s="23">
        <v>0</v>
      </c>
      <c r="J400" s="23" t="s">
        <v>85</v>
      </c>
      <c r="K400" s="24">
        <v>44958.991572025465</v>
      </c>
      <c r="L400" s="23">
        <v>1</v>
      </c>
      <c r="M400" s="23" t="s">
        <v>158</v>
      </c>
      <c r="N400" s="25">
        <v>0</v>
      </c>
      <c r="O400" s="26" t="str">
        <f t="shared" si="80"/>
        <v>COIN</v>
      </c>
      <c r="P400" s="26" t="str">
        <f t="shared" si="78"/>
        <v>LONG</v>
      </c>
      <c r="Q400" s="26" t="str">
        <f t="shared" si="75"/>
        <v>COIN LONG</v>
      </c>
      <c r="R400" s="26">
        <v>0</v>
      </c>
      <c r="S400" s="26">
        <v>0</v>
      </c>
      <c r="T400" s="26">
        <v>0</v>
      </c>
      <c r="U400" s="26">
        <v>0</v>
      </c>
      <c r="V400" s="23" t="str">
        <f t="shared" si="77"/>
        <v>FBLK</v>
      </c>
      <c r="W400" t="str">
        <f t="shared" si="79"/>
        <v>UNI COIN LONG</v>
      </c>
      <c r="X400" s="87" t="s">
        <v>262</v>
      </c>
    </row>
    <row r="401" spans="1:24" x14ac:dyDescent="0.25">
      <c r="A401">
        <v>442</v>
      </c>
      <c r="B401" s="71">
        <v>44958.991572025465</v>
      </c>
      <c r="C401" s="14" t="s">
        <v>184</v>
      </c>
      <c r="D401" s="23" t="s">
        <v>184</v>
      </c>
      <c r="E401" s="23" t="s">
        <v>92</v>
      </c>
      <c r="F401" s="100">
        <v>1909653.545619</v>
      </c>
      <c r="G401" s="152">
        <v>1909939.4640722701</v>
      </c>
      <c r="H401" s="100">
        <v>1.0001497226834299</v>
      </c>
      <c r="I401" s="23">
        <v>0</v>
      </c>
      <c r="J401" s="23" t="s">
        <v>85</v>
      </c>
      <c r="K401" s="24">
        <v>44958.991572025465</v>
      </c>
      <c r="L401" s="23">
        <v>1</v>
      </c>
      <c r="M401" s="23" t="s">
        <v>92</v>
      </c>
      <c r="N401" s="25">
        <v>0</v>
      </c>
      <c r="O401" s="26" t="str">
        <f t="shared" si="80"/>
        <v>COIN</v>
      </c>
      <c r="P401" s="26" t="str">
        <f t="shared" si="78"/>
        <v>LONG</v>
      </c>
      <c r="Q401" s="26" t="str">
        <f t="shared" si="75"/>
        <v>COIN LONG</v>
      </c>
      <c r="R401" s="26">
        <v>0</v>
      </c>
      <c r="S401" s="26">
        <v>0</v>
      </c>
      <c r="T401" s="26">
        <v>0</v>
      </c>
      <c r="U401" s="26">
        <v>0</v>
      </c>
      <c r="V401" s="23" t="str">
        <f t="shared" si="77"/>
        <v>FBLK</v>
      </c>
      <c r="W401" t="str">
        <f t="shared" si="79"/>
        <v>USDC COIN LONG</v>
      </c>
      <c r="X401" s="87" t="s">
        <v>262</v>
      </c>
    </row>
    <row r="402" spans="1:24" x14ac:dyDescent="0.25">
      <c r="A402">
        <v>443</v>
      </c>
      <c r="B402" s="71">
        <v>44958.991572025465</v>
      </c>
      <c r="C402" s="14" t="s">
        <v>184</v>
      </c>
      <c r="D402" s="23" t="s">
        <v>184</v>
      </c>
      <c r="E402" s="23" t="s">
        <v>38</v>
      </c>
      <c r="F402" s="100">
        <v>96.45</v>
      </c>
      <c r="G402" s="152">
        <v>96.459435314735302</v>
      </c>
      <c r="H402" s="100">
        <v>1.0000978259692599</v>
      </c>
      <c r="I402" s="23">
        <v>0</v>
      </c>
      <c r="J402" s="23" t="s">
        <v>85</v>
      </c>
      <c r="K402" s="24">
        <v>44958.991572025465</v>
      </c>
      <c r="L402" s="23">
        <v>1</v>
      </c>
      <c r="M402" s="23" t="s">
        <v>38</v>
      </c>
      <c r="N402" s="25">
        <v>0</v>
      </c>
      <c r="O402" s="26" t="str">
        <f t="shared" si="80"/>
        <v>COIN</v>
      </c>
      <c r="P402" s="26" t="str">
        <f t="shared" si="78"/>
        <v>LONG</v>
      </c>
      <c r="Q402" s="26" t="str">
        <f t="shared" si="75"/>
        <v>COIN LONG</v>
      </c>
      <c r="R402" s="26">
        <v>0</v>
      </c>
      <c r="S402" s="26">
        <v>0</v>
      </c>
      <c r="T402" s="26">
        <v>0</v>
      </c>
      <c r="U402" s="26">
        <v>0</v>
      </c>
      <c r="V402" s="23" t="str">
        <f t="shared" si="77"/>
        <v>FBLK</v>
      </c>
      <c r="W402" t="str">
        <f t="shared" si="79"/>
        <v>USDT COIN LONG</v>
      </c>
      <c r="X402" s="87" t="s">
        <v>262</v>
      </c>
    </row>
    <row r="403" spans="1:24" x14ac:dyDescent="0.25">
      <c r="A403">
        <v>444</v>
      </c>
      <c r="B403" s="71">
        <v>44958.991572025465</v>
      </c>
      <c r="C403" s="14" t="s">
        <v>184</v>
      </c>
      <c r="D403" s="23" t="s">
        <v>184</v>
      </c>
      <c r="E403" s="23" t="s">
        <v>162</v>
      </c>
      <c r="F403" s="100">
        <v>7753.8623047999999</v>
      </c>
      <c r="G403" s="152">
        <v>715.49864063620601</v>
      </c>
      <c r="H403" s="100">
        <v>9.2276418191393303E-2</v>
      </c>
      <c r="I403" s="23">
        <v>0</v>
      </c>
      <c r="J403" s="23" t="s">
        <v>85</v>
      </c>
      <c r="K403" s="24">
        <v>44958.991572025465</v>
      </c>
      <c r="L403" s="23">
        <v>1</v>
      </c>
      <c r="M403" s="23" t="s">
        <v>162</v>
      </c>
      <c r="N403" s="25">
        <v>0</v>
      </c>
      <c r="O403" s="26" t="str">
        <f t="shared" si="80"/>
        <v>COIN</v>
      </c>
      <c r="P403" s="26" t="str">
        <f t="shared" si="78"/>
        <v>LONG</v>
      </c>
      <c r="Q403" s="26" t="str">
        <f t="shared" si="75"/>
        <v>COIN LONG</v>
      </c>
      <c r="R403" s="26">
        <v>0</v>
      </c>
      <c r="S403" s="26">
        <v>0</v>
      </c>
      <c r="T403" s="26">
        <v>0</v>
      </c>
      <c r="U403" s="26">
        <v>0</v>
      </c>
      <c r="V403" s="23" t="str">
        <f t="shared" si="77"/>
        <v>FBLK</v>
      </c>
      <c r="W403" t="str">
        <f t="shared" si="79"/>
        <v>XLM COIN LONG</v>
      </c>
      <c r="X403" s="87" t="s">
        <v>262</v>
      </c>
    </row>
    <row r="404" spans="1:24" x14ac:dyDescent="0.25">
      <c r="A404">
        <v>445</v>
      </c>
      <c r="B404" s="71">
        <v>44958.991572025465</v>
      </c>
      <c r="C404" s="14" t="s">
        <v>184</v>
      </c>
      <c r="D404" s="23" t="s">
        <v>184</v>
      </c>
      <c r="E404" s="23" t="s">
        <v>99</v>
      </c>
      <c r="F404" s="100">
        <v>283.58991600000002</v>
      </c>
      <c r="G404" s="152">
        <v>117.375554687258</v>
      </c>
      <c r="H404" s="100">
        <v>0.41389184898682302</v>
      </c>
      <c r="I404" s="23">
        <v>0</v>
      </c>
      <c r="J404" s="23" t="s">
        <v>85</v>
      </c>
      <c r="K404" s="24">
        <v>44958.991572025465</v>
      </c>
      <c r="L404" s="23">
        <v>1</v>
      </c>
      <c r="M404" s="23" t="s">
        <v>99</v>
      </c>
      <c r="N404" s="25">
        <v>0</v>
      </c>
      <c r="O404" s="26" t="str">
        <f t="shared" si="80"/>
        <v>COIN</v>
      </c>
      <c r="P404" s="26" t="str">
        <f t="shared" si="78"/>
        <v>LONG</v>
      </c>
      <c r="Q404" s="26" t="str">
        <f t="shared" si="75"/>
        <v>COIN LONG</v>
      </c>
      <c r="R404" s="26">
        <v>0</v>
      </c>
      <c r="S404" s="26">
        <v>0</v>
      </c>
      <c r="T404" s="26">
        <v>0</v>
      </c>
      <c r="U404" s="26">
        <v>0</v>
      </c>
      <c r="V404" s="23" t="str">
        <f t="shared" si="77"/>
        <v>FBLK</v>
      </c>
      <c r="W404" t="str">
        <f t="shared" si="79"/>
        <v>XRP COIN LONG</v>
      </c>
      <c r="X404" s="87" t="s">
        <v>262</v>
      </c>
    </row>
    <row r="405" spans="1:24" x14ac:dyDescent="0.25">
      <c r="A405">
        <v>446</v>
      </c>
      <c r="B405" s="71">
        <v>44958.991572025465</v>
      </c>
      <c r="C405" s="14" t="s">
        <v>184</v>
      </c>
      <c r="D405" s="23" t="s">
        <v>184</v>
      </c>
      <c r="E405" s="23" t="s">
        <v>163</v>
      </c>
      <c r="F405" s="100">
        <v>2212.6419660000001</v>
      </c>
      <c r="G405" s="152">
        <v>2424.1124815521898</v>
      </c>
      <c r="H405" s="100">
        <v>1.09557376150398</v>
      </c>
      <c r="I405" s="23">
        <v>0</v>
      </c>
      <c r="J405" s="23" t="s">
        <v>85</v>
      </c>
      <c r="K405" s="24">
        <v>44958.991572025465</v>
      </c>
      <c r="L405" s="23">
        <v>1</v>
      </c>
      <c r="M405" s="23" t="s">
        <v>163</v>
      </c>
      <c r="N405" s="25">
        <v>0</v>
      </c>
      <c r="O405" s="26" t="str">
        <f t="shared" si="80"/>
        <v>COIN</v>
      </c>
      <c r="P405" s="26" t="str">
        <f t="shared" si="78"/>
        <v>LONG</v>
      </c>
      <c r="Q405" s="26" t="str">
        <f t="shared" si="75"/>
        <v>COIN LONG</v>
      </c>
      <c r="R405" s="26">
        <v>0</v>
      </c>
      <c r="S405" s="26">
        <v>0</v>
      </c>
      <c r="T405" s="26">
        <v>0</v>
      </c>
      <c r="U405" s="26">
        <v>0</v>
      </c>
      <c r="V405" s="23" t="str">
        <f t="shared" si="77"/>
        <v>FBLK</v>
      </c>
      <c r="W405" t="str">
        <f t="shared" si="79"/>
        <v>XTZ COIN LONG</v>
      </c>
      <c r="X405" s="87" t="s">
        <v>262</v>
      </c>
    </row>
    <row r="406" spans="1:24" x14ac:dyDescent="0.25">
      <c r="A406">
        <v>447</v>
      </c>
      <c r="B406" s="71">
        <v>44958.991572025465</v>
      </c>
      <c r="C406" s="14" t="s">
        <v>184</v>
      </c>
      <c r="D406" s="23" t="s">
        <v>184</v>
      </c>
      <c r="E406" s="23" t="s">
        <v>170</v>
      </c>
      <c r="F406" s="100">
        <v>0.27839324999999998</v>
      </c>
      <c r="G406" s="152">
        <v>2083.0275845316901</v>
      </c>
      <c r="H406" s="100">
        <v>7482.3207262808701</v>
      </c>
      <c r="I406" s="23">
        <v>0</v>
      </c>
      <c r="J406" s="23" t="s">
        <v>85</v>
      </c>
      <c r="K406" s="24">
        <v>44958.991572025465</v>
      </c>
      <c r="L406" s="23">
        <v>1</v>
      </c>
      <c r="M406" s="23" t="s">
        <v>170</v>
      </c>
      <c r="N406" s="25">
        <v>0</v>
      </c>
      <c r="O406" s="26" t="str">
        <f t="shared" si="80"/>
        <v>COIN</v>
      </c>
      <c r="P406" s="26" t="str">
        <f t="shared" si="78"/>
        <v>LONG</v>
      </c>
      <c r="Q406" s="26" t="str">
        <f t="shared" si="75"/>
        <v>COIN LONG</v>
      </c>
      <c r="R406" s="26">
        <v>0</v>
      </c>
      <c r="S406" s="26">
        <v>0</v>
      </c>
      <c r="T406" s="26">
        <v>0</v>
      </c>
      <c r="U406" s="26">
        <v>0</v>
      </c>
      <c r="V406" s="23" t="str">
        <f t="shared" si="77"/>
        <v>FBLK</v>
      </c>
      <c r="W406" t="str">
        <f t="shared" si="79"/>
        <v>YFI COIN LONG</v>
      </c>
      <c r="X406" s="87" t="s">
        <v>262</v>
      </c>
    </row>
    <row r="407" spans="1:24" x14ac:dyDescent="0.25">
      <c r="A407">
        <v>448</v>
      </c>
      <c r="B407" s="71">
        <v>44959.000005520837</v>
      </c>
      <c r="C407" s="14" t="s">
        <v>11</v>
      </c>
      <c r="D407" s="23" t="s">
        <v>192</v>
      </c>
      <c r="E407" s="23" t="s">
        <v>116</v>
      </c>
      <c r="F407" s="100">
        <v>-1285.2</v>
      </c>
      <c r="G407" s="152">
        <v>-113444.121220234</v>
      </c>
      <c r="H407" s="100">
        <v>88.269624354368204</v>
      </c>
      <c r="I407" s="23">
        <v>0</v>
      </c>
      <c r="J407" s="23" t="s">
        <v>261</v>
      </c>
      <c r="K407" s="24">
        <v>44959.000005520837</v>
      </c>
      <c r="L407" s="23">
        <v>1</v>
      </c>
      <c r="M407" s="23" t="s">
        <v>116</v>
      </c>
      <c r="N407" s="25">
        <v>0</v>
      </c>
      <c r="O407" s="26" t="str">
        <f t="shared" si="80"/>
        <v>COIN</v>
      </c>
      <c r="P407" s="26" t="str">
        <f t="shared" si="78"/>
        <v>SHORT</v>
      </c>
      <c r="Q407" s="26" t="str">
        <f t="shared" ref="Q407:Q417" si="81">O407&amp;" "&amp;P407</f>
        <v>COIN SHORT</v>
      </c>
      <c r="R407" s="26">
        <v>0</v>
      </c>
      <c r="S407" s="26">
        <v>0</v>
      </c>
      <c r="T407" s="26">
        <v>0</v>
      </c>
      <c r="U407" s="26">
        <v>0</v>
      </c>
      <c r="V407" s="23" t="str">
        <f t="shared" si="77"/>
        <v>BINE</v>
      </c>
      <c r="W407" t="str">
        <f t="shared" si="79"/>
        <v>AAVE COIN SHORT</v>
      </c>
      <c r="X407" s="87" t="s">
        <v>262</v>
      </c>
    </row>
    <row r="408" spans="1:24" x14ac:dyDescent="0.25">
      <c r="A408">
        <v>449</v>
      </c>
      <c r="B408" s="71">
        <v>44959.000005520837</v>
      </c>
      <c r="C408" s="14" t="s">
        <v>11</v>
      </c>
      <c r="D408" s="23" t="s">
        <v>192</v>
      </c>
      <c r="E408" s="23" t="s">
        <v>84</v>
      </c>
      <c r="F408" s="100">
        <v>-450000</v>
      </c>
      <c r="G408" s="152">
        <v>-178759.29343471499</v>
      </c>
      <c r="H408" s="100">
        <v>0.397242874299367</v>
      </c>
      <c r="I408" s="23">
        <v>0</v>
      </c>
      <c r="J408" s="23" t="s">
        <v>261</v>
      </c>
      <c r="K408" s="24">
        <v>44959.000005520837</v>
      </c>
      <c r="L408" s="23">
        <v>1</v>
      </c>
      <c r="M408" s="23" t="s">
        <v>84</v>
      </c>
      <c r="N408" s="25">
        <v>0</v>
      </c>
      <c r="O408" s="26" t="str">
        <f t="shared" si="80"/>
        <v>COIN</v>
      </c>
      <c r="P408" s="26" t="str">
        <f t="shared" si="78"/>
        <v>SHORT</v>
      </c>
      <c r="Q408" s="26" t="str">
        <f t="shared" si="81"/>
        <v>COIN SHORT</v>
      </c>
      <c r="R408" s="26">
        <v>0</v>
      </c>
      <c r="S408" s="26">
        <v>0</v>
      </c>
      <c r="T408" s="26">
        <v>0</v>
      </c>
      <c r="U408" s="26">
        <v>0</v>
      </c>
      <c r="V408" s="23" t="str">
        <f t="shared" si="77"/>
        <v>BINE</v>
      </c>
      <c r="W408" t="str">
        <f t="shared" si="79"/>
        <v>ADA COIN SHORT</v>
      </c>
      <c r="X408" s="87" t="s">
        <v>262</v>
      </c>
    </row>
    <row r="409" spans="1:24" x14ac:dyDescent="0.25">
      <c r="A409">
        <v>450</v>
      </c>
      <c r="B409" s="71">
        <v>44959.000005520837</v>
      </c>
      <c r="C409" s="14" t="s">
        <v>11</v>
      </c>
      <c r="D409" s="23" t="s">
        <v>192</v>
      </c>
      <c r="E409" s="23" t="s">
        <v>122</v>
      </c>
      <c r="F409" s="100">
        <v>-244800</v>
      </c>
      <c r="G409" s="152">
        <v>-61452.708539508603</v>
      </c>
      <c r="H409" s="100">
        <v>0.25103230612544303</v>
      </c>
      <c r="I409" s="23">
        <v>0</v>
      </c>
      <c r="J409" s="23" t="s">
        <v>261</v>
      </c>
      <c r="K409" s="24">
        <v>44959.000005520837</v>
      </c>
      <c r="L409" s="23">
        <v>1</v>
      </c>
      <c r="M409" s="23" t="s">
        <v>122</v>
      </c>
      <c r="N409" s="25">
        <v>0</v>
      </c>
      <c r="O409" s="26" t="str">
        <f t="shared" si="80"/>
        <v>COIN</v>
      </c>
      <c r="P409" s="26" t="str">
        <f t="shared" si="78"/>
        <v>SHORT</v>
      </c>
      <c r="Q409" s="26" t="str">
        <f t="shared" si="81"/>
        <v>COIN SHORT</v>
      </c>
      <c r="R409" s="26">
        <v>0</v>
      </c>
      <c r="S409" s="26">
        <v>0</v>
      </c>
      <c r="T409" s="26">
        <v>0</v>
      </c>
      <c r="U409" s="26">
        <v>0</v>
      </c>
      <c r="V409" s="23" t="str">
        <f t="shared" si="77"/>
        <v>BINE</v>
      </c>
      <c r="W409" t="str">
        <f t="shared" si="79"/>
        <v>ALGO COIN SHORT</v>
      </c>
      <c r="X409" s="87" t="s">
        <v>262</v>
      </c>
    </row>
    <row r="410" spans="1:24" x14ac:dyDescent="0.25">
      <c r="A410">
        <v>451</v>
      </c>
      <c r="B410" s="71">
        <v>44959.000005520837</v>
      </c>
      <c r="C410" s="14" t="s">
        <v>11</v>
      </c>
      <c r="D410" s="23" t="s">
        <v>192</v>
      </c>
      <c r="E410" s="23" t="s">
        <v>185</v>
      </c>
      <c r="F410" s="100">
        <v>-6000</v>
      </c>
      <c r="G410" s="152">
        <v>-125792.186140062</v>
      </c>
      <c r="H410" s="100">
        <v>20.9653643566771</v>
      </c>
      <c r="I410" s="23">
        <v>0</v>
      </c>
      <c r="J410" s="23" t="s">
        <v>261</v>
      </c>
      <c r="K410" s="24">
        <v>44959.000005520837</v>
      </c>
      <c r="L410" s="23">
        <v>1</v>
      </c>
      <c r="M410" s="23" t="s">
        <v>185</v>
      </c>
      <c r="N410" s="25">
        <v>0</v>
      </c>
      <c r="O410" s="26" t="str">
        <f t="shared" si="80"/>
        <v>COIN</v>
      </c>
      <c r="P410" s="26" t="str">
        <f t="shared" si="78"/>
        <v>SHORT</v>
      </c>
      <c r="Q410" s="26" t="str">
        <f t="shared" si="81"/>
        <v>COIN SHORT</v>
      </c>
      <c r="R410" s="26">
        <v>0</v>
      </c>
      <c r="S410" s="26">
        <v>0</v>
      </c>
      <c r="T410" s="26">
        <v>0</v>
      </c>
      <c r="U410" s="26">
        <v>0</v>
      </c>
      <c r="V410" s="23" t="str">
        <f t="shared" si="77"/>
        <v>BINE</v>
      </c>
      <c r="W410" t="str">
        <f t="shared" si="79"/>
        <v>AVAX COIN SHORT</v>
      </c>
      <c r="X410" s="87" t="s">
        <v>262</v>
      </c>
    </row>
    <row r="411" spans="1:24" x14ac:dyDescent="0.25">
      <c r="A411">
        <v>452</v>
      </c>
      <c r="B411" s="71">
        <v>44959.000005520837</v>
      </c>
      <c r="C411" s="14" t="s">
        <v>11</v>
      </c>
      <c r="D411" s="23" t="s">
        <v>192</v>
      </c>
      <c r="E411" s="23" t="s">
        <v>124</v>
      </c>
      <c r="F411" s="100">
        <v>-200000</v>
      </c>
      <c r="G411" s="152">
        <v>-54279.9009648961</v>
      </c>
      <c r="H411" s="100">
        <v>0.27139950482448</v>
      </c>
      <c r="I411" s="23">
        <v>0</v>
      </c>
      <c r="J411" s="23" t="s">
        <v>261</v>
      </c>
      <c r="K411" s="24">
        <v>44959.000005520837</v>
      </c>
      <c r="L411" s="23">
        <v>1</v>
      </c>
      <c r="M411" s="23" t="s">
        <v>124</v>
      </c>
      <c r="N411" s="25">
        <v>0</v>
      </c>
      <c r="O411" s="26" t="str">
        <f t="shared" si="80"/>
        <v>COIN</v>
      </c>
      <c r="P411" s="26" t="str">
        <f t="shared" si="78"/>
        <v>SHORT</v>
      </c>
      <c r="Q411" s="26" t="str">
        <f t="shared" si="81"/>
        <v>COIN SHORT</v>
      </c>
      <c r="R411" s="26">
        <v>0</v>
      </c>
      <c r="S411" s="26">
        <v>0</v>
      </c>
      <c r="T411" s="26">
        <v>0</v>
      </c>
      <c r="U411" s="26">
        <v>0</v>
      </c>
      <c r="V411" s="23" t="str">
        <f t="shared" si="77"/>
        <v>BINE</v>
      </c>
      <c r="W411" t="str">
        <f t="shared" si="79"/>
        <v>BAT COIN SHORT</v>
      </c>
      <c r="X411" s="87" t="s">
        <v>262</v>
      </c>
    </row>
    <row r="412" spans="1:24" x14ac:dyDescent="0.25">
      <c r="A412">
        <v>453</v>
      </c>
      <c r="B412" s="71">
        <v>44959.000005520837</v>
      </c>
      <c r="C412" s="14" t="s">
        <v>11</v>
      </c>
      <c r="D412" s="23" t="s">
        <v>192</v>
      </c>
      <c r="E412" s="23" t="s">
        <v>20</v>
      </c>
      <c r="F412" s="100">
        <v>-90</v>
      </c>
      <c r="G412" s="152">
        <v>-12266.2594462418</v>
      </c>
      <c r="H412" s="100">
        <v>136.29177162490899</v>
      </c>
      <c r="I412" s="23">
        <v>0</v>
      </c>
      <c r="J412" s="23" t="s">
        <v>261</v>
      </c>
      <c r="K412" s="24">
        <v>44959.000005520837</v>
      </c>
      <c r="L412" s="23">
        <v>1</v>
      </c>
      <c r="M412" s="23" t="s">
        <v>20</v>
      </c>
      <c r="N412" s="25">
        <v>0</v>
      </c>
      <c r="O412" s="26" t="str">
        <f t="shared" si="80"/>
        <v>COIN</v>
      </c>
      <c r="P412" s="26" t="str">
        <f t="shared" si="78"/>
        <v>SHORT</v>
      </c>
      <c r="Q412" s="26" t="str">
        <f t="shared" si="81"/>
        <v>COIN SHORT</v>
      </c>
      <c r="R412" s="26">
        <v>0</v>
      </c>
      <c r="S412" s="26">
        <v>0</v>
      </c>
      <c r="T412" s="26">
        <v>0</v>
      </c>
      <c r="U412" s="26">
        <v>0</v>
      </c>
      <c r="V412" s="23" t="str">
        <f t="shared" si="77"/>
        <v>BINE</v>
      </c>
      <c r="W412" t="str">
        <f t="shared" si="79"/>
        <v>BCH COIN SHORT</v>
      </c>
      <c r="X412" s="87" t="s">
        <v>262</v>
      </c>
    </row>
    <row r="413" spans="1:24" x14ac:dyDescent="0.25">
      <c r="A413">
        <v>454</v>
      </c>
      <c r="B413" s="71">
        <v>44959.000005520837</v>
      </c>
      <c r="C413" s="14" t="s">
        <v>11</v>
      </c>
      <c r="D413" s="23" t="s">
        <v>192</v>
      </c>
      <c r="E413" s="23" t="s">
        <v>88</v>
      </c>
      <c r="F413" s="100">
        <v>-26317551.3978105</v>
      </c>
      <c r="G413" s="152">
        <v>-26322968.121202201</v>
      </c>
      <c r="H413" s="100">
        <v>1.0002058217084799</v>
      </c>
      <c r="I413" s="23">
        <v>0</v>
      </c>
      <c r="J413" s="23" t="s">
        <v>261</v>
      </c>
      <c r="K413" s="24">
        <v>44959.000005520837</v>
      </c>
      <c r="L413" s="23">
        <v>1</v>
      </c>
      <c r="M413" s="23" t="s">
        <v>88</v>
      </c>
      <c r="N413" s="25">
        <v>0</v>
      </c>
      <c r="O413" s="26" t="str">
        <f t="shared" si="80"/>
        <v>COIN</v>
      </c>
      <c r="P413" s="26" t="str">
        <f t="shared" si="78"/>
        <v>SHORT</v>
      </c>
      <c r="Q413" s="26" t="str">
        <f t="shared" si="81"/>
        <v>COIN SHORT</v>
      </c>
      <c r="R413" s="26">
        <v>0</v>
      </c>
      <c r="S413" s="26">
        <v>0</v>
      </c>
      <c r="T413" s="26">
        <v>0</v>
      </c>
      <c r="U413" s="26">
        <v>0</v>
      </c>
      <c r="V413" s="23" t="str">
        <f t="shared" si="77"/>
        <v>BINE</v>
      </c>
      <c r="W413" t="str">
        <f t="shared" si="79"/>
        <v>BUSD COIN SHORT</v>
      </c>
      <c r="X413" s="87" t="s">
        <v>262</v>
      </c>
    </row>
    <row r="414" spans="1:24" x14ac:dyDescent="0.25">
      <c r="A414">
        <v>455</v>
      </c>
      <c r="B414" s="71">
        <v>44959.000005520837</v>
      </c>
      <c r="C414" s="14" t="s">
        <v>11</v>
      </c>
      <c r="D414" s="23" t="s">
        <v>192</v>
      </c>
      <c r="E414" s="23" t="s">
        <v>31</v>
      </c>
      <c r="F414" s="100">
        <v>-2300</v>
      </c>
      <c r="G414" s="152">
        <v>-127788.521035556</v>
      </c>
      <c r="H414" s="100">
        <v>55.560226537198503</v>
      </c>
      <c r="I414" s="23">
        <v>0</v>
      </c>
      <c r="J414" s="23" t="s">
        <v>261</v>
      </c>
      <c r="K414" s="24">
        <v>44959.000005520837</v>
      </c>
      <c r="L414" s="23">
        <v>1</v>
      </c>
      <c r="M414" s="23" t="s">
        <v>31</v>
      </c>
      <c r="N414" s="25">
        <v>0</v>
      </c>
      <c r="O414" s="26" t="str">
        <f t="shared" si="80"/>
        <v>COIN</v>
      </c>
      <c r="P414" s="26" t="str">
        <f t="shared" si="78"/>
        <v>SHORT</v>
      </c>
      <c r="Q414" s="26" t="str">
        <f t="shared" si="81"/>
        <v>COIN SHORT</v>
      </c>
      <c r="R414" s="26">
        <v>0</v>
      </c>
      <c r="S414" s="26">
        <v>0</v>
      </c>
      <c r="T414" s="26">
        <v>0</v>
      </c>
      <c r="U414" s="26">
        <v>0</v>
      </c>
      <c r="V414" s="23" t="str">
        <f t="shared" si="77"/>
        <v>BINE</v>
      </c>
      <c r="W414" t="str">
        <f t="shared" si="79"/>
        <v>COMP COIN SHORT</v>
      </c>
      <c r="X414" s="87" t="s">
        <v>262</v>
      </c>
    </row>
    <row r="415" spans="1:24" x14ac:dyDescent="0.25">
      <c r="A415">
        <v>456</v>
      </c>
      <c r="B415" s="71">
        <v>44959.000005520837</v>
      </c>
      <c r="C415" s="14" t="s">
        <v>11</v>
      </c>
      <c r="D415" s="23" t="s">
        <v>192</v>
      </c>
      <c r="E415" s="23" t="s">
        <v>132</v>
      </c>
      <c r="F415" s="100">
        <v>-1000</v>
      </c>
      <c r="G415" s="152">
        <v>-62969.871406883598</v>
      </c>
      <c r="H415" s="100">
        <v>62.969871406883598</v>
      </c>
      <c r="I415" s="23">
        <v>0</v>
      </c>
      <c r="J415" s="23" t="s">
        <v>261</v>
      </c>
      <c r="K415" s="24">
        <v>44959.000005520837</v>
      </c>
      <c r="L415" s="23">
        <v>1</v>
      </c>
      <c r="M415" s="23" t="s">
        <v>132</v>
      </c>
      <c r="N415" s="25">
        <v>0</v>
      </c>
      <c r="O415" s="26" t="str">
        <f t="shared" si="80"/>
        <v>COIN</v>
      </c>
      <c r="P415" s="26" t="str">
        <f t="shared" si="78"/>
        <v>SHORT</v>
      </c>
      <c r="Q415" s="26" t="str">
        <f t="shared" si="81"/>
        <v>COIN SHORT</v>
      </c>
      <c r="R415" s="26">
        <v>0</v>
      </c>
      <c r="S415" s="26">
        <v>0</v>
      </c>
      <c r="T415" s="26">
        <v>0</v>
      </c>
      <c r="U415" s="26">
        <v>0</v>
      </c>
      <c r="V415" s="23" t="str">
        <f t="shared" si="77"/>
        <v>BINE</v>
      </c>
      <c r="W415" t="str">
        <f t="shared" si="79"/>
        <v>DASH COIN SHORT</v>
      </c>
      <c r="X415" s="87" t="s">
        <v>262</v>
      </c>
    </row>
    <row r="416" spans="1:24" x14ac:dyDescent="0.25">
      <c r="A416">
        <v>457</v>
      </c>
      <c r="B416" s="71">
        <v>44959.000005520837</v>
      </c>
      <c r="C416" s="14" t="s">
        <v>11</v>
      </c>
      <c r="D416" s="23" t="s">
        <v>192</v>
      </c>
      <c r="E416" s="23" t="s">
        <v>188</v>
      </c>
      <c r="F416" s="100">
        <v>-1100000</v>
      </c>
      <c r="G416" s="152">
        <v>-103588.015248967</v>
      </c>
      <c r="H416" s="100">
        <v>9.41709229536071E-2</v>
      </c>
      <c r="I416" s="23">
        <v>0</v>
      </c>
      <c r="J416" s="23" t="s">
        <v>261</v>
      </c>
      <c r="K416" s="24">
        <v>44959.000005520837</v>
      </c>
      <c r="L416" s="23">
        <v>1</v>
      </c>
      <c r="M416" s="23" t="s">
        <v>188</v>
      </c>
      <c r="N416" s="25">
        <v>0</v>
      </c>
      <c r="O416" s="26" t="str">
        <f t="shared" si="80"/>
        <v>COIN</v>
      </c>
      <c r="P416" s="26" t="str">
        <f t="shared" si="78"/>
        <v>SHORT</v>
      </c>
      <c r="Q416" s="26" t="str">
        <f t="shared" si="81"/>
        <v>COIN SHORT</v>
      </c>
      <c r="R416" s="26">
        <v>0</v>
      </c>
      <c r="S416" s="26">
        <v>0</v>
      </c>
      <c r="T416" s="26">
        <v>0</v>
      </c>
      <c r="U416" s="26">
        <v>0</v>
      </c>
      <c r="V416" s="23" t="str">
        <f t="shared" si="77"/>
        <v>BINE</v>
      </c>
      <c r="W416" t="str">
        <f t="shared" si="79"/>
        <v>DOGE COIN SHORT</v>
      </c>
      <c r="X416" s="87" t="s">
        <v>262</v>
      </c>
    </row>
    <row r="417" spans="1:24" x14ac:dyDescent="0.25">
      <c r="A417">
        <v>458</v>
      </c>
      <c r="B417" s="71">
        <v>44959.000005520837</v>
      </c>
      <c r="C417" s="14" t="s">
        <v>11</v>
      </c>
      <c r="D417" s="23" t="s">
        <v>192</v>
      </c>
      <c r="E417" s="23" t="s">
        <v>22</v>
      </c>
      <c r="F417" s="100">
        <v>-15000</v>
      </c>
      <c r="G417" s="152">
        <v>-96991.432362616004</v>
      </c>
      <c r="H417" s="100">
        <v>6.4660954908410604</v>
      </c>
      <c r="I417" s="23">
        <v>0</v>
      </c>
      <c r="J417" s="23" t="s">
        <v>261</v>
      </c>
      <c r="K417" s="24">
        <v>44959.000005520837</v>
      </c>
      <c r="L417" s="23">
        <v>1</v>
      </c>
      <c r="M417" s="23" t="s">
        <v>22</v>
      </c>
      <c r="N417" s="25">
        <v>0</v>
      </c>
      <c r="O417" s="26" t="str">
        <f t="shared" si="80"/>
        <v>COIN</v>
      </c>
      <c r="P417" s="26" t="str">
        <f t="shared" si="78"/>
        <v>SHORT</v>
      </c>
      <c r="Q417" s="26" t="str">
        <f t="shared" si="81"/>
        <v>COIN SHORT</v>
      </c>
      <c r="R417" s="26">
        <v>0</v>
      </c>
      <c r="S417" s="26">
        <v>0</v>
      </c>
      <c r="T417" s="26">
        <v>0</v>
      </c>
      <c r="U417" s="26">
        <v>0</v>
      </c>
      <c r="V417" s="23" t="str">
        <f t="shared" si="77"/>
        <v>BINE</v>
      </c>
      <c r="W417" t="str">
        <f t="shared" si="79"/>
        <v>DOT COIN SHORT</v>
      </c>
      <c r="X417" s="87" t="s">
        <v>262</v>
      </c>
    </row>
    <row r="418" spans="1:24" x14ac:dyDescent="0.25">
      <c r="A418">
        <v>459</v>
      </c>
      <c r="B418" s="71">
        <v>44959.000005520837</v>
      </c>
      <c r="C418" s="14" t="s">
        <v>11</v>
      </c>
      <c r="D418" s="23" t="s">
        <v>192</v>
      </c>
      <c r="E418" s="23" t="s">
        <v>28</v>
      </c>
      <c r="F418" s="100">
        <v>-60000</v>
      </c>
      <c r="G418" s="152">
        <v>-28322.9596442689</v>
      </c>
      <c r="H418" s="100">
        <v>0.47204932740448302</v>
      </c>
      <c r="I418" s="23">
        <v>0</v>
      </c>
      <c r="J418" s="23" t="s">
        <v>261</v>
      </c>
      <c r="K418" s="24">
        <v>44959.000005520837</v>
      </c>
      <c r="L418" s="23">
        <v>1</v>
      </c>
      <c r="M418" s="23" t="s">
        <v>28</v>
      </c>
      <c r="N418" s="25">
        <v>0</v>
      </c>
      <c r="O418" s="26" t="str">
        <f t="shared" si="80"/>
        <v>COIN</v>
      </c>
      <c r="P418" s="26" t="str">
        <f t="shared" si="78"/>
        <v>SHORT</v>
      </c>
      <c r="Q418" s="26" t="str">
        <f>O418&amp;" "&amp;P418</f>
        <v>COIN SHORT</v>
      </c>
      <c r="R418" s="26">
        <v>0</v>
      </c>
      <c r="S418" s="26">
        <v>0</v>
      </c>
      <c r="T418" s="26">
        <v>0</v>
      </c>
      <c r="U418" s="26">
        <v>0</v>
      </c>
      <c r="V418" s="23" t="str">
        <f t="shared" si="77"/>
        <v>BINE</v>
      </c>
      <c r="W418" t="str">
        <f t="shared" si="79"/>
        <v>ENJ COIN SHORT</v>
      </c>
      <c r="X418" s="87" t="s">
        <v>262</v>
      </c>
    </row>
    <row r="419" spans="1:24" x14ac:dyDescent="0.25">
      <c r="A419">
        <v>460</v>
      </c>
      <c r="B419" s="71">
        <v>44959.000005520837</v>
      </c>
      <c r="C419" s="14" t="s">
        <v>11</v>
      </c>
      <c r="D419" s="23" t="s">
        <v>192</v>
      </c>
      <c r="E419" s="23" t="s">
        <v>23</v>
      </c>
      <c r="F419" s="100">
        <v>-41313</v>
      </c>
      <c r="G419" s="152">
        <v>-44525.685686135403</v>
      </c>
      <c r="H419" s="100">
        <v>1.0777645217276699</v>
      </c>
      <c r="I419" s="23">
        <v>0</v>
      </c>
      <c r="J419" s="23" t="s">
        <v>261</v>
      </c>
      <c r="K419" s="24">
        <v>44959.000005520837</v>
      </c>
      <c r="L419" s="23">
        <v>1</v>
      </c>
      <c r="M419" s="23" t="s">
        <v>23</v>
      </c>
      <c r="N419" s="25">
        <v>0</v>
      </c>
      <c r="O419" s="26" t="str">
        <f t="shared" si="80"/>
        <v>COIN</v>
      </c>
      <c r="P419" s="26" t="str">
        <f t="shared" si="78"/>
        <v>SHORT</v>
      </c>
      <c r="Q419" s="26" t="str">
        <f>O419&amp;" "&amp;P419</f>
        <v>COIN SHORT</v>
      </c>
      <c r="R419" s="26">
        <v>0</v>
      </c>
      <c r="S419" s="26">
        <v>0</v>
      </c>
      <c r="T419" s="26">
        <v>0</v>
      </c>
      <c r="U419" s="26">
        <v>0</v>
      </c>
      <c r="V419" s="23" t="str">
        <f t="shared" si="77"/>
        <v>BINE</v>
      </c>
      <c r="W419" t="str">
        <f t="shared" si="79"/>
        <v>EOS COIN SHORT</v>
      </c>
      <c r="X419" s="87" t="s">
        <v>262</v>
      </c>
    </row>
    <row r="420" spans="1:24" x14ac:dyDescent="0.25">
      <c r="A420">
        <v>461</v>
      </c>
      <c r="B420" s="71">
        <v>44959.000005520837</v>
      </c>
      <c r="C420" s="14" t="s">
        <v>11</v>
      </c>
      <c r="D420" s="23" t="s">
        <v>192</v>
      </c>
      <c r="E420" s="23" t="s">
        <v>189</v>
      </c>
      <c r="F420" s="100">
        <v>-300000</v>
      </c>
      <c r="G420" s="152">
        <v>-172898.38235031199</v>
      </c>
      <c r="H420" s="100">
        <v>0.57632794116770902</v>
      </c>
      <c r="I420" s="23">
        <v>0</v>
      </c>
      <c r="J420" s="23" t="s">
        <v>261</v>
      </c>
      <c r="K420" s="24">
        <v>44959.000005520837</v>
      </c>
      <c r="L420" s="23">
        <v>1</v>
      </c>
      <c r="M420" s="23" t="s">
        <v>189</v>
      </c>
      <c r="N420" s="25">
        <v>0</v>
      </c>
      <c r="O420" s="26" t="str">
        <f t="shared" si="80"/>
        <v>COIN</v>
      </c>
      <c r="P420" s="26" t="str">
        <f t="shared" si="78"/>
        <v>SHORT</v>
      </c>
      <c r="Q420" s="26" t="str">
        <f>O420&amp;" "&amp;P420</f>
        <v>COIN SHORT</v>
      </c>
      <c r="R420" s="26">
        <v>0</v>
      </c>
      <c r="S420" s="26">
        <v>0</v>
      </c>
      <c r="T420" s="26">
        <v>0</v>
      </c>
      <c r="U420" s="26">
        <v>0</v>
      </c>
      <c r="V420" s="23" t="str">
        <f t="shared" si="77"/>
        <v>BINE</v>
      </c>
      <c r="W420" t="str">
        <f t="shared" si="79"/>
        <v>FTM COIN SHORT</v>
      </c>
      <c r="X420" s="87" t="s">
        <v>262</v>
      </c>
    </row>
    <row r="421" spans="1:24" x14ac:dyDescent="0.25">
      <c r="A421">
        <v>462</v>
      </c>
      <c r="B421" s="71">
        <v>44959.000005520837</v>
      </c>
      <c r="C421" s="14" t="s">
        <v>11</v>
      </c>
      <c r="D421" s="23" t="s">
        <v>192</v>
      </c>
      <c r="E421" s="23" t="s">
        <v>408</v>
      </c>
      <c r="F421" s="100">
        <v>-240000</v>
      </c>
      <c r="G421" s="152">
        <v>-22350.7868012123</v>
      </c>
      <c r="H421" s="100">
        <v>9.3128278338384801E-2</v>
      </c>
      <c r="I421" s="23">
        <v>0</v>
      </c>
      <c r="J421" s="23" t="s">
        <v>261</v>
      </c>
      <c r="K421" s="24">
        <v>44959.000005520837</v>
      </c>
      <c r="L421" s="23">
        <v>1</v>
      </c>
      <c r="M421" s="23" t="s">
        <v>408</v>
      </c>
      <c r="N421" s="25">
        <v>0</v>
      </c>
      <c r="O421" s="26" t="str">
        <f t="shared" si="80"/>
        <v>COIN</v>
      </c>
      <c r="P421" s="26" t="str">
        <f t="shared" si="78"/>
        <v>SHORT</v>
      </c>
      <c r="Q421" s="26" t="str">
        <f t="shared" ref="Q421:Q442" si="82">O421&amp;" "&amp;P421</f>
        <v>COIN SHORT</v>
      </c>
      <c r="R421" s="26">
        <v>0</v>
      </c>
      <c r="S421" s="26">
        <v>0</v>
      </c>
      <c r="T421" s="26">
        <v>0</v>
      </c>
      <c r="U421" s="26">
        <v>0</v>
      </c>
      <c r="V421" s="23" t="str">
        <f t="shared" si="77"/>
        <v>BINE</v>
      </c>
      <c r="W421" t="str">
        <f t="shared" si="79"/>
        <v>GRT COIN SHORT</v>
      </c>
      <c r="X421" s="87" t="s">
        <v>262</v>
      </c>
    </row>
    <row r="422" spans="1:24" x14ac:dyDescent="0.25">
      <c r="A422">
        <v>463</v>
      </c>
      <c r="B422" s="71">
        <v>44959.000005520837</v>
      </c>
      <c r="C422" s="14" t="s">
        <v>11</v>
      </c>
      <c r="D422" s="23" t="s">
        <v>192</v>
      </c>
      <c r="E422" s="23" t="s">
        <v>135</v>
      </c>
      <c r="F422" s="100">
        <v>-628800</v>
      </c>
      <c r="G422" s="152">
        <v>-43828.7942716131</v>
      </c>
      <c r="H422" s="100">
        <v>6.9702280966305902E-2</v>
      </c>
      <c r="I422" s="23">
        <v>0</v>
      </c>
      <c r="J422" s="23" t="s">
        <v>261</v>
      </c>
      <c r="K422" s="24">
        <v>44959.000005520837</v>
      </c>
      <c r="L422" s="23">
        <v>1</v>
      </c>
      <c r="M422" s="23" t="s">
        <v>135</v>
      </c>
      <c r="N422" s="25">
        <v>0</v>
      </c>
      <c r="O422" s="26" t="str">
        <f t="shared" si="80"/>
        <v>COIN</v>
      </c>
      <c r="P422" s="26" t="str">
        <f t="shared" si="78"/>
        <v>SHORT</v>
      </c>
      <c r="Q422" s="26" t="str">
        <f t="shared" si="82"/>
        <v>COIN SHORT</v>
      </c>
      <c r="R422" s="26">
        <v>0</v>
      </c>
      <c r="S422" s="26">
        <v>0</v>
      </c>
      <c r="T422" s="26">
        <v>0</v>
      </c>
      <c r="U422" s="26">
        <v>0</v>
      </c>
      <c r="V422" s="23" t="str">
        <f t="shared" si="77"/>
        <v>BINE</v>
      </c>
      <c r="W422" t="str">
        <f t="shared" si="79"/>
        <v>HBAR COIN SHORT</v>
      </c>
      <c r="X422" s="87" t="s">
        <v>262</v>
      </c>
    </row>
    <row r="423" spans="1:24" x14ac:dyDescent="0.25">
      <c r="A423">
        <v>464</v>
      </c>
      <c r="B423" s="71">
        <v>44959.000005520837</v>
      </c>
      <c r="C423" s="14" t="s">
        <v>11</v>
      </c>
      <c r="D423" s="23" t="s">
        <v>192</v>
      </c>
      <c r="E423" s="23" t="s">
        <v>27</v>
      </c>
      <c r="F423" s="100">
        <v>-21485.08</v>
      </c>
      <c r="G423" s="152">
        <v>-155049.75335825401</v>
      </c>
      <c r="H423" s="100">
        <v>7.2166244369699699</v>
      </c>
      <c r="I423" s="23">
        <v>0</v>
      </c>
      <c r="J423" s="23" t="s">
        <v>261</v>
      </c>
      <c r="K423" s="24">
        <v>44959.000005520837</v>
      </c>
      <c r="L423" s="23">
        <v>1</v>
      </c>
      <c r="M423" s="23" t="s">
        <v>27</v>
      </c>
      <c r="N423" s="25">
        <v>0</v>
      </c>
      <c r="O423" s="26" t="str">
        <f t="shared" si="80"/>
        <v>COIN</v>
      </c>
      <c r="P423" s="26" t="str">
        <f t="shared" si="78"/>
        <v>SHORT</v>
      </c>
      <c r="Q423" s="26" t="str">
        <f t="shared" si="82"/>
        <v>COIN SHORT</v>
      </c>
      <c r="R423" s="26">
        <v>0</v>
      </c>
      <c r="S423" s="26">
        <v>0</v>
      </c>
      <c r="T423" s="26">
        <v>0</v>
      </c>
      <c r="U423" s="26">
        <v>0</v>
      </c>
      <c r="V423" s="23" t="str">
        <f t="shared" si="77"/>
        <v>BINE</v>
      </c>
      <c r="W423" t="str">
        <f t="shared" si="79"/>
        <v>LINK COIN SHORT</v>
      </c>
      <c r="X423" s="87" t="s">
        <v>262</v>
      </c>
    </row>
    <row r="424" spans="1:24" x14ac:dyDescent="0.25">
      <c r="A424">
        <v>465</v>
      </c>
      <c r="B424" s="71">
        <v>44959.000005520837</v>
      </c>
      <c r="C424" s="14" t="s">
        <v>11</v>
      </c>
      <c r="D424" s="23" t="s">
        <v>192</v>
      </c>
      <c r="E424" s="23" t="s">
        <v>24</v>
      </c>
      <c r="F424" s="100">
        <v>-1574.172</v>
      </c>
      <c r="G424" s="152">
        <v>-158115.54859595399</v>
      </c>
      <c r="H424" s="100">
        <v>100.443629156124</v>
      </c>
      <c r="I424" s="23">
        <v>0</v>
      </c>
      <c r="J424" s="23" t="s">
        <v>261</v>
      </c>
      <c r="K424" s="24">
        <v>44959.000005520837</v>
      </c>
      <c r="L424" s="23">
        <v>1</v>
      </c>
      <c r="M424" s="23" t="s">
        <v>24</v>
      </c>
      <c r="N424" s="25">
        <v>0</v>
      </c>
      <c r="O424" s="26" t="str">
        <f t="shared" si="80"/>
        <v>COIN</v>
      </c>
      <c r="P424" s="26" t="str">
        <f t="shared" si="78"/>
        <v>SHORT</v>
      </c>
      <c r="Q424" s="26" t="str">
        <f t="shared" si="82"/>
        <v>COIN SHORT</v>
      </c>
      <c r="R424" s="26">
        <v>0</v>
      </c>
      <c r="S424" s="26">
        <v>0</v>
      </c>
      <c r="T424" s="26">
        <v>0</v>
      </c>
      <c r="U424" s="26">
        <v>0</v>
      </c>
      <c r="V424" s="23" t="str">
        <f t="shared" si="77"/>
        <v>BINE</v>
      </c>
      <c r="W424" t="str">
        <f t="shared" si="79"/>
        <v>LTC COIN SHORT</v>
      </c>
      <c r="X424" s="87" t="s">
        <v>262</v>
      </c>
    </row>
    <row r="425" spans="1:24" x14ac:dyDescent="0.25">
      <c r="A425">
        <v>466</v>
      </c>
      <c r="B425" s="71">
        <v>44959.000005520837</v>
      </c>
      <c r="C425" s="14" t="s">
        <v>11</v>
      </c>
      <c r="D425" s="23" t="s">
        <v>192</v>
      </c>
      <c r="E425" s="23" t="s">
        <v>190</v>
      </c>
      <c r="F425" s="100">
        <v>-90000</v>
      </c>
      <c r="G425" s="152">
        <v>-72166.230637112501</v>
      </c>
      <c r="H425" s="100">
        <v>0.80184700707902801</v>
      </c>
      <c r="I425" s="23">
        <v>0</v>
      </c>
      <c r="J425" s="23" t="s">
        <v>261</v>
      </c>
      <c r="K425" s="24">
        <v>44959.000005520837</v>
      </c>
      <c r="L425" s="23">
        <v>1</v>
      </c>
      <c r="M425" s="23" t="s">
        <v>190</v>
      </c>
      <c r="N425" s="25">
        <v>0</v>
      </c>
      <c r="O425" s="26" t="str">
        <f t="shared" si="80"/>
        <v>COIN</v>
      </c>
      <c r="P425" s="26" t="str">
        <f t="shared" si="78"/>
        <v>SHORT</v>
      </c>
      <c r="Q425" s="26" t="str">
        <f t="shared" si="82"/>
        <v>COIN SHORT</v>
      </c>
      <c r="R425" s="26">
        <v>0</v>
      </c>
      <c r="S425" s="26">
        <v>0</v>
      </c>
      <c r="T425" s="26">
        <v>0</v>
      </c>
      <c r="U425" s="26">
        <v>0</v>
      </c>
      <c r="V425" s="23" t="str">
        <f t="shared" si="77"/>
        <v>BINE</v>
      </c>
      <c r="W425" t="str">
        <f t="shared" si="79"/>
        <v>MANA COIN SHORT</v>
      </c>
      <c r="X425" s="87" t="s">
        <v>262</v>
      </c>
    </row>
    <row r="426" spans="1:24" x14ac:dyDescent="0.25">
      <c r="A426">
        <v>467</v>
      </c>
      <c r="B426" s="71">
        <v>44959.000005520837</v>
      </c>
      <c r="C426" s="14" t="s">
        <v>11</v>
      </c>
      <c r="D426" s="23" t="s">
        <v>192</v>
      </c>
      <c r="E426" s="23" t="s">
        <v>191</v>
      </c>
      <c r="F426" s="100">
        <v>-100000</v>
      </c>
      <c r="G426" s="152">
        <v>-119496.739024927</v>
      </c>
      <c r="H426" s="100">
        <v>1.1949673902492699</v>
      </c>
      <c r="I426" s="23">
        <v>0</v>
      </c>
      <c r="J426" s="23" t="s">
        <v>261</v>
      </c>
      <c r="K426" s="24">
        <v>44959.000005520837</v>
      </c>
      <c r="L426" s="23">
        <v>1</v>
      </c>
      <c r="M426" s="23" t="s">
        <v>191</v>
      </c>
      <c r="N426" s="25">
        <v>0</v>
      </c>
      <c r="O426" s="26" t="str">
        <f t="shared" si="80"/>
        <v>COIN</v>
      </c>
      <c r="P426" s="26" t="str">
        <f t="shared" si="78"/>
        <v>SHORT</v>
      </c>
      <c r="Q426" s="26" t="str">
        <f t="shared" si="82"/>
        <v>COIN SHORT</v>
      </c>
      <c r="R426" s="26">
        <v>0</v>
      </c>
      <c r="S426" s="26">
        <v>0</v>
      </c>
      <c r="T426" s="26">
        <v>0</v>
      </c>
      <c r="U426" s="26">
        <v>0</v>
      </c>
      <c r="V426" s="23" t="str">
        <f t="shared" si="77"/>
        <v>BINE</v>
      </c>
      <c r="W426" t="str">
        <f t="shared" si="79"/>
        <v>MATIC COIN SHORT</v>
      </c>
      <c r="X426" s="87" t="s">
        <v>262</v>
      </c>
    </row>
    <row r="427" spans="1:24" x14ac:dyDescent="0.25">
      <c r="A427">
        <v>468</v>
      </c>
      <c r="B427" s="71">
        <v>44959.000005520837</v>
      </c>
      <c r="C427" s="14" t="s">
        <v>11</v>
      </c>
      <c r="D427" s="23" t="s">
        <v>192</v>
      </c>
      <c r="E427" s="23" t="s">
        <v>406</v>
      </c>
      <c r="F427" s="100">
        <v>-14</v>
      </c>
      <c r="G427" s="152">
        <v>-9362.44769458665</v>
      </c>
      <c r="H427" s="100">
        <v>668.74626389904597</v>
      </c>
      <c r="I427" s="23">
        <v>0</v>
      </c>
      <c r="J427" s="23" t="s">
        <v>261</v>
      </c>
      <c r="K427" s="24">
        <v>44959.000005520837</v>
      </c>
      <c r="L427" s="23">
        <v>1</v>
      </c>
      <c r="M427" s="23" t="s">
        <v>406</v>
      </c>
      <c r="N427" s="25">
        <v>0</v>
      </c>
      <c r="O427" s="26" t="str">
        <f t="shared" si="80"/>
        <v>COIN</v>
      </c>
      <c r="P427" s="26" t="str">
        <f t="shared" si="78"/>
        <v>SHORT</v>
      </c>
      <c r="Q427" s="26" t="str">
        <f t="shared" si="82"/>
        <v>COIN SHORT</v>
      </c>
      <c r="R427" s="26">
        <v>0</v>
      </c>
      <c r="S427" s="26">
        <v>0</v>
      </c>
      <c r="T427" s="26">
        <v>0</v>
      </c>
      <c r="U427" s="26">
        <v>0</v>
      </c>
      <c r="V427" s="23" t="str">
        <f t="shared" si="77"/>
        <v>BINE</v>
      </c>
      <c r="W427" t="str">
        <f t="shared" si="79"/>
        <v>MKR COIN SHORT</v>
      </c>
      <c r="X427" s="87" t="s">
        <v>262</v>
      </c>
    </row>
    <row r="428" spans="1:24" x14ac:dyDescent="0.25">
      <c r="A428">
        <v>469</v>
      </c>
      <c r="B428" s="71">
        <v>44959.000005520837</v>
      </c>
      <c r="C428" s="14" t="s">
        <v>11</v>
      </c>
      <c r="D428" s="23" t="s">
        <v>192</v>
      </c>
      <c r="E428" s="23" t="s">
        <v>37</v>
      </c>
      <c r="F428" s="100">
        <v>-6000000000</v>
      </c>
      <c r="G428" s="152">
        <v>-71907.580522307995</v>
      </c>
      <c r="H428" s="100">
        <v>1.19845967537179E-5</v>
      </c>
      <c r="I428" s="23">
        <v>0</v>
      </c>
      <c r="J428" s="23" t="s">
        <v>261</v>
      </c>
      <c r="K428" s="24">
        <v>44959.000005520837</v>
      </c>
      <c r="L428" s="23">
        <v>1</v>
      </c>
      <c r="M428" s="23" t="s">
        <v>37</v>
      </c>
      <c r="N428" s="25">
        <v>0</v>
      </c>
      <c r="O428" s="26" t="str">
        <f t="shared" si="80"/>
        <v>COIN</v>
      </c>
      <c r="P428" s="26" t="str">
        <f t="shared" si="78"/>
        <v>SHORT</v>
      </c>
      <c r="Q428" s="26" t="str">
        <f t="shared" si="82"/>
        <v>COIN SHORT</v>
      </c>
      <c r="R428" s="26">
        <v>0</v>
      </c>
      <c r="S428" s="26">
        <v>0</v>
      </c>
      <c r="T428" s="26">
        <v>0</v>
      </c>
      <c r="U428" s="26">
        <v>0</v>
      </c>
      <c r="V428" s="23" t="str">
        <f t="shared" si="77"/>
        <v>BINE</v>
      </c>
      <c r="W428" t="str">
        <f t="shared" si="79"/>
        <v>SHIB COIN SHORT</v>
      </c>
      <c r="X428" s="87" t="s">
        <v>262</v>
      </c>
    </row>
    <row r="429" spans="1:24" x14ac:dyDescent="0.25">
      <c r="A429">
        <v>470</v>
      </c>
      <c r="B429" s="71">
        <v>44959.000005520837</v>
      </c>
      <c r="C429" s="14" t="s">
        <v>11</v>
      </c>
      <c r="D429" s="23" t="s">
        <v>192</v>
      </c>
      <c r="E429" s="23" t="s">
        <v>153</v>
      </c>
      <c r="F429" s="100">
        <v>-8500</v>
      </c>
      <c r="G429" s="152">
        <v>-212443.547491126</v>
      </c>
      <c r="H429" s="100">
        <v>24.9933585283677</v>
      </c>
      <c r="I429" s="23">
        <v>0</v>
      </c>
      <c r="J429" s="23" t="s">
        <v>261</v>
      </c>
      <c r="K429" s="24">
        <v>44959.000005520837</v>
      </c>
      <c r="L429" s="23">
        <v>1</v>
      </c>
      <c r="M429" s="23" t="s">
        <v>153</v>
      </c>
      <c r="N429" s="25">
        <v>0</v>
      </c>
      <c r="O429" s="26" t="str">
        <f t="shared" si="80"/>
        <v>COIN</v>
      </c>
      <c r="P429" s="26" t="str">
        <f t="shared" si="78"/>
        <v>SHORT</v>
      </c>
      <c r="Q429" s="26" t="str">
        <f t="shared" si="82"/>
        <v>COIN SHORT</v>
      </c>
      <c r="R429" s="26">
        <v>0</v>
      </c>
      <c r="S429" s="26">
        <v>0</v>
      </c>
      <c r="T429" s="26">
        <v>0</v>
      </c>
      <c r="U429" s="26">
        <v>0</v>
      </c>
      <c r="V429" s="23" t="str">
        <f t="shared" si="77"/>
        <v>BINE</v>
      </c>
      <c r="W429" t="str">
        <f t="shared" si="79"/>
        <v>SOL COIN SHORT</v>
      </c>
      <c r="X429" s="87" t="s">
        <v>262</v>
      </c>
    </row>
    <row r="430" spans="1:24" x14ac:dyDescent="0.25">
      <c r="A430">
        <v>471</v>
      </c>
      <c r="B430" s="71">
        <v>44959.000005520837</v>
      </c>
      <c r="C430" s="14" t="s">
        <v>11</v>
      </c>
      <c r="D430" s="23" t="s">
        <v>192</v>
      </c>
      <c r="E430" s="23" t="s">
        <v>407</v>
      </c>
      <c r="F430" s="100">
        <v>-43200</v>
      </c>
      <c r="G430" s="152">
        <v>-56346.048579357499</v>
      </c>
      <c r="H430" s="100">
        <v>1.3043066800777201</v>
      </c>
      <c r="I430" s="23">
        <v>0</v>
      </c>
      <c r="J430" s="23" t="s">
        <v>261</v>
      </c>
      <c r="K430" s="24">
        <v>44959.000005520837</v>
      </c>
      <c r="L430" s="23">
        <v>1</v>
      </c>
      <c r="M430" s="23" t="s">
        <v>407</v>
      </c>
      <c r="N430" s="25">
        <v>0</v>
      </c>
      <c r="O430" s="26" t="str">
        <f t="shared" si="80"/>
        <v>COIN</v>
      </c>
      <c r="P430" s="26" t="str">
        <f t="shared" si="78"/>
        <v>SHORT</v>
      </c>
      <c r="Q430" s="26" t="str">
        <f t="shared" si="82"/>
        <v>COIN SHORT</v>
      </c>
      <c r="R430" s="26">
        <v>0</v>
      </c>
      <c r="S430" s="26">
        <v>0</v>
      </c>
      <c r="T430" s="26">
        <v>0</v>
      </c>
      <c r="U430" s="26">
        <v>0</v>
      </c>
      <c r="V430" s="23" t="str">
        <f t="shared" si="77"/>
        <v>BINE</v>
      </c>
      <c r="W430" t="str">
        <f t="shared" si="79"/>
        <v>SUSHI COIN SHORT</v>
      </c>
      <c r="X430" s="87" t="s">
        <v>262</v>
      </c>
    </row>
    <row r="431" spans="1:24" x14ac:dyDescent="0.25">
      <c r="A431">
        <v>472</v>
      </c>
      <c r="B431" s="71">
        <v>44959.000005520837</v>
      </c>
      <c r="C431" s="14" t="s">
        <v>11</v>
      </c>
      <c r="D431" s="23" t="s">
        <v>192</v>
      </c>
      <c r="E431" s="23" t="s">
        <v>158</v>
      </c>
      <c r="F431" s="100">
        <v>-12000</v>
      </c>
      <c r="G431" s="152">
        <v>-81753.010174885494</v>
      </c>
      <c r="H431" s="100">
        <v>6.8127508479071297</v>
      </c>
      <c r="I431" s="23">
        <v>0</v>
      </c>
      <c r="J431" s="23" t="s">
        <v>261</v>
      </c>
      <c r="K431" s="24">
        <v>44959.000005520837</v>
      </c>
      <c r="L431" s="23">
        <v>1</v>
      </c>
      <c r="M431" s="23" t="s">
        <v>158</v>
      </c>
      <c r="N431" s="25">
        <v>0</v>
      </c>
      <c r="O431" s="26" t="str">
        <f t="shared" si="80"/>
        <v>COIN</v>
      </c>
      <c r="P431" s="26" t="str">
        <f t="shared" si="78"/>
        <v>SHORT</v>
      </c>
      <c r="Q431" s="26" t="str">
        <f t="shared" si="82"/>
        <v>COIN SHORT</v>
      </c>
      <c r="R431" s="26">
        <v>0</v>
      </c>
      <c r="S431" s="26">
        <v>0</v>
      </c>
      <c r="T431" s="26">
        <v>0</v>
      </c>
      <c r="U431" s="26">
        <v>0</v>
      </c>
      <c r="V431" s="23" t="str">
        <f t="shared" si="77"/>
        <v>BINE</v>
      </c>
      <c r="W431" t="str">
        <f t="shared" si="79"/>
        <v>UNI COIN SHORT</v>
      </c>
      <c r="X431" s="87" t="s">
        <v>262</v>
      </c>
    </row>
    <row r="432" spans="1:24" x14ac:dyDescent="0.25">
      <c r="A432">
        <v>473</v>
      </c>
      <c r="B432" s="71">
        <v>44959.000005520837</v>
      </c>
      <c r="C432" s="14" t="s">
        <v>11</v>
      </c>
      <c r="D432" s="23" t="s">
        <v>192</v>
      </c>
      <c r="E432" s="23" t="s">
        <v>38</v>
      </c>
      <c r="F432" s="100">
        <v>-10481957.095437599</v>
      </c>
      <c r="G432" s="152">
        <v>-10482982.503050201</v>
      </c>
      <c r="H432" s="100">
        <v>1.0000978259692599</v>
      </c>
      <c r="I432" s="23">
        <v>0</v>
      </c>
      <c r="J432" s="23" t="s">
        <v>261</v>
      </c>
      <c r="K432" s="24">
        <v>44959.000005520837</v>
      </c>
      <c r="L432" s="23">
        <v>1</v>
      </c>
      <c r="M432" s="23" t="s">
        <v>38</v>
      </c>
      <c r="N432" s="25">
        <v>0</v>
      </c>
      <c r="O432" s="26" t="str">
        <f t="shared" si="80"/>
        <v>COIN</v>
      </c>
      <c r="P432" s="26" t="str">
        <f t="shared" si="78"/>
        <v>SHORT</v>
      </c>
      <c r="Q432" s="26" t="str">
        <f t="shared" si="82"/>
        <v>COIN SHORT</v>
      </c>
      <c r="R432" s="26">
        <v>0</v>
      </c>
      <c r="S432" s="26">
        <v>0</v>
      </c>
      <c r="T432" s="26">
        <v>0</v>
      </c>
      <c r="U432" s="26">
        <v>0</v>
      </c>
      <c r="V432" s="23" t="str">
        <f t="shared" si="77"/>
        <v>BINE</v>
      </c>
      <c r="W432" t="str">
        <f t="shared" si="79"/>
        <v>USDT COIN SHORT</v>
      </c>
      <c r="X432" s="87" t="s">
        <v>262</v>
      </c>
    </row>
    <row r="433" spans="1:24" x14ac:dyDescent="0.25">
      <c r="A433">
        <v>474</v>
      </c>
      <c r="B433" s="71">
        <v>44959.000005520837</v>
      </c>
      <c r="C433" s="14" t="s">
        <v>11</v>
      </c>
      <c r="D433" s="23" t="s">
        <v>192</v>
      </c>
      <c r="E433" s="23" t="s">
        <v>194</v>
      </c>
      <c r="F433" s="100">
        <v>-100</v>
      </c>
      <c r="G433" s="152">
        <v>-2.4814152330007899</v>
      </c>
      <c r="H433" s="100">
        <v>2.4814152330007899E-2</v>
      </c>
      <c r="I433" s="23">
        <v>0</v>
      </c>
      <c r="J433" s="23" t="s">
        <v>261</v>
      </c>
      <c r="K433" s="24">
        <v>44959.000005520837</v>
      </c>
      <c r="L433" s="23">
        <v>1</v>
      </c>
      <c r="M433" s="23" t="s">
        <v>194</v>
      </c>
      <c r="N433" s="25">
        <v>0</v>
      </c>
      <c r="O433" s="26" t="str">
        <f t="shared" si="80"/>
        <v>COIN</v>
      </c>
      <c r="P433" s="26" t="str">
        <f t="shared" si="78"/>
        <v>SHORT</v>
      </c>
      <c r="Q433" s="26" t="str">
        <f t="shared" si="82"/>
        <v>COIN SHORT</v>
      </c>
      <c r="R433" s="26">
        <v>0</v>
      </c>
      <c r="S433" s="26">
        <v>0</v>
      </c>
      <c r="T433" s="26">
        <v>0</v>
      </c>
      <c r="U433" s="26">
        <v>0</v>
      </c>
      <c r="V433" s="23" t="str">
        <f t="shared" si="77"/>
        <v>BINE</v>
      </c>
      <c r="W433" t="str">
        <f t="shared" si="79"/>
        <v>VET COIN SHORT</v>
      </c>
      <c r="X433" s="87" t="s">
        <v>262</v>
      </c>
    </row>
    <row r="434" spans="1:24" x14ac:dyDescent="0.25">
      <c r="A434">
        <v>475</v>
      </c>
      <c r="B434" s="71">
        <v>44959.000005520837</v>
      </c>
      <c r="C434" s="14" t="s">
        <v>11</v>
      </c>
      <c r="D434" s="23" t="s">
        <v>192</v>
      </c>
      <c r="E434" s="23" t="s">
        <v>162</v>
      </c>
      <c r="F434" s="100">
        <v>-1000000</v>
      </c>
      <c r="G434" s="152">
        <v>-92276.418191393299</v>
      </c>
      <c r="H434" s="100">
        <v>9.2276418191393303E-2</v>
      </c>
      <c r="I434" s="23">
        <v>0</v>
      </c>
      <c r="J434" s="23" t="s">
        <v>261</v>
      </c>
      <c r="K434" s="24">
        <v>44959.000005520837</v>
      </c>
      <c r="L434" s="23">
        <v>1</v>
      </c>
      <c r="M434" s="23" t="s">
        <v>162</v>
      </c>
      <c r="N434" s="25">
        <v>0</v>
      </c>
      <c r="O434" s="26" t="str">
        <f t="shared" si="80"/>
        <v>COIN</v>
      </c>
      <c r="P434" s="26" t="str">
        <f t="shared" si="78"/>
        <v>SHORT</v>
      </c>
      <c r="Q434" s="26" t="str">
        <f t="shared" si="82"/>
        <v>COIN SHORT</v>
      </c>
      <c r="R434" s="26">
        <v>0</v>
      </c>
      <c r="S434" s="26">
        <v>0</v>
      </c>
      <c r="T434" s="26">
        <v>0</v>
      </c>
      <c r="U434" s="26">
        <v>0</v>
      </c>
      <c r="V434" s="23" t="str">
        <f t="shared" si="77"/>
        <v>BINE</v>
      </c>
      <c r="W434" t="str">
        <f t="shared" si="79"/>
        <v>XLM COIN SHORT</v>
      </c>
      <c r="X434" s="87" t="s">
        <v>262</v>
      </c>
    </row>
    <row r="435" spans="1:24" x14ac:dyDescent="0.25">
      <c r="A435">
        <v>476</v>
      </c>
      <c r="B435" s="71">
        <v>44959.000005520837</v>
      </c>
      <c r="C435" s="14" t="s">
        <v>11</v>
      </c>
      <c r="D435" s="23" t="s">
        <v>192</v>
      </c>
      <c r="E435" s="23" t="s">
        <v>163</v>
      </c>
      <c r="F435" s="100">
        <v>-68160</v>
      </c>
      <c r="G435" s="152">
        <v>-74674.307584111593</v>
      </c>
      <c r="H435" s="100">
        <v>1.09557376150398</v>
      </c>
      <c r="I435" s="23">
        <v>0</v>
      </c>
      <c r="J435" s="23" t="s">
        <v>261</v>
      </c>
      <c r="K435" s="24">
        <v>44959.000005520837</v>
      </c>
      <c r="L435" s="23">
        <v>1</v>
      </c>
      <c r="M435" s="23" t="s">
        <v>163</v>
      </c>
      <c r="N435" s="25">
        <v>0</v>
      </c>
      <c r="O435" s="26" t="str">
        <f t="shared" si="80"/>
        <v>COIN</v>
      </c>
      <c r="P435" s="26" t="str">
        <f t="shared" si="78"/>
        <v>SHORT</v>
      </c>
      <c r="Q435" s="26" t="str">
        <f t="shared" si="82"/>
        <v>COIN SHORT</v>
      </c>
      <c r="R435" s="26">
        <v>0</v>
      </c>
      <c r="S435" s="26">
        <v>0</v>
      </c>
      <c r="T435" s="26">
        <v>0</v>
      </c>
      <c r="U435" s="26">
        <v>0</v>
      </c>
      <c r="V435" s="23" t="str">
        <f t="shared" si="77"/>
        <v>BINE</v>
      </c>
      <c r="W435" t="str">
        <f t="shared" si="79"/>
        <v>XTZ COIN SHORT</v>
      </c>
      <c r="X435" s="87" t="s">
        <v>262</v>
      </c>
    </row>
    <row r="436" spans="1:24" x14ac:dyDescent="0.25">
      <c r="A436">
        <v>477</v>
      </c>
      <c r="B436" s="71">
        <v>44958.916672187501</v>
      </c>
      <c r="C436" s="14" t="s">
        <v>291</v>
      </c>
      <c r="D436" s="23" t="s">
        <v>849</v>
      </c>
      <c r="E436" s="23" t="s">
        <v>38</v>
      </c>
      <c r="F436" s="100">
        <v>-10012421.226086</v>
      </c>
      <c r="G436" s="152">
        <v>-10013400.700897099</v>
      </c>
      <c r="H436" s="100">
        <v>1.0000978259692599</v>
      </c>
      <c r="I436" s="23">
        <v>0</v>
      </c>
      <c r="J436" s="23" t="s">
        <v>261</v>
      </c>
      <c r="K436" s="24">
        <v>44958.916672187501</v>
      </c>
      <c r="L436" s="23">
        <v>1</v>
      </c>
      <c r="M436" s="23" t="s">
        <v>38</v>
      </c>
      <c r="N436" s="25">
        <v>0</v>
      </c>
      <c r="O436" s="26" t="str">
        <f t="shared" si="80"/>
        <v>COIN</v>
      </c>
      <c r="P436" s="26" t="str">
        <f t="shared" si="78"/>
        <v>SHORT</v>
      </c>
      <c r="Q436" s="26" t="str">
        <f t="shared" si="82"/>
        <v>COIN SHORT</v>
      </c>
      <c r="R436" s="26">
        <v>0</v>
      </c>
      <c r="S436" s="26">
        <v>0</v>
      </c>
      <c r="T436" s="26">
        <v>0</v>
      </c>
      <c r="U436" s="26">
        <v>0</v>
      </c>
      <c r="V436" s="23" t="str">
        <f t="shared" si="77"/>
        <v>DEFI</v>
      </c>
      <c r="W436" t="str">
        <f t="shared" si="79"/>
        <v>USDT COIN SHORT</v>
      </c>
      <c r="X436" s="87" t="s">
        <v>262</v>
      </c>
    </row>
    <row r="437" spans="1:24" x14ac:dyDescent="0.25">
      <c r="A437">
        <v>478</v>
      </c>
      <c r="B437" s="71">
        <v>44958</v>
      </c>
      <c r="C437" s="14" t="s">
        <v>101</v>
      </c>
      <c r="D437" s="23" t="s">
        <v>201</v>
      </c>
      <c r="E437" s="23" t="s">
        <v>14</v>
      </c>
      <c r="F437" s="100">
        <v>-3350</v>
      </c>
      <c r="G437" s="152">
        <v>-79474628.3391736</v>
      </c>
      <c r="H437" s="100">
        <v>23723.7696534846</v>
      </c>
      <c r="I437" s="23">
        <v>0</v>
      </c>
      <c r="J437" s="23" t="s">
        <v>193</v>
      </c>
      <c r="K437" s="24">
        <v>44958</v>
      </c>
      <c r="L437" s="23">
        <v>1</v>
      </c>
      <c r="M437" s="23" t="s">
        <v>14</v>
      </c>
      <c r="N437" s="25">
        <v>0</v>
      </c>
      <c r="O437" s="26" t="str">
        <f t="shared" si="80"/>
        <v>COIN</v>
      </c>
      <c r="P437" s="26" t="str">
        <f t="shared" si="78"/>
        <v>SHORT</v>
      </c>
      <c r="Q437" s="26" t="str">
        <f t="shared" si="82"/>
        <v>COIN SHORT</v>
      </c>
      <c r="R437" s="26">
        <v>0</v>
      </c>
      <c r="S437" s="26">
        <v>0</v>
      </c>
      <c r="T437" s="26">
        <v>0</v>
      </c>
      <c r="U437" s="26">
        <v>0</v>
      </c>
      <c r="V437" s="23" t="str">
        <f t="shared" si="77"/>
        <v>LEND</v>
      </c>
      <c r="W437" t="str">
        <f t="shared" si="79"/>
        <v>BTC COIN SHORT</v>
      </c>
      <c r="X437" s="87" t="s">
        <v>262</v>
      </c>
    </row>
    <row r="438" spans="1:24" x14ac:dyDescent="0.25">
      <c r="A438">
        <v>479</v>
      </c>
      <c r="B438" s="71">
        <v>44958</v>
      </c>
      <c r="C438" s="14" t="s">
        <v>101</v>
      </c>
      <c r="D438" s="23" t="s">
        <v>201</v>
      </c>
      <c r="E438" s="23" t="s">
        <v>23</v>
      </c>
      <c r="F438" s="100">
        <v>-4350822.18</v>
      </c>
      <c r="G438" s="152">
        <v>-4689161.7859498598</v>
      </c>
      <c r="H438" s="100">
        <v>1.0777645217276699</v>
      </c>
      <c r="I438" s="23">
        <v>0</v>
      </c>
      <c r="J438" s="23" t="s">
        <v>193</v>
      </c>
      <c r="K438" s="24">
        <v>44958</v>
      </c>
      <c r="L438" s="23">
        <v>1</v>
      </c>
      <c r="M438" s="23" t="s">
        <v>23</v>
      </c>
      <c r="N438" s="25">
        <v>0</v>
      </c>
      <c r="O438" s="26" t="str">
        <f t="shared" si="80"/>
        <v>COIN</v>
      </c>
      <c r="P438" s="26" t="str">
        <f t="shared" si="78"/>
        <v>SHORT</v>
      </c>
      <c r="Q438" s="26" t="str">
        <f t="shared" si="82"/>
        <v>COIN SHORT</v>
      </c>
      <c r="R438" s="26">
        <v>0</v>
      </c>
      <c r="S438" s="26">
        <v>0</v>
      </c>
      <c r="T438" s="26">
        <v>0</v>
      </c>
      <c r="U438" s="26">
        <v>0</v>
      </c>
      <c r="V438" s="23" t="str">
        <f t="shared" si="77"/>
        <v>LEND</v>
      </c>
      <c r="W438" t="str">
        <f t="shared" si="79"/>
        <v>EOS COIN SHORT</v>
      </c>
      <c r="X438" s="87" t="s">
        <v>262</v>
      </c>
    </row>
    <row r="439" spans="1:24" x14ac:dyDescent="0.25">
      <c r="A439">
        <v>480</v>
      </c>
      <c r="B439" s="71">
        <v>44958</v>
      </c>
      <c r="C439" s="14" t="s">
        <v>101</v>
      </c>
      <c r="D439" s="23" t="s">
        <v>201</v>
      </c>
      <c r="E439" s="23" t="s">
        <v>15</v>
      </c>
      <c r="F439" s="100">
        <v>-6499.9949999999999</v>
      </c>
      <c r="G439" s="152">
        <v>-10671644.3001916</v>
      </c>
      <c r="H439" s="100">
        <v>1641.7926937161601</v>
      </c>
      <c r="I439" s="23">
        <v>0</v>
      </c>
      <c r="J439" s="23" t="s">
        <v>193</v>
      </c>
      <c r="K439" s="24">
        <v>44958</v>
      </c>
      <c r="L439" s="23">
        <v>1</v>
      </c>
      <c r="M439" s="23" t="s">
        <v>15</v>
      </c>
      <c r="N439" s="25">
        <v>0</v>
      </c>
      <c r="O439" s="26" t="str">
        <f t="shared" si="80"/>
        <v>COIN</v>
      </c>
      <c r="P439" s="26" t="str">
        <f t="shared" si="78"/>
        <v>SHORT</v>
      </c>
      <c r="Q439" s="26" t="str">
        <f t="shared" si="82"/>
        <v>COIN SHORT</v>
      </c>
      <c r="R439" s="26">
        <v>0</v>
      </c>
      <c r="S439" s="26">
        <v>0</v>
      </c>
      <c r="T439" s="26">
        <v>0</v>
      </c>
      <c r="U439" s="26">
        <v>0</v>
      </c>
      <c r="V439" s="23" t="str">
        <f t="shared" si="77"/>
        <v>LEND</v>
      </c>
      <c r="W439" t="str">
        <f t="shared" si="79"/>
        <v>ETH COIN SHORT</v>
      </c>
      <c r="X439" s="87" t="s">
        <v>262</v>
      </c>
    </row>
    <row r="440" spans="1:24" x14ac:dyDescent="0.25">
      <c r="A440">
        <v>481</v>
      </c>
      <c r="B440" s="71">
        <v>44958</v>
      </c>
      <c r="C440" s="14" t="s">
        <v>169</v>
      </c>
      <c r="D440" s="23" t="s">
        <v>167</v>
      </c>
      <c r="E440" s="23" t="s">
        <v>14</v>
      </c>
      <c r="F440" s="100">
        <v>-1340.01684679</v>
      </c>
      <c r="G440" s="152">
        <v>-31790251.005034801</v>
      </c>
      <c r="H440" s="100">
        <v>23723.7696534846</v>
      </c>
      <c r="I440" s="23">
        <v>0</v>
      </c>
      <c r="J440" s="23" t="s">
        <v>168</v>
      </c>
      <c r="K440" s="24">
        <v>44958</v>
      </c>
      <c r="L440" s="23">
        <v>1</v>
      </c>
      <c r="M440" s="23" t="s">
        <v>14</v>
      </c>
      <c r="N440" s="25">
        <v>0</v>
      </c>
      <c r="O440" s="26" t="str">
        <f t="shared" si="80"/>
        <v>COIN</v>
      </c>
      <c r="P440" s="26" t="str">
        <f t="shared" si="78"/>
        <v>SHORT</v>
      </c>
      <c r="Q440" s="26" t="str">
        <f t="shared" si="82"/>
        <v>COIN SHORT</v>
      </c>
      <c r="R440" s="26">
        <v>0</v>
      </c>
      <c r="S440" s="26">
        <v>0</v>
      </c>
      <c r="T440" s="26">
        <v>0</v>
      </c>
      <c r="U440" s="26">
        <v>0</v>
      </c>
      <c r="V440" s="23" t="str">
        <f t="shared" si="77"/>
        <v>LEND</v>
      </c>
      <c r="W440" t="str">
        <f t="shared" si="79"/>
        <v>BTC COIN SHORT</v>
      </c>
      <c r="X440" s="87" t="s">
        <v>262</v>
      </c>
    </row>
    <row r="441" spans="1:24" x14ac:dyDescent="0.25">
      <c r="A441">
        <v>482</v>
      </c>
      <c r="B441" s="71">
        <v>44958</v>
      </c>
      <c r="C441" s="14" t="s">
        <v>169</v>
      </c>
      <c r="D441" s="23" t="s">
        <v>167</v>
      </c>
      <c r="E441" s="23" t="s">
        <v>15</v>
      </c>
      <c r="F441" s="100">
        <v>-26855</v>
      </c>
      <c r="G441" s="152">
        <v>-44090342.7897477</v>
      </c>
      <c r="H441" s="100">
        <v>1641.7926937161601</v>
      </c>
      <c r="I441" s="23">
        <v>0</v>
      </c>
      <c r="J441" s="23" t="s">
        <v>168</v>
      </c>
      <c r="K441" s="24">
        <v>44958</v>
      </c>
      <c r="L441" s="23">
        <v>1</v>
      </c>
      <c r="M441" s="23" t="s">
        <v>15</v>
      </c>
      <c r="N441" s="25">
        <v>0</v>
      </c>
      <c r="O441" s="26" t="str">
        <f t="shared" si="80"/>
        <v>COIN</v>
      </c>
      <c r="P441" s="26" t="str">
        <f t="shared" si="78"/>
        <v>SHORT</v>
      </c>
      <c r="Q441" s="26" t="str">
        <f t="shared" si="82"/>
        <v>COIN SHORT</v>
      </c>
      <c r="R441" s="26">
        <v>0</v>
      </c>
      <c r="S441" s="26">
        <v>0</v>
      </c>
      <c r="T441" s="26">
        <v>0</v>
      </c>
      <c r="U441" s="26">
        <v>0</v>
      </c>
      <c r="V441" s="23" t="str">
        <f t="shared" si="77"/>
        <v>LEND</v>
      </c>
      <c r="W441" t="str">
        <f t="shared" si="79"/>
        <v>ETH COIN SHORT</v>
      </c>
      <c r="X441" s="87" t="s">
        <v>262</v>
      </c>
    </row>
    <row r="442" spans="1:24" x14ac:dyDescent="0.25">
      <c r="A442">
        <v>483</v>
      </c>
      <c r="B442" s="71">
        <v>44958</v>
      </c>
      <c r="C442" s="14" t="s">
        <v>169</v>
      </c>
      <c r="D442" s="23" t="s">
        <v>167</v>
      </c>
      <c r="E442" s="23" t="s">
        <v>256</v>
      </c>
      <c r="F442" s="100">
        <v>-15000000</v>
      </c>
      <c r="G442" s="152">
        <v>-16502765.386880901</v>
      </c>
      <c r="H442" s="100">
        <v>1.1001843591253899</v>
      </c>
      <c r="I442" s="23">
        <v>0</v>
      </c>
      <c r="J442" s="23" t="s">
        <v>168</v>
      </c>
      <c r="K442" s="24">
        <v>44958</v>
      </c>
      <c r="L442" s="23">
        <v>1</v>
      </c>
      <c r="M442" s="23" t="s">
        <v>256</v>
      </c>
      <c r="N442" s="25">
        <v>0</v>
      </c>
      <c r="O442" s="26" t="str">
        <f t="shared" si="80"/>
        <v>COIN</v>
      </c>
      <c r="P442" s="26" t="str">
        <f t="shared" si="78"/>
        <v>SHORT</v>
      </c>
      <c r="Q442" s="26" t="str">
        <f t="shared" si="82"/>
        <v>COIN SHORT</v>
      </c>
      <c r="R442" s="26">
        <v>0</v>
      </c>
      <c r="S442" s="26">
        <v>0</v>
      </c>
      <c r="T442" s="26">
        <v>0</v>
      </c>
      <c r="U442" s="26">
        <v>0</v>
      </c>
      <c r="V442" s="23" t="str">
        <f t="shared" si="77"/>
        <v>LEND</v>
      </c>
      <c r="W442" t="str">
        <f t="shared" si="79"/>
        <v>EUROC COIN SHORT</v>
      </c>
      <c r="X442" s="87" t="s">
        <v>262</v>
      </c>
    </row>
    <row r="443" spans="1:24" x14ac:dyDescent="0.25">
      <c r="A443">
        <v>484</v>
      </c>
      <c r="B443" s="71">
        <v>44958</v>
      </c>
      <c r="C443" s="14" t="s">
        <v>169</v>
      </c>
      <c r="D443" s="23" t="s">
        <v>167</v>
      </c>
      <c r="E443" s="23" t="s">
        <v>95</v>
      </c>
      <c r="F443" s="100">
        <v>-42800000</v>
      </c>
      <c r="G443" s="152">
        <v>-42800000</v>
      </c>
      <c r="H443" s="100">
        <v>1</v>
      </c>
      <c r="I443" s="23">
        <v>0</v>
      </c>
      <c r="J443" s="23" t="s">
        <v>168</v>
      </c>
      <c r="K443" s="24">
        <v>44958</v>
      </c>
      <c r="L443" s="23">
        <v>1</v>
      </c>
      <c r="M443" s="23" t="s">
        <v>95</v>
      </c>
      <c r="N443" s="25">
        <v>0</v>
      </c>
      <c r="O443" s="26" t="str">
        <f t="shared" si="80"/>
        <v>CASH</v>
      </c>
      <c r="P443" s="26" t="str">
        <f t="shared" si="78"/>
        <v>SHORT</v>
      </c>
      <c r="Q443" s="26" t="str">
        <f t="shared" ref="Q443:Q499" si="83">O443&amp;" "&amp;P443</f>
        <v>CASH SHORT</v>
      </c>
      <c r="R443" s="26">
        <v>0</v>
      </c>
      <c r="S443" s="26">
        <v>0</v>
      </c>
      <c r="T443" s="26">
        <v>0</v>
      </c>
      <c r="U443" s="26">
        <v>0</v>
      </c>
      <c r="V443" s="23" t="str">
        <f t="shared" si="77"/>
        <v>LEND</v>
      </c>
      <c r="W443" t="str">
        <f t="shared" si="79"/>
        <v>USD CASH SHORT</v>
      </c>
      <c r="X443" s="87" t="s">
        <v>262</v>
      </c>
    </row>
    <row r="444" spans="1:24" x14ac:dyDescent="0.25">
      <c r="A444">
        <v>485</v>
      </c>
      <c r="B444" s="71">
        <v>44958</v>
      </c>
      <c r="C444" s="14" t="s">
        <v>169</v>
      </c>
      <c r="D444" s="23" t="s">
        <v>167</v>
      </c>
      <c r="E444" s="23" t="s">
        <v>92</v>
      </c>
      <c r="F444" s="100">
        <v>-89706000</v>
      </c>
      <c r="G444" s="152">
        <v>-89719431.023040101</v>
      </c>
      <c r="H444" s="100">
        <v>1.0001497226834299</v>
      </c>
      <c r="I444" s="23">
        <v>0</v>
      </c>
      <c r="J444" s="23" t="s">
        <v>168</v>
      </c>
      <c r="K444" s="24">
        <v>44958</v>
      </c>
      <c r="L444" s="23">
        <v>1</v>
      </c>
      <c r="M444" s="23" t="s">
        <v>92</v>
      </c>
      <c r="N444" s="25">
        <v>0</v>
      </c>
      <c r="O444" s="26" t="str">
        <f t="shared" si="80"/>
        <v>COIN</v>
      </c>
      <c r="P444" s="26" t="str">
        <f t="shared" si="78"/>
        <v>SHORT</v>
      </c>
      <c r="Q444" s="26" t="str">
        <f t="shared" si="83"/>
        <v>COIN SHORT</v>
      </c>
      <c r="R444" s="26">
        <v>0</v>
      </c>
      <c r="S444" s="26">
        <v>0</v>
      </c>
      <c r="T444" s="26">
        <v>0</v>
      </c>
      <c r="U444" s="26">
        <v>0</v>
      </c>
      <c r="V444" s="23" t="str">
        <f t="shared" si="77"/>
        <v>LEND</v>
      </c>
      <c r="W444" t="str">
        <f t="shared" si="79"/>
        <v>USDC COIN SHORT</v>
      </c>
      <c r="X444" s="87" t="s">
        <v>262</v>
      </c>
    </row>
    <row r="445" spans="1:24" x14ac:dyDescent="0.25">
      <c r="A445">
        <v>486</v>
      </c>
      <c r="B445" s="71">
        <v>44958</v>
      </c>
      <c r="C445" s="14" t="s">
        <v>169</v>
      </c>
      <c r="D445" s="23" t="s">
        <v>167</v>
      </c>
      <c r="E445" s="23" t="s">
        <v>26</v>
      </c>
      <c r="F445" s="100">
        <v>-20000000</v>
      </c>
      <c r="G445" s="152">
        <v>-563501.82054883998</v>
      </c>
      <c r="H445" s="100">
        <v>2.8175091027441999E-2</v>
      </c>
      <c r="I445" s="23">
        <v>0</v>
      </c>
      <c r="J445" s="23" t="s">
        <v>168</v>
      </c>
      <c r="K445" s="24">
        <v>44958</v>
      </c>
      <c r="L445" s="23">
        <v>1</v>
      </c>
      <c r="M445" s="23" t="s">
        <v>26</v>
      </c>
      <c r="N445" s="25">
        <v>0</v>
      </c>
      <c r="O445" s="26" t="str">
        <f t="shared" si="80"/>
        <v>COIN</v>
      </c>
      <c r="P445" s="26" t="str">
        <f t="shared" si="78"/>
        <v>SHORT</v>
      </c>
      <c r="Q445" s="26" t="str">
        <f t="shared" si="83"/>
        <v>COIN SHORT</v>
      </c>
      <c r="R445" s="26">
        <v>0</v>
      </c>
      <c r="S445" s="26">
        <v>0</v>
      </c>
      <c r="T445" s="26">
        <v>0</v>
      </c>
      <c r="U445" s="26">
        <v>0</v>
      </c>
      <c r="V445" s="23" t="str">
        <f t="shared" si="77"/>
        <v>LEND</v>
      </c>
      <c r="W445" t="str">
        <f t="shared" si="79"/>
        <v>ZIL COIN SHORT</v>
      </c>
      <c r="X445" s="87" t="s">
        <v>262</v>
      </c>
    </row>
    <row r="446" spans="1:24" x14ac:dyDescent="0.25">
      <c r="A446">
        <v>487</v>
      </c>
      <c r="B446" s="71">
        <v>44958</v>
      </c>
      <c r="C446" s="14" t="s">
        <v>39</v>
      </c>
      <c r="D446" s="23" t="s">
        <v>202</v>
      </c>
      <c r="E446" s="23" t="s">
        <v>20</v>
      </c>
      <c r="F446" s="100">
        <v>-5000</v>
      </c>
      <c r="G446" s="152">
        <v>-681458.85812454706</v>
      </c>
      <c r="H446" s="100">
        <v>136.29177162490899</v>
      </c>
      <c r="I446" s="23">
        <v>0</v>
      </c>
      <c r="J446" s="23" t="s">
        <v>193</v>
      </c>
      <c r="K446" s="24">
        <v>44958</v>
      </c>
      <c r="L446" s="23">
        <v>1</v>
      </c>
      <c r="M446" s="23" t="s">
        <v>20</v>
      </c>
      <c r="N446" s="25">
        <v>0</v>
      </c>
      <c r="O446" s="26" t="str">
        <f t="shared" si="80"/>
        <v>COIN</v>
      </c>
      <c r="P446" s="26" t="str">
        <f t="shared" si="78"/>
        <v>SHORT</v>
      </c>
      <c r="Q446" s="26" t="str">
        <f t="shared" si="83"/>
        <v>COIN SHORT</v>
      </c>
      <c r="R446" s="26">
        <v>0</v>
      </c>
      <c r="S446" s="26">
        <v>0</v>
      </c>
      <c r="T446" s="26">
        <v>0</v>
      </c>
      <c r="U446" s="26">
        <v>0</v>
      </c>
      <c r="V446" s="23" t="str">
        <f t="shared" si="77"/>
        <v>LEND</v>
      </c>
      <c r="W446" t="str">
        <f t="shared" si="79"/>
        <v>BCH COIN SHORT</v>
      </c>
      <c r="X446" s="87" t="s">
        <v>262</v>
      </c>
    </row>
    <row r="447" spans="1:24" x14ac:dyDescent="0.25">
      <c r="A447">
        <v>488</v>
      </c>
      <c r="B447" s="71">
        <v>44958</v>
      </c>
      <c r="C447" s="14" t="s">
        <v>39</v>
      </c>
      <c r="D447" s="23" t="s">
        <v>202</v>
      </c>
      <c r="E447" s="23" t="s">
        <v>22</v>
      </c>
      <c r="F447" s="100">
        <v>-40000</v>
      </c>
      <c r="G447" s="152">
        <v>-258643.81963364201</v>
      </c>
      <c r="H447" s="100">
        <v>6.4660954908410604</v>
      </c>
      <c r="I447" s="23">
        <v>0</v>
      </c>
      <c r="J447" s="23" t="s">
        <v>193</v>
      </c>
      <c r="K447" s="24">
        <v>44958</v>
      </c>
      <c r="L447" s="23">
        <v>1</v>
      </c>
      <c r="M447" s="23" t="s">
        <v>22</v>
      </c>
      <c r="N447" s="25">
        <v>0</v>
      </c>
      <c r="O447" s="26" t="str">
        <f t="shared" si="80"/>
        <v>COIN</v>
      </c>
      <c r="P447" s="26" t="str">
        <f t="shared" si="78"/>
        <v>SHORT</v>
      </c>
      <c r="Q447" s="26" t="str">
        <f t="shared" si="83"/>
        <v>COIN SHORT</v>
      </c>
      <c r="R447" s="26">
        <v>0</v>
      </c>
      <c r="S447" s="26">
        <v>0</v>
      </c>
      <c r="T447" s="26">
        <v>0</v>
      </c>
      <c r="U447" s="26">
        <v>0</v>
      </c>
      <c r="V447" s="23" t="str">
        <f t="shared" si="77"/>
        <v>LEND</v>
      </c>
      <c r="W447" t="str">
        <f t="shared" si="79"/>
        <v>DOT COIN SHORT</v>
      </c>
      <c r="X447" s="87" t="s">
        <v>262</v>
      </c>
    </row>
    <row r="448" spans="1:24" x14ac:dyDescent="0.25">
      <c r="A448">
        <v>489</v>
      </c>
      <c r="B448" s="71">
        <v>44958</v>
      </c>
      <c r="C448" s="14" t="s">
        <v>39</v>
      </c>
      <c r="D448" s="23" t="s">
        <v>202</v>
      </c>
      <c r="E448" s="23" t="s">
        <v>23</v>
      </c>
      <c r="F448" s="100">
        <v>-160000</v>
      </c>
      <c r="G448" s="152">
        <v>-172442.32347642799</v>
      </c>
      <c r="H448" s="100">
        <v>1.0777645217276699</v>
      </c>
      <c r="I448" s="23">
        <v>0</v>
      </c>
      <c r="J448" s="23" t="s">
        <v>193</v>
      </c>
      <c r="K448" s="24">
        <v>44958</v>
      </c>
      <c r="L448" s="23">
        <v>1</v>
      </c>
      <c r="M448" s="23" t="s">
        <v>23</v>
      </c>
      <c r="N448" s="25">
        <v>0</v>
      </c>
      <c r="O448" s="26" t="str">
        <f t="shared" si="80"/>
        <v>COIN</v>
      </c>
      <c r="P448" s="26" t="str">
        <f t="shared" si="78"/>
        <v>SHORT</v>
      </c>
      <c r="Q448" s="26" t="str">
        <f t="shared" si="83"/>
        <v>COIN SHORT</v>
      </c>
      <c r="R448" s="26">
        <v>0</v>
      </c>
      <c r="S448" s="26">
        <v>0</v>
      </c>
      <c r="T448" s="26">
        <v>0</v>
      </c>
      <c r="U448" s="26">
        <v>0</v>
      </c>
      <c r="V448" s="23" t="str">
        <f t="shared" si="77"/>
        <v>LEND</v>
      </c>
      <c r="W448" t="str">
        <f t="shared" si="79"/>
        <v>EOS COIN SHORT</v>
      </c>
      <c r="X448" s="87" t="s">
        <v>262</v>
      </c>
    </row>
    <row r="449" spans="1:24" x14ac:dyDescent="0.25">
      <c r="A449">
        <v>490</v>
      </c>
      <c r="B449" s="71">
        <v>44958</v>
      </c>
      <c r="C449" s="14" t="s">
        <v>39</v>
      </c>
      <c r="D449" s="23" t="s">
        <v>202</v>
      </c>
      <c r="E449" s="23" t="s">
        <v>29</v>
      </c>
      <c r="F449" s="100">
        <v>-108000</v>
      </c>
      <c r="G449" s="152">
        <v>-2415691.4602818699</v>
      </c>
      <c r="H449" s="100">
        <v>22.367513521128402</v>
      </c>
      <c r="I449" s="23">
        <v>0</v>
      </c>
      <c r="J449" s="23" t="s">
        <v>193</v>
      </c>
      <c r="K449" s="24">
        <v>44958</v>
      </c>
      <c r="L449" s="23">
        <v>1</v>
      </c>
      <c r="M449" s="23" t="s">
        <v>29</v>
      </c>
      <c r="N449" s="25">
        <v>0</v>
      </c>
      <c r="O449" s="26" t="str">
        <f t="shared" si="80"/>
        <v>COIN</v>
      </c>
      <c r="P449" s="26" t="str">
        <f t="shared" si="78"/>
        <v>SHORT</v>
      </c>
      <c r="Q449" s="26" t="str">
        <f t="shared" si="83"/>
        <v>COIN SHORT</v>
      </c>
      <c r="R449" s="26">
        <v>0</v>
      </c>
      <c r="S449" s="26">
        <v>0</v>
      </c>
      <c r="T449" s="26">
        <v>0</v>
      </c>
      <c r="U449" s="26">
        <v>0</v>
      </c>
      <c r="V449" s="23" t="str">
        <f t="shared" si="77"/>
        <v>LEND</v>
      </c>
      <c r="W449" t="str">
        <f t="shared" si="79"/>
        <v>ETC COIN SHORT</v>
      </c>
      <c r="X449" s="87" t="s">
        <v>262</v>
      </c>
    </row>
    <row r="450" spans="1:24" x14ac:dyDescent="0.25">
      <c r="A450">
        <v>491</v>
      </c>
      <c r="B450" s="71">
        <v>44958</v>
      </c>
      <c r="C450" s="14" t="s">
        <v>39</v>
      </c>
      <c r="D450" s="23" t="s">
        <v>202</v>
      </c>
      <c r="E450" s="23" t="s">
        <v>15</v>
      </c>
      <c r="F450" s="100">
        <v>-4600</v>
      </c>
      <c r="G450" s="152">
        <v>-7552246.3910943698</v>
      </c>
      <c r="H450" s="100">
        <v>1641.7926937161601</v>
      </c>
      <c r="I450" s="23">
        <v>0</v>
      </c>
      <c r="J450" s="23" t="s">
        <v>193</v>
      </c>
      <c r="K450" s="24">
        <v>44958</v>
      </c>
      <c r="L450" s="23">
        <v>1</v>
      </c>
      <c r="M450" s="23" t="s">
        <v>15</v>
      </c>
      <c r="N450" s="25">
        <v>0</v>
      </c>
      <c r="O450" s="26" t="str">
        <f t="shared" si="80"/>
        <v>COIN</v>
      </c>
      <c r="P450" s="26" t="str">
        <f t="shared" si="78"/>
        <v>SHORT</v>
      </c>
      <c r="Q450" s="26" t="str">
        <f t="shared" si="83"/>
        <v>COIN SHORT</v>
      </c>
      <c r="R450" s="26">
        <v>0</v>
      </c>
      <c r="S450" s="26">
        <v>0</v>
      </c>
      <c r="T450" s="26">
        <v>0</v>
      </c>
      <c r="U450" s="26">
        <v>0</v>
      </c>
      <c r="V450" s="23" t="str">
        <f t="shared" ref="V450:V499" si="84">IF($C450="","",IF(ISERROR(SEARCH("-",$D450)),$D450,LEFT($D450,SEARCH("-",$D450)-1)))</f>
        <v>LEND</v>
      </c>
      <c r="W450" t="str">
        <f t="shared" si="79"/>
        <v>ETH COIN SHORT</v>
      </c>
      <c r="X450" s="87" t="s">
        <v>262</v>
      </c>
    </row>
    <row r="451" spans="1:24" x14ac:dyDescent="0.25">
      <c r="A451">
        <v>492</v>
      </c>
      <c r="B451" s="71">
        <v>44958</v>
      </c>
      <c r="C451" s="14" t="s">
        <v>39</v>
      </c>
      <c r="D451" s="23" t="s">
        <v>202</v>
      </c>
      <c r="E451" s="23" t="s">
        <v>27</v>
      </c>
      <c r="F451" s="100">
        <v>-17000</v>
      </c>
      <c r="G451" s="152">
        <v>-122682.61542848901</v>
      </c>
      <c r="H451" s="100">
        <v>7.2166244369699699</v>
      </c>
      <c r="I451" s="23">
        <v>0</v>
      </c>
      <c r="J451" s="23" t="s">
        <v>193</v>
      </c>
      <c r="K451" s="24">
        <v>44958</v>
      </c>
      <c r="L451" s="23">
        <v>1</v>
      </c>
      <c r="M451" s="23" t="s">
        <v>27</v>
      </c>
      <c r="N451" s="25">
        <v>0</v>
      </c>
      <c r="O451" s="26" t="str">
        <f t="shared" si="80"/>
        <v>COIN</v>
      </c>
      <c r="P451" s="26" t="str">
        <f t="shared" ref="P451:P499" si="85">IF($C451="","",IF($J451="CME FUTURE","HEDGE",IF($G451&gt;0,"LONG","SHORT")))</f>
        <v>SHORT</v>
      </c>
      <c r="Q451" s="26" t="str">
        <f t="shared" si="83"/>
        <v>COIN SHORT</v>
      </c>
      <c r="R451" s="26">
        <v>0</v>
      </c>
      <c r="S451" s="26">
        <v>0</v>
      </c>
      <c r="T451" s="26">
        <v>0</v>
      </c>
      <c r="U451" s="26">
        <v>0</v>
      </c>
      <c r="V451" s="23" t="str">
        <f t="shared" si="84"/>
        <v>LEND</v>
      </c>
      <c r="W451" t="str">
        <f t="shared" si="79"/>
        <v>LINK COIN SHORT</v>
      </c>
      <c r="X451" s="87" t="s">
        <v>262</v>
      </c>
    </row>
    <row r="452" spans="1:24" x14ac:dyDescent="0.25">
      <c r="A452">
        <v>493</v>
      </c>
      <c r="B452" s="71">
        <v>44958</v>
      </c>
      <c r="C452" s="14" t="s">
        <v>39</v>
      </c>
      <c r="D452" s="23" t="s">
        <v>202</v>
      </c>
      <c r="E452" s="23" t="s">
        <v>24</v>
      </c>
      <c r="F452" s="100">
        <v>-11800</v>
      </c>
      <c r="G452" s="152">
        <v>-1185234.8240422599</v>
      </c>
      <c r="H452" s="100">
        <v>100.443629156124</v>
      </c>
      <c r="I452" s="23">
        <v>0</v>
      </c>
      <c r="J452" s="23" t="s">
        <v>193</v>
      </c>
      <c r="K452" s="24">
        <v>44958</v>
      </c>
      <c r="L452" s="23">
        <v>1</v>
      </c>
      <c r="M452" s="23" t="s">
        <v>24</v>
      </c>
      <c r="N452" s="25">
        <v>0</v>
      </c>
      <c r="O452" s="26" t="str">
        <f t="shared" si="80"/>
        <v>COIN</v>
      </c>
      <c r="P452" s="26" t="str">
        <f t="shared" si="85"/>
        <v>SHORT</v>
      </c>
      <c r="Q452" s="26" t="str">
        <f t="shared" si="83"/>
        <v>COIN SHORT</v>
      </c>
      <c r="R452" s="26">
        <v>0</v>
      </c>
      <c r="S452" s="26">
        <v>0</v>
      </c>
      <c r="T452" s="26">
        <v>0</v>
      </c>
      <c r="U452" s="26">
        <v>0</v>
      </c>
      <c r="V452" s="23" t="str">
        <f t="shared" si="84"/>
        <v>LEND</v>
      </c>
      <c r="W452" t="str">
        <f t="shared" si="79"/>
        <v>LTC COIN SHORT</v>
      </c>
      <c r="X452" s="87" t="s">
        <v>262</v>
      </c>
    </row>
    <row r="453" spans="1:24" x14ac:dyDescent="0.25">
      <c r="A453">
        <v>494</v>
      </c>
      <c r="B453" s="71">
        <v>44958</v>
      </c>
      <c r="C453" s="14" t="s">
        <v>207</v>
      </c>
      <c r="D453" s="23" t="s">
        <v>205</v>
      </c>
      <c r="E453" s="23" t="s">
        <v>89</v>
      </c>
      <c r="F453" s="100">
        <v>-2600208</v>
      </c>
      <c r="G453" s="152">
        <v>-257514.433815008</v>
      </c>
      <c r="H453" s="100">
        <v>9.9036090118562806E-2</v>
      </c>
      <c r="I453" s="23">
        <v>0</v>
      </c>
      <c r="J453" s="23" t="s">
        <v>206</v>
      </c>
      <c r="K453" s="24">
        <v>44958</v>
      </c>
      <c r="L453" s="23">
        <v>1</v>
      </c>
      <c r="M453" s="23" t="s">
        <v>89</v>
      </c>
      <c r="N453" s="25">
        <v>0</v>
      </c>
      <c r="O453" s="26" t="str">
        <f t="shared" si="80"/>
        <v>COIN</v>
      </c>
      <c r="P453" s="26" t="str">
        <f t="shared" si="85"/>
        <v>SHORT</v>
      </c>
      <c r="Q453" s="26" t="str">
        <f t="shared" si="83"/>
        <v>COIN SHORT</v>
      </c>
      <c r="R453" s="26">
        <v>0</v>
      </c>
      <c r="S453" s="26">
        <v>0</v>
      </c>
      <c r="T453" s="26">
        <v>0</v>
      </c>
      <c r="U453" s="26">
        <v>0</v>
      </c>
      <c r="V453" s="23" t="str">
        <f t="shared" si="84"/>
        <v>LEND</v>
      </c>
      <c r="W453" t="str">
        <f t="shared" si="79"/>
        <v>OXT COIN SHORT</v>
      </c>
      <c r="X453" s="87" t="s">
        <v>262</v>
      </c>
    </row>
    <row r="454" spans="1:24" x14ac:dyDescent="0.25">
      <c r="A454">
        <v>495</v>
      </c>
      <c r="B454" s="71">
        <v>44958</v>
      </c>
      <c r="C454" s="14" t="s">
        <v>207</v>
      </c>
      <c r="D454" s="23" t="s">
        <v>205</v>
      </c>
      <c r="E454" s="23" t="s">
        <v>92</v>
      </c>
      <c r="F454" s="100">
        <v>-1000000</v>
      </c>
      <c r="G454" s="152">
        <v>-1000149.72268343</v>
      </c>
      <c r="H454" s="100">
        <v>1.0001497226834299</v>
      </c>
      <c r="I454" s="23">
        <v>0</v>
      </c>
      <c r="J454" s="23" t="s">
        <v>206</v>
      </c>
      <c r="K454" s="24">
        <v>44958</v>
      </c>
      <c r="L454" s="23">
        <v>1</v>
      </c>
      <c r="M454" s="23" t="s">
        <v>92</v>
      </c>
      <c r="N454" s="25">
        <v>0</v>
      </c>
      <c r="O454" s="26" t="str">
        <f t="shared" si="80"/>
        <v>COIN</v>
      </c>
      <c r="P454" s="26" t="str">
        <f t="shared" si="85"/>
        <v>SHORT</v>
      </c>
      <c r="Q454" s="26" t="str">
        <f t="shared" si="83"/>
        <v>COIN SHORT</v>
      </c>
      <c r="R454" s="26">
        <v>0</v>
      </c>
      <c r="S454" s="26">
        <v>0</v>
      </c>
      <c r="T454" s="26">
        <v>0</v>
      </c>
      <c r="U454" s="26">
        <v>0</v>
      </c>
      <c r="V454" s="23" t="str">
        <f t="shared" si="84"/>
        <v>LEND</v>
      </c>
      <c r="W454" t="str">
        <f t="shared" ref="W454:W499" si="86">IF($C454="","",$M454&amp;" "&amp;$Q454)</f>
        <v>USDC COIN SHORT</v>
      </c>
      <c r="X454" s="87" t="s">
        <v>262</v>
      </c>
    </row>
    <row r="455" spans="1:24" x14ac:dyDescent="0.25">
      <c r="A455">
        <v>496</v>
      </c>
      <c r="B455" s="71">
        <v>44958</v>
      </c>
      <c r="C455" s="14" t="s">
        <v>209</v>
      </c>
      <c r="D455" s="23" t="s">
        <v>208</v>
      </c>
      <c r="E455" s="23" t="s">
        <v>99</v>
      </c>
      <c r="F455" s="100">
        <v>-201.17</v>
      </c>
      <c r="G455" s="152">
        <v>-83.262623260679305</v>
      </c>
      <c r="H455" s="100">
        <v>0.41389184898682302</v>
      </c>
      <c r="I455" s="23">
        <v>0</v>
      </c>
      <c r="J455" s="23" t="s">
        <v>206</v>
      </c>
      <c r="K455" s="24">
        <v>44958</v>
      </c>
      <c r="L455" s="23">
        <v>1</v>
      </c>
      <c r="M455" s="23" t="s">
        <v>99</v>
      </c>
      <c r="N455" s="25">
        <v>0</v>
      </c>
      <c r="O455" s="26" t="str">
        <f t="shared" si="80"/>
        <v>COIN</v>
      </c>
      <c r="P455" s="26" t="str">
        <f t="shared" si="85"/>
        <v>SHORT</v>
      </c>
      <c r="Q455" s="26" t="str">
        <f t="shared" si="83"/>
        <v>COIN SHORT</v>
      </c>
      <c r="R455" s="26">
        <v>0</v>
      </c>
      <c r="S455" s="26">
        <v>0</v>
      </c>
      <c r="T455" s="26">
        <v>0</v>
      </c>
      <c r="U455" s="26">
        <v>0</v>
      </c>
      <c r="V455" s="23" t="str">
        <f t="shared" si="84"/>
        <v>LEND</v>
      </c>
      <c r="W455" t="str">
        <f t="shared" si="86"/>
        <v>XRP COIN SHORT</v>
      </c>
      <c r="X455" s="87" t="s">
        <v>262</v>
      </c>
    </row>
    <row r="456" spans="1:24" x14ac:dyDescent="0.25">
      <c r="A456">
        <v>497</v>
      </c>
      <c r="B456" s="71">
        <v>44959.000004363428</v>
      </c>
      <c r="C456" s="14" t="s">
        <v>45</v>
      </c>
      <c r="D456" s="23" t="s">
        <v>211</v>
      </c>
      <c r="E456" s="23" t="s">
        <v>20</v>
      </c>
      <c r="F456" s="100">
        <v>-8.9590416800000003</v>
      </c>
      <c r="G456" s="152">
        <v>-1221.0436626286</v>
      </c>
      <c r="H456" s="100">
        <v>136.29177162490899</v>
      </c>
      <c r="I456" s="23">
        <v>0</v>
      </c>
      <c r="J456" s="23" t="s">
        <v>261</v>
      </c>
      <c r="K456" s="24">
        <v>44959.000004363428</v>
      </c>
      <c r="L456" s="23">
        <v>1</v>
      </c>
      <c r="M456" s="23" t="s">
        <v>20</v>
      </c>
      <c r="N456" s="25">
        <v>0</v>
      </c>
      <c r="O456" s="26" t="str">
        <f t="shared" si="80"/>
        <v>COIN</v>
      </c>
      <c r="P456" s="26" t="str">
        <f t="shared" si="85"/>
        <v>SHORT</v>
      </c>
      <c r="Q456" s="26" t="str">
        <f t="shared" si="83"/>
        <v>COIN SHORT</v>
      </c>
      <c r="R456" s="26">
        <v>0</v>
      </c>
      <c r="S456" s="26">
        <v>0</v>
      </c>
      <c r="T456" s="26">
        <v>0</v>
      </c>
      <c r="U456" s="26">
        <v>0</v>
      </c>
      <c r="V456" s="23" t="str">
        <f t="shared" si="84"/>
        <v>OKEX</v>
      </c>
      <c r="W456" t="str">
        <f t="shared" si="86"/>
        <v>BCH COIN SHORT</v>
      </c>
      <c r="X456" s="87" t="s">
        <v>262</v>
      </c>
    </row>
    <row r="457" spans="1:24" x14ac:dyDescent="0.25">
      <c r="A457">
        <v>498</v>
      </c>
      <c r="B457" s="71">
        <v>44959.000004363428</v>
      </c>
      <c r="C457" s="14" t="s">
        <v>45</v>
      </c>
      <c r="D457" s="23" t="s">
        <v>211</v>
      </c>
      <c r="E457" s="23" t="s">
        <v>23</v>
      </c>
      <c r="F457" s="100">
        <v>-4537.0498287999999</v>
      </c>
      <c r="G457" s="152">
        <v>-4889.8713387912603</v>
      </c>
      <c r="H457" s="100">
        <v>1.0777645217276699</v>
      </c>
      <c r="I457" s="23">
        <v>0</v>
      </c>
      <c r="J457" s="23" t="s">
        <v>261</v>
      </c>
      <c r="K457" s="24">
        <v>44959.000004363428</v>
      </c>
      <c r="L457" s="23">
        <v>1</v>
      </c>
      <c r="M457" s="23" t="s">
        <v>23</v>
      </c>
      <c r="N457" s="25">
        <v>0</v>
      </c>
      <c r="O457" s="26" t="str">
        <f t="shared" si="80"/>
        <v>COIN</v>
      </c>
      <c r="P457" s="26" t="str">
        <f t="shared" si="85"/>
        <v>SHORT</v>
      </c>
      <c r="Q457" s="26" t="str">
        <f t="shared" si="83"/>
        <v>COIN SHORT</v>
      </c>
      <c r="R457" s="26">
        <v>0</v>
      </c>
      <c r="S457" s="26">
        <v>0</v>
      </c>
      <c r="T457" s="26">
        <v>0</v>
      </c>
      <c r="U457" s="26">
        <v>0</v>
      </c>
      <c r="V457" s="23" t="str">
        <f t="shared" si="84"/>
        <v>OKEX</v>
      </c>
      <c r="W457" t="str">
        <f t="shared" si="86"/>
        <v>EOS COIN SHORT</v>
      </c>
      <c r="X457" s="87" t="s">
        <v>262</v>
      </c>
    </row>
    <row r="458" spans="1:24" x14ac:dyDescent="0.25">
      <c r="A458">
        <v>499</v>
      </c>
      <c r="B458" s="71">
        <v>44959.000004363428</v>
      </c>
      <c r="C458" s="14" t="s">
        <v>45</v>
      </c>
      <c r="D458" s="23" t="s">
        <v>211</v>
      </c>
      <c r="E458" s="23" t="s">
        <v>30</v>
      </c>
      <c r="F458" s="100">
        <v>-3.6981750000000001E-2</v>
      </c>
      <c r="G458" s="152">
        <v>-0.21033555396516801</v>
      </c>
      <c r="H458" s="100">
        <v>5.68755004739279</v>
      </c>
      <c r="I458" s="23">
        <v>0</v>
      </c>
      <c r="J458" s="23" t="s">
        <v>261</v>
      </c>
      <c r="K458" s="24">
        <v>44959.000004363428</v>
      </c>
      <c r="L458" s="23">
        <v>1</v>
      </c>
      <c r="M458" s="23" t="s">
        <v>30</v>
      </c>
      <c r="N458" s="25">
        <v>0</v>
      </c>
      <c r="O458" s="26" t="str">
        <f t="shared" si="80"/>
        <v>COIN</v>
      </c>
      <c r="P458" s="26" t="str">
        <f t="shared" si="85"/>
        <v>SHORT</v>
      </c>
      <c r="Q458" s="26" t="str">
        <f t="shared" si="83"/>
        <v>COIN SHORT</v>
      </c>
      <c r="R458" s="26">
        <v>0</v>
      </c>
      <c r="S458" s="26">
        <v>0</v>
      </c>
      <c r="T458" s="26">
        <v>0</v>
      </c>
      <c r="U458" s="26">
        <v>0</v>
      </c>
      <c r="V458" s="23" t="str">
        <f t="shared" si="84"/>
        <v>OKEX</v>
      </c>
      <c r="W458" t="str">
        <f t="shared" si="86"/>
        <v>FIL COIN SHORT</v>
      </c>
      <c r="X458" s="87" t="s">
        <v>262</v>
      </c>
    </row>
    <row r="459" spans="1:24" x14ac:dyDescent="0.25">
      <c r="A459">
        <v>500</v>
      </c>
      <c r="B459" s="71">
        <v>44959.000004363428</v>
      </c>
      <c r="C459" s="14" t="s">
        <v>45</v>
      </c>
      <c r="D459" s="23" t="s">
        <v>211</v>
      </c>
      <c r="E459" s="23" t="s">
        <v>24</v>
      </c>
      <c r="F459" s="100">
        <v>-70.981874360000006</v>
      </c>
      <c r="G459" s="152">
        <v>-7129.6770650224298</v>
      </c>
      <c r="H459" s="100">
        <v>100.443629156124</v>
      </c>
      <c r="I459" s="23">
        <v>0</v>
      </c>
      <c r="J459" s="23" t="s">
        <v>261</v>
      </c>
      <c r="K459" s="24">
        <v>44959.000004363428</v>
      </c>
      <c r="L459" s="23">
        <v>1</v>
      </c>
      <c r="M459" s="23" t="s">
        <v>24</v>
      </c>
      <c r="N459" s="25">
        <v>0</v>
      </c>
      <c r="O459" s="26" t="str">
        <f t="shared" si="80"/>
        <v>COIN</v>
      </c>
      <c r="P459" s="26" t="str">
        <f t="shared" si="85"/>
        <v>SHORT</v>
      </c>
      <c r="Q459" s="26" t="str">
        <f t="shared" si="83"/>
        <v>COIN SHORT</v>
      </c>
      <c r="R459" s="26">
        <v>0</v>
      </c>
      <c r="S459" s="26">
        <v>0</v>
      </c>
      <c r="T459" s="26">
        <v>0</v>
      </c>
      <c r="U459" s="26">
        <v>0</v>
      </c>
      <c r="V459" s="23" t="str">
        <f t="shared" si="84"/>
        <v>OKEX</v>
      </c>
      <c r="W459" t="str">
        <f t="shared" si="86"/>
        <v>LTC COIN SHORT</v>
      </c>
      <c r="X459" s="87" t="s">
        <v>262</v>
      </c>
    </row>
    <row r="460" spans="1:24" x14ac:dyDescent="0.25">
      <c r="A460">
        <v>501</v>
      </c>
      <c r="B460" s="71">
        <v>44959.000004363428</v>
      </c>
      <c r="C460" s="14" t="s">
        <v>45</v>
      </c>
      <c r="D460" s="23" t="s">
        <v>211</v>
      </c>
      <c r="E460" s="23" t="s">
        <v>37</v>
      </c>
      <c r="F460" s="100">
        <v>-10040040859.104401</v>
      </c>
      <c r="G460" s="152">
        <v>-120325.841087219</v>
      </c>
      <c r="H460" s="100">
        <v>1.1984596753718E-5</v>
      </c>
      <c r="I460" s="23">
        <v>0</v>
      </c>
      <c r="J460" s="23" t="s">
        <v>261</v>
      </c>
      <c r="K460" s="24">
        <v>44959.000004363428</v>
      </c>
      <c r="L460" s="23">
        <v>1</v>
      </c>
      <c r="M460" s="23" t="s">
        <v>37</v>
      </c>
      <c r="N460" s="25">
        <v>0</v>
      </c>
      <c r="O460" s="26" t="str">
        <f t="shared" si="80"/>
        <v>COIN</v>
      </c>
      <c r="P460" s="26" t="str">
        <f t="shared" si="85"/>
        <v>SHORT</v>
      </c>
      <c r="Q460" s="26" t="str">
        <f t="shared" si="83"/>
        <v>COIN SHORT</v>
      </c>
      <c r="R460" s="26">
        <v>0</v>
      </c>
      <c r="S460" s="26">
        <v>0</v>
      </c>
      <c r="T460" s="26">
        <v>0</v>
      </c>
      <c r="U460" s="26">
        <v>0</v>
      </c>
      <c r="V460" s="23" t="str">
        <f t="shared" si="84"/>
        <v>OKEX</v>
      </c>
      <c r="W460" t="str">
        <f t="shared" si="86"/>
        <v>SHIB COIN SHORT</v>
      </c>
      <c r="X460" s="87" t="s">
        <v>262</v>
      </c>
    </row>
    <row r="461" spans="1:24" x14ac:dyDescent="0.25">
      <c r="A461">
        <v>502</v>
      </c>
      <c r="B461" s="71">
        <v>44959.000000775464</v>
      </c>
      <c r="C461" s="14" t="s">
        <v>182</v>
      </c>
      <c r="D461" s="23" t="s">
        <v>212</v>
      </c>
      <c r="E461" s="23" t="s">
        <v>38</v>
      </c>
      <c r="F461" s="100">
        <v>-5077934.5846861601</v>
      </c>
      <c r="G461" s="152">
        <v>-5078431.3385587502</v>
      </c>
      <c r="H461" s="100">
        <v>1.0000978259692599</v>
      </c>
      <c r="I461" s="23">
        <v>0</v>
      </c>
      <c r="J461" s="23" t="s">
        <v>261</v>
      </c>
      <c r="K461" s="24">
        <v>44959.000000775464</v>
      </c>
      <c r="L461" s="23">
        <v>1</v>
      </c>
      <c r="M461" s="23" t="s">
        <v>38</v>
      </c>
      <c r="N461" s="25">
        <v>0</v>
      </c>
      <c r="O461" s="26" t="str">
        <f t="shared" si="80"/>
        <v>COIN</v>
      </c>
      <c r="P461" s="26" t="str">
        <f t="shared" si="85"/>
        <v>SHORT</v>
      </c>
      <c r="Q461" s="26" t="str">
        <f t="shared" si="83"/>
        <v>COIN SHORT</v>
      </c>
      <c r="R461" s="26">
        <v>0</v>
      </c>
      <c r="S461" s="26">
        <v>0</v>
      </c>
      <c r="T461" s="26">
        <v>0</v>
      </c>
      <c r="U461" s="26">
        <v>0</v>
      </c>
      <c r="V461" s="23" t="str">
        <f t="shared" si="84"/>
        <v>WOOX</v>
      </c>
      <c r="W461" t="str">
        <f t="shared" si="86"/>
        <v>USDT COIN SHORT</v>
      </c>
      <c r="X461" s="87" t="s">
        <v>262</v>
      </c>
    </row>
    <row r="462" spans="1:24" x14ac:dyDescent="0.25">
      <c r="A462">
        <v>503</v>
      </c>
      <c r="B462" s="71">
        <v>44959.000002777779</v>
      </c>
      <c r="C462" s="14" t="s">
        <v>420</v>
      </c>
      <c r="D462" s="23" t="s">
        <v>420</v>
      </c>
      <c r="E462" s="23" t="s">
        <v>95</v>
      </c>
      <c r="F462" s="100">
        <v>79941.919999999998</v>
      </c>
      <c r="G462" s="152">
        <v>79941.919999999998</v>
      </c>
      <c r="H462" s="100">
        <v>1</v>
      </c>
      <c r="I462" s="23">
        <v>0</v>
      </c>
      <c r="J462" s="23" t="s">
        <v>306</v>
      </c>
      <c r="K462" s="24">
        <v>44959.000002777779</v>
      </c>
      <c r="L462" s="23">
        <v>1</v>
      </c>
      <c r="M462" s="23" t="s">
        <v>95</v>
      </c>
      <c r="N462" s="25">
        <v>0</v>
      </c>
      <c r="O462" s="26" t="str">
        <f t="shared" si="80"/>
        <v>CASH</v>
      </c>
      <c r="P462" s="26" t="str">
        <f t="shared" si="85"/>
        <v>LONG</v>
      </c>
      <c r="Q462" s="26" t="str">
        <f t="shared" si="83"/>
        <v>CASH LONG</v>
      </c>
      <c r="R462" s="26">
        <v>0</v>
      </c>
      <c r="S462" s="26">
        <v>0</v>
      </c>
      <c r="T462" s="26">
        <v>0</v>
      </c>
      <c r="U462" s="26">
        <v>0</v>
      </c>
      <c r="V462" s="23" t="str">
        <f t="shared" si="84"/>
        <v>WEDBUSH</v>
      </c>
      <c r="W462" t="str">
        <f t="shared" si="86"/>
        <v>USD CASH LONG</v>
      </c>
      <c r="X462" s="87" t="s">
        <v>262</v>
      </c>
    </row>
    <row r="463" spans="1:24" x14ac:dyDescent="0.25">
      <c r="A463">
        <v>504</v>
      </c>
      <c r="B463" s="71">
        <v>44959.000002777779</v>
      </c>
      <c r="C463" s="14" t="s">
        <v>257</v>
      </c>
      <c r="D463" s="23" t="s">
        <v>257</v>
      </c>
      <c r="E463" s="23" t="s">
        <v>95</v>
      </c>
      <c r="F463" s="100">
        <v>209451.69</v>
      </c>
      <c r="G463" s="152">
        <v>209451.69</v>
      </c>
      <c r="H463" s="100">
        <v>1</v>
      </c>
      <c r="I463" s="23">
        <v>0</v>
      </c>
      <c r="J463" s="23" t="s">
        <v>85</v>
      </c>
      <c r="K463" s="24">
        <v>44959.000002777779</v>
      </c>
      <c r="L463" s="23">
        <v>1</v>
      </c>
      <c r="M463" s="23" t="s">
        <v>95</v>
      </c>
      <c r="N463" s="25">
        <v>0</v>
      </c>
      <c r="O463" s="26" t="str">
        <f t="shared" ref="O463:O499" si="87">IF($C463="","",IF(OR($E463="USD",$E463="EUR"),"CASH","COIN"))</f>
        <v>CASH</v>
      </c>
      <c r="P463" s="26" t="str">
        <f t="shared" si="85"/>
        <v>LONG</v>
      </c>
      <c r="Q463" s="26" t="str">
        <f t="shared" si="83"/>
        <v>CASH LONG</v>
      </c>
      <c r="R463" s="26">
        <v>0</v>
      </c>
      <c r="S463" s="26">
        <v>0</v>
      </c>
      <c r="T463" s="26">
        <v>0</v>
      </c>
      <c r="U463" s="26">
        <v>0</v>
      </c>
      <c r="V463" s="23" t="str">
        <f t="shared" si="84"/>
        <v>CASH</v>
      </c>
      <c r="W463" t="str">
        <f t="shared" si="86"/>
        <v>USD CASH LONG</v>
      </c>
      <c r="X463" s="87" t="s">
        <v>262</v>
      </c>
    </row>
    <row r="464" spans="1:24" x14ac:dyDescent="0.25">
      <c r="A464">
        <v>505</v>
      </c>
      <c r="B464" s="71">
        <v>44959.000002777779</v>
      </c>
      <c r="C464" s="14" t="s">
        <v>263</v>
      </c>
      <c r="D464" s="23" t="s">
        <v>235</v>
      </c>
      <c r="E464" s="23" t="s">
        <v>95</v>
      </c>
      <c r="F464" s="100">
        <v>25152036.77</v>
      </c>
      <c r="G464" s="152">
        <v>25152036.77</v>
      </c>
      <c r="H464" s="100">
        <v>1</v>
      </c>
      <c r="I464" s="23">
        <v>0</v>
      </c>
      <c r="J464" s="23" t="s">
        <v>306</v>
      </c>
      <c r="K464" s="24">
        <v>44959.000002777779</v>
      </c>
      <c r="L464" s="23">
        <v>1</v>
      </c>
      <c r="M464" s="23" t="s">
        <v>95</v>
      </c>
      <c r="N464" s="25">
        <v>0</v>
      </c>
      <c r="O464" s="26" t="str">
        <f t="shared" si="87"/>
        <v>CASH</v>
      </c>
      <c r="P464" s="26" t="str">
        <f t="shared" si="85"/>
        <v>LONG</v>
      </c>
      <c r="Q464" s="26" t="str">
        <f t="shared" si="83"/>
        <v>CASH LONG</v>
      </c>
      <c r="R464" s="26">
        <v>0</v>
      </c>
      <c r="S464" s="26">
        <v>0</v>
      </c>
      <c r="T464" s="26">
        <v>0</v>
      </c>
      <c r="U464" s="26">
        <v>0</v>
      </c>
      <c r="V464" s="23" t="str">
        <f t="shared" si="84"/>
        <v>ED&amp;F Man Capital</v>
      </c>
      <c r="W464" t="str">
        <f t="shared" si="86"/>
        <v>USD CASH LONG</v>
      </c>
      <c r="X464" s="87" t="s">
        <v>262</v>
      </c>
    </row>
    <row r="465" spans="2:24" x14ac:dyDescent="0.25">
      <c r="B465" s="71"/>
      <c r="C465" s="14"/>
      <c r="D465" s="23"/>
      <c r="E465" s="23"/>
      <c r="F465" s="100"/>
      <c r="G465" s="152"/>
      <c r="H465" s="100"/>
      <c r="I465" s="23"/>
      <c r="J465" s="23"/>
      <c r="K465" s="24"/>
      <c r="L465" s="23"/>
      <c r="M465" s="23"/>
      <c r="N465" s="25">
        <v>0</v>
      </c>
      <c r="O465" s="26" t="str">
        <f t="shared" si="87"/>
        <v/>
      </c>
      <c r="P465" s="26" t="str">
        <f t="shared" si="85"/>
        <v/>
      </c>
      <c r="Q465" s="26" t="str">
        <f t="shared" si="83"/>
        <v xml:space="preserve"> </v>
      </c>
      <c r="R465" s="26">
        <v>0</v>
      </c>
      <c r="S465" s="26">
        <v>0</v>
      </c>
      <c r="T465" s="26">
        <v>0</v>
      </c>
      <c r="U465" s="26">
        <v>0</v>
      </c>
      <c r="V465" s="23" t="str">
        <f t="shared" si="84"/>
        <v/>
      </c>
      <c r="W465" t="str">
        <f t="shared" si="86"/>
        <v/>
      </c>
      <c r="X465" s="87" t="s">
        <v>262</v>
      </c>
    </row>
    <row r="466" spans="2:24" x14ac:dyDescent="0.25">
      <c r="B466" s="71"/>
      <c r="C466" s="14"/>
      <c r="D466" s="23"/>
      <c r="E466" s="23"/>
      <c r="F466" s="100"/>
      <c r="G466" s="152"/>
      <c r="H466" s="100"/>
      <c r="I466" s="23"/>
      <c r="J466" s="23"/>
      <c r="K466" s="24"/>
      <c r="L466" s="23"/>
      <c r="M466" s="23"/>
      <c r="N466" s="25">
        <v>0</v>
      </c>
      <c r="O466" s="26" t="str">
        <f t="shared" si="87"/>
        <v/>
      </c>
      <c r="P466" s="26" t="str">
        <f t="shared" si="85"/>
        <v/>
      </c>
      <c r="Q466" s="26" t="str">
        <f t="shared" si="83"/>
        <v xml:space="preserve"> </v>
      </c>
      <c r="R466" s="26">
        <v>0</v>
      </c>
      <c r="S466" s="26">
        <v>0</v>
      </c>
      <c r="T466" s="26">
        <v>0</v>
      </c>
      <c r="U466" s="26">
        <v>0</v>
      </c>
      <c r="V466" s="23" t="str">
        <f t="shared" si="84"/>
        <v/>
      </c>
      <c r="W466" t="str">
        <f t="shared" si="86"/>
        <v/>
      </c>
      <c r="X466" s="87" t="s">
        <v>262</v>
      </c>
    </row>
    <row r="467" spans="2:24" x14ac:dyDescent="0.25">
      <c r="B467" s="71"/>
      <c r="C467" s="14"/>
      <c r="D467" s="23"/>
      <c r="E467" s="23"/>
      <c r="F467" s="100"/>
      <c r="G467" s="152"/>
      <c r="H467" s="100"/>
      <c r="I467" s="23"/>
      <c r="J467" s="23"/>
      <c r="K467" s="24"/>
      <c r="L467" s="23"/>
      <c r="M467" s="23"/>
      <c r="N467" s="25">
        <v>0</v>
      </c>
      <c r="O467" s="26" t="str">
        <f t="shared" si="87"/>
        <v/>
      </c>
      <c r="P467" s="26" t="str">
        <f t="shared" si="85"/>
        <v/>
      </c>
      <c r="Q467" s="26" t="str">
        <f t="shared" si="83"/>
        <v xml:space="preserve"> </v>
      </c>
      <c r="R467" s="26">
        <v>0</v>
      </c>
      <c r="S467" s="26">
        <v>0</v>
      </c>
      <c r="T467" s="26">
        <v>0</v>
      </c>
      <c r="U467" s="26">
        <v>0</v>
      </c>
      <c r="V467" s="23" t="str">
        <f t="shared" si="84"/>
        <v/>
      </c>
      <c r="W467" t="str">
        <f t="shared" si="86"/>
        <v/>
      </c>
      <c r="X467" s="87" t="s">
        <v>262</v>
      </c>
    </row>
    <row r="468" spans="2:24" x14ac:dyDescent="0.25">
      <c r="B468" s="71"/>
      <c r="C468" s="14"/>
      <c r="D468" s="23"/>
      <c r="E468" s="23"/>
      <c r="F468" s="100"/>
      <c r="G468" s="152"/>
      <c r="H468" s="100"/>
      <c r="I468" s="23"/>
      <c r="J468" s="23"/>
      <c r="K468" s="24"/>
      <c r="L468" s="23"/>
      <c r="M468" s="23"/>
      <c r="N468" s="25">
        <v>0</v>
      </c>
      <c r="O468" s="26" t="str">
        <f t="shared" si="87"/>
        <v/>
      </c>
      <c r="P468" s="26" t="str">
        <f t="shared" si="85"/>
        <v/>
      </c>
      <c r="Q468" s="26" t="str">
        <f t="shared" si="83"/>
        <v xml:space="preserve"> </v>
      </c>
      <c r="R468" s="26">
        <v>0</v>
      </c>
      <c r="S468" s="26">
        <v>0</v>
      </c>
      <c r="T468" s="26">
        <v>0</v>
      </c>
      <c r="U468" s="26">
        <v>0</v>
      </c>
      <c r="V468" s="23" t="str">
        <f t="shared" si="84"/>
        <v/>
      </c>
      <c r="W468" t="str">
        <f t="shared" si="86"/>
        <v/>
      </c>
      <c r="X468" s="87" t="s">
        <v>262</v>
      </c>
    </row>
    <row r="469" spans="2:24" x14ac:dyDescent="0.25">
      <c r="B469" s="71"/>
      <c r="C469" s="14"/>
      <c r="D469" s="23"/>
      <c r="E469" s="23"/>
      <c r="F469" s="100"/>
      <c r="G469" s="152"/>
      <c r="H469" s="100"/>
      <c r="I469" s="23"/>
      <c r="J469" s="23"/>
      <c r="K469" s="24"/>
      <c r="L469" s="23"/>
      <c r="M469" s="23"/>
      <c r="N469" s="25">
        <v>0</v>
      </c>
      <c r="O469" s="26" t="str">
        <f t="shared" si="87"/>
        <v/>
      </c>
      <c r="P469" s="26" t="str">
        <f t="shared" si="85"/>
        <v/>
      </c>
      <c r="Q469" s="26" t="str">
        <f t="shared" si="83"/>
        <v xml:space="preserve"> </v>
      </c>
      <c r="R469" s="26">
        <v>0</v>
      </c>
      <c r="S469" s="26">
        <v>0</v>
      </c>
      <c r="T469" s="26">
        <v>0</v>
      </c>
      <c r="U469" s="26">
        <v>0</v>
      </c>
      <c r="V469" s="23" t="str">
        <f t="shared" si="84"/>
        <v/>
      </c>
      <c r="W469" t="str">
        <f t="shared" si="86"/>
        <v/>
      </c>
      <c r="X469" s="87" t="s">
        <v>262</v>
      </c>
    </row>
    <row r="470" spans="2:24" x14ac:dyDescent="0.25">
      <c r="B470" s="71"/>
      <c r="C470" s="14"/>
      <c r="D470" s="23"/>
      <c r="E470" s="23"/>
      <c r="F470" s="100"/>
      <c r="G470" s="152"/>
      <c r="H470" s="100"/>
      <c r="I470" s="23"/>
      <c r="J470" s="23"/>
      <c r="K470" s="24"/>
      <c r="L470" s="23"/>
      <c r="M470" s="23"/>
      <c r="N470" s="25">
        <v>0</v>
      </c>
      <c r="O470" s="26" t="str">
        <f t="shared" si="87"/>
        <v/>
      </c>
      <c r="P470" s="26" t="str">
        <f t="shared" si="85"/>
        <v/>
      </c>
      <c r="Q470" s="26" t="str">
        <f t="shared" si="83"/>
        <v xml:space="preserve"> </v>
      </c>
      <c r="R470" s="26">
        <v>0</v>
      </c>
      <c r="S470" s="26">
        <v>0</v>
      </c>
      <c r="T470" s="26">
        <v>0</v>
      </c>
      <c r="U470" s="26">
        <v>0</v>
      </c>
      <c r="V470" s="23" t="str">
        <f t="shared" si="84"/>
        <v/>
      </c>
      <c r="W470" t="str">
        <f t="shared" si="86"/>
        <v/>
      </c>
      <c r="X470" s="87" t="s">
        <v>262</v>
      </c>
    </row>
    <row r="471" spans="2:24" x14ac:dyDescent="0.25">
      <c r="B471" s="71"/>
      <c r="C471" s="14"/>
      <c r="D471" s="23"/>
      <c r="E471" s="23"/>
      <c r="F471" s="100"/>
      <c r="G471" s="152"/>
      <c r="H471" s="100"/>
      <c r="I471" s="23"/>
      <c r="J471" s="23"/>
      <c r="K471" s="24"/>
      <c r="L471" s="23"/>
      <c r="M471" s="23"/>
      <c r="N471" s="25">
        <v>0</v>
      </c>
      <c r="O471" s="26" t="str">
        <f t="shared" si="87"/>
        <v/>
      </c>
      <c r="P471" s="26" t="str">
        <f t="shared" si="85"/>
        <v/>
      </c>
      <c r="Q471" s="26" t="str">
        <f t="shared" si="83"/>
        <v xml:space="preserve"> </v>
      </c>
      <c r="R471" s="26">
        <v>0</v>
      </c>
      <c r="S471" s="26">
        <v>0</v>
      </c>
      <c r="T471" s="26">
        <v>0</v>
      </c>
      <c r="U471" s="26">
        <v>0</v>
      </c>
      <c r="V471" s="23" t="str">
        <f t="shared" si="84"/>
        <v/>
      </c>
      <c r="W471" t="str">
        <f t="shared" si="86"/>
        <v/>
      </c>
      <c r="X471" s="87" t="s">
        <v>262</v>
      </c>
    </row>
    <row r="472" spans="2:24" x14ac:dyDescent="0.25">
      <c r="B472" s="71"/>
      <c r="C472" s="14"/>
      <c r="D472" s="23"/>
      <c r="E472" s="23"/>
      <c r="F472" s="100"/>
      <c r="G472" s="152"/>
      <c r="H472" s="100"/>
      <c r="I472" s="23"/>
      <c r="J472" s="23"/>
      <c r="K472" s="24"/>
      <c r="L472" s="23"/>
      <c r="M472" s="23"/>
      <c r="N472" s="25">
        <v>0</v>
      </c>
      <c r="O472" s="26" t="str">
        <f t="shared" si="87"/>
        <v/>
      </c>
      <c r="P472" s="26" t="str">
        <f t="shared" si="85"/>
        <v/>
      </c>
      <c r="Q472" s="26" t="str">
        <f t="shared" si="83"/>
        <v xml:space="preserve"> </v>
      </c>
      <c r="R472" s="26">
        <v>0</v>
      </c>
      <c r="S472" s="26">
        <v>0</v>
      </c>
      <c r="T472" s="26">
        <v>0</v>
      </c>
      <c r="U472" s="26">
        <v>0</v>
      </c>
      <c r="V472" s="23" t="str">
        <f t="shared" si="84"/>
        <v/>
      </c>
      <c r="W472" t="str">
        <f t="shared" si="86"/>
        <v/>
      </c>
      <c r="X472" s="87" t="s">
        <v>262</v>
      </c>
    </row>
    <row r="473" spans="2:24" x14ac:dyDescent="0.25">
      <c r="B473" s="71"/>
      <c r="C473" s="14"/>
      <c r="D473" s="23"/>
      <c r="E473" s="23"/>
      <c r="F473" s="100"/>
      <c r="G473" s="152"/>
      <c r="H473" s="100"/>
      <c r="I473" s="23"/>
      <c r="J473" s="23"/>
      <c r="K473" s="24"/>
      <c r="L473" s="23"/>
      <c r="M473" s="23"/>
      <c r="N473" s="25">
        <v>0</v>
      </c>
      <c r="O473" s="26" t="str">
        <f t="shared" si="87"/>
        <v/>
      </c>
      <c r="P473" s="26" t="str">
        <f t="shared" si="85"/>
        <v/>
      </c>
      <c r="Q473" s="26" t="str">
        <f t="shared" si="83"/>
        <v xml:space="preserve"> </v>
      </c>
      <c r="R473" s="26">
        <v>0</v>
      </c>
      <c r="S473" s="26">
        <v>0</v>
      </c>
      <c r="T473" s="26">
        <v>0</v>
      </c>
      <c r="U473" s="26">
        <v>0</v>
      </c>
      <c r="V473" s="23" t="str">
        <f t="shared" si="84"/>
        <v/>
      </c>
      <c r="W473" t="str">
        <f t="shared" si="86"/>
        <v/>
      </c>
      <c r="X473" s="87" t="s">
        <v>262</v>
      </c>
    </row>
    <row r="474" spans="2:24" x14ac:dyDescent="0.25">
      <c r="B474" s="71"/>
      <c r="C474" s="14"/>
      <c r="D474" s="23"/>
      <c r="E474" s="23"/>
      <c r="F474" s="100"/>
      <c r="G474" s="152"/>
      <c r="H474" s="100"/>
      <c r="I474" s="23"/>
      <c r="J474" s="23"/>
      <c r="K474" s="24"/>
      <c r="L474" s="23"/>
      <c r="M474" s="23"/>
      <c r="N474" s="25">
        <v>0</v>
      </c>
      <c r="O474" s="26" t="str">
        <f t="shared" si="87"/>
        <v/>
      </c>
      <c r="P474" s="26" t="str">
        <f t="shared" si="85"/>
        <v/>
      </c>
      <c r="Q474" s="26" t="str">
        <f t="shared" si="83"/>
        <v xml:space="preserve"> </v>
      </c>
      <c r="R474" s="26">
        <v>0</v>
      </c>
      <c r="S474" s="26">
        <v>0</v>
      </c>
      <c r="T474" s="26">
        <v>0</v>
      </c>
      <c r="U474" s="26">
        <v>0</v>
      </c>
      <c r="V474" s="23" t="str">
        <f t="shared" si="84"/>
        <v/>
      </c>
      <c r="W474" t="str">
        <f t="shared" si="86"/>
        <v/>
      </c>
      <c r="X474" s="87" t="s">
        <v>262</v>
      </c>
    </row>
    <row r="475" spans="2:24" x14ac:dyDescent="0.25">
      <c r="B475" s="71"/>
      <c r="C475" s="14"/>
      <c r="D475" s="23"/>
      <c r="E475" s="23"/>
      <c r="F475" s="100"/>
      <c r="G475" s="152"/>
      <c r="H475" s="100"/>
      <c r="I475" s="23"/>
      <c r="J475" s="23"/>
      <c r="K475" s="24"/>
      <c r="L475" s="23"/>
      <c r="M475" s="23"/>
      <c r="N475" s="25">
        <v>0</v>
      </c>
      <c r="O475" s="26" t="str">
        <f t="shared" si="87"/>
        <v/>
      </c>
      <c r="P475" s="26" t="str">
        <f t="shared" si="85"/>
        <v/>
      </c>
      <c r="Q475" s="26" t="str">
        <f t="shared" si="83"/>
        <v xml:space="preserve"> </v>
      </c>
      <c r="R475" s="26">
        <v>0</v>
      </c>
      <c r="S475" s="26">
        <v>0</v>
      </c>
      <c r="T475" s="26">
        <v>0</v>
      </c>
      <c r="U475" s="26">
        <v>0</v>
      </c>
      <c r="V475" s="23" t="str">
        <f t="shared" si="84"/>
        <v/>
      </c>
      <c r="W475" t="str">
        <f t="shared" si="86"/>
        <v/>
      </c>
      <c r="X475" s="87" t="s">
        <v>262</v>
      </c>
    </row>
    <row r="476" spans="2:24" x14ac:dyDescent="0.25">
      <c r="B476" s="71"/>
      <c r="C476" s="14"/>
      <c r="D476" s="23"/>
      <c r="E476" s="23"/>
      <c r="F476" s="100"/>
      <c r="G476" s="152"/>
      <c r="H476" s="100"/>
      <c r="I476" s="23"/>
      <c r="J476" s="23"/>
      <c r="K476" s="24"/>
      <c r="L476" s="23"/>
      <c r="M476" s="23"/>
      <c r="N476" s="25">
        <v>0</v>
      </c>
      <c r="O476" s="26" t="str">
        <f t="shared" si="87"/>
        <v/>
      </c>
      <c r="P476" s="26" t="str">
        <f t="shared" si="85"/>
        <v/>
      </c>
      <c r="Q476" s="26" t="str">
        <f t="shared" si="83"/>
        <v xml:space="preserve"> </v>
      </c>
      <c r="R476" s="26">
        <v>0</v>
      </c>
      <c r="S476" s="26">
        <v>0</v>
      </c>
      <c r="T476" s="26">
        <v>0</v>
      </c>
      <c r="U476" s="26">
        <v>0</v>
      </c>
      <c r="V476" s="23" t="str">
        <f t="shared" si="84"/>
        <v/>
      </c>
      <c r="W476" t="str">
        <f t="shared" si="86"/>
        <v/>
      </c>
      <c r="X476" s="87" t="s">
        <v>262</v>
      </c>
    </row>
    <row r="477" spans="2:24" x14ac:dyDescent="0.25">
      <c r="B477" s="71"/>
      <c r="C477" s="14"/>
      <c r="D477" s="23"/>
      <c r="E477" s="23"/>
      <c r="F477" s="100"/>
      <c r="G477" s="152"/>
      <c r="H477" s="100"/>
      <c r="I477" s="23"/>
      <c r="J477" s="23"/>
      <c r="K477" s="24"/>
      <c r="L477" s="23"/>
      <c r="M477" s="23"/>
      <c r="N477" s="25">
        <v>0</v>
      </c>
      <c r="O477" s="26" t="str">
        <f t="shared" si="87"/>
        <v/>
      </c>
      <c r="P477" s="26" t="str">
        <f t="shared" si="85"/>
        <v/>
      </c>
      <c r="Q477" s="26" t="str">
        <f t="shared" si="83"/>
        <v xml:space="preserve"> </v>
      </c>
      <c r="R477" s="26">
        <v>0</v>
      </c>
      <c r="S477" s="26">
        <v>0</v>
      </c>
      <c r="T477" s="26">
        <v>0</v>
      </c>
      <c r="U477" s="26">
        <v>0</v>
      </c>
      <c r="V477" s="23" t="str">
        <f t="shared" si="84"/>
        <v/>
      </c>
      <c r="W477" t="str">
        <f t="shared" si="86"/>
        <v/>
      </c>
      <c r="X477" s="87" t="s">
        <v>262</v>
      </c>
    </row>
    <row r="478" spans="2:24" x14ac:dyDescent="0.25">
      <c r="B478" s="71"/>
      <c r="C478" s="14"/>
      <c r="D478" s="23"/>
      <c r="E478" s="23"/>
      <c r="F478" s="100"/>
      <c r="G478" s="152"/>
      <c r="H478" s="100"/>
      <c r="I478" s="23"/>
      <c r="J478" s="23"/>
      <c r="K478" s="24"/>
      <c r="L478" s="23"/>
      <c r="M478" s="23"/>
      <c r="N478" s="25">
        <v>0</v>
      </c>
      <c r="O478" s="26" t="str">
        <f t="shared" si="87"/>
        <v/>
      </c>
      <c r="P478" s="26" t="str">
        <f t="shared" si="85"/>
        <v/>
      </c>
      <c r="Q478" s="26" t="str">
        <f t="shared" si="83"/>
        <v xml:space="preserve"> </v>
      </c>
      <c r="R478" s="26">
        <v>0</v>
      </c>
      <c r="S478" s="26">
        <v>0</v>
      </c>
      <c r="T478" s="26">
        <v>0</v>
      </c>
      <c r="U478" s="26">
        <v>0</v>
      </c>
      <c r="V478" s="23" t="str">
        <f t="shared" si="84"/>
        <v/>
      </c>
      <c r="W478" t="str">
        <f t="shared" si="86"/>
        <v/>
      </c>
      <c r="X478" s="87" t="s">
        <v>262</v>
      </c>
    </row>
    <row r="479" spans="2:24" x14ac:dyDescent="0.25">
      <c r="B479" s="71"/>
      <c r="C479" s="14"/>
      <c r="D479" s="23"/>
      <c r="E479" s="23"/>
      <c r="F479" s="100"/>
      <c r="G479" s="152"/>
      <c r="H479" s="100"/>
      <c r="I479" s="23"/>
      <c r="J479" s="23"/>
      <c r="K479" s="24"/>
      <c r="L479" s="23"/>
      <c r="M479" s="23"/>
      <c r="N479" s="25">
        <v>0</v>
      </c>
      <c r="O479" s="26" t="str">
        <f t="shared" si="87"/>
        <v/>
      </c>
      <c r="P479" s="26" t="str">
        <f t="shared" si="85"/>
        <v/>
      </c>
      <c r="Q479" s="26" t="str">
        <f t="shared" si="83"/>
        <v xml:space="preserve"> </v>
      </c>
      <c r="R479" s="26">
        <v>0</v>
      </c>
      <c r="S479" s="26">
        <v>0</v>
      </c>
      <c r="T479" s="26">
        <v>0</v>
      </c>
      <c r="U479" s="26">
        <v>0</v>
      </c>
      <c r="V479" s="23" t="str">
        <f t="shared" si="84"/>
        <v/>
      </c>
      <c r="W479" t="str">
        <f t="shared" si="86"/>
        <v/>
      </c>
      <c r="X479" s="87" t="s">
        <v>262</v>
      </c>
    </row>
    <row r="480" spans="2:24" x14ac:dyDescent="0.25">
      <c r="B480" s="71"/>
      <c r="C480" s="14"/>
      <c r="D480" s="23"/>
      <c r="E480" s="23"/>
      <c r="F480" s="100"/>
      <c r="G480" s="152"/>
      <c r="H480" s="100"/>
      <c r="I480" s="23"/>
      <c r="J480" s="23"/>
      <c r="K480" s="24"/>
      <c r="L480" s="23"/>
      <c r="M480" s="23"/>
      <c r="N480" s="25">
        <v>0</v>
      </c>
      <c r="O480" s="26" t="str">
        <f t="shared" si="87"/>
        <v/>
      </c>
      <c r="P480" s="26" t="str">
        <f t="shared" si="85"/>
        <v/>
      </c>
      <c r="Q480" s="26" t="str">
        <f t="shared" si="83"/>
        <v xml:space="preserve"> </v>
      </c>
      <c r="R480" s="26">
        <v>0</v>
      </c>
      <c r="S480" s="26">
        <v>0</v>
      </c>
      <c r="T480" s="26">
        <v>0</v>
      </c>
      <c r="U480" s="26">
        <v>0</v>
      </c>
      <c r="V480" s="23" t="str">
        <f t="shared" si="84"/>
        <v/>
      </c>
      <c r="W480" t="str">
        <f t="shared" si="86"/>
        <v/>
      </c>
      <c r="X480" s="87" t="s">
        <v>262</v>
      </c>
    </row>
    <row r="481" spans="2:24" x14ac:dyDescent="0.25">
      <c r="B481" s="71"/>
      <c r="C481" s="14"/>
      <c r="D481" s="23"/>
      <c r="E481" s="23"/>
      <c r="F481" s="100"/>
      <c r="G481" s="152"/>
      <c r="H481" s="100"/>
      <c r="I481" s="23"/>
      <c r="J481" s="23"/>
      <c r="K481" s="24"/>
      <c r="L481" s="23"/>
      <c r="M481" s="23"/>
      <c r="N481" s="25">
        <v>0</v>
      </c>
      <c r="O481" s="26" t="str">
        <f t="shared" si="87"/>
        <v/>
      </c>
      <c r="P481" s="26" t="str">
        <f t="shared" si="85"/>
        <v/>
      </c>
      <c r="Q481" s="26" t="str">
        <f t="shared" si="83"/>
        <v xml:space="preserve"> </v>
      </c>
      <c r="R481" s="26">
        <v>0</v>
      </c>
      <c r="S481" s="26">
        <v>0</v>
      </c>
      <c r="T481" s="26">
        <v>0</v>
      </c>
      <c r="U481" s="26">
        <v>0</v>
      </c>
      <c r="V481" s="23" t="str">
        <f t="shared" si="84"/>
        <v/>
      </c>
      <c r="W481" t="str">
        <f t="shared" si="86"/>
        <v/>
      </c>
      <c r="X481" s="87" t="s">
        <v>262</v>
      </c>
    </row>
    <row r="482" spans="2:24" x14ac:dyDescent="0.25">
      <c r="B482" s="71"/>
      <c r="C482" s="14"/>
      <c r="D482" s="23"/>
      <c r="E482" s="23"/>
      <c r="F482" s="100"/>
      <c r="G482" s="152"/>
      <c r="H482" s="100"/>
      <c r="I482" s="23"/>
      <c r="J482" s="23"/>
      <c r="K482" s="24"/>
      <c r="L482" s="23"/>
      <c r="M482" s="23"/>
      <c r="N482" s="25">
        <v>0</v>
      </c>
      <c r="O482" s="26" t="str">
        <f t="shared" si="87"/>
        <v/>
      </c>
      <c r="P482" s="26" t="str">
        <f t="shared" si="85"/>
        <v/>
      </c>
      <c r="Q482" s="26" t="str">
        <f t="shared" si="83"/>
        <v xml:space="preserve"> </v>
      </c>
      <c r="R482" s="26">
        <v>0</v>
      </c>
      <c r="S482" s="26">
        <v>0</v>
      </c>
      <c r="T482" s="26">
        <v>0</v>
      </c>
      <c r="U482" s="26">
        <v>0</v>
      </c>
      <c r="V482" s="23" t="str">
        <f t="shared" si="84"/>
        <v/>
      </c>
      <c r="W482" t="str">
        <f t="shared" si="86"/>
        <v/>
      </c>
      <c r="X482" s="87" t="s">
        <v>262</v>
      </c>
    </row>
    <row r="483" spans="2:24" x14ac:dyDescent="0.25">
      <c r="B483" s="71"/>
      <c r="C483" s="14"/>
      <c r="D483" s="23"/>
      <c r="E483" s="23"/>
      <c r="F483" s="100"/>
      <c r="G483" s="152"/>
      <c r="H483" s="100"/>
      <c r="I483" s="23"/>
      <c r="J483" s="23"/>
      <c r="K483" s="24"/>
      <c r="L483" s="23"/>
      <c r="M483" s="23"/>
      <c r="N483" s="25">
        <v>0</v>
      </c>
      <c r="O483" s="26" t="str">
        <f t="shared" si="87"/>
        <v/>
      </c>
      <c r="P483" s="26" t="str">
        <f t="shared" si="85"/>
        <v/>
      </c>
      <c r="Q483" s="26" t="str">
        <f t="shared" si="83"/>
        <v xml:space="preserve"> </v>
      </c>
      <c r="R483" s="26">
        <v>0</v>
      </c>
      <c r="S483" s="26">
        <v>0</v>
      </c>
      <c r="T483" s="26">
        <v>0</v>
      </c>
      <c r="U483" s="26">
        <v>0</v>
      </c>
      <c r="V483" s="23" t="str">
        <f t="shared" si="84"/>
        <v/>
      </c>
      <c r="W483" t="str">
        <f t="shared" si="86"/>
        <v/>
      </c>
      <c r="X483" s="87" t="s">
        <v>262</v>
      </c>
    </row>
    <row r="484" spans="2:24" x14ac:dyDescent="0.25">
      <c r="B484" s="71"/>
      <c r="C484" s="14"/>
      <c r="D484" s="23"/>
      <c r="E484" s="23"/>
      <c r="F484" s="100"/>
      <c r="G484" s="152"/>
      <c r="H484" s="100"/>
      <c r="I484" s="23"/>
      <c r="J484" s="23"/>
      <c r="K484" s="24"/>
      <c r="L484" s="23"/>
      <c r="M484" s="23"/>
      <c r="N484" s="25">
        <v>0</v>
      </c>
      <c r="O484" s="26" t="str">
        <f t="shared" si="87"/>
        <v/>
      </c>
      <c r="P484" s="26" t="str">
        <f t="shared" si="85"/>
        <v/>
      </c>
      <c r="Q484" s="26" t="str">
        <f t="shared" si="83"/>
        <v xml:space="preserve"> </v>
      </c>
      <c r="R484" s="26">
        <v>0</v>
      </c>
      <c r="S484" s="26">
        <v>0</v>
      </c>
      <c r="T484" s="26">
        <v>0</v>
      </c>
      <c r="U484" s="26">
        <v>0</v>
      </c>
      <c r="V484" s="23" t="str">
        <f t="shared" si="84"/>
        <v/>
      </c>
      <c r="W484" t="str">
        <f t="shared" si="86"/>
        <v/>
      </c>
      <c r="X484" s="87" t="s">
        <v>262</v>
      </c>
    </row>
    <row r="485" spans="2:24" x14ac:dyDescent="0.25">
      <c r="B485" s="71"/>
      <c r="C485" s="14"/>
      <c r="D485" s="23"/>
      <c r="E485" s="23"/>
      <c r="F485" s="100"/>
      <c r="G485" s="152"/>
      <c r="H485" s="100"/>
      <c r="I485" s="23"/>
      <c r="J485" s="23"/>
      <c r="K485" s="24"/>
      <c r="L485" s="23"/>
      <c r="M485" s="23"/>
      <c r="N485" s="25">
        <v>0</v>
      </c>
      <c r="O485" s="26" t="str">
        <f t="shared" si="87"/>
        <v/>
      </c>
      <c r="P485" s="26" t="str">
        <f t="shared" si="85"/>
        <v/>
      </c>
      <c r="Q485" s="26" t="str">
        <f t="shared" si="83"/>
        <v xml:space="preserve"> </v>
      </c>
      <c r="R485" s="26">
        <v>0</v>
      </c>
      <c r="S485" s="26">
        <v>0</v>
      </c>
      <c r="T485" s="26">
        <v>0</v>
      </c>
      <c r="U485" s="26">
        <v>0</v>
      </c>
      <c r="V485" s="23" t="str">
        <f t="shared" si="84"/>
        <v/>
      </c>
      <c r="W485" t="str">
        <f t="shared" si="86"/>
        <v/>
      </c>
      <c r="X485" s="87" t="s">
        <v>262</v>
      </c>
    </row>
    <row r="486" spans="2:24" x14ac:dyDescent="0.25">
      <c r="B486" s="71"/>
      <c r="C486" s="14"/>
      <c r="D486" s="23"/>
      <c r="E486" s="23"/>
      <c r="F486" s="100"/>
      <c r="G486" s="152"/>
      <c r="H486" s="100"/>
      <c r="I486" s="23"/>
      <c r="J486" s="23"/>
      <c r="K486" s="24"/>
      <c r="L486" s="23"/>
      <c r="M486" s="23"/>
      <c r="N486" s="25">
        <v>0</v>
      </c>
      <c r="O486" s="26" t="str">
        <f t="shared" si="87"/>
        <v/>
      </c>
      <c r="P486" s="26" t="str">
        <f t="shared" si="85"/>
        <v/>
      </c>
      <c r="Q486" s="26" t="str">
        <f t="shared" si="83"/>
        <v xml:space="preserve"> </v>
      </c>
      <c r="R486" s="26">
        <v>0</v>
      </c>
      <c r="S486" s="26">
        <v>0</v>
      </c>
      <c r="T486" s="26">
        <v>0</v>
      </c>
      <c r="U486" s="26">
        <v>0</v>
      </c>
      <c r="V486" s="23" t="str">
        <f t="shared" si="84"/>
        <v/>
      </c>
      <c r="W486" t="str">
        <f t="shared" si="86"/>
        <v/>
      </c>
      <c r="X486" s="87" t="s">
        <v>262</v>
      </c>
    </row>
    <row r="487" spans="2:24" x14ac:dyDescent="0.25">
      <c r="B487" s="71"/>
      <c r="C487" s="14"/>
      <c r="D487" s="23"/>
      <c r="E487" s="23"/>
      <c r="F487" s="100"/>
      <c r="G487" s="152"/>
      <c r="H487" s="100"/>
      <c r="I487" s="23"/>
      <c r="J487" s="23"/>
      <c r="K487" s="24"/>
      <c r="L487" s="23"/>
      <c r="M487" s="23"/>
      <c r="N487" s="25">
        <v>0</v>
      </c>
      <c r="O487" s="26" t="str">
        <f t="shared" si="87"/>
        <v/>
      </c>
      <c r="P487" s="26" t="str">
        <f t="shared" si="85"/>
        <v/>
      </c>
      <c r="Q487" s="26" t="str">
        <f t="shared" si="83"/>
        <v xml:space="preserve"> </v>
      </c>
      <c r="R487" s="26">
        <v>0</v>
      </c>
      <c r="S487" s="26">
        <v>0</v>
      </c>
      <c r="T487" s="26">
        <v>0</v>
      </c>
      <c r="U487" s="26">
        <v>0</v>
      </c>
      <c r="V487" s="23" t="str">
        <f t="shared" si="84"/>
        <v/>
      </c>
      <c r="W487" t="str">
        <f t="shared" si="86"/>
        <v/>
      </c>
      <c r="X487" s="87" t="s">
        <v>262</v>
      </c>
    </row>
    <row r="488" spans="2:24" x14ac:dyDescent="0.25">
      <c r="B488" s="71"/>
      <c r="C488" s="14"/>
      <c r="D488" s="23"/>
      <c r="E488" s="23"/>
      <c r="F488" s="100"/>
      <c r="G488" s="152"/>
      <c r="H488" s="100"/>
      <c r="I488" s="23"/>
      <c r="J488" s="23"/>
      <c r="K488" s="24"/>
      <c r="L488" s="23"/>
      <c r="M488" s="23"/>
      <c r="N488" s="25">
        <v>0</v>
      </c>
      <c r="O488" s="26" t="str">
        <f t="shared" si="87"/>
        <v/>
      </c>
      <c r="P488" s="26" t="str">
        <f t="shared" si="85"/>
        <v/>
      </c>
      <c r="Q488" s="26" t="str">
        <f t="shared" si="83"/>
        <v xml:space="preserve"> </v>
      </c>
      <c r="R488" s="26">
        <v>0</v>
      </c>
      <c r="S488" s="26">
        <v>0</v>
      </c>
      <c r="T488" s="26">
        <v>0</v>
      </c>
      <c r="U488" s="26">
        <v>0</v>
      </c>
      <c r="V488" s="23" t="str">
        <f t="shared" si="84"/>
        <v/>
      </c>
      <c r="W488" t="str">
        <f t="shared" si="86"/>
        <v/>
      </c>
      <c r="X488" s="87" t="s">
        <v>262</v>
      </c>
    </row>
    <row r="489" spans="2:24" x14ac:dyDescent="0.25">
      <c r="B489" s="71"/>
      <c r="C489" s="14"/>
      <c r="D489" s="23"/>
      <c r="E489" s="23"/>
      <c r="F489" s="100"/>
      <c r="G489" s="152"/>
      <c r="H489" s="100"/>
      <c r="I489" s="23"/>
      <c r="J489" s="23"/>
      <c r="K489" s="24"/>
      <c r="L489" s="23"/>
      <c r="M489" s="23"/>
      <c r="N489" s="25">
        <v>0</v>
      </c>
      <c r="O489" s="26" t="str">
        <f t="shared" si="87"/>
        <v/>
      </c>
      <c r="P489" s="26" t="str">
        <f t="shared" si="85"/>
        <v/>
      </c>
      <c r="Q489" s="26" t="str">
        <f t="shared" si="83"/>
        <v xml:space="preserve"> </v>
      </c>
      <c r="R489" s="26">
        <v>0</v>
      </c>
      <c r="S489" s="26">
        <v>0</v>
      </c>
      <c r="T489" s="26">
        <v>0</v>
      </c>
      <c r="U489" s="26">
        <v>0</v>
      </c>
      <c r="V489" s="23" t="str">
        <f t="shared" si="84"/>
        <v/>
      </c>
      <c r="W489" t="str">
        <f t="shared" si="86"/>
        <v/>
      </c>
      <c r="X489" s="87" t="s">
        <v>262</v>
      </c>
    </row>
    <row r="490" spans="2:24" x14ac:dyDescent="0.25">
      <c r="B490" s="71"/>
      <c r="C490" s="14"/>
      <c r="D490" s="23"/>
      <c r="E490" s="23"/>
      <c r="F490" s="100"/>
      <c r="G490" s="152"/>
      <c r="H490" s="100"/>
      <c r="I490" s="23"/>
      <c r="J490" s="23"/>
      <c r="K490" s="24"/>
      <c r="L490" s="23"/>
      <c r="M490" s="23"/>
      <c r="N490" s="25">
        <v>0</v>
      </c>
      <c r="O490" s="26" t="str">
        <f t="shared" si="87"/>
        <v/>
      </c>
      <c r="P490" s="26" t="str">
        <f t="shared" si="85"/>
        <v/>
      </c>
      <c r="Q490" s="26" t="str">
        <f t="shared" si="83"/>
        <v xml:space="preserve"> </v>
      </c>
      <c r="R490" s="26">
        <v>0</v>
      </c>
      <c r="S490" s="26">
        <v>0</v>
      </c>
      <c r="T490" s="26">
        <v>0</v>
      </c>
      <c r="U490" s="26">
        <v>0</v>
      </c>
      <c r="V490" s="23" t="str">
        <f t="shared" si="84"/>
        <v/>
      </c>
      <c r="W490" t="str">
        <f t="shared" si="86"/>
        <v/>
      </c>
      <c r="X490" s="87" t="s">
        <v>262</v>
      </c>
    </row>
    <row r="491" spans="2:24" x14ac:dyDescent="0.25">
      <c r="B491" s="71"/>
      <c r="C491" s="14"/>
      <c r="D491" s="23"/>
      <c r="E491" s="23"/>
      <c r="F491" s="100"/>
      <c r="G491" s="152"/>
      <c r="H491" s="100"/>
      <c r="I491" s="23"/>
      <c r="J491" s="23"/>
      <c r="K491" s="24"/>
      <c r="L491" s="23"/>
      <c r="M491" s="23"/>
      <c r="N491" s="25">
        <v>0</v>
      </c>
      <c r="O491" s="26" t="str">
        <f t="shared" si="87"/>
        <v/>
      </c>
      <c r="P491" s="26" t="str">
        <f t="shared" si="85"/>
        <v/>
      </c>
      <c r="Q491" s="26" t="str">
        <f t="shared" si="83"/>
        <v xml:space="preserve"> </v>
      </c>
      <c r="R491" s="26">
        <v>0</v>
      </c>
      <c r="S491" s="26">
        <v>0</v>
      </c>
      <c r="T491" s="26">
        <v>0</v>
      </c>
      <c r="U491" s="26">
        <v>0</v>
      </c>
      <c r="V491" s="23" t="str">
        <f t="shared" si="84"/>
        <v/>
      </c>
      <c r="W491" t="str">
        <f t="shared" si="86"/>
        <v/>
      </c>
      <c r="X491" s="87" t="s">
        <v>262</v>
      </c>
    </row>
    <row r="492" spans="2:24" x14ac:dyDescent="0.25">
      <c r="B492" s="71"/>
      <c r="C492" s="14"/>
      <c r="D492" s="23"/>
      <c r="E492" s="23"/>
      <c r="F492" s="100"/>
      <c r="G492" s="152"/>
      <c r="H492" s="100"/>
      <c r="I492" s="23"/>
      <c r="J492" s="23"/>
      <c r="K492" s="24"/>
      <c r="L492" s="23"/>
      <c r="M492" s="23"/>
      <c r="N492" s="25">
        <v>0</v>
      </c>
      <c r="O492" s="26" t="str">
        <f t="shared" si="87"/>
        <v/>
      </c>
      <c r="P492" s="26" t="str">
        <f t="shared" si="85"/>
        <v/>
      </c>
      <c r="Q492" s="26" t="str">
        <f t="shared" si="83"/>
        <v xml:space="preserve"> </v>
      </c>
      <c r="R492" s="26">
        <v>0</v>
      </c>
      <c r="S492" s="26">
        <v>0</v>
      </c>
      <c r="T492" s="26">
        <v>0</v>
      </c>
      <c r="U492" s="26">
        <v>0</v>
      </c>
      <c r="V492" s="23" t="str">
        <f t="shared" si="84"/>
        <v/>
      </c>
      <c r="W492" t="str">
        <f t="shared" si="86"/>
        <v/>
      </c>
      <c r="X492" s="87" t="s">
        <v>262</v>
      </c>
    </row>
    <row r="493" spans="2:24" x14ac:dyDescent="0.25">
      <c r="B493" s="71"/>
      <c r="C493" s="14"/>
      <c r="D493" s="23"/>
      <c r="E493" s="23"/>
      <c r="F493" s="100"/>
      <c r="G493" s="152"/>
      <c r="H493" s="100"/>
      <c r="I493" s="23"/>
      <c r="J493" s="23"/>
      <c r="K493" s="24"/>
      <c r="L493" s="23"/>
      <c r="M493" s="23"/>
      <c r="N493" s="25">
        <v>0</v>
      </c>
      <c r="O493" s="26" t="str">
        <f t="shared" si="87"/>
        <v/>
      </c>
      <c r="P493" s="26" t="str">
        <f t="shared" si="85"/>
        <v/>
      </c>
      <c r="Q493" s="26" t="str">
        <f t="shared" si="83"/>
        <v xml:space="preserve"> </v>
      </c>
      <c r="R493" s="26">
        <v>0</v>
      </c>
      <c r="S493" s="26">
        <v>0</v>
      </c>
      <c r="T493" s="26">
        <v>0</v>
      </c>
      <c r="U493" s="26">
        <v>0</v>
      </c>
      <c r="V493" s="23" t="str">
        <f t="shared" si="84"/>
        <v/>
      </c>
      <c r="W493" t="str">
        <f t="shared" si="86"/>
        <v/>
      </c>
      <c r="X493" s="87" t="s">
        <v>262</v>
      </c>
    </row>
    <row r="494" spans="2:24" x14ac:dyDescent="0.25">
      <c r="B494" s="71"/>
      <c r="C494" s="14"/>
      <c r="D494" s="23"/>
      <c r="E494" s="23"/>
      <c r="F494" s="100"/>
      <c r="G494" s="152"/>
      <c r="H494" s="100"/>
      <c r="I494" s="23"/>
      <c r="J494" s="23"/>
      <c r="K494" s="24"/>
      <c r="L494" s="23"/>
      <c r="M494" s="23"/>
      <c r="N494" s="25">
        <v>0</v>
      </c>
      <c r="O494" s="26" t="str">
        <f t="shared" si="87"/>
        <v/>
      </c>
      <c r="P494" s="26" t="str">
        <f t="shared" si="85"/>
        <v/>
      </c>
      <c r="Q494" s="26" t="str">
        <f t="shared" si="83"/>
        <v xml:space="preserve"> </v>
      </c>
      <c r="R494" s="26">
        <v>0</v>
      </c>
      <c r="S494" s="26">
        <v>0</v>
      </c>
      <c r="T494" s="26">
        <v>0</v>
      </c>
      <c r="U494" s="26">
        <v>0</v>
      </c>
      <c r="V494" s="23" t="str">
        <f t="shared" si="84"/>
        <v/>
      </c>
      <c r="W494" t="str">
        <f t="shared" si="86"/>
        <v/>
      </c>
      <c r="X494" s="87" t="s">
        <v>262</v>
      </c>
    </row>
    <row r="495" spans="2:24" x14ac:dyDescent="0.25">
      <c r="B495" s="71"/>
      <c r="C495" s="14"/>
      <c r="D495" s="23"/>
      <c r="E495" s="23"/>
      <c r="F495" s="100"/>
      <c r="G495" s="152"/>
      <c r="H495" s="100"/>
      <c r="I495" s="23"/>
      <c r="J495" s="23"/>
      <c r="K495" s="24"/>
      <c r="L495" s="23"/>
      <c r="M495" s="23"/>
      <c r="N495" s="25">
        <v>0</v>
      </c>
      <c r="O495" s="26" t="str">
        <f t="shared" si="87"/>
        <v/>
      </c>
      <c r="P495" s="26" t="str">
        <f t="shared" si="85"/>
        <v/>
      </c>
      <c r="Q495" s="26" t="str">
        <f t="shared" si="83"/>
        <v xml:space="preserve"> </v>
      </c>
      <c r="R495" s="26">
        <v>0</v>
      </c>
      <c r="S495" s="26">
        <v>0</v>
      </c>
      <c r="T495" s="26">
        <v>0</v>
      </c>
      <c r="U495" s="26">
        <v>0</v>
      </c>
      <c r="V495" s="23" t="str">
        <f t="shared" si="84"/>
        <v/>
      </c>
      <c r="W495" t="str">
        <f t="shared" si="86"/>
        <v/>
      </c>
      <c r="X495" s="87" t="s">
        <v>262</v>
      </c>
    </row>
    <row r="496" spans="2:24" x14ac:dyDescent="0.25">
      <c r="B496" s="71"/>
      <c r="C496" s="14"/>
      <c r="D496" s="23"/>
      <c r="E496" s="23"/>
      <c r="F496" s="100"/>
      <c r="G496" s="152"/>
      <c r="H496" s="100"/>
      <c r="I496" s="23"/>
      <c r="J496" s="23"/>
      <c r="K496" s="24"/>
      <c r="L496" s="23"/>
      <c r="M496" s="23"/>
      <c r="N496" s="25">
        <v>0</v>
      </c>
      <c r="O496" s="26" t="str">
        <f t="shared" si="87"/>
        <v/>
      </c>
      <c r="P496" s="26" t="str">
        <f t="shared" si="85"/>
        <v/>
      </c>
      <c r="Q496" s="26" t="str">
        <f t="shared" si="83"/>
        <v xml:space="preserve"> </v>
      </c>
      <c r="R496" s="26">
        <v>0</v>
      </c>
      <c r="S496" s="26">
        <v>0</v>
      </c>
      <c r="T496" s="26">
        <v>0</v>
      </c>
      <c r="U496" s="26">
        <v>0</v>
      </c>
      <c r="V496" s="23" t="str">
        <f t="shared" si="84"/>
        <v/>
      </c>
      <c r="W496" t="str">
        <f t="shared" si="86"/>
        <v/>
      </c>
      <c r="X496" s="87" t="s">
        <v>262</v>
      </c>
    </row>
    <row r="497" spans="2:24" x14ac:dyDescent="0.25">
      <c r="B497" s="71"/>
      <c r="C497" s="14"/>
      <c r="D497" s="23"/>
      <c r="E497" s="23"/>
      <c r="F497" s="100"/>
      <c r="G497" s="152"/>
      <c r="H497" s="100"/>
      <c r="I497" s="23"/>
      <c r="J497" s="23"/>
      <c r="K497" s="24"/>
      <c r="L497" s="23"/>
      <c r="M497" s="23"/>
      <c r="N497" s="25">
        <v>0</v>
      </c>
      <c r="O497" s="26" t="str">
        <f t="shared" si="87"/>
        <v/>
      </c>
      <c r="P497" s="26" t="str">
        <f t="shared" si="85"/>
        <v/>
      </c>
      <c r="Q497" s="26" t="str">
        <f t="shared" si="83"/>
        <v xml:space="preserve"> </v>
      </c>
      <c r="R497" s="26">
        <v>0</v>
      </c>
      <c r="S497" s="26">
        <v>0</v>
      </c>
      <c r="T497" s="26">
        <v>0</v>
      </c>
      <c r="U497" s="26">
        <v>0</v>
      </c>
      <c r="V497" s="23" t="str">
        <f t="shared" si="84"/>
        <v/>
      </c>
      <c r="W497" t="str">
        <f t="shared" si="86"/>
        <v/>
      </c>
      <c r="X497" s="87" t="s">
        <v>262</v>
      </c>
    </row>
    <row r="498" spans="2:24" x14ac:dyDescent="0.25">
      <c r="B498" s="71"/>
      <c r="C498" s="14"/>
      <c r="D498" s="23"/>
      <c r="E498" s="23"/>
      <c r="F498" s="100"/>
      <c r="G498" s="152"/>
      <c r="H498" s="100"/>
      <c r="I498" s="23"/>
      <c r="J498" s="23"/>
      <c r="K498" s="24"/>
      <c r="L498" s="23"/>
      <c r="M498" s="23"/>
      <c r="N498" s="25">
        <v>0</v>
      </c>
      <c r="O498" s="26" t="str">
        <f t="shared" si="87"/>
        <v/>
      </c>
      <c r="P498" s="26" t="str">
        <f t="shared" si="85"/>
        <v/>
      </c>
      <c r="Q498" s="26" t="str">
        <f t="shared" si="83"/>
        <v xml:space="preserve"> </v>
      </c>
      <c r="R498" s="26">
        <v>0</v>
      </c>
      <c r="S498" s="26">
        <v>0</v>
      </c>
      <c r="T498" s="26">
        <v>0</v>
      </c>
      <c r="U498" s="26">
        <v>0</v>
      </c>
      <c r="V498" s="23" t="str">
        <f t="shared" si="84"/>
        <v/>
      </c>
      <c r="W498" t="str">
        <f t="shared" si="86"/>
        <v/>
      </c>
      <c r="X498" s="87" t="s">
        <v>262</v>
      </c>
    </row>
    <row r="499" spans="2:24" x14ac:dyDescent="0.25">
      <c r="B499" s="71"/>
      <c r="C499" s="14"/>
      <c r="D499" s="23"/>
      <c r="E499" s="23"/>
      <c r="F499" s="100"/>
      <c r="G499" s="152"/>
      <c r="H499" s="100"/>
      <c r="I499" s="23"/>
      <c r="J499" s="23"/>
      <c r="K499" s="24"/>
      <c r="L499" s="23"/>
      <c r="M499" s="23"/>
      <c r="N499" s="25">
        <v>0</v>
      </c>
      <c r="O499" s="26" t="str">
        <f t="shared" si="87"/>
        <v/>
      </c>
      <c r="P499" s="26" t="str">
        <f t="shared" si="85"/>
        <v/>
      </c>
      <c r="Q499" s="26" t="str">
        <f t="shared" si="83"/>
        <v xml:space="preserve"> </v>
      </c>
      <c r="R499" s="26">
        <v>0</v>
      </c>
      <c r="S499" s="26">
        <v>0</v>
      </c>
      <c r="T499" s="26">
        <v>0</v>
      </c>
      <c r="U499" s="26">
        <v>0</v>
      </c>
      <c r="V499" s="23" t="str">
        <f t="shared" si="84"/>
        <v/>
      </c>
      <c r="W499" t="str">
        <f t="shared" si="86"/>
        <v/>
      </c>
      <c r="X499" s="87" t="s">
        <v>262</v>
      </c>
    </row>
    <row r="500" spans="2:24" x14ac:dyDescent="0.25">
      <c r="N500" t="s">
        <v>262</v>
      </c>
      <c r="P500" t="str">
        <f t="shared" ref="P500:P513" si="88">IF($C500="","",IF($G500&gt;0,"LONG","SHORT"))</f>
        <v/>
      </c>
      <c r="Q500" t="s">
        <v>262</v>
      </c>
      <c r="R500" t="s">
        <v>262</v>
      </c>
      <c r="S500" t="s">
        <v>262</v>
      </c>
      <c r="T500" t="s">
        <v>262</v>
      </c>
      <c r="U500" t="s">
        <v>262</v>
      </c>
      <c r="V500" t="s">
        <v>262</v>
      </c>
      <c r="W500" t="str">
        <f t="shared" ref="W500:W517" si="89">IF($C500="","",$M500&amp;" "&amp;$Q500)</f>
        <v/>
      </c>
    </row>
    <row r="501" spans="2:24" x14ac:dyDescent="0.25">
      <c r="N501" t="s">
        <v>262</v>
      </c>
      <c r="P501" t="str">
        <f t="shared" si="88"/>
        <v/>
      </c>
      <c r="Q501" t="s">
        <v>262</v>
      </c>
      <c r="R501" t="s">
        <v>262</v>
      </c>
      <c r="S501" t="s">
        <v>262</v>
      </c>
      <c r="T501" t="s">
        <v>262</v>
      </c>
      <c r="U501" t="s">
        <v>262</v>
      </c>
      <c r="V501" t="s">
        <v>262</v>
      </c>
      <c r="W501" t="str">
        <f t="shared" si="89"/>
        <v/>
      </c>
    </row>
    <row r="502" spans="2:24" x14ac:dyDescent="0.25">
      <c r="N502" t="s">
        <v>262</v>
      </c>
      <c r="P502" t="str">
        <f t="shared" si="88"/>
        <v/>
      </c>
      <c r="Q502" t="s">
        <v>262</v>
      </c>
      <c r="R502" t="s">
        <v>262</v>
      </c>
      <c r="S502" t="s">
        <v>262</v>
      </c>
      <c r="T502" t="s">
        <v>262</v>
      </c>
      <c r="U502" t="s">
        <v>262</v>
      </c>
      <c r="V502" t="s">
        <v>262</v>
      </c>
      <c r="W502" t="str">
        <f t="shared" si="89"/>
        <v/>
      </c>
    </row>
    <row r="503" spans="2:24" x14ac:dyDescent="0.25">
      <c r="N503" t="s">
        <v>262</v>
      </c>
      <c r="P503" t="str">
        <f t="shared" si="88"/>
        <v/>
      </c>
      <c r="Q503" t="s">
        <v>262</v>
      </c>
      <c r="R503" t="s">
        <v>262</v>
      </c>
      <c r="S503" t="s">
        <v>262</v>
      </c>
      <c r="T503" t="s">
        <v>262</v>
      </c>
      <c r="U503" t="s">
        <v>262</v>
      </c>
      <c r="V503" t="s">
        <v>262</v>
      </c>
      <c r="W503" t="str">
        <f t="shared" si="89"/>
        <v/>
      </c>
    </row>
    <row r="504" spans="2:24" x14ac:dyDescent="0.25">
      <c r="N504" t="s">
        <v>262</v>
      </c>
      <c r="P504" t="str">
        <f t="shared" si="88"/>
        <v/>
      </c>
      <c r="Q504" t="s">
        <v>262</v>
      </c>
      <c r="R504" t="s">
        <v>262</v>
      </c>
      <c r="S504" t="s">
        <v>262</v>
      </c>
      <c r="T504" t="s">
        <v>262</v>
      </c>
      <c r="U504" t="s">
        <v>262</v>
      </c>
      <c r="V504" t="s">
        <v>262</v>
      </c>
      <c r="W504" t="str">
        <f t="shared" si="89"/>
        <v/>
      </c>
    </row>
    <row r="505" spans="2:24" x14ac:dyDescent="0.25">
      <c r="N505" t="s">
        <v>262</v>
      </c>
      <c r="P505" t="str">
        <f t="shared" si="88"/>
        <v/>
      </c>
      <c r="Q505" t="s">
        <v>262</v>
      </c>
      <c r="R505" t="s">
        <v>262</v>
      </c>
      <c r="S505" t="s">
        <v>262</v>
      </c>
      <c r="T505" t="s">
        <v>262</v>
      </c>
      <c r="U505" t="s">
        <v>262</v>
      </c>
      <c r="V505" t="s">
        <v>262</v>
      </c>
      <c r="W505" t="str">
        <f t="shared" si="89"/>
        <v/>
      </c>
    </row>
    <row r="506" spans="2:24" x14ac:dyDescent="0.25">
      <c r="N506" t="s">
        <v>262</v>
      </c>
      <c r="P506" t="str">
        <f t="shared" si="88"/>
        <v/>
      </c>
      <c r="Q506" t="s">
        <v>262</v>
      </c>
      <c r="R506" t="s">
        <v>262</v>
      </c>
      <c r="S506" t="s">
        <v>262</v>
      </c>
      <c r="T506" t="s">
        <v>262</v>
      </c>
      <c r="U506" t="s">
        <v>262</v>
      </c>
      <c r="V506" t="s">
        <v>262</v>
      </c>
      <c r="W506" t="str">
        <f t="shared" si="89"/>
        <v/>
      </c>
    </row>
    <row r="507" spans="2:24" x14ac:dyDescent="0.25">
      <c r="N507" t="s">
        <v>262</v>
      </c>
      <c r="P507" t="str">
        <f t="shared" si="88"/>
        <v/>
      </c>
      <c r="Q507" t="s">
        <v>262</v>
      </c>
      <c r="R507" t="s">
        <v>262</v>
      </c>
      <c r="S507" t="s">
        <v>262</v>
      </c>
      <c r="T507" t="s">
        <v>262</v>
      </c>
      <c r="U507" t="s">
        <v>262</v>
      </c>
      <c r="V507" t="s">
        <v>262</v>
      </c>
      <c r="W507" t="str">
        <f t="shared" si="89"/>
        <v/>
      </c>
    </row>
    <row r="508" spans="2:24" x14ac:dyDescent="0.25">
      <c r="N508" t="s">
        <v>262</v>
      </c>
      <c r="P508" t="str">
        <f t="shared" si="88"/>
        <v/>
      </c>
      <c r="Q508" t="s">
        <v>262</v>
      </c>
      <c r="R508" t="s">
        <v>262</v>
      </c>
      <c r="S508" t="s">
        <v>262</v>
      </c>
      <c r="T508" t="s">
        <v>262</v>
      </c>
      <c r="U508" t="s">
        <v>262</v>
      </c>
      <c r="V508" t="s">
        <v>262</v>
      </c>
      <c r="W508" t="str">
        <f t="shared" si="89"/>
        <v/>
      </c>
    </row>
    <row r="509" spans="2:24" x14ac:dyDescent="0.25">
      <c r="N509" t="s">
        <v>262</v>
      </c>
      <c r="P509" t="str">
        <f t="shared" si="88"/>
        <v/>
      </c>
      <c r="Q509" t="s">
        <v>262</v>
      </c>
      <c r="R509" t="s">
        <v>262</v>
      </c>
      <c r="S509" t="s">
        <v>262</v>
      </c>
      <c r="T509" t="s">
        <v>262</v>
      </c>
      <c r="U509" t="s">
        <v>262</v>
      </c>
      <c r="V509" t="s">
        <v>262</v>
      </c>
      <c r="W509" t="str">
        <f t="shared" si="89"/>
        <v/>
      </c>
    </row>
    <row r="510" spans="2:24" x14ac:dyDescent="0.25">
      <c r="N510" t="s">
        <v>262</v>
      </c>
      <c r="P510" t="str">
        <f t="shared" si="88"/>
        <v/>
      </c>
      <c r="Q510" t="s">
        <v>262</v>
      </c>
      <c r="R510" t="s">
        <v>262</v>
      </c>
      <c r="S510" t="s">
        <v>262</v>
      </c>
      <c r="T510" t="s">
        <v>262</v>
      </c>
      <c r="U510" t="s">
        <v>262</v>
      </c>
      <c r="V510" t="s">
        <v>262</v>
      </c>
      <c r="W510" t="str">
        <f t="shared" si="89"/>
        <v/>
      </c>
    </row>
    <row r="511" spans="2:24" x14ac:dyDescent="0.25">
      <c r="N511" t="s">
        <v>262</v>
      </c>
      <c r="P511" t="str">
        <f t="shared" si="88"/>
        <v/>
      </c>
      <c r="Q511" t="s">
        <v>262</v>
      </c>
      <c r="R511" t="s">
        <v>262</v>
      </c>
      <c r="S511" t="s">
        <v>262</v>
      </c>
      <c r="T511" t="s">
        <v>262</v>
      </c>
      <c r="U511" t="s">
        <v>262</v>
      </c>
      <c r="V511" t="s">
        <v>262</v>
      </c>
      <c r="W511" t="str">
        <f t="shared" si="89"/>
        <v/>
      </c>
    </row>
    <row r="512" spans="2:24" x14ac:dyDescent="0.25">
      <c r="N512" t="s">
        <v>262</v>
      </c>
      <c r="P512" t="str">
        <f t="shared" si="88"/>
        <v/>
      </c>
      <c r="Q512" t="s">
        <v>262</v>
      </c>
      <c r="R512" t="s">
        <v>262</v>
      </c>
      <c r="S512" t="s">
        <v>262</v>
      </c>
      <c r="T512" t="s">
        <v>262</v>
      </c>
      <c r="U512" t="s">
        <v>262</v>
      </c>
      <c r="V512" t="s">
        <v>262</v>
      </c>
      <c r="W512" t="str">
        <f t="shared" si="89"/>
        <v/>
      </c>
    </row>
    <row r="513" spans="14:23" x14ac:dyDescent="0.25">
      <c r="N513" t="s">
        <v>262</v>
      </c>
      <c r="P513" t="str">
        <f t="shared" si="88"/>
        <v/>
      </c>
      <c r="Q513" t="s">
        <v>262</v>
      </c>
      <c r="R513" t="s">
        <v>262</v>
      </c>
      <c r="S513" t="s">
        <v>262</v>
      </c>
      <c r="T513" t="s">
        <v>262</v>
      </c>
      <c r="U513" t="s">
        <v>262</v>
      </c>
      <c r="V513" t="s">
        <v>262</v>
      </c>
      <c r="W513" t="str">
        <f t="shared" si="89"/>
        <v/>
      </c>
    </row>
    <row r="514" spans="14:23" x14ac:dyDescent="0.25">
      <c r="N514" t="s">
        <v>262</v>
      </c>
      <c r="P514" t="str">
        <f t="shared" ref="P514:P577" si="90">IF($C514="","",IF($G514&gt;0,"LONG","SHORT"))</f>
        <v/>
      </c>
      <c r="Q514" t="s">
        <v>262</v>
      </c>
      <c r="R514" t="s">
        <v>262</v>
      </c>
      <c r="S514" t="s">
        <v>262</v>
      </c>
      <c r="T514" t="s">
        <v>262</v>
      </c>
      <c r="U514" t="s">
        <v>262</v>
      </c>
      <c r="V514" t="s">
        <v>262</v>
      </c>
      <c r="W514" t="str">
        <f t="shared" si="89"/>
        <v/>
      </c>
    </row>
    <row r="515" spans="14:23" x14ac:dyDescent="0.25">
      <c r="N515" t="s">
        <v>262</v>
      </c>
      <c r="P515" t="str">
        <f t="shared" si="90"/>
        <v/>
      </c>
      <c r="Q515" t="s">
        <v>262</v>
      </c>
      <c r="R515" t="s">
        <v>262</v>
      </c>
      <c r="S515" t="s">
        <v>262</v>
      </c>
      <c r="T515" t="s">
        <v>262</v>
      </c>
      <c r="U515" t="s">
        <v>262</v>
      </c>
      <c r="V515" t="s">
        <v>262</v>
      </c>
      <c r="W515" t="str">
        <f t="shared" si="89"/>
        <v/>
      </c>
    </row>
    <row r="516" spans="14:23" x14ac:dyDescent="0.25">
      <c r="N516" t="s">
        <v>262</v>
      </c>
      <c r="P516" t="str">
        <f t="shared" si="90"/>
        <v/>
      </c>
      <c r="Q516" t="s">
        <v>262</v>
      </c>
      <c r="R516" t="s">
        <v>262</v>
      </c>
      <c r="S516" t="s">
        <v>262</v>
      </c>
      <c r="T516" t="s">
        <v>262</v>
      </c>
      <c r="U516" t="s">
        <v>262</v>
      </c>
      <c r="V516" t="s">
        <v>262</v>
      </c>
      <c r="W516" t="str">
        <f t="shared" si="89"/>
        <v/>
      </c>
    </row>
    <row r="517" spans="14:23" x14ac:dyDescent="0.25">
      <c r="N517" t="s">
        <v>262</v>
      </c>
      <c r="P517" t="str">
        <f t="shared" si="90"/>
        <v/>
      </c>
      <c r="Q517" t="s">
        <v>262</v>
      </c>
      <c r="R517" t="s">
        <v>262</v>
      </c>
      <c r="S517" t="s">
        <v>262</v>
      </c>
      <c r="T517" t="s">
        <v>262</v>
      </c>
      <c r="U517" t="s">
        <v>262</v>
      </c>
      <c r="V517" t="s">
        <v>262</v>
      </c>
      <c r="W517" t="str">
        <f t="shared" si="89"/>
        <v/>
      </c>
    </row>
    <row r="518" spans="14:23" x14ac:dyDescent="0.25">
      <c r="N518" t="s">
        <v>262</v>
      </c>
      <c r="P518" t="str">
        <f t="shared" si="90"/>
        <v/>
      </c>
      <c r="Q518" t="s">
        <v>262</v>
      </c>
      <c r="R518" t="s">
        <v>262</v>
      </c>
      <c r="S518" t="s">
        <v>262</v>
      </c>
      <c r="T518" t="s">
        <v>262</v>
      </c>
      <c r="U518" t="s">
        <v>262</v>
      </c>
      <c r="V518" t="s">
        <v>262</v>
      </c>
      <c r="W518" t="str">
        <f t="shared" ref="W518:W581" si="91">IF($C518="","",$M518&amp;" "&amp;$Q518)</f>
        <v/>
      </c>
    </row>
    <row r="519" spans="14:23" x14ac:dyDescent="0.25">
      <c r="N519" t="s">
        <v>262</v>
      </c>
      <c r="P519" t="str">
        <f t="shared" si="90"/>
        <v/>
      </c>
      <c r="Q519" t="s">
        <v>262</v>
      </c>
      <c r="R519" t="s">
        <v>262</v>
      </c>
      <c r="S519" t="s">
        <v>262</v>
      </c>
      <c r="T519" t="s">
        <v>262</v>
      </c>
      <c r="U519" t="s">
        <v>262</v>
      </c>
      <c r="V519" t="s">
        <v>262</v>
      </c>
      <c r="W519" t="str">
        <f t="shared" si="91"/>
        <v/>
      </c>
    </row>
    <row r="520" spans="14:23" x14ac:dyDescent="0.25">
      <c r="N520" t="s">
        <v>262</v>
      </c>
      <c r="P520" t="str">
        <f t="shared" si="90"/>
        <v/>
      </c>
      <c r="Q520" t="s">
        <v>262</v>
      </c>
      <c r="R520" t="s">
        <v>262</v>
      </c>
      <c r="S520" t="s">
        <v>262</v>
      </c>
      <c r="T520" t="s">
        <v>262</v>
      </c>
      <c r="U520" t="s">
        <v>262</v>
      </c>
      <c r="V520" t="s">
        <v>262</v>
      </c>
      <c r="W520" t="str">
        <f t="shared" si="91"/>
        <v/>
      </c>
    </row>
    <row r="521" spans="14:23" x14ac:dyDescent="0.25">
      <c r="N521" t="s">
        <v>262</v>
      </c>
      <c r="P521" t="str">
        <f t="shared" si="90"/>
        <v/>
      </c>
      <c r="Q521" t="s">
        <v>262</v>
      </c>
      <c r="R521" t="s">
        <v>262</v>
      </c>
      <c r="S521" t="s">
        <v>262</v>
      </c>
      <c r="T521" t="s">
        <v>262</v>
      </c>
      <c r="U521" t="s">
        <v>262</v>
      </c>
      <c r="V521" t="s">
        <v>262</v>
      </c>
      <c r="W521" t="str">
        <f t="shared" si="91"/>
        <v/>
      </c>
    </row>
    <row r="522" spans="14:23" x14ac:dyDescent="0.25">
      <c r="N522" t="s">
        <v>262</v>
      </c>
      <c r="P522" t="str">
        <f t="shared" si="90"/>
        <v/>
      </c>
      <c r="Q522" t="s">
        <v>262</v>
      </c>
      <c r="R522" t="s">
        <v>262</v>
      </c>
      <c r="S522" t="s">
        <v>262</v>
      </c>
      <c r="T522" t="s">
        <v>262</v>
      </c>
      <c r="U522" t="s">
        <v>262</v>
      </c>
      <c r="V522" t="s">
        <v>262</v>
      </c>
      <c r="W522" t="str">
        <f t="shared" si="91"/>
        <v/>
      </c>
    </row>
    <row r="523" spans="14:23" x14ac:dyDescent="0.25">
      <c r="N523" t="s">
        <v>262</v>
      </c>
      <c r="P523" t="str">
        <f t="shared" si="90"/>
        <v/>
      </c>
      <c r="Q523" t="s">
        <v>262</v>
      </c>
      <c r="R523" t="s">
        <v>262</v>
      </c>
      <c r="S523" t="s">
        <v>262</v>
      </c>
      <c r="T523" t="s">
        <v>262</v>
      </c>
      <c r="U523" t="s">
        <v>262</v>
      </c>
      <c r="V523" t="s">
        <v>262</v>
      </c>
      <c r="W523" t="str">
        <f t="shared" si="91"/>
        <v/>
      </c>
    </row>
    <row r="524" spans="14:23" x14ac:dyDescent="0.25">
      <c r="N524" t="s">
        <v>262</v>
      </c>
      <c r="P524" t="str">
        <f t="shared" si="90"/>
        <v/>
      </c>
      <c r="Q524" t="s">
        <v>262</v>
      </c>
      <c r="R524" t="s">
        <v>262</v>
      </c>
      <c r="S524" t="s">
        <v>262</v>
      </c>
      <c r="T524" t="s">
        <v>262</v>
      </c>
      <c r="U524" t="s">
        <v>262</v>
      </c>
      <c r="V524" t="s">
        <v>262</v>
      </c>
      <c r="W524" t="str">
        <f t="shared" si="91"/>
        <v/>
      </c>
    </row>
    <row r="525" spans="14:23" x14ac:dyDescent="0.25">
      <c r="N525" t="s">
        <v>262</v>
      </c>
      <c r="P525" t="str">
        <f t="shared" si="90"/>
        <v/>
      </c>
      <c r="Q525" t="s">
        <v>262</v>
      </c>
      <c r="R525" t="s">
        <v>262</v>
      </c>
      <c r="S525" t="s">
        <v>262</v>
      </c>
      <c r="T525" t="s">
        <v>262</v>
      </c>
      <c r="U525" t="s">
        <v>262</v>
      </c>
      <c r="V525" t="s">
        <v>262</v>
      </c>
      <c r="W525" t="str">
        <f t="shared" si="91"/>
        <v/>
      </c>
    </row>
    <row r="526" spans="14:23" x14ac:dyDescent="0.25">
      <c r="N526" t="s">
        <v>262</v>
      </c>
      <c r="P526" t="str">
        <f t="shared" si="90"/>
        <v/>
      </c>
      <c r="Q526" t="s">
        <v>262</v>
      </c>
      <c r="R526" t="s">
        <v>262</v>
      </c>
      <c r="S526" t="s">
        <v>262</v>
      </c>
      <c r="T526" t="s">
        <v>262</v>
      </c>
      <c r="U526" t="s">
        <v>262</v>
      </c>
      <c r="V526" t="s">
        <v>262</v>
      </c>
      <c r="W526" t="str">
        <f t="shared" si="91"/>
        <v/>
      </c>
    </row>
    <row r="527" spans="14:23" x14ac:dyDescent="0.25">
      <c r="N527" t="s">
        <v>262</v>
      </c>
      <c r="P527" t="str">
        <f t="shared" si="90"/>
        <v/>
      </c>
      <c r="Q527" t="s">
        <v>262</v>
      </c>
      <c r="R527" t="s">
        <v>262</v>
      </c>
      <c r="S527" t="s">
        <v>262</v>
      </c>
      <c r="T527" t="s">
        <v>262</v>
      </c>
      <c r="U527" t="s">
        <v>262</v>
      </c>
      <c r="V527" t="s">
        <v>262</v>
      </c>
      <c r="W527" t="str">
        <f t="shared" si="91"/>
        <v/>
      </c>
    </row>
    <row r="528" spans="14:23" x14ac:dyDescent="0.25">
      <c r="N528" t="s">
        <v>262</v>
      </c>
      <c r="P528" t="str">
        <f t="shared" si="90"/>
        <v/>
      </c>
      <c r="Q528" t="s">
        <v>262</v>
      </c>
      <c r="R528" t="s">
        <v>262</v>
      </c>
      <c r="S528" t="s">
        <v>262</v>
      </c>
      <c r="T528" t="s">
        <v>262</v>
      </c>
      <c r="U528" t="s">
        <v>262</v>
      </c>
      <c r="V528" t="s">
        <v>262</v>
      </c>
      <c r="W528" t="str">
        <f t="shared" si="91"/>
        <v/>
      </c>
    </row>
    <row r="529" spans="14:23" x14ac:dyDescent="0.25">
      <c r="N529" t="s">
        <v>262</v>
      </c>
      <c r="P529" t="str">
        <f t="shared" si="90"/>
        <v/>
      </c>
      <c r="Q529" t="s">
        <v>262</v>
      </c>
      <c r="R529" t="s">
        <v>262</v>
      </c>
      <c r="S529" t="s">
        <v>262</v>
      </c>
      <c r="T529" t="s">
        <v>262</v>
      </c>
      <c r="U529" t="s">
        <v>262</v>
      </c>
      <c r="V529" t="s">
        <v>262</v>
      </c>
      <c r="W529" t="str">
        <f t="shared" si="91"/>
        <v/>
      </c>
    </row>
    <row r="530" spans="14:23" x14ac:dyDescent="0.25">
      <c r="N530" t="s">
        <v>262</v>
      </c>
      <c r="P530" t="str">
        <f t="shared" si="90"/>
        <v/>
      </c>
      <c r="Q530" t="s">
        <v>262</v>
      </c>
      <c r="R530" t="s">
        <v>262</v>
      </c>
      <c r="S530" t="s">
        <v>262</v>
      </c>
      <c r="T530" t="s">
        <v>262</v>
      </c>
      <c r="U530" t="s">
        <v>262</v>
      </c>
      <c r="V530" t="s">
        <v>262</v>
      </c>
      <c r="W530" t="str">
        <f t="shared" si="91"/>
        <v/>
      </c>
    </row>
    <row r="531" spans="14:23" x14ac:dyDescent="0.25">
      <c r="N531" t="s">
        <v>262</v>
      </c>
      <c r="P531" t="str">
        <f t="shared" si="90"/>
        <v/>
      </c>
      <c r="Q531" t="s">
        <v>262</v>
      </c>
      <c r="R531" t="s">
        <v>262</v>
      </c>
      <c r="S531" t="s">
        <v>262</v>
      </c>
      <c r="T531" t="s">
        <v>262</v>
      </c>
      <c r="U531" t="s">
        <v>262</v>
      </c>
      <c r="V531" t="s">
        <v>262</v>
      </c>
      <c r="W531" t="str">
        <f t="shared" si="91"/>
        <v/>
      </c>
    </row>
    <row r="532" spans="14:23" x14ac:dyDescent="0.25">
      <c r="N532" t="s">
        <v>262</v>
      </c>
      <c r="P532" t="str">
        <f t="shared" si="90"/>
        <v/>
      </c>
      <c r="Q532" t="s">
        <v>262</v>
      </c>
      <c r="R532" t="s">
        <v>262</v>
      </c>
      <c r="S532" t="s">
        <v>262</v>
      </c>
      <c r="T532" t="s">
        <v>262</v>
      </c>
      <c r="U532" t="s">
        <v>262</v>
      </c>
      <c r="V532" t="s">
        <v>262</v>
      </c>
      <c r="W532" t="str">
        <f t="shared" si="91"/>
        <v/>
      </c>
    </row>
    <row r="533" spans="14:23" x14ac:dyDescent="0.25">
      <c r="N533" t="s">
        <v>262</v>
      </c>
      <c r="P533" t="str">
        <f t="shared" si="90"/>
        <v/>
      </c>
      <c r="Q533" t="s">
        <v>262</v>
      </c>
      <c r="R533" t="s">
        <v>262</v>
      </c>
      <c r="S533" t="s">
        <v>262</v>
      </c>
      <c r="T533" t="s">
        <v>262</v>
      </c>
      <c r="U533" t="s">
        <v>262</v>
      </c>
      <c r="V533" t="s">
        <v>262</v>
      </c>
      <c r="W533" t="str">
        <f t="shared" si="91"/>
        <v/>
      </c>
    </row>
    <row r="534" spans="14:23" x14ac:dyDescent="0.25">
      <c r="N534" t="s">
        <v>262</v>
      </c>
      <c r="P534" t="str">
        <f t="shared" si="90"/>
        <v/>
      </c>
      <c r="Q534" t="s">
        <v>262</v>
      </c>
      <c r="R534" t="s">
        <v>262</v>
      </c>
      <c r="S534" t="s">
        <v>262</v>
      </c>
      <c r="T534" t="s">
        <v>262</v>
      </c>
      <c r="U534" t="s">
        <v>262</v>
      </c>
      <c r="V534" t="s">
        <v>262</v>
      </c>
      <c r="W534" t="str">
        <f t="shared" si="91"/>
        <v/>
      </c>
    </row>
    <row r="535" spans="14:23" x14ac:dyDescent="0.25">
      <c r="N535" t="s">
        <v>262</v>
      </c>
      <c r="P535" t="str">
        <f t="shared" si="90"/>
        <v/>
      </c>
      <c r="Q535" t="s">
        <v>262</v>
      </c>
      <c r="R535" t="s">
        <v>262</v>
      </c>
      <c r="S535" t="s">
        <v>262</v>
      </c>
      <c r="T535" t="s">
        <v>262</v>
      </c>
      <c r="U535" t="s">
        <v>262</v>
      </c>
      <c r="V535" t="s">
        <v>262</v>
      </c>
      <c r="W535" t="str">
        <f t="shared" si="91"/>
        <v/>
      </c>
    </row>
    <row r="536" spans="14:23" x14ac:dyDescent="0.25">
      <c r="N536" t="s">
        <v>262</v>
      </c>
      <c r="P536" t="str">
        <f t="shared" si="90"/>
        <v/>
      </c>
      <c r="Q536" t="s">
        <v>262</v>
      </c>
      <c r="R536" t="s">
        <v>262</v>
      </c>
      <c r="S536" t="s">
        <v>262</v>
      </c>
      <c r="T536" t="s">
        <v>262</v>
      </c>
      <c r="U536" t="s">
        <v>262</v>
      </c>
      <c r="V536" t="s">
        <v>262</v>
      </c>
      <c r="W536" t="str">
        <f t="shared" si="91"/>
        <v/>
      </c>
    </row>
    <row r="537" spans="14:23" x14ac:dyDescent="0.25">
      <c r="N537" t="s">
        <v>262</v>
      </c>
      <c r="P537" t="str">
        <f t="shared" si="90"/>
        <v/>
      </c>
      <c r="Q537" t="s">
        <v>262</v>
      </c>
      <c r="R537" t="s">
        <v>262</v>
      </c>
      <c r="S537" t="s">
        <v>262</v>
      </c>
      <c r="T537" t="s">
        <v>262</v>
      </c>
      <c r="U537" t="s">
        <v>262</v>
      </c>
      <c r="V537" t="s">
        <v>262</v>
      </c>
      <c r="W537" t="str">
        <f t="shared" si="91"/>
        <v/>
      </c>
    </row>
    <row r="538" spans="14:23" x14ac:dyDescent="0.25">
      <c r="N538" t="s">
        <v>262</v>
      </c>
      <c r="P538" t="str">
        <f t="shared" si="90"/>
        <v/>
      </c>
      <c r="Q538" t="s">
        <v>262</v>
      </c>
      <c r="R538" t="s">
        <v>262</v>
      </c>
      <c r="S538" t="s">
        <v>262</v>
      </c>
      <c r="T538" t="s">
        <v>262</v>
      </c>
      <c r="U538" t="s">
        <v>262</v>
      </c>
      <c r="V538" t="s">
        <v>262</v>
      </c>
      <c r="W538" t="str">
        <f t="shared" si="91"/>
        <v/>
      </c>
    </row>
    <row r="539" spans="14:23" x14ac:dyDescent="0.25">
      <c r="N539" t="s">
        <v>262</v>
      </c>
      <c r="P539" t="str">
        <f t="shared" si="90"/>
        <v/>
      </c>
      <c r="Q539" t="s">
        <v>262</v>
      </c>
      <c r="R539" t="s">
        <v>262</v>
      </c>
      <c r="S539" t="s">
        <v>262</v>
      </c>
      <c r="T539" t="s">
        <v>262</v>
      </c>
      <c r="U539" t="s">
        <v>262</v>
      </c>
      <c r="V539" t="s">
        <v>262</v>
      </c>
      <c r="W539" t="str">
        <f t="shared" si="91"/>
        <v/>
      </c>
    </row>
    <row r="540" spans="14:23" x14ac:dyDescent="0.25">
      <c r="N540" t="s">
        <v>262</v>
      </c>
      <c r="P540" t="str">
        <f t="shared" si="90"/>
        <v/>
      </c>
      <c r="Q540" t="s">
        <v>262</v>
      </c>
      <c r="R540" t="s">
        <v>262</v>
      </c>
      <c r="S540" t="s">
        <v>262</v>
      </c>
      <c r="T540" t="s">
        <v>262</v>
      </c>
      <c r="U540" t="s">
        <v>262</v>
      </c>
      <c r="V540" t="s">
        <v>262</v>
      </c>
      <c r="W540" t="str">
        <f t="shared" si="91"/>
        <v/>
      </c>
    </row>
    <row r="541" spans="14:23" x14ac:dyDescent="0.25">
      <c r="N541" t="s">
        <v>262</v>
      </c>
      <c r="P541" t="str">
        <f t="shared" si="90"/>
        <v/>
      </c>
      <c r="Q541" t="s">
        <v>262</v>
      </c>
      <c r="R541" t="s">
        <v>262</v>
      </c>
      <c r="S541" t="s">
        <v>262</v>
      </c>
      <c r="T541" t="s">
        <v>262</v>
      </c>
      <c r="U541" t="s">
        <v>262</v>
      </c>
      <c r="V541" t="s">
        <v>262</v>
      </c>
      <c r="W541" t="str">
        <f t="shared" si="91"/>
        <v/>
      </c>
    </row>
    <row r="542" spans="14:23" x14ac:dyDescent="0.25">
      <c r="N542" t="s">
        <v>262</v>
      </c>
      <c r="P542" t="str">
        <f t="shared" si="90"/>
        <v/>
      </c>
      <c r="Q542" t="s">
        <v>262</v>
      </c>
      <c r="R542" t="s">
        <v>262</v>
      </c>
      <c r="S542" t="s">
        <v>262</v>
      </c>
      <c r="T542" t="s">
        <v>262</v>
      </c>
      <c r="U542" t="s">
        <v>262</v>
      </c>
      <c r="V542" t="s">
        <v>262</v>
      </c>
      <c r="W542" t="str">
        <f t="shared" si="91"/>
        <v/>
      </c>
    </row>
    <row r="543" spans="14:23" x14ac:dyDescent="0.25">
      <c r="N543" t="s">
        <v>262</v>
      </c>
      <c r="P543" t="str">
        <f t="shared" si="90"/>
        <v/>
      </c>
      <c r="Q543" t="s">
        <v>262</v>
      </c>
      <c r="R543" t="s">
        <v>262</v>
      </c>
      <c r="S543" t="s">
        <v>262</v>
      </c>
      <c r="T543" t="s">
        <v>262</v>
      </c>
      <c r="U543" t="s">
        <v>262</v>
      </c>
      <c r="V543" t="s">
        <v>262</v>
      </c>
      <c r="W543" t="str">
        <f t="shared" si="91"/>
        <v/>
      </c>
    </row>
    <row r="544" spans="14:23" x14ac:dyDescent="0.25">
      <c r="N544" t="s">
        <v>262</v>
      </c>
      <c r="P544" t="str">
        <f t="shared" si="90"/>
        <v/>
      </c>
      <c r="Q544" t="s">
        <v>262</v>
      </c>
      <c r="R544" t="s">
        <v>262</v>
      </c>
      <c r="S544" t="s">
        <v>262</v>
      </c>
      <c r="T544" t="s">
        <v>262</v>
      </c>
      <c r="U544" t="s">
        <v>262</v>
      </c>
      <c r="V544" t="s">
        <v>262</v>
      </c>
      <c r="W544" t="str">
        <f t="shared" si="91"/>
        <v/>
      </c>
    </row>
    <row r="545" spans="14:23" x14ac:dyDescent="0.25">
      <c r="N545" t="s">
        <v>262</v>
      </c>
      <c r="P545" t="str">
        <f t="shared" si="90"/>
        <v/>
      </c>
      <c r="Q545" t="s">
        <v>262</v>
      </c>
      <c r="R545" t="s">
        <v>262</v>
      </c>
      <c r="S545" t="s">
        <v>262</v>
      </c>
      <c r="T545" t="s">
        <v>262</v>
      </c>
      <c r="U545" t="s">
        <v>262</v>
      </c>
      <c r="V545" t="s">
        <v>262</v>
      </c>
      <c r="W545" t="str">
        <f t="shared" si="91"/>
        <v/>
      </c>
    </row>
    <row r="546" spans="14:23" x14ac:dyDescent="0.25">
      <c r="N546" t="s">
        <v>262</v>
      </c>
      <c r="P546" t="str">
        <f t="shared" si="90"/>
        <v/>
      </c>
      <c r="Q546" t="s">
        <v>262</v>
      </c>
      <c r="R546" t="s">
        <v>262</v>
      </c>
      <c r="S546" t="s">
        <v>262</v>
      </c>
      <c r="T546" t="s">
        <v>262</v>
      </c>
      <c r="U546" t="s">
        <v>262</v>
      </c>
      <c r="V546" t="s">
        <v>262</v>
      </c>
      <c r="W546" t="str">
        <f t="shared" si="91"/>
        <v/>
      </c>
    </row>
    <row r="547" spans="14:23" x14ac:dyDescent="0.25">
      <c r="N547" t="s">
        <v>262</v>
      </c>
      <c r="P547" t="str">
        <f t="shared" si="90"/>
        <v/>
      </c>
      <c r="Q547" t="s">
        <v>262</v>
      </c>
      <c r="R547" t="s">
        <v>262</v>
      </c>
      <c r="S547" t="s">
        <v>262</v>
      </c>
      <c r="T547" t="s">
        <v>262</v>
      </c>
      <c r="U547" t="s">
        <v>262</v>
      </c>
      <c r="V547" t="s">
        <v>262</v>
      </c>
      <c r="W547" t="str">
        <f t="shared" si="91"/>
        <v/>
      </c>
    </row>
    <row r="548" spans="14:23" x14ac:dyDescent="0.25">
      <c r="N548" t="s">
        <v>262</v>
      </c>
      <c r="P548" t="str">
        <f t="shared" si="90"/>
        <v/>
      </c>
      <c r="Q548" t="s">
        <v>262</v>
      </c>
      <c r="R548" t="s">
        <v>262</v>
      </c>
      <c r="S548" t="s">
        <v>262</v>
      </c>
      <c r="T548" t="s">
        <v>262</v>
      </c>
      <c r="U548" t="s">
        <v>262</v>
      </c>
      <c r="V548" t="s">
        <v>262</v>
      </c>
      <c r="W548" t="str">
        <f t="shared" si="91"/>
        <v/>
      </c>
    </row>
    <row r="549" spans="14:23" x14ac:dyDescent="0.25">
      <c r="N549" t="s">
        <v>262</v>
      </c>
      <c r="P549" t="str">
        <f t="shared" si="90"/>
        <v/>
      </c>
      <c r="Q549" t="s">
        <v>262</v>
      </c>
      <c r="R549" t="s">
        <v>262</v>
      </c>
      <c r="S549" t="s">
        <v>262</v>
      </c>
      <c r="T549" t="s">
        <v>262</v>
      </c>
      <c r="U549" t="s">
        <v>262</v>
      </c>
      <c r="V549" t="s">
        <v>262</v>
      </c>
      <c r="W549" t="str">
        <f t="shared" si="91"/>
        <v/>
      </c>
    </row>
    <row r="550" spans="14:23" x14ac:dyDescent="0.25">
      <c r="N550" t="s">
        <v>262</v>
      </c>
      <c r="P550" t="str">
        <f t="shared" si="90"/>
        <v/>
      </c>
      <c r="Q550" t="s">
        <v>262</v>
      </c>
      <c r="R550" t="s">
        <v>262</v>
      </c>
      <c r="S550" t="s">
        <v>262</v>
      </c>
      <c r="T550" t="s">
        <v>262</v>
      </c>
      <c r="U550" t="s">
        <v>262</v>
      </c>
      <c r="V550" t="s">
        <v>262</v>
      </c>
      <c r="W550" t="str">
        <f t="shared" si="91"/>
        <v/>
      </c>
    </row>
    <row r="551" spans="14:23" x14ac:dyDescent="0.25">
      <c r="N551" t="s">
        <v>262</v>
      </c>
      <c r="P551" t="str">
        <f t="shared" si="90"/>
        <v/>
      </c>
      <c r="Q551" t="s">
        <v>262</v>
      </c>
      <c r="R551" t="s">
        <v>262</v>
      </c>
      <c r="S551" t="s">
        <v>262</v>
      </c>
      <c r="T551" t="s">
        <v>262</v>
      </c>
      <c r="U551" t="s">
        <v>262</v>
      </c>
      <c r="V551" t="s">
        <v>262</v>
      </c>
      <c r="W551" t="str">
        <f t="shared" si="91"/>
        <v/>
      </c>
    </row>
    <row r="552" spans="14:23" x14ac:dyDescent="0.25">
      <c r="N552" t="s">
        <v>262</v>
      </c>
      <c r="P552" t="str">
        <f t="shared" si="90"/>
        <v/>
      </c>
      <c r="Q552" t="s">
        <v>262</v>
      </c>
      <c r="R552" t="s">
        <v>262</v>
      </c>
      <c r="S552" t="s">
        <v>262</v>
      </c>
      <c r="T552" t="s">
        <v>262</v>
      </c>
      <c r="U552" t="s">
        <v>262</v>
      </c>
      <c r="V552" t="s">
        <v>262</v>
      </c>
      <c r="W552" t="str">
        <f t="shared" si="91"/>
        <v/>
      </c>
    </row>
    <row r="553" spans="14:23" x14ac:dyDescent="0.25">
      <c r="N553" t="s">
        <v>262</v>
      </c>
      <c r="P553" t="str">
        <f t="shared" si="90"/>
        <v/>
      </c>
      <c r="Q553" t="s">
        <v>262</v>
      </c>
      <c r="R553" t="s">
        <v>262</v>
      </c>
      <c r="S553" t="s">
        <v>262</v>
      </c>
      <c r="T553" t="s">
        <v>262</v>
      </c>
      <c r="U553" t="s">
        <v>262</v>
      </c>
      <c r="V553" t="s">
        <v>262</v>
      </c>
      <c r="W553" t="str">
        <f t="shared" si="91"/>
        <v/>
      </c>
    </row>
    <row r="554" spans="14:23" x14ac:dyDescent="0.25">
      <c r="N554" t="s">
        <v>262</v>
      </c>
      <c r="P554" t="str">
        <f t="shared" si="90"/>
        <v/>
      </c>
      <c r="Q554" t="s">
        <v>262</v>
      </c>
      <c r="R554" t="s">
        <v>262</v>
      </c>
      <c r="S554" t="s">
        <v>262</v>
      </c>
      <c r="T554" t="s">
        <v>262</v>
      </c>
      <c r="U554" t="s">
        <v>262</v>
      </c>
      <c r="V554" t="s">
        <v>262</v>
      </c>
      <c r="W554" t="str">
        <f t="shared" si="91"/>
        <v/>
      </c>
    </row>
    <row r="555" spans="14:23" x14ac:dyDescent="0.25">
      <c r="N555" t="s">
        <v>262</v>
      </c>
      <c r="P555" t="str">
        <f t="shared" si="90"/>
        <v/>
      </c>
      <c r="Q555" t="s">
        <v>262</v>
      </c>
      <c r="R555" t="s">
        <v>262</v>
      </c>
      <c r="S555" t="s">
        <v>262</v>
      </c>
      <c r="T555" t="s">
        <v>262</v>
      </c>
      <c r="U555" t="s">
        <v>262</v>
      </c>
      <c r="V555" t="s">
        <v>262</v>
      </c>
      <c r="W555" t="str">
        <f t="shared" si="91"/>
        <v/>
      </c>
    </row>
    <row r="556" spans="14:23" x14ac:dyDescent="0.25">
      <c r="N556" t="s">
        <v>262</v>
      </c>
      <c r="P556" t="str">
        <f t="shared" si="90"/>
        <v/>
      </c>
      <c r="Q556" t="s">
        <v>262</v>
      </c>
      <c r="R556" t="s">
        <v>262</v>
      </c>
      <c r="S556" t="s">
        <v>262</v>
      </c>
      <c r="T556" t="s">
        <v>262</v>
      </c>
      <c r="U556" t="s">
        <v>262</v>
      </c>
      <c r="V556" t="s">
        <v>262</v>
      </c>
      <c r="W556" t="str">
        <f t="shared" si="91"/>
        <v/>
      </c>
    </row>
    <row r="557" spans="14:23" x14ac:dyDescent="0.25">
      <c r="N557" t="s">
        <v>262</v>
      </c>
      <c r="P557" t="str">
        <f t="shared" si="90"/>
        <v/>
      </c>
      <c r="Q557" t="s">
        <v>262</v>
      </c>
      <c r="R557" t="s">
        <v>262</v>
      </c>
      <c r="S557" t="s">
        <v>262</v>
      </c>
      <c r="T557" t="s">
        <v>262</v>
      </c>
      <c r="U557" t="s">
        <v>262</v>
      </c>
      <c r="V557" t="s">
        <v>262</v>
      </c>
      <c r="W557" t="str">
        <f t="shared" si="91"/>
        <v/>
      </c>
    </row>
    <row r="558" spans="14:23" x14ac:dyDescent="0.25">
      <c r="N558" t="s">
        <v>262</v>
      </c>
      <c r="P558" t="str">
        <f t="shared" si="90"/>
        <v/>
      </c>
      <c r="Q558" t="s">
        <v>262</v>
      </c>
      <c r="R558" t="s">
        <v>262</v>
      </c>
      <c r="S558" t="s">
        <v>262</v>
      </c>
      <c r="T558" t="s">
        <v>262</v>
      </c>
      <c r="U558" t="s">
        <v>262</v>
      </c>
      <c r="V558" t="s">
        <v>262</v>
      </c>
      <c r="W558" t="str">
        <f t="shared" si="91"/>
        <v/>
      </c>
    </row>
    <row r="559" spans="14:23" x14ac:dyDescent="0.25">
      <c r="P559" t="str">
        <f t="shared" si="90"/>
        <v/>
      </c>
      <c r="W559" t="str">
        <f t="shared" si="91"/>
        <v/>
      </c>
    </row>
    <row r="560" spans="14:23" x14ac:dyDescent="0.25">
      <c r="P560" t="str">
        <f t="shared" si="90"/>
        <v/>
      </c>
      <c r="W560" t="str">
        <f t="shared" si="91"/>
        <v/>
      </c>
    </row>
    <row r="561" spans="16:23" x14ac:dyDescent="0.25">
      <c r="P561" t="str">
        <f t="shared" si="90"/>
        <v/>
      </c>
      <c r="W561" t="str">
        <f t="shared" si="91"/>
        <v/>
      </c>
    </row>
    <row r="562" spans="16:23" x14ac:dyDescent="0.25">
      <c r="P562" t="str">
        <f t="shared" si="90"/>
        <v/>
      </c>
      <c r="W562" t="str">
        <f t="shared" si="91"/>
        <v/>
      </c>
    </row>
    <row r="563" spans="16:23" x14ac:dyDescent="0.25">
      <c r="P563" t="str">
        <f t="shared" si="90"/>
        <v/>
      </c>
      <c r="W563" t="str">
        <f t="shared" si="91"/>
        <v/>
      </c>
    </row>
    <row r="564" spans="16:23" x14ac:dyDescent="0.25">
      <c r="P564" t="str">
        <f t="shared" si="90"/>
        <v/>
      </c>
      <c r="W564" t="str">
        <f t="shared" si="91"/>
        <v/>
      </c>
    </row>
    <row r="565" spans="16:23" x14ac:dyDescent="0.25">
      <c r="P565" t="str">
        <f t="shared" si="90"/>
        <v/>
      </c>
      <c r="W565" t="str">
        <f t="shared" si="91"/>
        <v/>
      </c>
    </row>
    <row r="566" spans="16:23" x14ac:dyDescent="0.25">
      <c r="P566" t="str">
        <f t="shared" si="90"/>
        <v/>
      </c>
      <c r="W566" t="str">
        <f t="shared" si="91"/>
        <v/>
      </c>
    </row>
    <row r="567" spans="16:23" x14ac:dyDescent="0.25">
      <c r="P567" t="str">
        <f t="shared" si="90"/>
        <v/>
      </c>
      <c r="W567" t="str">
        <f t="shared" si="91"/>
        <v/>
      </c>
    </row>
    <row r="568" spans="16:23" x14ac:dyDescent="0.25">
      <c r="P568" t="str">
        <f t="shared" si="90"/>
        <v/>
      </c>
      <c r="W568" t="str">
        <f t="shared" si="91"/>
        <v/>
      </c>
    </row>
    <row r="569" spans="16:23" x14ac:dyDescent="0.25">
      <c r="P569" t="str">
        <f t="shared" si="90"/>
        <v/>
      </c>
      <c r="W569" t="str">
        <f t="shared" si="91"/>
        <v/>
      </c>
    </row>
    <row r="570" spans="16:23" x14ac:dyDescent="0.25">
      <c r="P570" t="str">
        <f t="shared" si="90"/>
        <v/>
      </c>
      <c r="W570" t="str">
        <f t="shared" si="91"/>
        <v/>
      </c>
    </row>
    <row r="571" spans="16:23" x14ac:dyDescent="0.25">
      <c r="P571" t="str">
        <f t="shared" si="90"/>
        <v/>
      </c>
      <c r="W571" t="str">
        <f t="shared" si="91"/>
        <v/>
      </c>
    </row>
    <row r="572" spans="16:23" x14ac:dyDescent="0.25">
      <c r="P572" t="str">
        <f t="shared" si="90"/>
        <v/>
      </c>
      <c r="W572" t="str">
        <f t="shared" si="91"/>
        <v/>
      </c>
    </row>
    <row r="573" spans="16:23" x14ac:dyDescent="0.25">
      <c r="P573" t="str">
        <f t="shared" si="90"/>
        <v/>
      </c>
      <c r="W573" t="str">
        <f t="shared" si="91"/>
        <v/>
      </c>
    </row>
    <row r="574" spans="16:23" x14ac:dyDescent="0.25">
      <c r="P574" t="str">
        <f t="shared" si="90"/>
        <v/>
      </c>
      <c r="W574" t="str">
        <f t="shared" si="91"/>
        <v/>
      </c>
    </row>
    <row r="575" spans="16:23" x14ac:dyDescent="0.25">
      <c r="P575" t="str">
        <f t="shared" si="90"/>
        <v/>
      </c>
      <c r="W575" t="str">
        <f t="shared" si="91"/>
        <v/>
      </c>
    </row>
    <row r="576" spans="16:23" x14ac:dyDescent="0.25">
      <c r="P576" t="str">
        <f t="shared" si="90"/>
        <v/>
      </c>
      <c r="W576" t="str">
        <f t="shared" si="91"/>
        <v/>
      </c>
    </row>
    <row r="577" spans="16:23" x14ac:dyDescent="0.25">
      <c r="P577" t="str">
        <f t="shared" si="90"/>
        <v/>
      </c>
      <c r="W577" t="str">
        <f t="shared" si="91"/>
        <v/>
      </c>
    </row>
    <row r="578" spans="16:23" x14ac:dyDescent="0.25">
      <c r="P578" t="str">
        <f>IF($C578="","",IF($G578&gt;0,"LONG","SHORT"))</f>
        <v/>
      </c>
      <c r="W578" t="str">
        <f t="shared" si="91"/>
        <v/>
      </c>
    </row>
    <row r="579" spans="16:23" x14ac:dyDescent="0.25">
      <c r="P579" t="str">
        <f>IF($C579="","",IF($G579&gt;0,"LONG","SHORT"))</f>
        <v/>
      </c>
      <c r="W579" t="str">
        <f t="shared" si="91"/>
        <v/>
      </c>
    </row>
    <row r="580" spans="16:23" x14ac:dyDescent="0.25">
      <c r="P580" t="str">
        <f>IF($C580="","",IF($G580&gt;0,"LONG","SHORT"))</f>
        <v/>
      </c>
      <c r="W580" t="str">
        <f t="shared" si="91"/>
        <v/>
      </c>
    </row>
    <row r="581" spans="16:23" x14ac:dyDescent="0.25">
      <c r="P581" t="str">
        <f>IF($C581="","",IF($G581&gt;0,"LONG","SHORT"))</f>
        <v/>
      </c>
      <c r="W581" t="str">
        <f t="shared" si="91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Y230"/>
  <sheetViews>
    <sheetView zoomScale="80" zoomScaleNormal="80" workbookViewId="0"/>
  </sheetViews>
  <sheetFormatPr defaultRowHeight="15" x14ac:dyDescent="0.25"/>
  <cols>
    <col min="1" max="1" width="15.28515625" bestFit="1" customWidth="1"/>
    <col min="2" max="2" width="16.7109375" bestFit="1" customWidth="1"/>
    <col min="3" max="3" width="10.28515625" bestFit="1" customWidth="1"/>
    <col min="4" max="4" width="9.28515625" bestFit="1" customWidth="1"/>
    <col min="5" max="5" width="13.42578125" bestFit="1" customWidth="1"/>
    <col min="6" max="7" width="15.28515625" bestFit="1" customWidth="1"/>
    <col min="8" max="8" width="13.140625" bestFit="1" customWidth="1"/>
    <col min="9" max="9" width="11.85546875" customWidth="1"/>
    <col min="10" max="10" width="1.5703125" style="8" customWidth="1"/>
    <col min="11" max="11" width="15.28515625" bestFit="1" customWidth="1"/>
    <col min="12" max="12" width="16.7109375" bestFit="1" customWidth="1"/>
    <col min="13" max="13" width="15.28515625" bestFit="1" customWidth="1"/>
    <col min="14" max="14" width="13" bestFit="1" customWidth="1"/>
    <col min="15" max="15" width="15.28515625" bestFit="1" customWidth="1"/>
    <col min="16" max="16" width="13" bestFit="1" customWidth="1"/>
    <col min="17" max="17" width="15.28515625" bestFit="1" customWidth="1"/>
    <col min="18" max="18" width="13.42578125" bestFit="1" customWidth="1"/>
    <col min="19" max="19" width="14.5703125" bestFit="1" customWidth="1"/>
    <col min="20" max="20" width="10.42578125" bestFit="1" customWidth="1"/>
    <col min="21" max="21" width="11.7109375" bestFit="1" customWidth="1"/>
    <col min="22" max="22" width="14.140625" bestFit="1" customWidth="1"/>
    <col min="23" max="23" width="16.7109375" bestFit="1" customWidth="1"/>
    <col min="24" max="24" width="10.140625" bestFit="1" customWidth="1"/>
    <col min="25" max="25" width="11.28515625" bestFit="1" customWidth="1"/>
    <col min="26" max="26" width="10.42578125" bestFit="1" customWidth="1"/>
    <col min="27" max="27" width="11.7109375" bestFit="1" customWidth="1"/>
    <col min="29" max="29" width="7.28515625" bestFit="1" customWidth="1"/>
  </cols>
  <sheetData>
    <row r="2" spans="1:24" x14ac:dyDescent="0.25">
      <c r="K2" s="2" t="s">
        <v>0</v>
      </c>
      <c r="L2" t="s">
        <v>65</v>
      </c>
      <c r="V2" s="10" t="s">
        <v>66</v>
      </c>
    </row>
    <row r="4" spans="1:24" x14ac:dyDescent="0.25">
      <c r="K4" s="2" t="s">
        <v>58</v>
      </c>
      <c r="L4" s="2" t="s">
        <v>54</v>
      </c>
    </row>
    <row r="5" spans="1:24" x14ac:dyDescent="0.25">
      <c r="A5" s="2" t="s">
        <v>58</v>
      </c>
      <c r="B5" s="2" t="s">
        <v>54</v>
      </c>
      <c r="L5" t="s">
        <v>17</v>
      </c>
      <c r="M5" t="s">
        <v>13</v>
      </c>
      <c r="O5" t="s">
        <v>277</v>
      </c>
      <c r="Q5" t="s">
        <v>56</v>
      </c>
      <c r="V5" s="2" t="s">
        <v>66</v>
      </c>
      <c r="W5" s="2" t="s">
        <v>54</v>
      </c>
    </row>
    <row r="6" spans="1:24" x14ac:dyDescent="0.25">
      <c r="A6" s="2" t="s">
        <v>57</v>
      </c>
      <c r="B6" t="s">
        <v>11</v>
      </c>
      <c r="C6" t="s">
        <v>32</v>
      </c>
      <c r="D6" t="s">
        <v>39</v>
      </c>
      <c r="E6" t="s">
        <v>45</v>
      </c>
      <c r="F6" t="s">
        <v>263</v>
      </c>
      <c r="G6" t="s">
        <v>56</v>
      </c>
      <c r="K6" s="2" t="s">
        <v>57</v>
      </c>
      <c r="L6" t="s">
        <v>55</v>
      </c>
      <c r="M6" t="s">
        <v>274</v>
      </c>
      <c r="N6" t="s">
        <v>928</v>
      </c>
      <c r="O6" t="s">
        <v>418</v>
      </c>
      <c r="P6" t="s">
        <v>948</v>
      </c>
      <c r="V6" s="2" t="s">
        <v>57</v>
      </c>
      <c r="W6" t="s">
        <v>55</v>
      </c>
      <c r="X6" t="s">
        <v>274</v>
      </c>
    </row>
    <row r="7" spans="1:24" x14ac:dyDescent="0.25">
      <c r="A7" s="3" t="s">
        <v>35</v>
      </c>
      <c r="B7" s="8"/>
      <c r="C7" s="8">
        <v>-5951.9230567929999</v>
      </c>
      <c r="D7" s="8"/>
      <c r="E7" s="8"/>
      <c r="F7" s="8"/>
      <c r="G7" s="8">
        <v>-5951.9230567929999</v>
      </c>
      <c r="K7" s="3" t="s">
        <v>35</v>
      </c>
      <c r="L7" s="8">
        <v>-5951.9230567929999</v>
      </c>
      <c r="M7" s="8"/>
      <c r="N7" s="8"/>
      <c r="O7" s="8"/>
      <c r="P7" s="8"/>
      <c r="Q7" s="8">
        <v>-5951.9230567929999</v>
      </c>
      <c r="V7" s="3" t="s">
        <v>35</v>
      </c>
      <c r="W7" s="6">
        <v>13.951999664000001</v>
      </c>
      <c r="X7" s="6"/>
    </row>
    <row r="8" spans="1:24" x14ac:dyDescent="0.25">
      <c r="A8" s="3" t="s">
        <v>185</v>
      </c>
      <c r="B8" s="8">
        <v>-299.87846528</v>
      </c>
      <c r="C8" s="8"/>
      <c r="D8" s="8"/>
      <c r="E8" s="8"/>
      <c r="F8" s="8"/>
      <c r="G8" s="8">
        <v>-299.87846528</v>
      </c>
      <c r="K8" s="3" t="s">
        <v>185</v>
      </c>
      <c r="L8" s="8">
        <v>-299.87846528</v>
      </c>
      <c r="M8" s="8"/>
      <c r="N8" s="8"/>
      <c r="O8" s="8"/>
      <c r="P8" s="8"/>
      <c r="Q8" s="8">
        <v>-299.87846528</v>
      </c>
      <c r="V8" s="3" t="s">
        <v>185</v>
      </c>
      <c r="W8" s="6">
        <v>18.74240408</v>
      </c>
      <c r="X8" s="6"/>
    </row>
    <row r="9" spans="1:24" x14ac:dyDescent="0.25">
      <c r="A9" s="3" t="s">
        <v>19</v>
      </c>
      <c r="B9" s="8">
        <v>61165.688485699997</v>
      </c>
      <c r="C9" s="8"/>
      <c r="D9" s="8"/>
      <c r="E9" s="8">
        <v>18116.754269960998</v>
      </c>
      <c r="F9" s="8"/>
      <c r="G9" s="8">
        <v>79282.442755661003</v>
      </c>
      <c r="K9" s="3" t="s">
        <v>19</v>
      </c>
      <c r="L9" s="8">
        <v>79282.442755661003</v>
      </c>
      <c r="M9" s="8"/>
      <c r="N9" s="8"/>
      <c r="O9" s="8"/>
      <c r="P9" s="8"/>
      <c r="Q9" s="8">
        <v>79282.442755661003</v>
      </c>
      <c r="V9" s="3" t="s">
        <v>19</v>
      </c>
      <c r="W9" s="6">
        <v>10.292048489999999</v>
      </c>
      <c r="X9" s="6"/>
    </row>
    <row r="10" spans="1:24" x14ac:dyDescent="0.25">
      <c r="A10" s="3" t="s">
        <v>20</v>
      </c>
      <c r="B10" s="8">
        <v>218256.76543999999</v>
      </c>
      <c r="C10" s="8"/>
      <c r="D10" s="8"/>
      <c r="E10" s="8"/>
      <c r="F10" s="8"/>
      <c r="G10" s="8">
        <v>218256.76543999999</v>
      </c>
      <c r="K10" s="3" t="s">
        <v>20</v>
      </c>
      <c r="L10" s="8">
        <v>218256.76543999999</v>
      </c>
      <c r="M10" s="8"/>
      <c r="N10" s="8"/>
      <c r="O10" s="8"/>
      <c r="P10" s="8"/>
      <c r="Q10" s="8">
        <v>218256.76543999999</v>
      </c>
      <c r="V10" s="3" t="s">
        <v>20</v>
      </c>
      <c r="W10" s="6">
        <v>129.91999999999999</v>
      </c>
      <c r="X10" s="6"/>
    </row>
    <row r="11" spans="1:24" x14ac:dyDescent="0.25">
      <c r="A11" s="3" t="s">
        <v>14</v>
      </c>
      <c r="B11" s="8">
        <v>17587786.739505477</v>
      </c>
      <c r="C11" s="8">
        <v>-32480.618804492002</v>
      </c>
      <c r="D11" s="8"/>
      <c r="E11" s="8">
        <v>1650748.669979359</v>
      </c>
      <c r="F11" s="8">
        <v>-81508675</v>
      </c>
      <c r="G11" s="8">
        <v>-62302620.209319651</v>
      </c>
      <c r="K11" s="3" t="s">
        <v>14</v>
      </c>
      <c r="L11" s="8">
        <v>88419818.956506789</v>
      </c>
      <c r="M11" s="8">
        <v>-63236892.983978473</v>
      </c>
      <c r="N11" s="8">
        <v>-5976871.18184797</v>
      </c>
      <c r="O11" s="8">
        <v>-76372325</v>
      </c>
      <c r="P11" s="8">
        <v>-5136350</v>
      </c>
      <c r="Q11" s="8">
        <v>-62302620.209319651</v>
      </c>
      <c r="V11" s="3" t="s">
        <v>14</v>
      </c>
      <c r="W11" s="6">
        <v>22980.477974470836</v>
      </c>
      <c r="X11" s="6">
        <v>23180.9418394575</v>
      </c>
    </row>
    <row r="12" spans="1:24" x14ac:dyDescent="0.25">
      <c r="A12" s="3" t="s">
        <v>31</v>
      </c>
      <c r="B12" s="8">
        <v>-10099.251307500001</v>
      </c>
      <c r="C12" s="8"/>
      <c r="D12" s="8"/>
      <c r="E12" s="8"/>
      <c r="F12" s="8"/>
      <c r="G12" s="8">
        <v>-10099.251307500001</v>
      </c>
      <c r="K12" s="3" t="s">
        <v>31</v>
      </c>
      <c r="L12" s="8">
        <v>-10099.251307500001</v>
      </c>
      <c r="M12" s="8"/>
      <c r="N12" s="8"/>
      <c r="O12" s="8"/>
      <c r="P12" s="8"/>
      <c r="Q12" s="8">
        <v>-10099.251307500001</v>
      </c>
      <c r="V12" s="3" t="s">
        <v>31</v>
      </c>
      <c r="W12" s="6">
        <v>50.250281409999999</v>
      </c>
      <c r="X12" s="6"/>
    </row>
    <row r="13" spans="1:24" x14ac:dyDescent="0.25">
      <c r="A13" s="3" t="s">
        <v>23</v>
      </c>
      <c r="B13" s="8">
        <v>76609.999800000005</v>
      </c>
      <c r="C13" s="8"/>
      <c r="D13" s="8"/>
      <c r="E13" s="8">
        <v>52239.394999999997</v>
      </c>
      <c r="F13" s="8"/>
      <c r="G13" s="8">
        <v>128849.39480000001</v>
      </c>
      <c r="K13" s="3" t="s">
        <v>23</v>
      </c>
      <c r="L13" s="8">
        <v>128849.39480000001</v>
      </c>
      <c r="M13" s="8"/>
      <c r="N13" s="8"/>
      <c r="O13" s="8"/>
      <c r="P13" s="8"/>
      <c r="Q13" s="8">
        <v>128849.39480000001</v>
      </c>
      <c r="V13" s="3" t="s">
        <v>23</v>
      </c>
      <c r="W13" s="6">
        <v>1.0187499999999998</v>
      </c>
      <c r="X13" s="6"/>
    </row>
    <row r="14" spans="1:24" x14ac:dyDescent="0.25">
      <c r="A14" s="3" t="s">
        <v>29</v>
      </c>
      <c r="B14" s="8">
        <v>349121.113983255</v>
      </c>
      <c r="C14" s="8"/>
      <c r="D14" s="8"/>
      <c r="E14" s="8"/>
      <c r="F14" s="8"/>
      <c r="G14" s="8">
        <v>349121.113983255</v>
      </c>
      <c r="K14" s="3" t="s">
        <v>29</v>
      </c>
      <c r="L14" s="8">
        <v>349121.113983255</v>
      </c>
      <c r="M14" s="8"/>
      <c r="N14" s="8"/>
      <c r="O14" s="8"/>
      <c r="P14" s="8"/>
      <c r="Q14" s="8">
        <v>349121.113983255</v>
      </c>
      <c r="V14" s="3" t="s">
        <v>29</v>
      </c>
      <c r="W14" s="6">
        <v>21.06660918</v>
      </c>
      <c r="X14" s="6"/>
    </row>
    <row r="15" spans="1:24" x14ac:dyDescent="0.25">
      <c r="A15" s="3" t="s">
        <v>15</v>
      </c>
      <c r="B15" s="8">
        <v>2506400.8481293991</v>
      </c>
      <c r="C15" s="8"/>
      <c r="D15" s="8">
        <v>-1490</v>
      </c>
      <c r="E15" s="8">
        <v>9897419.0528814122</v>
      </c>
      <c r="F15" s="8">
        <v>-60600625</v>
      </c>
      <c r="G15" s="8">
        <v>-48198295.098989189</v>
      </c>
      <c r="K15" s="3" t="s">
        <v>15</v>
      </c>
      <c r="L15" s="8">
        <v>51379023.257081792</v>
      </c>
      <c r="M15" s="8">
        <v>-37978087.99719061</v>
      </c>
      <c r="N15" s="8">
        <v>-998605.358880379</v>
      </c>
      <c r="O15" s="8">
        <v>-59942025</v>
      </c>
      <c r="P15" s="8">
        <v>-658600</v>
      </c>
      <c r="Q15" s="8">
        <v>-48198295.098989196</v>
      </c>
      <c r="V15" s="3" t="s">
        <v>15</v>
      </c>
      <c r="W15" s="6">
        <v>1575.40484685</v>
      </c>
      <c r="X15" s="6">
        <v>1588.2064438025</v>
      </c>
    </row>
    <row r="16" spans="1:24" x14ac:dyDescent="0.25">
      <c r="A16" s="3" t="s">
        <v>27</v>
      </c>
      <c r="B16" s="8">
        <v>-191361.28656602799</v>
      </c>
      <c r="C16" s="8"/>
      <c r="D16" s="8"/>
      <c r="E16" s="8">
        <v>-63269.843000000001</v>
      </c>
      <c r="F16" s="8"/>
      <c r="G16" s="8">
        <v>-254631.12956602799</v>
      </c>
      <c r="K16" s="3" t="s">
        <v>27</v>
      </c>
      <c r="L16" s="8">
        <v>-254631.12956602799</v>
      </c>
      <c r="M16" s="8"/>
      <c r="N16" s="8"/>
      <c r="O16" s="8"/>
      <c r="P16" s="8"/>
      <c r="Q16" s="8">
        <v>-254631.12956602799</v>
      </c>
      <c r="V16" s="3" t="s">
        <v>27</v>
      </c>
      <c r="W16" s="6">
        <v>6.7538440099999999</v>
      </c>
      <c r="X16" s="6"/>
    </row>
    <row r="17" spans="1:25" x14ac:dyDescent="0.25">
      <c r="A17" s="3" t="s">
        <v>24</v>
      </c>
      <c r="B17" s="8">
        <v>-156203.38544060101</v>
      </c>
      <c r="C17" s="8"/>
      <c r="D17" s="8"/>
      <c r="E17" s="8"/>
      <c r="F17" s="8"/>
      <c r="G17" s="8">
        <v>-156203.38544060101</v>
      </c>
      <c r="K17" s="3" t="s">
        <v>24</v>
      </c>
      <c r="L17" s="8">
        <v>-156203.38544060101</v>
      </c>
      <c r="M17" s="8"/>
      <c r="N17" s="8"/>
      <c r="O17" s="8"/>
      <c r="P17" s="8"/>
      <c r="Q17" s="8">
        <v>-156203.38544060101</v>
      </c>
      <c r="V17" s="3" t="s">
        <v>24</v>
      </c>
      <c r="W17" s="6">
        <v>93.989091869999996</v>
      </c>
      <c r="X17" s="6"/>
    </row>
    <row r="18" spans="1:25" x14ac:dyDescent="0.25">
      <c r="A18" s="3" t="s">
        <v>406</v>
      </c>
      <c r="B18" s="8">
        <v>-6251.6244717</v>
      </c>
      <c r="C18" s="8"/>
      <c r="D18" s="8"/>
      <c r="E18" s="8"/>
      <c r="F18" s="8"/>
      <c r="G18" s="8">
        <v>-6251.6244717</v>
      </c>
      <c r="K18" s="3" t="s">
        <v>406</v>
      </c>
      <c r="L18" s="8">
        <v>-6251.6244717</v>
      </c>
      <c r="M18" s="8"/>
      <c r="N18" s="8"/>
      <c r="O18" s="8"/>
      <c r="P18" s="8"/>
      <c r="Q18" s="8">
        <v>-6251.6244717</v>
      </c>
      <c r="V18" s="3" t="s">
        <v>406</v>
      </c>
      <c r="W18" s="6">
        <v>625.16244716999995</v>
      </c>
      <c r="X18" s="6"/>
    </row>
    <row r="19" spans="1:25" x14ac:dyDescent="0.25">
      <c r="A19" s="3" t="s">
        <v>149</v>
      </c>
      <c r="B19" s="8">
        <v>-37892.512560000003</v>
      </c>
      <c r="C19" s="8"/>
      <c r="D19" s="8"/>
      <c r="E19" s="8"/>
      <c r="F19" s="8"/>
      <c r="G19" s="8">
        <v>-37892.512560000003</v>
      </c>
      <c r="K19" s="3" t="s">
        <v>149</v>
      </c>
      <c r="L19" s="8">
        <v>-37892.512560000003</v>
      </c>
      <c r="M19" s="8"/>
      <c r="N19" s="8"/>
      <c r="O19" s="8"/>
      <c r="P19" s="8"/>
      <c r="Q19" s="8">
        <v>-37892.512560000003</v>
      </c>
      <c r="V19" s="3" t="s">
        <v>149</v>
      </c>
      <c r="W19" s="6">
        <v>1.3533040199999999</v>
      </c>
      <c r="X19" s="6"/>
    </row>
    <row r="20" spans="1:25" x14ac:dyDescent="0.25">
      <c r="A20" s="3" t="s">
        <v>170</v>
      </c>
      <c r="B20" s="8">
        <v>-21109.5530325</v>
      </c>
      <c r="C20" s="8"/>
      <c r="D20" s="8"/>
      <c r="E20" s="8"/>
      <c r="F20" s="8"/>
      <c r="G20" s="8">
        <v>-21109.5530325</v>
      </c>
      <c r="K20" s="3" t="s">
        <v>170</v>
      </c>
      <c r="L20" s="8">
        <v>-21109.5530325</v>
      </c>
      <c r="M20" s="8"/>
      <c r="N20" s="8"/>
      <c r="O20" s="8"/>
      <c r="P20" s="8"/>
      <c r="Q20" s="8">
        <v>-21109.5530325</v>
      </c>
      <c r="V20" s="3" t="s">
        <v>170</v>
      </c>
      <c r="W20" s="6">
        <v>7036.5176775</v>
      </c>
      <c r="X20" s="6"/>
    </row>
    <row r="21" spans="1:25" x14ac:dyDescent="0.25">
      <c r="A21" s="3" t="s">
        <v>26</v>
      </c>
      <c r="B21" s="8">
        <v>-119185.43719764</v>
      </c>
      <c r="C21" s="8"/>
      <c r="D21" s="8"/>
      <c r="E21" s="8"/>
      <c r="F21" s="8"/>
      <c r="G21" s="8">
        <v>-119185.43719764</v>
      </c>
      <c r="K21" s="3" t="s">
        <v>26</v>
      </c>
      <c r="L21" s="8">
        <v>-119185.43719764</v>
      </c>
      <c r="M21" s="8"/>
      <c r="N21" s="8"/>
      <c r="O21" s="8"/>
      <c r="P21" s="8"/>
      <c r="Q21" s="8">
        <v>-119185.43719764</v>
      </c>
      <c r="V21" s="3" t="s">
        <v>26</v>
      </c>
      <c r="W21" s="6">
        <v>2.673066E-2</v>
      </c>
      <c r="X21" s="6"/>
    </row>
    <row r="22" spans="1:25" x14ac:dyDescent="0.25">
      <c r="A22" s="3" t="s">
        <v>56</v>
      </c>
      <c r="B22" s="8">
        <v>20256938.226302586</v>
      </c>
      <c r="C22" s="8">
        <v>-38432.541861285004</v>
      </c>
      <c r="D22" s="8">
        <v>-1490</v>
      </c>
      <c r="E22" s="8">
        <v>11555254.029130733</v>
      </c>
      <c r="F22" s="8">
        <v>-142109300</v>
      </c>
      <c r="G22" s="8">
        <v>-110337030.28642796</v>
      </c>
      <c r="K22" s="3" t="s">
        <v>56</v>
      </c>
      <c r="L22" s="8">
        <v>139962727.23546952</v>
      </c>
      <c r="M22" s="8">
        <v>-101214980.98116907</v>
      </c>
      <c r="N22" s="8">
        <v>-6975476.5407283492</v>
      </c>
      <c r="O22" s="8">
        <v>-136314350</v>
      </c>
      <c r="P22" s="8">
        <v>-5794950</v>
      </c>
      <c r="Q22" s="8">
        <v>-110337030.28642796</v>
      </c>
    </row>
    <row r="28" spans="1:25" x14ac:dyDescent="0.25">
      <c r="H28" s="8"/>
      <c r="I28" s="8"/>
      <c r="K28" s="2" t="s">
        <v>0</v>
      </c>
      <c r="L28" t="s">
        <v>65</v>
      </c>
      <c r="W28" s="7"/>
      <c r="X28" s="7"/>
      <c r="Y28" s="7"/>
    </row>
    <row r="29" spans="1:25" x14ac:dyDescent="0.25">
      <c r="H29" s="8"/>
      <c r="I29" s="8"/>
      <c r="W29" s="7"/>
      <c r="X29" s="7"/>
      <c r="Y29" s="7"/>
    </row>
    <row r="30" spans="1:25" x14ac:dyDescent="0.25">
      <c r="A30" s="2" t="s">
        <v>58</v>
      </c>
      <c r="B30" s="2" t="s">
        <v>54</v>
      </c>
      <c r="H30" s="8"/>
      <c r="I30" s="8"/>
      <c r="K30" s="2" t="s">
        <v>58</v>
      </c>
      <c r="L30" s="2" t="s">
        <v>54</v>
      </c>
      <c r="Y30" s="7"/>
    </row>
    <row r="31" spans="1:25" x14ac:dyDescent="0.25">
      <c r="A31" s="2" t="s">
        <v>57</v>
      </c>
      <c r="B31" t="s">
        <v>11</v>
      </c>
      <c r="C31" t="s">
        <v>32</v>
      </c>
      <c r="D31" t="s">
        <v>39</v>
      </c>
      <c r="E31" t="s">
        <v>45</v>
      </c>
      <c r="F31" t="s">
        <v>263</v>
      </c>
      <c r="G31" t="s">
        <v>56</v>
      </c>
      <c r="K31" s="2" t="s">
        <v>57</v>
      </c>
      <c r="L31" t="s">
        <v>55</v>
      </c>
      <c r="M31" t="s">
        <v>274</v>
      </c>
      <c r="N31" t="s">
        <v>928</v>
      </c>
      <c r="O31" t="s">
        <v>418</v>
      </c>
      <c r="P31" t="s">
        <v>948</v>
      </c>
      <c r="Q31" t="s">
        <v>56</v>
      </c>
      <c r="Y31" s="7"/>
    </row>
    <row r="32" spans="1:25" x14ac:dyDescent="0.25">
      <c r="A32" s="3" t="s">
        <v>35</v>
      </c>
      <c r="B32" s="8"/>
      <c r="C32" s="8">
        <v>-5951.9230567929999</v>
      </c>
      <c r="D32" s="8"/>
      <c r="E32" s="8"/>
      <c r="F32" s="8"/>
      <c r="G32" s="8">
        <v>-5951.9230567929999</v>
      </c>
      <c r="K32" s="3" t="s">
        <v>35</v>
      </c>
      <c r="L32" s="8">
        <v>-5951.9230567929999</v>
      </c>
      <c r="M32" s="8"/>
      <c r="N32" s="8"/>
      <c r="O32" s="8"/>
      <c r="P32" s="8"/>
      <c r="Q32" s="8">
        <v>-5951.9230567929999</v>
      </c>
      <c r="Y32" s="7"/>
    </row>
    <row r="33" spans="1:25" x14ac:dyDescent="0.25">
      <c r="A33" s="3" t="s">
        <v>185</v>
      </c>
      <c r="B33" s="8">
        <v>-299.87846528</v>
      </c>
      <c r="C33" s="8"/>
      <c r="D33" s="8"/>
      <c r="E33" s="8"/>
      <c r="F33" s="8"/>
      <c r="G33" s="8">
        <v>-299.87846528</v>
      </c>
      <c r="K33" s="3" t="s">
        <v>185</v>
      </c>
      <c r="L33" s="8">
        <v>-299.87846528</v>
      </c>
      <c r="M33" s="8"/>
      <c r="N33" s="8"/>
      <c r="O33" s="8"/>
      <c r="P33" s="8"/>
      <c r="Q33" s="8">
        <v>-299.87846528</v>
      </c>
      <c r="Y33" s="7"/>
    </row>
    <row r="34" spans="1:25" x14ac:dyDescent="0.25">
      <c r="A34" s="3" t="s">
        <v>19</v>
      </c>
      <c r="B34" s="8">
        <v>61165.688485699997</v>
      </c>
      <c r="C34" s="8"/>
      <c r="D34" s="8"/>
      <c r="E34" s="8">
        <v>18116.754269960998</v>
      </c>
      <c r="F34" s="8"/>
      <c r="G34" s="8">
        <v>79282.442755661003</v>
      </c>
      <c r="K34" s="3" t="s">
        <v>19</v>
      </c>
      <c r="L34" s="8">
        <v>79282.442755661003</v>
      </c>
      <c r="M34" s="8"/>
      <c r="N34" s="8"/>
      <c r="O34" s="8"/>
      <c r="P34" s="8"/>
      <c r="Q34" s="8">
        <v>79282.442755661003</v>
      </c>
      <c r="Y34" s="7"/>
    </row>
    <row r="35" spans="1:25" x14ac:dyDescent="0.25">
      <c r="A35" s="3" t="s">
        <v>20</v>
      </c>
      <c r="B35" s="8">
        <v>218256.76543999999</v>
      </c>
      <c r="C35" s="8"/>
      <c r="D35" s="8"/>
      <c r="E35" s="8"/>
      <c r="F35" s="8"/>
      <c r="G35" s="8">
        <v>218256.76543999999</v>
      </c>
      <c r="K35" s="3" t="s">
        <v>20</v>
      </c>
      <c r="L35" s="8">
        <v>218256.76543999999</v>
      </c>
      <c r="M35" s="8"/>
      <c r="N35" s="8"/>
      <c r="O35" s="8"/>
      <c r="P35" s="8"/>
      <c r="Q35" s="8">
        <v>218256.76543999999</v>
      </c>
      <c r="Y35" s="7"/>
    </row>
    <row r="36" spans="1:25" x14ac:dyDescent="0.25">
      <c r="A36" s="3" t="s">
        <v>14</v>
      </c>
      <c r="B36" s="8">
        <v>17587786.739505477</v>
      </c>
      <c r="C36" s="8">
        <v>-32480.618804492002</v>
      </c>
      <c r="D36" s="8"/>
      <c r="E36" s="8">
        <v>1650748.6699793562</v>
      </c>
      <c r="F36" s="8">
        <v>-81508675</v>
      </c>
      <c r="G36" s="8">
        <v>-62302620.209319651</v>
      </c>
      <c r="K36" s="3" t="s">
        <v>14</v>
      </c>
      <c r="L36" s="8">
        <v>88419818.956506789</v>
      </c>
      <c r="M36" s="8">
        <v>-63236892.983978473</v>
      </c>
      <c r="N36" s="8">
        <v>-5976871.18184797</v>
      </c>
      <c r="O36" s="8">
        <v>-76372325</v>
      </c>
      <c r="P36" s="8">
        <v>-5136350</v>
      </c>
      <c r="Q36" s="8">
        <v>-62302620.209319651</v>
      </c>
      <c r="Y36" s="7"/>
    </row>
    <row r="37" spans="1:25" x14ac:dyDescent="0.25">
      <c r="A37" s="4" t="s">
        <v>277</v>
      </c>
      <c r="B37" s="8"/>
      <c r="C37" s="8"/>
      <c r="D37" s="8"/>
      <c r="E37" s="8"/>
      <c r="F37" s="8">
        <v>-81508675</v>
      </c>
      <c r="G37" s="8">
        <v>-81508675</v>
      </c>
      <c r="K37" s="4" t="s">
        <v>277</v>
      </c>
      <c r="L37" s="8"/>
      <c r="M37" s="8"/>
      <c r="N37" s="8"/>
      <c r="O37" s="8">
        <v>-76372325</v>
      </c>
      <c r="P37" s="8">
        <v>-5136350</v>
      </c>
      <c r="Q37" s="8">
        <v>-81508675</v>
      </c>
      <c r="Y37" s="7"/>
    </row>
    <row r="38" spans="1:25" x14ac:dyDescent="0.25">
      <c r="A38" s="4" t="s">
        <v>13</v>
      </c>
      <c r="B38" s="8">
        <v>-39430371.903510801</v>
      </c>
      <c r="C38" s="8"/>
      <c r="D38" s="8"/>
      <c r="E38" s="8">
        <v>-29783392.262315642</v>
      </c>
      <c r="F38" s="8"/>
      <c r="G38" s="8">
        <v>-69213764.16582644</v>
      </c>
      <c r="K38" s="4" t="s">
        <v>13</v>
      </c>
      <c r="L38" s="8"/>
      <c r="M38" s="8">
        <v>-63236892.983978473</v>
      </c>
      <c r="N38" s="8">
        <v>-5976871.18184797</v>
      </c>
      <c r="O38" s="8"/>
      <c r="P38" s="8"/>
      <c r="Q38" s="8">
        <v>-69213764.16582644</v>
      </c>
      <c r="Y38" s="7"/>
    </row>
    <row r="39" spans="1:25" x14ac:dyDescent="0.25">
      <c r="A39" s="4" t="s">
        <v>17</v>
      </c>
      <c r="B39" s="8">
        <v>57018158.643016279</v>
      </c>
      <c r="C39" s="8">
        <v>-32480.618804492002</v>
      </c>
      <c r="D39" s="8"/>
      <c r="E39" s="8">
        <v>31434140.932294998</v>
      </c>
      <c r="F39" s="8"/>
      <c r="G39" s="8">
        <v>88419818.956506789</v>
      </c>
      <c r="K39" s="4" t="s">
        <v>17</v>
      </c>
      <c r="L39" s="8">
        <v>88419818.956506789</v>
      </c>
      <c r="M39" s="8"/>
      <c r="N39" s="8"/>
      <c r="O39" s="8"/>
      <c r="P39" s="8"/>
      <c r="Q39" s="8">
        <v>88419818.956506789</v>
      </c>
      <c r="Y39" s="7"/>
    </row>
    <row r="40" spans="1:25" x14ac:dyDescent="0.25">
      <c r="A40" s="3" t="s">
        <v>31</v>
      </c>
      <c r="B40" s="8">
        <v>-10099.251307500001</v>
      </c>
      <c r="C40" s="8"/>
      <c r="D40" s="8"/>
      <c r="E40" s="8"/>
      <c r="F40" s="8"/>
      <c r="G40" s="8">
        <v>-10099.251307500001</v>
      </c>
      <c r="K40" s="3" t="s">
        <v>31</v>
      </c>
      <c r="L40" s="8">
        <v>-10099.251307500001</v>
      </c>
      <c r="M40" s="8"/>
      <c r="N40" s="8"/>
      <c r="O40" s="8"/>
      <c r="P40" s="8"/>
      <c r="Q40" s="8">
        <v>-10099.251307500001</v>
      </c>
      <c r="Y40" s="7"/>
    </row>
    <row r="41" spans="1:25" x14ac:dyDescent="0.25">
      <c r="A41" s="3" t="s">
        <v>23</v>
      </c>
      <c r="B41" s="8">
        <v>76609.999800000005</v>
      </c>
      <c r="C41" s="8"/>
      <c r="D41" s="8"/>
      <c r="E41" s="8">
        <v>52239.394999999997</v>
      </c>
      <c r="F41" s="8"/>
      <c r="G41" s="8">
        <v>128849.39480000001</v>
      </c>
      <c r="K41" s="3" t="s">
        <v>23</v>
      </c>
      <c r="L41" s="8">
        <v>128849.39480000001</v>
      </c>
      <c r="M41" s="8"/>
      <c r="N41" s="8"/>
      <c r="O41" s="8"/>
      <c r="P41" s="8"/>
      <c r="Q41" s="8">
        <v>128849.39480000001</v>
      </c>
      <c r="Y41" s="7"/>
    </row>
    <row r="42" spans="1:25" x14ac:dyDescent="0.25">
      <c r="A42" s="3" t="s">
        <v>29</v>
      </c>
      <c r="B42" s="8">
        <v>349121.113983255</v>
      </c>
      <c r="C42" s="8"/>
      <c r="D42" s="8"/>
      <c r="E42" s="8"/>
      <c r="F42" s="8"/>
      <c r="G42" s="8">
        <v>349121.113983255</v>
      </c>
      <c r="K42" s="3" t="s">
        <v>29</v>
      </c>
      <c r="L42" s="8">
        <v>349121.113983255</v>
      </c>
      <c r="M42" s="8"/>
      <c r="N42" s="8"/>
      <c r="O42" s="8"/>
      <c r="P42" s="8"/>
      <c r="Q42" s="8">
        <v>349121.113983255</v>
      </c>
      <c r="Y42" s="7"/>
    </row>
    <row r="43" spans="1:25" x14ac:dyDescent="0.25">
      <c r="A43" s="3" t="s">
        <v>15</v>
      </c>
      <c r="B43" s="8">
        <v>2506400.8481293991</v>
      </c>
      <c r="C43" s="8"/>
      <c r="D43" s="8">
        <v>-1490</v>
      </c>
      <c r="E43" s="8">
        <v>9897419.0528814122</v>
      </c>
      <c r="F43" s="8">
        <v>-60600625</v>
      </c>
      <c r="G43" s="8">
        <v>-48198295.098989189</v>
      </c>
      <c r="K43" s="3" t="s">
        <v>15</v>
      </c>
      <c r="L43" s="8">
        <v>51379023.257081792</v>
      </c>
      <c r="M43" s="8">
        <v>-37978087.99719061</v>
      </c>
      <c r="N43" s="8">
        <v>-998605.358880379</v>
      </c>
      <c r="O43" s="8">
        <v>-59942025</v>
      </c>
      <c r="P43" s="8">
        <v>-658600</v>
      </c>
      <c r="Q43" s="8">
        <v>-48198295.098989196</v>
      </c>
      <c r="Y43" s="7"/>
    </row>
    <row r="44" spans="1:25" x14ac:dyDescent="0.25">
      <c r="A44" s="3" t="s">
        <v>27</v>
      </c>
      <c r="B44" s="8">
        <v>-191361.28656602799</v>
      </c>
      <c r="C44" s="8"/>
      <c r="D44" s="8"/>
      <c r="E44" s="8">
        <v>-63269.843000000001</v>
      </c>
      <c r="F44" s="8"/>
      <c r="G44" s="8">
        <v>-254631.12956602799</v>
      </c>
      <c r="K44" s="3" t="s">
        <v>27</v>
      </c>
      <c r="L44" s="8">
        <v>-254631.12956602799</v>
      </c>
      <c r="M44" s="8"/>
      <c r="N44" s="8"/>
      <c r="O44" s="8"/>
      <c r="P44" s="8"/>
      <c r="Q44" s="8">
        <v>-254631.12956602799</v>
      </c>
      <c r="Y44" s="7"/>
    </row>
    <row r="45" spans="1:25" x14ac:dyDescent="0.25">
      <c r="A45" s="3" t="s">
        <v>24</v>
      </c>
      <c r="B45" s="8">
        <v>-156203.38544060101</v>
      </c>
      <c r="C45" s="8"/>
      <c r="D45" s="8"/>
      <c r="E45" s="8"/>
      <c r="F45" s="8"/>
      <c r="G45" s="8">
        <v>-156203.38544060101</v>
      </c>
      <c r="K45" s="3" t="s">
        <v>24</v>
      </c>
      <c r="L45" s="8">
        <v>-156203.38544060101</v>
      </c>
      <c r="M45" s="8"/>
      <c r="N45" s="8"/>
      <c r="O45" s="8"/>
      <c r="P45" s="8"/>
      <c r="Q45" s="8">
        <v>-156203.38544060101</v>
      </c>
      <c r="Y45" s="7"/>
    </row>
    <row r="46" spans="1:25" x14ac:dyDescent="0.25">
      <c r="A46" s="3" t="s">
        <v>406</v>
      </c>
      <c r="B46" s="8">
        <v>-6251.6244717</v>
      </c>
      <c r="C46" s="8"/>
      <c r="D46" s="8"/>
      <c r="E46" s="8"/>
      <c r="F46" s="8"/>
      <c r="G46" s="8">
        <v>-6251.6244717</v>
      </c>
      <c r="K46" s="3" t="s">
        <v>406</v>
      </c>
      <c r="L46" s="8">
        <v>-6251.6244717</v>
      </c>
      <c r="M46" s="8"/>
      <c r="N46" s="8"/>
      <c r="O46" s="8"/>
      <c r="P46" s="8"/>
      <c r="Q46" s="8">
        <v>-6251.6244717</v>
      </c>
      <c r="Y46" s="7"/>
    </row>
    <row r="47" spans="1:25" x14ac:dyDescent="0.25">
      <c r="A47" s="3" t="s">
        <v>149</v>
      </c>
      <c r="B47" s="8">
        <v>-37892.512560000003</v>
      </c>
      <c r="C47" s="8"/>
      <c r="D47" s="8"/>
      <c r="E47" s="8"/>
      <c r="F47" s="8"/>
      <c r="G47" s="8">
        <v>-37892.512560000003</v>
      </c>
      <c r="K47" s="3" t="s">
        <v>149</v>
      </c>
      <c r="L47" s="8">
        <v>-37892.512560000003</v>
      </c>
      <c r="M47" s="8"/>
      <c r="N47" s="8"/>
      <c r="O47" s="8"/>
      <c r="P47" s="8"/>
      <c r="Q47" s="8">
        <v>-37892.512560000003</v>
      </c>
    </row>
    <row r="48" spans="1:25" x14ac:dyDescent="0.25">
      <c r="A48" s="3" t="s">
        <v>170</v>
      </c>
      <c r="B48" s="8">
        <v>-21109.5530325</v>
      </c>
      <c r="C48" s="8"/>
      <c r="D48" s="8"/>
      <c r="E48" s="8"/>
      <c r="F48" s="8"/>
      <c r="G48" s="8">
        <v>-21109.5530325</v>
      </c>
      <c r="K48" s="3" t="s">
        <v>170</v>
      </c>
      <c r="L48" s="8">
        <v>-21109.5530325</v>
      </c>
      <c r="M48" s="8"/>
      <c r="N48" s="8"/>
      <c r="O48" s="8"/>
      <c r="P48" s="8"/>
      <c r="Q48" s="8">
        <v>-21109.5530325</v>
      </c>
    </row>
    <row r="49" spans="1:17" x14ac:dyDescent="0.25">
      <c r="A49" s="3" t="s">
        <v>26</v>
      </c>
      <c r="B49" s="8">
        <v>-119185.43719764</v>
      </c>
      <c r="C49" s="8"/>
      <c r="D49" s="8"/>
      <c r="E49" s="8"/>
      <c r="F49" s="8"/>
      <c r="G49" s="8">
        <v>-119185.43719764</v>
      </c>
      <c r="K49" s="3" t="s">
        <v>26</v>
      </c>
      <c r="L49" s="8">
        <v>-119185.43719764</v>
      </c>
      <c r="M49" s="8"/>
      <c r="N49" s="8"/>
      <c r="O49" s="8"/>
      <c r="P49" s="8"/>
      <c r="Q49" s="8">
        <v>-119185.43719764</v>
      </c>
    </row>
    <row r="50" spans="1:17" x14ac:dyDescent="0.25">
      <c r="A50" s="3" t="s">
        <v>56</v>
      </c>
      <c r="B50" s="8">
        <v>20256938.226302586</v>
      </c>
      <c r="C50" s="8">
        <v>-38432.541861285004</v>
      </c>
      <c r="D50" s="8">
        <v>-1490</v>
      </c>
      <c r="E50" s="8">
        <v>11555254.029130729</v>
      </c>
      <c r="F50" s="8">
        <v>-142109300</v>
      </c>
      <c r="G50" s="8">
        <v>-110337030.28642793</v>
      </c>
      <c r="K50" s="3" t="s">
        <v>56</v>
      </c>
      <c r="L50" s="8">
        <v>139962727.23546952</v>
      </c>
      <c r="M50" s="8">
        <v>-101214980.98116907</v>
      </c>
      <c r="N50" s="8">
        <v>-6975476.5407283492</v>
      </c>
      <c r="O50" s="8">
        <v>-136314350</v>
      </c>
      <c r="P50" s="8">
        <v>-5794950</v>
      </c>
      <c r="Q50" s="8">
        <v>-110337030.28642794</v>
      </c>
    </row>
    <row r="55" spans="1:17" x14ac:dyDescent="0.25">
      <c r="H55" s="8"/>
      <c r="I55" s="8"/>
    </row>
    <row r="58" spans="1:17" x14ac:dyDescent="0.25">
      <c r="H58" s="8"/>
      <c r="I58" s="8"/>
    </row>
    <row r="59" spans="1:17" x14ac:dyDescent="0.25">
      <c r="H59" s="8"/>
      <c r="I59" s="8"/>
    </row>
    <row r="75" spans="8:9" x14ac:dyDescent="0.25">
      <c r="H75" s="8"/>
      <c r="I75" s="8"/>
    </row>
    <row r="79" spans="8:9" x14ac:dyDescent="0.25">
      <c r="H79" s="8"/>
      <c r="I79" s="8"/>
    </row>
    <row r="84" spans="9:9" x14ac:dyDescent="0.25">
      <c r="I84" s="8"/>
    </row>
    <row r="85" spans="9:9" x14ac:dyDescent="0.25">
      <c r="I85" s="8"/>
    </row>
    <row r="86" spans="9:9" x14ac:dyDescent="0.25">
      <c r="I86" s="8"/>
    </row>
    <row r="87" spans="9:9" x14ac:dyDescent="0.25">
      <c r="I87" s="8"/>
    </row>
    <row r="88" spans="9:9" x14ac:dyDescent="0.25">
      <c r="I88" s="8"/>
    </row>
    <row r="89" spans="9:9" x14ac:dyDescent="0.25">
      <c r="I89" s="8"/>
    </row>
    <row r="90" spans="9:9" x14ac:dyDescent="0.25">
      <c r="I90" s="8"/>
    </row>
    <row r="91" spans="9:9" x14ac:dyDescent="0.25">
      <c r="I91" s="8"/>
    </row>
    <row r="99" spans="8:8" x14ac:dyDescent="0.25">
      <c r="H99" s="8"/>
    </row>
    <row r="191" spans="8:9" x14ac:dyDescent="0.25">
      <c r="H191" s="8"/>
      <c r="I191" s="8"/>
    </row>
    <row r="192" spans="8:9" x14ac:dyDescent="0.25">
      <c r="H192" s="8"/>
      <c r="I192" s="8"/>
    </row>
    <row r="193" spans="8:9" x14ac:dyDescent="0.25">
      <c r="H193" s="8"/>
      <c r="I193" s="8"/>
    </row>
    <row r="194" spans="8:9" x14ac:dyDescent="0.25">
      <c r="H194" s="8"/>
      <c r="I194" s="8"/>
    </row>
    <row r="195" spans="8:9" x14ac:dyDescent="0.25">
      <c r="H195" s="8"/>
      <c r="I195" s="8"/>
    </row>
    <row r="196" spans="8:9" x14ac:dyDescent="0.25">
      <c r="H196" s="8"/>
      <c r="I196" s="8"/>
    </row>
    <row r="197" spans="8:9" x14ac:dyDescent="0.25">
      <c r="H197" s="8"/>
      <c r="I197" s="8"/>
    </row>
    <row r="198" spans="8:9" x14ac:dyDescent="0.25">
      <c r="H198" s="8"/>
      <c r="I198" s="8"/>
    </row>
    <row r="199" spans="8:9" x14ac:dyDescent="0.25">
      <c r="H199" s="8"/>
      <c r="I199" s="8"/>
    </row>
    <row r="200" spans="8:9" x14ac:dyDescent="0.25">
      <c r="H200" s="8"/>
      <c r="I200" s="8"/>
    </row>
    <row r="201" spans="8:9" x14ac:dyDescent="0.25">
      <c r="H201" s="8"/>
      <c r="I201" s="8"/>
    </row>
    <row r="202" spans="8:9" x14ac:dyDescent="0.25">
      <c r="H202" s="8"/>
      <c r="I202" s="8"/>
    </row>
    <row r="203" spans="8:9" x14ac:dyDescent="0.25">
      <c r="H203" s="8"/>
      <c r="I203" s="8"/>
    </row>
    <row r="204" spans="8:9" x14ac:dyDescent="0.25">
      <c r="H204" s="8"/>
      <c r="I204" s="8"/>
    </row>
    <row r="205" spans="8:9" x14ac:dyDescent="0.25">
      <c r="H205" s="8"/>
      <c r="I205" s="8"/>
    </row>
    <row r="206" spans="8:9" x14ac:dyDescent="0.25">
      <c r="H206" s="8"/>
      <c r="I206" s="8"/>
    </row>
    <row r="207" spans="8:9" x14ac:dyDescent="0.25">
      <c r="H207" s="8"/>
      <c r="I207" s="8"/>
    </row>
    <row r="208" spans="8:9" x14ac:dyDescent="0.25">
      <c r="H208" s="8"/>
      <c r="I208" s="8"/>
    </row>
    <row r="209" spans="8:9" x14ac:dyDescent="0.25">
      <c r="H209" s="8"/>
      <c r="I209" s="8"/>
    </row>
    <row r="210" spans="8:9" x14ac:dyDescent="0.25">
      <c r="H210" s="8"/>
      <c r="I210" s="8"/>
    </row>
    <row r="211" spans="8:9" x14ac:dyDescent="0.25">
      <c r="H211" s="8"/>
      <c r="I211" s="8"/>
    </row>
    <row r="212" spans="8:9" x14ac:dyDescent="0.25">
      <c r="H212" s="8"/>
      <c r="I212" s="8"/>
    </row>
    <row r="213" spans="8:9" x14ac:dyDescent="0.25">
      <c r="H213" s="8"/>
      <c r="I213" s="8"/>
    </row>
    <row r="214" spans="8:9" x14ac:dyDescent="0.25">
      <c r="H214" s="8"/>
      <c r="I214" s="8"/>
    </row>
    <row r="215" spans="8:9" x14ac:dyDescent="0.25">
      <c r="H215" s="8"/>
      <c r="I215" s="8"/>
    </row>
    <row r="216" spans="8:9" x14ac:dyDescent="0.25">
      <c r="H216" s="8"/>
      <c r="I216" s="8"/>
    </row>
    <row r="217" spans="8:9" x14ac:dyDescent="0.25">
      <c r="H217" s="8"/>
      <c r="I217" s="8"/>
    </row>
    <row r="218" spans="8:9" x14ac:dyDescent="0.25">
      <c r="H218" s="8"/>
      <c r="I218" s="8"/>
    </row>
    <row r="219" spans="8:9" x14ac:dyDescent="0.25">
      <c r="H219" s="8"/>
      <c r="I219" s="8"/>
    </row>
    <row r="220" spans="8:9" x14ac:dyDescent="0.25">
      <c r="H220" s="8"/>
      <c r="I220" s="8"/>
    </row>
    <row r="221" spans="8:9" x14ac:dyDescent="0.25">
      <c r="H221" s="8"/>
      <c r="I221" s="8"/>
    </row>
    <row r="222" spans="8:9" x14ac:dyDescent="0.25">
      <c r="H222" s="8"/>
      <c r="I222" s="8"/>
    </row>
    <row r="223" spans="8:9" x14ac:dyDescent="0.25">
      <c r="H223" s="8"/>
      <c r="I223" s="8"/>
    </row>
    <row r="224" spans="8:9" x14ac:dyDescent="0.25">
      <c r="H224" s="8"/>
      <c r="I224" s="8"/>
    </row>
    <row r="225" spans="8:9" x14ac:dyDescent="0.25">
      <c r="H225" s="8"/>
      <c r="I225" s="8"/>
    </row>
    <row r="226" spans="8:9" x14ac:dyDescent="0.25">
      <c r="H226" s="8"/>
      <c r="I226" s="8"/>
    </row>
    <row r="227" spans="8:9" x14ac:dyDescent="0.25">
      <c r="H227" s="8"/>
      <c r="I227" s="8"/>
    </row>
    <row r="228" spans="8:9" x14ac:dyDescent="0.25">
      <c r="H228" s="8"/>
      <c r="I228" s="8"/>
    </row>
    <row r="229" spans="8:9" x14ac:dyDescent="0.25">
      <c r="H229" s="8"/>
      <c r="I229" s="8"/>
    </row>
    <row r="230" spans="8:9" x14ac:dyDescent="0.25">
      <c r="H230" s="8"/>
      <c r="I230" s="8"/>
    </row>
  </sheetData>
  <pageMargins left="0.7" right="0.7" top="0.75" bottom="0.75" header="0.3" footer="0.3"/>
  <pageSetup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F9265-28D2-48FA-BE42-1437916E30A0}">
  <sheetPr codeName="Sheet7"/>
  <dimension ref="A1:BC230"/>
  <sheetViews>
    <sheetView zoomScale="80" zoomScaleNormal="80" workbookViewId="0">
      <selection activeCell="A2" sqref="A2"/>
    </sheetView>
  </sheetViews>
  <sheetFormatPr defaultRowHeight="15" x14ac:dyDescent="0.25"/>
  <cols>
    <col min="1" max="1" width="19.28515625" bestFit="1" customWidth="1"/>
    <col min="2" max="2" width="16.7109375" bestFit="1" customWidth="1"/>
    <col min="3" max="3" width="10.28515625" bestFit="1" customWidth="1"/>
    <col min="4" max="4" width="9.28515625" bestFit="1" customWidth="1"/>
    <col min="5" max="5" width="14.28515625" bestFit="1" customWidth="1"/>
    <col min="6" max="8" width="15.28515625" bestFit="1" customWidth="1"/>
    <col min="9" max="9" width="11.85546875" customWidth="1"/>
    <col min="10" max="10" width="1.5703125" style="8" customWidth="1"/>
    <col min="11" max="11" width="14.28515625" bestFit="1" customWidth="1"/>
    <col min="12" max="12" width="16.7109375" bestFit="1" customWidth="1"/>
    <col min="13" max="13" width="13" bestFit="1" customWidth="1"/>
    <col min="14" max="14" width="10.28515625" bestFit="1" customWidth="1"/>
    <col min="15" max="15" width="13" bestFit="1" customWidth="1"/>
    <col min="16" max="16" width="12" bestFit="1" customWidth="1"/>
    <col min="17" max="19" width="13" bestFit="1" customWidth="1"/>
    <col min="20" max="20" width="2.28515625" style="8" customWidth="1"/>
    <col min="21" max="21" width="15.28515625" bestFit="1" customWidth="1"/>
    <col min="22" max="22" width="16.7109375" bestFit="1" customWidth="1"/>
    <col min="23" max="23" width="11.28515625" bestFit="1" customWidth="1"/>
    <col min="24" max="24" width="13.42578125" bestFit="1" customWidth="1"/>
    <col min="25" max="25" width="14.5703125" bestFit="1" customWidth="1"/>
    <col min="26" max="26" width="13.42578125" bestFit="1" customWidth="1"/>
    <col min="27" max="27" width="19.140625" bestFit="1" customWidth="1"/>
    <col min="28" max="29" width="11.5703125" bestFit="1" customWidth="1"/>
    <col min="30" max="30" width="11.5703125" style="8" bestFit="1" customWidth="1"/>
    <col min="31" max="31" width="12.7109375" style="8" customWidth="1"/>
    <col min="32" max="35" width="12.7109375" customWidth="1"/>
    <col min="36" max="36" width="9.7109375" bestFit="1" customWidth="1"/>
    <col min="37" max="37" width="7.5703125" bestFit="1" customWidth="1"/>
    <col min="38" max="38" width="11.85546875" style="8" bestFit="1" customWidth="1"/>
    <col min="39" max="39" width="11.7109375" style="8" bestFit="1" customWidth="1"/>
    <col min="40" max="40" width="12.42578125" style="8" bestFit="1" customWidth="1"/>
    <col min="41" max="41" width="13.42578125" bestFit="1" customWidth="1"/>
    <col min="42" max="42" width="11.42578125" bestFit="1" customWidth="1"/>
    <col min="43" max="43" width="74.42578125" bestFit="1" customWidth="1"/>
    <col min="44" max="44" width="16.7109375" bestFit="1" customWidth="1"/>
    <col min="45" max="45" width="14.28515625" bestFit="1" customWidth="1"/>
    <col min="46" max="46" width="14.5703125" bestFit="1" customWidth="1"/>
    <col min="47" max="47" width="15.28515625" bestFit="1" customWidth="1"/>
    <col min="48" max="48" width="13" bestFit="1" customWidth="1"/>
    <col min="49" max="49" width="15.28515625" bestFit="1" customWidth="1"/>
    <col min="50" max="50" width="13" bestFit="1" customWidth="1"/>
    <col min="51" max="53" width="14.28515625" bestFit="1" customWidth="1"/>
  </cols>
  <sheetData>
    <row r="1" spans="1:55" x14ac:dyDescent="0.25">
      <c r="A1" s="33" t="s">
        <v>444</v>
      </c>
      <c r="B1" s="33"/>
      <c r="C1" s="33"/>
      <c r="D1" s="33"/>
      <c r="E1" s="33"/>
      <c r="F1" s="33"/>
      <c r="G1" s="33"/>
      <c r="K1" s="33" t="s">
        <v>445</v>
      </c>
      <c r="L1" s="33"/>
      <c r="M1" s="33"/>
      <c r="N1" s="33"/>
      <c r="O1" s="33"/>
      <c r="P1" s="33"/>
      <c r="Q1" s="33"/>
      <c r="R1" s="33"/>
      <c r="U1" s="33" t="s">
        <v>448</v>
      </c>
      <c r="V1" s="33"/>
      <c r="W1" s="33"/>
      <c r="X1" s="33"/>
      <c r="Y1" s="33"/>
      <c r="Z1" s="33"/>
      <c r="AA1" s="33"/>
      <c r="AB1" s="33"/>
    </row>
    <row r="3" spans="1:55" x14ac:dyDescent="0.25">
      <c r="A3" s="2" t="s">
        <v>62</v>
      </c>
      <c r="B3" t="s">
        <v>65</v>
      </c>
      <c r="K3" s="2" t="s">
        <v>0</v>
      </c>
      <c r="L3" t="s">
        <v>65</v>
      </c>
      <c r="M3" s="33"/>
      <c r="N3" s="33"/>
      <c r="O3" s="33"/>
      <c r="P3" s="33"/>
      <c r="Q3" s="33"/>
      <c r="T3"/>
      <c r="U3" s="2" t="s">
        <v>0</v>
      </c>
      <c r="V3" t="s">
        <v>65</v>
      </c>
    </row>
    <row r="4" spans="1:55" x14ac:dyDescent="0.25">
      <c r="T4"/>
      <c r="AQ4" s="2" t="s">
        <v>58</v>
      </c>
      <c r="AR4" s="2" t="s">
        <v>54</v>
      </c>
    </row>
    <row r="5" spans="1:55" x14ac:dyDescent="0.25">
      <c r="A5" s="2" t="s">
        <v>447</v>
      </c>
      <c r="B5" s="2" t="s">
        <v>54</v>
      </c>
      <c r="K5" s="2" t="s">
        <v>446</v>
      </c>
      <c r="L5" s="2" t="s">
        <v>54</v>
      </c>
      <c r="T5"/>
      <c r="U5" s="2" t="s">
        <v>440</v>
      </c>
      <c r="V5" s="2" t="s">
        <v>54</v>
      </c>
      <c r="AD5"/>
      <c r="AL5"/>
      <c r="AM5"/>
      <c r="AQ5" s="2" t="s">
        <v>57</v>
      </c>
      <c r="AR5" t="s">
        <v>257</v>
      </c>
      <c r="AS5" t="s">
        <v>250</v>
      </c>
      <c r="AT5" t="s">
        <v>55</v>
      </c>
      <c r="AU5" t="s">
        <v>274</v>
      </c>
      <c r="AV5" t="s">
        <v>928</v>
      </c>
      <c r="AW5" t="s">
        <v>418</v>
      </c>
      <c r="AX5" t="s">
        <v>948</v>
      </c>
      <c r="AY5" t="s">
        <v>56</v>
      </c>
    </row>
    <row r="6" spans="1:55" x14ac:dyDescent="0.25">
      <c r="A6" s="2" t="s">
        <v>57</v>
      </c>
      <c r="B6" t="s">
        <v>11</v>
      </c>
      <c r="C6" t="s">
        <v>32</v>
      </c>
      <c r="D6" t="s">
        <v>39</v>
      </c>
      <c r="E6" t="s">
        <v>45</v>
      </c>
      <c r="F6" t="s">
        <v>263</v>
      </c>
      <c r="G6" t="s">
        <v>56</v>
      </c>
      <c r="K6" s="2" t="s">
        <v>57</v>
      </c>
      <c r="L6" t="s">
        <v>55</v>
      </c>
      <c r="M6" t="s">
        <v>274</v>
      </c>
      <c r="N6" t="s">
        <v>928</v>
      </c>
      <c r="O6" t="s">
        <v>418</v>
      </c>
      <c r="P6" t="s">
        <v>948</v>
      </c>
      <c r="Q6" t="s">
        <v>56</v>
      </c>
      <c r="T6"/>
      <c r="U6" s="2" t="s">
        <v>57</v>
      </c>
      <c r="V6" t="s">
        <v>64</v>
      </c>
      <c r="W6" t="s">
        <v>63</v>
      </c>
      <c r="X6" t="s">
        <v>929</v>
      </c>
      <c r="Y6" t="s">
        <v>930</v>
      </c>
      <c r="Z6" t="s">
        <v>987</v>
      </c>
      <c r="AA6" t="s">
        <v>1134</v>
      </c>
      <c r="AB6" t="s">
        <v>56</v>
      </c>
      <c r="AD6"/>
      <c r="AL6"/>
      <c r="AM6"/>
      <c r="AQ6" s="3" t="s">
        <v>121</v>
      </c>
      <c r="AR6" s="8"/>
      <c r="AS6" s="8">
        <v>0.143311108228726</v>
      </c>
      <c r="AT6" s="8"/>
      <c r="AU6" s="8"/>
      <c r="AV6" s="8"/>
      <c r="AW6" s="8"/>
      <c r="AX6" s="8"/>
      <c r="AY6" s="8">
        <v>0.143311108228726</v>
      </c>
      <c r="BC6" s="8"/>
    </row>
    <row r="7" spans="1:55" x14ac:dyDescent="0.25">
      <c r="A7" s="3" t="s">
        <v>35</v>
      </c>
      <c r="B7" s="8"/>
      <c r="C7" s="8">
        <v>-5951.9230567929999</v>
      </c>
      <c r="D7" s="8"/>
      <c r="E7" s="8"/>
      <c r="F7" s="8"/>
      <c r="G7" s="8">
        <v>-5951.9230567929999</v>
      </c>
      <c r="K7" s="3" t="s">
        <v>35</v>
      </c>
      <c r="L7" s="8">
        <v>-5951.9230567929999</v>
      </c>
      <c r="M7" s="8"/>
      <c r="N7" s="8"/>
      <c r="O7" s="8"/>
      <c r="P7" s="8"/>
      <c r="Q7" s="8">
        <v>-5951.9230567929999</v>
      </c>
      <c r="T7"/>
      <c r="U7" s="3" t="s">
        <v>35</v>
      </c>
      <c r="V7" s="85">
        <v>-426.6</v>
      </c>
      <c r="W7" s="85"/>
      <c r="X7" s="85"/>
      <c r="Y7" s="85"/>
      <c r="Z7" s="85"/>
      <c r="AA7" s="85"/>
      <c r="AB7" s="85">
        <v>-426.6</v>
      </c>
      <c r="AD7"/>
      <c r="AL7"/>
      <c r="AM7"/>
      <c r="AQ7" s="3" t="s">
        <v>116</v>
      </c>
      <c r="AR7" s="8"/>
      <c r="AS7" s="8">
        <v>43700.650530409795</v>
      </c>
      <c r="AT7" s="8"/>
      <c r="AU7" s="8"/>
      <c r="AV7" s="8"/>
      <c r="AW7" s="8"/>
      <c r="AX7" s="8"/>
      <c r="AY7" s="8">
        <v>43700.650530409795</v>
      </c>
      <c r="BC7" s="8"/>
    </row>
    <row r="8" spans="1:55" x14ac:dyDescent="0.25">
      <c r="A8" s="3" t="s">
        <v>185</v>
      </c>
      <c r="B8" s="8">
        <v>-299.87846528</v>
      </c>
      <c r="C8" s="8"/>
      <c r="D8" s="8"/>
      <c r="E8" s="8"/>
      <c r="F8" s="8"/>
      <c r="G8" s="8">
        <v>-299.87846528</v>
      </c>
      <c r="K8" s="3" t="s">
        <v>185</v>
      </c>
      <c r="L8" s="8">
        <v>-299.87846528</v>
      </c>
      <c r="M8" s="8"/>
      <c r="N8" s="8"/>
      <c r="O8" s="8"/>
      <c r="P8" s="8"/>
      <c r="Q8" s="8">
        <v>-299.87846528</v>
      </c>
      <c r="T8"/>
      <c r="U8" s="3" t="s">
        <v>185</v>
      </c>
      <c r="V8" s="85">
        <v>-16</v>
      </c>
      <c r="W8" s="85"/>
      <c r="X8" s="85"/>
      <c r="Y8" s="85"/>
      <c r="Z8" s="85"/>
      <c r="AA8" s="85"/>
      <c r="AB8" s="85">
        <v>-16</v>
      </c>
      <c r="AD8"/>
      <c r="AL8"/>
      <c r="AM8"/>
      <c r="AQ8" s="3" t="s">
        <v>84</v>
      </c>
      <c r="AR8" s="8"/>
      <c r="AS8" s="8">
        <v>-13630.874737822101</v>
      </c>
      <c r="AT8" s="8"/>
      <c r="AU8" s="8"/>
      <c r="AV8" s="8"/>
      <c r="AW8" s="8"/>
      <c r="AX8" s="8"/>
      <c r="AY8" s="8">
        <v>-13630.874737822101</v>
      </c>
      <c r="BC8" s="8"/>
    </row>
    <row r="9" spans="1:55" x14ac:dyDescent="0.25">
      <c r="A9" s="3" t="s">
        <v>19</v>
      </c>
      <c r="B9" s="8">
        <v>61165.688485699997</v>
      </c>
      <c r="C9" s="8"/>
      <c r="D9" s="8"/>
      <c r="E9" s="8">
        <v>18116.754269960998</v>
      </c>
      <c r="F9" s="8"/>
      <c r="G9" s="8">
        <v>79282.442755661003</v>
      </c>
      <c r="K9" s="3" t="s">
        <v>19</v>
      </c>
      <c r="L9" s="8">
        <v>79282.442755661003</v>
      </c>
      <c r="M9" s="8"/>
      <c r="N9" s="8"/>
      <c r="O9" s="8"/>
      <c r="P9" s="8"/>
      <c r="Q9" s="8">
        <v>79282.442755661003</v>
      </c>
      <c r="T9"/>
      <c r="U9" s="3" t="s">
        <v>19</v>
      </c>
      <c r="V9" s="85"/>
      <c r="W9" s="85">
        <v>7718.8</v>
      </c>
      <c r="X9" s="85"/>
      <c r="Y9" s="85"/>
      <c r="Z9" s="85"/>
      <c r="AA9" s="85"/>
      <c r="AB9" s="85">
        <v>7718.8</v>
      </c>
      <c r="AD9"/>
      <c r="AL9"/>
      <c r="AM9"/>
      <c r="AQ9" s="3" t="s">
        <v>122</v>
      </c>
      <c r="AR9" s="8"/>
      <c r="AS9" s="8">
        <v>-6787.0217482290682</v>
      </c>
      <c r="AT9" s="8"/>
      <c r="AU9" s="8"/>
      <c r="AV9" s="8"/>
      <c r="AW9" s="8"/>
      <c r="AX9" s="8"/>
      <c r="AY9" s="8">
        <v>-6787.0217482290682</v>
      </c>
      <c r="BC9" s="8"/>
    </row>
    <row r="10" spans="1:55" x14ac:dyDescent="0.25">
      <c r="A10" s="3" t="s">
        <v>20</v>
      </c>
      <c r="B10" s="8">
        <v>218256.76543999999</v>
      </c>
      <c r="C10" s="8"/>
      <c r="D10" s="8"/>
      <c r="E10" s="8"/>
      <c r="F10" s="8"/>
      <c r="G10" s="8">
        <v>218256.76543999999</v>
      </c>
      <c r="K10" s="3" t="s">
        <v>20</v>
      </c>
      <c r="L10" s="8">
        <v>218256.76543999999</v>
      </c>
      <c r="M10" s="8"/>
      <c r="N10" s="8"/>
      <c r="O10" s="8"/>
      <c r="P10" s="8"/>
      <c r="Q10" s="8">
        <v>218256.76543999999</v>
      </c>
      <c r="T10"/>
      <c r="U10" s="3" t="s">
        <v>20</v>
      </c>
      <c r="V10" s="85"/>
      <c r="W10" s="85">
        <v>1679.932</v>
      </c>
      <c r="X10" s="85"/>
      <c r="Y10" s="85"/>
      <c r="Z10" s="85"/>
      <c r="AA10" s="85"/>
      <c r="AB10" s="85">
        <v>1679.932</v>
      </c>
      <c r="AD10"/>
      <c r="AL10"/>
      <c r="AM10"/>
      <c r="AQ10" s="3" t="s">
        <v>123</v>
      </c>
      <c r="AR10" s="8"/>
      <c r="AS10" s="8">
        <v>1.98916204174477E-2</v>
      </c>
      <c r="AT10" s="8"/>
      <c r="AU10" s="8"/>
      <c r="AV10" s="8"/>
      <c r="AW10" s="8"/>
      <c r="AX10" s="8"/>
      <c r="AY10" s="8">
        <v>1.98916204174477E-2</v>
      </c>
      <c r="BC10" s="8"/>
    </row>
    <row r="11" spans="1:55" x14ac:dyDescent="0.25">
      <c r="A11" s="3" t="s">
        <v>14</v>
      </c>
      <c r="B11" s="8">
        <v>17587786.739505477</v>
      </c>
      <c r="C11" s="8">
        <v>-32480.618804492002</v>
      </c>
      <c r="D11" s="8"/>
      <c r="E11" s="8">
        <v>1650748.669979359</v>
      </c>
      <c r="F11" s="8">
        <v>-81508675</v>
      </c>
      <c r="G11" s="8">
        <v>-62302620.209319651</v>
      </c>
      <c r="K11" s="3" t="s">
        <v>14</v>
      </c>
      <c r="L11" s="8">
        <v>88419818.956506789</v>
      </c>
      <c r="M11" s="8">
        <v>-63236892.983978473</v>
      </c>
      <c r="N11" s="8">
        <v>-5976871.18184797</v>
      </c>
      <c r="O11" s="8">
        <v>-76372325</v>
      </c>
      <c r="P11" s="8">
        <v>-5136350</v>
      </c>
      <c r="Q11" s="8">
        <v>-62302620.209319651</v>
      </c>
      <c r="T11"/>
      <c r="U11" s="3" t="s">
        <v>14</v>
      </c>
      <c r="V11" s="85">
        <v>-54.971299999999999</v>
      </c>
      <c r="W11" s="85">
        <v>3903.662892207099</v>
      </c>
      <c r="X11" s="85">
        <v>-2728.0511359205284</v>
      </c>
      <c r="Y11" s="85">
        <v>-254.9424539190619</v>
      </c>
      <c r="Z11" s="85">
        <v>-3215</v>
      </c>
      <c r="AA11" s="85">
        <v>-215</v>
      </c>
      <c r="AB11" s="85">
        <v>-2564.3019976324913</v>
      </c>
      <c r="AD11"/>
      <c r="AL11"/>
      <c r="AM11"/>
      <c r="AQ11" s="3" t="s">
        <v>35</v>
      </c>
      <c r="AR11" s="8"/>
      <c r="AS11" s="8">
        <v>5.6418898002797286</v>
      </c>
      <c r="AT11" s="8">
        <v>-5951.9230567929999</v>
      </c>
      <c r="AU11" s="8"/>
      <c r="AV11" s="8"/>
      <c r="AW11" s="8"/>
      <c r="AX11" s="8"/>
      <c r="AY11" s="8">
        <v>-5946.2811669927205</v>
      </c>
      <c r="BC11" s="8"/>
    </row>
    <row r="12" spans="1:55" x14ac:dyDescent="0.25">
      <c r="A12" s="3" t="s">
        <v>31</v>
      </c>
      <c r="B12" s="8">
        <v>-10099.251307500001</v>
      </c>
      <c r="C12" s="8"/>
      <c r="D12" s="8"/>
      <c r="E12" s="8"/>
      <c r="F12" s="8"/>
      <c r="G12" s="8">
        <v>-10099.251307500001</v>
      </c>
      <c r="K12" s="3" t="s">
        <v>31</v>
      </c>
      <c r="L12" s="8">
        <v>-10099.251307500001</v>
      </c>
      <c r="M12" s="8"/>
      <c r="N12" s="8"/>
      <c r="O12" s="8"/>
      <c r="P12" s="8"/>
      <c r="Q12" s="8">
        <v>-10099.251307500001</v>
      </c>
      <c r="T12"/>
      <c r="U12" s="3" t="s">
        <v>31</v>
      </c>
      <c r="V12" s="85">
        <v>-200.97900000000001</v>
      </c>
      <c r="W12" s="85"/>
      <c r="X12" s="85"/>
      <c r="Y12" s="85"/>
      <c r="Z12" s="85"/>
      <c r="AA12" s="85"/>
      <c r="AB12" s="85">
        <v>-200.97900000000001</v>
      </c>
      <c r="AD12"/>
      <c r="AL12"/>
      <c r="AM12"/>
      <c r="AQ12" s="3" t="s">
        <v>185</v>
      </c>
      <c r="AR12" s="8"/>
      <c r="AS12" s="8">
        <v>-16209.933122442249</v>
      </c>
      <c r="AT12" s="8">
        <v>-299.87846528</v>
      </c>
      <c r="AU12" s="8"/>
      <c r="AV12" s="8"/>
      <c r="AW12" s="8"/>
      <c r="AX12" s="8"/>
      <c r="AY12" s="8">
        <v>-16509.811587722248</v>
      </c>
      <c r="BC12" s="8"/>
    </row>
    <row r="13" spans="1:55" x14ac:dyDescent="0.25">
      <c r="A13" s="3" t="s">
        <v>23</v>
      </c>
      <c r="B13" s="8">
        <v>76609.999800000005</v>
      </c>
      <c r="C13" s="8"/>
      <c r="D13" s="8"/>
      <c r="E13" s="8">
        <v>52239.394999999997</v>
      </c>
      <c r="F13" s="8"/>
      <c r="G13" s="8">
        <v>128849.39480000001</v>
      </c>
      <c r="K13" s="3" t="s">
        <v>23</v>
      </c>
      <c r="L13" s="8">
        <v>128849.39480000001</v>
      </c>
      <c r="M13" s="8"/>
      <c r="N13" s="8"/>
      <c r="O13" s="8"/>
      <c r="P13" s="8"/>
      <c r="Q13" s="8">
        <v>128849.39480000001</v>
      </c>
      <c r="T13"/>
      <c r="U13" s="3" t="s">
        <v>23</v>
      </c>
      <c r="V13" s="85"/>
      <c r="W13" s="85">
        <v>126519.4</v>
      </c>
      <c r="X13" s="85"/>
      <c r="Y13" s="85"/>
      <c r="Z13" s="85"/>
      <c r="AA13" s="85"/>
      <c r="AB13" s="85">
        <v>126519.4</v>
      </c>
      <c r="AD13"/>
      <c r="AL13"/>
      <c r="AM13"/>
      <c r="AQ13" s="3" t="s">
        <v>19</v>
      </c>
      <c r="AR13" s="8"/>
      <c r="AS13" s="8"/>
      <c r="AT13" s="8">
        <v>79282.442755661003</v>
      </c>
      <c r="AU13" s="8"/>
      <c r="AV13" s="8"/>
      <c r="AW13" s="8"/>
      <c r="AX13" s="8"/>
      <c r="AY13" s="8">
        <v>79282.442755661003</v>
      </c>
      <c r="BC13" s="8"/>
    </row>
    <row r="14" spans="1:55" x14ac:dyDescent="0.25">
      <c r="A14" s="3" t="s">
        <v>29</v>
      </c>
      <c r="B14" s="8">
        <v>349121.113983255</v>
      </c>
      <c r="C14" s="8"/>
      <c r="D14" s="8"/>
      <c r="E14" s="8"/>
      <c r="F14" s="8"/>
      <c r="G14" s="8">
        <v>349121.113983255</v>
      </c>
      <c r="K14" s="3" t="s">
        <v>29</v>
      </c>
      <c r="L14" s="8">
        <v>349121.113983255</v>
      </c>
      <c r="M14" s="8"/>
      <c r="N14" s="8"/>
      <c r="O14" s="8"/>
      <c r="P14" s="8"/>
      <c r="Q14" s="8">
        <v>349121.113983255</v>
      </c>
      <c r="T14"/>
      <c r="U14" s="3" t="s">
        <v>29</v>
      </c>
      <c r="V14" s="85"/>
      <c r="W14" s="85">
        <v>16572.25</v>
      </c>
      <c r="X14" s="85"/>
      <c r="Y14" s="85"/>
      <c r="Z14" s="85"/>
      <c r="AA14" s="85"/>
      <c r="AB14" s="85">
        <v>16572.25</v>
      </c>
      <c r="AD14"/>
      <c r="AL14"/>
      <c r="AM14"/>
      <c r="AQ14" s="3" t="s">
        <v>124</v>
      </c>
      <c r="AR14" s="8"/>
      <c r="AS14" s="8">
        <v>-4166.8273905337774</v>
      </c>
      <c r="AT14" s="8"/>
      <c r="AU14" s="8"/>
      <c r="AV14" s="8"/>
      <c r="AW14" s="8"/>
      <c r="AX14" s="8"/>
      <c r="AY14" s="8">
        <v>-4166.8273905337774</v>
      </c>
      <c r="BC14" s="8"/>
    </row>
    <row r="15" spans="1:55" x14ac:dyDescent="0.25">
      <c r="A15" s="3" t="s">
        <v>15</v>
      </c>
      <c r="B15" s="8">
        <v>2506400.8481293991</v>
      </c>
      <c r="C15" s="8"/>
      <c r="D15" s="8">
        <v>-1490</v>
      </c>
      <c r="E15" s="8">
        <v>9897419.0528814122</v>
      </c>
      <c r="F15" s="8">
        <v>-60600625</v>
      </c>
      <c r="G15" s="8">
        <v>-48198295.098989189</v>
      </c>
      <c r="K15" s="3" t="s">
        <v>15</v>
      </c>
      <c r="L15" s="8">
        <v>51379023.257081792</v>
      </c>
      <c r="M15" s="8">
        <v>-37978087.99719061</v>
      </c>
      <c r="N15" s="8">
        <v>-998605.358880379</v>
      </c>
      <c r="O15" s="8">
        <v>-59942025</v>
      </c>
      <c r="P15" s="8">
        <v>-658600</v>
      </c>
      <c r="Q15" s="8">
        <v>-48198295.098989196</v>
      </c>
      <c r="T15"/>
      <c r="U15" s="3" t="s">
        <v>15</v>
      </c>
      <c r="V15" s="85">
        <v>-0.94584557960020565</v>
      </c>
      <c r="W15" s="85">
        <v>32621.853384617028</v>
      </c>
      <c r="X15" s="85">
        <v>-23907.753836763713</v>
      </c>
      <c r="Y15" s="85">
        <v>-624.80000000000007</v>
      </c>
      <c r="Z15" s="85">
        <v>-36450</v>
      </c>
      <c r="AA15" s="85">
        <v>-400</v>
      </c>
      <c r="AB15" s="85">
        <v>-28761.646297726285</v>
      </c>
      <c r="AD15"/>
      <c r="AL15"/>
      <c r="AM15"/>
      <c r="AQ15" s="3" t="s">
        <v>20</v>
      </c>
      <c r="AR15" s="8"/>
      <c r="AS15" s="8">
        <v>450213.15072575526</v>
      </c>
      <c r="AT15" s="8">
        <v>218256.76543999999</v>
      </c>
      <c r="AU15" s="8"/>
      <c r="AV15" s="8"/>
      <c r="AW15" s="8"/>
      <c r="AX15" s="8"/>
      <c r="AY15" s="8">
        <v>668469.91616575525</v>
      </c>
      <c r="BC15" s="8"/>
    </row>
    <row r="16" spans="1:55" x14ac:dyDescent="0.25">
      <c r="A16" s="3" t="s">
        <v>27</v>
      </c>
      <c r="B16" s="8">
        <v>-191361.28656602799</v>
      </c>
      <c r="C16" s="8"/>
      <c r="D16" s="8"/>
      <c r="E16" s="8">
        <v>-63269.843000000001</v>
      </c>
      <c r="F16" s="8"/>
      <c r="G16" s="8">
        <v>-254631.12956602799</v>
      </c>
      <c r="K16" s="3" t="s">
        <v>27</v>
      </c>
      <c r="L16" s="8">
        <v>-254631.12956602799</v>
      </c>
      <c r="M16" s="8"/>
      <c r="N16" s="8"/>
      <c r="O16" s="8"/>
      <c r="P16" s="8"/>
      <c r="Q16" s="8">
        <v>-254631.12956602799</v>
      </c>
      <c r="T16"/>
      <c r="U16" s="3" t="s">
        <v>27</v>
      </c>
      <c r="V16" s="85">
        <v>-37744.410000000003</v>
      </c>
      <c r="W16" s="85"/>
      <c r="X16" s="85"/>
      <c r="Y16" s="85"/>
      <c r="Z16" s="85"/>
      <c r="AA16" s="85"/>
      <c r="AB16" s="85">
        <v>-37744.410000000003</v>
      </c>
      <c r="AD16"/>
      <c r="AL16"/>
      <c r="AM16"/>
      <c r="AQ16" s="3" t="s">
        <v>125</v>
      </c>
      <c r="AR16" s="8"/>
      <c r="AS16" s="8">
        <v>2.1616038303055E-4</v>
      </c>
      <c r="AT16" s="8"/>
      <c r="AU16" s="8"/>
      <c r="AV16" s="8"/>
      <c r="AW16" s="8"/>
      <c r="AX16" s="8"/>
      <c r="AY16" s="8">
        <v>2.1616038303055E-4</v>
      </c>
      <c r="BC16" s="8"/>
    </row>
    <row r="17" spans="1:55" x14ac:dyDescent="0.25">
      <c r="A17" s="3" t="s">
        <v>24</v>
      </c>
      <c r="B17" s="8">
        <v>-156203.38544060101</v>
      </c>
      <c r="C17" s="8"/>
      <c r="D17" s="8"/>
      <c r="E17" s="8"/>
      <c r="F17" s="8"/>
      <c r="G17" s="8">
        <v>-156203.38544060101</v>
      </c>
      <c r="K17" s="3" t="s">
        <v>24</v>
      </c>
      <c r="L17" s="8">
        <v>-156203.38544060101</v>
      </c>
      <c r="M17" s="8"/>
      <c r="N17" s="8"/>
      <c r="O17" s="8"/>
      <c r="P17" s="8"/>
      <c r="Q17" s="8">
        <v>-156203.38544060101</v>
      </c>
      <c r="T17"/>
      <c r="U17" s="3" t="s">
        <v>24</v>
      </c>
      <c r="V17" s="85">
        <v>-1661.931</v>
      </c>
      <c r="W17" s="85"/>
      <c r="X17" s="85"/>
      <c r="Y17" s="85"/>
      <c r="Z17" s="85"/>
      <c r="AA17" s="85"/>
      <c r="AB17" s="85">
        <v>-1661.931</v>
      </c>
      <c r="AD17"/>
      <c r="AL17"/>
      <c r="AM17"/>
      <c r="AQ17" s="3" t="s">
        <v>126</v>
      </c>
      <c r="AR17" s="8"/>
      <c r="AS17" s="8">
        <v>8.98895935123487</v>
      </c>
      <c r="AT17" s="8"/>
      <c r="AU17" s="8"/>
      <c r="AV17" s="8"/>
      <c r="AW17" s="8"/>
      <c r="AX17" s="8"/>
      <c r="AY17" s="8">
        <v>8.98895935123487</v>
      </c>
      <c r="BC17" s="8"/>
    </row>
    <row r="18" spans="1:55" x14ac:dyDescent="0.25">
      <c r="A18" s="3" t="s">
        <v>406</v>
      </c>
      <c r="B18" s="8">
        <v>-6251.6244717</v>
      </c>
      <c r="C18" s="8"/>
      <c r="D18" s="8"/>
      <c r="E18" s="8"/>
      <c r="F18" s="8"/>
      <c r="G18" s="8">
        <v>-6251.6244717</v>
      </c>
      <c r="K18" s="3" t="s">
        <v>406</v>
      </c>
      <c r="L18" s="8">
        <v>-6251.6244717</v>
      </c>
      <c r="M18" s="8"/>
      <c r="N18" s="8"/>
      <c r="O18" s="8"/>
      <c r="P18" s="8"/>
      <c r="Q18" s="8">
        <v>-6251.6244717</v>
      </c>
      <c r="T18"/>
      <c r="U18" s="3" t="s">
        <v>406</v>
      </c>
      <c r="V18" s="85">
        <v>-10</v>
      </c>
      <c r="W18" s="85"/>
      <c r="X18" s="85"/>
      <c r="Y18" s="85"/>
      <c r="Z18" s="85"/>
      <c r="AA18" s="85"/>
      <c r="AB18" s="85">
        <v>-10</v>
      </c>
      <c r="AD18"/>
      <c r="AL18"/>
      <c r="AM18"/>
      <c r="AQ18" s="3" t="s">
        <v>87</v>
      </c>
      <c r="AR18" s="8"/>
      <c r="AS18" s="8">
        <v>742217.08479921671</v>
      </c>
      <c r="AT18" s="8"/>
      <c r="AU18" s="8"/>
      <c r="AV18" s="8"/>
      <c r="AW18" s="8"/>
      <c r="AX18" s="8"/>
      <c r="AY18" s="8">
        <v>742217.08479921671</v>
      </c>
      <c r="BC18" s="8"/>
    </row>
    <row r="19" spans="1:55" x14ac:dyDescent="0.25">
      <c r="A19" s="3" t="s">
        <v>149</v>
      </c>
      <c r="B19" s="8">
        <v>-37892.512560000003</v>
      </c>
      <c r="C19" s="8"/>
      <c r="D19" s="8"/>
      <c r="E19" s="8"/>
      <c r="F19" s="8"/>
      <c r="G19" s="8">
        <v>-37892.512560000003</v>
      </c>
      <c r="K19" s="3" t="s">
        <v>149</v>
      </c>
      <c r="L19" s="8">
        <v>-37892.512560000003</v>
      </c>
      <c r="M19" s="8"/>
      <c r="N19" s="8"/>
      <c r="O19" s="8"/>
      <c r="P19" s="8"/>
      <c r="Q19" s="8">
        <v>-37892.512560000003</v>
      </c>
      <c r="T19"/>
      <c r="U19" s="3" t="s">
        <v>149</v>
      </c>
      <c r="V19" s="85">
        <v>-28000</v>
      </c>
      <c r="W19" s="85"/>
      <c r="X19" s="85"/>
      <c r="Y19" s="85"/>
      <c r="Z19" s="85"/>
      <c r="AA19" s="85"/>
      <c r="AB19" s="85">
        <v>-28000</v>
      </c>
      <c r="AD19"/>
      <c r="AL19"/>
      <c r="AM19"/>
      <c r="AQ19" s="3" t="s">
        <v>127</v>
      </c>
      <c r="AR19" s="8"/>
      <c r="AS19" s="8">
        <v>3.3789448301495399</v>
      </c>
      <c r="AT19" s="8"/>
      <c r="AU19" s="8"/>
      <c r="AV19" s="8"/>
      <c r="AW19" s="8"/>
      <c r="AX19" s="8"/>
      <c r="AY19" s="8">
        <v>3.3789448301495399</v>
      </c>
      <c r="BC19" s="8"/>
    </row>
    <row r="20" spans="1:55" x14ac:dyDescent="0.25">
      <c r="A20" s="3" t="s">
        <v>170</v>
      </c>
      <c r="B20" s="8">
        <v>-21109.5530325</v>
      </c>
      <c r="C20" s="8"/>
      <c r="D20" s="8"/>
      <c r="E20" s="8"/>
      <c r="F20" s="8"/>
      <c r="G20" s="8">
        <v>-21109.5530325</v>
      </c>
      <c r="K20" s="3" t="s">
        <v>170</v>
      </c>
      <c r="L20" s="8">
        <v>-21109.5530325</v>
      </c>
      <c r="M20" s="8"/>
      <c r="N20" s="8"/>
      <c r="O20" s="8"/>
      <c r="P20" s="8"/>
      <c r="Q20" s="8">
        <v>-21109.5530325</v>
      </c>
      <c r="T20"/>
      <c r="U20" s="3" t="s">
        <v>170</v>
      </c>
      <c r="V20" s="85">
        <v>-3</v>
      </c>
      <c r="W20" s="85"/>
      <c r="X20" s="85"/>
      <c r="Y20" s="85"/>
      <c r="Z20" s="85"/>
      <c r="AA20" s="85"/>
      <c r="AB20" s="85">
        <v>-3</v>
      </c>
      <c r="AD20"/>
      <c r="AL20"/>
      <c r="AM20"/>
      <c r="AQ20" s="3" t="s">
        <v>113</v>
      </c>
      <c r="AR20" s="8"/>
      <c r="AS20" s="8">
        <v>25.468018813610474</v>
      </c>
      <c r="AT20" s="8"/>
      <c r="AU20" s="8"/>
      <c r="AV20" s="8"/>
      <c r="AW20" s="8"/>
      <c r="AX20" s="8"/>
      <c r="AY20" s="8">
        <v>25.468018813610474</v>
      </c>
      <c r="BC20" s="8"/>
    </row>
    <row r="21" spans="1:55" x14ac:dyDescent="0.25">
      <c r="A21" s="3" t="s">
        <v>26</v>
      </c>
      <c r="B21" s="8">
        <v>-119185.43719764</v>
      </c>
      <c r="C21" s="8"/>
      <c r="D21" s="8"/>
      <c r="E21" s="8"/>
      <c r="F21" s="8"/>
      <c r="G21" s="8">
        <v>-119185.43719764</v>
      </c>
      <c r="K21" s="3" t="s">
        <v>26</v>
      </c>
      <c r="L21" s="8">
        <v>-119185.43719764</v>
      </c>
      <c r="M21" s="8"/>
      <c r="N21" s="8"/>
      <c r="O21" s="8"/>
      <c r="P21" s="8"/>
      <c r="Q21" s="8">
        <v>-119185.43719764</v>
      </c>
      <c r="T21"/>
      <c r="U21" s="3" t="s">
        <v>26</v>
      </c>
      <c r="V21" s="85">
        <v>-4458754</v>
      </c>
      <c r="W21" s="85"/>
      <c r="X21" s="85"/>
      <c r="Y21" s="85"/>
      <c r="Z21" s="85"/>
      <c r="AA21" s="85"/>
      <c r="AB21" s="85">
        <v>-4458754</v>
      </c>
      <c r="AD21"/>
      <c r="AL21"/>
      <c r="AM21"/>
      <c r="AQ21" s="3" t="s">
        <v>14</v>
      </c>
      <c r="AR21" s="8"/>
      <c r="AS21" s="8">
        <v>56327199.735630259</v>
      </c>
      <c r="AT21" s="8">
        <v>88419818.956506789</v>
      </c>
      <c r="AU21" s="8">
        <v>-63236892.983978473</v>
      </c>
      <c r="AV21" s="8">
        <v>-5976871.18184797</v>
      </c>
      <c r="AW21" s="8">
        <v>-76372325</v>
      </c>
      <c r="AX21" s="8">
        <v>-5136350</v>
      </c>
      <c r="AY21" s="8">
        <v>-5975420.4736893922</v>
      </c>
      <c r="BC21" s="8"/>
    </row>
    <row r="22" spans="1:55" x14ac:dyDescent="0.25">
      <c r="A22" s="3" t="s">
        <v>56</v>
      </c>
      <c r="B22" s="8">
        <v>20256938.226302586</v>
      </c>
      <c r="C22" s="8">
        <v>-38432.541861285004</v>
      </c>
      <c r="D22" s="8">
        <v>-1490</v>
      </c>
      <c r="E22" s="8">
        <v>11555254.029130733</v>
      </c>
      <c r="F22" s="8">
        <v>-142109300</v>
      </c>
      <c r="G22" s="8">
        <v>-110337030.28642796</v>
      </c>
      <c r="K22" s="3" t="s">
        <v>56</v>
      </c>
      <c r="L22" s="8">
        <v>139962727.23546952</v>
      </c>
      <c r="M22" s="8">
        <v>-101214980.98116907</v>
      </c>
      <c r="N22" s="8">
        <v>-6975476.5407283492</v>
      </c>
      <c r="O22" s="8">
        <v>-136314350</v>
      </c>
      <c r="P22" s="8">
        <v>-5794950</v>
      </c>
      <c r="Q22" s="8">
        <v>-110337030.28642796</v>
      </c>
      <c r="T22"/>
      <c r="AD22"/>
      <c r="AL22"/>
      <c r="AM22"/>
      <c r="AQ22" s="3" t="s">
        <v>128</v>
      </c>
      <c r="AR22" s="8"/>
      <c r="AS22" s="8">
        <v>6.6257040254458204E-3</v>
      </c>
      <c r="AT22" s="8"/>
      <c r="AU22" s="8"/>
      <c r="AV22" s="8"/>
      <c r="AW22" s="8"/>
      <c r="AX22" s="8"/>
      <c r="AY22" s="8">
        <v>6.6257040254458204E-3</v>
      </c>
      <c r="BC22" s="8"/>
    </row>
    <row r="23" spans="1:55" x14ac:dyDescent="0.25">
      <c r="T23"/>
      <c r="AL23"/>
      <c r="AM23"/>
      <c r="AQ23" s="3" t="s">
        <v>129</v>
      </c>
      <c r="AR23" s="8"/>
      <c r="AS23" s="8">
        <v>993.992697592544</v>
      </c>
      <c r="AT23" s="8"/>
      <c r="AU23" s="8"/>
      <c r="AV23" s="8"/>
      <c r="AW23" s="8"/>
      <c r="AX23" s="8"/>
      <c r="AY23" s="8">
        <v>993.992697592544</v>
      </c>
      <c r="BC23" s="8"/>
    </row>
    <row r="24" spans="1:55" x14ac:dyDescent="0.25">
      <c r="L24" s="8"/>
      <c r="M24" s="8"/>
      <c r="N24" s="8"/>
      <c r="O24" s="8"/>
      <c r="P24" s="8"/>
      <c r="Q24" s="8"/>
      <c r="R24" s="8"/>
      <c r="S24" s="8"/>
      <c r="T24"/>
      <c r="AL24"/>
      <c r="AM24"/>
      <c r="AQ24" s="3" t="s">
        <v>88</v>
      </c>
      <c r="AR24" s="8"/>
      <c r="AS24" s="8">
        <v>-8704445.3082863316</v>
      </c>
      <c r="AT24" s="8"/>
      <c r="AU24" s="8"/>
      <c r="AV24" s="8"/>
      <c r="AW24" s="8"/>
      <c r="AX24" s="8"/>
      <c r="AY24" s="8">
        <v>-8704445.3082863316</v>
      </c>
      <c r="BC24" s="8"/>
    </row>
    <row r="25" spans="1:55" x14ac:dyDescent="0.25">
      <c r="L25" s="8"/>
      <c r="M25" s="8"/>
      <c r="N25" s="8"/>
      <c r="O25" s="8"/>
      <c r="P25" s="8"/>
      <c r="Q25" s="8"/>
      <c r="R25" s="8"/>
      <c r="S25" s="8"/>
      <c r="T25"/>
      <c r="AL25"/>
      <c r="AM25"/>
      <c r="AQ25" s="3" t="s">
        <v>130</v>
      </c>
      <c r="AR25" s="8"/>
      <c r="AS25" s="8">
        <v>5.5069508628741801E-3</v>
      </c>
      <c r="AT25" s="8"/>
      <c r="AU25" s="8"/>
      <c r="AV25" s="8"/>
      <c r="AW25" s="8"/>
      <c r="AX25" s="8"/>
      <c r="AY25" s="8">
        <v>5.5069508628741801E-3</v>
      </c>
      <c r="BC25" s="8"/>
    </row>
    <row r="26" spans="1:55" s="8" customFormat="1" x14ac:dyDescent="0.25">
      <c r="A26"/>
      <c r="B26"/>
      <c r="C26"/>
      <c r="D26"/>
      <c r="E26"/>
      <c r="F26"/>
      <c r="G26"/>
      <c r="H26"/>
      <c r="I26"/>
      <c r="K26"/>
      <c r="T26"/>
      <c r="AQ26" s="3" t="s">
        <v>31</v>
      </c>
      <c r="AS26" s="8">
        <v>-3244.520500455299</v>
      </c>
      <c r="AT26" s="8">
        <v>-10099.251307500001</v>
      </c>
      <c r="AY26" s="8">
        <v>-13343.7718079553</v>
      </c>
      <c r="AZ26"/>
      <c r="BA26"/>
      <c r="BB26"/>
    </row>
    <row r="27" spans="1:55" s="8" customFormat="1" x14ac:dyDescent="0.25">
      <c r="K27"/>
      <c r="AQ27" s="3" t="s">
        <v>131</v>
      </c>
      <c r="AS27" s="8">
        <v>2.47962131715289E-2</v>
      </c>
      <c r="AY27" s="8">
        <v>2.47962131715289E-2</v>
      </c>
      <c r="AZ27"/>
      <c r="BA27"/>
      <c r="BB27"/>
    </row>
    <row r="28" spans="1:55" s="8" customFormat="1" x14ac:dyDescent="0.25">
      <c r="A28" s="33" t="s">
        <v>442</v>
      </c>
      <c r="B28" s="33"/>
      <c r="C28" s="33"/>
      <c r="D28" s="33"/>
      <c r="E28" s="33"/>
      <c r="F28" s="33"/>
      <c r="G28" s="33"/>
      <c r="K28" s="33" t="s">
        <v>443</v>
      </c>
      <c r="L28" s="33"/>
      <c r="M28" s="33"/>
      <c r="N28" s="33"/>
      <c r="O28" s="33"/>
      <c r="P28" s="33"/>
      <c r="Q28" s="33"/>
      <c r="R28" s="33"/>
      <c r="S28"/>
      <c r="AD28"/>
      <c r="AE28"/>
      <c r="AF28"/>
      <c r="AG28"/>
      <c r="AH28"/>
      <c r="AI28"/>
      <c r="AJ28"/>
      <c r="AK28"/>
      <c r="AL28"/>
      <c r="AM28"/>
      <c r="AQ28" s="3" t="s">
        <v>186</v>
      </c>
      <c r="AS28" s="8">
        <v>9740.9504174177455</v>
      </c>
      <c r="AY28" s="8">
        <v>9740.9504174177455</v>
      </c>
      <c r="AZ28"/>
      <c r="BA28"/>
      <c r="BB28"/>
    </row>
    <row r="29" spans="1:55" s="8" customFormat="1" x14ac:dyDescent="0.25">
      <c r="K29"/>
      <c r="L29"/>
      <c r="M29"/>
      <c r="N29"/>
      <c r="O29"/>
      <c r="P29"/>
      <c r="Q29"/>
      <c r="R29"/>
      <c r="S29"/>
      <c r="AQ29" s="3" t="s">
        <v>187</v>
      </c>
      <c r="AS29" s="8">
        <v>2309.9977023327074</v>
      </c>
      <c r="AY29" s="8">
        <v>2309.9977023327074</v>
      </c>
      <c r="AZ29"/>
      <c r="BA29"/>
      <c r="BB29"/>
    </row>
    <row r="30" spans="1:55" x14ac:dyDescent="0.25">
      <c r="A30" s="2" t="s">
        <v>62</v>
      </c>
      <c r="B30" t="s">
        <v>65</v>
      </c>
      <c r="K30" s="2" t="s">
        <v>0</v>
      </c>
      <c r="L30" t="s">
        <v>65</v>
      </c>
      <c r="AO30" s="8"/>
      <c r="AQ30" s="3" t="s">
        <v>132</v>
      </c>
      <c r="AR30" s="8"/>
      <c r="AS30" s="8">
        <v>16.045902660072898</v>
      </c>
      <c r="AT30" s="8"/>
      <c r="AU30" s="8"/>
      <c r="AV30" s="8"/>
      <c r="AW30" s="8"/>
      <c r="AX30" s="8"/>
      <c r="AY30" s="8">
        <v>16.045902660072898</v>
      </c>
      <c r="BC30" s="8"/>
    </row>
    <row r="31" spans="1:55" x14ac:dyDescent="0.25">
      <c r="AO31" s="8"/>
      <c r="AQ31" s="3" t="s">
        <v>188</v>
      </c>
      <c r="AR31" s="8"/>
      <c r="AS31" s="8">
        <v>-18025.667867473894</v>
      </c>
      <c r="AT31" s="8"/>
      <c r="AU31" s="8"/>
      <c r="AV31" s="8"/>
      <c r="AW31" s="8"/>
      <c r="AX31" s="8"/>
      <c r="AY31" s="8">
        <v>-18025.667867473894</v>
      </c>
      <c r="BC31" s="8"/>
    </row>
    <row r="32" spans="1:55" x14ac:dyDescent="0.25">
      <c r="A32" s="2" t="s">
        <v>441</v>
      </c>
      <c r="B32" s="2" t="s">
        <v>54</v>
      </c>
      <c r="K32" s="2" t="s">
        <v>441</v>
      </c>
      <c r="L32" s="2" t="s">
        <v>54</v>
      </c>
      <c r="T32"/>
      <c r="U32" s="2" t="s">
        <v>58</v>
      </c>
      <c r="V32" s="2" t="s">
        <v>54</v>
      </c>
      <c r="AO32" s="8"/>
      <c r="AQ32" s="3" t="s">
        <v>133</v>
      </c>
      <c r="AR32" s="8"/>
      <c r="AS32" s="8">
        <v>2.9304866496551299E-6</v>
      </c>
      <c r="AT32" s="8"/>
      <c r="AU32" s="8"/>
      <c r="AV32" s="8"/>
      <c r="AW32" s="8"/>
      <c r="AX32" s="8"/>
      <c r="AY32" s="8">
        <v>2.9304866496551299E-6</v>
      </c>
      <c r="BC32" s="8"/>
    </row>
    <row r="33" spans="1:55" x14ac:dyDescent="0.25">
      <c r="A33" s="2" t="s">
        <v>57</v>
      </c>
      <c r="B33" t="s">
        <v>11</v>
      </c>
      <c r="C33" t="s">
        <v>32</v>
      </c>
      <c r="D33" t="s">
        <v>39</v>
      </c>
      <c r="E33" t="s">
        <v>45</v>
      </c>
      <c r="F33" t="s">
        <v>263</v>
      </c>
      <c r="G33" t="s">
        <v>56</v>
      </c>
      <c r="K33" s="2" t="s">
        <v>57</v>
      </c>
      <c r="L33" t="s">
        <v>55</v>
      </c>
      <c r="M33" t="s">
        <v>274</v>
      </c>
      <c r="N33" t="s">
        <v>928</v>
      </c>
      <c r="O33" t="s">
        <v>418</v>
      </c>
      <c r="P33" t="s">
        <v>948</v>
      </c>
      <c r="Q33" t="s">
        <v>56</v>
      </c>
      <c r="T33"/>
      <c r="V33" t="s">
        <v>17</v>
      </c>
      <c r="X33" t="s">
        <v>13</v>
      </c>
      <c r="Y33" t="s">
        <v>277</v>
      </c>
      <c r="Z33" t="s">
        <v>56</v>
      </c>
      <c r="AO33" s="8"/>
      <c r="AQ33" s="3" t="s">
        <v>22</v>
      </c>
      <c r="AR33" s="8"/>
      <c r="AS33" s="8">
        <v>6546.7603348323319</v>
      </c>
      <c r="AT33" s="8"/>
      <c r="AU33" s="8"/>
      <c r="AV33" s="8"/>
      <c r="AW33" s="8"/>
      <c r="AX33" s="8"/>
      <c r="AY33" s="8">
        <v>6546.7603348323319</v>
      </c>
      <c r="BC33" s="8"/>
    </row>
    <row r="34" spans="1:55" x14ac:dyDescent="0.25">
      <c r="A34" s="3" t="s">
        <v>35</v>
      </c>
      <c r="B34" s="8"/>
      <c r="C34" s="8">
        <v>0</v>
      </c>
      <c r="D34" s="8"/>
      <c r="E34" s="8"/>
      <c r="F34" s="8"/>
      <c r="G34" s="8">
        <v>0</v>
      </c>
      <c r="K34" s="3" t="s">
        <v>35</v>
      </c>
      <c r="L34" s="8">
        <v>0</v>
      </c>
      <c r="M34" s="8"/>
      <c r="N34" s="8"/>
      <c r="O34" s="8"/>
      <c r="P34" s="8"/>
      <c r="Q34" s="8">
        <v>0</v>
      </c>
      <c r="T34"/>
      <c r="U34" s="2" t="s">
        <v>57</v>
      </c>
      <c r="V34" t="s">
        <v>60</v>
      </c>
      <c r="W34" t="s">
        <v>61</v>
      </c>
      <c r="X34" t="s">
        <v>61</v>
      </c>
      <c r="Y34" t="s">
        <v>61</v>
      </c>
      <c r="AC34" s="85"/>
      <c r="AO34" s="8"/>
      <c r="AQ34" s="3" t="s">
        <v>28</v>
      </c>
      <c r="AR34" s="8"/>
      <c r="AS34" s="8">
        <v>1198.144076237324</v>
      </c>
      <c r="AT34" s="8"/>
      <c r="AU34" s="8"/>
      <c r="AV34" s="8"/>
      <c r="AW34" s="8"/>
      <c r="AX34" s="8"/>
      <c r="AY34" s="8">
        <v>1198.144076237324</v>
      </c>
      <c r="BC34" s="8"/>
    </row>
    <row r="35" spans="1:55" x14ac:dyDescent="0.25">
      <c r="A35" s="3" t="s">
        <v>185</v>
      </c>
      <c r="B35" s="8">
        <v>0</v>
      </c>
      <c r="C35" s="8"/>
      <c r="D35" s="8"/>
      <c r="E35" s="8"/>
      <c r="F35" s="8"/>
      <c r="G35" s="8">
        <v>0</v>
      </c>
      <c r="K35" s="3" t="s">
        <v>185</v>
      </c>
      <c r="L35" s="8">
        <v>0</v>
      </c>
      <c r="M35" s="8"/>
      <c r="N35" s="8"/>
      <c r="O35" s="8"/>
      <c r="P35" s="8"/>
      <c r="Q35" s="8">
        <v>0</v>
      </c>
      <c r="T35"/>
      <c r="U35" s="3" t="s">
        <v>12</v>
      </c>
      <c r="V35" s="85">
        <v>22190560</v>
      </c>
      <c r="W35" s="85"/>
      <c r="X35" s="85">
        <v>-32623450</v>
      </c>
      <c r="Y35" s="85"/>
      <c r="Z35" s="85">
        <v>-10432890</v>
      </c>
      <c r="AC35" s="85"/>
      <c r="AO35" s="8"/>
      <c r="AQ35" s="3" t="s">
        <v>23</v>
      </c>
      <c r="AR35" s="8"/>
      <c r="AS35" s="8">
        <v>1006995.6164276351</v>
      </c>
      <c r="AT35" s="8">
        <v>128849.39480000001</v>
      </c>
      <c r="AU35" s="8"/>
      <c r="AV35" s="8"/>
      <c r="AW35" s="8"/>
      <c r="AX35" s="8"/>
      <c r="AY35" s="8">
        <v>1135845.0112276352</v>
      </c>
      <c r="BC35" s="8"/>
    </row>
    <row r="36" spans="1:55" x14ac:dyDescent="0.25">
      <c r="A36" s="3" t="s">
        <v>19</v>
      </c>
      <c r="B36" s="8">
        <v>0</v>
      </c>
      <c r="C36" s="8"/>
      <c r="D36" s="8"/>
      <c r="E36" s="8">
        <v>0</v>
      </c>
      <c r="F36" s="8"/>
      <c r="G36" s="8">
        <v>0</v>
      </c>
      <c r="K36" s="3" t="s">
        <v>19</v>
      </c>
      <c r="L36" s="8">
        <v>0</v>
      </c>
      <c r="M36" s="8"/>
      <c r="N36" s="8"/>
      <c r="O36" s="8"/>
      <c r="P36" s="8"/>
      <c r="Q36" s="8">
        <v>0</v>
      </c>
      <c r="T36"/>
      <c r="U36" s="3" t="s">
        <v>18</v>
      </c>
      <c r="V36" s="85">
        <v>69781785.938871756</v>
      </c>
      <c r="W36" s="85">
        <v>-542402.92904124898</v>
      </c>
      <c r="X36" s="85">
        <v>-37319817.645790398</v>
      </c>
      <c r="Y36" s="85"/>
      <c r="Z36" s="85">
        <v>31919565.364040107</v>
      </c>
      <c r="AC36" s="85"/>
      <c r="AO36" s="8"/>
      <c r="AQ36" s="3" t="s">
        <v>29</v>
      </c>
      <c r="AR36" s="8"/>
      <c r="AS36" s="8">
        <v>1806534.413464311</v>
      </c>
      <c r="AT36" s="8">
        <v>349121.113983255</v>
      </c>
      <c r="AU36" s="8"/>
      <c r="AV36" s="8"/>
      <c r="AW36" s="8"/>
      <c r="AX36" s="8"/>
      <c r="AY36" s="8">
        <v>2155655.5274475659</v>
      </c>
      <c r="BC36" s="8"/>
    </row>
    <row r="37" spans="1:55" x14ac:dyDescent="0.25">
      <c r="A37" s="3" t="s">
        <v>20</v>
      </c>
      <c r="B37" s="8">
        <v>0</v>
      </c>
      <c r="C37" s="8"/>
      <c r="D37" s="8"/>
      <c r="E37" s="8"/>
      <c r="F37" s="8"/>
      <c r="G37" s="8">
        <v>0</v>
      </c>
      <c r="K37" s="3" t="s">
        <v>20</v>
      </c>
      <c r="L37" s="8">
        <v>0</v>
      </c>
      <c r="M37" s="8"/>
      <c r="N37" s="8"/>
      <c r="O37" s="8"/>
      <c r="P37" s="8"/>
      <c r="Q37" s="8">
        <v>0</v>
      </c>
      <c r="T37"/>
      <c r="U37" s="3" t="s">
        <v>33</v>
      </c>
      <c r="V37" s="85"/>
      <c r="W37" s="85">
        <v>-38432.541861285004</v>
      </c>
      <c r="X37" s="85"/>
      <c r="Y37" s="85"/>
      <c r="Z37" s="85">
        <v>-38432.541861285004</v>
      </c>
      <c r="AC37" s="85"/>
      <c r="AO37" s="8"/>
      <c r="AQ37" s="3" t="s">
        <v>15</v>
      </c>
      <c r="AR37" s="8"/>
      <c r="AS37" s="8">
        <v>34522663.487401441</v>
      </c>
      <c r="AT37" s="8">
        <v>51379023.257081792</v>
      </c>
      <c r="AU37" s="8">
        <v>-37978087.99719061</v>
      </c>
      <c r="AV37" s="8">
        <v>-998605.358880379</v>
      </c>
      <c r="AW37" s="8">
        <v>-59942025</v>
      </c>
      <c r="AX37" s="8">
        <v>-658600</v>
      </c>
      <c r="AY37" s="8">
        <v>-13675631.611587755</v>
      </c>
      <c r="BC37" s="8"/>
    </row>
    <row r="38" spans="1:55" x14ac:dyDescent="0.25">
      <c r="A38" s="3" t="s">
        <v>14</v>
      </c>
      <c r="B38" s="8">
        <v>-394303.71903510764</v>
      </c>
      <c r="C38" s="8">
        <v>0</v>
      </c>
      <c r="D38" s="8"/>
      <c r="E38" s="8">
        <v>-297833.92262315634</v>
      </c>
      <c r="F38" s="8">
        <v>-815086.75</v>
      </c>
      <c r="G38" s="8">
        <v>-1507224.391658264</v>
      </c>
      <c r="K38" s="3" t="s">
        <v>14</v>
      </c>
      <c r="L38" s="8">
        <v>0</v>
      </c>
      <c r="M38" s="8">
        <v>-632368.92983978428</v>
      </c>
      <c r="N38" s="8">
        <v>-59768.7118184797</v>
      </c>
      <c r="O38" s="8">
        <v>-763723.25</v>
      </c>
      <c r="P38" s="8">
        <v>-51363.5</v>
      </c>
      <c r="Q38" s="8">
        <v>-1507224.391658264</v>
      </c>
      <c r="T38"/>
      <c r="U38" s="3" t="s">
        <v>41</v>
      </c>
      <c r="V38" s="85"/>
      <c r="W38" s="85">
        <v>-1490</v>
      </c>
      <c r="X38" s="85"/>
      <c r="Y38" s="85"/>
      <c r="Z38" s="85">
        <v>-1490</v>
      </c>
      <c r="AC38" s="85"/>
      <c r="AO38" s="8"/>
      <c r="AQ38" s="3" t="s">
        <v>270</v>
      </c>
      <c r="AR38" s="8"/>
      <c r="AS38" s="8">
        <v>18197.074282465535</v>
      </c>
      <c r="AT38" s="8"/>
      <c r="AU38" s="8"/>
      <c r="AV38" s="8"/>
      <c r="AW38" s="8"/>
      <c r="AX38" s="8"/>
      <c r="AY38" s="8">
        <v>18197.074282465535</v>
      </c>
      <c r="BC38" s="8"/>
    </row>
    <row r="39" spans="1:55" x14ac:dyDescent="0.25">
      <c r="A39" s="3" t="s">
        <v>31</v>
      </c>
      <c r="B39" s="8">
        <v>0</v>
      </c>
      <c r="C39" s="8"/>
      <c r="D39" s="8"/>
      <c r="E39" s="8"/>
      <c r="F39" s="8"/>
      <c r="G39" s="8">
        <v>0</v>
      </c>
      <c r="K39" s="3" t="s">
        <v>31</v>
      </c>
      <c r="L39" s="8">
        <v>0</v>
      </c>
      <c r="M39" s="8"/>
      <c r="N39" s="8"/>
      <c r="O39" s="8"/>
      <c r="P39" s="8"/>
      <c r="Q39" s="8">
        <v>0</v>
      </c>
      <c r="T39"/>
      <c r="U39" s="3" t="s">
        <v>46</v>
      </c>
      <c r="V39" s="85">
        <v>49847596.993967801</v>
      </c>
      <c r="W39" s="85">
        <v>-63269.843000000001</v>
      </c>
      <c r="X39" s="85">
        <v>-38247189.876107022</v>
      </c>
      <c r="Y39" s="85"/>
      <c r="Z39" s="85">
        <v>11537137.274860777</v>
      </c>
      <c r="AC39" s="85"/>
      <c r="AO39" s="8"/>
      <c r="AQ39" s="3" t="s">
        <v>107</v>
      </c>
      <c r="AR39" s="8">
        <v>865487.25840757298</v>
      </c>
      <c r="AS39" s="8"/>
      <c r="AT39" s="8"/>
      <c r="AU39" s="8"/>
      <c r="AV39" s="8"/>
      <c r="AW39" s="8"/>
      <c r="AX39" s="8"/>
      <c r="AY39" s="8">
        <v>865487.25840757298</v>
      </c>
      <c r="BC39" s="8"/>
    </row>
    <row r="40" spans="1:55" x14ac:dyDescent="0.25">
      <c r="A40" s="3" t="s">
        <v>23</v>
      </c>
      <c r="B40" s="8">
        <v>0</v>
      </c>
      <c r="C40" s="8"/>
      <c r="D40" s="8"/>
      <c r="E40" s="8">
        <v>0</v>
      </c>
      <c r="F40" s="8"/>
      <c r="G40" s="8">
        <v>0</v>
      </c>
      <c r="K40" s="3" t="s">
        <v>23</v>
      </c>
      <c r="L40" s="8">
        <v>0</v>
      </c>
      <c r="M40" s="8"/>
      <c r="N40" s="8"/>
      <c r="O40" s="8"/>
      <c r="P40" s="8"/>
      <c r="Q40" s="8">
        <v>0</v>
      </c>
      <c r="T40"/>
      <c r="U40" s="3" t="s">
        <v>51</v>
      </c>
      <c r="V40" s="85">
        <v>18116.754269960998</v>
      </c>
      <c r="W40" s="85"/>
      <c r="X40" s="85"/>
      <c r="Y40" s="85"/>
      <c r="Z40" s="85">
        <v>18116.754269960998</v>
      </c>
      <c r="AC40" s="85"/>
      <c r="AO40" s="8"/>
      <c r="AQ40" s="3" t="s">
        <v>256</v>
      </c>
      <c r="AR40" s="8"/>
      <c r="AS40" s="8">
        <v>-16112947.216651149</v>
      </c>
      <c r="AT40" s="8"/>
      <c r="AU40" s="8"/>
      <c r="AV40" s="8"/>
      <c r="AW40" s="8"/>
      <c r="AX40" s="8"/>
      <c r="AY40" s="8">
        <v>-16112947.216651149</v>
      </c>
      <c r="BC40" s="8"/>
    </row>
    <row r="41" spans="1:55" x14ac:dyDescent="0.25">
      <c r="A41" s="3" t="s">
        <v>29</v>
      </c>
      <c r="B41" s="8">
        <v>0</v>
      </c>
      <c r="C41" s="8"/>
      <c r="D41" s="8"/>
      <c r="E41" s="8"/>
      <c r="F41" s="8"/>
      <c r="G41" s="8">
        <v>0</v>
      </c>
      <c r="K41" s="3" t="s">
        <v>29</v>
      </c>
      <c r="L41" s="8">
        <v>0</v>
      </c>
      <c r="M41" s="8"/>
      <c r="N41" s="8"/>
      <c r="O41" s="8"/>
      <c r="P41" s="8"/>
      <c r="Q41" s="8">
        <v>0</v>
      </c>
      <c r="T41"/>
      <c r="U41" s="3" t="s">
        <v>296</v>
      </c>
      <c r="V41" s="85"/>
      <c r="W41" s="85">
        <v>-1229737.13773752</v>
      </c>
      <c r="X41" s="85"/>
      <c r="Y41" s="85"/>
      <c r="Z41" s="85">
        <v>-1229737.13773752</v>
      </c>
      <c r="AC41" s="85"/>
      <c r="AO41" s="8"/>
      <c r="AQ41" s="3" t="s">
        <v>30</v>
      </c>
      <c r="AR41" s="8"/>
      <c r="AS41" s="8">
        <v>6.7424905940543116</v>
      </c>
      <c r="AT41" s="8"/>
      <c r="AU41" s="8"/>
      <c r="AV41" s="8"/>
      <c r="AW41" s="8"/>
      <c r="AX41" s="8"/>
      <c r="AY41" s="8">
        <v>6.7424905940543116</v>
      </c>
      <c r="BC41" s="8"/>
    </row>
    <row r="42" spans="1:55" x14ac:dyDescent="0.25">
      <c r="A42" s="3" t="s">
        <v>15</v>
      </c>
      <c r="B42" s="8">
        <v>-305128.95742279664</v>
      </c>
      <c r="C42" s="8"/>
      <c r="D42" s="8">
        <v>0</v>
      </c>
      <c r="E42" s="8">
        <v>-84637.976137913996</v>
      </c>
      <c r="F42" s="8">
        <v>-606006.25</v>
      </c>
      <c r="G42" s="8">
        <v>-995773.18356071063</v>
      </c>
      <c r="K42" s="3" t="s">
        <v>15</v>
      </c>
      <c r="L42" s="8">
        <v>0</v>
      </c>
      <c r="M42" s="8">
        <v>-379780.87997190689</v>
      </c>
      <c r="N42" s="8">
        <v>-9986.0535888037411</v>
      </c>
      <c r="O42" s="8">
        <v>-599420.25</v>
      </c>
      <c r="P42" s="8">
        <v>-6586</v>
      </c>
      <c r="Q42" s="8">
        <v>-995773.18356071063</v>
      </c>
      <c r="T42"/>
      <c r="U42" s="3" t="s">
        <v>293</v>
      </c>
      <c r="V42" s="85"/>
      <c r="W42" s="85"/>
      <c r="X42" s="85"/>
      <c r="Y42" s="85">
        <v>-142109300</v>
      </c>
      <c r="Z42" s="85">
        <v>-142109300</v>
      </c>
      <c r="AC42" s="85"/>
      <c r="AO42" s="8"/>
      <c r="AQ42" s="3" t="s">
        <v>189</v>
      </c>
      <c r="AR42" s="8"/>
      <c r="AS42" s="8">
        <v>-9847.4702702103241</v>
      </c>
      <c r="AT42" s="8"/>
      <c r="AU42" s="8"/>
      <c r="AV42" s="8"/>
      <c r="AW42" s="8"/>
      <c r="AX42" s="8"/>
      <c r="AY42" s="8">
        <v>-9847.4702702103241</v>
      </c>
      <c r="BC42" s="8"/>
    </row>
    <row r="43" spans="1:55" x14ac:dyDescent="0.25">
      <c r="A43" s="3" t="s">
        <v>27</v>
      </c>
      <c r="B43" s="8">
        <v>0</v>
      </c>
      <c r="C43" s="8"/>
      <c r="D43" s="8"/>
      <c r="E43" s="8">
        <v>0</v>
      </c>
      <c r="F43" s="8"/>
      <c r="G43" s="8">
        <v>0</v>
      </c>
      <c r="K43" s="3" t="s">
        <v>27</v>
      </c>
      <c r="L43" s="8">
        <v>0</v>
      </c>
      <c r="M43" s="8"/>
      <c r="N43" s="8"/>
      <c r="O43" s="8"/>
      <c r="P43" s="8"/>
      <c r="Q43" s="8">
        <v>0</v>
      </c>
      <c r="T43"/>
      <c r="U43" s="3" t="s">
        <v>56</v>
      </c>
      <c r="V43" s="85">
        <v>141838059.68710953</v>
      </c>
      <c r="W43" s="85">
        <v>-1875332.4516400541</v>
      </c>
      <c r="X43" s="85">
        <v>-108190457.52189742</v>
      </c>
      <c r="Y43" s="85">
        <v>-142109300</v>
      </c>
      <c r="Z43" s="85">
        <v>-110337030.28642796</v>
      </c>
      <c r="AC43" s="85"/>
      <c r="AO43" s="8"/>
      <c r="AQ43" s="3" t="s">
        <v>109</v>
      </c>
      <c r="AR43" s="8"/>
      <c r="AS43" s="8">
        <v>6.22616355372464</v>
      </c>
      <c r="AT43" s="8"/>
      <c r="AU43" s="8"/>
      <c r="AV43" s="8"/>
      <c r="AW43" s="8"/>
      <c r="AX43" s="8"/>
      <c r="AY43" s="8">
        <v>6.22616355372464</v>
      </c>
      <c r="BC43" s="8"/>
    </row>
    <row r="44" spans="1:55" x14ac:dyDescent="0.25">
      <c r="A44" s="3" t="s">
        <v>24</v>
      </c>
      <c r="B44" s="8">
        <v>0</v>
      </c>
      <c r="C44" s="8"/>
      <c r="D44" s="8"/>
      <c r="E44" s="8"/>
      <c r="F44" s="8"/>
      <c r="G44" s="8">
        <v>0</v>
      </c>
      <c r="K44" s="3" t="s">
        <v>24</v>
      </c>
      <c r="L44" s="8">
        <v>0</v>
      </c>
      <c r="M44" s="8"/>
      <c r="N44" s="8"/>
      <c r="O44" s="8"/>
      <c r="P44" s="8"/>
      <c r="Q44" s="8">
        <v>0</v>
      </c>
      <c r="T44"/>
      <c r="AC44" s="85"/>
      <c r="AO44" s="8"/>
      <c r="AQ44" s="3" t="s">
        <v>134</v>
      </c>
      <c r="AR44" s="8"/>
      <c r="AS44" s="8">
        <v>137.26951800672299</v>
      </c>
      <c r="AT44" s="8"/>
      <c r="AU44" s="8"/>
      <c r="AV44" s="8"/>
      <c r="AW44" s="8"/>
      <c r="AX44" s="8"/>
      <c r="AY44" s="8">
        <v>137.26951800672299</v>
      </c>
      <c r="BC44" s="8"/>
    </row>
    <row r="45" spans="1:55" x14ac:dyDescent="0.25">
      <c r="A45" s="3" t="s">
        <v>406</v>
      </c>
      <c r="B45" s="8">
        <v>0</v>
      </c>
      <c r="C45" s="8"/>
      <c r="D45" s="8"/>
      <c r="E45" s="8"/>
      <c r="F45" s="8"/>
      <c r="G45" s="8">
        <v>0</v>
      </c>
      <c r="K45" s="3" t="s">
        <v>406</v>
      </c>
      <c r="L45" s="8">
        <v>0</v>
      </c>
      <c r="M45" s="8"/>
      <c r="N45" s="8"/>
      <c r="O45" s="8"/>
      <c r="P45" s="8"/>
      <c r="Q45" s="8">
        <v>0</v>
      </c>
      <c r="T45"/>
      <c r="AB45" s="85"/>
      <c r="AC45" s="85"/>
      <c r="AO45" s="8"/>
      <c r="AQ45" s="3" t="s">
        <v>176</v>
      </c>
      <c r="AR45" s="8"/>
      <c r="AS45" s="8">
        <v>1.2372650000000001E-2</v>
      </c>
      <c r="AT45" s="8"/>
      <c r="AU45" s="8"/>
      <c r="AV45" s="8"/>
      <c r="AW45" s="8"/>
      <c r="AX45" s="8"/>
      <c r="AY45" s="8">
        <v>1.2372650000000001E-2</v>
      </c>
      <c r="BC45" s="8"/>
    </row>
    <row r="46" spans="1:55" x14ac:dyDescent="0.25">
      <c r="A46" s="3" t="s">
        <v>149</v>
      </c>
      <c r="B46" s="8">
        <v>0</v>
      </c>
      <c r="C46" s="8"/>
      <c r="D46" s="8"/>
      <c r="E46" s="8"/>
      <c r="F46" s="8"/>
      <c r="G46" s="8">
        <v>0</v>
      </c>
      <c r="K46" s="3" t="s">
        <v>149</v>
      </c>
      <c r="L46" s="8">
        <v>0</v>
      </c>
      <c r="M46" s="8"/>
      <c r="N46" s="8"/>
      <c r="O46" s="8"/>
      <c r="P46" s="8"/>
      <c r="Q46" s="8">
        <v>0</v>
      </c>
      <c r="T46"/>
      <c r="AB46" s="85"/>
      <c r="AC46" s="85"/>
      <c r="AO46" s="8"/>
      <c r="AQ46" s="3" t="s">
        <v>135</v>
      </c>
      <c r="AR46" s="8"/>
      <c r="AS46" s="8">
        <v>-4193.9597743901832</v>
      </c>
      <c r="AT46" s="8"/>
      <c r="AU46" s="8"/>
      <c r="AV46" s="8"/>
      <c r="AW46" s="8"/>
      <c r="AX46" s="8"/>
      <c r="AY46" s="8">
        <v>-4193.9597743901832</v>
      </c>
      <c r="BC46" s="8"/>
    </row>
    <row r="47" spans="1:55" x14ac:dyDescent="0.25">
      <c r="A47" s="3" t="s">
        <v>170</v>
      </c>
      <c r="B47" s="8">
        <v>0</v>
      </c>
      <c r="C47" s="8"/>
      <c r="D47" s="8"/>
      <c r="E47" s="8"/>
      <c r="F47" s="8"/>
      <c r="G47" s="8">
        <v>0</v>
      </c>
      <c r="K47" s="3" t="s">
        <v>170</v>
      </c>
      <c r="L47" s="8">
        <v>0</v>
      </c>
      <c r="M47" s="8"/>
      <c r="N47" s="8"/>
      <c r="O47" s="8"/>
      <c r="P47" s="8"/>
      <c r="Q47" s="8">
        <v>0</v>
      </c>
      <c r="T47"/>
      <c r="AB47" s="85"/>
      <c r="AC47" s="85"/>
      <c r="AO47" s="8"/>
      <c r="AQ47" s="3" t="s">
        <v>136</v>
      </c>
      <c r="AR47" s="8"/>
      <c r="AS47" s="8">
        <v>0.423886794756764</v>
      </c>
      <c r="AT47" s="8"/>
      <c r="AU47" s="8"/>
      <c r="AV47" s="8"/>
      <c r="AW47" s="8"/>
      <c r="AX47" s="8"/>
      <c r="AY47" s="8">
        <v>0.423886794756764</v>
      </c>
      <c r="BC47" s="8"/>
    </row>
    <row r="48" spans="1:55" x14ac:dyDescent="0.25">
      <c r="A48" s="3" t="s">
        <v>26</v>
      </c>
      <c r="B48" s="8">
        <v>0</v>
      </c>
      <c r="C48" s="8"/>
      <c r="D48" s="8"/>
      <c r="E48" s="8"/>
      <c r="F48" s="8"/>
      <c r="G48" s="8">
        <v>0</v>
      </c>
      <c r="K48" s="3" t="s">
        <v>26</v>
      </c>
      <c r="L48" s="8">
        <v>0</v>
      </c>
      <c r="M48" s="8"/>
      <c r="N48" s="8"/>
      <c r="O48" s="8"/>
      <c r="P48" s="8"/>
      <c r="Q48" s="8">
        <v>0</v>
      </c>
      <c r="T48"/>
      <c r="V48" s="85"/>
      <c r="W48" s="85"/>
      <c r="X48" s="85"/>
      <c r="Y48" s="85"/>
      <c r="Z48" s="85"/>
      <c r="AA48" s="85"/>
      <c r="AB48" s="85"/>
      <c r="AC48" s="85"/>
      <c r="AO48" s="8"/>
      <c r="AQ48" s="3" t="s">
        <v>137</v>
      </c>
      <c r="AR48" s="8"/>
      <c r="AS48" s="8">
        <v>5836.9322024600897</v>
      </c>
      <c r="AT48" s="8"/>
      <c r="AU48" s="8"/>
      <c r="AV48" s="8"/>
      <c r="AW48" s="8"/>
      <c r="AX48" s="8"/>
      <c r="AY48" s="8">
        <v>5836.9322024600897</v>
      </c>
      <c r="BC48" s="8"/>
    </row>
    <row r="49" spans="1:55" x14ac:dyDescent="0.25">
      <c r="A49" s="3" t="s">
        <v>56</v>
      </c>
      <c r="B49" s="8">
        <v>-699432.67645790428</v>
      </c>
      <c r="C49" s="8">
        <v>0</v>
      </c>
      <c r="D49" s="8">
        <v>0</v>
      </c>
      <c r="E49" s="8">
        <v>-382471.89876107033</v>
      </c>
      <c r="F49" s="8">
        <v>-1421093</v>
      </c>
      <c r="G49" s="8">
        <v>-2502997.5752189746</v>
      </c>
      <c r="K49" s="3" t="s">
        <v>56</v>
      </c>
      <c r="L49" s="8">
        <v>0</v>
      </c>
      <c r="M49" s="8">
        <v>-1012149.8098116912</v>
      </c>
      <c r="N49" s="8">
        <v>-69754.765407283441</v>
      </c>
      <c r="O49" s="8">
        <v>-1363143.5</v>
      </c>
      <c r="P49" s="8">
        <v>-57949.5</v>
      </c>
      <c r="Q49" s="8">
        <v>-2502997.5752189746</v>
      </c>
      <c r="T49"/>
      <c r="V49" s="85"/>
      <c r="W49" s="85"/>
      <c r="X49" s="85"/>
      <c r="Y49" s="85"/>
      <c r="Z49" s="85"/>
      <c r="AA49" s="85"/>
      <c r="AB49" s="85"/>
      <c r="AC49" s="85"/>
      <c r="AO49" s="8"/>
      <c r="AQ49" s="3" t="s">
        <v>138</v>
      </c>
      <c r="AR49" s="8"/>
      <c r="AS49" s="8">
        <v>0.14515358711131399</v>
      </c>
      <c r="AT49" s="8"/>
      <c r="AU49" s="8"/>
      <c r="AV49" s="8"/>
      <c r="AW49" s="8"/>
      <c r="AX49" s="8"/>
      <c r="AY49" s="8">
        <v>0.14515358711131399</v>
      </c>
      <c r="BC49" s="8"/>
    </row>
    <row r="50" spans="1:55" x14ac:dyDescent="0.25">
      <c r="T50"/>
      <c r="V50" s="85"/>
      <c r="W50" s="85"/>
      <c r="X50" s="85"/>
      <c r="Y50" s="85"/>
      <c r="Z50" s="85"/>
      <c r="AA50" s="85"/>
      <c r="AB50" s="85"/>
      <c r="AO50" s="8"/>
      <c r="AQ50" s="3" t="s">
        <v>139</v>
      </c>
      <c r="AR50" s="8"/>
      <c r="AS50" s="8">
        <v>1.50970447399295E-2</v>
      </c>
      <c r="AT50" s="8"/>
      <c r="AU50" s="8"/>
      <c r="AV50" s="8"/>
      <c r="AW50" s="8"/>
      <c r="AX50" s="8"/>
      <c r="AY50" s="8">
        <v>1.50970447399295E-2</v>
      </c>
      <c r="BC50" s="8"/>
    </row>
    <row r="51" spans="1:55" x14ac:dyDescent="0.25">
      <c r="T51"/>
      <c r="AO51" s="8"/>
      <c r="AQ51" s="3" t="s">
        <v>140</v>
      </c>
      <c r="AR51" s="8"/>
      <c r="AS51" s="8">
        <v>0.24820953919834901</v>
      </c>
      <c r="AT51" s="8"/>
      <c r="AU51" s="8"/>
      <c r="AV51" s="8"/>
      <c r="AW51" s="8"/>
      <c r="AX51" s="8"/>
      <c r="AY51" s="8">
        <v>0.24820953919834901</v>
      </c>
      <c r="BC51" s="8"/>
    </row>
    <row r="52" spans="1:55" x14ac:dyDescent="0.25">
      <c r="T52"/>
      <c r="AO52" s="8"/>
      <c r="AQ52" s="3" t="s">
        <v>43</v>
      </c>
      <c r="AR52" s="8"/>
      <c r="AS52" s="8">
        <v>0.34249528385206501</v>
      </c>
      <c r="AT52" s="8"/>
      <c r="AU52" s="8"/>
      <c r="AV52" s="8"/>
      <c r="AW52" s="8"/>
      <c r="AX52" s="8"/>
      <c r="AY52" s="8">
        <v>0.34249528385206501</v>
      </c>
      <c r="BC52" s="8"/>
    </row>
    <row r="53" spans="1:55" s="8" customFormat="1" x14ac:dyDescent="0.25">
      <c r="A53"/>
      <c r="B53"/>
      <c r="C53"/>
      <c r="D53"/>
      <c r="E53"/>
      <c r="F53"/>
      <c r="G53"/>
      <c r="H53"/>
      <c r="I53"/>
      <c r="K53"/>
      <c r="L53" s="64" t="s">
        <v>419</v>
      </c>
      <c r="Q53"/>
      <c r="R53"/>
      <c r="S53"/>
      <c r="AQ53" s="3" t="s">
        <v>141</v>
      </c>
      <c r="AS53" s="8">
        <v>4.0232628446472602E-4</v>
      </c>
      <c r="AY53" s="8">
        <v>4.0232628446472602E-4</v>
      </c>
      <c r="AZ53"/>
      <c r="BA53"/>
      <c r="BB53"/>
    </row>
    <row r="54" spans="1:55" s="8" customFormat="1" x14ac:dyDescent="0.25">
      <c r="L54" s="33" t="s">
        <v>55</v>
      </c>
      <c r="M54" s="40" t="s">
        <v>274</v>
      </c>
      <c r="N54" s="40" t="s">
        <v>928</v>
      </c>
      <c r="O54" s="33" t="s">
        <v>418</v>
      </c>
      <c r="P54" s="33" t="s">
        <v>948</v>
      </c>
      <c r="Q54" s="33" t="s">
        <v>1147</v>
      </c>
      <c r="R54" s="33"/>
      <c r="AQ54" s="3" t="s">
        <v>142</v>
      </c>
      <c r="AS54" s="8">
        <v>0</v>
      </c>
      <c r="AY54" s="8">
        <v>0</v>
      </c>
      <c r="AZ54"/>
      <c r="BA54"/>
      <c r="BB54"/>
    </row>
    <row r="55" spans="1:55" x14ac:dyDescent="0.25">
      <c r="L55" s="63">
        <v>0</v>
      </c>
      <c r="M55" s="63">
        <v>0.01</v>
      </c>
      <c r="N55" s="63">
        <v>0.01</v>
      </c>
      <c r="O55" s="63">
        <v>0.01</v>
      </c>
      <c r="P55" s="63">
        <v>0.01</v>
      </c>
      <c r="Q55" s="63">
        <v>0.01</v>
      </c>
      <c r="R55" s="63"/>
      <c r="S55" s="8"/>
      <c r="AQ55" s="3" t="s">
        <v>27</v>
      </c>
      <c r="AR55" s="8"/>
      <c r="AS55" s="8">
        <v>857964.88488849031</v>
      </c>
      <c r="AT55" s="8">
        <v>-254631.12956602799</v>
      </c>
      <c r="AU55" s="8"/>
      <c r="AV55" s="8"/>
      <c r="AW55" s="8"/>
      <c r="AX55" s="8"/>
      <c r="AY55" s="8">
        <v>603333.7553224623</v>
      </c>
      <c r="BC55" s="8"/>
    </row>
    <row r="56" spans="1:55" x14ac:dyDescent="0.25">
      <c r="AQ56" s="3" t="s">
        <v>143</v>
      </c>
      <c r="AR56" s="8"/>
      <c r="AS56" s="8">
        <v>1.4364449732165299E-6</v>
      </c>
      <c r="AT56" s="8"/>
      <c r="AU56" s="8"/>
      <c r="AV56" s="8"/>
      <c r="AW56" s="8"/>
      <c r="AX56" s="8"/>
      <c r="AY56" s="8">
        <v>1.4364449732165299E-6</v>
      </c>
      <c r="BC56" s="8"/>
    </row>
    <row r="57" spans="1:55" s="8" customFormat="1" x14ac:dyDescent="0.25">
      <c r="K57"/>
      <c r="L57"/>
      <c r="M57"/>
      <c r="N57"/>
      <c r="O57"/>
      <c r="P57"/>
      <c r="Q57"/>
      <c r="R57"/>
      <c r="S57"/>
      <c r="AQ57" s="3" t="s">
        <v>24</v>
      </c>
      <c r="AS57" s="8">
        <v>320089.04151110735</v>
      </c>
      <c r="AT57" s="8">
        <v>-156203.38544060101</v>
      </c>
      <c r="AY57" s="8">
        <v>163885.65607050635</v>
      </c>
      <c r="AZ57"/>
      <c r="BA57"/>
      <c r="BB57"/>
    </row>
    <row r="58" spans="1:55" s="8" customFormat="1" x14ac:dyDescent="0.25">
      <c r="AQ58" s="3" t="s">
        <v>144</v>
      </c>
      <c r="AS58" s="8">
        <v>1.8155176503011899E-4</v>
      </c>
      <c r="AY58" s="8">
        <v>1.8155176503011899E-4</v>
      </c>
      <c r="AZ58"/>
      <c r="BA58"/>
      <c r="BB58"/>
    </row>
    <row r="59" spans="1:55" x14ac:dyDescent="0.25">
      <c r="A59" s="2" t="s">
        <v>10</v>
      </c>
      <c r="B59" t="s">
        <v>65</v>
      </c>
      <c r="AN59"/>
      <c r="AQ59" s="3" t="s">
        <v>190</v>
      </c>
      <c r="AR59" s="8"/>
      <c r="AS59" s="8">
        <v>-19302.819486002372</v>
      </c>
      <c r="AT59" s="8"/>
      <c r="AU59" s="8"/>
      <c r="AV59" s="8"/>
      <c r="AW59" s="8"/>
      <c r="AX59" s="8"/>
      <c r="AY59" s="8">
        <v>-19302.819486002372</v>
      </c>
      <c r="BC59" s="8"/>
    </row>
    <row r="60" spans="1:55" x14ac:dyDescent="0.25">
      <c r="AN60"/>
      <c r="AQ60" s="3" t="s">
        <v>191</v>
      </c>
      <c r="AR60" s="8"/>
      <c r="AS60" s="8">
        <v>7952.8387324009527</v>
      </c>
      <c r="AT60" s="8"/>
      <c r="AU60" s="8"/>
      <c r="AV60" s="8"/>
      <c r="AW60" s="8"/>
      <c r="AX60" s="8"/>
      <c r="AY60" s="8">
        <v>7952.8387324009527</v>
      </c>
      <c r="BC60" s="8"/>
    </row>
    <row r="61" spans="1:55" x14ac:dyDescent="0.25">
      <c r="A61" s="2" t="s">
        <v>58</v>
      </c>
      <c r="B61" s="2" t="s">
        <v>54</v>
      </c>
      <c r="AN61"/>
      <c r="AQ61" s="3" t="s">
        <v>145</v>
      </c>
      <c r="AR61" s="8"/>
      <c r="AS61" s="8">
        <v>7.51358956508055</v>
      </c>
      <c r="AT61" s="8"/>
      <c r="AU61" s="8"/>
      <c r="AV61" s="8"/>
      <c r="AW61" s="8"/>
      <c r="AX61" s="8"/>
      <c r="AY61" s="8">
        <v>7.51358956508055</v>
      </c>
      <c r="BC61" s="8"/>
    </row>
    <row r="62" spans="1:55" x14ac:dyDescent="0.25">
      <c r="A62" s="2" t="s">
        <v>57</v>
      </c>
      <c r="B62" s="8" t="s">
        <v>11</v>
      </c>
      <c r="C62" s="8" t="s">
        <v>32</v>
      </c>
      <c r="D62" s="8" t="s">
        <v>39</v>
      </c>
      <c r="E62" s="8" t="s">
        <v>45</v>
      </c>
      <c r="F62" s="8" t="s">
        <v>263</v>
      </c>
      <c r="G62" s="8" t="s">
        <v>56</v>
      </c>
      <c r="AN62"/>
      <c r="AQ62" s="3" t="s">
        <v>146</v>
      </c>
      <c r="AR62" s="8"/>
      <c r="AS62" s="8">
        <v>8.0448273954485203E-3</v>
      </c>
      <c r="AT62" s="8"/>
      <c r="AU62" s="8"/>
      <c r="AV62" s="8"/>
      <c r="AW62" s="8"/>
      <c r="AX62" s="8"/>
      <c r="AY62" s="8">
        <v>8.0448273954485203E-3</v>
      </c>
      <c r="BC62" s="8"/>
    </row>
    <row r="63" spans="1:55" x14ac:dyDescent="0.25">
      <c r="A63" s="3" t="s">
        <v>63</v>
      </c>
      <c r="B63" s="8">
        <v>91972345.938871741</v>
      </c>
      <c r="C63" s="8"/>
      <c r="D63" s="8"/>
      <c r="E63" s="8">
        <v>49865713.748237759</v>
      </c>
      <c r="F63" s="8"/>
      <c r="G63" s="8">
        <v>141838059.6871095</v>
      </c>
      <c r="AN63"/>
      <c r="AQ63" s="3" t="s">
        <v>147</v>
      </c>
      <c r="AR63" s="8"/>
      <c r="AS63" s="8">
        <v>1432.99223971929</v>
      </c>
      <c r="AT63" s="8"/>
      <c r="AU63" s="8"/>
      <c r="AV63" s="8"/>
      <c r="AW63" s="8"/>
      <c r="AX63" s="8"/>
      <c r="AY63" s="8">
        <v>1432.99223971929</v>
      </c>
      <c r="BC63" s="8"/>
    </row>
    <row r="64" spans="1:55" x14ac:dyDescent="0.25">
      <c r="A64" s="3" t="s">
        <v>64</v>
      </c>
      <c r="B64" s="8">
        <v>-1772140.066778769</v>
      </c>
      <c r="C64" s="8">
        <v>-38432.541861285004</v>
      </c>
      <c r="D64" s="8">
        <v>-1490</v>
      </c>
      <c r="E64" s="8">
        <v>-63269.843000000001</v>
      </c>
      <c r="F64" s="8"/>
      <c r="G64" s="8">
        <v>-1875332.4516400541</v>
      </c>
      <c r="AN64"/>
      <c r="AQ64" s="3" t="s">
        <v>148</v>
      </c>
      <c r="AR64" s="8"/>
      <c r="AS64" s="8">
        <v>1.07717067988575E-3</v>
      </c>
      <c r="AT64" s="8"/>
      <c r="AU64" s="8"/>
      <c r="AV64" s="8"/>
      <c r="AW64" s="8"/>
      <c r="AX64" s="8"/>
      <c r="AY64" s="8">
        <v>1.07717067988575E-3</v>
      </c>
      <c r="BC64" s="8"/>
    </row>
    <row r="65" spans="1:55" x14ac:dyDescent="0.25">
      <c r="A65" s="3" t="s">
        <v>929</v>
      </c>
      <c r="B65" s="8">
        <v>-67623467.645790398</v>
      </c>
      <c r="C65" s="8"/>
      <c r="D65" s="8"/>
      <c r="E65" s="8">
        <v>-33591513.335378677</v>
      </c>
      <c r="F65" s="8"/>
      <c r="G65" s="8">
        <v>-101214980.98116907</v>
      </c>
      <c r="AN65"/>
      <c r="AQ65" s="3" t="s">
        <v>149</v>
      </c>
      <c r="AR65" s="8"/>
      <c r="AS65" s="8">
        <v>36708.42864383095</v>
      </c>
      <c r="AT65" s="8">
        <v>-37892.512560000003</v>
      </c>
      <c r="AU65" s="8"/>
      <c r="AV65" s="8"/>
      <c r="AW65" s="8"/>
      <c r="AX65" s="8"/>
      <c r="AY65" s="8">
        <v>-1184.0839161690528</v>
      </c>
      <c r="BC65" s="8"/>
    </row>
    <row r="66" spans="1:55" s="8" customFormat="1" x14ac:dyDescent="0.25">
      <c r="A66" s="3" t="s">
        <v>930</v>
      </c>
      <c r="B66" s="8">
        <v>-2319800</v>
      </c>
      <c r="E66" s="8">
        <v>-4655676.5407283492</v>
      </c>
      <c r="G66" s="8">
        <v>-6975476.5407283492</v>
      </c>
      <c r="H66"/>
      <c r="I66"/>
      <c r="K66"/>
      <c r="L66"/>
      <c r="M66"/>
      <c r="N66"/>
      <c r="O66"/>
      <c r="P66"/>
      <c r="Q66"/>
      <c r="R66"/>
      <c r="S66"/>
      <c r="AN66"/>
      <c r="AO66"/>
      <c r="AQ66" s="3" t="s">
        <v>150</v>
      </c>
      <c r="AS66" s="8">
        <v>0.10359366741979401</v>
      </c>
      <c r="AY66" s="8">
        <v>0.10359366741979401</v>
      </c>
      <c r="AZ66"/>
      <c r="BA66"/>
      <c r="BB66"/>
    </row>
    <row r="67" spans="1:55" s="8" customFormat="1" x14ac:dyDescent="0.25">
      <c r="A67" s="3" t="s">
        <v>987</v>
      </c>
      <c r="F67" s="8">
        <v>-136314350</v>
      </c>
      <c r="G67" s="8">
        <v>-136314350</v>
      </c>
      <c r="H67"/>
      <c r="I67"/>
      <c r="K67"/>
      <c r="L67"/>
      <c r="M67"/>
      <c r="N67"/>
      <c r="O67"/>
      <c r="P67"/>
      <c r="Q67"/>
      <c r="R67"/>
      <c r="S67"/>
      <c r="AN67"/>
      <c r="AO67"/>
      <c r="AQ67" s="3" t="s">
        <v>89</v>
      </c>
      <c r="AS67" s="8">
        <v>1077.339802910923</v>
      </c>
      <c r="AY67" s="8">
        <v>1077.339802910923</v>
      </c>
      <c r="AZ67"/>
      <c r="BA67"/>
      <c r="BB67"/>
    </row>
    <row r="68" spans="1:55" s="8" customFormat="1" x14ac:dyDescent="0.25">
      <c r="A68" s="3" t="s">
        <v>1134</v>
      </c>
      <c r="F68" s="8">
        <v>-5794950</v>
      </c>
      <c r="G68" s="8">
        <v>-5794950</v>
      </c>
      <c r="H68"/>
      <c r="I68"/>
      <c r="K68"/>
      <c r="L68"/>
      <c r="M68"/>
      <c r="N68"/>
      <c r="O68"/>
      <c r="P68"/>
      <c r="Q68"/>
      <c r="R68"/>
      <c r="S68"/>
      <c r="AN68"/>
      <c r="AO68"/>
      <c r="AQ68" s="3" t="s">
        <v>151</v>
      </c>
      <c r="AS68" s="8">
        <v>8.5184598002497596E-3</v>
      </c>
      <c r="AY68" s="8">
        <v>8.5184598002497596E-3</v>
      </c>
      <c r="AZ68"/>
      <c r="BA68"/>
      <c r="BB68"/>
    </row>
    <row r="69" spans="1:55" s="8" customFormat="1" x14ac:dyDescent="0.25">
      <c r="A69" s="3" t="s">
        <v>56</v>
      </c>
      <c r="B69" s="8">
        <v>20256938.226302579</v>
      </c>
      <c r="C69" s="8">
        <v>-38432.541861285004</v>
      </c>
      <c r="D69" s="8">
        <v>-1490</v>
      </c>
      <c r="E69" s="8">
        <v>11555254.029130731</v>
      </c>
      <c r="F69" s="8">
        <v>-142109300</v>
      </c>
      <c r="G69" s="8">
        <v>-110337030.28642796</v>
      </c>
      <c r="H69"/>
      <c r="I69"/>
      <c r="K69"/>
      <c r="L69"/>
      <c r="M69"/>
      <c r="N69"/>
      <c r="O69"/>
      <c r="P69"/>
      <c r="Q69"/>
      <c r="R69"/>
      <c r="S69"/>
      <c r="AQ69" s="3" t="s">
        <v>152</v>
      </c>
      <c r="AS69" s="8">
        <v>7.8160839728942698E-4</v>
      </c>
      <c r="AY69" s="8">
        <v>7.8160839728942698E-4</v>
      </c>
      <c r="AZ69"/>
      <c r="BA69"/>
      <c r="BB69"/>
    </row>
    <row r="70" spans="1:55" s="8" customFormat="1" x14ac:dyDescent="0.25">
      <c r="A70"/>
      <c r="B70"/>
      <c r="C70"/>
      <c r="D70"/>
      <c r="E70"/>
      <c r="F70"/>
      <c r="G70"/>
      <c r="H70"/>
      <c r="I70"/>
      <c r="K70"/>
      <c r="L70"/>
      <c r="M70"/>
      <c r="N70"/>
      <c r="O70"/>
      <c r="P70"/>
      <c r="Q70"/>
      <c r="R70"/>
      <c r="S70"/>
      <c r="AQ70" s="3" t="s">
        <v>98</v>
      </c>
      <c r="AS70" s="8">
        <v>14036.720457530137</v>
      </c>
      <c r="AY70" s="8">
        <v>14036.720457530137</v>
      </c>
      <c r="AZ70"/>
      <c r="BA70"/>
      <c r="BB70"/>
    </row>
    <row r="71" spans="1:55" s="8" customFormat="1" x14ac:dyDescent="0.25">
      <c r="A71"/>
      <c r="B71"/>
      <c r="C71"/>
      <c r="D71"/>
      <c r="E71"/>
      <c r="F71"/>
      <c r="G71"/>
      <c r="H71"/>
      <c r="I71"/>
      <c r="K71"/>
      <c r="L71"/>
      <c r="M71"/>
      <c r="N71"/>
      <c r="O71"/>
      <c r="P71"/>
      <c r="Q71"/>
      <c r="R71"/>
      <c r="S71"/>
      <c r="T71"/>
      <c r="U71"/>
      <c r="AQ71" s="3" t="s">
        <v>179</v>
      </c>
      <c r="AS71" s="8">
        <v>29643.2086511089</v>
      </c>
      <c r="AY71" s="8">
        <v>29643.2086511089</v>
      </c>
      <c r="AZ71"/>
      <c r="BA71"/>
      <c r="BB71"/>
    </row>
    <row r="72" spans="1:55" s="8" customFormat="1" x14ac:dyDescent="0.25">
      <c r="A72"/>
      <c r="B72"/>
      <c r="C72"/>
      <c r="D72"/>
      <c r="E72"/>
      <c r="F72"/>
      <c r="G72"/>
      <c r="H72"/>
      <c r="I72"/>
      <c r="K72" s="10" t="s">
        <v>69</v>
      </c>
      <c r="L72" s="33" t="str">
        <f t="array" ref="L72:S72">L54:S54</f>
        <v>PERP</v>
      </c>
      <c r="M72" s="40" t="str">
        <v>Mar 23</v>
      </c>
      <c r="N72" s="167" t="str">
        <v>Jun 23</v>
      </c>
      <c r="O72" s="33" t="str">
        <v>CME Feb 23</v>
      </c>
      <c r="P72" s="33" t="str">
        <v>CME Mar 23</v>
      </c>
      <c r="Q72" s="33" t="str">
        <v>CME Apr 23</v>
      </c>
      <c r="R72" s="40">
        <v>0</v>
      </c>
      <c r="S72" s="33">
        <v>0</v>
      </c>
      <c r="T72" s="33"/>
      <c r="U72" s="33"/>
      <c r="AQ72" s="3" t="s">
        <v>37</v>
      </c>
      <c r="AS72" s="8">
        <v>-5967.7712585407135</v>
      </c>
      <c r="AY72" s="8">
        <v>-5967.7712585407135</v>
      </c>
      <c r="AZ72"/>
      <c r="BA72"/>
      <c r="BB72"/>
    </row>
    <row r="73" spans="1:55" s="8" customFormat="1" x14ac:dyDescent="0.25">
      <c r="A73"/>
      <c r="B73"/>
      <c r="C73"/>
      <c r="D73"/>
      <c r="E73"/>
      <c r="F73"/>
      <c r="G73"/>
      <c r="H73"/>
      <c r="I73"/>
      <c r="K73" t="b">
        <v>1</v>
      </c>
      <c r="L73" s="37">
        <f>L$55</f>
        <v>0</v>
      </c>
      <c r="M73" s="37">
        <f>M$55</f>
        <v>0.01</v>
      </c>
      <c r="N73" s="37">
        <f>N$55</f>
        <v>0.01</v>
      </c>
      <c r="O73" s="37">
        <f t="shared" ref="O73:Q73" si="0">O$55</f>
        <v>0.01</v>
      </c>
      <c r="P73" s="37">
        <f t="shared" si="0"/>
        <v>0.01</v>
      </c>
      <c r="Q73" s="37">
        <f t="shared" si="0"/>
        <v>0.01</v>
      </c>
      <c r="R73" s="37"/>
      <c r="S73" s="37"/>
      <c r="T73" s="37"/>
      <c r="U73" s="37"/>
      <c r="AO73"/>
      <c r="AQ73" s="3" t="s">
        <v>153</v>
      </c>
      <c r="AS73" s="8">
        <v>-25097.515733480133</v>
      </c>
      <c r="AY73" s="8">
        <v>-25097.515733480133</v>
      </c>
      <c r="AZ73"/>
      <c r="BA73"/>
      <c r="BB73"/>
    </row>
    <row r="74" spans="1:55" s="8" customFormat="1" x14ac:dyDescent="0.25">
      <c r="K74" s="10" t="s">
        <v>35</v>
      </c>
      <c r="L74" s="37">
        <f t="shared" ref="L74:Q83" si="1">L$73</f>
        <v>0</v>
      </c>
      <c r="M74" s="37">
        <f t="shared" si="1"/>
        <v>0.01</v>
      </c>
      <c r="N74" s="37">
        <f t="shared" si="1"/>
        <v>0.01</v>
      </c>
      <c r="O74" s="37">
        <f t="shared" si="1"/>
        <v>0.01</v>
      </c>
      <c r="P74" s="37">
        <f t="shared" si="1"/>
        <v>0.01</v>
      </c>
      <c r="Q74" s="37">
        <f t="shared" si="1"/>
        <v>0.01</v>
      </c>
      <c r="R74" s="37"/>
      <c r="S74" s="37"/>
      <c r="T74" s="37"/>
      <c r="U74" s="37"/>
      <c r="AO74"/>
      <c r="AQ74" s="3" t="s">
        <v>154</v>
      </c>
      <c r="AS74" s="8">
        <v>6117.3913156387098</v>
      </c>
      <c r="AY74" s="8">
        <v>6117.3913156387098</v>
      </c>
      <c r="AZ74"/>
      <c r="BA74"/>
      <c r="BB74"/>
    </row>
    <row r="75" spans="1:55" x14ac:dyDescent="0.25">
      <c r="K75" s="10" t="s">
        <v>185</v>
      </c>
      <c r="L75" s="37">
        <f t="shared" si="1"/>
        <v>0</v>
      </c>
      <c r="M75" s="37">
        <f t="shared" si="1"/>
        <v>0.01</v>
      </c>
      <c r="N75" s="37">
        <f t="shared" si="1"/>
        <v>0.01</v>
      </c>
      <c r="O75" s="37">
        <f t="shared" si="1"/>
        <v>0.01</v>
      </c>
      <c r="P75" s="37">
        <f t="shared" si="1"/>
        <v>0.01</v>
      </c>
      <c r="Q75" s="37">
        <f t="shared" si="1"/>
        <v>0.01</v>
      </c>
      <c r="R75" s="37"/>
      <c r="S75" s="37"/>
      <c r="T75" s="37"/>
      <c r="U75" s="37"/>
      <c r="AN75"/>
      <c r="AQ75" s="3" t="s">
        <v>155</v>
      </c>
      <c r="AR75" s="8"/>
      <c r="AS75" s="8">
        <v>11.611947660032</v>
      </c>
      <c r="AT75" s="8"/>
      <c r="AU75" s="8"/>
      <c r="AV75" s="8"/>
      <c r="AW75" s="8"/>
      <c r="AX75" s="8"/>
      <c r="AY75" s="8">
        <v>11.611947660032</v>
      </c>
      <c r="BC75" s="8"/>
    </row>
    <row r="76" spans="1:55" x14ac:dyDescent="0.25">
      <c r="K76" s="10" t="s">
        <v>19</v>
      </c>
      <c r="L76" s="37">
        <f t="shared" si="1"/>
        <v>0</v>
      </c>
      <c r="M76" s="37">
        <f t="shared" si="1"/>
        <v>0.01</v>
      </c>
      <c r="N76" s="37">
        <f t="shared" si="1"/>
        <v>0.01</v>
      </c>
      <c r="O76" s="37">
        <f t="shared" si="1"/>
        <v>0.01</v>
      </c>
      <c r="P76" s="37">
        <f t="shared" si="1"/>
        <v>0.01</v>
      </c>
      <c r="Q76" s="37">
        <f t="shared" si="1"/>
        <v>0.01</v>
      </c>
      <c r="R76" s="37"/>
      <c r="S76" s="37"/>
      <c r="T76" s="37"/>
      <c r="U76" s="37"/>
      <c r="AN76"/>
      <c r="AQ76" s="3" t="s">
        <v>25</v>
      </c>
      <c r="AR76" s="8"/>
      <c r="AS76" s="8">
        <v>5.9480254966473112</v>
      </c>
      <c r="AT76" s="8"/>
      <c r="AU76" s="8"/>
      <c r="AV76" s="8"/>
      <c r="AW76" s="8"/>
      <c r="AX76" s="8"/>
      <c r="AY76" s="8">
        <v>5.9480254966473112</v>
      </c>
      <c r="BC76" s="8"/>
    </row>
    <row r="77" spans="1:55" x14ac:dyDescent="0.25">
      <c r="K77" s="10" t="s">
        <v>20</v>
      </c>
      <c r="L77" s="37">
        <f t="shared" si="1"/>
        <v>0</v>
      </c>
      <c r="M77" s="37">
        <f t="shared" si="1"/>
        <v>0.01</v>
      </c>
      <c r="N77" s="37">
        <f t="shared" si="1"/>
        <v>0.01</v>
      </c>
      <c r="O77" s="37">
        <f t="shared" si="1"/>
        <v>0.01</v>
      </c>
      <c r="P77" s="37">
        <f t="shared" si="1"/>
        <v>0.01</v>
      </c>
      <c r="Q77" s="37">
        <f t="shared" si="1"/>
        <v>0.01</v>
      </c>
      <c r="R77" s="37"/>
      <c r="S77" s="37"/>
      <c r="T77" s="37"/>
      <c r="U77" s="37"/>
      <c r="AL77"/>
      <c r="AM77"/>
      <c r="AN77"/>
      <c r="AQ77" s="3" t="s">
        <v>177</v>
      </c>
      <c r="AR77" s="8"/>
      <c r="AS77" s="8">
        <v>3.4025954485702097E-4</v>
      </c>
      <c r="AT77" s="8"/>
      <c r="AU77" s="8"/>
      <c r="AV77" s="8"/>
      <c r="AW77" s="8"/>
      <c r="AX77" s="8"/>
      <c r="AY77" s="8">
        <v>3.4025954485702097E-4</v>
      </c>
      <c r="BC77" s="8"/>
    </row>
    <row r="78" spans="1:55" x14ac:dyDescent="0.25">
      <c r="A78" s="8"/>
      <c r="B78" s="8"/>
      <c r="C78" s="8"/>
      <c r="D78" s="8"/>
      <c r="E78" s="8"/>
      <c r="F78" s="8"/>
      <c r="G78" s="8"/>
      <c r="H78" s="8"/>
      <c r="I78" s="8"/>
      <c r="K78" s="10" t="s">
        <v>14</v>
      </c>
      <c r="L78" s="37">
        <f t="shared" si="1"/>
        <v>0</v>
      </c>
      <c r="M78" s="37">
        <f t="shared" si="1"/>
        <v>0.01</v>
      </c>
      <c r="N78" s="37">
        <f t="shared" si="1"/>
        <v>0.01</v>
      </c>
      <c r="O78" s="37">
        <f t="shared" si="1"/>
        <v>0.01</v>
      </c>
      <c r="P78" s="37">
        <f t="shared" si="1"/>
        <v>0.01</v>
      </c>
      <c r="Q78" s="37">
        <f t="shared" si="1"/>
        <v>0.01</v>
      </c>
      <c r="R78" s="37"/>
      <c r="S78" s="37"/>
      <c r="T78" s="37"/>
      <c r="U78" s="37"/>
      <c r="AL78"/>
      <c r="AM78"/>
      <c r="AN78"/>
      <c r="AQ78" s="3" t="s">
        <v>156</v>
      </c>
      <c r="AR78" s="8"/>
      <c r="AS78" s="8">
        <v>2.6417919465520202E-4</v>
      </c>
      <c r="AT78" s="8"/>
      <c r="AU78" s="8"/>
      <c r="AV78" s="8"/>
      <c r="AW78" s="8"/>
      <c r="AX78" s="8"/>
      <c r="AY78" s="8">
        <v>2.6417919465520202E-4</v>
      </c>
      <c r="BC78" s="8"/>
    </row>
    <row r="79" spans="1:55" x14ac:dyDescent="0.25">
      <c r="K79" s="10" t="s">
        <v>31</v>
      </c>
      <c r="L79" s="37">
        <f t="shared" si="1"/>
        <v>0</v>
      </c>
      <c r="M79" s="37">
        <f t="shared" si="1"/>
        <v>0.01</v>
      </c>
      <c r="N79" s="37">
        <f t="shared" si="1"/>
        <v>0.01</v>
      </c>
      <c r="O79" s="37">
        <f t="shared" si="1"/>
        <v>0.01</v>
      </c>
      <c r="P79" s="37">
        <f t="shared" si="1"/>
        <v>0.01</v>
      </c>
      <c r="Q79" s="37">
        <f t="shared" si="1"/>
        <v>0.01</v>
      </c>
      <c r="R79" s="37"/>
      <c r="S79" s="37"/>
      <c r="T79" s="37"/>
      <c r="U79" s="37"/>
      <c r="AL79"/>
      <c r="AM79"/>
      <c r="AN79"/>
      <c r="AQ79" s="3" t="s">
        <v>157</v>
      </c>
      <c r="AR79" s="8"/>
      <c r="AS79" s="8">
        <v>20.0142991117931</v>
      </c>
      <c r="AT79" s="8"/>
      <c r="AU79" s="8"/>
      <c r="AV79" s="8"/>
      <c r="AW79" s="8"/>
      <c r="AX79" s="8"/>
      <c r="AY79" s="8">
        <v>20.0142991117931</v>
      </c>
      <c r="BC79" s="8"/>
    </row>
    <row r="80" spans="1:55" x14ac:dyDescent="0.25">
      <c r="K80" s="10" t="s">
        <v>22</v>
      </c>
      <c r="L80" s="37">
        <f t="shared" si="1"/>
        <v>0</v>
      </c>
      <c r="M80" s="37">
        <f t="shared" si="1"/>
        <v>0.01</v>
      </c>
      <c r="N80" s="37">
        <f t="shared" si="1"/>
        <v>0.01</v>
      </c>
      <c r="O80" s="37">
        <f t="shared" si="1"/>
        <v>0.01</v>
      </c>
      <c r="P80" s="37">
        <f t="shared" si="1"/>
        <v>0.01</v>
      </c>
      <c r="Q80" s="37">
        <f t="shared" si="1"/>
        <v>0.01</v>
      </c>
      <c r="R80" s="37"/>
      <c r="S80" s="37"/>
      <c r="T80" s="37"/>
      <c r="U80" s="37"/>
      <c r="AL80"/>
      <c r="AM80"/>
      <c r="AN80"/>
      <c r="AQ80" s="3" t="s">
        <v>158</v>
      </c>
      <c r="AR80" s="8"/>
      <c r="AS80" s="8">
        <v>8035.431864205937</v>
      </c>
      <c r="AT80" s="8"/>
      <c r="AU80" s="8"/>
      <c r="AV80" s="8"/>
      <c r="AW80" s="8"/>
      <c r="AX80" s="8"/>
      <c r="AY80" s="8">
        <v>8035.431864205937</v>
      </c>
      <c r="BC80" s="8"/>
    </row>
    <row r="81" spans="9:55" x14ac:dyDescent="0.25">
      <c r="K81" s="10" t="s">
        <v>28</v>
      </c>
      <c r="L81" s="37">
        <f t="shared" si="1"/>
        <v>0</v>
      </c>
      <c r="M81" s="37">
        <f t="shared" si="1"/>
        <v>0.01</v>
      </c>
      <c r="N81" s="37">
        <f t="shared" si="1"/>
        <v>0.01</v>
      </c>
      <c r="O81" s="37">
        <f t="shared" si="1"/>
        <v>0.01</v>
      </c>
      <c r="P81" s="37">
        <f t="shared" si="1"/>
        <v>0.01</v>
      </c>
      <c r="Q81" s="37">
        <f t="shared" si="1"/>
        <v>0.01</v>
      </c>
      <c r="R81" s="37"/>
      <c r="S81" s="37"/>
      <c r="T81" s="37"/>
      <c r="U81" s="37"/>
      <c r="AL81"/>
      <c r="AM81"/>
      <c r="AN81"/>
      <c r="AQ81" s="3" t="s">
        <v>95</v>
      </c>
      <c r="AR81" s="8">
        <v>20912937.594472501</v>
      </c>
      <c r="AS81" s="8"/>
      <c r="AT81" s="8"/>
      <c r="AU81" s="8"/>
      <c r="AV81" s="8"/>
      <c r="AW81" s="8"/>
      <c r="AX81" s="8"/>
      <c r="AY81" s="8">
        <v>20912937.594472501</v>
      </c>
      <c r="BC81" s="8"/>
    </row>
    <row r="82" spans="9:55" x14ac:dyDescent="0.25">
      <c r="K82" s="10" t="s">
        <v>23</v>
      </c>
      <c r="L82" s="37">
        <f t="shared" si="1"/>
        <v>0</v>
      </c>
      <c r="M82" s="37">
        <f t="shared" si="1"/>
        <v>0.01</v>
      </c>
      <c r="N82" s="37">
        <f t="shared" si="1"/>
        <v>0.01</v>
      </c>
      <c r="O82" s="37">
        <f t="shared" si="1"/>
        <v>0.01</v>
      </c>
      <c r="P82" s="37">
        <f t="shared" si="1"/>
        <v>0.01</v>
      </c>
      <c r="Q82" s="37">
        <f t="shared" si="1"/>
        <v>0.01</v>
      </c>
      <c r="R82" s="37"/>
      <c r="S82" s="37"/>
      <c r="T82" s="37"/>
      <c r="U82" s="37"/>
      <c r="AL82"/>
      <c r="AM82"/>
      <c r="AN82"/>
      <c r="AQ82" s="3" t="s">
        <v>92</v>
      </c>
      <c r="AR82" s="8"/>
      <c r="AS82" s="8">
        <v>-76506933.592108801</v>
      </c>
      <c r="AT82" s="8"/>
      <c r="AU82" s="8"/>
      <c r="AV82" s="8"/>
      <c r="AW82" s="8"/>
      <c r="AX82" s="8"/>
      <c r="AY82" s="8">
        <v>-76506933.592108801</v>
      </c>
      <c r="BC82" s="8"/>
    </row>
    <row r="83" spans="9:55" x14ac:dyDescent="0.25">
      <c r="I83" s="8"/>
      <c r="K83" s="10" t="s">
        <v>29</v>
      </c>
      <c r="L83" s="37">
        <f t="shared" si="1"/>
        <v>0</v>
      </c>
      <c r="M83" s="37">
        <f t="shared" si="1"/>
        <v>0.01</v>
      </c>
      <c r="N83" s="37">
        <f t="shared" si="1"/>
        <v>0.01</v>
      </c>
      <c r="O83" s="37">
        <f t="shared" si="1"/>
        <v>0.01</v>
      </c>
      <c r="P83" s="37">
        <f t="shared" si="1"/>
        <v>0.01</v>
      </c>
      <c r="Q83" s="37">
        <f t="shared" si="1"/>
        <v>0.01</v>
      </c>
      <c r="R83" s="37"/>
      <c r="S83" s="37"/>
      <c r="T83" s="37"/>
      <c r="U83" s="37"/>
      <c r="AL83"/>
      <c r="AM83"/>
      <c r="AN83"/>
      <c r="AQ83" s="3" t="s">
        <v>159</v>
      </c>
      <c r="AR83" s="8"/>
      <c r="AS83" s="8">
        <v>0.346508206503439</v>
      </c>
      <c r="AT83" s="8"/>
      <c r="AU83" s="8"/>
      <c r="AV83" s="8"/>
      <c r="AW83" s="8"/>
      <c r="AX83" s="8"/>
      <c r="AY83" s="8">
        <v>0.346508206503439</v>
      </c>
      <c r="BC83" s="8"/>
    </row>
    <row r="84" spans="9:55" x14ac:dyDescent="0.25">
      <c r="I84" s="8"/>
      <c r="K84" s="10" t="s">
        <v>15</v>
      </c>
      <c r="L84" s="37">
        <f t="shared" ref="L84:Q95" si="2">L$73</f>
        <v>0</v>
      </c>
      <c r="M84" s="37">
        <f t="shared" si="2"/>
        <v>0.01</v>
      </c>
      <c r="N84" s="37">
        <f t="shared" si="2"/>
        <v>0.01</v>
      </c>
      <c r="O84" s="37">
        <f t="shared" si="2"/>
        <v>0.01</v>
      </c>
      <c r="P84" s="37">
        <f t="shared" si="2"/>
        <v>0.01</v>
      </c>
      <c r="Q84" s="37">
        <f t="shared" si="2"/>
        <v>0.01</v>
      </c>
      <c r="R84" s="37"/>
      <c r="S84" s="37"/>
      <c r="T84" s="37"/>
      <c r="U84" s="37"/>
      <c r="AL84"/>
      <c r="AM84"/>
      <c r="AN84"/>
      <c r="AQ84" s="3" t="s">
        <v>38</v>
      </c>
      <c r="AR84" s="8"/>
      <c r="AS84" s="8">
        <v>27109525.910897575</v>
      </c>
      <c r="AT84" s="8"/>
      <c r="AU84" s="8"/>
      <c r="AV84" s="8"/>
      <c r="AW84" s="8"/>
      <c r="AX84" s="8"/>
      <c r="AY84" s="8">
        <v>27109525.910897575</v>
      </c>
      <c r="BC84" s="8"/>
    </row>
    <row r="85" spans="9:55" x14ac:dyDescent="0.25">
      <c r="I85" s="8"/>
      <c r="K85" s="10" t="s">
        <v>30</v>
      </c>
      <c r="L85" s="37">
        <f t="shared" si="2"/>
        <v>0</v>
      </c>
      <c r="M85" s="37">
        <f t="shared" si="2"/>
        <v>0.01</v>
      </c>
      <c r="N85" s="37">
        <f t="shared" si="2"/>
        <v>0.01</v>
      </c>
      <c r="O85" s="37">
        <f t="shared" si="2"/>
        <v>0.01</v>
      </c>
      <c r="P85" s="37">
        <f t="shared" si="2"/>
        <v>0.01</v>
      </c>
      <c r="Q85" s="37">
        <f t="shared" si="2"/>
        <v>0.01</v>
      </c>
      <c r="R85" s="37"/>
      <c r="S85" s="37"/>
      <c r="T85" s="37"/>
      <c r="U85" s="37"/>
      <c r="AL85"/>
      <c r="AM85"/>
      <c r="AQ85" s="3" t="s">
        <v>96</v>
      </c>
      <c r="AR85" s="8"/>
      <c r="AS85" s="8">
        <v>0</v>
      </c>
      <c r="AT85" s="8"/>
      <c r="AU85" s="8"/>
      <c r="AV85" s="8"/>
      <c r="AW85" s="8"/>
      <c r="AX85" s="8"/>
      <c r="AY85" s="8">
        <v>0</v>
      </c>
      <c r="BC85" s="8"/>
    </row>
    <row r="86" spans="9:55" x14ac:dyDescent="0.25">
      <c r="I86" s="8"/>
      <c r="K86" s="10" t="s">
        <v>43</v>
      </c>
      <c r="L86" s="37">
        <f t="shared" si="2"/>
        <v>0</v>
      </c>
      <c r="M86" s="37">
        <f t="shared" si="2"/>
        <v>0.01</v>
      </c>
      <c r="N86" s="37">
        <f t="shared" si="2"/>
        <v>0.01</v>
      </c>
      <c r="O86" s="37">
        <f t="shared" si="2"/>
        <v>0.01</v>
      </c>
      <c r="P86" s="37">
        <f t="shared" si="2"/>
        <v>0.01</v>
      </c>
      <c r="Q86" s="37">
        <f t="shared" si="2"/>
        <v>0.01</v>
      </c>
      <c r="R86" s="37"/>
      <c r="S86" s="37"/>
      <c r="T86" s="37"/>
      <c r="U86" s="37"/>
      <c r="AQ86" s="3" t="s">
        <v>194</v>
      </c>
      <c r="AR86" s="8"/>
      <c r="AS86" s="8">
        <v>-1.8372527041554849</v>
      </c>
      <c r="AT86" s="8"/>
      <c r="AU86" s="8"/>
      <c r="AV86" s="8"/>
      <c r="AW86" s="8"/>
      <c r="AX86" s="8"/>
      <c r="AY86" s="8">
        <v>-1.8372527041554849</v>
      </c>
      <c r="BC86" s="8"/>
    </row>
    <row r="87" spans="9:55" x14ac:dyDescent="0.25">
      <c r="I87" s="8"/>
      <c r="K87" s="10" t="s">
        <v>27</v>
      </c>
      <c r="L87" s="37">
        <f t="shared" si="2"/>
        <v>0</v>
      </c>
      <c r="M87" s="37">
        <f t="shared" si="2"/>
        <v>0.01</v>
      </c>
      <c r="N87" s="37">
        <f t="shared" si="2"/>
        <v>0.01</v>
      </c>
      <c r="O87" s="37">
        <f t="shared" si="2"/>
        <v>0.01</v>
      </c>
      <c r="P87" s="37">
        <f t="shared" si="2"/>
        <v>0.01</v>
      </c>
      <c r="Q87" s="37">
        <f t="shared" si="2"/>
        <v>0.01</v>
      </c>
      <c r="R87" s="37"/>
      <c r="S87" s="37"/>
      <c r="T87" s="37"/>
      <c r="U87" s="37"/>
      <c r="AD87"/>
      <c r="AE87"/>
      <c r="AQ87" s="3" t="s">
        <v>160</v>
      </c>
      <c r="AR87" s="8"/>
      <c r="AS87" s="8">
        <v>2.2654795205623101E-4</v>
      </c>
      <c r="AT87" s="8"/>
      <c r="AU87" s="8"/>
      <c r="AV87" s="8"/>
      <c r="AW87" s="8"/>
      <c r="AX87" s="8"/>
      <c r="AY87" s="8">
        <v>2.2654795205623101E-4</v>
      </c>
      <c r="BC87" s="8"/>
    </row>
    <row r="88" spans="9:55" x14ac:dyDescent="0.25">
      <c r="I88" s="8"/>
      <c r="K88" s="10" t="s">
        <v>24</v>
      </c>
      <c r="L88" s="37">
        <f t="shared" si="2"/>
        <v>0</v>
      </c>
      <c r="M88" s="37">
        <f t="shared" si="2"/>
        <v>0.01</v>
      </c>
      <c r="N88" s="37">
        <f t="shared" si="2"/>
        <v>0.01</v>
      </c>
      <c r="O88" s="37">
        <f t="shared" si="2"/>
        <v>0.01</v>
      </c>
      <c r="P88" s="37">
        <f t="shared" si="2"/>
        <v>0.01</v>
      </c>
      <c r="Q88" s="37">
        <f t="shared" si="2"/>
        <v>0.01</v>
      </c>
      <c r="R88" s="37"/>
      <c r="S88" s="37"/>
      <c r="T88" s="37"/>
      <c r="U88" s="37"/>
      <c r="AD88"/>
      <c r="AE88"/>
      <c r="AQ88" s="3" t="s">
        <v>255</v>
      </c>
      <c r="AR88" s="8"/>
      <c r="AS88" s="8">
        <v>218192.560026847</v>
      </c>
      <c r="AT88" s="8"/>
      <c r="AU88" s="8"/>
      <c r="AV88" s="8"/>
      <c r="AW88" s="8"/>
      <c r="AX88" s="8"/>
      <c r="AY88" s="8">
        <v>218192.560026847</v>
      </c>
      <c r="BC88" s="8"/>
    </row>
    <row r="89" spans="9:55" x14ac:dyDescent="0.25">
      <c r="I89" s="8"/>
      <c r="K89" s="10" t="s">
        <v>406</v>
      </c>
      <c r="L89" s="37">
        <f t="shared" si="2"/>
        <v>0</v>
      </c>
      <c r="M89" s="37">
        <f t="shared" si="2"/>
        <v>0.01</v>
      </c>
      <c r="N89" s="37">
        <f t="shared" si="2"/>
        <v>0.01</v>
      </c>
      <c r="O89" s="37">
        <f t="shared" si="2"/>
        <v>0.01</v>
      </c>
      <c r="P89" s="37">
        <f t="shared" si="2"/>
        <v>0.01</v>
      </c>
      <c r="Q89" s="37">
        <f t="shared" si="2"/>
        <v>0.01</v>
      </c>
      <c r="R89" s="37"/>
      <c r="S89" s="37"/>
      <c r="T89" s="37"/>
      <c r="U89" s="37"/>
      <c r="AD89"/>
      <c r="AE89"/>
      <c r="AQ89" s="3" t="s">
        <v>183</v>
      </c>
      <c r="AR89" s="8"/>
      <c r="AS89" s="8">
        <v>313513.56445876701</v>
      </c>
      <c r="AT89" s="8"/>
      <c r="AU89" s="8"/>
      <c r="AV89" s="8"/>
      <c r="AW89" s="8"/>
      <c r="AX89" s="8"/>
      <c r="AY89" s="8">
        <v>313513.56445876701</v>
      </c>
      <c r="BC89" s="8"/>
    </row>
    <row r="90" spans="9:55" x14ac:dyDescent="0.25">
      <c r="I90" s="8"/>
      <c r="K90" s="10" t="s">
        <v>149</v>
      </c>
      <c r="L90" s="37">
        <f t="shared" si="2"/>
        <v>0</v>
      </c>
      <c r="M90" s="37">
        <f t="shared" si="2"/>
        <v>0.01</v>
      </c>
      <c r="N90" s="37">
        <f t="shared" si="2"/>
        <v>0.01</v>
      </c>
      <c r="O90" s="37">
        <f t="shared" si="2"/>
        <v>0.01</v>
      </c>
      <c r="P90" s="37">
        <f t="shared" si="2"/>
        <v>0.01</v>
      </c>
      <c r="Q90" s="37">
        <f t="shared" si="2"/>
        <v>0.01</v>
      </c>
      <c r="R90" s="37"/>
      <c r="S90" s="37"/>
      <c r="T90" s="37"/>
      <c r="U90" s="37"/>
      <c r="AD90"/>
      <c r="AE90"/>
      <c r="AQ90" s="3" t="s">
        <v>161</v>
      </c>
      <c r="AR90" s="8"/>
      <c r="AS90" s="8">
        <v>3590.9361410142901</v>
      </c>
      <c r="AT90" s="8"/>
      <c r="AU90" s="8"/>
      <c r="AV90" s="8"/>
      <c r="AW90" s="8"/>
      <c r="AX90" s="8"/>
      <c r="AY90" s="8">
        <v>3590.9361410142901</v>
      </c>
      <c r="BC90" s="8"/>
    </row>
    <row r="91" spans="9:55" x14ac:dyDescent="0.25">
      <c r="K91" s="10" t="s">
        <v>37</v>
      </c>
      <c r="L91" s="37">
        <f t="shared" si="2"/>
        <v>0</v>
      </c>
      <c r="M91" s="37">
        <f t="shared" si="2"/>
        <v>0.01</v>
      </c>
      <c r="N91" s="37">
        <f t="shared" si="2"/>
        <v>0.01</v>
      </c>
      <c r="O91" s="37">
        <f t="shared" si="2"/>
        <v>0.01</v>
      </c>
      <c r="P91" s="37">
        <f t="shared" si="2"/>
        <v>0.01</v>
      </c>
      <c r="Q91" s="37">
        <f t="shared" si="2"/>
        <v>0.01</v>
      </c>
      <c r="R91" s="37"/>
      <c r="S91" s="37"/>
      <c r="T91" s="37"/>
      <c r="U91" s="37"/>
      <c r="AD91"/>
      <c r="AE91"/>
      <c r="AN91"/>
      <c r="AQ91" s="3" t="s">
        <v>162</v>
      </c>
      <c r="AR91" s="8"/>
      <c r="AS91" s="8">
        <v>-62.962781549053034</v>
      </c>
      <c r="AT91" s="8"/>
      <c r="AU91" s="8"/>
      <c r="AV91" s="8"/>
      <c r="AW91" s="8"/>
      <c r="AX91" s="8"/>
      <c r="AY91" s="8">
        <v>-62.962781549053034</v>
      </c>
      <c r="BC91" s="8"/>
    </row>
    <row r="92" spans="9:55" x14ac:dyDescent="0.25">
      <c r="K92" s="10" t="s">
        <v>25</v>
      </c>
      <c r="L92" s="37">
        <f t="shared" si="2"/>
        <v>0</v>
      </c>
      <c r="M92" s="37">
        <f t="shared" si="2"/>
        <v>0.01</v>
      </c>
      <c r="N92" s="37">
        <f t="shared" si="2"/>
        <v>0.01</v>
      </c>
      <c r="O92" s="37">
        <f t="shared" si="2"/>
        <v>0.01</v>
      </c>
      <c r="P92" s="37">
        <f t="shared" si="2"/>
        <v>0.01</v>
      </c>
      <c r="Q92" s="37">
        <f t="shared" si="2"/>
        <v>0.01</v>
      </c>
      <c r="R92" s="37"/>
      <c r="S92" s="37"/>
      <c r="T92" s="37"/>
      <c r="U92" s="37"/>
      <c r="AD92"/>
      <c r="AE92"/>
      <c r="AF92" s="8"/>
      <c r="AM92"/>
      <c r="AN92"/>
      <c r="AQ92" s="3" t="s">
        <v>99</v>
      </c>
      <c r="AR92" s="8"/>
      <c r="AS92" s="8">
        <v>51160.413735282091</v>
      </c>
      <c r="AT92" s="8"/>
      <c r="AU92" s="8"/>
      <c r="AV92" s="8"/>
      <c r="AW92" s="8"/>
      <c r="AX92" s="8"/>
      <c r="AY92" s="8">
        <v>51160.413735282091</v>
      </c>
      <c r="BC92" s="8"/>
    </row>
    <row r="93" spans="9:55" x14ac:dyDescent="0.25">
      <c r="K93" s="10" t="s">
        <v>38</v>
      </c>
      <c r="L93" s="37">
        <f t="shared" si="2"/>
        <v>0</v>
      </c>
      <c r="M93" s="37">
        <f t="shared" si="2"/>
        <v>0.01</v>
      </c>
      <c r="N93" s="37">
        <f t="shared" si="2"/>
        <v>0.01</v>
      </c>
      <c r="O93" s="37">
        <f t="shared" si="2"/>
        <v>0.01</v>
      </c>
      <c r="P93" s="37">
        <f t="shared" si="2"/>
        <v>0.01</v>
      </c>
      <c r="Q93" s="37">
        <f t="shared" si="2"/>
        <v>0.01</v>
      </c>
      <c r="T93"/>
      <c r="AD93"/>
      <c r="AE93"/>
      <c r="AF93" s="8"/>
      <c r="AM93"/>
      <c r="AN93"/>
      <c r="AQ93" s="3" t="s">
        <v>163</v>
      </c>
      <c r="AR93" s="8"/>
      <c r="AS93" s="8">
        <v>-84.577612842636881</v>
      </c>
      <c r="AT93" s="8"/>
      <c r="AU93" s="8"/>
      <c r="AV93" s="8"/>
      <c r="AW93" s="8"/>
      <c r="AX93" s="8"/>
      <c r="AY93" s="8">
        <v>-84.577612842636881</v>
      </c>
      <c r="BC93" s="8"/>
    </row>
    <row r="94" spans="9:55" x14ac:dyDescent="0.25">
      <c r="K94" s="10" t="s">
        <v>170</v>
      </c>
      <c r="L94" s="37">
        <f t="shared" si="2"/>
        <v>0</v>
      </c>
      <c r="M94" s="37">
        <f t="shared" si="2"/>
        <v>0.01</v>
      </c>
      <c r="N94" s="37">
        <f t="shared" si="2"/>
        <v>0.01</v>
      </c>
      <c r="O94" s="37">
        <f t="shared" si="2"/>
        <v>0.01</v>
      </c>
      <c r="P94" s="37">
        <f t="shared" si="2"/>
        <v>0.01</v>
      </c>
      <c r="Q94" s="37">
        <f t="shared" si="2"/>
        <v>0.01</v>
      </c>
      <c r="T94"/>
      <c r="AD94"/>
      <c r="AE94"/>
      <c r="AF94" s="8"/>
      <c r="AM94"/>
      <c r="AN94"/>
      <c r="AQ94" s="3" t="s">
        <v>170</v>
      </c>
      <c r="AR94" s="8"/>
      <c r="AS94" s="8">
        <v>22498.992142123319</v>
      </c>
      <c r="AT94" s="8">
        <v>-21109.5530325</v>
      </c>
      <c r="AU94" s="8"/>
      <c r="AV94" s="8"/>
      <c r="AW94" s="8"/>
      <c r="AX94" s="8"/>
      <c r="AY94" s="8">
        <v>1389.4391096233194</v>
      </c>
      <c r="BC94" s="8"/>
    </row>
    <row r="95" spans="9:55" x14ac:dyDescent="0.25">
      <c r="K95" s="10" t="s">
        <v>26</v>
      </c>
      <c r="L95" s="37">
        <f t="shared" si="2"/>
        <v>0</v>
      </c>
      <c r="M95" s="37">
        <f t="shared" si="2"/>
        <v>0.01</v>
      </c>
      <c r="N95" s="37">
        <f t="shared" si="2"/>
        <v>0.01</v>
      </c>
      <c r="O95" s="37">
        <f t="shared" si="2"/>
        <v>0.01</v>
      </c>
      <c r="P95" s="37">
        <f t="shared" si="2"/>
        <v>0.01</v>
      </c>
      <c r="Q95" s="37">
        <f t="shared" si="2"/>
        <v>0.01</v>
      </c>
      <c r="R95" s="8"/>
      <c r="S95" s="8"/>
      <c r="U95" s="8"/>
      <c r="AD95"/>
      <c r="AE95"/>
      <c r="AF95" s="8"/>
      <c r="AM95"/>
      <c r="AN95"/>
      <c r="AQ95" s="3" t="s">
        <v>117</v>
      </c>
      <c r="AR95" s="8"/>
      <c r="AS95" s="8">
        <v>20.708740404481908</v>
      </c>
      <c r="AT95" s="8"/>
      <c r="AU95" s="8"/>
      <c r="AV95" s="8"/>
      <c r="AW95" s="8"/>
      <c r="AX95" s="8"/>
      <c r="AY95" s="8">
        <v>20.708740404481908</v>
      </c>
      <c r="BC95" s="8"/>
    </row>
    <row r="96" spans="9:55" x14ac:dyDescent="0.25">
      <c r="T96"/>
      <c r="AD96"/>
      <c r="AE96"/>
      <c r="AF96" s="8"/>
      <c r="AM96"/>
      <c r="AN96"/>
      <c r="AQ96" s="3" t="s">
        <v>164</v>
      </c>
      <c r="AR96" s="8"/>
      <c r="AS96" s="8">
        <v>1.0262610581987601E-2</v>
      </c>
      <c r="AT96" s="8"/>
      <c r="AU96" s="8"/>
      <c r="AV96" s="8"/>
      <c r="AW96" s="8"/>
      <c r="AX96" s="8"/>
      <c r="AY96" s="8">
        <v>1.0262610581987601E-2</v>
      </c>
      <c r="BC96" s="8"/>
    </row>
    <row r="97" spans="2:55" x14ac:dyDescent="0.25">
      <c r="K97" s="8"/>
      <c r="L97" s="8"/>
      <c r="M97" s="8"/>
      <c r="N97" s="8"/>
      <c r="O97" s="8"/>
      <c r="P97" s="8"/>
      <c r="Q97" s="8"/>
      <c r="R97" s="8"/>
      <c r="S97" s="8"/>
      <c r="U97" s="8"/>
      <c r="AD97"/>
      <c r="AE97"/>
      <c r="AF97" s="8"/>
      <c r="AM97"/>
      <c r="AN97"/>
      <c r="AQ97" s="3" t="s">
        <v>26</v>
      </c>
      <c r="AR97" s="8"/>
      <c r="AS97" s="8">
        <v>124913.22809891345</v>
      </c>
      <c r="AT97" s="8">
        <v>-119185.43719764</v>
      </c>
      <c r="AU97" s="8"/>
      <c r="AV97" s="8"/>
      <c r="AW97" s="8"/>
      <c r="AX97" s="8"/>
      <c r="AY97" s="8">
        <v>5727.7909012734453</v>
      </c>
      <c r="BC97" s="8"/>
    </row>
    <row r="98" spans="2:55" x14ac:dyDescent="0.25">
      <c r="B98" s="8"/>
      <c r="C98" s="8"/>
      <c r="D98" s="8"/>
      <c r="E98" s="8"/>
      <c r="F98" s="8"/>
      <c r="G98" s="8"/>
      <c r="H98" s="8"/>
      <c r="L98" s="8"/>
      <c r="M98" s="8"/>
      <c r="U98" s="8"/>
      <c r="AD98"/>
      <c r="AE98"/>
      <c r="AF98" s="8"/>
      <c r="AM98"/>
      <c r="AN98"/>
      <c r="AQ98" s="3" t="s">
        <v>409</v>
      </c>
      <c r="AR98" s="8"/>
      <c r="AS98" s="8">
        <v>184920.647186413</v>
      </c>
      <c r="AT98" s="8"/>
      <c r="AU98" s="8"/>
      <c r="AV98" s="8"/>
      <c r="AW98" s="8"/>
      <c r="AX98" s="8"/>
      <c r="AY98" s="8">
        <v>184920.647186413</v>
      </c>
      <c r="BC98" s="8"/>
    </row>
    <row r="99" spans="2:55" x14ac:dyDescent="0.25">
      <c r="L99" s="8"/>
      <c r="M99" s="8"/>
      <c r="N99" s="10"/>
      <c r="U99" s="8"/>
      <c r="AD99"/>
      <c r="AE99"/>
      <c r="AF99" s="8"/>
      <c r="AM99"/>
      <c r="AN99"/>
      <c r="AQ99" s="3" t="s">
        <v>785</v>
      </c>
      <c r="AR99" s="8"/>
      <c r="AS99" s="8">
        <v>486519.28284357098</v>
      </c>
      <c r="AT99" s="8"/>
      <c r="AU99" s="8"/>
      <c r="AV99" s="8"/>
      <c r="AW99" s="8"/>
      <c r="AX99" s="8"/>
      <c r="AY99" s="8">
        <v>486519.28284357098</v>
      </c>
      <c r="BC99" s="8"/>
    </row>
    <row r="100" spans="2:55" x14ac:dyDescent="0.25">
      <c r="N100" s="8"/>
      <c r="O100" s="8"/>
      <c r="P100" s="8"/>
      <c r="Q100" s="8"/>
      <c r="R100" s="8"/>
      <c r="S100" s="8"/>
      <c r="U100" s="8"/>
      <c r="AD100"/>
      <c r="AE100"/>
      <c r="AF100" s="8"/>
      <c r="AM100"/>
      <c r="AN100"/>
      <c r="AQ100" s="3" t="s">
        <v>303</v>
      </c>
      <c r="AR100" s="8"/>
      <c r="AS100" s="8">
        <v>33.612332704076501</v>
      </c>
      <c r="AT100" s="8"/>
      <c r="AU100" s="8"/>
      <c r="AV100" s="8"/>
      <c r="AW100" s="8"/>
      <c r="AX100" s="8"/>
      <c r="AY100" s="8">
        <v>33.612332704076501</v>
      </c>
      <c r="BC100" s="8"/>
    </row>
    <row r="101" spans="2:55" x14ac:dyDescent="0.25">
      <c r="N101" s="8"/>
      <c r="O101" s="8"/>
      <c r="P101" s="8"/>
      <c r="Q101" s="8"/>
      <c r="R101" s="8"/>
      <c r="S101" s="8"/>
      <c r="U101" s="8"/>
      <c r="AD101"/>
      <c r="AE101"/>
      <c r="AF101" s="8"/>
      <c r="AG101" s="8"/>
      <c r="AL101"/>
      <c r="AM101"/>
      <c r="AN101"/>
      <c r="AQ101" s="3" t="s">
        <v>304</v>
      </c>
      <c r="AR101" s="8"/>
      <c r="AS101" s="8">
        <v>1033.87105328545</v>
      </c>
      <c r="AT101" s="8"/>
      <c r="AU101" s="8"/>
      <c r="AV101" s="8"/>
      <c r="AW101" s="8"/>
      <c r="AX101" s="8"/>
      <c r="AY101" s="8">
        <v>1033.87105328545</v>
      </c>
      <c r="BC101" s="8"/>
    </row>
    <row r="102" spans="2:55" x14ac:dyDescent="0.25">
      <c r="T102"/>
      <c r="AD102"/>
      <c r="AE102"/>
      <c r="AF102" s="8"/>
      <c r="AG102" s="8"/>
      <c r="AL102"/>
      <c r="AM102"/>
      <c r="AN102"/>
      <c r="AQ102" s="3" t="s">
        <v>305</v>
      </c>
      <c r="AR102" s="8"/>
      <c r="AS102" s="8">
        <v>2188310.3524293802</v>
      </c>
      <c r="AT102" s="8"/>
      <c r="AU102" s="8"/>
      <c r="AV102" s="8"/>
      <c r="AW102" s="8"/>
      <c r="AX102" s="8"/>
      <c r="AY102" s="8">
        <v>2188310.3524293802</v>
      </c>
      <c r="BC102" s="8"/>
    </row>
    <row r="103" spans="2:55" x14ac:dyDescent="0.25">
      <c r="T103"/>
      <c r="V103" s="8"/>
      <c r="W103" s="8"/>
      <c r="X103" s="8"/>
      <c r="Y103" s="8"/>
      <c r="Z103" s="8"/>
      <c r="AA103" s="8"/>
      <c r="AB103" s="8"/>
      <c r="AC103" s="8"/>
      <c r="AD103"/>
      <c r="AE103"/>
      <c r="AF103" s="8"/>
      <c r="AG103" s="8"/>
      <c r="AL103"/>
      <c r="AM103"/>
      <c r="AN103"/>
      <c r="AQ103" s="3" t="s">
        <v>287</v>
      </c>
      <c r="AR103" s="8"/>
      <c r="AS103" s="8">
        <v>3555.2222570010849</v>
      </c>
      <c r="AT103" s="8"/>
      <c r="AU103" s="8"/>
      <c r="AV103" s="8"/>
      <c r="AW103" s="8"/>
      <c r="AX103" s="8"/>
      <c r="AY103" s="8">
        <v>3555.2222570010849</v>
      </c>
      <c r="BC103" s="8"/>
    </row>
    <row r="104" spans="2:55" x14ac:dyDescent="0.25">
      <c r="T104"/>
      <c r="V104" s="8"/>
      <c r="W104" s="8"/>
      <c r="X104" s="8"/>
      <c r="Y104" s="8"/>
      <c r="Z104" s="8"/>
      <c r="AA104" s="8"/>
      <c r="AB104" s="8"/>
      <c r="AC104" s="8"/>
      <c r="AF104" s="8"/>
      <c r="AG104" s="8"/>
      <c r="AL104"/>
      <c r="AM104"/>
      <c r="AQ104" s="3" t="s">
        <v>288</v>
      </c>
      <c r="AR104" s="8"/>
      <c r="AS104" s="8">
        <v>5.4064894645220397E-6</v>
      </c>
      <c r="AT104" s="8"/>
      <c r="AU104" s="8"/>
      <c r="AV104" s="8"/>
      <c r="AW104" s="8"/>
      <c r="AX104" s="8"/>
      <c r="AY104" s="8">
        <v>5.4064894645220397E-6</v>
      </c>
      <c r="BC104" s="8"/>
    </row>
    <row r="105" spans="2:55" x14ac:dyDescent="0.25">
      <c r="T105"/>
      <c r="AF105" s="8"/>
      <c r="AG105" s="8"/>
      <c r="AQ105" s="3" t="s">
        <v>298</v>
      </c>
      <c r="AR105" s="8"/>
      <c r="AS105" s="8">
        <v>0</v>
      </c>
      <c r="AT105" s="8"/>
      <c r="AU105" s="8"/>
      <c r="AV105" s="8"/>
      <c r="AW105" s="8"/>
      <c r="AX105" s="8"/>
      <c r="AY105" s="8">
        <v>0</v>
      </c>
      <c r="BC105" s="8"/>
    </row>
    <row r="106" spans="2:55" x14ac:dyDescent="0.25">
      <c r="T106"/>
      <c r="AQ106" s="3" t="s">
        <v>299</v>
      </c>
      <c r="AR106" s="8"/>
      <c r="AS106" s="8">
        <v>0</v>
      </c>
      <c r="AT106" s="8"/>
      <c r="AU106" s="8"/>
      <c r="AV106" s="8"/>
      <c r="AW106" s="8"/>
      <c r="AX106" s="8"/>
      <c r="AY106" s="8">
        <v>0</v>
      </c>
      <c r="BC106" s="8"/>
    </row>
    <row r="107" spans="2:55" x14ac:dyDescent="0.25">
      <c r="T107"/>
      <c r="AQ107" s="3" t="s">
        <v>300</v>
      </c>
      <c r="AR107" s="8"/>
      <c r="AS107" s="8">
        <v>0</v>
      </c>
      <c r="AT107" s="8"/>
      <c r="AU107" s="8"/>
      <c r="AV107" s="8"/>
      <c r="AW107" s="8"/>
      <c r="AX107" s="8"/>
      <c r="AY107" s="8">
        <v>0</v>
      </c>
      <c r="BC107" s="8"/>
    </row>
    <row r="108" spans="2:55" x14ac:dyDescent="0.25">
      <c r="T108"/>
      <c r="AQ108" s="3" t="s">
        <v>310</v>
      </c>
      <c r="AR108" s="8"/>
      <c r="AS108" s="8">
        <v>0</v>
      </c>
      <c r="AT108" s="8"/>
      <c r="AU108" s="8"/>
      <c r="AV108" s="8"/>
      <c r="AW108" s="8"/>
      <c r="AX108" s="8"/>
      <c r="AY108" s="8">
        <v>0</v>
      </c>
      <c r="BC108" s="8"/>
    </row>
    <row r="109" spans="2:55" x14ac:dyDescent="0.25">
      <c r="T109"/>
      <c r="AQ109" s="3" t="s">
        <v>411</v>
      </c>
      <c r="AR109" s="8"/>
      <c r="AS109" s="8">
        <v>0</v>
      </c>
      <c r="AT109" s="8"/>
      <c r="AU109" s="8"/>
      <c r="AV109" s="8"/>
      <c r="AW109" s="8"/>
      <c r="AX109" s="8"/>
      <c r="AY109" s="8">
        <v>0</v>
      </c>
      <c r="BC109" s="8"/>
    </row>
    <row r="110" spans="2:55" x14ac:dyDescent="0.25">
      <c r="T110"/>
      <c r="AQ110" s="3" t="s">
        <v>412</v>
      </c>
      <c r="AR110" s="8"/>
      <c r="AS110" s="8">
        <v>0</v>
      </c>
      <c r="AT110" s="8"/>
      <c r="AU110" s="8"/>
      <c r="AV110" s="8"/>
      <c r="AW110" s="8"/>
      <c r="AX110" s="8"/>
      <c r="AY110" s="8">
        <v>0</v>
      </c>
      <c r="BC110" s="8"/>
    </row>
    <row r="111" spans="2:55" x14ac:dyDescent="0.25">
      <c r="T111"/>
      <c r="AQ111" s="3" t="s">
        <v>421</v>
      </c>
      <c r="AR111" s="8"/>
      <c r="AS111" s="8">
        <v>0</v>
      </c>
      <c r="AT111" s="8"/>
      <c r="AU111" s="8"/>
      <c r="AV111" s="8"/>
      <c r="AW111" s="8"/>
      <c r="AX111" s="8"/>
      <c r="AY111" s="8">
        <v>0</v>
      </c>
      <c r="BC111" s="8"/>
    </row>
    <row r="112" spans="2:55" x14ac:dyDescent="0.25">
      <c r="N112" s="8"/>
      <c r="O112" s="8"/>
      <c r="P112" s="8"/>
      <c r="Q112" s="8"/>
      <c r="R112" s="8"/>
      <c r="S112" s="8"/>
      <c r="U112" s="8"/>
      <c r="AQ112" s="3" t="s">
        <v>422</v>
      </c>
      <c r="AR112" s="8"/>
      <c r="AS112" s="8">
        <v>0</v>
      </c>
      <c r="AT112" s="8"/>
      <c r="AU112" s="8"/>
      <c r="AV112" s="8"/>
      <c r="AW112" s="8"/>
      <c r="AX112" s="8"/>
      <c r="AY112" s="8">
        <v>0</v>
      </c>
      <c r="BC112" s="8"/>
    </row>
    <row r="113" spans="11:55" x14ac:dyDescent="0.25">
      <c r="N113" s="8"/>
      <c r="O113" s="8"/>
      <c r="P113" s="8"/>
      <c r="Q113" s="8"/>
      <c r="R113" s="8"/>
      <c r="S113" s="8"/>
      <c r="U113" s="8"/>
      <c r="AQ113" s="3" t="s">
        <v>423</v>
      </c>
      <c r="AR113" s="8"/>
      <c r="AS113" s="8">
        <v>0</v>
      </c>
      <c r="AT113" s="8"/>
      <c r="AU113" s="8"/>
      <c r="AV113" s="8"/>
      <c r="AW113" s="8"/>
      <c r="AX113" s="8"/>
      <c r="AY113" s="8">
        <v>0</v>
      </c>
      <c r="BC113" s="8"/>
    </row>
    <row r="114" spans="11:55" x14ac:dyDescent="0.25">
      <c r="N114" s="8"/>
      <c r="O114" s="8"/>
      <c r="P114" s="8"/>
      <c r="Q114" s="8"/>
      <c r="R114" s="8"/>
      <c r="S114" s="8"/>
      <c r="U114" s="8"/>
      <c r="AQ114" s="3" t="s">
        <v>424</v>
      </c>
      <c r="AR114" s="8"/>
      <c r="AS114" s="8">
        <v>0</v>
      </c>
      <c r="AT114" s="8"/>
      <c r="AU114" s="8"/>
      <c r="AV114" s="8"/>
      <c r="AW114" s="8"/>
      <c r="AX114" s="8"/>
      <c r="AY114" s="8">
        <v>0</v>
      </c>
      <c r="BB114" s="8"/>
      <c r="BC114" s="8"/>
    </row>
    <row r="115" spans="11:55" x14ac:dyDescent="0.25">
      <c r="N115" s="8"/>
      <c r="O115" s="8"/>
      <c r="P115" s="8"/>
      <c r="Q115" s="8"/>
      <c r="R115" s="8"/>
      <c r="S115" s="8"/>
      <c r="U115" s="8"/>
      <c r="AQ115" s="3" t="s">
        <v>406</v>
      </c>
      <c r="AR115" s="8"/>
      <c r="AS115" s="8">
        <v>-2242.8997351627186</v>
      </c>
      <c r="AT115" s="8">
        <v>-6251.6244717</v>
      </c>
      <c r="AU115" s="8"/>
      <c r="AV115" s="8"/>
      <c r="AW115" s="8"/>
      <c r="AX115" s="8"/>
      <c r="AY115" s="8">
        <v>-8494.5242068627194</v>
      </c>
      <c r="BB115" s="8"/>
      <c r="BC115" s="8"/>
    </row>
    <row r="116" spans="11:55" x14ac:dyDescent="0.25">
      <c r="N116" s="8"/>
      <c r="O116" s="8"/>
      <c r="P116" s="8"/>
      <c r="Q116" s="8"/>
      <c r="R116" s="8"/>
      <c r="S116" s="8"/>
      <c r="U116" s="8"/>
      <c r="AQ116" s="3" t="s">
        <v>407</v>
      </c>
      <c r="AR116" s="8"/>
      <c r="AS116" s="8">
        <v>-538.46860470296815</v>
      </c>
      <c r="AT116" s="8"/>
      <c r="AU116" s="8"/>
      <c r="AV116" s="8"/>
      <c r="AW116" s="8"/>
      <c r="AX116" s="8"/>
      <c r="AY116" s="8">
        <v>-538.46860470296815</v>
      </c>
      <c r="BB116" s="8"/>
      <c r="BC116" s="8"/>
    </row>
    <row r="117" spans="11:55" x14ac:dyDescent="0.25">
      <c r="K117" s="8"/>
      <c r="L117" s="8"/>
      <c r="M117" s="8"/>
      <c r="N117" s="8"/>
      <c r="O117" s="8"/>
      <c r="P117" s="8"/>
      <c r="Q117" s="8"/>
      <c r="R117" s="8"/>
      <c r="S117" s="8"/>
      <c r="U117" s="8"/>
      <c r="W117" s="41"/>
      <c r="AQ117" s="3" t="s">
        <v>425</v>
      </c>
      <c r="AR117" s="8"/>
      <c r="AS117" s="8">
        <v>0</v>
      </c>
      <c r="AT117" s="8"/>
      <c r="AU117" s="8"/>
      <c r="AV117" s="8"/>
      <c r="AW117" s="8"/>
      <c r="AX117" s="8"/>
      <c r="AY117" s="8">
        <v>0</v>
      </c>
      <c r="BB117" s="8"/>
      <c r="BC117" s="8"/>
    </row>
    <row r="118" spans="11:55" x14ac:dyDescent="0.25">
      <c r="L118" s="8"/>
      <c r="M118" s="8"/>
      <c r="T118"/>
      <c r="AQ118" s="3" t="s">
        <v>408</v>
      </c>
      <c r="AR118" s="8"/>
      <c r="AS118" s="8">
        <v>474.41136561539679</v>
      </c>
      <c r="AT118" s="8"/>
      <c r="AU118" s="8"/>
      <c r="AV118" s="8"/>
      <c r="AW118" s="8"/>
      <c r="AX118" s="8"/>
      <c r="AY118" s="8">
        <v>474.41136561539679</v>
      </c>
      <c r="BB118" s="8"/>
      <c r="BC118" s="8"/>
    </row>
    <row r="119" spans="11:55" x14ac:dyDescent="0.25">
      <c r="U119" s="8"/>
      <c r="AQ119" s="3" t="s">
        <v>434</v>
      </c>
      <c r="AR119" s="8"/>
      <c r="AS119" s="8">
        <v>0</v>
      </c>
      <c r="AT119" s="8"/>
      <c r="AU119" s="8"/>
      <c r="AV119" s="8"/>
      <c r="AW119" s="8"/>
      <c r="AX119" s="8"/>
      <c r="AY119" s="8">
        <v>0</v>
      </c>
      <c r="BB119" s="8"/>
      <c r="BC119" s="8"/>
    </row>
    <row r="120" spans="11:55" x14ac:dyDescent="0.25">
      <c r="U120" s="8"/>
      <c r="AQ120" s="3" t="s">
        <v>435</v>
      </c>
      <c r="AR120" s="8"/>
      <c r="AS120" s="8">
        <v>0</v>
      </c>
      <c r="AT120" s="8"/>
      <c r="AU120" s="8"/>
      <c r="AV120" s="8"/>
      <c r="AW120" s="8"/>
      <c r="AX120" s="8"/>
      <c r="AY120" s="8">
        <v>0</v>
      </c>
      <c r="BB120" s="8"/>
      <c r="BC120" s="8"/>
    </row>
    <row r="121" spans="11:55" x14ac:dyDescent="0.25">
      <c r="U121" s="8"/>
      <c r="AQ121" s="3" t="s">
        <v>436</v>
      </c>
      <c r="AR121" s="8"/>
      <c r="AS121" s="8">
        <v>2882.1753663816298</v>
      </c>
      <c r="AT121" s="8"/>
      <c r="AU121" s="8"/>
      <c r="AV121" s="8"/>
      <c r="AW121" s="8"/>
      <c r="AX121" s="8"/>
      <c r="AY121" s="8">
        <v>2882.1753663816298</v>
      </c>
      <c r="BB121" s="8"/>
      <c r="BC121" s="8"/>
    </row>
    <row r="122" spans="11:55" x14ac:dyDescent="0.25">
      <c r="U122" s="8"/>
      <c r="AQ122" s="3" t="s">
        <v>437</v>
      </c>
      <c r="AR122" s="8"/>
      <c r="AS122" s="8">
        <v>0</v>
      </c>
      <c r="AT122" s="8"/>
      <c r="AU122" s="8"/>
      <c r="AV122" s="8"/>
      <c r="AW122" s="8"/>
      <c r="AX122" s="8"/>
      <c r="AY122" s="8">
        <v>0</v>
      </c>
      <c r="BB122" s="8"/>
      <c r="BC122" s="8"/>
    </row>
    <row r="123" spans="11:55" x14ac:dyDescent="0.25">
      <c r="U123" s="8"/>
      <c r="AQ123" s="3" t="s">
        <v>438</v>
      </c>
      <c r="AR123" s="8"/>
      <c r="AS123" s="8">
        <v>0</v>
      </c>
      <c r="AT123" s="8"/>
      <c r="AU123" s="8"/>
      <c r="AV123" s="8"/>
      <c r="AW123" s="8"/>
      <c r="AX123" s="8"/>
      <c r="AY123" s="8">
        <v>0</v>
      </c>
      <c r="BB123" s="8"/>
      <c r="BC123" s="8"/>
    </row>
    <row r="124" spans="11:55" x14ac:dyDescent="0.25">
      <c r="U124" s="8"/>
      <c r="AQ124" s="3" t="s">
        <v>439</v>
      </c>
      <c r="AR124" s="8"/>
      <c r="AS124" s="8">
        <v>0</v>
      </c>
      <c r="AT124" s="8"/>
      <c r="AU124" s="8"/>
      <c r="AV124" s="8"/>
      <c r="AW124" s="8"/>
      <c r="AX124" s="8"/>
      <c r="AY124" s="8">
        <v>0</v>
      </c>
      <c r="BB124" s="8"/>
      <c r="BC124" s="8"/>
    </row>
    <row r="125" spans="11:55" x14ac:dyDescent="0.25">
      <c r="U125" s="8"/>
      <c r="AQ125" s="3" t="s">
        <v>449</v>
      </c>
      <c r="AR125" s="8"/>
      <c r="AS125" s="8">
        <v>0</v>
      </c>
      <c r="AT125" s="8"/>
      <c r="AU125" s="8"/>
      <c r="AV125" s="8"/>
      <c r="AW125" s="8"/>
      <c r="AX125" s="8"/>
      <c r="AY125" s="8">
        <v>0</v>
      </c>
      <c r="BB125" s="8"/>
      <c r="BC125" s="8"/>
    </row>
    <row r="126" spans="11:55" x14ac:dyDescent="0.25">
      <c r="U126" s="8"/>
      <c r="AQ126" s="3" t="s">
        <v>450</v>
      </c>
      <c r="AR126" s="8"/>
      <c r="AS126" s="8">
        <v>0</v>
      </c>
      <c r="AT126" s="8"/>
      <c r="AU126" s="8"/>
      <c r="AV126" s="8"/>
      <c r="AW126" s="8"/>
      <c r="AX126" s="8"/>
      <c r="AY126" s="8">
        <v>0</v>
      </c>
      <c r="BB126" s="8"/>
      <c r="BC126" s="8"/>
    </row>
    <row r="127" spans="11:55" x14ac:dyDescent="0.25">
      <c r="U127" s="8"/>
      <c r="AQ127" s="3" t="s">
        <v>451</v>
      </c>
      <c r="AR127" s="8"/>
      <c r="AS127" s="8">
        <v>0</v>
      </c>
      <c r="AT127" s="8"/>
      <c r="AU127" s="8"/>
      <c r="AV127" s="8"/>
      <c r="AW127" s="8"/>
      <c r="AX127" s="8"/>
      <c r="AY127" s="8">
        <v>0</v>
      </c>
      <c r="BB127" s="8"/>
      <c r="BC127" s="8"/>
    </row>
    <row r="128" spans="11:55" x14ac:dyDescent="0.25">
      <c r="U128" s="8"/>
      <c r="AQ128" s="3" t="s">
        <v>452</v>
      </c>
      <c r="AR128" s="8"/>
      <c r="AS128" s="8">
        <v>0</v>
      </c>
      <c r="AT128" s="8"/>
      <c r="AU128" s="8"/>
      <c r="AV128" s="8"/>
      <c r="AW128" s="8"/>
      <c r="AX128" s="8"/>
      <c r="AY128" s="8">
        <v>0</v>
      </c>
      <c r="BB128" s="8"/>
      <c r="BC128" s="8"/>
    </row>
    <row r="129" spans="21:55" x14ac:dyDescent="0.25">
      <c r="U129" s="8"/>
      <c r="AQ129" s="3" t="s">
        <v>786</v>
      </c>
      <c r="AR129" s="8"/>
      <c r="AS129" s="8">
        <v>3266.8114311875102</v>
      </c>
      <c r="AT129" s="8"/>
      <c r="AU129" s="8"/>
      <c r="AV129" s="8"/>
      <c r="AW129" s="8"/>
      <c r="AX129" s="8"/>
      <c r="AY129" s="8">
        <v>3266.8114311875102</v>
      </c>
      <c r="BB129" s="8"/>
      <c r="BC129" s="8"/>
    </row>
    <row r="130" spans="21:55" x14ac:dyDescent="0.25">
      <c r="U130" s="8"/>
      <c r="AQ130" s="3" t="s">
        <v>789</v>
      </c>
      <c r="AR130" s="8"/>
      <c r="AS130" s="8">
        <v>0</v>
      </c>
      <c r="AT130" s="8"/>
      <c r="AU130" s="8"/>
      <c r="AV130" s="8"/>
      <c r="AW130" s="8"/>
      <c r="AX130" s="8"/>
      <c r="AY130" s="8">
        <v>0</v>
      </c>
      <c r="BB130" s="8"/>
      <c r="BC130" s="8"/>
    </row>
    <row r="131" spans="21:55" x14ac:dyDescent="0.25">
      <c r="U131" s="8"/>
      <c r="AQ131" s="3" t="s">
        <v>876</v>
      </c>
      <c r="AR131" s="8"/>
      <c r="AS131" s="8">
        <v>0</v>
      </c>
      <c r="AT131" s="8"/>
      <c r="AU131" s="8"/>
      <c r="AV131" s="8"/>
      <c r="AW131" s="8"/>
      <c r="AX131" s="8"/>
      <c r="AY131" s="8">
        <v>0</v>
      </c>
      <c r="BB131" s="8"/>
      <c r="BC131" s="8"/>
    </row>
    <row r="132" spans="21:55" x14ac:dyDescent="0.25">
      <c r="U132" s="8"/>
      <c r="AQ132" s="3" t="s">
        <v>877</v>
      </c>
      <c r="AR132" s="8"/>
      <c r="AS132" s="8">
        <v>0</v>
      </c>
      <c r="AT132" s="8"/>
      <c r="AU132" s="8"/>
      <c r="AV132" s="8"/>
      <c r="AW132" s="8"/>
      <c r="AX132" s="8"/>
      <c r="AY132" s="8">
        <v>0</v>
      </c>
      <c r="BB132" s="8"/>
      <c r="BC132" s="8"/>
    </row>
    <row r="133" spans="21:55" x14ac:dyDescent="0.25">
      <c r="U133" s="8"/>
      <c r="AQ133" s="3" t="s">
        <v>878</v>
      </c>
      <c r="AR133" s="8"/>
      <c r="AS133" s="8">
        <v>0</v>
      </c>
      <c r="AT133" s="8"/>
      <c r="AU133" s="8"/>
      <c r="AV133" s="8"/>
      <c r="AW133" s="8"/>
      <c r="AX133" s="8"/>
      <c r="AY133" s="8">
        <v>0</v>
      </c>
      <c r="BB133" s="8"/>
      <c r="BC133" s="8"/>
    </row>
    <row r="134" spans="21:55" x14ac:dyDescent="0.25">
      <c r="U134" s="8"/>
      <c r="AQ134" s="3" t="s">
        <v>885</v>
      </c>
      <c r="AR134" s="8"/>
      <c r="AS134" s="8">
        <v>0</v>
      </c>
      <c r="AT134" s="8"/>
      <c r="AU134" s="8"/>
      <c r="AV134" s="8"/>
      <c r="AW134" s="8"/>
      <c r="AX134" s="8"/>
      <c r="AY134" s="8">
        <v>0</v>
      </c>
      <c r="BB134" s="8"/>
      <c r="BC134" s="8"/>
    </row>
    <row r="135" spans="21:55" x14ac:dyDescent="0.25">
      <c r="U135" s="8"/>
      <c r="AQ135" s="3" t="s">
        <v>910</v>
      </c>
      <c r="AR135" s="8"/>
      <c r="AS135" s="8">
        <v>0</v>
      </c>
      <c r="AT135" s="8"/>
      <c r="AU135" s="8"/>
      <c r="AV135" s="8"/>
      <c r="AW135" s="8"/>
      <c r="AX135" s="8"/>
      <c r="AY135" s="8">
        <v>0</v>
      </c>
      <c r="BB135" s="8"/>
      <c r="BC135" s="8"/>
    </row>
    <row r="136" spans="21:55" x14ac:dyDescent="0.25">
      <c r="U136" s="8"/>
      <c r="AQ136" s="3" t="s">
        <v>911</v>
      </c>
      <c r="AR136" s="8"/>
      <c r="AS136" s="8">
        <v>0</v>
      </c>
      <c r="AT136" s="8"/>
      <c r="AU136" s="8"/>
      <c r="AV136" s="8"/>
      <c r="AW136" s="8"/>
      <c r="AX136" s="8"/>
      <c r="AY136" s="8">
        <v>0</v>
      </c>
      <c r="BB136" s="8"/>
      <c r="BC136" s="8"/>
    </row>
    <row r="137" spans="21:55" x14ac:dyDescent="0.25">
      <c r="U137" s="8"/>
      <c r="AQ137" s="3" t="s">
        <v>912</v>
      </c>
      <c r="AR137" s="8"/>
      <c r="AS137" s="8">
        <v>0</v>
      </c>
      <c r="AT137" s="8"/>
      <c r="AU137" s="8"/>
      <c r="AV137" s="8"/>
      <c r="AW137" s="8"/>
      <c r="AX137" s="8"/>
      <c r="AY137" s="8">
        <v>0</v>
      </c>
      <c r="BB137" s="8"/>
      <c r="BC137" s="8"/>
    </row>
    <row r="138" spans="21:55" x14ac:dyDescent="0.25">
      <c r="U138" s="8"/>
      <c r="AQ138" s="3" t="s">
        <v>940</v>
      </c>
      <c r="AR138" s="8"/>
      <c r="AS138" s="8">
        <v>53722.448257409225</v>
      </c>
      <c r="AT138" s="8"/>
      <c r="AU138" s="8"/>
      <c r="AV138" s="8"/>
      <c r="AW138" s="8"/>
      <c r="AX138" s="8"/>
      <c r="AY138" s="8">
        <v>53722.448257409225</v>
      </c>
    </row>
    <row r="139" spans="21:55" x14ac:dyDescent="0.25">
      <c r="U139" s="8"/>
      <c r="AQ139" s="3" t="s">
        <v>979</v>
      </c>
      <c r="AR139" s="8"/>
      <c r="AS139" s="8">
        <v>0</v>
      </c>
      <c r="AT139" s="8"/>
      <c r="AU139" s="8"/>
      <c r="AV139" s="8"/>
      <c r="AW139" s="8"/>
      <c r="AX139" s="8"/>
      <c r="AY139" s="8">
        <v>0</v>
      </c>
    </row>
    <row r="140" spans="21:55" x14ac:dyDescent="0.25">
      <c r="U140" s="8"/>
      <c r="AQ140" s="3" t="s">
        <v>980</v>
      </c>
      <c r="AR140" s="8"/>
      <c r="AS140" s="8">
        <v>0</v>
      </c>
      <c r="AT140" s="8"/>
      <c r="AU140" s="8"/>
      <c r="AV140" s="8"/>
      <c r="AW140" s="8"/>
      <c r="AX140" s="8"/>
      <c r="AY140" s="8">
        <v>0</v>
      </c>
    </row>
    <row r="141" spans="21:55" x14ac:dyDescent="0.25">
      <c r="U141" s="8"/>
      <c r="AQ141" s="3" t="s">
        <v>983</v>
      </c>
      <c r="AR141" s="8"/>
      <c r="AS141" s="8">
        <v>265.46352410260198</v>
      </c>
      <c r="AT141" s="8"/>
      <c r="AU141" s="8"/>
      <c r="AV141" s="8"/>
      <c r="AW141" s="8"/>
      <c r="AX141" s="8"/>
      <c r="AY141" s="8">
        <v>265.46352410260198</v>
      </c>
    </row>
    <row r="142" spans="21:55" x14ac:dyDescent="0.25">
      <c r="U142" s="8"/>
      <c r="AQ142" s="3" t="s">
        <v>1113</v>
      </c>
      <c r="AR142" s="8"/>
      <c r="AS142" s="8">
        <v>0</v>
      </c>
      <c r="AT142" s="8"/>
      <c r="AU142" s="8"/>
      <c r="AV142" s="8"/>
      <c r="AW142" s="8"/>
      <c r="AX142" s="8"/>
      <c r="AY142" s="8">
        <v>0</v>
      </c>
    </row>
    <row r="143" spans="21:55" x14ac:dyDescent="0.25">
      <c r="U143" s="8"/>
      <c r="AQ143" s="3" t="s">
        <v>1136</v>
      </c>
      <c r="AR143" s="8"/>
      <c r="AS143" s="8">
        <v>0</v>
      </c>
      <c r="AT143" s="8"/>
      <c r="AU143" s="8"/>
      <c r="AV143" s="8"/>
      <c r="AW143" s="8"/>
      <c r="AX143" s="8"/>
      <c r="AY143" s="8">
        <v>0</v>
      </c>
    </row>
    <row r="144" spans="21:55" x14ac:dyDescent="0.25">
      <c r="U144" s="8"/>
      <c r="AQ144" s="3" t="s">
        <v>1137</v>
      </c>
      <c r="AR144" s="8"/>
      <c r="AS144" s="8">
        <v>0</v>
      </c>
      <c r="AT144" s="8"/>
      <c r="AU144" s="8"/>
      <c r="AV144" s="8"/>
      <c r="AW144" s="8"/>
      <c r="AX144" s="8"/>
      <c r="AY144" s="8">
        <v>0</v>
      </c>
    </row>
    <row r="145" spans="21:51" x14ac:dyDescent="0.25">
      <c r="U145" s="8"/>
      <c r="AQ145" s="3" t="s">
        <v>1143</v>
      </c>
      <c r="AR145" s="8"/>
      <c r="AS145" s="8">
        <v>0</v>
      </c>
      <c r="AT145" s="8"/>
      <c r="AU145" s="8"/>
      <c r="AV145" s="8"/>
      <c r="AW145" s="8"/>
      <c r="AX145" s="8"/>
      <c r="AY145" s="8">
        <v>0</v>
      </c>
    </row>
    <row r="146" spans="21:51" x14ac:dyDescent="0.25">
      <c r="U146" s="8"/>
      <c r="AQ146" s="3" t="s">
        <v>56</v>
      </c>
      <c r="AR146" s="8">
        <v>21778424.852880076</v>
      </c>
      <c r="AS146" s="8">
        <v>25542332.353687659</v>
      </c>
      <c r="AT146" s="8">
        <v>139962727.23546952</v>
      </c>
      <c r="AU146" s="8">
        <v>-101214980.98116907</v>
      </c>
      <c r="AV146" s="8">
        <v>-6975476.5407283492</v>
      </c>
      <c r="AW146" s="8">
        <v>-136314350</v>
      </c>
      <c r="AX146" s="8">
        <v>-5794950</v>
      </c>
      <c r="AY146" s="8">
        <v>-63016273.079860121</v>
      </c>
    </row>
    <row r="147" spans="21:51" x14ac:dyDescent="0.25">
      <c r="U147" s="8"/>
    </row>
    <row r="148" spans="21:51" x14ac:dyDescent="0.25">
      <c r="U148" s="8"/>
    </row>
    <row r="149" spans="21:51" x14ac:dyDescent="0.25">
      <c r="U149" s="8"/>
    </row>
    <row r="150" spans="21:51" x14ac:dyDescent="0.25">
      <c r="U150" s="8"/>
    </row>
    <row r="151" spans="21:51" x14ac:dyDescent="0.25">
      <c r="U151" s="8"/>
    </row>
    <row r="152" spans="21:51" x14ac:dyDescent="0.25">
      <c r="U152" s="8"/>
    </row>
    <row r="153" spans="21:51" x14ac:dyDescent="0.25">
      <c r="U153" s="8"/>
    </row>
    <row r="154" spans="21:51" x14ac:dyDescent="0.25">
      <c r="U154" s="8"/>
    </row>
    <row r="155" spans="21:51" x14ac:dyDescent="0.25">
      <c r="U155" s="8"/>
    </row>
    <row r="156" spans="21:51" x14ac:dyDescent="0.25">
      <c r="U156" s="8"/>
    </row>
    <row r="157" spans="21:51" x14ac:dyDescent="0.25">
      <c r="U157" s="8"/>
    </row>
    <row r="158" spans="21:51" x14ac:dyDescent="0.25">
      <c r="U158" s="8"/>
    </row>
    <row r="159" spans="21:51" x14ac:dyDescent="0.25">
      <c r="U159" s="8"/>
    </row>
    <row r="160" spans="21:51" x14ac:dyDescent="0.25">
      <c r="U160" s="8"/>
    </row>
    <row r="161" spans="21:21" x14ac:dyDescent="0.25">
      <c r="U161" s="8"/>
    </row>
    <row r="162" spans="21:21" x14ac:dyDescent="0.25">
      <c r="U162" s="8"/>
    </row>
    <row r="163" spans="21:21" x14ac:dyDescent="0.25">
      <c r="U163" s="8"/>
    </row>
    <row r="164" spans="21:21" x14ac:dyDescent="0.25">
      <c r="U164" s="8"/>
    </row>
    <row r="165" spans="21:21" x14ac:dyDescent="0.25">
      <c r="U165" s="8"/>
    </row>
    <row r="166" spans="21:21" x14ac:dyDescent="0.25">
      <c r="U166" s="8"/>
    </row>
    <row r="167" spans="21:21" x14ac:dyDescent="0.25">
      <c r="U167" s="8"/>
    </row>
    <row r="168" spans="21:21" x14ac:dyDescent="0.25">
      <c r="U168" s="8"/>
    </row>
    <row r="169" spans="21:21" x14ac:dyDescent="0.25">
      <c r="U169" s="8"/>
    </row>
    <row r="170" spans="21:21" x14ac:dyDescent="0.25">
      <c r="U170" s="8"/>
    </row>
    <row r="171" spans="21:21" x14ac:dyDescent="0.25">
      <c r="U171" s="8"/>
    </row>
    <row r="172" spans="21:21" x14ac:dyDescent="0.25">
      <c r="U172" s="8"/>
    </row>
    <row r="173" spans="21:21" x14ac:dyDescent="0.25">
      <c r="U173" s="8"/>
    </row>
    <row r="174" spans="21:21" x14ac:dyDescent="0.25">
      <c r="U174" s="8"/>
    </row>
    <row r="175" spans="21:21" x14ac:dyDescent="0.25">
      <c r="U175" s="8"/>
    </row>
    <row r="176" spans="21:21" x14ac:dyDescent="0.25">
      <c r="U176" s="8"/>
    </row>
    <row r="177" spans="21:37" x14ac:dyDescent="0.25">
      <c r="U177" s="8"/>
    </row>
    <row r="178" spans="21:37" x14ac:dyDescent="0.25">
      <c r="U178" s="8"/>
    </row>
    <row r="179" spans="21:37" x14ac:dyDescent="0.25">
      <c r="U179" s="8"/>
    </row>
    <row r="180" spans="21:37" x14ac:dyDescent="0.25">
      <c r="U180" s="8"/>
    </row>
    <row r="181" spans="21:37" x14ac:dyDescent="0.25">
      <c r="U181" s="8"/>
    </row>
    <row r="182" spans="21:37" x14ac:dyDescent="0.25">
      <c r="U182" s="8"/>
    </row>
    <row r="183" spans="21:37" x14ac:dyDescent="0.25">
      <c r="U183" s="8"/>
    </row>
    <row r="184" spans="21:37" x14ac:dyDescent="0.25">
      <c r="U184" s="8"/>
    </row>
    <row r="185" spans="21:37" x14ac:dyDescent="0.25">
      <c r="U185" s="8"/>
    </row>
    <row r="186" spans="21:37" x14ac:dyDescent="0.25">
      <c r="U186" s="8"/>
    </row>
    <row r="187" spans="21:37" x14ac:dyDescent="0.25">
      <c r="U187" s="8"/>
    </row>
    <row r="188" spans="21:37" x14ac:dyDescent="0.25">
      <c r="U188" s="8"/>
    </row>
    <row r="189" spans="21:37" x14ac:dyDescent="0.25">
      <c r="U189" s="8"/>
    </row>
    <row r="190" spans="21:37" s="8" customFormat="1" x14ac:dyDescent="0.25">
      <c r="AF190"/>
      <c r="AG190"/>
      <c r="AH190"/>
      <c r="AI190"/>
      <c r="AJ190"/>
      <c r="AK190"/>
    </row>
    <row r="191" spans="21:37" s="8" customFormat="1" x14ac:dyDescent="0.25"/>
    <row r="192" spans="21:37" s="8" customFormat="1" x14ac:dyDescent="0.25"/>
    <row r="193" s="8" customFormat="1" x14ac:dyDescent="0.25"/>
    <row r="194" s="8" customFormat="1" x14ac:dyDescent="0.25"/>
    <row r="195" s="8" customFormat="1" x14ac:dyDescent="0.25"/>
    <row r="196" s="8" customFormat="1" x14ac:dyDescent="0.25"/>
    <row r="197" s="8" customFormat="1" x14ac:dyDescent="0.25"/>
    <row r="198" s="8" customFormat="1" x14ac:dyDescent="0.25"/>
    <row r="199" s="8" customFormat="1" x14ac:dyDescent="0.25"/>
    <row r="200" s="8" customFormat="1" x14ac:dyDescent="0.25"/>
    <row r="201" s="8" customFormat="1" x14ac:dyDescent="0.25"/>
    <row r="202" s="8" customFormat="1" x14ac:dyDescent="0.25"/>
    <row r="203" s="8" customFormat="1" x14ac:dyDescent="0.25"/>
    <row r="204" s="8" customFormat="1" x14ac:dyDescent="0.25"/>
    <row r="205" s="8" customFormat="1" x14ac:dyDescent="0.25"/>
    <row r="206" s="8" customFormat="1" x14ac:dyDescent="0.25"/>
    <row r="207" s="8" customFormat="1" x14ac:dyDescent="0.25"/>
    <row r="208" s="8" customFormat="1" x14ac:dyDescent="0.25"/>
    <row r="209" s="8" customFormat="1" x14ac:dyDescent="0.25"/>
    <row r="210" s="8" customFormat="1" x14ac:dyDescent="0.25"/>
    <row r="211" s="8" customFormat="1" x14ac:dyDescent="0.25"/>
    <row r="212" s="8" customFormat="1" x14ac:dyDescent="0.25"/>
    <row r="213" s="8" customFormat="1" x14ac:dyDescent="0.25"/>
    <row r="214" s="8" customFormat="1" x14ac:dyDescent="0.25"/>
    <row r="215" s="8" customFormat="1" x14ac:dyDescent="0.25"/>
    <row r="216" s="8" customFormat="1" x14ac:dyDescent="0.25"/>
    <row r="217" s="8" customFormat="1" x14ac:dyDescent="0.25"/>
    <row r="218" s="8" customFormat="1" x14ac:dyDescent="0.25"/>
    <row r="219" s="8" customFormat="1" x14ac:dyDescent="0.25"/>
    <row r="220" s="8" customFormat="1" x14ac:dyDescent="0.25"/>
    <row r="221" s="8" customFormat="1" x14ac:dyDescent="0.25"/>
    <row r="222" s="8" customFormat="1" x14ac:dyDescent="0.25"/>
    <row r="223" s="8" customFormat="1" x14ac:dyDescent="0.25"/>
    <row r="224" s="8" customFormat="1" x14ac:dyDescent="0.25"/>
    <row r="225" spans="32:37" s="8" customFormat="1" x14ac:dyDescent="0.25"/>
    <row r="226" spans="32:37" s="8" customFormat="1" x14ac:dyDescent="0.25"/>
    <row r="227" spans="32:37" s="8" customFormat="1" x14ac:dyDescent="0.25"/>
    <row r="228" spans="32:37" s="8" customFormat="1" x14ac:dyDescent="0.25"/>
    <row r="229" spans="32:37" s="8" customFormat="1" x14ac:dyDescent="0.25"/>
    <row r="230" spans="32:37" x14ac:dyDescent="0.25">
      <c r="AF230" s="8"/>
      <c r="AG230" s="8"/>
      <c r="AH230" s="8"/>
      <c r="AI230" s="8"/>
      <c r="AJ230" s="8"/>
      <c r="AK230" s="8"/>
    </row>
  </sheetData>
  <pageMargins left="0.7" right="0.7" top="0.75" bottom="0.75" header="0.3" footer="0.3"/>
  <pageSetup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5C70-1FFD-475A-A3AC-91C6E9920952}">
  <sheetPr codeName="Sheet5"/>
  <dimension ref="A1:FY266"/>
  <sheetViews>
    <sheetView tabSelected="1" zoomScale="80" zoomScaleNormal="80" workbookViewId="0"/>
  </sheetViews>
  <sheetFormatPr defaultRowHeight="15" x14ac:dyDescent="0.25"/>
  <cols>
    <col min="1" max="1" width="12" bestFit="1" customWidth="1"/>
    <col min="2" max="2" width="13.5703125" bestFit="1" customWidth="1"/>
    <col min="3" max="3" width="16.7109375" bestFit="1" customWidth="1"/>
    <col min="4" max="4" width="13" bestFit="1" customWidth="1"/>
    <col min="5" max="5" width="14.28515625" bestFit="1" customWidth="1"/>
    <col min="6" max="6" width="15.28515625" bestFit="1" customWidth="1"/>
    <col min="7" max="7" width="13.42578125" bestFit="1" customWidth="1"/>
    <col min="8" max="8" width="14.5703125" bestFit="1" customWidth="1"/>
    <col min="9" max="9" width="13" bestFit="1" customWidth="1"/>
    <col min="10" max="10" width="15.28515625" bestFit="1" customWidth="1"/>
    <col min="11" max="11" width="14.5703125" bestFit="1" customWidth="1"/>
    <col min="12" max="13" width="15.28515625" bestFit="1" customWidth="1"/>
    <col min="14" max="14" width="14.42578125" customWidth="1"/>
    <col min="15" max="15" width="4.85546875" customWidth="1"/>
    <col min="16" max="17" width="12" customWidth="1"/>
    <col min="18" max="21" width="17.140625" customWidth="1"/>
    <col min="22" max="24" width="16.42578125" customWidth="1"/>
    <col min="25" max="25" width="15.28515625" bestFit="1" customWidth="1"/>
    <col min="26" max="26" width="14.28515625" bestFit="1" customWidth="1"/>
    <col min="27" max="27" width="15.28515625" bestFit="1" customWidth="1"/>
    <col min="28" max="29" width="14.42578125" customWidth="1"/>
    <col min="30" max="30" width="22.140625" bestFit="1" customWidth="1"/>
    <col min="31" max="31" width="20.28515625" bestFit="1" customWidth="1"/>
    <col min="32" max="32" width="20.5703125" bestFit="1" customWidth="1"/>
    <col min="33" max="33" width="21.5703125" bestFit="1" customWidth="1"/>
    <col min="34" max="34" width="21.7109375" bestFit="1" customWidth="1"/>
    <col min="35" max="35" width="20.28515625" bestFit="1" customWidth="1"/>
    <col min="36" max="36" width="21.42578125" bestFit="1" customWidth="1"/>
    <col min="37" max="37" width="22" bestFit="1" customWidth="1"/>
    <col min="38" max="38" width="21.5703125" bestFit="1" customWidth="1"/>
    <col min="39" max="39" width="20.5703125" bestFit="1" customWidth="1"/>
    <col min="40" max="40" width="21.5703125" bestFit="1" customWidth="1"/>
    <col min="41" max="41" width="22.140625" bestFit="1" customWidth="1"/>
    <col min="42" max="42" width="21" bestFit="1" customWidth="1"/>
    <col min="43" max="43" width="22.28515625" bestFit="1" customWidth="1"/>
    <col min="44" max="45" width="14.28515625" bestFit="1" customWidth="1"/>
    <col min="46" max="46" width="10.28515625" bestFit="1" customWidth="1"/>
    <col min="47" max="47" width="10.7109375" bestFit="1" customWidth="1"/>
    <col min="48" max="48" width="17.85546875" bestFit="1" customWidth="1"/>
    <col min="49" max="49" width="9.140625" bestFit="1" customWidth="1"/>
    <col min="50" max="50" width="12.42578125" bestFit="1" customWidth="1"/>
    <col min="51" max="51" width="15.28515625" bestFit="1" customWidth="1"/>
    <col min="52" max="52" width="9.140625" bestFit="1" customWidth="1"/>
    <col min="53" max="53" width="12.42578125" bestFit="1" customWidth="1"/>
    <col min="54" max="54" width="15.28515625" bestFit="1" customWidth="1"/>
    <col min="55" max="55" width="21.5703125" bestFit="1" customWidth="1"/>
    <col min="56" max="56" width="22.140625" bestFit="1" customWidth="1"/>
    <col min="57" max="57" width="21" bestFit="1" customWidth="1"/>
    <col min="58" max="58" width="22.28515625" bestFit="1" customWidth="1"/>
    <col min="59" max="60" width="14.28515625" bestFit="1" customWidth="1"/>
    <col min="61" max="61" width="10.28515625" bestFit="1" customWidth="1"/>
    <col min="62" max="62" width="10.7109375" bestFit="1" customWidth="1"/>
    <col min="63" max="63" width="17.85546875" bestFit="1" customWidth="1"/>
    <col min="64" max="64" width="9.140625" bestFit="1" customWidth="1"/>
    <col min="65" max="65" width="12.42578125" bestFit="1" customWidth="1"/>
    <col min="66" max="66" width="15.28515625" bestFit="1" customWidth="1"/>
    <col min="67" max="67" width="14.28515625" bestFit="1" customWidth="1"/>
    <col min="68" max="68" width="10.28515625" bestFit="1" customWidth="1"/>
    <col min="69" max="69" width="10.7109375" bestFit="1" customWidth="1"/>
    <col min="70" max="70" width="17.85546875" bestFit="1" customWidth="1"/>
    <col min="71" max="71" width="9.140625" bestFit="1" customWidth="1"/>
    <col min="72" max="72" width="12.42578125" bestFit="1" customWidth="1"/>
    <col min="73" max="73" width="15.28515625" bestFit="1" customWidth="1"/>
    <col min="74" max="74" width="22.140625" bestFit="1" customWidth="1"/>
    <col min="75" max="75" width="21" bestFit="1" customWidth="1"/>
    <col min="76" max="76" width="22.28515625" bestFit="1" customWidth="1"/>
    <col min="77" max="78" width="14.28515625" bestFit="1" customWidth="1"/>
    <col min="79" max="79" width="10.28515625" bestFit="1" customWidth="1"/>
    <col min="80" max="80" width="10.7109375" bestFit="1" customWidth="1"/>
    <col min="81" max="81" width="17.85546875" bestFit="1" customWidth="1"/>
    <col min="82" max="82" width="9.140625" bestFit="1" customWidth="1"/>
    <col min="83" max="83" width="12.42578125" bestFit="1" customWidth="1"/>
    <col min="84" max="85" width="15.28515625" bestFit="1" customWidth="1"/>
    <col min="86" max="86" width="12.42578125" bestFit="1" customWidth="1"/>
    <col min="87" max="87" width="15.28515625" bestFit="1" customWidth="1"/>
    <col min="88" max="88" width="10.5703125" bestFit="1" customWidth="1"/>
    <col min="89" max="89" width="13.7109375" bestFit="1" customWidth="1"/>
    <col min="90" max="90" width="10.5703125" bestFit="1" customWidth="1"/>
    <col min="91" max="93" width="13.7109375" bestFit="1" customWidth="1"/>
    <col min="94" max="95" width="21.5703125" bestFit="1" customWidth="1"/>
    <col min="96" max="96" width="22.7109375" bestFit="1" customWidth="1"/>
    <col min="97" max="97" width="21.7109375" bestFit="1" customWidth="1"/>
    <col min="98" max="98" width="22.85546875" bestFit="1" customWidth="1"/>
    <col min="99" max="99" width="11" bestFit="1" customWidth="1"/>
    <col min="100" max="100" width="11.28515625" bestFit="1" customWidth="1"/>
    <col min="101" max="101" width="21.7109375" bestFit="1" customWidth="1"/>
    <col min="102" max="102" width="22.85546875" bestFit="1" customWidth="1"/>
    <col min="103" max="103" width="22" bestFit="1" customWidth="1"/>
    <col min="104" max="105" width="23.140625" bestFit="1" customWidth="1"/>
    <col min="106" max="106" width="13.7109375" bestFit="1" customWidth="1"/>
    <col min="107" max="107" width="12.7109375" bestFit="1" customWidth="1"/>
    <col min="108" max="110" width="13.7109375" bestFit="1" customWidth="1"/>
    <col min="111" max="111" width="15.7109375" bestFit="1" customWidth="1"/>
    <col min="112" max="116" width="13.7109375" bestFit="1" customWidth="1"/>
    <col min="117" max="117" width="11.5703125" bestFit="1" customWidth="1"/>
    <col min="118" max="122" width="13.7109375" bestFit="1" customWidth="1"/>
    <col min="123" max="123" width="12.7109375" bestFit="1" customWidth="1"/>
    <col min="124" max="140" width="13.7109375" bestFit="1" customWidth="1"/>
    <col min="141" max="141" width="19.28515625" bestFit="1" customWidth="1"/>
    <col min="142" max="142" width="20.140625" bestFit="1" customWidth="1"/>
    <col min="143" max="143" width="20.28515625" bestFit="1" customWidth="1"/>
    <col min="144" max="146" width="13" bestFit="1" customWidth="1"/>
    <col min="147" max="147" width="13.7109375" bestFit="1" customWidth="1"/>
    <col min="148" max="148" width="13" bestFit="1" customWidth="1"/>
    <col min="149" max="149" width="11.5703125" bestFit="1" customWidth="1"/>
    <col min="150" max="150" width="13" bestFit="1" customWidth="1"/>
    <col min="151" max="152" width="13.7109375" bestFit="1" customWidth="1"/>
    <col min="153" max="153" width="12.7109375" bestFit="1" customWidth="1"/>
    <col min="154" max="155" width="13.7109375" bestFit="1" customWidth="1"/>
    <col min="156" max="156" width="13" bestFit="1" customWidth="1"/>
    <col min="157" max="157" width="13.7109375" bestFit="1" customWidth="1"/>
    <col min="158" max="158" width="24.42578125" bestFit="1" customWidth="1"/>
    <col min="159" max="159" width="22.140625" bestFit="1" customWidth="1"/>
    <col min="160" max="160" width="20.28515625" bestFit="1" customWidth="1"/>
    <col min="161" max="161" width="20.5703125" bestFit="1" customWidth="1"/>
    <col min="162" max="162" width="21.5703125" bestFit="1" customWidth="1"/>
    <col min="163" max="163" width="21.7109375" bestFit="1" customWidth="1"/>
    <col min="164" max="164" width="20.28515625" bestFit="1" customWidth="1"/>
    <col min="165" max="165" width="21.42578125" bestFit="1" customWidth="1"/>
    <col min="166" max="166" width="22" bestFit="1" customWidth="1"/>
    <col min="167" max="167" width="21.5703125" bestFit="1" customWidth="1"/>
    <col min="168" max="168" width="20.5703125" bestFit="1" customWidth="1"/>
    <col min="169" max="169" width="21.5703125" bestFit="1" customWidth="1"/>
    <col min="170" max="170" width="22.140625" bestFit="1" customWidth="1"/>
    <col min="171" max="171" width="21" bestFit="1" customWidth="1"/>
    <col min="172" max="172" width="22.28515625" bestFit="1" customWidth="1"/>
    <col min="173" max="173" width="13.7109375" bestFit="1" customWidth="1"/>
    <col min="174" max="174" width="14.28515625" bestFit="1" customWidth="1"/>
    <col min="175" max="176" width="13.7109375" bestFit="1" customWidth="1"/>
    <col min="177" max="177" width="17.85546875" bestFit="1" customWidth="1"/>
    <col min="179" max="179" width="12.42578125" bestFit="1" customWidth="1"/>
    <col min="180" max="180" width="13.7109375" bestFit="1" customWidth="1"/>
  </cols>
  <sheetData>
    <row r="1" spans="1:180" ht="15.75" x14ac:dyDescent="0.25">
      <c r="A1" s="61"/>
      <c r="B1" s="61"/>
      <c r="C1" s="183" t="s">
        <v>416</v>
      </c>
      <c r="D1" s="184"/>
      <c r="E1" s="184"/>
      <c r="F1" s="184"/>
      <c r="G1" s="184"/>
      <c r="H1" s="184"/>
      <c r="I1" s="185"/>
      <c r="R1" s="183" t="s">
        <v>416</v>
      </c>
      <c r="S1" s="184"/>
      <c r="T1" s="184"/>
      <c r="U1" s="184"/>
      <c r="V1" s="184"/>
      <c r="W1" s="184"/>
      <c r="X1" s="185"/>
    </row>
    <row r="2" spans="1:180" ht="15.75" x14ac:dyDescent="0.25">
      <c r="A2" s="62"/>
      <c r="B2" s="62"/>
      <c r="C2" s="60" t="s">
        <v>417</v>
      </c>
      <c r="D2" s="60" t="s">
        <v>247</v>
      </c>
      <c r="E2" s="186" t="s">
        <v>414</v>
      </c>
      <c r="F2" s="187"/>
      <c r="G2" s="183" t="s">
        <v>415</v>
      </c>
      <c r="H2" s="184"/>
      <c r="I2" s="185"/>
      <c r="R2" s="60" t="s">
        <v>784</v>
      </c>
      <c r="S2" s="60" t="s">
        <v>247</v>
      </c>
      <c r="T2" s="186" t="s">
        <v>414</v>
      </c>
      <c r="U2" s="187"/>
      <c r="V2" s="183" t="s">
        <v>415</v>
      </c>
      <c r="W2" s="184"/>
      <c r="X2" s="185"/>
    </row>
    <row r="3" spans="1:180" x14ac:dyDescent="0.25">
      <c r="AE3" s="88" t="s">
        <v>815</v>
      </c>
    </row>
    <row r="4" spans="1:180" x14ac:dyDescent="0.25">
      <c r="A4" s="61" t="s">
        <v>260</v>
      </c>
      <c r="B4" s="61"/>
      <c r="C4" s="33" t="s">
        <v>168</v>
      </c>
      <c r="D4" s="33" t="s">
        <v>206</v>
      </c>
      <c r="E4" s="33" t="s">
        <v>261</v>
      </c>
      <c r="F4" s="33" t="s">
        <v>193</v>
      </c>
      <c r="G4" s="33" t="s">
        <v>306</v>
      </c>
      <c r="H4" s="33" t="s">
        <v>85</v>
      </c>
      <c r="I4" s="33" t="s">
        <v>251</v>
      </c>
      <c r="J4" s="33" t="s">
        <v>13</v>
      </c>
      <c r="K4" s="33" t="s">
        <v>17</v>
      </c>
      <c r="L4" s="33" t="s">
        <v>277</v>
      </c>
      <c r="M4" s="33" t="s">
        <v>56</v>
      </c>
      <c r="N4" s="33" t="s">
        <v>814</v>
      </c>
      <c r="P4" s="61" t="s">
        <v>260</v>
      </c>
      <c r="Q4" s="61"/>
      <c r="R4" s="33" t="s">
        <v>168</v>
      </c>
      <c r="S4" s="33" t="s">
        <v>206</v>
      </c>
      <c r="T4" s="33" t="s">
        <v>261</v>
      </c>
      <c r="U4" s="33" t="s">
        <v>193</v>
      </c>
      <c r="V4" s="33" t="s">
        <v>306</v>
      </c>
      <c r="W4" s="33" t="s">
        <v>85</v>
      </c>
      <c r="X4" s="33" t="s">
        <v>251</v>
      </c>
      <c r="Y4" s="33" t="s">
        <v>13</v>
      </c>
      <c r="Z4" s="33" t="s">
        <v>17</v>
      </c>
      <c r="AA4" s="33" t="s">
        <v>277</v>
      </c>
      <c r="AB4" s="33" t="s">
        <v>56</v>
      </c>
      <c r="AC4" s="33" t="s">
        <v>814</v>
      </c>
      <c r="AD4" s="8"/>
      <c r="AE4" s="88" t="s">
        <v>95</v>
      </c>
      <c r="AF4" s="88" t="s">
        <v>38</v>
      </c>
      <c r="AG4" s="88" t="s">
        <v>92</v>
      </c>
      <c r="AH4" s="88"/>
      <c r="AI4" s="88"/>
    </row>
    <row r="5" spans="1:180" x14ac:dyDescent="0.25">
      <c r="A5" s="92">
        <f t="array" ref="A5:N5">LatestGrandTotal</f>
        <v>44958.916666666664</v>
      </c>
      <c r="B5" s="92" t="str">
        <v>Grand Total</v>
      </c>
      <c r="C5" s="91">
        <v>-225466292.02525234</v>
      </c>
      <c r="D5" s="91">
        <v>-1257747.4191216987</v>
      </c>
      <c r="E5" s="91">
        <v>-54384202.339019932</v>
      </c>
      <c r="F5" s="91">
        <v>-107223834.71739666</v>
      </c>
      <c r="G5" s="91">
        <v>25231978.690000001</v>
      </c>
      <c r="H5" s="91">
        <v>413413576.68267632</v>
      </c>
      <c r="I5" s="91">
        <v>-2992721.6653177897</v>
      </c>
      <c r="J5" s="91">
        <v>-108190457.52189742</v>
      </c>
      <c r="K5" s="91">
        <v>139962727.23546943</v>
      </c>
      <c r="L5" s="91">
        <v>-142109300</v>
      </c>
      <c r="M5" s="91">
        <v>-63016273.079860121</v>
      </c>
      <c r="N5" s="148">
        <v>-34531802.9931214</v>
      </c>
      <c r="P5" s="92">
        <f>A12</f>
        <v>44958.916666666664</v>
      </c>
      <c r="Q5" s="92" t="s">
        <v>56</v>
      </c>
      <c r="R5" s="91">
        <f>VLOOKUP("Grand Total",'Exchange-Positions'!$A:$M,MATCH(R$4,'Exchange-Positions'!$8:$8,0),FALSE)</f>
        <v>-225466292.02525234</v>
      </c>
      <c r="S5" s="91">
        <f>VLOOKUP("Grand Total",'Exchange-Positions'!$A:$M,MATCH(S$4,'Exchange-Positions'!$8:$8,0),FALSE)</f>
        <v>-1257747.4191216987</v>
      </c>
      <c r="T5" s="91">
        <f>VLOOKUP("Grand Total",'Exchange-Positions'!$A:$M,MATCH(T$4,'Exchange-Positions'!$8:$8,0),FALSE)</f>
        <v>-54384202.339019932</v>
      </c>
      <c r="U5" s="91">
        <f>VLOOKUP("Grand Total",'Exchange-Positions'!$A:$M,MATCH(U$4,'Exchange-Positions'!$8:$8,0),FALSE)</f>
        <v>-107223834.71739666</v>
      </c>
      <c r="V5" s="91">
        <f>VLOOKUP("Grand Total",'Exchange-Positions'!$A:$M,MATCH(V$4,'Exchange-Positions'!$8:$8,0),FALSE)</f>
        <v>25231978.690000001</v>
      </c>
      <c r="W5" s="91">
        <f>VLOOKUP("Grand Total",'Exchange-Positions'!$A:$M,MATCH(W$4,'Exchange-Positions'!$8:$8,0),FALSE)</f>
        <v>413413576.68267632</v>
      </c>
      <c r="X5" s="91">
        <f>VLOOKUP("Grand Total",'Exchange-Positions'!$A:$M,MATCH(X$4,'Exchange-Positions'!$8:$8,0),FALSE)</f>
        <v>-2992721.6653177897</v>
      </c>
      <c r="Y5" s="91">
        <f>IF(ISERROR(VLOOKUP("Grand Total",'Exchange-Positions'!$A:$M,MATCH(Y$4,'Exchange-Positions'!$8:$8,0),FALSE)),0,VLOOKUP("Grand Total",'Exchange-Positions'!$A:$M,MATCH(Y$4,'Exchange-Positions'!$8:$8,0),FALSE))</f>
        <v>-108190457.52189742</v>
      </c>
      <c r="Z5" s="91">
        <f>VLOOKUP("Grand Total",'Exchange-Positions'!$A:$M,MATCH(Z$4,'Exchange-Positions'!$8:$8,0),FALSE)</f>
        <v>139962727.23546943</v>
      </c>
      <c r="AA5" s="91">
        <f>VLOOKUP("Grand Total",'Exchange-Positions'!$A:$M,MATCH(AA$4,'Exchange-Positions'!$8:$8,0),FALSE)</f>
        <v>-142109300</v>
      </c>
      <c r="AB5" s="91">
        <f>VLOOKUP("Grand Total",'Exchange-Positions'!$A:$M,MATCH(AB$4,'Exchange-Positions'!$8:$8,0),FALSE)</f>
        <v>-63016273.079860121</v>
      </c>
      <c r="AC5" s="91">
        <f>AB5-SUM($AE$5:$AI$5)</f>
        <v>-34531802.9931214</v>
      </c>
      <c r="AD5" s="8"/>
      <c r="AE5" s="91">
        <f>IF(AE$4="","",SUMIF(Summary_Exchange_Balances_00UTC!$E:$E,"="&amp;AE$4,Summary_Exchange_Balances_00UTC!$I:$I))</f>
        <v>20912937.594472501</v>
      </c>
      <c r="AF5" s="91">
        <f>IF(AF$4="","",SUMIF(Summary_Exchange_Balances_00UTC!$E:$E,"="&amp;AF$4,Summary_Exchange_Balances_00UTC!$I:$I))</f>
        <v>27109525.910897575</v>
      </c>
      <c r="AG5" s="91">
        <f>IF(AG$4="","",SUMIF(Summary_Exchange_Balances_00UTC!$E:$E,"="&amp;AG$4,Summary_Exchange_Balances_00UTC!$I:$I))</f>
        <v>-76506933.592108801</v>
      </c>
      <c r="AH5" s="91" t="str">
        <f>IF(AH$4="","",SUMIF('asset_&amp;_open_positions'!$M:$M,"="&amp;AH$4,'asset_&amp;_open_positions'!$G:$G))</f>
        <v/>
      </c>
      <c r="AI5" s="91" t="str">
        <f>IF(AI$4="","",SUMIF('asset_&amp;_open_positions'!$M:$M,"="&amp;AI$4,'asset_&amp;_open_positions'!$G:$G))</f>
        <v/>
      </c>
      <c r="AJ5" s="148"/>
      <c r="AK5" s="148"/>
      <c r="AL5" s="148"/>
      <c r="AM5" s="8"/>
      <c r="AN5" s="8"/>
      <c r="AO5" s="8"/>
    </row>
    <row r="6" spans="1:180" x14ac:dyDescent="0.25">
      <c r="A6" s="92" cm="1">
        <f t="array" aca="1" ref="A6:N6" ca="1">OFFSET(LatestGrandTotal,1,0)</f>
        <v>44957.916666666664</v>
      </c>
      <c r="B6" s="92" t="str">
        <f ca="1"/>
        <v>Grand Total</v>
      </c>
      <c r="C6" s="91">
        <f ca="1"/>
        <v>-222991260.92949048</v>
      </c>
      <c r="D6" s="91">
        <f ca="1"/>
        <v>-1250056.6131525717</v>
      </c>
      <c r="E6" s="91">
        <f ca="1"/>
        <v>-39293758.053343982</v>
      </c>
      <c r="F6" s="91">
        <f ca="1"/>
        <v>-104416505.16567856</v>
      </c>
      <c r="G6" s="91">
        <f ca="1"/>
        <v>27620922.740000002</v>
      </c>
      <c r="H6" s="91">
        <f ca="1"/>
        <v>386007213.64381808</v>
      </c>
      <c r="I6" s="91">
        <f ca="1"/>
        <v>-2530153.6868301677</v>
      </c>
      <c r="J6" s="91">
        <f ca="1"/>
        <v>-107203437.14701889</v>
      </c>
      <c r="K6" s="91">
        <f ca="1"/>
        <v>153315788.47613502</v>
      </c>
      <c r="L6" s="91">
        <f ca="1"/>
        <v>-97728700</v>
      </c>
      <c r="M6" s="91">
        <f ca="1"/>
        <v>-8469946.7355615348</v>
      </c>
      <c r="N6" s="148">
        <f ca="1"/>
        <v>-14976845.478220433</v>
      </c>
      <c r="P6" s="92">
        <v>44957.916666666664</v>
      </c>
      <c r="Q6" s="92" t="s">
        <v>56</v>
      </c>
      <c r="R6" s="91">
        <v>-222991260.92949048</v>
      </c>
      <c r="S6" s="91">
        <v>-1250056.6131525717</v>
      </c>
      <c r="T6" s="91">
        <v>-39293758.053343982</v>
      </c>
      <c r="U6" s="91">
        <v>-104416505.16567856</v>
      </c>
      <c r="V6" s="91">
        <v>27620922.740000002</v>
      </c>
      <c r="W6" s="91">
        <v>386007213.64381808</v>
      </c>
      <c r="X6" s="91">
        <v>-2530153.6868301677</v>
      </c>
      <c r="Y6" s="91">
        <v>-107203437.14701889</v>
      </c>
      <c r="Z6" s="91">
        <v>153315788.47613502</v>
      </c>
      <c r="AA6" s="91">
        <v>-97728700</v>
      </c>
      <c r="AB6" s="91">
        <v>-8469946.7355615348</v>
      </c>
      <c r="AC6" s="91">
        <v>-14976845.478220433</v>
      </c>
      <c r="AD6" s="8"/>
      <c r="AE6" s="91">
        <v>41076858.977572501</v>
      </c>
      <c r="AF6" s="91">
        <v>41865403.419996195</v>
      </c>
      <c r="AG6" s="91">
        <v>-76435363.654909804</v>
      </c>
      <c r="AH6" s="91" t="s">
        <v>262</v>
      </c>
      <c r="AI6" s="91" t="s">
        <v>262</v>
      </c>
      <c r="AK6" s="8"/>
      <c r="AL6" s="8"/>
      <c r="AM6" s="8"/>
      <c r="AN6" s="8"/>
      <c r="AO6" s="8"/>
      <c r="FX6" s="8"/>
    </row>
    <row r="7" spans="1:180" x14ac:dyDescent="0.25">
      <c r="A7" s="93"/>
      <c r="B7" s="93" t="s">
        <v>454</v>
      </c>
      <c r="C7" s="94">
        <f ca="1">C5-C6</f>
        <v>-2475031.0957618654</v>
      </c>
      <c r="D7" s="94">
        <f t="shared" ref="D7:N7" ca="1" si="0">D5-D6</f>
        <v>-7690.8059691269882</v>
      </c>
      <c r="E7" s="94">
        <f t="shared" ca="1" si="0"/>
        <v>-15090444.28567595</v>
      </c>
      <c r="F7" s="94">
        <f t="shared" ca="1" si="0"/>
        <v>-2807329.5517181009</v>
      </c>
      <c r="G7" s="94">
        <f t="shared" ca="1" si="0"/>
        <v>-2388944.0500000007</v>
      </c>
      <c r="H7" s="94">
        <f t="shared" ca="1" si="0"/>
        <v>27406363.038858235</v>
      </c>
      <c r="I7" s="94">
        <f t="shared" ca="1" si="0"/>
        <v>-462567.97848762199</v>
      </c>
      <c r="J7" s="94">
        <f t="shared" ca="1" si="0"/>
        <v>-987020.37487852573</v>
      </c>
      <c r="K7" s="94">
        <f t="shared" ca="1" si="0"/>
        <v>-13353061.240665585</v>
      </c>
      <c r="L7" s="94">
        <f t="shared" ca="1" si="0"/>
        <v>-44380600</v>
      </c>
      <c r="M7" s="94">
        <f t="shared" ca="1" si="0"/>
        <v>-54546326.344298586</v>
      </c>
      <c r="N7" s="94">
        <f t="shared" ca="1" si="0"/>
        <v>-19554957.514900967</v>
      </c>
      <c r="P7" s="92">
        <v>44956.916666666664</v>
      </c>
      <c r="Q7" s="92" t="s">
        <v>56</v>
      </c>
      <c r="R7" s="91">
        <v>-222010283.14416203</v>
      </c>
      <c r="S7" s="91">
        <v>-1246806.3084196236</v>
      </c>
      <c r="T7" s="91">
        <v>-48927889.571685813</v>
      </c>
      <c r="U7" s="91">
        <v>-103039493.46093841</v>
      </c>
      <c r="V7" s="91">
        <v>40157881.899999999</v>
      </c>
      <c r="W7" s="91">
        <v>396711692.59136909</v>
      </c>
      <c r="X7" s="91">
        <v>-2847981.2283562068</v>
      </c>
      <c r="Y7" s="91">
        <v>-114272592.81626888</v>
      </c>
      <c r="Z7" s="91">
        <v>136616897.02980322</v>
      </c>
      <c r="AA7" s="91">
        <v>-80098725</v>
      </c>
      <c r="AB7" s="91">
        <v>1042699.9913413433</v>
      </c>
      <c r="AC7" s="91">
        <v>-7610236.0756437872</v>
      </c>
      <c r="AD7" s="8"/>
      <c r="AE7" s="91">
        <v>58318917.8586725</v>
      </c>
      <c r="AF7" s="91">
        <v>28654196.631274067</v>
      </c>
      <c r="AG7" s="91">
        <v>-78320178.422961444</v>
      </c>
      <c r="AH7" s="91" t="s">
        <v>262</v>
      </c>
      <c r="AI7" s="91" t="s">
        <v>262</v>
      </c>
      <c r="AK7" s="8"/>
      <c r="AL7" s="8"/>
      <c r="AM7" s="8"/>
      <c r="AN7" s="8"/>
      <c r="AO7" s="8"/>
      <c r="FX7" s="8"/>
    </row>
    <row r="8" spans="1:180" x14ac:dyDescent="0.25">
      <c r="B8" s="164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P8" s="92">
        <v>44955.916666666664</v>
      </c>
      <c r="Q8" s="92" t="s">
        <v>56</v>
      </c>
      <c r="R8" s="91">
        <v>-225514245.17067987</v>
      </c>
      <c r="S8" s="91">
        <v>-1251705.0449930385</v>
      </c>
      <c r="T8" s="91">
        <v>-61514858.719467893</v>
      </c>
      <c r="U8" s="91">
        <v>-107600863.92510355</v>
      </c>
      <c r="V8" s="91">
        <v>38056179.18</v>
      </c>
      <c r="W8" s="91">
        <v>425701454.08394915</v>
      </c>
      <c r="X8" s="91">
        <v>-5458098.0045843553</v>
      </c>
      <c r="Y8" s="91">
        <v>-116961907.75038959</v>
      </c>
      <c r="Z8" s="91">
        <v>189075936.16833597</v>
      </c>
      <c r="AA8" s="91">
        <v>-151461425</v>
      </c>
      <c r="AB8" s="91">
        <v>-16929534.182933167</v>
      </c>
      <c r="AC8" s="91">
        <v>5578088.396949634</v>
      </c>
      <c r="AD8" s="8"/>
      <c r="AE8" s="91">
        <v>38283198.909072496</v>
      </c>
      <c r="AF8" s="91">
        <v>15049354.905471584</v>
      </c>
      <c r="AG8" s="91">
        <v>-75840176.394426882</v>
      </c>
      <c r="AH8" s="91" t="s">
        <v>262</v>
      </c>
      <c r="AI8" s="91" t="s">
        <v>262</v>
      </c>
      <c r="AK8" s="8"/>
      <c r="AL8" s="8"/>
      <c r="AM8" s="8"/>
      <c r="AN8" s="8"/>
      <c r="AO8" s="8"/>
      <c r="FX8" s="8"/>
    </row>
    <row r="9" spans="1:180" x14ac:dyDescent="0.25">
      <c r="B9" s="166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P9" s="92">
        <v>44954.916666666664</v>
      </c>
      <c r="Q9" s="92" t="s">
        <v>56</v>
      </c>
      <c r="R9" s="91">
        <v>-222514300.38706148</v>
      </c>
      <c r="S9" s="91">
        <v>-1257036.8898007097</v>
      </c>
      <c r="T9" s="91">
        <v>-40233350.769812785</v>
      </c>
      <c r="U9" s="91">
        <v>-103984077.63885659</v>
      </c>
      <c r="V9" s="91">
        <v>38056179.18</v>
      </c>
      <c r="W9" s="91">
        <v>391080112.20882362</v>
      </c>
      <c r="X9" s="91">
        <v>-4565483.6298790993</v>
      </c>
      <c r="Y9" s="91">
        <v>-106099808.99702337</v>
      </c>
      <c r="Z9" s="91">
        <v>214670336.45279849</v>
      </c>
      <c r="AA9" s="91">
        <v>-151461425</v>
      </c>
      <c r="AB9" s="91">
        <v>13691144.529188199</v>
      </c>
      <c r="AC9" s="91">
        <v>-8843018.9146720339</v>
      </c>
      <c r="AE9" s="91">
        <v>62088863.512072511</v>
      </c>
      <c r="AF9" s="91">
        <v>36285089.838162124</v>
      </c>
      <c r="AG9" s="91">
        <v>-75839789.906374395</v>
      </c>
      <c r="AH9" s="91" t="s">
        <v>262</v>
      </c>
      <c r="AI9" s="91" t="s">
        <v>262</v>
      </c>
      <c r="AK9" s="8"/>
      <c r="AL9" s="8"/>
      <c r="AM9" s="8"/>
      <c r="AN9" s="8"/>
      <c r="AO9" s="8"/>
      <c r="FX9" s="8"/>
    </row>
    <row r="10" spans="1:180" x14ac:dyDescent="0.25">
      <c r="P10" s="92">
        <v>44953.916666666664</v>
      </c>
      <c r="Q10" s="92" t="s">
        <v>56</v>
      </c>
      <c r="R10" s="91">
        <v>-223270650.63238347</v>
      </c>
      <c r="S10" s="91">
        <v>-1227530.2300761603</v>
      </c>
      <c r="T10" s="91">
        <v>-40644635.073745705</v>
      </c>
      <c r="U10" s="91">
        <v>-104552644.66598411</v>
      </c>
      <c r="V10" s="91">
        <v>38056179.18</v>
      </c>
      <c r="W10" s="91">
        <v>393772035.42339545</v>
      </c>
      <c r="X10" s="91">
        <v>-4430112.5101688467</v>
      </c>
      <c r="Y10" s="91">
        <v>-106684442.64325675</v>
      </c>
      <c r="Z10" s="91">
        <v>208916201.17400032</v>
      </c>
      <c r="AA10" s="91">
        <v>-151461425</v>
      </c>
      <c r="AB10" s="91">
        <v>8472975.0217808764</v>
      </c>
      <c r="AC10" s="91">
        <v>-16669966.940794544</v>
      </c>
      <c r="AE10" s="91">
        <v>63973192.970972501</v>
      </c>
      <c r="AF10" s="91">
        <v>37006304.658627838</v>
      </c>
      <c r="AG10" s="91">
        <v>-75836555.667024925</v>
      </c>
      <c r="AH10" s="91" t="s">
        <v>262</v>
      </c>
      <c r="AI10" s="91" t="s">
        <v>262</v>
      </c>
      <c r="AK10" s="8"/>
      <c r="AL10" s="8"/>
      <c r="AM10" s="8"/>
      <c r="AN10" s="8"/>
      <c r="AO10" s="8"/>
      <c r="FX10" s="8"/>
    </row>
    <row r="11" spans="1:180" x14ac:dyDescent="0.25">
      <c r="A11" s="96" t="s">
        <v>260</v>
      </c>
      <c r="B11" s="2" t="s">
        <v>453</v>
      </c>
      <c r="C11" s="2" t="s">
        <v>54</v>
      </c>
      <c r="P11" s="92">
        <v>44952.916666666664</v>
      </c>
      <c r="Q11" s="92" t="s">
        <v>56</v>
      </c>
      <c r="R11" s="91">
        <v>-223367181.18024814</v>
      </c>
      <c r="S11" s="91">
        <v>-1227681.2495649941</v>
      </c>
      <c r="T11" s="91">
        <v>-35669330.323172674</v>
      </c>
      <c r="U11" s="91">
        <v>-104325370.15535372</v>
      </c>
      <c r="V11" s="91">
        <v>38109946.840000004</v>
      </c>
      <c r="W11" s="91">
        <v>389206038.69599527</v>
      </c>
      <c r="X11" s="91">
        <v>-5341263.5365141472</v>
      </c>
      <c r="Y11" s="91">
        <v>-109064751.65427175</v>
      </c>
      <c r="Z11" s="91">
        <v>167075012.32079357</v>
      </c>
      <c r="AA11" s="91">
        <v>-130316200</v>
      </c>
      <c r="AB11" s="91">
        <v>-14920780.242336517</v>
      </c>
      <c r="AC11" s="91">
        <v>-31665987.975074418</v>
      </c>
      <c r="AE11" s="91">
        <v>53831915.323072508</v>
      </c>
      <c r="AF11" s="91">
        <v>41314140.608040035</v>
      </c>
      <c r="AG11" s="91">
        <v>-78400848.198374644</v>
      </c>
      <c r="AH11" s="91" t="s">
        <v>262</v>
      </c>
      <c r="AI11" s="91" t="s">
        <v>262</v>
      </c>
      <c r="AK11" s="8"/>
      <c r="AL11" s="8"/>
      <c r="AM11" s="8"/>
      <c r="AN11" s="8"/>
      <c r="AO11" s="8"/>
      <c r="FX11" s="8"/>
    </row>
    <row r="12" spans="1:180" x14ac:dyDescent="0.25">
      <c r="A12" s="62">
        <f>'asset_&amp;_open_positions'!$B$2</f>
        <v>44958.916666666664</v>
      </c>
      <c r="B12" s="2" t="s">
        <v>268</v>
      </c>
      <c r="C12" t="s">
        <v>168</v>
      </c>
      <c r="D12" t="s">
        <v>206</v>
      </c>
      <c r="E12" t="s">
        <v>261</v>
      </c>
      <c r="F12" t="s">
        <v>193</v>
      </c>
      <c r="G12" t="s">
        <v>306</v>
      </c>
      <c r="H12" t="s">
        <v>85</v>
      </c>
      <c r="I12" t="s">
        <v>251</v>
      </c>
      <c r="J12" t="s">
        <v>13</v>
      </c>
      <c r="K12" t="s">
        <v>17</v>
      </c>
      <c r="L12" t="s">
        <v>277</v>
      </c>
      <c r="M12" t="s">
        <v>56</v>
      </c>
      <c r="P12" s="92">
        <v>44951.916666666664</v>
      </c>
      <c r="Q12" s="92" t="s">
        <v>56</v>
      </c>
      <c r="R12" s="91">
        <v>-223681029.63225082</v>
      </c>
      <c r="S12" s="91">
        <v>-1228479.5750337096</v>
      </c>
      <c r="T12" s="91">
        <v>-48922372.288131997</v>
      </c>
      <c r="U12" s="91">
        <v>-104710230.0290596</v>
      </c>
      <c r="V12" s="91">
        <v>39376040.480000004</v>
      </c>
      <c r="W12" s="91">
        <v>399572849.58969545</v>
      </c>
      <c r="X12" s="91">
        <v>-5462553.4388021994</v>
      </c>
      <c r="Y12" s="91">
        <v>-105577287.95052536</v>
      </c>
      <c r="Z12" s="91">
        <v>138088491.26045126</v>
      </c>
      <c r="AA12" s="91">
        <v>-105522450</v>
      </c>
      <c r="AB12" s="91">
        <v>-18067021.583656888</v>
      </c>
      <c r="AC12" s="91">
        <v>-12545906.858914461</v>
      </c>
      <c r="AD12" s="8"/>
      <c r="AE12" s="91">
        <v>47216773.101472512</v>
      </c>
      <c r="AF12" s="91">
        <v>25649546.846314967</v>
      </c>
      <c r="AG12" s="91">
        <v>-78387434.672529906</v>
      </c>
      <c r="AH12" s="91" t="s">
        <v>262</v>
      </c>
      <c r="AI12" s="91" t="s">
        <v>262</v>
      </c>
      <c r="AK12" s="8"/>
      <c r="AL12" s="8"/>
      <c r="AM12" s="8"/>
      <c r="AN12" s="8"/>
      <c r="AO12" s="8"/>
      <c r="FX12" s="8"/>
    </row>
    <row r="13" spans="1:180" x14ac:dyDescent="0.25">
      <c r="B13" s="95" t="s">
        <v>11</v>
      </c>
      <c r="C13" s="206"/>
      <c r="D13" s="206"/>
      <c r="E13" s="206">
        <v>-39158803.656074874</v>
      </c>
      <c r="F13" s="206"/>
      <c r="G13" s="206"/>
      <c r="H13" s="206">
        <v>162409754.28973478</v>
      </c>
      <c r="I13" s="206">
        <v>-2283874.7597669829</v>
      </c>
      <c r="J13" s="206">
        <v>-69943267.645790398</v>
      </c>
      <c r="K13" s="206">
        <v>90200205.872092962</v>
      </c>
      <c r="L13" s="206"/>
      <c r="M13" s="206">
        <v>141224014.10019547</v>
      </c>
      <c r="N13" s="8"/>
      <c r="P13" s="92">
        <v>44950.916666666664</v>
      </c>
      <c r="Q13" s="92" t="s">
        <v>56</v>
      </c>
      <c r="R13" s="91">
        <v>-221564165.15382463</v>
      </c>
      <c r="S13" s="91">
        <v>-1225073.8910283409</v>
      </c>
      <c r="T13" s="91">
        <v>-43798934.705563441</v>
      </c>
      <c r="U13" s="91">
        <v>-102106472.38259681</v>
      </c>
      <c r="V13" s="91">
        <v>37642528.640000001</v>
      </c>
      <c r="W13" s="91">
        <v>386073467.89538449</v>
      </c>
      <c r="X13" s="91">
        <v>-6089411.6276757373</v>
      </c>
      <c r="Y13" s="91">
        <v>-106579312.08131263</v>
      </c>
      <c r="Z13" s="91">
        <v>173883145.69500345</v>
      </c>
      <c r="AA13" s="91">
        <v>-123965175</v>
      </c>
      <c r="AB13" s="91">
        <v>-7729402.6116137067</v>
      </c>
      <c r="AC13" s="91">
        <v>-30488998.646027863</v>
      </c>
      <c r="AD13" s="8"/>
      <c r="AE13" s="91">
        <v>73081570.861672506</v>
      </c>
      <c r="AF13" s="91">
        <v>28064512.095765878</v>
      </c>
      <c r="AG13" s="91">
        <v>-78386486.923024222</v>
      </c>
      <c r="AH13" s="91" t="s">
        <v>262</v>
      </c>
      <c r="AI13" s="91" t="s">
        <v>262</v>
      </c>
      <c r="AK13" s="8"/>
      <c r="AL13" s="8"/>
      <c r="AM13" s="8"/>
      <c r="AN13" s="8"/>
      <c r="AO13" s="8"/>
      <c r="FX13" s="8"/>
    </row>
    <row r="14" spans="1:180" x14ac:dyDescent="0.25">
      <c r="B14" s="95" t="s">
        <v>215</v>
      </c>
      <c r="C14" s="206"/>
      <c r="D14" s="206"/>
      <c r="E14" s="206"/>
      <c r="F14" s="206"/>
      <c r="G14" s="206"/>
      <c r="H14" s="206">
        <v>222.72097822008769</v>
      </c>
      <c r="I14" s="206"/>
      <c r="J14" s="206"/>
      <c r="K14" s="206"/>
      <c r="L14" s="206"/>
      <c r="M14" s="206">
        <v>222.72097822008769</v>
      </c>
      <c r="N14" s="8"/>
      <c r="P14" s="92">
        <v>44949.916666666664</v>
      </c>
      <c r="Q14" s="92" t="s">
        <v>56</v>
      </c>
      <c r="R14" s="91">
        <v>-223857312.23051414</v>
      </c>
      <c r="S14" s="91">
        <v>-1250953.4954999443</v>
      </c>
      <c r="T14" s="91">
        <v>-50330667.049459077</v>
      </c>
      <c r="U14" s="91">
        <v>-104417943.59748606</v>
      </c>
      <c r="V14" s="91">
        <v>37056344.640000001</v>
      </c>
      <c r="W14" s="91">
        <v>401267299.7269761</v>
      </c>
      <c r="X14" s="91">
        <v>-6996882.1923134094</v>
      </c>
      <c r="Y14" s="91">
        <v>-94119991.228726551</v>
      </c>
      <c r="Z14" s="91">
        <v>160140608.99524593</v>
      </c>
      <c r="AA14" s="91">
        <v>-122953375</v>
      </c>
      <c r="AB14" s="91">
        <v>-5462871.4317771653</v>
      </c>
      <c r="AC14" s="91">
        <v>5044752.4568630895</v>
      </c>
      <c r="AD14" s="8"/>
      <c r="AE14" s="91">
        <v>47136847.517372496</v>
      </c>
      <c r="AF14" s="91">
        <v>18985612.860215943</v>
      </c>
      <c r="AG14" s="91">
        <v>-76630084.266228691</v>
      </c>
      <c r="AH14" s="91" t="s">
        <v>262</v>
      </c>
      <c r="AI14" s="91" t="s">
        <v>262</v>
      </c>
      <c r="AK14" s="8"/>
      <c r="AL14" s="8"/>
      <c r="AM14" s="8"/>
      <c r="AN14" s="8"/>
      <c r="AO14" s="8"/>
      <c r="FX14" s="8"/>
    </row>
    <row r="15" spans="1:180" x14ac:dyDescent="0.25">
      <c r="B15" s="95" t="s">
        <v>97</v>
      </c>
      <c r="C15" s="206"/>
      <c r="D15" s="206"/>
      <c r="E15" s="206"/>
      <c r="F15" s="206"/>
      <c r="G15" s="206"/>
      <c r="H15" s="206">
        <v>165029.34694286805</v>
      </c>
      <c r="I15" s="206"/>
      <c r="J15" s="206"/>
      <c r="K15" s="206"/>
      <c r="L15" s="206"/>
      <c r="M15" s="206">
        <v>165029.34694286805</v>
      </c>
      <c r="N15" s="8"/>
      <c r="P15" s="92">
        <v>44948.916666666664</v>
      </c>
      <c r="Q15" s="92" t="s">
        <v>56</v>
      </c>
      <c r="R15" s="91">
        <v>-223507326.75942051</v>
      </c>
      <c r="S15" s="91">
        <v>-1205281.0586729674</v>
      </c>
      <c r="T15" s="91">
        <v>-44773854.493128136</v>
      </c>
      <c r="U15" s="91">
        <v>-103549553.84451333</v>
      </c>
      <c r="V15" s="91">
        <v>22187559.680000003</v>
      </c>
      <c r="W15" s="91">
        <v>396447857.08559573</v>
      </c>
      <c r="X15" s="91">
        <v>-7741266.5352425305</v>
      </c>
      <c r="Y15" s="91">
        <v>-91401982.105801269</v>
      </c>
      <c r="Z15" s="91">
        <v>174945172.13675898</v>
      </c>
      <c r="AA15" s="91">
        <v>-152014525</v>
      </c>
      <c r="AB15" s="91">
        <v>-30613200.894423991</v>
      </c>
      <c r="AC15" s="91">
        <v>-6729657.2011217028</v>
      </c>
      <c r="AD15" s="8"/>
      <c r="AE15" s="91">
        <v>35102283.137572505</v>
      </c>
      <c r="AF15" s="91">
        <v>19303569.646572866</v>
      </c>
      <c r="AG15" s="91">
        <v>-78289396.477447659</v>
      </c>
      <c r="AH15" s="91" t="s">
        <v>262</v>
      </c>
      <c r="AI15" s="91" t="s">
        <v>262</v>
      </c>
      <c r="AK15" s="8"/>
      <c r="AL15" s="8"/>
      <c r="AM15" s="8"/>
      <c r="AN15" s="8"/>
      <c r="AO15" s="8"/>
      <c r="FX15" s="8"/>
    </row>
    <row r="16" spans="1:180" x14ac:dyDescent="0.25">
      <c r="B16" s="95" t="s">
        <v>101</v>
      </c>
      <c r="C16" s="206"/>
      <c r="D16" s="206"/>
      <c r="E16" s="206"/>
      <c r="F16" s="206">
        <v>-94835434.425315052</v>
      </c>
      <c r="G16" s="206"/>
      <c r="H16" s="206">
        <v>142810265.34696776</v>
      </c>
      <c r="I16" s="206"/>
      <c r="J16" s="206"/>
      <c r="K16" s="206"/>
      <c r="L16" s="206"/>
      <c r="M16" s="206">
        <v>47974830.921652704</v>
      </c>
      <c r="N16" s="8"/>
      <c r="P16" s="92">
        <v>44947.916666666664</v>
      </c>
      <c r="Q16" s="92" t="s">
        <v>56</v>
      </c>
      <c r="R16" s="91">
        <v>-221889157.52589151</v>
      </c>
      <c r="S16" s="91">
        <v>-1205665.4315706887</v>
      </c>
      <c r="T16" s="91">
        <v>-47367792.866562203</v>
      </c>
      <c r="U16" s="91">
        <v>-103413745.9345381</v>
      </c>
      <c r="V16" s="91">
        <v>22187559.680000003</v>
      </c>
      <c r="W16" s="91">
        <v>401235474.097404</v>
      </c>
      <c r="X16" s="91">
        <v>-10413086.438151231</v>
      </c>
      <c r="Y16" s="91">
        <v>-90899750.372505054</v>
      </c>
      <c r="Z16" s="91">
        <v>176456245.31894898</v>
      </c>
      <c r="AA16" s="91">
        <v>-152014525</v>
      </c>
      <c r="AB16" s="91">
        <v>-27324444.472865846</v>
      </c>
      <c r="AC16" s="91">
        <v>-40968376.788903266</v>
      </c>
      <c r="AE16" s="91">
        <v>80817369.402272508</v>
      </c>
      <c r="AF16" s="91">
        <v>11112787.961815437</v>
      </c>
      <c r="AG16" s="91">
        <v>-78286225.048050523</v>
      </c>
      <c r="AH16" s="91" t="s">
        <v>262</v>
      </c>
      <c r="AI16" s="91" t="s">
        <v>262</v>
      </c>
      <c r="AK16" s="8"/>
      <c r="AL16" s="8"/>
      <c r="AM16" s="8"/>
      <c r="AN16" s="8"/>
      <c r="AO16" s="8"/>
      <c r="FX16" s="8"/>
    </row>
    <row r="17" spans="2:180" x14ac:dyDescent="0.25">
      <c r="B17" s="95" t="s">
        <v>257</v>
      </c>
      <c r="C17" s="206"/>
      <c r="D17" s="206"/>
      <c r="E17" s="206"/>
      <c r="F17" s="206"/>
      <c r="G17" s="206"/>
      <c r="H17" s="206">
        <v>209451.69</v>
      </c>
      <c r="I17" s="206"/>
      <c r="J17" s="206"/>
      <c r="K17" s="206"/>
      <c r="L17" s="206"/>
      <c r="M17" s="206">
        <v>209451.69</v>
      </c>
      <c r="N17" s="8"/>
      <c r="P17" s="92">
        <v>44946.916666666664</v>
      </c>
      <c r="Q17" s="92" t="s">
        <v>56</v>
      </c>
      <c r="R17" s="91">
        <v>-222721264.22360054</v>
      </c>
      <c r="S17" s="91">
        <v>-1209358.7147310972</v>
      </c>
      <c r="T17" s="91">
        <v>-28648739.234898992</v>
      </c>
      <c r="U17" s="91">
        <v>-103616309.93513891</v>
      </c>
      <c r="V17" s="91">
        <v>22187559.680000003</v>
      </c>
      <c r="W17" s="91">
        <v>377897065.48475736</v>
      </c>
      <c r="X17" s="91">
        <v>-4392305.8498011064</v>
      </c>
      <c r="Y17" s="91">
        <v>-77620305.237561777</v>
      </c>
      <c r="Z17" s="91">
        <v>168388122.10505292</v>
      </c>
      <c r="AA17" s="91">
        <v>-152014525</v>
      </c>
      <c r="AB17" s="91">
        <v>-21750060.925922133</v>
      </c>
      <c r="AC17" s="91">
        <v>16324863.022026137</v>
      </c>
      <c r="AE17" s="91">
        <v>5471329.9376925007</v>
      </c>
      <c r="AF17" s="91">
        <v>34763318.03038016</v>
      </c>
      <c r="AG17" s="91">
        <v>-78309571.91602093</v>
      </c>
      <c r="AH17" s="91" t="s">
        <v>262</v>
      </c>
      <c r="AI17" s="91" t="s">
        <v>262</v>
      </c>
      <c r="AK17" s="8"/>
      <c r="AL17" s="8"/>
      <c r="AM17" s="8"/>
      <c r="AN17" s="8"/>
      <c r="AO17" s="8"/>
      <c r="FX17" s="8"/>
    </row>
    <row r="18" spans="2:180" x14ac:dyDescent="0.25">
      <c r="B18" s="95" t="s">
        <v>291</v>
      </c>
      <c r="C18" s="206"/>
      <c r="D18" s="206"/>
      <c r="E18" s="206">
        <v>-10013400.700897099</v>
      </c>
      <c r="F18" s="206"/>
      <c r="G18" s="206"/>
      <c r="H18" s="206">
        <v>22438795.878337711</v>
      </c>
      <c r="I18" s="206"/>
      <c r="J18" s="206"/>
      <c r="K18" s="206"/>
      <c r="L18" s="206"/>
      <c r="M18" s="206">
        <v>12425395.177440612</v>
      </c>
      <c r="N18" s="8"/>
      <c r="P18" s="92">
        <v>44945.916666666664</v>
      </c>
      <c r="Q18" s="92" t="s">
        <v>56</v>
      </c>
      <c r="R18" s="91">
        <v>-217609182.62821147</v>
      </c>
      <c r="S18" s="91">
        <v>-1197303.5583626139</v>
      </c>
      <c r="T18" s="91">
        <v>-29272135.064421188</v>
      </c>
      <c r="U18" s="91">
        <v>-96481429.586258039</v>
      </c>
      <c r="V18" s="91">
        <v>29582459.82</v>
      </c>
      <c r="W18" s="91">
        <v>353213129.58423543</v>
      </c>
      <c r="X18" s="91">
        <v>-2485170.4466925184</v>
      </c>
      <c r="Y18" s="91">
        <v>-74204916.064526796</v>
      </c>
      <c r="Z18" s="91">
        <v>117478278.82343093</v>
      </c>
      <c r="AA18" s="91">
        <v>-124403600</v>
      </c>
      <c r="AB18" s="91">
        <v>-45379869.120806284</v>
      </c>
      <c r="AC18" s="91">
        <v>-31486976.724199824</v>
      </c>
      <c r="AE18" s="91">
        <v>32652537.902192503</v>
      </c>
      <c r="AF18" s="91">
        <v>29417890.322902184</v>
      </c>
      <c r="AG18" s="91">
        <v>-75963320.621701151</v>
      </c>
      <c r="AH18" s="91" t="s">
        <v>262</v>
      </c>
      <c r="AI18" s="91" t="s">
        <v>262</v>
      </c>
      <c r="AK18" s="8"/>
      <c r="AL18" s="8"/>
      <c r="AM18" s="8"/>
      <c r="AN18" s="8"/>
      <c r="AO18" s="8"/>
      <c r="FX18" s="8"/>
    </row>
    <row r="19" spans="2:180" x14ac:dyDescent="0.25">
      <c r="B19" s="95" t="s">
        <v>32</v>
      </c>
      <c r="C19" s="206"/>
      <c r="D19" s="206"/>
      <c r="E19" s="206"/>
      <c r="F19" s="206"/>
      <c r="G19" s="206"/>
      <c r="H19" s="206">
        <v>7894.2924277071497</v>
      </c>
      <c r="I19" s="206"/>
      <c r="J19" s="206"/>
      <c r="K19" s="206">
        <v>-38432.541861285004</v>
      </c>
      <c r="L19" s="206"/>
      <c r="M19" s="206">
        <v>-30538.249433577854</v>
      </c>
      <c r="N19" s="8"/>
      <c r="P19" s="92">
        <v>44944.916666666664</v>
      </c>
      <c r="Q19" s="92" t="s">
        <v>56</v>
      </c>
      <c r="R19" s="91">
        <v>-216097026.22283155</v>
      </c>
      <c r="S19" s="91">
        <v>-1190442.5937574848</v>
      </c>
      <c r="T19" s="91">
        <v>-41940148.875400126</v>
      </c>
      <c r="U19" s="91">
        <v>-94566897.294487059</v>
      </c>
      <c r="V19" s="91">
        <v>31660169.700000003</v>
      </c>
      <c r="W19" s="91">
        <v>361990007.65926075</v>
      </c>
      <c r="X19" s="91">
        <v>-3610581.7160236915</v>
      </c>
      <c r="Y19" s="91">
        <v>-76028351.705024257</v>
      </c>
      <c r="Z19" s="91">
        <v>166252895.10522601</v>
      </c>
      <c r="AA19" s="91">
        <v>-92792300</v>
      </c>
      <c r="AB19" s="91">
        <v>33677324.056962617</v>
      </c>
      <c r="AC19" s="91">
        <v>29346835.308009438</v>
      </c>
      <c r="AE19" s="91">
        <v>65844614.089392506</v>
      </c>
      <c r="AF19" s="91">
        <v>13494086.976284763</v>
      </c>
      <c r="AG19" s="91">
        <v>-75008212.316724092</v>
      </c>
      <c r="AH19" s="91" t="s">
        <v>262</v>
      </c>
      <c r="AI19" s="91" t="s">
        <v>262</v>
      </c>
      <c r="AK19" s="8"/>
      <c r="AL19" s="8"/>
      <c r="AM19" s="8"/>
      <c r="AN19" s="8"/>
      <c r="AO19" s="8"/>
      <c r="FX19" s="8"/>
    </row>
    <row r="20" spans="2:180" x14ac:dyDescent="0.25">
      <c r="B20" s="95" t="s">
        <v>263</v>
      </c>
      <c r="C20" s="206"/>
      <c r="D20" s="206"/>
      <c r="E20" s="206"/>
      <c r="F20" s="206"/>
      <c r="G20" s="206">
        <v>25152036.77</v>
      </c>
      <c r="H20" s="206"/>
      <c r="I20" s="206"/>
      <c r="J20" s="206"/>
      <c r="K20" s="206"/>
      <c r="L20" s="206">
        <v>-142109300</v>
      </c>
      <c r="M20" s="206">
        <v>-116957263.23</v>
      </c>
      <c r="N20" s="8"/>
      <c r="P20" s="92">
        <v>44943.916666666664</v>
      </c>
      <c r="Q20" s="92" t="s">
        <v>56</v>
      </c>
      <c r="R20" s="91">
        <v>-218104444.85144117</v>
      </c>
      <c r="S20" s="91">
        <v>-1201970.9639592462</v>
      </c>
      <c r="T20" s="91">
        <v>-32537447.433272541</v>
      </c>
      <c r="U20" s="91">
        <v>-97266424.403892562</v>
      </c>
      <c r="V20" s="91">
        <v>16461256.720000001</v>
      </c>
      <c r="W20" s="91">
        <v>372567368.31207079</v>
      </c>
      <c r="X20" s="91">
        <v>-4849604.19639963</v>
      </c>
      <c r="Y20" s="91">
        <v>-79435086.044025272</v>
      </c>
      <c r="Z20" s="91">
        <v>105971919.2821039</v>
      </c>
      <c r="AA20" s="91">
        <v>-114661575</v>
      </c>
      <c r="AB20" s="91">
        <v>-53056008.578815728</v>
      </c>
      <c r="AC20" s="91">
        <v>-39312154.713896737</v>
      </c>
      <c r="AE20" s="91">
        <v>27608918.055792503</v>
      </c>
      <c r="AF20" s="91">
        <v>23668846.417668033</v>
      </c>
      <c r="AG20" s="91">
        <v>-65021618.338379532</v>
      </c>
      <c r="AH20" s="91" t="s">
        <v>262</v>
      </c>
      <c r="AI20" s="91" t="s">
        <v>262</v>
      </c>
      <c r="AK20" s="8"/>
      <c r="AL20" s="8"/>
      <c r="AM20" s="8"/>
      <c r="AN20" s="8"/>
      <c r="AO20" s="8"/>
      <c r="FX20" s="8"/>
    </row>
    <row r="21" spans="2:180" x14ac:dyDescent="0.25">
      <c r="B21" s="95" t="s">
        <v>184</v>
      </c>
      <c r="C21" s="206"/>
      <c r="D21" s="206"/>
      <c r="E21" s="206"/>
      <c r="F21" s="206"/>
      <c r="G21" s="206"/>
      <c r="H21" s="206">
        <v>5205337.6288423296</v>
      </c>
      <c r="I21" s="206"/>
      <c r="J21" s="206"/>
      <c r="K21" s="206"/>
      <c r="L21" s="206"/>
      <c r="M21" s="206">
        <v>5205337.6288423296</v>
      </c>
      <c r="N21" s="8"/>
      <c r="P21" s="92">
        <v>44942.916666666664</v>
      </c>
      <c r="Q21" s="92" t="s">
        <v>56</v>
      </c>
      <c r="R21" s="91">
        <v>-218381618.26831794</v>
      </c>
      <c r="S21" s="91">
        <v>-1203770.6922598209</v>
      </c>
      <c r="T21" s="91">
        <v>-42422869.749051377</v>
      </c>
      <c r="U21" s="91">
        <v>-97432136.341798484</v>
      </c>
      <c r="V21" s="91">
        <v>25942248.120000001</v>
      </c>
      <c r="W21" s="91">
        <v>382350793.55989856</v>
      </c>
      <c r="X21" s="91">
        <v>-3558211.8939022087</v>
      </c>
      <c r="Y21" s="91">
        <v>-73829855.937545151</v>
      </c>
      <c r="Z21" s="91">
        <v>91243726.666970745</v>
      </c>
      <c r="AA21" s="91">
        <v>-97676950</v>
      </c>
      <c r="AB21" s="91">
        <v>-34968644.536005646</v>
      </c>
      <c r="AC21" s="91">
        <v>-3784079.519445017</v>
      </c>
      <c r="AE21" s="91">
        <v>30513763.945492491</v>
      </c>
      <c r="AF21" s="91">
        <v>5759314.1879186593</v>
      </c>
      <c r="AG21" s="91">
        <v>-67457643.149971783</v>
      </c>
      <c r="AH21" s="91" t="s">
        <v>262</v>
      </c>
      <c r="AI21" s="91" t="s">
        <v>262</v>
      </c>
      <c r="AK21" s="8"/>
      <c r="AL21" s="8"/>
      <c r="AM21" s="8"/>
      <c r="AN21" s="8"/>
      <c r="AO21" s="8"/>
      <c r="FX21" s="8"/>
    </row>
    <row r="22" spans="2:180" x14ac:dyDescent="0.25">
      <c r="B22" s="95" t="s">
        <v>169</v>
      </c>
      <c r="C22" s="206">
        <v>-225466292.02525234</v>
      </c>
      <c r="D22" s="206"/>
      <c r="E22" s="206"/>
      <c r="F22" s="206"/>
      <c r="G22" s="206"/>
      <c r="H22" s="206">
        <v>13784235.622579359</v>
      </c>
      <c r="I22" s="206"/>
      <c r="J22" s="206"/>
      <c r="K22" s="206"/>
      <c r="L22" s="206"/>
      <c r="M22" s="206">
        <v>-211682056.40267298</v>
      </c>
      <c r="N22" s="8"/>
      <c r="P22" s="92">
        <v>44941.916666666664</v>
      </c>
      <c r="Q22" s="92" t="s">
        <v>56</v>
      </c>
      <c r="R22" s="91">
        <v>-217373976.51697767</v>
      </c>
      <c r="S22" s="91">
        <v>-1205585.2977076757</v>
      </c>
      <c r="T22" s="91">
        <v>-40887695.061928809</v>
      </c>
      <c r="U22" s="91">
        <v>-96406856.289744094</v>
      </c>
      <c r="V22" s="91">
        <v>25942248.120000001</v>
      </c>
      <c r="W22" s="91">
        <v>377262532.20677054</v>
      </c>
      <c r="X22" s="91">
        <v>-3422513.2698485577</v>
      </c>
      <c r="Y22" s="91">
        <v>-69207325.096686736</v>
      </c>
      <c r="Z22" s="91">
        <v>90702186.945458248</v>
      </c>
      <c r="AA22" s="91">
        <v>-97676950</v>
      </c>
      <c r="AB22" s="91">
        <v>-32273934.260664687</v>
      </c>
      <c r="AC22" s="91">
        <v>-17589567.346363895</v>
      </c>
      <c r="AE22" s="91">
        <v>40310894.898292497</v>
      </c>
      <c r="AF22" s="91">
        <v>4025344.380800141</v>
      </c>
      <c r="AG22" s="91">
        <v>-59020606.193393432</v>
      </c>
      <c r="AH22" s="91" t="s">
        <v>262</v>
      </c>
      <c r="AI22" s="91" t="s">
        <v>262</v>
      </c>
      <c r="AK22" s="8"/>
      <c r="AL22" s="8"/>
      <c r="AM22" s="8"/>
      <c r="AN22" s="8"/>
      <c r="AO22" s="8"/>
      <c r="FX22" s="8"/>
    </row>
    <row r="23" spans="2:180" x14ac:dyDescent="0.25">
      <c r="B23" s="95" t="s">
        <v>292</v>
      </c>
      <c r="C23" s="206"/>
      <c r="D23" s="206"/>
      <c r="E23" s="206"/>
      <c r="F23" s="206"/>
      <c r="G23" s="206"/>
      <c r="H23" s="206">
        <v>46424.656789173794</v>
      </c>
      <c r="I23" s="206"/>
      <c r="J23" s="206"/>
      <c r="K23" s="206"/>
      <c r="L23" s="206"/>
      <c r="M23" s="206">
        <v>46424.656789173794</v>
      </c>
      <c r="N23" s="8"/>
      <c r="P23" s="92">
        <v>44940.916666666664</v>
      </c>
      <c r="Q23" s="92" t="s">
        <v>56</v>
      </c>
      <c r="R23" s="91">
        <v>-217437543.5602161</v>
      </c>
      <c r="S23" s="91">
        <v>-1202111.9593209489</v>
      </c>
      <c r="T23" s="91">
        <v>-26222274.524242546</v>
      </c>
      <c r="U23" s="91">
        <v>-96686410.55818519</v>
      </c>
      <c r="V23" s="91">
        <v>25942248.120000001</v>
      </c>
      <c r="W23" s="91">
        <v>362214612.21306527</v>
      </c>
      <c r="X23" s="91">
        <v>-2300593.5699856216</v>
      </c>
      <c r="Y23" s="91">
        <v>-60606844.17755805</v>
      </c>
      <c r="Z23" s="91">
        <v>99485602.645189032</v>
      </c>
      <c r="AA23" s="91">
        <v>-97676950</v>
      </c>
      <c r="AB23" s="91">
        <v>-14490265.371254114</v>
      </c>
      <c r="AC23" s="91">
        <v>2020097.0252641384</v>
      </c>
      <c r="AE23" s="91">
        <v>25242237.171592489</v>
      </c>
      <c r="AF23" s="91">
        <v>17295719.305540271</v>
      </c>
      <c r="AG23" s="91">
        <v>-59048318.873651013</v>
      </c>
      <c r="AH23" s="91" t="s">
        <v>262</v>
      </c>
      <c r="AI23" s="91" t="s">
        <v>262</v>
      </c>
      <c r="AK23" s="8"/>
      <c r="AL23" s="8"/>
      <c r="AM23" s="8"/>
      <c r="AN23" s="8"/>
      <c r="AO23" s="8"/>
      <c r="FX23" s="8"/>
    </row>
    <row r="24" spans="2:180" x14ac:dyDescent="0.25">
      <c r="B24" s="95" t="s">
        <v>39</v>
      </c>
      <c r="C24" s="206"/>
      <c r="D24" s="206"/>
      <c r="E24" s="206"/>
      <c r="F24" s="206">
        <v>-12388400.292081606</v>
      </c>
      <c r="G24" s="206"/>
      <c r="H24" s="206">
        <v>16243618.402119078</v>
      </c>
      <c r="I24" s="206">
        <v>-190.34947954736538</v>
      </c>
      <c r="J24" s="206"/>
      <c r="K24" s="206">
        <v>-1490</v>
      </c>
      <c r="L24" s="206"/>
      <c r="M24" s="206">
        <v>3853537.7605579249</v>
      </c>
      <c r="N24" s="8"/>
      <c r="P24" s="92">
        <v>44939.916666666664</v>
      </c>
      <c r="Q24" s="92" t="s">
        <v>56</v>
      </c>
      <c r="R24" s="91">
        <v>-213474394.814226</v>
      </c>
      <c r="S24" s="91">
        <v>-1195539.3562781818</v>
      </c>
      <c r="T24" s="91">
        <v>-14445730.012480114</v>
      </c>
      <c r="U24" s="91">
        <v>-91670948.040081739</v>
      </c>
      <c r="V24" s="91">
        <v>25942248.120000001</v>
      </c>
      <c r="W24" s="91">
        <v>331644649.73374641</v>
      </c>
      <c r="X24" s="91">
        <v>2325766.1830100389</v>
      </c>
      <c r="Y24" s="91">
        <v>-43583108.876612827</v>
      </c>
      <c r="Z24" s="91">
        <v>135029638.3397136</v>
      </c>
      <c r="AA24" s="91">
        <v>-97676950</v>
      </c>
      <c r="AB24" s="91">
        <v>32895631.276791152</v>
      </c>
      <c r="AC24" s="91">
        <v>-4829652.5469816588</v>
      </c>
      <c r="AE24" s="91">
        <v>65536283.452492505</v>
      </c>
      <c r="AF24" s="91">
        <v>31251248.136187263</v>
      </c>
      <c r="AG24" s="91">
        <v>-59062247.76490695</v>
      </c>
      <c r="AH24" s="91" t="s">
        <v>262</v>
      </c>
      <c r="AI24" s="91" t="s">
        <v>262</v>
      </c>
      <c r="AK24" s="8"/>
      <c r="AL24" s="8"/>
      <c r="AM24" s="8"/>
      <c r="AN24" s="8"/>
      <c r="AO24" s="8"/>
      <c r="FX24" s="8"/>
    </row>
    <row r="25" spans="2:180" x14ac:dyDescent="0.25">
      <c r="B25" s="95" t="s">
        <v>166</v>
      </c>
      <c r="C25" s="206"/>
      <c r="D25" s="206"/>
      <c r="E25" s="206"/>
      <c r="F25" s="206"/>
      <c r="G25" s="206"/>
      <c r="H25" s="206">
        <v>193631.69068390614</v>
      </c>
      <c r="I25" s="206"/>
      <c r="J25" s="206"/>
      <c r="K25" s="206"/>
      <c r="L25" s="206"/>
      <c r="M25" s="206">
        <v>193631.69068390614</v>
      </c>
      <c r="N25" s="8"/>
      <c r="P25" s="92">
        <v>44938.916666666664</v>
      </c>
      <c r="Q25" s="92" t="s">
        <v>56</v>
      </c>
      <c r="R25" s="91">
        <v>-211206773.49899808</v>
      </c>
      <c r="S25" s="91">
        <v>-1190793.1414294317</v>
      </c>
      <c r="T25" s="91">
        <v>-14331689.698353291</v>
      </c>
      <c r="U25" s="91">
        <v>-87608748.109617233</v>
      </c>
      <c r="V25" s="91">
        <v>27404125.440000001</v>
      </c>
      <c r="W25" s="91">
        <v>321639657.53357005</v>
      </c>
      <c r="X25" s="91">
        <v>-132609.41215560102</v>
      </c>
      <c r="Y25" s="91">
        <v>-42809619.487171866</v>
      </c>
      <c r="Z25" s="91">
        <v>108180974.97364092</v>
      </c>
      <c r="AA25" s="91">
        <v>-93822750</v>
      </c>
      <c r="AB25" s="91">
        <v>6121774.5994854309</v>
      </c>
      <c r="AC25" s="91">
        <v>-7416390.772539299</v>
      </c>
      <c r="AE25" s="91">
        <v>50683924.866692513</v>
      </c>
      <c r="AF25" s="91">
        <v>22870871.379113588</v>
      </c>
      <c r="AG25" s="91">
        <v>-60016630.873781368</v>
      </c>
      <c r="AH25" s="91" t="s">
        <v>262</v>
      </c>
      <c r="AI25" s="91" t="s">
        <v>262</v>
      </c>
      <c r="AK25" s="8"/>
      <c r="AL25" s="8"/>
      <c r="AM25" s="8"/>
      <c r="AN25" s="8"/>
      <c r="AO25" s="8"/>
      <c r="FX25" s="8"/>
    </row>
    <row r="26" spans="2:180" x14ac:dyDescent="0.25">
      <c r="B26" s="95" t="s">
        <v>171</v>
      </c>
      <c r="C26" s="206"/>
      <c r="D26" s="206"/>
      <c r="E26" s="206"/>
      <c r="F26" s="206"/>
      <c r="G26" s="206"/>
      <c r="H26" s="206">
        <v>0.82352634685808401</v>
      </c>
      <c r="I26" s="206"/>
      <c r="J26" s="206"/>
      <c r="K26" s="206"/>
      <c r="L26" s="206"/>
      <c r="M26" s="206">
        <v>0.82352634685808401</v>
      </c>
      <c r="N26" s="8"/>
      <c r="P26" s="92">
        <v>44937.916666666664</v>
      </c>
      <c r="Q26" s="92" t="s">
        <v>56</v>
      </c>
      <c r="R26" s="91">
        <v>-209013371.61921322</v>
      </c>
      <c r="S26" s="91">
        <v>-1188094.2562488294</v>
      </c>
      <c r="T26" s="91">
        <v>-12322228.614571042</v>
      </c>
      <c r="U26" s="91">
        <v>-83968154.837490618</v>
      </c>
      <c r="V26" s="91">
        <v>32174093.66</v>
      </c>
      <c r="W26" s="91">
        <v>311801096.98312604</v>
      </c>
      <c r="X26" s="91">
        <v>-789116.96420287399</v>
      </c>
      <c r="Y26" s="91">
        <v>-33947681.271153793</v>
      </c>
      <c r="Z26" s="91">
        <v>77912101.847092524</v>
      </c>
      <c r="AA26" s="91">
        <v>-42709075</v>
      </c>
      <c r="AB26" s="91">
        <v>37949569.927338324</v>
      </c>
      <c r="AC26" s="91">
        <v>23041137.442679331</v>
      </c>
      <c r="AE26" s="91">
        <v>43043798.681792505</v>
      </c>
      <c r="AF26" s="91">
        <v>33121688.25979507</v>
      </c>
      <c r="AG26" s="91">
        <v>-61257054.456928574</v>
      </c>
      <c r="AH26" s="91" t="s">
        <v>262</v>
      </c>
      <c r="AI26" s="91" t="s">
        <v>262</v>
      </c>
      <c r="AK26" s="8"/>
      <c r="AL26" s="8"/>
      <c r="AM26" s="8"/>
      <c r="AN26" s="8"/>
      <c r="AO26" s="8"/>
      <c r="FX26" s="8"/>
    </row>
    <row r="27" spans="2:180" x14ac:dyDescent="0.25">
      <c r="B27" s="95" t="s">
        <v>172</v>
      </c>
      <c r="C27" s="206"/>
      <c r="D27" s="206"/>
      <c r="E27" s="206"/>
      <c r="F27" s="206"/>
      <c r="G27" s="206"/>
      <c r="H27" s="206">
        <v>10852.32411</v>
      </c>
      <c r="I27" s="206"/>
      <c r="J27" s="206"/>
      <c r="K27" s="206"/>
      <c r="L27" s="206"/>
      <c r="M27" s="206">
        <v>10852.32411</v>
      </c>
      <c r="N27" s="8"/>
      <c r="P27" s="92">
        <v>44936.916666666664</v>
      </c>
      <c r="Q27" s="92" t="s">
        <v>56</v>
      </c>
      <c r="R27" s="91">
        <v>-207016912.360311</v>
      </c>
      <c r="S27" s="91">
        <v>-1187653.0055518576</v>
      </c>
      <c r="T27" s="91">
        <v>-11877920.748469161</v>
      </c>
      <c r="U27" s="91">
        <v>-81532708.199871436</v>
      </c>
      <c r="V27" s="91">
        <v>32147682.380000003</v>
      </c>
      <c r="W27" s="91">
        <v>305954913.39706403</v>
      </c>
      <c r="X27" s="91">
        <v>-1097138.0326673563</v>
      </c>
      <c r="Y27" s="91">
        <v>-33873762.187452599</v>
      </c>
      <c r="Z27" s="91">
        <v>57510424.928544506</v>
      </c>
      <c r="AA27" s="91">
        <v>-39448375</v>
      </c>
      <c r="AB27" s="91">
        <v>19578551.171285264</v>
      </c>
      <c r="AC27" s="91">
        <v>-6262269.1575021744</v>
      </c>
      <c r="AE27" s="91">
        <v>52788342.139792502</v>
      </c>
      <c r="AF27" s="91">
        <v>39494155.454997391</v>
      </c>
      <c r="AG27" s="91">
        <v>-66441677.266002454</v>
      </c>
      <c r="AH27" s="91" t="s">
        <v>262</v>
      </c>
      <c r="AI27" s="91" t="s">
        <v>262</v>
      </c>
      <c r="AK27" s="8"/>
      <c r="FX27" s="8"/>
    </row>
    <row r="28" spans="2:180" x14ac:dyDescent="0.25">
      <c r="B28" s="95" t="s">
        <v>45</v>
      </c>
      <c r="C28" s="206"/>
      <c r="D28" s="206"/>
      <c r="E28" s="206">
        <v>-133566.64348921526</v>
      </c>
      <c r="F28" s="206"/>
      <c r="G28" s="206"/>
      <c r="H28" s="206">
        <v>39902645.024817549</v>
      </c>
      <c r="I28" s="206">
        <v>-708656.55607125931</v>
      </c>
      <c r="J28" s="206">
        <v>-38247189.876107022</v>
      </c>
      <c r="K28" s="206">
        <v>49802443.905237757</v>
      </c>
      <c r="L28" s="206"/>
      <c r="M28" s="206">
        <v>50615675.854387812</v>
      </c>
      <c r="N28" s="8"/>
      <c r="P28" s="92">
        <v>44935.916666666664</v>
      </c>
      <c r="Q28" s="92" t="s">
        <v>56</v>
      </c>
      <c r="R28" s="91">
        <v>-206263805.6672712</v>
      </c>
      <c r="S28" s="91">
        <v>-1185517.2323158516</v>
      </c>
      <c r="T28" s="91">
        <v>-14654544.329830969</v>
      </c>
      <c r="U28" s="91">
        <v>-80480810.419847399</v>
      </c>
      <c r="V28" s="91">
        <v>32518545.640000001</v>
      </c>
      <c r="W28" s="91">
        <v>306443905.69678795</v>
      </c>
      <c r="X28" s="91">
        <v>-1091773.1327862251</v>
      </c>
      <c r="Y28" s="91">
        <v>-31394069.350830968</v>
      </c>
      <c r="Z28" s="91">
        <v>23880115.962190032</v>
      </c>
      <c r="AA28" s="91">
        <v>-12954625</v>
      </c>
      <c r="AB28" s="91">
        <v>14817422.16609541</v>
      </c>
      <c r="AC28" s="91">
        <v>-11053457.449068416</v>
      </c>
      <c r="AE28" s="91">
        <v>50747257.305992499</v>
      </c>
      <c r="AF28" s="91">
        <v>30549259.678311538</v>
      </c>
      <c r="AG28" s="91">
        <v>-55425637.369140215</v>
      </c>
      <c r="AH28" s="91" t="s">
        <v>262</v>
      </c>
      <c r="AI28" s="91" t="s">
        <v>262</v>
      </c>
      <c r="AK28" s="8"/>
      <c r="FX28" s="8"/>
    </row>
    <row r="29" spans="2:180" x14ac:dyDescent="0.25">
      <c r="B29" s="95" t="s">
        <v>207</v>
      </c>
      <c r="C29" s="206"/>
      <c r="D29" s="206">
        <v>-1257664.156498438</v>
      </c>
      <c r="E29" s="206"/>
      <c r="F29" s="206"/>
      <c r="G29" s="206"/>
      <c r="H29" s="206"/>
      <c r="I29" s="206"/>
      <c r="J29" s="206"/>
      <c r="K29" s="206"/>
      <c r="L29" s="206"/>
      <c r="M29" s="206">
        <v>-1257664.156498438</v>
      </c>
      <c r="N29" s="8"/>
      <c r="P29" s="92">
        <v>44934.916666666664</v>
      </c>
      <c r="Q29" s="92" t="s">
        <v>56</v>
      </c>
      <c r="R29" s="91">
        <v>-205085284.22467563</v>
      </c>
      <c r="S29" s="91">
        <v>-1182568.3603219131</v>
      </c>
      <c r="T29" s="91">
        <v>-11896970.56737902</v>
      </c>
      <c r="U29" s="91">
        <v>-79568687.571120456</v>
      </c>
      <c r="V29" s="91">
        <v>31855976.920000002</v>
      </c>
      <c r="W29" s="91">
        <v>302299144.01305962</v>
      </c>
      <c r="X29" s="91">
        <v>-708148.32909413241</v>
      </c>
      <c r="Y29" s="91">
        <v>-29252992.034667969</v>
      </c>
      <c r="Z29" s="91">
        <v>6811650.6412549084</v>
      </c>
      <c r="AA29" s="91">
        <v>16670775</v>
      </c>
      <c r="AB29" s="91">
        <v>29942895.487055391</v>
      </c>
      <c r="AC29" s="91">
        <v>23075819.954166397</v>
      </c>
      <c r="AE29" s="91">
        <v>20390222.854592502</v>
      </c>
      <c r="AF29" s="91">
        <v>42690969.725257196</v>
      </c>
      <c r="AG29" s="91">
        <v>-56214117.046960704</v>
      </c>
      <c r="AH29" s="91" t="s">
        <v>262</v>
      </c>
      <c r="AI29" s="91" t="s">
        <v>262</v>
      </c>
      <c r="AK29" s="8"/>
      <c r="FX29" s="8"/>
    </row>
    <row r="30" spans="2:180" x14ac:dyDescent="0.25">
      <c r="B30" s="95" t="s">
        <v>175</v>
      </c>
      <c r="C30" s="206"/>
      <c r="D30" s="206"/>
      <c r="E30" s="206"/>
      <c r="F30" s="206"/>
      <c r="G30" s="206"/>
      <c r="H30" s="206">
        <v>1.2028969586842848</v>
      </c>
      <c r="I30" s="206"/>
      <c r="J30" s="206"/>
      <c r="K30" s="206"/>
      <c r="L30" s="206"/>
      <c r="M30" s="206">
        <v>1.2028969586842848</v>
      </c>
      <c r="N30" s="8"/>
      <c r="P30" s="92">
        <v>44933.916666666664</v>
      </c>
      <c r="Q30" s="92" t="s">
        <v>56</v>
      </c>
      <c r="R30" s="91">
        <v>-204192268.83150059</v>
      </c>
      <c r="S30" s="91">
        <v>-1177629.9329878835</v>
      </c>
      <c r="T30" s="91">
        <v>-12729843.36663929</v>
      </c>
      <c r="U30" s="91">
        <v>-78705171.54238905</v>
      </c>
      <c r="V30" s="91">
        <v>31855976.920000002</v>
      </c>
      <c r="W30" s="91">
        <v>304083967.58714384</v>
      </c>
      <c r="X30" s="91">
        <v>-223332.60326008452</v>
      </c>
      <c r="Y30" s="91">
        <v>-29573963.84607669</v>
      </c>
      <c r="Z30" s="91">
        <v>6863889.3413193468</v>
      </c>
      <c r="AA30" s="91">
        <v>16670775</v>
      </c>
      <c r="AB30" s="91">
        <v>32872398.725609645</v>
      </c>
      <c r="AC30" s="91">
        <v>5888111.1302788109</v>
      </c>
      <c r="AE30" s="91">
        <v>40916871.462192498</v>
      </c>
      <c r="AF30" s="91">
        <v>42277616.281667762</v>
      </c>
      <c r="AG30" s="91">
        <v>-56210200.148529425</v>
      </c>
      <c r="AH30" s="91" t="s">
        <v>262</v>
      </c>
      <c r="AI30" s="91" t="s">
        <v>262</v>
      </c>
      <c r="AK30" s="8"/>
      <c r="FX30" s="8"/>
    </row>
    <row r="31" spans="2:180" x14ac:dyDescent="0.25">
      <c r="B31" s="95" t="s">
        <v>209</v>
      </c>
      <c r="C31" s="206"/>
      <c r="D31" s="206">
        <v>-83.262623260679305</v>
      </c>
      <c r="E31" s="206"/>
      <c r="F31" s="206"/>
      <c r="G31" s="206"/>
      <c r="H31" s="206"/>
      <c r="I31" s="206"/>
      <c r="J31" s="206"/>
      <c r="K31" s="206"/>
      <c r="L31" s="206"/>
      <c r="M31" s="206">
        <v>-83.262623260679305</v>
      </c>
      <c r="N31" s="8"/>
      <c r="P31" s="92">
        <v>44932.916666666664</v>
      </c>
      <c r="Q31" s="92" t="s">
        <v>56</v>
      </c>
      <c r="R31" s="91">
        <v>-204332507.58395314</v>
      </c>
      <c r="S31" s="91">
        <v>-1178444.9692540788</v>
      </c>
      <c r="T31" s="91">
        <v>-12504005.841619443</v>
      </c>
      <c r="U31" s="91">
        <v>-78813918.676579669</v>
      </c>
      <c r="V31" s="91">
        <v>31855976.920000002</v>
      </c>
      <c r="W31" s="91">
        <v>304157980.38005215</v>
      </c>
      <c r="X31" s="91">
        <v>-322662.32981103391</v>
      </c>
      <c r="Y31" s="91">
        <v>-26833257.915276289</v>
      </c>
      <c r="Z31" s="91">
        <v>-34383239.68539919</v>
      </c>
      <c r="AA31" s="91">
        <v>16670775</v>
      </c>
      <c r="AB31" s="91">
        <v>-5683304.7018406717</v>
      </c>
      <c r="AC31" s="91">
        <v>-22866824.443150189</v>
      </c>
      <c r="AE31" s="91">
        <v>29221702.008792493</v>
      </c>
      <c r="AF31" s="91">
        <v>44190476.906150147</v>
      </c>
      <c r="AG31" s="91">
        <v>-56228659.173633121</v>
      </c>
      <c r="AH31" s="91" t="s">
        <v>262</v>
      </c>
      <c r="AI31" s="91" t="s">
        <v>262</v>
      </c>
      <c r="AK31" s="8"/>
      <c r="FX31" s="8"/>
    </row>
    <row r="32" spans="2:180" x14ac:dyDescent="0.25">
      <c r="B32" s="95" t="s">
        <v>180</v>
      </c>
      <c r="C32" s="206"/>
      <c r="D32" s="206"/>
      <c r="E32" s="206"/>
      <c r="F32" s="206"/>
      <c r="G32" s="206"/>
      <c r="H32" s="206">
        <v>29643.2086511089</v>
      </c>
      <c r="I32" s="206"/>
      <c r="J32" s="206"/>
      <c r="K32" s="206"/>
      <c r="L32" s="206"/>
      <c r="M32" s="206">
        <v>29643.2086511089</v>
      </c>
      <c r="N32" s="8"/>
      <c r="P32" s="92">
        <v>44931.916666666664</v>
      </c>
      <c r="Q32" s="92" t="s">
        <v>56</v>
      </c>
      <c r="R32" s="91">
        <v>-203574405.36145717</v>
      </c>
      <c r="S32" s="91">
        <v>-1178259.4251021715</v>
      </c>
      <c r="T32" s="91">
        <v>-11703353.80027716</v>
      </c>
      <c r="U32" s="91">
        <v>-77933619.478622377</v>
      </c>
      <c r="V32" s="91">
        <v>31321147.940000001</v>
      </c>
      <c r="W32" s="91">
        <v>296621706.88269383</v>
      </c>
      <c r="X32" s="91">
        <v>-56818.239549539459</v>
      </c>
      <c r="Y32" s="91">
        <v>-25131423.542123564</v>
      </c>
      <c r="Z32" s="91">
        <v>-25464088.363041021</v>
      </c>
      <c r="AA32" s="91">
        <v>48078700</v>
      </c>
      <c r="AB32" s="91">
        <v>30979586.612520918</v>
      </c>
      <c r="AC32" s="91">
        <v>5573640.8662991673</v>
      </c>
      <c r="AE32" s="91">
        <v>43774040.618492499</v>
      </c>
      <c r="AF32" s="91">
        <v>39573697.153437965</v>
      </c>
      <c r="AG32" s="91">
        <v>-57941792.025708705</v>
      </c>
      <c r="AH32" s="91" t="s">
        <v>262</v>
      </c>
      <c r="AI32" s="91" t="s">
        <v>262</v>
      </c>
      <c r="FX32" s="8"/>
    </row>
    <row r="33" spans="1:180" x14ac:dyDescent="0.25">
      <c r="B33" s="95" t="s">
        <v>182</v>
      </c>
      <c r="C33" s="206"/>
      <c r="D33" s="206"/>
      <c r="E33" s="206">
        <v>-5078431.3385587502</v>
      </c>
      <c r="F33" s="206"/>
      <c r="G33" s="206"/>
      <c r="H33" s="206">
        <v>9955772.5322714578</v>
      </c>
      <c r="I33" s="206"/>
      <c r="J33" s="206"/>
      <c r="K33" s="206"/>
      <c r="L33" s="206"/>
      <c r="M33" s="206">
        <v>4877341.1937127076</v>
      </c>
      <c r="N33" s="8"/>
      <c r="P33" s="92">
        <v>44930.916666666664</v>
      </c>
      <c r="Q33" s="92" t="s">
        <v>56</v>
      </c>
      <c r="R33" s="91">
        <v>-203819937.55058381</v>
      </c>
      <c r="S33" s="91">
        <v>-1180431.5047403954</v>
      </c>
      <c r="T33" s="91">
        <v>-11766321.610834949</v>
      </c>
      <c r="U33" s="91">
        <v>-78285193.207735702</v>
      </c>
      <c r="V33" s="91">
        <v>31126773.140000001</v>
      </c>
      <c r="W33" s="91">
        <v>297428616.62702835</v>
      </c>
      <c r="X33" s="91">
        <v>-201526.44441954696</v>
      </c>
      <c r="Y33" s="91">
        <v>-21649783.545962133</v>
      </c>
      <c r="Z33" s="91">
        <v>-44037598.790786102</v>
      </c>
      <c r="AA33" s="91">
        <v>45552050</v>
      </c>
      <c r="AB33" s="91">
        <v>13166647.111965768</v>
      </c>
      <c r="AC33" s="91">
        <v>-8131051.9536449686</v>
      </c>
      <c r="AE33" s="91">
        <v>41176782.379292503</v>
      </c>
      <c r="AF33" s="91">
        <v>38015016.12358544</v>
      </c>
      <c r="AG33" s="91">
        <v>-57894099.437267214</v>
      </c>
      <c r="AH33" s="91" t="s">
        <v>262</v>
      </c>
      <c r="AI33" s="91" t="s">
        <v>262</v>
      </c>
      <c r="AK33" s="8"/>
      <c r="FX33" s="8"/>
    </row>
    <row r="34" spans="1:180" x14ac:dyDescent="0.25">
      <c r="B34" s="95" t="s">
        <v>420</v>
      </c>
      <c r="C34" s="206"/>
      <c r="D34" s="206"/>
      <c r="E34" s="206"/>
      <c r="F34" s="206"/>
      <c r="G34" s="206">
        <v>79941.919999999998</v>
      </c>
      <c r="H34" s="206"/>
      <c r="I34" s="206"/>
      <c r="J34" s="206"/>
      <c r="K34" s="206"/>
      <c r="L34" s="206"/>
      <c r="M34" s="206">
        <v>79941.919999999998</v>
      </c>
      <c r="N34" s="8"/>
      <c r="P34" s="92">
        <v>44929.916666666664</v>
      </c>
      <c r="Q34" s="92" t="s">
        <v>56</v>
      </c>
      <c r="R34" s="91">
        <v>-202470305.78499216</v>
      </c>
      <c r="S34" s="91">
        <v>-1180062.2332723378</v>
      </c>
      <c r="T34" s="91">
        <v>-11723112.957848318</v>
      </c>
      <c r="U34" s="91">
        <v>-76715927.358379066</v>
      </c>
      <c r="V34" s="91">
        <v>26438708.66</v>
      </c>
      <c r="W34" s="91">
        <v>298468223.34892392</v>
      </c>
      <c r="X34" s="91">
        <v>65117.275402307452</v>
      </c>
      <c r="Y34" s="91">
        <v>-7645245.1319557624</v>
      </c>
      <c r="Z34" s="91">
        <v>-50866769.312103622</v>
      </c>
      <c r="AA34" s="91">
        <v>91842725</v>
      </c>
      <c r="AB34" s="91">
        <v>66213351.50577496</v>
      </c>
      <c r="AC34" s="91">
        <v>36143790.665423423</v>
      </c>
      <c r="AE34" s="91">
        <v>36979860.473892495</v>
      </c>
      <c r="AF34" s="91">
        <v>47413721.958255731</v>
      </c>
      <c r="AG34" s="91">
        <v>-54324021.591796681</v>
      </c>
      <c r="AH34" s="91" t="s">
        <v>262</v>
      </c>
      <c r="AI34" s="91" t="s">
        <v>262</v>
      </c>
      <c r="FX34" s="8"/>
    </row>
    <row r="35" spans="1:180" x14ac:dyDescent="0.25">
      <c r="B35" s="95" t="s">
        <v>56</v>
      </c>
      <c r="C35" s="206">
        <v>-225466292.02525234</v>
      </c>
      <c r="D35" s="206">
        <v>-1257747.4191216987</v>
      </c>
      <c r="E35" s="206">
        <v>-54384202.339019932</v>
      </c>
      <c r="F35" s="206">
        <v>-107223834.71739666</v>
      </c>
      <c r="G35" s="206">
        <v>25231978.690000001</v>
      </c>
      <c r="H35" s="206">
        <v>413413576.68267632</v>
      </c>
      <c r="I35" s="206">
        <v>-2992721.6653177897</v>
      </c>
      <c r="J35" s="206">
        <v>-108190457.52189742</v>
      </c>
      <c r="K35" s="206">
        <v>139962727.23546943</v>
      </c>
      <c r="L35" s="206">
        <v>-142109300</v>
      </c>
      <c r="M35" s="206">
        <v>-63016273.079860121</v>
      </c>
      <c r="N35" s="8"/>
      <c r="P35" s="92">
        <v>44928.916666666664</v>
      </c>
      <c r="Q35" s="92" t="s">
        <v>56</v>
      </c>
      <c r="R35" s="91">
        <v>-202630435.89179751</v>
      </c>
      <c r="S35" s="91">
        <v>-1178394.7491296032</v>
      </c>
      <c r="T35" s="91">
        <v>-11675892.125142956</v>
      </c>
      <c r="U35" s="91">
        <v>-76763871.497414961</v>
      </c>
      <c r="V35" s="91">
        <v>26654410.360000003</v>
      </c>
      <c r="W35" s="91">
        <v>295718595.47255719</v>
      </c>
      <c r="X35" s="91">
        <v>186466.86893267589</v>
      </c>
      <c r="Y35" s="91">
        <v>241820.34165306855</v>
      </c>
      <c r="Z35" s="91">
        <v>-3490655.8141344232</v>
      </c>
      <c r="AA35" s="91">
        <v>67744000</v>
      </c>
      <c r="AB35" s="91">
        <v>94806042.965523437</v>
      </c>
      <c r="AC35" s="91">
        <v>63902445.340121731</v>
      </c>
      <c r="AE35" s="91">
        <v>36225284.071492508</v>
      </c>
      <c r="AF35" s="91">
        <v>48846428.49703227</v>
      </c>
      <c r="AG35" s="91">
        <v>-54168114.943123072</v>
      </c>
      <c r="AH35" s="91" t="s">
        <v>262</v>
      </c>
      <c r="AI35" s="91" t="s">
        <v>262</v>
      </c>
      <c r="FX35" s="8"/>
    </row>
    <row r="36" spans="1:180" x14ac:dyDescent="0.25">
      <c r="N36" s="8"/>
      <c r="P36" s="92">
        <v>44927.916666666664</v>
      </c>
      <c r="Q36" s="92" t="s">
        <v>56</v>
      </c>
      <c r="R36" s="91">
        <v>-202232305.41023153</v>
      </c>
      <c r="S36" s="91">
        <v>-1174192.0653682598</v>
      </c>
      <c r="T36" s="91">
        <v>-11669883.014571492</v>
      </c>
      <c r="U36" s="91">
        <v>-76281432.333615497</v>
      </c>
      <c r="V36" s="91">
        <v>26654410.360000003</v>
      </c>
      <c r="W36" s="91">
        <v>294710014.66205454</v>
      </c>
      <c r="X36" s="91">
        <v>176996.57669761815</v>
      </c>
      <c r="Y36" s="91">
        <v>0</v>
      </c>
      <c r="Z36" s="91">
        <v>-2458462.1896765884</v>
      </c>
      <c r="AA36" s="91">
        <v>67744000</v>
      </c>
      <c r="AB36" s="91">
        <v>95469146.585288927</v>
      </c>
      <c r="AC36" s="91">
        <v>81656386.713497505</v>
      </c>
      <c r="AE36" s="91">
        <v>16103417.061892498</v>
      </c>
      <c r="AF36" s="91">
        <v>51894740.036931202</v>
      </c>
      <c r="AG36" s="91">
        <v>-54185397.227032274</v>
      </c>
      <c r="AH36" s="91" t="s">
        <v>262</v>
      </c>
      <c r="AI36" s="91" t="s">
        <v>262</v>
      </c>
      <c r="FX36" s="8"/>
    </row>
    <row r="37" spans="1:180" x14ac:dyDescent="0.25">
      <c r="N37" s="8"/>
      <c r="P37" s="92">
        <v>44926.916666666664</v>
      </c>
      <c r="Q37" s="92" t="s">
        <v>56</v>
      </c>
      <c r="R37" s="91">
        <v>-201999601.34651747</v>
      </c>
      <c r="S37" s="91">
        <v>-1175579.6430386498</v>
      </c>
      <c r="T37" s="91">
        <v>-11677383.591209957</v>
      </c>
      <c r="U37" s="91">
        <v>-75881561.62948516</v>
      </c>
      <c r="V37" s="91">
        <v>26654410.360000003</v>
      </c>
      <c r="W37" s="91">
        <v>297843068.86337954</v>
      </c>
      <c r="X37" s="91">
        <v>180028.69460814513</v>
      </c>
      <c r="Y37" s="91">
        <v>0</v>
      </c>
      <c r="Z37" s="91">
        <v>-10096546.319208037</v>
      </c>
      <c r="AA37" s="91">
        <v>67744000</v>
      </c>
      <c r="AB37" s="91">
        <v>91590835.388528392</v>
      </c>
      <c r="AC37" s="91">
        <v>50436193.598504521</v>
      </c>
      <c r="AE37" s="91">
        <v>21953132.682292502</v>
      </c>
      <c r="AF37" s="91">
        <v>53392506.619197987</v>
      </c>
      <c r="AG37" s="91">
        <v>-34190997.511466615</v>
      </c>
      <c r="AH37" s="91" t="s">
        <v>262</v>
      </c>
      <c r="AI37" s="91" t="s">
        <v>262</v>
      </c>
      <c r="FX37" s="8"/>
    </row>
    <row r="38" spans="1:180" x14ac:dyDescent="0.25">
      <c r="N38" s="8"/>
      <c r="P38" s="92">
        <v>44925.916666666664</v>
      </c>
      <c r="Q38" s="92" t="s">
        <v>56</v>
      </c>
      <c r="R38" s="91">
        <v>-202119031.90230456</v>
      </c>
      <c r="S38" s="91">
        <v>-1174088.4561408556</v>
      </c>
      <c r="T38" s="91">
        <v>-16034911.422264416</v>
      </c>
      <c r="U38" s="91">
        <v>-76052383.339231968</v>
      </c>
      <c r="V38" s="91">
        <v>26654410.360000003</v>
      </c>
      <c r="W38" s="91">
        <v>304066870.36522096</v>
      </c>
      <c r="X38" s="91">
        <v>151327.32443244502</v>
      </c>
      <c r="Y38" s="91">
        <v>0</v>
      </c>
      <c r="Z38" s="91">
        <v>-8164543.6257227184</v>
      </c>
      <c r="AA38" s="91">
        <v>67744000</v>
      </c>
      <c r="AB38" s="91">
        <v>95071649.30398877</v>
      </c>
      <c r="AC38" s="91">
        <v>68645670.457918465</v>
      </c>
      <c r="AE38" s="91">
        <v>10137934.993192501</v>
      </c>
      <c r="AF38" s="91">
        <v>56708520.830291115</v>
      </c>
      <c r="AG38" s="91">
        <v>-40420476.977413312</v>
      </c>
      <c r="AH38" s="91" t="s">
        <v>262</v>
      </c>
      <c r="AI38" s="91" t="s">
        <v>262</v>
      </c>
      <c r="FX38" s="8"/>
    </row>
    <row r="39" spans="1:180" x14ac:dyDescent="0.25">
      <c r="A39" s="96" t="s">
        <v>260</v>
      </c>
      <c r="B39" s="88" t="s">
        <v>453</v>
      </c>
      <c r="C39" s="88" t="s">
        <v>54</v>
      </c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"/>
      <c r="P39" s="92">
        <v>44924.916666666664</v>
      </c>
      <c r="Q39" s="92" t="s">
        <v>56</v>
      </c>
      <c r="R39" s="91">
        <v>-202178053.16782939</v>
      </c>
      <c r="S39" s="91">
        <v>-1178104.0373560197</v>
      </c>
      <c r="T39" s="91">
        <v>-14049850.083062656</v>
      </c>
      <c r="U39" s="91">
        <v>-76240781.183160961</v>
      </c>
      <c r="V39" s="91">
        <v>26654410.360000003</v>
      </c>
      <c r="W39" s="91">
        <v>300800530.82296008</v>
      </c>
      <c r="X39" s="91">
        <v>192985.86059545539</v>
      </c>
      <c r="Y39" s="91">
        <v>-3440532.2786552198</v>
      </c>
      <c r="Z39" s="91">
        <v>-20694048.695892952</v>
      </c>
      <c r="AA39" s="91">
        <v>67744000</v>
      </c>
      <c r="AB39" s="91">
        <v>77610557.597598389</v>
      </c>
      <c r="AC39" s="91">
        <v>54639184.984466687</v>
      </c>
      <c r="AE39" s="91">
        <v>24794776.737092499</v>
      </c>
      <c r="AF39" s="91">
        <v>46656409.625417501</v>
      </c>
      <c r="AG39" s="91">
        <v>-48479813.749378294</v>
      </c>
      <c r="AH39" s="91" t="s">
        <v>262</v>
      </c>
      <c r="AI39" s="91" t="s">
        <v>262</v>
      </c>
      <c r="FX39" s="8"/>
    </row>
    <row r="40" spans="1:180" x14ac:dyDescent="0.25">
      <c r="A40" s="62">
        <v>44957.916666666664</v>
      </c>
      <c r="B40" s="33" t="s">
        <v>268</v>
      </c>
      <c r="C40" s="33" t="s">
        <v>168</v>
      </c>
      <c r="D40" s="33" t="s">
        <v>206</v>
      </c>
      <c r="E40" s="33" t="s">
        <v>261</v>
      </c>
      <c r="F40" s="33" t="s">
        <v>193</v>
      </c>
      <c r="G40" s="33" t="s">
        <v>306</v>
      </c>
      <c r="H40" s="33" t="s">
        <v>85</v>
      </c>
      <c r="I40" s="33" t="s">
        <v>251</v>
      </c>
      <c r="J40" s="33" t="s">
        <v>13</v>
      </c>
      <c r="K40" s="33" t="s">
        <v>17</v>
      </c>
      <c r="L40" s="33" t="s">
        <v>277</v>
      </c>
      <c r="M40" s="33" t="s">
        <v>56</v>
      </c>
      <c r="N40" s="8"/>
      <c r="P40" s="92">
        <v>44923.916666666664</v>
      </c>
      <c r="Q40" s="92" t="s">
        <v>56</v>
      </c>
      <c r="R40" s="91">
        <v>-201749784.16230062</v>
      </c>
      <c r="S40" s="91">
        <v>-1181448.3313848847</v>
      </c>
      <c r="T40" s="91">
        <v>-16809664.022634272</v>
      </c>
      <c r="U40" s="91">
        <v>-75768049.848133519</v>
      </c>
      <c r="V40" s="91">
        <v>36622885.940000005</v>
      </c>
      <c r="W40" s="91">
        <v>293176839.16377801</v>
      </c>
      <c r="X40" s="91">
        <v>1573680.9929341159</v>
      </c>
      <c r="Y40" s="91">
        <v>-26729415.391564742</v>
      </c>
      <c r="Z40" s="91">
        <v>-55778519.560603693</v>
      </c>
      <c r="AA40" s="91">
        <v>67744000</v>
      </c>
      <c r="AB40" s="91">
        <v>21100524.780090407</v>
      </c>
      <c r="AC40" s="91">
        <v>-9802574.7428408861</v>
      </c>
      <c r="AE40" s="91">
        <v>46826428.473392509</v>
      </c>
      <c r="AF40" s="91">
        <v>35862197.642055348</v>
      </c>
      <c r="AG40" s="91">
        <v>-51785526.592516556</v>
      </c>
      <c r="AH40" s="91" t="s">
        <v>262</v>
      </c>
      <c r="AI40" s="91" t="s">
        <v>262</v>
      </c>
      <c r="FX40" s="8"/>
    </row>
    <row r="41" spans="1:180" x14ac:dyDescent="0.25">
      <c r="B41" s="95" t="s">
        <v>11</v>
      </c>
      <c r="C41" s="206"/>
      <c r="D41" s="206"/>
      <c r="E41" s="206">
        <v>-26871805.138251849</v>
      </c>
      <c r="F41" s="206"/>
      <c r="G41" s="206"/>
      <c r="H41" s="206">
        <v>143310522.40070239</v>
      </c>
      <c r="I41" s="206">
        <v>-1565414.6260293177</v>
      </c>
      <c r="J41" s="206">
        <v>-69914298.967658594</v>
      </c>
      <c r="K41" s="206">
        <v>103294778.98403654</v>
      </c>
      <c r="L41" s="206"/>
      <c r="M41" s="206">
        <v>148253782.65279919</v>
      </c>
      <c r="N41" s="8"/>
      <c r="P41" s="92">
        <v>44922.916666666664</v>
      </c>
      <c r="Q41" s="92" t="s">
        <v>56</v>
      </c>
      <c r="R41" s="91">
        <v>-202658892.62911278</v>
      </c>
      <c r="S41" s="91">
        <v>-1185819.2791439304</v>
      </c>
      <c r="T41" s="91">
        <v>-16258238.099520639</v>
      </c>
      <c r="U41" s="91">
        <v>-76815910.519344166</v>
      </c>
      <c r="V41" s="91">
        <v>42365037.32</v>
      </c>
      <c r="W41" s="91">
        <v>286329593.34031349</v>
      </c>
      <c r="X41" s="91">
        <v>1740989.863239361</v>
      </c>
      <c r="Y41" s="91">
        <v>-38660498.252763785</v>
      </c>
      <c r="Z41" s="91">
        <v>-71042466.186670482</v>
      </c>
      <c r="AA41" s="91">
        <v>118446450</v>
      </c>
      <c r="AB41" s="91">
        <v>42260245.55699715</v>
      </c>
      <c r="AC41" s="91">
        <v>9014426.9055880979</v>
      </c>
      <c r="AE41" s="91">
        <v>58599133.603492513</v>
      </c>
      <c r="AF41" s="91">
        <v>31811731.049039774</v>
      </c>
      <c r="AG41" s="91">
        <v>-57165046.001123227</v>
      </c>
      <c r="AH41" s="91" t="s">
        <v>262</v>
      </c>
      <c r="AI41" s="91" t="s">
        <v>262</v>
      </c>
      <c r="FX41" s="8"/>
    </row>
    <row r="42" spans="1:180" x14ac:dyDescent="0.25">
      <c r="B42" s="95" t="s">
        <v>215</v>
      </c>
      <c r="C42" s="206"/>
      <c r="D42" s="206"/>
      <c r="E42" s="206"/>
      <c r="F42" s="206"/>
      <c r="G42" s="206"/>
      <c r="H42" s="206">
        <v>216.93880889085995</v>
      </c>
      <c r="I42" s="206"/>
      <c r="J42" s="206"/>
      <c r="K42" s="206"/>
      <c r="L42" s="206"/>
      <c r="M42" s="206">
        <v>216.93880889085995</v>
      </c>
      <c r="N42" s="8"/>
      <c r="P42" s="92">
        <v>44921.916666666664</v>
      </c>
      <c r="Q42" s="92" t="s">
        <v>56</v>
      </c>
      <c r="R42" s="91">
        <v>-203268414.29258418</v>
      </c>
      <c r="S42" s="91">
        <v>-1186523.7234941467</v>
      </c>
      <c r="T42" s="91">
        <v>-14788816.980037382</v>
      </c>
      <c r="U42" s="91">
        <v>-77697001.679786384</v>
      </c>
      <c r="V42" s="91">
        <v>43317090.800000004</v>
      </c>
      <c r="W42" s="91">
        <v>286384556.66017473</v>
      </c>
      <c r="X42" s="91">
        <v>428665.14935376775</v>
      </c>
      <c r="Y42" s="91">
        <v>-36588669.635732241</v>
      </c>
      <c r="Z42" s="91">
        <v>-81591927.692620993</v>
      </c>
      <c r="AA42" s="91">
        <v>115823150</v>
      </c>
      <c r="AB42" s="91">
        <v>30832108.605273187</v>
      </c>
      <c r="AC42" s="91">
        <v>6256803.6368437484</v>
      </c>
      <c r="AE42" s="91">
        <v>45506573.214392498</v>
      </c>
      <c r="AF42" s="91">
        <v>36219022.703029647</v>
      </c>
      <c r="AG42" s="91">
        <v>-57150290.948992707</v>
      </c>
      <c r="AH42" s="91" t="s">
        <v>262</v>
      </c>
      <c r="AI42" s="91" t="s">
        <v>262</v>
      </c>
      <c r="FX42" s="8"/>
    </row>
    <row r="43" spans="1:180" x14ac:dyDescent="0.25">
      <c r="B43" s="95" t="s">
        <v>97</v>
      </c>
      <c r="C43" s="206"/>
      <c r="D43" s="206"/>
      <c r="E43" s="206"/>
      <c r="F43" s="206"/>
      <c r="G43" s="206"/>
      <c r="H43" s="206">
        <v>164330.42318572884</v>
      </c>
      <c r="I43" s="206"/>
      <c r="J43" s="206"/>
      <c r="K43" s="206"/>
      <c r="L43" s="206"/>
      <c r="M43" s="206">
        <v>164330.42318572884</v>
      </c>
      <c r="N43" s="8"/>
      <c r="P43" s="92">
        <v>44920.916666666664</v>
      </c>
      <c r="Q43" s="92" t="s">
        <v>56</v>
      </c>
      <c r="R43" s="91">
        <v>-202879296.4799822</v>
      </c>
      <c r="S43" s="91">
        <v>-1184823.0527704428</v>
      </c>
      <c r="T43" s="91">
        <v>-14926670.373762032</v>
      </c>
      <c r="U43" s="91">
        <v>-77263466.451453984</v>
      </c>
      <c r="V43" s="91">
        <v>43317090.800000004</v>
      </c>
      <c r="W43" s="91">
        <v>285822492.26321137</v>
      </c>
      <c r="X43" s="91">
        <v>1054305.0099063795</v>
      </c>
      <c r="Y43" s="91">
        <v>-33658241.277494639</v>
      </c>
      <c r="Z43" s="91">
        <v>-80500540.363146454</v>
      </c>
      <c r="AA43" s="91">
        <v>115823150</v>
      </c>
      <c r="AB43" s="91">
        <v>35604000.074508019</v>
      </c>
      <c r="AC43" s="91">
        <v>1953231.9140152633</v>
      </c>
      <c r="AE43" s="91">
        <v>53903181.185892507</v>
      </c>
      <c r="AF43" s="91">
        <v>36895500.461692601</v>
      </c>
      <c r="AG43" s="91">
        <v>-57147913.487092353</v>
      </c>
      <c r="AH43" s="91" t="s">
        <v>262</v>
      </c>
      <c r="AI43" s="91" t="s">
        <v>262</v>
      </c>
      <c r="FX43" s="8"/>
    </row>
    <row r="44" spans="1:180" x14ac:dyDescent="0.25">
      <c r="B44" s="95" t="s">
        <v>101</v>
      </c>
      <c r="C44" s="206"/>
      <c r="D44" s="206"/>
      <c r="E44" s="206"/>
      <c r="F44" s="206">
        <v>-92455376.5865556</v>
      </c>
      <c r="G44" s="206"/>
      <c r="H44" s="206">
        <v>140417136.15361923</v>
      </c>
      <c r="I44" s="206"/>
      <c r="J44" s="206"/>
      <c r="K44" s="206"/>
      <c r="L44" s="206"/>
      <c r="M44" s="206">
        <v>47961759.56706363</v>
      </c>
      <c r="N44" s="8"/>
      <c r="P44" s="92">
        <v>44919.916666666664</v>
      </c>
      <c r="Q44" s="92" t="s">
        <v>56</v>
      </c>
      <c r="R44" s="91">
        <v>-202990619.54566792</v>
      </c>
      <c r="S44" s="91">
        <v>-1189009.6407448833</v>
      </c>
      <c r="T44" s="91">
        <v>-15629585.659241319</v>
      </c>
      <c r="U44" s="91">
        <v>-77307614.127912655</v>
      </c>
      <c r="V44" s="91">
        <v>43317090.800000004</v>
      </c>
      <c r="W44" s="91">
        <v>286575761.11814523</v>
      </c>
      <c r="X44" s="91">
        <v>1006748.3086679992</v>
      </c>
      <c r="Y44" s="91">
        <v>-32719359.414824337</v>
      </c>
      <c r="Z44" s="91">
        <v>-84543912.909668118</v>
      </c>
      <c r="AA44" s="91">
        <v>115823150</v>
      </c>
      <c r="AB44" s="91">
        <v>32342648.928753987</v>
      </c>
      <c r="AC44" s="91">
        <v>-4087513.5339499637</v>
      </c>
      <c r="AE44" s="91">
        <v>56966110.877392501</v>
      </c>
      <c r="AF44" s="91">
        <v>36597843.291425601</v>
      </c>
      <c r="AG44" s="91">
        <v>-57133791.706114151</v>
      </c>
      <c r="AH44" s="91" t="s">
        <v>262</v>
      </c>
      <c r="AI44" s="91" t="s">
        <v>262</v>
      </c>
      <c r="FX44" s="8"/>
    </row>
    <row r="45" spans="1:180" x14ac:dyDescent="0.25">
      <c r="B45" s="95" t="s">
        <v>257</v>
      </c>
      <c r="C45" s="206"/>
      <c r="D45" s="206"/>
      <c r="E45" s="206"/>
      <c r="F45" s="206"/>
      <c r="G45" s="206"/>
      <c r="H45" s="206">
        <v>209451.69</v>
      </c>
      <c r="I45" s="206"/>
      <c r="J45" s="206"/>
      <c r="K45" s="206"/>
      <c r="L45" s="206"/>
      <c r="M45" s="206">
        <v>209451.69</v>
      </c>
      <c r="N45" s="8"/>
      <c r="P45" s="92">
        <v>44918.916666666664</v>
      </c>
      <c r="Q45" s="92" t="s">
        <v>56</v>
      </c>
      <c r="R45" s="91">
        <v>-202897751.94778514</v>
      </c>
      <c r="S45" s="91">
        <v>-1186815.7936595711</v>
      </c>
      <c r="T45" s="91">
        <v>-14955919.703569749</v>
      </c>
      <c r="U45" s="91">
        <v>-77145070.657300338</v>
      </c>
      <c r="V45" s="91">
        <v>43317090.800000004</v>
      </c>
      <c r="W45" s="91">
        <v>284432427.93256384</v>
      </c>
      <c r="X45" s="91">
        <v>1229113.0619547272</v>
      </c>
      <c r="Y45" s="91">
        <v>-32318141.536192793</v>
      </c>
      <c r="Z45" s="91">
        <v>-90354458.19497633</v>
      </c>
      <c r="AA45" s="91">
        <v>115823150</v>
      </c>
      <c r="AB45" s="91">
        <v>25943623.961034592</v>
      </c>
      <c r="AC45" s="91">
        <v>-11415788.553666379</v>
      </c>
      <c r="AE45" s="91">
        <v>59352928.822692499</v>
      </c>
      <c r="AF45" s="91">
        <v>35140312.787687823</v>
      </c>
      <c r="AG45" s="91">
        <v>-57133829.09567935</v>
      </c>
      <c r="AH45" s="91" t="s">
        <v>262</v>
      </c>
      <c r="AI45" s="91" t="s">
        <v>262</v>
      </c>
      <c r="FX45" s="8"/>
    </row>
    <row r="46" spans="1:180" x14ac:dyDescent="0.25">
      <c r="B46" s="95" t="s">
        <v>291</v>
      </c>
      <c r="C46" s="206"/>
      <c r="D46" s="206"/>
      <c r="E46" s="206">
        <v>-10012657.9575096</v>
      </c>
      <c r="F46" s="206"/>
      <c r="G46" s="206"/>
      <c r="H46" s="206">
        <v>22141229.98298448</v>
      </c>
      <c r="I46" s="206"/>
      <c r="J46" s="206"/>
      <c r="K46" s="206"/>
      <c r="L46" s="206"/>
      <c r="M46" s="206">
        <v>12128572.02547488</v>
      </c>
      <c r="N46" s="8"/>
      <c r="P46" s="92">
        <v>44917.916666666664</v>
      </c>
      <c r="Q46" s="92" t="s">
        <v>56</v>
      </c>
      <c r="R46" s="91">
        <v>-202847748.59196144</v>
      </c>
      <c r="S46" s="91">
        <v>-1184962.9102048071</v>
      </c>
      <c r="T46" s="91">
        <v>-14997686.585818533</v>
      </c>
      <c r="U46" s="91">
        <v>-77254401.081990913</v>
      </c>
      <c r="V46" s="91">
        <v>36896316.440000005</v>
      </c>
      <c r="W46" s="91">
        <v>291046122.26153612</v>
      </c>
      <c r="X46" s="91">
        <v>573676.18303706031</v>
      </c>
      <c r="Y46" s="91">
        <v>-31354623.06336271</v>
      </c>
      <c r="Z46" s="91">
        <v>-90401914.174367055</v>
      </c>
      <c r="AA46" s="91">
        <v>137664175</v>
      </c>
      <c r="AB46" s="91">
        <v>48138953.476867735</v>
      </c>
      <c r="AC46" s="91">
        <v>23224901.765479572</v>
      </c>
      <c r="AE46" s="91">
        <v>43237215.371292502</v>
      </c>
      <c r="AF46" s="91">
        <v>32622857.783291016</v>
      </c>
      <c r="AG46" s="91">
        <v>-50946021.44319535</v>
      </c>
      <c r="AH46" s="91" t="s">
        <v>262</v>
      </c>
      <c r="AI46" s="91" t="s">
        <v>262</v>
      </c>
      <c r="FX46" s="8"/>
    </row>
    <row r="47" spans="1:180" x14ac:dyDescent="0.25">
      <c r="B47" s="95" t="s">
        <v>32</v>
      </c>
      <c r="C47" s="206"/>
      <c r="D47" s="206"/>
      <c r="E47" s="206"/>
      <c r="F47" s="206"/>
      <c r="G47" s="206"/>
      <c r="H47" s="206">
        <v>9343.8098739203597</v>
      </c>
      <c r="I47" s="206"/>
      <c r="J47" s="206"/>
      <c r="K47" s="206">
        <v>-38373.628906006001</v>
      </c>
      <c r="L47" s="206"/>
      <c r="M47" s="206">
        <v>-29029.819032085641</v>
      </c>
      <c r="N47" s="8"/>
      <c r="P47" s="92">
        <v>44916.916666666664</v>
      </c>
      <c r="Q47" s="92" t="s">
        <v>56</v>
      </c>
      <c r="R47" s="91">
        <v>-202698051.84029892</v>
      </c>
      <c r="S47" s="91">
        <v>-1186417.1752263186</v>
      </c>
      <c r="T47" s="91">
        <v>-15105982.360031269</v>
      </c>
      <c r="U47" s="91">
        <v>-77164373.743679181</v>
      </c>
      <c r="V47" s="91">
        <v>36133462.380000003</v>
      </c>
      <c r="W47" s="91">
        <v>289172944.12762719</v>
      </c>
      <c r="X47" s="91">
        <v>1259286.4237385015</v>
      </c>
      <c r="Y47" s="91">
        <v>-28796835.58631108</v>
      </c>
      <c r="Z47" s="91">
        <v>-81848736.571825892</v>
      </c>
      <c r="AA47" s="91">
        <v>110985325</v>
      </c>
      <c r="AB47" s="91">
        <v>30750620.653993096</v>
      </c>
      <c r="AC47" s="91">
        <v>-21484.33007035777</v>
      </c>
      <c r="AE47" s="91">
        <v>46385034.277192496</v>
      </c>
      <c r="AF47" s="91">
        <v>33986177.140636928</v>
      </c>
      <c r="AG47" s="91">
        <v>-49599106.43376597</v>
      </c>
      <c r="AH47" s="91" t="s">
        <v>262</v>
      </c>
      <c r="AI47" s="91" t="s">
        <v>262</v>
      </c>
      <c r="FX47" s="8"/>
    </row>
    <row r="48" spans="1:180" x14ac:dyDescent="0.25">
      <c r="B48" s="95" t="s">
        <v>263</v>
      </c>
      <c r="C48" s="206"/>
      <c r="D48" s="206"/>
      <c r="E48" s="206"/>
      <c r="F48" s="206"/>
      <c r="G48" s="206">
        <v>27540980.82</v>
      </c>
      <c r="H48" s="206"/>
      <c r="I48" s="206"/>
      <c r="J48" s="206"/>
      <c r="K48" s="206"/>
      <c r="L48" s="206">
        <v>-97728700</v>
      </c>
      <c r="M48" s="206">
        <v>-70187719.180000007</v>
      </c>
      <c r="N48" s="8"/>
      <c r="P48" s="92">
        <v>44915.916666666664</v>
      </c>
      <c r="Q48" s="92" t="s">
        <v>56</v>
      </c>
      <c r="R48" s="91">
        <v>-202978513.49674541</v>
      </c>
      <c r="S48" s="91">
        <v>-1188879.7841108176</v>
      </c>
      <c r="T48" s="91">
        <v>-15168375.9571958</v>
      </c>
      <c r="U48" s="91">
        <v>-77464719.589643091</v>
      </c>
      <c r="V48" s="91">
        <v>42601428.899999999</v>
      </c>
      <c r="W48" s="91">
        <v>285094433.70763767</v>
      </c>
      <c r="X48" s="91">
        <v>835468.7059161755</v>
      </c>
      <c r="Y48" s="91">
        <v>-27974120.438969214</v>
      </c>
      <c r="Z48" s="91">
        <v>-84012818.265754834</v>
      </c>
      <c r="AA48" s="91">
        <v>107386800</v>
      </c>
      <c r="AB48" s="91">
        <v>27130703.78113468</v>
      </c>
      <c r="AC48" s="91">
        <v>-7068789.3075300902</v>
      </c>
      <c r="AE48" s="91">
        <v>57288271.653092496</v>
      </c>
      <c r="AF48" s="91">
        <v>33486986.96144855</v>
      </c>
      <c r="AG48" s="91">
        <v>-56575765.525876284</v>
      </c>
      <c r="AH48" s="91" t="s">
        <v>262</v>
      </c>
      <c r="AI48" s="91" t="s">
        <v>262</v>
      </c>
      <c r="FX48" s="8"/>
    </row>
    <row r="49" spans="2:181" x14ac:dyDescent="0.25">
      <c r="B49" s="95" t="s">
        <v>184</v>
      </c>
      <c r="C49" s="206"/>
      <c r="D49" s="206"/>
      <c r="E49" s="206"/>
      <c r="F49" s="206"/>
      <c r="G49" s="206"/>
      <c r="H49" s="206">
        <v>4378753.8393258071</v>
      </c>
      <c r="I49" s="206"/>
      <c r="J49" s="206"/>
      <c r="K49" s="206"/>
      <c r="L49" s="206"/>
      <c r="M49" s="206">
        <v>4378753.8393258071</v>
      </c>
      <c r="N49" s="8"/>
      <c r="P49" s="92">
        <v>44914.916666666664</v>
      </c>
      <c r="Q49" s="92" t="s">
        <v>56</v>
      </c>
      <c r="R49" s="91">
        <v>-200974514.2043983</v>
      </c>
      <c r="S49" s="91">
        <v>-1182135.4296851396</v>
      </c>
      <c r="T49" s="91">
        <v>-15346611.044516798</v>
      </c>
      <c r="U49" s="91">
        <v>-75003179.177594259</v>
      </c>
      <c r="V49" s="91">
        <v>32312483.200000003</v>
      </c>
      <c r="W49" s="91">
        <v>287595163.12680477</v>
      </c>
      <c r="X49" s="91">
        <v>3745469.983031116</v>
      </c>
      <c r="Y49" s="91">
        <v>-27398896.372286562</v>
      </c>
      <c r="Z49" s="91">
        <v>-97504592.2794009</v>
      </c>
      <c r="AA49" s="91">
        <v>141210075</v>
      </c>
      <c r="AB49" s="91">
        <v>47453262.801953949</v>
      </c>
      <c r="AC49" s="91">
        <v>5944228.4081981257</v>
      </c>
      <c r="AE49" s="91">
        <v>61690641.412492499</v>
      </c>
      <c r="AF49" s="91">
        <v>36929711.201223858</v>
      </c>
      <c r="AG49" s="91">
        <v>-57111318.219960541</v>
      </c>
      <c r="AH49" s="91" t="s">
        <v>262</v>
      </c>
      <c r="AI49" s="91" t="s">
        <v>262</v>
      </c>
      <c r="FX49" s="8"/>
    </row>
    <row r="50" spans="2:181" x14ac:dyDescent="0.25">
      <c r="B50" s="95" t="s">
        <v>169</v>
      </c>
      <c r="C50" s="206">
        <v>-222991260.92949048</v>
      </c>
      <c r="D50" s="206"/>
      <c r="E50" s="206"/>
      <c r="F50" s="206"/>
      <c r="G50" s="206"/>
      <c r="H50" s="206">
        <v>13672206.363447562</v>
      </c>
      <c r="I50" s="206"/>
      <c r="J50" s="206"/>
      <c r="K50" s="206"/>
      <c r="L50" s="206"/>
      <c r="M50" s="206">
        <v>-209319054.5660429</v>
      </c>
      <c r="N50" s="8"/>
      <c r="P50" s="92">
        <v>44913.916666666664</v>
      </c>
      <c r="Q50" s="92" t="s">
        <v>56</v>
      </c>
      <c r="R50" s="91">
        <v>-212380803.77422994</v>
      </c>
      <c r="S50" s="91">
        <v>-1191644.6979850775</v>
      </c>
      <c r="T50" s="91">
        <v>-14987589.206845842</v>
      </c>
      <c r="U50" s="91">
        <v>-76564537.248991206</v>
      </c>
      <c r="V50" s="91">
        <v>25582980.850000001</v>
      </c>
      <c r="W50" s="91">
        <v>308850092.37490606</v>
      </c>
      <c r="X50" s="91">
        <v>2450277.3538956372</v>
      </c>
      <c r="Y50" s="91">
        <v>-26443785.248464976</v>
      </c>
      <c r="Z50" s="91">
        <v>-85006800.49592483</v>
      </c>
      <c r="AA50" s="91">
        <v>128171450</v>
      </c>
      <c r="AB50" s="91">
        <v>48479639.906359814</v>
      </c>
      <c r="AC50" s="91">
        <v>-10412640.601078779</v>
      </c>
      <c r="AE50" s="91">
        <v>70989701.557492495</v>
      </c>
      <c r="AF50" s="91">
        <v>37983685.888717778</v>
      </c>
      <c r="AG50" s="91">
        <v>-50081106.938771673</v>
      </c>
      <c r="AH50" s="91" t="s">
        <v>262</v>
      </c>
      <c r="AI50" s="91" t="s">
        <v>262</v>
      </c>
      <c r="FX50" s="8"/>
    </row>
    <row r="51" spans="2:181" x14ac:dyDescent="0.25">
      <c r="B51" s="95" t="s">
        <v>292</v>
      </c>
      <c r="C51" s="206"/>
      <c r="D51" s="206"/>
      <c r="E51" s="206"/>
      <c r="F51" s="206"/>
      <c r="G51" s="206"/>
      <c r="H51" s="206">
        <v>48021.938816776797</v>
      </c>
      <c r="I51" s="206"/>
      <c r="J51" s="206"/>
      <c r="K51" s="206"/>
      <c r="L51" s="206"/>
      <c r="M51" s="206">
        <v>48021.938816776797</v>
      </c>
      <c r="N51" s="8"/>
      <c r="P51" s="92">
        <v>44912.916666666664</v>
      </c>
      <c r="Q51" s="92" t="s">
        <v>56</v>
      </c>
      <c r="R51" s="91">
        <v>-211568731.00996119</v>
      </c>
      <c r="S51" s="91">
        <v>-1193624.2476734128</v>
      </c>
      <c r="T51" s="91">
        <v>-15016890.793123394</v>
      </c>
      <c r="U51" s="91">
        <v>-76791512.546191618</v>
      </c>
      <c r="V51" s="91">
        <v>25582980.850000001</v>
      </c>
      <c r="W51" s="91">
        <v>308128119.23842716</v>
      </c>
      <c r="X51" s="91">
        <v>2207362.7153714481</v>
      </c>
      <c r="Y51" s="91">
        <v>-27017065.105334103</v>
      </c>
      <c r="Z51" s="91">
        <v>-87595544.408657193</v>
      </c>
      <c r="AA51" s="91">
        <v>128171450</v>
      </c>
      <c r="AB51" s="91">
        <v>44906544.692857727</v>
      </c>
      <c r="AC51" s="91">
        <v>-7423856.188848272</v>
      </c>
      <c r="AE51" s="91">
        <v>65820874.924092509</v>
      </c>
      <c r="AF51" s="91">
        <v>36602549.641929038</v>
      </c>
      <c r="AG51" s="91">
        <v>-50093023.684315547</v>
      </c>
      <c r="AH51" s="91" t="s">
        <v>262</v>
      </c>
      <c r="AI51" s="91" t="s">
        <v>262</v>
      </c>
      <c r="FY51" s="8"/>
    </row>
    <row r="52" spans="2:181" x14ac:dyDescent="0.25">
      <c r="B52" s="95" t="s">
        <v>39</v>
      </c>
      <c r="C52" s="206"/>
      <c r="D52" s="206"/>
      <c r="E52" s="206"/>
      <c r="F52" s="206">
        <v>-11961128.579122962</v>
      </c>
      <c r="G52" s="206"/>
      <c r="H52" s="206">
        <v>15882879.402527133</v>
      </c>
      <c r="I52" s="206">
        <v>11.70867211662287</v>
      </c>
      <c r="J52" s="206"/>
      <c r="K52" s="206">
        <v>-1490</v>
      </c>
      <c r="L52" s="206"/>
      <c r="M52" s="206">
        <v>3920272.5320762871</v>
      </c>
      <c r="N52" s="8"/>
      <c r="P52" s="92">
        <v>44911.916666666664</v>
      </c>
      <c r="Q52" s="92" t="s">
        <v>56</v>
      </c>
      <c r="R52" s="91">
        <v>-210867503.10585669</v>
      </c>
      <c r="S52" s="91">
        <v>-1195088.603822886</v>
      </c>
      <c r="T52" s="91">
        <v>-21371145.659061439</v>
      </c>
      <c r="U52" s="91">
        <v>-75966241.702881128</v>
      </c>
      <c r="V52" s="91">
        <v>25582980.850000001</v>
      </c>
      <c r="W52" s="91">
        <v>312452416.32274562</v>
      </c>
      <c r="X52" s="91">
        <v>4168476.7933019726</v>
      </c>
      <c r="Y52" s="91">
        <v>-32508401.899199132</v>
      </c>
      <c r="Z52" s="91">
        <v>-61038878.893491</v>
      </c>
      <c r="AA52" s="91">
        <v>128171450</v>
      </c>
      <c r="AB52" s="91">
        <v>67428064.101735249</v>
      </c>
      <c r="AC52" s="91">
        <v>-5882546.8726201952</v>
      </c>
      <c r="AE52" s="91">
        <v>100884862.9439925</v>
      </c>
      <c r="AF52" s="91">
        <v>22518793.830769796</v>
      </c>
      <c r="AG52" s="91">
        <v>-50093045.800406843</v>
      </c>
      <c r="AH52" s="91" t="s">
        <v>262</v>
      </c>
      <c r="AI52" s="91" t="s">
        <v>262</v>
      </c>
      <c r="FY52" s="8"/>
    </row>
    <row r="53" spans="2:181" x14ac:dyDescent="0.25">
      <c r="B53" s="95" t="s">
        <v>166</v>
      </c>
      <c r="C53" s="206"/>
      <c r="D53" s="206"/>
      <c r="E53" s="206"/>
      <c r="F53" s="206"/>
      <c r="G53" s="206"/>
      <c r="H53" s="206">
        <v>191472.37953766654</v>
      </c>
      <c r="I53" s="206"/>
      <c r="J53" s="206"/>
      <c r="K53" s="206"/>
      <c r="L53" s="206"/>
      <c r="M53" s="206">
        <v>191472.37953766654</v>
      </c>
      <c r="N53" s="8"/>
      <c r="P53" s="92">
        <v>44910.916666666664</v>
      </c>
      <c r="Q53" s="92" t="s">
        <v>56</v>
      </c>
      <c r="R53" s="91">
        <v>-214566143.02499443</v>
      </c>
      <c r="S53" s="91">
        <v>-1210292.6696549128</v>
      </c>
      <c r="T53" s="91">
        <v>-15375735.488199519</v>
      </c>
      <c r="U53" s="91">
        <v>-80202806.609531328</v>
      </c>
      <c r="V53" s="91">
        <v>29487832.330000002</v>
      </c>
      <c r="W53" s="91">
        <v>311091293.46950591</v>
      </c>
      <c r="X53" s="91">
        <v>1643494.728994586</v>
      </c>
      <c r="Y53" s="91">
        <v>-37408984.691479973</v>
      </c>
      <c r="Z53" s="91">
        <v>-43074501.491297133</v>
      </c>
      <c r="AA53" s="91">
        <v>81102250</v>
      </c>
      <c r="AB53" s="91">
        <v>31486406.55334321</v>
      </c>
      <c r="AC53" s="91">
        <v>-8946945.5797137208</v>
      </c>
      <c r="AE53" s="91">
        <v>76325493.844692484</v>
      </c>
      <c r="AF53" s="91">
        <v>28504722.040021133</v>
      </c>
      <c r="AG53" s="91">
        <v>-64396863.751656689</v>
      </c>
      <c r="AH53" s="91" t="s">
        <v>262</v>
      </c>
      <c r="AI53" s="91" t="s">
        <v>262</v>
      </c>
      <c r="FY53" s="8"/>
    </row>
    <row r="54" spans="2:181" x14ac:dyDescent="0.25">
      <c r="B54" s="95" t="s">
        <v>171</v>
      </c>
      <c r="C54" s="206"/>
      <c r="D54" s="206"/>
      <c r="E54" s="206"/>
      <c r="F54" s="206"/>
      <c r="G54" s="206"/>
      <c r="H54" s="206">
        <v>0.79589768696673602</v>
      </c>
      <c r="I54" s="206"/>
      <c r="J54" s="206"/>
      <c r="K54" s="206"/>
      <c r="L54" s="206"/>
      <c r="M54" s="206">
        <v>0.79589768696673602</v>
      </c>
      <c r="N54" s="8"/>
      <c r="P54" s="92">
        <v>44909.916666666664</v>
      </c>
      <c r="Q54" s="92" t="s">
        <v>56</v>
      </c>
      <c r="R54" s="91">
        <v>-205533686.17089412</v>
      </c>
      <c r="S54" s="91">
        <v>-1211136.6107189455</v>
      </c>
      <c r="T54" s="91">
        <v>-19164466.01251927</v>
      </c>
      <c r="U54" s="91">
        <v>-82415875.476928547</v>
      </c>
      <c r="V54" s="91">
        <v>30794092.210000001</v>
      </c>
      <c r="W54" s="91">
        <v>309087977.73097795</v>
      </c>
      <c r="X54" s="91">
        <v>384801.37466881482</v>
      </c>
      <c r="Y54" s="91">
        <v>-27609657.098856796</v>
      </c>
      <c r="Z54" s="91">
        <v>-38994153.683895983</v>
      </c>
      <c r="AA54" s="91">
        <v>34995150</v>
      </c>
      <c r="AB54" s="91">
        <v>333046.26183315326</v>
      </c>
      <c r="AC54" s="91">
        <v>-22457690.729209341</v>
      </c>
      <c r="AE54" s="91">
        <v>65734741.365592502</v>
      </c>
      <c r="AF54" s="91">
        <v>13178864.845137885</v>
      </c>
      <c r="AG54" s="91">
        <v>-56122869.219687894</v>
      </c>
      <c r="AH54" s="91" t="s">
        <v>262</v>
      </c>
      <c r="AI54" s="91" t="s">
        <v>262</v>
      </c>
      <c r="FY54" s="8"/>
    </row>
    <row r="55" spans="2:181" x14ac:dyDescent="0.25">
      <c r="B55" s="95" t="s">
        <v>172</v>
      </c>
      <c r="C55" s="206"/>
      <c r="D55" s="206"/>
      <c r="E55" s="206"/>
      <c r="F55" s="206"/>
      <c r="G55" s="206"/>
      <c r="H55" s="206">
        <v>10852.32411</v>
      </c>
      <c r="I55" s="206"/>
      <c r="J55" s="206"/>
      <c r="K55" s="206"/>
      <c r="L55" s="206"/>
      <c r="M55" s="206">
        <v>10852.32411</v>
      </c>
      <c r="N55" s="8"/>
      <c r="P55" s="92">
        <v>44908.916666666664</v>
      </c>
      <c r="Q55" s="92" t="s">
        <v>56</v>
      </c>
      <c r="R55" s="91">
        <v>-205575718.13812998</v>
      </c>
      <c r="S55" s="91">
        <v>-1211220.0197529485</v>
      </c>
      <c r="T55" s="91">
        <v>-12546273.550818056</v>
      </c>
      <c r="U55" s="91">
        <v>-82600334.935782343</v>
      </c>
      <c r="V55" s="91">
        <v>30295771.610000003</v>
      </c>
      <c r="W55" s="91">
        <v>302757987.88009256</v>
      </c>
      <c r="X55" s="91">
        <v>79609.727003996493</v>
      </c>
      <c r="Y55" s="91">
        <v>-8105791.828279526</v>
      </c>
      <c r="Z55" s="91">
        <v>-34850778.339258939</v>
      </c>
      <c r="AA55" s="91">
        <v>48108900</v>
      </c>
      <c r="AB55" s="91">
        <v>36352152.405074686</v>
      </c>
      <c r="AC55" s="91">
        <v>12535285.5637661</v>
      </c>
      <c r="AE55" s="91">
        <v>57448425.659692511</v>
      </c>
      <c r="AF55" s="91">
        <v>20404571.417934872</v>
      </c>
      <c r="AG55" s="91">
        <v>-54036130.236318804</v>
      </c>
      <c r="AH55" s="91" t="s">
        <v>262</v>
      </c>
      <c r="AI55" s="91" t="s">
        <v>262</v>
      </c>
      <c r="FY55" s="8"/>
    </row>
    <row r="56" spans="2:181" x14ac:dyDescent="0.25">
      <c r="B56" s="95" t="s">
        <v>45</v>
      </c>
      <c r="C56" s="206"/>
      <c r="D56" s="206"/>
      <c r="E56" s="206">
        <v>-130683.04985389192</v>
      </c>
      <c r="F56" s="206"/>
      <c r="G56" s="206"/>
      <c r="H56" s="206">
        <v>38606761.770756811</v>
      </c>
      <c r="I56" s="206">
        <v>-964750.76947296667</v>
      </c>
      <c r="J56" s="206">
        <v>-37289138.1793603</v>
      </c>
      <c r="K56" s="206">
        <v>50060873.121004485</v>
      </c>
      <c r="L56" s="206"/>
      <c r="M56" s="206">
        <v>50283062.89307414</v>
      </c>
      <c r="N56" s="8"/>
      <c r="P56" s="92">
        <v>44907.916666666664</v>
      </c>
      <c r="Q56" s="92" t="s">
        <v>56</v>
      </c>
      <c r="R56" s="91">
        <v>-203141628.3371948</v>
      </c>
      <c r="S56" s="91">
        <v>-1210834.3776766146</v>
      </c>
      <c r="T56" s="91">
        <v>-6782233.4027501633</v>
      </c>
      <c r="U56" s="91">
        <v>-79968654.262516797</v>
      </c>
      <c r="V56" s="91">
        <v>39348094.210000001</v>
      </c>
      <c r="W56" s="91">
        <v>291855015.57700211</v>
      </c>
      <c r="X56" s="91">
        <v>89940.650064125075</v>
      </c>
      <c r="Y56" s="91">
        <v>1317001.5178749133</v>
      </c>
      <c r="Z56" s="91">
        <v>-19821321.270394642</v>
      </c>
      <c r="AA56" s="91">
        <v>31814250</v>
      </c>
      <c r="AB56" s="91">
        <v>53499630.304408096</v>
      </c>
      <c r="AC56" s="91">
        <v>-5466339.2220258415</v>
      </c>
      <c r="AE56" s="91">
        <v>75801598.997292504</v>
      </c>
      <c r="AF56" s="91">
        <v>35553101.202319339</v>
      </c>
      <c r="AG56" s="91">
        <v>-52388730.673177905</v>
      </c>
      <c r="AH56" s="91" t="s">
        <v>262</v>
      </c>
      <c r="AI56" s="91" t="s">
        <v>262</v>
      </c>
      <c r="FY56" s="8"/>
    </row>
    <row r="57" spans="2:181" x14ac:dyDescent="0.25">
      <c r="B57" s="95" t="s">
        <v>207</v>
      </c>
      <c r="C57" s="206"/>
      <c r="D57" s="206">
        <v>-1249974.859928217</v>
      </c>
      <c r="E57" s="206"/>
      <c r="F57" s="206"/>
      <c r="G57" s="206"/>
      <c r="H57" s="206"/>
      <c r="I57" s="206"/>
      <c r="J57" s="206"/>
      <c r="K57" s="206"/>
      <c r="L57" s="206"/>
      <c r="M57" s="206">
        <v>-1249974.859928217</v>
      </c>
      <c r="N57" s="8"/>
      <c r="P57" s="92">
        <v>44906.916666666664</v>
      </c>
      <c r="Q57" s="92" t="s">
        <v>56</v>
      </c>
      <c r="R57" s="91">
        <v>-202727436.72694242</v>
      </c>
      <c r="S57" s="91">
        <v>-1216412.3077018466</v>
      </c>
      <c r="T57" s="91">
        <v>-6254286.9976810208</v>
      </c>
      <c r="U57" s="91">
        <v>-79654294.047785729</v>
      </c>
      <c r="V57" s="91">
        <v>39171081.07</v>
      </c>
      <c r="W57" s="91">
        <v>289230170.35565174</v>
      </c>
      <c r="X57" s="91">
        <v>413259.32959217764</v>
      </c>
      <c r="Y57" s="91">
        <v>2218187.5022644708</v>
      </c>
      <c r="Z57" s="91">
        <v>-30578302.405809734</v>
      </c>
      <c r="AA57" s="91">
        <v>44307200</v>
      </c>
      <c r="AB57" s="91">
        <v>54909165.771587633</v>
      </c>
      <c r="AC57" s="91">
        <v>-12584934.439935811</v>
      </c>
      <c r="AE57" s="91">
        <v>85691257.887392491</v>
      </c>
      <c r="AF57" s="91">
        <v>37713671.199557818</v>
      </c>
      <c r="AG57" s="91">
        <v>-55910828.875426866</v>
      </c>
      <c r="AH57" s="91" t="s">
        <v>262</v>
      </c>
      <c r="AI57" s="91" t="s">
        <v>262</v>
      </c>
      <c r="FY57" s="8"/>
    </row>
    <row r="58" spans="2:181" x14ac:dyDescent="0.25">
      <c r="B58" s="95" t="s">
        <v>175</v>
      </c>
      <c r="C58" s="206"/>
      <c r="D58" s="206"/>
      <c r="E58" s="206"/>
      <c r="F58" s="206"/>
      <c r="G58" s="206"/>
      <c r="H58" s="206">
        <v>1.1632710464747598</v>
      </c>
      <c r="I58" s="206"/>
      <c r="J58" s="206"/>
      <c r="K58" s="206"/>
      <c r="L58" s="206"/>
      <c r="M58" s="206">
        <v>1.1632710464747598</v>
      </c>
      <c r="N58" s="8"/>
      <c r="P58" s="92">
        <v>44905.916666666664</v>
      </c>
      <c r="Q58" s="92" t="s">
        <v>56</v>
      </c>
      <c r="R58" s="91">
        <v>-202829124.61346349</v>
      </c>
      <c r="S58" s="91">
        <v>-1216842.9253521571</v>
      </c>
      <c r="T58" s="91">
        <v>-7021698.6218052749</v>
      </c>
      <c r="U58" s="91">
        <v>-79935060.856568977</v>
      </c>
      <c r="V58" s="91">
        <v>39171081.07</v>
      </c>
      <c r="W58" s="91">
        <v>290334214.74913687</v>
      </c>
      <c r="X58" s="91">
        <v>393418.10164619109</v>
      </c>
      <c r="Y58" s="91">
        <v>1973107.5220439797</v>
      </c>
      <c r="Z58" s="91">
        <v>-34287671.676241741</v>
      </c>
      <c r="AA58" s="91">
        <v>44307200</v>
      </c>
      <c r="AB58" s="91">
        <v>50888622.749395467</v>
      </c>
      <c r="AC58" s="91">
        <v>-17463591.131631278</v>
      </c>
      <c r="AE58" s="91">
        <v>85712382.300292492</v>
      </c>
      <c r="AF58" s="91">
        <v>38555137.114913069</v>
      </c>
      <c r="AG58" s="91">
        <v>-55915305.534178823</v>
      </c>
      <c r="AH58" s="91" t="s">
        <v>262</v>
      </c>
      <c r="AI58" s="91" t="s">
        <v>262</v>
      </c>
      <c r="FY58" s="8"/>
    </row>
    <row r="59" spans="2:181" x14ac:dyDescent="0.25">
      <c r="B59" s="95" t="s">
        <v>209</v>
      </c>
      <c r="C59" s="206"/>
      <c r="D59" s="206">
        <v>-81.753224354749605</v>
      </c>
      <c r="E59" s="206"/>
      <c r="F59" s="206"/>
      <c r="G59" s="206"/>
      <c r="H59" s="206"/>
      <c r="I59" s="206"/>
      <c r="J59" s="206"/>
      <c r="K59" s="206"/>
      <c r="L59" s="206"/>
      <c r="M59" s="206">
        <v>-81.753224354749605</v>
      </c>
      <c r="N59" s="8"/>
      <c r="P59" s="92">
        <v>44904.916666666664</v>
      </c>
      <c r="Q59" s="92" t="s">
        <v>56</v>
      </c>
      <c r="R59" s="91">
        <v>-202777378.44364104</v>
      </c>
      <c r="S59" s="91">
        <v>-1217934.5620066565</v>
      </c>
      <c r="T59" s="91">
        <v>-7274245.1437977217</v>
      </c>
      <c r="U59" s="91">
        <v>-79928640.827797428</v>
      </c>
      <c r="V59" s="91">
        <v>39171081.07</v>
      </c>
      <c r="W59" s="91">
        <v>290517366.62395757</v>
      </c>
      <c r="X59" s="91">
        <v>408369.69462038192</v>
      </c>
      <c r="Y59" s="91">
        <v>2659435.2150975252</v>
      </c>
      <c r="Z59" s="91">
        <v>-19797634.917358965</v>
      </c>
      <c r="AA59" s="91">
        <v>44307200</v>
      </c>
      <c r="AB59" s="91">
        <v>66067618.709073693</v>
      </c>
      <c r="AC59" s="91">
        <v>-1422954.8432824314</v>
      </c>
      <c r="AE59" s="91">
        <v>84769681.245892495</v>
      </c>
      <c r="AF59" s="91">
        <v>38634465.316651039</v>
      </c>
      <c r="AG59" s="91">
        <v>-55913573.010187425</v>
      </c>
      <c r="AH59" s="91" t="s">
        <v>262</v>
      </c>
      <c r="AI59" s="91" t="s">
        <v>262</v>
      </c>
      <c r="FY59" s="8"/>
    </row>
    <row r="60" spans="2:181" x14ac:dyDescent="0.25">
      <c r="B60" s="95" t="s">
        <v>180</v>
      </c>
      <c r="C60" s="206"/>
      <c r="D60" s="206"/>
      <c r="E60" s="206"/>
      <c r="F60" s="206"/>
      <c r="G60" s="206"/>
      <c r="H60" s="206">
        <v>29749.110626371901</v>
      </c>
      <c r="I60" s="206"/>
      <c r="J60" s="206"/>
      <c r="K60" s="206"/>
      <c r="L60" s="206"/>
      <c r="M60" s="206">
        <v>29749.110626371901</v>
      </c>
      <c r="N60" s="8"/>
      <c r="P60" s="92">
        <v>44903.916666666664</v>
      </c>
      <c r="Q60" s="92" t="s">
        <v>56</v>
      </c>
      <c r="R60" s="91">
        <v>-203445799.34103248</v>
      </c>
      <c r="S60" s="91">
        <v>-1217048.3013517286</v>
      </c>
      <c r="T60" s="91">
        <v>-8136600.424700561</v>
      </c>
      <c r="U60" s="91">
        <v>-80330536.42277585</v>
      </c>
      <c r="V60" s="91">
        <v>39527509.210000001</v>
      </c>
      <c r="W60" s="91">
        <v>312612196.39828932</v>
      </c>
      <c r="X60" s="91">
        <v>127154.95208777933</v>
      </c>
      <c r="Y60" s="91">
        <v>5605901.9716402302</v>
      </c>
      <c r="Z60" s="91">
        <v>-27139757.066696502</v>
      </c>
      <c r="AA60" s="91">
        <v>19916725</v>
      </c>
      <c r="AB60" s="91">
        <v>57519745.975460202</v>
      </c>
      <c r="AC60" s="91">
        <v>-18088599.762253359</v>
      </c>
      <c r="AE60" s="91">
        <v>70553281.609692514</v>
      </c>
      <c r="AF60" s="91">
        <v>59281655.618237644</v>
      </c>
      <c r="AG60" s="91">
        <v>-54226591.490216598</v>
      </c>
      <c r="AH60" s="91" t="s">
        <v>262</v>
      </c>
      <c r="AI60" s="91" t="s">
        <v>262</v>
      </c>
      <c r="FY60" s="8"/>
    </row>
    <row r="61" spans="2:181" x14ac:dyDescent="0.25">
      <c r="B61" s="95" t="s">
        <v>182</v>
      </c>
      <c r="C61" s="206"/>
      <c r="D61" s="206"/>
      <c r="E61" s="206">
        <v>-2278611.9077286399</v>
      </c>
      <c r="F61" s="206"/>
      <c r="G61" s="206"/>
      <c r="H61" s="206">
        <v>6934283.1563265529</v>
      </c>
      <c r="I61" s="206"/>
      <c r="J61" s="206"/>
      <c r="K61" s="206"/>
      <c r="L61" s="206"/>
      <c r="M61" s="206">
        <v>4655671.2485979125</v>
      </c>
      <c r="N61" s="8"/>
      <c r="P61" s="92">
        <v>44902.916666666664</v>
      </c>
      <c r="Q61" s="92" t="s">
        <v>56</v>
      </c>
      <c r="R61" s="91">
        <v>-201463970.67796692</v>
      </c>
      <c r="S61" s="91">
        <v>-1212888.2174451593</v>
      </c>
      <c r="T61" s="91">
        <v>-5824455.8775396515</v>
      </c>
      <c r="U61" s="91">
        <v>-98358329.356688306</v>
      </c>
      <c r="V61" s="91">
        <v>38161902.810000002</v>
      </c>
      <c r="W61" s="91">
        <v>305755855.28750974</v>
      </c>
      <c r="X61" s="91">
        <v>646372.34736177721</v>
      </c>
      <c r="Y61" s="91">
        <v>5018984.8627329208</v>
      </c>
      <c r="Z61" s="91">
        <v>-33795525.836397789</v>
      </c>
      <c r="AA61" s="91">
        <v>60353400</v>
      </c>
      <c r="AB61" s="91">
        <v>69281345.341566533</v>
      </c>
      <c r="AC61" s="91">
        <v>-2297830.15224953</v>
      </c>
      <c r="AE61" s="91">
        <v>86408440.488692507</v>
      </c>
      <c r="AF61" s="91">
        <v>41100223.617593564</v>
      </c>
      <c r="AG61" s="91">
        <v>-55929488.612470016</v>
      </c>
      <c r="AH61" s="91" t="s">
        <v>262</v>
      </c>
      <c r="AI61" s="91" t="s">
        <v>262</v>
      </c>
      <c r="FY61" s="8"/>
    </row>
    <row r="62" spans="2:181" x14ac:dyDescent="0.25">
      <c r="B62" s="95" t="s">
        <v>420</v>
      </c>
      <c r="C62" s="206"/>
      <c r="D62" s="206"/>
      <c r="E62" s="206"/>
      <c r="F62" s="206"/>
      <c r="G62" s="206">
        <v>79941.919999999998</v>
      </c>
      <c r="H62" s="206"/>
      <c r="I62" s="206"/>
      <c r="J62" s="206"/>
      <c r="K62" s="206"/>
      <c r="L62" s="206"/>
      <c r="M62" s="206">
        <v>79941.919999999998</v>
      </c>
      <c r="N62" s="8"/>
      <c r="P62" s="92">
        <v>44901.916666666664</v>
      </c>
      <c r="Q62" s="92" t="s">
        <v>56</v>
      </c>
      <c r="R62" s="91">
        <v>-202669320.02529919</v>
      </c>
      <c r="S62" s="91">
        <v>-1218053.5241540836</v>
      </c>
      <c r="T62" s="91">
        <v>-6576566.840041331</v>
      </c>
      <c r="U62" s="91">
        <v>-99623610.640096977</v>
      </c>
      <c r="V62" s="91">
        <v>38697201.609999999</v>
      </c>
      <c r="W62" s="91">
        <v>309512204.35836285</v>
      </c>
      <c r="X62" s="91">
        <v>249022.25660771495</v>
      </c>
      <c r="Y62" s="91">
        <v>4595377.678956409</v>
      </c>
      <c r="Z62" s="91">
        <v>-42287816.613840982</v>
      </c>
      <c r="AA62" s="91">
        <v>61979150</v>
      </c>
      <c r="AB62" s="91">
        <v>62657588.260494441</v>
      </c>
      <c r="AC62" s="91">
        <v>1788893.4664799571</v>
      </c>
      <c r="AE62" s="91">
        <v>74224052.480492488</v>
      </c>
      <c r="AF62" s="91">
        <v>42578201.495683908</v>
      </c>
      <c r="AG62" s="91">
        <v>-55933559.182161912</v>
      </c>
      <c r="AH62" s="91" t="s">
        <v>262</v>
      </c>
      <c r="AI62" s="91" t="s">
        <v>262</v>
      </c>
      <c r="FY62" s="8"/>
    </row>
    <row r="63" spans="2:181" x14ac:dyDescent="0.25">
      <c r="B63" s="89" t="s">
        <v>56</v>
      </c>
      <c r="C63" s="90">
        <v>-222991260.92949048</v>
      </c>
      <c r="D63" s="90">
        <v>-1250056.6131525717</v>
      </c>
      <c r="E63" s="90">
        <v>-39293758.053343982</v>
      </c>
      <c r="F63" s="90">
        <v>-104416505.16567856</v>
      </c>
      <c r="G63" s="90">
        <v>27620922.740000002</v>
      </c>
      <c r="H63" s="90">
        <v>386007213.64381808</v>
      </c>
      <c r="I63" s="90">
        <v>-2530153.6868301677</v>
      </c>
      <c r="J63" s="90">
        <v>-107203437.14701889</v>
      </c>
      <c r="K63" s="90">
        <v>153315788.47613502</v>
      </c>
      <c r="L63" s="90">
        <v>-97728700</v>
      </c>
      <c r="M63" s="90">
        <v>-8469946.7355615348</v>
      </c>
      <c r="N63" s="8"/>
      <c r="P63" s="92">
        <v>44900.916666666664</v>
      </c>
      <c r="Q63" s="92" t="s">
        <v>56</v>
      </c>
      <c r="R63" s="91">
        <v>-202324055.17127675</v>
      </c>
      <c r="S63" s="91">
        <v>-1215662.8548244501</v>
      </c>
      <c r="T63" s="91">
        <v>-6775307.9929701956</v>
      </c>
      <c r="U63" s="91">
        <v>-98952687.847298771</v>
      </c>
      <c r="V63" s="91">
        <v>38372217.630000003</v>
      </c>
      <c r="W63" s="91">
        <v>309556922.80022401</v>
      </c>
      <c r="X63" s="91">
        <v>687098.099653285</v>
      </c>
      <c r="Y63" s="91">
        <v>2710442.4972678423</v>
      </c>
      <c r="Z63" s="91">
        <v>-21970083.454896964</v>
      </c>
      <c r="AA63" s="91">
        <v>68291125</v>
      </c>
      <c r="AB63" s="91">
        <v>88380008.705877975</v>
      </c>
      <c r="AC63" s="91">
        <v>6899364.6753168255</v>
      </c>
      <c r="AE63" s="91">
        <v>97880674.236592501</v>
      </c>
      <c r="AF63" s="91">
        <v>39163350.529799148</v>
      </c>
      <c r="AG63" s="91">
        <v>-55563380.735830478</v>
      </c>
      <c r="AH63" s="91" t="s">
        <v>262</v>
      </c>
      <c r="AI63" s="91" t="s">
        <v>262</v>
      </c>
      <c r="FY63" s="8"/>
    </row>
    <row r="64" spans="2:181" x14ac:dyDescent="0.25">
      <c r="N64" s="8"/>
      <c r="P64" s="92">
        <v>44899.916666666664</v>
      </c>
      <c r="Q64" s="92" t="s">
        <v>56</v>
      </c>
      <c r="R64" s="91">
        <v>-209161907.34479925</v>
      </c>
      <c r="S64" s="91">
        <v>-1217215.2469893673</v>
      </c>
      <c r="T64" s="91">
        <v>-11134626.953913318</v>
      </c>
      <c r="U64" s="91">
        <v>-99686430.566493794</v>
      </c>
      <c r="V64" s="91">
        <v>39251800.789999999</v>
      </c>
      <c r="W64" s="91">
        <v>312552685.00828582</v>
      </c>
      <c r="X64" s="91">
        <v>450783.12698962551</v>
      </c>
      <c r="Y64" s="91">
        <v>19953239.562874682</v>
      </c>
      <c r="Z64" s="91">
        <v>-30108275.109949321</v>
      </c>
      <c r="AA64" s="91">
        <v>32825475</v>
      </c>
      <c r="AB64" s="91">
        <v>53725528.266005076</v>
      </c>
      <c r="AC64" s="91">
        <v>-1584781.1964210868</v>
      </c>
      <c r="AE64" s="91">
        <v>62534047.08879251</v>
      </c>
      <c r="AF64" s="91">
        <v>47446562.780067734</v>
      </c>
      <c r="AG64" s="91">
        <v>-54670300.406434081</v>
      </c>
      <c r="AH64" s="91" t="s">
        <v>262</v>
      </c>
      <c r="AI64" s="91" t="s">
        <v>262</v>
      </c>
      <c r="FY64" s="8"/>
    </row>
    <row r="65" spans="16:181" x14ac:dyDescent="0.25">
      <c r="P65" s="92">
        <v>44898.916666666664</v>
      </c>
      <c r="Q65" s="92" t="s">
        <v>56</v>
      </c>
      <c r="R65" s="91">
        <v>-207954907.41815981</v>
      </c>
      <c r="S65" s="91">
        <v>-1218306.8320610037</v>
      </c>
      <c r="T65" s="91">
        <v>-5024745.5336466637</v>
      </c>
      <c r="U65" s="91">
        <v>-98451049.738785595</v>
      </c>
      <c r="V65" s="91">
        <v>39251800.789999999</v>
      </c>
      <c r="W65" s="91">
        <v>304376012.09463048</v>
      </c>
      <c r="X65" s="91">
        <v>561850.51488827984</v>
      </c>
      <c r="Y65" s="91">
        <v>23796391.192781691</v>
      </c>
      <c r="Z65" s="91">
        <v>-26506977.891181141</v>
      </c>
      <c r="AA65" s="91">
        <v>32825475</v>
      </c>
      <c r="AB65" s="91">
        <v>61655542.178466223</v>
      </c>
      <c r="AC65" s="91">
        <v>-14965477.991127379</v>
      </c>
      <c r="AE65" s="91">
        <v>85343128.174992502</v>
      </c>
      <c r="AF65" s="91">
        <v>45944850.292182162</v>
      </c>
      <c r="AG65" s="91">
        <v>-54666958.297581054</v>
      </c>
      <c r="AH65" s="91" t="s">
        <v>262</v>
      </c>
      <c r="AI65" s="91" t="s">
        <v>262</v>
      </c>
      <c r="FY65" s="8"/>
    </row>
    <row r="66" spans="16:181" x14ac:dyDescent="0.25">
      <c r="P66" s="92">
        <v>44897.916666666664</v>
      </c>
      <c r="Q66" s="92" t="s">
        <v>56</v>
      </c>
      <c r="R66" s="91">
        <v>-209430414.36938924</v>
      </c>
      <c r="S66" s="91">
        <v>-1215141.9932919771</v>
      </c>
      <c r="T66" s="91">
        <v>-8506468.5736684762</v>
      </c>
      <c r="U66" s="91">
        <v>-99843629.013954192</v>
      </c>
      <c r="V66" s="91">
        <v>39251800.789999999</v>
      </c>
      <c r="W66" s="91">
        <v>309986024.8598026</v>
      </c>
      <c r="X66" s="91">
        <v>609786.59138487058</v>
      </c>
      <c r="Y66" s="91">
        <v>24267973.067719091</v>
      </c>
      <c r="Z66" s="91">
        <v>-39364194.479316399</v>
      </c>
      <c r="AA66" s="91">
        <v>32825475</v>
      </c>
      <c r="AB66" s="91">
        <v>48581211.879286215</v>
      </c>
      <c r="AC66" s="91">
        <v>-9612378.8235948607</v>
      </c>
      <c r="AE66" s="91">
        <v>60749746.307192512</v>
      </c>
      <c r="AF66" s="91">
        <v>52115985.612383291</v>
      </c>
      <c r="AG66" s="91">
        <v>-54672141.216694735</v>
      </c>
      <c r="AH66" s="91" t="s">
        <v>262</v>
      </c>
      <c r="AI66" s="91" t="s">
        <v>262</v>
      </c>
      <c r="FY66" s="8"/>
    </row>
    <row r="67" spans="16:181" x14ac:dyDescent="0.25">
      <c r="P67" s="92">
        <v>44896.916666666664</v>
      </c>
      <c r="Q67" s="92" t="s">
        <v>56</v>
      </c>
      <c r="R67" s="91">
        <v>-226285677.655339</v>
      </c>
      <c r="S67" s="91">
        <v>-1213066.8442464541</v>
      </c>
      <c r="T67" s="91">
        <v>-7368174.560338797</v>
      </c>
      <c r="U67" s="91">
        <v>-99140067.194777161</v>
      </c>
      <c r="V67" s="91">
        <v>42505254.690000005</v>
      </c>
      <c r="W67" s="91">
        <v>321335009.29683244</v>
      </c>
      <c r="X67" s="91">
        <v>635660.38590619364</v>
      </c>
      <c r="Y67" s="91">
        <v>24576437.080732137</v>
      </c>
      <c r="Z67" s="91">
        <v>-47547619.159247503</v>
      </c>
      <c r="AA67" s="91">
        <v>52898025</v>
      </c>
      <c r="AB67" s="91">
        <v>60395781.039521731</v>
      </c>
      <c r="AC67" s="91">
        <v>-3794036.4519682601</v>
      </c>
      <c r="AE67" s="91">
        <v>76409431.157492504</v>
      </c>
      <c r="AF67" s="91">
        <v>54868219.154191516</v>
      </c>
      <c r="AG67" s="91">
        <v>-67087832.820194021</v>
      </c>
      <c r="AH67" s="91" t="s">
        <v>262</v>
      </c>
      <c r="AI67" s="91" t="s">
        <v>262</v>
      </c>
      <c r="FY67" s="8"/>
    </row>
    <row r="68" spans="16:181" x14ac:dyDescent="0.25">
      <c r="FY68" s="8"/>
    </row>
    <row r="69" spans="16:181" x14ac:dyDescent="0.25">
      <c r="FY69" s="8"/>
    </row>
    <row r="70" spans="16:181" x14ac:dyDescent="0.25">
      <c r="FY70" s="8"/>
    </row>
    <row r="71" spans="16:181" x14ac:dyDescent="0.25">
      <c r="FY71" s="8"/>
    </row>
    <row r="72" spans="16:181" x14ac:dyDescent="0.25">
      <c r="FY72" s="8"/>
    </row>
    <row r="73" spans="16:181" x14ac:dyDescent="0.25">
      <c r="FY73" s="8"/>
    </row>
    <row r="74" spans="16:181" x14ac:dyDescent="0.25">
      <c r="FY74" s="8"/>
    </row>
    <row r="75" spans="16:181" x14ac:dyDescent="0.25">
      <c r="FY75" s="8"/>
    </row>
    <row r="76" spans="16:181" x14ac:dyDescent="0.25">
      <c r="FY76" s="8"/>
    </row>
    <row r="77" spans="16:181" x14ac:dyDescent="0.25">
      <c r="FY77" s="8"/>
    </row>
    <row r="78" spans="16:181" x14ac:dyDescent="0.25"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</row>
    <row r="79" spans="16:181" x14ac:dyDescent="0.25"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</row>
    <row r="80" spans="16:181" x14ac:dyDescent="0.25"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</row>
    <row r="81" spans="30:181" x14ac:dyDescent="0.25"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</row>
    <row r="82" spans="30:181" x14ac:dyDescent="0.25"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</row>
    <row r="83" spans="30:181" x14ac:dyDescent="0.25">
      <c r="AD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</row>
    <row r="84" spans="30:181" x14ac:dyDescent="0.25">
      <c r="AD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</row>
    <row r="85" spans="30:181" x14ac:dyDescent="0.25">
      <c r="AD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</row>
    <row r="86" spans="30:181" x14ac:dyDescent="0.25">
      <c r="AD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</row>
    <row r="87" spans="30:181" x14ac:dyDescent="0.25">
      <c r="AD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</row>
    <row r="88" spans="30:181" x14ac:dyDescent="0.25">
      <c r="AD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</row>
    <row r="89" spans="30:181" x14ac:dyDescent="0.25">
      <c r="AD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</row>
    <row r="90" spans="30:181" x14ac:dyDescent="0.25">
      <c r="AD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</row>
    <row r="91" spans="30:181" x14ac:dyDescent="0.25">
      <c r="AD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</row>
    <row r="92" spans="30:181" x14ac:dyDescent="0.25">
      <c r="AD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</row>
    <row r="93" spans="30:181" x14ac:dyDescent="0.25">
      <c r="AD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</row>
    <row r="94" spans="30:181" x14ac:dyDescent="0.25">
      <c r="AD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</row>
    <row r="95" spans="30:181" x14ac:dyDescent="0.25">
      <c r="AD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</row>
    <row r="96" spans="30:181" x14ac:dyDescent="0.25">
      <c r="AD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</row>
    <row r="97" spans="30:181" x14ac:dyDescent="0.25">
      <c r="AD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</row>
    <row r="98" spans="30:181" x14ac:dyDescent="0.25">
      <c r="AD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</row>
    <row r="99" spans="30:181" x14ac:dyDescent="0.25">
      <c r="AD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</row>
    <row r="100" spans="30:181" x14ac:dyDescent="0.25">
      <c r="AD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</row>
    <row r="101" spans="30:181" x14ac:dyDescent="0.25">
      <c r="AD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</row>
    <row r="102" spans="30:181" x14ac:dyDescent="0.25">
      <c r="AD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</row>
    <row r="103" spans="30:181" x14ac:dyDescent="0.25">
      <c r="AD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</row>
    <row r="104" spans="30:181" x14ac:dyDescent="0.25">
      <c r="AD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</row>
    <row r="105" spans="30:181" x14ac:dyDescent="0.25">
      <c r="AD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</row>
    <row r="106" spans="30:181" x14ac:dyDescent="0.25">
      <c r="AD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</row>
    <row r="107" spans="30:181" x14ac:dyDescent="0.25">
      <c r="AD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</row>
    <row r="108" spans="30:181" x14ac:dyDescent="0.25">
      <c r="AD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</row>
    <row r="109" spans="30:181" x14ac:dyDescent="0.25">
      <c r="AD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</row>
    <row r="110" spans="30:181" x14ac:dyDescent="0.25">
      <c r="AD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</row>
    <row r="111" spans="30:181" x14ac:dyDescent="0.25">
      <c r="AD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</row>
    <row r="112" spans="30:181" x14ac:dyDescent="0.25">
      <c r="AD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</row>
    <row r="113" spans="30:181" x14ac:dyDescent="0.25">
      <c r="AD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</row>
    <row r="114" spans="30:181" x14ac:dyDescent="0.25">
      <c r="AD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</row>
    <row r="115" spans="30:181" x14ac:dyDescent="0.25">
      <c r="AD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</row>
    <row r="116" spans="30:181" x14ac:dyDescent="0.25">
      <c r="AD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</row>
    <row r="117" spans="30:181" x14ac:dyDescent="0.25">
      <c r="AD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</row>
    <row r="118" spans="30:181" x14ac:dyDescent="0.25">
      <c r="AD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</row>
    <row r="119" spans="30:181" x14ac:dyDescent="0.25">
      <c r="AD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</row>
    <row r="120" spans="30:181" x14ac:dyDescent="0.25">
      <c r="AD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</row>
    <row r="121" spans="30:181" x14ac:dyDescent="0.25">
      <c r="AD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</row>
    <row r="122" spans="30:181" x14ac:dyDescent="0.25">
      <c r="AD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</row>
    <row r="123" spans="30:181" x14ac:dyDescent="0.25">
      <c r="AD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</row>
    <row r="124" spans="30:181" x14ac:dyDescent="0.25">
      <c r="AD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</row>
    <row r="125" spans="30:181" x14ac:dyDescent="0.25">
      <c r="AD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</row>
    <row r="126" spans="30:181" x14ac:dyDescent="0.25">
      <c r="AD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</row>
    <row r="127" spans="30:181" x14ac:dyDescent="0.25">
      <c r="AD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</row>
    <row r="128" spans="30:181" x14ac:dyDescent="0.25">
      <c r="AD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</row>
    <row r="129" spans="30:181" x14ac:dyDescent="0.25">
      <c r="AD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</row>
    <row r="130" spans="30:181" x14ac:dyDescent="0.25">
      <c r="AD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</row>
    <row r="131" spans="30:181" x14ac:dyDescent="0.25">
      <c r="AD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</row>
    <row r="132" spans="30:181" x14ac:dyDescent="0.25">
      <c r="AD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</row>
    <row r="133" spans="30:181" x14ac:dyDescent="0.25">
      <c r="AD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</row>
    <row r="134" spans="30:181" x14ac:dyDescent="0.25">
      <c r="AD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</row>
    <row r="135" spans="30:181" x14ac:dyDescent="0.25">
      <c r="AD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</row>
    <row r="136" spans="30:181" x14ac:dyDescent="0.25">
      <c r="AD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</row>
    <row r="137" spans="30:181" x14ac:dyDescent="0.25">
      <c r="AD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</row>
    <row r="138" spans="30:181" x14ac:dyDescent="0.25">
      <c r="AD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</row>
    <row r="139" spans="30:181" x14ac:dyDescent="0.25">
      <c r="AD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</row>
    <row r="140" spans="30:181" x14ac:dyDescent="0.25">
      <c r="AD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</row>
    <row r="141" spans="30:181" x14ac:dyDescent="0.25">
      <c r="AD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</row>
    <row r="142" spans="30:181" x14ac:dyDescent="0.25">
      <c r="AD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</row>
    <row r="143" spans="30:181" x14ac:dyDescent="0.25">
      <c r="AD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</row>
    <row r="144" spans="30:181" x14ac:dyDescent="0.25">
      <c r="AD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</row>
    <row r="145" spans="30:181" x14ac:dyDescent="0.25"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</row>
    <row r="146" spans="30:181" x14ac:dyDescent="0.25"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</row>
    <row r="147" spans="30:181" x14ac:dyDescent="0.25"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</row>
    <row r="148" spans="30:181" x14ac:dyDescent="0.25"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</row>
    <row r="149" spans="30:181" x14ac:dyDescent="0.25"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</row>
    <row r="150" spans="30:181" x14ac:dyDescent="0.25"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</row>
    <row r="151" spans="30:181" x14ac:dyDescent="0.25"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</row>
    <row r="152" spans="30:181" x14ac:dyDescent="0.25"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</row>
    <row r="153" spans="30:181" x14ac:dyDescent="0.25"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</row>
    <row r="154" spans="30:181" x14ac:dyDescent="0.25"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</row>
    <row r="155" spans="30:181" x14ac:dyDescent="0.25"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</row>
    <row r="156" spans="30:181" x14ac:dyDescent="0.25"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</row>
    <row r="157" spans="30:181" x14ac:dyDescent="0.25"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</row>
    <row r="158" spans="30:181" x14ac:dyDescent="0.25"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</row>
    <row r="159" spans="30:181" x14ac:dyDescent="0.25"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</row>
    <row r="160" spans="30:181" x14ac:dyDescent="0.25"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</row>
    <row r="161" spans="30:181" x14ac:dyDescent="0.25"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</row>
    <row r="162" spans="30:181" x14ac:dyDescent="0.25"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</row>
    <row r="163" spans="30:181" x14ac:dyDescent="0.25">
      <c r="AE163" s="8"/>
      <c r="AF163" s="8"/>
      <c r="AG163" s="8"/>
      <c r="AH163" s="8"/>
      <c r="AI163" s="8"/>
    </row>
    <row r="164" spans="30:181" x14ac:dyDescent="0.25">
      <c r="AE164" s="8"/>
      <c r="AF164" s="8"/>
      <c r="AG164" s="8"/>
      <c r="AH164" s="8"/>
      <c r="AI164" s="8"/>
    </row>
    <row r="165" spans="30:181" x14ac:dyDescent="0.25">
      <c r="AE165" s="8"/>
      <c r="AF165" s="8"/>
      <c r="AG165" s="8"/>
      <c r="AH165" s="8"/>
      <c r="AI165" s="8"/>
    </row>
    <row r="166" spans="30:181" x14ac:dyDescent="0.25">
      <c r="AE166" s="8"/>
      <c r="AF166" s="8"/>
      <c r="AG166" s="8"/>
      <c r="AH166" s="8"/>
      <c r="AI166" s="8"/>
    </row>
    <row r="167" spans="30:181" x14ac:dyDescent="0.25">
      <c r="AE167" s="8"/>
      <c r="AF167" s="8"/>
      <c r="AG167" s="8"/>
      <c r="AH167" s="8"/>
      <c r="AI167" s="8"/>
    </row>
    <row r="168" spans="30:181" x14ac:dyDescent="0.25">
      <c r="AE168" s="8"/>
      <c r="AF168" s="8"/>
      <c r="AG168" s="8"/>
      <c r="AH168" s="8"/>
      <c r="AI168" s="8"/>
    </row>
    <row r="169" spans="30:181" x14ac:dyDescent="0.25">
      <c r="AE169" s="8"/>
      <c r="AF169" s="8"/>
      <c r="AG169" s="8"/>
      <c r="AH169" s="8"/>
      <c r="AI169" s="8"/>
    </row>
    <row r="170" spans="30:181" x14ac:dyDescent="0.25">
      <c r="AE170" s="8"/>
      <c r="AF170" s="8"/>
      <c r="AG170" s="8"/>
      <c r="AH170" s="8"/>
      <c r="AI170" s="8"/>
    </row>
    <row r="171" spans="30:181" x14ac:dyDescent="0.25">
      <c r="AE171" s="8"/>
      <c r="AF171" s="8"/>
      <c r="AG171" s="8"/>
      <c r="AH171" s="8"/>
      <c r="AI171" s="8"/>
    </row>
    <row r="172" spans="30:181" x14ac:dyDescent="0.25">
      <c r="AE172" s="8"/>
      <c r="AF172" s="8"/>
      <c r="AG172" s="8"/>
      <c r="AH172" s="8"/>
      <c r="AI172" s="8"/>
    </row>
    <row r="173" spans="30:181" x14ac:dyDescent="0.25">
      <c r="AE173" s="8"/>
      <c r="AF173" s="8"/>
      <c r="AG173" s="8"/>
      <c r="AH173" s="8"/>
      <c r="AI173" s="8"/>
    </row>
    <row r="174" spans="30:181" x14ac:dyDescent="0.25">
      <c r="AE174" s="8"/>
      <c r="AF174" s="8"/>
      <c r="AG174" s="8"/>
      <c r="AH174" s="8"/>
      <c r="AI174" s="8"/>
    </row>
    <row r="175" spans="30:181" x14ac:dyDescent="0.25">
      <c r="AE175" s="8"/>
      <c r="AF175" s="8"/>
      <c r="AG175" s="8"/>
      <c r="AH175" s="8"/>
      <c r="AI175" s="8"/>
    </row>
    <row r="176" spans="30:181" x14ac:dyDescent="0.25">
      <c r="AE176" s="8"/>
      <c r="AF176" s="8"/>
      <c r="AG176" s="8"/>
      <c r="AH176" s="8"/>
      <c r="AI176" s="8"/>
    </row>
    <row r="177" spans="16:35" x14ac:dyDescent="0.25">
      <c r="AE177" s="8"/>
      <c r="AF177" s="8"/>
      <c r="AG177" s="8"/>
      <c r="AH177" s="8"/>
      <c r="AI177" s="8"/>
    </row>
    <row r="178" spans="16:35" x14ac:dyDescent="0.25">
      <c r="AE178" s="8"/>
      <c r="AF178" s="8"/>
      <c r="AG178" s="8"/>
      <c r="AH178" s="8"/>
      <c r="AI178" s="8"/>
    </row>
    <row r="179" spans="16:35" x14ac:dyDescent="0.25">
      <c r="AE179" s="8"/>
      <c r="AF179" s="8"/>
      <c r="AG179" s="8"/>
      <c r="AH179" s="8"/>
      <c r="AI179" s="8"/>
    </row>
    <row r="180" spans="16:35" x14ac:dyDescent="0.25">
      <c r="AE180" s="8"/>
      <c r="AF180" s="8"/>
      <c r="AG180" s="8"/>
      <c r="AH180" s="8"/>
      <c r="AI180" s="8"/>
    </row>
    <row r="181" spans="16:35" x14ac:dyDescent="0.25">
      <c r="AC181" s="8"/>
      <c r="AE181" s="8"/>
      <c r="AF181" s="8"/>
      <c r="AG181" s="8"/>
      <c r="AH181" s="8"/>
      <c r="AI181" s="8"/>
    </row>
    <row r="182" spans="16:35" x14ac:dyDescent="0.25"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E182" s="8"/>
      <c r="AF182" s="8"/>
      <c r="AG182" s="8"/>
      <c r="AH182" s="8"/>
      <c r="AI182" s="8"/>
    </row>
    <row r="183" spans="16:35" x14ac:dyDescent="0.25"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E183" s="8"/>
      <c r="AF183" s="8"/>
      <c r="AG183" s="8"/>
      <c r="AH183" s="8"/>
      <c r="AI183" s="8"/>
    </row>
    <row r="184" spans="16:35" x14ac:dyDescent="0.25"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E184" s="8"/>
      <c r="AF184" s="8"/>
      <c r="AG184" s="8"/>
      <c r="AH184" s="8"/>
      <c r="AI184" s="8"/>
    </row>
    <row r="185" spans="16:35" x14ac:dyDescent="0.25"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E185" s="8"/>
      <c r="AF185" s="8"/>
      <c r="AG185" s="8"/>
      <c r="AH185" s="8"/>
      <c r="AI185" s="8"/>
    </row>
    <row r="186" spans="16:35" x14ac:dyDescent="0.25"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E186" s="8"/>
      <c r="AF186" s="8"/>
      <c r="AG186" s="8"/>
      <c r="AH186" s="8"/>
      <c r="AI186" s="8"/>
    </row>
    <row r="187" spans="16:35" x14ac:dyDescent="0.25"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E187" s="8"/>
      <c r="AF187" s="8"/>
      <c r="AG187" s="8"/>
      <c r="AH187" s="8"/>
      <c r="AI187" s="8"/>
    </row>
    <row r="188" spans="16:35" x14ac:dyDescent="0.25"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E188" s="8"/>
      <c r="AF188" s="8"/>
      <c r="AG188" s="8"/>
      <c r="AH188" s="8"/>
      <c r="AI188" s="8"/>
    </row>
    <row r="189" spans="16:35" x14ac:dyDescent="0.25"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E189" s="8"/>
      <c r="AF189" s="8"/>
      <c r="AG189" s="8"/>
      <c r="AH189" s="8"/>
      <c r="AI189" s="8"/>
    </row>
    <row r="190" spans="16:35" x14ac:dyDescent="0.25"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E190" s="8"/>
      <c r="AF190" s="8"/>
      <c r="AG190" s="8"/>
      <c r="AH190" s="8"/>
      <c r="AI190" s="8"/>
    </row>
    <row r="191" spans="16:35" x14ac:dyDescent="0.25"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E191" s="8"/>
      <c r="AF191" s="8"/>
      <c r="AG191" s="8"/>
      <c r="AH191" s="8"/>
      <c r="AI191" s="8"/>
    </row>
    <row r="192" spans="16:35" x14ac:dyDescent="0.25"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E192" s="8"/>
      <c r="AF192" s="8"/>
      <c r="AG192" s="8"/>
      <c r="AH192" s="8"/>
      <c r="AI192" s="8"/>
    </row>
    <row r="193" spans="16:35" x14ac:dyDescent="0.25"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E193" s="8"/>
      <c r="AF193" s="8"/>
      <c r="AG193" s="8"/>
      <c r="AH193" s="8"/>
      <c r="AI193" s="8"/>
    </row>
    <row r="194" spans="16:35" x14ac:dyDescent="0.25"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E194" s="8"/>
      <c r="AF194" s="8"/>
      <c r="AG194" s="8"/>
      <c r="AH194" s="8"/>
      <c r="AI194" s="8"/>
    </row>
    <row r="195" spans="16:35" x14ac:dyDescent="0.25"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E195" s="8"/>
      <c r="AF195" s="8"/>
      <c r="AG195" s="8"/>
      <c r="AH195" s="8"/>
      <c r="AI195" s="8"/>
    </row>
    <row r="196" spans="16:35" x14ac:dyDescent="0.25"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E196" s="8"/>
      <c r="AF196" s="8"/>
      <c r="AG196" s="8"/>
      <c r="AH196" s="8"/>
      <c r="AI196" s="8"/>
    </row>
    <row r="197" spans="16:35" x14ac:dyDescent="0.25"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E197" s="8"/>
      <c r="AF197" s="8"/>
      <c r="AG197" s="8"/>
      <c r="AH197" s="8"/>
      <c r="AI197" s="8"/>
    </row>
    <row r="198" spans="16:35" x14ac:dyDescent="0.25"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E198" s="8"/>
      <c r="AF198" s="8"/>
      <c r="AG198" s="8"/>
      <c r="AH198" s="8"/>
      <c r="AI198" s="8"/>
    </row>
    <row r="199" spans="16:35" x14ac:dyDescent="0.25"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E199" s="8"/>
      <c r="AF199" s="8"/>
      <c r="AG199" s="8"/>
      <c r="AH199" s="8"/>
      <c r="AI199" s="8"/>
    </row>
    <row r="200" spans="16:35" x14ac:dyDescent="0.25"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E200" s="8"/>
      <c r="AF200" s="8"/>
      <c r="AG200" s="8"/>
      <c r="AH200" s="8"/>
      <c r="AI200" s="8"/>
    </row>
    <row r="201" spans="16:35" x14ac:dyDescent="0.25"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E201" s="8"/>
      <c r="AF201" s="8"/>
      <c r="AG201" s="8"/>
      <c r="AH201" s="8"/>
      <c r="AI201" s="8"/>
    </row>
    <row r="202" spans="16:35" x14ac:dyDescent="0.25"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E202" s="8"/>
      <c r="AF202" s="8"/>
      <c r="AG202" s="8"/>
      <c r="AH202" s="8"/>
      <c r="AI202" s="8"/>
    </row>
    <row r="203" spans="16:35" x14ac:dyDescent="0.25"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E203" s="8"/>
      <c r="AF203" s="8"/>
      <c r="AG203" s="8"/>
      <c r="AH203" s="8"/>
      <c r="AI203" s="8"/>
    </row>
    <row r="204" spans="16:35" x14ac:dyDescent="0.25"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E204" s="8"/>
      <c r="AF204" s="8"/>
      <c r="AG204" s="8"/>
      <c r="AH204" s="8"/>
      <c r="AI204" s="8"/>
    </row>
    <row r="205" spans="16:35" x14ac:dyDescent="0.25"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E205" s="8"/>
      <c r="AF205" s="8"/>
      <c r="AG205" s="8"/>
      <c r="AH205" s="8"/>
      <c r="AI205" s="8"/>
    </row>
    <row r="206" spans="16:35" x14ac:dyDescent="0.25"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E206" s="8"/>
      <c r="AF206" s="8"/>
      <c r="AG206" s="8"/>
      <c r="AH206" s="8"/>
      <c r="AI206" s="8"/>
    </row>
    <row r="207" spans="16:35" x14ac:dyDescent="0.25"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E207" s="8"/>
      <c r="AF207" s="8"/>
      <c r="AG207" s="8"/>
      <c r="AH207" s="8"/>
      <c r="AI207" s="8"/>
    </row>
    <row r="208" spans="16:35" x14ac:dyDescent="0.25"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E208" s="8"/>
      <c r="AF208" s="8"/>
      <c r="AG208" s="8"/>
      <c r="AH208" s="8"/>
      <c r="AI208" s="8"/>
    </row>
    <row r="209" spans="16:35" x14ac:dyDescent="0.25"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E209" s="8"/>
      <c r="AF209" s="8"/>
      <c r="AG209" s="8"/>
      <c r="AH209" s="8"/>
      <c r="AI209" s="8"/>
    </row>
    <row r="210" spans="16:35" x14ac:dyDescent="0.25"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E210" s="8"/>
      <c r="AF210" s="8"/>
      <c r="AG210" s="8"/>
      <c r="AH210" s="8"/>
      <c r="AI210" s="8"/>
    </row>
    <row r="211" spans="16:35" x14ac:dyDescent="0.25"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E211" s="8"/>
      <c r="AF211" s="8"/>
      <c r="AG211" s="8"/>
      <c r="AH211" s="8"/>
      <c r="AI211" s="8"/>
    </row>
    <row r="212" spans="16:35" x14ac:dyDescent="0.25"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E212" s="8"/>
      <c r="AF212" s="8"/>
      <c r="AG212" s="8"/>
      <c r="AH212" s="8"/>
      <c r="AI212" s="8"/>
    </row>
    <row r="213" spans="16:35" x14ac:dyDescent="0.25"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E213" s="8"/>
      <c r="AF213" s="8"/>
      <c r="AG213" s="8"/>
      <c r="AH213" s="8"/>
      <c r="AI213" s="8"/>
    </row>
    <row r="214" spans="16:35" x14ac:dyDescent="0.25"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E214" s="8"/>
      <c r="AF214" s="8"/>
      <c r="AG214" s="8"/>
      <c r="AH214" s="8"/>
      <c r="AI214" s="8"/>
    </row>
    <row r="215" spans="16:35" x14ac:dyDescent="0.25"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E215" s="8"/>
      <c r="AF215" s="8"/>
      <c r="AG215" s="8"/>
      <c r="AH215" s="8"/>
      <c r="AI215" s="8"/>
    </row>
    <row r="216" spans="16:35" x14ac:dyDescent="0.25"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E216" s="8"/>
      <c r="AF216" s="8"/>
      <c r="AG216" s="8"/>
      <c r="AH216" s="8"/>
      <c r="AI216" s="8"/>
    </row>
    <row r="217" spans="16:35" x14ac:dyDescent="0.25"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E217" s="8"/>
      <c r="AF217" s="8"/>
      <c r="AG217" s="8"/>
      <c r="AH217" s="8"/>
      <c r="AI217" s="8"/>
    </row>
    <row r="218" spans="16:35" x14ac:dyDescent="0.25"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E218" s="8"/>
      <c r="AF218" s="8"/>
      <c r="AG218" s="8"/>
      <c r="AH218" s="8"/>
      <c r="AI218" s="8"/>
    </row>
    <row r="219" spans="16:35" x14ac:dyDescent="0.25"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E219" s="8"/>
      <c r="AF219" s="8"/>
      <c r="AG219" s="8"/>
      <c r="AH219" s="8"/>
      <c r="AI219" s="8"/>
    </row>
    <row r="220" spans="16:35" x14ac:dyDescent="0.25"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E220" s="8"/>
      <c r="AF220" s="8"/>
      <c r="AG220" s="8"/>
      <c r="AH220" s="8"/>
      <c r="AI220" s="8"/>
    </row>
    <row r="221" spans="16:35" x14ac:dyDescent="0.25"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E221" s="8"/>
      <c r="AF221" s="8"/>
      <c r="AG221" s="8"/>
      <c r="AH221" s="8"/>
      <c r="AI221" s="8"/>
    </row>
    <row r="222" spans="16:35" x14ac:dyDescent="0.25"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E222" s="8"/>
      <c r="AF222" s="8"/>
      <c r="AG222" s="8"/>
      <c r="AH222" s="8"/>
      <c r="AI222" s="8"/>
    </row>
    <row r="223" spans="16:35" x14ac:dyDescent="0.25"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E223" s="8"/>
      <c r="AF223" s="8"/>
      <c r="AG223" s="8"/>
      <c r="AH223" s="8"/>
      <c r="AI223" s="8"/>
    </row>
    <row r="224" spans="16:35" x14ac:dyDescent="0.25"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E224" s="8"/>
      <c r="AF224" s="8"/>
      <c r="AG224" s="8"/>
      <c r="AH224" s="8"/>
      <c r="AI224" s="8"/>
    </row>
    <row r="225" spans="16:35" x14ac:dyDescent="0.25"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E225" s="8"/>
      <c r="AF225" s="8"/>
      <c r="AG225" s="8"/>
      <c r="AH225" s="8"/>
      <c r="AI225" s="8"/>
    </row>
    <row r="226" spans="16:35" x14ac:dyDescent="0.25"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E226" s="8"/>
      <c r="AF226" s="8"/>
      <c r="AG226" s="8"/>
      <c r="AH226" s="8"/>
      <c r="AI226" s="8"/>
    </row>
    <row r="227" spans="16:35" x14ac:dyDescent="0.25"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E227" s="8"/>
      <c r="AF227" s="8"/>
      <c r="AG227" s="8"/>
      <c r="AH227" s="8"/>
      <c r="AI227" s="8"/>
    </row>
    <row r="228" spans="16:35" x14ac:dyDescent="0.25"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E228" s="8"/>
      <c r="AF228" s="8"/>
      <c r="AG228" s="8"/>
      <c r="AH228" s="8"/>
      <c r="AI228" s="8"/>
    </row>
    <row r="229" spans="16:35" x14ac:dyDescent="0.25"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E229" s="8"/>
      <c r="AF229" s="8"/>
      <c r="AG229" s="8"/>
      <c r="AH229" s="8"/>
      <c r="AI229" s="8"/>
    </row>
    <row r="230" spans="16:35" x14ac:dyDescent="0.25"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</row>
    <row r="231" spans="16:35" x14ac:dyDescent="0.25"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</row>
    <row r="232" spans="16:35" x14ac:dyDescent="0.25"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</row>
    <row r="233" spans="16:35" x14ac:dyDescent="0.25"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</row>
    <row r="234" spans="16:35" x14ac:dyDescent="0.25"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</row>
    <row r="235" spans="16:35" x14ac:dyDescent="0.25"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</row>
    <row r="236" spans="16:35" x14ac:dyDescent="0.25"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</row>
    <row r="237" spans="16:35" x14ac:dyDescent="0.25"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</row>
    <row r="238" spans="16:35" x14ac:dyDescent="0.25"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</row>
    <row r="239" spans="16:35" x14ac:dyDescent="0.25"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</row>
    <row r="240" spans="16:35" x14ac:dyDescent="0.25"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</row>
    <row r="241" spans="16:29" x14ac:dyDescent="0.25"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</row>
    <row r="242" spans="16:29" x14ac:dyDescent="0.25"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</row>
    <row r="243" spans="16:29" x14ac:dyDescent="0.25"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</row>
    <row r="244" spans="16:29" x14ac:dyDescent="0.25"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</row>
    <row r="245" spans="16:29" x14ac:dyDescent="0.25"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</row>
    <row r="246" spans="16:29" x14ac:dyDescent="0.25"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</row>
    <row r="247" spans="16:29" x14ac:dyDescent="0.25"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</row>
    <row r="248" spans="16:29" x14ac:dyDescent="0.25"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</row>
    <row r="249" spans="16:29" x14ac:dyDescent="0.25"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</row>
    <row r="250" spans="16:29" x14ac:dyDescent="0.25"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</row>
    <row r="251" spans="16:29" x14ac:dyDescent="0.25"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</row>
    <row r="252" spans="16:29" x14ac:dyDescent="0.25"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</row>
    <row r="253" spans="16:29" x14ac:dyDescent="0.25"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</row>
    <row r="254" spans="16:29" x14ac:dyDescent="0.25"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</row>
    <row r="255" spans="16:29" x14ac:dyDescent="0.25"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</row>
    <row r="256" spans="16:29" x14ac:dyDescent="0.25"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</row>
    <row r="257" spans="16:29" x14ac:dyDescent="0.25"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</row>
    <row r="258" spans="16:29" x14ac:dyDescent="0.25"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</row>
    <row r="259" spans="16:29" x14ac:dyDescent="0.25"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</row>
    <row r="260" spans="16:29" x14ac:dyDescent="0.25"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</row>
    <row r="261" spans="16:29" x14ac:dyDescent="0.25"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</row>
    <row r="262" spans="16:29" x14ac:dyDescent="0.25"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</row>
    <row r="263" spans="16:29" x14ac:dyDescent="0.25"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</row>
    <row r="264" spans="16:29" x14ac:dyDescent="0.25"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</row>
    <row r="265" spans="16:29" x14ac:dyDescent="0.25"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</row>
    <row r="266" spans="16:29" x14ac:dyDescent="0.25"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</row>
  </sheetData>
  <mergeCells count="6">
    <mergeCell ref="C1:I1"/>
    <mergeCell ref="E2:F2"/>
    <mergeCell ref="G2:I2"/>
    <mergeCell ref="R1:X1"/>
    <mergeCell ref="T2:U2"/>
    <mergeCell ref="V2:X2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RunRefreshSpreadsheetData">
                <anchor moveWithCells="1" sizeWithCells="1">
                  <from>
                    <xdr:col>9</xdr:col>
                    <xdr:colOff>28575</xdr:colOff>
                    <xdr:row>0</xdr:row>
                    <xdr:rowOff>9525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6" name="Button 2">
              <controlPr defaultSize="0" print="0" autoFill="0" autoPict="0" macro="[0]!RunDailyUpdate">
                <anchor moveWithCells="1" sizeWithCells="1">
                  <from>
                    <xdr:col>11</xdr:col>
                    <xdr:colOff>28575</xdr:colOff>
                    <xdr:row>0</xdr:row>
                    <xdr:rowOff>9525</xdr:rowOff>
                  </from>
                  <to>
                    <xdr:col>12</xdr:col>
                    <xdr:colOff>1009650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2098-E239-40C3-B085-9D519F941756}">
  <sheetPr codeName="Sheet6"/>
  <dimension ref="A1:IA233"/>
  <sheetViews>
    <sheetView topLeftCell="X1" zoomScale="80" zoomScaleNormal="80" workbookViewId="0">
      <selection activeCell="AI22" sqref="AI22"/>
    </sheetView>
  </sheetViews>
  <sheetFormatPr defaultRowHeight="15" x14ac:dyDescent="0.25"/>
  <cols>
    <col min="1" max="1" width="18.42578125" bestFit="1" customWidth="1"/>
    <col min="2" max="2" width="16.7109375" bestFit="1" customWidth="1"/>
    <col min="3" max="3" width="13" bestFit="1" customWidth="1"/>
    <col min="4" max="4" width="14.28515625" bestFit="1" customWidth="1"/>
    <col min="5" max="5" width="15.28515625" bestFit="1" customWidth="1"/>
    <col min="6" max="6" width="13.42578125" bestFit="1" customWidth="1"/>
    <col min="7" max="7" width="14.5703125" bestFit="1" customWidth="1"/>
    <col min="8" max="8" width="13" bestFit="1" customWidth="1"/>
    <col min="9" max="9" width="15.28515625" bestFit="1" customWidth="1"/>
    <col min="10" max="10" width="14.5703125" bestFit="1" customWidth="1"/>
    <col min="11" max="12" width="15.28515625" bestFit="1" customWidth="1"/>
    <col min="13" max="13" width="14.42578125" bestFit="1" customWidth="1"/>
    <col min="14" max="14" width="75.140625" bestFit="1" customWidth="1"/>
    <col min="15" max="15" width="16.7109375" bestFit="1" customWidth="1"/>
    <col min="16" max="16" width="13" bestFit="1" customWidth="1"/>
    <col min="17" max="18" width="14.28515625" bestFit="1" customWidth="1"/>
    <col min="19" max="19" width="13.42578125" bestFit="1" customWidth="1"/>
    <col min="20" max="20" width="14.5703125" style="8" bestFit="1" customWidth="1"/>
    <col min="21" max="21" width="12.7109375" bestFit="1" customWidth="1"/>
    <col min="22" max="23" width="14.28515625" bestFit="1" customWidth="1"/>
    <col min="24" max="24" width="13.42578125" bestFit="1" customWidth="1"/>
    <col min="25" max="25" width="14.28515625" bestFit="1" customWidth="1"/>
    <col min="26" max="26" width="2.42578125" customWidth="1"/>
    <col min="27" max="27" width="75.140625" bestFit="1" customWidth="1"/>
    <col min="28" max="28" width="16.7109375" bestFit="1" customWidth="1"/>
    <col min="29" max="29" width="14.42578125" bestFit="1" customWidth="1"/>
    <col min="30" max="31" width="13.85546875" bestFit="1" customWidth="1"/>
    <col min="32" max="32" width="19.140625" bestFit="1" customWidth="1"/>
    <col min="33" max="33" width="18.140625" bestFit="1" customWidth="1"/>
    <col min="34" max="35" width="13.85546875" bestFit="1" customWidth="1"/>
    <col min="36" max="36" width="11.28515625" bestFit="1" customWidth="1"/>
    <col min="37" max="37" width="13" bestFit="1" customWidth="1"/>
    <col min="38" max="38" width="17.140625" bestFit="1" customWidth="1"/>
    <col min="39" max="39" width="3.28515625" customWidth="1"/>
    <col min="40" max="40" width="29.7109375" bestFit="1" customWidth="1"/>
    <col min="41" max="41" width="16.7109375" bestFit="1" customWidth="1"/>
    <col min="42" max="42" width="15.28515625" bestFit="1" customWidth="1"/>
    <col min="43" max="43" width="13.85546875" bestFit="1" customWidth="1"/>
    <col min="44" max="46" width="15.28515625" bestFit="1" customWidth="1"/>
    <col min="47" max="47" width="13" bestFit="1" customWidth="1"/>
    <col min="48" max="48" width="15.7109375" bestFit="1" customWidth="1"/>
    <col min="49" max="49" width="14.5703125" bestFit="1" customWidth="1"/>
    <col min="50" max="50" width="14.28515625" bestFit="1" customWidth="1"/>
    <col min="51" max="51" width="15.28515625" bestFit="1" customWidth="1"/>
    <col min="52" max="52" width="10" bestFit="1" customWidth="1"/>
    <col min="53" max="53" width="24.42578125" bestFit="1" customWidth="1"/>
    <col min="54" max="54" width="22.140625" bestFit="1" customWidth="1"/>
    <col min="55" max="55" width="20.28515625" bestFit="1" customWidth="1"/>
    <col min="56" max="56" width="20.5703125" bestFit="1" customWidth="1"/>
    <col min="57" max="57" width="21.5703125" bestFit="1" customWidth="1"/>
    <col min="58" max="58" width="21.7109375" bestFit="1" customWidth="1"/>
    <col min="59" max="59" width="20.28515625" bestFit="1" customWidth="1"/>
    <col min="60" max="60" width="21.42578125" bestFit="1" customWidth="1"/>
    <col min="61" max="61" width="22" bestFit="1" customWidth="1"/>
    <col min="62" max="62" width="21.5703125" bestFit="1" customWidth="1"/>
    <col min="63" max="63" width="20.5703125" bestFit="1" customWidth="1"/>
    <col min="64" max="64" width="21.5703125" bestFit="1" customWidth="1"/>
    <col min="65" max="65" width="22.140625" bestFit="1" customWidth="1"/>
    <col min="66" max="66" width="21" bestFit="1" customWidth="1"/>
    <col min="67" max="67" width="22.28515625" bestFit="1" customWidth="1"/>
    <col min="68" max="69" width="14.28515625" bestFit="1" customWidth="1"/>
    <col min="70" max="70" width="10.28515625" bestFit="1" customWidth="1"/>
    <col min="71" max="71" width="10.7109375" bestFit="1" customWidth="1"/>
    <col min="72" max="72" width="17.85546875" bestFit="1" customWidth="1"/>
    <col min="73" max="73" width="9.140625" bestFit="1" customWidth="1"/>
    <col min="74" max="74" width="12.42578125" bestFit="1" customWidth="1"/>
    <col min="75" max="75" width="15.28515625" bestFit="1" customWidth="1"/>
    <col min="76" max="76" width="10.7109375" bestFit="1" customWidth="1"/>
    <col min="77" max="77" width="13" bestFit="1" customWidth="1"/>
    <col min="78" max="78" width="10.28515625" bestFit="1" customWidth="1"/>
    <col min="79" max="79" width="11.5703125" bestFit="1" customWidth="1"/>
    <col min="80" max="80" width="10.5703125" bestFit="1" customWidth="1"/>
    <col min="81" max="81" width="11" bestFit="1" customWidth="1"/>
    <col min="82" max="82" width="10" bestFit="1" customWidth="1"/>
    <col min="83" max="83" width="24.42578125" bestFit="1" customWidth="1"/>
    <col min="84" max="84" width="22.140625" bestFit="1" customWidth="1"/>
    <col min="85" max="85" width="20.28515625" bestFit="1" customWidth="1"/>
    <col min="86" max="86" width="20.5703125" bestFit="1" customWidth="1"/>
    <col min="87" max="87" width="21.5703125" bestFit="1" customWidth="1"/>
    <col min="88" max="88" width="21.7109375" bestFit="1" customWidth="1"/>
    <col min="89" max="89" width="20.28515625" bestFit="1" customWidth="1"/>
    <col min="90" max="90" width="21.42578125" bestFit="1" customWidth="1"/>
    <col min="91" max="91" width="22" bestFit="1" customWidth="1"/>
    <col min="92" max="92" width="21.5703125" bestFit="1" customWidth="1"/>
    <col min="93" max="93" width="20.5703125" bestFit="1" customWidth="1"/>
    <col min="94" max="94" width="21.5703125" bestFit="1" customWidth="1"/>
    <col min="95" max="95" width="22.140625" bestFit="1" customWidth="1"/>
    <col min="96" max="96" width="21" bestFit="1" customWidth="1"/>
    <col min="97" max="97" width="22.28515625" bestFit="1" customWidth="1"/>
    <col min="98" max="99" width="14.28515625" bestFit="1" customWidth="1"/>
    <col min="100" max="100" width="10.28515625" bestFit="1" customWidth="1"/>
    <col min="101" max="101" width="10.7109375" bestFit="1" customWidth="1"/>
    <col min="102" max="102" width="17.85546875" bestFit="1" customWidth="1"/>
    <col min="103" max="103" width="9.140625" bestFit="1" customWidth="1"/>
    <col min="104" max="104" width="12.42578125" bestFit="1" customWidth="1"/>
    <col min="105" max="105" width="15.28515625" bestFit="1" customWidth="1"/>
    <col min="106" max="106" width="9.140625" bestFit="1" customWidth="1"/>
    <col min="107" max="107" width="12.42578125" bestFit="1" customWidth="1"/>
    <col min="108" max="108" width="15.28515625" bestFit="1" customWidth="1"/>
    <col min="109" max="109" width="21.5703125" bestFit="1" customWidth="1"/>
    <col min="110" max="110" width="22.140625" bestFit="1" customWidth="1"/>
    <col min="111" max="111" width="21" bestFit="1" customWidth="1"/>
    <col min="112" max="112" width="22.28515625" bestFit="1" customWidth="1"/>
    <col min="113" max="114" width="14.28515625" bestFit="1" customWidth="1"/>
    <col min="115" max="115" width="10.28515625" bestFit="1" customWidth="1"/>
    <col min="116" max="116" width="10.7109375" bestFit="1" customWidth="1"/>
    <col min="117" max="117" width="17.85546875" bestFit="1" customWidth="1"/>
    <col min="118" max="118" width="9.140625" bestFit="1" customWidth="1"/>
    <col min="119" max="119" width="12.42578125" bestFit="1" customWidth="1"/>
    <col min="120" max="120" width="15.28515625" bestFit="1" customWidth="1"/>
    <col min="121" max="121" width="14.28515625" bestFit="1" customWidth="1"/>
    <col min="122" max="122" width="10.28515625" bestFit="1" customWidth="1"/>
    <col min="123" max="123" width="10.7109375" bestFit="1" customWidth="1"/>
    <col min="124" max="124" width="17.85546875" bestFit="1" customWidth="1"/>
    <col min="125" max="125" width="9.140625" bestFit="1" customWidth="1"/>
    <col min="126" max="126" width="12.42578125" bestFit="1" customWidth="1"/>
    <col min="127" max="127" width="15.28515625" bestFit="1" customWidth="1"/>
    <col min="128" max="128" width="22.140625" bestFit="1" customWidth="1"/>
    <col min="129" max="129" width="21" bestFit="1" customWidth="1"/>
    <col min="130" max="130" width="22.28515625" bestFit="1" customWidth="1"/>
    <col min="131" max="132" width="14.28515625" bestFit="1" customWidth="1"/>
    <col min="133" max="133" width="10.28515625" bestFit="1" customWidth="1"/>
    <col min="134" max="134" width="10.7109375" bestFit="1" customWidth="1"/>
    <col min="135" max="135" width="17.85546875" bestFit="1" customWidth="1"/>
    <col min="136" max="136" width="9.140625" bestFit="1" customWidth="1"/>
    <col min="137" max="137" width="12.42578125" bestFit="1" customWidth="1"/>
    <col min="138" max="139" width="15.28515625" bestFit="1" customWidth="1"/>
    <col min="140" max="140" width="12.42578125" bestFit="1" customWidth="1"/>
    <col min="141" max="141" width="15.28515625" bestFit="1" customWidth="1"/>
    <col min="142" max="142" width="10.5703125" bestFit="1" customWidth="1"/>
    <col min="143" max="143" width="13.7109375" bestFit="1" customWidth="1"/>
    <col min="144" max="144" width="10.5703125" bestFit="1" customWidth="1"/>
    <col min="145" max="147" width="13.7109375" bestFit="1" customWidth="1"/>
    <col min="148" max="149" width="21.5703125" bestFit="1" customWidth="1"/>
    <col min="150" max="150" width="22.7109375" bestFit="1" customWidth="1"/>
    <col min="151" max="151" width="21.7109375" bestFit="1" customWidth="1"/>
    <col min="152" max="152" width="22.85546875" bestFit="1" customWidth="1"/>
    <col min="153" max="153" width="11" bestFit="1" customWidth="1"/>
    <col min="154" max="154" width="11.28515625" bestFit="1" customWidth="1"/>
    <col min="155" max="155" width="21.7109375" bestFit="1" customWidth="1"/>
    <col min="156" max="156" width="22.85546875" bestFit="1" customWidth="1"/>
    <col min="157" max="157" width="22" bestFit="1" customWidth="1"/>
    <col min="158" max="159" width="23.140625" bestFit="1" customWidth="1"/>
    <col min="160" max="160" width="13.7109375" bestFit="1" customWidth="1"/>
    <col min="161" max="161" width="12.7109375" bestFit="1" customWidth="1"/>
    <col min="162" max="164" width="13.7109375" bestFit="1" customWidth="1"/>
    <col min="165" max="165" width="15.7109375" bestFit="1" customWidth="1"/>
    <col min="166" max="170" width="13.7109375" bestFit="1" customWidth="1"/>
    <col min="171" max="171" width="11.5703125" bestFit="1" customWidth="1"/>
    <col min="172" max="176" width="13.7109375" bestFit="1" customWidth="1"/>
    <col min="177" max="177" width="12.7109375" bestFit="1" customWidth="1"/>
    <col min="178" max="194" width="13.7109375" bestFit="1" customWidth="1"/>
    <col min="195" max="195" width="19.28515625" bestFit="1" customWidth="1"/>
    <col min="196" max="196" width="20.140625" bestFit="1" customWidth="1"/>
    <col min="197" max="197" width="20.28515625" bestFit="1" customWidth="1"/>
    <col min="198" max="200" width="13" bestFit="1" customWidth="1"/>
    <col min="201" max="201" width="13.7109375" bestFit="1" customWidth="1"/>
    <col min="202" max="202" width="13" bestFit="1" customWidth="1"/>
    <col min="203" max="203" width="11.5703125" bestFit="1" customWidth="1"/>
    <col min="204" max="204" width="13" bestFit="1" customWidth="1"/>
    <col min="205" max="206" width="13.7109375" bestFit="1" customWidth="1"/>
    <col min="207" max="207" width="12.7109375" bestFit="1" customWidth="1"/>
    <col min="208" max="209" width="13.7109375" bestFit="1" customWidth="1"/>
    <col min="210" max="210" width="13" bestFit="1" customWidth="1"/>
    <col min="211" max="211" width="13.7109375" bestFit="1" customWidth="1"/>
    <col min="212" max="212" width="24.42578125" bestFit="1" customWidth="1"/>
    <col min="213" max="213" width="22.140625" bestFit="1" customWidth="1"/>
    <col min="214" max="214" width="20.28515625" bestFit="1" customWidth="1"/>
    <col min="215" max="215" width="20.5703125" bestFit="1" customWidth="1"/>
    <col min="216" max="216" width="21.5703125" bestFit="1" customWidth="1"/>
    <col min="217" max="217" width="21.7109375" bestFit="1" customWidth="1"/>
    <col min="218" max="218" width="20.28515625" bestFit="1" customWidth="1"/>
    <col min="219" max="219" width="21.42578125" bestFit="1" customWidth="1"/>
    <col min="220" max="220" width="22" bestFit="1" customWidth="1"/>
    <col min="221" max="221" width="21.5703125" bestFit="1" customWidth="1"/>
    <col min="222" max="222" width="20.5703125" bestFit="1" customWidth="1"/>
    <col min="223" max="223" width="21.5703125" bestFit="1" customWidth="1"/>
    <col min="224" max="224" width="22.140625" bestFit="1" customWidth="1"/>
    <col min="225" max="225" width="21" bestFit="1" customWidth="1"/>
    <col min="226" max="226" width="22.28515625" bestFit="1" customWidth="1"/>
    <col min="227" max="227" width="13.7109375" bestFit="1" customWidth="1"/>
    <col min="228" max="228" width="14.28515625" bestFit="1" customWidth="1"/>
    <col min="229" max="230" width="13.7109375" bestFit="1" customWidth="1"/>
    <col min="231" max="231" width="17.85546875" bestFit="1" customWidth="1"/>
    <col min="233" max="233" width="12.42578125" bestFit="1" customWidth="1"/>
    <col min="234" max="234" width="13.7109375" bestFit="1" customWidth="1"/>
  </cols>
  <sheetData>
    <row r="1" spans="1:235" ht="15.75" x14ac:dyDescent="0.25">
      <c r="A1" s="61" t="s">
        <v>260</v>
      </c>
      <c r="B1" s="183" t="s">
        <v>416</v>
      </c>
      <c r="C1" s="184"/>
      <c r="D1" s="184"/>
      <c r="E1" s="184"/>
      <c r="F1" s="184"/>
      <c r="G1" s="184"/>
      <c r="H1" s="185"/>
    </row>
    <row r="2" spans="1:235" ht="15.75" x14ac:dyDescent="0.25">
      <c r="A2" s="62">
        <f>'asset_&amp;_open_positions'!$B$2</f>
        <v>44958.916666666664</v>
      </c>
      <c r="B2" s="60" t="s">
        <v>417</v>
      </c>
      <c r="C2" s="60" t="s">
        <v>247</v>
      </c>
      <c r="D2" s="186" t="s">
        <v>414</v>
      </c>
      <c r="E2" s="187"/>
      <c r="F2" s="183" t="s">
        <v>415</v>
      </c>
      <c r="G2" s="184"/>
      <c r="H2" s="185"/>
    </row>
    <row r="4" spans="1:235" x14ac:dyDescent="0.25">
      <c r="A4" s="2" t="s">
        <v>1</v>
      </c>
      <c r="B4" t="s">
        <v>65</v>
      </c>
    </row>
    <row r="5" spans="1:235" x14ac:dyDescent="0.25">
      <c r="A5" s="2" t="s">
        <v>62</v>
      </c>
      <c r="B5" t="s">
        <v>65</v>
      </c>
      <c r="N5" s="2" t="s">
        <v>214</v>
      </c>
      <c r="O5" t="s">
        <v>65</v>
      </c>
      <c r="AA5" s="2" t="s">
        <v>214</v>
      </c>
      <c r="AB5" t="s">
        <v>65</v>
      </c>
    </row>
    <row r="6" spans="1:235" x14ac:dyDescent="0.25">
      <c r="AM6" s="98"/>
      <c r="AN6" s="2" t="s">
        <v>58</v>
      </c>
      <c r="AO6" s="2" t="s">
        <v>54</v>
      </c>
      <c r="IA6" s="8"/>
    </row>
    <row r="7" spans="1:235" x14ac:dyDescent="0.25">
      <c r="A7" s="2" t="s">
        <v>58</v>
      </c>
      <c r="B7" s="2" t="s">
        <v>54</v>
      </c>
      <c r="N7" s="2" t="s">
        <v>58</v>
      </c>
      <c r="O7" s="2" t="s">
        <v>54</v>
      </c>
      <c r="T7"/>
      <c r="AA7" s="2" t="s">
        <v>792</v>
      </c>
      <c r="AB7" s="2" t="s">
        <v>54</v>
      </c>
      <c r="AM7" s="98"/>
      <c r="AO7" t="s">
        <v>85</v>
      </c>
      <c r="AP7" t="s">
        <v>277</v>
      </c>
      <c r="AQ7" t="s">
        <v>306</v>
      </c>
      <c r="AR7" t="s">
        <v>193</v>
      </c>
      <c r="AS7" t="s">
        <v>168</v>
      </c>
      <c r="AT7" t="s">
        <v>13</v>
      </c>
      <c r="AU7" t="s">
        <v>206</v>
      </c>
      <c r="AV7" t="s">
        <v>261</v>
      </c>
      <c r="AW7" t="s">
        <v>17</v>
      </c>
      <c r="AX7" t="s">
        <v>251</v>
      </c>
      <c r="AY7" t="s">
        <v>56</v>
      </c>
      <c r="IA7" s="8"/>
    </row>
    <row r="8" spans="1:235" x14ac:dyDescent="0.25">
      <c r="A8" s="2" t="s">
        <v>57</v>
      </c>
      <c r="B8" t="s">
        <v>168</v>
      </c>
      <c r="C8" t="s">
        <v>206</v>
      </c>
      <c r="D8" t="s">
        <v>261</v>
      </c>
      <c r="E8" t="s">
        <v>193</v>
      </c>
      <c r="F8" t="s">
        <v>306</v>
      </c>
      <c r="G8" t="s">
        <v>85</v>
      </c>
      <c r="H8" t="s">
        <v>251</v>
      </c>
      <c r="I8" t="s">
        <v>13</v>
      </c>
      <c r="J8" t="s">
        <v>17</v>
      </c>
      <c r="K8" t="s">
        <v>277</v>
      </c>
      <c r="L8" t="s">
        <v>56</v>
      </c>
      <c r="N8" s="2" t="s">
        <v>57</v>
      </c>
      <c r="O8" t="s">
        <v>168</v>
      </c>
      <c r="P8" t="s">
        <v>206</v>
      </c>
      <c r="Q8" t="s">
        <v>261</v>
      </c>
      <c r="R8" t="s">
        <v>193</v>
      </c>
      <c r="S8" t="s">
        <v>306</v>
      </c>
      <c r="T8" t="s">
        <v>85</v>
      </c>
      <c r="U8" t="s">
        <v>251</v>
      </c>
      <c r="V8" t="s">
        <v>13</v>
      </c>
      <c r="W8" t="s">
        <v>17</v>
      </c>
      <c r="X8" t="s">
        <v>277</v>
      </c>
      <c r="Y8" t="s">
        <v>56</v>
      </c>
      <c r="AA8" s="2" t="s">
        <v>57</v>
      </c>
      <c r="AB8" t="s">
        <v>168</v>
      </c>
      <c r="AC8" t="s">
        <v>306</v>
      </c>
      <c r="AD8" t="s">
        <v>193</v>
      </c>
      <c r="AE8" t="s">
        <v>206</v>
      </c>
      <c r="AF8" t="s">
        <v>261</v>
      </c>
      <c r="AG8" t="s">
        <v>85</v>
      </c>
      <c r="AH8" t="s">
        <v>251</v>
      </c>
      <c r="AI8" t="s">
        <v>17</v>
      </c>
      <c r="AJ8" t="s">
        <v>13</v>
      </c>
      <c r="AK8" t="s">
        <v>277</v>
      </c>
      <c r="AL8" t="s">
        <v>56</v>
      </c>
      <c r="AM8" s="98"/>
      <c r="AN8" s="2" t="s">
        <v>57</v>
      </c>
      <c r="IA8" s="8"/>
    </row>
    <row r="9" spans="1:235" x14ac:dyDescent="0.25">
      <c r="A9" s="3" t="s">
        <v>11</v>
      </c>
      <c r="B9" s="206"/>
      <c r="C9" s="206"/>
      <c r="D9" s="206">
        <v>-39158803.656074874</v>
      </c>
      <c r="E9" s="206"/>
      <c r="F9" s="206"/>
      <c r="G9" s="206">
        <v>162409754.28973478</v>
      </c>
      <c r="H9" s="206">
        <v>-2283874.7597669829</v>
      </c>
      <c r="I9" s="206">
        <v>-69943267.645790398</v>
      </c>
      <c r="J9" s="206">
        <v>90200205.872092962</v>
      </c>
      <c r="K9" s="206"/>
      <c r="L9" s="206">
        <v>141224014.10019547</v>
      </c>
      <c r="N9" s="3" t="s">
        <v>789</v>
      </c>
      <c r="O9" s="199"/>
      <c r="P9" s="199"/>
      <c r="Q9" s="199"/>
      <c r="R9" s="199"/>
      <c r="S9" s="199"/>
      <c r="T9" s="8">
        <v>0</v>
      </c>
      <c r="U9" s="199"/>
      <c r="V9" s="199"/>
      <c r="W9" s="199"/>
      <c r="X9" s="199"/>
      <c r="Y9" s="199">
        <v>0</v>
      </c>
      <c r="AA9" s="3" t="s">
        <v>789</v>
      </c>
      <c r="AB9" s="98"/>
      <c r="AC9" s="98"/>
      <c r="AD9" s="98"/>
      <c r="AE9" s="98"/>
      <c r="AF9" s="98"/>
      <c r="AG9" s="98">
        <v>180000</v>
      </c>
      <c r="AH9" s="98"/>
      <c r="AI9" s="98"/>
      <c r="AJ9" s="98"/>
      <c r="AK9" s="98"/>
      <c r="AL9" s="98">
        <v>180000</v>
      </c>
      <c r="AM9" s="98"/>
      <c r="AN9" s="3" t="s">
        <v>11</v>
      </c>
      <c r="AO9" s="8">
        <v>162409754.28973478</v>
      </c>
      <c r="AP9" s="8"/>
      <c r="AQ9" s="8"/>
      <c r="AR9" s="8"/>
      <c r="AS9" s="8"/>
      <c r="AT9" s="8">
        <v>-69943267.645790398</v>
      </c>
      <c r="AU9" s="8"/>
      <c r="AV9" s="8">
        <v>-39158803.656074874</v>
      </c>
      <c r="AW9" s="8">
        <v>90200205.872092992</v>
      </c>
      <c r="AX9" s="8">
        <v>-2283874.7597669829</v>
      </c>
      <c r="AY9" s="8">
        <v>141224014.10019547</v>
      </c>
      <c r="IA9" s="8"/>
    </row>
    <row r="10" spans="1:235" x14ac:dyDescent="0.25">
      <c r="A10" s="3" t="s">
        <v>215</v>
      </c>
      <c r="B10" s="206"/>
      <c r="C10" s="206"/>
      <c r="D10" s="206"/>
      <c r="E10" s="206"/>
      <c r="F10" s="206"/>
      <c r="G10" s="206">
        <v>222.72097822008769</v>
      </c>
      <c r="H10" s="206"/>
      <c r="I10" s="206"/>
      <c r="J10" s="206"/>
      <c r="K10" s="206"/>
      <c r="L10" s="206">
        <v>222.72097822008769</v>
      </c>
      <c r="N10" s="3" t="s">
        <v>298</v>
      </c>
      <c r="O10" s="199"/>
      <c r="P10" s="199"/>
      <c r="Q10" s="199"/>
      <c r="R10" s="199"/>
      <c r="S10" s="199"/>
      <c r="T10" s="8">
        <v>0</v>
      </c>
      <c r="U10" s="199"/>
      <c r="V10" s="199"/>
      <c r="W10" s="199"/>
      <c r="X10" s="199"/>
      <c r="Y10" s="199">
        <v>0</v>
      </c>
      <c r="AA10" s="3" t="s">
        <v>298</v>
      </c>
      <c r="AB10" s="98"/>
      <c r="AC10" s="98"/>
      <c r="AD10" s="98"/>
      <c r="AE10" s="98"/>
      <c r="AF10" s="98"/>
      <c r="AG10" s="98">
        <v>7000</v>
      </c>
      <c r="AH10" s="98"/>
      <c r="AI10" s="98"/>
      <c r="AJ10" s="98"/>
      <c r="AK10" s="98"/>
      <c r="AL10" s="98">
        <v>7000</v>
      </c>
      <c r="AM10" s="98"/>
      <c r="AN10" s="4" t="s">
        <v>83</v>
      </c>
      <c r="AO10" s="8">
        <v>9778643.0838282425</v>
      </c>
      <c r="AP10" s="8"/>
      <c r="AQ10" s="8"/>
      <c r="AR10" s="8"/>
      <c r="AS10" s="8"/>
      <c r="AT10" s="8"/>
      <c r="AU10" s="8"/>
      <c r="AV10" s="8"/>
      <c r="AW10" s="8"/>
      <c r="AX10" s="8"/>
      <c r="AY10" s="8">
        <v>9778643.0838282425</v>
      </c>
      <c r="IA10" s="8"/>
    </row>
    <row r="11" spans="1:235" x14ac:dyDescent="0.25">
      <c r="A11" s="3" t="s">
        <v>97</v>
      </c>
      <c r="B11" s="206"/>
      <c r="C11" s="206"/>
      <c r="D11" s="206"/>
      <c r="E11" s="206"/>
      <c r="F11" s="206"/>
      <c r="G11" s="206">
        <v>165029.34694286805</v>
      </c>
      <c r="H11" s="206"/>
      <c r="I11" s="206"/>
      <c r="J11" s="206"/>
      <c r="K11" s="206"/>
      <c r="L11" s="206">
        <v>165029.34694286805</v>
      </c>
      <c r="N11" s="3" t="s">
        <v>310</v>
      </c>
      <c r="O11" s="199"/>
      <c r="P11" s="199"/>
      <c r="Q11" s="199"/>
      <c r="R11" s="199"/>
      <c r="S11" s="199"/>
      <c r="T11" s="8">
        <v>0</v>
      </c>
      <c r="U11" s="199"/>
      <c r="V11" s="199"/>
      <c r="W11" s="199"/>
      <c r="X11" s="199"/>
      <c r="Y11" s="199">
        <v>0</v>
      </c>
      <c r="AA11" s="3" t="s">
        <v>310</v>
      </c>
      <c r="AB11" s="98"/>
      <c r="AC11" s="98"/>
      <c r="AD11" s="98"/>
      <c r="AE11" s="98"/>
      <c r="AF11" s="98"/>
      <c r="AG11" s="98">
        <v>7000</v>
      </c>
      <c r="AH11" s="98"/>
      <c r="AI11" s="98"/>
      <c r="AJ11" s="98"/>
      <c r="AK11" s="98"/>
      <c r="AL11" s="98">
        <v>7000</v>
      </c>
      <c r="AM11" s="98"/>
      <c r="AN11" s="4" t="s">
        <v>12</v>
      </c>
      <c r="AO11" s="8">
        <v>37036982.159807205</v>
      </c>
      <c r="AP11" s="8"/>
      <c r="AQ11" s="8"/>
      <c r="AR11" s="8"/>
      <c r="AS11" s="8"/>
      <c r="AT11" s="8">
        <v>-32623450</v>
      </c>
      <c r="AU11" s="8"/>
      <c r="AV11" s="8"/>
      <c r="AW11" s="8">
        <v>22190560</v>
      </c>
      <c r="AX11" s="8">
        <v>-917194.10386552627</v>
      </c>
      <c r="AY11" s="8">
        <v>25686898.055941679</v>
      </c>
      <c r="IA11" s="8"/>
    </row>
    <row r="12" spans="1:235" x14ac:dyDescent="0.25">
      <c r="A12" s="3" t="s">
        <v>101</v>
      </c>
      <c r="B12" s="206"/>
      <c r="C12" s="206"/>
      <c r="D12" s="206"/>
      <c r="E12" s="206">
        <v>-94835434.425315052</v>
      </c>
      <c r="F12" s="206"/>
      <c r="G12" s="206">
        <v>142810265.34696776</v>
      </c>
      <c r="H12" s="206"/>
      <c r="I12" s="206"/>
      <c r="J12" s="206"/>
      <c r="K12" s="206"/>
      <c r="L12" s="206">
        <v>47974830.921652704</v>
      </c>
      <c r="N12" s="3" t="s">
        <v>885</v>
      </c>
      <c r="O12" s="199"/>
      <c r="P12" s="199"/>
      <c r="Q12" s="199"/>
      <c r="R12" s="199"/>
      <c r="S12" s="199"/>
      <c r="T12" s="8">
        <v>0</v>
      </c>
      <c r="U12" s="199"/>
      <c r="V12" s="199"/>
      <c r="W12" s="199"/>
      <c r="X12" s="199"/>
      <c r="Y12" s="199">
        <v>0</v>
      </c>
      <c r="AA12" s="3" t="s">
        <v>885</v>
      </c>
      <c r="AB12" s="98"/>
      <c r="AC12" s="98"/>
      <c r="AD12" s="98"/>
      <c r="AE12" s="98"/>
      <c r="AF12" s="98"/>
      <c r="AG12" s="98">
        <v>7000</v>
      </c>
      <c r="AH12" s="98"/>
      <c r="AI12" s="98"/>
      <c r="AJ12" s="98"/>
      <c r="AK12" s="98"/>
      <c r="AL12" s="98">
        <v>7000</v>
      </c>
      <c r="AM12" s="98"/>
      <c r="AN12" s="4" t="s">
        <v>91</v>
      </c>
      <c r="AO12" s="8">
        <v>66263679.76350075</v>
      </c>
      <c r="AP12" s="8"/>
      <c r="AQ12" s="8"/>
      <c r="AR12" s="8"/>
      <c r="AS12" s="8"/>
      <c r="AT12" s="8"/>
      <c r="AU12" s="8"/>
      <c r="AV12" s="8"/>
      <c r="AW12" s="8"/>
      <c r="AX12" s="8"/>
      <c r="AY12" s="8">
        <v>66263679.76350075</v>
      </c>
      <c r="IA12" s="8"/>
    </row>
    <row r="13" spans="1:235" x14ac:dyDescent="0.25">
      <c r="A13" s="3" t="s">
        <v>257</v>
      </c>
      <c r="B13" s="206"/>
      <c r="C13" s="206"/>
      <c r="D13" s="206"/>
      <c r="E13" s="206"/>
      <c r="F13" s="206"/>
      <c r="G13" s="206">
        <v>209451.69</v>
      </c>
      <c r="H13" s="206"/>
      <c r="I13" s="206"/>
      <c r="J13" s="206"/>
      <c r="K13" s="206"/>
      <c r="L13" s="206">
        <v>209451.69</v>
      </c>
      <c r="N13" s="3" t="s">
        <v>421</v>
      </c>
      <c r="O13" s="199"/>
      <c r="P13" s="199"/>
      <c r="Q13" s="199"/>
      <c r="R13" s="199"/>
      <c r="S13" s="199"/>
      <c r="T13" s="8">
        <v>0</v>
      </c>
      <c r="U13" s="199"/>
      <c r="V13" s="199"/>
      <c r="W13" s="199"/>
      <c r="X13" s="199"/>
      <c r="Y13" s="199">
        <v>0</v>
      </c>
      <c r="AA13" s="4" t="s">
        <v>297</v>
      </c>
      <c r="AB13" s="98"/>
      <c r="AC13" s="98"/>
      <c r="AD13" s="98"/>
      <c r="AE13" s="98"/>
      <c r="AF13" s="98"/>
      <c r="AG13" s="98">
        <v>7000</v>
      </c>
      <c r="AH13" s="98"/>
      <c r="AI13" s="98"/>
      <c r="AJ13" s="98"/>
      <c r="AK13" s="98"/>
      <c r="AL13" s="98">
        <v>7000</v>
      </c>
      <c r="AM13" s="98"/>
      <c r="AN13" s="4" t="s">
        <v>192</v>
      </c>
      <c r="AO13" s="8"/>
      <c r="AP13" s="8"/>
      <c r="AQ13" s="8"/>
      <c r="AR13" s="8"/>
      <c r="AS13" s="8"/>
      <c r="AT13" s="8"/>
      <c r="AU13" s="8"/>
      <c r="AV13" s="8">
        <v>-39158803.656074874</v>
      </c>
      <c r="AW13" s="8"/>
      <c r="AX13" s="8"/>
      <c r="AY13" s="8">
        <v>-39158803.656074874</v>
      </c>
      <c r="IA13" s="8"/>
    </row>
    <row r="14" spans="1:235" x14ac:dyDescent="0.25">
      <c r="A14" s="3" t="s">
        <v>291</v>
      </c>
      <c r="B14" s="206"/>
      <c r="C14" s="206"/>
      <c r="D14" s="206">
        <v>-10013400.700897099</v>
      </c>
      <c r="E14" s="206"/>
      <c r="F14" s="206"/>
      <c r="G14" s="206">
        <v>22438795.878337711</v>
      </c>
      <c r="H14" s="206"/>
      <c r="I14" s="206"/>
      <c r="J14" s="206"/>
      <c r="K14" s="206"/>
      <c r="L14" s="206">
        <v>12425395.177440612</v>
      </c>
      <c r="N14" s="3" t="s">
        <v>121</v>
      </c>
      <c r="O14" s="8"/>
      <c r="P14" s="8"/>
      <c r="Q14" s="8"/>
      <c r="R14" s="8"/>
      <c r="S14" s="8"/>
      <c r="T14" s="8">
        <v>8.4443300469163998E-2</v>
      </c>
      <c r="U14" s="8"/>
      <c r="V14" s="8"/>
      <c r="W14" s="8"/>
      <c r="X14" s="8"/>
      <c r="Y14" s="8">
        <v>8.4443300469163998E-2</v>
      </c>
      <c r="AA14" s="3" t="s">
        <v>421</v>
      </c>
      <c r="AB14" s="98"/>
      <c r="AC14" s="98"/>
      <c r="AD14" s="98"/>
      <c r="AE14" s="98"/>
      <c r="AF14" s="98"/>
      <c r="AG14" s="98">
        <v>8</v>
      </c>
      <c r="AH14" s="98"/>
      <c r="AI14" s="98"/>
      <c r="AJ14" s="98"/>
      <c r="AK14" s="98"/>
      <c r="AL14" s="98">
        <v>8</v>
      </c>
      <c r="AM14" s="98"/>
      <c r="AN14" s="4" t="s">
        <v>18</v>
      </c>
      <c r="AO14" s="8">
        <v>48506219.691050544</v>
      </c>
      <c r="AP14" s="8"/>
      <c r="AQ14" s="8"/>
      <c r="AR14" s="8"/>
      <c r="AS14" s="8"/>
      <c r="AT14" s="8">
        <v>-37319817.645790398</v>
      </c>
      <c r="AU14" s="8"/>
      <c r="AV14" s="8"/>
      <c r="AW14" s="8">
        <v>69239383.009830505</v>
      </c>
      <c r="AX14" s="8">
        <v>-1350990.84496803</v>
      </c>
      <c r="AY14" s="8">
        <v>79074794.210122615</v>
      </c>
      <c r="IA14" s="8"/>
    </row>
    <row r="15" spans="1:235" x14ac:dyDescent="0.25">
      <c r="A15" s="3" t="s">
        <v>32</v>
      </c>
      <c r="B15" s="206"/>
      <c r="C15" s="206"/>
      <c r="D15" s="206"/>
      <c r="E15" s="206"/>
      <c r="F15" s="206"/>
      <c r="G15" s="206">
        <v>7894.2924277071497</v>
      </c>
      <c r="H15" s="206"/>
      <c r="I15" s="206"/>
      <c r="J15" s="206">
        <v>-38432.541861285004</v>
      </c>
      <c r="K15" s="206"/>
      <c r="L15" s="206">
        <v>-30538.249433577854</v>
      </c>
      <c r="N15" s="3" t="s">
        <v>116</v>
      </c>
      <c r="O15" s="8"/>
      <c r="P15" s="8"/>
      <c r="Q15" s="8">
        <v>-48372.530842250999</v>
      </c>
      <c r="R15" s="8"/>
      <c r="S15" s="8"/>
      <c r="T15" s="8">
        <v>60632.582299933667</v>
      </c>
      <c r="U15" s="8"/>
      <c r="V15" s="8"/>
      <c r="W15" s="8"/>
      <c r="X15" s="8"/>
      <c r="Y15" s="8">
        <v>12260.051457682668</v>
      </c>
      <c r="AA15" s="3" t="s">
        <v>121</v>
      </c>
      <c r="AB15" s="98"/>
      <c r="AC15" s="98"/>
      <c r="AD15" s="98"/>
      <c r="AE15" s="98"/>
      <c r="AF15" s="98"/>
      <c r="AG15" s="98">
        <v>377.09760540000002</v>
      </c>
      <c r="AH15" s="98"/>
      <c r="AI15" s="98"/>
      <c r="AJ15" s="98"/>
      <c r="AK15" s="98"/>
      <c r="AL15" s="98">
        <v>377.09760540000002</v>
      </c>
      <c r="AM15" s="98"/>
      <c r="AN15" s="4" t="s">
        <v>296</v>
      </c>
      <c r="AO15" s="8">
        <v>824229.5915480298</v>
      </c>
      <c r="AP15" s="8"/>
      <c r="AQ15" s="8"/>
      <c r="AR15" s="8"/>
      <c r="AS15" s="8"/>
      <c r="AT15" s="8"/>
      <c r="AU15" s="8"/>
      <c r="AV15" s="8"/>
      <c r="AW15" s="8">
        <v>-1229737.13773752</v>
      </c>
      <c r="AX15" s="8">
        <v>-15689.810933426499</v>
      </c>
      <c r="AY15" s="8">
        <v>-421197.35712291673</v>
      </c>
      <c r="IA15" s="8"/>
    </row>
    <row r="16" spans="1:235" x14ac:dyDescent="0.25">
      <c r="A16" s="3" t="s">
        <v>263</v>
      </c>
      <c r="B16" s="206"/>
      <c r="C16" s="206"/>
      <c r="D16" s="206"/>
      <c r="E16" s="206"/>
      <c r="F16" s="206">
        <v>25152036.77</v>
      </c>
      <c r="G16" s="206"/>
      <c r="H16" s="206"/>
      <c r="I16" s="206"/>
      <c r="J16" s="206"/>
      <c r="K16" s="206">
        <v>-142109300</v>
      </c>
      <c r="L16" s="206">
        <v>-116957263.23</v>
      </c>
      <c r="N16" s="3" t="s">
        <v>84</v>
      </c>
      <c r="O16" s="8"/>
      <c r="P16" s="8"/>
      <c r="Q16" s="8">
        <v>-111770.051044721</v>
      </c>
      <c r="R16" s="8"/>
      <c r="S16" s="8"/>
      <c r="T16" s="8">
        <v>106714.62531055513</v>
      </c>
      <c r="U16" s="8"/>
      <c r="V16" s="8"/>
      <c r="W16" s="8"/>
      <c r="X16" s="8"/>
      <c r="Y16" s="8">
        <v>-5055.4257341658667</v>
      </c>
      <c r="AA16" s="3" t="s">
        <v>116</v>
      </c>
      <c r="AB16" s="98"/>
      <c r="AC16" s="98"/>
      <c r="AD16" s="98"/>
      <c r="AE16" s="98"/>
      <c r="AF16" s="98">
        <v>-1285.2</v>
      </c>
      <c r="AG16" s="98">
        <v>1683.8814150399999</v>
      </c>
      <c r="AH16" s="98"/>
      <c r="AI16" s="98"/>
      <c r="AJ16" s="98"/>
      <c r="AK16" s="98"/>
      <c r="AL16" s="98">
        <v>398.68141503999982</v>
      </c>
      <c r="AM16" s="98"/>
      <c r="AN16" s="3" t="s">
        <v>215</v>
      </c>
      <c r="AO16" s="8">
        <v>222.72097822008769</v>
      </c>
      <c r="AP16" s="8"/>
      <c r="AQ16" s="8"/>
      <c r="AR16" s="8"/>
      <c r="AS16" s="8"/>
      <c r="AT16" s="8"/>
      <c r="AU16" s="8"/>
      <c r="AV16" s="8"/>
      <c r="AW16" s="8"/>
      <c r="AX16" s="8"/>
      <c r="AY16" s="8">
        <v>222.72097822008769</v>
      </c>
      <c r="IA16" s="8"/>
    </row>
    <row r="17" spans="1:235" x14ac:dyDescent="0.25">
      <c r="A17" s="3" t="s">
        <v>184</v>
      </c>
      <c r="B17" s="206"/>
      <c r="C17" s="206"/>
      <c r="D17" s="206"/>
      <c r="E17" s="206"/>
      <c r="F17" s="206"/>
      <c r="G17" s="206">
        <v>5205337.6288423296</v>
      </c>
      <c r="H17" s="206"/>
      <c r="I17" s="206"/>
      <c r="J17" s="206"/>
      <c r="K17" s="206"/>
      <c r="L17" s="206">
        <v>5205337.6288423296</v>
      </c>
      <c r="N17" s="3" t="s">
        <v>122</v>
      </c>
      <c r="O17" s="8"/>
      <c r="P17" s="8"/>
      <c r="Q17" s="8">
        <v>-40940.519092716597</v>
      </c>
      <c r="R17" s="8"/>
      <c r="S17" s="8"/>
      <c r="T17" s="8">
        <v>41715.487718513752</v>
      </c>
      <c r="U17" s="8"/>
      <c r="V17" s="8"/>
      <c r="W17" s="8"/>
      <c r="X17" s="8"/>
      <c r="Y17" s="8">
        <v>774.96862579715525</v>
      </c>
      <c r="AA17" s="3" t="s">
        <v>84</v>
      </c>
      <c r="AB17" s="98"/>
      <c r="AC17" s="98"/>
      <c r="AD17" s="98"/>
      <c r="AE17" s="98"/>
      <c r="AF17" s="98">
        <v>-450000</v>
      </c>
      <c r="AG17" s="98">
        <v>466230.45684271003</v>
      </c>
      <c r="AH17" s="98"/>
      <c r="AI17" s="98"/>
      <c r="AJ17" s="98"/>
      <c r="AK17" s="98"/>
      <c r="AL17" s="98">
        <v>16230.456842710031</v>
      </c>
      <c r="AM17" s="98"/>
      <c r="AN17" s="4" t="s">
        <v>93</v>
      </c>
      <c r="AO17" s="8">
        <v>222.72097822008769</v>
      </c>
      <c r="AP17" s="8"/>
      <c r="AQ17" s="8"/>
      <c r="AR17" s="8"/>
      <c r="AS17" s="8"/>
      <c r="AT17" s="8"/>
      <c r="AU17" s="8"/>
      <c r="AV17" s="8"/>
      <c r="AW17" s="8"/>
      <c r="AX17" s="8"/>
      <c r="AY17" s="8">
        <v>222.72097822008769</v>
      </c>
      <c r="IA17" s="8"/>
    </row>
    <row r="18" spans="1:235" x14ac:dyDescent="0.25">
      <c r="A18" s="3" t="s">
        <v>169</v>
      </c>
      <c r="B18" s="206">
        <v>-225466292.02525234</v>
      </c>
      <c r="C18" s="206"/>
      <c r="D18" s="206"/>
      <c r="E18" s="206"/>
      <c r="F18" s="206"/>
      <c r="G18" s="206">
        <v>13784235.622579359</v>
      </c>
      <c r="H18" s="206"/>
      <c r="I18" s="206"/>
      <c r="J18" s="206"/>
      <c r="K18" s="206"/>
      <c r="L18" s="206">
        <v>-211682056.40267298</v>
      </c>
      <c r="N18" s="3" t="s">
        <v>123</v>
      </c>
      <c r="O18" s="8"/>
      <c r="P18" s="8"/>
      <c r="Q18" s="8"/>
      <c r="R18" s="8"/>
      <c r="S18" s="8"/>
      <c r="T18" s="8">
        <v>1.36038640688771E-2</v>
      </c>
      <c r="U18" s="8"/>
      <c r="V18" s="8"/>
      <c r="W18" s="8"/>
      <c r="X18" s="8"/>
      <c r="Y18" s="8">
        <v>1.36038640688771E-2</v>
      </c>
      <c r="AA18" s="3" t="s">
        <v>122</v>
      </c>
      <c r="AB18" s="98"/>
      <c r="AC18" s="98"/>
      <c r="AD18" s="98"/>
      <c r="AE18" s="98"/>
      <c r="AF18" s="98">
        <v>-244800</v>
      </c>
      <c r="AG18" s="98">
        <v>245396.96795926002</v>
      </c>
      <c r="AH18" s="98"/>
      <c r="AI18" s="98"/>
      <c r="AJ18" s="98"/>
      <c r="AK18" s="98"/>
      <c r="AL18" s="98">
        <v>596.96795926001505</v>
      </c>
      <c r="AM18" s="98"/>
      <c r="AN18" s="3" t="s">
        <v>97</v>
      </c>
      <c r="AO18" s="8">
        <v>165029.34694286805</v>
      </c>
      <c r="AP18" s="8"/>
      <c r="AQ18" s="8"/>
      <c r="AR18" s="8"/>
      <c r="AS18" s="8"/>
      <c r="AT18" s="8"/>
      <c r="AU18" s="8"/>
      <c r="AV18" s="8"/>
      <c r="AW18" s="8"/>
      <c r="AX18" s="8"/>
      <c r="AY18" s="8">
        <v>165029.34694286805</v>
      </c>
      <c r="IA18" s="8"/>
    </row>
    <row r="19" spans="1:235" x14ac:dyDescent="0.25">
      <c r="A19" s="3" t="s">
        <v>292</v>
      </c>
      <c r="B19" s="206"/>
      <c r="C19" s="206"/>
      <c r="D19" s="206"/>
      <c r="E19" s="206"/>
      <c r="F19" s="206"/>
      <c r="G19" s="206">
        <v>46424.656789173794</v>
      </c>
      <c r="H19" s="206"/>
      <c r="I19" s="206"/>
      <c r="J19" s="206"/>
      <c r="K19" s="206"/>
      <c r="L19" s="206">
        <v>46424.656789173794</v>
      </c>
      <c r="N19" s="3" t="s">
        <v>35</v>
      </c>
      <c r="O19" s="8"/>
      <c r="P19" s="8"/>
      <c r="Q19" s="8"/>
      <c r="R19" s="8"/>
      <c r="S19" s="8"/>
      <c r="T19" s="8">
        <v>3.4610114521184689</v>
      </c>
      <c r="U19" s="8"/>
      <c r="V19" s="8"/>
      <c r="W19" s="8">
        <v>-3885.899487877</v>
      </c>
      <c r="X19" s="8"/>
      <c r="Y19" s="8">
        <v>-3882.4384764248816</v>
      </c>
      <c r="AA19" s="3" t="s">
        <v>123</v>
      </c>
      <c r="AB19" s="98"/>
      <c r="AC19" s="98"/>
      <c r="AD19" s="98"/>
      <c r="AE19" s="98"/>
      <c r="AF19" s="98"/>
      <c r="AG19" s="98">
        <v>0.53247394999999997</v>
      </c>
      <c r="AH19" s="98"/>
      <c r="AI19" s="98"/>
      <c r="AJ19" s="98"/>
      <c r="AK19" s="98"/>
      <c r="AL19" s="98">
        <v>0.53247394999999997</v>
      </c>
      <c r="AM19" s="98"/>
      <c r="AN19" s="4" t="s">
        <v>97</v>
      </c>
      <c r="AO19" s="8">
        <v>165029.34694286805</v>
      </c>
      <c r="AP19" s="8"/>
      <c r="AQ19" s="8"/>
      <c r="AR19" s="8"/>
      <c r="AS19" s="8"/>
      <c r="AT19" s="8"/>
      <c r="AU19" s="8"/>
      <c r="AV19" s="8"/>
      <c r="AW19" s="8"/>
      <c r="AX19" s="8"/>
      <c r="AY19" s="8">
        <v>165029.34694286805</v>
      </c>
      <c r="IA19" s="8"/>
    </row>
    <row r="20" spans="1:235" x14ac:dyDescent="0.25">
      <c r="A20" s="3" t="s">
        <v>39</v>
      </c>
      <c r="B20" s="206"/>
      <c r="C20" s="206"/>
      <c r="D20" s="206"/>
      <c r="E20" s="206">
        <v>-12388400.292081606</v>
      </c>
      <c r="F20" s="206"/>
      <c r="G20" s="206">
        <v>16243618.402119078</v>
      </c>
      <c r="H20" s="206">
        <v>-190.34947954736538</v>
      </c>
      <c r="I20" s="206"/>
      <c r="J20" s="206">
        <v>-1490</v>
      </c>
      <c r="K20" s="206"/>
      <c r="L20" s="206">
        <v>3853537.7605579249</v>
      </c>
      <c r="N20" s="3" t="s">
        <v>185</v>
      </c>
      <c r="O20" s="8"/>
      <c r="P20" s="8"/>
      <c r="Q20" s="8">
        <v>-67217.481836738894</v>
      </c>
      <c r="R20" s="8"/>
      <c r="S20" s="8"/>
      <c r="T20" s="8">
        <v>67801.199141573175</v>
      </c>
      <c r="U20" s="8"/>
      <c r="V20" s="8"/>
      <c r="W20" s="8"/>
      <c r="X20" s="8"/>
      <c r="Y20" s="8">
        <v>583.71730483428109</v>
      </c>
      <c r="AA20" s="3" t="s">
        <v>35</v>
      </c>
      <c r="AB20" s="98"/>
      <c r="AC20" s="98"/>
      <c r="AD20" s="98"/>
      <c r="AE20" s="98"/>
      <c r="AF20" s="98"/>
      <c r="AG20" s="98">
        <v>0.37945432000000001</v>
      </c>
      <c r="AH20" s="98"/>
      <c r="AI20" s="98">
        <v>-426.6</v>
      </c>
      <c r="AJ20" s="98"/>
      <c r="AK20" s="98"/>
      <c r="AL20" s="98">
        <v>-426.22054568000004</v>
      </c>
      <c r="AM20" s="98"/>
      <c r="AN20" s="3" t="s">
        <v>101</v>
      </c>
      <c r="AO20" s="8">
        <v>142810265.34696779</v>
      </c>
      <c r="AP20" s="8"/>
      <c r="AQ20" s="8"/>
      <c r="AR20" s="8">
        <v>-94835434.425315052</v>
      </c>
      <c r="AS20" s="8"/>
      <c r="AT20" s="8"/>
      <c r="AU20" s="8"/>
      <c r="AV20" s="8"/>
      <c r="AW20" s="8"/>
      <c r="AX20" s="8"/>
      <c r="AY20" s="8">
        <v>47974830.921652734</v>
      </c>
      <c r="IA20" s="8"/>
    </row>
    <row r="21" spans="1:235" x14ac:dyDescent="0.25">
      <c r="A21" s="3" t="s">
        <v>166</v>
      </c>
      <c r="B21" s="206"/>
      <c r="C21" s="206"/>
      <c r="D21" s="206"/>
      <c r="E21" s="206"/>
      <c r="F21" s="206"/>
      <c r="G21" s="206">
        <v>193631.69068390614</v>
      </c>
      <c r="H21" s="206"/>
      <c r="I21" s="206"/>
      <c r="J21" s="206"/>
      <c r="K21" s="206"/>
      <c r="L21" s="206">
        <v>193631.69068390614</v>
      </c>
      <c r="N21" s="3" t="s">
        <v>19</v>
      </c>
      <c r="O21" s="8"/>
      <c r="P21" s="8"/>
      <c r="Q21" s="8"/>
      <c r="R21" s="8"/>
      <c r="S21" s="8"/>
      <c r="U21" s="8"/>
      <c r="V21" s="8"/>
      <c r="W21" s="8">
        <v>49038.080164241997</v>
      </c>
      <c r="X21" s="8"/>
      <c r="Y21" s="8">
        <v>49038.080164241997</v>
      </c>
      <c r="AA21" s="3" t="s">
        <v>303</v>
      </c>
      <c r="AB21" s="98"/>
      <c r="AC21" s="98"/>
      <c r="AD21" s="98"/>
      <c r="AE21" s="98"/>
      <c r="AF21" s="98"/>
      <c r="AG21" s="98">
        <v>315.75169192999999</v>
      </c>
      <c r="AH21" s="98"/>
      <c r="AI21" s="98"/>
      <c r="AJ21" s="98"/>
      <c r="AK21" s="98"/>
      <c r="AL21" s="98">
        <v>315.75169192999999</v>
      </c>
      <c r="AM21" s="98"/>
      <c r="AN21" s="4" t="s">
        <v>100</v>
      </c>
      <c r="AO21" s="8">
        <v>96400941.835550696</v>
      </c>
      <c r="AP21" s="8"/>
      <c r="AQ21" s="8"/>
      <c r="AR21" s="8"/>
      <c r="AS21" s="8"/>
      <c r="AT21" s="8"/>
      <c r="AU21" s="8"/>
      <c r="AV21" s="8"/>
      <c r="AW21" s="8"/>
      <c r="AX21" s="8"/>
      <c r="AY21" s="8">
        <v>96400941.835550696</v>
      </c>
      <c r="IA21" s="8"/>
    </row>
    <row r="22" spans="1:235" x14ac:dyDescent="0.25">
      <c r="A22" s="3" t="s">
        <v>171</v>
      </c>
      <c r="B22" s="206"/>
      <c r="C22" s="206"/>
      <c r="D22" s="206"/>
      <c r="E22" s="206"/>
      <c r="F22" s="206"/>
      <c r="G22" s="206">
        <v>0.82352634685808401</v>
      </c>
      <c r="H22" s="206"/>
      <c r="I22" s="206"/>
      <c r="J22" s="206"/>
      <c r="K22" s="206"/>
      <c r="L22" s="206">
        <v>0.82352634685808401</v>
      </c>
      <c r="N22" s="3" t="s">
        <v>124</v>
      </c>
      <c r="O22" s="8"/>
      <c r="P22" s="8"/>
      <c r="Q22" s="8">
        <v>-33587.114543646203</v>
      </c>
      <c r="R22" s="8"/>
      <c r="S22" s="8"/>
      <c r="T22" s="8">
        <v>33540.867361521276</v>
      </c>
      <c r="U22" s="8"/>
      <c r="V22" s="8"/>
      <c r="W22" s="8"/>
      <c r="X22" s="8"/>
      <c r="Y22" s="8">
        <v>-46.247182124927349</v>
      </c>
      <c r="AA22" s="3" t="s">
        <v>185</v>
      </c>
      <c r="AB22" s="98"/>
      <c r="AC22" s="98"/>
      <c r="AD22" s="98"/>
      <c r="AE22" s="98"/>
      <c r="AF22" s="98">
        <v>-6000</v>
      </c>
      <c r="AG22" s="98">
        <v>5889.9443147000002</v>
      </c>
      <c r="AH22" s="98"/>
      <c r="AI22" s="98">
        <v>-16</v>
      </c>
      <c r="AJ22" s="98"/>
      <c r="AK22" s="98"/>
      <c r="AL22" s="98">
        <v>-126.05568529999982</v>
      </c>
      <c r="AM22" s="98"/>
      <c r="AN22" s="4" t="s">
        <v>102</v>
      </c>
      <c r="AO22" s="8">
        <v>9282635.8967645708</v>
      </c>
      <c r="AP22" s="8"/>
      <c r="AQ22" s="8"/>
      <c r="AR22" s="8"/>
      <c r="AS22" s="8"/>
      <c r="AT22" s="8"/>
      <c r="AU22" s="8"/>
      <c r="AV22" s="8"/>
      <c r="AW22" s="8"/>
      <c r="AX22" s="8"/>
      <c r="AY22" s="8">
        <v>9282635.8967645708</v>
      </c>
      <c r="IA22" s="8"/>
    </row>
    <row r="23" spans="1:235" x14ac:dyDescent="0.25">
      <c r="A23" s="3" t="s">
        <v>172</v>
      </c>
      <c r="B23" s="206"/>
      <c r="C23" s="206"/>
      <c r="D23" s="206"/>
      <c r="E23" s="206"/>
      <c r="F23" s="206"/>
      <c r="G23" s="206">
        <v>10852.32411</v>
      </c>
      <c r="H23" s="206"/>
      <c r="I23" s="206"/>
      <c r="J23" s="206"/>
      <c r="K23" s="206"/>
      <c r="L23" s="206">
        <v>10852.32411</v>
      </c>
      <c r="N23" s="3" t="s">
        <v>20</v>
      </c>
      <c r="O23" s="8"/>
      <c r="P23" s="8"/>
      <c r="Q23" s="8">
        <v>-8925.9091278838096</v>
      </c>
      <c r="R23" s="8">
        <v>-495883.84043798898</v>
      </c>
      <c r="S23" s="8"/>
      <c r="T23" s="8">
        <v>592411.95330581116</v>
      </c>
      <c r="U23" s="8"/>
      <c r="V23" s="8"/>
      <c r="W23" s="8">
        <v>-91656.114436353004</v>
      </c>
      <c r="X23" s="8"/>
      <c r="Y23" s="8">
        <v>-4053.9106964146195</v>
      </c>
      <c r="AA23" s="3" t="s">
        <v>19</v>
      </c>
      <c r="AB23" s="98"/>
      <c r="AC23" s="98"/>
      <c r="AD23" s="98"/>
      <c r="AE23" s="98"/>
      <c r="AF23" s="98"/>
      <c r="AG23" s="98"/>
      <c r="AH23" s="98"/>
      <c r="AI23" s="98">
        <v>7632.6</v>
      </c>
      <c r="AJ23" s="98"/>
      <c r="AK23" s="98"/>
      <c r="AL23" s="98">
        <v>7632.6</v>
      </c>
      <c r="AM23" s="98"/>
      <c r="AN23" s="4" t="s">
        <v>104</v>
      </c>
      <c r="AO23" s="8">
        <v>33757011.409557298</v>
      </c>
      <c r="AP23" s="8"/>
      <c r="AQ23" s="8"/>
      <c r="AR23" s="8"/>
      <c r="AS23" s="8"/>
      <c r="AT23" s="8"/>
      <c r="AU23" s="8"/>
      <c r="AV23" s="8"/>
      <c r="AW23" s="8"/>
      <c r="AX23" s="8"/>
      <c r="AY23" s="8">
        <v>33757011.409557298</v>
      </c>
      <c r="IA23" s="8"/>
    </row>
    <row r="24" spans="1:235" x14ac:dyDescent="0.25">
      <c r="A24" s="3" t="s">
        <v>45</v>
      </c>
      <c r="B24" s="206"/>
      <c r="C24" s="206"/>
      <c r="D24" s="206">
        <v>-133566.64348921526</v>
      </c>
      <c r="E24" s="206"/>
      <c r="F24" s="206"/>
      <c r="G24" s="206">
        <v>39902645.024817549</v>
      </c>
      <c r="H24" s="206">
        <v>-708656.55607125931</v>
      </c>
      <c r="I24" s="206">
        <v>-38247189.876107022</v>
      </c>
      <c r="J24" s="206">
        <v>49802443.905237757</v>
      </c>
      <c r="K24" s="206"/>
      <c r="L24" s="206">
        <v>50615675.854387812</v>
      </c>
      <c r="N24" s="3" t="s">
        <v>125</v>
      </c>
      <c r="O24" s="8"/>
      <c r="P24" s="8"/>
      <c r="Q24" s="8"/>
      <c r="R24" s="8"/>
      <c r="S24" s="8"/>
      <c r="T24" s="8">
        <v>7.5202011371236393E-5</v>
      </c>
      <c r="U24" s="8"/>
      <c r="V24" s="8"/>
      <c r="W24" s="8"/>
      <c r="X24" s="8"/>
      <c r="Y24" s="8">
        <v>7.5202011371236393E-5</v>
      </c>
      <c r="AA24" s="3" t="s">
        <v>304</v>
      </c>
      <c r="AB24" s="98"/>
      <c r="AC24" s="98"/>
      <c r="AD24" s="98"/>
      <c r="AE24" s="98"/>
      <c r="AF24" s="98"/>
      <c r="AG24" s="98">
        <v>88.861993119999994</v>
      </c>
      <c r="AH24" s="98"/>
      <c r="AI24" s="98"/>
      <c r="AJ24" s="98"/>
      <c r="AK24" s="98"/>
      <c r="AL24" s="98">
        <v>88.861993119999994</v>
      </c>
      <c r="AM24" s="98"/>
      <c r="AN24" s="4" t="s">
        <v>105</v>
      </c>
      <c r="AO24" s="8">
        <v>3369676.2050952017</v>
      </c>
      <c r="AP24" s="8"/>
      <c r="AQ24" s="8"/>
      <c r="AR24" s="8"/>
      <c r="AS24" s="8"/>
      <c r="AT24" s="8"/>
      <c r="AU24" s="8"/>
      <c r="AV24" s="8"/>
      <c r="AW24" s="8"/>
      <c r="AX24" s="8"/>
      <c r="AY24" s="8">
        <v>3369676.2050952017</v>
      </c>
      <c r="IA24" s="8"/>
    </row>
    <row r="25" spans="1:235" x14ac:dyDescent="0.25">
      <c r="A25" s="3" t="s">
        <v>207</v>
      </c>
      <c r="B25" s="206"/>
      <c r="C25" s="206">
        <v>-1257664.156498438</v>
      </c>
      <c r="D25" s="206"/>
      <c r="E25" s="206"/>
      <c r="F25" s="206"/>
      <c r="G25" s="206"/>
      <c r="H25" s="206"/>
      <c r="I25" s="206"/>
      <c r="J25" s="206"/>
      <c r="K25" s="206"/>
      <c r="L25" s="206">
        <v>-1257664.156498438</v>
      </c>
      <c r="N25" s="3" t="s">
        <v>126</v>
      </c>
      <c r="O25" s="8"/>
      <c r="P25" s="8"/>
      <c r="Q25" s="8"/>
      <c r="R25" s="8"/>
      <c r="S25" s="8"/>
      <c r="T25" s="8">
        <v>5.9982102037598297</v>
      </c>
      <c r="U25" s="8"/>
      <c r="V25" s="8"/>
      <c r="W25" s="8"/>
      <c r="X25" s="8"/>
      <c r="Y25" s="8">
        <v>5.9982102037598297</v>
      </c>
      <c r="AA25" s="3" t="s">
        <v>124</v>
      </c>
      <c r="AB25" s="98"/>
      <c r="AC25" s="98"/>
      <c r="AD25" s="98"/>
      <c r="AE25" s="98"/>
      <c r="AF25" s="98">
        <v>-200000</v>
      </c>
      <c r="AG25" s="98">
        <v>196596.94213441</v>
      </c>
      <c r="AH25" s="98"/>
      <c r="AI25" s="98"/>
      <c r="AJ25" s="98"/>
      <c r="AK25" s="98"/>
      <c r="AL25" s="98">
        <v>-3403.0578655900026</v>
      </c>
      <c r="AM25" s="98"/>
      <c r="AN25" s="4" t="s">
        <v>201</v>
      </c>
      <c r="AO25" s="8"/>
      <c r="AP25" s="8"/>
      <c r="AQ25" s="8"/>
      <c r="AR25" s="8">
        <v>-94835434.425315052</v>
      </c>
      <c r="AS25" s="8"/>
      <c r="AT25" s="8"/>
      <c r="AU25" s="8"/>
      <c r="AV25" s="8"/>
      <c r="AW25" s="8"/>
      <c r="AX25" s="8"/>
      <c r="AY25" s="8">
        <v>-94835434.425315052</v>
      </c>
      <c r="IA25" s="8"/>
    </row>
    <row r="26" spans="1:235" x14ac:dyDescent="0.25">
      <c r="A26" s="3" t="s">
        <v>175</v>
      </c>
      <c r="B26" s="206"/>
      <c r="C26" s="206"/>
      <c r="D26" s="206"/>
      <c r="E26" s="206"/>
      <c r="F26" s="206"/>
      <c r="G26" s="206">
        <v>1.2028969586842848</v>
      </c>
      <c r="H26" s="206"/>
      <c r="I26" s="206"/>
      <c r="J26" s="206"/>
      <c r="K26" s="206"/>
      <c r="L26" s="206">
        <v>1.2028969586842848</v>
      </c>
      <c r="N26" s="3" t="s">
        <v>87</v>
      </c>
      <c r="O26" s="8"/>
      <c r="P26" s="8"/>
      <c r="Q26" s="8"/>
      <c r="R26" s="8"/>
      <c r="S26" s="8"/>
      <c r="T26" s="8">
        <v>627414.43230064178</v>
      </c>
      <c r="U26" s="8"/>
      <c r="V26" s="8"/>
      <c r="W26" s="8"/>
      <c r="X26" s="8"/>
      <c r="Y26" s="8">
        <v>627414.43230064178</v>
      </c>
      <c r="AA26" s="3" t="s">
        <v>20</v>
      </c>
      <c r="AB26" s="98"/>
      <c r="AC26" s="98"/>
      <c r="AD26" s="98">
        <v>-5000</v>
      </c>
      <c r="AE26" s="98"/>
      <c r="AF26" s="98">
        <v>-99.458789240000002</v>
      </c>
      <c r="AG26" s="98">
        <v>8721.8071572899989</v>
      </c>
      <c r="AH26" s="98"/>
      <c r="AI26" s="98">
        <v>1785.415</v>
      </c>
      <c r="AJ26" s="98"/>
      <c r="AK26" s="98"/>
      <c r="AL26" s="98">
        <v>5407.7633680499985</v>
      </c>
      <c r="AM26" s="98"/>
      <c r="AN26" s="3" t="s">
        <v>257</v>
      </c>
      <c r="AO26" s="8">
        <v>209451.69</v>
      </c>
      <c r="AP26" s="8"/>
      <c r="AQ26" s="8"/>
      <c r="AR26" s="8"/>
      <c r="AS26" s="8"/>
      <c r="AT26" s="8"/>
      <c r="AU26" s="8"/>
      <c r="AV26" s="8"/>
      <c r="AW26" s="8"/>
      <c r="AX26" s="8"/>
      <c r="AY26" s="8">
        <v>209451.69</v>
      </c>
      <c r="IA26" s="8"/>
    </row>
    <row r="27" spans="1:235" x14ac:dyDescent="0.25">
      <c r="A27" s="3" t="s">
        <v>209</v>
      </c>
      <c r="B27" s="206"/>
      <c r="C27" s="206">
        <v>-83.262623260679305</v>
      </c>
      <c r="D27" s="206"/>
      <c r="E27" s="206"/>
      <c r="F27" s="206"/>
      <c r="G27" s="206"/>
      <c r="H27" s="206"/>
      <c r="I27" s="206"/>
      <c r="J27" s="206"/>
      <c r="K27" s="206"/>
      <c r="L27" s="206">
        <v>-83.262623260679305</v>
      </c>
      <c r="N27" s="3" t="s">
        <v>127</v>
      </c>
      <c r="O27" s="8"/>
      <c r="P27" s="8"/>
      <c r="Q27" s="8"/>
      <c r="R27" s="8"/>
      <c r="S27" s="8"/>
      <c r="T27" s="8">
        <v>2.4608408386748701</v>
      </c>
      <c r="U27" s="8"/>
      <c r="V27" s="8"/>
      <c r="W27" s="8"/>
      <c r="X27" s="8"/>
      <c r="Y27" s="8">
        <v>2.4608408386748701</v>
      </c>
      <c r="AA27" s="3" t="s">
        <v>125</v>
      </c>
      <c r="AB27" s="98"/>
      <c r="AC27" s="98"/>
      <c r="AD27" s="98"/>
      <c r="AE27" s="98"/>
      <c r="AF27" s="98"/>
      <c r="AG27" s="98">
        <v>2.5033500000000001E-3</v>
      </c>
      <c r="AH27" s="98"/>
      <c r="AI27" s="98"/>
      <c r="AJ27" s="98"/>
      <c r="AK27" s="98"/>
      <c r="AL27" s="98">
        <v>2.5033500000000001E-3</v>
      </c>
      <c r="AM27" s="98"/>
      <c r="AN27" s="4" t="s">
        <v>257</v>
      </c>
      <c r="AO27" s="8">
        <v>209451.69</v>
      </c>
      <c r="AP27" s="8"/>
      <c r="AQ27" s="8"/>
      <c r="AR27" s="8"/>
      <c r="AS27" s="8"/>
      <c r="AT27" s="8"/>
      <c r="AU27" s="8"/>
      <c r="AV27" s="8"/>
      <c r="AW27" s="8"/>
      <c r="AX27" s="8"/>
      <c r="AY27" s="8">
        <v>209451.69</v>
      </c>
      <c r="IA27" s="8"/>
    </row>
    <row r="28" spans="1:235" x14ac:dyDescent="0.25">
      <c r="A28" s="3" t="s">
        <v>180</v>
      </c>
      <c r="B28" s="206"/>
      <c r="C28" s="206"/>
      <c r="D28" s="206"/>
      <c r="E28" s="206"/>
      <c r="F28" s="206"/>
      <c r="G28" s="206">
        <v>29643.2086511089</v>
      </c>
      <c r="H28" s="206"/>
      <c r="I28" s="206"/>
      <c r="J28" s="206"/>
      <c r="K28" s="206"/>
      <c r="L28" s="206">
        <v>29643.2086511089</v>
      </c>
      <c r="N28" s="3" t="s">
        <v>449</v>
      </c>
      <c r="O28" s="199"/>
      <c r="P28" s="199"/>
      <c r="Q28" s="199"/>
      <c r="R28" s="199"/>
      <c r="S28" s="199"/>
      <c r="T28" s="8">
        <v>0</v>
      </c>
      <c r="U28" s="199"/>
      <c r="V28" s="199"/>
      <c r="W28" s="199"/>
      <c r="X28" s="199"/>
      <c r="Y28" s="199">
        <v>0</v>
      </c>
      <c r="AA28" s="3" t="s">
        <v>126</v>
      </c>
      <c r="AB28" s="98"/>
      <c r="AC28" s="98"/>
      <c r="AD28" s="98"/>
      <c r="AE28" s="98"/>
      <c r="AF28" s="98"/>
      <c r="AG28" s="98">
        <v>115.29838952</v>
      </c>
      <c r="AH28" s="98"/>
      <c r="AI28" s="98"/>
      <c r="AJ28" s="98"/>
      <c r="AK28" s="98"/>
      <c r="AL28" s="98">
        <v>115.29838952</v>
      </c>
      <c r="AM28" s="98"/>
      <c r="AN28" s="3" t="s">
        <v>291</v>
      </c>
      <c r="AO28" s="8">
        <v>22438795.878337711</v>
      </c>
      <c r="AP28" s="8"/>
      <c r="AQ28" s="8"/>
      <c r="AR28" s="8"/>
      <c r="AS28" s="8"/>
      <c r="AT28" s="8"/>
      <c r="AU28" s="8"/>
      <c r="AV28" s="8">
        <v>-10013400.700897099</v>
      </c>
      <c r="AW28" s="8"/>
      <c r="AX28" s="8"/>
      <c r="AY28" s="8">
        <v>12425395.177440612</v>
      </c>
      <c r="IA28" s="8"/>
    </row>
    <row r="29" spans="1:235" x14ac:dyDescent="0.25">
      <c r="A29" s="3" t="s">
        <v>182</v>
      </c>
      <c r="B29" s="206"/>
      <c r="C29" s="206"/>
      <c r="D29" s="206">
        <v>-5078431.3385587502</v>
      </c>
      <c r="E29" s="206"/>
      <c r="F29" s="206"/>
      <c r="G29" s="206">
        <v>9955772.5322714578</v>
      </c>
      <c r="H29" s="206"/>
      <c r="I29" s="206"/>
      <c r="J29" s="206"/>
      <c r="K29" s="206"/>
      <c r="L29" s="206">
        <v>4877341.1937127076</v>
      </c>
      <c r="N29" s="3" t="s">
        <v>113</v>
      </c>
      <c r="O29" s="8"/>
      <c r="P29" s="8"/>
      <c r="Q29" s="8"/>
      <c r="R29" s="8"/>
      <c r="S29" s="8"/>
      <c r="T29" s="8">
        <v>24.0581130313663</v>
      </c>
      <c r="U29" s="8"/>
      <c r="V29" s="8"/>
      <c r="W29" s="8"/>
      <c r="X29" s="8"/>
      <c r="Y29" s="8">
        <v>24.0581130313663</v>
      </c>
      <c r="AA29" s="3" t="s">
        <v>87</v>
      </c>
      <c r="AB29" s="98"/>
      <c r="AC29" s="98"/>
      <c r="AD29" s="98"/>
      <c r="AE29" s="98"/>
      <c r="AF29" s="98"/>
      <c r="AG29" s="98">
        <v>2353.0525982400004</v>
      </c>
      <c r="AH29" s="98"/>
      <c r="AI29" s="98"/>
      <c r="AJ29" s="98"/>
      <c r="AK29" s="98"/>
      <c r="AL29" s="98">
        <v>2353.0525982400004</v>
      </c>
      <c r="AM29" s="98"/>
      <c r="AN29" s="4" t="s">
        <v>282</v>
      </c>
      <c r="AO29" s="8">
        <v>20012.023190276603</v>
      </c>
      <c r="AP29" s="8"/>
      <c r="AQ29" s="8"/>
      <c r="AR29" s="8"/>
      <c r="AS29" s="8"/>
      <c r="AT29" s="8"/>
      <c r="AU29" s="8"/>
      <c r="AV29" s="8"/>
      <c r="AW29" s="8"/>
      <c r="AX29" s="8"/>
      <c r="AY29" s="8">
        <v>20012.023190276603</v>
      </c>
      <c r="IA29" s="8"/>
    </row>
    <row r="30" spans="1:235" x14ac:dyDescent="0.25">
      <c r="A30" s="3" t="s">
        <v>420</v>
      </c>
      <c r="B30" s="206"/>
      <c r="C30" s="206"/>
      <c r="D30" s="206"/>
      <c r="E30" s="206"/>
      <c r="F30" s="206">
        <v>79941.919999999998</v>
      </c>
      <c r="G30" s="206"/>
      <c r="H30" s="206"/>
      <c r="I30" s="206"/>
      <c r="J30" s="206"/>
      <c r="K30" s="206"/>
      <c r="L30" s="206">
        <v>79941.919999999998</v>
      </c>
      <c r="N30" s="3" t="s">
        <v>14</v>
      </c>
      <c r="O30" s="8">
        <v>-22180724.9846294</v>
      </c>
      <c r="P30" s="8"/>
      <c r="Q30" s="8">
        <v>-1129379.10466326</v>
      </c>
      <c r="R30" s="8">
        <v>-55451115.317323402</v>
      </c>
      <c r="S30" s="8"/>
      <c r="T30" s="8">
        <v>88802872.657968178</v>
      </c>
      <c r="U30" s="8">
        <v>593858.85707809113</v>
      </c>
      <c r="V30" s="8">
        <v>-19149347.275423761</v>
      </c>
      <c r="W30" s="8">
        <v>-28855544.646768034</v>
      </c>
      <c r="X30" s="8">
        <v>43993350</v>
      </c>
      <c r="Y30" s="8">
        <v>6623970.1862384081</v>
      </c>
      <c r="AA30" s="3" t="s">
        <v>127</v>
      </c>
      <c r="AB30" s="98"/>
      <c r="AC30" s="98"/>
      <c r="AD30" s="98"/>
      <c r="AE30" s="98"/>
      <c r="AF30" s="98"/>
      <c r="AG30" s="98">
        <v>14.7502</v>
      </c>
      <c r="AH30" s="98"/>
      <c r="AI30" s="98"/>
      <c r="AJ30" s="98"/>
      <c r="AK30" s="98"/>
      <c r="AL30" s="98">
        <v>14.7502</v>
      </c>
      <c r="AM30" s="98"/>
      <c r="AN30" s="4" t="s">
        <v>297</v>
      </c>
      <c r="AO30" s="8">
        <v>319182.31117743696</v>
      </c>
      <c r="AP30" s="8"/>
      <c r="AQ30" s="8"/>
      <c r="AR30" s="8"/>
      <c r="AS30" s="8"/>
      <c r="AT30" s="8"/>
      <c r="AU30" s="8"/>
      <c r="AV30" s="8"/>
      <c r="AW30" s="8"/>
      <c r="AX30" s="8"/>
      <c r="AY30" s="8">
        <v>319182.31117743696</v>
      </c>
      <c r="IA30" s="8"/>
    </row>
    <row r="31" spans="1:235" x14ac:dyDescent="0.25">
      <c r="A31" s="3" t="s">
        <v>56</v>
      </c>
      <c r="B31" s="206">
        <v>-225466292.02525234</v>
      </c>
      <c r="C31" s="206">
        <v>-1257747.4191216987</v>
      </c>
      <c r="D31" s="206">
        <v>-54384202.339019932</v>
      </c>
      <c r="E31" s="206">
        <v>-107223834.71739666</v>
      </c>
      <c r="F31" s="206">
        <v>25231978.690000001</v>
      </c>
      <c r="G31" s="206">
        <v>413413576.68267632</v>
      </c>
      <c r="H31" s="206">
        <v>-2992721.6653177897</v>
      </c>
      <c r="I31" s="206">
        <v>-108190457.52189742</v>
      </c>
      <c r="J31" s="206">
        <v>139962727.23546943</v>
      </c>
      <c r="K31" s="206">
        <v>-142109300</v>
      </c>
      <c r="L31" s="206">
        <v>-63016273.079860121</v>
      </c>
      <c r="N31" s="3" t="s">
        <v>128</v>
      </c>
      <c r="O31" s="8"/>
      <c r="P31" s="8"/>
      <c r="Q31" s="8"/>
      <c r="R31" s="8"/>
      <c r="S31" s="8"/>
      <c r="T31" s="8">
        <v>4.56480457623374E-3</v>
      </c>
      <c r="U31" s="8"/>
      <c r="V31" s="8"/>
      <c r="W31" s="8"/>
      <c r="X31" s="8"/>
      <c r="Y31" s="8">
        <v>4.56480457623374E-3</v>
      </c>
      <c r="AA31" s="3" t="s">
        <v>449</v>
      </c>
      <c r="AB31" s="98"/>
      <c r="AC31" s="98"/>
      <c r="AD31" s="98"/>
      <c r="AE31" s="98"/>
      <c r="AF31" s="98"/>
      <c r="AG31" s="98">
        <v>25</v>
      </c>
      <c r="AH31" s="98"/>
      <c r="AI31" s="98"/>
      <c r="AJ31" s="98"/>
      <c r="AK31" s="98"/>
      <c r="AL31" s="98">
        <v>25</v>
      </c>
      <c r="AM31" s="98"/>
      <c r="AN31" s="4" t="s">
        <v>301</v>
      </c>
      <c r="AO31" s="8">
        <v>1021031.7008496118</v>
      </c>
      <c r="AP31" s="8"/>
      <c r="AQ31" s="8"/>
      <c r="AR31" s="8"/>
      <c r="AS31" s="8"/>
      <c r="AT31" s="8"/>
      <c r="AU31" s="8"/>
      <c r="AV31" s="8"/>
      <c r="AW31" s="8"/>
      <c r="AX31" s="8"/>
      <c r="AY31" s="8">
        <v>1021031.7008496118</v>
      </c>
      <c r="IA31" s="8"/>
    </row>
    <row r="32" spans="1:235" x14ac:dyDescent="0.25">
      <c r="N32" s="3" t="s">
        <v>129</v>
      </c>
      <c r="O32" s="8"/>
      <c r="P32" s="8"/>
      <c r="Q32" s="8"/>
      <c r="R32" s="8"/>
      <c r="S32" s="8"/>
      <c r="T32" s="8">
        <v>845.32910099311698</v>
      </c>
      <c r="U32" s="8"/>
      <c r="V32" s="8"/>
      <c r="W32" s="8"/>
      <c r="X32" s="8"/>
      <c r="Y32" s="8">
        <v>845.32910099311698</v>
      </c>
      <c r="AA32" s="3" t="s">
        <v>113</v>
      </c>
      <c r="AB32" s="98"/>
      <c r="AC32" s="98"/>
      <c r="AD32" s="98"/>
      <c r="AE32" s="98"/>
      <c r="AF32" s="98"/>
      <c r="AG32" s="98">
        <v>0.58628509000000018</v>
      </c>
      <c r="AH32" s="98"/>
      <c r="AI32" s="98"/>
      <c r="AJ32" s="98"/>
      <c r="AK32" s="98"/>
      <c r="AL32" s="98">
        <v>0.58628509000000018</v>
      </c>
      <c r="AM32" s="98"/>
      <c r="AN32" s="4" t="s">
        <v>302</v>
      </c>
      <c r="AO32" s="8">
        <v>4098773.5141785974</v>
      </c>
      <c r="AP32" s="8"/>
      <c r="AQ32" s="8"/>
      <c r="AR32" s="8"/>
      <c r="AS32" s="8"/>
      <c r="AT32" s="8"/>
      <c r="AU32" s="8"/>
      <c r="AV32" s="8"/>
      <c r="AW32" s="8"/>
      <c r="AX32" s="8"/>
      <c r="AY32" s="8">
        <v>4098773.5141785974</v>
      </c>
      <c r="IA32" s="8"/>
    </row>
    <row r="33" spans="14:235" x14ac:dyDescent="0.25">
      <c r="N33" s="3" t="s">
        <v>88</v>
      </c>
      <c r="O33" s="8"/>
      <c r="P33" s="8"/>
      <c r="Q33" s="8">
        <v>-1774611.3498162499</v>
      </c>
      <c r="R33" s="8"/>
      <c r="S33" s="8"/>
      <c r="T33" s="8">
        <v>21280309.774744656</v>
      </c>
      <c r="U33" s="8"/>
      <c r="V33" s="8"/>
      <c r="W33" s="8"/>
      <c r="X33" s="8"/>
      <c r="Y33" s="8">
        <v>19505698.424928404</v>
      </c>
      <c r="AA33" s="3" t="s">
        <v>14</v>
      </c>
      <c r="AB33" s="98">
        <v>-1340.01684679</v>
      </c>
      <c r="AC33" s="98"/>
      <c r="AD33" s="98">
        <v>-3350</v>
      </c>
      <c r="AE33" s="98"/>
      <c r="AF33" s="98"/>
      <c r="AG33" s="98">
        <v>5906.0315228999998</v>
      </c>
      <c r="AH33" s="98">
        <v>-47.963131989999994</v>
      </c>
      <c r="AI33" s="98">
        <v>4468.1566258593484</v>
      </c>
      <c r="AJ33" s="98">
        <v>-2970.0728467947561</v>
      </c>
      <c r="AK33" s="98">
        <v>-2565</v>
      </c>
      <c r="AL33" s="98">
        <v>101.13532318459193</v>
      </c>
      <c r="AM33" s="98"/>
      <c r="AN33" s="4" t="s">
        <v>430</v>
      </c>
      <c r="AO33" s="8">
        <v>162.22682965023279</v>
      </c>
      <c r="AP33" s="8"/>
      <c r="AQ33" s="8"/>
      <c r="AR33" s="8"/>
      <c r="AS33" s="8"/>
      <c r="AT33" s="8"/>
      <c r="AU33" s="8"/>
      <c r="AV33" s="8"/>
      <c r="AW33" s="8"/>
      <c r="AX33" s="8"/>
      <c r="AY33" s="8">
        <v>162.22682965023279</v>
      </c>
      <c r="IA33" s="8"/>
    </row>
    <row r="34" spans="14:235" x14ac:dyDescent="0.25">
      <c r="N34" s="3" t="s">
        <v>130</v>
      </c>
      <c r="O34" s="8"/>
      <c r="P34" s="8"/>
      <c r="Q34" s="8"/>
      <c r="R34" s="8"/>
      <c r="S34" s="8"/>
      <c r="T34" s="8">
        <v>3.8423151353518502E-3</v>
      </c>
      <c r="U34" s="8"/>
      <c r="V34" s="8"/>
      <c r="W34" s="8"/>
      <c r="X34" s="8"/>
      <c r="Y34" s="8">
        <v>3.8423151353518502E-3</v>
      </c>
      <c r="AA34" s="3" t="s">
        <v>128</v>
      </c>
      <c r="AB34" s="98"/>
      <c r="AC34" s="98"/>
      <c r="AD34" s="98"/>
      <c r="AE34" s="98"/>
      <c r="AF34" s="98"/>
      <c r="AG34" s="98">
        <v>0.33565571999999999</v>
      </c>
      <c r="AH34" s="98"/>
      <c r="AI34" s="98"/>
      <c r="AJ34" s="98"/>
      <c r="AK34" s="98"/>
      <c r="AL34" s="98">
        <v>0.33565571999999999</v>
      </c>
      <c r="AM34" s="98"/>
      <c r="AN34" s="4" t="s">
        <v>431</v>
      </c>
      <c r="AO34" s="8">
        <v>4957189.9608443361</v>
      </c>
      <c r="AP34" s="8"/>
      <c r="AQ34" s="8"/>
      <c r="AR34" s="8"/>
      <c r="AS34" s="8"/>
      <c r="AT34" s="8"/>
      <c r="AU34" s="8"/>
      <c r="AV34" s="8"/>
      <c r="AW34" s="8"/>
      <c r="AX34" s="8"/>
      <c r="AY34" s="8">
        <v>4957189.9608443361</v>
      </c>
      <c r="IA34" s="8"/>
    </row>
    <row r="35" spans="14:235" x14ac:dyDescent="0.25">
      <c r="N35" s="3" t="s">
        <v>31</v>
      </c>
      <c r="O35" s="8"/>
      <c r="P35" s="8"/>
      <c r="Q35" s="8">
        <v>-153381.54341515299</v>
      </c>
      <c r="R35" s="8"/>
      <c r="S35" s="8"/>
      <c r="T35" s="8">
        <v>160341.98676808385</v>
      </c>
      <c r="U35" s="8"/>
      <c r="V35" s="8"/>
      <c r="W35" s="8">
        <v>-6572.0132999999996</v>
      </c>
      <c r="X35" s="8"/>
      <c r="Y35" s="8">
        <v>388.43005293085935</v>
      </c>
      <c r="AA35" s="3" t="s">
        <v>129</v>
      </c>
      <c r="AB35" s="98"/>
      <c r="AC35" s="98"/>
      <c r="AD35" s="98"/>
      <c r="AE35" s="98"/>
      <c r="AF35" s="98"/>
      <c r="AG35" s="98">
        <v>1367501156.8785999</v>
      </c>
      <c r="AH35" s="98"/>
      <c r="AI35" s="98"/>
      <c r="AJ35" s="98"/>
      <c r="AK35" s="98"/>
      <c r="AL35" s="98">
        <v>1367501156.8785999</v>
      </c>
      <c r="AM35" s="98"/>
      <c r="AN35" s="4" t="s">
        <v>787</v>
      </c>
      <c r="AO35" s="8">
        <v>12022444.141267801</v>
      </c>
      <c r="AP35" s="8"/>
      <c r="AQ35" s="8"/>
      <c r="AR35" s="8"/>
      <c r="AS35" s="8"/>
      <c r="AT35" s="8"/>
      <c r="AU35" s="8"/>
      <c r="AV35" s="8"/>
      <c r="AW35" s="8"/>
      <c r="AX35" s="8"/>
      <c r="AY35" s="8">
        <v>12022444.141267801</v>
      </c>
      <c r="IA35" s="8"/>
    </row>
    <row r="36" spans="14:235" x14ac:dyDescent="0.25">
      <c r="N36" s="3" t="s">
        <v>131</v>
      </c>
      <c r="O36" s="8"/>
      <c r="P36" s="8"/>
      <c r="Q36" s="8"/>
      <c r="R36" s="8"/>
      <c r="S36" s="8"/>
      <c r="T36" s="8">
        <v>1.7736621591151101E-2</v>
      </c>
      <c r="U36" s="8"/>
      <c r="V36" s="8"/>
      <c r="W36" s="8"/>
      <c r="X36" s="8"/>
      <c r="Y36" s="8">
        <v>1.7736621591151101E-2</v>
      </c>
      <c r="AA36" s="3" t="s">
        <v>88</v>
      </c>
      <c r="AB36" s="98"/>
      <c r="AC36" s="98"/>
      <c r="AD36" s="98"/>
      <c r="AE36" s="98"/>
      <c r="AF36" s="98">
        <v>-22847208.682522502</v>
      </c>
      <c r="AG36" s="98">
        <v>13517723.519649889</v>
      </c>
      <c r="AH36" s="98"/>
      <c r="AI36" s="98"/>
      <c r="AJ36" s="98"/>
      <c r="AK36" s="98"/>
      <c r="AL36" s="98">
        <v>-9329485.1628726125</v>
      </c>
      <c r="AM36" s="98"/>
      <c r="AN36" s="4" t="s">
        <v>849</v>
      </c>
      <c r="AO36" s="8"/>
      <c r="AP36" s="8"/>
      <c r="AQ36" s="8"/>
      <c r="AR36" s="8"/>
      <c r="AS36" s="8"/>
      <c r="AT36" s="8"/>
      <c r="AU36" s="8"/>
      <c r="AV36" s="8">
        <v>-10013400.700897099</v>
      </c>
      <c r="AW36" s="8"/>
      <c r="AX36" s="8"/>
      <c r="AY36" s="8">
        <v>-10013400.700897099</v>
      </c>
      <c r="IA36" s="8"/>
    </row>
    <row r="37" spans="14:235" x14ac:dyDescent="0.25">
      <c r="N37" s="3" t="s">
        <v>186</v>
      </c>
      <c r="O37" s="8"/>
      <c r="P37" s="8"/>
      <c r="Q37" s="8"/>
      <c r="R37" s="8"/>
      <c r="S37" s="8"/>
      <c r="T37" s="8">
        <v>4843.0925641542153</v>
      </c>
      <c r="U37" s="8"/>
      <c r="V37" s="8"/>
      <c r="W37" s="8"/>
      <c r="X37" s="8"/>
      <c r="Y37" s="8">
        <v>4843.0925641542153</v>
      </c>
      <c r="AA37" s="3" t="s">
        <v>130</v>
      </c>
      <c r="AB37" s="98"/>
      <c r="AC37" s="98"/>
      <c r="AD37" s="98"/>
      <c r="AE37" s="98"/>
      <c r="AF37" s="98"/>
      <c r="AG37" s="98">
        <v>1.7855998900000001</v>
      </c>
      <c r="AH37" s="98"/>
      <c r="AI37" s="98"/>
      <c r="AJ37" s="98"/>
      <c r="AK37" s="98"/>
      <c r="AL37" s="98">
        <v>1.7855998900000001</v>
      </c>
      <c r="AM37" s="98"/>
      <c r="AN37" s="3" t="s">
        <v>32</v>
      </c>
      <c r="AO37" s="8">
        <v>7894.2924277071497</v>
      </c>
      <c r="AP37" s="8"/>
      <c r="AQ37" s="8"/>
      <c r="AR37" s="8"/>
      <c r="AS37" s="8"/>
      <c r="AT37" s="8"/>
      <c r="AU37" s="8"/>
      <c r="AV37" s="8"/>
      <c r="AW37" s="8">
        <v>-38432.541861285004</v>
      </c>
      <c r="AX37" s="8"/>
      <c r="AY37" s="8">
        <v>-30538.249433577854</v>
      </c>
      <c r="IA37" s="8"/>
    </row>
    <row r="38" spans="14:235" x14ac:dyDescent="0.25">
      <c r="N38" s="3" t="s">
        <v>187</v>
      </c>
      <c r="O38" s="199"/>
      <c r="P38" s="199"/>
      <c r="Q38" s="199"/>
      <c r="R38" s="199"/>
      <c r="S38" s="199"/>
      <c r="T38" s="8">
        <v>613.66046076704902</v>
      </c>
      <c r="U38" s="199"/>
      <c r="V38" s="199"/>
      <c r="W38" s="199"/>
      <c r="X38" s="199"/>
      <c r="Y38" s="199">
        <v>613.66046076704902</v>
      </c>
      <c r="AA38" s="3" t="s">
        <v>31</v>
      </c>
      <c r="AB38" s="98"/>
      <c r="AC38" s="98"/>
      <c r="AD38" s="98"/>
      <c r="AE38" s="98"/>
      <c r="AF38" s="98">
        <v>-2300</v>
      </c>
      <c r="AG38" s="98">
        <v>2516.1338818100003</v>
      </c>
      <c r="AH38" s="98"/>
      <c r="AI38" s="98">
        <v>-200.97900000000001</v>
      </c>
      <c r="AJ38" s="98"/>
      <c r="AK38" s="98"/>
      <c r="AL38" s="98">
        <v>15.154881810000262</v>
      </c>
      <c r="AM38" s="98"/>
      <c r="AN38" s="4" t="s">
        <v>33</v>
      </c>
      <c r="AO38" s="8">
        <v>7894.2924277071497</v>
      </c>
      <c r="AP38" s="8"/>
      <c r="AQ38" s="8"/>
      <c r="AR38" s="8"/>
      <c r="AS38" s="8"/>
      <c r="AT38" s="8"/>
      <c r="AU38" s="8"/>
      <c r="AV38" s="8"/>
      <c r="AW38" s="8">
        <v>-38432.541861285004</v>
      </c>
      <c r="AX38" s="8"/>
      <c r="AY38" s="8">
        <v>-30538.249433577854</v>
      </c>
      <c r="IA38" s="8"/>
    </row>
    <row r="39" spans="14:235" x14ac:dyDescent="0.25">
      <c r="N39" s="3" t="s">
        <v>409</v>
      </c>
      <c r="O39" s="199"/>
      <c r="P39" s="199"/>
      <c r="Q39" s="199"/>
      <c r="R39" s="199"/>
      <c r="S39" s="199"/>
      <c r="T39" s="8">
        <v>127745.19504049599</v>
      </c>
      <c r="U39" s="199"/>
      <c r="V39" s="199"/>
      <c r="W39" s="199"/>
      <c r="X39" s="199"/>
      <c r="Y39" s="199">
        <v>127745.19504049599</v>
      </c>
      <c r="AA39" s="3" t="s">
        <v>131</v>
      </c>
      <c r="AB39" s="98"/>
      <c r="AC39" s="98"/>
      <c r="AD39" s="98"/>
      <c r="AE39" s="98"/>
      <c r="AF39" s="98"/>
      <c r="AG39" s="98">
        <v>0.30791584</v>
      </c>
      <c r="AH39" s="98"/>
      <c r="AI39" s="98"/>
      <c r="AJ39" s="98"/>
      <c r="AK39" s="98"/>
      <c r="AL39" s="98">
        <v>0.30791584</v>
      </c>
      <c r="AM39" s="98"/>
      <c r="AN39" s="3" t="s">
        <v>263</v>
      </c>
      <c r="AO39" s="8"/>
      <c r="AP39" s="8">
        <v>-142109300</v>
      </c>
      <c r="AQ39" s="8">
        <v>25152036.77</v>
      </c>
      <c r="AR39" s="8"/>
      <c r="AS39" s="8"/>
      <c r="AT39" s="8"/>
      <c r="AU39" s="8"/>
      <c r="AV39" s="8"/>
      <c r="AW39" s="8"/>
      <c r="AX39" s="8"/>
      <c r="AY39" s="8">
        <v>-116957263.23</v>
      </c>
      <c r="IA39" s="8"/>
    </row>
    <row r="40" spans="14:235" x14ac:dyDescent="0.25">
      <c r="N40" s="3" t="s">
        <v>132</v>
      </c>
      <c r="O40" s="8"/>
      <c r="P40" s="8"/>
      <c r="Q40" s="8">
        <v>-42958.437010021102</v>
      </c>
      <c r="R40" s="8"/>
      <c r="S40" s="8"/>
      <c r="T40" s="8">
        <v>42954.197132571862</v>
      </c>
      <c r="U40" s="8"/>
      <c r="V40" s="8"/>
      <c r="W40" s="8"/>
      <c r="X40" s="8"/>
      <c r="Y40" s="8">
        <v>-4.2398774492394296</v>
      </c>
      <c r="AA40" s="3" t="s">
        <v>186</v>
      </c>
      <c r="AB40" s="98"/>
      <c r="AC40" s="98"/>
      <c r="AD40" s="98"/>
      <c r="AE40" s="98"/>
      <c r="AF40" s="98"/>
      <c r="AG40" s="98">
        <v>8053.6921296499995</v>
      </c>
      <c r="AH40" s="98"/>
      <c r="AI40" s="98"/>
      <c r="AJ40" s="98"/>
      <c r="AK40" s="98"/>
      <c r="AL40" s="98">
        <v>8053.6921296499995</v>
      </c>
      <c r="AM40" s="98"/>
      <c r="AN40" s="4" t="s">
        <v>235</v>
      </c>
      <c r="AO40" s="8"/>
      <c r="AP40" s="8"/>
      <c r="AQ40" s="8">
        <v>25152036.77</v>
      </c>
      <c r="AR40" s="8"/>
      <c r="AS40" s="8"/>
      <c r="AT40" s="8"/>
      <c r="AU40" s="8"/>
      <c r="AV40" s="8"/>
      <c r="AW40" s="8"/>
      <c r="AX40" s="8"/>
      <c r="AY40" s="8">
        <v>25152036.77</v>
      </c>
      <c r="IA40" s="8"/>
    </row>
    <row r="41" spans="14:235" x14ac:dyDescent="0.25">
      <c r="N41" s="3" t="s">
        <v>188</v>
      </c>
      <c r="O41" s="8"/>
      <c r="P41" s="8"/>
      <c r="Q41" s="8">
        <v>-77419.428789486803</v>
      </c>
      <c r="R41" s="8"/>
      <c r="S41" s="8"/>
      <c r="T41" s="8">
        <v>77353.716449471307</v>
      </c>
      <c r="U41" s="8"/>
      <c r="V41" s="8"/>
      <c r="W41" s="8"/>
      <c r="X41" s="8"/>
      <c r="Y41" s="8">
        <v>-65.712340015496011</v>
      </c>
      <c r="AA41" s="3" t="s">
        <v>187</v>
      </c>
      <c r="AB41" s="98"/>
      <c r="AC41" s="98"/>
      <c r="AD41" s="98"/>
      <c r="AE41" s="98"/>
      <c r="AF41" s="98"/>
      <c r="AG41" s="98">
        <v>318.73871991999999</v>
      </c>
      <c r="AH41" s="98"/>
      <c r="AI41" s="98"/>
      <c r="AJ41" s="98"/>
      <c r="AK41" s="98"/>
      <c r="AL41" s="98">
        <v>318.73871991999999</v>
      </c>
      <c r="AM41" s="98"/>
      <c r="AN41" s="4" t="s">
        <v>293</v>
      </c>
      <c r="AO41" s="8"/>
      <c r="AP41" s="8">
        <v>-142109300</v>
      </c>
      <c r="AQ41" s="8"/>
      <c r="AR41" s="8"/>
      <c r="AS41" s="8"/>
      <c r="AT41" s="8"/>
      <c r="AU41" s="8"/>
      <c r="AV41" s="8"/>
      <c r="AW41" s="8"/>
      <c r="AX41" s="8"/>
      <c r="AY41" s="8">
        <v>-142109300</v>
      </c>
      <c r="IA41" s="8"/>
    </row>
    <row r="42" spans="14:235" x14ac:dyDescent="0.25">
      <c r="N42" s="3" t="s">
        <v>133</v>
      </c>
      <c r="O42" s="8"/>
      <c r="P42" s="8"/>
      <c r="Q42" s="8"/>
      <c r="R42" s="8"/>
      <c r="S42" s="8"/>
      <c r="T42" s="8">
        <v>4.0053400491261303E-6</v>
      </c>
      <c r="U42" s="8"/>
      <c r="V42" s="8"/>
      <c r="W42" s="8"/>
      <c r="X42" s="8"/>
      <c r="Y42" s="8">
        <v>4.0053400491261303E-6</v>
      </c>
      <c r="AA42" s="3" t="s">
        <v>409</v>
      </c>
      <c r="AB42" s="98"/>
      <c r="AC42" s="98"/>
      <c r="AD42" s="98"/>
      <c r="AE42" s="98"/>
      <c r="AF42" s="98"/>
      <c r="AG42" s="98">
        <v>184756.96562593</v>
      </c>
      <c r="AH42" s="98"/>
      <c r="AI42" s="98"/>
      <c r="AJ42" s="98"/>
      <c r="AK42" s="98"/>
      <c r="AL42" s="98">
        <v>184756.96562593</v>
      </c>
      <c r="AM42" s="98"/>
      <c r="AN42" s="3" t="s">
        <v>184</v>
      </c>
      <c r="AO42" s="8">
        <v>5205337.6288423296</v>
      </c>
      <c r="AP42" s="8"/>
      <c r="AQ42" s="8"/>
      <c r="AR42" s="8"/>
      <c r="AS42" s="8"/>
      <c r="AT42" s="8"/>
      <c r="AU42" s="8"/>
      <c r="AV42" s="8"/>
      <c r="AW42" s="8"/>
      <c r="AX42" s="8"/>
      <c r="AY42" s="8">
        <v>5205337.6288423296</v>
      </c>
      <c r="IA42" s="8"/>
    </row>
    <row r="43" spans="14:235" x14ac:dyDescent="0.25">
      <c r="N43" s="3" t="s">
        <v>22</v>
      </c>
      <c r="O43" s="8"/>
      <c r="P43" s="8"/>
      <c r="Q43" s="8">
        <v>-42824.587296466801</v>
      </c>
      <c r="R43" s="8">
        <v>-171298.349185867</v>
      </c>
      <c r="S43" s="8"/>
      <c r="T43" s="8">
        <v>213287.0534104848</v>
      </c>
      <c r="U43" s="8"/>
      <c r="V43" s="8"/>
      <c r="W43" s="8"/>
      <c r="X43" s="8"/>
      <c r="Y43" s="8">
        <v>-835.88307184900623</v>
      </c>
      <c r="AA43" s="3" t="s">
        <v>132</v>
      </c>
      <c r="AB43" s="98"/>
      <c r="AC43" s="98"/>
      <c r="AD43" s="98"/>
      <c r="AE43" s="98"/>
      <c r="AF43" s="98">
        <v>-1000</v>
      </c>
      <c r="AG43" s="98">
        <v>1000.2548187299999</v>
      </c>
      <c r="AH43" s="98"/>
      <c r="AI43" s="98"/>
      <c r="AJ43" s="98"/>
      <c r="AK43" s="98"/>
      <c r="AL43" s="98">
        <v>0.25481872999989719</v>
      </c>
      <c r="AM43" s="98"/>
      <c r="AN43" s="4" t="s">
        <v>184</v>
      </c>
      <c r="AO43" s="8">
        <v>5205337.6288423296</v>
      </c>
      <c r="AP43" s="8"/>
      <c r="AQ43" s="8"/>
      <c r="AR43" s="8"/>
      <c r="AS43" s="8"/>
      <c r="AT43" s="8"/>
      <c r="AU43" s="8"/>
      <c r="AV43" s="8"/>
      <c r="AW43" s="8"/>
      <c r="AX43" s="8"/>
      <c r="AY43" s="8">
        <v>5205337.6288423296</v>
      </c>
      <c r="IA43" s="8"/>
    </row>
    <row r="44" spans="14:235" x14ac:dyDescent="0.25">
      <c r="N44" s="3" t="s">
        <v>28</v>
      </c>
      <c r="O44" s="8"/>
      <c r="P44" s="8"/>
      <c r="Q44" s="8">
        <v>-14593.4426433599</v>
      </c>
      <c r="R44" s="8"/>
      <c r="S44" s="8"/>
      <c r="T44" s="8">
        <v>14038.651172137257</v>
      </c>
      <c r="U44" s="8"/>
      <c r="V44" s="8"/>
      <c r="W44" s="8"/>
      <c r="X44" s="8"/>
      <c r="Y44" s="8">
        <v>-554.79147122264294</v>
      </c>
      <c r="AA44" s="3" t="s">
        <v>188</v>
      </c>
      <c r="AB44" s="98"/>
      <c r="AC44" s="98"/>
      <c r="AD44" s="98"/>
      <c r="AE44" s="98"/>
      <c r="AF44" s="98">
        <v>-1100000</v>
      </c>
      <c r="AG44" s="98">
        <v>1067882.8602715898</v>
      </c>
      <c r="AH44" s="98"/>
      <c r="AI44" s="98"/>
      <c r="AJ44" s="98"/>
      <c r="AK44" s="98"/>
      <c r="AL44" s="98">
        <v>-32117.139728410169</v>
      </c>
      <c r="AM44" s="98"/>
      <c r="AN44" s="3" t="s">
        <v>169</v>
      </c>
      <c r="AO44" s="8">
        <v>13784235.622579359</v>
      </c>
      <c r="AP44" s="8"/>
      <c r="AQ44" s="8"/>
      <c r="AR44" s="8"/>
      <c r="AS44" s="8">
        <v>-225466292.02525234</v>
      </c>
      <c r="AT44" s="8"/>
      <c r="AU44" s="8"/>
      <c r="AV44" s="8"/>
      <c r="AW44" s="8"/>
      <c r="AX44" s="8"/>
      <c r="AY44" s="8">
        <v>-211682056.40267298</v>
      </c>
      <c r="IA44" s="8"/>
    </row>
    <row r="45" spans="14:235" x14ac:dyDescent="0.25">
      <c r="N45" s="3" t="s">
        <v>23</v>
      </c>
      <c r="O45" s="8"/>
      <c r="P45" s="8"/>
      <c r="Q45" s="8">
        <v>-458128.51041538682</v>
      </c>
      <c r="R45" s="8">
        <v>-3929179.5090600271</v>
      </c>
      <c r="S45" s="8"/>
      <c r="T45" s="8">
        <v>3956702.6074086805</v>
      </c>
      <c r="U45" s="8"/>
      <c r="V45" s="8"/>
      <c r="W45" s="8">
        <v>461886.07566551398</v>
      </c>
      <c r="X45" s="8"/>
      <c r="Y45" s="8">
        <v>31280.663598780986</v>
      </c>
      <c r="AA45" s="3" t="s">
        <v>133</v>
      </c>
      <c r="AB45" s="98"/>
      <c r="AC45" s="98"/>
      <c r="AD45" s="98"/>
      <c r="AE45" s="98"/>
      <c r="AF45" s="98"/>
      <c r="AG45" s="98">
        <v>5.9800000000000001E-4</v>
      </c>
      <c r="AH45" s="98"/>
      <c r="AI45" s="98"/>
      <c r="AJ45" s="98"/>
      <c r="AK45" s="98"/>
      <c r="AL45" s="98">
        <v>5.9800000000000001E-4</v>
      </c>
      <c r="AM45" s="98"/>
      <c r="AN45" s="4" t="s">
        <v>167</v>
      </c>
      <c r="AO45" s="8">
        <v>13784235.622579359</v>
      </c>
      <c r="AP45" s="8"/>
      <c r="AQ45" s="8"/>
      <c r="AR45" s="8"/>
      <c r="AS45" s="8">
        <v>-225466292.02525234</v>
      </c>
      <c r="AT45" s="8"/>
      <c r="AU45" s="8"/>
      <c r="AV45" s="8"/>
      <c r="AW45" s="8"/>
      <c r="AX45" s="8"/>
      <c r="AY45" s="8">
        <v>-211682056.40267298</v>
      </c>
      <c r="IA45" s="8"/>
    </row>
    <row r="46" spans="14:235" x14ac:dyDescent="0.25">
      <c r="N46" s="3" t="s">
        <v>29</v>
      </c>
      <c r="O46" s="8"/>
      <c r="P46" s="8"/>
      <c r="Q46" s="8">
        <v>-6.16059858843116</v>
      </c>
      <c r="R46" s="8">
        <v>-1632424.6416587799</v>
      </c>
      <c r="S46" s="8"/>
      <c r="T46" s="8">
        <v>1623164.7378528011</v>
      </c>
      <c r="U46" s="8"/>
      <c r="V46" s="8"/>
      <c r="W46" s="8"/>
      <c r="X46" s="8"/>
      <c r="Y46" s="8">
        <v>-9266.0644045672379</v>
      </c>
      <c r="AA46" s="3" t="s">
        <v>22</v>
      </c>
      <c r="AB46" s="98"/>
      <c r="AC46" s="98"/>
      <c r="AD46" s="98">
        <v>-40000</v>
      </c>
      <c r="AE46" s="98"/>
      <c r="AF46" s="98">
        <v>-15000</v>
      </c>
      <c r="AG46" s="98">
        <v>55224.87665482</v>
      </c>
      <c r="AH46" s="98"/>
      <c r="AI46" s="98"/>
      <c r="AJ46" s="98"/>
      <c r="AK46" s="98"/>
      <c r="AL46" s="98">
        <v>224.87665482000011</v>
      </c>
      <c r="AM46" s="98"/>
      <c r="AN46" s="3" t="s">
        <v>292</v>
      </c>
      <c r="AO46" s="8">
        <v>46424.656789173794</v>
      </c>
      <c r="AP46" s="8"/>
      <c r="AQ46" s="8"/>
      <c r="AR46" s="8"/>
      <c r="AS46" s="8"/>
      <c r="AT46" s="8"/>
      <c r="AU46" s="8"/>
      <c r="AV46" s="8"/>
      <c r="AW46" s="8"/>
      <c r="AX46" s="8"/>
      <c r="AY46" s="8">
        <v>46424.656789173794</v>
      </c>
      <c r="IA46" s="8"/>
    </row>
    <row r="47" spans="14:235" x14ac:dyDescent="0.25">
      <c r="N47" s="3" t="s">
        <v>15</v>
      </c>
      <c r="O47" s="8">
        <v>-30767089.5774398</v>
      </c>
      <c r="P47" s="8"/>
      <c r="Q47" s="8">
        <v>-1293775.0792425</v>
      </c>
      <c r="R47" s="8">
        <v>-13208839.314412471</v>
      </c>
      <c r="S47" s="8"/>
      <c r="T47" s="8">
        <v>52442649.188843362</v>
      </c>
      <c r="U47" s="8">
        <v>311265.07627489656</v>
      </c>
      <c r="V47" s="8">
        <v>-7580068.1161409803</v>
      </c>
      <c r="W47" s="8">
        <v>-26177744.096006069</v>
      </c>
      <c r="X47" s="8">
        <v>23750650</v>
      </c>
      <c r="Y47" s="8">
        <v>-2522951.9181235619</v>
      </c>
      <c r="AA47" s="3" t="s">
        <v>28</v>
      </c>
      <c r="AB47" s="98"/>
      <c r="AC47" s="98"/>
      <c r="AD47" s="98"/>
      <c r="AE47" s="98"/>
      <c r="AF47" s="98">
        <v>-60000</v>
      </c>
      <c r="AG47" s="98">
        <v>60487.590724729998</v>
      </c>
      <c r="AH47" s="98"/>
      <c r="AI47" s="98"/>
      <c r="AJ47" s="98"/>
      <c r="AK47" s="98"/>
      <c r="AL47" s="98">
        <v>487.59072472999833</v>
      </c>
      <c r="AM47" s="98"/>
      <c r="AN47" s="4" t="s">
        <v>286</v>
      </c>
      <c r="AO47" s="8">
        <v>26112.572476877998</v>
      </c>
      <c r="AP47" s="8"/>
      <c r="AQ47" s="8"/>
      <c r="AR47" s="8"/>
      <c r="AS47" s="8"/>
      <c r="AT47" s="8"/>
      <c r="AU47" s="8"/>
      <c r="AV47" s="8"/>
      <c r="AW47" s="8"/>
      <c r="AX47" s="8"/>
      <c r="AY47" s="8">
        <v>26112.572476877998</v>
      </c>
      <c r="IA47" s="8"/>
    </row>
    <row r="48" spans="14:235" x14ac:dyDescent="0.25">
      <c r="N48" s="3" t="s">
        <v>287</v>
      </c>
      <c r="O48" s="8"/>
      <c r="P48" s="8"/>
      <c r="Q48" s="8"/>
      <c r="R48" s="8"/>
      <c r="S48" s="8"/>
      <c r="T48" s="8">
        <v>3997.2654032186733</v>
      </c>
      <c r="U48" s="8"/>
      <c r="V48" s="8"/>
      <c r="W48" s="8"/>
      <c r="X48" s="8"/>
      <c r="Y48" s="8">
        <v>3997.2654032186733</v>
      </c>
      <c r="AA48" s="3" t="s">
        <v>23</v>
      </c>
      <c r="AB48" s="98"/>
      <c r="AC48" s="98"/>
      <c r="AD48" s="98">
        <v>-4510822.18</v>
      </c>
      <c r="AE48" s="98"/>
      <c r="AF48" s="98"/>
      <c r="AG48" s="98">
        <v>5028574.826882951</v>
      </c>
      <c r="AH48" s="98"/>
      <c r="AI48" s="98">
        <v>-662668.4</v>
      </c>
      <c r="AJ48" s="98"/>
      <c r="AK48" s="98"/>
      <c r="AL48" s="98">
        <v>-144915.75311704876</v>
      </c>
      <c r="AM48" s="98"/>
      <c r="AN48" s="4" t="s">
        <v>289</v>
      </c>
      <c r="AO48" s="8">
        <v>65.771527868795047</v>
      </c>
      <c r="AP48" s="8"/>
      <c r="AQ48" s="8"/>
      <c r="AR48" s="8"/>
      <c r="AS48" s="8"/>
      <c r="AT48" s="8"/>
      <c r="AU48" s="8"/>
      <c r="AV48" s="8"/>
      <c r="AW48" s="8"/>
      <c r="AX48" s="8"/>
      <c r="AY48" s="8">
        <v>65.771527868795047</v>
      </c>
      <c r="IA48" s="8"/>
    </row>
    <row r="49" spans="14:235" x14ac:dyDescent="0.25">
      <c r="N49" s="3" t="s">
        <v>270</v>
      </c>
      <c r="O49" s="8"/>
      <c r="P49" s="8"/>
      <c r="Q49" s="8"/>
      <c r="R49" s="8"/>
      <c r="S49" s="8"/>
      <c r="T49" s="8">
        <v>14005.53004771729</v>
      </c>
      <c r="U49" s="8"/>
      <c r="V49" s="8"/>
      <c r="W49" s="8"/>
      <c r="X49" s="8"/>
      <c r="Y49" s="8">
        <v>14005.53004771729</v>
      </c>
      <c r="AA49" s="3" t="s">
        <v>29</v>
      </c>
      <c r="AB49" s="98"/>
      <c r="AC49" s="98"/>
      <c r="AD49" s="98">
        <v>-108000</v>
      </c>
      <c r="AE49" s="98"/>
      <c r="AF49" s="98"/>
      <c r="AG49" s="98">
        <v>192619.86220038999</v>
      </c>
      <c r="AH49" s="98"/>
      <c r="AI49" s="98">
        <v>13189.5</v>
      </c>
      <c r="AJ49" s="98"/>
      <c r="AK49" s="98"/>
      <c r="AL49" s="98">
        <v>97809.362200389995</v>
      </c>
      <c r="AM49" s="98"/>
      <c r="AN49" s="4" t="s">
        <v>432</v>
      </c>
      <c r="AO49" s="8">
        <v>10198.314743428708</v>
      </c>
      <c r="AP49" s="8"/>
      <c r="AQ49" s="8"/>
      <c r="AR49" s="8"/>
      <c r="AS49" s="8"/>
      <c r="AT49" s="8"/>
      <c r="AU49" s="8"/>
      <c r="AV49" s="8"/>
      <c r="AW49" s="8"/>
      <c r="AX49" s="8"/>
      <c r="AY49" s="8">
        <v>10198.314743428708</v>
      </c>
      <c r="IA49" s="8"/>
    </row>
    <row r="50" spans="14:235" x14ac:dyDescent="0.25">
      <c r="N50" s="3" t="s">
        <v>107</v>
      </c>
      <c r="O50" s="8">
        <v>-21224599.999999899</v>
      </c>
      <c r="P50" s="8"/>
      <c r="Q50" s="8"/>
      <c r="R50" s="8"/>
      <c r="S50" s="8"/>
      <c r="T50" s="8">
        <v>846731.20327921899</v>
      </c>
      <c r="U50" s="8"/>
      <c r="V50" s="8"/>
      <c r="W50" s="8"/>
      <c r="X50" s="8"/>
      <c r="Y50" s="8">
        <v>-20377868.79672068</v>
      </c>
      <c r="AA50" s="3" t="s">
        <v>15</v>
      </c>
      <c r="AB50" s="98">
        <v>-26855</v>
      </c>
      <c r="AC50" s="98"/>
      <c r="AD50" s="98">
        <v>-11099.994999999999</v>
      </c>
      <c r="AE50" s="98"/>
      <c r="AF50" s="98"/>
      <c r="AG50" s="98">
        <v>54185.372939109999</v>
      </c>
      <c r="AH50" s="98">
        <v>105.01506123</v>
      </c>
      <c r="AI50" s="98">
        <v>32130.340779617291</v>
      </c>
      <c r="AJ50" s="98">
        <v>-23619.827403272429</v>
      </c>
      <c r="AK50" s="98">
        <v>-23850</v>
      </c>
      <c r="AL50" s="98">
        <v>995.90637668486306</v>
      </c>
      <c r="AM50" s="98"/>
      <c r="AN50" s="4" t="s">
        <v>433</v>
      </c>
      <c r="AO50" s="8">
        <v>10047.9980409983</v>
      </c>
      <c r="AP50" s="8"/>
      <c r="AQ50" s="8"/>
      <c r="AR50" s="8"/>
      <c r="AS50" s="8"/>
      <c r="AT50" s="8"/>
      <c r="AU50" s="8"/>
      <c r="AV50" s="8"/>
      <c r="AW50" s="8"/>
      <c r="AX50" s="8"/>
      <c r="AY50" s="8">
        <v>10047.9980409983</v>
      </c>
      <c r="IA50" s="8"/>
    </row>
    <row r="51" spans="14:235" x14ac:dyDescent="0.25">
      <c r="N51" s="3" t="s">
        <v>256</v>
      </c>
      <c r="O51" s="8">
        <v>-15938134.512178</v>
      </c>
      <c r="P51" s="8"/>
      <c r="Q51" s="8"/>
      <c r="R51" s="8"/>
      <c r="S51" s="8"/>
      <c r="T51" s="8">
        <v>365336.43797589996</v>
      </c>
      <c r="U51" s="8"/>
      <c r="V51" s="8"/>
      <c r="W51" s="8"/>
      <c r="X51" s="8"/>
      <c r="Y51" s="8">
        <v>-15572798.0742021</v>
      </c>
      <c r="AA51" s="3" t="s">
        <v>287</v>
      </c>
      <c r="AB51" s="98"/>
      <c r="AC51" s="98"/>
      <c r="AD51" s="98"/>
      <c r="AE51" s="98"/>
      <c r="AF51" s="98"/>
      <c r="AG51" s="98">
        <v>9823.8374246499989</v>
      </c>
      <c r="AH51" s="98"/>
      <c r="AI51" s="98"/>
      <c r="AJ51" s="98"/>
      <c r="AK51" s="98"/>
      <c r="AL51" s="98">
        <v>9823.8374246499989</v>
      </c>
      <c r="AM51" s="98"/>
      <c r="AN51" s="3" t="s">
        <v>39</v>
      </c>
      <c r="AO51" s="8">
        <v>16243618.402119076</v>
      </c>
      <c r="AP51" s="8"/>
      <c r="AQ51" s="8"/>
      <c r="AR51" s="8">
        <v>-12388400.292081606</v>
      </c>
      <c r="AS51" s="8"/>
      <c r="AT51" s="8"/>
      <c r="AU51" s="8"/>
      <c r="AV51" s="8"/>
      <c r="AW51" s="8">
        <v>-1490</v>
      </c>
      <c r="AX51" s="8">
        <v>-190.34947954736538</v>
      </c>
      <c r="AY51" s="8">
        <v>3853537.7605579235</v>
      </c>
      <c r="IA51" s="8"/>
    </row>
    <row r="52" spans="14:235" x14ac:dyDescent="0.25">
      <c r="N52" s="3" t="s">
        <v>30</v>
      </c>
      <c r="O52" s="8"/>
      <c r="P52" s="8"/>
      <c r="Q52" s="8">
        <v>-0.110610420479588</v>
      </c>
      <c r="R52" s="8"/>
      <c r="S52" s="8"/>
      <c r="T52" s="8">
        <v>3.6598574371260448</v>
      </c>
      <c r="U52" s="8"/>
      <c r="V52" s="8"/>
      <c r="W52" s="8"/>
      <c r="X52" s="8"/>
      <c r="Y52" s="8">
        <v>3.5492470166464569</v>
      </c>
      <c r="AA52" s="3" t="s">
        <v>270</v>
      </c>
      <c r="AB52" s="98"/>
      <c r="AC52" s="98"/>
      <c r="AD52" s="98"/>
      <c r="AE52" s="98"/>
      <c r="AF52" s="98"/>
      <c r="AG52" s="98">
        <v>4732.5387514900003</v>
      </c>
      <c r="AH52" s="98"/>
      <c r="AI52" s="98"/>
      <c r="AJ52" s="98"/>
      <c r="AK52" s="98"/>
      <c r="AL52" s="98">
        <v>4732.5387514900003</v>
      </c>
      <c r="AM52" s="98"/>
      <c r="AN52" s="4" t="s">
        <v>111</v>
      </c>
      <c r="AO52" s="8">
        <v>20.554558584982036</v>
      </c>
      <c r="AP52" s="8"/>
      <c r="AQ52" s="8"/>
      <c r="AR52" s="8"/>
      <c r="AS52" s="8"/>
      <c r="AT52" s="8"/>
      <c r="AU52" s="8"/>
      <c r="AV52" s="8"/>
      <c r="AW52" s="8"/>
      <c r="AX52" s="8"/>
      <c r="AY52" s="8">
        <v>20.554558584982036</v>
      </c>
      <c r="IA52" s="8"/>
    </row>
    <row r="53" spans="14:235" x14ac:dyDescent="0.25">
      <c r="N53" s="3" t="s">
        <v>189</v>
      </c>
      <c r="O53" s="8"/>
      <c r="P53" s="8"/>
      <c r="Q53" s="8">
        <v>-59426.2378107685</v>
      </c>
      <c r="R53" s="8"/>
      <c r="S53" s="8"/>
      <c r="T53" s="8">
        <v>59416.166495419915</v>
      </c>
      <c r="U53" s="8"/>
      <c r="V53" s="8"/>
      <c r="W53" s="8"/>
      <c r="X53" s="8"/>
      <c r="Y53" s="8">
        <v>-10.071315348584903</v>
      </c>
      <c r="AA53" s="3" t="s">
        <v>107</v>
      </c>
      <c r="AB53" s="98"/>
      <c r="AC53" s="98"/>
      <c r="AD53" s="98"/>
      <c r="AE53" s="98"/>
      <c r="AF53" s="98"/>
      <c r="AG53" s="98">
        <v>787185.39909020998</v>
      </c>
      <c r="AH53" s="98"/>
      <c r="AI53" s="98"/>
      <c r="AJ53" s="98"/>
      <c r="AK53" s="98"/>
      <c r="AL53" s="98">
        <v>787185.39909020998</v>
      </c>
      <c r="AM53" s="98"/>
      <c r="AN53" s="4" t="s">
        <v>40</v>
      </c>
      <c r="AO53" s="8">
        <v>847.66017269097199</v>
      </c>
      <c r="AP53" s="8"/>
      <c r="AQ53" s="8"/>
      <c r="AR53" s="8"/>
      <c r="AS53" s="8"/>
      <c r="AT53" s="8"/>
      <c r="AU53" s="8"/>
      <c r="AV53" s="8"/>
      <c r="AW53" s="8"/>
      <c r="AX53" s="8"/>
      <c r="AY53" s="8">
        <v>847.66017269097199</v>
      </c>
      <c r="IA53" s="8"/>
    </row>
    <row r="54" spans="14:235" x14ac:dyDescent="0.25">
      <c r="N54" s="3" t="s">
        <v>109</v>
      </c>
      <c r="O54" s="8"/>
      <c r="P54" s="8"/>
      <c r="Q54" s="8"/>
      <c r="R54" s="8"/>
      <c r="S54" s="8"/>
      <c r="T54" s="8">
        <v>2.8571641358463178</v>
      </c>
      <c r="U54" s="8"/>
      <c r="V54" s="8"/>
      <c r="W54" s="8"/>
      <c r="X54" s="8"/>
      <c r="Y54" s="8">
        <v>2.8571641358463178</v>
      </c>
      <c r="AA54" s="3" t="s">
        <v>256</v>
      </c>
      <c r="AB54" s="98">
        <v>-15000000</v>
      </c>
      <c r="AC54" s="98"/>
      <c r="AD54" s="98"/>
      <c r="AE54" s="98"/>
      <c r="AF54" s="98"/>
      <c r="AG54" s="98">
        <v>354652.41917658004</v>
      </c>
      <c r="AH54" s="98"/>
      <c r="AI54" s="98"/>
      <c r="AJ54" s="98"/>
      <c r="AK54" s="98"/>
      <c r="AL54" s="98">
        <v>-14645347.58082342</v>
      </c>
      <c r="AM54" s="98"/>
      <c r="AN54" s="4" t="s">
        <v>114</v>
      </c>
      <c r="AO54" s="8">
        <v>3.0724915091571792E-5</v>
      </c>
      <c r="AP54" s="8"/>
      <c r="AQ54" s="8"/>
      <c r="AR54" s="8"/>
      <c r="AS54" s="8"/>
      <c r="AT54" s="8"/>
      <c r="AU54" s="8"/>
      <c r="AV54" s="8"/>
      <c r="AW54" s="8"/>
      <c r="AX54" s="8"/>
      <c r="AY54" s="8">
        <v>3.0724915091571792E-5</v>
      </c>
      <c r="IA54" s="8"/>
    </row>
    <row r="55" spans="14:235" x14ac:dyDescent="0.25">
      <c r="N55" s="3" t="s">
        <v>786</v>
      </c>
      <c r="O55" s="199"/>
      <c r="P55" s="199"/>
      <c r="Q55" s="199"/>
      <c r="R55" s="199"/>
      <c r="S55" s="199"/>
      <c r="T55" s="8">
        <v>1432.902284926759</v>
      </c>
      <c r="U55" s="199"/>
      <c r="V55" s="199"/>
      <c r="W55" s="199"/>
      <c r="X55" s="199"/>
      <c r="Y55" s="199">
        <v>1432.902284926759</v>
      </c>
      <c r="AA55" s="3" t="s">
        <v>30</v>
      </c>
      <c r="AB55" s="98"/>
      <c r="AC55" s="98"/>
      <c r="AD55" s="98"/>
      <c r="AE55" s="98"/>
      <c r="AF55" s="98">
        <v>-3.6980730000000003E-2</v>
      </c>
      <c r="AG55" s="98">
        <v>1.2224641699999999</v>
      </c>
      <c r="AH55" s="98"/>
      <c r="AI55" s="98"/>
      <c r="AJ55" s="98"/>
      <c r="AK55" s="98"/>
      <c r="AL55" s="98">
        <v>1.1854834399999998</v>
      </c>
      <c r="AM55" s="98"/>
      <c r="AN55" s="4" t="s">
        <v>115</v>
      </c>
      <c r="AO55" s="8">
        <v>3.2624684478160475</v>
      </c>
      <c r="AP55" s="8"/>
      <c r="AQ55" s="8"/>
      <c r="AR55" s="8"/>
      <c r="AS55" s="8"/>
      <c r="AT55" s="8"/>
      <c r="AU55" s="8"/>
      <c r="AV55" s="8"/>
      <c r="AW55" s="8"/>
      <c r="AX55" s="8"/>
      <c r="AY55" s="8">
        <v>3.2624684478160475</v>
      </c>
      <c r="IA55" s="8"/>
    </row>
    <row r="56" spans="14:235" x14ac:dyDescent="0.25">
      <c r="N56" s="3" t="s">
        <v>134</v>
      </c>
      <c r="O56" s="8"/>
      <c r="P56" s="8"/>
      <c r="Q56" s="8"/>
      <c r="R56" s="8"/>
      <c r="S56" s="8"/>
      <c r="T56" s="8">
        <v>109.506713859486</v>
      </c>
      <c r="U56" s="8"/>
      <c r="V56" s="8"/>
      <c r="W56" s="8"/>
      <c r="X56" s="8"/>
      <c r="Y56" s="8">
        <v>109.506713859486</v>
      </c>
      <c r="AA56" s="3" t="s">
        <v>940</v>
      </c>
      <c r="AB56" s="98"/>
      <c r="AC56" s="98"/>
      <c r="AD56" s="98"/>
      <c r="AE56" s="98"/>
      <c r="AF56" s="98"/>
      <c r="AG56" s="98">
        <v>1236499.76910984</v>
      </c>
      <c r="AH56" s="98"/>
      <c r="AI56" s="98"/>
      <c r="AJ56" s="98"/>
      <c r="AK56" s="98"/>
      <c r="AL56" s="98">
        <v>1236499.76910984</v>
      </c>
      <c r="AM56" s="98"/>
      <c r="AN56" s="4" t="s">
        <v>41</v>
      </c>
      <c r="AO56" s="8">
        <v>635376.81892180187</v>
      </c>
      <c r="AP56" s="8"/>
      <c r="AQ56" s="8"/>
      <c r="AR56" s="8"/>
      <c r="AS56" s="8"/>
      <c r="AT56" s="8"/>
      <c r="AU56" s="8"/>
      <c r="AV56" s="8"/>
      <c r="AW56" s="8">
        <v>-1490</v>
      </c>
      <c r="AX56" s="8">
        <v>-345.53325906605937</v>
      </c>
      <c r="AY56" s="8">
        <v>633541.28566273581</v>
      </c>
      <c r="IA56" s="8"/>
    </row>
    <row r="57" spans="14:235" x14ac:dyDescent="0.25">
      <c r="N57" s="3" t="s">
        <v>176</v>
      </c>
      <c r="O57" s="8"/>
      <c r="P57" s="8"/>
      <c r="Q57" s="8"/>
      <c r="R57" s="8"/>
      <c r="S57" s="8"/>
      <c r="T57" s="8">
        <v>1.20182999999999E-2</v>
      </c>
      <c r="U57" s="8"/>
      <c r="V57" s="8"/>
      <c r="W57" s="8"/>
      <c r="X57" s="8"/>
      <c r="Y57" s="8">
        <v>1.20182999999999E-2</v>
      </c>
      <c r="AA57" s="4" t="s">
        <v>97</v>
      </c>
      <c r="AB57" s="98"/>
      <c r="AC57" s="98"/>
      <c r="AD57" s="98"/>
      <c r="AE57" s="98"/>
      <c r="AF57" s="98"/>
      <c r="AG57" s="98">
        <v>22277.5319929</v>
      </c>
      <c r="AH57" s="98"/>
      <c r="AI57" s="98"/>
      <c r="AJ57" s="98"/>
      <c r="AK57" s="98"/>
      <c r="AL57" s="98">
        <v>22277.5319929</v>
      </c>
      <c r="AM57" s="98"/>
      <c r="AN57" s="4" t="s">
        <v>42</v>
      </c>
      <c r="AO57" s="8">
        <v>39167.881731507499</v>
      </c>
      <c r="AP57" s="8"/>
      <c r="AQ57" s="8"/>
      <c r="AR57" s="8"/>
      <c r="AS57" s="8"/>
      <c r="AT57" s="8"/>
      <c r="AU57" s="8"/>
      <c r="AV57" s="8"/>
      <c r="AW57" s="8"/>
      <c r="AX57" s="8">
        <v>155.183779518694</v>
      </c>
      <c r="AY57" s="8">
        <v>39323.065511026194</v>
      </c>
      <c r="IA57" s="8"/>
    </row>
    <row r="58" spans="14:235" x14ac:dyDescent="0.25">
      <c r="N58" s="3" t="s">
        <v>408</v>
      </c>
      <c r="O58" s="199"/>
      <c r="P58" s="199"/>
      <c r="Q58" s="199">
        <v>-13421.266241334</v>
      </c>
      <c r="R58" s="199"/>
      <c r="S58" s="199"/>
      <c r="T58" s="8">
        <v>13894.547345880241</v>
      </c>
      <c r="U58" s="199"/>
      <c r="V58" s="199"/>
      <c r="W58" s="199"/>
      <c r="X58" s="199"/>
      <c r="Y58" s="199">
        <v>473.28110454624039</v>
      </c>
      <c r="AA58" s="4" t="s">
        <v>120</v>
      </c>
      <c r="AB58" s="98"/>
      <c r="AC58" s="98"/>
      <c r="AD58" s="98"/>
      <c r="AE58" s="98"/>
      <c r="AF58" s="98"/>
      <c r="AG58" s="98">
        <v>1214222.2371169401</v>
      </c>
      <c r="AH58" s="98"/>
      <c r="AI58" s="98"/>
      <c r="AJ58" s="98"/>
      <c r="AK58" s="98"/>
      <c r="AL58" s="98">
        <v>1214222.2371169401</v>
      </c>
      <c r="AM58" s="98"/>
      <c r="AN58" s="4" t="s">
        <v>120</v>
      </c>
      <c r="AO58" s="8">
        <v>15568201.314114533</v>
      </c>
      <c r="AP58" s="8"/>
      <c r="AQ58" s="8"/>
      <c r="AR58" s="8"/>
      <c r="AS58" s="8"/>
      <c r="AT58" s="8"/>
      <c r="AU58" s="8"/>
      <c r="AV58" s="8"/>
      <c r="AW58" s="8"/>
      <c r="AX58" s="8"/>
      <c r="AY58" s="8">
        <v>15568201.314114533</v>
      </c>
      <c r="IA58" s="8"/>
    </row>
    <row r="59" spans="14:235" x14ac:dyDescent="0.25">
      <c r="N59" s="3" t="s">
        <v>135</v>
      </c>
      <c r="O59" s="8"/>
      <c r="P59" s="8"/>
      <c r="Q59" s="8">
        <v>-25544.180594507401</v>
      </c>
      <c r="R59" s="8"/>
      <c r="S59" s="8"/>
      <c r="T59" s="8">
        <v>25653.366849972099</v>
      </c>
      <c r="U59" s="8"/>
      <c r="V59" s="8"/>
      <c r="W59" s="8"/>
      <c r="X59" s="8"/>
      <c r="Y59" s="8">
        <v>109.18625546469775</v>
      </c>
      <c r="AA59" s="3" t="s">
        <v>189</v>
      </c>
      <c r="AB59" s="98"/>
      <c r="AC59" s="98"/>
      <c r="AD59" s="98"/>
      <c r="AE59" s="98"/>
      <c r="AF59" s="98">
        <v>-300000</v>
      </c>
      <c r="AG59" s="98">
        <v>299747.29864426993</v>
      </c>
      <c r="AH59" s="98"/>
      <c r="AI59" s="98"/>
      <c r="AJ59" s="98"/>
      <c r="AK59" s="98"/>
      <c r="AL59" s="98">
        <v>-252.70135573006701</v>
      </c>
      <c r="AM59" s="98"/>
      <c r="AN59" s="4" t="s">
        <v>165</v>
      </c>
      <c r="AO59" s="8">
        <v>0.91012078540430119</v>
      </c>
      <c r="AP59" s="8"/>
      <c r="AQ59" s="8"/>
      <c r="AR59" s="8"/>
      <c r="AS59" s="8"/>
      <c r="AT59" s="8"/>
      <c r="AU59" s="8"/>
      <c r="AV59" s="8"/>
      <c r="AW59" s="8"/>
      <c r="AX59" s="8"/>
      <c r="AY59" s="8">
        <v>0.91012078540430119</v>
      </c>
      <c r="IA59" s="8"/>
    </row>
    <row r="60" spans="14:235" x14ac:dyDescent="0.25">
      <c r="N60" s="3" t="s">
        <v>136</v>
      </c>
      <c r="O60" s="8"/>
      <c r="P60" s="8"/>
      <c r="Q60" s="8"/>
      <c r="R60" s="8"/>
      <c r="S60" s="8"/>
      <c r="T60" s="8">
        <v>1.05662507593273</v>
      </c>
      <c r="U60" s="8"/>
      <c r="V60" s="8"/>
      <c r="W60" s="8"/>
      <c r="X60" s="8"/>
      <c r="Y60" s="8">
        <v>1.05662507593273</v>
      </c>
      <c r="AA60" s="3" t="s">
        <v>109</v>
      </c>
      <c r="AB60" s="98"/>
      <c r="AC60" s="98"/>
      <c r="AD60" s="98"/>
      <c r="AE60" s="98"/>
      <c r="AF60" s="98"/>
      <c r="AG60" s="98">
        <v>3.2244594900000001</v>
      </c>
      <c r="AH60" s="98"/>
      <c r="AI60" s="98"/>
      <c r="AJ60" s="98"/>
      <c r="AK60" s="98"/>
      <c r="AL60" s="98">
        <v>3.2244594900000001</v>
      </c>
      <c r="AM60" s="98"/>
      <c r="AN60" s="4" t="s">
        <v>202</v>
      </c>
      <c r="AO60" s="8"/>
      <c r="AP60" s="8"/>
      <c r="AQ60" s="8"/>
      <c r="AR60" s="8">
        <v>-12388400.292081606</v>
      </c>
      <c r="AS60" s="8"/>
      <c r="AT60" s="8"/>
      <c r="AU60" s="8"/>
      <c r="AV60" s="8"/>
      <c r="AW60" s="8"/>
      <c r="AX60" s="8"/>
      <c r="AY60" s="8">
        <v>-12388400.292081606</v>
      </c>
      <c r="IA60" s="8"/>
    </row>
    <row r="61" spans="14:235" x14ac:dyDescent="0.25">
      <c r="N61" s="3" t="s">
        <v>137</v>
      </c>
      <c r="O61" s="8"/>
      <c r="P61" s="8"/>
      <c r="Q61" s="8"/>
      <c r="R61" s="8"/>
      <c r="S61" s="8"/>
      <c r="T61" s="8">
        <v>9028.5594429569392</v>
      </c>
      <c r="U61" s="8"/>
      <c r="V61" s="8"/>
      <c r="W61" s="8"/>
      <c r="X61" s="8"/>
      <c r="Y61" s="8">
        <v>9028.5594429569392</v>
      </c>
      <c r="AA61" s="3" t="s">
        <v>786</v>
      </c>
      <c r="AB61" s="98"/>
      <c r="AC61" s="98"/>
      <c r="AD61" s="98"/>
      <c r="AE61" s="98"/>
      <c r="AF61" s="98"/>
      <c r="AG61" s="98">
        <v>263.45694825999999</v>
      </c>
      <c r="AH61" s="98"/>
      <c r="AI61" s="98"/>
      <c r="AJ61" s="98"/>
      <c r="AK61" s="98"/>
      <c r="AL61" s="98">
        <v>263.45694825999999</v>
      </c>
      <c r="AM61" s="98"/>
      <c r="AN61" s="3" t="s">
        <v>166</v>
      </c>
      <c r="AO61" s="8">
        <v>193631.69068390614</v>
      </c>
      <c r="AP61" s="8"/>
      <c r="AQ61" s="8"/>
      <c r="AR61" s="8"/>
      <c r="AS61" s="8"/>
      <c r="AT61" s="8"/>
      <c r="AU61" s="8"/>
      <c r="AV61" s="8"/>
      <c r="AW61" s="8"/>
      <c r="AX61" s="8"/>
      <c r="AY61" s="8">
        <v>193631.69068390614</v>
      </c>
      <c r="IA61" s="8"/>
    </row>
    <row r="62" spans="14:235" x14ac:dyDescent="0.25">
      <c r="N62" s="3" t="s">
        <v>422</v>
      </c>
      <c r="O62" s="199"/>
      <c r="P62" s="199"/>
      <c r="Q62" s="199"/>
      <c r="R62" s="199"/>
      <c r="S62" s="199"/>
      <c r="T62" s="8">
        <v>0</v>
      </c>
      <c r="U62" s="199"/>
      <c r="V62" s="199"/>
      <c r="W62" s="199"/>
      <c r="X62" s="199"/>
      <c r="Y62" s="199">
        <v>0</v>
      </c>
      <c r="AA62" s="3" t="s">
        <v>134</v>
      </c>
      <c r="AB62" s="98"/>
      <c r="AC62" s="98"/>
      <c r="AD62" s="98"/>
      <c r="AE62" s="98"/>
      <c r="AF62" s="98"/>
      <c r="AG62" s="98">
        <v>54.776400000000002</v>
      </c>
      <c r="AH62" s="98"/>
      <c r="AI62" s="98"/>
      <c r="AJ62" s="98"/>
      <c r="AK62" s="98"/>
      <c r="AL62" s="98">
        <v>54.776400000000002</v>
      </c>
      <c r="AM62" s="98"/>
      <c r="AN62" s="4" t="s">
        <v>166</v>
      </c>
      <c r="AO62" s="8">
        <v>193631.69068390614</v>
      </c>
      <c r="AP62" s="8"/>
      <c r="AQ62" s="8"/>
      <c r="AR62" s="8"/>
      <c r="AS62" s="8"/>
      <c r="AT62" s="8"/>
      <c r="AU62" s="8"/>
      <c r="AV62" s="8"/>
      <c r="AW62" s="8"/>
      <c r="AX62" s="8"/>
      <c r="AY62" s="8">
        <v>193631.69068390614</v>
      </c>
      <c r="IA62" s="8"/>
    </row>
    <row r="63" spans="14:235" x14ac:dyDescent="0.25">
      <c r="N63" s="3" t="s">
        <v>138</v>
      </c>
      <c r="O63" s="8"/>
      <c r="P63" s="8"/>
      <c r="Q63" s="8"/>
      <c r="R63" s="8"/>
      <c r="S63" s="8"/>
      <c r="T63" s="8">
        <v>0.10075344673608699</v>
      </c>
      <c r="U63" s="8"/>
      <c r="V63" s="8"/>
      <c r="W63" s="8"/>
      <c r="X63" s="8"/>
      <c r="Y63" s="8">
        <v>0.10075344673608699</v>
      </c>
      <c r="AA63" s="3" t="s">
        <v>176</v>
      </c>
      <c r="AB63" s="98"/>
      <c r="AC63" s="98"/>
      <c r="AD63" s="98"/>
      <c r="AE63" s="98"/>
      <c r="AF63" s="98"/>
      <c r="AG63" s="98">
        <v>0.01</v>
      </c>
      <c r="AH63" s="98"/>
      <c r="AI63" s="98"/>
      <c r="AJ63" s="98"/>
      <c r="AK63" s="98"/>
      <c r="AL63" s="98">
        <v>0.01</v>
      </c>
      <c r="AM63" s="98"/>
      <c r="AN63" s="3" t="s">
        <v>171</v>
      </c>
      <c r="AO63" s="8">
        <v>0.82352634685808401</v>
      </c>
      <c r="AP63" s="8"/>
      <c r="AQ63" s="8"/>
      <c r="AR63" s="8"/>
      <c r="AS63" s="8"/>
      <c r="AT63" s="8"/>
      <c r="AU63" s="8"/>
      <c r="AV63" s="8"/>
      <c r="AW63" s="8"/>
      <c r="AX63" s="8"/>
      <c r="AY63" s="8">
        <v>0.82352634685808401</v>
      </c>
      <c r="IA63" s="8"/>
    </row>
    <row r="64" spans="14:235" x14ac:dyDescent="0.25">
      <c r="N64" s="3" t="s">
        <v>139</v>
      </c>
      <c r="O64" s="8"/>
      <c r="P64" s="8"/>
      <c r="Q64" s="8"/>
      <c r="R64" s="8"/>
      <c r="S64" s="8"/>
      <c r="T64" s="8">
        <v>1.0380367665008799E-2</v>
      </c>
      <c r="U64" s="8"/>
      <c r="V64" s="8"/>
      <c r="W64" s="8"/>
      <c r="X64" s="8"/>
      <c r="Y64" s="8">
        <v>1.0380367665008799E-2</v>
      </c>
      <c r="AA64" s="3" t="s">
        <v>408</v>
      </c>
      <c r="AB64" s="98"/>
      <c r="AC64" s="98"/>
      <c r="AD64" s="98"/>
      <c r="AE64" s="98"/>
      <c r="AF64" s="98">
        <v>-240000</v>
      </c>
      <c r="AG64" s="98">
        <v>239404.17090147</v>
      </c>
      <c r="AH64" s="98"/>
      <c r="AI64" s="98"/>
      <c r="AJ64" s="98"/>
      <c r="AK64" s="98"/>
      <c r="AL64" s="98">
        <v>-595.82909852999728</v>
      </c>
      <c r="AM64" s="98"/>
      <c r="AN64" s="4" t="s">
        <v>171</v>
      </c>
      <c r="AO64" s="8">
        <v>0.82352634685808401</v>
      </c>
      <c r="AP64" s="8"/>
      <c r="AQ64" s="8"/>
      <c r="AR64" s="8"/>
      <c r="AS64" s="8"/>
      <c r="AT64" s="8"/>
      <c r="AU64" s="8"/>
      <c r="AV64" s="8"/>
      <c r="AW64" s="8"/>
      <c r="AX64" s="8"/>
      <c r="AY64" s="8">
        <v>0.82352634685808401</v>
      </c>
      <c r="IA64" s="8"/>
    </row>
    <row r="65" spans="14:235" x14ac:dyDescent="0.25">
      <c r="N65" s="3" t="s">
        <v>140</v>
      </c>
      <c r="O65" s="8"/>
      <c r="P65" s="8"/>
      <c r="Q65" s="8"/>
      <c r="R65" s="8"/>
      <c r="S65" s="8"/>
      <c r="T65" s="8">
        <v>0.18111274300705199</v>
      </c>
      <c r="U65" s="8"/>
      <c r="V65" s="8"/>
      <c r="W65" s="8"/>
      <c r="X65" s="8"/>
      <c r="Y65" s="8">
        <v>0.18111274300705199</v>
      </c>
      <c r="AA65" s="3" t="s">
        <v>135</v>
      </c>
      <c r="AB65" s="98"/>
      <c r="AC65" s="98"/>
      <c r="AD65" s="98"/>
      <c r="AE65" s="98"/>
      <c r="AF65" s="98">
        <v>-628800</v>
      </c>
      <c r="AG65" s="98">
        <v>629313.57977742003</v>
      </c>
      <c r="AH65" s="98"/>
      <c r="AI65" s="98"/>
      <c r="AJ65" s="98"/>
      <c r="AK65" s="98"/>
      <c r="AL65" s="98">
        <v>513.57977742003277</v>
      </c>
      <c r="AM65" s="98"/>
      <c r="AN65" s="3" t="s">
        <v>172</v>
      </c>
      <c r="AO65" s="8">
        <v>10852.32411</v>
      </c>
      <c r="AP65" s="8"/>
      <c r="AQ65" s="8"/>
      <c r="AR65" s="8"/>
      <c r="AS65" s="8"/>
      <c r="AT65" s="8"/>
      <c r="AU65" s="8"/>
      <c r="AV65" s="8"/>
      <c r="AW65" s="8"/>
      <c r="AX65" s="8"/>
      <c r="AY65" s="8">
        <v>10852.32411</v>
      </c>
      <c r="IA65" s="8"/>
    </row>
    <row r="66" spans="14:235" x14ac:dyDescent="0.25">
      <c r="N66" s="3" t="s">
        <v>43</v>
      </c>
      <c r="O66" s="8"/>
      <c r="P66" s="8"/>
      <c r="Q66" s="8"/>
      <c r="R66" s="8"/>
      <c r="S66" s="8"/>
      <c r="T66" s="8">
        <v>0.23177209961176939</v>
      </c>
      <c r="U66" s="8"/>
      <c r="V66" s="8"/>
      <c r="W66" s="8"/>
      <c r="X66" s="8"/>
      <c r="Y66" s="8">
        <v>0.23177209961176939</v>
      </c>
      <c r="AA66" s="3" t="s">
        <v>136</v>
      </c>
      <c r="AB66" s="98"/>
      <c r="AC66" s="98"/>
      <c r="AD66" s="98"/>
      <c r="AE66" s="98"/>
      <c r="AF66" s="98"/>
      <c r="AG66" s="98">
        <v>5337.6979873099999</v>
      </c>
      <c r="AH66" s="98"/>
      <c r="AI66" s="98"/>
      <c r="AJ66" s="98"/>
      <c r="AK66" s="98"/>
      <c r="AL66" s="98">
        <v>5337.6979873099999</v>
      </c>
      <c r="AM66" s="98"/>
      <c r="AN66" s="4" t="s">
        <v>172</v>
      </c>
      <c r="AO66" s="8">
        <v>10852.32411</v>
      </c>
      <c r="AP66" s="8"/>
      <c r="AQ66" s="8"/>
      <c r="AR66" s="8"/>
      <c r="AS66" s="8"/>
      <c r="AT66" s="8"/>
      <c r="AU66" s="8"/>
      <c r="AV66" s="8"/>
      <c r="AW66" s="8"/>
      <c r="AX66" s="8"/>
      <c r="AY66" s="8">
        <v>10852.32411</v>
      </c>
      <c r="IA66" s="8"/>
    </row>
    <row r="67" spans="14:235" x14ac:dyDescent="0.25">
      <c r="N67" s="3" t="s">
        <v>141</v>
      </c>
      <c r="O67" s="8"/>
      <c r="P67" s="8"/>
      <c r="Q67" s="8"/>
      <c r="R67" s="8"/>
      <c r="S67" s="8"/>
      <c r="T67" s="8">
        <v>2.93771377045085E-4</v>
      </c>
      <c r="U67" s="8"/>
      <c r="V67" s="8"/>
      <c r="W67" s="8"/>
      <c r="X67" s="8"/>
      <c r="Y67" s="8">
        <v>2.93771377045085E-4</v>
      </c>
      <c r="AA67" s="3" t="s">
        <v>137</v>
      </c>
      <c r="AB67" s="98"/>
      <c r="AC67" s="98"/>
      <c r="AD67" s="98"/>
      <c r="AE67" s="98"/>
      <c r="AF67" s="98"/>
      <c r="AG67" s="98">
        <v>1126.52389872</v>
      </c>
      <c r="AH67" s="98"/>
      <c r="AI67" s="98"/>
      <c r="AJ67" s="98"/>
      <c r="AK67" s="98"/>
      <c r="AL67" s="98">
        <v>1126.52389872</v>
      </c>
      <c r="AM67" s="98"/>
      <c r="AN67" s="3" t="s">
        <v>45</v>
      </c>
      <c r="AO67" s="8">
        <v>39902645.024817541</v>
      </c>
      <c r="AP67" s="8"/>
      <c r="AQ67" s="8"/>
      <c r="AR67" s="8"/>
      <c r="AS67" s="8"/>
      <c r="AT67" s="8">
        <v>-38247189.876107022</v>
      </c>
      <c r="AU67" s="8"/>
      <c r="AV67" s="8">
        <v>-133566.64348921526</v>
      </c>
      <c r="AW67" s="8">
        <v>49802443.905237757</v>
      </c>
      <c r="AX67" s="8">
        <v>-708656.55607125931</v>
      </c>
      <c r="AY67" s="8">
        <v>50615675.854387805</v>
      </c>
      <c r="IA67" s="8"/>
    </row>
    <row r="68" spans="14:235" x14ac:dyDescent="0.25">
      <c r="N68" s="3" t="s">
        <v>142</v>
      </c>
      <c r="O68" s="8"/>
      <c r="P68" s="8"/>
      <c r="Q68" s="8"/>
      <c r="R68" s="8"/>
      <c r="S68" s="8"/>
      <c r="T68" s="8">
        <v>0</v>
      </c>
      <c r="U68" s="8"/>
      <c r="V68" s="8"/>
      <c r="W68" s="8"/>
      <c r="X68" s="8"/>
      <c r="Y68" s="8">
        <v>0</v>
      </c>
      <c r="AA68" s="3" t="s">
        <v>422</v>
      </c>
      <c r="AB68" s="98"/>
      <c r="AC68" s="98"/>
      <c r="AD68" s="98"/>
      <c r="AE68" s="98"/>
      <c r="AF68" s="98"/>
      <c r="AG68" s="98">
        <v>480000</v>
      </c>
      <c r="AH68" s="98"/>
      <c r="AI68" s="98"/>
      <c r="AJ68" s="98"/>
      <c r="AK68" s="98"/>
      <c r="AL68" s="98">
        <v>480000</v>
      </c>
      <c r="AM68" s="98"/>
      <c r="AN68" s="4" t="s">
        <v>46</v>
      </c>
      <c r="AO68" s="8">
        <v>39856288.613407858</v>
      </c>
      <c r="AP68" s="8"/>
      <c r="AQ68" s="8"/>
      <c r="AR68" s="8"/>
      <c r="AS68" s="8"/>
      <c r="AT68" s="8">
        <v>-38247189.876107022</v>
      </c>
      <c r="AU68" s="8"/>
      <c r="AV68" s="8"/>
      <c r="AW68" s="8">
        <v>49784327.150967799</v>
      </c>
      <c r="AX68" s="8">
        <v>-697773.84379371908</v>
      </c>
      <c r="AY68" s="8">
        <v>50695652.044474915</v>
      </c>
      <c r="IA68" s="8"/>
    </row>
    <row r="69" spans="14:235" x14ac:dyDescent="0.25">
      <c r="N69" s="3" t="s">
        <v>27</v>
      </c>
      <c r="O69" s="8"/>
      <c r="P69" s="8"/>
      <c r="Q69" s="8">
        <v>-130477.0589829029</v>
      </c>
      <c r="R69" s="8">
        <v>-96507.918117194698</v>
      </c>
      <c r="S69" s="8"/>
      <c r="T69" s="8">
        <v>559160.3725986589</v>
      </c>
      <c r="U69" s="8"/>
      <c r="V69" s="8"/>
      <c r="W69" s="8">
        <v>-296611.37784091698</v>
      </c>
      <c r="X69" s="8"/>
      <c r="Y69" s="8">
        <v>35564.017657644348</v>
      </c>
      <c r="AA69" s="3" t="s">
        <v>138</v>
      </c>
      <c r="AB69" s="98"/>
      <c r="AC69" s="98"/>
      <c r="AD69" s="98"/>
      <c r="AE69" s="98"/>
      <c r="AF69" s="98"/>
      <c r="AG69" s="98">
        <v>14.785856219999999</v>
      </c>
      <c r="AH69" s="98"/>
      <c r="AI69" s="98"/>
      <c r="AJ69" s="98"/>
      <c r="AK69" s="98"/>
      <c r="AL69" s="98">
        <v>14.785856219999999</v>
      </c>
      <c r="AM69" s="98"/>
      <c r="AN69" s="4" t="s">
        <v>211</v>
      </c>
      <c r="AO69" s="8"/>
      <c r="AP69" s="8"/>
      <c r="AQ69" s="8"/>
      <c r="AR69" s="8"/>
      <c r="AS69" s="8"/>
      <c r="AT69" s="8"/>
      <c r="AU69" s="8"/>
      <c r="AV69" s="8">
        <v>-133566.64348921526</v>
      </c>
      <c r="AW69" s="8"/>
      <c r="AX69" s="8"/>
      <c r="AY69" s="8">
        <v>-133566.64348921526</v>
      </c>
      <c r="IA69" s="8"/>
    </row>
    <row r="70" spans="14:235" x14ac:dyDescent="0.25">
      <c r="N70" s="3" t="s">
        <v>143</v>
      </c>
      <c r="O70" s="8"/>
      <c r="P70" s="8"/>
      <c r="Q70" s="8"/>
      <c r="R70" s="8"/>
      <c r="S70" s="8"/>
      <c r="T70" s="8">
        <v>1.1153108307952401E-6</v>
      </c>
      <c r="U70" s="8"/>
      <c r="V70" s="8"/>
      <c r="W70" s="8"/>
      <c r="X70" s="8"/>
      <c r="Y70" s="8">
        <v>1.1153108307952401E-6</v>
      </c>
      <c r="AA70" s="3" t="s">
        <v>139</v>
      </c>
      <c r="AB70" s="98"/>
      <c r="AC70" s="98"/>
      <c r="AD70" s="98"/>
      <c r="AE70" s="98"/>
      <c r="AF70" s="98"/>
      <c r="AG70" s="98">
        <v>0.81765067999999996</v>
      </c>
      <c r="AH70" s="98"/>
      <c r="AI70" s="98"/>
      <c r="AJ70" s="98"/>
      <c r="AK70" s="98"/>
      <c r="AL70" s="98">
        <v>0.81765067999999996</v>
      </c>
      <c r="AM70" s="98"/>
      <c r="AN70" s="4" t="s">
        <v>173</v>
      </c>
      <c r="AO70" s="8">
        <v>4.6478165958816643E-3</v>
      </c>
      <c r="AP70" s="8"/>
      <c r="AQ70" s="8"/>
      <c r="AR70" s="8"/>
      <c r="AS70" s="8"/>
      <c r="AT70" s="8"/>
      <c r="AU70" s="8"/>
      <c r="AV70" s="8"/>
      <c r="AW70" s="8"/>
      <c r="AX70" s="8"/>
      <c r="AY70" s="8">
        <v>4.6478165958816643E-3</v>
      </c>
      <c r="IA70" s="8"/>
    </row>
    <row r="71" spans="14:235" x14ac:dyDescent="0.25">
      <c r="N71" s="3" t="s">
        <v>24</v>
      </c>
      <c r="O71" s="8"/>
      <c r="P71" s="8"/>
      <c r="Q71" s="8">
        <v>-501127.82430677296</v>
      </c>
      <c r="R71" s="8">
        <v>-782800.95793778601</v>
      </c>
      <c r="S71" s="8"/>
      <c r="T71" s="8">
        <v>1395677.7334145687</v>
      </c>
      <c r="U71" s="8"/>
      <c r="V71" s="8"/>
      <c r="W71" s="8">
        <v>-110037.533884199</v>
      </c>
      <c r="X71" s="8"/>
      <c r="Y71" s="8">
        <v>1711.4172858107922</v>
      </c>
      <c r="AA71" s="3" t="s">
        <v>140</v>
      </c>
      <c r="AB71" s="98"/>
      <c r="AC71" s="98"/>
      <c r="AD71" s="98"/>
      <c r="AE71" s="98"/>
      <c r="AF71" s="98"/>
      <c r="AG71" s="98">
        <v>9.1121815000000002</v>
      </c>
      <c r="AH71" s="98"/>
      <c r="AI71" s="98"/>
      <c r="AJ71" s="98"/>
      <c r="AK71" s="98"/>
      <c r="AL71" s="98">
        <v>9.1121815000000002</v>
      </c>
      <c r="AM71" s="98"/>
      <c r="AN71" s="4" t="s">
        <v>48</v>
      </c>
      <c r="AO71" s="8">
        <v>0.20322689626071411</v>
      </c>
      <c r="AP71" s="8"/>
      <c r="AQ71" s="8"/>
      <c r="AR71" s="8"/>
      <c r="AS71" s="8"/>
      <c r="AT71" s="8"/>
      <c r="AU71" s="8"/>
      <c r="AV71" s="8"/>
      <c r="AW71" s="8"/>
      <c r="AX71" s="8"/>
      <c r="AY71" s="8">
        <v>0.20322689626071411</v>
      </c>
      <c r="IA71" s="8"/>
    </row>
    <row r="72" spans="14:235" x14ac:dyDescent="0.25">
      <c r="N72" s="3" t="s">
        <v>144</v>
      </c>
      <c r="O72" s="8"/>
      <c r="P72" s="8"/>
      <c r="Q72" s="8"/>
      <c r="R72" s="8"/>
      <c r="S72" s="8"/>
      <c r="T72" s="8">
        <v>1.4823938845664501E-4</v>
      </c>
      <c r="U72" s="8"/>
      <c r="V72" s="8"/>
      <c r="W72" s="8"/>
      <c r="X72" s="8"/>
      <c r="Y72" s="8">
        <v>1.4823938845664501E-4</v>
      </c>
      <c r="AA72" s="3" t="s">
        <v>43</v>
      </c>
      <c r="AB72" s="98"/>
      <c r="AC72" s="98"/>
      <c r="AD72" s="98"/>
      <c r="AE72" s="98"/>
      <c r="AF72" s="98"/>
      <c r="AG72" s="98">
        <v>9.3766399999999986E-3</v>
      </c>
      <c r="AH72" s="98"/>
      <c r="AI72" s="98"/>
      <c r="AJ72" s="98"/>
      <c r="AK72" s="98"/>
      <c r="AL72" s="98">
        <v>9.3766399999999986E-3</v>
      </c>
      <c r="AM72" s="98"/>
      <c r="AN72" s="4" t="s">
        <v>50</v>
      </c>
      <c r="AO72" s="8">
        <v>9.0016605100276103E-3</v>
      </c>
      <c r="AP72" s="8"/>
      <c r="AQ72" s="8"/>
      <c r="AR72" s="8"/>
      <c r="AS72" s="8"/>
      <c r="AT72" s="8"/>
      <c r="AU72" s="8"/>
      <c r="AV72" s="8"/>
      <c r="AW72" s="8"/>
      <c r="AX72" s="8"/>
      <c r="AY72" s="8">
        <v>9.0016605100276103E-3</v>
      </c>
      <c r="IA72" s="8"/>
    </row>
    <row r="73" spans="14:235" x14ac:dyDescent="0.25">
      <c r="N73" s="3" t="s">
        <v>190</v>
      </c>
      <c r="O73" s="8"/>
      <c r="P73" s="8"/>
      <c r="Q73" s="8">
        <v>-27462.182551117301</v>
      </c>
      <c r="R73" s="8"/>
      <c r="S73" s="8"/>
      <c r="T73" s="8">
        <v>30198.653169471345</v>
      </c>
      <c r="U73" s="8"/>
      <c r="V73" s="8"/>
      <c r="W73" s="8"/>
      <c r="X73" s="8"/>
      <c r="Y73" s="8">
        <v>2736.4706183540438</v>
      </c>
      <c r="AA73" s="3" t="s">
        <v>141</v>
      </c>
      <c r="AB73" s="98"/>
      <c r="AC73" s="98"/>
      <c r="AD73" s="98"/>
      <c r="AE73" s="98"/>
      <c r="AF73" s="98"/>
      <c r="AG73" s="98">
        <v>0.24234807999999999</v>
      </c>
      <c r="AH73" s="98"/>
      <c r="AI73" s="98"/>
      <c r="AJ73" s="98"/>
      <c r="AK73" s="98"/>
      <c r="AL73" s="98">
        <v>0.24234807999999999</v>
      </c>
      <c r="AM73" s="98"/>
      <c r="AN73" s="4" t="s">
        <v>51</v>
      </c>
      <c r="AO73" s="8">
        <v>46356.194533318398</v>
      </c>
      <c r="AP73" s="8"/>
      <c r="AQ73" s="8"/>
      <c r="AR73" s="8"/>
      <c r="AS73" s="8"/>
      <c r="AT73" s="8"/>
      <c r="AU73" s="8"/>
      <c r="AV73" s="8"/>
      <c r="AW73" s="8">
        <v>18116.754269960998</v>
      </c>
      <c r="AX73" s="8">
        <v>-10882.7122775402</v>
      </c>
      <c r="AY73" s="8">
        <v>53590.236525739194</v>
      </c>
      <c r="IA73" s="8"/>
    </row>
    <row r="74" spans="14:235" x14ac:dyDescent="0.25">
      <c r="N74" s="3" t="s">
        <v>191</v>
      </c>
      <c r="O74" s="8"/>
      <c r="P74" s="8"/>
      <c r="Q74" s="8">
        <v>-78283.083684265905</v>
      </c>
      <c r="R74" s="8"/>
      <c r="S74" s="8"/>
      <c r="T74" s="8">
        <v>78692.462355261378</v>
      </c>
      <c r="U74" s="8"/>
      <c r="V74" s="8"/>
      <c r="W74" s="8"/>
      <c r="X74" s="8"/>
      <c r="Y74" s="8">
        <v>409.37867099547293</v>
      </c>
      <c r="AA74" s="3" t="s">
        <v>142</v>
      </c>
      <c r="AB74" s="98"/>
      <c r="AC74" s="98"/>
      <c r="AD74" s="98"/>
      <c r="AE74" s="98"/>
      <c r="AF74" s="98"/>
      <c r="AG74" s="98">
        <v>1E-8</v>
      </c>
      <c r="AH74" s="98"/>
      <c r="AI74" s="98"/>
      <c r="AJ74" s="98"/>
      <c r="AK74" s="98"/>
      <c r="AL74" s="98">
        <v>1E-8</v>
      </c>
      <c r="AM74" s="98"/>
      <c r="AN74" s="3" t="s">
        <v>207</v>
      </c>
      <c r="AO74" s="8"/>
      <c r="AP74" s="8"/>
      <c r="AQ74" s="8"/>
      <c r="AR74" s="8"/>
      <c r="AS74" s="8"/>
      <c r="AT74" s="8"/>
      <c r="AU74" s="8">
        <v>-1257664.156498438</v>
      </c>
      <c r="AV74" s="8"/>
      <c r="AW74" s="8"/>
      <c r="AX74" s="8"/>
      <c r="AY74" s="8">
        <v>-1257664.156498438</v>
      </c>
      <c r="IA74" s="8"/>
    </row>
    <row r="75" spans="14:235" x14ac:dyDescent="0.25">
      <c r="N75" s="3" t="s">
        <v>785</v>
      </c>
      <c r="O75" s="199"/>
      <c r="P75" s="199"/>
      <c r="Q75" s="199"/>
      <c r="R75" s="199"/>
      <c r="S75" s="199"/>
      <c r="T75" s="8">
        <v>497470.25402106199</v>
      </c>
      <c r="U75" s="199"/>
      <c r="V75" s="199"/>
      <c r="W75" s="199"/>
      <c r="X75" s="199"/>
      <c r="Y75" s="199">
        <v>497470.25402106199</v>
      </c>
      <c r="AA75" s="3" t="s">
        <v>27</v>
      </c>
      <c r="AB75" s="98"/>
      <c r="AC75" s="98"/>
      <c r="AD75" s="98">
        <v>-17000</v>
      </c>
      <c r="AE75" s="98"/>
      <c r="AF75" s="98">
        <v>-20262.09</v>
      </c>
      <c r="AG75" s="98">
        <v>101186.73197903999</v>
      </c>
      <c r="AH75" s="98"/>
      <c r="AI75" s="98">
        <v>-70929.47</v>
      </c>
      <c r="AJ75" s="98"/>
      <c r="AK75" s="98"/>
      <c r="AL75" s="98">
        <v>-7004.8280209600089</v>
      </c>
      <c r="AM75" s="98"/>
      <c r="AN75" s="4" t="s">
        <v>205</v>
      </c>
      <c r="AO75" s="8"/>
      <c r="AP75" s="8"/>
      <c r="AQ75" s="8"/>
      <c r="AR75" s="8"/>
      <c r="AS75" s="8"/>
      <c r="AT75" s="8"/>
      <c r="AU75" s="8">
        <v>-1257664.156498438</v>
      </c>
      <c r="AV75" s="8"/>
      <c r="AW75" s="8"/>
      <c r="AX75" s="8"/>
      <c r="AY75" s="8">
        <v>-1257664.156498438</v>
      </c>
      <c r="IA75" s="8"/>
    </row>
    <row r="76" spans="14:235" x14ac:dyDescent="0.25">
      <c r="N76" s="3" t="s">
        <v>406</v>
      </c>
      <c r="O76" s="199"/>
      <c r="P76" s="199"/>
      <c r="Q76" s="199">
        <v>-7254.2891567915703</v>
      </c>
      <c r="R76" s="199"/>
      <c r="S76" s="199"/>
      <c r="T76" s="8">
        <v>7226.20072017044</v>
      </c>
      <c r="U76" s="199"/>
      <c r="V76" s="199"/>
      <c r="W76" s="199"/>
      <c r="X76" s="199"/>
      <c r="Y76" s="199">
        <v>-28.088436621130313</v>
      </c>
      <c r="AA76" s="4" t="s">
        <v>83</v>
      </c>
      <c r="AB76" s="98"/>
      <c r="AC76" s="98"/>
      <c r="AD76" s="98"/>
      <c r="AE76" s="98"/>
      <c r="AF76" s="98"/>
      <c r="AG76" s="98">
        <v>4746.5160816199996</v>
      </c>
      <c r="AH76" s="98"/>
      <c r="AI76" s="98"/>
      <c r="AJ76" s="98"/>
      <c r="AK76" s="98"/>
      <c r="AL76" s="98">
        <v>4746.5160816199996</v>
      </c>
      <c r="AM76" s="98"/>
      <c r="AN76" s="3" t="s">
        <v>175</v>
      </c>
      <c r="AO76" s="8">
        <v>1.2028969586842848</v>
      </c>
      <c r="AP76" s="8"/>
      <c r="AQ76" s="8"/>
      <c r="AR76" s="8"/>
      <c r="AS76" s="8"/>
      <c r="AT76" s="8"/>
      <c r="AU76" s="8"/>
      <c r="AV76" s="8"/>
      <c r="AW76" s="8"/>
      <c r="AX76" s="8"/>
      <c r="AY76" s="8">
        <v>1.2028969586842848</v>
      </c>
      <c r="IA76" s="8"/>
    </row>
    <row r="77" spans="14:235" x14ac:dyDescent="0.25">
      <c r="N77" s="3" t="s">
        <v>145</v>
      </c>
      <c r="O77" s="8"/>
      <c r="P77" s="8"/>
      <c r="Q77" s="8"/>
      <c r="R77" s="8"/>
      <c r="S77" s="8"/>
      <c r="T77" s="8">
        <v>5.4015843117876399</v>
      </c>
      <c r="U77" s="8"/>
      <c r="V77" s="8"/>
      <c r="W77" s="8"/>
      <c r="X77" s="8"/>
      <c r="Y77" s="8">
        <v>5.4015843117876399</v>
      </c>
      <c r="AA77" s="4" t="s">
        <v>192</v>
      </c>
      <c r="AB77" s="98"/>
      <c r="AC77" s="98"/>
      <c r="AD77" s="98"/>
      <c r="AE77" s="98"/>
      <c r="AF77" s="98">
        <v>-20262.09</v>
      </c>
      <c r="AG77" s="98"/>
      <c r="AH77" s="98"/>
      <c r="AI77" s="98"/>
      <c r="AJ77" s="98"/>
      <c r="AK77" s="98"/>
      <c r="AL77" s="98">
        <v>-20262.09</v>
      </c>
      <c r="AM77" s="98"/>
      <c r="AN77" s="4" t="s">
        <v>174</v>
      </c>
      <c r="AO77" s="8">
        <v>1.2028969586842848</v>
      </c>
      <c r="AP77" s="8"/>
      <c r="AQ77" s="8"/>
      <c r="AR77" s="8"/>
      <c r="AS77" s="8"/>
      <c r="AT77" s="8"/>
      <c r="AU77" s="8"/>
      <c r="AV77" s="8"/>
      <c r="AW77" s="8"/>
      <c r="AX77" s="8"/>
      <c r="AY77" s="8">
        <v>1.2028969586842848</v>
      </c>
      <c r="IA77" s="8"/>
    </row>
    <row r="78" spans="14:235" x14ac:dyDescent="0.25">
      <c r="N78" s="3" t="s">
        <v>146</v>
      </c>
      <c r="O78" s="8"/>
      <c r="P78" s="8"/>
      <c r="Q78" s="8"/>
      <c r="R78" s="8"/>
      <c r="S78" s="8"/>
      <c r="T78" s="8">
        <v>5.9205254414839599E-3</v>
      </c>
      <c r="U78" s="8"/>
      <c r="V78" s="8"/>
      <c r="W78" s="8"/>
      <c r="X78" s="8"/>
      <c r="Y78" s="8">
        <v>5.9205254414839599E-3</v>
      </c>
      <c r="AA78" s="4" t="s">
        <v>18</v>
      </c>
      <c r="AB78" s="98"/>
      <c r="AC78" s="98"/>
      <c r="AD78" s="98"/>
      <c r="AE78" s="98"/>
      <c r="AF78" s="98"/>
      <c r="AG78" s="98"/>
      <c r="AH78" s="98"/>
      <c r="AI78" s="98">
        <v>-53562.47</v>
      </c>
      <c r="AJ78" s="98"/>
      <c r="AK78" s="98"/>
      <c r="AL78" s="98">
        <v>-53562.47</v>
      </c>
      <c r="AM78" s="98"/>
      <c r="AN78" s="3" t="s">
        <v>209</v>
      </c>
      <c r="AO78" s="8"/>
      <c r="AP78" s="8"/>
      <c r="AQ78" s="8"/>
      <c r="AR78" s="8"/>
      <c r="AS78" s="8"/>
      <c r="AT78" s="8"/>
      <c r="AU78" s="8">
        <v>-83.262623260679305</v>
      </c>
      <c r="AV78" s="8"/>
      <c r="AW78" s="8"/>
      <c r="AX78" s="8"/>
      <c r="AY78" s="8">
        <v>-83.262623260679305</v>
      </c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</row>
    <row r="79" spans="14:235" x14ac:dyDescent="0.25">
      <c r="N79" s="3" t="s">
        <v>147</v>
      </c>
      <c r="O79" s="8"/>
      <c r="P79" s="8"/>
      <c r="Q79" s="8"/>
      <c r="R79" s="8"/>
      <c r="S79" s="8"/>
      <c r="T79" s="8">
        <v>1340.7186816849601</v>
      </c>
      <c r="U79" s="8"/>
      <c r="V79" s="8"/>
      <c r="W79" s="8"/>
      <c r="X79" s="8"/>
      <c r="Y79" s="8">
        <v>1340.7186816849601</v>
      </c>
      <c r="AA79" s="4" t="s">
        <v>102</v>
      </c>
      <c r="AB79" s="98"/>
      <c r="AC79" s="98"/>
      <c r="AD79" s="98"/>
      <c r="AE79" s="98"/>
      <c r="AF79" s="98"/>
      <c r="AG79" s="98">
        <v>84022.365487949995</v>
      </c>
      <c r="AH79" s="98"/>
      <c r="AI79" s="98"/>
      <c r="AJ79" s="98"/>
      <c r="AK79" s="98"/>
      <c r="AL79" s="98">
        <v>84022.365487949995</v>
      </c>
      <c r="AM79" s="98"/>
      <c r="AN79" s="4" t="s">
        <v>208</v>
      </c>
      <c r="AO79" s="8"/>
      <c r="AP79" s="8"/>
      <c r="AQ79" s="8"/>
      <c r="AR79" s="8"/>
      <c r="AS79" s="8"/>
      <c r="AT79" s="8"/>
      <c r="AU79" s="8">
        <v>-83.262623260679305</v>
      </c>
      <c r="AV79" s="8"/>
      <c r="AW79" s="8"/>
      <c r="AX79" s="8"/>
      <c r="AY79" s="8">
        <v>-83.262623260679305</v>
      </c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</row>
    <row r="80" spans="14:235" x14ac:dyDescent="0.25">
      <c r="N80" s="3" t="s">
        <v>148</v>
      </c>
      <c r="O80" s="8"/>
      <c r="P80" s="8"/>
      <c r="Q80" s="8"/>
      <c r="R80" s="8"/>
      <c r="S80" s="8"/>
      <c r="T80" s="8">
        <v>7.8527958275329403E-4</v>
      </c>
      <c r="U80" s="8"/>
      <c r="V80" s="8"/>
      <c r="W80" s="8"/>
      <c r="X80" s="8"/>
      <c r="Y80" s="8">
        <v>7.8527958275329403E-4</v>
      </c>
      <c r="AA80" s="4" t="s">
        <v>184</v>
      </c>
      <c r="AB80" s="98"/>
      <c r="AC80" s="98"/>
      <c r="AD80" s="98"/>
      <c r="AE80" s="98"/>
      <c r="AF80" s="98"/>
      <c r="AG80" s="98">
        <v>4419.0977655899997</v>
      </c>
      <c r="AH80" s="98"/>
      <c r="AI80" s="98"/>
      <c r="AJ80" s="98"/>
      <c r="AK80" s="98"/>
      <c r="AL80" s="98">
        <v>4419.0977655899997</v>
      </c>
      <c r="AM80" s="98"/>
      <c r="AN80" s="3" t="s">
        <v>180</v>
      </c>
      <c r="AO80" s="8">
        <v>29643.2086511089</v>
      </c>
      <c r="AP80" s="8"/>
      <c r="AQ80" s="8"/>
      <c r="AR80" s="8"/>
      <c r="AS80" s="8"/>
      <c r="AT80" s="8"/>
      <c r="AU80" s="8"/>
      <c r="AV80" s="8"/>
      <c r="AW80" s="8"/>
      <c r="AX80" s="8"/>
      <c r="AY80" s="8">
        <v>29643.2086511089</v>
      </c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</row>
    <row r="81" spans="14:235" x14ac:dyDescent="0.25">
      <c r="N81" s="3" t="s">
        <v>423</v>
      </c>
      <c r="O81" s="199"/>
      <c r="P81" s="199"/>
      <c r="Q81" s="199"/>
      <c r="R81" s="199"/>
      <c r="S81" s="199"/>
      <c r="T81" s="8">
        <v>0</v>
      </c>
      <c r="U81" s="199"/>
      <c r="V81" s="199"/>
      <c r="W81" s="199"/>
      <c r="X81" s="199"/>
      <c r="Y81" s="199">
        <v>0</v>
      </c>
      <c r="AA81" s="4" t="s">
        <v>40</v>
      </c>
      <c r="AB81" s="98"/>
      <c r="AC81" s="98"/>
      <c r="AD81" s="98"/>
      <c r="AE81" s="98"/>
      <c r="AF81" s="98"/>
      <c r="AG81" s="98">
        <v>6.244243E-2</v>
      </c>
      <c r="AH81" s="98"/>
      <c r="AI81" s="98"/>
      <c r="AJ81" s="98"/>
      <c r="AK81" s="98"/>
      <c r="AL81" s="98">
        <v>6.244243E-2</v>
      </c>
      <c r="AM81" s="98"/>
      <c r="AN81" s="4" t="s">
        <v>178</v>
      </c>
      <c r="AO81" s="8">
        <v>29643.2086511089</v>
      </c>
      <c r="AP81" s="8"/>
      <c r="AQ81" s="8"/>
      <c r="AR81" s="8"/>
      <c r="AS81" s="8"/>
      <c r="AT81" s="8"/>
      <c r="AU81" s="8"/>
      <c r="AV81" s="8"/>
      <c r="AW81" s="8"/>
      <c r="AX81" s="8"/>
      <c r="AY81" s="8">
        <v>29643.2086511089</v>
      </c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</row>
    <row r="82" spans="14:235" x14ac:dyDescent="0.25">
      <c r="N82" s="3" t="s">
        <v>450</v>
      </c>
      <c r="O82" s="199"/>
      <c r="P82" s="199"/>
      <c r="Q82" s="199"/>
      <c r="R82" s="199"/>
      <c r="S82" s="199"/>
      <c r="T82" s="8">
        <v>0</v>
      </c>
      <c r="U82" s="199"/>
      <c r="V82" s="199"/>
      <c r="W82" s="199"/>
      <c r="X82" s="199"/>
      <c r="Y82" s="199">
        <v>0</v>
      </c>
      <c r="AA82" s="4" t="s">
        <v>115</v>
      </c>
      <c r="AB82" s="98"/>
      <c r="AC82" s="98"/>
      <c r="AD82" s="98"/>
      <c r="AE82" s="98"/>
      <c r="AF82" s="98"/>
      <c r="AG82" s="98">
        <v>1E-8</v>
      </c>
      <c r="AH82" s="98"/>
      <c r="AI82" s="98"/>
      <c r="AJ82" s="98"/>
      <c r="AK82" s="98"/>
      <c r="AL82" s="98">
        <v>1E-8</v>
      </c>
      <c r="AM82" s="98"/>
      <c r="AN82" s="3" t="s">
        <v>420</v>
      </c>
      <c r="AO82" s="8"/>
      <c r="AP82" s="8"/>
      <c r="AQ82" s="8">
        <v>79941.919999999998</v>
      </c>
      <c r="AR82" s="8"/>
      <c r="AS82" s="8"/>
      <c r="AT82" s="8"/>
      <c r="AU82" s="8"/>
      <c r="AV82" s="8"/>
      <c r="AW82" s="8"/>
      <c r="AX82" s="8"/>
      <c r="AY82" s="8">
        <v>79941.919999999998</v>
      </c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</row>
    <row r="83" spans="14:235" x14ac:dyDescent="0.25">
      <c r="N83" s="3" t="s">
        <v>411</v>
      </c>
      <c r="O83" s="199"/>
      <c r="P83" s="199"/>
      <c r="Q83" s="199"/>
      <c r="R83" s="199"/>
      <c r="S83" s="199"/>
      <c r="T83" s="8">
        <v>0</v>
      </c>
      <c r="U83" s="199"/>
      <c r="V83" s="199"/>
      <c r="W83" s="199"/>
      <c r="X83" s="199"/>
      <c r="Y83" s="199">
        <v>0</v>
      </c>
      <c r="AA83" s="4" t="s">
        <v>41</v>
      </c>
      <c r="AB83" s="98"/>
      <c r="AC83" s="98"/>
      <c r="AD83" s="98"/>
      <c r="AE83" s="98"/>
      <c r="AF83" s="98"/>
      <c r="AG83" s="98">
        <v>9.5620999999999998E-4</v>
      </c>
      <c r="AH83" s="98"/>
      <c r="AI83" s="98"/>
      <c r="AJ83" s="98"/>
      <c r="AK83" s="98"/>
      <c r="AL83" s="98">
        <v>9.5620999999999998E-4</v>
      </c>
      <c r="AM83" s="98"/>
      <c r="AN83" s="4" t="s">
        <v>420</v>
      </c>
      <c r="AO83" s="8"/>
      <c r="AP83" s="8"/>
      <c r="AQ83" s="8">
        <v>79941.919999999998</v>
      </c>
      <c r="AR83" s="8"/>
      <c r="AS83" s="8"/>
      <c r="AT83" s="8"/>
      <c r="AU83" s="8"/>
      <c r="AV83" s="8"/>
      <c r="AW83" s="8"/>
      <c r="AX83" s="8"/>
      <c r="AY83" s="8">
        <v>79941.919999999998</v>
      </c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</row>
    <row r="84" spans="14:235" x14ac:dyDescent="0.25">
      <c r="N84" s="3" t="s">
        <v>437</v>
      </c>
      <c r="O84" s="199"/>
      <c r="P84" s="199"/>
      <c r="Q84" s="199"/>
      <c r="R84" s="199"/>
      <c r="S84" s="199"/>
      <c r="T84" s="8">
        <v>0</v>
      </c>
      <c r="U84" s="199"/>
      <c r="V84" s="199"/>
      <c r="W84" s="199"/>
      <c r="X84" s="199"/>
      <c r="Y84" s="199">
        <v>0</v>
      </c>
      <c r="AA84" s="4" t="s">
        <v>120</v>
      </c>
      <c r="AB84" s="98"/>
      <c r="AC84" s="98"/>
      <c r="AD84" s="98"/>
      <c r="AE84" s="98"/>
      <c r="AF84" s="98"/>
      <c r="AG84" s="98">
        <v>998.68924522999998</v>
      </c>
      <c r="AH84" s="98"/>
      <c r="AI84" s="98"/>
      <c r="AJ84" s="98"/>
      <c r="AK84" s="98"/>
      <c r="AL84" s="98">
        <v>998.68924522999998</v>
      </c>
      <c r="AM84" s="98"/>
      <c r="AN84" s="3" t="s">
        <v>182</v>
      </c>
      <c r="AO84" s="8">
        <v>9955772.5322714578</v>
      </c>
      <c r="AP84" s="8"/>
      <c r="AQ84" s="8"/>
      <c r="AR84" s="8"/>
      <c r="AS84" s="8"/>
      <c r="AT84" s="8"/>
      <c r="AU84" s="8"/>
      <c r="AV84" s="8">
        <v>-5078431.3385587502</v>
      </c>
      <c r="AW84" s="8"/>
      <c r="AX84" s="8"/>
      <c r="AY84" s="8">
        <v>4877341.1937127076</v>
      </c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</row>
    <row r="85" spans="14:235" x14ac:dyDescent="0.25">
      <c r="N85" s="3" t="s">
        <v>149</v>
      </c>
      <c r="O85" s="8"/>
      <c r="P85" s="8"/>
      <c r="Q85" s="8"/>
      <c r="R85" s="8"/>
      <c r="S85" s="8"/>
      <c r="T85" s="8">
        <v>24746.468756197908</v>
      </c>
      <c r="U85" s="8"/>
      <c r="V85" s="8"/>
      <c r="W85" s="8">
        <v>-24325.605599999999</v>
      </c>
      <c r="X85" s="8"/>
      <c r="Y85" s="8">
        <v>420.86315619790912</v>
      </c>
      <c r="AA85" s="4" t="s">
        <v>167</v>
      </c>
      <c r="AB85" s="98"/>
      <c r="AC85" s="98"/>
      <c r="AD85" s="98"/>
      <c r="AE85" s="98"/>
      <c r="AF85" s="98"/>
      <c r="AG85" s="98">
        <v>7000</v>
      </c>
      <c r="AH85" s="98"/>
      <c r="AI85" s="98"/>
      <c r="AJ85" s="98"/>
      <c r="AK85" s="98"/>
      <c r="AL85" s="98">
        <v>7000</v>
      </c>
      <c r="AM85" s="98"/>
      <c r="AN85" s="4" t="s">
        <v>181</v>
      </c>
      <c r="AO85" s="8">
        <v>9955772.5322714578</v>
      </c>
      <c r="AP85" s="8"/>
      <c r="AQ85" s="8"/>
      <c r="AR85" s="8"/>
      <c r="AS85" s="8"/>
      <c r="AT85" s="8"/>
      <c r="AU85" s="8"/>
      <c r="AV85" s="8"/>
      <c r="AW85" s="8"/>
      <c r="AX85" s="8"/>
      <c r="AY85" s="8">
        <v>9955772.5322714578</v>
      </c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</row>
    <row r="86" spans="14:235" x14ac:dyDescent="0.25">
      <c r="N86" s="3" t="s">
        <v>150</v>
      </c>
      <c r="O86" s="8"/>
      <c r="P86" s="8"/>
      <c r="Q86" s="8"/>
      <c r="R86" s="8"/>
      <c r="S86" s="8"/>
      <c r="T86" s="8">
        <v>7.5661428144105994E-2</v>
      </c>
      <c r="U86" s="8"/>
      <c r="V86" s="8"/>
      <c r="W86" s="8"/>
      <c r="X86" s="8"/>
      <c r="Y86" s="8">
        <v>7.5661428144105994E-2</v>
      </c>
      <c r="AA86" s="4" t="s">
        <v>202</v>
      </c>
      <c r="AB86" s="98"/>
      <c r="AC86" s="98"/>
      <c r="AD86" s="98">
        <v>-17000</v>
      </c>
      <c r="AE86" s="98"/>
      <c r="AF86" s="98"/>
      <c r="AG86" s="98"/>
      <c r="AH86" s="98"/>
      <c r="AI86" s="98"/>
      <c r="AJ86" s="98"/>
      <c r="AK86" s="98"/>
      <c r="AL86" s="98">
        <v>-17000</v>
      </c>
      <c r="AM86" s="98"/>
      <c r="AN86" s="4" t="s">
        <v>212</v>
      </c>
      <c r="AO86" s="8"/>
      <c r="AP86" s="8"/>
      <c r="AQ86" s="8"/>
      <c r="AR86" s="8"/>
      <c r="AS86" s="8"/>
      <c r="AT86" s="8"/>
      <c r="AU86" s="8"/>
      <c r="AV86" s="8">
        <v>-5078431.3385587502</v>
      </c>
      <c r="AW86" s="8"/>
      <c r="AX86" s="8"/>
      <c r="AY86" s="8">
        <v>-5078431.3385587502</v>
      </c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</row>
    <row r="87" spans="14:235" x14ac:dyDescent="0.25">
      <c r="N87" s="3" t="s">
        <v>438</v>
      </c>
      <c r="O87" s="199"/>
      <c r="P87" s="199"/>
      <c r="Q87" s="199"/>
      <c r="R87" s="199"/>
      <c r="S87" s="199"/>
      <c r="T87" s="8">
        <v>0</v>
      </c>
      <c r="U87" s="199"/>
      <c r="V87" s="199"/>
      <c r="W87" s="199"/>
      <c r="X87" s="199"/>
      <c r="Y87" s="199">
        <v>0</v>
      </c>
      <c r="AA87" s="4" t="s">
        <v>46</v>
      </c>
      <c r="AB87" s="98"/>
      <c r="AC87" s="98"/>
      <c r="AD87" s="98"/>
      <c r="AE87" s="98"/>
      <c r="AF87" s="98"/>
      <c r="AG87" s="98"/>
      <c r="AH87" s="98"/>
      <c r="AI87" s="98">
        <v>-17367</v>
      </c>
      <c r="AJ87" s="98"/>
      <c r="AK87" s="98"/>
      <c r="AL87" s="98">
        <v>-17367</v>
      </c>
      <c r="AM87" s="98"/>
      <c r="AN87" s="3" t="s">
        <v>56</v>
      </c>
      <c r="AO87" s="8">
        <v>413413576.6826762</v>
      </c>
      <c r="AP87" s="8">
        <v>-142109300</v>
      </c>
      <c r="AQ87" s="8">
        <v>25231978.690000001</v>
      </c>
      <c r="AR87" s="8">
        <v>-107223834.71739666</v>
      </c>
      <c r="AS87" s="8">
        <v>-225466292.02525234</v>
      </c>
      <c r="AT87" s="8">
        <v>-108190457.52189742</v>
      </c>
      <c r="AU87" s="8">
        <v>-1257747.4191216987</v>
      </c>
      <c r="AV87" s="8">
        <v>-54384202.339019932</v>
      </c>
      <c r="AW87" s="8">
        <v>139962727.23546946</v>
      </c>
      <c r="AX87" s="8">
        <v>-2992721.6653177897</v>
      </c>
      <c r="AY87" s="8">
        <v>-63016273.079859987</v>
      </c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</row>
    <row r="88" spans="14:235" x14ac:dyDescent="0.25">
      <c r="N88" s="3" t="s">
        <v>439</v>
      </c>
      <c r="O88" s="199"/>
      <c r="P88" s="199"/>
      <c r="Q88" s="199"/>
      <c r="R88" s="199"/>
      <c r="S88" s="199"/>
      <c r="T88" s="8">
        <v>0</v>
      </c>
      <c r="U88" s="199"/>
      <c r="V88" s="199"/>
      <c r="W88" s="199"/>
      <c r="X88" s="199"/>
      <c r="Y88" s="199">
        <v>0</v>
      </c>
      <c r="AA88" s="3" t="s">
        <v>143</v>
      </c>
      <c r="AB88" s="98"/>
      <c r="AC88" s="98"/>
      <c r="AD88" s="98"/>
      <c r="AE88" s="98"/>
      <c r="AF88" s="98"/>
      <c r="AG88" s="98">
        <v>4.3289484800000002</v>
      </c>
      <c r="AH88" s="98"/>
      <c r="AI88" s="98"/>
      <c r="AJ88" s="98"/>
      <c r="AK88" s="98"/>
      <c r="AL88" s="98">
        <v>4.3289484800000002</v>
      </c>
      <c r="AM88" s="9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</row>
    <row r="89" spans="14:235" x14ac:dyDescent="0.25">
      <c r="N89" s="3" t="s">
        <v>434</v>
      </c>
      <c r="O89" s="199"/>
      <c r="P89" s="199"/>
      <c r="Q89" s="199"/>
      <c r="R89" s="199"/>
      <c r="S89" s="199"/>
      <c r="T89" s="8">
        <v>0</v>
      </c>
      <c r="U89" s="199"/>
      <c r="V89" s="199"/>
      <c r="W89" s="199"/>
      <c r="X89" s="199"/>
      <c r="Y89" s="199">
        <v>0</v>
      </c>
      <c r="AA89" s="3" t="s">
        <v>24</v>
      </c>
      <c r="AB89" s="98"/>
      <c r="AC89" s="98"/>
      <c r="AD89" s="98">
        <v>-11800</v>
      </c>
      <c r="AE89" s="98"/>
      <c r="AF89" s="98">
        <v>-1491.9783296099999</v>
      </c>
      <c r="AG89" s="98">
        <v>15937.231655000003</v>
      </c>
      <c r="AH89" s="98"/>
      <c r="AI89" s="98">
        <v>-2361.6329999999998</v>
      </c>
      <c r="AJ89" s="98"/>
      <c r="AK89" s="98"/>
      <c r="AL89" s="98">
        <v>283.62032539000393</v>
      </c>
      <c r="AM89" s="9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</row>
    <row r="90" spans="14:235" x14ac:dyDescent="0.25">
      <c r="N90" s="3" t="s">
        <v>451</v>
      </c>
      <c r="O90" s="199"/>
      <c r="P90" s="199"/>
      <c r="Q90" s="199"/>
      <c r="R90" s="199"/>
      <c r="S90" s="199"/>
      <c r="T90" s="8">
        <v>0</v>
      </c>
      <c r="U90" s="199"/>
      <c r="V90" s="199"/>
      <c r="W90" s="199"/>
      <c r="X90" s="199"/>
      <c r="Y90" s="199">
        <v>0</v>
      </c>
      <c r="AA90" s="3" t="s">
        <v>144</v>
      </c>
      <c r="AB90" s="98"/>
      <c r="AC90" s="98"/>
      <c r="AD90" s="98"/>
      <c r="AE90" s="98"/>
      <c r="AF90" s="98"/>
      <c r="AG90" s="98">
        <v>0.66495972999999997</v>
      </c>
      <c r="AH90" s="98"/>
      <c r="AI90" s="98"/>
      <c r="AJ90" s="98"/>
      <c r="AK90" s="98"/>
      <c r="AL90" s="98">
        <v>0.66495972999999997</v>
      </c>
      <c r="AM90" s="9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</row>
    <row r="91" spans="14:235" x14ac:dyDescent="0.25">
      <c r="N91" s="3" t="s">
        <v>435</v>
      </c>
      <c r="O91" s="199"/>
      <c r="P91" s="199"/>
      <c r="Q91" s="199"/>
      <c r="R91" s="199"/>
      <c r="S91" s="199"/>
      <c r="T91" s="8">
        <v>0</v>
      </c>
      <c r="U91" s="199"/>
      <c r="V91" s="199"/>
      <c r="W91" s="199"/>
      <c r="X91" s="199"/>
      <c r="Y91" s="199">
        <v>0</v>
      </c>
      <c r="AA91" s="3" t="s">
        <v>190</v>
      </c>
      <c r="AB91" s="98"/>
      <c r="AC91" s="98"/>
      <c r="AD91" s="98"/>
      <c r="AE91" s="98"/>
      <c r="AF91" s="98">
        <v>-90000</v>
      </c>
      <c r="AG91" s="98">
        <v>86684.903902669903</v>
      </c>
      <c r="AH91" s="98"/>
      <c r="AI91" s="98"/>
      <c r="AJ91" s="98"/>
      <c r="AK91" s="98"/>
      <c r="AL91" s="98">
        <v>-3315.0960973300971</v>
      </c>
      <c r="AM91" s="9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</row>
    <row r="92" spans="14:235" x14ac:dyDescent="0.25">
      <c r="N92" s="3" t="s">
        <v>876</v>
      </c>
      <c r="O92" s="199"/>
      <c r="P92" s="199"/>
      <c r="Q92" s="199"/>
      <c r="R92" s="199"/>
      <c r="S92" s="199"/>
      <c r="T92" s="8">
        <v>0</v>
      </c>
      <c r="U92" s="199"/>
      <c r="V92" s="199"/>
      <c r="W92" s="199"/>
      <c r="X92" s="199"/>
      <c r="Y92" s="199">
        <v>0</v>
      </c>
      <c r="AA92" s="3" t="s">
        <v>191</v>
      </c>
      <c r="AB92" s="98"/>
      <c r="AC92" s="98"/>
      <c r="AD92" s="98"/>
      <c r="AE92" s="98"/>
      <c r="AF92" s="98">
        <v>-100000</v>
      </c>
      <c r="AG92" s="98">
        <v>101642.19667589001</v>
      </c>
      <c r="AH92" s="98"/>
      <c r="AI92" s="98"/>
      <c r="AJ92" s="98"/>
      <c r="AK92" s="98"/>
      <c r="AL92" s="98">
        <v>1642.1966758900089</v>
      </c>
      <c r="AM92" s="9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</row>
    <row r="93" spans="14:235" x14ac:dyDescent="0.25">
      <c r="N93" s="3" t="s">
        <v>425</v>
      </c>
      <c r="O93" s="199"/>
      <c r="P93" s="199"/>
      <c r="Q93" s="199"/>
      <c r="R93" s="199"/>
      <c r="S93" s="199"/>
      <c r="T93" s="8">
        <v>0</v>
      </c>
      <c r="U93" s="199"/>
      <c r="V93" s="199"/>
      <c r="W93" s="199"/>
      <c r="X93" s="199"/>
      <c r="Y93" s="199">
        <v>0</v>
      </c>
      <c r="AA93" s="3" t="s">
        <v>785</v>
      </c>
      <c r="AB93" s="98"/>
      <c r="AC93" s="98"/>
      <c r="AD93" s="98"/>
      <c r="AE93" s="98"/>
      <c r="AF93" s="98"/>
      <c r="AG93" s="98">
        <v>488559.64460099</v>
      </c>
      <c r="AH93" s="98"/>
      <c r="AI93" s="98"/>
      <c r="AJ93" s="98"/>
      <c r="AK93" s="98"/>
      <c r="AL93" s="98">
        <v>488559.64460099</v>
      </c>
      <c r="AM93" s="9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</row>
    <row r="94" spans="14:235" x14ac:dyDescent="0.25">
      <c r="N94" s="3" t="s">
        <v>452</v>
      </c>
      <c r="O94" s="199"/>
      <c r="P94" s="199"/>
      <c r="Q94" s="199"/>
      <c r="R94" s="199"/>
      <c r="S94" s="199"/>
      <c r="T94" s="8">
        <v>0</v>
      </c>
      <c r="U94" s="199"/>
      <c r="V94" s="199"/>
      <c r="W94" s="199"/>
      <c r="X94" s="199"/>
      <c r="Y94" s="199">
        <v>0</v>
      </c>
      <c r="AA94" s="3" t="s">
        <v>406</v>
      </c>
      <c r="AB94" s="98"/>
      <c r="AC94" s="98"/>
      <c r="AD94" s="98"/>
      <c r="AE94" s="98"/>
      <c r="AF94" s="98">
        <v>-14</v>
      </c>
      <c r="AG94" s="98">
        <v>28.565728870000001</v>
      </c>
      <c r="AH94" s="98"/>
      <c r="AI94" s="98">
        <v>-10</v>
      </c>
      <c r="AJ94" s="98"/>
      <c r="AK94" s="98"/>
      <c r="AL94" s="98">
        <v>4.5657288700000009</v>
      </c>
      <c r="AM94" s="9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</row>
    <row r="95" spans="14:235" x14ac:dyDescent="0.25">
      <c r="N95" s="3" t="s">
        <v>412</v>
      </c>
      <c r="O95" s="199"/>
      <c r="P95" s="199"/>
      <c r="Q95" s="199"/>
      <c r="R95" s="199"/>
      <c r="S95" s="199"/>
      <c r="T95" s="8">
        <v>0</v>
      </c>
      <c r="U95" s="199"/>
      <c r="V95" s="199"/>
      <c r="W95" s="199"/>
      <c r="X95" s="199"/>
      <c r="Y95" s="199">
        <v>0</v>
      </c>
      <c r="AA95" s="3" t="s">
        <v>145</v>
      </c>
      <c r="AB95" s="98"/>
      <c r="AC95" s="98"/>
      <c r="AD95" s="98"/>
      <c r="AE95" s="98"/>
      <c r="AF95" s="98"/>
      <c r="AG95" s="98">
        <v>0.89105878000000005</v>
      </c>
      <c r="AH95" s="98"/>
      <c r="AI95" s="98"/>
      <c r="AJ95" s="98"/>
      <c r="AK95" s="98"/>
      <c r="AL95" s="98">
        <v>0.89105878000000005</v>
      </c>
      <c r="AM95" s="9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</row>
    <row r="96" spans="14:235" x14ac:dyDescent="0.25">
      <c r="N96" s="3" t="s">
        <v>877</v>
      </c>
      <c r="O96" s="199"/>
      <c r="P96" s="199"/>
      <c r="Q96" s="199"/>
      <c r="R96" s="199"/>
      <c r="S96" s="199"/>
      <c r="T96" s="8">
        <v>0</v>
      </c>
      <c r="U96" s="199"/>
      <c r="V96" s="199"/>
      <c r="W96" s="199"/>
      <c r="X96" s="199"/>
      <c r="Y96" s="199">
        <v>0</v>
      </c>
      <c r="AA96" s="3" t="s">
        <v>146</v>
      </c>
      <c r="AB96" s="98"/>
      <c r="AC96" s="98"/>
      <c r="AD96" s="98"/>
      <c r="AE96" s="98"/>
      <c r="AF96" s="98"/>
      <c r="AG96" s="98">
        <v>40.704174029999997</v>
      </c>
      <c r="AH96" s="98"/>
      <c r="AI96" s="98"/>
      <c r="AJ96" s="98"/>
      <c r="AK96" s="98"/>
      <c r="AL96" s="98">
        <v>40.704174029999997</v>
      </c>
      <c r="AM96" s="9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</row>
    <row r="97" spans="14:235" x14ac:dyDescent="0.25">
      <c r="N97" s="3" t="s">
        <v>424</v>
      </c>
      <c r="O97" s="199"/>
      <c r="P97" s="199"/>
      <c r="Q97" s="199"/>
      <c r="R97" s="199"/>
      <c r="S97" s="199"/>
      <c r="T97" s="8">
        <v>0</v>
      </c>
      <c r="U97" s="199"/>
      <c r="V97" s="199"/>
      <c r="W97" s="199"/>
      <c r="X97" s="199"/>
      <c r="Y97" s="199">
        <v>0</v>
      </c>
      <c r="AA97" s="3" t="s">
        <v>147</v>
      </c>
      <c r="AB97" s="98"/>
      <c r="AC97" s="98"/>
      <c r="AD97" s="98"/>
      <c r="AE97" s="98"/>
      <c r="AF97" s="98"/>
      <c r="AG97" s="98">
        <v>3049025070.2014399</v>
      </c>
      <c r="AH97" s="98"/>
      <c r="AI97" s="98"/>
      <c r="AJ97" s="98"/>
      <c r="AK97" s="98"/>
      <c r="AL97" s="98">
        <v>3049025070.2014399</v>
      </c>
      <c r="AM97" s="9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</row>
    <row r="98" spans="14:235" x14ac:dyDescent="0.25">
      <c r="N98" s="3" t="s">
        <v>299</v>
      </c>
      <c r="O98" s="199"/>
      <c r="P98" s="199"/>
      <c r="Q98" s="199"/>
      <c r="R98" s="199"/>
      <c r="S98" s="199"/>
      <c r="T98" s="8">
        <v>0</v>
      </c>
      <c r="U98" s="199"/>
      <c r="V98" s="199"/>
      <c r="W98" s="199"/>
      <c r="X98" s="199"/>
      <c r="Y98" s="199">
        <v>0</v>
      </c>
      <c r="AA98" s="3" t="s">
        <v>148</v>
      </c>
      <c r="AB98" s="98"/>
      <c r="AC98" s="98"/>
      <c r="AD98" s="98"/>
      <c r="AE98" s="98"/>
      <c r="AF98" s="98"/>
      <c r="AG98" s="98">
        <v>4.3068300000000002E-3</v>
      </c>
      <c r="AH98" s="98"/>
      <c r="AI98" s="98"/>
      <c r="AJ98" s="98"/>
      <c r="AK98" s="98"/>
      <c r="AL98" s="98">
        <v>4.3068300000000002E-3</v>
      </c>
      <c r="AM98" s="9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</row>
    <row r="99" spans="14:235" x14ac:dyDescent="0.25">
      <c r="N99" s="3" t="s">
        <v>300</v>
      </c>
      <c r="O99" s="199"/>
      <c r="P99" s="199"/>
      <c r="Q99" s="199"/>
      <c r="R99" s="199"/>
      <c r="S99" s="199"/>
      <c r="T99" s="8">
        <v>0</v>
      </c>
      <c r="U99" s="199"/>
      <c r="V99" s="199"/>
      <c r="W99" s="199"/>
      <c r="X99" s="199"/>
      <c r="Y99" s="199">
        <v>0</v>
      </c>
      <c r="AA99" s="3" t="s">
        <v>423</v>
      </c>
      <c r="AB99" s="98"/>
      <c r="AC99" s="98"/>
      <c r="AD99" s="98"/>
      <c r="AE99" s="98"/>
      <c r="AF99" s="98"/>
      <c r="AG99" s="98">
        <v>34311.93215886</v>
      </c>
      <c r="AH99" s="98"/>
      <c r="AI99" s="98"/>
      <c r="AJ99" s="98"/>
      <c r="AK99" s="98"/>
      <c r="AL99" s="98">
        <v>34311.93215886</v>
      </c>
      <c r="AM99" s="9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</row>
    <row r="100" spans="14:235" x14ac:dyDescent="0.25">
      <c r="N100" s="3" t="s">
        <v>878</v>
      </c>
      <c r="O100" s="199"/>
      <c r="P100" s="199"/>
      <c r="Q100" s="199"/>
      <c r="R100" s="199"/>
      <c r="S100" s="199"/>
      <c r="T100" s="8">
        <v>0</v>
      </c>
      <c r="U100" s="199"/>
      <c r="V100" s="199"/>
      <c r="W100" s="199"/>
      <c r="X100" s="199"/>
      <c r="Y100" s="199">
        <v>0</v>
      </c>
      <c r="AA100" s="3" t="s">
        <v>1136</v>
      </c>
      <c r="AB100" s="98"/>
      <c r="AC100" s="98"/>
      <c r="AD100" s="98"/>
      <c r="AE100" s="98"/>
      <c r="AF100" s="98"/>
      <c r="AG100" s="98">
        <v>27015.87850934</v>
      </c>
      <c r="AH100" s="98"/>
      <c r="AI100" s="98"/>
      <c r="AJ100" s="98"/>
      <c r="AK100" s="98"/>
      <c r="AL100" s="98">
        <v>27015.87850934</v>
      </c>
      <c r="AM100" s="9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8"/>
      <c r="HH100" s="8"/>
      <c r="HI100" s="8"/>
      <c r="HJ100" s="8"/>
      <c r="HK100" s="8"/>
      <c r="HL100" s="8"/>
      <c r="HM100" s="8"/>
      <c r="HN100" s="8"/>
      <c r="HO100" s="8"/>
      <c r="HP100" s="8"/>
      <c r="HQ100" s="8"/>
      <c r="HR100" s="8"/>
      <c r="HS100" s="8"/>
      <c r="HT100" s="8"/>
      <c r="HU100" s="8"/>
      <c r="HV100" s="8"/>
      <c r="HW100" s="8"/>
      <c r="HX100" s="8"/>
      <c r="HY100" s="8"/>
      <c r="HZ100" s="8"/>
      <c r="IA100" s="8"/>
    </row>
    <row r="101" spans="14:235" x14ac:dyDescent="0.25">
      <c r="N101" s="3" t="s">
        <v>89</v>
      </c>
      <c r="O101" s="8"/>
      <c r="P101" s="8">
        <v>-181191.41600185999</v>
      </c>
      <c r="Q101" s="8"/>
      <c r="R101" s="8"/>
      <c r="S101" s="8"/>
      <c r="T101" s="8">
        <v>182167.70630341387</v>
      </c>
      <c r="U101" s="8"/>
      <c r="V101" s="8"/>
      <c r="W101" s="8"/>
      <c r="X101" s="8"/>
      <c r="Y101" s="8">
        <v>976.29030155387591</v>
      </c>
      <c r="AA101" s="4" t="s">
        <v>297</v>
      </c>
      <c r="AB101" s="98"/>
      <c r="AC101" s="98"/>
      <c r="AD101" s="98"/>
      <c r="AE101" s="98"/>
      <c r="AF101" s="98"/>
      <c r="AG101" s="98">
        <v>27015.87850934</v>
      </c>
      <c r="AH101" s="98"/>
      <c r="AI101" s="98"/>
      <c r="AJ101" s="98"/>
      <c r="AK101" s="98"/>
      <c r="AL101" s="98">
        <v>27015.87850934</v>
      </c>
      <c r="AM101" s="9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8"/>
      <c r="HP101" s="8"/>
      <c r="HQ101" s="8"/>
      <c r="HR101" s="8"/>
      <c r="HS101" s="8"/>
      <c r="HT101" s="8"/>
      <c r="HU101" s="8"/>
      <c r="HV101" s="8"/>
      <c r="HW101" s="8"/>
      <c r="HX101" s="8"/>
      <c r="HY101" s="8"/>
      <c r="HZ101" s="8"/>
      <c r="IA101" s="8"/>
    </row>
    <row r="102" spans="14:235" x14ac:dyDescent="0.25">
      <c r="N102" s="3" t="s">
        <v>151</v>
      </c>
      <c r="O102" s="8"/>
      <c r="P102" s="8"/>
      <c r="Q102" s="8"/>
      <c r="R102" s="8"/>
      <c r="S102" s="8"/>
      <c r="T102" s="8">
        <v>5.76969224537333E-3</v>
      </c>
      <c r="U102" s="8"/>
      <c r="V102" s="8"/>
      <c r="W102" s="8"/>
      <c r="X102" s="8"/>
      <c r="Y102" s="8">
        <v>5.76969224537333E-3</v>
      </c>
      <c r="AA102" s="3" t="s">
        <v>910</v>
      </c>
      <c r="AB102" s="98"/>
      <c r="AC102" s="98"/>
      <c r="AD102" s="98"/>
      <c r="AE102" s="98"/>
      <c r="AF102" s="98"/>
      <c r="AG102" s="98">
        <v>32302.942249520001</v>
      </c>
      <c r="AH102" s="98"/>
      <c r="AI102" s="98"/>
      <c r="AJ102" s="98"/>
      <c r="AK102" s="98"/>
      <c r="AL102" s="98">
        <v>32302.942249520001</v>
      </c>
      <c r="AM102" s="9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8"/>
      <c r="HP102" s="8"/>
      <c r="HQ102" s="8"/>
      <c r="HR102" s="8"/>
      <c r="HS102" s="8"/>
      <c r="HT102" s="8"/>
      <c r="HU102" s="8"/>
      <c r="HV102" s="8"/>
      <c r="HW102" s="8"/>
      <c r="HX102" s="8"/>
      <c r="HY102" s="8"/>
      <c r="HZ102" s="8"/>
      <c r="IA102" s="8"/>
    </row>
    <row r="103" spans="14:235" x14ac:dyDescent="0.25">
      <c r="N103" s="3" t="s">
        <v>152</v>
      </c>
      <c r="O103" s="8"/>
      <c r="P103" s="8"/>
      <c r="Q103" s="8"/>
      <c r="R103" s="8"/>
      <c r="S103" s="8"/>
      <c r="T103" s="8">
        <v>6.1097093313721795E-4</v>
      </c>
      <c r="U103" s="8"/>
      <c r="V103" s="8"/>
      <c r="W103" s="8"/>
      <c r="X103" s="8"/>
      <c r="Y103" s="8">
        <v>6.1097093313721795E-4</v>
      </c>
      <c r="AA103" s="4" t="s">
        <v>297</v>
      </c>
      <c r="AB103" s="98"/>
      <c r="AC103" s="98"/>
      <c r="AD103" s="98"/>
      <c r="AE103" s="98"/>
      <c r="AF103" s="98"/>
      <c r="AG103" s="98">
        <v>32302.942249520001</v>
      </c>
      <c r="AH103" s="98"/>
      <c r="AI103" s="98"/>
      <c r="AJ103" s="98"/>
      <c r="AK103" s="98"/>
      <c r="AL103" s="98">
        <v>32302.942249520001</v>
      </c>
      <c r="AM103" s="9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/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8"/>
      <c r="HP103" s="8"/>
      <c r="HQ103" s="8"/>
      <c r="HR103" s="8"/>
      <c r="HS103" s="8"/>
      <c r="HT103" s="8"/>
      <c r="HU103" s="8"/>
      <c r="HV103" s="8"/>
      <c r="HW103" s="8"/>
      <c r="HX103" s="8"/>
      <c r="HY103" s="8"/>
      <c r="HZ103" s="8"/>
      <c r="IA103" s="8"/>
    </row>
    <row r="104" spans="14:235" x14ac:dyDescent="0.25">
      <c r="N104" s="3" t="s">
        <v>288</v>
      </c>
      <c r="O104" s="8"/>
      <c r="P104" s="8"/>
      <c r="Q104" s="8"/>
      <c r="R104" s="8"/>
      <c r="S104" s="8"/>
      <c r="T104" s="8">
        <v>3.4188947817455E-6</v>
      </c>
      <c r="U104" s="8"/>
      <c r="V104" s="8"/>
      <c r="W104" s="8"/>
      <c r="X104" s="8"/>
      <c r="Y104" s="8">
        <v>3.4188947817455E-6</v>
      </c>
      <c r="AA104" s="3" t="s">
        <v>450</v>
      </c>
      <c r="AB104" s="98"/>
      <c r="AC104" s="98"/>
      <c r="AD104" s="98"/>
      <c r="AE104" s="98"/>
      <c r="AF104" s="98"/>
      <c r="AG104" s="98">
        <v>33793.379334129997</v>
      </c>
      <c r="AH104" s="98"/>
      <c r="AI104" s="98"/>
      <c r="AJ104" s="98"/>
      <c r="AK104" s="98"/>
      <c r="AL104" s="98">
        <v>33793.379334129997</v>
      </c>
      <c r="AM104" s="9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/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8"/>
      <c r="HH104" s="8"/>
      <c r="HI104" s="8"/>
      <c r="HJ104" s="8"/>
      <c r="HK104" s="8"/>
      <c r="HL104" s="8"/>
      <c r="HM104" s="8"/>
      <c r="HN104" s="8"/>
      <c r="HO104" s="8"/>
      <c r="HP104" s="8"/>
      <c r="HQ104" s="8"/>
      <c r="HR104" s="8"/>
      <c r="HS104" s="8"/>
      <c r="HT104" s="8"/>
      <c r="HU104" s="8"/>
      <c r="HV104" s="8"/>
      <c r="HW104" s="8"/>
      <c r="HX104" s="8"/>
      <c r="HY104" s="8"/>
      <c r="HZ104" s="8"/>
      <c r="IA104" s="8"/>
    </row>
    <row r="105" spans="14:235" x14ac:dyDescent="0.25">
      <c r="N105" s="3" t="s">
        <v>98</v>
      </c>
      <c r="O105" s="8"/>
      <c r="P105" s="8"/>
      <c r="Q105" s="8"/>
      <c r="R105" s="8"/>
      <c r="S105" s="8"/>
      <c r="T105" s="8">
        <v>12422.654751047603</v>
      </c>
      <c r="U105" s="8"/>
      <c r="V105" s="8"/>
      <c r="W105" s="8"/>
      <c r="X105" s="8"/>
      <c r="Y105" s="8">
        <v>12422.654751047603</v>
      </c>
      <c r="AA105" s="3" t="s">
        <v>411</v>
      </c>
      <c r="AB105" s="98"/>
      <c r="AC105" s="98"/>
      <c r="AD105" s="98"/>
      <c r="AE105" s="98"/>
      <c r="AF105" s="98"/>
      <c r="AG105" s="98">
        <v>33991.374100820001</v>
      </c>
      <c r="AH105" s="98"/>
      <c r="AI105" s="98"/>
      <c r="AJ105" s="98"/>
      <c r="AK105" s="98"/>
      <c r="AL105" s="98">
        <v>33991.374100820001</v>
      </c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/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8"/>
      <c r="HH105" s="8"/>
      <c r="HI105" s="8"/>
      <c r="HJ105" s="8"/>
      <c r="HK105" s="8"/>
      <c r="HL105" s="8"/>
      <c r="HM105" s="8"/>
      <c r="HN105" s="8"/>
      <c r="HO105" s="8"/>
      <c r="HP105" s="8"/>
      <c r="HQ105" s="8"/>
      <c r="HR105" s="8"/>
      <c r="HS105" s="8"/>
      <c r="HT105" s="8"/>
      <c r="HU105" s="8"/>
      <c r="HV105" s="8"/>
      <c r="HW105" s="8"/>
      <c r="HX105" s="8"/>
      <c r="HY105" s="8"/>
      <c r="HZ105" s="8"/>
      <c r="IA105" s="8"/>
    </row>
    <row r="106" spans="14:235" x14ac:dyDescent="0.25">
      <c r="N106" s="3" t="s">
        <v>179</v>
      </c>
      <c r="O106" s="8"/>
      <c r="P106" s="8"/>
      <c r="Q106" s="8"/>
      <c r="R106" s="8"/>
      <c r="S106" s="8"/>
      <c r="T106" s="8">
        <v>22758.919518689301</v>
      </c>
      <c r="U106" s="8"/>
      <c r="V106" s="8"/>
      <c r="W106" s="8"/>
      <c r="X106" s="8"/>
      <c r="Y106" s="8">
        <v>22758.919518689301</v>
      </c>
      <c r="AA106" s="3" t="s">
        <v>437</v>
      </c>
      <c r="AB106" s="98"/>
      <c r="AC106" s="98"/>
      <c r="AD106" s="98"/>
      <c r="AE106" s="98"/>
      <c r="AF106" s="98"/>
      <c r="AG106" s="98">
        <v>196525.25441796001</v>
      </c>
      <c r="AH106" s="98"/>
      <c r="AI106" s="98"/>
      <c r="AJ106" s="98"/>
      <c r="AK106" s="98"/>
      <c r="AL106" s="98">
        <v>196525.25441796001</v>
      </c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/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/>
      <c r="GV106" s="8"/>
      <c r="GW106" s="8"/>
      <c r="GX106" s="8"/>
      <c r="GY106" s="8"/>
      <c r="GZ106" s="8"/>
      <c r="HA106" s="8"/>
      <c r="HB106" s="8"/>
      <c r="HC106" s="8"/>
      <c r="HD106" s="8"/>
      <c r="HE106" s="8"/>
      <c r="HF106" s="8"/>
      <c r="HG106" s="8"/>
      <c r="HH106" s="8"/>
      <c r="HI106" s="8"/>
      <c r="HJ106" s="8"/>
      <c r="HK106" s="8"/>
      <c r="HL106" s="8"/>
      <c r="HM106" s="8"/>
      <c r="HN106" s="8"/>
      <c r="HO106" s="8"/>
      <c r="HP106" s="8"/>
      <c r="HQ106" s="8"/>
      <c r="HR106" s="8"/>
      <c r="HS106" s="8"/>
      <c r="HT106" s="8"/>
      <c r="HU106" s="8"/>
      <c r="HV106" s="8"/>
      <c r="HW106" s="8"/>
      <c r="HX106" s="8"/>
      <c r="HY106" s="8"/>
      <c r="HZ106" s="8"/>
      <c r="IA106" s="8"/>
    </row>
    <row r="107" spans="14:235" x14ac:dyDescent="0.25">
      <c r="N107" s="3" t="s">
        <v>37</v>
      </c>
      <c r="O107" s="8"/>
      <c r="P107" s="8"/>
      <c r="Q107" s="8">
        <v>-127072.0476486894</v>
      </c>
      <c r="R107" s="8"/>
      <c r="S107" s="8"/>
      <c r="T107" s="8">
        <v>1511451.5910856668</v>
      </c>
      <c r="U107" s="8"/>
      <c r="V107" s="8"/>
      <c r="W107" s="8">
        <v>-709561.13</v>
      </c>
      <c r="X107" s="8"/>
      <c r="Y107" s="8">
        <v>674818.41343697731</v>
      </c>
      <c r="AA107" s="3" t="s">
        <v>149</v>
      </c>
      <c r="AB107" s="98"/>
      <c r="AC107" s="98"/>
      <c r="AD107" s="98"/>
      <c r="AE107" s="98"/>
      <c r="AF107" s="98"/>
      <c r="AG107" s="98">
        <v>25213.870819299998</v>
      </c>
      <c r="AH107" s="98"/>
      <c r="AI107" s="98">
        <v>-28000</v>
      </c>
      <c r="AJ107" s="98"/>
      <c r="AK107" s="98"/>
      <c r="AL107" s="98">
        <v>-2786.1291807000016</v>
      </c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  <c r="FZ107" s="8"/>
      <c r="GA107" s="8"/>
      <c r="GB107" s="8"/>
      <c r="GC107" s="8"/>
      <c r="GD107" s="8"/>
      <c r="GE107" s="8"/>
      <c r="GF107" s="8"/>
      <c r="GG107" s="8"/>
      <c r="GH107" s="8"/>
      <c r="GI107" s="8"/>
      <c r="GJ107" s="8"/>
      <c r="GK107" s="8"/>
      <c r="GL107" s="8"/>
      <c r="GM107" s="8"/>
      <c r="GN107" s="8"/>
      <c r="GO107" s="8"/>
      <c r="GP107" s="8"/>
      <c r="GQ107" s="8"/>
      <c r="GR107" s="8"/>
      <c r="GS107" s="8"/>
      <c r="GT107" s="8"/>
      <c r="GU107" s="8"/>
      <c r="GV107" s="8"/>
      <c r="GW107" s="8"/>
      <c r="GX107" s="8"/>
      <c r="GY107" s="8"/>
      <c r="GZ107" s="8"/>
      <c r="HA107" s="8"/>
      <c r="HB107" s="8"/>
      <c r="HC107" s="8"/>
      <c r="HD107" s="8"/>
      <c r="HE107" s="8"/>
      <c r="HF107" s="8"/>
      <c r="HG107" s="8"/>
      <c r="HH107" s="8"/>
      <c r="HI107" s="8"/>
      <c r="HJ107" s="8"/>
      <c r="HK107" s="8"/>
      <c r="HL107" s="8"/>
      <c r="HM107" s="8"/>
      <c r="HN107" s="8"/>
      <c r="HO107" s="8"/>
      <c r="HP107" s="8"/>
      <c r="HQ107" s="8"/>
      <c r="HR107" s="8"/>
      <c r="HS107" s="8"/>
      <c r="HT107" s="8"/>
      <c r="HU107" s="8"/>
      <c r="HV107" s="8"/>
      <c r="HW107" s="8"/>
      <c r="HX107" s="8"/>
      <c r="HY107" s="8"/>
      <c r="HZ107" s="8"/>
      <c r="IA107" s="8"/>
    </row>
    <row r="108" spans="14:235" x14ac:dyDescent="0.25">
      <c r="N108" s="3" t="s">
        <v>153</v>
      </c>
      <c r="O108" s="8"/>
      <c r="P108" s="8"/>
      <c r="Q108" s="8">
        <v>-82925.202304742998</v>
      </c>
      <c r="R108" s="8"/>
      <c r="S108" s="8"/>
      <c r="T108" s="8">
        <v>83351.755062365657</v>
      </c>
      <c r="U108" s="8"/>
      <c r="V108" s="8"/>
      <c r="W108" s="8"/>
      <c r="X108" s="8"/>
      <c r="Y108" s="8">
        <v>426.55275762265956</v>
      </c>
      <c r="AA108" s="3" t="s">
        <v>150</v>
      </c>
      <c r="AB108" s="98"/>
      <c r="AC108" s="98"/>
      <c r="AD108" s="98"/>
      <c r="AE108" s="98"/>
      <c r="AF108" s="98"/>
      <c r="AG108" s="98">
        <v>0.34782034000000001</v>
      </c>
      <c r="AH108" s="98"/>
      <c r="AI108" s="98"/>
      <c r="AJ108" s="98"/>
      <c r="AK108" s="98"/>
      <c r="AL108" s="98">
        <v>0.34782034000000001</v>
      </c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</row>
    <row r="109" spans="14:235" x14ac:dyDescent="0.25">
      <c r="N109" s="3" t="s">
        <v>154</v>
      </c>
      <c r="O109" s="8"/>
      <c r="P109" s="8"/>
      <c r="Q109" s="8"/>
      <c r="R109" s="8"/>
      <c r="S109" s="8"/>
      <c r="T109" s="8">
        <v>6742.0223001583299</v>
      </c>
      <c r="U109" s="8"/>
      <c r="V109" s="8"/>
      <c r="W109" s="8"/>
      <c r="X109" s="8"/>
      <c r="Y109" s="8">
        <v>6742.0223001583299</v>
      </c>
      <c r="AA109" s="3" t="s">
        <v>438</v>
      </c>
      <c r="AB109" s="98"/>
      <c r="AC109" s="98"/>
      <c r="AD109" s="98"/>
      <c r="AE109" s="98"/>
      <c r="AF109" s="98"/>
      <c r="AG109" s="98">
        <v>201000.92417708001</v>
      </c>
      <c r="AH109" s="98"/>
      <c r="AI109" s="98"/>
      <c r="AJ109" s="98"/>
      <c r="AK109" s="98"/>
      <c r="AL109" s="98">
        <v>201000.92417708001</v>
      </c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8"/>
      <c r="GV109" s="8"/>
      <c r="GW109" s="8"/>
      <c r="GX109" s="8"/>
      <c r="GY109" s="8"/>
      <c r="GZ109" s="8"/>
      <c r="HA109" s="8"/>
      <c r="HB109" s="8"/>
      <c r="HC109" s="8"/>
      <c r="HD109" s="8"/>
      <c r="HE109" s="8"/>
      <c r="HF109" s="8"/>
      <c r="HG109" s="8"/>
      <c r="HH109" s="8"/>
      <c r="HI109" s="8"/>
      <c r="HJ109" s="8"/>
      <c r="HK109" s="8"/>
      <c r="HL109" s="8"/>
      <c r="HM109" s="8"/>
      <c r="HN109" s="8"/>
      <c r="HO109" s="8"/>
      <c r="HP109" s="8"/>
      <c r="HQ109" s="8"/>
      <c r="HR109" s="8"/>
      <c r="HS109" s="8"/>
      <c r="HT109" s="8"/>
      <c r="HU109" s="8"/>
      <c r="HV109" s="8"/>
      <c r="HW109" s="8"/>
      <c r="HX109" s="8"/>
      <c r="HY109" s="8"/>
      <c r="HZ109" s="8"/>
      <c r="IA109" s="8"/>
    </row>
    <row r="110" spans="14:235" x14ac:dyDescent="0.25">
      <c r="N110" s="3" t="s">
        <v>155</v>
      </c>
      <c r="O110" s="8"/>
      <c r="P110" s="8"/>
      <c r="Q110" s="8"/>
      <c r="R110" s="8"/>
      <c r="S110" s="8"/>
      <c r="T110" s="8">
        <v>7.4616070776097096</v>
      </c>
      <c r="U110" s="8"/>
      <c r="V110" s="8"/>
      <c r="W110" s="8"/>
      <c r="X110" s="8"/>
      <c r="Y110" s="8">
        <v>7.4616070776097096</v>
      </c>
      <c r="AA110" s="3" t="s">
        <v>1143</v>
      </c>
      <c r="AB110" s="98"/>
      <c r="AC110" s="98"/>
      <c r="AD110" s="98"/>
      <c r="AE110" s="98"/>
      <c r="AF110" s="98"/>
      <c r="AG110" s="98">
        <v>16140333</v>
      </c>
      <c r="AH110" s="98"/>
      <c r="AI110" s="98"/>
      <c r="AJ110" s="98"/>
      <c r="AK110" s="98"/>
      <c r="AL110" s="98">
        <v>16140333</v>
      </c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  <c r="HC110" s="8"/>
      <c r="HD110" s="8"/>
      <c r="HE110" s="8"/>
      <c r="HF110" s="8"/>
      <c r="HG110" s="8"/>
      <c r="HH110" s="8"/>
      <c r="HI110" s="8"/>
      <c r="HJ110" s="8"/>
      <c r="HK110" s="8"/>
      <c r="HL110" s="8"/>
      <c r="HM110" s="8"/>
      <c r="HN110" s="8"/>
      <c r="HO110" s="8"/>
      <c r="HP110" s="8"/>
      <c r="HQ110" s="8"/>
      <c r="HR110" s="8"/>
      <c r="HS110" s="8"/>
      <c r="HT110" s="8"/>
      <c r="HU110" s="8"/>
      <c r="HV110" s="8"/>
      <c r="HW110" s="8"/>
      <c r="HX110" s="8"/>
      <c r="HY110" s="8"/>
      <c r="HZ110" s="8"/>
      <c r="IA110" s="8"/>
    </row>
    <row r="111" spans="14:235" x14ac:dyDescent="0.25">
      <c r="N111" s="3" t="s">
        <v>407</v>
      </c>
      <c r="O111" s="199"/>
      <c r="P111" s="199"/>
      <c r="Q111" s="199">
        <v>-41230.3776338467</v>
      </c>
      <c r="R111" s="199"/>
      <c r="S111" s="199"/>
      <c r="T111" s="8">
        <v>41218.327239612125</v>
      </c>
      <c r="U111" s="199"/>
      <c r="V111" s="199"/>
      <c r="W111" s="199"/>
      <c r="X111" s="199"/>
      <c r="Y111" s="199">
        <v>-12.050394234574924</v>
      </c>
      <c r="AA111" s="4" t="s">
        <v>430</v>
      </c>
      <c r="AB111" s="98"/>
      <c r="AC111" s="98"/>
      <c r="AD111" s="98"/>
      <c r="AE111" s="98"/>
      <c r="AF111" s="98"/>
      <c r="AG111" s="98">
        <v>16140333</v>
      </c>
      <c r="AH111" s="98"/>
      <c r="AI111" s="98"/>
      <c r="AJ111" s="98"/>
      <c r="AK111" s="98"/>
      <c r="AL111" s="98">
        <v>16140333</v>
      </c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  <c r="GQ111" s="8"/>
      <c r="GR111" s="8"/>
      <c r="GS111" s="8"/>
      <c r="GT111" s="8"/>
      <c r="GU111" s="8"/>
      <c r="GV111" s="8"/>
      <c r="GW111" s="8"/>
      <c r="GX111" s="8"/>
      <c r="GY111" s="8"/>
      <c r="GZ111" s="8"/>
      <c r="HA111" s="8"/>
      <c r="HB111" s="8"/>
      <c r="HC111" s="8"/>
      <c r="HD111" s="8"/>
      <c r="HE111" s="8"/>
      <c r="HF111" s="8"/>
      <c r="HG111" s="8"/>
      <c r="HH111" s="8"/>
      <c r="HI111" s="8"/>
      <c r="HJ111" s="8"/>
      <c r="HK111" s="8"/>
      <c r="HL111" s="8"/>
      <c r="HM111" s="8"/>
      <c r="HN111" s="8"/>
      <c r="HO111" s="8"/>
      <c r="HP111" s="8"/>
      <c r="HQ111" s="8"/>
      <c r="HR111" s="8"/>
      <c r="HS111" s="8"/>
      <c r="HT111" s="8"/>
      <c r="HU111" s="8"/>
      <c r="HV111" s="8"/>
      <c r="HW111" s="8"/>
      <c r="HX111" s="8"/>
      <c r="HY111" s="8"/>
      <c r="HZ111" s="8"/>
      <c r="IA111" s="8"/>
    </row>
    <row r="112" spans="14:235" x14ac:dyDescent="0.25">
      <c r="N112" s="3" t="s">
        <v>25</v>
      </c>
      <c r="O112" s="8"/>
      <c r="P112" s="8"/>
      <c r="Q112" s="8"/>
      <c r="R112" s="8"/>
      <c r="S112" s="8"/>
      <c r="T112" s="8">
        <v>2.4486818017105696</v>
      </c>
      <c r="U112" s="8"/>
      <c r="V112" s="8"/>
      <c r="W112" s="8"/>
      <c r="X112" s="8"/>
      <c r="Y112" s="8">
        <v>2.4486818017105696</v>
      </c>
      <c r="AA112" s="3" t="s">
        <v>1113</v>
      </c>
      <c r="AB112" s="98"/>
      <c r="AC112" s="98"/>
      <c r="AD112" s="98"/>
      <c r="AE112" s="98"/>
      <c r="AF112" s="98"/>
      <c r="AG112" s="98">
        <v>100050250.667</v>
      </c>
      <c r="AH112" s="98"/>
      <c r="AI112" s="98"/>
      <c r="AJ112" s="98"/>
      <c r="AK112" s="98"/>
      <c r="AL112" s="98">
        <v>100050250.667</v>
      </c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/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8"/>
      <c r="GV112" s="8"/>
      <c r="GW112" s="8"/>
      <c r="GX112" s="8"/>
      <c r="GY112" s="8"/>
      <c r="GZ112" s="8"/>
      <c r="HA112" s="8"/>
      <c r="HB112" s="8"/>
      <c r="HC112" s="8"/>
      <c r="HD112" s="8"/>
      <c r="HE112" s="8"/>
      <c r="HF112" s="8"/>
      <c r="HG112" s="8"/>
      <c r="HH112" s="8"/>
      <c r="HI112" s="8"/>
      <c r="HJ112" s="8"/>
      <c r="HK112" s="8"/>
      <c r="HL112" s="8"/>
      <c r="HM112" s="8"/>
      <c r="HN112" s="8"/>
      <c r="HO112" s="8"/>
      <c r="HP112" s="8"/>
      <c r="HQ112" s="8"/>
      <c r="HR112" s="8"/>
      <c r="HS112" s="8"/>
      <c r="HT112" s="8"/>
      <c r="HU112" s="8"/>
      <c r="HV112" s="8"/>
      <c r="HW112" s="8"/>
      <c r="HX112" s="8"/>
      <c r="HY112" s="8"/>
      <c r="HZ112" s="8"/>
      <c r="IA112" s="8"/>
    </row>
    <row r="113" spans="14:235" x14ac:dyDescent="0.25">
      <c r="N113" s="3" t="s">
        <v>177</v>
      </c>
      <c r="O113" s="8"/>
      <c r="P113" s="8"/>
      <c r="Q113" s="8"/>
      <c r="R113" s="8"/>
      <c r="S113" s="8"/>
      <c r="T113" s="8">
        <v>2.6369097314675E-4</v>
      </c>
      <c r="U113" s="8"/>
      <c r="V113" s="8"/>
      <c r="W113" s="8"/>
      <c r="X113" s="8"/>
      <c r="Y113" s="8">
        <v>2.6369097314675E-4</v>
      </c>
      <c r="AA113" s="4" t="s">
        <v>430</v>
      </c>
      <c r="AB113" s="98"/>
      <c r="AC113" s="98"/>
      <c r="AD113" s="98"/>
      <c r="AE113" s="98"/>
      <c r="AF113" s="98"/>
      <c r="AG113" s="98">
        <v>100050250.667</v>
      </c>
      <c r="AH113" s="98"/>
      <c r="AI113" s="98"/>
      <c r="AJ113" s="98"/>
      <c r="AK113" s="98"/>
      <c r="AL113" s="98">
        <v>100050250.667</v>
      </c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/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8"/>
      <c r="HH113" s="8"/>
      <c r="HI113" s="8"/>
      <c r="HJ113" s="8"/>
      <c r="HK113" s="8"/>
      <c r="HL113" s="8"/>
      <c r="HM113" s="8"/>
      <c r="HN113" s="8"/>
      <c r="HO113" s="8"/>
      <c r="HP113" s="8"/>
      <c r="HQ113" s="8"/>
      <c r="HR113" s="8"/>
      <c r="HS113" s="8"/>
      <c r="HT113" s="8"/>
      <c r="HU113" s="8"/>
      <c r="HV113" s="8"/>
      <c r="HW113" s="8"/>
      <c r="HX113" s="8"/>
      <c r="HY113" s="8"/>
      <c r="HZ113" s="8"/>
      <c r="IA113" s="8"/>
    </row>
    <row r="114" spans="14:235" x14ac:dyDescent="0.25">
      <c r="N114" s="3" t="s">
        <v>156</v>
      </c>
      <c r="O114" s="8"/>
      <c r="P114" s="8"/>
      <c r="Q114" s="8"/>
      <c r="R114" s="8"/>
      <c r="S114" s="8"/>
      <c r="T114" s="8">
        <v>1.9716530109011E-4</v>
      </c>
      <c r="U114" s="8"/>
      <c r="V114" s="8"/>
      <c r="W114" s="8"/>
      <c r="X114" s="8"/>
      <c r="Y114" s="8">
        <v>1.9716530109011E-4</v>
      </c>
      <c r="AA114" s="3" t="s">
        <v>439</v>
      </c>
      <c r="AB114" s="98"/>
      <c r="AC114" s="98"/>
      <c r="AD114" s="98"/>
      <c r="AE114" s="98"/>
      <c r="AF114" s="98"/>
      <c r="AG114" s="98">
        <v>100050250.667</v>
      </c>
      <c r="AH114" s="98"/>
      <c r="AI114" s="98"/>
      <c r="AJ114" s="98"/>
      <c r="AK114" s="98"/>
      <c r="AL114" s="98">
        <v>100050250.667</v>
      </c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8"/>
      <c r="HP114" s="8"/>
      <c r="HQ114" s="8"/>
      <c r="HR114" s="8"/>
      <c r="HS114" s="8"/>
      <c r="HT114" s="8"/>
      <c r="HU114" s="8"/>
      <c r="HV114" s="8"/>
      <c r="HW114" s="8"/>
      <c r="HX114" s="8"/>
      <c r="HY114" s="8"/>
      <c r="HZ114" s="8"/>
      <c r="IA114" s="8"/>
    </row>
    <row r="115" spans="14:235" x14ac:dyDescent="0.25">
      <c r="N115" s="3" t="s">
        <v>157</v>
      </c>
      <c r="O115" s="8"/>
      <c r="P115" s="8"/>
      <c r="Q115" s="8"/>
      <c r="R115" s="8"/>
      <c r="S115" s="8"/>
      <c r="T115" s="8">
        <v>20.0046074754997</v>
      </c>
      <c r="U115" s="8"/>
      <c r="V115" s="8"/>
      <c r="W115" s="8"/>
      <c r="X115" s="8"/>
      <c r="Y115" s="8">
        <v>20.0046074754997</v>
      </c>
      <c r="AA115" s="3" t="s">
        <v>1137</v>
      </c>
      <c r="AB115" s="98"/>
      <c r="AC115" s="98"/>
      <c r="AD115" s="98"/>
      <c r="AE115" s="98"/>
      <c r="AF115" s="98"/>
      <c r="AG115" s="98">
        <v>14343.096203720001</v>
      </c>
      <c r="AH115" s="98"/>
      <c r="AI115" s="98"/>
      <c r="AJ115" s="98"/>
      <c r="AK115" s="98"/>
      <c r="AL115" s="98">
        <v>14343.096203720001</v>
      </c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  <c r="FZ115" s="8"/>
      <c r="GA115" s="8"/>
      <c r="GB115" s="8"/>
      <c r="GC115" s="8"/>
      <c r="GD115" s="8"/>
      <c r="GE115" s="8"/>
      <c r="GF115" s="8"/>
      <c r="GG115" s="8"/>
      <c r="GH115" s="8"/>
      <c r="GI115" s="8"/>
      <c r="GJ115" s="8"/>
      <c r="GK115" s="8"/>
      <c r="GL115" s="8"/>
      <c r="GM115" s="8"/>
      <c r="GN115" s="8"/>
      <c r="GO115" s="8"/>
      <c r="GP115" s="8"/>
      <c r="GQ115" s="8"/>
      <c r="GR115" s="8"/>
      <c r="GS115" s="8"/>
      <c r="GT115" s="8"/>
      <c r="GU115" s="8"/>
      <c r="GV115" s="8"/>
      <c r="GW115" s="8"/>
      <c r="GX115" s="8"/>
      <c r="GY115" s="8"/>
      <c r="GZ115" s="8"/>
      <c r="HA115" s="8"/>
      <c r="HB115" s="8"/>
      <c r="HC115" s="8"/>
      <c r="HD115" s="8"/>
      <c r="HE115" s="8"/>
      <c r="HF115" s="8"/>
      <c r="HG115" s="8"/>
      <c r="HH115" s="8"/>
      <c r="HI115" s="8"/>
      <c r="HJ115" s="8"/>
      <c r="HK115" s="8"/>
      <c r="HL115" s="8"/>
      <c r="HM115" s="8"/>
      <c r="HN115" s="8"/>
      <c r="HO115" s="8"/>
      <c r="HP115" s="8"/>
      <c r="HQ115" s="8"/>
      <c r="HR115" s="8"/>
      <c r="HS115" s="8"/>
      <c r="HT115" s="8"/>
      <c r="HU115" s="8"/>
      <c r="HV115" s="8"/>
      <c r="HW115" s="8"/>
      <c r="HX115" s="8"/>
      <c r="HY115" s="8"/>
      <c r="HZ115" s="8"/>
      <c r="IA115" s="8"/>
    </row>
    <row r="116" spans="14:235" x14ac:dyDescent="0.25">
      <c r="N116" s="3" t="s">
        <v>158</v>
      </c>
      <c r="O116" s="8"/>
      <c r="P116" s="8"/>
      <c r="Q116" s="8">
        <v>-59719.5767930039</v>
      </c>
      <c r="R116" s="8"/>
      <c r="S116" s="8"/>
      <c r="T116" s="8">
        <v>55398.335261539825</v>
      </c>
      <c r="U116" s="8"/>
      <c r="V116" s="8"/>
      <c r="W116" s="8"/>
      <c r="X116" s="8"/>
      <c r="Y116" s="8">
        <v>-4321.2415314640748</v>
      </c>
      <c r="AA116" s="4" t="s">
        <v>297</v>
      </c>
      <c r="AB116" s="98"/>
      <c r="AC116" s="98"/>
      <c r="AD116" s="98"/>
      <c r="AE116" s="98"/>
      <c r="AF116" s="98"/>
      <c r="AG116" s="98">
        <v>14343.096203720001</v>
      </c>
      <c r="AH116" s="98"/>
      <c r="AI116" s="98"/>
      <c r="AJ116" s="98"/>
      <c r="AK116" s="98"/>
      <c r="AL116" s="98">
        <v>14343.096203720001</v>
      </c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8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</row>
    <row r="117" spans="14:235" x14ac:dyDescent="0.25">
      <c r="N117" s="3" t="s">
        <v>95</v>
      </c>
      <c r="O117" s="8">
        <v>-42800000</v>
      </c>
      <c r="P117" s="8"/>
      <c r="Q117" s="8"/>
      <c r="R117" s="8"/>
      <c r="S117" s="8">
        <v>42365037.32</v>
      </c>
      <c r="T117" s="8">
        <v>52945469.716192506</v>
      </c>
      <c r="U117" s="8"/>
      <c r="V117" s="8"/>
      <c r="W117" s="8"/>
      <c r="X117" s="8"/>
      <c r="Y117" s="8">
        <v>52510507.036192507</v>
      </c>
      <c r="AA117" s="3" t="s">
        <v>911</v>
      </c>
      <c r="AB117" s="98"/>
      <c r="AC117" s="98"/>
      <c r="AD117" s="98"/>
      <c r="AE117" s="98"/>
      <c r="AF117" s="98"/>
      <c r="AG117" s="98">
        <v>19597.425537219999</v>
      </c>
      <c r="AH117" s="98"/>
      <c r="AI117" s="98"/>
      <c r="AJ117" s="98"/>
      <c r="AK117" s="98"/>
      <c r="AL117" s="98">
        <v>19597.425537219999</v>
      </c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8"/>
      <c r="HH117" s="8"/>
      <c r="HI117" s="8"/>
      <c r="HJ117" s="8"/>
      <c r="HK117" s="8"/>
      <c r="HL117" s="8"/>
      <c r="HM117" s="8"/>
      <c r="HN117" s="8"/>
      <c r="HO117" s="8"/>
      <c r="HP117" s="8"/>
      <c r="HQ117" s="8"/>
      <c r="HR117" s="8"/>
      <c r="HS117" s="8"/>
      <c r="HT117" s="8"/>
      <c r="HU117" s="8"/>
      <c r="HV117" s="8"/>
      <c r="HW117" s="8"/>
      <c r="HX117" s="8"/>
      <c r="HY117" s="8"/>
      <c r="HZ117" s="8"/>
      <c r="IA117" s="8"/>
    </row>
    <row r="118" spans="14:235" x14ac:dyDescent="0.25">
      <c r="N118" s="3" t="s">
        <v>92</v>
      </c>
      <c r="O118" s="8">
        <v>-68512685.659354001</v>
      </c>
      <c r="P118" s="8">
        <v>-1000185.19210735</v>
      </c>
      <c r="Q118" s="8"/>
      <c r="R118" s="8"/>
      <c r="S118" s="8"/>
      <c r="T118" s="8">
        <v>17727344.258944798</v>
      </c>
      <c r="U118" s="8"/>
      <c r="V118" s="8"/>
      <c r="W118" s="8"/>
      <c r="X118" s="8"/>
      <c r="Y118" s="8">
        <v>-51785526.592516556</v>
      </c>
      <c r="AA118" s="4" t="s">
        <v>297</v>
      </c>
      <c r="AB118" s="98"/>
      <c r="AC118" s="98"/>
      <c r="AD118" s="98"/>
      <c r="AE118" s="98"/>
      <c r="AF118" s="98"/>
      <c r="AG118" s="98">
        <v>19597.425537219999</v>
      </c>
      <c r="AH118" s="98"/>
      <c r="AI118" s="98"/>
      <c r="AJ118" s="98"/>
      <c r="AK118" s="98"/>
      <c r="AL118" s="98">
        <v>19597.425537219999</v>
      </c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/>
      <c r="HH118" s="8"/>
      <c r="HI118" s="8"/>
      <c r="HJ118" s="8"/>
      <c r="HK118" s="8"/>
      <c r="HL118" s="8"/>
      <c r="HM118" s="8"/>
      <c r="HN118" s="8"/>
      <c r="HO118" s="8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</row>
    <row r="119" spans="14:235" x14ac:dyDescent="0.25">
      <c r="N119" s="3" t="s">
        <v>159</v>
      </c>
      <c r="O119" s="8"/>
      <c r="P119" s="8"/>
      <c r="Q119" s="8"/>
      <c r="R119" s="8"/>
      <c r="S119" s="8"/>
      <c r="T119" s="8">
        <v>0.34614621436419302</v>
      </c>
      <c r="U119" s="8"/>
      <c r="V119" s="8"/>
      <c r="W119" s="8"/>
      <c r="X119" s="8"/>
      <c r="Y119" s="8">
        <v>0.34614621436419302</v>
      </c>
      <c r="AA119" s="3" t="s">
        <v>434</v>
      </c>
      <c r="AB119" s="98"/>
      <c r="AC119" s="98"/>
      <c r="AD119" s="98"/>
      <c r="AE119" s="98"/>
      <c r="AF119" s="98"/>
      <c r="AG119" s="98">
        <v>29214.150499390002</v>
      </c>
      <c r="AH119" s="98"/>
      <c r="AI119" s="98"/>
      <c r="AJ119" s="98"/>
      <c r="AK119" s="98"/>
      <c r="AL119" s="98">
        <v>29214.150499390002</v>
      </c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/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8"/>
      <c r="GV119" s="8"/>
      <c r="GW119" s="8"/>
      <c r="GX119" s="8"/>
      <c r="GY119" s="8"/>
      <c r="GZ119" s="8"/>
      <c r="HA119" s="8"/>
      <c r="HB119" s="8"/>
      <c r="HC119" s="8"/>
      <c r="HD119" s="8"/>
      <c r="HE119" s="8"/>
      <c r="HF119" s="8"/>
      <c r="HG119" s="8"/>
      <c r="HH119" s="8"/>
      <c r="HI119" s="8"/>
      <c r="HJ119" s="8"/>
      <c r="HK119" s="8"/>
      <c r="HL119" s="8"/>
      <c r="HM119" s="8"/>
      <c r="HN119" s="8"/>
      <c r="HO119" s="8"/>
      <c r="HP119" s="8"/>
      <c r="HQ119" s="8"/>
      <c r="HR119" s="8"/>
      <c r="HS119" s="8"/>
      <c r="HT119" s="8"/>
      <c r="HU119" s="8"/>
      <c r="HV119" s="8"/>
      <c r="HW119" s="8"/>
      <c r="HX119" s="8"/>
      <c r="HY119" s="8"/>
      <c r="HZ119" s="8"/>
      <c r="IA119" s="8"/>
    </row>
    <row r="120" spans="14:235" x14ac:dyDescent="0.25">
      <c r="N120" s="3" t="s">
        <v>38</v>
      </c>
      <c r="O120" s="8"/>
      <c r="P120" s="8"/>
      <c r="Q120" s="8">
        <v>-10235792.022651017</v>
      </c>
      <c r="R120" s="8"/>
      <c r="S120" s="8"/>
      <c r="T120" s="8">
        <v>45429432.605125234</v>
      </c>
      <c r="U120" s="8">
        <v>668557.05958112841</v>
      </c>
      <c r="V120" s="8"/>
      <c r="W120" s="8"/>
      <c r="X120" s="8"/>
      <c r="Y120" s="8">
        <v>35862197.642055348</v>
      </c>
      <c r="AA120" s="3" t="s">
        <v>451</v>
      </c>
      <c r="AB120" s="98"/>
      <c r="AC120" s="98"/>
      <c r="AD120" s="98"/>
      <c r="AE120" s="98"/>
      <c r="AF120" s="98"/>
      <c r="AG120" s="98">
        <v>20213.414599259999</v>
      </c>
      <c r="AH120" s="98"/>
      <c r="AI120" s="98"/>
      <c r="AJ120" s="98"/>
      <c r="AK120" s="98"/>
      <c r="AL120" s="98">
        <v>20213.414599259999</v>
      </c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  <c r="GQ120" s="8"/>
      <c r="GR120" s="8"/>
      <c r="GS120" s="8"/>
      <c r="GT120" s="8"/>
      <c r="GU120" s="8"/>
      <c r="GV120" s="8"/>
      <c r="GW120" s="8"/>
      <c r="GX120" s="8"/>
      <c r="GY120" s="8"/>
      <c r="GZ120" s="8"/>
      <c r="HA120" s="8"/>
      <c r="HB120" s="8"/>
      <c r="HC120" s="8"/>
      <c r="HD120" s="8"/>
      <c r="HE120" s="8"/>
      <c r="HF120" s="8"/>
      <c r="HG120" s="8"/>
      <c r="HH120" s="8"/>
      <c r="HI120" s="8"/>
      <c r="HJ120" s="8"/>
      <c r="HK120" s="8"/>
      <c r="HL120" s="8"/>
      <c r="HM120" s="8"/>
      <c r="HN120" s="8"/>
      <c r="HO120" s="8"/>
      <c r="HP120" s="8"/>
      <c r="HQ120" s="8"/>
      <c r="HR120" s="8"/>
      <c r="HS120" s="8"/>
      <c r="HT120" s="8"/>
      <c r="HU120" s="8"/>
      <c r="HV120" s="8"/>
      <c r="HW120" s="8"/>
      <c r="HX120" s="8"/>
      <c r="HY120" s="8"/>
      <c r="HZ120" s="8"/>
      <c r="IA120" s="8"/>
    </row>
    <row r="121" spans="14:235" x14ac:dyDescent="0.25">
      <c r="N121" s="3" t="s">
        <v>96</v>
      </c>
      <c r="O121" s="8"/>
      <c r="P121" s="8"/>
      <c r="Q121" s="8"/>
      <c r="R121" s="8"/>
      <c r="S121" s="8"/>
      <c r="T121" s="8">
        <v>0</v>
      </c>
      <c r="U121" s="8"/>
      <c r="V121" s="8"/>
      <c r="W121" s="8"/>
      <c r="X121" s="8"/>
      <c r="Y121" s="8">
        <v>0</v>
      </c>
      <c r="AA121" s="3" t="s">
        <v>979</v>
      </c>
      <c r="AB121" s="98"/>
      <c r="AC121" s="98"/>
      <c r="AD121" s="98"/>
      <c r="AE121" s="98"/>
      <c r="AF121" s="98"/>
      <c r="AG121" s="98">
        <v>14689.01107909</v>
      </c>
      <c r="AH121" s="98"/>
      <c r="AI121" s="98"/>
      <c r="AJ121" s="98"/>
      <c r="AK121" s="98"/>
      <c r="AL121" s="98">
        <v>14689.01107909</v>
      </c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/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8"/>
      <c r="GV121" s="8"/>
      <c r="GW121" s="8"/>
      <c r="GX121" s="8"/>
      <c r="GY121" s="8"/>
      <c r="GZ121" s="8"/>
      <c r="HA121" s="8"/>
      <c r="HB121" s="8"/>
      <c r="HC121" s="8"/>
      <c r="HD121" s="8"/>
      <c r="HE121" s="8"/>
      <c r="HF121" s="8"/>
      <c r="HG121" s="8"/>
      <c r="HH121" s="8"/>
      <c r="HI121" s="8"/>
      <c r="HJ121" s="8"/>
      <c r="HK121" s="8"/>
      <c r="HL121" s="8"/>
      <c r="HM121" s="8"/>
      <c r="HN121" s="8"/>
      <c r="HO121" s="8"/>
      <c r="HP121" s="8"/>
      <c r="HQ121" s="8"/>
      <c r="HR121" s="8"/>
      <c r="HS121" s="8"/>
      <c r="HT121" s="8"/>
      <c r="HU121" s="8"/>
      <c r="HV121" s="8"/>
      <c r="HW121" s="8"/>
      <c r="HX121" s="8"/>
      <c r="HY121" s="8"/>
      <c r="HZ121" s="8"/>
      <c r="IA121" s="8"/>
    </row>
    <row r="122" spans="14:235" x14ac:dyDescent="0.25">
      <c r="N122" s="3" t="s">
        <v>194</v>
      </c>
      <c r="O122" s="8"/>
      <c r="P122" s="8"/>
      <c r="Q122" s="8">
        <v>-1.56135533119854</v>
      </c>
      <c r="R122" s="8"/>
      <c r="S122" s="8"/>
      <c r="T122" s="8">
        <v>0.40531974866402098</v>
      </c>
      <c r="U122" s="8"/>
      <c r="V122" s="8"/>
      <c r="W122" s="8"/>
      <c r="X122" s="8"/>
      <c r="Y122" s="8">
        <v>-1.156035582534519</v>
      </c>
      <c r="AA122" s="4" t="s">
        <v>297</v>
      </c>
      <c r="AB122" s="98"/>
      <c r="AC122" s="98"/>
      <c r="AD122" s="98"/>
      <c r="AE122" s="98"/>
      <c r="AF122" s="98"/>
      <c r="AG122" s="98">
        <v>14689.01107909</v>
      </c>
      <c r="AH122" s="98"/>
      <c r="AI122" s="98"/>
      <c r="AJ122" s="98"/>
      <c r="AK122" s="98"/>
      <c r="AL122" s="98">
        <v>14689.01107909</v>
      </c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8"/>
      <c r="GV122" s="8"/>
      <c r="GW122" s="8"/>
      <c r="GX122" s="8"/>
      <c r="GY122" s="8"/>
      <c r="GZ122" s="8"/>
      <c r="HA122" s="8"/>
      <c r="HB122" s="8"/>
      <c r="HC122" s="8"/>
      <c r="HD122" s="8"/>
      <c r="HE122" s="8"/>
      <c r="HF122" s="8"/>
      <c r="HG122" s="8"/>
      <c r="HH122" s="8"/>
      <c r="HI122" s="8"/>
      <c r="HJ122" s="8"/>
      <c r="HK122" s="8"/>
      <c r="HL122" s="8"/>
      <c r="HM122" s="8"/>
      <c r="HN122" s="8"/>
      <c r="HO122" s="8"/>
      <c r="HP122" s="8"/>
      <c r="HQ122" s="8"/>
      <c r="HR122" s="8"/>
      <c r="HS122" s="8"/>
      <c r="HT122" s="8"/>
      <c r="HU122" s="8"/>
      <c r="HV122" s="8"/>
      <c r="HW122" s="8"/>
      <c r="HX122" s="8"/>
      <c r="HY122" s="8"/>
      <c r="HZ122" s="8"/>
      <c r="IA122" s="8"/>
    </row>
    <row r="123" spans="14:235" x14ac:dyDescent="0.25">
      <c r="N123" s="3" t="s">
        <v>160</v>
      </c>
      <c r="O123" s="8"/>
      <c r="P123" s="8"/>
      <c r="Q123" s="8"/>
      <c r="R123" s="8"/>
      <c r="S123" s="8"/>
      <c r="T123" s="8">
        <v>2.3053742749437999E-4</v>
      </c>
      <c r="U123" s="8"/>
      <c r="V123" s="8"/>
      <c r="W123" s="8"/>
      <c r="X123" s="8"/>
      <c r="Y123" s="8">
        <v>2.3053742749437999E-4</v>
      </c>
      <c r="AA123" s="3" t="s">
        <v>435</v>
      </c>
      <c r="AB123" s="98"/>
      <c r="AC123" s="98"/>
      <c r="AD123" s="98"/>
      <c r="AE123" s="98"/>
      <c r="AF123" s="98"/>
      <c r="AG123" s="98">
        <v>31925.004081070001</v>
      </c>
      <c r="AH123" s="98"/>
      <c r="AI123" s="98"/>
      <c r="AJ123" s="98"/>
      <c r="AK123" s="98"/>
      <c r="AL123" s="98">
        <v>31925.004081070001</v>
      </c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8"/>
      <c r="HH123" s="8"/>
      <c r="HI123" s="8"/>
      <c r="HJ123" s="8"/>
      <c r="HK123" s="8"/>
      <c r="HL123" s="8"/>
      <c r="HM123" s="8"/>
      <c r="HN123" s="8"/>
      <c r="HO123" s="8"/>
      <c r="HP123" s="8"/>
      <c r="HQ123" s="8"/>
      <c r="HR123" s="8"/>
      <c r="HS123" s="8"/>
      <c r="HT123" s="8"/>
      <c r="HU123" s="8"/>
      <c r="HV123" s="8"/>
      <c r="HW123" s="8"/>
      <c r="HX123" s="8"/>
      <c r="HY123" s="8"/>
      <c r="HZ123" s="8"/>
      <c r="IA123" s="8"/>
    </row>
    <row r="124" spans="14:235" x14ac:dyDescent="0.25">
      <c r="N124" s="3" t="s">
        <v>436</v>
      </c>
      <c r="O124" s="199"/>
      <c r="P124" s="199"/>
      <c r="Q124" s="199"/>
      <c r="R124" s="199"/>
      <c r="S124" s="199"/>
      <c r="T124" s="8">
        <v>1276.8465949670899</v>
      </c>
      <c r="U124" s="199"/>
      <c r="V124" s="199"/>
      <c r="W124" s="199"/>
      <c r="X124" s="199"/>
      <c r="Y124" s="199">
        <v>1276.8465949670899</v>
      </c>
      <c r="AA124" s="3" t="s">
        <v>876</v>
      </c>
      <c r="AB124" s="98"/>
      <c r="AC124" s="98"/>
      <c r="AD124" s="98"/>
      <c r="AE124" s="98"/>
      <c r="AF124" s="98"/>
      <c r="AG124" s="98">
        <v>17599.94336709</v>
      </c>
      <c r="AH124" s="98"/>
      <c r="AI124" s="98"/>
      <c r="AJ124" s="98"/>
      <c r="AK124" s="98"/>
      <c r="AL124" s="98">
        <v>17599.94336709</v>
      </c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  <c r="GS124" s="8"/>
      <c r="GT124" s="8"/>
      <c r="GU124" s="8"/>
      <c r="GV124" s="8"/>
      <c r="GW124" s="8"/>
      <c r="GX124" s="8"/>
      <c r="GY124" s="8"/>
      <c r="GZ124" s="8"/>
      <c r="HA124" s="8"/>
      <c r="HB124" s="8"/>
      <c r="HC124" s="8"/>
      <c r="HD124" s="8"/>
      <c r="HE124" s="8"/>
      <c r="HF124" s="8"/>
      <c r="HG124" s="8"/>
      <c r="HH124" s="8"/>
      <c r="HI124" s="8"/>
      <c r="HJ124" s="8"/>
      <c r="HK124" s="8"/>
      <c r="HL124" s="8"/>
      <c r="HM124" s="8"/>
      <c r="HN124" s="8"/>
      <c r="HO124" s="8"/>
      <c r="HP124" s="8"/>
      <c r="HQ124" s="8"/>
      <c r="HR124" s="8"/>
      <c r="HS124" s="8"/>
      <c r="HT124" s="8"/>
      <c r="HU124" s="8"/>
      <c r="HV124" s="8"/>
      <c r="HW124" s="8"/>
      <c r="HX124" s="8"/>
      <c r="HY124" s="8"/>
      <c r="HZ124" s="8"/>
      <c r="IA124" s="8"/>
    </row>
    <row r="125" spans="14:235" x14ac:dyDescent="0.25">
      <c r="N125" s="3" t="s">
        <v>255</v>
      </c>
      <c r="O125" s="199"/>
      <c r="P125" s="199"/>
      <c r="Q125" s="199"/>
      <c r="R125" s="199"/>
      <c r="S125" s="199"/>
      <c r="T125" s="8">
        <v>162734.33005632099</v>
      </c>
      <c r="U125" s="199"/>
      <c r="V125" s="199"/>
      <c r="W125" s="199"/>
      <c r="X125" s="199"/>
      <c r="Y125" s="199">
        <v>162734.33005632099</v>
      </c>
      <c r="AA125" s="4" t="s">
        <v>297</v>
      </c>
      <c r="AB125" s="98"/>
      <c r="AC125" s="98"/>
      <c r="AD125" s="98"/>
      <c r="AE125" s="98"/>
      <c r="AF125" s="98"/>
      <c r="AG125" s="98">
        <v>17599.94336709</v>
      </c>
      <c r="AH125" s="98"/>
      <c r="AI125" s="98"/>
      <c r="AJ125" s="98"/>
      <c r="AK125" s="98"/>
      <c r="AL125" s="98">
        <v>17599.94336709</v>
      </c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  <c r="FZ125" s="8"/>
      <c r="GA125" s="8"/>
      <c r="GB125" s="8"/>
      <c r="GC125" s="8"/>
      <c r="GD125" s="8"/>
      <c r="GE125" s="8"/>
      <c r="GF125" s="8"/>
      <c r="GG125" s="8"/>
      <c r="GH125" s="8"/>
      <c r="GI125" s="8"/>
      <c r="GJ125" s="8"/>
      <c r="GK125" s="8"/>
      <c r="GL125" s="8"/>
      <c r="GM125" s="8"/>
      <c r="GN125" s="8"/>
      <c r="GO125" s="8"/>
      <c r="GP125" s="8"/>
      <c r="GQ125" s="8"/>
      <c r="GR125" s="8"/>
      <c r="GS125" s="8"/>
      <c r="GT125" s="8"/>
      <c r="GU125" s="8"/>
      <c r="GV125" s="8"/>
      <c r="GW125" s="8"/>
      <c r="GX125" s="8"/>
      <c r="GY125" s="8"/>
      <c r="GZ125" s="8"/>
      <c r="HA125" s="8"/>
      <c r="HB125" s="8"/>
      <c r="HC125" s="8"/>
      <c r="HD125" s="8"/>
      <c r="HE125" s="8"/>
      <c r="HF125" s="8"/>
      <c r="HG125" s="8"/>
      <c r="HH125" s="8"/>
      <c r="HI125" s="8"/>
      <c r="HJ125" s="8"/>
      <c r="HK125" s="8"/>
      <c r="HL125" s="8"/>
      <c r="HM125" s="8"/>
      <c r="HN125" s="8"/>
      <c r="HO125" s="8"/>
      <c r="HP125" s="8"/>
      <c r="HQ125" s="8"/>
      <c r="HR125" s="8"/>
      <c r="HS125" s="8"/>
      <c r="HT125" s="8"/>
      <c r="HU125" s="8"/>
      <c r="HV125" s="8"/>
      <c r="HW125" s="8"/>
      <c r="HX125" s="8"/>
      <c r="HY125" s="8"/>
      <c r="HZ125" s="8"/>
      <c r="IA125" s="8"/>
    </row>
    <row r="126" spans="14:235" x14ac:dyDescent="0.25">
      <c r="N126" s="3" t="s">
        <v>183</v>
      </c>
      <c r="O126" s="8"/>
      <c r="P126" s="8"/>
      <c r="Q126" s="8"/>
      <c r="R126" s="8"/>
      <c r="S126" s="8"/>
      <c r="T126" s="8">
        <v>196660.21906926401</v>
      </c>
      <c r="U126" s="8"/>
      <c r="V126" s="8"/>
      <c r="W126" s="8"/>
      <c r="X126" s="8"/>
      <c r="Y126" s="8">
        <v>196660.21906926401</v>
      </c>
      <c r="AA126" s="3" t="s">
        <v>912</v>
      </c>
      <c r="AB126" s="98"/>
      <c r="AC126" s="98"/>
      <c r="AD126" s="98"/>
      <c r="AE126" s="98"/>
      <c r="AF126" s="98"/>
      <c r="AG126" s="98">
        <v>3032</v>
      </c>
      <c r="AH126" s="98"/>
      <c r="AI126" s="98"/>
      <c r="AJ126" s="98"/>
      <c r="AK126" s="98"/>
      <c r="AL126" s="98">
        <v>3032</v>
      </c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8"/>
      <c r="HH126" s="8"/>
      <c r="HI126" s="8"/>
      <c r="HJ126" s="8"/>
      <c r="HK126" s="8"/>
      <c r="HL126" s="8"/>
      <c r="HM126" s="8"/>
      <c r="HN126" s="8"/>
      <c r="HO126" s="8"/>
      <c r="HP126" s="8"/>
      <c r="HQ126" s="8"/>
      <c r="HR126" s="8"/>
      <c r="HS126" s="8"/>
      <c r="HT126" s="8"/>
      <c r="HU126" s="8"/>
      <c r="HV126" s="8"/>
      <c r="HW126" s="8"/>
      <c r="HX126" s="8"/>
      <c r="HY126" s="8"/>
      <c r="HZ126" s="8"/>
      <c r="IA126" s="8"/>
    </row>
    <row r="127" spans="14:235" x14ac:dyDescent="0.25">
      <c r="N127" s="3" t="s">
        <v>161</v>
      </c>
      <c r="O127" s="8"/>
      <c r="P127" s="8"/>
      <c r="Q127" s="8"/>
      <c r="R127" s="8"/>
      <c r="S127" s="8"/>
      <c r="T127" s="8">
        <v>2166.0051963375422</v>
      </c>
      <c r="U127" s="8"/>
      <c r="V127" s="8"/>
      <c r="W127" s="8"/>
      <c r="X127" s="8"/>
      <c r="Y127" s="8">
        <v>2166.0051963375422</v>
      </c>
      <c r="AA127" s="4" t="s">
        <v>297</v>
      </c>
      <c r="AB127" s="98"/>
      <c r="AC127" s="98"/>
      <c r="AD127" s="98"/>
      <c r="AE127" s="98"/>
      <c r="AF127" s="98"/>
      <c r="AG127" s="98">
        <v>3032</v>
      </c>
      <c r="AH127" s="98"/>
      <c r="AI127" s="98"/>
      <c r="AJ127" s="98"/>
      <c r="AK127" s="98"/>
      <c r="AL127" s="98">
        <v>3032</v>
      </c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/>
      <c r="GS127" s="8"/>
      <c r="GT127" s="8"/>
      <c r="GU127" s="8"/>
      <c r="GV127" s="8"/>
      <c r="GW127" s="8"/>
      <c r="GX127" s="8"/>
      <c r="GY127" s="8"/>
      <c r="GZ127" s="8"/>
      <c r="HA127" s="8"/>
      <c r="HB127" s="8"/>
      <c r="HC127" s="8"/>
      <c r="HD127" s="8"/>
      <c r="HE127" s="8"/>
      <c r="HF127" s="8"/>
      <c r="HG127" s="8"/>
      <c r="HH127" s="8"/>
      <c r="HI127" s="8"/>
      <c r="HJ127" s="8"/>
      <c r="HK127" s="8"/>
      <c r="HL127" s="8"/>
      <c r="HM127" s="8"/>
      <c r="HN127" s="8"/>
      <c r="HO127" s="8"/>
      <c r="HP127" s="8"/>
      <c r="HQ127" s="8"/>
      <c r="HR127" s="8"/>
      <c r="HS127" s="8"/>
      <c r="HT127" s="8"/>
      <c r="HU127" s="8"/>
      <c r="HV127" s="8"/>
      <c r="HW127" s="8"/>
      <c r="HX127" s="8"/>
      <c r="HY127" s="8"/>
      <c r="HZ127" s="8"/>
      <c r="IA127" s="8"/>
    </row>
    <row r="128" spans="14:235" x14ac:dyDescent="0.25">
      <c r="N128" s="3" t="s">
        <v>162</v>
      </c>
      <c r="O128" s="8"/>
      <c r="P128" s="8"/>
      <c r="Q128" s="8">
        <v>-71779.334920820897</v>
      </c>
      <c r="R128" s="8"/>
      <c r="S128" s="8"/>
      <c r="T128" s="8">
        <v>71479.134434026884</v>
      </c>
      <c r="U128" s="8"/>
      <c r="V128" s="8"/>
      <c r="W128" s="8"/>
      <c r="X128" s="8"/>
      <c r="Y128" s="8">
        <v>-300.20048679401225</v>
      </c>
      <c r="AA128" s="3" t="s">
        <v>425</v>
      </c>
      <c r="AB128" s="98"/>
      <c r="AC128" s="98"/>
      <c r="AD128" s="98"/>
      <c r="AE128" s="98"/>
      <c r="AF128" s="98"/>
      <c r="AG128" s="98">
        <v>2698</v>
      </c>
      <c r="AH128" s="98"/>
      <c r="AI128" s="98"/>
      <c r="AJ128" s="98"/>
      <c r="AK128" s="98"/>
      <c r="AL128" s="98">
        <v>2698</v>
      </c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8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</row>
    <row r="129" spans="14:235" x14ac:dyDescent="0.25">
      <c r="N129" s="3" t="s">
        <v>99</v>
      </c>
      <c r="O129" s="8"/>
      <c r="P129" s="8">
        <v>-71.723275674741799</v>
      </c>
      <c r="Q129" s="8"/>
      <c r="R129" s="8"/>
      <c r="S129" s="8"/>
      <c r="T129" s="8">
        <v>43210.645680920723</v>
      </c>
      <c r="U129" s="8"/>
      <c r="V129" s="8"/>
      <c r="W129" s="8"/>
      <c r="X129" s="8"/>
      <c r="Y129" s="8">
        <v>43138.922405245983</v>
      </c>
      <c r="AA129" s="3" t="s">
        <v>452</v>
      </c>
      <c r="AB129" s="98"/>
      <c r="AC129" s="98"/>
      <c r="AD129" s="98"/>
      <c r="AE129" s="98"/>
      <c r="AF129" s="98"/>
      <c r="AG129" s="98">
        <v>2891</v>
      </c>
      <c r="AH129" s="98"/>
      <c r="AI129" s="98"/>
      <c r="AJ129" s="98"/>
      <c r="AK129" s="98"/>
      <c r="AL129" s="98">
        <v>2891</v>
      </c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8"/>
      <c r="HH129" s="8"/>
      <c r="HI129" s="8"/>
      <c r="HJ129" s="8"/>
      <c r="HK129" s="8"/>
      <c r="HL129" s="8"/>
      <c r="HM129" s="8"/>
      <c r="HN129" s="8"/>
      <c r="HO129" s="8"/>
      <c r="HP129" s="8"/>
      <c r="HQ129" s="8"/>
      <c r="HR129" s="8"/>
      <c r="HS129" s="8"/>
      <c r="HT129" s="8"/>
      <c r="HU129" s="8"/>
      <c r="HV129" s="8"/>
      <c r="HW129" s="8"/>
      <c r="HX129" s="8"/>
      <c r="HY129" s="8"/>
      <c r="HZ129" s="8"/>
      <c r="IA129" s="8"/>
    </row>
    <row r="130" spans="14:235" x14ac:dyDescent="0.25">
      <c r="N130" s="3" t="s">
        <v>163</v>
      </c>
      <c r="O130" s="8"/>
      <c r="P130" s="8"/>
      <c r="Q130" s="8">
        <v>-50256.415009507196</v>
      </c>
      <c r="R130" s="8"/>
      <c r="S130" s="8"/>
      <c r="T130" s="8">
        <v>50249.345972911258</v>
      </c>
      <c r="U130" s="8"/>
      <c r="V130" s="8"/>
      <c r="W130" s="8"/>
      <c r="X130" s="8"/>
      <c r="Y130" s="8">
        <v>-7.069036595938087</v>
      </c>
      <c r="AA130" s="3" t="s">
        <v>412</v>
      </c>
      <c r="AB130" s="98"/>
      <c r="AC130" s="98"/>
      <c r="AD130" s="98"/>
      <c r="AE130" s="98"/>
      <c r="AF130" s="98"/>
      <c r="AG130" s="98">
        <v>2904</v>
      </c>
      <c r="AH130" s="98"/>
      <c r="AI130" s="98"/>
      <c r="AJ130" s="98"/>
      <c r="AK130" s="98"/>
      <c r="AL130" s="98">
        <v>2904</v>
      </c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  <c r="FZ130" s="8"/>
      <c r="GA130" s="8"/>
      <c r="GB130" s="8"/>
      <c r="GC130" s="8"/>
      <c r="GD130" s="8"/>
      <c r="GE130" s="8"/>
      <c r="GF130" s="8"/>
      <c r="GG130" s="8"/>
      <c r="GH130" s="8"/>
      <c r="GI130" s="8"/>
      <c r="GJ130" s="8"/>
      <c r="GK130" s="8"/>
      <c r="GL130" s="8"/>
      <c r="GM130" s="8"/>
      <c r="GN130" s="8"/>
      <c r="GO130" s="8"/>
      <c r="GP130" s="8"/>
      <c r="GQ130" s="8"/>
      <c r="GR130" s="8"/>
      <c r="GS130" s="8"/>
      <c r="GT130" s="8"/>
      <c r="GU130" s="8"/>
      <c r="GV130" s="8"/>
      <c r="GW130" s="8"/>
      <c r="GX130" s="8"/>
      <c r="GY130" s="8"/>
      <c r="GZ130" s="8"/>
      <c r="HA130" s="8"/>
      <c r="HB130" s="8"/>
      <c r="HC130" s="8"/>
      <c r="HD130" s="8"/>
      <c r="HE130" s="8"/>
      <c r="HF130" s="8"/>
      <c r="HG130" s="8"/>
      <c r="HH130" s="8"/>
      <c r="HI130" s="8"/>
      <c r="HJ130" s="8"/>
      <c r="HK130" s="8"/>
      <c r="HL130" s="8"/>
      <c r="HM130" s="8"/>
      <c r="HN130" s="8"/>
      <c r="HO130" s="8"/>
      <c r="HP130" s="8"/>
      <c r="HQ130" s="8"/>
      <c r="HR130" s="8"/>
      <c r="HS130" s="8"/>
      <c r="HT130" s="8"/>
      <c r="HU130" s="8"/>
      <c r="HV130" s="8"/>
      <c r="HW130" s="8"/>
      <c r="HX130" s="8"/>
      <c r="HY130" s="8"/>
      <c r="HZ130" s="8"/>
      <c r="IA130" s="8"/>
    </row>
    <row r="131" spans="14:235" x14ac:dyDescent="0.25">
      <c r="N131" s="3" t="s">
        <v>170</v>
      </c>
      <c r="O131" s="8"/>
      <c r="P131" s="8"/>
      <c r="Q131" s="8"/>
      <c r="R131" s="8"/>
      <c r="S131" s="8"/>
      <c r="T131" s="8">
        <v>21227.874931689399</v>
      </c>
      <c r="U131" s="8"/>
      <c r="V131" s="8"/>
      <c r="W131" s="8"/>
      <c r="X131" s="8"/>
      <c r="Y131" s="8">
        <v>21227.874931689399</v>
      </c>
      <c r="AA131" s="3" t="s">
        <v>877</v>
      </c>
      <c r="AB131" s="98"/>
      <c r="AC131" s="98"/>
      <c r="AD131" s="98"/>
      <c r="AE131" s="98"/>
      <c r="AF131" s="98"/>
      <c r="AG131" s="98">
        <v>3047</v>
      </c>
      <c r="AH131" s="98"/>
      <c r="AI131" s="98"/>
      <c r="AJ131" s="98"/>
      <c r="AK131" s="98"/>
      <c r="AL131" s="98">
        <v>3047</v>
      </c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8"/>
      <c r="GV131" s="8"/>
      <c r="GW131" s="8"/>
      <c r="GX131" s="8"/>
      <c r="GY131" s="8"/>
      <c r="GZ131" s="8"/>
      <c r="HA131" s="8"/>
      <c r="HB131" s="8"/>
      <c r="HC131" s="8"/>
      <c r="HD131" s="8"/>
      <c r="HE131" s="8"/>
      <c r="HF131" s="8"/>
      <c r="HG131" s="8"/>
      <c r="HH131" s="8"/>
      <c r="HI131" s="8"/>
      <c r="HJ131" s="8"/>
      <c r="HK131" s="8"/>
      <c r="HL131" s="8"/>
      <c r="HM131" s="8"/>
      <c r="HN131" s="8"/>
      <c r="HO131" s="8"/>
      <c r="HP131" s="8"/>
      <c r="HQ131" s="8"/>
      <c r="HR131" s="8"/>
      <c r="HS131" s="8"/>
      <c r="HT131" s="8"/>
      <c r="HU131" s="8"/>
      <c r="HV131" s="8"/>
      <c r="HW131" s="8"/>
      <c r="HX131" s="8"/>
      <c r="HY131" s="8"/>
      <c r="HZ131" s="8"/>
      <c r="IA131" s="8"/>
    </row>
    <row r="132" spans="14:235" x14ac:dyDescent="0.25">
      <c r="N132" s="3" t="s">
        <v>117</v>
      </c>
      <c r="O132" s="8"/>
      <c r="P132" s="8"/>
      <c r="Q132" s="8"/>
      <c r="R132" s="8"/>
      <c r="S132" s="8"/>
      <c r="T132" s="8">
        <v>18.12179981077319</v>
      </c>
      <c r="U132" s="8"/>
      <c r="V132" s="8"/>
      <c r="W132" s="8"/>
      <c r="X132" s="8"/>
      <c r="Y132" s="8">
        <v>18.12179981077319</v>
      </c>
      <c r="AA132" s="4" t="s">
        <v>297</v>
      </c>
      <c r="AB132" s="98"/>
      <c r="AC132" s="98"/>
      <c r="AD132" s="98"/>
      <c r="AE132" s="98"/>
      <c r="AF132" s="98"/>
      <c r="AG132" s="98">
        <v>3047</v>
      </c>
      <c r="AH132" s="98"/>
      <c r="AI132" s="98"/>
      <c r="AJ132" s="98"/>
      <c r="AK132" s="98"/>
      <c r="AL132" s="98">
        <v>3047</v>
      </c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8"/>
      <c r="GV132" s="8"/>
      <c r="GW132" s="8"/>
      <c r="GX132" s="8"/>
      <c r="GY132" s="8"/>
      <c r="GZ132" s="8"/>
      <c r="HA132" s="8"/>
      <c r="HB132" s="8"/>
      <c r="HC132" s="8"/>
      <c r="HD132" s="8"/>
      <c r="HE132" s="8"/>
      <c r="HF132" s="8"/>
      <c r="HG132" s="8"/>
      <c r="HH132" s="8"/>
      <c r="HI132" s="8"/>
      <c r="HJ132" s="8"/>
      <c r="HK132" s="8"/>
      <c r="HL132" s="8"/>
      <c r="HM132" s="8"/>
      <c r="HN132" s="8"/>
      <c r="HO132" s="8"/>
      <c r="HP132" s="8"/>
      <c r="HQ132" s="8"/>
      <c r="HR132" s="8"/>
      <c r="HS132" s="8"/>
      <c r="HT132" s="8"/>
      <c r="HU132" s="8"/>
      <c r="HV132" s="8"/>
      <c r="HW132" s="8"/>
      <c r="HX132" s="8"/>
      <c r="HY132" s="8"/>
      <c r="HZ132" s="8"/>
      <c r="IA132" s="8"/>
    </row>
    <row r="133" spans="14:235" x14ac:dyDescent="0.25">
      <c r="N133" s="3" t="s">
        <v>164</v>
      </c>
      <c r="O133" s="8"/>
      <c r="P133" s="8"/>
      <c r="Q133" s="8"/>
      <c r="R133" s="8"/>
      <c r="S133" s="8"/>
      <c r="T133" s="8">
        <v>8.1380145022344804E-3</v>
      </c>
      <c r="U133" s="8"/>
      <c r="V133" s="8"/>
      <c r="W133" s="8"/>
      <c r="X133" s="8"/>
      <c r="Y133" s="8">
        <v>8.1380145022344804E-3</v>
      </c>
      <c r="AA133" s="3" t="s">
        <v>424</v>
      </c>
      <c r="AB133" s="98"/>
      <c r="AC133" s="98"/>
      <c r="AD133" s="98"/>
      <c r="AE133" s="98"/>
      <c r="AF133" s="98"/>
      <c r="AG133" s="98">
        <v>9472.1338239899997</v>
      </c>
      <c r="AH133" s="98"/>
      <c r="AI133" s="98"/>
      <c r="AJ133" s="98"/>
      <c r="AK133" s="98"/>
      <c r="AL133" s="98">
        <v>9472.1338239899997</v>
      </c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/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8"/>
      <c r="HH133" s="8"/>
      <c r="HI133" s="8"/>
      <c r="HJ133" s="8"/>
      <c r="HK133" s="8"/>
      <c r="HL133" s="8"/>
      <c r="HM133" s="8"/>
      <c r="HN133" s="8"/>
      <c r="HO133" s="8"/>
      <c r="HP133" s="8"/>
      <c r="HQ133" s="8"/>
      <c r="HR133" s="8"/>
      <c r="HS133" s="8"/>
      <c r="HT133" s="8"/>
      <c r="HU133" s="8"/>
      <c r="HV133" s="8"/>
      <c r="HW133" s="8"/>
      <c r="HX133" s="8"/>
      <c r="HY133" s="8"/>
      <c r="HZ133" s="8"/>
      <c r="IA133" s="8"/>
    </row>
    <row r="134" spans="14:235" x14ac:dyDescent="0.25">
      <c r="N134" s="3" t="s">
        <v>26</v>
      </c>
      <c r="O134" s="8">
        <v>-326549.42869951797</v>
      </c>
      <c r="P134" s="8"/>
      <c r="Q134" s="8"/>
      <c r="R134" s="8"/>
      <c r="S134" s="8"/>
      <c r="T134" s="8">
        <v>340147.50719852734</v>
      </c>
      <c r="U134" s="8"/>
      <c r="V134" s="8"/>
      <c r="W134" s="8">
        <v>-13505.29911</v>
      </c>
      <c r="X134" s="8"/>
      <c r="Y134" s="8">
        <v>92.779389009367151</v>
      </c>
      <c r="AA134" s="3" t="s">
        <v>299</v>
      </c>
      <c r="AB134" s="98"/>
      <c r="AC134" s="98"/>
      <c r="AD134" s="98"/>
      <c r="AE134" s="98"/>
      <c r="AF134" s="98"/>
      <c r="AG134" s="98">
        <v>5625.02729593</v>
      </c>
      <c r="AH134" s="98"/>
      <c r="AI134" s="98"/>
      <c r="AJ134" s="98"/>
      <c r="AK134" s="98"/>
      <c r="AL134" s="98">
        <v>5625.02729593</v>
      </c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  <c r="GQ134" s="8"/>
      <c r="GR134" s="8"/>
      <c r="GS134" s="8"/>
      <c r="GT134" s="8"/>
      <c r="GU134" s="8"/>
      <c r="GV134" s="8"/>
      <c r="GW134" s="8"/>
      <c r="GX134" s="8"/>
      <c r="GY134" s="8"/>
      <c r="GZ134" s="8"/>
      <c r="HA134" s="8"/>
      <c r="HB134" s="8"/>
      <c r="HC134" s="8"/>
      <c r="HD134" s="8"/>
      <c r="HE134" s="8"/>
      <c r="HF134" s="8"/>
      <c r="HG134" s="8"/>
      <c r="HH134" s="8"/>
      <c r="HI134" s="8"/>
      <c r="HJ134" s="8"/>
      <c r="HK134" s="8"/>
      <c r="HL134" s="8"/>
      <c r="HM134" s="8"/>
      <c r="HN134" s="8"/>
      <c r="HO134" s="8"/>
      <c r="HP134" s="8"/>
      <c r="HQ134" s="8"/>
      <c r="HR134" s="8"/>
      <c r="HS134" s="8"/>
      <c r="HT134" s="8"/>
      <c r="HU134" s="8"/>
      <c r="HV134" s="8"/>
      <c r="HW134" s="8"/>
      <c r="HX134" s="8"/>
      <c r="HY134" s="8"/>
      <c r="HZ134" s="8"/>
      <c r="IA134" s="8"/>
    </row>
    <row r="135" spans="14:235" x14ac:dyDescent="0.25">
      <c r="N135" s="3" t="s">
        <v>56</v>
      </c>
      <c r="O135" s="8">
        <v>-201749784.16230062</v>
      </c>
      <c r="P135" s="8">
        <v>-1181448.3313848847</v>
      </c>
      <c r="Q135" s="8">
        <v>-16809664.022634272</v>
      </c>
      <c r="R135" s="8">
        <v>-75768049.848133519</v>
      </c>
      <c r="S135" s="8">
        <v>42365037.32</v>
      </c>
      <c r="T135" s="8">
        <v>293119079.64673102</v>
      </c>
      <c r="U135" s="8">
        <v>1573680.9929341162</v>
      </c>
      <c r="V135" s="8">
        <v>-26729415.391564742</v>
      </c>
      <c r="W135" s="8">
        <v>-55778519.560603693</v>
      </c>
      <c r="X135" s="8">
        <v>67744000</v>
      </c>
      <c r="Y135" s="8">
        <v>26784916.643043458</v>
      </c>
      <c r="AA135" s="3" t="s">
        <v>300</v>
      </c>
      <c r="AB135" s="98"/>
      <c r="AC135" s="98"/>
      <c r="AD135" s="98"/>
      <c r="AE135" s="98"/>
      <c r="AF135" s="98"/>
      <c r="AG135" s="98">
        <v>5968</v>
      </c>
      <c r="AH135" s="98"/>
      <c r="AI135" s="98"/>
      <c r="AJ135" s="98"/>
      <c r="AK135" s="98"/>
      <c r="AL135" s="98">
        <v>5968</v>
      </c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8"/>
      <c r="GV135" s="8"/>
      <c r="GW135" s="8"/>
      <c r="GX135" s="8"/>
      <c r="GY135" s="8"/>
      <c r="GZ135" s="8"/>
      <c r="HA135" s="8"/>
      <c r="HB135" s="8"/>
      <c r="HC135" s="8"/>
      <c r="HD135" s="8"/>
      <c r="HE135" s="8"/>
      <c r="HF135" s="8"/>
      <c r="HG135" s="8"/>
      <c r="HH135" s="8"/>
      <c r="HI135" s="8"/>
      <c r="HJ135" s="8"/>
      <c r="HK135" s="8"/>
      <c r="HL135" s="8"/>
      <c r="HM135" s="8"/>
      <c r="HN135" s="8"/>
      <c r="HO135" s="8"/>
      <c r="HP135" s="8"/>
      <c r="HQ135" s="8"/>
      <c r="HR135" s="8"/>
      <c r="HS135" s="8"/>
      <c r="HT135" s="8"/>
      <c r="HU135" s="8"/>
      <c r="HV135" s="8"/>
      <c r="HW135" s="8"/>
      <c r="HX135" s="8"/>
      <c r="HY135" s="8"/>
      <c r="HZ135" s="8"/>
      <c r="IA135" s="8"/>
    </row>
    <row r="136" spans="14:235" x14ac:dyDescent="0.25">
      <c r="T136"/>
      <c r="AA136" s="3" t="s">
        <v>980</v>
      </c>
      <c r="AB136" s="98"/>
      <c r="AC136" s="98"/>
      <c r="AD136" s="98"/>
      <c r="AE136" s="98"/>
      <c r="AF136" s="98"/>
      <c r="AG136" s="98">
        <v>3334.9274678699999</v>
      </c>
      <c r="AH136" s="98"/>
      <c r="AI136" s="98"/>
      <c r="AJ136" s="98"/>
      <c r="AK136" s="98"/>
      <c r="AL136" s="98">
        <v>3334.9274678699999</v>
      </c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  <c r="GQ136" s="8"/>
      <c r="GR136" s="8"/>
      <c r="GS136" s="8"/>
      <c r="GT136" s="8"/>
      <c r="GU136" s="8"/>
      <c r="GV136" s="8"/>
      <c r="GW136" s="8"/>
      <c r="GX136" s="8"/>
      <c r="GY136" s="8"/>
      <c r="GZ136" s="8"/>
      <c r="HA136" s="8"/>
      <c r="HB136" s="8"/>
      <c r="HC136" s="8"/>
      <c r="HD136" s="8"/>
      <c r="HE136" s="8"/>
      <c r="HF136" s="8"/>
      <c r="HG136" s="8"/>
      <c r="HH136" s="8"/>
      <c r="HI136" s="8"/>
      <c r="HJ136" s="8"/>
      <c r="HK136" s="8"/>
      <c r="HL136" s="8"/>
      <c r="HM136" s="8"/>
      <c r="HN136" s="8"/>
      <c r="HO136" s="8"/>
      <c r="HP136" s="8"/>
      <c r="HQ136" s="8"/>
      <c r="HR136" s="8"/>
      <c r="HS136" s="8"/>
      <c r="HT136" s="8"/>
      <c r="HU136" s="8"/>
      <c r="HV136" s="8"/>
      <c r="HW136" s="8"/>
      <c r="HX136" s="8"/>
      <c r="HY136" s="8"/>
      <c r="HZ136" s="8"/>
      <c r="IA136" s="8"/>
    </row>
    <row r="137" spans="14:235" x14ac:dyDescent="0.25">
      <c r="T137"/>
      <c r="AA137" s="4" t="s">
        <v>297</v>
      </c>
      <c r="AB137" s="98"/>
      <c r="AC137" s="98"/>
      <c r="AD137" s="98"/>
      <c r="AE137" s="98"/>
      <c r="AF137" s="98"/>
      <c r="AG137" s="98">
        <v>3334.9274678699999</v>
      </c>
      <c r="AH137" s="98"/>
      <c r="AI137" s="98"/>
      <c r="AJ137" s="98"/>
      <c r="AK137" s="98"/>
      <c r="AL137" s="98">
        <v>3334.9274678699999</v>
      </c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8"/>
      <c r="HH137" s="8"/>
      <c r="HI137" s="8"/>
      <c r="HJ137" s="8"/>
      <c r="HK137" s="8"/>
      <c r="HL137" s="8"/>
      <c r="HM137" s="8"/>
      <c r="HN137" s="8"/>
      <c r="HO137" s="8"/>
      <c r="HP137" s="8"/>
      <c r="HQ137" s="8"/>
      <c r="HR137" s="8"/>
      <c r="HS137" s="8"/>
      <c r="HT137" s="8"/>
      <c r="HU137" s="8"/>
      <c r="HV137" s="8"/>
      <c r="HW137" s="8"/>
      <c r="HX137" s="8"/>
      <c r="HY137" s="8"/>
      <c r="HZ137" s="8"/>
      <c r="IA137" s="8"/>
    </row>
    <row r="138" spans="14:235" x14ac:dyDescent="0.25">
      <c r="T138"/>
      <c r="AA138" s="3" t="s">
        <v>878</v>
      </c>
      <c r="AB138" s="98"/>
      <c r="AC138" s="98"/>
      <c r="AD138" s="98"/>
      <c r="AE138" s="98"/>
      <c r="AF138" s="98"/>
      <c r="AG138" s="98">
        <v>4006</v>
      </c>
      <c r="AH138" s="98"/>
      <c r="AI138" s="98"/>
      <c r="AJ138" s="98"/>
      <c r="AK138" s="98"/>
      <c r="AL138" s="98">
        <v>4006</v>
      </c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8"/>
      <c r="HH138" s="8"/>
      <c r="HI138" s="8"/>
      <c r="HJ138" s="8"/>
      <c r="HK138" s="8"/>
      <c r="HL138" s="8"/>
      <c r="HM138" s="8"/>
      <c r="HN138" s="8"/>
      <c r="HO138" s="8"/>
      <c r="HP138" s="8"/>
      <c r="HQ138" s="8"/>
      <c r="HR138" s="8"/>
      <c r="HS138" s="8"/>
      <c r="HT138" s="8"/>
      <c r="HU138" s="8"/>
      <c r="HV138" s="8"/>
      <c r="HW138" s="8"/>
      <c r="HX138" s="8"/>
      <c r="HY138" s="8"/>
      <c r="HZ138" s="8"/>
      <c r="IA138" s="8"/>
    </row>
    <row r="139" spans="14:235" x14ac:dyDescent="0.25">
      <c r="T139"/>
      <c r="AA139" s="4" t="s">
        <v>297</v>
      </c>
      <c r="AB139" s="98"/>
      <c r="AC139" s="98"/>
      <c r="AD139" s="98"/>
      <c r="AE139" s="98"/>
      <c r="AF139" s="98"/>
      <c r="AG139" s="98">
        <v>4006</v>
      </c>
      <c r="AH139" s="98"/>
      <c r="AI139" s="98"/>
      <c r="AJ139" s="98"/>
      <c r="AK139" s="98"/>
      <c r="AL139" s="98">
        <v>4006</v>
      </c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  <c r="FZ139" s="8"/>
      <c r="GA139" s="8"/>
      <c r="GB139" s="8"/>
      <c r="GC139" s="8"/>
      <c r="GD139" s="8"/>
      <c r="GE139" s="8"/>
      <c r="GF139" s="8"/>
      <c r="GG139" s="8"/>
      <c r="GH139" s="8"/>
      <c r="GI139" s="8"/>
      <c r="GJ139" s="8"/>
      <c r="GK139" s="8"/>
      <c r="GL139" s="8"/>
      <c r="GM139" s="8"/>
      <c r="GN139" s="8"/>
      <c r="GO139" s="8"/>
      <c r="GP139" s="8"/>
      <c r="GQ139" s="8"/>
      <c r="GR139" s="8"/>
      <c r="GS139" s="8"/>
      <c r="GT139" s="8"/>
      <c r="GU139" s="8"/>
      <c r="GV139" s="8"/>
      <c r="GW139" s="8"/>
      <c r="GX139" s="8"/>
      <c r="GY139" s="8"/>
      <c r="GZ139" s="8"/>
      <c r="HA139" s="8"/>
      <c r="HB139" s="8"/>
      <c r="HC139" s="8"/>
      <c r="HD139" s="8"/>
      <c r="HE139" s="8"/>
      <c r="HF139" s="8"/>
      <c r="HG139" s="8"/>
      <c r="HH139" s="8"/>
      <c r="HI139" s="8"/>
      <c r="HJ139" s="8"/>
      <c r="HK139" s="8"/>
      <c r="HL139" s="8"/>
      <c r="HM139" s="8"/>
      <c r="HN139" s="8"/>
      <c r="HO139" s="8"/>
      <c r="HP139" s="8"/>
      <c r="HQ139" s="8"/>
      <c r="HR139" s="8"/>
      <c r="HS139" s="8"/>
      <c r="HT139" s="8"/>
      <c r="HU139" s="8"/>
      <c r="HV139" s="8"/>
      <c r="HW139" s="8"/>
      <c r="HX139" s="8"/>
      <c r="HY139" s="8"/>
      <c r="HZ139" s="8"/>
      <c r="IA139" s="8"/>
    </row>
    <row r="140" spans="14:235" x14ac:dyDescent="0.25">
      <c r="T140"/>
      <c r="AA140" s="3" t="s">
        <v>89</v>
      </c>
      <c r="AB140" s="98"/>
      <c r="AC140" s="98"/>
      <c r="AD140" s="98"/>
      <c r="AE140" s="98">
        <v>-2600208</v>
      </c>
      <c r="AF140" s="98"/>
      <c r="AG140" s="98">
        <v>2610810.9547024304</v>
      </c>
      <c r="AH140" s="98"/>
      <c r="AI140" s="98"/>
      <c r="AJ140" s="98"/>
      <c r="AK140" s="98"/>
      <c r="AL140" s="98">
        <v>10602.954702430405</v>
      </c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8"/>
      <c r="HH140" s="8"/>
      <c r="HI140" s="8"/>
      <c r="HJ140" s="8"/>
      <c r="HK140" s="8"/>
      <c r="HL140" s="8"/>
      <c r="HM140" s="8"/>
      <c r="HN140" s="8"/>
      <c r="HO140" s="8"/>
      <c r="HP140" s="8"/>
      <c r="HQ140" s="8"/>
      <c r="HR140" s="8"/>
      <c r="HS140" s="8"/>
      <c r="HT140" s="8"/>
      <c r="HU140" s="8"/>
      <c r="HV140" s="8"/>
      <c r="HW140" s="8"/>
      <c r="HX140" s="8"/>
      <c r="HY140" s="8"/>
      <c r="HZ140" s="8"/>
      <c r="IA140" s="8"/>
    </row>
    <row r="141" spans="14:235" x14ac:dyDescent="0.25">
      <c r="T141"/>
      <c r="AA141" s="3" t="s">
        <v>151</v>
      </c>
      <c r="AB141" s="98"/>
      <c r="AC141" s="98"/>
      <c r="AD141" s="98"/>
      <c r="AE141" s="98"/>
      <c r="AF141" s="98"/>
      <c r="AG141" s="98">
        <v>3.0962099999999998E-3</v>
      </c>
      <c r="AH141" s="98"/>
      <c r="AI141" s="98"/>
      <c r="AJ141" s="98"/>
      <c r="AK141" s="98"/>
      <c r="AL141" s="98">
        <v>3.0962099999999998E-3</v>
      </c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  <c r="FZ141" s="8"/>
      <c r="GA141" s="8"/>
      <c r="GB141" s="8"/>
      <c r="GC141" s="8"/>
      <c r="GD141" s="8"/>
      <c r="GE141" s="8"/>
      <c r="GF141" s="8"/>
      <c r="GG141" s="8"/>
      <c r="GH141" s="8"/>
      <c r="GI141" s="8"/>
      <c r="GJ141" s="8"/>
      <c r="GK141" s="8"/>
      <c r="GL141" s="8"/>
      <c r="GM141" s="8"/>
      <c r="GN141" s="8"/>
      <c r="GO141" s="8"/>
      <c r="GP141" s="8"/>
      <c r="GQ141" s="8"/>
      <c r="GR141" s="8"/>
      <c r="GS141" s="8"/>
      <c r="GT141" s="8"/>
      <c r="GU141" s="8"/>
      <c r="GV141" s="8"/>
      <c r="GW141" s="8"/>
      <c r="GX141" s="8"/>
      <c r="GY141" s="8"/>
      <c r="GZ141" s="8"/>
      <c r="HA141" s="8"/>
      <c r="HB141" s="8"/>
      <c r="HC141" s="8"/>
      <c r="HD141" s="8"/>
      <c r="HE141" s="8"/>
      <c r="HF141" s="8"/>
      <c r="HG141" s="8"/>
      <c r="HH141" s="8"/>
      <c r="HI141" s="8"/>
      <c r="HJ141" s="8"/>
      <c r="HK141" s="8"/>
      <c r="HL141" s="8"/>
      <c r="HM141" s="8"/>
      <c r="HN141" s="8"/>
      <c r="HO141" s="8"/>
      <c r="HP141" s="8"/>
      <c r="HQ141" s="8"/>
      <c r="HR141" s="8"/>
      <c r="HS141" s="8"/>
      <c r="HT141" s="8"/>
      <c r="HU141" s="8"/>
      <c r="HV141" s="8"/>
      <c r="HW141" s="8"/>
      <c r="HX141" s="8"/>
      <c r="HY141" s="8"/>
      <c r="HZ141" s="8"/>
      <c r="IA141" s="8"/>
    </row>
    <row r="142" spans="14:235" x14ac:dyDescent="0.25">
      <c r="T142"/>
      <c r="AA142" s="3" t="s">
        <v>152</v>
      </c>
      <c r="AB142" s="98"/>
      <c r="AC142" s="98"/>
      <c r="AD142" s="98"/>
      <c r="AE142" s="98"/>
      <c r="AF142" s="98"/>
      <c r="AG142" s="98">
        <v>2.6598900000000002E-2</v>
      </c>
      <c r="AH142" s="98"/>
      <c r="AI142" s="98"/>
      <c r="AJ142" s="98"/>
      <c r="AK142" s="98"/>
      <c r="AL142" s="98">
        <v>2.6598900000000002E-2</v>
      </c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8"/>
      <c r="GV142" s="8"/>
      <c r="GW142" s="8"/>
      <c r="GX142" s="8"/>
      <c r="GY142" s="8"/>
      <c r="GZ142" s="8"/>
      <c r="HA142" s="8"/>
      <c r="HB142" s="8"/>
      <c r="HC142" s="8"/>
      <c r="HD142" s="8"/>
      <c r="HE142" s="8"/>
      <c r="HF142" s="8"/>
      <c r="HG142" s="8"/>
      <c r="HH142" s="8"/>
      <c r="HI142" s="8"/>
      <c r="HJ142" s="8"/>
      <c r="HK142" s="8"/>
      <c r="HL142" s="8"/>
      <c r="HM142" s="8"/>
      <c r="HN142" s="8"/>
      <c r="HO142" s="8"/>
      <c r="HP142" s="8"/>
      <c r="HQ142" s="8"/>
      <c r="HR142" s="8"/>
      <c r="HS142" s="8"/>
      <c r="HT142" s="8"/>
      <c r="HU142" s="8"/>
      <c r="HV142" s="8"/>
      <c r="HW142" s="8"/>
      <c r="HX142" s="8"/>
      <c r="HY142" s="8"/>
      <c r="HZ142" s="8"/>
      <c r="IA142" s="8"/>
    </row>
    <row r="143" spans="14:235" x14ac:dyDescent="0.25">
      <c r="T143"/>
      <c r="AA143" s="3" t="s">
        <v>288</v>
      </c>
      <c r="AB143" s="98"/>
      <c r="AC143" s="98"/>
      <c r="AD143" s="98"/>
      <c r="AE143" s="98"/>
      <c r="AF143" s="98"/>
      <c r="AG143" s="98">
        <v>9.5929999999999998E-5</v>
      </c>
      <c r="AH143" s="98"/>
      <c r="AI143" s="98"/>
      <c r="AJ143" s="98"/>
      <c r="AK143" s="98"/>
      <c r="AL143" s="98">
        <v>9.5929999999999998E-5</v>
      </c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8"/>
      <c r="GV143" s="8"/>
      <c r="GW143" s="8"/>
      <c r="GX143" s="8"/>
      <c r="GY143" s="8"/>
      <c r="GZ143" s="8"/>
      <c r="HA143" s="8"/>
      <c r="HB143" s="8"/>
      <c r="HC143" s="8"/>
      <c r="HD143" s="8"/>
      <c r="HE143" s="8"/>
      <c r="HF143" s="8"/>
      <c r="HG143" s="8"/>
      <c r="HH143" s="8"/>
      <c r="HI143" s="8"/>
      <c r="HJ143" s="8"/>
      <c r="HK143" s="8"/>
      <c r="HL143" s="8"/>
      <c r="HM143" s="8"/>
      <c r="HN143" s="8"/>
      <c r="HO143" s="8"/>
      <c r="HP143" s="8"/>
      <c r="HQ143" s="8"/>
      <c r="HR143" s="8"/>
      <c r="HS143" s="8"/>
      <c r="HT143" s="8"/>
      <c r="HU143" s="8"/>
      <c r="HV143" s="8"/>
      <c r="HW143" s="8"/>
      <c r="HX143" s="8"/>
      <c r="HY143" s="8"/>
      <c r="HZ143" s="8"/>
      <c r="IA143" s="8"/>
    </row>
    <row r="144" spans="14:235" x14ac:dyDescent="0.25">
      <c r="T144"/>
      <c r="AA144" s="3" t="s">
        <v>98</v>
      </c>
      <c r="AB144" s="98"/>
      <c r="AC144" s="98"/>
      <c r="AD144" s="98"/>
      <c r="AE144" s="98"/>
      <c r="AF144" s="98"/>
      <c r="AG144" s="98">
        <v>1236499.8774543798</v>
      </c>
      <c r="AH144" s="98"/>
      <c r="AI144" s="98"/>
      <c r="AJ144" s="98"/>
      <c r="AK144" s="98"/>
      <c r="AL144" s="98">
        <v>1236499.8774543798</v>
      </c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8"/>
      <c r="GV144" s="8"/>
      <c r="GW144" s="8"/>
      <c r="GX144" s="8"/>
      <c r="GY144" s="8"/>
      <c r="GZ144" s="8"/>
      <c r="HA144" s="8"/>
      <c r="HB144" s="8"/>
      <c r="HC144" s="8"/>
      <c r="HD144" s="8"/>
      <c r="HE144" s="8"/>
      <c r="HF144" s="8"/>
      <c r="HG144" s="8"/>
      <c r="HH144" s="8"/>
      <c r="HI144" s="8"/>
      <c r="HJ144" s="8"/>
      <c r="HK144" s="8"/>
      <c r="HL144" s="8"/>
      <c r="HM144" s="8"/>
      <c r="HN144" s="8"/>
      <c r="HO144" s="8"/>
      <c r="HP144" s="8"/>
      <c r="HQ144" s="8"/>
      <c r="HR144" s="8"/>
      <c r="HS144" s="8"/>
      <c r="HT144" s="8"/>
      <c r="HU144" s="8"/>
      <c r="HV144" s="8"/>
      <c r="HW144" s="8"/>
      <c r="HX144" s="8"/>
      <c r="HY144" s="8"/>
      <c r="HZ144" s="8"/>
      <c r="IA144" s="8"/>
    </row>
    <row r="145" spans="20:235" x14ac:dyDescent="0.25">
      <c r="T145"/>
      <c r="AA145" s="3" t="s">
        <v>179</v>
      </c>
      <c r="AB145" s="98"/>
      <c r="AC145" s="98"/>
      <c r="AD145" s="98"/>
      <c r="AE145" s="98"/>
      <c r="AF145" s="98"/>
      <c r="AG145" s="98">
        <v>3546988.6023840201</v>
      </c>
      <c r="AH145" s="98"/>
      <c r="AI145" s="98"/>
      <c r="AJ145" s="98"/>
      <c r="AK145" s="98"/>
      <c r="AL145" s="98">
        <v>3546988.6023840201</v>
      </c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8"/>
      <c r="HH145" s="8"/>
      <c r="HI145" s="8"/>
      <c r="HJ145" s="8"/>
      <c r="HK145" s="8"/>
      <c r="HL145" s="8"/>
      <c r="HM145" s="8"/>
      <c r="HN145" s="8"/>
      <c r="HO145" s="8"/>
      <c r="HP145" s="8"/>
      <c r="HQ145" s="8"/>
      <c r="HR145" s="8"/>
      <c r="HS145" s="8"/>
      <c r="HT145" s="8"/>
      <c r="HU145" s="8"/>
      <c r="HV145" s="8"/>
      <c r="HW145" s="8"/>
      <c r="HX145" s="8"/>
      <c r="HY145" s="8"/>
      <c r="HZ145" s="8"/>
      <c r="IA145" s="8"/>
    </row>
    <row r="146" spans="20:235" x14ac:dyDescent="0.25">
      <c r="T146"/>
      <c r="AA146" s="3" t="s">
        <v>37</v>
      </c>
      <c r="AB146" s="98"/>
      <c r="AC146" s="98"/>
      <c r="AD146" s="98"/>
      <c r="AE146" s="98"/>
      <c r="AF146" s="98">
        <v>-16039784957.6553</v>
      </c>
      <c r="AG146" s="98">
        <v>15549752800.83345</v>
      </c>
      <c r="AH146" s="98"/>
      <c r="AI146" s="98"/>
      <c r="AJ146" s="98"/>
      <c r="AK146" s="98"/>
      <c r="AL146" s="98">
        <v>-490032156.82184982</v>
      </c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  <c r="FZ146" s="8"/>
      <c r="GA146" s="8"/>
      <c r="GB146" s="8"/>
      <c r="GC146" s="8"/>
      <c r="GD146" s="8"/>
      <c r="GE146" s="8"/>
      <c r="GF146" s="8"/>
      <c r="GG146" s="8"/>
      <c r="GH146" s="8"/>
      <c r="GI146" s="8"/>
      <c r="GJ146" s="8"/>
      <c r="GK146" s="8"/>
      <c r="GL146" s="8"/>
      <c r="GM146" s="8"/>
      <c r="GN146" s="8"/>
      <c r="GO146" s="8"/>
      <c r="GP146" s="8"/>
      <c r="GQ146" s="8"/>
      <c r="GR146" s="8"/>
      <c r="GS146" s="8"/>
      <c r="GT146" s="8"/>
      <c r="GU146" s="8"/>
      <c r="GV146" s="8"/>
      <c r="GW146" s="8"/>
      <c r="GX146" s="8"/>
      <c r="GY146" s="8"/>
      <c r="GZ146" s="8"/>
      <c r="HA146" s="8"/>
      <c r="HB146" s="8"/>
      <c r="HC146" s="8"/>
      <c r="HD146" s="8"/>
      <c r="HE146" s="8"/>
      <c r="HF146" s="8"/>
      <c r="HG146" s="8"/>
      <c r="HH146" s="8"/>
      <c r="HI146" s="8"/>
      <c r="HJ146" s="8"/>
      <c r="HK146" s="8"/>
      <c r="HL146" s="8"/>
      <c r="HM146" s="8"/>
      <c r="HN146" s="8"/>
      <c r="HO146" s="8"/>
      <c r="HP146" s="8"/>
      <c r="HQ146" s="8"/>
      <c r="HR146" s="8"/>
      <c r="HS146" s="8"/>
      <c r="HT146" s="8"/>
      <c r="HU146" s="8"/>
      <c r="HV146" s="8"/>
      <c r="HW146" s="8"/>
      <c r="HX146" s="8"/>
      <c r="HY146" s="8"/>
      <c r="HZ146" s="8"/>
      <c r="IA146" s="8"/>
    </row>
    <row r="147" spans="20:235" x14ac:dyDescent="0.25">
      <c r="T147"/>
      <c r="AA147" s="3" t="s">
        <v>153</v>
      </c>
      <c r="AB147" s="98"/>
      <c r="AC147" s="98"/>
      <c r="AD147" s="98"/>
      <c r="AE147" s="98"/>
      <c r="AF147" s="98">
        <v>-8500</v>
      </c>
      <c r="AG147" s="98">
        <v>8751.5526046899995</v>
      </c>
      <c r="AH147" s="98"/>
      <c r="AI147" s="98"/>
      <c r="AJ147" s="98"/>
      <c r="AK147" s="98"/>
      <c r="AL147" s="98">
        <v>251.5526046899995</v>
      </c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8"/>
      <c r="HH147" s="8"/>
      <c r="HI147" s="8"/>
      <c r="HJ147" s="8"/>
      <c r="HK147" s="8"/>
      <c r="HL147" s="8"/>
      <c r="HM147" s="8"/>
      <c r="HN147" s="8"/>
      <c r="HO147" s="8"/>
      <c r="HP147" s="8"/>
      <c r="HQ147" s="8"/>
      <c r="HR147" s="8"/>
      <c r="HS147" s="8"/>
      <c r="HT147" s="8"/>
      <c r="HU147" s="8"/>
      <c r="HV147" s="8"/>
      <c r="HW147" s="8"/>
      <c r="HX147" s="8"/>
      <c r="HY147" s="8"/>
      <c r="HZ147" s="8"/>
      <c r="IA147" s="8"/>
    </row>
    <row r="148" spans="20:235" x14ac:dyDescent="0.25">
      <c r="T148"/>
      <c r="AA148" s="3" t="s">
        <v>154</v>
      </c>
      <c r="AB148" s="98"/>
      <c r="AC148" s="98"/>
      <c r="AD148" s="98"/>
      <c r="AE148" s="98"/>
      <c r="AF148" s="98"/>
      <c r="AG148" s="98">
        <v>38753.774400000002</v>
      </c>
      <c r="AH148" s="98"/>
      <c r="AI148" s="98"/>
      <c r="AJ148" s="98"/>
      <c r="AK148" s="98"/>
      <c r="AL148" s="98">
        <v>38753.774400000002</v>
      </c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/>
      <c r="GW148" s="8"/>
      <c r="GX148" s="8"/>
      <c r="GY148" s="8"/>
      <c r="GZ148" s="8"/>
      <c r="HA148" s="8"/>
      <c r="HB148" s="8"/>
      <c r="HC148" s="8"/>
      <c r="HD148" s="8"/>
      <c r="HE148" s="8"/>
      <c r="HF148" s="8"/>
      <c r="HG148" s="8"/>
      <c r="HH148" s="8"/>
      <c r="HI148" s="8"/>
      <c r="HJ148" s="8"/>
      <c r="HK148" s="8"/>
      <c r="HL148" s="8"/>
      <c r="HM148" s="8"/>
      <c r="HN148" s="8"/>
      <c r="HO148" s="8"/>
      <c r="HP148" s="8"/>
      <c r="HQ148" s="8"/>
      <c r="HR148" s="8"/>
      <c r="HS148" s="8"/>
      <c r="HT148" s="8"/>
      <c r="HU148" s="8"/>
      <c r="HV148" s="8"/>
      <c r="HW148" s="8"/>
      <c r="HX148" s="8"/>
      <c r="HY148" s="8"/>
      <c r="HZ148" s="8"/>
      <c r="IA148" s="8"/>
    </row>
    <row r="149" spans="20:235" x14ac:dyDescent="0.25">
      <c r="T149"/>
      <c r="AA149" s="3" t="s">
        <v>983</v>
      </c>
      <c r="AB149" s="98"/>
      <c r="AC149" s="98"/>
      <c r="AD149" s="98"/>
      <c r="AE149" s="98"/>
      <c r="AF149" s="98"/>
      <c r="AG149" s="98">
        <v>110981.13827585999</v>
      </c>
      <c r="AH149" s="98"/>
      <c r="AI149" s="98"/>
      <c r="AJ149" s="98"/>
      <c r="AK149" s="98"/>
      <c r="AL149" s="98">
        <v>110981.13827585999</v>
      </c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8"/>
      <c r="HH149" s="8"/>
      <c r="HI149" s="8"/>
      <c r="HJ149" s="8"/>
      <c r="HK149" s="8"/>
      <c r="HL149" s="8"/>
      <c r="HM149" s="8"/>
      <c r="HN149" s="8"/>
      <c r="HO149" s="8"/>
      <c r="HP149" s="8"/>
      <c r="HQ149" s="8"/>
      <c r="HR149" s="8"/>
      <c r="HS149" s="8"/>
      <c r="HT149" s="8"/>
      <c r="HU149" s="8"/>
      <c r="HV149" s="8"/>
      <c r="HW149" s="8"/>
      <c r="HX149" s="8"/>
      <c r="HY149" s="8"/>
      <c r="HZ149" s="8"/>
      <c r="IA149" s="8"/>
    </row>
    <row r="150" spans="20:235" x14ac:dyDescent="0.25">
      <c r="T150"/>
      <c r="AA150" s="4" t="s">
        <v>286</v>
      </c>
      <c r="AB150" s="98"/>
      <c r="AC150" s="98"/>
      <c r="AD150" s="98"/>
      <c r="AE150" s="98"/>
      <c r="AF150" s="98"/>
      <c r="AG150" s="98">
        <v>110981.13827585999</v>
      </c>
      <c r="AH150" s="98"/>
      <c r="AI150" s="98"/>
      <c r="AJ150" s="98"/>
      <c r="AK150" s="98"/>
      <c r="AL150" s="98">
        <v>110981.13827585999</v>
      </c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8"/>
      <c r="HH150" s="8"/>
      <c r="HI150" s="8"/>
      <c r="HJ150" s="8"/>
      <c r="HK150" s="8"/>
      <c r="HL150" s="8"/>
      <c r="HM150" s="8"/>
      <c r="HN150" s="8"/>
      <c r="HO150" s="8"/>
      <c r="HP150" s="8"/>
      <c r="HQ150" s="8"/>
      <c r="HR150" s="8"/>
      <c r="HS150" s="8"/>
      <c r="HT150" s="8"/>
      <c r="HU150" s="8"/>
      <c r="HV150" s="8"/>
      <c r="HW150" s="8"/>
      <c r="HX150" s="8"/>
      <c r="HY150" s="8"/>
      <c r="HZ150" s="8"/>
      <c r="IA150" s="8"/>
    </row>
    <row r="151" spans="20:235" x14ac:dyDescent="0.25">
      <c r="T151"/>
      <c r="AA151" s="3" t="s">
        <v>305</v>
      </c>
      <c r="AB151" s="98"/>
      <c r="AC151" s="98"/>
      <c r="AD151" s="98"/>
      <c r="AE151" s="98"/>
      <c r="AF151" s="98"/>
      <c r="AG151" s="98">
        <v>1368.4077884799999</v>
      </c>
      <c r="AH151" s="98"/>
      <c r="AI151" s="98"/>
      <c r="AJ151" s="98"/>
      <c r="AK151" s="98"/>
      <c r="AL151" s="98">
        <v>1368.4077884799999</v>
      </c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  <c r="GQ151" s="8"/>
      <c r="GR151" s="8"/>
      <c r="GS151" s="8"/>
      <c r="GT151" s="8"/>
      <c r="GU151" s="8"/>
      <c r="GV151" s="8"/>
      <c r="GW151" s="8"/>
      <c r="GX151" s="8"/>
      <c r="GY151" s="8"/>
      <c r="GZ151" s="8"/>
      <c r="HA151" s="8"/>
      <c r="HB151" s="8"/>
      <c r="HC151" s="8"/>
      <c r="HD151" s="8"/>
      <c r="HE151" s="8"/>
      <c r="HF151" s="8"/>
      <c r="HG151" s="8"/>
      <c r="HH151" s="8"/>
      <c r="HI151" s="8"/>
      <c r="HJ151" s="8"/>
      <c r="HK151" s="8"/>
      <c r="HL151" s="8"/>
      <c r="HM151" s="8"/>
      <c r="HN151" s="8"/>
      <c r="HO151" s="8"/>
      <c r="HP151" s="8"/>
      <c r="HQ151" s="8"/>
      <c r="HR151" s="8"/>
      <c r="HS151" s="8"/>
      <c r="HT151" s="8"/>
      <c r="HU151" s="8"/>
      <c r="HV151" s="8"/>
      <c r="HW151" s="8"/>
      <c r="HX151" s="8"/>
      <c r="HY151" s="8"/>
      <c r="HZ151" s="8"/>
      <c r="IA151" s="8"/>
    </row>
    <row r="152" spans="20:235" x14ac:dyDescent="0.25">
      <c r="T152"/>
      <c r="AA152" s="3" t="s">
        <v>155</v>
      </c>
      <c r="AB152" s="98"/>
      <c r="AC152" s="98"/>
      <c r="AD152" s="98"/>
      <c r="AE152" s="98"/>
      <c r="AF152" s="98"/>
      <c r="AG152" s="98">
        <v>29.76350429</v>
      </c>
      <c r="AH152" s="98"/>
      <c r="AI152" s="98"/>
      <c r="AJ152" s="98"/>
      <c r="AK152" s="98"/>
      <c r="AL152" s="98">
        <v>29.76350429</v>
      </c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/>
      <c r="HB152" s="8"/>
      <c r="HC152" s="8"/>
      <c r="HD152" s="8"/>
      <c r="HE152" s="8"/>
      <c r="HF152" s="8"/>
      <c r="HG152" s="8"/>
      <c r="HH152" s="8"/>
      <c r="HI152" s="8"/>
      <c r="HJ152" s="8"/>
      <c r="HK152" s="8"/>
      <c r="HL152" s="8"/>
      <c r="HM152" s="8"/>
      <c r="HN152" s="8"/>
      <c r="HO152" s="8"/>
      <c r="HP152" s="8"/>
      <c r="HQ152" s="8"/>
      <c r="HR152" s="8"/>
      <c r="HS152" s="8"/>
      <c r="HT152" s="8"/>
      <c r="HU152" s="8"/>
      <c r="HV152" s="8"/>
      <c r="HW152" s="8"/>
      <c r="HX152" s="8"/>
      <c r="HY152" s="8"/>
      <c r="HZ152" s="8"/>
      <c r="IA152" s="8"/>
    </row>
    <row r="153" spans="20:235" x14ac:dyDescent="0.25">
      <c r="T153"/>
      <c r="AA153" s="3" t="s">
        <v>407</v>
      </c>
      <c r="AB153" s="98"/>
      <c r="AC153" s="98"/>
      <c r="AD153" s="98"/>
      <c r="AE153" s="98"/>
      <c r="AF153" s="98">
        <v>-43200</v>
      </c>
      <c r="AG153" s="98">
        <v>42370.096390120001</v>
      </c>
      <c r="AH153" s="98"/>
      <c r="AI153" s="98"/>
      <c r="AJ153" s="98"/>
      <c r="AK153" s="98"/>
      <c r="AL153" s="98">
        <v>-829.90360987999884</v>
      </c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/>
      <c r="GT153" s="8"/>
      <c r="GU153" s="8"/>
      <c r="GV153" s="8"/>
      <c r="GW153" s="8"/>
      <c r="GX153" s="8"/>
      <c r="GY153" s="8"/>
      <c r="GZ153" s="8"/>
      <c r="HA153" s="8"/>
      <c r="HB153" s="8"/>
      <c r="HC153" s="8"/>
      <c r="HD153" s="8"/>
      <c r="HE153" s="8"/>
      <c r="HF153" s="8"/>
      <c r="HG153" s="8"/>
      <c r="HH153" s="8"/>
      <c r="HI153" s="8"/>
      <c r="HJ153" s="8"/>
      <c r="HK153" s="8"/>
      <c r="HL153" s="8"/>
      <c r="HM153" s="8"/>
      <c r="HN153" s="8"/>
      <c r="HO153" s="8"/>
      <c r="HP153" s="8"/>
      <c r="HQ153" s="8"/>
      <c r="HR153" s="8"/>
      <c r="HS153" s="8"/>
      <c r="HT153" s="8"/>
      <c r="HU153" s="8"/>
      <c r="HV153" s="8"/>
      <c r="HW153" s="8"/>
      <c r="HX153" s="8"/>
      <c r="HY153" s="8"/>
      <c r="HZ153" s="8"/>
      <c r="IA153" s="8"/>
    </row>
    <row r="154" spans="20:235" x14ac:dyDescent="0.25">
      <c r="T154"/>
      <c r="AA154" s="3" t="s">
        <v>25</v>
      </c>
      <c r="AB154" s="98"/>
      <c r="AC154" s="98"/>
      <c r="AD154" s="98"/>
      <c r="AE154" s="98"/>
      <c r="AF154" s="98"/>
      <c r="AG154" s="98">
        <v>294.12441963000003</v>
      </c>
      <c r="AH154" s="98"/>
      <c r="AI154" s="98"/>
      <c r="AJ154" s="98"/>
      <c r="AK154" s="98"/>
      <c r="AL154" s="98">
        <v>294.12441963000003</v>
      </c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8"/>
      <c r="GV154" s="8"/>
      <c r="GW154" s="8"/>
      <c r="GX154" s="8"/>
      <c r="GY154" s="8"/>
      <c r="GZ154" s="8"/>
      <c r="HA154" s="8"/>
      <c r="HB154" s="8"/>
      <c r="HC154" s="8"/>
      <c r="HD154" s="8"/>
      <c r="HE154" s="8"/>
      <c r="HF154" s="8"/>
      <c r="HG154" s="8"/>
      <c r="HH154" s="8"/>
      <c r="HI154" s="8"/>
      <c r="HJ154" s="8"/>
      <c r="HK154" s="8"/>
      <c r="HL154" s="8"/>
      <c r="HM154" s="8"/>
      <c r="HN154" s="8"/>
      <c r="HO154" s="8"/>
      <c r="HP154" s="8"/>
      <c r="HQ154" s="8"/>
      <c r="HR154" s="8"/>
      <c r="HS154" s="8"/>
      <c r="HT154" s="8"/>
      <c r="HU154" s="8"/>
      <c r="HV154" s="8"/>
      <c r="HW154" s="8"/>
      <c r="HX154" s="8"/>
      <c r="HY154" s="8"/>
      <c r="HZ154" s="8"/>
      <c r="IA154" s="8"/>
    </row>
    <row r="155" spans="20:235" x14ac:dyDescent="0.25">
      <c r="T155"/>
      <c r="AA155" s="3" t="s">
        <v>177</v>
      </c>
      <c r="AB155" s="98"/>
      <c r="AC155" s="98"/>
      <c r="AD155" s="98"/>
      <c r="AE155" s="98"/>
      <c r="AF155" s="98"/>
      <c r="AG155" s="98">
        <v>0.10983253</v>
      </c>
      <c r="AH155" s="98"/>
      <c r="AI155" s="98"/>
      <c r="AJ155" s="98"/>
      <c r="AK155" s="98"/>
      <c r="AL155" s="98">
        <v>0.10983253</v>
      </c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  <c r="FZ155" s="8"/>
      <c r="GA155" s="8"/>
      <c r="GB155" s="8"/>
      <c r="GC155" s="8"/>
      <c r="GD155" s="8"/>
      <c r="GE155" s="8"/>
      <c r="GF155" s="8"/>
      <c r="GG155" s="8"/>
      <c r="GH155" s="8"/>
      <c r="GI155" s="8"/>
      <c r="GJ155" s="8"/>
      <c r="GK155" s="8"/>
      <c r="GL155" s="8"/>
      <c r="GM155" s="8"/>
      <c r="GN155" s="8"/>
      <c r="GO155" s="8"/>
      <c r="GP155" s="8"/>
      <c r="GQ155" s="8"/>
      <c r="GR155" s="8"/>
      <c r="GS155" s="8"/>
      <c r="GT155" s="8"/>
      <c r="GU155" s="8"/>
      <c r="GV155" s="8"/>
      <c r="GW155" s="8"/>
      <c r="GX155" s="8"/>
      <c r="GY155" s="8"/>
      <c r="GZ155" s="8"/>
      <c r="HA155" s="8"/>
      <c r="HB155" s="8"/>
      <c r="HC155" s="8"/>
      <c r="HD155" s="8"/>
      <c r="HE155" s="8"/>
      <c r="HF155" s="8"/>
      <c r="HG155" s="8"/>
      <c r="HH155" s="8"/>
      <c r="HI155" s="8"/>
      <c r="HJ155" s="8"/>
      <c r="HK155" s="8"/>
      <c r="HL155" s="8"/>
      <c r="HM155" s="8"/>
      <c r="HN155" s="8"/>
      <c r="HO155" s="8"/>
      <c r="HP155" s="8"/>
      <c r="HQ155" s="8"/>
      <c r="HR155" s="8"/>
      <c r="HS155" s="8"/>
      <c r="HT155" s="8"/>
      <c r="HU155" s="8"/>
      <c r="HV155" s="8"/>
      <c r="HW155" s="8"/>
      <c r="HX155" s="8"/>
      <c r="HY155" s="8"/>
      <c r="HZ155" s="8"/>
      <c r="IA155" s="8"/>
    </row>
    <row r="156" spans="20:235" x14ac:dyDescent="0.25">
      <c r="T156"/>
      <c r="AA156" s="3" t="s">
        <v>156</v>
      </c>
      <c r="AB156" s="98"/>
      <c r="AC156" s="98"/>
      <c r="AD156" s="98"/>
      <c r="AE156" s="98"/>
      <c r="AF156" s="98"/>
      <c r="AG156" s="98">
        <v>6.3152970000000003E-2</v>
      </c>
      <c r="AH156" s="98"/>
      <c r="AI156" s="98"/>
      <c r="AJ156" s="98"/>
      <c r="AK156" s="98"/>
      <c r="AL156" s="98">
        <v>6.3152970000000003E-2</v>
      </c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  <c r="FZ156" s="8"/>
      <c r="GA156" s="8"/>
      <c r="GB156" s="8"/>
      <c r="GC156" s="8"/>
      <c r="GD156" s="8"/>
      <c r="GE156" s="8"/>
      <c r="GF156" s="8"/>
      <c r="GG156" s="8"/>
      <c r="GH156" s="8"/>
      <c r="GI156" s="8"/>
      <c r="GJ156" s="8"/>
      <c r="GK156" s="8"/>
      <c r="GL156" s="8"/>
      <c r="GM156" s="8"/>
      <c r="GN156" s="8"/>
      <c r="GO156" s="8"/>
      <c r="GP156" s="8"/>
      <c r="GQ156" s="8"/>
      <c r="GR156" s="8"/>
      <c r="GS156" s="8"/>
      <c r="GT156" s="8"/>
      <c r="GU156" s="8"/>
      <c r="GV156" s="8"/>
      <c r="GW156" s="8"/>
      <c r="GX156" s="8"/>
      <c r="GY156" s="8"/>
      <c r="GZ156" s="8"/>
      <c r="HA156" s="8"/>
      <c r="HB156" s="8"/>
      <c r="HC156" s="8"/>
      <c r="HD156" s="8"/>
      <c r="HE156" s="8"/>
      <c r="HF156" s="8"/>
      <c r="HG156" s="8"/>
      <c r="HH156" s="8"/>
      <c r="HI156" s="8"/>
      <c r="HJ156" s="8"/>
      <c r="HK156" s="8"/>
      <c r="HL156" s="8"/>
      <c r="HM156" s="8"/>
      <c r="HN156" s="8"/>
      <c r="HO156" s="8"/>
      <c r="HP156" s="8"/>
      <c r="HQ156" s="8"/>
      <c r="HR156" s="8"/>
      <c r="HS156" s="8"/>
      <c r="HT156" s="8"/>
      <c r="HU156" s="8"/>
      <c r="HV156" s="8"/>
      <c r="HW156" s="8"/>
      <c r="HX156" s="8"/>
      <c r="HY156" s="8"/>
      <c r="HZ156" s="8"/>
      <c r="IA156" s="8"/>
    </row>
    <row r="157" spans="20:235" x14ac:dyDescent="0.25">
      <c r="T157"/>
      <c r="AA157" s="3" t="s">
        <v>157</v>
      </c>
      <c r="AB157" s="98"/>
      <c r="AC157" s="98"/>
      <c r="AD157" s="98"/>
      <c r="AE157" s="98"/>
      <c r="AF157" s="98"/>
      <c r="AG157" s="98">
        <v>20</v>
      </c>
      <c r="AH157" s="98"/>
      <c r="AI157" s="98"/>
      <c r="AJ157" s="98"/>
      <c r="AK157" s="98"/>
      <c r="AL157" s="98">
        <v>20</v>
      </c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8"/>
      <c r="HH157" s="8"/>
      <c r="HI157" s="8"/>
      <c r="HJ157" s="8"/>
      <c r="HK157" s="8"/>
      <c r="HL157" s="8"/>
      <c r="HM157" s="8"/>
      <c r="HN157" s="8"/>
      <c r="HO157" s="8"/>
      <c r="HP157" s="8"/>
      <c r="HQ157" s="8"/>
      <c r="HR157" s="8"/>
      <c r="HS157" s="8"/>
      <c r="HT157" s="8"/>
      <c r="HU157" s="8"/>
      <c r="HV157" s="8"/>
      <c r="HW157" s="8"/>
      <c r="HX157" s="8"/>
      <c r="HY157" s="8"/>
      <c r="HZ157" s="8"/>
      <c r="IA157" s="8"/>
    </row>
    <row r="158" spans="20:235" x14ac:dyDescent="0.25">
      <c r="T158"/>
      <c r="AA158" s="3" t="s">
        <v>158</v>
      </c>
      <c r="AB158" s="98"/>
      <c r="AC158" s="98"/>
      <c r="AD158" s="98"/>
      <c r="AE158" s="98"/>
      <c r="AF158" s="98">
        <v>-12000</v>
      </c>
      <c r="AG158" s="98">
        <v>11925.895450159998</v>
      </c>
      <c r="AH158" s="98"/>
      <c r="AI158" s="98"/>
      <c r="AJ158" s="98"/>
      <c r="AK158" s="98"/>
      <c r="AL158" s="98">
        <v>-74.10454984000171</v>
      </c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  <c r="HC158" s="8"/>
      <c r="HD158" s="8"/>
      <c r="HE158" s="8"/>
      <c r="HF158" s="8"/>
      <c r="HG158" s="8"/>
      <c r="HH158" s="8"/>
      <c r="HI158" s="8"/>
      <c r="HJ158" s="8"/>
      <c r="HK158" s="8"/>
      <c r="HL158" s="8"/>
      <c r="HM158" s="8"/>
      <c r="HN158" s="8"/>
      <c r="HO158" s="8"/>
      <c r="HP158" s="8"/>
      <c r="HQ158" s="8"/>
      <c r="HR158" s="8"/>
      <c r="HS158" s="8"/>
      <c r="HT158" s="8"/>
      <c r="HU158" s="8"/>
      <c r="HV158" s="8"/>
      <c r="HW158" s="8"/>
      <c r="HX158" s="8"/>
      <c r="HY158" s="8"/>
      <c r="HZ158" s="8"/>
      <c r="IA158" s="8"/>
    </row>
    <row r="159" spans="20:235" x14ac:dyDescent="0.25">
      <c r="T159"/>
      <c r="AA159" s="3" t="s">
        <v>95</v>
      </c>
      <c r="AB159" s="98">
        <v>-42800000</v>
      </c>
      <c r="AC159" s="98">
        <v>27620922.740000002</v>
      </c>
      <c r="AD159" s="98"/>
      <c r="AE159" s="98"/>
      <c r="AF159" s="98"/>
      <c r="AG159" s="98">
        <v>56170462.887572505</v>
      </c>
      <c r="AH159" s="98"/>
      <c r="AI159" s="98"/>
      <c r="AJ159" s="98"/>
      <c r="AK159" s="98"/>
      <c r="AL159" s="98">
        <v>40991385.627572507</v>
      </c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8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</row>
    <row r="160" spans="20:235" x14ac:dyDescent="0.25">
      <c r="T160"/>
      <c r="AA160" s="3" t="s">
        <v>92</v>
      </c>
      <c r="AB160" s="98">
        <v>-89706000</v>
      </c>
      <c r="AC160" s="98"/>
      <c r="AD160" s="98"/>
      <c r="AE160" s="98">
        <v>-1000000</v>
      </c>
      <c r="AF160" s="98"/>
      <c r="AG160" s="98">
        <v>14275074.37306161</v>
      </c>
      <c r="AH160" s="98"/>
      <c r="AI160" s="98"/>
      <c r="AJ160" s="98"/>
      <c r="AK160" s="98"/>
      <c r="AL160" s="98">
        <v>-76430925.626938388</v>
      </c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8"/>
      <c r="HH160" s="8"/>
      <c r="HI160" s="8"/>
      <c r="HJ160" s="8"/>
      <c r="HK160" s="8"/>
      <c r="HL160" s="8"/>
      <c r="HM160" s="8"/>
      <c r="HN160" s="8"/>
      <c r="HO160" s="8"/>
      <c r="HP160" s="8"/>
      <c r="HQ160" s="8"/>
      <c r="HR160" s="8"/>
      <c r="HS160" s="8"/>
      <c r="HT160" s="8"/>
      <c r="HU160" s="8"/>
      <c r="HV160" s="8"/>
      <c r="HW160" s="8"/>
      <c r="HX160" s="8"/>
      <c r="HY160" s="8"/>
      <c r="HZ160" s="8"/>
      <c r="IA160" s="8"/>
    </row>
    <row r="161" spans="20:235" x14ac:dyDescent="0.25">
      <c r="T161"/>
      <c r="AA161" s="3" t="s">
        <v>159</v>
      </c>
      <c r="AB161" s="98"/>
      <c r="AC161" s="98"/>
      <c r="AD161" s="98"/>
      <c r="AE161" s="98"/>
      <c r="AF161" s="98"/>
      <c r="AG161" s="98">
        <v>0.34680431</v>
      </c>
      <c r="AH161" s="98"/>
      <c r="AI161" s="98"/>
      <c r="AJ161" s="98"/>
      <c r="AK161" s="98"/>
      <c r="AL161" s="98">
        <v>0.34680431</v>
      </c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8"/>
      <c r="HH161" s="8"/>
      <c r="HI161" s="8"/>
      <c r="HJ161" s="8"/>
      <c r="HK161" s="8"/>
      <c r="HL161" s="8"/>
      <c r="HM161" s="8"/>
      <c r="HN161" s="8"/>
      <c r="HO161" s="8"/>
      <c r="HP161" s="8"/>
      <c r="HQ161" s="8"/>
      <c r="HR161" s="8"/>
      <c r="HS161" s="8"/>
      <c r="HT161" s="8"/>
      <c r="HU161" s="8"/>
      <c r="HV161" s="8"/>
      <c r="HW161" s="8"/>
      <c r="HX161" s="8"/>
      <c r="HY161" s="8"/>
      <c r="HZ161" s="8"/>
      <c r="IA161" s="8"/>
    </row>
    <row r="162" spans="20:235" x14ac:dyDescent="0.25">
      <c r="T162"/>
      <c r="AA162" s="3" t="s">
        <v>38</v>
      </c>
      <c r="AB162" s="98"/>
      <c r="AC162" s="98"/>
      <c r="AD162" s="98"/>
      <c r="AE162" s="98"/>
      <c r="AF162" s="98">
        <v>-14120525.18819005</v>
      </c>
      <c r="AG162" s="98">
        <v>57567786.869492933</v>
      </c>
      <c r="AH162" s="98">
        <v>-1586745.9956682799</v>
      </c>
      <c r="AI162" s="98"/>
      <c r="AJ162" s="98"/>
      <c r="AK162" s="98"/>
      <c r="AL162" s="98">
        <v>41860515.685634606</v>
      </c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  <c r="HC162" s="8"/>
      <c r="HD162" s="8"/>
      <c r="HE162" s="8"/>
      <c r="HF162" s="8"/>
      <c r="HG162" s="8"/>
      <c r="HH162" s="8"/>
      <c r="HI162" s="8"/>
      <c r="HJ162" s="8"/>
      <c r="HK162" s="8"/>
      <c r="HL162" s="8"/>
      <c r="HM162" s="8"/>
      <c r="HN162" s="8"/>
      <c r="HO162" s="8"/>
      <c r="HP162" s="8"/>
      <c r="HQ162" s="8"/>
      <c r="HR162" s="8"/>
      <c r="HS162" s="8"/>
      <c r="HT162" s="8"/>
      <c r="HU162" s="8"/>
      <c r="HV162" s="8"/>
      <c r="HW162" s="8"/>
      <c r="HX162" s="8"/>
      <c r="HY162" s="8"/>
      <c r="HZ162" s="8"/>
      <c r="IA162" s="8"/>
    </row>
    <row r="163" spans="20:235" x14ac:dyDescent="0.25">
      <c r="T163"/>
      <c r="AA163" s="3" t="s">
        <v>96</v>
      </c>
      <c r="AB163" s="98"/>
      <c r="AC163" s="98"/>
      <c r="AD163" s="98"/>
      <c r="AE163" s="98"/>
      <c r="AF163" s="98"/>
      <c r="AG163" s="98">
        <v>29.9885932</v>
      </c>
      <c r="AH163" s="98"/>
      <c r="AI163" s="98"/>
      <c r="AJ163" s="98"/>
      <c r="AK163" s="98"/>
      <c r="AL163" s="98">
        <v>29.9885932</v>
      </c>
    </row>
    <row r="164" spans="20:235" x14ac:dyDescent="0.25">
      <c r="T164"/>
      <c r="AA164" s="3" t="s">
        <v>194</v>
      </c>
      <c r="AB164" s="98"/>
      <c r="AC164" s="98"/>
      <c r="AD164" s="98"/>
      <c r="AE164" s="98"/>
      <c r="AF164" s="98">
        <v>-100</v>
      </c>
      <c r="AG164" s="98">
        <v>25.959481520000001</v>
      </c>
      <c r="AH164" s="98"/>
      <c r="AI164" s="98"/>
      <c r="AJ164" s="98"/>
      <c r="AK164" s="98"/>
      <c r="AL164" s="98">
        <v>-74.040518480000003</v>
      </c>
    </row>
    <row r="165" spans="20:235" x14ac:dyDescent="0.25">
      <c r="T165"/>
      <c r="AA165" s="3" t="s">
        <v>160</v>
      </c>
      <c r="AB165" s="98"/>
      <c r="AC165" s="98"/>
      <c r="AD165" s="98"/>
      <c r="AE165" s="98"/>
      <c r="AF165" s="98"/>
      <c r="AG165" s="98">
        <v>0.20872535</v>
      </c>
      <c r="AH165" s="98"/>
      <c r="AI165" s="98"/>
      <c r="AJ165" s="98"/>
      <c r="AK165" s="98"/>
      <c r="AL165" s="98">
        <v>0.20872535</v>
      </c>
    </row>
    <row r="166" spans="20:235" x14ac:dyDescent="0.25">
      <c r="T166"/>
      <c r="AA166" s="3" t="s">
        <v>436</v>
      </c>
      <c r="AB166" s="98"/>
      <c r="AC166" s="98"/>
      <c r="AD166" s="98"/>
      <c r="AE166" s="98"/>
      <c r="AF166" s="98"/>
      <c r="AG166" s="98">
        <v>137.93660295000001</v>
      </c>
      <c r="AH166" s="98"/>
      <c r="AI166" s="98"/>
      <c r="AJ166" s="98"/>
      <c r="AK166" s="98"/>
      <c r="AL166" s="98">
        <v>137.93660295000001</v>
      </c>
    </row>
    <row r="167" spans="20:235" x14ac:dyDescent="0.25">
      <c r="T167"/>
      <c r="AA167" s="3" t="s">
        <v>255</v>
      </c>
      <c r="AB167" s="98"/>
      <c r="AC167" s="98"/>
      <c r="AD167" s="98"/>
      <c r="AE167" s="98"/>
      <c r="AF167" s="98"/>
      <c r="AG167" s="98">
        <v>132.91860402</v>
      </c>
      <c r="AH167" s="98"/>
      <c r="AI167" s="98"/>
      <c r="AJ167" s="98"/>
      <c r="AK167" s="98"/>
      <c r="AL167" s="98">
        <v>132.91860402</v>
      </c>
    </row>
    <row r="168" spans="20:235" x14ac:dyDescent="0.25">
      <c r="T168"/>
      <c r="AA168" s="3" t="s">
        <v>183</v>
      </c>
      <c r="AB168" s="98"/>
      <c r="AC168" s="98"/>
      <c r="AD168" s="98"/>
      <c r="AE168" s="98"/>
      <c r="AF168" s="98"/>
      <c r="AG168" s="98">
        <v>1644286.05309931</v>
      </c>
      <c r="AH168" s="98"/>
      <c r="AI168" s="98"/>
      <c r="AJ168" s="98"/>
      <c r="AK168" s="98"/>
      <c r="AL168" s="98">
        <v>1644286.05309931</v>
      </c>
    </row>
    <row r="169" spans="20:235" x14ac:dyDescent="0.25">
      <c r="T169"/>
      <c r="AA169" s="3" t="s">
        <v>161</v>
      </c>
      <c r="AB169" s="98"/>
      <c r="AC169" s="98"/>
      <c r="AD169" s="98"/>
      <c r="AE169" s="98"/>
      <c r="AF169" s="98"/>
      <c r="AG169" s="98">
        <v>97856395.370000005</v>
      </c>
      <c r="AH169" s="98"/>
      <c r="AI169" s="98"/>
      <c r="AJ169" s="98"/>
      <c r="AK169" s="98"/>
      <c r="AL169" s="98">
        <v>97856395.370000005</v>
      </c>
    </row>
    <row r="170" spans="20:235" x14ac:dyDescent="0.25">
      <c r="T170"/>
      <c r="AA170" s="3" t="s">
        <v>162</v>
      </c>
      <c r="AB170" s="98"/>
      <c r="AC170" s="98"/>
      <c r="AD170" s="98"/>
      <c r="AE170" s="98"/>
      <c r="AF170" s="98">
        <v>-1000000</v>
      </c>
      <c r="AG170" s="98">
        <v>998053.81882516993</v>
      </c>
      <c r="AH170" s="98"/>
      <c r="AI170" s="98"/>
      <c r="AJ170" s="98"/>
      <c r="AK170" s="98"/>
      <c r="AL170" s="98">
        <v>-1946.1811748300679</v>
      </c>
    </row>
    <row r="171" spans="20:235" x14ac:dyDescent="0.25">
      <c r="T171"/>
      <c r="AA171" s="3" t="s">
        <v>99</v>
      </c>
      <c r="AB171" s="98"/>
      <c r="AC171" s="98"/>
      <c r="AD171" s="98"/>
      <c r="AE171" s="98">
        <v>-201.17</v>
      </c>
      <c r="AF171" s="98"/>
      <c r="AG171" s="98">
        <v>124609.19428508998</v>
      </c>
      <c r="AH171" s="98"/>
      <c r="AI171" s="98"/>
      <c r="AJ171" s="98"/>
      <c r="AK171" s="98"/>
      <c r="AL171" s="98">
        <v>124408.02428508998</v>
      </c>
    </row>
    <row r="172" spans="20:235" x14ac:dyDescent="0.25">
      <c r="T172"/>
      <c r="AA172" s="3" t="s">
        <v>163</v>
      </c>
      <c r="AB172" s="98"/>
      <c r="AC172" s="98"/>
      <c r="AD172" s="98"/>
      <c r="AE172" s="98"/>
      <c r="AF172" s="98">
        <v>-68160</v>
      </c>
      <c r="AG172" s="98">
        <v>68177.259622090001</v>
      </c>
      <c r="AH172" s="98"/>
      <c r="AI172" s="98"/>
      <c r="AJ172" s="98"/>
      <c r="AK172" s="98"/>
      <c r="AL172" s="98">
        <v>17.259622090001358</v>
      </c>
    </row>
    <row r="173" spans="20:235" x14ac:dyDescent="0.25">
      <c r="T173"/>
      <c r="AA173" s="3" t="s">
        <v>170</v>
      </c>
      <c r="AB173" s="98"/>
      <c r="AC173" s="98"/>
      <c r="AD173" s="98"/>
      <c r="AE173" s="98"/>
      <c r="AF173" s="98"/>
      <c r="AG173" s="98">
        <v>2.7532890700000001</v>
      </c>
      <c r="AH173" s="98"/>
      <c r="AI173" s="98">
        <v>-3</v>
      </c>
      <c r="AJ173" s="98"/>
      <c r="AK173" s="98"/>
      <c r="AL173" s="98">
        <v>-0.24671092999999988</v>
      </c>
    </row>
    <row r="174" spans="20:235" x14ac:dyDescent="0.25">
      <c r="T174"/>
      <c r="AA174" s="3" t="s">
        <v>117</v>
      </c>
      <c r="AB174" s="98"/>
      <c r="AC174" s="98"/>
      <c r="AD174" s="98"/>
      <c r="AE174" s="98"/>
      <c r="AF174" s="98"/>
      <c r="AG174" s="98">
        <v>1.572583E-2</v>
      </c>
      <c r="AH174" s="98"/>
      <c r="AI174" s="98"/>
      <c r="AJ174" s="98"/>
      <c r="AK174" s="98"/>
      <c r="AL174" s="98">
        <v>1.572583E-2</v>
      </c>
    </row>
    <row r="175" spans="20:235" x14ac:dyDescent="0.25">
      <c r="T175"/>
      <c r="AA175" s="3" t="s">
        <v>164</v>
      </c>
      <c r="AB175" s="98"/>
      <c r="AC175" s="98"/>
      <c r="AD175" s="98"/>
      <c r="AE175" s="98"/>
      <c r="AF175" s="98"/>
      <c r="AG175" s="98">
        <v>2.173E-4</v>
      </c>
      <c r="AH175" s="98"/>
      <c r="AI175" s="98"/>
      <c r="AJ175" s="98"/>
      <c r="AK175" s="98"/>
      <c r="AL175" s="98">
        <v>2.173E-4</v>
      </c>
    </row>
    <row r="176" spans="20:235" x14ac:dyDescent="0.25">
      <c r="T176"/>
      <c r="AA176" s="3" t="s">
        <v>26</v>
      </c>
      <c r="AB176" s="98">
        <v>-20000000</v>
      </c>
      <c r="AC176" s="98"/>
      <c r="AD176" s="98"/>
      <c r="AE176" s="98"/>
      <c r="AF176" s="98"/>
      <c r="AG176" s="98">
        <v>25481406.297360629</v>
      </c>
      <c r="AH176" s="98"/>
      <c r="AI176" s="98">
        <v>-5504677</v>
      </c>
      <c r="AJ176" s="98"/>
      <c r="AK176" s="98"/>
      <c r="AL176" s="98">
        <v>-23270.702639371157</v>
      </c>
    </row>
    <row r="177" spans="20:20" x14ac:dyDescent="0.25">
      <c r="T177"/>
    </row>
    <row r="178" spans="20:20" x14ac:dyDescent="0.25">
      <c r="T178"/>
    </row>
    <row r="179" spans="20:20" x14ac:dyDescent="0.25">
      <c r="T179"/>
    </row>
    <row r="180" spans="20:20" x14ac:dyDescent="0.25">
      <c r="T180"/>
    </row>
    <row r="181" spans="20:20" x14ac:dyDescent="0.25">
      <c r="T181"/>
    </row>
    <row r="182" spans="20:20" x14ac:dyDescent="0.25">
      <c r="T182"/>
    </row>
    <row r="183" spans="20:20" x14ac:dyDescent="0.25">
      <c r="T183"/>
    </row>
    <row r="184" spans="20:20" x14ac:dyDescent="0.25">
      <c r="T184"/>
    </row>
    <row r="185" spans="20:20" x14ac:dyDescent="0.25">
      <c r="T185"/>
    </row>
    <row r="186" spans="20:20" x14ac:dyDescent="0.25">
      <c r="T186"/>
    </row>
    <row r="187" spans="20:20" x14ac:dyDescent="0.25">
      <c r="T187"/>
    </row>
    <row r="188" spans="20:20" x14ac:dyDescent="0.25">
      <c r="T188"/>
    </row>
    <row r="189" spans="20:20" x14ac:dyDescent="0.25">
      <c r="T189"/>
    </row>
    <row r="190" spans="20:20" x14ac:dyDescent="0.25">
      <c r="T190"/>
    </row>
    <row r="191" spans="20:20" x14ac:dyDescent="0.25">
      <c r="T191"/>
    </row>
    <row r="192" spans="20:20" x14ac:dyDescent="0.25">
      <c r="T192"/>
    </row>
    <row r="193" spans="20:20" x14ac:dyDescent="0.25">
      <c r="T193"/>
    </row>
    <row r="194" spans="20:20" x14ac:dyDescent="0.25">
      <c r="T194"/>
    </row>
    <row r="195" spans="20:20" x14ac:dyDescent="0.25">
      <c r="T195"/>
    </row>
    <row r="196" spans="20:20" x14ac:dyDescent="0.25">
      <c r="T196"/>
    </row>
    <row r="197" spans="20:20" x14ac:dyDescent="0.25">
      <c r="T197"/>
    </row>
    <row r="198" spans="20:20" x14ac:dyDescent="0.25">
      <c r="T198"/>
    </row>
    <row r="199" spans="20:20" x14ac:dyDescent="0.25">
      <c r="T199"/>
    </row>
    <row r="200" spans="20:20" x14ac:dyDescent="0.25">
      <c r="T200"/>
    </row>
    <row r="201" spans="20:20" x14ac:dyDescent="0.25">
      <c r="T201"/>
    </row>
    <row r="202" spans="20:20" x14ac:dyDescent="0.25">
      <c r="T202"/>
    </row>
    <row r="203" spans="20:20" x14ac:dyDescent="0.25">
      <c r="T203"/>
    </row>
    <row r="204" spans="20:20" x14ac:dyDescent="0.25">
      <c r="T204"/>
    </row>
    <row r="205" spans="20:20" x14ac:dyDescent="0.25">
      <c r="T205"/>
    </row>
    <row r="206" spans="20:20" x14ac:dyDescent="0.25">
      <c r="T206"/>
    </row>
    <row r="207" spans="20:20" x14ac:dyDescent="0.25">
      <c r="T207"/>
    </row>
    <row r="208" spans="20:20" x14ac:dyDescent="0.25">
      <c r="T208"/>
    </row>
    <row r="209" spans="20:20" x14ac:dyDescent="0.25">
      <c r="T209"/>
    </row>
    <row r="210" spans="20:20" x14ac:dyDescent="0.25">
      <c r="T210"/>
    </row>
    <row r="211" spans="20:20" x14ac:dyDescent="0.25">
      <c r="T211"/>
    </row>
    <row r="212" spans="20:20" x14ac:dyDescent="0.25">
      <c r="T212"/>
    </row>
    <row r="213" spans="20:20" x14ac:dyDescent="0.25">
      <c r="T213"/>
    </row>
    <row r="214" spans="20:20" x14ac:dyDescent="0.25">
      <c r="T214"/>
    </row>
    <row r="215" spans="20:20" x14ac:dyDescent="0.25">
      <c r="T215"/>
    </row>
    <row r="216" spans="20:20" x14ac:dyDescent="0.25">
      <c r="T216"/>
    </row>
    <row r="217" spans="20:20" x14ac:dyDescent="0.25">
      <c r="T217"/>
    </row>
    <row r="218" spans="20:20" x14ac:dyDescent="0.25">
      <c r="T218"/>
    </row>
    <row r="219" spans="20:20" x14ac:dyDescent="0.25">
      <c r="T219"/>
    </row>
    <row r="220" spans="20:20" x14ac:dyDescent="0.25">
      <c r="T220"/>
    </row>
    <row r="221" spans="20:20" x14ac:dyDescent="0.25">
      <c r="T221"/>
    </row>
    <row r="222" spans="20:20" x14ac:dyDescent="0.25">
      <c r="T222"/>
    </row>
    <row r="223" spans="20:20" x14ac:dyDescent="0.25">
      <c r="T223"/>
    </row>
    <row r="224" spans="20:20" x14ac:dyDescent="0.25">
      <c r="T224"/>
    </row>
    <row r="225" spans="20:20" x14ac:dyDescent="0.25">
      <c r="T225"/>
    </row>
    <row r="226" spans="20:20" x14ac:dyDescent="0.25">
      <c r="T226"/>
    </row>
    <row r="227" spans="20:20" x14ac:dyDescent="0.25">
      <c r="T227"/>
    </row>
    <row r="228" spans="20:20" x14ac:dyDescent="0.25">
      <c r="T228"/>
    </row>
    <row r="229" spans="20:20" x14ac:dyDescent="0.25">
      <c r="T229"/>
    </row>
    <row r="230" spans="20:20" x14ac:dyDescent="0.25">
      <c r="T230"/>
    </row>
    <row r="231" spans="20:20" x14ac:dyDescent="0.25">
      <c r="T231"/>
    </row>
    <row r="232" spans="20:20" x14ac:dyDescent="0.25">
      <c r="T232"/>
    </row>
    <row r="233" spans="20:20" x14ac:dyDescent="0.25">
      <c r="T233"/>
    </row>
  </sheetData>
  <mergeCells count="3">
    <mergeCell ref="F2:H2"/>
    <mergeCell ref="D2:E2"/>
    <mergeCell ref="B1:H1"/>
  </mergeCells>
  <pageMargins left="0.7" right="0.7" top="0.75" bottom="0.75" header="0.3" footer="0.3"/>
  <pageSetup orientation="portrait"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J554"/>
  <sheetViews>
    <sheetView zoomScale="75" zoomScaleNormal="75" workbookViewId="0">
      <pane xSplit="16" ySplit="1" topLeftCell="Q2" activePane="bottomRight" state="frozenSplit"/>
      <selection pane="topRight" activeCell="Q1" sqref="Q1"/>
      <selection pane="bottomLeft" activeCell="A2" sqref="A2"/>
      <selection pane="bottomRight" activeCell="A2" sqref="A2:M507"/>
    </sheetView>
  </sheetViews>
  <sheetFormatPr defaultColWidth="9.140625" defaultRowHeight="15" x14ac:dyDescent="0.25"/>
  <cols>
    <col min="1" max="1" width="4.7109375" style="73" bestFit="1" customWidth="1"/>
    <col min="2" max="2" width="22" style="73" customWidth="1"/>
    <col min="3" max="3" width="12.7109375" style="73" bestFit="1" customWidth="1"/>
    <col min="4" max="4" width="23.28515625" style="73" bestFit="1" customWidth="1"/>
    <col min="5" max="5" width="23.140625" style="73" bestFit="1" customWidth="1"/>
    <col min="6" max="6" width="20.5703125" style="101" bestFit="1" customWidth="1"/>
    <col min="7" max="7" width="16.28515625" style="101" bestFit="1" customWidth="1"/>
    <col min="8" max="8" width="15.42578125" style="101" bestFit="1" customWidth="1"/>
    <col min="9" max="9" width="15.140625" style="101" bestFit="1" customWidth="1"/>
    <col min="10" max="10" width="16.28515625" style="73" bestFit="1" customWidth="1"/>
    <col min="11" max="11" width="17.28515625" style="73" bestFit="1" customWidth="1"/>
    <col min="12" max="12" width="8.7109375" style="73" bestFit="1" customWidth="1"/>
    <col min="13" max="13" width="10.85546875" style="73" bestFit="1" customWidth="1"/>
    <col min="14" max="14" width="12.7109375" style="74" bestFit="1" customWidth="1"/>
    <col min="15" max="15" width="20.5703125" style="155" bestFit="1" customWidth="1"/>
    <col min="16" max="16" width="14.42578125" style="74" bestFit="1" customWidth="1"/>
    <col min="17" max="17" width="14.5703125" style="75" bestFit="1" customWidth="1"/>
    <col min="18" max="18" width="9.85546875" style="75" bestFit="1" customWidth="1"/>
    <col min="19" max="19" width="11" style="75" bestFit="1" customWidth="1"/>
    <col min="20" max="20" width="19.7109375" style="75" bestFit="1" customWidth="1"/>
    <col min="21" max="21" width="17.85546875" style="181" bestFit="1" customWidth="1"/>
    <col min="22" max="22" width="15.7109375" style="177" bestFit="1" customWidth="1"/>
    <col min="23" max="23" width="10.42578125" style="76" customWidth="1"/>
    <col min="24" max="24" width="14.42578125" style="153" bestFit="1" customWidth="1"/>
    <col min="25" max="25" width="17.42578125" style="73" bestFit="1" customWidth="1"/>
    <col min="26" max="26" width="21.85546875" style="77" bestFit="1" customWidth="1"/>
    <col min="27" max="27" width="12.5703125" style="77" bestFit="1" customWidth="1"/>
    <col min="28" max="28" width="13.7109375" style="77" bestFit="1" customWidth="1"/>
    <col min="29" max="30" width="1" style="77" customWidth="1"/>
    <col min="31" max="31" width="9.7109375" style="77" bestFit="1" customWidth="1"/>
    <col min="32" max="32" width="9" style="77" bestFit="1" customWidth="1"/>
    <col min="33" max="33" width="1" style="77" customWidth="1"/>
    <col min="34" max="35" width="9.140625" style="77"/>
    <col min="36" max="36" width="13.42578125" style="77" bestFit="1" customWidth="1"/>
    <col min="37" max="16384" width="9.140625" style="77"/>
  </cols>
  <sheetData>
    <row r="1" spans="1:36" s="11" customFormat="1" x14ac:dyDescent="0.25">
      <c r="A1" s="12" t="s">
        <v>426</v>
      </c>
      <c r="B1" s="70" t="s">
        <v>427</v>
      </c>
      <c r="C1" s="12" t="s">
        <v>413</v>
      </c>
      <c r="D1" s="12" t="s">
        <v>1</v>
      </c>
      <c r="E1" s="12" t="s">
        <v>2</v>
      </c>
      <c r="F1" s="43" t="s">
        <v>3</v>
      </c>
      <c r="G1" s="43" t="s">
        <v>4</v>
      </c>
      <c r="H1" s="43" t="s">
        <v>5</v>
      </c>
      <c r="I1" s="43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279</v>
      </c>
      <c r="O1" s="43" t="s">
        <v>280</v>
      </c>
      <c r="P1" s="13" t="s">
        <v>269</v>
      </c>
      <c r="Q1" s="13" t="s">
        <v>52</v>
      </c>
      <c r="R1" s="13" t="s">
        <v>53</v>
      </c>
      <c r="S1" s="13" t="s">
        <v>59</v>
      </c>
      <c r="T1" s="13" t="s">
        <v>62</v>
      </c>
      <c r="U1" s="179" t="s">
        <v>67</v>
      </c>
      <c r="V1" s="175" t="s">
        <v>68</v>
      </c>
      <c r="W1" s="38" t="s">
        <v>69</v>
      </c>
      <c r="X1" s="65" t="s">
        <v>70</v>
      </c>
      <c r="Y1" s="12" t="s">
        <v>214</v>
      </c>
      <c r="Z1" s="11" t="s">
        <v>252</v>
      </c>
      <c r="AA1" s="11" t="s">
        <v>813</v>
      </c>
      <c r="AB1" t="s">
        <v>308</v>
      </c>
    </row>
    <row r="2" spans="1:36" customFormat="1" x14ac:dyDescent="0.25">
      <c r="A2" s="14">
        <v>0</v>
      </c>
      <c r="B2" s="71">
        <v>44958.916666666664</v>
      </c>
      <c r="C2" s="14" t="s">
        <v>11</v>
      </c>
      <c r="D2" s="14" t="s">
        <v>12</v>
      </c>
      <c r="E2" s="14" t="s">
        <v>16</v>
      </c>
      <c r="F2" s="99">
        <v>132652</v>
      </c>
      <c r="G2" s="99">
        <v>13265200</v>
      </c>
      <c r="H2" s="99">
        <v>22972.9</v>
      </c>
      <c r="I2" s="99">
        <v>-1.2650673400000001</v>
      </c>
      <c r="J2" s="14" t="s">
        <v>17</v>
      </c>
      <c r="K2" s="15">
        <v>73050.333333333328</v>
      </c>
      <c r="L2" s="14">
        <v>0</v>
      </c>
      <c r="M2" s="14" t="s">
        <v>14</v>
      </c>
      <c r="N2" s="45">
        <f>IF($C2="","",IF(OR($J2="SWAP",$J2="FUTURE",$J2="CME FUTURE"),IF($L2=1,ROUND($G2/$H2/$F2,3),POWER(10,ROUND(LOG($G2/$F2),1))),1))</f>
        <v>100</v>
      </c>
      <c r="O2" s="154">
        <f>IF($C2="","",IF(OR($J2="SWAP",$J2="FUTURE",$J2="CME FUTURE"),IF($L2=1,$F2*$N2,$AB$2*$F2*$N2/$H2),F2))</f>
        <v>577.42818712482961</v>
      </c>
      <c r="P2" s="47">
        <f>IF($C2="","",IF(OR($J2="SWAP",$J2="FUTURE",$J2="CME FUTURE"),IF(NOT(ISERROR(VLOOKUP($M2,SpotUSDRateTable,2,FALSE))),VLOOKUP($M2,SpotUSDRateTable,2,FALSE),$H2)*O2,VLOOKUP($M2,SpotUSDRateTable,2,FALSE)*O2))</f>
        <v>13698773.302778659</v>
      </c>
      <c r="Q2" s="25">
        <f>IF($C2="","",IF(OR($J2="SWAP",$J2="FUTURE",$J2="CME FUTURE"),INT($K2-$B2),0))</f>
        <v>28091</v>
      </c>
      <c r="R2" s="26" t="str">
        <f>IF($C2="","",IF(OR($E2="USD",$E2="EUR"),"CASH",IF($Q2=0,"COIN",IF($Q2&gt;720,"PERP",IF($J2="FUTURE",TEXT($K2-1,"mmm yy"),"CME "&amp;TEXT($K2-1,"mmm yy"))))))</f>
        <v>PERP</v>
      </c>
      <c r="S2" s="26" t="str">
        <f>IF($C2="","",IF($J2="CME FUTURE",IF($G2&gt;0,"LONG","SHORT"),IF($G2&gt;0,"LONG","SHORT")))</f>
        <v>LONG</v>
      </c>
      <c r="T2" s="26" t="str">
        <f>IF($C2="","",$R2&amp;" "&amp;$S2)</f>
        <v>PERP LONG</v>
      </c>
      <c r="U2" s="180">
        <f>IF($C2="","",$G2*(1+$W2))</f>
        <v>13265200</v>
      </c>
      <c r="V2" s="176">
        <f>IF($C2="","",$H2*(1+$W2))</f>
        <v>22972.9</v>
      </c>
      <c r="W2" s="39">
        <f>IF($C2="","",IF(DefaultScenario,IF(OR(AND(Default_Exchange="ALL",NOT(ISERROR(MATCH($C2,$AF$6:$AF$37,0)))),$C2=Default_Exchange),IF($G2&gt;0,-LGD,0),0),IF(OR($J2="SWAP",$J2="FUTURE",$J2="CME FUTURE"),IF('Futures &amp; Perps Shifted'!$K$73,VLOOKUP($M2,ShiftByCurrencyDeriv,MATCH($R2,ShiftByCurrencyDerivHeader,0),FALSE),0),0)))</f>
        <v>0</v>
      </c>
      <c r="X2" s="178">
        <f>IF($C2="","",$U2-$G2)</f>
        <v>0</v>
      </c>
      <c r="Y2" s="14" t="str">
        <f t="shared" ref="Y2:Y47" si="0">IF($C2="","",IF(ISERROR(SEARCH("-",$D2)),$C2,LEFT($D2,SEARCH("-",$D2)-1)))</f>
        <v>BINE</v>
      </c>
      <c r="Z2" t="str">
        <f>IF($C2="","",$M2&amp;" "&amp;$T2)</f>
        <v>BTC PERP LONG</v>
      </c>
      <c r="AA2" t="b">
        <f>IF($C2="","",IF(ISERROR(VLOOKUP($Y2,Mappings!$A:$C,3,FALSE)),FALSE,VLOOKUP($Y2,Mappings!$A:$C,3,FALSE)))</f>
        <v>1</v>
      </c>
      <c r="AB2" s="44">
        <v>1</v>
      </c>
      <c r="AE2" t="s">
        <v>271</v>
      </c>
      <c r="AF2" t="b">
        <v>0</v>
      </c>
      <c r="AH2">
        <f>IF($C2="","",IF($A2="",0,IF($L2=1,ROUND($G2/$H2/$F2,3),POWER(10,ROUND(LOG($G2/$F2),1)))))</f>
        <v>100</v>
      </c>
      <c r="AI2">
        <f>IF($C2="","",IF($A2="",0,IF($L2=1,$F2*$AH2,$AB$2*$F2*$AH2/$H2)))</f>
        <v>577.42818712482961</v>
      </c>
      <c r="AJ2">
        <f>IF($C2="","",IF($A2="",0,VLOOKUP($M2,SpotUSDRateTable,2,FALSE)*AI2))</f>
        <v>13698773.302778659</v>
      </c>
    </row>
    <row r="3" spans="1:36" customFormat="1" x14ac:dyDescent="0.25">
      <c r="A3" s="14">
        <v>1</v>
      </c>
      <c r="B3" s="71">
        <v>44958.916666666664</v>
      </c>
      <c r="C3" s="14" t="s">
        <v>11</v>
      </c>
      <c r="D3" s="14" t="s">
        <v>12</v>
      </c>
      <c r="E3" s="14" t="s">
        <v>455</v>
      </c>
      <c r="F3" s="99">
        <v>892536</v>
      </c>
      <c r="G3" s="99">
        <v>8925360</v>
      </c>
      <c r="H3" s="99">
        <v>1574.36</v>
      </c>
      <c r="I3" s="99">
        <v>-20.37413038</v>
      </c>
      <c r="J3" s="14" t="s">
        <v>17</v>
      </c>
      <c r="K3" s="15">
        <v>73050.333333333328</v>
      </c>
      <c r="L3" s="14">
        <v>0</v>
      </c>
      <c r="M3" s="14" t="s">
        <v>15</v>
      </c>
      <c r="N3" s="45">
        <f>IF($C3="","",IF(OR($J3="SWAP",$J3="FUTURE",$J3="CME FUTURE"),IF($L3=1,ROUND($G3/$H3/$F3,3),POWER(10,ROUND(LOG($G3/$F3),1))),1))</f>
        <v>10</v>
      </c>
      <c r="O3" s="154">
        <f>IF($C3="","",IF(OR($J3="SWAP",$J3="FUTURE",$J3="CME FUTURE"),IF($L3=1,$F3*$N3,$AB$2*$F3*$N3/$H3),F3))</f>
        <v>5669.1989125739983</v>
      </c>
      <c r="P3" s="47">
        <f>IF($C3="","",IF(OR($J3="SWAP",$J3="FUTURE",$J3="CME FUTURE"),IF(NOT(ISERROR(VLOOKUP($M3,SpotUSDRateTable,2,FALSE))),VLOOKUP($M3,SpotUSDRateTable,2,FALSE),$H3)*O3,VLOOKUP($M3,SpotUSDRateTable,2,FALSE)*O3))</f>
        <v>9307649.3538875896</v>
      </c>
      <c r="Q3" s="25">
        <f>IF($C3="","",IF(OR($J3="SWAP",$J3="FUTURE",$J3="CME FUTURE"),INT($K3-$B3),0))</f>
        <v>28091</v>
      </c>
      <c r="R3" s="26" t="str">
        <f>IF($C3="","",IF(OR($E3="USD",$E3="EUR"),"CASH",IF($Q3=0,"COIN",IF($Q3&gt;720,"PERP",IF($J3="FUTURE",TEXT($K3-1,"mmm yy"),"CME "&amp;TEXT($K3-1,"mmm yy"))))))</f>
        <v>PERP</v>
      </c>
      <c r="S3" s="26" t="str">
        <f>IF($C3="","",IF($J3="CME FUTURE",IF($G3&gt;0,"LONG","SHORT"),IF($G3&gt;0,"LONG","SHORT")))</f>
        <v>LONG</v>
      </c>
      <c r="T3" s="26" t="str">
        <f>IF($C3="","",$R3&amp;" "&amp;$S3)</f>
        <v>PERP LONG</v>
      </c>
      <c r="U3" s="180">
        <f>IF($C3="","",$G3*(1+$W3))</f>
        <v>8925360</v>
      </c>
      <c r="V3" s="176">
        <f>IF($C3="","",$H3*(1+$W3))</f>
        <v>1574.36</v>
      </c>
      <c r="W3" s="39">
        <f>IF($C3="","",IF(DefaultScenario,IF(OR(AND(Default_Exchange="ALL",NOT(ISERROR(MATCH($C3,$AF$6:$AF$37,0)))),$C3=Default_Exchange),IF($G3&gt;0,-LGD,0),0),IF(OR($J3="SWAP",$J3="FUTURE",$J3="CME FUTURE"),IF('Futures &amp; Perps Shifted'!$K$73,VLOOKUP($M3,ShiftByCurrencyDeriv,MATCH($R3,ShiftByCurrencyDerivHeader,0),FALSE),0),0)))</f>
        <v>0</v>
      </c>
      <c r="X3" s="178">
        <f>IF($C3="","",$U3-$G3)</f>
        <v>0</v>
      </c>
      <c r="Y3" s="14" t="str">
        <f t="shared" si="0"/>
        <v>BINE</v>
      </c>
      <c r="Z3" t="str">
        <f>IF($C3="","",$M3&amp;" "&amp;$T3)</f>
        <v>ETH PERP LONG</v>
      </c>
      <c r="AA3" t="b">
        <f>IF($C3="","",IF(ISERROR(VLOOKUP($Y3,Mappings!$A:$C,3,FALSE)),FALSE,VLOOKUP($Y3,Mappings!$A:$C,3,FALSE)))</f>
        <v>1</v>
      </c>
      <c r="AE3" t="s">
        <v>268</v>
      </c>
      <c r="AF3" t="s">
        <v>273</v>
      </c>
      <c r="AH3">
        <f>IF($C3="","",IF($A3="",0,IF($L3=1,ROUND($G3/$H3/$F3,3),POWER(10,ROUND(LOG($G3/$F3),1)))))</f>
        <v>10</v>
      </c>
      <c r="AI3">
        <f>IF($C3="","",IF($A3="",0,IF($L3=1,$F3*$AH3,$AB$2*$F3*$AH3/$H3)))</f>
        <v>5669.1989125739983</v>
      </c>
      <c r="AJ3">
        <f>IF($C3="","",IF($A3="",0,VLOOKUP($M3,SpotUSDRateTable,2,FALSE)*AI3))</f>
        <v>9307649.3538875896</v>
      </c>
    </row>
    <row r="4" spans="1:36" customFormat="1" x14ac:dyDescent="0.25">
      <c r="A4" s="14">
        <v>2</v>
      </c>
      <c r="B4" s="71">
        <v>44958.916666666664</v>
      </c>
      <c r="C4" s="14" t="s">
        <v>11</v>
      </c>
      <c r="D4" s="14" t="s">
        <v>12</v>
      </c>
      <c r="E4" s="14" t="s">
        <v>917</v>
      </c>
      <c r="F4" s="99">
        <v>-200943</v>
      </c>
      <c r="G4" s="99">
        <v>-20094300</v>
      </c>
      <c r="H4" s="99">
        <v>23178.214225129999</v>
      </c>
      <c r="I4" s="99">
        <v>-13.24579149</v>
      </c>
      <c r="J4" s="14" t="s">
        <v>13</v>
      </c>
      <c r="K4" s="15">
        <v>45016.333333333336</v>
      </c>
      <c r="L4" s="14">
        <v>0</v>
      </c>
      <c r="M4" s="14" t="s">
        <v>14</v>
      </c>
      <c r="N4" s="45">
        <f>IF($C4="","",IF(OR($J4="SWAP",$J4="FUTURE",$J4="CME FUTURE"),IF($L4=1,ROUND($G4/$H4/$F4,3),POWER(10,ROUND(LOG($G4/$F4),1))),1))</f>
        <v>100</v>
      </c>
      <c r="O4" s="154">
        <f>IF($C4="","",IF(OR($J4="SWAP",$J4="FUTURE",$J4="CME FUTURE"),IF($L4=1,$F4*$N4,$AB$2*$F4*$N4/$H4),F4))</f>
        <v>-866.94772102906893</v>
      </c>
      <c r="P4" s="47">
        <f>IF($C4="","",IF(OR($J4="SWAP",$J4="FUTURE",$J4="CME FUTURE"),IF(NOT(ISERROR(VLOOKUP($M4,SpotUSDRateTable,2,FALSE))),VLOOKUP($M4,SpotUSDRateTable,2,FALSE),$H4)*O4,VLOOKUP($M4,SpotUSDRateTable,2,FALSE)*O4))</f>
        <v>-20567268.035307057</v>
      </c>
      <c r="Q4" s="25">
        <f>IF($C4="","",IF(OR($J4="SWAP",$J4="FUTURE",$J4="CME FUTURE"),INT($K4-$B4),0))</f>
        <v>57</v>
      </c>
      <c r="R4" s="26" t="str">
        <f>IF($C4="","",IF(OR($E4="USD",$E4="EUR"),"CASH",IF($Q4=0,"COIN",IF($Q4&gt;720,"PERP",IF($J4="FUTURE",TEXT($K4-1,"mmm yy"),"CME "&amp;TEXT($K4-1,"mmm yy"))))))</f>
        <v>Mar 23</v>
      </c>
      <c r="S4" s="26" t="str">
        <f>IF($C4="","",IF($J4="CME FUTURE",IF($G4&gt;0,"LONG","SHORT"),IF($G4&gt;0,"LONG","SHORT")))</f>
        <v>SHORT</v>
      </c>
      <c r="T4" s="26" t="str">
        <f>IF($C4="","",$R4&amp;" "&amp;$S4)</f>
        <v>Mar 23 SHORT</v>
      </c>
      <c r="U4" s="180">
        <f>IF($C4="","",$G4*(1+$W4))</f>
        <v>-20295243</v>
      </c>
      <c r="V4" s="176">
        <f>IF($C4="","",$H4*(1+$W4))</f>
        <v>23409.9963673813</v>
      </c>
      <c r="W4" s="39">
        <f>IF($C4="","",IF(DefaultScenario,IF(OR(AND(Default_Exchange="ALL",NOT(ISERROR(MATCH($C4,$AF$6:$AF$37,0)))),$C4=Default_Exchange),IF($G4&gt;0,-LGD,0),0),IF(OR($J4="SWAP",$J4="FUTURE",$J4="CME FUTURE"),IF('Futures &amp; Perps Shifted'!$K$73,VLOOKUP($M4,ShiftByCurrencyDeriv,MATCH($R4,ShiftByCurrencyDerivHeader,0),FALSE),0),0)))</f>
        <v>0.01</v>
      </c>
      <c r="X4" s="178">
        <f>IF($C4="","",$U4-$G4)</f>
        <v>-200943</v>
      </c>
      <c r="Y4" s="14" t="str">
        <f t="shared" si="0"/>
        <v>BINE</v>
      </c>
      <c r="Z4" t="str">
        <f>IF($C4="","",$M4&amp;" "&amp;$T4)</f>
        <v>BTC Mar 23 SHORT</v>
      </c>
      <c r="AA4" t="b">
        <f>IF($C4="","",IF(ISERROR(VLOOKUP($Y4,Mappings!$A:$C,3,FALSE)),FALSE,VLOOKUP($Y4,Mappings!$A:$C,3,FALSE)))</f>
        <v>1</v>
      </c>
      <c r="AE4" t="s">
        <v>272</v>
      </c>
      <c r="AF4" s="35">
        <v>1</v>
      </c>
      <c r="AH4">
        <f>IF($C4="","",IF($A4="",0,IF($L4=1,ROUND($G4/$H4/$F4,3),POWER(10,ROUND(LOG($G4/$F4),1)))))</f>
        <v>100</v>
      </c>
      <c r="AI4">
        <f>IF($C4="","",IF($A4="",0,IF($L4=1,$F4*$AH4,$AB$2*$F4*$AH4/$H4)))</f>
        <v>-866.94772102906893</v>
      </c>
      <c r="AJ4">
        <f>IF($C4="","",IF($A4="",0,VLOOKUP($M4,SpotUSDRateTable,2,FALSE)*AI4))</f>
        <v>-20567268.035307057</v>
      </c>
    </row>
    <row r="5" spans="1:36" customFormat="1" x14ac:dyDescent="0.25">
      <c r="A5" s="14">
        <v>3</v>
      </c>
      <c r="B5" s="71">
        <v>44958.916666666664</v>
      </c>
      <c r="C5" s="14" t="s">
        <v>11</v>
      </c>
      <c r="D5" s="14" t="s">
        <v>12</v>
      </c>
      <c r="E5" s="14" t="s">
        <v>918</v>
      </c>
      <c r="F5" s="99">
        <v>-23198</v>
      </c>
      <c r="G5" s="99">
        <v>-2319800</v>
      </c>
      <c r="H5" s="99">
        <v>23453.729420629999</v>
      </c>
      <c r="I5" s="99">
        <v>-4.4379705100000004</v>
      </c>
      <c r="J5" s="14" t="s">
        <v>13</v>
      </c>
      <c r="K5" s="15">
        <v>45107.333333333336</v>
      </c>
      <c r="L5" s="14">
        <v>0</v>
      </c>
      <c r="M5" s="14" t="s">
        <v>14</v>
      </c>
      <c r="N5" s="45">
        <f>IF($C5="","",IF(OR($J5="SWAP",$J5="FUTURE",$J5="CME FUTURE"),IF($L5=1,ROUND($G5/$H5/$F5,3),POWER(10,ROUND(LOG($G5/$F5),1))),1))</f>
        <v>100</v>
      </c>
      <c r="O5" s="154">
        <f>IF($C5="","",IF(OR($J5="SWAP",$J5="FUTURE",$J5="CME FUTURE"),IF($L5=1,$F5*$N5,$AB$2*$F5*$N5/$H5),F5))</f>
        <v>-98.909642828892459</v>
      </c>
      <c r="P5" s="47">
        <f>IF($C5="","",IF(OR($J5="SWAP",$J5="FUTURE",$J5="CME FUTURE"),IF(NOT(ISERROR(VLOOKUP($M5,SpotUSDRateTable,2,FALSE))),VLOOKUP($M5,SpotUSDRateTable,2,FALSE),$H5)*O5,VLOOKUP($M5,SpotUSDRateTable,2,FALSE)*O5))</f>
        <v>-2346509.5829810798</v>
      </c>
      <c r="Q5" s="25">
        <f>IF($C5="","",IF(OR($J5="SWAP",$J5="FUTURE",$J5="CME FUTURE"),INT($K5-$B5),0))</f>
        <v>148</v>
      </c>
      <c r="R5" s="26" t="str">
        <f>IF($C5="","",IF(OR($E5="USD",$E5="EUR"),"CASH",IF($Q5=0,"COIN",IF($Q5&gt;720,"PERP",IF($J5="FUTURE",TEXT($K5-1,"mmm yy"),"CME "&amp;TEXT($K5-1,"mmm yy"))))))</f>
        <v>Jun 23</v>
      </c>
      <c r="S5" s="26" t="str">
        <f>IF($C5="","",IF($J5="CME FUTURE",IF($G5&gt;0,"LONG","SHORT"),IF($G5&gt;0,"LONG","SHORT")))</f>
        <v>SHORT</v>
      </c>
      <c r="T5" s="26" t="str">
        <f>IF($C5="","",$R5&amp;" "&amp;$S5)</f>
        <v>Jun 23 SHORT</v>
      </c>
      <c r="U5" s="180">
        <f>IF($C5="","",$G5*(1+$W5))</f>
        <v>-2342998</v>
      </c>
      <c r="V5" s="176">
        <f>IF($C5="","",$H5*(1+$W5))</f>
        <v>23688.2667148363</v>
      </c>
      <c r="W5" s="39">
        <f>IF($C5="","",IF(DefaultScenario,IF(OR(AND(Default_Exchange="ALL",NOT(ISERROR(MATCH($C5,$AF$6:$AF$37,0)))),$C5=Default_Exchange),IF($G5&gt;0,-LGD,0),0),IF(OR($J5="SWAP",$J5="FUTURE",$J5="CME FUTURE"),IF('Futures &amp; Perps Shifted'!$K$73,VLOOKUP($M5,ShiftByCurrencyDeriv,MATCH($R5,ShiftByCurrencyDerivHeader,0),FALSE),0),0)))</f>
        <v>0.01</v>
      </c>
      <c r="X5" s="178">
        <f>IF($C5="","",$U5-$G5)</f>
        <v>-23198</v>
      </c>
      <c r="Y5" s="14" t="str">
        <f t="shared" si="0"/>
        <v>BINE</v>
      </c>
      <c r="Z5" t="str">
        <f>IF($C5="","",$M5&amp;" "&amp;$T5)</f>
        <v>BTC Jun 23 SHORT</v>
      </c>
      <c r="AA5" t="b">
        <f>IF($C5="","",IF(ISERROR(VLOOKUP($Y5,Mappings!$A:$C,3,FALSE)),FALSE,VLOOKUP($Y5,Mappings!$A:$C,3,FALSE)))</f>
        <v>1</v>
      </c>
      <c r="AB5" s="77"/>
      <c r="AH5">
        <f>IF($C5="","",IF($A5="",0,IF($L5=1,ROUND($G5/$H5/$F5,3),POWER(10,ROUND(LOG($G5/$F5),1)))))</f>
        <v>100</v>
      </c>
      <c r="AI5">
        <f>IF($C5="","",IF($A5="",0,IF($L5=1,$F5*$AH5,$AB$2*$F5*$AH5/$H5)))</f>
        <v>-98.909642828892459</v>
      </c>
      <c r="AJ5">
        <f>IF($C5="","",IF($A5="",0,VLOOKUP($M5,SpotUSDRateTable,2,FALSE)*AI5))</f>
        <v>-2346509.5829810798</v>
      </c>
    </row>
    <row r="6" spans="1:36" customFormat="1" x14ac:dyDescent="0.25">
      <c r="A6" s="14">
        <v>4</v>
      </c>
      <c r="B6" s="71">
        <v>44958.916666666664</v>
      </c>
      <c r="C6" s="14" t="s">
        <v>11</v>
      </c>
      <c r="D6" s="14" t="s">
        <v>12</v>
      </c>
      <c r="E6" s="14" t="s">
        <v>919</v>
      </c>
      <c r="F6" s="99">
        <v>-1020935</v>
      </c>
      <c r="G6" s="99">
        <v>-10209350</v>
      </c>
      <c r="H6" s="99">
        <v>1588.01316367</v>
      </c>
      <c r="I6" s="99">
        <v>85.578472399999995</v>
      </c>
      <c r="J6" s="14" t="s">
        <v>13</v>
      </c>
      <c r="K6" s="15">
        <v>45016.333333333336</v>
      </c>
      <c r="L6" s="14">
        <v>0</v>
      </c>
      <c r="M6" s="14" t="s">
        <v>15</v>
      </c>
      <c r="N6" s="45">
        <f>IF($C6="","",IF(OR($J6="SWAP",$J6="FUTURE",$J6="CME FUTURE"),IF($L6=1,ROUND($G6/$H6/$F6,3),POWER(10,ROUND(LOG($G6/$F6),1))),1))</f>
        <v>10</v>
      </c>
      <c r="O6" s="154">
        <f>IF($C6="","",IF(OR($J6="SWAP",$J6="FUTURE",$J6="CME FUTURE"),IF($L6=1,$F6*$N6,$AB$2*$F6*$N6/$H6),F6))</f>
        <v>-6429.0084198077675</v>
      </c>
      <c r="P6" s="47">
        <f>IF($C6="","",IF(OR($J6="SWAP",$J6="FUTURE",$J6="CME FUTURE"),IF(NOT(ISERROR(VLOOKUP($M6,SpotUSDRateTable,2,FALSE))),VLOOKUP($M6,SpotUSDRateTable,2,FALSE),$H6)*O6,VLOOKUP($M6,SpotUSDRateTable,2,FALSE)*O6))</f>
        <v>-10555099.051480068</v>
      </c>
      <c r="Q6" s="25">
        <f>IF($C6="","",IF(OR($J6="SWAP",$J6="FUTURE",$J6="CME FUTURE"),INT($K6-$B6),0))</f>
        <v>57</v>
      </c>
      <c r="R6" s="26" t="str">
        <f>IF($C6="","",IF(OR($E6="USD",$E6="EUR"),"CASH",IF($Q6=0,"COIN",IF($Q6&gt;720,"PERP",IF($J6="FUTURE",TEXT($K6-1,"mmm yy"),"CME "&amp;TEXT($K6-1,"mmm yy"))))))</f>
        <v>Mar 23</v>
      </c>
      <c r="S6" s="26" t="str">
        <f>IF($C6="","",IF($J6="CME FUTURE",IF($G6&gt;0,"LONG","SHORT"),IF($G6&gt;0,"LONG","SHORT")))</f>
        <v>SHORT</v>
      </c>
      <c r="T6" s="26" t="str">
        <f>IF($C6="","",$R6&amp;" "&amp;$S6)</f>
        <v>Mar 23 SHORT</v>
      </c>
      <c r="U6" s="180">
        <f>IF($C6="","",$G6*(1+$W6))</f>
        <v>-10311443.5</v>
      </c>
      <c r="V6" s="176">
        <f>IF($C6="","",$H6*(1+$W6))</f>
        <v>1603.8932953067001</v>
      </c>
      <c r="W6" s="39">
        <f>IF($C6="","",IF(DefaultScenario,IF(OR(AND(Default_Exchange="ALL",NOT(ISERROR(MATCH($C6,$AF$6:$AF$37,0)))),$C6=Default_Exchange),IF($G6&gt;0,-LGD,0),0),IF(OR($J6="SWAP",$J6="FUTURE",$J6="CME FUTURE"),IF('Futures &amp; Perps Shifted'!$K$73,VLOOKUP($M6,ShiftByCurrencyDeriv,MATCH($R6,ShiftByCurrencyDerivHeader,0),FALSE),0),0)))</f>
        <v>0.01</v>
      </c>
      <c r="X6" s="178">
        <f>IF($C6="","",$U6-$G6)</f>
        <v>-102093.5</v>
      </c>
      <c r="Y6" s="14" t="str">
        <f t="shared" si="0"/>
        <v>BINE</v>
      </c>
      <c r="Z6" t="str">
        <f>IF($C6="","",$M6&amp;" "&amp;$T6)</f>
        <v>ETH Mar 23 SHORT</v>
      </c>
      <c r="AA6" t="b">
        <f>IF($C6="","",IF(ISERROR(VLOOKUP($Y6,Mappings!$A:$C,3,FALSE)),FALSE,VLOOKUP($Y6,Mappings!$A:$C,3,FALSE)))</f>
        <v>1</v>
      </c>
      <c r="AB6" s="77"/>
      <c r="AF6" s="14" t="s">
        <v>11</v>
      </c>
      <c r="AH6">
        <f>IF($C6="","",IF($A6="",0,IF($L6=1,ROUND($G6/$H6/$F6,3),POWER(10,ROUND(LOG($G6/$F6),1)))))</f>
        <v>10</v>
      </c>
      <c r="AI6">
        <f>IF($C6="","",IF($A6="",0,IF($L6=1,$F6*$AH6,$AB$2*$F6*$AH6/$H6)))</f>
        <v>-6429.0084198077675</v>
      </c>
      <c r="AJ6">
        <f>IF($C6="","",IF($A6="",0,VLOOKUP($M6,SpotUSDRateTable,2,FALSE)*AI6))</f>
        <v>-10555099.051480068</v>
      </c>
    </row>
    <row r="7" spans="1:36" customFormat="1" x14ac:dyDescent="0.25">
      <c r="A7" s="14">
        <v>5</v>
      </c>
      <c r="B7" s="71">
        <v>44958.916666666664</v>
      </c>
      <c r="C7" s="14" t="s">
        <v>11</v>
      </c>
      <c r="D7" s="14" t="s">
        <v>18</v>
      </c>
      <c r="E7" s="14" t="s">
        <v>456</v>
      </c>
      <c r="F7" s="99">
        <v>5965</v>
      </c>
      <c r="G7" s="99">
        <v>61165.688485699997</v>
      </c>
      <c r="H7" s="99">
        <v>10.25409698</v>
      </c>
      <c r="I7" s="99">
        <v>-6680.1012598999996</v>
      </c>
      <c r="J7" s="14" t="s">
        <v>17</v>
      </c>
      <c r="K7" s="15">
        <v>73050.333333333328</v>
      </c>
      <c r="L7" s="14">
        <v>1</v>
      </c>
      <c r="M7" s="14" t="s">
        <v>19</v>
      </c>
      <c r="N7" s="45">
        <f>IF($C7="","",IF(OR($J7="SWAP",$J7="FUTURE",$J7="CME FUTURE"),IF($L7=1,ROUND($G7/$H7/$F7,3),POWER(10,ROUND(LOG($G7/$F7),1))),1))</f>
        <v>1</v>
      </c>
      <c r="O7" s="154">
        <f>IF($C7="","",IF(OR($J7="SWAP",$J7="FUTURE",$J7="CME FUTURE"),IF($L7=1,$F7*$N7,$AB$2*$F7*$N7/$H7),F7))</f>
        <v>5965</v>
      </c>
      <c r="P7" s="47">
        <f>IF($C7="","",IF(OR($J7="SWAP",$J7="FUTURE",$J7="CME FUTURE"),IF(NOT(ISERROR(VLOOKUP($M7,SpotUSDRateTable,2,FALSE))),VLOOKUP($M7,SpotUSDRateTable,2,FALSE),$H7)*O7,VLOOKUP($M7,SpotUSDRateTable,2,FALSE)*O7))</f>
        <v>61165.688485699997</v>
      </c>
      <c r="Q7" s="25">
        <f>IF($C7="","",IF(OR($J7="SWAP",$J7="FUTURE",$J7="CME FUTURE"),INT($K7-$B7),0))</f>
        <v>28091</v>
      </c>
      <c r="R7" s="26" t="str">
        <f>IF($C7="","",IF(OR($E7="USD",$E7="EUR"),"CASH",IF($Q7=0,"COIN",IF($Q7&gt;720,"PERP",IF($J7="FUTURE",TEXT($K7-1,"mmm yy"),"CME "&amp;TEXT($K7-1,"mmm yy"))))))</f>
        <v>PERP</v>
      </c>
      <c r="S7" s="26" t="str">
        <f>IF($C7="","",IF($J7="CME FUTURE",IF($G7&gt;0,"LONG","SHORT"),IF($G7&gt;0,"LONG","SHORT")))</f>
        <v>LONG</v>
      </c>
      <c r="T7" s="26" t="str">
        <f>IF($C7="","",$R7&amp;" "&amp;$S7)</f>
        <v>PERP LONG</v>
      </c>
      <c r="U7" s="180">
        <f>IF($C7="","",$G7*(1+$W7))</f>
        <v>61165.688485699997</v>
      </c>
      <c r="V7" s="176">
        <f>IF($C7="","",$H7*(1+$W7))</f>
        <v>10.25409698</v>
      </c>
      <c r="W7" s="39">
        <f>IF($C7="","",IF(DefaultScenario,IF(OR(AND(Default_Exchange="ALL",NOT(ISERROR(MATCH($C7,$AF$6:$AF$37,0)))),$C7=Default_Exchange),IF($G7&gt;0,-LGD,0),0),IF(OR($J7="SWAP",$J7="FUTURE",$J7="CME FUTURE"),IF('Futures &amp; Perps Shifted'!$K$73,VLOOKUP($M7,ShiftByCurrencyDeriv,MATCH($R7,ShiftByCurrencyDerivHeader,0),FALSE),0),0)))</f>
        <v>0</v>
      </c>
      <c r="X7" s="178">
        <f>IF($C7="","",$U7-$G7)</f>
        <v>0</v>
      </c>
      <c r="Y7" s="14" t="str">
        <f t="shared" si="0"/>
        <v>BINE</v>
      </c>
      <c r="Z7" t="str">
        <f>IF($C7="","",$M7&amp;" "&amp;$T7)</f>
        <v>AXS PERP LONG</v>
      </c>
      <c r="AA7" t="b">
        <f>IF($C7="","",IF(ISERROR(VLOOKUP($Y7,Mappings!$A:$C,3,FALSE)),FALSE,VLOOKUP($Y7,Mappings!$A:$C,3,FALSE)))</f>
        <v>1</v>
      </c>
      <c r="AF7" s="14" t="s">
        <v>32</v>
      </c>
      <c r="AH7">
        <f>IF($C7="","",IF($A7="",0,IF($L7=1,ROUND($G7/$H7/$F7,3),POWER(10,ROUND(LOG($G7/$F7),1)))))</f>
        <v>1</v>
      </c>
      <c r="AI7">
        <f>IF($C7="","",IF($A7="",0,IF($L7=1,$F7*$AH7,$AB$2*$F7*$AH7/$H7)))</f>
        <v>5965</v>
      </c>
      <c r="AJ7" t="e">
        <f>IF($C7="","",IF($A7="",0,VLOOKUP($M7,SpotUSDRateTable,2,FALSE)*AI7))</f>
        <v>#N/A</v>
      </c>
    </row>
    <row r="8" spans="1:36" customFormat="1" x14ac:dyDescent="0.25">
      <c r="A8" s="14">
        <v>6</v>
      </c>
      <c r="B8" s="71">
        <v>44958.916666666664</v>
      </c>
      <c r="C8" s="14" t="s">
        <v>11</v>
      </c>
      <c r="D8" s="14" t="s">
        <v>18</v>
      </c>
      <c r="E8" s="14" t="s">
        <v>458</v>
      </c>
      <c r="F8" s="99">
        <v>1679.932</v>
      </c>
      <c r="G8" s="99">
        <v>218256.76543999999</v>
      </c>
      <c r="H8" s="99">
        <v>129.91999999999999</v>
      </c>
      <c r="I8" s="99">
        <v>-6066.2979870199997</v>
      </c>
      <c r="J8" s="14" t="s">
        <v>17</v>
      </c>
      <c r="K8" s="15">
        <v>73050.333333333328</v>
      </c>
      <c r="L8" s="14">
        <v>1</v>
      </c>
      <c r="M8" s="14" t="s">
        <v>20</v>
      </c>
      <c r="N8" s="45">
        <f>IF($C8="","",IF(OR($J8="SWAP",$J8="FUTURE",$J8="CME FUTURE"),IF($L8=1,ROUND($G8/$H8/$F8,3),POWER(10,ROUND(LOG($G8/$F8),1))),1))</f>
        <v>1</v>
      </c>
      <c r="O8" s="154">
        <f>IF($C8="","",IF(OR($J8="SWAP",$J8="FUTURE",$J8="CME FUTURE"),IF($L8=1,$F8*$N8,$AB$2*$F8*$N8/$H8),F8))</f>
        <v>1679.932</v>
      </c>
      <c r="P8" s="47">
        <f>IF($C8="","",IF(OR($J8="SWAP",$J8="FUTURE",$J8="CME FUTURE"),IF(NOT(ISERROR(VLOOKUP($M8,SpotUSDRateTable,2,FALSE))),VLOOKUP($M8,SpotUSDRateTable,2,FALSE),$H8)*O8,VLOOKUP($M8,SpotUSDRateTable,2,FALSE)*O8))</f>
        <v>228960.9084893766</v>
      </c>
      <c r="Q8" s="25">
        <f>IF($C8="","",IF(OR($J8="SWAP",$J8="FUTURE",$J8="CME FUTURE"),INT($K8-$B8),0))</f>
        <v>28091</v>
      </c>
      <c r="R8" s="26" t="str">
        <f>IF($C8="","",IF(OR($E8="USD",$E8="EUR"),"CASH",IF($Q8=0,"COIN",IF($Q8&gt;720,"PERP",IF($J8="FUTURE",TEXT($K8-1,"mmm yy"),"CME "&amp;TEXT($K8-1,"mmm yy"))))))</f>
        <v>PERP</v>
      </c>
      <c r="S8" s="26" t="str">
        <f>IF($C8="","",IF($J8="CME FUTURE",IF($G8&gt;0,"LONG","SHORT"),IF($G8&gt;0,"LONG","SHORT")))</f>
        <v>LONG</v>
      </c>
      <c r="T8" s="26" t="str">
        <f>IF($C8="","",$R8&amp;" "&amp;$S8)</f>
        <v>PERP LONG</v>
      </c>
      <c r="U8" s="180">
        <f>IF($C8="","",$G8*(1+$W8))</f>
        <v>218256.76543999999</v>
      </c>
      <c r="V8" s="176">
        <f>IF($C8="","",$H8*(1+$W8))</f>
        <v>129.91999999999999</v>
      </c>
      <c r="W8" s="39">
        <f>IF($C8="","",IF(DefaultScenario,IF(OR(AND(Default_Exchange="ALL",NOT(ISERROR(MATCH($C8,$AF$6:$AF$37,0)))),$C8=Default_Exchange),IF($G8&gt;0,-LGD,0),0),IF(OR($J8="SWAP",$J8="FUTURE",$J8="CME FUTURE"),IF('Futures &amp; Perps Shifted'!$K$73,VLOOKUP($M8,ShiftByCurrencyDeriv,MATCH($R8,ShiftByCurrencyDerivHeader,0),FALSE),0),0)))</f>
        <v>0</v>
      </c>
      <c r="X8" s="178">
        <f>IF($C8="","",$U8-$G8)</f>
        <v>0</v>
      </c>
      <c r="Y8" s="14" t="str">
        <f t="shared" si="0"/>
        <v>BINE</v>
      </c>
      <c r="Z8" t="str">
        <f>IF($C8="","",$M8&amp;" "&amp;$T8)</f>
        <v>BCH PERP LONG</v>
      </c>
      <c r="AA8" t="b">
        <f>IF($C8="","",IF(ISERROR(VLOOKUP($Y8,Mappings!$A:$C,3,FALSE)),FALSE,VLOOKUP($Y8,Mappings!$A:$C,3,FALSE)))</f>
        <v>1</v>
      </c>
      <c r="AF8" s="14" t="s">
        <v>36</v>
      </c>
      <c r="AH8">
        <f>IF($C8="","",IF($A8="",0,IF($L8=1,ROUND($G8/$H8/$F8,3),POWER(10,ROUND(LOG($G8/$F8),1)))))</f>
        <v>1</v>
      </c>
      <c r="AI8">
        <f>IF($C8="","",IF($A8="",0,IF($L8=1,$F8*$AH8,$AB$2*$F8*$AH8/$H8)))</f>
        <v>1679.932</v>
      </c>
      <c r="AJ8">
        <f>IF($C8="","",IF($A8="",0,VLOOKUP($M8,SpotUSDRateTable,2,FALSE)*AI8))</f>
        <v>228960.9084893766</v>
      </c>
    </row>
    <row r="9" spans="1:36" customFormat="1" x14ac:dyDescent="0.25">
      <c r="A9" s="14">
        <v>7</v>
      </c>
      <c r="B9" s="71">
        <v>44958.916666666664</v>
      </c>
      <c r="C9" s="14" t="s">
        <v>11</v>
      </c>
      <c r="D9" s="14" t="s">
        <v>18</v>
      </c>
      <c r="E9" s="14" t="s">
        <v>21</v>
      </c>
      <c r="F9" s="99">
        <v>1959.231</v>
      </c>
      <c r="G9" s="99">
        <v>44982695.780753799</v>
      </c>
      <c r="H9" s="99">
        <v>22959.363025980001</v>
      </c>
      <c r="I9" s="99">
        <v>-91238.186325729999</v>
      </c>
      <c r="J9" s="14" t="s">
        <v>17</v>
      </c>
      <c r="K9" s="15">
        <v>73050.333333333328</v>
      </c>
      <c r="L9" s="14">
        <v>1</v>
      </c>
      <c r="M9" s="14" t="s">
        <v>14</v>
      </c>
      <c r="N9" s="45">
        <f>IF($C9="","",IF(OR($J9="SWAP",$J9="FUTURE",$J9="CME FUTURE"),IF($L9=1,ROUND($G9/$H9/$F9,3),POWER(10,ROUND(LOG($G9/$F9),1))),1))</f>
        <v>1</v>
      </c>
      <c r="O9" s="154">
        <f>IF($C9="","",IF(OR($J9="SWAP",$J9="FUTURE",$J9="CME FUTURE"),IF($L9=1,$F9*$N9,$AB$2*$F9*$N9/$H9),F9))</f>
        <v>1959.231</v>
      </c>
      <c r="P9" s="47">
        <f>IF($C9="","",IF(OR($J9="SWAP",$J9="FUTURE",$J9="CME FUTURE"),IF(NOT(ISERROR(VLOOKUP($M9,SpotUSDRateTable,2,FALSE))),VLOOKUP($M9,SpotUSDRateTable,2,FALSE),$H9)*O9,VLOOKUP($M9,SpotUSDRateTable,2,FALSE)*O9))</f>
        <v>46480344.941966288</v>
      </c>
      <c r="Q9" s="25">
        <f>IF($C9="","",IF(OR($J9="SWAP",$J9="FUTURE",$J9="CME FUTURE"),INT($K9-$B9),0))</f>
        <v>28091</v>
      </c>
      <c r="R9" s="26" t="str">
        <f>IF($C9="","",IF(OR($E9="USD",$E9="EUR"),"CASH",IF($Q9=0,"COIN",IF($Q9&gt;720,"PERP",IF($J9="FUTURE",TEXT($K9-1,"mmm yy"),"CME "&amp;TEXT($K9-1,"mmm yy"))))))</f>
        <v>PERP</v>
      </c>
      <c r="S9" s="26" t="str">
        <f>IF($C9="","",IF($J9="CME FUTURE",IF($G9&gt;0,"LONG","SHORT"),IF($G9&gt;0,"LONG","SHORT")))</f>
        <v>LONG</v>
      </c>
      <c r="T9" s="26" t="str">
        <f>IF($C9="","",$R9&amp;" "&amp;$S9)</f>
        <v>PERP LONG</v>
      </c>
      <c r="U9" s="180">
        <f>IF($C9="","",$G9*(1+$W9))</f>
        <v>44982695.780753799</v>
      </c>
      <c r="V9" s="176">
        <f>IF($C9="","",$H9*(1+$W9))</f>
        <v>22959.363025980001</v>
      </c>
      <c r="W9" s="39">
        <f>IF($C9="","",IF(DefaultScenario,IF(OR(AND(Default_Exchange="ALL",NOT(ISERROR(MATCH($C9,$AF$6:$AF$37,0)))),$C9=Default_Exchange),IF($G9&gt;0,-LGD,0),0),IF(OR($J9="SWAP",$J9="FUTURE",$J9="CME FUTURE"),IF('Futures &amp; Perps Shifted'!$K$73,VLOOKUP($M9,ShiftByCurrencyDeriv,MATCH($R9,ShiftByCurrencyDerivHeader,0),FALSE),0),0)))</f>
        <v>0</v>
      </c>
      <c r="X9" s="178">
        <f>IF($C9="","",$U9-$G9)</f>
        <v>0</v>
      </c>
      <c r="Y9" s="14" t="str">
        <f t="shared" si="0"/>
        <v>BINE</v>
      </c>
      <c r="Z9" t="str">
        <f>IF($C9="","",$M9&amp;" "&amp;$T9)</f>
        <v>BTC PERP LONG</v>
      </c>
      <c r="AA9" t="b">
        <f>IF($C9="","",IF(ISERROR(VLOOKUP($Y9,Mappings!$A:$C,3,FALSE)),FALSE,VLOOKUP($Y9,Mappings!$A:$C,3,FALSE)))</f>
        <v>1</v>
      </c>
      <c r="AF9" s="14" t="s">
        <v>39</v>
      </c>
      <c r="AH9">
        <f>IF($C9="","",IF($A9="",0,IF($L9=1,ROUND($G9/$H9/$F9,3),POWER(10,ROUND(LOG($G9/$F9),1)))))</f>
        <v>1</v>
      </c>
      <c r="AI9">
        <f>IF($C9="","",IF($A9="",0,IF($L9=1,$F9*$AH9,$AB$2*$F9*$AH9/$H9)))</f>
        <v>1959.231</v>
      </c>
      <c r="AJ9">
        <f>IF($C9="","",IF($A9="",0,VLOOKUP($M9,SpotUSDRateTable,2,FALSE)*AI9))</f>
        <v>46480344.941966288</v>
      </c>
    </row>
    <row r="10" spans="1:36" customFormat="1" x14ac:dyDescent="0.25">
      <c r="A10" s="14">
        <v>8</v>
      </c>
      <c r="B10" s="71">
        <v>44958.916666666664</v>
      </c>
      <c r="C10" s="14" t="s">
        <v>11</v>
      </c>
      <c r="D10" s="14" t="s">
        <v>18</v>
      </c>
      <c r="E10" s="14" t="s">
        <v>457</v>
      </c>
      <c r="F10" s="99">
        <v>75329.399999999994</v>
      </c>
      <c r="G10" s="99">
        <v>76609.999800000005</v>
      </c>
      <c r="H10" s="99">
        <v>1.0169999999999999</v>
      </c>
      <c r="I10" s="99">
        <v>-211.82551950000001</v>
      </c>
      <c r="J10" s="14" t="s">
        <v>17</v>
      </c>
      <c r="K10" s="15">
        <v>73050.333333333328</v>
      </c>
      <c r="L10" s="14">
        <v>1</v>
      </c>
      <c r="M10" s="14" t="s">
        <v>23</v>
      </c>
      <c r="N10" s="45">
        <f>IF($C10="","",IF(OR($J10="SWAP",$J10="FUTURE",$J10="CME FUTURE"),IF($L10=1,ROUND($G10/$H10/$F10,3),POWER(10,ROUND(LOG($G10/$F10),1))),1))</f>
        <v>1</v>
      </c>
      <c r="O10" s="154">
        <f>IF($C10="","",IF(OR($J10="SWAP",$J10="FUTURE",$J10="CME FUTURE"),IF($L10=1,$F10*$N10,$AB$2*$F10*$N10/$H10),F10))</f>
        <v>75329.399999999994</v>
      </c>
      <c r="P10" s="47">
        <f>IF($C10="","",IF(OR($J10="SWAP",$J10="FUTURE",$J10="CME FUTURE"),IF(NOT(ISERROR(VLOOKUP($M10,SpotUSDRateTable,2,FALSE))),VLOOKUP($M10,SpotUSDRateTable,2,FALSE),$H10)*O10,VLOOKUP($M10,SpotUSDRateTable,2,FALSE)*O10))</f>
        <v>81187.35476303233</v>
      </c>
      <c r="Q10" s="25">
        <f>IF($C10="","",IF(OR($J10="SWAP",$J10="FUTURE",$J10="CME FUTURE"),INT($K10-$B10),0))</f>
        <v>28091</v>
      </c>
      <c r="R10" s="26" t="str">
        <f>IF($C10="","",IF(OR($E10="USD",$E10="EUR"),"CASH",IF($Q10=0,"COIN",IF($Q10&gt;720,"PERP",IF($J10="FUTURE",TEXT($K10-1,"mmm yy"),"CME "&amp;TEXT($K10-1,"mmm yy"))))))</f>
        <v>PERP</v>
      </c>
      <c r="S10" s="26" t="str">
        <f>IF($C10="","",IF($J10="CME FUTURE",IF($G10&gt;0,"LONG","SHORT"),IF($G10&gt;0,"LONG","SHORT")))</f>
        <v>LONG</v>
      </c>
      <c r="T10" s="26" t="str">
        <f>IF($C10="","",$R10&amp;" "&amp;$S10)</f>
        <v>PERP LONG</v>
      </c>
      <c r="U10" s="180">
        <f>IF($C10="","",$G10*(1+$W10))</f>
        <v>76609.999800000005</v>
      </c>
      <c r="V10" s="176">
        <f>IF($C10="","",$H10*(1+$W10))</f>
        <v>1.0169999999999999</v>
      </c>
      <c r="W10" s="39">
        <f>IF($C10="","",IF(DefaultScenario,IF(OR(AND(Default_Exchange="ALL",NOT(ISERROR(MATCH($C10,$AF$6:$AF$37,0)))),$C10=Default_Exchange),IF($G10&gt;0,-LGD,0),0),IF(OR($J10="SWAP",$J10="FUTURE",$J10="CME FUTURE"),IF('Futures &amp; Perps Shifted'!$K$73,VLOOKUP($M10,ShiftByCurrencyDeriv,MATCH($R10,ShiftByCurrencyDerivHeader,0),FALSE),0),0)))</f>
        <v>0</v>
      </c>
      <c r="X10" s="178">
        <f>IF($C10="","",$U10-$G10)</f>
        <v>0</v>
      </c>
      <c r="Y10" s="14" t="str">
        <f t="shared" si="0"/>
        <v>BINE</v>
      </c>
      <c r="Z10" t="str">
        <f>IF($C10="","",$M10&amp;" "&amp;$T10)</f>
        <v>EOS PERP LONG</v>
      </c>
      <c r="AA10" t="b">
        <f>IF($C10="","",IF(ISERROR(VLOOKUP($Y10,Mappings!$A:$C,3,FALSE)),FALSE,VLOOKUP($Y10,Mappings!$A:$C,3,FALSE)))</f>
        <v>1</v>
      </c>
      <c r="AF10" s="14" t="s">
        <v>45</v>
      </c>
      <c r="AH10">
        <f>IF($C10="","",IF($A10="",0,IF($L10=1,ROUND($G10/$H10/$F10,3),POWER(10,ROUND(LOG($G10/$F10),1)))))</f>
        <v>1</v>
      </c>
      <c r="AI10">
        <f>IF($C10="","",IF($A10="",0,IF($L10=1,$F10*$AH10,$AB$2*$F10*$AH10/$H10)))</f>
        <v>75329.399999999994</v>
      </c>
      <c r="AJ10">
        <f>IF($C10="","",IF($A10="",0,VLOOKUP($M10,SpotUSDRateTable,2,FALSE)*AI10))</f>
        <v>81187.35476303233</v>
      </c>
    </row>
    <row r="11" spans="1:36" customFormat="1" x14ac:dyDescent="0.25">
      <c r="A11" s="14">
        <v>9</v>
      </c>
      <c r="B11" s="71">
        <v>44958.916666666664</v>
      </c>
      <c r="C11" s="14" t="s">
        <v>11</v>
      </c>
      <c r="D11" s="14" t="s">
        <v>18</v>
      </c>
      <c r="E11" s="14" t="s">
        <v>1128</v>
      </c>
      <c r="F11" s="99">
        <v>16572.25</v>
      </c>
      <c r="G11" s="99">
        <v>349121.113983255</v>
      </c>
      <c r="H11" s="99">
        <v>21.06660918</v>
      </c>
      <c r="I11" s="99">
        <v>-5354.2548374300004</v>
      </c>
      <c r="J11" s="14" t="s">
        <v>17</v>
      </c>
      <c r="K11" s="15">
        <v>73050.333333333328</v>
      </c>
      <c r="L11" s="14">
        <v>1</v>
      </c>
      <c r="M11" s="14" t="s">
        <v>29</v>
      </c>
      <c r="N11" s="45">
        <f>IF($C11="","",IF(OR($J11="SWAP",$J11="FUTURE",$J11="CME FUTURE"),IF($L11=1,ROUND($G11/$H11/$F11,3),POWER(10,ROUND(LOG($G11/$F11),1))),1))</f>
        <v>1</v>
      </c>
      <c r="O11" s="154">
        <f>IF($C11="","",IF(OR($J11="SWAP",$J11="FUTURE",$J11="CME FUTURE"),IF($L11=1,$F11*$N11,$AB$2*$F11*$N11/$H11),F11))</f>
        <v>16572.25</v>
      </c>
      <c r="P11" s="47">
        <f>IF($C11="","",IF(OR($J11="SWAP",$J11="FUTURE",$J11="CME FUTURE"),IF(NOT(ISERROR(VLOOKUP($M11,SpotUSDRateTable,2,FALSE))),VLOOKUP($M11,SpotUSDRateTable,2,FALSE),$H11)*O11,VLOOKUP($M11,SpotUSDRateTable,2,FALSE)*O11))</f>
        <v>370680.02595052012</v>
      </c>
      <c r="Q11" s="25">
        <f>IF($C11="","",IF(OR($J11="SWAP",$J11="FUTURE",$J11="CME FUTURE"),INT($K11-$B11),0))</f>
        <v>28091</v>
      </c>
      <c r="R11" s="26" t="str">
        <f>IF($C11="","",IF(OR($E11="USD",$E11="EUR"),"CASH",IF($Q11=0,"COIN",IF($Q11&gt;720,"PERP",IF($J11="FUTURE",TEXT($K11-1,"mmm yy"),"CME "&amp;TEXT($K11-1,"mmm yy"))))))</f>
        <v>PERP</v>
      </c>
      <c r="S11" s="26" t="str">
        <f>IF($C11="","",IF($J11="CME FUTURE",IF($G11&gt;0,"LONG","SHORT"),IF($G11&gt;0,"LONG","SHORT")))</f>
        <v>LONG</v>
      </c>
      <c r="T11" s="26" t="str">
        <f>IF($C11="","",$R11&amp;" "&amp;$S11)</f>
        <v>PERP LONG</v>
      </c>
      <c r="U11" s="180">
        <f>IF($C11="","",$G11*(1+$W11))</f>
        <v>349121.113983255</v>
      </c>
      <c r="V11" s="176">
        <f>IF($C11="","",$H11*(1+$W11))</f>
        <v>21.06660918</v>
      </c>
      <c r="W11" s="39">
        <f>IF($C11="","",IF(DefaultScenario,IF(OR(AND(Default_Exchange="ALL",NOT(ISERROR(MATCH($C11,$AF$6:$AF$37,0)))),$C11=Default_Exchange),IF($G11&gt;0,-LGD,0),0),IF(OR($J11="SWAP",$J11="FUTURE",$J11="CME FUTURE"),IF('Futures &amp; Perps Shifted'!$K$73,VLOOKUP($M11,ShiftByCurrencyDeriv,MATCH($R11,ShiftByCurrencyDerivHeader,0),FALSE),0),0)))</f>
        <v>0</v>
      </c>
      <c r="X11" s="178">
        <f>IF($C11="","",$U11-$G11)</f>
        <v>0</v>
      </c>
      <c r="Y11" s="14" t="str">
        <f t="shared" si="0"/>
        <v>BINE</v>
      </c>
      <c r="Z11" t="str">
        <f>IF($C11="","",$M11&amp;" "&amp;$T11)</f>
        <v>ETC PERP LONG</v>
      </c>
      <c r="AA11" t="b">
        <f>IF($C11="","",IF(ISERROR(VLOOKUP($Y11,Mappings!$A:$C,3,FALSE)),FALSE,VLOOKUP($Y11,Mappings!$A:$C,3,FALSE)))</f>
        <v>1</v>
      </c>
      <c r="AF11" s="14" t="s">
        <v>215</v>
      </c>
      <c r="AH11">
        <f>IF($C11="","",IF($A11="",0,IF($L11=1,ROUND($G11/$H11/$F11,3),POWER(10,ROUND(LOG($G11/$F11),1)))))</f>
        <v>1</v>
      </c>
      <c r="AI11">
        <f>IF($C11="","",IF($A11="",0,IF($L11=1,$F11*$AH11,$AB$2*$F11*$AH11/$H11)))</f>
        <v>16572.25</v>
      </c>
      <c r="AJ11">
        <f>IF($C11="","",IF($A11="",0,VLOOKUP($M11,SpotUSDRateTable,2,FALSE)*AI11))</f>
        <v>370680.02595052012</v>
      </c>
    </row>
    <row r="12" spans="1:36" customFormat="1" x14ac:dyDescent="0.25">
      <c r="A12" s="14">
        <v>10</v>
      </c>
      <c r="B12" s="71">
        <v>44958.916666666664</v>
      </c>
      <c r="C12" s="14" t="s">
        <v>11</v>
      </c>
      <c r="D12" s="14" t="s">
        <v>18</v>
      </c>
      <c r="E12" s="14" t="s">
        <v>459</v>
      </c>
      <c r="F12" s="99">
        <v>15308.777</v>
      </c>
      <c r="G12" s="99">
        <v>24093936.590408999</v>
      </c>
      <c r="H12" s="99">
        <v>1573.86423425</v>
      </c>
      <c r="I12" s="99">
        <v>-97642.519536160005</v>
      </c>
      <c r="J12" s="14" t="s">
        <v>17</v>
      </c>
      <c r="K12" s="15">
        <v>73050.333333333328</v>
      </c>
      <c r="L12" s="14">
        <v>1</v>
      </c>
      <c r="M12" s="14" t="s">
        <v>15</v>
      </c>
      <c r="N12" s="45">
        <f>IF($C12="","",IF(OR($J12="SWAP",$J12="FUTURE",$J12="CME FUTURE"),IF($L12=1,ROUND($G12/$H12/$F12,3),POWER(10,ROUND(LOG($G12/$F12),1))),1))</f>
        <v>1</v>
      </c>
      <c r="O12" s="154">
        <f>IF($C12="","",IF(OR($J12="SWAP",$J12="FUTURE",$J12="CME FUTURE"),IF($L12=1,$F12*$N12,$AB$2*$F12*$N12/$H12),F12))</f>
        <v>15308.777</v>
      </c>
      <c r="P12" s="47">
        <f>IF($C12="","",IF(OR($J12="SWAP",$J12="FUTURE",$J12="CME FUTURE"),IF(NOT(ISERROR(VLOOKUP($M12,SpotUSDRateTable,2,FALSE))),VLOOKUP($M12,SpotUSDRateTable,2,FALSE),$H12)*O12,VLOOKUP($M12,SpotUSDRateTable,2,FALSE)*O12))</f>
        <v>25133838.228329998</v>
      </c>
      <c r="Q12" s="25">
        <f>IF($C12="","",IF(OR($J12="SWAP",$J12="FUTURE",$J12="CME FUTURE"),INT($K12-$B12),0))</f>
        <v>28091</v>
      </c>
      <c r="R12" s="26" t="str">
        <f>IF($C12="","",IF(OR($E12="USD",$E12="EUR"),"CASH",IF($Q12=0,"COIN",IF($Q12&gt;720,"PERP",IF($J12="FUTURE",TEXT($K12-1,"mmm yy"),"CME "&amp;TEXT($K12-1,"mmm yy"))))))</f>
        <v>PERP</v>
      </c>
      <c r="S12" s="26" t="str">
        <f>IF($C12="","",IF($J12="CME FUTURE",IF($G12&gt;0,"LONG","SHORT"),IF($G12&gt;0,"LONG","SHORT")))</f>
        <v>LONG</v>
      </c>
      <c r="T12" s="26" t="str">
        <f>IF($C12="","",$R12&amp;" "&amp;$S12)</f>
        <v>PERP LONG</v>
      </c>
      <c r="U12" s="180">
        <f>IF($C12="","",$G12*(1+$W12))</f>
        <v>24093936.590408999</v>
      </c>
      <c r="V12" s="176">
        <f>IF($C12="","",$H12*(1+$W12))</f>
        <v>1573.86423425</v>
      </c>
      <c r="W12" s="39">
        <f>IF($C12="","",IF(DefaultScenario,IF(OR(AND(Default_Exchange="ALL",NOT(ISERROR(MATCH($C12,$AF$6:$AF$37,0)))),$C12=Default_Exchange),IF($G12&gt;0,-LGD,0),0),IF(OR($J12="SWAP",$J12="FUTURE",$J12="CME FUTURE"),IF('Futures &amp; Perps Shifted'!$K$73,VLOOKUP($M12,ShiftByCurrencyDeriv,MATCH($R12,ShiftByCurrencyDerivHeader,0),FALSE),0),0)))</f>
        <v>0</v>
      </c>
      <c r="X12" s="178">
        <f>IF($C12="","",$U12-$G12)</f>
        <v>0</v>
      </c>
      <c r="Y12" s="14" t="str">
        <f t="shared" si="0"/>
        <v>BINE</v>
      </c>
      <c r="Z12" t="str">
        <f>IF($C12="","",$M12&amp;" "&amp;$T12)</f>
        <v>ETH PERP LONG</v>
      </c>
      <c r="AA12" t="b">
        <f>IF($C12="","",IF(ISERROR(VLOOKUP($Y12,Mappings!$A:$C,3,FALSE)),FALSE,VLOOKUP($Y12,Mappings!$A:$C,3,FALSE)))</f>
        <v>1</v>
      </c>
      <c r="AF12" s="14" t="s">
        <v>97</v>
      </c>
      <c r="AH12">
        <f>IF($C12="","",IF($A12="",0,IF($L12=1,ROUND($G12/$H12/$F12,3),POWER(10,ROUND(LOG($G12/$F12),1)))))</f>
        <v>1</v>
      </c>
      <c r="AI12">
        <f>IF($C12="","",IF($A12="",0,IF($L12=1,$F12*$AH12,$AB$2*$F12*$AH12/$H12)))</f>
        <v>15308.777</v>
      </c>
      <c r="AJ12">
        <f>IF($C12="","",IF($A12="",0,VLOOKUP($M12,SpotUSDRateTable,2,FALSE)*AI12))</f>
        <v>25133838.228329998</v>
      </c>
    </row>
    <row r="13" spans="1:36" customFormat="1" x14ac:dyDescent="0.25">
      <c r="A13" s="14">
        <v>11</v>
      </c>
      <c r="B13" s="71">
        <v>44958.916666666664</v>
      </c>
      <c r="C13" s="14" t="s">
        <v>11</v>
      </c>
      <c r="D13" s="14" t="s">
        <v>18</v>
      </c>
      <c r="E13" s="14" t="s">
        <v>460</v>
      </c>
      <c r="F13" s="99">
        <v>-1661.931</v>
      </c>
      <c r="G13" s="99">
        <v>-156203.38544060101</v>
      </c>
      <c r="H13" s="99">
        <v>93.989091869999996</v>
      </c>
      <c r="I13" s="99">
        <v>1387.2661565200001</v>
      </c>
      <c r="J13" s="14" t="s">
        <v>17</v>
      </c>
      <c r="K13" s="15">
        <v>73050.333333333328</v>
      </c>
      <c r="L13" s="14">
        <v>1</v>
      </c>
      <c r="M13" s="14" t="s">
        <v>24</v>
      </c>
      <c r="N13" s="45">
        <f>IF($C13="","",IF(OR($J13="SWAP",$J13="FUTURE",$J13="CME FUTURE"),IF($L13=1,ROUND($G13/$H13/$F13,3),POWER(10,ROUND(LOG($G13/$F13),1))),1))</f>
        <v>1</v>
      </c>
      <c r="O13" s="154">
        <f>IF($C13="","",IF(OR($J13="SWAP",$J13="FUTURE",$J13="CME FUTURE"),IF($L13=1,$F13*$N13,$AB$2*$F13*$N13/$H13),F13))</f>
        <v>-1661.931</v>
      </c>
      <c r="P13" s="47">
        <f>IF($C13="","",IF(OR($J13="SWAP",$J13="FUTURE",$J13="CME FUTURE"),IF(NOT(ISERROR(VLOOKUP($M13,SpotUSDRateTable,2,FALSE))),VLOOKUP($M13,SpotUSDRateTable,2,FALSE),$H13)*O13,VLOOKUP($M13,SpotUSDRateTable,2,FALSE)*O13))</f>
        <v>-166930.38104706633</v>
      </c>
      <c r="Q13" s="25">
        <f>IF($C13="","",IF(OR($J13="SWAP",$J13="FUTURE",$J13="CME FUTURE"),INT($K13-$B13),0))</f>
        <v>28091</v>
      </c>
      <c r="R13" s="26" t="str">
        <f>IF($C13="","",IF(OR($E13="USD",$E13="EUR"),"CASH",IF($Q13=0,"COIN",IF($Q13&gt;720,"PERP",IF($J13="FUTURE",TEXT($K13-1,"mmm yy"),"CME "&amp;TEXT($K13-1,"mmm yy"))))))</f>
        <v>PERP</v>
      </c>
      <c r="S13" s="26" t="str">
        <f>IF($C13="","",IF($J13="CME FUTURE",IF($G13&gt;0,"LONG","SHORT"),IF($G13&gt;0,"LONG","SHORT")))</f>
        <v>SHORT</v>
      </c>
      <c r="T13" s="26" t="str">
        <f>IF($C13="","",$R13&amp;" "&amp;$S13)</f>
        <v>PERP SHORT</v>
      </c>
      <c r="U13" s="180">
        <f>IF($C13="","",$G13*(1+$W13))</f>
        <v>-156203.38544060101</v>
      </c>
      <c r="V13" s="176">
        <f>IF($C13="","",$H13*(1+$W13))</f>
        <v>93.989091869999996</v>
      </c>
      <c r="W13" s="39">
        <f>IF($C13="","",IF(DefaultScenario,IF(OR(AND(Default_Exchange="ALL",NOT(ISERROR(MATCH($C13,$AF$6:$AF$37,0)))),$C13=Default_Exchange),IF($G13&gt;0,-LGD,0),0),IF(OR($J13="SWAP",$J13="FUTURE",$J13="CME FUTURE"),IF('Futures &amp; Perps Shifted'!$K$73,VLOOKUP($M13,ShiftByCurrencyDeriv,MATCH($R13,ShiftByCurrencyDerivHeader,0),FALSE),0),0)))</f>
        <v>0</v>
      </c>
      <c r="X13" s="178">
        <f>IF($C13="","",$U13-$G13)</f>
        <v>0</v>
      </c>
      <c r="Y13" s="14" t="str">
        <f t="shared" si="0"/>
        <v>BINE</v>
      </c>
      <c r="Z13" t="str">
        <f>IF($C13="","",$M13&amp;" "&amp;$T13)</f>
        <v>LTC PERP SHORT</v>
      </c>
      <c r="AA13" t="b">
        <f>IF($C13="","",IF(ISERROR(VLOOKUP($Y13,Mappings!$A:$C,3,FALSE)),FALSE,VLOOKUP($Y13,Mappings!$A:$C,3,FALSE)))</f>
        <v>1</v>
      </c>
      <c r="AF13" s="14" t="s">
        <v>101</v>
      </c>
      <c r="AH13">
        <f>IF($C13="","",IF($A13="",0,IF($L13=1,ROUND($G13/$H13/$F13,3),POWER(10,ROUND(LOG($G13/$F13),1)))))</f>
        <v>1</v>
      </c>
      <c r="AI13">
        <f>IF($C13="","",IF($A13="",0,IF($L13=1,$F13*$AH13,$AB$2*$F13*$AH13/$H13)))</f>
        <v>-1661.931</v>
      </c>
      <c r="AJ13">
        <f>IF($C13="","",IF($A13="",0,VLOOKUP($M13,SpotUSDRateTable,2,FALSE)*AI13))</f>
        <v>-166930.38104706633</v>
      </c>
    </row>
    <row r="14" spans="1:36" customFormat="1" x14ac:dyDescent="0.25">
      <c r="A14" s="14">
        <v>12</v>
      </c>
      <c r="B14" s="71">
        <v>44958.916666666664</v>
      </c>
      <c r="C14" s="14" t="s">
        <v>11</v>
      </c>
      <c r="D14" s="14" t="s">
        <v>18</v>
      </c>
      <c r="E14" s="14" t="s">
        <v>1125</v>
      </c>
      <c r="F14" s="99">
        <v>-10</v>
      </c>
      <c r="G14" s="99">
        <v>-6251.6244717</v>
      </c>
      <c r="H14" s="99">
        <v>625.16244716999995</v>
      </c>
      <c r="I14" s="99">
        <v>486.11212829999999</v>
      </c>
      <c r="J14" s="14" t="s">
        <v>17</v>
      </c>
      <c r="K14" s="15">
        <v>73050.333333333328</v>
      </c>
      <c r="L14" s="14">
        <v>1</v>
      </c>
      <c r="M14" s="14" t="s">
        <v>406</v>
      </c>
      <c r="N14" s="45">
        <f>IF($C14="","",IF(OR($J14="SWAP",$J14="FUTURE",$J14="CME FUTURE"),IF($L14=1,ROUND($G14/$H14/$F14,3),POWER(10,ROUND(LOG($G14/$F14),1))),1))</f>
        <v>1</v>
      </c>
      <c r="O14" s="154">
        <f>IF($C14="","",IF(OR($J14="SWAP",$J14="FUTURE",$J14="CME FUTURE"),IF($L14=1,$F14*$N14,$AB$2*$F14*$N14/$H14),F14))</f>
        <v>-10</v>
      </c>
      <c r="P14" s="47">
        <f>IF($C14="","",IF(OR($J14="SWAP",$J14="FUTURE",$J14="CME FUTURE"),IF(NOT(ISERROR(VLOOKUP($M14,SpotUSDRateTable,2,FALSE))),VLOOKUP($M14,SpotUSDRateTable,2,FALSE),$H14)*O14,VLOOKUP($M14,SpotUSDRateTable,2,FALSE)*O14))</f>
        <v>-6687.4626389904597</v>
      </c>
      <c r="Q14" s="25">
        <f>IF($C14="","",IF(OR($J14="SWAP",$J14="FUTURE",$J14="CME FUTURE"),INT($K14-$B14),0))</f>
        <v>28091</v>
      </c>
      <c r="R14" s="26" t="str">
        <f>IF($C14="","",IF(OR($E14="USD",$E14="EUR"),"CASH",IF($Q14=0,"COIN",IF($Q14&gt;720,"PERP",IF($J14="FUTURE",TEXT($K14-1,"mmm yy"),"CME "&amp;TEXT($K14-1,"mmm yy"))))))</f>
        <v>PERP</v>
      </c>
      <c r="S14" s="26" t="str">
        <f>IF($C14="","",IF($J14="CME FUTURE",IF($G14&gt;0,"LONG","SHORT"),IF($G14&gt;0,"LONG","SHORT")))</f>
        <v>SHORT</v>
      </c>
      <c r="T14" s="26" t="str">
        <f>IF($C14="","",$R14&amp;" "&amp;$S14)</f>
        <v>PERP SHORT</v>
      </c>
      <c r="U14" s="180">
        <f>IF($C14="","",$G14*(1+$W14))</f>
        <v>-6251.6244717</v>
      </c>
      <c r="V14" s="176">
        <f>IF($C14="","",$H14*(1+$W14))</f>
        <v>625.16244716999995</v>
      </c>
      <c r="W14" s="39">
        <f>IF($C14="","",IF(DefaultScenario,IF(OR(AND(Default_Exchange="ALL",NOT(ISERROR(MATCH($C14,$AF$6:$AF$37,0)))),$C14=Default_Exchange),IF($G14&gt;0,-LGD,0),0),IF(OR($J14="SWAP",$J14="FUTURE",$J14="CME FUTURE"),IF('Futures &amp; Perps Shifted'!$K$73,VLOOKUP($M14,ShiftByCurrencyDeriv,MATCH($R14,ShiftByCurrencyDerivHeader,0),FALSE),0),0)))</f>
        <v>0</v>
      </c>
      <c r="X14" s="178">
        <f>IF($C14="","",$U14-$G14)</f>
        <v>0</v>
      </c>
      <c r="Y14" s="14" t="str">
        <f t="shared" si="0"/>
        <v>BINE</v>
      </c>
      <c r="Z14" t="str">
        <f>IF($C14="","",$M14&amp;" "&amp;$T14)</f>
        <v>MKR PERP SHORT</v>
      </c>
      <c r="AA14" t="b">
        <f>IF($C14="","",IF(ISERROR(VLOOKUP($Y14,Mappings!$A:$C,3,FALSE)),FALSE,VLOOKUP($Y14,Mappings!$A:$C,3,FALSE)))</f>
        <v>1</v>
      </c>
      <c r="AF14" s="14" t="s">
        <v>118</v>
      </c>
      <c r="AH14">
        <f>IF($C14="","",IF($A14="",0,IF($L14=1,ROUND($G14/$H14/$F14,3),POWER(10,ROUND(LOG($G14/$F14),1)))))</f>
        <v>1</v>
      </c>
      <c r="AI14">
        <f>IF($C14="","",IF($A14="",0,IF($L14=1,$F14*$AH14,$AB$2*$F14*$AH14/$H14)))</f>
        <v>-10</v>
      </c>
      <c r="AJ14">
        <f>IF($C14="","",IF($A14="",0,VLOOKUP($M14,SpotUSDRateTable,2,FALSE)*AI14))</f>
        <v>-6687.4626389904597</v>
      </c>
    </row>
    <row r="15" spans="1:36" customFormat="1" x14ac:dyDescent="0.25">
      <c r="A15" s="14">
        <v>13</v>
      </c>
      <c r="B15" s="71">
        <v>44958.916666666664</v>
      </c>
      <c r="C15" s="14" t="s">
        <v>11</v>
      </c>
      <c r="D15" s="14" t="s">
        <v>18</v>
      </c>
      <c r="E15" s="14" t="s">
        <v>843</v>
      </c>
      <c r="F15" s="99">
        <v>-28000</v>
      </c>
      <c r="G15" s="99">
        <v>-37892.512560000003</v>
      </c>
      <c r="H15" s="99">
        <v>1.3533040199999999</v>
      </c>
      <c r="I15" s="99">
        <v>-4997.2126399999997</v>
      </c>
      <c r="J15" s="14" t="s">
        <v>17</v>
      </c>
      <c r="K15" s="15">
        <v>73050.333333333328</v>
      </c>
      <c r="L15" s="14">
        <v>1</v>
      </c>
      <c r="M15" s="14" t="s">
        <v>149</v>
      </c>
      <c r="N15" s="45">
        <f>IF($C15="","",IF(OR($J15="SWAP",$J15="FUTURE",$J15="CME FUTURE"),IF($L15=1,ROUND($G15/$H15/$F15,3),POWER(10,ROUND(LOG($G15/$F15),1))),1))</f>
        <v>1</v>
      </c>
      <c r="O15" s="154">
        <f>IF($C15="","",IF(OR($J15="SWAP",$J15="FUTURE",$J15="CME FUTURE"),IF($L15=1,$F15*$N15,$AB$2*$F15*$N15/$H15),F15))</f>
        <v>-28000</v>
      </c>
      <c r="P15" s="47">
        <f>IF($C15="","",IF(OR($J15="SWAP",$J15="FUTURE",$J15="CME FUTURE"),IF(NOT(ISERROR(VLOOKUP($M15,SpotUSDRateTable,2,FALSE))),VLOOKUP($M15,SpotUSDRateTable,2,FALSE),$H15)*O15,VLOOKUP($M15,SpotUSDRateTable,2,FALSE)*O15))</f>
        <v>-40764.704848115085</v>
      </c>
      <c r="Q15" s="25">
        <f>IF($C15="","",IF(OR($J15="SWAP",$J15="FUTURE",$J15="CME FUTURE"),INT($K15-$B15),0))</f>
        <v>28091</v>
      </c>
      <c r="R15" s="26" t="str">
        <f>IF($C15="","",IF(OR($E15="USD",$E15="EUR"),"CASH",IF($Q15=0,"COIN",IF($Q15&gt;720,"PERP",IF($J15="FUTURE",TEXT($K15-1,"mmm yy"),"CME "&amp;TEXT($K15-1,"mmm yy"))))))</f>
        <v>PERP</v>
      </c>
      <c r="S15" s="26" t="str">
        <f>IF($C15="","",IF($J15="CME FUTURE",IF($G15&gt;0,"LONG","SHORT"),IF($G15&gt;0,"LONG","SHORT")))</f>
        <v>SHORT</v>
      </c>
      <c r="T15" s="26" t="str">
        <f>IF($C15="","",$R15&amp;" "&amp;$S15)</f>
        <v>PERP SHORT</v>
      </c>
      <c r="U15" s="180">
        <f>IF($C15="","",$G15*(1+$W15))</f>
        <v>-37892.512560000003</v>
      </c>
      <c r="V15" s="176">
        <f>IF($C15="","",$H15*(1+$W15))</f>
        <v>1.3533040199999999</v>
      </c>
      <c r="W15" s="39">
        <f>IF($C15="","",IF(DefaultScenario,IF(OR(AND(Default_Exchange="ALL",NOT(ISERROR(MATCH($C15,$AF$6:$AF$37,0)))),$C15=Default_Exchange),IF($G15&gt;0,-LGD,0),0),IF(OR($J15="SWAP",$J15="FUTURE",$J15="CME FUTURE"),IF('Futures &amp; Perps Shifted'!$K$73,VLOOKUP($M15,ShiftByCurrencyDeriv,MATCH($R15,ShiftByCurrencyDerivHeader,0),FALSE),0),0)))</f>
        <v>0</v>
      </c>
      <c r="X15" s="178">
        <f>IF($C15="","",$U15-$G15)</f>
        <v>0</v>
      </c>
      <c r="Y15" s="14" t="str">
        <f t="shared" si="0"/>
        <v>BINE</v>
      </c>
      <c r="Z15" t="str">
        <f>IF($C15="","",$M15&amp;" "&amp;$T15)</f>
        <v>OMG PERP SHORT</v>
      </c>
      <c r="AA15" t="b">
        <f>IF($C15="","",IF(ISERROR(VLOOKUP($Y15,Mappings!$A:$C,3,FALSE)),FALSE,VLOOKUP($Y15,Mappings!$A:$C,3,FALSE)))</f>
        <v>1</v>
      </c>
      <c r="AF15" s="14" t="s">
        <v>166</v>
      </c>
      <c r="AH15">
        <f>IF($C15="","",IF($A15="",0,IF($L15=1,ROUND($G15/$H15/$F15,3),POWER(10,ROUND(LOG($G15/$F15),1)))))</f>
        <v>1</v>
      </c>
      <c r="AI15">
        <f>IF($C15="","",IF($A15="",0,IF($L15=1,$F15*$AH15,$AB$2*$F15*$AH15/$H15)))</f>
        <v>-28000</v>
      </c>
      <c r="AJ15">
        <f>IF($C15="","",IF($A15="",0,VLOOKUP($M15,SpotUSDRateTable,2,FALSE)*AI15))</f>
        <v>-40764.704848115085</v>
      </c>
    </row>
    <row r="16" spans="1:36" customFormat="1" x14ac:dyDescent="0.25">
      <c r="A16" s="14">
        <v>14</v>
      </c>
      <c r="B16" s="71">
        <v>44958.916666666664</v>
      </c>
      <c r="C16" s="14" t="s">
        <v>11</v>
      </c>
      <c r="D16" s="14" t="s">
        <v>18</v>
      </c>
      <c r="E16" s="14" t="s">
        <v>1112</v>
      </c>
      <c r="F16" s="99">
        <v>-3</v>
      </c>
      <c r="G16" s="99">
        <v>-21109.5530325</v>
      </c>
      <c r="H16" s="99">
        <v>7036.5176775</v>
      </c>
      <c r="I16" s="99">
        <v>-1317.3970325099999</v>
      </c>
      <c r="J16" s="14" t="s">
        <v>17</v>
      </c>
      <c r="K16" s="15">
        <v>73050.333333333328</v>
      </c>
      <c r="L16" s="14">
        <v>1</v>
      </c>
      <c r="M16" s="14" t="s">
        <v>170</v>
      </c>
      <c r="N16" s="45">
        <f>IF($C16="","",IF(OR($J16="SWAP",$J16="FUTURE",$J16="CME FUTURE"),IF($L16=1,ROUND($G16/$H16/$F16,3),POWER(10,ROUND(LOG($G16/$F16),1))),1))</f>
        <v>1</v>
      </c>
      <c r="O16" s="154">
        <f>IF($C16="","",IF(OR($J16="SWAP",$J16="FUTURE",$J16="CME FUTURE"),IF($L16=1,$F16*$N16,$AB$2*$F16*$N16/$H16),F16))</f>
        <v>-3</v>
      </c>
      <c r="P16" s="47">
        <f>IF($C16="","",IF(OR($J16="SWAP",$J16="FUTURE",$J16="CME FUTURE"),IF(NOT(ISERROR(VLOOKUP($M16,SpotUSDRateTable,2,FALSE))),VLOOKUP($M16,SpotUSDRateTable,2,FALSE),$H16)*O16,VLOOKUP($M16,SpotUSDRateTable,2,FALSE)*O16))</f>
        <v>-22446.962178842608</v>
      </c>
      <c r="Q16" s="25">
        <f>IF($C16="","",IF(OR($J16="SWAP",$J16="FUTURE",$J16="CME FUTURE"),INT($K16-$B16),0))</f>
        <v>28091</v>
      </c>
      <c r="R16" s="26" t="str">
        <f>IF($C16="","",IF(OR($E16="USD",$E16="EUR"),"CASH",IF($Q16=0,"COIN",IF($Q16&gt;720,"PERP",IF($J16="FUTURE",TEXT($K16-1,"mmm yy"),"CME "&amp;TEXT($K16-1,"mmm yy"))))))</f>
        <v>PERP</v>
      </c>
      <c r="S16" s="26" t="str">
        <f>IF($C16="","",IF($J16="CME FUTURE",IF($G16&gt;0,"LONG","SHORT"),IF($G16&gt;0,"LONG","SHORT")))</f>
        <v>SHORT</v>
      </c>
      <c r="T16" s="26" t="str">
        <f>IF($C16="","",$R16&amp;" "&amp;$S16)</f>
        <v>PERP SHORT</v>
      </c>
      <c r="U16" s="180">
        <f>IF($C16="","",$G16*(1+$W16))</f>
        <v>-21109.5530325</v>
      </c>
      <c r="V16" s="176">
        <f>IF($C16="","",$H16*(1+$W16))</f>
        <v>7036.5176775</v>
      </c>
      <c r="W16" s="39">
        <f>IF($C16="","",IF(DefaultScenario,IF(OR(AND(Default_Exchange="ALL",NOT(ISERROR(MATCH($C16,$AF$6:$AF$37,0)))),$C16=Default_Exchange),IF($G16&gt;0,-LGD,0),0),IF(OR($J16="SWAP",$J16="FUTURE",$J16="CME FUTURE"),IF('Futures &amp; Perps Shifted'!$K$73,VLOOKUP($M16,ShiftByCurrencyDeriv,MATCH($R16,ShiftByCurrencyDerivHeader,0),FALSE),0),0)))</f>
        <v>0</v>
      </c>
      <c r="X16" s="178">
        <f>IF($C16="","",$U16-$G16)</f>
        <v>0</v>
      </c>
      <c r="Y16" s="14" t="str">
        <f t="shared" si="0"/>
        <v>BINE</v>
      </c>
      <c r="Z16" t="str">
        <f>IF($C16="","",$M16&amp;" "&amp;$T16)</f>
        <v>YFI PERP SHORT</v>
      </c>
      <c r="AA16" t="b">
        <f>IF($C16="","",IF(ISERROR(VLOOKUP($Y16,Mappings!$A:$C,3,FALSE)),FALSE,VLOOKUP($Y16,Mappings!$A:$C,3,FALSE)))</f>
        <v>1</v>
      </c>
      <c r="AF16" s="14" t="s">
        <v>171</v>
      </c>
      <c r="AH16">
        <f>IF($C16="","",IF($A16="",0,IF($L16=1,ROUND($G16/$H16/$F16,3),POWER(10,ROUND(LOG($G16/$F16),1)))))</f>
        <v>1</v>
      </c>
      <c r="AI16">
        <f>IF($C16="","",IF($A16="",0,IF($L16=1,$F16*$AH16,$AB$2*$F16*$AH16/$H16)))</f>
        <v>-3</v>
      </c>
      <c r="AJ16">
        <f>IF($C16="","",IF($A16="",0,VLOOKUP($M16,SpotUSDRateTable,2,FALSE)*AI16))</f>
        <v>-22446.962178842608</v>
      </c>
    </row>
    <row r="17" spans="1:36" customFormat="1" x14ac:dyDescent="0.25">
      <c r="A17" s="14">
        <v>15</v>
      </c>
      <c r="B17" s="71">
        <v>44958.916666666664</v>
      </c>
      <c r="C17" s="14" t="s">
        <v>11</v>
      </c>
      <c r="D17" s="14" t="s">
        <v>18</v>
      </c>
      <c r="E17" s="14" t="s">
        <v>461</v>
      </c>
      <c r="F17" s="99">
        <v>-4458754</v>
      </c>
      <c r="G17" s="99">
        <v>-119185.43719764</v>
      </c>
      <c r="H17" s="99">
        <v>2.673066E-2</v>
      </c>
      <c r="I17" s="99">
        <v>778.76597363999997</v>
      </c>
      <c r="J17" s="14" t="s">
        <v>17</v>
      </c>
      <c r="K17" s="15">
        <v>73050.333333333328</v>
      </c>
      <c r="L17" s="14">
        <v>1</v>
      </c>
      <c r="M17" s="14" t="s">
        <v>26</v>
      </c>
      <c r="N17" s="45">
        <f>IF($C17="","",IF(OR($J17="SWAP",$J17="FUTURE",$J17="CME FUTURE"),IF($L17=1,ROUND($G17/$H17/$F17,3),POWER(10,ROUND(LOG($G17/$F17),1))),1))</f>
        <v>1</v>
      </c>
      <c r="O17" s="154">
        <f>IF($C17="","",IF(OR($J17="SWAP",$J17="FUTURE",$J17="CME FUTURE"),IF($L17=1,$F17*$N17,$AB$2*$F17*$N17/$H17),F17))</f>
        <v>-4458754</v>
      </c>
      <c r="P17" s="47">
        <f>IF($C17="","",IF(OR($J17="SWAP",$J17="FUTURE",$J17="CME FUTURE"),IF(NOT(ISERROR(VLOOKUP($M17,SpotUSDRateTable,2,FALSE))),VLOOKUP($M17,SpotUSDRateTable,2,FALSE),$H17)*O17,VLOOKUP($M17,SpotUSDRateTable,2,FALSE)*O17))</f>
        <v>-125625.79981897112</v>
      </c>
      <c r="Q17" s="25">
        <f>IF($C17="","",IF(OR($J17="SWAP",$J17="FUTURE",$J17="CME FUTURE"),INT($K17-$B17),0))</f>
        <v>28091</v>
      </c>
      <c r="R17" s="26" t="str">
        <f>IF($C17="","",IF(OR($E17="USD",$E17="EUR"),"CASH",IF($Q17=0,"COIN",IF($Q17&gt;720,"PERP",IF($J17="FUTURE",TEXT($K17-1,"mmm yy"),"CME "&amp;TEXT($K17-1,"mmm yy"))))))</f>
        <v>PERP</v>
      </c>
      <c r="S17" s="26" t="str">
        <f>IF($C17="","",IF($J17="CME FUTURE",IF($G17&gt;0,"LONG","SHORT"),IF($G17&gt;0,"LONG","SHORT")))</f>
        <v>SHORT</v>
      </c>
      <c r="T17" s="26" t="str">
        <f>IF($C17="","",$R17&amp;" "&amp;$S17)</f>
        <v>PERP SHORT</v>
      </c>
      <c r="U17" s="180">
        <f>IF($C17="","",$G17*(1+$W17))</f>
        <v>-119185.43719764</v>
      </c>
      <c r="V17" s="176">
        <f>IF($C17="","",$H17*(1+$W17))</f>
        <v>2.673066E-2</v>
      </c>
      <c r="W17" s="39">
        <f>IF($C17="","",IF(DefaultScenario,IF(OR(AND(Default_Exchange="ALL",NOT(ISERROR(MATCH($C17,$AF$6:$AF$37,0)))),$C17=Default_Exchange),IF($G17&gt;0,-LGD,0),0),IF(OR($J17="SWAP",$J17="FUTURE",$J17="CME FUTURE"),IF('Futures &amp; Perps Shifted'!$K$73,VLOOKUP($M17,ShiftByCurrencyDeriv,MATCH($R17,ShiftByCurrencyDerivHeader,0),FALSE),0),0)))</f>
        <v>0</v>
      </c>
      <c r="X17" s="178">
        <f>IF($C17="","",$U17-$G17)</f>
        <v>0</v>
      </c>
      <c r="Y17" s="14" t="str">
        <f t="shared" si="0"/>
        <v>BINE</v>
      </c>
      <c r="Z17" t="str">
        <f>IF($C17="","",$M17&amp;" "&amp;$T17)</f>
        <v>ZIL PERP SHORT</v>
      </c>
      <c r="AA17" t="b">
        <f>IF($C17="","",IF(ISERROR(VLOOKUP($Y17,Mappings!$A:$C,3,FALSE)),FALSE,VLOOKUP($Y17,Mappings!$A:$C,3,FALSE)))</f>
        <v>1</v>
      </c>
      <c r="AF17" s="14" t="s">
        <v>172</v>
      </c>
      <c r="AH17">
        <f>IF($C17="","",IF($A17="",0,IF($L17=1,ROUND($G17/$H17/$F17,3),POWER(10,ROUND(LOG($G17/$F17),1)))))</f>
        <v>1</v>
      </c>
      <c r="AI17">
        <f>IF($C17="","",IF($A17="",0,IF($L17=1,$F17*$AH17,$AB$2*$F17*$AH17/$H17)))</f>
        <v>-4458754</v>
      </c>
      <c r="AJ17">
        <f>IF($C17="","",IF($A17="",0,VLOOKUP($M17,SpotUSDRateTable,2,FALSE)*AI17))</f>
        <v>-125625.79981897112</v>
      </c>
    </row>
    <row r="18" spans="1:36" customFormat="1" x14ac:dyDescent="0.25">
      <c r="A18" s="14">
        <v>16</v>
      </c>
      <c r="B18" s="71">
        <v>44958.916666666664</v>
      </c>
      <c r="C18" s="14" t="s">
        <v>11</v>
      </c>
      <c r="D18" s="14" t="s">
        <v>18</v>
      </c>
      <c r="E18" s="14" t="s">
        <v>1118</v>
      </c>
      <c r="F18" s="99">
        <v>-16</v>
      </c>
      <c r="G18" s="99">
        <v>-299.87846528</v>
      </c>
      <c r="H18" s="99">
        <v>18.74240408</v>
      </c>
      <c r="I18" s="99">
        <v>-43.436324159999998</v>
      </c>
      <c r="J18" s="14" t="s">
        <v>17</v>
      </c>
      <c r="K18" s="15">
        <v>73050.333333333328</v>
      </c>
      <c r="L18" s="14">
        <v>1</v>
      </c>
      <c r="M18" s="14" t="s">
        <v>185</v>
      </c>
      <c r="N18" s="45">
        <f>IF($C18="","",IF(OR($J18="SWAP",$J18="FUTURE",$J18="CME FUTURE"),IF($L18=1,ROUND($G18/$H18/$F18,3),POWER(10,ROUND(LOG($G18/$F18),1))),1))</f>
        <v>1</v>
      </c>
      <c r="O18" s="154">
        <f>IF($C18="","",IF(OR($J18="SWAP",$J18="FUTURE",$J18="CME FUTURE"),IF($L18=1,$F18*$N18,$AB$2*$F18*$N18/$H18),F18))</f>
        <v>-16</v>
      </c>
      <c r="P18" s="47">
        <f>IF($C18="","",IF(OR($J18="SWAP",$J18="FUTURE",$J18="CME FUTURE"),IF(NOT(ISERROR(VLOOKUP($M18,SpotUSDRateTable,2,FALSE))),VLOOKUP($M18,SpotUSDRateTable,2,FALSE),$H18)*O18,VLOOKUP($M18,SpotUSDRateTable,2,FALSE)*O18))</f>
        <v>-335.44582970683359</v>
      </c>
      <c r="Q18" s="25">
        <f>IF($C18="","",IF(OR($J18="SWAP",$J18="FUTURE",$J18="CME FUTURE"),INT($K18-$B18),0))</f>
        <v>28091</v>
      </c>
      <c r="R18" s="26" t="str">
        <f>IF($C18="","",IF(OR($E18="USD",$E18="EUR"),"CASH",IF($Q18=0,"COIN",IF($Q18&gt;720,"PERP",IF($J18="FUTURE",TEXT($K18-1,"mmm yy"),"CME "&amp;TEXT($K18-1,"mmm yy"))))))</f>
        <v>PERP</v>
      </c>
      <c r="S18" s="26" t="str">
        <f>IF($C18="","",IF($J18="CME FUTURE",IF($G18&gt;0,"LONG","SHORT"),IF($G18&gt;0,"LONG","SHORT")))</f>
        <v>SHORT</v>
      </c>
      <c r="T18" s="26" t="str">
        <f>IF($C18="","",$R18&amp;" "&amp;$S18)</f>
        <v>PERP SHORT</v>
      </c>
      <c r="U18" s="180">
        <f>IF($C18="","",$G18*(1+$W18))</f>
        <v>-299.87846528</v>
      </c>
      <c r="V18" s="176">
        <f>IF($C18="","",$H18*(1+$W18))</f>
        <v>18.74240408</v>
      </c>
      <c r="W18" s="39">
        <f>IF($C18="","",IF(DefaultScenario,IF(OR(AND(Default_Exchange="ALL",NOT(ISERROR(MATCH($C18,$AF$6:$AF$37,0)))),$C18=Default_Exchange),IF($G18&gt;0,-LGD,0),0),IF(OR($J18="SWAP",$J18="FUTURE",$J18="CME FUTURE"),IF('Futures &amp; Perps Shifted'!$K$73,VLOOKUP($M18,ShiftByCurrencyDeriv,MATCH($R18,ShiftByCurrencyDerivHeader,0),FALSE),0),0)))</f>
        <v>0</v>
      </c>
      <c r="X18" s="178">
        <f>IF($C18="","",$U18-$G18)</f>
        <v>0</v>
      </c>
      <c r="Y18" s="14" t="str">
        <f t="shared" si="0"/>
        <v>BINE</v>
      </c>
      <c r="Z18" t="str">
        <f>IF($C18="","",$M18&amp;" "&amp;$T18)</f>
        <v>AVAX PERP SHORT</v>
      </c>
      <c r="AA18" t="b">
        <f>IF($C18="","",IF(ISERROR(VLOOKUP($Y18,Mappings!$A:$C,3,FALSE)),FALSE,VLOOKUP($Y18,Mappings!$A:$C,3,FALSE)))</f>
        <v>1</v>
      </c>
      <c r="AF18" s="14" t="s">
        <v>45</v>
      </c>
      <c r="AH18">
        <f>IF($C18="","",IF($A18="",0,IF($L18=1,ROUND($G18/$H18/$F18,3),POWER(10,ROUND(LOG($G18/$F18),1)))))</f>
        <v>1</v>
      </c>
      <c r="AI18">
        <f>IF($C18="","",IF($A18="",0,IF($L18=1,$F18*$AH18,$AB$2*$F18*$AH18/$H18)))</f>
        <v>-16</v>
      </c>
      <c r="AJ18">
        <f>IF($C18="","",IF($A18="",0,VLOOKUP($M18,SpotUSDRateTable,2,FALSE)*AI18))</f>
        <v>-335.44582970683359</v>
      </c>
    </row>
    <row r="19" spans="1:36" customFormat="1" x14ac:dyDescent="0.25">
      <c r="A19" s="14">
        <v>17</v>
      </c>
      <c r="B19" s="71">
        <v>44958.916666666664</v>
      </c>
      <c r="C19" s="14" t="s">
        <v>11</v>
      </c>
      <c r="D19" s="14" t="s">
        <v>18</v>
      </c>
      <c r="E19" s="14" t="s">
        <v>462</v>
      </c>
      <c r="F19" s="99">
        <v>-200.97900000000001</v>
      </c>
      <c r="G19" s="99">
        <v>-10099.251307500001</v>
      </c>
      <c r="H19" s="99">
        <v>50.250281409999999</v>
      </c>
      <c r="I19" s="99">
        <v>-138.21493848</v>
      </c>
      <c r="J19" s="14" t="s">
        <v>17</v>
      </c>
      <c r="K19" s="15">
        <v>73050.333333333328</v>
      </c>
      <c r="L19" s="14">
        <v>1</v>
      </c>
      <c r="M19" s="14" t="s">
        <v>31</v>
      </c>
      <c r="N19" s="45">
        <f>IF($C19="","",IF(OR($J19="SWAP",$J19="FUTURE",$J19="CME FUTURE"),IF($L19=1,ROUND($G19/$H19/$F19,3),POWER(10,ROUND(LOG($G19/$F19),1))),1))</f>
        <v>1</v>
      </c>
      <c r="O19" s="154">
        <f>IF($C19="","",IF(OR($J19="SWAP",$J19="FUTURE",$J19="CME FUTURE"),IF($L19=1,$F19*$N19,$AB$2*$F19*$N19/$H19),F19))</f>
        <v>-200.97900000000001</v>
      </c>
      <c r="P19" s="47">
        <f>IF($C19="","",IF(OR($J19="SWAP",$J19="FUTURE",$J19="CME FUTURE"),IF(NOT(ISERROR(VLOOKUP($M19,SpotUSDRateTable,2,FALSE))),VLOOKUP($M19,SpotUSDRateTable,2,FALSE),$H19)*O19,VLOOKUP($M19,SpotUSDRateTable,2,FALSE)*O19))</f>
        <v>-11166.438769219618</v>
      </c>
      <c r="Q19" s="25">
        <f>IF($C19="","",IF(OR($J19="SWAP",$J19="FUTURE",$J19="CME FUTURE"),INT($K19-$B19),0))</f>
        <v>28091</v>
      </c>
      <c r="R19" s="26" t="str">
        <f>IF($C19="","",IF(OR($E19="USD",$E19="EUR"),"CASH",IF($Q19=0,"COIN",IF($Q19&gt;720,"PERP",IF($J19="FUTURE",TEXT($K19-1,"mmm yy"),"CME "&amp;TEXT($K19-1,"mmm yy"))))))</f>
        <v>PERP</v>
      </c>
      <c r="S19" s="26" t="str">
        <f>IF($C19="","",IF($J19="CME FUTURE",IF($G19&gt;0,"LONG","SHORT"),IF($G19&gt;0,"LONG","SHORT")))</f>
        <v>SHORT</v>
      </c>
      <c r="T19" s="26" t="str">
        <f>IF($C19="","",$R19&amp;" "&amp;$S19)</f>
        <v>PERP SHORT</v>
      </c>
      <c r="U19" s="180">
        <f>IF($C19="","",$G19*(1+$W19))</f>
        <v>-10099.251307500001</v>
      </c>
      <c r="V19" s="176">
        <f>IF($C19="","",$H19*(1+$W19))</f>
        <v>50.250281409999999</v>
      </c>
      <c r="W19" s="39">
        <f>IF($C19="","",IF(DefaultScenario,IF(OR(AND(Default_Exchange="ALL",NOT(ISERROR(MATCH($C19,$AF$6:$AF$37,0)))),$C19=Default_Exchange),IF($G19&gt;0,-LGD,0),0),IF(OR($J19="SWAP",$J19="FUTURE",$J19="CME FUTURE"),IF('Futures &amp; Perps Shifted'!$K$73,VLOOKUP($M19,ShiftByCurrencyDeriv,MATCH($R19,ShiftByCurrencyDerivHeader,0),FALSE),0),0)))</f>
        <v>0</v>
      </c>
      <c r="X19" s="178">
        <f>IF($C19="","",$U19-$G19)</f>
        <v>0</v>
      </c>
      <c r="Y19" s="14" t="str">
        <f t="shared" si="0"/>
        <v>BINE</v>
      </c>
      <c r="Z19" t="str">
        <f>IF($C19="","",$M19&amp;" "&amp;$T19)</f>
        <v>COMP PERP SHORT</v>
      </c>
      <c r="AA19" t="b">
        <f>IF($C19="","",IF(ISERROR(VLOOKUP($Y19,Mappings!$A:$C,3,FALSE)),FALSE,VLOOKUP($Y19,Mappings!$A:$C,3,FALSE)))</f>
        <v>1</v>
      </c>
      <c r="AF19" s="14" t="s">
        <v>182</v>
      </c>
      <c r="AH19">
        <f>IF($C19="","",IF($A19="",0,IF($L19=1,ROUND($G19/$H19/$F19,3),POWER(10,ROUND(LOG($G19/$F19),1)))))</f>
        <v>1</v>
      </c>
      <c r="AI19">
        <f>IF($C19="","",IF($A19="",0,IF($L19=1,$F19*$AH19,$AB$2*$F19*$AH19/$H19)))</f>
        <v>-200.97900000000001</v>
      </c>
      <c r="AJ19">
        <f>IF($C19="","",IF($A19="",0,VLOOKUP($M19,SpotUSDRateTable,2,FALSE)*AI19))</f>
        <v>-11166.438769219618</v>
      </c>
    </row>
    <row r="20" spans="1:36" customFormat="1" x14ac:dyDescent="0.25">
      <c r="A20" s="14">
        <v>18</v>
      </c>
      <c r="B20" s="71">
        <v>44958.916666666664</v>
      </c>
      <c r="C20" s="14" t="s">
        <v>11</v>
      </c>
      <c r="D20" s="14" t="s">
        <v>18</v>
      </c>
      <c r="E20" s="14" t="s">
        <v>463</v>
      </c>
      <c r="F20" s="99">
        <v>-28397.41</v>
      </c>
      <c r="G20" s="99">
        <v>-191361.28656602799</v>
      </c>
      <c r="H20" s="99">
        <v>6.7386880199999997</v>
      </c>
      <c r="I20" s="99">
        <v>4997.7590088799998</v>
      </c>
      <c r="J20" s="14" t="s">
        <v>17</v>
      </c>
      <c r="K20" s="15">
        <v>73050.333333333328</v>
      </c>
      <c r="L20" s="14">
        <v>1</v>
      </c>
      <c r="M20" s="14" t="s">
        <v>27</v>
      </c>
      <c r="N20" s="45">
        <f>IF($C20="","",IF(OR($J20="SWAP",$J20="FUTURE",$J20="CME FUTURE"),IF($L20=1,ROUND($G20/$H20/$F20,3),POWER(10,ROUND(LOG($G20/$F20),1))),1))</f>
        <v>1</v>
      </c>
      <c r="O20" s="154">
        <f>IF($C20="","",IF(OR($J20="SWAP",$J20="FUTURE",$J20="CME FUTURE"),IF($L20=1,$F20*$N20,$AB$2*$F20*$N20/$H20),F20))</f>
        <v>-28397.41</v>
      </c>
      <c r="P20" s="47">
        <f>IF($C20="","",IF(OR($J20="SWAP",$J20="FUTURE",$J20="CME FUTURE"),IF(NOT(ISERROR(VLOOKUP($M20,SpotUSDRateTable,2,FALSE))),VLOOKUP($M20,SpotUSDRateTable,2,FALSE),$H20)*O20,VLOOKUP($M20,SpotUSDRateTable,2,FALSE)*O20))</f>
        <v>-204933.4429526554</v>
      </c>
      <c r="Q20" s="25">
        <f>IF($C20="","",IF(OR($J20="SWAP",$J20="FUTURE",$J20="CME FUTURE"),INT($K20-$B20),0))</f>
        <v>28091</v>
      </c>
      <c r="R20" s="26" t="str">
        <f>IF($C20="","",IF(OR($E20="USD",$E20="EUR"),"CASH",IF($Q20=0,"COIN",IF($Q20&gt;720,"PERP",IF($J20="FUTURE",TEXT($K20-1,"mmm yy"),"CME "&amp;TEXT($K20-1,"mmm yy"))))))</f>
        <v>PERP</v>
      </c>
      <c r="S20" s="26" t="str">
        <f>IF($C20="","",IF($J20="CME FUTURE",IF($G20&gt;0,"LONG","SHORT"),IF($G20&gt;0,"LONG","SHORT")))</f>
        <v>SHORT</v>
      </c>
      <c r="T20" s="26" t="str">
        <f>IF($C20="","",$R20&amp;" "&amp;$S20)</f>
        <v>PERP SHORT</v>
      </c>
      <c r="U20" s="180">
        <f>IF($C20="","",$G20*(1+$W20))</f>
        <v>-191361.28656602799</v>
      </c>
      <c r="V20" s="176">
        <f>IF($C20="","",$H20*(1+$W20))</f>
        <v>6.7386880199999997</v>
      </c>
      <c r="W20" s="39">
        <f>IF($C20="","",IF(DefaultScenario,IF(OR(AND(Default_Exchange="ALL",NOT(ISERROR(MATCH($C20,$AF$6:$AF$37,0)))),$C20=Default_Exchange),IF($G20&gt;0,-LGD,0),0),IF(OR($J20="SWAP",$J20="FUTURE",$J20="CME FUTURE"),IF('Futures &amp; Perps Shifted'!$K$73,VLOOKUP($M20,ShiftByCurrencyDeriv,MATCH($R20,ShiftByCurrencyDerivHeader,0),FALSE),0),0)))</f>
        <v>0</v>
      </c>
      <c r="X20" s="178">
        <f>IF($C20="","",$U20-$G20)</f>
        <v>0</v>
      </c>
      <c r="Y20" s="14" t="str">
        <f t="shared" si="0"/>
        <v>BINE</v>
      </c>
      <c r="Z20" t="str">
        <f>IF($C20="","",$M20&amp;" "&amp;$T20)</f>
        <v>LINK PERP SHORT</v>
      </c>
      <c r="AA20" t="b">
        <f>IF($C20="","",IF(ISERROR(VLOOKUP($Y20,Mappings!$A:$C,3,FALSE)),FALSE,VLOOKUP($Y20,Mappings!$A:$C,3,FALSE)))</f>
        <v>1</v>
      </c>
      <c r="AF20" s="14" t="s">
        <v>184</v>
      </c>
      <c r="AH20">
        <f>IF($C20="","",IF($A20="",0,IF($L20=1,ROUND($G20/$H20/$F20,3),POWER(10,ROUND(LOG($G20/$F20),1)))))</f>
        <v>1</v>
      </c>
      <c r="AI20">
        <f>IF($C20="","",IF($A20="",0,IF($L20=1,$F20*$AH20,$AB$2*$F20*$AH20/$H20)))</f>
        <v>-28397.41</v>
      </c>
      <c r="AJ20">
        <f>IF($C20="","",IF($A20="",0,VLOOKUP($M20,SpotUSDRateTable,2,FALSE)*AI20))</f>
        <v>-204933.4429526554</v>
      </c>
    </row>
    <row r="21" spans="1:36" customFormat="1" x14ac:dyDescent="0.25">
      <c r="A21" s="14">
        <v>19</v>
      </c>
      <c r="B21" s="71">
        <v>44958.916666666664</v>
      </c>
      <c r="C21" s="14" t="s">
        <v>11</v>
      </c>
      <c r="D21" s="14" t="s">
        <v>18</v>
      </c>
      <c r="E21" s="14" t="s">
        <v>920</v>
      </c>
      <c r="F21" s="99">
        <v>-733.95500000000004</v>
      </c>
      <c r="G21" s="99">
        <v>-17016271.903510801</v>
      </c>
      <c r="H21" s="99">
        <v>23184.353132699998</v>
      </c>
      <c r="I21" s="99">
        <v>-766336.55296322005</v>
      </c>
      <c r="J21" s="14" t="s">
        <v>13</v>
      </c>
      <c r="K21" s="15">
        <v>45016.333333333336</v>
      </c>
      <c r="L21" s="14">
        <v>1</v>
      </c>
      <c r="M21" s="14" t="s">
        <v>14</v>
      </c>
      <c r="N21" s="45">
        <f>IF($C21="","",IF(OR($J21="SWAP",$J21="FUTURE",$J21="CME FUTURE"),IF($L21=1,ROUND($G21/$H21/$F21,3),POWER(10,ROUND(LOG($G21/$F21),1))),1))</f>
        <v>1</v>
      </c>
      <c r="O21" s="154">
        <f>IF($C21="","",IF(OR($J21="SWAP",$J21="FUTURE",$J21="CME FUTURE"),IF($L21=1,$F21*$N21,$AB$2*$F21*$N21/$H21),F21))</f>
        <v>-733.95500000000004</v>
      </c>
      <c r="P21" s="47">
        <f>IF($C21="","",IF(OR($J21="SWAP",$J21="FUTURE",$J21="CME FUTURE"),IF(NOT(ISERROR(VLOOKUP($M21,SpotUSDRateTable,2,FALSE))),VLOOKUP($M21,SpotUSDRateTable,2,FALSE),$H21)*O21,VLOOKUP($M21,SpotUSDRateTable,2,FALSE)*O21))</f>
        <v>-17412179.356023289</v>
      </c>
      <c r="Q21" s="25">
        <f>IF($C21="","",IF(OR($J21="SWAP",$J21="FUTURE",$J21="CME FUTURE"),INT($K21-$B21),0))</f>
        <v>57</v>
      </c>
      <c r="R21" s="26" t="str">
        <f>IF($C21="","",IF(OR($E21="USD",$E21="EUR"),"CASH",IF($Q21=0,"COIN",IF($Q21&gt;720,"PERP",IF($J21="FUTURE",TEXT($K21-1,"mmm yy"),"CME "&amp;TEXT($K21-1,"mmm yy"))))))</f>
        <v>Mar 23</v>
      </c>
      <c r="S21" s="26" t="str">
        <f>IF($C21="","",IF($J21="CME FUTURE",IF($G21&gt;0,"LONG","SHORT"),IF($G21&gt;0,"LONG","SHORT")))</f>
        <v>SHORT</v>
      </c>
      <c r="T21" s="26" t="str">
        <f>IF($C21="","",$R21&amp;" "&amp;$S21)</f>
        <v>Mar 23 SHORT</v>
      </c>
      <c r="U21" s="180">
        <f>IF($C21="","",$G21*(1+$W21))</f>
        <v>-17186434.622545909</v>
      </c>
      <c r="V21" s="176">
        <f>IF($C21="","",$H21*(1+$W21))</f>
        <v>23416.196664027</v>
      </c>
      <c r="W21" s="39">
        <f>IF($C21="","",IF(DefaultScenario,IF(OR(AND(Default_Exchange="ALL",NOT(ISERROR(MATCH($C21,$AF$6:$AF$37,0)))),$C21=Default_Exchange),IF($G21&gt;0,-LGD,0),0),IF(OR($J21="SWAP",$J21="FUTURE",$J21="CME FUTURE"),IF('Futures &amp; Perps Shifted'!$K$73,VLOOKUP($M21,ShiftByCurrencyDeriv,MATCH($R21,ShiftByCurrencyDerivHeader,0),FALSE),0),0)))</f>
        <v>0.01</v>
      </c>
      <c r="X21" s="178">
        <f>IF($C21="","",$U21-$G21)</f>
        <v>-170162.71903510764</v>
      </c>
      <c r="Y21" s="14" t="str">
        <f t="shared" si="0"/>
        <v>BINE</v>
      </c>
      <c r="Z21" t="str">
        <f>IF($C21="","",$M21&amp;" "&amp;$T21)</f>
        <v>BTC Mar 23 SHORT</v>
      </c>
      <c r="AA21" t="b">
        <f>IF($C21="","",IF(ISERROR(VLOOKUP($Y21,Mappings!$A:$C,3,FALSE)),FALSE,VLOOKUP($Y21,Mappings!$A:$C,3,FALSE)))</f>
        <v>1</v>
      </c>
      <c r="AH21">
        <f>IF($C21="","",IF($A21="",0,IF($L21=1,ROUND($G21/$H21/$F21,3),POWER(10,ROUND(LOG($G21/$F21),1)))))</f>
        <v>1</v>
      </c>
      <c r="AI21">
        <f>IF($C21="","",IF($A21="",0,IF($L21=1,$F21*$AH21,$AB$2*$F21*$AH21/$H21)))</f>
        <v>-733.95500000000004</v>
      </c>
      <c r="AJ21">
        <f>IF($C21="","",IF($A21="",0,VLOOKUP($M21,SpotUSDRateTable,2,FALSE)*AI21))</f>
        <v>-17412179.356023289</v>
      </c>
    </row>
    <row r="22" spans="1:36" customFormat="1" x14ac:dyDescent="0.25">
      <c r="A22" s="14">
        <v>20</v>
      </c>
      <c r="B22" s="71">
        <v>44958.916666666664</v>
      </c>
      <c r="C22" s="14" t="s">
        <v>11</v>
      </c>
      <c r="D22" s="14" t="s">
        <v>18</v>
      </c>
      <c r="E22" s="14" t="s">
        <v>921</v>
      </c>
      <c r="F22" s="99">
        <v>-12775.772000000001</v>
      </c>
      <c r="G22" s="99">
        <v>-20303545.7422796</v>
      </c>
      <c r="H22" s="99">
        <v>1589.2226115399999</v>
      </c>
      <c r="I22" s="99">
        <v>-556361.10817510996</v>
      </c>
      <c r="J22" s="14" t="s">
        <v>13</v>
      </c>
      <c r="K22" s="15">
        <v>45016.333333333336</v>
      </c>
      <c r="L22" s="14">
        <v>1</v>
      </c>
      <c r="M22" s="14" t="s">
        <v>15</v>
      </c>
      <c r="N22" s="45">
        <f>IF($C22="","",IF(OR($J22="SWAP",$J22="FUTURE",$J22="CME FUTURE"),IF($L22=1,ROUND($G22/$H22/$F22,3),POWER(10,ROUND(LOG($G22/$F22),1))),1))</f>
        <v>1</v>
      </c>
      <c r="O22" s="154">
        <f>IF($C22="","",IF(OR($J22="SWAP",$J22="FUTURE",$J22="CME FUTURE"),IF($L22=1,$F22*$N22,$AB$2*$F22*$N22/$H22),F22))</f>
        <v>-12775.772000000001</v>
      </c>
      <c r="P22" s="47">
        <f>IF($C22="","",IF(OR($J22="SWAP",$J22="FUTURE",$J22="CME FUTURE"),IF(NOT(ISERROR(VLOOKUP($M22,SpotUSDRateTable,2,FALSE))),VLOOKUP($M22,SpotUSDRateTable,2,FALSE),$H22)*O22,VLOOKUP($M22,SpotUSDRateTable,2,FALSE)*O22))</f>
        <v>-20975169.126183495</v>
      </c>
      <c r="Q22" s="25">
        <f>IF($C22="","",IF(OR($J22="SWAP",$J22="FUTURE",$J22="CME FUTURE"),INT($K22-$B22),0))</f>
        <v>57</v>
      </c>
      <c r="R22" s="26" t="str">
        <f>IF($C22="","",IF(OR($E22="USD",$E22="EUR"),"CASH",IF($Q22=0,"COIN",IF($Q22&gt;720,"PERP",IF($J22="FUTURE",TEXT($K22-1,"mmm yy"),"CME "&amp;TEXT($K22-1,"mmm yy"))))))</f>
        <v>Mar 23</v>
      </c>
      <c r="S22" s="26" t="str">
        <f>IF($C22="","",IF($J22="CME FUTURE",IF($G22&gt;0,"LONG","SHORT"),IF($G22&gt;0,"LONG","SHORT")))</f>
        <v>SHORT</v>
      </c>
      <c r="T22" s="26" t="str">
        <f>IF($C22="","",$R22&amp;" "&amp;$S22)</f>
        <v>Mar 23 SHORT</v>
      </c>
      <c r="U22" s="180">
        <f>IF($C22="","",$G22*(1+$W22))</f>
        <v>-20506581.199702397</v>
      </c>
      <c r="V22" s="176">
        <f>IF($C22="","",$H22*(1+$W22))</f>
        <v>1605.1148376553999</v>
      </c>
      <c r="W22" s="39">
        <f>IF($C22="","",IF(DefaultScenario,IF(OR(AND(Default_Exchange="ALL",NOT(ISERROR(MATCH($C22,$AF$6:$AF$37,0)))),$C22=Default_Exchange),IF($G22&gt;0,-LGD,0),0),IF(OR($J22="SWAP",$J22="FUTURE",$J22="CME FUTURE"),IF('Futures &amp; Perps Shifted'!$K$73,VLOOKUP($M22,ShiftByCurrencyDeriv,MATCH($R22,ShiftByCurrencyDerivHeader,0),FALSE),0),0)))</f>
        <v>0.01</v>
      </c>
      <c r="X22" s="178">
        <f>IF($C22="","",$U22-$G22)</f>
        <v>-203035.45742279664</v>
      </c>
      <c r="Y22" s="14" t="str">
        <f t="shared" si="0"/>
        <v>BINE</v>
      </c>
      <c r="Z22" t="str">
        <f>IF($C22="","",$M22&amp;" "&amp;$T22)</f>
        <v>ETH Mar 23 SHORT</v>
      </c>
      <c r="AA22" t="b">
        <f>IF($C22="","",IF(ISERROR(VLOOKUP($Y22,Mappings!$A:$C,3,FALSE)),FALSE,VLOOKUP($Y22,Mappings!$A:$C,3,FALSE)))</f>
        <v>1</v>
      </c>
      <c r="AH22">
        <f>IF($C22="","",IF($A22="",0,IF($L22=1,ROUND($G22/$H22/$F22,3),POWER(10,ROUND(LOG($G22/$F22),1)))))</f>
        <v>1</v>
      </c>
      <c r="AI22">
        <f>IF($C22="","",IF($A22="",0,IF($L22=1,$F22*$AH22,$AB$2*$F22*$AH22/$H22)))</f>
        <v>-12775.772000000001</v>
      </c>
      <c r="AJ22">
        <f>IF($C22="","",IF($A22="",0,VLOOKUP($M22,SpotUSDRateTable,2,FALSE)*AI22))</f>
        <v>-20975169.126183495</v>
      </c>
    </row>
    <row r="23" spans="1:36" customFormat="1" x14ac:dyDescent="0.25">
      <c r="A23" s="14">
        <v>21</v>
      </c>
      <c r="B23" s="71">
        <v>44958.916666666664</v>
      </c>
      <c r="C23" s="14" t="s">
        <v>11</v>
      </c>
      <c r="D23" s="14" t="s">
        <v>296</v>
      </c>
      <c r="E23" s="14" t="s">
        <v>21</v>
      </c>
      <c r="F23" s="99">
        <v>-53.558999999999997</v>
      </c>
      <c r="G23" s="99">
        <v>-1229737.13773752</v>
      </c>
      <c r="H23" s="99">
        <v>22960.420055220002</v>
      </c>
      <c r="I23" s="99">
        <v>5269.5321930500004</v>
      </c>
      <c r="J23" s="14" t="s">
        <v>17</v>
      </c>
      <c r="K23" s="15">
        <v>73050.333333333328</v>
      </c>
      <c r="L23" s="14">
        <v>1</v>
      </c>
      <c r="M23" s="14" t="s">
        <v>14</v>
      </c>
      <c r="N23" s="45">
        <f>IF($C23="","",IF(OR($J23="SWAP",$J23="FUTURE",$J23="CME FUTURE"),IF($L23=1,ROUND($G23/$H23/$F23,3),POWER(10,ROUND(LOG($G23/$F23),1))),1))</f>
        <v>1</v>
      </c>
      <c r="O23" s="154">
        <f>IF($C23="","",IF(OR($J23="SWAP",$J23="FUTURE",$J23="CME FUTURE"),IF($L23=1,$F23*$N23,$AB$2*$F23*$N23/$H23),F23))</f>
        <v>-53.558999999999997</v>
      </c>
      <c r="P23" s="47">
        <f>IF($C23="","",IF(OR($J23="SWAP",$J23="FUTURE",$J23="CME FUTURE"),IF(NOT(ISERROR(VLOOKUP($M23,SpotUSDRateTable,2,FALSE))),VLOOKUP($M23,SpotUSDRateTable,2,FALSE),$H23)*O23,VLOOKUP($M23,SpotUSDRateTable,2,FALSE)*O23))</f>
        <v>-1270621.3788709817</v>
      </c>
      <c r="Q23" s="25">
        <f>IF($C23="","",IF(OR($J23="SWAP",$J23="FUTURE",$J23="CME FUTURE"),INT($K23-$B23),0))</f>
        <v>28091</v>
      </c>
      <c r="R23" s="26" t="str">
        <f>IF($C23="","",IF(OR($E23="USD",$E23="EUR"),"CASH",IF($Q23=0,"COIN",IF($Q23&gt;720,"PERP",IF($J23="FUTURE",TEXT($K23-1,"mmm yy"),"CME "&amp;TEXT($K23-1,"mmm yy"))))))</f>
        <v>PERP</v>
      </c>
      <c r="S23" s="26" t="str">
        <f>IF($C23="","",IF($J23="CME FUTURE",IF($G23&gt;0,"LONG","SHORT"),IF($G23&gt;0,"LONG","SHORT")))</f>
        <v>SHORT</v>
      </c>
      <c r="T23" s="26" t="str">
        <f>IF($C23="","",$R23&amp;" "&amp;$S23)</f>
        <v>PERP SHORT</v>
      </c>
      <c r="U23" s="180">
        <f>IF($C23="","",$G23*(1+$W23))</f>
        <v>-1229737.13773752</v>
      </c>
      <c r="V23" s="176">
        <f>IF($C23="","",$H23*(1+$W23))</f>
        <v>22960.420055220002</v>
      </c>
      <c r="W23" s="39">
        <f>IF($C23="","",IF(DefaultScenario,IF(OR(AND(Default_Exchange="ALL",NOT(ISERROR(MATCH($C23,$AF$6:$AF$37,0)))),$C23=Default_Exchange),IF($G23&gt;0,-LGD,0),0),IF(OR($J23="SWAP",$J23="FUTURE",$J23="CME FUTURE"),IF('Futures &amp; Perps Shifted'!$K$73,VLOOKUP($M23,ShiftByCurrencyDeriv,MATCH($R23,ShiftByCurrencyDerivHeader,0),FALSE),0),0)))</f>
        <v>0</v>
      </c>
      <c r="X23" s="178">
        <f>IF($C23="","",$U23-$G23)</f>
        <v>0</v>
      </c>
      <c r="Y23" s="14" t="str">
        <f t="shared" si="0"/>
        <v>BINE</v>
      </c>
      <c r="Z23" t="str">
        <f>IF($C23="","",$M23&amp;" "&amp;$T23)</f>
        <v>BTC PERP SHORT</v>
      </c>
      <c r="AA23" t="b">
        <f>IF($C23="","",IF(ISERROR(VLOOKUP($Y23,Mappings!$A:$C,3,FALSE)),FALSE,VLOOKUP($Y23,Mappings!$A:$C,3,FALSE)))</f>
        <v>1</v>
      </c>
      <c r="AH23">
        <f>IF($C23="","",IF($A23="",0,IF($L23=1,ROUND($G23/$H23/$F23,3),POWER(10,ROUND(LOG($G23/$F23),1)))))</f>
        <v>1</v>
      </c>
      <c r="AI23">
        <f>IF($C23="","",IF($A23="",0,IF($L23=1,$F23*$AH23,$AB$2*$F23*$AH23/$H23)))</f>
        <v>-53.558999999999997</v>
      </c>
      <c r="AJ23">
        <f>IF($C23="","",IF($A23="",0,VLOOKUP($M23,SpotUSDRateTable,2,FALSE)*AI23))</f>
        <v>-1270621.3788709817</v>
      </c>
    </row>
    <row r="24" spans="1:36" customFormat="1" x14ac:dyDescent="0.25">
      <c r="A24" s="14">
        <v>22</v>
      </c>
      <c r="B24" s="71">
        <v>44958.916666666664</v>
      </c>
      <c r="C24" s="14" t="s">
        <v>32</v>
      </c>
      <c r="D24" s="14" t="s">
        <v>33</v>
      </c>
      <c r="E24" s="14" t="s">
        <v>34</v>
      </c>
      <c r="F24" s="99">
        <v>-1.4123000000000001</v>
      </c>
      <c r="G24" s="99">
        <v>-32480.618804492002</v>
      </c>
      <c r="H24" s="99">
        <v>22998.384765625</v>
      </c>
      <c r="I24" s="99">
        <v>-4863.0639520000004</v>
      </c>
      <c r="J24" s="14" t="s">
        <v>17</v>
      </c>
      <c r="K24" s="15">
        <v>73050.333333333328</v>
      </c>
      <c r="L24" s="14">
        <v>1</v>
      </c>
      <c r="M24" s="14" t="s">
        <v>14</v>
      </c>
      <c r="N24" s="45">
        <f>IF($C24="","",IF(OR($J24="SWAP",$J24="FUTURE",$J24="CME FUTURE"),IF($L24=1,ROUND($G24/$H24/$F24,3),POWER(10,ROUND(LOG($G24/$F24),1))),1))</f>
        <v>1</v>
      </c>
      <c r="O24" s="154">
        <f>IF($C24="","",IF(OR($J24="SWAP",$J24="FUTURE",$J24="CME FUTURE"),IF($L24=1,$F24*$N24,$AB$2*$F24*$N24/$H24),F24))</f>
        <v>-1.4123000000000001</v>
      </c>
      <c r="P24" s="47">
        <f>IF($C24="","",IF(OR($J24="SWAP",$J24="FUTURE",$J24="CME FUTURE"),IF(NOT(ISERROR(VLOOKUP($M24,SpotUSDRateTable,2,FALSE))),VLOOKUP($M24,SpotUSDRateTable,2,FALSE),$H24)*O24,VLOOKUP($M24,SpotUSDRateTable,2,FALSE)*O24))</f>
        <v>-33505.079881616301</v>
      </c>
      <c r="Q24" s="25">
        <f>IF($C24="","",IF(OR($J24="SWAP",$J24="FUTURE",$J24="CME FUTURE"),INT($K24-$B24),0))</f>
        <v>28091</v>
      </c>
      <c r="R24" s="26" t="str">
        <f>IF($C24="","",IF(OR($E24="USD",$E24="EUR"),"CASH",IF($Q24=0,"COIN",IF($Q24&gt;720,"PERP",IF($J24="FUTURE",TEXT($K24-1,"mmm yy"),"CME "&amp;TEXT($K24-1,"mmm yy"))))))</f>
        <v>PERP</v>
      </c>
      <c r="S24" s="26" t="str">
        <f>IF($C24="","",IF($J24="CME FUTURE",IF($G24&gt;0,"LONG","SHORT"),IF($G24&gt;0,"LONG","SHORT")))</f>
        <v>SHORT</v>
      </c>
      <c r="T24" s="26" t="str">
        <f>IF($C24="","",$R24&amp;" "&amp;$S24)</f>
        <v>PERP SHORT</v>
      </c>
      <c r="U24" s="180">
        <f>IF($C24="","",$G24*(1+$W24))</f>
        <v>-32480.618804492002</v>
      </c>
      <c r="V24" s="176">
        <f>IF($C24="","",$H24*(1+$W24))</f>
        <v>22998.384765625</v>
      </c>
      <c r="W24" s="39">
        <f>IF($C24="","",IF(DefaultScenario,IF(OR(AND(Default_Exchange="ALL",NOT(ISERROR(MATCH($C24,$AF$6:$AF$37,0)))),$C24=Default_Exchange),IF($G24&gt;0,-LGD,0),0),IF(OR($J24="SWAP",$J24="FUTURE",$J24="CME FUTURE"),IF('Futures &amp; Perps Shifted'!$K$73,VLOOKUP($M24,ShiftByCurrencyDeriv,MATCH($R24,ShiftByCurrencyDerivHeader,0),FALSE),0),0)))</f>
        <v>0</v>
      </c>
      <c r="X24" s="178">
        <f>IF($C24="","",$U24-$G24)</f>
        <v>0</v>
      </c>
      <c r="Y24" s="14" t="str">
        <f t="shared" si="0"/>
        <v>DYDX</v>
      </c>
      <c r="Z24" t="str">
        <f>IF($C24="","",$M24&amp;" "&amp;$T24)</f>
        <v>BTC PERP SHORT</v>
      </c>
      <c r="AA24" t="b">
        <f>IF($C24="","",IF(ISERROR(VLOOKUP($Y24,Mappings!$A:$C,3,FALSE)),FALSE,VLOOKUP($Y24,Mappings!$A:$C,3,FALSE)))</f>
        <v>1</v>
      </c>
      <c r="AH24">
        <f>IF($C24="","",IF($A24="",0,IF($L24=1,ROUND($G24/$H24/$F24,3),POWER(10,ROUND(LOG($G24/$F24),1)))))</f>
        <v>1</v>
      </c>
      <c r="AI24">
        <f>IF($C24="","",IF($A24="",0,IF($L24=1,$F24*$AH24,$AB$2*$F24*$AH24/$H24)))</f>
        <v>-1.4123000000000001</v>
      </c>
      <c r="AJ24">
        <f>IF($C24="","",IF($A24="",0,VLOOKUP($M24,SpotUSDRateTable,2,FALSE)*AI24))</f>
        <v>-33505.079881616301</v>
      </c>
    </row>
    <row r="25" spans="1:36" customFormat="1" x14ac:dyDescent="0.25">
      <c r="A25" s="14">
        <v>23</v>
      </c>
      <c r="B25" s="71">
        <v>44958.916666666664</v>
      </c>
      <c r="C25" s="14" t="s">
        <v>32</v>
      </c>
      <c r="D25" s="14" t="s">
        <v>33</v>
      </c>
      <c r="E25" s="14" t="s">
        <v>464</v>
      </c>
      <c r="F25" s="99">
        <v>-426.6</v>
      </c>
      <c r="G25" s="99">
        <v>-5951.9230567929999</v>
      </c>
      <c r="H25" s="99">
        <v>13.951999664000001</v>
      </c>
      <c r="I25" s="99">
        <v>3405.5263100000002</v>
      </c>
      <c r="J25" s="14" t="s">
        <v>17</v>
      </c>
      <c r="K25" s="15">
        <v>73050.333333333328</v>
      </c>
      <c r="L25" s="14">
        <v>1</v>
      </c>
      <c r="M25" s="14" t="s">
        <v>35</v>
      </c>
      <c r="N25" s="45">
        <f>IF($C25="","",IF(OR($J25="SWAP",$J25="FUTURE",$J25="CME FUTURE"),IF($L25=1,ROUND($G25/$H25/$F25,3),POWER(10,ROUND(LOG($G25/$F25),1))),1))</f>
        <v>1</v>
      </c>
      <c r="O25" s="154">
        <f>IF($C25="","",IF(OR($J25="SWAP",$J25="FUTURE",$J25="CME FUTURE"),IF($L25=1,$F25*$N25,$AB$2*$F25*$N25/$H25),F25))</f>
        <v>-426.6</v>
      </c>
      <c r="P25" s="47">
        <f>IF($C25="","",IF(OR($J25="SWAP",$J25="FUTURE",$J25="CME FUTURE"),IF(NOT(ISERROR(VLOOKUP($M25,SpotUSDRateTable,2,FALSE))),VLOOKUP($M25,SpotUSDRateTable,2,FALSE),$H25)*O25,VLOOKUP($M25,SpotUSDRateTable,2,FALSE)*O25))</f>
        <v>-6342.8720189542955</v>
      </c>
      <c r="Q25" s="25">
        <f>IF($C25="","",IF(OR($J25="SWAP",$J25="FUTURE",$J25="CME FUTURE"),INT($K25-$B25),0))</f>
        <v>28091</v>
      </c>
      <c r="R25" s="26" t="str">
        <f>IF($C25="","",IF(OR($E25="USD",$E25="EUR"),"CASH",IF($Q25=0,"COIN",IF($Q25&gt;720,"PERP",IF($J25="FUTURE",TEXT($K25-1,"mmm yy"),"CME "&amp;TEXT($K25-1,"mmm yy"))))))</f>
        <v>PERP</v>
      </c>
      <c r="S25" s="26" t="str">
        <f>IF($C25="","",IF($J25="CME FUTURE",IF($G25&gt;0,"LONG","SHORT"),IF($G25&gt;0,"LONG","SHORT")))</f>
        <v>SHORT</v>
      </c>
      <c r="T25" s="26" t="str">
        <f>IF($C25="","",$R25&amp;" "&amp;$S25)</f>
        <v>PERP SHORT</v>
      </c>
      <c r="U25" s="180">
        <f>IF($C25="","",$G25*(1+$W25))</f>
        <v>-5951.9230567929999</v>
      </c>
      <c r="V25" s="176">
        <f>IF($C25="","",$H25*(1+$W25))</f>
        <v>13.951999664000001</v>
      </c>
      <c r="W25" s="39">
        <f>IF($C25="","",IF(DefaultScenario,IF(OR(AND(Default_Exchange="ALL",NOT(ISERROR(MATCH($C25,$AF$6:$AF$37,0)))),$C25=Default_Exchange),IF($G25&gt;0,-LGD,0),0),IF(OR($J25="SWAP",$J25="FUTURE",$J25="CME FUTURE"),IF('Futures &amp; Perps Shifted'!$K$73,VLOOKUP($M25,ShiftByCurrencyDeriv,MATCH($R25,ShiftByCurrencyDerivHeader,0),FALSE),0),0)))</f>
        <v>0</v>
      </c>
      <c r="X25" s="178">
        <f>IF($C25="","",$U25-$G25)</f>
        <v>0</v>
      </c>
      <c r="Y25" s="14" t="str">
        <f t="shared" si="0"/>
        <v>DYDX</v>
      </c>
      <c r="Z25" t="str">
        <f>IF($C25="","",$M25&amp;" "&amp;$T25)</f>
        <v>ATOM PERP SHORT</v>
      </c>
      <c r="AA25" t="b">
        <f>IF($C25="","",IF(ISERROR(VLOOKUP($Y25,Mappings!$A:$C,3,FALSE)),FALSE,VLOOKUP($Y25,Mappings!$A:$C,3,FALSE)))</f>
        <v>1</v>
      </c>
      <c r="AH25">
        <f>IF($C25="","",IF($A25="",0,IF($L25=1,ROUND($G25/$H25/$F25,3),POWER(10,ROUND(LOG($G25/$F25),1)))))</f>
        <v>1</v>
      </c>
      <c r="AI25">
        <f>IF($C25="","",IF($A25="",0,IF($L25=1,$F25*$AH25,$AB$2*$F25*$AH25/$H25)))</f>
        <v>-426.6</v>
      </c>
      <c r="AJ25">
        <f>IF($C25="","",IF($A25="",0,VLOOKUP($M25,SpotUSDRateTable,2,FALSE)*AI25))</f>
        <v>-6342.8720189542955</v>
      </c>
    </row>
    <row r="26" spans="1:36" customFormat="1" x14ac:dyDescent="0.25">
      <c r="A26" s="14">
        <v>24</v>
      </c>
      <c r="B26" s="71">
        <v>44958.916666666664</v>
      </c>
      <c r="C26" s="14" t="s">
        <v>39</v>
      </c>
      <c r="D26" s="14" t="s">
        <v>41</v>
      </c>
      <c r="E26" s="14" t="s">
        <v>821</v>
      </c>
      <c r="F26" s="99">
        <v>-149</v>
      </c>
      <c r="G26" s="99">
        <v>-1490</v>
      </c>
      <c r="H26" s="99">
        <v>1575.31</v>
      </c>
      <c r="I26" s="99">
        <v>-1.9818E-4</v>
      </c>
      <c r="J26" s="14" t="s">
        <v>17</v>
      </c>
      <c r="K26" s="15">
        <v>73050.333333333328</v>
      </c>
      <c r="L26" s="14">
        <v>0</v>
      </c>
      <c r="M26" s="14" t="s">
        <v>15</v>
      </c>
      <c r="N26" s="45">
        <f>IF($C26="","",IF(OR($J26="SWAP",$J26="FUTURE",$J26="CME FUTURE"),IF($L26=1,ROUND($G26/$H26/$F26,3),POWER(10,ROUND(LOG($G26/$F26),1))),1))</f>
        <v>10</v>
      </c>
      <c r="O26" s="154">
        <f>IF($C26="","",IF(OR($J26="SWAP",$J26="FUTURE",$J26="CME FUTURE"),IF($L26=1,$F26*$N26,$AB$2*$F26*$N26/$H26),F26))</f>
        <v>-0.94584557960020565</v>
      </c>
      <c r="P26" s="47">
        <f>IF($C26="","",IF(OR($J26="SWAP",$J26="FUTURE",$J26="CME FUTURE"),IF(NOT(ISERROR(VLOOKUP($M26,SpotUSDRateTable,2,FALSE))),VLOOKUP($M26,SpotUSDRateTable,2,FALSE),$H26)*O26,VLOOKUP($M26,SpotUSDRateTable,2,FALSE)*O26))</f>
        <v>-1552.8823619713444</v>
      </c>
      <c r="Q26" s="25">
        <f>IF($C26="","",IF(OR($J26="SWAP",$J26="FUTURE",$J26="CME FUTURE"),INT($K26-$B26),0))</f>
        <v>28091</v>
      </c>
      <c r="R26" s="26" t="str">
        <f>IF($C26="","",IF(OR($E26="USD",$E26="EUR"),"CASH",IF($Q26=0,"COIN",IF($Q26&gt;720,"PERP",IF($J26="FUTURE",TEXT($K26-1,"mmm yy"),"CME "&amp;TEXT($K26-1,"mmm yy"))))))</f>
        <v>PERP</v>
      </c>
      <c r="S26" s="26" t="str">
        <f>IF($C26="","",IF($J26="CME FUTURE",IF($G26&gt;0,"LONG","SHORT"),IF($G26&gt;0,"LONG","SHORT")))</f>
        <v>SHORT</v>
      </c>
      <c r="T26" s="26" t="str">
        <f>IF($C26="","",$R26&amp;" "&amp;$S26)</f>
        <v>PERP SHORT</v>
      </c>
      <c r="U26" s="180">
        <f>IF($C26="","",$G26*(1+$W26))</f>
        <v>-1490</v>
      </c>
      <c r="V26" s="176">
        <f>IF($C26="","",$H26*(1+$W26))</f>
        <v>1575.31</v>
      </c>
      <c r="W26" s="39">
        <f>IF($C26="","",IF(DefaultScenario,IF(OR(AND(Default_Exchange="ALL",NOT(ISERROR(MATCH($C26,$AF$6:$AF$37,0)))),$C26=Default_Exchange),IF($G26&gt;0,-LGD,0),0),IF(OR($J26="SWAP",$J26="FUTURE",$J26="CME FUTURE"),IF('Futures &amp; Perps Shifted'!$K$73,VLOOKUP($M26,ShiftByCurrencyDeriv,MATCH($R26,ShiftByCurrencyDerivHeader,0),FALSE),0),0)))</f>
        <v>0</v>
      </c>
      <c r="X26" s="178">
        <f>IF($C26="","",$U26-$G26)</f>
        <v>0</v>
      </c>
      <c r="Y26" s="14" t="str">
        <f t="shared" si="0"/>
        <v>HUBI</v>
      </c>
      <c r="Z26" t="str">
        <f>IF($C26="","",$M26&amp;" "&amp;$T26)</f>
        <v>ETH PERP SHORT</v>
      </c>
      <c r="AA26" t="b">
        <f>IF($C26="","",IF(ISERROR(VLOOKUP($Y26,Mappings!$A:$C,3,FALSE)),FALSE,VLOOKUP($Y26,Mappings!$A:$C,3,FALSE)))</f>
        <v>1</v>
      </c>
      <c r="AH26">
        <f>IF($C26="","",IF($A26="",0,IF($L26=1,ROUND($G26/$H26/$F26,3),POWER(10,ROUND(LOG($G26/$F26),1)))))</f>
        <v>10</v>
      </c>
      <c r="AI26">
        <f>IF($C26="","",IF($A26="",0,IF($L26=1,$F26*$AH26,$AB$2*$F26*$AH26/$H26)))</f>
        <v>-0.94584557960020565</v>
      </c>
      <c r="AJ26">
        <f>IF($C26="","",IF($A26="",0,VLOOKUP($M26,SpotUSDRateTable,2,FALSE)*AI26))</f>
        <v>-1552.8823619713444</v>
      </c>
    </row>
    <row r="27" spans="1:36" customFormat="1" x14ac:dyDescent="0.25">
      <c r="A27" s="14">
        <v>25</v>
      </c>
      <c r="B27" s="71">
        <v>44958.916666666664</v>
      </c>
      <c r="C27" s="14" t="s">
        <v>45</v>
      </c>
      <c r="D27" s="14" t="s">
        <v>46</v>
      </c>
      <c r="E27" s="14" t="s">
        <v>49</v>
      </c>
      <c r="F27" s="99">
        <v>66618</v>
      </c>
      <c r="G27" s="99">
        <v>6661800</v>
      </c>
      <c r="H27" s="99">
        <v>22997.599999999999</v>
      </c>
      <c r="I27" s="99">
        <v>0.10518654099999999</v>
      </c>
      <c r="J27" s="14" t="s">
        <v>17</v>
      </c>
      <c r="K27" s="15">
        <v>73050.333333333328</v>
      </c>
      <c r="L27" s="14">
        <v>0</v>
      </c>
      <c r="M27" s="14" t="s">
        <v>14</v>
      </c>
      <c r="N27" s="45">
        <f>IF($C27="","",IF(OR($J27="SWAP",$J27="FUTURE",$J27="CME FUTURE"),IF($L27=1,ROUND($G27/$H27/$F27,3),POWER(10,ROUND(LOG($G27/$F27),1))),1))</f>
        <v>100</v>
      </c>
      <c r="O27" s="154">
        <f>IF($C27="","",IF(OR($J27="SWAP",$J27="FUTURE",$J27="CME FUTURE"),IF($L27=1,$F27*$N27,$AB$2*$F27*$N27/$H27),F27))</f>
        <v>289.67370508226946</v>
      </c>
      <c r="P27" s="47">
        <f>IF($C27="","",IF(OR($J27="SWAP",$J27="FUTURE",$J27="CME FUTURE"),IF(NOT(ISERROR(VLOOKUP($M27,SpotUSDRateTable,2,FALSE))),VLOOKUP($M27,SpotUSDRateTable,2,FALSE),$H27)*O27,VLOOKUP($M27,SpotUSDRateTable,2,FALSE)*O27))</f>
        <v>6872152.2540431917</v>
      </c>
      <c r="Q27" s="25">
        <f>IF($C27="","",IF(OR($J27="SWAP",$J27="FUTURE",$J27="CME FUTURE"),INT($K27-$B27),0))</f>
        <v>28091</v>
      </c>
      <c r="R27" s="26" t="str">
        <f>IF($C27="","",IF(OR($E27="USD",$E27="EUR"),"CASH",IF($Q27=0,"COIN",IF($Q27&gt;720,"PERP",IF($J27="FUTURE",TEXT($K27-1,"mmm yy"),"CME "&amp;TEXT($K27-1,"mmm yy"))))))</f>
        <v>PERP</v>
      </c>
      <c r="S27" s="26" t="str">
        <f>IF($C27="","",IF($J27="CME FUTURE",IF($G27&gt;0,"LONG","SHORT"),IF($G27&gt;0,"LONG","SHORT")))</f>
        <v>LONG</v>
      </c>
      <c r="T27" s="26" t="str">
        <f>IF($C27="","",$R27&amp;" "&amp;$S27)</f>
        <v>PERP LONG</v>
      </c>
      <c r="U27" s="180">
        <f>IF($C27="","",$G27*(1+$W27))</f>
        <v>6661800</v>
      </c>
      <c r="V27" s="176">
        <f>IF($C27="","",$H27*(1+$W27))</f>
        <v>22997.599999999999</v>
      </c>
      <c r="W27" s="39">
        <f>IF($C27="","",IF(DefaultScenario,IF(OR(AND(Default_Exchange="ALL",NOT(ISERROR(MATCH($C27,$AF$6:$AF$37,0)))),$C27=Default_Exchange),IF($G27&gt;0,-LGD,0),0),IF(OR($J27="SWAP",$J27="FUTURE",$J27="CME FUTURE"),IF('Futures &amp; Perps Shifted'!$K$73,VLOOKUP($M27,ShiftByCurrencyDeriv,MATCH($R27,ShiftByCurrencyDerivHeader,0),FALSE),0),0)))</f>
        <v>0</v>
      </c>
      <c r="X27" s="178">
        <f>IF($C27="","",$U27-$G27)</f>
        <v>0</v>
      </c>
      <c r="Y27" s="14" t="str">
        <f t="shared" si="0"/>
        <v>OKEX</v>
      </c>
      <c r="Z27" t="str">
        <f>IF($C27="","",$M27&amp;" "&amp;$T27)</f>
        <v>BTC PERP LONG</v>
      </c>
      <c r="AA27" t="b">
        <f>IF($C27="","",IF(ISERROR(VLOOKUP($Y27,Mappings!$A:$C,3,FALSE)),FALSE,VLOOKUP($Y27,Mappings!$A:$C,3,FALSE)))</f>
        <v>1</v>
      </c>
      <c r="AH27">
        <f>IF($C27="","",IF($A27="",0,IF($L27=1,ROUND($G27/$H27/$F27,3),POWER(10,ROUND(LOG($G27/$F27),1)))))</f>
        <v>100</v>
      </c>
      <c r="AI27">
        <f>IF($C27="","",IF($A27="",0,IF($L27=1,$F27*$AH27,$AB$2*$F27*$AH27/$H27)))</f>
        <v>289.67370508226946</v>
      </c>
      <c r="AJ27">
        <f>IF($C27="","",IF($A27="",0,VLOOKUP($M27,SpotUSDRateTable,2,FALSE)*AI27))</f>
        <v>6872152.2540431917</v>
      </c>
    </row>
    <row r="28" spans="1:36" customFormat="1" x14ac:dyDescent="0.25">
      <c r="A28" s="14">
        <v>26</v>
      </c>
      <c r="B28" s="71">
        <v>44958.916666666664</v>
      </c>
      <c r="C28" s="14" t="s">
        <v>45</v>
      </c>
      <c r="D28" s="14" t="s">
        <v>46</v>
      </c>
      <c r="E28" s="14" t="s">
        <v>466</v>
      </c>
      <c r="F28" s="99">
        <v>261259</v>
      </c>
      <c r="G28" s="99">
        <v>2612590</v>
      </c>
      <c r="H28" s="99">
        <v>1576.53</v>
      </c>
      <c r="I28" s="99">
        <v>-3.2178934240000001</v>
      </c>
      <c r="J28" s="14" t="s">
        <v>17</v>
      </c>
      <c r="K28" s="15">
        <v>73050.333333333328</v>
      </c>
      <c r="L28" s="14">
        <v>0</v>
      </c>
      <c r="M28" s="14" t="s">
        <v>15</v>
      </c>
      <c r="N28" s="45">
        <f>IF($C28="","",IF(OR($J28="SWAP",$J28="FUTURE",$J28="CME FUTURE"),IF($L28=1,ROUND($G28/$H28/$F28,3),POWER(10,ROUND(LOG($G28/$F28),1))),1))</f>
        <v>10</v>
      </c>
      <c r="O28" s="154">
        <f>IF($C28="","",IF(OR($J28="SWAP",$J28="FUTURE",$J28="CME FUTURE"),IF($L28=1,$F28*$N28,$AB$2*$F28*$N28/$H28),F28))</f>
        <v>1657.1774720430312</v>
      </c>
      <c r="P28" s="47">
        <f>IF($C28="","",IF(OR($J28="SWAP",$J28="FUTURE",$J28="CME FUTURE"),IF(NOT(ISERROR(VLOOKUP($M28,SpotUSDRateTable,2,FALSE))),VLOOKUP($M28,SpotUSDRateTable,2,FALSE),$H28)*O28,VLOOKUP($M28,SpotUSDRateTable,2,FALSE)*O28))</f>
        <v>2720741.8657912649</v>
      </c>
      <c r="Q28" s="25">
        <f>IF($C28="","",IF(OR($J28="SWAP",$J28="FUTURE",$J28="CME FUTURE"),INT($K28-$B28),0))</f>
        <v>28091</v>
      </c>
      <c r="R28" s="26" t="str">
        <f>IF($C28="","",IF(OR($E28="USD",$E28="EUR"),"CASH",IF($Q28=0,"COIN",IF($Q28&gt;720,"PERP",IF($J28="FUTURE",TEXT($K28-1,"mmm yy"),"CME "&amp;TEXT($K28-1,"mmm yy"))))))</f>
        <v>PERP</v>
      </c>
      <c r="S28" s="26" t="str">
        <f>IF($C28="","",IF($J28="CME FUTURE",IF($G28&gt;0,"LONG","SHORT"),IF($G28&gt;0,"LONG","SHORT")))</f>
        <v>LONG</v>
      </c>
      <c r="T28" s="26" t="str">
        <f>IF($C28="","",$R28&amp;" "&amp;$S28)</f>
        <v>PERP LONG</v>
      </c>
      <c r="U28" s="180">
        <f>IF($C28="","",$G28*(1+$W28))</f>
        <v>2612590</v>
      </c>
      <c r="V28" s="176">
        <f>IF($C28="","",$H28*(1+$W28))</f>
        <v>1576.53</v>
      </c>
      <c r="W28" s="39">
        <f>IF($C28="","",IF(DefaultScenario,IF(OR(AND(Default_Exchange="ALL",NOT(ISERROR(MATCH($C28,$AF$6:$AF$37,0)))),$C28=Default_Exchange),IF($G28&gt;0,-LGD,0),0),IF(OR($J28="SWAP",$J28="FUTURE",$J28="CME FUTURE"),IF('Futures &amp; Perps Shifted'!$K$73,VLOOKUP($M28,ShiftByCurrencyDeriv,MATCH($R28,ShiftByCurrencyDerivHeader,0),FALSE),0),0)))</f>
        <v>0</v>
      </c>
      <c r="X28" s="178">
        <f>IF($C28="","",$U28-$G28)</f>
        <v>0</v>
      </c>
      <c r="Y28" s="14" t="str">
        <f t="shared" si="0"/>
        <v>OKEX</v>
      </c>
      <c r="Z28" t="str">
        <f>IF($C28="","",$M28&amp;" "&amp;$T28)</f>
        <v>ETH PERP LONG</v>
      </c>
      <c r="AA28" t="b">
        <f>IF($C28="","",IF(ISERROR(VLOOKUP($Y28,Mappings!$A:$C,3,FALSE)),FALSE,VLOOKUP($Y28,Mappings!$A:$C,3,FALSE)))</f>
        <v>1</v>
      </c>
      <c r="AH28">
        <f>IF($C28="","",IF($A28="",0,IF($L28=1,ROUND($G28/$H28/$F28,3),POWER(10,ROUND(LOG($G28/$F28),1)))))</f>
        <v>10</v>
      </c>
      <c r="AI28">
        <f>IF($C28="","",IF($A28="",0,IF($L28=1,$F28*$AH28,$AB$2*$F28*$AH28/$H28)))</f>
        <v>1657.1774720430312</v>
      </c>
      <c r="AJ28">
        <f>IF($C28="","",IF($A28="",0,VLOOKUP($M28,SpotUSDRateTable,2,FALSE)*AI28))</f>
        <v>2720741.8657912649</v>
      </c>
    </row>
    <row r="29" spans="1:36" customFormat="1" x14ac:dyDescent="0.25">
      <c r="A29" s="14">
        <v>27</v>
      </c>
      <c r="B29" s="71">
        <v>44958.916666666664</v>
      </c>
      <c r="C29" s="14" t="s">
        <v>45</v>
      </c>
      <c r="D29" s="14" t="s">
        <v>46</v>
      </c>
      <c r="E29" s="14" t="s">
        <v>47</v>
      </c>
      <c r="F29" s="99">
        <v>107733</v>
      </c>
      <c r="G29" s="99">
        <v>24772340.932294998</v>
      </c>
      <c r="H29" s="99">
        <v>22994.2</v>
      </c>
      <c r="I29" s="99">
        <v>-119444.199958433</v>
      </c>
      <c r="J29" s="14" t="s">
        <v>17</v>
      </c>
      <c r="K29" s="15">
        <v>73050.333333333328</v>
      </c>
      <c r="L29" s="14">
        <v>1</v>
      </c>
      <c r="M29" s="14" t="s">
        <v>14</v>
      </c>
      <c r="N29" s="45">
        <f>IF($C29="","",IF(OR($J29="SWAP",$J29="FUTURE",$J29="CME FUTURE"),IF($L29=1,ROUND($G29/$H29/$F29,3),POWER(10,ROUND(LOG($G29/$F29),1))),1))</f>
        <v>0.01</v>
      </c>
      <c r="O29" s="154">
        <f>IF($C29="","",IF(OR($J29="SWAP",$J29="FUTURE",$J29="CME FUTURE"),IF($L29=1,$F29*$N29,$AB$2*$F29*$N29/$H29),F29))</f>
        <v>1077.33</v>
      </c>
      <c r="P29" s="47">
        <f>IF($C29="","",IF(OR($J29="SWAP",$J29="FUTURE",$J29="CME FUTURE"),IF(NOT(ISERROR(VLOOKUP($M29,SpotUSDRateTable,2,FALSE))),VLOOKUP($M29,SpotUSDRateTable,2,FALSE),$H29)*O29,VLOOKUP($M29,SpotUSDRateTable,2,FALSE)*O29))</f>
        <v>25558328.760788564</v>
      </c>
      <c r="Q29" s="25">
        <f>IF($C29="","",IF(OR($J29="SWAP",$J29="FUTURE",$J29="CME FUTURE"),INT($K29-$B29),0))</f>
        <v>28091</v>
      </c>
      <c r="R29" s="26" t="str">
        <f>IF($C29="","",IF(OR($E29="USD",$E29="EUR"),"CASH",IF($Q29=0,"COIN",IF($Q29&gt;720,"PERP",IF($J29="FUTURE",TEXT($K29-1,"mmm yy"),"CME "&amp;TEXT($K29-1,"mmm yy"))))))</f>
        <v>PERP</v>
      </c>
      <c r="S29" s="26" t="str">
        <f>IF($C29="","",IF($J29="CME FUTURE",IF($G29&gt;0,"LONG","SHORT"),IF($G29&gt;0,"LONG","SHORT")))</f>
        <v>LONG</v>
      </c>
      <c r="T29" s="26" t="str">
        <f>IF($C29="","",$R29&amp;" "&amp;$S29)</f>
        <v>PERP LONG</v>
      </c>
      <c r="U29" s="180">
        <f>IF($C29="","",$G29*(1+$W29))</f>
        <v>24772340.932294998</v>
      </c>
      <c r="V29" s="176">
        <f>IF($C29="","",$H29*(1+$W29))</f>
        <v>22994.2</v>
      </c>
      <c r="W29" s="39">
        <f>IF($C29="","",IF(DefaultScenario,IF(OR(AND(Default_Exchange="ALL",NOT(ISERROR(MATCH($C29,$AF$6:$AF$37,0)))),$C29=Default_Exchange),IF($G29&gt;0,-LGD,0),0),IF(OR($J29="SWAP",$J29="FUTURE",$J29="CME FUTURE"),IF('Futures &amp; Perps Shifted'!$K$73,VLOOKUP($M29,ShiftByCurrencyDeriv,MATCH($R29,ShiftByCurrencyDerivHeader,0),FALSE),0),0)))</f>
        <v>0</v>
      </c>
      <c r="X29" s="178">
        <f>IF($C29="","",$U29-$G29)</f>
        <v>0</v>
      </c>
      <c r="Y29" s="14" t="str">
        <f t="shared" si="0"/>
        <v>OKEX</v>
      </c>
      <c r="Z29" t="str">
        <f>IF($C29="","",$M29&amp;" "&amp;$T29)</f>
        <v>BTC PERP LONG</v>
      </c>
      <c r="AA29" t="b">
        <f>IF($C29="","",IF(ISERROR(VLOOKUP($Y29,Mappings!$A:$C,3,FALSE)),FALSE,VLOOKUP($Y29,Mappings!$A:$C,3,FALSE)))</f>
        <v>1</v>
      </c>
      <c r="AH29">
        <f>IF($C29="","",IF($A29="",0,IF($L29=1,ROUND($G29/$H29/$F29,3),POWER(10,ROUND(LOG($G29/$F29),1)))))</f>
        <v>0.01</v>
      </c>
      <c r="AI29">
        <f>IF($C29="","",IF($A29="",0,IF($L29=1,$F29*$AH29,$AB$2*$F29*$AH29/$H29)))</f>
        <v>1077.33</v>
      </c>
      <c r="AJ29">
        <f>IF($C29="","",IF($A29="",0,VLOOKUP($M29,SpotUSDRateTable,2,FALSE)*AI29))</f>
        <v>25558328.760788564</v>
      </c>
    </row>
    <row r="30" spans="1:36" customFormat="1" x14ac:dyDescent="0.25">
      <c r="A30" s="14">
        <v>28</v>
      </c>
      <c r="B30" s="71">
        <v>44958.916666666664</v>
      </c>
      <c r="C30" s="14" t="s">
        <v>45</v>
      </c>
      <c r="D30" s="14" t="s">
        <v>46</v>
      </c>
      <c r="E30" s="14" t="s">
        <v>465</v>
      </c>
      <c r="F30" s="99">
        <v>5119</v>
      </c>
      <c r="G30" s="99">
        <v>52239.394999999997</v>
      </c>
      <c r="H30" s="99">
        <v>1.0205</v>
      </c>
      <c r="I30" s="99">
        <v>-128.34537596600001</v>
      </c>
      <c r="J30" s="14" t="s">
        <v>17</v>
      </c>
      <c r="K30" s="15">
        <v>73050.333333333328</v>
      </c>
      <c r="L30" s="14">
        <v>1</v>
      </c>
      <c r="M30" s="14" t="s">
        <v>23</v>
      </c>
      <c r="N30" s="45">
        <f>IF($C30="","",IF(OR($J30="SWAP",$J30="FUTURE",$J30="CME FUTURE"),IF($L30=1,ROUND($G30/$H30/$F30,3),POWER(10,ROUND(LOG($G30/$F30),1))),1))</f>
        <v>10</v>
      </c>
      <c r="O30" s="154">
        <f>IF($C30="","",IF(OR($J30="SWAP",$J30="FUTURE",$J30="CME FUTURE"),IF($L30=1,$F30*$N30,$AB$2*$F30*$N30/$H30),F30))</f>
        <v>51190</v>
      </c>
      <c r="P30" s="47">
        <f>IF($C30="","",IF(OR($J30="SWAP",$J30="FUTURE",$J30="CME FUTURE"),IF(NOT(ISERROR(VLOOKUP($M30,SpotUSDRateTable,2,FALSE))),VLOOKUP($M30,SpotUSDRateTable,2,FALSE),$H30)*O30,VLOOKUP($M30,SpotUSDRateTable,2,FALSE)*O30))</f>
        <v>55170.765867239425</v>
      </c>
      <c r="Q30" s="25">
        <f>IF($C30="","",IF(OR($J30="SWAP",$J30="FUTURE",$J30="CME FUTURE"),INT($K30-$B30),0))</f>
        <v>28091</v>
      </c>
      <c r="R30" s="26" t="str">
        <f>IF($C30="","",IF(OR($E30="USD",$E30="EUR"),"CASH",IF($Q30=0,"COIN",IF($Q30&gt;720,"PERP",IF($J30="FUTURE",TEXT($K30-1,"mmm yy"),"CME "&amp;TEXT($K30-1,"mmm yy"))))))</f>
        <v>PERP</v>
      </c>
      <c r="S30" s="26" t="str">
        <f>IF($C30="","",IF($J30="CME FUTURE",IF($G30&gt;0,"LONG","SHORT"),IF($G30&gt;0,"LONG","SHORT")))</f>
        <v>LONG</v>
      </c>
      <c r="T30" s="26" t="str">
        <f>IF($C30="","",$R30&amp;" "&amp;$S30)</f>
        <v>PERP LONG</v>
      </c>
      <c r="U30" s="180">
        <f>IF($C30="","",$G30*(1+$W30))</f>
        <v>52239.394999999997</v>
      </c>
      <c r="V30" s="176">
        <f>IF($C30="","",$H30*(1+$W30))</f>
        <v>1.0205</v>
      </c>
      <c r="W30" s="39">
        <f>IF($C30="","",IF(DefaultScenario,IF(OR(AND(Default_Exchange="ALL",NOT(ISERROR(MATCH($C30,$AF$6:$AF$37,0)))),$C30=Default_Exchange),IF($G30&gt;0,-LGD,0),0),IF(OR($J30="SWAP",$J30="FUTURE",$J30="CME FUTURE"),IF('Futures &amp; Perps Shifted'!$K$73,VLOOKUP($M30,ShiftByCurrencyDeriv,MATCH($R30,ShiftByCurrencyDerivHeader,0),FALSE),0),0)))</f>
        <v>0</v>
      </c>
      <c r="X30" s="178">
        <f>IF($C30="","",$U30-$G30)</f>
        <v>0</v>
      </c>
      <c r="Y30" s="14" t="str">
        <f t="shared" si="0"/>
        <v>OKEX</v>
      </c>
      <c r="Z30" t="str">
        <f>IF($C30="","",$M30&amp;" "&amp;$T30)</f>
        <v>EOS PERP LONG</v>
      </c>
      <c r="AA30" t="b">
        <f>IF($C30="","",IF(ISERROR(VLOOKUP($Y30,Mappings!$A:$C,3,FALSE)),FALSE,VLOOKUP($Y30,Mappings!$A:$C,3,FALSE)))</f>
        <v>1</v>
      </c>
      <c r="AH30">
        <f>IF($C30="","",IF($A30="",0,IF($L30=1,ROUND($G30/$H30/$F30,3),POWER(10,ROUND(LOG($G30/$F30),1)))))</f>
        <v>10</v>
      </c>
      <c r="AI30">
        <f>IF($C30="","",IF($A30="",0,IF($L30=1,$F30*$AH30,$AB$2*$F30*$AH30/$H30)))</f>
        <v>51190</v>
      </c>
      <c r="AJ30">
        <f>IF($C30="","",IF($A30="",0,VLOOKUP($M30,SpotUSDRateTable,2,FALSE)*AI30))</f>
        <v>55170.765867239425</v>
      </c>
    </row>
    <row r="31" spans="1:36" customFormat="1" x14ac:dyDescent="0.25">
      <c r="A31" s="14">
        <v>29</v>
      </c>
      <c r="B31" s="71">
        <v>44958.916666666664</v>
      </c>
      <c r="C31" s="14" t="s">
        <v>45</v>
      </c>
      <c r="D31" s="14" t="s">
        <v>46</v>
      </c>
      <c r="E31" s="14" t="s">
        <v>467</v>
      </c>
      <c r="F31" s="99">
        <v>99867</v>
      </c>
      <c r="G31" s="99">
        <v>15748626.6666728</v>
      </c>
      <c r="H31" s="99">
        <v>1576.96</v>
      </c>
      <c r="I31" s="99">
        <v>-67118.419137053002</v>
      </c>
      <c r="J31" s="14" t="s">
        <v>17</v>
      </c>
      <c r="K31" s="15">
        <v>73050.333333333328</v>
      </c>
      <c r="L31" s="14">
        <v>1</v>
      </c>
      <c r="M31" s="14" t="s">
        <v>15</v>
      </c>
      <c r="N31" s="45">
        <f>IF($C31="","",IF(OR($J31="SWAP",$J31="FUTURE",$J31="CME FUTURE"),IF($L31=1,ROUND($G31/$H31/$F31,3),POWER(10,ROUND(LOG($G31/$F31),1))),1))</f>
        <v>0.1</v>
      </c>
      <c r="O31" s="154">
        <f>IF($C31="","",IF(OR($J31="SWAP",$J31="FUTURE",$J31="CME FUTURE"),IF($L31=1,$F31*$N31,$AB$2*$F31*$N31/$H31),F31))</f>
        <v>9986.7000000000007</v>
      </c>
      <c r="P31" s="47">
        <f>IF($C31="","",IF(OR($J31="SWAP",$J31="FUTURE",$J31="CME FUTURE"),IF(NOT(ISERROR(VLOOKUP($M31,SpotUSDRateTable,2,FALSE))),VLOOKUP($M31,SpotUSDRateTable,2,FALSE),$H31)*O31,VLOOKUP($M31,SpotUSDRateTable,2,FALSE)*O31))</f>
        <v>16396091.094335178</v>
      </c>
      <c r="Q31" s="25">
        <f>IF($C31="","",IF(OR($J31="SWAP",$J31="FUTURE",$J31="CME FUTURE"),INT($K31-$B31),0))</f>
        <v>28091</v>
      </c>
      <c r="R31" s="26" t="str">
        <f>IF($C31="","",IF(OR($E31="USD",$E31="EUR"),"CASH",IF($Q31=0,"COIN",IF($Q31&gt;720,"PERP",IF($J31="FUTURE",TEXT($K31-1,"mmm yy"),"CME "&amp;TEXT($K31-1,"mmm yy"))))))</f>
        <v>PERP</v>
      </c>
      <c r="S31" s="26" t="str">
        <f>IF($C31="","",IF($J31="CME FUTURE",IF($G31&gt;0,"LONG","SHORT"),IF($G31&gt;0,"LONG","SHORT")))</f>
        <v>LONG</v>
      </c>
      <c r="T31" s="26" t="str">
        <f>IF($C31="","",$R31&amp;" "&amp;$S31)</f>
        <v>PERP LONG</v>
      </c>
      <c r="U31" s="180">
        <f>IF($C31="","",$G31*(1+$W31))</f>
        <v>15748626.6666728</v>
      </c>
      <c r="V31" s="176">
        <f>IF($C31="","",$H31*(1+$W31))</f>
        <v>1576.96</v>
      </c>
      <c r="W31" s="39">
        <f>IF($C31="","",IF(DefaultScenario,IF(OR(AND(Default_Exchange="ALL",NOT(ISERROR(MATCH($C31,$AF$6:$AF$37,0)))),$C31=Default_Exchange),IF($G31&gt;0,-LGD,0),0),IF(OR($J31="SWAP",$J31="FUTURE",$J31="CME FUTURE"),IF('Futures &amp; Perps Shifted'!$K$73,VLOOKUP($M31,ShiftByCurrencyDeriv,MATCH($R31,ShiftByCurrencyDerivHeader,0),FALSE),0),0)))</f>
        <v>0</v>
      </c>
      <c r="X31" s="178">
        <f>IF($C31="","",$U31-$G31)</f>
        <v>0</v>
      </c>
      <c r="Y31" s="14" t="str">
        <f t="shared" si="0"/>
        <v>OKEX</v>
      </c>
      <c r="Z31" t="str">
        <f>IF($C31="","",$M31&amp;" "&amp;$T31)</f>
        <v>ETH PERP LONG</v>
      </c>
      <c r="AA31" t="b">
        <f>IF($C31="","",IF(ISERROR(VLOOKUP($Y31,Mappings!$A:$C,3,FALSE)),FALSE,VLOOKUP($Y31,Mappings!$A:$C,3,FALSE)))</f>
        <v>1</v>
      </c>
      <c r="AH31">
        <f>IF($C31="","",IF($A31="",0,IF($L31=1,ROUND($G31/$H31/$F31,3),POWER(10,ROUND(LOG($G31/$F31),1)))))</f>
        <v>0.1</v>
      </c>
      <c r="AI31">
        <f>IF($C31="","",IF($A31="",0,IF($L31=1,$F31*$AH31,$AB$2*$F31*$AH31/$H31)))</f>
        <v>9986.7000000000007</v>
      </c>
      <c r="AJ31">
        <f>IF($C31="","",IF($A31="",0,VLOOKUP($M31,SpotUSDRateTable,2,FALSE)*AI31))</f>
        <v>16396091.094335178</v>
      </c>
    </row>
    <row r="32" spans="1:36" customFormat="1" x14ac:dyDescent="0.25">
      <c r="A32" s="14">
        <v>30</v>
      </c>
      <c r="B32" s="71">
        <v>44958.916666666664</v>
      </c>
      <c r="C32" s="14" t="s">
        <v>45</v>
      </c>
      <c r="D32" s="14" t="s">
        <v>46</v>
      </c>
      <c r="E32" s="14" t="s">
        <v>922</v>
      </c>
      <c r="F32" s="99">
        <v>-169757</v>
      </c>
      <c r="G32" s="99">
        <v>-16975700</v>
      </c>
      <c r="H32" s="99">
        <v>23175.7</v>
      </c>
      <c r="I32" s="99">
        <v>-20.802684415000002</v>
      </c>
      <c r="J32" s="14" t="s">
        <v>13</v>
      </c>
      <c r="K32" s="15">
        <v>45016.333333333336</v>
      </c>
      <c r="L32" s="14">
        <v>0</v>
      </c>
      <c r="M32" s="14" t="s">
        <v>14</v>
      </c>
      <c r="N32" s="45">
        <f>IF($C32="","",IF(OR($J32="SWAP",$J32="FUTURE",$J32="CME FUTURE"),IF($L32=1,ROUND($G32/$H32/$F32,3),POWER(10,ROUND(LOG($G32/$F32),1))),1))</f>
        <v>100</v>
      </c>
      <c r="O32" s="154">
        <f>IF($C32="","",IF(OR($J32="SWAP",$J32="FUTURE",$J32="CME FUTURE"),IF($L32=1,$F32*$N32,$AB$2*$F32*$N32/$H32),F32))</f>
        <v>-732.47841489145958</v>
      </c>
      <c r="P32" s="47">
        <f>IF($C32="","",IF(OR($J32="SWAP",$J32="FUTURE",$J32="CME FUTURE"),IF(NOT(ISERROR(VLOOKUP($M32,SpotUSDRateTable,2,FALSE))),VLOOKUP($M32,SpotUSDRateTable,2,FALSE),$H32)*O32,VLOOKUP($M32,SpotUSDRateTable,2,FALSE)*O32))</f>
        <v>-17377149.191034511</v>
      </c>
      <c r="Q32" s="25">
        <f>IF($C32="","",IF(OR($J32="SWAP",$J32="FUTURE",$J32="CME FUTURE"),INT($K32-$B32),0))</f>
        <v>57</v>
      </c>
      <c r="R32" s="26" t="str">
        <f>IF($C32="","",IF(OR($E32="USD",$E32="EUR"),"CASH",IF($Q32=0,"COIN",IF($Q32&gt;720,"PERP",IF($J32="FUTURE",TEXT($K32-1,"mmm yy"),"CME "&amp;TEXT($K32-1,"mmm yy"))))))</f>
        <v>Mar 23</v>
      </c>
      <c r="S32" s="26" t="str">
        <f>IF($C32="","",IF($J32="CME FUTURE",IF($G32&gt;0,"LONG","SHORT"),IF($G32&gt;0,"LONG","SHORT")))</f>
        <v>SHORT</v>
      </c>
      <c r="T32" s="26" t="str">
        <f>IF($C32="","",$R32&amp;" "&amp;$S32)</f>
        <v>Mar 23 SHORT</v>
      </c>
      <c r="U32" s="180">
        <f>IF($C32="","",$G32*(1+$W32))</f>
        <v>-17145457</v>
      </c>
      <c r="V32" s="176">
        <f>IF($C32="","",$H32*(1+$W32))</f>
        <v>23407.457000000002</v>
      </c>
      <c r="W32" s="39">
        <f>IF($C32="","",IF(DefaultScenario,IF(OR(AND(Default_Exchange="ALL",NOT(ISERROR(MATCH($C32,$AF$6:$AF$37,0)))),$C32=Default_Exchange),IF($G32&gt;0,-LGD,0),0),IF(OR($J32="SWAP",$J32="FUTURE",$J32="CME FUTURE"),IF('Futures &amp; Perps Shifted'!$K$73,VLOOKUP($M32,ShiftByCurrencyDeriv,MATCH($R32,ShiftByCurrencyDerivHeader,0),FALSE),0),0)))</f>
        <v>0.01</v>
      </c>
      <c r="X32" s="178">
        <f>IF($C32="","",$U32-$G32)</f>
        <v>-169757</v>
      </c>
      <c r="Y32" s="14" t="str">
        <f t="shared" si="0"/>
        <v>OKEX</v>
      </c>
      <c r="Z32" t="str">
        <f>IF($C32="","",$M32&amp;" "&amp;$T32)</f>
        <v>BTC Mar 23 SHORT</v>
      </c>
      <c r="AA32" t="b">
        <f>IF($C32="","",IF(ISERROR(VLOOKUP($Y32,Mappings!$A:$C,3,FALSE)),FALSE,VLOOKUP($Y32,Mappings!$A:$C,3,FALSE)))</f>
        <v>1</v>
      </c>
      <c r="AH32">
        <f>IF($C32="","",IF($A32="",0,IF($L32=1,ROUND($G32/$H32/$F32,3),POWER(10,ROUND(LOG($G32/$F32),1)))))</f>
        <v>100</v>
      </c>
      <c r="AI32">
        <f>IF($C32="","",IF($A32="",0,IF($L32=1,$F32*$AH32,$AB$2*$F32*$AH32/$H32)))</f>
        <v>-732.47841489145958</v>
      </c>
      <c r="AJ32">
        <f>IF($C32="","",IF($A32="",0,VLOOKUP($M32,SpotUSDRateTable,2,FALSE)*AI32))</f>
        <v>-17377149.191034511</v>
      </c>
    </row>
    <row r="33" spans="1:36" customFormat="1" x14ac:dyDescent="0.25">
      <c r="A33" s="14">
        <v>31</v>
      </c>
      <c r="B33" s="71">
        <v>44958.916666666664</v>
      </c>
      <c r="C33" s="14" t="s">
        <v>45</v>
      </c>
      <c r="D33" s="14" t="s">
        <v>46</v>
      </c>
      <c r="E33" s="14" t="s">
        <v>923</v>
      </c>
      <c r="F33" s="99">
        <v>-18607</v>
      </c>
      <c r="G33" s="99">
        <v>-1860700</v>
      </c>
      <c r="H33" s="99">
        <v>23451.4</v>
      </c>
      <c r="I33" s="99">
        <v>-3.4614511989999999</v>
      </c>
      <c r="J33" s="14" t="s">
        <v>13</v>
      </c>
      <c r="K33" s="15">
        <v>45107.333333333336</v>
      </c>
      <c r="L33" s="14">
        <v>0</v>
      </c>
      <c r="M33" s="14" t="s">
        <v>14</v>
      </c>
      <c r="N33" s="45">
        <f>IF($C33="","",IF(OR($J33="SWAP",$J33="FUTURE",$J33="CME FUTURE"),IF($L33=1,ROUND($G33/$H33/$F33,3),POWER(10,ROUND(LOG($G33/$F33),1))),1))</f>
        <v>100</v>
      </c>
      <c r="O33" s="154">
        <f>IF($C33="","",IF(OR($J33="SWAP",$J33="FUTURE",$J33="CME FUTURE"),IF($L33=1,$F33*$N33,$AB$2*$F33*$N33/$H33),F33))</f>
        <v>-79.342811090169448</v>
      </c>
      <c r="P33" s="47">
        <f>IF($C33="","",IF(OR($J33="SWAP",$J33="FUTURE",$J33="CME FUTURE"),IF(NOT(ISERROR(VLOOKUP($M33,SpotUSDRateTable,2,FALSE))),VLOOKUP($M33,SpotUSDRateTable,2,FALSE),$H33)*O33,VLOOKUP($M33,SpotUSDRateTable,2,FALSE)*O33))</f>
        <v>-1882310.5739631234</v>
      </c>
      <c r="Q33" s="25">
        <f>IF($C33="","",IF(OR($J33="SWAP",$J33="FUTURE",$J33="CME FUTURE"),INT($K33-$B33),0))</f>
        <v>148</v>
      </c>
      <c r="R33" s="26" t="str">
        <f>IF($C33="","",IF(OR($E33="USD",$E33="EUR"),"CASH",IF($Q33=0,"COIN",IF($Q33&gt;720,"PERP",IF($J33="FUTURE",TEXT($K33-1,"mmm yy"),"CME "&amp;TEXT($K33-1,"mmm yy"))))))</f>
        <v>Jun 23</v>
      </c>
      <c r="S33" s="26" t="str">
        <f>IF($C33="","",IF($J33="CME FUTURE",IF($G33&gt;0,"LONG","SHORT"),IF($G33&gt;0,"LONG","SHORT")))</f>
        <v>SHORT</v>
      </c>
      <c r="T33" s="26" t="str">
        <f>IF($C33="","",$R33&amp;" "&amp;$S33)</f>
        <v>Jun 23 SHORT</v>
      </c>
      <c r="U33" s="180">
        <f>IF($C33="","",$G33*(1+$W33))</f>
        <v>-1879307</v>
      </c>
      <c r="V33" s="176">
        <f>IF($C33="","",$H33*(1+$W33))</f>
        <v>23685.914000000001</v>
      </c>
      <c r="W33" s="39">
        <f>IF($C33="","",IF(DefaultScenario,IF(OR(AND(Default_Exchange="ALL",NOT(ISERROR(MATCH($C33,$AF$6:$AF$37,0)))),$C33=Default_Exchange),IF($G33&gt;0,-LGD,0),0),IF(OR($J33="SWAP",$J33="FUTURE",$J33="CME FUTURE"),IF('Futures &amp; Perps Shifted'!$K$73,VLOOKUP($M33,ShiftByCurrencyDeriv,MATCH($R33,ShiftByCurrencyDerivHeader,0),FALSE),0),0)))</f>
        <v>0.01</v>
      </c>
      <c r="X33" s="178">
        <f>IF($C33="","",$U33-$G33)</f>
        <v>-18607</v>
      </c>
      <c r="Y33" s="14" t="str">
        <f t="shared" si="0"/>
        <v>OKEX</v>
      </c>
      <c r="Z33" t="str">
        <f>IF($C33="","",$M33&amp;" "&amp;$T33)</f>
        <v>BTC Jun 23 SHORT</v>
      </c>
      <c r="AA33" t="b">
        <f>IF($C33="","",IF(ISERROR(VLOOKUP($Y33,Mappings!$A:$C,3,FALSE)),FALSE,VLOOKUP($Y33,Mappings!$A:$C,3,FALSE)))</f>
        <v>1</v>
      </c>
      <c r="AH33">
        <f>IF($C33="","",IF($A33="",0,IF($L33=1,ROUND($G33/$H33/$F33,3),POWER(10,ROUND(LOG($G33/$F33),1)))))</f>
        <v>100</v>
      </c>
      <c r="AI33">
        <f>IF($C33="","",IF($A33="",0,IF($L33=1,$F33*$AH33,$AB$2*$F33*$AH33/$H33)))</f>
        <v>-79.342811090169448</v>
      </c>
      <c r="AJ33">
        <f>IF($C33="","",IF($A33="",0,VLOOKUP($M33,SpotUSDRateTable,2,FALSE)*AI33))</f>
        <v>-1882310.5739631234</v>
      </c>
    </row>
    <row r="34" spans="1:36" customFormat="1" x14ac:dyDescent="0.25">
      <c r="A34" s="14">
        <v>32</v>
      </c>
      <c r="B34" s="71">
        <v>44958.916666666664</v>
      </c>
      <c r="C34" s="14" t="s">
        <v>45</v>
      </c>
      <c r="D34" s="14" t="s">
        <v>46</v>
      </c>
      <c r="E34" s="14" t="s">
        <v>926</v>
      </c>
      <c r="F34" s="99">
        <v>-713562</v>
      </c>
      <c r="G34" s="99">
        <v>-7135620</v>
      </c>
      <c r="H34" s="99">
        <v>1587.29</v>
      </c>
      <c r="I34" s="99">
        <v>54.843930059999998</v>
      </c>
      <c r="J34" s="14" t="s">
        <v>13</v>
      </c>
      <c r="K34" s="15">
        <v>45016.333333333336</v>
      </c>
      <c r="L34" s="14">
        <v>0</v>
      </c>
      <c r="M34" s="14" t="s">
        <v>15</v>
      </c>
      <c r="N34" s="45">
        <f>IF($C34="","",IF(OR($J34="SWAP",$J34="FUTURE",$J34="CME FUTURE"),IF($L34=1,ROUND($G34/$H34/$F34,3),POWER(10,ROUND(LOG($G34/$F34),1))),1))</f>
        <v>10</v>
      </c>
      <c r="O34" s="154">
        <f>IF($C34="","",IF(OR($J34="SWAP",$J34="FUTURE",$J34="CME FUTURE"),IF($L34=1,$F34*$N34,$AB$2*$F34*$N34/$H34),F34))</f>
        <v>-4495.4734169559442</v>
      </c>
      <c r="P34" s="47">
        <f>IF($C34="","",IF(OR($J34="SWAP",$J34="FUTURE",$J34="CME FUTURE"),IF(NOT(ISERROR(VLOOKUP($M34,SpotUSDRateTable,2,FALSE))),VLOOKUP($M34,SpotUSDRateTable,2,FALSE),$H34)*O34,VLOOKUP($M34,SpotUSDRateTable,2,FALSE)*O34))</f>
        <v>-7380635.4107534904</v>
      </c>
      <c r="Q34" s="25">
        <f>IF($C34="","",IF(OR($J34="SWAP",$J34="FUTURE",$J34="CME FUTURE"),INT($K34-$B34),0))</f>
        <v>57</v>
      </c>
      <c r="R34" s="26" t="str">
        <f>IF($C34="","",IF(OR($E34="USD",$E34="EUR"),"CASH",IF($Q34=0,"COIN",IF($Q34&gt;720,"PERP",IF($J34="FUTURE",TEXT($K34-1,"mmm yy"),"CME "&amp;TEXT($K34-1,"mmm yy"))))))</f>
        <v>Mar 23</v>
      </c>
      <c r="S34" s="26" t="str">
        <f>IF($C34="","",IF($J34="CME FUTURE",IF($G34&gt;0,"LONG","SHORT"),IF($G34&gt;0,"LONG","SHORT")))</f>
        <v>SHORT</v>
      </c>
      <c r="T34" s="26" t="str">
        <f>IF($C34="","",$R34&amp;" "&amp;$S34)</f>
        <v>Mar 23 SHORT</v>
      </c>
      <c r="U34" s="180">
        <f>IF($C34="","",$G34*(1+$W34))</f>
        <v>-7206976.2000000002</v>
      </c>
      <c r="V34" s="176">
        <f>IF($C34="","",$H34*(1+$W34))</f>
        <v>1603.1629</v>
      </c>
      <c r="W34" s="39">
        <f>IF($C34="","",IF(DefaultScenario,IF(OR(AND(Default_Exchange="ALL",NOT(ISERROR(MATCH($C34,$AF$6:$AF$37,0)))),$C34=Default_Exchange),IF($G34&gt;0,-LGD,0),0),IF(OR($J34="SWAP",$J34="FUTURE",$J34="CME FUTURE"),IF('Futures &amp; Perps Shifted'!$K$73,VLOOKUP($M34,ShiftByCurrencyDeriv,MATCH($R34,ShiftByCurrencyDerivHeader,0),FALSE),0),0)))</f>
        <v>0.01</v>
      </c>
      <c r="X34" s="178">
        <f>IF($C34="","",$U34-$G34)</f>
        <v>-71356.200000000186</v>
      </c>
      <c r="Y34" s="14" t="str">
        <f t="shared" si="0"/>
        <v>OKEX</v>
      </c>
      <c r="Z34" t="str">
        <f>IF($C34="","",$M34&amp;" "&amp;$T34)</f>
        <v>ETH Mar 23 SHORT</v>
      </c>
      <c r="AA34" t="b">
        <f>IF($C34="","",IF(ISERROR(VLOOKUP($Y34,Mappings!$A:$C,3,FALSE)),FALSE,VLOOKUP($Y34,Mappings!$A:$C,3,FALSE)))</f>
        <v>1</v>
      </c>
      <c r="AH34">
        <f>IF($C34="","",IF($A34="",0,IF($L34=1,ROUND($G34/$H34/$F34,3),POWER(10,ROUND(LOG($G34/$F34),1)))))</f>
        <v>10</v>
      </c>
      <c r="AI34">
        <f>IF($C34="","",IF($A34="",0,IF($L34=1,$F34*$AH34,$AB$2*$F34*$AH34/$H34)))</f>
        <v>-4495.4734169559442</v>
      </c>
      <c r="AJ34">
        <f>IF($C34="","",IF($A34="",0,VLOOKUP($M34,SpotUSDRateTable,2,FALSE)*AI34))</f>
        <v>-7380635.4107534904</v>
      </c>
    </row>
    <row r="35" spans="1:36" customFormat="1" x14ac:dyDescent="0.25">
      <c r="A35" s="14">
        <v>33</v>
      </c>
      <c r="B35" s="71">
        <v>44958.916666666664</v>
      </c>
      <c r="C35" s="14" t="s">
        <v>45</v>
      </c>
      <c r="D35" s="14" t="s">
        <v>46</v>
      </c>
      <c r="E35" s="14" t="s">
        <v>468</v>
      </c>
      <c r="F35" s="99">
        <v>-9347</v>
      </c>
      <c r="G35" s="99">
        <v>-63269.843000000001</v>
      </c>
      <c r="H35" s="99">
        <v>6.7690000000000001</v>
      </c>
      <c r="I35" s="99">
        <v>1095.2468859349999</v>
      </c>
      <c r="J35" s="14" t="s">
        <v>17</v>
      </c>
      <c r="K35" s="15">
        <v>73050.333333333328</v>
      </c>
      <c r="L35" s="14">
        <v>1</v>
      </c>
      <c r="M35" s="14" t="s">
        <v>27</v>
      </c>
      <c r="N35" s="45">
        <f>IF($C35="","",IF(OR($J35="SWAP",$J35="FUTURE",$J35="CME FUTURE"),IF($L35=1,ROUND($G35/$H35/$F35,3),POWER(10,ROUND(LOG($G35/$F35),1))),1))</f>
        <v>1</v>
      </c>
      <c r="O35" s="154">
        <f>IF($C35="","",IF(OR($J35="SWAP",$J35="FUTURE",$J35="CME FUTURE"),IF($L35=1,$F35*$N35,$AB$2*$F35*$N35/$H35),F35))</f>
        <v>-9347</v>
      </c>
      <c r="P35" s="47">
        <f>IF($C35="","",IF(OR($J35="SWAP",$J35="FUTURE",$J35="CME FUTURE"),IF(NOT(ISERROR(VLOOKUP($M35,SpotUSDRateTable,2,FALSE))),VLOOKUP($M35,SpotUSDRateTable,2,FALSE),$H35)*O35,VLOOKUP($M35,SpotUSDRateTable,2,FALSE)*O35))</f>
        <v>-67453.788612358316</v>
      </c>
      <c r="Q35" s="25">
        <f>IF($C35="","",IF(OR($J35="SWAP",$J35="FUTURE",$J35="CME FUTURE"),INT($K35-$B35),0))</f>
        <v>28091</v>
      </c>
      <c r="R35" s="26" t="str">
        <f>IF($C35="","",IF(OR($E35="USD",$E35="EUR"),"CASH",IF($Q35=0,"COIN",IF($Q35&gt;720,"PERP",IF($J35="FUTURE",TEXT($K35-1,"mmm yy"),"CME "&amp;TEXT($K35-1,"mmm yy"))))))</f>
        <v>PERP</v>
      </c>
      <c r="S35" s="26" t="str">
        <f>IF($C35="","",IF($J35="CME FUTURE",IF($G35&gt;0,"LONG","SHORT"),IF($G35&gt;0,"LONG","SHORT")))</f>
        <v>SHORT</v>
      </c>
      <c r="T35" s="26" t="str">
        <f>IF($C35="","",$R35&amp;" "&amp;$S35)</f>
        <v>PERP SHORT</v>
      </c>
      <c r="U35" s="180">
        <f>IF($C35="","",$G35*(1+$W35))</f>
        <v>-63269.843000000001</v>
      </c>
      <c r="V35" s="176">
        <f>IF($C35="","",$H35*(1+$W35))</f>
        <v>6.7690000000000001</v>
      </c>
      <c r="W35" s="39">
        <f>IF($C35="","",IF(DefaultScenario,IF(OR(AND(Default_Exchange="ALL",NOT(ISERROR(MATCH($C35,$AF$6:$AF$37,0)))),$C35=Default_Exchange),IF($G35&gt;0,-LGD,0),0),IF(OR($J35="SWAP",$J35="FUTURE",$J35="CME FUTURE"),IF('Futures &amp; Perps Shifted'!$K$73,VLOOKUP($M35,ShiftByCurrencyDeriv,MATCH($R35,ShiftByCurrencyDerivHeader,0),FALSE),0),0)))</f>
        <v>0</v>
      </c>
      <c r="X35" s="178">
        <f>IF($C35="","",$U35-$G35)</f>
        <v>0</v>
      </c>
      <c r="Y35" s="14" t="str">
        <f t="shared" si="0"/>
        <v>OKEX</v>
      </c>
      <c r="Z35" t="str">
        <f>IF($C35="","",$M35&amp;" "&amp;$T35)</f>
        <v>LINK PERP SHORT</v>
      </c>
      <c r="AA35" t="b">
        <f>IF($C35="","",IF(ISERROR(VLOOKUP($Y35,Mappings!$A:$C,3,FALSE)),FALSE,VLOOKUP($Y35,Mappings!$A:$C,3,FALSE)))</f>
        <v>1</v>
      </c>
      <c r="AH35">
        <f>IF($C35="","",IF($A35="",0,IF($L35=1,ROUND($G35/$H35/$F35,3),POWER(10,ROUND(LOG($G35/$F35),1)))))</f>
        <v>1</v>
      </c>
      <c r="AI35">
        <f>IF($C35="","",IF($A35="",0,IF($L35=1,$F35*$AH35,$AB$2*$F35*$AH35/$H35)))</f>
        <v>-9347</v>
      </c>
      <c r="AJ35">
        <f>IF($C35="","",IF($A35="",0,VLOOKUP($M35,SpotUSDRateTable,2,FALSE)*AI35))</f>
        <v>-67453.788612358316</v>
      </c>
    </row>
    <row r="36" spans="1:36" customFormat="1" x14ac:dyDescent="0.25">
      <c r="A36" s="14">
        <v>34</v>
      </c>
      <c r="B36" s="71">
        <v>44958.916666666664</v>
      </c>
      <c r="C36" s="14" t="s">
        <v>45</v>
      </c>
      <c r="D36" s="14" t="s">
        <v>46</v>
      </c>
      <c r="E36" s="14" t="s">
        <v>924</v>
      </c>
      <c r="F36" s="99">
        <v>-39467</v>
      </c>
      <c r="G36" s="99">
        <v>-9150621.0804676693</v>
      </c>
      <c r="H36" s="99">
        <v>23185.5</v>
      </c>
      <c r="I36" s="99">
        <v>-244601.07240216399</v>
      </c>
      <c r="J36" s="14" t="s">
        <v>13</v>
      </c>
      <c r="K36" s="15">
        <v>45016.333333333336</v>
      </c>
      <c r="L36" s="14">
        <v>1</v>
      </c>
      <c r="M36" s="14" t="s">
        <v>14</v>
      </c>
      <c r="N36" s="45">
        <f>IF($C36="","",IF(OR($J36="SWAP",$J36="FUTURE",$J36="CME FUTURE"),IF($L36=1,ROUND($G36/$H36/$F36,3),POWER(10,ROUND(LOG($G36/$F36),1))),1))</f>
        <v>0.01</v>
      </c>
      <c r="O36" s="154">
        <f>IF($C36="","",IF(OR($J36="SWAP",$J36="FUTURE",$J36="CME FUTURE"),IF($L36=1,$F36*$N36,$AB$2*$F36*$N36/$H36),F36))</f>
        <v>-394.67</v>
      </c>
      <c r="P36" s="47">
        <f>IF($C36="","",IF(OR($J36="SWAP",$J36="FUTURE",$J36="CME FUTURE"),IF(NOT(ISERROR(VLOOKUP($M36,SpotUSDRateTable,2,FALSE))),VLOOKUP($M36,SpotUSDRateTable,2,FALSE),$H36)*O36,VLOOKUP($M36,SpotUSDRateTable,2,FALSE)*O36))</f>
        <v>-9363060.1691407673</v>
      </c>
      <c r="Q36" s="25">
        <f>IF($C36="","",IF(OR($J36="SWAP",$J36="FUTURE",$J36="CME FUTURE"),INT($K36-$B36),0))</f>
        <v>57</v>
      </c>
      <c r="R36" s="26" t="str">
        <f>IF($C36="","",IF(OR($E36="USD",$E36="EUR"),"CASH",IF($Q36=0,"COIN",IF($Q36&gt;720,"PERP",IF($J36="FUTURE",TEXT($K36-1,"mmm yy"),"CME "&amp;TEXT($K36-1,"mmm yy"))))))</f>
        <v>Mar 23</v>
      </c>
      <c r="S36" s="26" t="str">
        <f>IF($C36="","",IF($J36="CME FUTURE",IF($G36&gt;0,"LONG","SHORT"),IF($G36&gt;0,"LONG","SHORT")))</f>
        <v>SHORT</v>
      </c>
      <c r="T36" s="26" t="str">
        <f>IF($C36="","",$R36&amp;" "&amp;$S36)</f>
        <v>Mar 23 SHORT</v>
      </c>
      <c r="U36" s="180">
        <f>IF($C36="","",$G36*(1+$W36))</f>
        <v>-9242127.2912723459</v>
      </c>
      <c r="V36" s="176">
        <f>IF($C36="","",$H36*(1+$W36))</f>
        <v>23417.355</v>
      </c>
      <c r="W36" s="39">
        <f>IF($C36="","",IF(DefaultScenario,IF(OR(AND(Default_Exchange="ALL",NOT(ISERROR(MATCH($C36,$AF$6:$AF$37,0)))),$C36=Default_Exchange),IF($G36&gt;0,-LGD,0),0),IF(OR($J36="SWAP",$J36="FUTURE",$J36="CME FUTURE"),IF('Futures &amp; Perps Shifted'!$K$73,VLOOKUP($M36,ShiftByCurrencyDeriv,MATCH($R36,ShiftByCurrencyDerivHeader,0),FALSE),0),0)))</f>
        <v>0.01</v>
      </c>
      <c r="X36" s="178">
        <f>IF($C36="","",$U36-$G36)</f>
        <v>-91506.210804676637</v>
      </c>
      <c r="Y36" s="14" t="str">
        <f t="shared" si="0"/>
        <v>OKEX</v>
      </c>
      <c r="Z36" t="str">
        <f>IF($C36="","",$M36&amp;" "&amp;$T36)</f>
        <v>BTC Mar 23 SHORT</v>
      </c>
      <c r="AA36" t="b">
        <f>IF($C36="","",IF(ISERROR(VLOOKUP($Y36,Mappings!$A:$C,3,FALSE)),FALSE,VLOOKUP($Y36,Mappings!$A:$C,3,FALSE)))</f>
        <v>1</v>
      </c>
      <c r="AH36">
        <f>IF($C36="","",IF($A36="",0,IF($L36=1,ROUND($G36/$H36/$F36,3),POWER(10,ROUND(LOG($G36/$F36),1)))))</f>
        <v>0.01</v>
      </c>
      <c r="AI36">
        <f>IF($C36="","",IF($A36="",0,IF($L36=1,$F36*$AH36,$AB$2*$F36*$AH36/$H36)))</f>
        <v>-394.67</v>
      </c>
      <c r="AJ36">
        <f>IF($C36="","",IF($A36="",0,VLOOKUP($M36,SpotUSDRateTable,2,FALSE)*AI36))</f>
        <v>-9363060.1691407673</v>
      </c>
    </row>
    <row r="37" spans="1:36" customFormat="1" x14ac:dyDescent="0.25">
      <c r="A37" s="14">
        <v>35</v>
      </c>
      <c r="B37" s="71">
        <v>44958.916666666664</v>
      </c>
      <c r="C37" s="14" t="s">
        <v>45</v>
      </c>
      <c r="D37" s="14" t="s">
        <v>46</v>
      </c>
      <c r="E37" s="14" t="s">
        <v>925</v>
      </c>
      <c r="F37" s="99">
        <v>-7669</v>
      </c>
      <c r="G37" s="99">
        <v>-1796371.18184797</v>
      </c>
      <c r="H37" s="99">
        <v>23423.8</v>
      </c>
      <c r="I37" s="99">
        <v>-78661.696334163003</v>
      </c>
      <c r="J37" s="14" t="s">
        <v>13</v>
      </c>
      <c r="K37" s="15">
        <v>45107.333333333336</v>
      </c>
      <c r="L37" s="14">
        <v>1</v>
      </c>
      <c r="M37" s="14" t="s">
        <v>14</v>
      </c>
      <c r="N37" s="45">
        <f>IF($C37="","",IF(OR($J37="SWAP",$J37="FUTURE",$J37="CME FUTURE"),IF($L37=1,ROUND($G37/$H37/$F37,3),POWER(10,ROUND(LOG($G37/$F37),1))),1))</f>
        <v>0.01</v>
      </c>
      <c r="O37" s="154">
        <f>IF($C37="","",IF(OR($J37="SWAP",$J37="FUTURE",$J37="CME FUTURE"),IF($L37=1,$F37*$N37,$AB$2*$F37*$N37/$H37),F37))</f>
        <v>-76.69</v>
      </c>
      <c r="P37" s="47">
        <f>IF($C37="","",IF(OR($J37="SWAP",$J37="FUTURE",$J37="CME FUTURE"),IF(NOT(ISERROR(VLOOKUP($M37,SpotUSDRateTable,2,FALSE))),VLOOKUP($M37,SpotUSDRateTable,2,FALSE),$H37)*O37,VLOOKUP($M37,SpotUSDRateTable,2,FALSE)*O37))</f>
        <v>-1819375.8947257339</v>
      </c>
      <c r="Q37" s="25">
        <f>IF($C37="","",IF(OR($J37="SWAP",$J37="FUTURE",$J37="CME FUTURE"),INT($K37-$B37),0))</f>
        <v>148</v>
      </c>
      <c r="R37" s="26" t="str">
        <f>IF($C37="","",IF(OR($E37="USD",$E37="EUR"),"CASH",IF($Q37=0,"COIN",IF($Q37&gt;720,"PERP",IF($J37="FUTURE",TEXT($K37-1,"mmm yy"),"CME "&amp;TEXT($K37-1,"mmm yy"))))))</f>
        <v>Jun 23</v>
      </c>
      <c r="S37" s="26" t="str">
        <f>IF($C37="","",IF($J37="CME FUTURE",IF($G37&gt;0,"LONG","SHORT"),IF($G37&gt;0,"LONG","SHORT")))</f>
        <v>SHORT</v>
      </c>
      <c r="T37" s="26" t="str">
        <f>IF($C37="","",$R37&amp;" "&amp;$S37)</f>
        <v>Jun 23 SHORT</v>
      </c>
      <c r="U37" s="180">
        <f>IF($C37="","",$G37*(1+$W37))</f>
        <v>-1814334.8936664497</v>
      </c>
      <c r="V37" s="176">
        <f>IF($C37="","",$H37*(1+$W37))</f>
        <v>23658.038</v>
      </c>
      <c r="W37" s="39">
        <f>IF($C37="","",IF(DefaultScenario,IF(OR(AND(Default_Exchange="ALL",NOT(ISERROR(MATCH($C37,$AF$6:$AF$37,0)))),$C37=Default_Exchange),IF($G37&gt;0,-LGD,0),0),IF(OR($J37="SWAP",$J37="FUTURE",$J37="CME FUTURE"),IF('Futures &amp; Perps Shifted'!$K$73,VLOOKUP($M37,ShiftByCurrencyDeriv,MATCH($R37,ShiftByCurrencyDerivHeader,0),FALSE),0),0)))</f>
        <v>0.01</v>
      </c>
      <c r="X37" s="178">
        <f>IF($C37="","",$U37-$G37)</f>
        <v>-17963.7118184797</v>
      </c>
      <c r="Y37" s="14" t="str">
        <f t="shared" si="0"/>
        <v>OKEX</v>
      </c>
      <c r="Z37" t="str">
        <f>IF($C37="","",$M37&amp;" "&amp;$T37)</f>
        <v>BTC Jun 23 SHORT</v>
      </c>
      <c r="AA37" t="b">
        <f>IF($C37="","",IF(ISERROR(VLOOKUP($Y37,Mappings!$A:$C,3,FALSE)),FALSE,VLOOKUP($Y37,Mappings!$A:$C,3,FALSE)))</f>
        <v>1</v>
      </c>
      <c r="AH37">
        <f>IF($C37="","",IF($A37="",0,IF($L37=1,ROUND($G37/$H37/$F37,3),POWER(10,ROUND(LOG($G37/$F37),1)))))</f>
        <v>0.01</v>
      </c>
      <c r="AI37">
        <f>IF($C37="","",IF($A37="",0,IF($L37=1,$F37*$AH37,$AB$2*$F37*$AH37/$H37)))</f>
        <v>-76.69</v>
      </c>
      <c r="AJ37">
        <f>IF($C37="","",IF($A37="",0,VLOOKUP($M37,SpotUSDRateTable,2,FALSE)*AI37))</f>
        <v>-1819375.8947257339</v>
      </c>
    </row>
    <row r="38" spans="1:36" customFormat="1" x14ac:dyDescent="0.25">
      <c r="A38" s="14">
        <v>36</v>
      </c>
      <c r="B38" s="71">
        <v>44958.916666666664</v>
      </c>
      <c r="C38" s="14" t="s">
        <v>45</v>
      </c>
      <c r="D38" s="14" t="s">
        <v>46</v>
      </c>
      <c r="E38" s="14" t="s">
        <v>927</v>
      </c>
      <c r="F38" s="99">
        <v>-2075</v>
      </c>
      <c r="G38" s="99">
        <v>-329572.25491100899</v>
      </c>
      <c r="H38" s="99">
        <v>1588.3</v>
      </c>
      <c r="I38" s="99">
        <v>-481.36761316299999</v>
      </c>
      <c r="J38" s="14" t="s">
        <v>13</v>
      </c>
      <c r="K38" s="15">
        <v>45016.333333333336</v>
      </c>
      <c r="L38" s="14">
        <v>1</v>
      </c>
      <c r="M38" s="14" t="s">
        <v>15</v>
      </c>
      <c r="N38" s="45">
        <f>IF($C38="","",IF(OR($J38="SWAP",$J38="FUTURE",$J38="CME FUTURE"),IF($L38=1,ROUND($G38/$H38/$F38,3),POWER(10,ROUND(LOG($G38/$F38),1))),1))</f>
        <v>0.1</v>
      </c>
      <c r="O38" s="154">
        <f>IF($C38="","",IF(OR($J38="SWAP",$J38="FUTURE",$J38="CME FUTURE"),IF($L38=1,$F38*$N38,$AB$2*$F38*$N38/$H38),F38))</f>
        <v>-207.5</v>
      </c>
      <c r="P38" s="47">
        <f>IF($C38="","",IF(OR($J38="SWAP",$J38="FUTURE",$J38="CME FUTURE"),IF(NOT(ISERROR(VLOOKUP($M38,SpotUSDRateTable,2,FALSE))),VLOOKUP($M38,SpotUSDRateTable,2,FALSE),$H38)*O38,VLOOKUP($M38,SpotUSDRateTable,2,FALSE)*O38))</f>
        <v>-340671.9839461032</v>
      </c>
      <c r="Q38" s="25">
        <f>IF($C38="","",IF(OR($J38="SWAP",$J38="FUTURE",$J38="CME FUTURE"),INT($K38-$B38),0))</f>
        <v>57</v>
      </c>
      <c r="R38" s="26" t="str">
        <f>IF($C38="","",IF(OR($E38="USD",$E38="EUR"),"CASH",IF($Q38=0,"COIN",IF($Q38&gt;720,"PERP",IF($J38="FUTURE",TEXT($K38-1,"mmm yy"),"CME "&amp;TEXT($K38-1,"mmm yy"))))))</f>
        <v>Mar 23</v>
      </c>
      <c r="S38" s="26" t="str">
        <f>IF($C38="","",IF($J38="CME FUTURE",IF($G38&gt;0,"LONG","SHORT"),IF($G38&gt;0,"LONG","SHORT")))</f>
        <v>SHORT</v>
      </c>
      <c r="T38" s="26" t="str">
        <f>IF($C38="","",$R38&amp;" "&amp;$S38)</f>
        <v>Mar 23 SHORT</v>
      </c>
      <c r="U38" s="180">
        <f>IF($C38="","",$G38*(1+$W38))</f>
        <v>-332867.97746011906</v>
      </c>
      <c r="V38" s="176">
        <f>IF($C38="","",$H38*(1+$W38))</f>
        <v>1604.183</v>
      </c>
      <c r="W38" s="39">
        <f>IF($C38="","",IF(DefaultScenario,IF(OR(AND(Default_Exchange="ALL",NOT(ISERROR(MATCH($C38,$AF$6:$AF$37,0)))),$C38=Default_Exchange),IF($G38&gt;0,-LGD,0),0),IF(OR($J38="SWAP",$J38="FUTURE",$J38="CME FUTURE"),IF('Futures &amp; Perps Shifted'!$K$73,VLOOKUP($M38,ShiftByCurrencyDeriv,MATCH($R38,ShiftByCurrencyDerivHeader,0),FALSE),0),0)))</f>
        <v>0.01</v>
      </c>
      <c r="X38" s="178">
        <f>IF($C38="","",$U38-$G38)</f>
        <v>-3295.7225491100689</v>
      </c>
      <c r="Y38" s="14" t="str">
        <f t="shared" si="0"/>
        <v>OKEX</v>
      </c>
      <c r="Z38" t="str">
        <f>IF($C38="","",$M38&amp;" "&amp;$T38)</f>
        <v>ETH Mar 23 SHORT</v>
      </c>
      <c r="AA38" t="b">
        <f>IF($C38="","",IF(ISERROR(VLOOKUP($Y38,Mappings!$A:$C,3,FALSE)),FALSE,VLOOKUP($Y38,Mappings!$A:$C,3,FALSE)))</f>
        <v>1</v>
      </c>
      <c r="AH38">
        <f>IF($C38="","",IF($A38="",0,IF($L38=1,ROUND($G38/$H38/$F38,3),POWER(10,ROUND(LOG($G38/$F38),1)))))</f>
        <v>0.1</v>
      </c>
      <c r="AI38">
        <f>IF($C38="","",IF($A38="",0,IF($L38=1,$F38*$AH38,$AB$2*$F38*$AH38/$H38)))</f>
        <v>-207.5</v>
      </c>
      <c r="AJ38">
        <f>IF($C38="","",IF($A38="",0,VLOOKUP($M38,SpotUSDRateTable,2,FALSE)*AI38))</f>
        <v>-340671.9839461032</v>
      </c>
    </row>
    <row r="39" spans="1:36" customFormat="1" x14ac:dyDescent="0.25">
      <c r="A39" s="14">
        <v>37</v>
      </c>
      <c r="B39" s="71">
        <v>44958.916666666664</v>
      </c>
      <c r="C39" s="14" t="s">
        <v>45</v>
      </c>
      <c r="D39" s="14" t="s">
        <v>46</v>
      </c>
      <c r="E39" s="14" t="s">
        <v>934</v>
      </c>
      <c r="F39" s="99">
        <v>-6248</v>
      </c>
      <c r="G39" s="99">
        <v>-998605.358880379</v>
      </c>
      <c r="H39" s="99">
        <v>1598.28</v>
      </c>
      <c r="I39" s="99">
        <v>1757.6913745849999</v>
      </c>
      <c r="J39" s="14" t="s">
        <v>13</v>
      </c>
      <c r="K39" s="15">
        <v>45107.333333333336</v>
      </c>
      <c r="L39" s="14">
        <v>1</v>
      </c>
      <c r="M39" s="14" t="s">
        <v>15</v>
      </c>
      <c r="N39" s="45">
        <f>IF($C39="","",IF(OR($J39="SWAP",$J39="FUTURE",$J39="CME FUTURE"),IF($L39=1,ROUND($G39/$H39/$F39,3),POWER(10,ROUND(LOG($G39/$F39),1))),1))</f>
        <v>0.1</v>
      </c>
      <c r="O39" s="154">
        <f>IF($C39="","",IF(OR($J39="SWAP",$J39="FUTURE",$J39="CME FUTURE"),IF($L39=1,$F39*$N39,$AB$2*$F39*$N39/$H39),F39))</f>
        <v>-624.80000000000007</v>
      </c>
      <c r="P39" s="47">
        <f>IF($C39="","",IF(OR($J39="SWAP",$J39="FUTURE",$J39="CME FUTURE"),IF(NOT(ISERROR(VLOOKUP($M39,SpotUSDRateTable,2,FALSE))),VLOOKUP($M39,SpotUSDRateTable,2,FALSE),$H39)*O39,VLOOKUP($M39,SpotUSDRateTable,2,FALSE)*O39))</f>
        <v>-1025792.0750338569</v>
      </c>
      <c r="Q39" s="25">
        <f>IF($C39="","",IF(OR($J39="SWAP",$J39="FUTURE",$J39="CME FUTURE"),INT($K39-$B39),0))</f>
        <v>148</v>
      </c>
      <c r="R39" s="26" t="str">
        <f>IF($C39="","",IF(OR($E39="USD",$E39="EUR"),"CASH",IF($Q39=0,"COIN",IF($Q39&gt;720,"PERP",IF($J39="FUTURE",TEXT($K39-1,"mmm yy"),"CME "&amp;TEXT($K39-1,"mmm yy"))))))</f>
        <v>Jun 23</v>
      </c>
      <c r="S39" s="26" t="str">
        <f>IF($C39="","",IF($J39="CME FUTURE",IF($G39&gt;0,"LONG","SHORT"),IF($G39&gt;0,"LONG","SHORT")))</f>
        <v>SHORT</v>
      </c>
      <c r="T39" s="26" t="str">
        <f>IF($C39="","",$R39&amp;" "&amp;$S39)</f>
        <v>Jun 23 SHORT</v>
      </c>
      <c r="U39" s="180">
        <f>IF($C39="","",$G39*(1+$W39))</f>
        <v>-1008591.4124691827</v>
      </c>
      <c r="V39" s="176">
        <f>IF($C39="","",$H39*(1+$W39))</f>
        <v>1614.2628</v>
      </c>
      <c r="W39" s="39">
        <f>IF($C39="","",IF(DefaultScenario,IF(OR(AND(Default_Exchange="ALL",NOT(ISERROR(MATCH($C39,$AF$6:$AF$37,0)))),$C39=Default_Exchange),IF($G39&gt;0,-LGD,0),0),IF(OR($J39="SWAP",$J39="FUTURE",$J39="CME FUTURE"),IF('Futures &amp; Perps Shifted'!$K$73,VLOOKUP($M39,ShiftByCurrencyDeriv,MATCH($R39,ShiftByCurrencyDerivHeader,0),FALSE),0),0)))</f>
        <v>0.01</v>
      </c>
      <c r="X39" s="178">
        <f>IF($C39="","",$U39-$G39)</f>
        <v>-9986.0535888037411</v>
      </c>
      <c r="Y39" s="14" t="str">
        <f t="shared" si="0"/>
        <v>OKEX</v>
      </c>
      <c r="Z39" t="str">
        <f>IF($C39="","",$M39&amp;" "&amp;$T39)</f>
        <v>ETH Jun 23 SHORT</v>
      </c>
      <c r="AA39" t="b">
        <f>IF($C39="","",IF(ISERROR(VLOOKUP($Y39,Mappings!$A:$C,3,FALSE)),FALSE,VLOOKUP($Y39,Mappings!$A:$C,3,FALSE)))</f>
        <v>1</v>
      </c>
      <c r="AH39">
        <f>IF($C39="","",IF($A39="",0,IF($L39=1,ROUND($G39/$H39/$F39,3),POWER(10,ROUND(LOG($G39/$F39),1)))))</f>
        <v>0.1</v>
      </c>
      <c r="AI39">
        <f>IF($C39="","",IF($A39="",0,IF($L39=1,$F39*$AH39,$AB$2*$F39*$AH39/$H39)))</f>
        <v>-624.80000000000007</v>
      </c>
      <c r="AJ39">
        <f>IF($C39="","",IF($A39="",0,VLOOKUP($M39,SpotUSDRateTable,2,FALSE)*AI39))</f>
        <v>-1025792.0750338569</v>
      </c>
    </row>
    <row r="40" spans="1:36" customFormat="1" x14ac:dyDescent="0.25">
      <c r="A40" s="14">
        <v>38</v>
      </c>
      <c r="B40" s="71">
        <v>44958.916666666664</v>
      </c>
      <c r="C40" s="14" t="s">
        <v>45</v>
      </c>
      <c r="D40" s="14" t="s">
        <v>51</v>
      </c>
      <c r="E40" s="14" t="s">
        <v>469</v>
      </c>
      <c r="F40" s="99">
        <v>17538</v>
      </c>
      <c r="G40" s="99">
        <v>18116.754269960998</v>
      </c>
      <c r="H40" s="99">
        <v>10.33</v>
      </c>
      <c r="I40" s="99">
        <v>-12794.64636284</v>
      </c>
      <c r="J40" s="14" t="s">
        <v>17</v>
      </c>
      <c r="K40" s="15">
        <v>73050.333333333328</v>
      </c>
      <c r="L40" s="14">
        <v>1</v>
      </c>
      <c r="M40" s="14" t="s">
        <v>19</v>
      </c>
      <c r="N40" s="45">
        <f>IF($C40="","",IF(OR($J40="SWAP",$J40="FUTURE",$J40="CME FUTURE"),IF($L40=1,ROUND($G40/$H40/$F40,3),POWER(10,ROUND(LOG($G40/$F40),1))),1))</f>
        <v>0.1</v>
      </c>
      <c r="O40" s="154">
        <f>IF($C40="","",IF(OR($J40="SWAP",$J40="FUTURE",$J40="CME FUTURE"),IF($L40=1,$F40*$N40,$AB$2*$F40*$N40/$H40),F40))</f>
        <v>1753.8000000000002</v>
      </c>
      <c r="P40" s="47">
        <f>IF($C40="","",IF(OR($J40="SWAP",$J40="FUTURE",$J40="CME FUTURE"),IF(NOT(ISERROR(VLOOKUP($M40,SpotUSDRateTable,2,FALSE))),VLOOKUP($M40,SpotUSDRateTable,2,FALSE),$H40)*O40,VLOOKUP($M40,SpotUSDRateTable,2,FALSE)*O40))</f>
        <v>18116.754000000001</v>
      </c>
      <c r="Q40" s="25">
        <f>IF($C40="","",IF(OR($J40="SWAP",$J40="FUTURE",$J40="CME FUTURE"),INT($K40-$B40),0))</f>
        <v>28091</v>
      </c>
      <c r="R40" s="26" t="str">
        <f>IF($C40="","",IF(OR($E40="USD",$E40="EUR"),"CASH",IF($Q40=0,"COIN",IF($Q40&gt;720,"PERP",IF($J40="FUTURE",TEXT($K40-1,"mmm yy"),"CME "&amp;TEXT($K40-1,"mmm yy"))))))</f>
        <v>PERP</v>
      </c>
      <c r="S40" s="26" t="str">
        <f>IF($C40="","",IF($J40="CME FUTURE",IF($G40&gt;0,"LONG","SHORT"),IF($G40&gt;0,"LONG","SHORT")))</f>
        <v>LONG</v>
      </c>
      <c r="T40" s="26" t="str">
        <f>IF($C40="","",$R40&amp;" "&amp;$S40)</f>
        <v>PERP LONG</v>
      </c>
      <c r="U40" s="180">
        <f>IF($C40="","",$G40*(1+$W40))</f>
        <v>18116.754269960998</v>
      </c>
      <c r="V40" s="176">
        <f>IF($C40="","",$H40*(1+$W40))</f>
        <v>10.33</v>
      </c>
      <c r="W40" s="39">
        <f>IF($C40="","",IF(DefaultScenario,IF(OR(AND(Default_Exchange="ALL",NOT(ISERROR(MATCH($C40,$AF$6:$AF$37,0)))),$C40=Default_Exchange),IF($G40&gt;0,-LGD,0),0),IF(OR($J40="SWAP",$J40="FUTURE",$J40="CME FUTURE"),IF('Futures &amp; Perps Shifted'!$K$73,VLOOKUP($M40,ShiftByCurrencyDeriv,MATCH($R40,ShiftByCurrencyDerivHeader,0),FALSE),0),0)))</f>
        <v>0</v>
      </c>
      <c r="X40" s="178">
        <f>IF($C40="","",$U40-$G40)</f>
        <v>0</v>
      </c>
      <c r="Y40" s="14" t="str">
        <f t="shared" si="0"/>
        <v>OKEX</v>
      </c>
      <c r="Z40" t="str">
        <f>IF($C40="","",$M40&amp;" "&amp;$T40)</f>
        <v>AXS PERP LONG</v>
      </c>
      <c r="AA40" t="b">
        <f>IF($C40="","",IF(ISERROR(VLOOKUP($Y40,Mappings!$A:$C,3,FALSE)),FALSE,VLOOKUP($Y40,Mappings!$A:$C,3,FALSE)))</f>
        <v>1</v>
      </c>
      <c r="AH40">
        <f>IF($C40="","",IF($A40="",0,IF($L40=1,ROUND($G40/$H40/$F40,3),POWER(10,ROUND(LOG($G40/$F40),1)))))</f>
        <v>0.1</v>
      </c>
      <c r="AI40">
        <f>IF($C40="","",IF($A40="",0,IF($L40=1,$F40*$AH40,$AB$2*$F40*$AH40/$H40)))</f>
        <v>1753.8000000000002</v>
      </c>
      <c r="AJ40" t="e">
        <f>IF($C40="","",IF($A40="",0,VLOOKUP($M40,SpotUSDRateTable,2,FALSE)*AI40))</f>
        <v>#N/A</v>
      </c>
    </row>
    <row r="41" spans="1:36" customFormat="1" x14ac:dyDescent="0.25">
      <c r="A41" s="14">
        <v>39</v>
      </c>
      <c r="B41" s="71">
        <v>44958.916666666664</v>
      </c>
      <c r="C41" s="14" t="s">
        <v>263</v>
      </c>
      <c r="D41" s="14" t="s">
        <v>293</v>
      </c>
      <c r="E41" s="14" t="s">
        <v>936</v>
      </c>
      <c r="F41" s="99">
        <v>-729</v>
      </c>
      <c r="G41" s="99">
        <v>-59942025</v>
      </c>
      <c r="H41" s="99">
        <v>1644.5</v>
      </c>
      <c r="I41" s="99">
        <v>0</v>
      </c>
      <c r="J41" s="14" t="s">
        <v>277</v>
      </c>
      <c r="K41" s="15">
        <v>44982</v>
      </c>
      <c r="L41" s="14">
        <v>1</v>
      </c>
      <c r="M41" s="14" t="s">
        <v>15</v>
      </c>
      <c r="N41" s="45">
        <f>IF($C41="","",IF(OR($J41="SWAP",$J41="FUTURE",$J41="CME FUTURE"),IF($L41=1,ROUND($G41/$H41/$F41,3),POWER(10,ROUND(LOG($G41/$F41),1))),1))</f>
        <v>50</v>
      </c>
      <c r="O41" s="154">
        <f>IF($C41="","",IF(OR($J41="SWAP",$J41="FUTURE",$J41="CME FUTURE"),IF($L41=1,$F41*$N41,$AB$2*$F41*$N41/$H41),F41))</f>
        <v>-36450</v>
      </c>
      <c r="P41" s="47">
        <f>IF($C41="","",IF(OR($J41="SWAP",$J41="FUTURE",$J41="CME FUTURE"),IF(NOT(ISERROR(VLOOKUP($M41,SpotUSDRateTable,2,FALSE))),VLOOKUP($M41,SpotUSDRateTable,2,FALSE),$H41)*O41,VLOOKUP($M41,SpotUSDRateTable,2,FALSE)*O41))</f>
        <v>-59843343.685954034</v>
      </c>
      <c r="Q41" s="25">
        <f>IF($C41="","",IF(OR($J41="SWAP",$J41="FUTURE",$J41="CME FUTURE"),INT($K41-$B41),0))</f>
        <v>23</v>
      </c>
      <c r="R41" s="26" t="str">
        <f>IF($C41="","",IF(OR($E41="USD",$E41="EUR"),"CASH",IF($Q41=0,"COIN",IF($Q41&gt;720,"PERP",IF($J41="FUTURE",TEXT($K41-1,"mmm yy"),"CME "&amp;TEXT($K41-1,"mmm yy"))))))</f>
        <v>CME Feb 23</v>
      </c>
      <c r="S41" s="26" t="str">
        <f>IF($C41="","",IF($J41="CME FUTURE",IF($G41&gt;0,"LONG","SHORT"),IF($G41&gt;0,"LONG","SHORT")))</f>
        <v>SHORT</v>
      </c>
      <c r="T41" s="26" t="str">
        <f>IF($C41="","",$R41&amp;" "&amp;$S41)</f>
        <v>CME Feb 23 SHORT</v>
      </c>
      <c r="U41" s="180">
        <f>IF($C41="","",$G41*(1+$W41))</f>
        <v>-60541445.25</v>
      </c>
      <c r="V41" s="176">
        <f>IF($C41="","",$H41*(1+$W41))</f>
        <v>1660.9449999999999</v>
      </c>
      <c r="W41" s="39">
        <f>IF($C41="","",IF(DefaultScenario,IF(OR(AND(Default_Exchange="ALL",NOT(ISERROR(MATCH($C41,$AF$6:$AF$37,0)))),$C41=Default_Exchange),IF($G41&gt;0,-LGD,0),0),IF(OR($J41="SWAP",$J41="FUTURE",$J41="CME FUTURE"),IF('Futures &amp; Perps Shifted'!$K$73,VLOOKUP($M41,ShiftByCurrencyDeriv,MATCH($R41,ShiftByCurrencyDerivHeader,0),FALSE),0),0)))</f>
        <v>0.01</v>
      </c>
      <c r="X41" s="178">
        <f>IF($C41="","",$U41-$G41)</f>
        <v>-599420.25</v>
      </c>
      <c r="Y41" s="14" t="str">
        <f t="shared" si="0"/>
        <v>ED&amp;F</v>
      </c>
      <c r="Z41" t="str">
        <f>IF($C41="","",$M41&amp;" "&amp;$T41)</f>
        <v>ETH CME Feb 23 SHORT</v>
      </c>
      <c r="AA41" t="b">
        <f>IF($C41="","",IF(ISERROR(VLOOKUP($Y41,Mappings!$A:$C,3,FALSE)),FALSE,VLOOKUP($Y41,Mappings!$A:$C,3,FALSE)))</f>
        <v>1</v>
      </c>
      <c r="AH41">
        <f>IF($C41="","",IF($A41="",0,IF($L41=1,ROUND($G41/$H41/$F41,3),POWER(10,ROUND(LOG($G41/$F41),1)))))</f>
        <v>50</v>
      </c>
      <c r="AI41">
        <f>IF($C41="","",IF($A41="",0,IF($L41=1,$F41*$AH41,$AB$2*$F41*$AH41/$H41)))</f>
        <v>-36450</v>
      </c>
      <c r="AJ41">
        <f>IF($C41="","",IF($A41="",0,VLOOKUP($M41,SpotUSDRateTable,2,FALSE)*AI41))</f>
        <v>-59843343.685954034</v>
      </c>
    </row>
    <row r="42" spans="1:36" customFormat="1" x14ac:dyDescent="0.25">
      <c r="A42" s="14">
        <v>40</v>
      </c>
      <c r="B42" s="71">
        <v>44958.916666666664</v>
      </c>
      <c r="C42" s="14" t="s">
        <v>263</v>
      </c>
      <c r="D42" s="14" t="s">
        <v>293</v>
      </c>
      <c r="E42" s="14" t="s">
        <v>937</v>
      </c>
      <c r="F42" s="99">
        <v>-643</v>
      </c>
      <c r="G42" s="99">
        <v>-76372325</v>
      </c>
      <c r="H42" s="99">
        <v>23755</v>
      </c>
      <c r="I42" s="99">
        <v>0</v>
      </c>
      <c r="J42" s="14" t="s">
        <v>277</v>
      </c>
      <c r="K42" s="15">
        <v>44982</v>
      </c>
      <c r="L42" s="14">
        <v>1</v>
      </c>
      <c r="M42" s="14" t="s">
        <v>14</v>
      </c>
      <c r="N42" s="45">
        <f>IF($C42="","",IF(OR($J42="SWAP",$J42="FUTURE",$J42="CME FUTURE"),IF($L42=1,ROUND($G42/$H42/$F42,3),POWER(10,ROUND(LOG($G42/$F42),1))),1))</f>
        <v>5</v>
      </c>
      <c r="O42" s="154">
        <f>IF($C42="","",IF(OR($J42="SWAP",$J42="FUTURE",$J42="CME FUTURE"),IF($L42=1,$F42*$N42,$AB$2*$F42*$N42/$H42),F42))</f>
        <v>-3215</v>
      </c>
      <c r="P42" s="47">
        <f>IF($C42="","",IF(OR($J42="SWAP",$J42="FUTURE",$J42="CME FUTURE"),IF(NOT(ISERROR(VLOOKUP($M42,SpotUSDRateTable,2,FALSE))),VLOOKUP($M42,SpotUSDRateTable,2,FALSE),$H42)*O42,VLOOKUP($M42,SpotUSDRateTable,2,FALSE)*O42))</f>
        <v>-76271919.435952991</v>
      </c>
      <c r="Q42" s="25">
        <f>IF($C42="","",IF(OR($J42="SWAP",$J42="FUTURE",$J42="CME FUTURE"),INT($K42-$B42),0))</f>
        <v>23</v>
      </c>
      <c r="R42" s="26" t="str">
        <f>IF($C42="","",IF(OR($E42="USD",$E42="EUR"),"CASH",IF($Q42=0,"COIN",IF($Q42&gt;720,"PERP",IF($J42="FUTURE",TEXT($K42-1,"mmm yy"),"CME "&amp;TEXT($K42-1,"mmm yy"))))))</f>
        <v>CME Feb 23</v>
      </c>
      <c r="S42" s="26" t="str">
        <f>IF($C42="","",IF($J42="CME FUTURE",IF($G42&gt;0,"LONG","SHORT"),IF($G42&gt;0,"LONG","SHORT")))</f>
        <v>SHORT</v>
      </c>
      <c r="T42" s="26" t="str">
        <f>IF($C42="","",$R42&amp;" "&amp;$S42)</f>
        <v>CME Feb 23 SHORT</v>
      </c>
      <c r="U42" s="180">
        <f>IF($C42="","",$G42*(1+$W42))</f>
        <v>-77136048.25</v>
      </c>
      <c r="V42" s="176">
        <f>IF($C42="","",$H42*(1+$W42))</f>
        <v>23992.55</v>
      </c>
      <c r="W42" s="39">
        <f>IF($C42="","",IF(DefaultScenario,IF(OR(AND(Default_Exchange="ALL",NOT(ISERROR(MATCH($C42,$AF$6:$AF$37,0)))),$C42=Default_Exchange),IF($G42&gt;0,-LGD,0),0),IF(OR($J42="SWAP",$J42="FUTURE",$J42="CME FUTURE"),IF('Futures &amp; Perps Shifted'!$K$73,VLOOKUP($M42,ShiftByCurrencyDeriv,MATCH($R42,ShiftByCurrencyDerivHeader,0),FALSE),0),0)))</f>
        <v>0.01</v>
      </c>
      <c r="X42" s="178">
        <f>IF($C42="","",$U42-$G42)</f>
        <v>-763723.25</v>
      </c>
      <c r="Y42" s="14" t="str">
        <f t="shared" si="0"/>
        <v>ED&amp;F</v>
      </c>
      <c r="Z42" t="str">
        <f>IF($C42="","",$M42&amp;" "&amp;$T42)</f>
        <v>BTC CME Feb 23 SHORT</v>
      </c>
      <c r="AA42" t="b">
        <f>IF($C42="","",IF(ISERROR(VLOOKUP($Y42,Mappings!$A:$C,3,FALSE)),FALSE,VLOOKUP($Y42,Mappings!$A:$C,3,FALSE)))</f>
        <v>1</v>
      </c>
      <c r="AH42">
        <f>IF($C42="","",IF($A42="",0,IF($L42=1,ROUND($G42/$H42/$F42,3),POWER(10,ROUND(LOG($G42/$F42),1)))))</f>
        <v>5</v>
      </c>
      <c r="AI42">
        <f>IF($C42="","",IF($A42="",0,IF($L42=1,$F42*$AH42,$AB$2*$F42*$AH42/$H42)))</f>
        <v>-3215</v>
      </c>
      <c r="AJ42">
        <f>IF($C42="","",IF($A42="",0,VLOOKUP($M42,SpotUSDRateTable,2,FALSE)*AI42))</f>
        <v>-76271919.435952991</v>
      </c>
    </row>
    <row r="43" spans="1:36" customFormat="1" x14ac:dyDescent="0.25">
      <c r="A43" s="14">
        <v>41</v>
      </c>
      <c r="B43" s="71">
        <v>44958.916666666664</v>
      </c>
      <c r="C43" s="14" t="s">
        <v>263</v>
      </c>
      <c r="D43" s="14" t="s">
        <v>293</v>
      </c>
      <c r="E43" s="14" t="s">
        <v>1140</v>
      </c>
      <c r="F43" s="99">
        <v>-8</v>
      </c>
      <c r="G43" s="99">
        <v>-658600</v>
      </c>
      <c r="H43" s="99">
        <v>1646.5</v>
      </c>
      <c r="I43" s="99">
        <v>0</v>
      </c>
      <c r="J43" s="14" t="s">
        <v>277</v>
      </c>
      <c r="K43" s="15">
        <v>45017</v>
      </c>
      <c r="L43" s="14">
        <v>1</v>
      </c>
      <c r="M43" s="14" t="s">
        <v>15</v>
      </c>
      <c r="N43" s="45">
        <f>IF($C43="","",IF(OR($J43="SWAP",$J43="FUTURE",$J43="CME FUTURE"),IF($L43=1,ROUND($G43/$H43/$F43,3),POWER(10,ROUND(LOG($G43/$F43),1))),1))</f>
        <v>50</v>
      </c>
      <c r="O43" s="154">
        <f>IF($C43="","",IF(OR($J43="SWAP",$J43="FUTURE",$J43="CME FUTURE"),IF($L43=1,$F43*$N43,$AB$2*$F43*$N43/$H43),F43))</f>
        <v>-400</v>
      </c>
      <c r="P43" s="47">
        <f>IF($C43="","",IF(OR($J43="SWAP",$J43="FUTURE",$J43="CME FUTURE"),IF(NOT(ISERROR(VLOOKUP($M43,SpotUSDRateTable,2,FALSE))),VLOOKUP($M43,SpotUSDRateTable,2,FALSE),$H43)*O43,VLOOKUP($M43,SpotUSDRateTable,2,FALSE)*O43))</f>
        <v>-656717.07748646406</v>
      </c>
      <c r="Q43" s="25">
        <f>IF($C43="","",IF(OR($J43="SWAP",$J43="FUTURE",$J43="CME FUTURE"),INT($K43-$B43),0))</f>
        <v>58</v>
      </c>
      <c r="R43" s="26" t="str">
        <f>IF($C43="","",IF(OR($E43="USD",$E43="EUR"),"CASH",IF($Q43=0,"COIN",IF($Q43&gt;720,"PERP",IF($J43="FUTURE",TEXT($K43-1,"mmm yy"),"CME "&amp;TEXT($K43-1,"mmm yy"))))))</f>
        <v>CME Mar 23</v>
      </c>
      <c r="S43" s="26" t="str">
        <f>IF($C43="","",IF($J43="CME FUTURE",IF($G43&gt;0,"LONG","SHORT"),IF($G43&gt;0,"LONG","SHORT")))</f>
        <v>SHORT</v>
      </c>
      <c r="T43" s="26" t="str">
        <f>IF($C43="","",$R43&amp;" "&amp;$S43)</f>
        <v>CME Mar 23 SHORT</v>
      </c>
      <c r="U43" s="180">
        <f>IF($C43="","",$G43*(1+$W43))</f>
        <v>-665186</v>
      </c>
      <c r="V43" s="176">
        <f>IF($C43="","",$H43*(1+$W43))</f>
        <v>1662.9649999999999</v>
      </c>
      <c r="W43" s="39">
        <f>IF($C43="","",IF(DefaultScenario,IF(OR(AND(Default_Exchange="ALL",NOT(ISERROR(MATCH($C43,$AF$6:$AF$37,0)))),$C43=Default_Exchange),IF($G43&gt;0,-LGD,0),0),IF(OR($J43="SWAP",$J43="FUTURE",$J43="CME FUTURE"),IF('Futures &amp; Perps Shifted'!$K$73,VLOOKUP($M43,ShiftByCurrencyDeriv,MATCH($R43,ShiftByCurrencyDerivHeader,0),FALSE),0),0)))</f>
        <v>0.01</v>
      </c>
      <c r="X43" s="178">
        <f>IF($C43="","",$U43-$G43)</f>
        <v>-6586</v>
      </c>
      <c r="Y43" s="14" t="str">
        <f t="shared" si="0"/>
        <v>ED&amp;F</v>
      </c>
      <c r="Z43" t="str">
        <f>IF($C43="","",$M43&amp;" "&amp;$T43)</f>
        <v>ETH CME Mar 23 SHORT</v>
      </c>
      <c r="AA43" t="b">
        <f>IF($C43="","",IF(ISERROR(VLOOKUP($Y43,Mappings!$A:$C,3,FALSE)),FALSE,VLOOKUP($Y43,Mappings!$A:$C,3,FALSE)))</f>
        <v>1</v>
      </c>
      <c r="AH43">
        <f>IF($C43="","",IF($A43="",0,IF($L43=1,ROUND($G43/$H43/$F43,3),POWER(10,ROUND(LOG($G43/$F43),1)))))</f>
        <v>50</v>
      </c>
      <c r="AI43">
        <f>IF($C43="","",IF($A43="",0,IF($L43=1,$F43*$AH43,$AB$2*$F43*$AH43/$H43)))</f>
        <v>-400</v>
      </c>
      <c r="AJ43">
        <f>IF($C43="","",IF($A43="",0,VLOOKUP($M43,SpotUSDRateTable,2,FALSE)*AI43))</f>
        <v>-656717.07748646406</v>
      </c>
    </row>
    <row r="44" spans="1:36" customFormat="1" x14ac:dyDescent="0.25">
      <c r="A44" s="14">
        <v>42</v>
      </c>
      <c r="B44" s="71">
        <v>44958.916666666664</v>
      </c>
      <c r="C44" s="14" t="s">
        <v>263</v>
      </c>
      <c r="D44" s="14" t="s">
        <v>293</v>
      </c>
      <c r="E44" s="14" t="s">
        <v>1133</v>
      </c>
      <c r="F44" s="99">
        <v>-43</v>
      </c>
      <c r="G44" s="99">
        <v>-5136350</v>
      </c>
      <c r="H44" s="99">
        <v>23890</v>
      </c>
      <c r="I44" s="99">
        <v>0</v>
      </c>
      <c r="J44" s="14" t="s">
        <v>277</v>
      </c>
      <c r="K44" s="15">
        <v>45017</v>
      </c>
      <c r="L44" s="14">
        <v>1</v>
      </c>
      <c r="M44" s="14" t="s">
        <v>14</v>
      </c>
      <c r="N44" s="45">
        <f>IF($C44="","",IF(OR($J44="SWAP",$J44="FUTURE",$J44="CME FUTURE"),IF($L44=1,ROUND($G44/$H44/$F44,3),POWER(10,ROUND(LOG($G44/$F44),1))),1))</f>
        <v>5</v>
      </c>
      <c r="O44" s="154">
        <f>IF($C44="","",IF(OR($J44="SWAP",$J44="FUTURE",$J44="CME FUTURE"),IF($L44=1,$F44*$N44,$AB$2*$F44*$N44/$H44),F44))</f>
        <v>-215</v>
      </c>
      <c r="P44" s="47">
        <f>IF($C44="","",IF(OR($J44="SWAP",$J44="FUTURE",$J44="CME FUTURE"),IF(NOT(ISERROR(VLOOKUP($M44,SpotUSDRateTable,2,FALSE))),VLOOKUP($M44,SpotUSDRateTable,2,FALSE),$H44)*O44,VLOOKUP($M44,SpotUSDRateTable,2,FALSE)*O44))</f>
        <v>-5100610.4754991895</v>
      </c>
      <c r="Q44" s="25">
        <f>IF($C44="","",IF(OR($J44="SWAP",$J44="FUTURE",$J44="CME FUTURE"),INT($K44-$B44),0))</f>
        <v>58</v>
      </c>
      <c r="R44" s="26" t="str">
        <f>IF($C44="","",IF(OR($E44="USD",$E44="EUR"),"CASH",IF($Q44=0,"COIN",IF($Q44&gt;720,"PERP",IF($J44="FUTURE",TEXT($K44-1,"mmm yy"),"CME "&amp;TEXT($K44-1,"mmm yy"))))))</f>
        <v>CME Mar 23</v>
      </c>
      <c r="S44" s="26" t="str">
        <f>IF($C44="","",IF($J44="CME FUTURE",IF($G44&gt;0,"LONG","SHORT"),IF($G44&gt;0,"LONG","SHORT")))</f>
        <v>SHORT</v>
      </c>
      <c r="T44" s="26" t="str">
        <f>IF($C44="","",$R44&amp;" "&amp;$S44)</f>
        <v>CME Mar 23 SHORT</v>
      </c>
      <c r="U44" s="180">
        <f>IF($C44="","",$G44*(1+$W44))</f>
        <v>-5187713.5</v>
      </c>
      <c r="V44" s="176">
        <f>IF($C44="","",$H44*(1+$W44))</f>
        <v>24128.9</v>
      </c>
      <c r="W44" s="39">
        <f>IF($C44="","",IF(DefaultScenario,IF(OR(AND(Default_Exchange="ALL",NOT(ISERROR(MATCH($C44,$AF$6:$AF$37,0)))),$C44=Default_Exchange),IF($G44&gt;0,-LGD,0),0),IF(OR($J44="SWAP",$J44="FUTURE",$J44="CME FUTURE"),IF('Futures &amp; Perps Shifted'!$K$73,VLOOKUP($M44,ShiftByCurrencyDeriv,MATCH($R44,ShiftByCurrencyDerivHeader,0),FALSE),0),0)))</f>
        <v>0.01</v>
      </c>
      <c r="X44" s="178">
        <f>IF($C44="","",$U44-$G44)</f>
        <v>-51363.5</v>
      </c>
      <c r="Y44" s="14" t="str">
        <f t="shared" si="0"/>
        <v>ED&amp;F</v>
      </c>
      <c r="Z44" t="str">
        <f>IF($C44="","",$M44&amp;" "&amp;$T44)</f>
        <v>BTC CME Mar 23 SHORT</v>
      </c>
      <c r="AA44" t="b">
        <f>IF($C44="","",IF(ISERROR(VLOOKUP($Y44,Mappings!$A:$C,3,FALSE)),FALSE,VLOOKUP($Y44,Mappings!$A:$C,3,FALSE)))</f>
        <v>1</v>
      </c>
      <c r="AH44">
        <f>IF($C44="","",IF($A44="",0,IF($L44=1,ROUND($G44/$H44/$F44,3),POWER(10,ROUND(LOG($G44/$F44),1)))))</f>
        <v>5</v>
      </c>
      <c r="AI44">
        <f>IF($C44="","",IF($A44="",0,IF($L44=1,$F44*$AH44,$AB$2*$F44*$AH44/$H44)))</f>
        <v>-215</v>
      </c>
      <c r="AJ44">
        <f>IF($C44="","",IF($A44="",0,VLOOKUP($M44,SpotUSDRateTable,2,FALSE)*AI44))</f>
        <v>-5100610.4754991895</v>
      </c>
    </row>
    <row r="45" spans="1:36" customFormat="1" x14ac:dyDescent="0.25">
      <c r="A45" s="14">
        <v>43</v>
      </c>
      <c r="B45" s="71">
        <v>44959.000002777779</v>
      </c>
      <c r="C45" s="14" t="s">
        <v>11</v>
      </c>
      <c r="D45" s="14" t="s">
        <v>83</v>
      </c>
      <c r="E45" s="14" t="s">
        <v>116</v>
      </c>
      <c r="F45" s="99">
        <v>1098.7465254900001</v>
      </c>
      <c r="G45" s="99">
        <v>96985.943065669606</v>
      </c>
      <c r="H45" s="99">
        <v>88.269624354368204</v>
      </c>
      <c r="I45" s="99">
        <v>0</v>
      </c>
      <c r="J45" s="14" t="s">
        <v>85</v>
      </c>
      <c r="K45" s="15">
        <v>44959.000002777779</v>
      </c>
      <c r="L45" s="14">
        <v>1</v>
      </c>
      <c r="M45" s="14" t="s">
        <v>116</v>
      </c>
      <c r="N45" s="45">
        <f>IF($C45="","",IF(OR($J45="SWAP",$J45="FUTURE",$J45="CME FUTURE"),IF($L45=1,ROUND($G45/$H45/$F45,3),POWER(10,ROUND(LOG($G45/$F45),1))),1))</f>
        <v>1</v>
      </c>
      <c r="O45" s="154">
        <f>IF($C45="","",IF(OR($J45="SWAP",$J45="FUTURE",$J45="CME FUTURE"),IF($L45=1,$F45*$N45,$AB$2*$F45*$N45/$H45),F45))</f>
        <v>1098.7465254900001</v>
      </c>
      <c r="P45" s="47">
        <f>IF($C45="","",IF(OR($J45="SWAP",$J45="FUTURE",$J45="CME FUTURE"),IF(NOT(ISERROR(VLOOKUP($M45,SpotUSDRateTable,2,FALSE))),VLOOKUP($M45,SpotUSDRateTable,2,FALSE),$H45)*O45,VLOOKUP($M45,SpotUSDRateTable,2,FALSE)*O45))</f>
        <v>96985.943065669562</v>
      </c>
      <c r="Q45" s="25">
        <f>IF($C45="","",IF(OR($J45="SWAP",$J45="FUTURE",$J45="CME FUTURE"),INT($K45-$B45),0))</f>
        <v>0</v>
      </c>
      <c r="R45" s="26" t="str">
        <f>IF($C45="","",IF(OR($E45="USD",$E45="EUR"),"CASH",IF($Q45=0,"COIN",IF($Q45&gt;720,"PERP",IF($J45="FUTURE",TEXT($K45-1,"mmm yy"),"CME "&amp;TEXT($K45-1,"mmm yy"))))))</f>
        <v>COIN</v>
      </c>
      <c r="S45" s="26" t="str">
        <f>IF($C45="","",IF($J45="CME FUTURE",IF($G45&gt;0,"LONG","SHORT"),IF($G45&gt;0,"LONG","SHORT")))</f>
        <v>LONG</v>
      </c>
      <c r="T45" s="26" t="str">
        <f>IF($C45="","",$R45&amp;" "&amp;$S45)</f>
        <v>COIN LONG</v>
      </c>
      <c r="U45" s="180">
        <f>IF($C45="","",$G45*(1+$W45))</f>
        <v>96985.943065669606</v>
      </c>
      <c r="V45" s="176">
        <f>IF($C45="","",$H45*(1+$W45))</f>
        <v>88.269624354368204</v>
      </c>
      <c r="W45" s="39">
        <f>IF($C45="","",IF(DefaultScenario,IF(OR(AND(Default_Exchange="ALL",NOT(ISERROR(MATCH($C45,$AF$6:$AF$37,0)))),$C45=Default_Exchange),IF($G45&gt;0,-LGD,0),0),IF(OR($J45="SWAP",$J45="FUTURE",$J45="CME FUTURE"),IF('Futures &amp; Perps Shifted'!$K$73,VLOOKUP($M45,ShiftByCurrencyDeriv,MATCH($R45,ShiftByCurrencyDerivHeader,0),FALSE),0),0)))</f>
        <v>0</v>
      </c>
      <c r="X45" s="178">
        <f>IF($C45="","",$U45-$G45)</f>
        <v>0</v>
      </c>
      <c r="Y45" s="14" t="str">
        <f t="shared" si="0"/>
        <v>BINE</v>
      </c>
      <c r="Z45" t="str">
        <f>IF($C45="","",$M45&amp;" "&amp;$T45)</f>
        <v>AAVE COIN LONG</v>
      </c>
      <c r="AA45" t="b">
        <f>IF($C45="","",IF(ISERROR(VLOOKUP($Y45,Mappings!$A:$C,3,FALSE)),FALSE,VLOOKUP($Y45,Mappings!$A:$C,3,FALSE)))</f>
        <v>1</v>
      </c>
      <c r="AH45">
        <f>IF($C45="","",IF($A45="",0,IF($L45=1,ROUND($G45/$H45/$F45,3),POWER(10,ROUND(LOG($G45/$F45),1)))))</f>
        <v>1</v>
      </c>
      <c r="AI45">
        <f>IF($C45="","",IF($A45="",0,IF($L45=1,$F45*$AH45,$AB$2*$F45*$AH45/$H45)))</f>
        <v>1098.7465254900001</v>
      </c>
      <c r="AJ45">
        <f>IF($C45="","",IF($A45="",0,VLOOKUP($M45,SpotUSDRateTable,2,FALSE)*AI45))</f>
        <v>96985.943065669562</v>
      </c>
    </row>
    <row r="46" spans="1:36" customFormat="1" x14ac:dyDescent="0.25">
      <c r="A46" s="14">
        <v>44</v>
      </c>
      <c r="B46" s="71">
        <v>44959.000002777779</v>
      </c>
      <c r="C46" s="14" t="s">
        <v>11</v>
      </c>
      <c r="D46" s="14" t="s">
        <v>83</v>
      </c>
      <c r="E46" s="14" t="s">
        <v>84</v>
      </c>
      <c r="F46" s="99">
        <v>265627.28909999999</v>
      </c>
      <c r="G46" s="99">
        <v>105518.547814433</v>
      </c>
      <c r="H46" s="99">
        <v>0.397242874299367</v>
      </c>
      <c r="I46" s="99">
        <v>0</v>
      </c>
      <c r="J46" s="14" t="s">
        <v>85</v>
      </c>
      <c r="K46" s="15">
        <v>44959.000002777779</v>
      </c>
      <c r="L46" s="14">
        <v>1</v>
      </c>
      <c r="M46" s="14" t="s">
        <v>84</v>
      </c>
      <c r="N46" s="45">
        <f>IF($C46="","",IF(OR($J46="SWAP",$J46="FUTURE",$J46="CME FUTURE"),IF($L46=1,ROUND($G46/$H46/$F46,3),POWER(10,ROUND(LOG($G46/$F46),1))),1))</f>
        <v>1</v>
      </c>
      <c r="O46" s="154">
        <f>IF($C46="","",IF(OR($J46="SWAP",$J46="FUTURE",$J46="CME FUTURE"),IF($L46=1,$F46*$N46,$AB$2*$F46*$N46/$H46),F46))</f>
        <v>265627.28909999999</v>
      </c>
      <c r="P46" s="47">
        <f>IF($C46="","",IF(OR($J46="SWAP",$J46="FUTURE",$J46="CME FUTURE"),IF(NOT(ISERROR(VLOOKUP($M46,SpotUSDRateTable,2,FALSE))),VLOOKUP($M46,SpotUSDRateTable,2,FALSE),$H46)*O46,VLOOKUP($M46,SpotUSDRateTable,2,FALSE)*O46))</f>
        <v>105518.54781443291</v>
      </c>
      <c r="Q46" s="25">
        <f>IF($C46="","",IF(OR($J46="SWAP",$J46="FUTURE",$J46="CME FUTURE"),INT($K46-$B46),0))</f>
        <v>0</v>
      </c>
      <c r="R46" s="26" t="str">
        <f>IF($C46="","",IF(OR($E46="USD",$E46="EUR"),"CASH",IF($Q46=0,"COIN",IF($Q46&gt;720,"PERP",IF($J46="FUTURE",TEXT($K46-1,"mmm yy"),"CME "&amp;TEXT($K46-1,"mmm yy"))))))</f>
        <v>COIN</v>
      </c>
      <c r="S46" s="26" t="str">
        <f>IF($C46="","",IF($J46="CME FUTURE",IF($G46&gt;0,"LONG","SHORT"),IF($G46&gt;0,"LONG","SHORT")))</f>
        <v>LONG</v>
      </c>
      <c r="T46" s="26" t="str">
        <f>IF($C46="","",$R46&amp;" "&amp;$S46)</f>
        <v>COIN LONG</v>
      </c>
      <c r="U46" s="180">
        <f>IF($C46="","",$G46*(1+$W46))</f>
        <v>105518.547814433</v>
      </c>
      <c r="V46" s="176">
        <f>IF($C46="","",$H46*(1+$W46))</f>
        <v>0.397242874299367</v>
      </c>
      <c r="W46" s="39">
        <f>IF($C46="","",IF(DefaultScenario,IF(OR(AND(Default_Exchange="ALL",NOT(ISERROR(MATCH($C46,$AF$6:$AF$37,0)))),$C46=Default_Exchange),IF($G46&gt;0,-LGD,0),0),IF(OR($J46="SWAP",$J46="FUTURE",$J46="CME FUTURE"),IF('Futures &amp; Perps Shifted'!$K$73,VLOOKUP($M46,ShiftByCurrencyDeriv,MATCH($R46,ShiftByCurrencyDerivHeader,0),FALSE),0),0)))</f>
        <v>0</v>
      </c>
      <c r="X46" s="178">
        <f>IF($C46="","",$U46-$G46)</f>
        <v>0</v>
      </c>
      <c r="Y46" s="14" t="str">
        <f t="shared" si="0"/>
        <v>BINE</v>
      </c>
      <c r="Z46" t="str">
        <f>IF($C46="","",$M46&amp;" "&amp;$T46)</f>
        <v>ADA COIN LONG</v>
      </c>
      <c r="AA46" t="b">
        <f>IF($C46="","",IF(ISERROR(VLOOKUP($Y46,Mappings!$A:$C,3,FALSE)),FALSE,VLOOKUP($Y46,Mappings!$A:$C,3,FALSE)))</f>
        <v>1</v>
      </c>
      <c r="AH46">
        <f>IF($C46="","",IF($A46="",0,IF($L46=1,ROUND($G46/$H46/$F46,3),POWER(10,ROUND(LOG($G46/$F46),1)))))</f>
        <v>1</v>
      </c>
      <c r="AI46">
        <f>IF($C46="","",IF($A46="",0,IF($L46=1,$F46*$AH46,$AB$2*$F46*$AH46/$H46)))</f>
        <v>265627.28909999999</v>
      </c>
      <c r="AJ46">
        <f>IF($C46="","",IF($A46="",0,VLOOKUP($M46,SpotUSDRateTable,2,FALSE)*AI46))</f>
        <v>105518.54781443291</v>
      </c>
    </row>
    <row r="47" spans="1:36" customFormat="1" x14ac:dyDescent="0.25">
      <c r="A47" s="14">
        <v>45</v>
      </c>
      <c r="B47" s="71">
        <v>44959.000002777779</v>
      </c>
      <c r="C47" s="14" t="s">
        <v>11</v>
      </c>
      <c r="D47" s="14" t="s">
        <v>83</v>
      </c>
      <c r="E47" s="14" t="s">
        <v>122</v>
      </c>
      <c r="F47" s="99">
        <v>182646.88590200001</v>
      </c>
      <c r="G47" s="99">
        <v>45850.268974609797</v>
      </c>
      <c r="H47" s="99">
        <v>0.25103230612544303</v>
      </c>
      <c r="I47" s="99">
        <v>0</v>
      </c>
      <c r="J47" s="14" t="s">
        <v>85</v>
      </c>
      <c r="K47" s="15">
        <v>44959.000002777779</v>
      </c>
      <c r="L47" s="14">
        <v>1</v>
      </c>
      <c r="M47" s="14" t="s">
        <v>122</v>
      </c>
      <c r="N47" s="45">
        <f>IF($C47="","",IF(OR($J47="SWAP",$J47="FUTURE",$J47="CME FUTURE"),IF($L47=1,ROUND($G47/$H47/$F47,3),POWER(10,ROUND(LOG($G47/$F47),1))),1))</f>
        <v>1</v>
      </c>
      <c r="O47" s="154">
        <f>IF($C47="","",IF(OR($J47="SWAP",$J47="FUTURE",$J47="CME FUTURE"),IF($L47=1,$F47*$N47,$AB$2*$F47*$N47/$H47),F47))</f>
        <v>182646.88590200001</v>
      </c>
      <c r="P47" s="47">
        <f>IF($C47="","",IF(OR($J47="SWAP",$J47="FUTURE",$J47="CME FUTURE"),IF(NOT(ISERROR(VLOOKUP($M47,SpotUSDRateTable,2,FALSE))),VLOOKUP($M47,SpotUSDRateTable,2,FALSE),$H47)*O47,VLOOKUP($M47,SpotUSDRateTable,2,FALSE)*O47))</f>
        <v>45850.268974609731</v>
      </c>
      <c r="Q47" s="25">
        <f>IF($C47="","",IF(OR($J47="SWAP",$J47="FUTURE",$J47="CME FUTURE"),INT($K47-$B47),0))</f>
        <v>0</v>
      </c>
      <c r="R47" s="26" t="str">
        <f>IF($C47="","",IF(OR($E47="USD",$E47="EUR"),"CASH",IF($Q47=0,"COIN",IF($Q47&gt;720,"PERP",IF($J47="FUTURE",TEXT($K47-1,"mmm yy"),"CME "&amp;TEXT($K47-1,"mmm yy"))))))</f>
        <v>COIN</v>
      </c>
      <c r="S47" s="26" t="str">
        <f>IF($C47="","",IF($J47="CME FUTURE",IF($G47&gt;0,"LONG","SHORT"),IF($G47&gt;0,"LONG","SHORT")))</f>
        <v>LONG</v>
      </c>
      <c r="T47" s="26" t="str">
        <f>IF($C47="","",$R47&amp;" "&amp;$S47)</f>
        <v>COIN LONG</v>
      </c>
      <c r="U47" s="180">
        <f>IF($C47="","",$G47*(1+$W47))</f>
        <v>45850.268974609797</v>
      </c>
      <c r="V47" s="176">
        <f>IF($C47="","",$H47*(1+$W47))</f>
        <v>0.25103230612544303</v>
      </c>
      <c r="W47" s="39">
        <f>IF($C47="","",IF(DefaultScenario,IF(OR(AND(Default_Exchange="ALL",NOT(ISERROR(MATCH($C47,$AF$6:$AF$37,0)))),$C47=Default_Exchange),IF($G47&gt;0,-LGD,0),0),IF(OR($J47="SWAP",$J47="FUTURE",$J47="CME FUTURE"),IF('Futures &amp; Perps Shifted'!$K$73,VLOOKUP($M47,ShiftByCurrencyDeriv,MATCH($R47,ShiftByCurrencyDerivHeader,0),FALSE),0),0)))</f>
        <v>0</v>
      </c>
      <c r="X47" s="178">
        <f>IF($C47="","",$U47-$G47)</f>
        <v>0</v>
      </c>
      <c r="Y47" s="14" t="str">
        <f t="shared" si="0"/>
        <v>BINE</v>
      </c>
      <c r="Z47" t="str">
        <f>IF($C47="","",$M47&amp;" "&amp;$T47)</f>
        <v>ALGO COIN LONG</v>
      </c>
      <c r="AA47" t="b">
        <f>IF($C47="","",IF(ISERROR(VLOOKUP($Y47,Mappings!$A:$C,3,FALSE)),FALSE,VLOOKUP($Y47,Mappings!$A:$C,3,FALSE)))</f>
        <v>1</v>
      </c>
      <c r="AH47">
        <f>IF($C47="","",IF($A47="",0,IF($L47=1,ROUND($G47/$H47/$F47,3),POWER(10,ROUND(LOG($G47/$F47),1)))))</f>
        <v>1</v>
      </c>
      <c r="AI47">
        <f>IF($C47="","",IF($A47="",0,IF($L47=1,$F47*$AH47,$AB$2*$F47*$AH47/$H47)))</f>
        <v>182646.88590200001</v>
      </c>
      <c r="AJ47">
        <f>IF($C47="","",IF($A47="",0,VLOOKUP($M47,SpotUSDRateTable,2,FALSE)*AI47))</f>
        <v>45850.268974609731</v>
      </c>
    </row>
    <row r="48" spans="1:36" customFormat="1" x14ac:dyDescent="0.25">
      <c r="A48" s="14">
        <v>46</v>
      </c>
      <c r="B48" s="71">
        <v>44959.000002777779</v>
      </c>
      <c r="C48" s="14" t="s">
        <v>11</v>
      </c>
      <c r="D48" s="14" t="s">
        <v>83</v>
      </c>
      <c r="E48" s="14" t="s">
        <v>35</v>
      </c>
      <c r="F48" s="99">
        <v>4.2548999999999998E-3</v>
      </c>
      <c r="G48" s="99">
        <v>6.3263680622242496E-2</v>
      </c>
      <c r="H48" s="99">
        <v>14.868429486531401</v>
      </c>
      <c r="I48" s="99">
        <v>0</v>
      </c>
      <c r="J48" s="14" t="s">
        <v>85</v>
      </c>
      <c r="K48" s="15">
        <v>44959.000002777779</v>
      </c>
      <c r="L48" s="14">
        <v>1</v>
      </c>
      <c r="M48" s="14" t="s">
        <v>35</v>
      </c>
      <c r="N48" s="45">
        <f>IF($C48="","",IF(OR($J48="SWAP",$J48="FUTURE",$J48="CME FUTURE"),IF($L48=1,ROUND($G48/$H48/$F48,3),POWER(10,ROUND(LOG($G48/$F48),1))),1))</f>
        <v>1</v>
      </c>
      <c r="O48" s="154">
        <f>IF($C48="","",IF(OR($J48="SWAP",$J48="FUTURE",$J48="CME FUTURE"),IF($L48=1,$F48*$N48,$AB$2*$F48*$N48/$H48),F48))</f>
        <v>4.2548999999999998E-3</v>
      </c>
      <c r="P48" s="47">
        <f>IF($C48="","",IF(OR($J48="SWAP",$J48="FUTURE",$J48="CME FUTURE"),IF(NOT(ISERROR(VLOOKUP($M48,SpotUSDRateTable,2,FALSE))),VLOOKUP($M48,SpotUSDRateTable,2,FALSE),$H48)*O48,VLOOKUP($M48,SpotUSDRateTable,2,FALSE)*O48))</f>
        <v>6.3263680622242455E-2</v>
      </c>
      <c r="Q48" s="25">
        <f>IF($C48="","",IF(OR($J48="SWAP",$J48="FUTURE",$J48="CME FUTURE"),INT($K48-$B48),0))</f>
        <v>0</v>
      </c>
      <c r="R48" s="26" t="str">
        <f>IF($C48="","",IF(OR($E48="USD",$E48="EUR"),"CASH",IF($Q48=0,"COIN",IF($Q48&gt;720,"PERP",IF($J48="FUTURE",TEXT($K48-1,"mmm yy"),"CME "&amp;TEXT($K48-1,"mmm yy"))))))</f>
        <v>COIN</v>
      </c>
      <c r="S48" s="26" t="str">
        <f>IF($C48="","",IF($J48="CME FUTURE",IF($G48&gt;0,"LONG","SHORT"),IF($G48&gt;0,"LONG","SHORT")))</f>
        <v>LONG</v>
      </c>
      <c r="T48" s="26" t="str">
        <f>IF($C48="","",$R48&amp;" "&amp;$S48)</f>
        <v>COIN LONG</v>
      </c>
      <c r="U48" s="180">
        <f>IF($C48="","",$G48*(1+$W48))</f>
        <v>6.3263680622242496E-2</v>
      </c>
      <c r="V48" s="176">
        <f>IF($C48="","",$H48*(1+$W48))</f>
        <v>14.868429486531401</v>
      </c>
      <c r="W48" s="39">
        <f>IF($C48="","",IF(DefaultScenario,IF(OR(AND(Default_Exchange="ALL",NOT(ISERROR(MATCH($C48,$AF$6:$AF$37,0)))),$C48=Default_Exchange),IF($G48&gt;0,-LGD,0),0),IF(OR($J48="SWAP",$J48="FUTURE",$J48="CME FUTURE"),IF('Futures &amp; Perps Shifted'!$K$73,VLOOKUP($M48,ShiftByCurrencyDeriv,MATCH($R48,ShiftByCurrencyDerivHeader,0),FALSE),0),0)))</f>
        <v>0</v>
      </c>
      <c r="X48" s="178">
        <f>IF($C48="","",$U48-$G48)</f>
        <v>0</v>
      </c>
      <c r="Y48" s="14" t="str">
        <f>IF($C48="","",IF(ISERROR(SEARCH("-",$D48)),$C48,LEFT($D48,SEARCH("-",$D48)-1)))</f>
        <v>BINE</v>
      </c>
      <c r="Z48" t="str">
        <f>IF($C48="","",$M48&amp;" "&amp;$T48)</f>
        <v>ATOM COIN LONG</v>
      </c>
      <c r="AA48" t="b">
        <f>IF($C48="","",IF(ISERROR(VLOOKUP($Y48,Mappings!$A:$C,3,FALSE)),FALSE,VLOOKUP($Y48,Mappings!$A:$C,3,FALSE)))</f>
        <v>1</v>
      </c>
      <c r="AH48">
        <f>IF($C48="","",IF($A48="",0,IF($L48=1,ROUND($G48/$H48/$F48,3),POWER(10,ROUND(LOG($G48/$F48),1)))))</f>
        <v>1</v>
      </c>
      <c r="AI48">
        <f>IF($C48="","",IF($A48="",0,IF($L48=1,$F48*$AH48,$AB$2*$F48*$AH48/$H48)))</f>
        <v>4.2548999999999998E-3</v>
      </c>
      <c r="AJ48">
        <f>IF($C48="","",IF($A48="",0,VLOOKUP($M48,SpotUSDRateTable,2,FALSE)*AI48))</f>
        <v>6.3263680622242455E-2</v>
      </c>
    </row>
    <row r="49" spans="1:36" customFormat="1" x14ac:dyDescent="0.25">
      <c r="A49" s="14">
        <v>47</v>
      </c>
      <c r="B49" s="71">
        <v>44959.000002777779</v>
      </c>
      <c r="C49" s="14" t="s">
        <v>11</v>
      </c>
      <c r="D49" s="14" t="s">
        <v>83</v>
      </c>
      <c r="E49" s="14" t="s">
        <v>185</v>
      </c>
      <c r="F49" s="99">
        <v>2217.7968308099998</v>
      </c>
      <c r="G49" s="99">
        <v>46496.918627015402</v>
      </c>
      <c r="H49" s="99">
        <v>20.9653643566771</v>
      </c>
      <c r="I49" s="99">
        <v>0</v>
      </c>
      <c r="J49" s="14" t="s">
        <v>85</v>
      </c>
      <c r="K49" s="15">
        <v>44959.000002777779</v>
      </c>
      <c r="L49" s="14">
        <v>1</v>
      </c>
      <c r="M49" s="14" t="s">
        <v>185</v>
      </c>
      <c r="N49" s="45">
        <f>IF($C49="","",IF(OR($J49="SWAP",$J49="FUTURE",$J49="CME FUTURE"),IF($L49=1,ROUND($G49/$H49/$F49,3),POWER(10,ROUND(LOG($G49/$F49),1))),1))</f>
        <v>1</v>
      </c>
      <c r="O49" s="154">
        <f>IF($C49="","",IF(OR($J49="SWAP",$J49="FUTURE",$J49="CME FUTURE"),IF($L49=1,$F49*$N49,$AB$2*$F49*$N49/$H49),F49))</f>
        <v>2217.7968308099998</v>
      </c>
      <c r="P49" s="47">
        <f>IF($C49="","",IF(OR($J49="SWAP",$J49="FUTURE",$J49="CME FUTURE"),IF(NOT(ISERROR(VLOOKUP($M49,SpotUSDRateTable,2,FALSE))),VLOOKUP($M49,SpotUSDRateTable,2,FALSE),$H49)*O49,VLOOKUP($M49,SpotUSDRateTable,2,FALSE)*O49))</f>
        <v>46496.918627015402</v>
      </c>
      <c r="Q49" s="25">
        <f>IF($C49="","",IF(OR($J49="SWAP",$J49="FUTURE",$J49="CME FUTURE"),INT($K49-$B49),0))</f>
        <v>0</v>
      </c>
      <c r="R49" s="26" t="str">
        <f>IF($C49="","",IF(OR($E49="USD",$E49="EUR"),"CASH",IF($Q49=0,"COIN",IF($Q49&gt;720,"PERP",IF($J49="FUTURE",TEXT($K49-1,"mmm yy"),"CME "&amp;TEXT($K49-1,"mmm yy"))))))</f>
        <v>COIN</v>
      </c>
      <c r="S49" s="26" t="str">
        <f>IF($C49="","",IF($J49="CME FUTURE",IF($G49&gt;0,"LONG","SHORT"),IF($G49&gt;0,"LONG","SHORT")))</f>
        <v>LONG</v>
      </c>
      <c r="T49" s="26" t="str">
        <f>IF($C49="","",$R49&amp;" "&amp;$S49)</f>
        <v>COIN LONG</v>
      </c>
      <c r="U49" s="180">
        <f>IF($C49="","",$G49*(1+$W49))</f>
        <v>46496.918627015402</v>
      </c>
      <c r="V49" s="176">
        <f>IF($C49="","",$H49*(1+$W49))</f>
        <v>20.9653643566771</v>
      </c>
      <c r="W49" s="39">
        <f>IF($C49="","",IF(DefaultScenario,IF(OR(AND(Default_Exchange="ALL",NOT(ISERROR(MATCH($C49,$AF$6:$AF$37,0)))),$C49=Default_Exchange),IF($G49&gt;0,-LGD,0),0),IF(OR($J49="SWAP",$J49="FUTURE",$J49="CME FUTURE"),IF('Futures &amp; Perps Shifted'!$K$73,VLOOKUP($M49,ShiftByCurrencyDeriv,MATCH($R49,ShiftByCurrencyDerivHeader,0),FALSE),0),0)))</f>
        <v>0</v>
      </c>
      <c r="X49" s="178">
        <f>IF($C49="","",$U49-$G49)</f>
        <v>0</v>
      </c>
      <c r="Y49" s="14" t="str">
        <f t="shared" ref="Y49:Y112" si="1">IF($C49="","",IF(ISERROR(SEARCH("-",$D49)),$C49,LEFT($D49,SEARCH("-",$D49)-1)))</f>
        <v>BINE</v>
      </c>
      <c r="Z49" t="str">
        <f>IF($C49="","",$M49&amp;" "&amp;$T49)</f>
        <v>AVAX COIN LONG</v>
      </c>
      <c r="AA49" t="b">
        <f>IF($C49="","",IF(ISERROR(VLOOKUP($Y49,Mappings!$A:$C,3,FALSE)),FALSE,VLOOKUP($Y49,Mappings!$A:$C,3,FALSE)))</f>
        <v>1</v>
      </c>
      <c r="AH49">
        <f>IF($C49="","",IF($A49="",0,IF($L49=1,ROUND($G49/$H49/$F49,3),POWER(10,ROUND(LOG($G49/$F49),1)))))</f>
        <v>1</v>
      </c>
      <c r="AI49">
        <f>IF($C49="","",IF($A49="",0,IF($L49=1,$F49*$AH49,$AB$2*$F49*$AH49/$H49)))</f>
        <v>2217.7968308099998</v>
      </c>
      <c r="AJ49">
        <f>IF($C49="","",IF($A49="",0,VLOOKUP($M49,SpotUSDRateTable,2,FALSE)*AI49))</f>
        <v>46496.918627015402</v>
      </c>
    </row>
    <row r="50" spans="1:36" customFormat="1" x14ac:dyDescent="0.25">
      <c r="A50" s="14">
        <v>48</v>
      </c>
      <c r="B50" s="71">
        <v>44959.000002777779</v>
      </c>
      <c r="C50" s="14" t="s">
        <v>11</v>
      </c>
      <c r="D50" s="14" t="s">
        <v>83</v>
      </c>
      <c r="E50" s="14" t="s">
        <v>124</v>
      </c>
      <c r="F50" s="99">
        <v>65971.054453889999</v>
      </c>
      <c r="G50" s="99">
        <v>17904.5115115345</v>
      </c>
      <c r="H50" s="99">
        <v>0.27139950482448</v>
      </c>
      <c r="I50" s="99">
        <v>0</v>
      </c>
      <c r="J50" s="14" t="s">
        <v>85</v>
      </c>
      <c r="K50" s="15">
        <v>44959.000002777779</v>
      </c>
      <c r="L50" s="14">
        <v>1</v>
      </c>
      <c r="M50" s="14" t="s">
        <v>124</v>
      </c>
      <c r="N50" s="45">
        <f>IF($C50="","",IF(OR($J50="SWAP",$J50="FUTURE",$J50="CME FUTURE"),IF($L50=1,ROUND($G50/$H50/$F50,3),POWER(10,ROUND(LOG($G50/$F50),1))),1))</f>
        <v>1</v>
      </c>
      <c r="O50" s="154">
        <f>IF($C50="","",IF(OR($J50="SWAP",$J50="FUTURE",$J50="CME FUTURE"),IF($L50=1,$F50*$N50,$AB$2*$F50*$N50/$H50),F50))</f>
        <v>65971.054453889999</v>
      </c>
      <c r="P50" s="47">
        <f>IF($C50="","",IF(OR($J50="SWAP",$J50="FUTURE",$J50="CME FUTURE"),IF(NOT(ISERROR(VLOOKUP($M50,SpotUSDRateTable,2,FALSE))),VLOOKUP($M50,SpotUSDRateTable,2,FALSE),$H50)*O50,VLOOKUP($M50,SpotUSDRateTable,2,FALSE)*O50))</f>
        <v>17904.511511534551</v>
      </c>
      <c r="Q50" s="25">
        <f>IF($C50="","",IF(OR($J50="SWAP",$J50="FUTURE",$J50="CME FUTURE"),INT($K50-$B50),0))</f>
        <v>0</v>
      </c>
      <c r="R50" s="26" t="str">
        <f>IF($C50="","",IF(OR($E50="USD",$E50="EUR"),"CASH",IF($Q50=0,"COIN",IF($Q50&gt;720,"PERP",IF($J50="FUTURE",TEXT($K50-1,"mmm yy"),"CME "&amp;TEXT($K50-1,"mmm yy"))))))</f>
        <v>COIN</v>
      </c>
      <c r="S50" s="26" t="str">
        <f>IF($C50="","",IF($J50="CME FUTURE",IF($G50&gt;0,"LONG","SHORT"),IF($G50&gt;0,"LONG","SHORT")))</f>
        <v>LONG</v>
      </c>
      <c r="T50" s="26" t="str">
        <f>IF($C50="","",$R50&amp;" "&amp;$S50)</f>
        <v>COIN LONG</v>
      </c>
      <c r="U50" s="180">
        <f>IF($C50="","",$G50*(1+$W50))</f>
        <v>17904.5115115345</v>
      </c>
      <c r="V50" s="176">
        <f>IF($C50="","",$H50*(1+$W50))</f>
        <v>0.27139950482448</v>
      </c>
      <c r="W50" s="39">
        <f>IF($C50="","",IF(DefaultScenario,IF(OR(AND(Default_Exchange="ALL",NOT(ISERROR(MATCH($C50,$AF$6:$AF$37,0)))),$C50=Default_Exchange),IF($G50&gt;0,-LGD,0),0),IF(OR($J50="SWAP",$J50="FUTURE",$J50="CME FUTURE"),IF('Futures &amp; Perps Shifted'!$K$73,VLOOKUP($M50,ShiftByCurrencyDeriv,MATCH($R50,ShiftByCurrencyDerivHeader,0),FALSE),0),0)))</f>
        <v>0</v>
      </c>
      <c r="X50" s="178">
        <f>IF($C50="","",$U50-$G50)</f>
        <v>0</v>
      </c>
      <c r="Y50" s="14" t="str">
        <f t="shared" si="1"/>
        <v>BINE</v>
      </c>
      <c r="Z50" t="str">
        <f>IF($C50="","",$M50&amp;" "&amp;$T50)</f>
        <v>BAT COIN LONG</v>
      </c>
      <c r="AA50" t="b">
        <f>IF($C50="","",IF(ISERROR(VLOOKUP($Y50,Mappings!$A:$C,3,FALSE)),FALSE,VLOOKUP($Y50,Mappings!$A:$C,3,FALSE)))</f>
        <v>1</v>
      </c>
      <c r="AH50">
        <f>IF($C50="","",IF($A50="",0,IF($L50=1,ROUND($G50/$H50/$F50,3),POWER(10,ROUND(LOG($G50/$F50),1)))))</f>
        <v>1</v>
      </c>
      <c r="AI50">
        <f>IF($C50="","",IF($A50="",0,IF($L50=1,$F50*$AH50,$AB$2*$F50*$AH50/$H50)))</f>
        <v>65971.054453889999</v>
      </c>
      <c r="AJ50">
        <f>IF($C50="","",IF($A50="",0,VLOOKUP($M50,SpotUSDRateTable,2,FALSE)*AI50))</f>
        <v>17904.511511534551</v>
      </c>
    </row>
    <row r="51" spans="1:36" customFormat="1" x14ac:dyDescent="0.25">
      <c r="A51" s="14">
        <v>49</v>
      </c>
      <c r="B51" s="71">
        <v>44959.000002777779</v>
      </c>
      <c r="C51" s="14" t="s">
        <v>11</v>
      </c>
      <c r="D51" s="14" t="s">
        <v>83</v>
      </c>
      <c r="E51" s="14" t="s">
        <v>20</v>
      </c>
      <c r="F51" s="99">
        <v>313.26505587000003</v>
      </c>
      <c r="G51" s="99">
        <v>42695.4494526985</v>
      </c>
      <c r="H51" s="99">
        <v>136.29177162490899</v>
      </c>
      <c r="I51" s="99">
        <v>0</v>
      </c>
      <c r="J51" s="14" t="s">
        <v>85</v>
      </c>
      <c r="K51" s="15">
        <v>44959.000002777779</v>
      </c>
      <c r="L51" s="14">
        <v>1</v>
      </c>
      <c r="M51" s="14" t="s">
        <v>20</v>
      </c>
      <c r="N51" s="45">
        <f>IF($C51="","",IF(OR($J51="SWAP",$J51="FUTURE",$J51="CME FUTURE"),IF($L51=1,ROUND($G51/$H51/$F51,3),POWER(10,ROUND(LOG($G51/$F51),1))),1))</f>
        <v>1</v>
      </c>
      <c r="O51" s="154">
        <f>IF($C51="","",IF(OR($J51="SWAP",$J51="FUTURE",$J51="CME FUTURE"),IF($L51=1,$F51*$N51,$AB$2*$F51*$N51/$H51),F51))</f>
        <v>313.26505587000003</v>
      </c>
      <c r="P51" s="47">
        <f>IF($C51="","",IF(OR($J51="SWAP",$J51="FUTURE",$J51="CME FUTURE"),IF(NOT(ISERROR(VLOOKUP($M51,SpotUSDRateTable,2,FALSE))),VLOOKUP($M51,SpotUSDRateTable,2,FALSE),$H51)*O51,VLOOKUP($M51,SpotUSDRateTable,2,FALSE)*O51))</f>
        <v>42695.449452698398</v>
      </c>
      <c r="Q51" s="25">
        <f>IF($C51="","",IF(OR($J51="SWAP",$J51="FUTURE",$J51="CME FUTURE"),INT($K51-$B51),0))</f>
        <v>0</v>
      </c>
      <c r="R51" s="26" t="str">
        <f>IF($C51="","",IF(OR($E51="USD",$E51="EUR"),"CASH",IF($Q51=0,"COIN",IF($Q51&gt;720,"PERP",IF($J51="FUTURE",TEXT($K51-1,"mmm yy"),"CME "&amp;TEXT($K51-1,"mmm yy"))))))</f>
        <v>COIN</v>
      </c>
      <c r="S51" s="26" t="str">
        <f>IF($C51="","",IF($J51="CME FUTURE",IF($G51&gt;0,"LONG","SHORT"),IF($G51&gt;0,"LONG","SHORT")))</f>
        <v>LONG</v>
      </c>
      <c r="T51" s="26" t="str">
        <f>IF($C51="","",$R51&amp;" "&amp;$S51)</f>
        <v>COIN LONG</v>
      </c>
      <c r="U51" s="180">
        <f>IF($C51="","",$G51*(1+$W51))</f>
        <v>42695.4494526985</v>
      </c>
      <c r="V51" s="176">
        <f>IF($C51="","",$H51*(1+$W51))</f>
        <v>136.29177162490899</v>
      </c>
      <c r="W51" s="39">
        <f>IF($C51="","",IF(DefaultScenario,IF(OR(AND(Default_Exchange="ALL",NOT(ISERROR(MATCH($C51,$AF$6:$AF$37,0)))),$C51=Default_Exchange),IF($G51&gt;0,-LGD,0),0),IF(OR($J51="SWAP",$J51="FUTURE",$J51="CME FUTURE"),IF('Futures &amp; Perps Shifted'!$K$73,VLOOKUP($M51,ShiftByCurrencyDeriv,MATCH($R51,ShiftByCurrencyDerivHeader,0),FALSE),0),0)))</f>
        <v>0</v>
      </c>
      <c r="X51" s="178">
        <f>IF($C51="","",$U51-$G51)</f>
        <v>0</v>
      </c>
      <c r="Y51" s="14" t="str">
        <f t="shared" si="1"/>
        <v>BINE</v>
      </c>
      <c r="Z51" t="str">
        <f>IF($C51="","",$M51&amp;" "&amp;$T51)</f>
        <v>BCH COIN LONG</v>
      </c>
      <c r="AA51" t="b">
        <f>IF($C51="","",IF(ISERROR(VLOOKUP($Y51,Mappings!$A:$C,3,FALSE)),FALSE,VLOOKUP($Y51,Mappings!$A:$C,3,FALSE)))</f>
        <v>1</v>
      </c>
      <c r="AH51">
        <f>IF($C51="","",IF($A51="",0,IF($L51=1,ROUND($G51/$H51/$F51,3),POWER(10,ROUND(LOG($G51/$F51),1)))))</f>
        <v>1</v>
      </c>
      <c r="AI51">
        <f>IF($C51="","",IF($A51="",0,IF($L51=1,$F51*$AH51,$AB$2*$F51*$AH51/$H51)))</f>
        <v>313.26505587000003</v>
      </c>
      <c r="AJ51">
        <f>IF($C51="","",IF($A51="",0,VLOOKUP($M51,SpotUSDRateTable,2,FALSE)*AI51))</f>
        <v>42695.449452698398</v>
      </c>
    </row>
    <row r="52" spans="1:36" customFormat="1" x14ac:dyDescent="0.25">
      <c r="A52" s="14">
        <v>50</v>
      </c>
      <c r="B52" s="71">
        <v>44959.000002777779</v>
      </c>
      <c r="C52" s="14" t="s">
        <v>11</v>
      </c>
      <c r="D52" s="14" t="s">
        <v>83</v>
      </c>
      <c r="E52" s="14" t="s">
        <v>14</v>
      </c>
      <c r="F52" s="99">
        <v>64.351592089999997</v>
      </c>
      <c r="G52" s="99">
        <v>1526662.34757816</v>
      </c>
      <c r="H52" s="99">
        <v>23723.7696534846</v>
      </c>
      <c r="I52" s="99">
        <v>0</v>
      </c>
      <c r="J52" s="14" t="s">
        <v>85</v>
      </c>
      <c r="K52" s="15">
        <v>44959.000002777779</v>
      </c>
      <c r="L52" s="14">
        <v>1</v>
      </c>
      <c r="M52" s="14" t="s">
        <v>14</v>
      </c>
      <c r="N52" s="45">
        <f>IF($C52="","",IF(OR($J52="SWAP",$J52="FUTURE",$J52="CME FUTURE"),IF($L52=1,ROUND($G52/$H52/$F52,3),POWER(10,ROUND(LOG($G52/$F52),1))),1))</f>
        <v>1</v>
      </c>
      <c r="O52" s="154">
        <f>IF($C52="","",IF(OR($J52="SWAP",$J52="FUTURE",$J52="CME FUTURE"),IF($L52=1,$F52*$N52,$AB$2*$F52*$N52/$H52),F52))</f>
        <v>64.351592089999997</v>
      </c>
      <c r="P52" s="47">
        <f>IF($C52="","",IF(OR($J52="SWAP",$J52="FUTURE",$J52="CME FUTURE"),IF(NOT(ISERROR(VLOOKUP($M52,SpotUSDRateTable,2,FALSE))),VLOOKUP($M52,SpotUSDRateTable,2,FALSE),$H52)*O52,VLOOKUP($M52,SpotUSDRateTable,2,FALSE)*O52))</f>
        <v>1526662.3475781616</v>
      </c>
      <c r="Q52" s="25">
        <f>IF($C52="","",IF(OR($J52="SWAP",$J52="FUTURE",$J52="CME FUTURE"),INT($K52-$B52),0))</f>
        <v>0</v>
      </c>
      <c r="R52" s="26" t="str">
        <f>IF($C52="","",IF(OR($E52="USD",$E52="EUR"),"CASH",IF($Q52=0,"COIN",IF($Q52&gt;720,"PERP",IF($J52="FUTURE",TEXT($K52-1,"mmm yy"),"CME "&amp;TEXT($K52-1,"mmm yy"))))))</f>
        <v>COIN</v>
      </c>
      <c r="S52" s="26" t="str">
        <f>IF($C52="","",IF($J52="CME FUTURE",IF($G52&gt;0,"LONG","SHORT"),IF($G52&gt;0,"LONG","SHORT")))</f>
        <v>LONG</v>
      </c>
      <c r="T52" s="26" t="str">
        <f>IF($C52="","",$R52&amp;" "&amp;$S52)</f>
        <v>COIN LONG</v>
      </c>
      <c r="U52" s="180">
        <f>IF($C52="","",$G52*(1+$W52))</f>
        <v>1526662.34757816</v>
      </c>
      <c r="V52" s="176">
        <f>IF($C52="","",$H52*(1+$W52))</f>
        <v>23723.7696534846</v>
      </c>
      <c r="W52" s="39">
        <f>IF($C52="","",IF(DefaultScenario,IF(OR(AND(Default_Exchange="ALL",NOT(ISERROR(MATCH($C52,$AF$6:$AF$37,0)))),$C52=Default_Exchange),IF($G52&gt;0,-LGD,0),0),IF(OR($J52="SWAP",$J52="FUTURE",$J52="CME FUTURE"),IF('Futures &amp; Perps Shifted'!$K$73,VLOOKUP($M52,ShiftByCurrencyDeriv,MATCH($R52,ShiftByCurrencyDerivHeader,0),FALSE),0),0)))</f>
        <v>0</v>
      </c>
      <c r="X52" s="178">
        <f>IF($C52="","",$U52-$G52)</f>
        <v>0</v>
      </c>
      <c r="Y52" s="14" t="str">
        <f t="shared" si="1"/>
        <v>BINE</v>
      </c>
      <c r="Z52" t="str">
        <f>IF($C52="","",$M52&amp;" "&amp;$T52)</f>
        <v>BTC COIN LONG</v>
      </c>
      <c r="AA52" t="b">
        <f>IF($C52="","",IF(ISERROR(VLOOKUP($Y52,Mappings!$A:$C,3,FALSE)),FALSE,VLOOKUP($Y52,Mappings!$A:$C,3,FALSE)))</f>
        <v>1</v>
      </c>
      <c r="AH52">
        <f>IF($C52="","",IF($A52="",0,IF($L52=1,ROUND($G52/$H52/$F52,3),POWER(10,ROUND(LOG($G52/$F52),1)))))</f>
        <v>1</v>
      </c>
      <c r="AI52">
        <f>IF($C52="","",IF($A52="",0,IF($L52=1,$F52*$AH52,$AB$2*$F52*$AH52/$H52)))</f>
        <v>64.351592089999997</v>
      </c>
      <c r="AJ52">
        <f>IF($C52="","",IF($A52="",0,VLOOKUP($M52,SpotUSDRateTable,2,FALSE)*AI52))</f>
        <v>1526662.3475781616</v>
      </c>
    </row>
    <row r="53" spans="1:36" customFormat="1" x14ac:dyDescent="0.25">
      <c r="A53" s="14">
        <v>51</v>
      </c>
      <c r="B53" s="71">
        <v>44959.000002777779</v>
      </c>
      <c r="C53" s="14" t="s">
        <v>11</v>
      </c>
      <c r="D53" s="14" t="s">
        <v>83</v>
      </c>
      <c r="E53" s="14" t="s">
        <v>88</v>
      </c>
      <c r="F53" s="99">
        <v>4097308.81830501</v>
      </c>
      <c r="G53" s="99">
        <v>4098152.1334061702</v>
      </c>
      <c r="H53" s="99">
        <v>1.0002058217084799</v>
      </c>
      <c r="I53" s="99">
        <v>0</v>
      </c>
      <c r="J53" s="14" t="s">
        <v>85</v>
      </c>
      <c r="K53" s="15">
        <v>44959.000002777779</v>
      </c>
      <c r="L53" s="14">
        <v>1</v>
      </c>
      <c r="M53" s="14" t="s">
        <v>88</v>
      </c>
      <c r="N53" s="45">
        <f>IF($C53="","",IF(OR($J53="SWAP",$J53="FUTURE",$J53="CME FUTURE"),IF($L53=1,ROUND($G53/$H53/$F53,3),POWER(10,ROUND(LOG($G53/$F53),1))),1))</f>
        <v>1</v>
      </c>
      <c r="O53" s="154">
        <f>IF($C53="","",IF(OR($J53="SWAP",$J53="FUTURE",$J53="CME FUTURE"),IF($L53=1,$F53*$N53,$AB$2*$F53*$N53/$H53),F53))</f>
        <v>4097308.81830501</v>
      </c>
      <c r="P53" s="47">
        <f>IF($C53="","",IF(OR($J53="SWAP",$J53="FUTURE",$J53="CME FUTURE"),IF(NOT(ISERROR(VLOOKUP($M53,SpotUSDRateTable,2,FALSE))),VLOOKUP($M53,SpotUSDRateTable,2,FALSE),$H53)*O53,VLOOKUP($M53,SpotUSDRateTable,2,FALSE)*O53))</f>
        <v>4098152.1334061632</v>
      </c>
      <c r="Q53" s="25">
        <f>IF($C53="","",IF(OR($J53="SWAP",$J53="FUTURE",$J53="CME FUTURE"),INT($K53-$B53),0))</f>
        <v>0</v>
      </c>
      <c r="R53" s="26" t="str">
        <f>IF($C53="","",IF(OR($E53="USD",$E53="EUR"),"CASH",IF($Q53=0,"COIN",IF($Q53&gt;720,"PERP",IF($J53="FUTURE",TEXT($K53-1,"mmm yy"),"CME "&amp;TEXT($K53-1,"mmm yy"))))))</f>
        <v>COIN</v>
      </c>
      <c r="S53" s="26" t="str">
        <f>IF($C53="","",IF($J53="CME FUTURE",IF($G53&gt;0,"LONG","SHORT"),IF($G53&gt;0,"LONG","SHORT")))</f>
        <v>LONG</v>
      </c>
      <c r="T53" s="26" t="str">
        <f>IF($C53="","",$R53&amp;" "&amp;$S53)</f>
        <v>COIN LONG</v>
      </c>
      <c r="U53" s="180">
        <f>IF($C53="","",$G53*(1+$W53))</f>
        <v>4098152.1334061702</v>
      </c>
      <c r="V53" s="176">
        <f>IF($C53="","",$H53*(1+$W53))</f>
        <v>1.0002058217084799</v>
      </c>
      <c r="W53" s="39">
        <f>IF($C53="","",IF(DefaultScenario,IF(OR(AND(Default_Exchange="ALL",NOT(ISERROR(MATCH($C53,$AF$6:$AF$37,0)))),$C53=Default_Exchange),IF($G53&gt;0,-LGD,0),0),IF(OR($J53="SWAP",$J53="FUTURE",$J53="CME FUTURE"),IF('Futures &amp; Perps Shifted'!$K$73,VLOOKUP($M53,ShiftByCurrencyDeriv,MATCH($R53,ShiftByCurrencyDerivHeader,0),FALSE),0),0)))</f>
        <v>0</v>
      </c>
      <c r="X53" s="178">
        <f>IF($C53="","",$U53-$G53)</f>
        <v>0</v>
      </c>
      <c r="Y53" s="14" t="str">
        <f t="shared" si="1"/>
        <v>BINE</v>
      </c>
      <c r="Z53" t="str">
        <f>IF($C53="","",$M53&amp;" "&amp;$T53)</f>
        <v>BUSD COIN LONG</v>
      </c>
      <c r="AA53" t="b">
        <f>IF($C53="","",IF(ISERROR(VLOOKUP($Y53,Mappings!$A:$C,3,FALSE)),FALSE,VLOOKUP($Y53,Mappings!$A:$C,3,FALSE)))</f>
        <v>1</v>
      </c>
      <c r="AH53">
        <f>IF($C53="","",IF($A53="",0,IF($L53=1,ROUND($G53/$H53/$F53,3),POWER(10,ROUND(LOG($G53/$F53),1)))))</f>
        <v>1</v>
      </c>
      <c r="AI53">
        <f>IF($C53="","",IF($A53="",0,IF($L53=1,$F53*$AH53,$AB$2*$F53*$AH53/$H53)))</f>
        <v>4097308.81830501</v>
      </c>
      <c r="AJ53">
        <f>IF($C53="","",IF($A53="",0,VLOOKUP($M53,SpotUSDRateTable,2,FALSE)*AI53))</f>
        <v>4098152.1334061632</v>
      </c>
    </row>
    <row r="54" spans="1:36" customFormat="1" x14ac:dyDescent="0.25">
      <c r="A54" s="14">
        <v>52</v>
      </c>
      <c r="B54" s="71">
        <v>44959.000002777779</v>
      </c>
      <c r="C54" s="14" t="s">
        <v>11</v>
      </c>
      <c r="D54" s="14" t="s">
        <v>83</v>
      </c>
      <c r="E54" s="14" t="s">
        <v>31</v>
      </c>
      <c r="F54" s="99">
        <v>2041.6035408299999</v>
      </c>
      <c r="G54" s="99">
        <v>113431.955227661</v>
      </c>
      <c r="H54" s="99">
        <v>55.560226537198503</v>
      </c>
      <c r="I54" s="99">
        <v>0</v>
      </c>
      <c r="J54" s="14" t="s">
        <v>85</v>
      </c>
      <c r="K54" s="15">
        <v>44959.000002777779</v>
      </c>
      <c r="L54" s="14">
        <v>1</v>
      </c>
      <c r="M54" s="14" t="s">
        <v>31</v>
      </c>
      <c r="N54" s="45">
        <f>IF($C54="","",IF(OR($J54="SWAP",$J54="FUTURE",$J54="CME FUTURE"),IF($L54=1,ROUND($G54/$H54/$F54,3),POWER(10,ROUND(LOG($G54/$F54),1))),1))</f>
        <v>1</v>
      </c>
      <c r="O54" s="154">
        <f>IF($C54="","",IF(OR($J54="SWAP",$J54="FUTURE",$J54="CME FUTURE"),IF($L54=1,$F54*$N54,$AB$2*$F54*$N54/$H54),F54))</f>
        <v>2041.6035408299999</v>
      </c>
      <c r="P54" s="47">
        <f>IF($C54="","",IF(OR($J54="SWAP",$J54="FUTURE",$J54="CME FUTURE"),IF(NOT(ISERROR(VLOOKUP($M54,SpotUSDRateTable,2,FALSE))),VLOOKUP($M54,SpotUSDRateTable,2,FALSE),$H54)*O54,VLOOKUP($M54,SpotUSDRateTable,2,FALSE)*O54))</f>
        <v>113431.95522766138</v>
      </c>
      <c r="Q54" s="25">
        <f>IF($C54="","",IF(OR($J54="SWAP",$J54="FUTURE",$J54="CME FUTURE"),INT($K54-$B54),0))</f>
        <v>0</v>
      </c>
      <c r="R54" s="26" t="str">
        <f>IF($C54="","",IF(OR($E54="USD",$E54="EUR"),"CASH",IF($Q54=0,"COIN",IF($Q54&gt;720,"PERP",IF($J54="FUTURE",TEXT($K54-1,"mmm yy"),"CME "&amp;TEXT($K54-1,"mmm yy"))))))</f>
        <v>COIN</v>
      </c>
      <c r="S54" s="26" t="str">
        <f>IF($C54="","",IF($J54="CME FUTURE",IF($G54&gt;0,"LONG","SHORT"),IF($G54&gt;0,"LONG","SHORT")))</f>
        <v>LONG</v>
      </c>
      <c r="T54" s="26" t="str">
        <f>IF($C54="","",$R54&amp;" "&amp;$S54)</f>
        <v>COIN LONG</v>
      </c>
      <c r="U54" s="180">
        <f>IF($C54="","",$G54*(1+$W54))</f>
        <v>113431.955227661</v>
      </c>
      <c r="V54" s="176">
        <f>IF($C54="","",$H54*(1+$W54))</f>
        <v>55.560226537198503</v>
      </c>
      <c r="W54" s="39">
        <f>IF($C54="","",IF(DefaultScenario,IF(OR(AND(Default_Exchange="ALL",NOT(ISERROR(MATCH($C54,$AF$6:$AF$37,0)))),$C54=Default_Exchange),IF($G54&gt;0,-LGD,0),0),IF(OR($J54="SWAP",$J54="FUTURE",$J54="CME FUTURE"),IF('Futures &amp; Perps Shifted'!$K$73,VLOOKUP($M54,ShiftByCurrencyDeriv,MATCH($R54,ShiftByCurrencyDerivHeader,0),FALSE),0),0)))</f>
        <v>0</v>
      </c>
      <c r="X54" s="178">
        <f>IF($C54="","",$U54-$G54)</f>
        <v>0</v>
      </c>
      <c r="Y54" s="14" t="str">
        <f t="shared" si="1"/>
        <v>BINE</v>
      </c>
      <c r="Z54" t="str">
        <f>IF($C54="","",$M54&amp;" "&amp;$T54)</f>
        <v>COMP COIN LONG</v>
      </c>
      <c r="AA54" t="b">
        <f>IF($C54="","",IF(ISERROR(VLOOKUP($Y54,Mappings!$A:$C,3,FALSE)),FALSE,VLOOKUP($Y54,Mappings!$A:$C,3,FALSE)))</f>
        <v>1</v>
      </c>
      <c r="AH54">
        <f>IF($C54="","",IF($A54="",0,IF($L54=1,ROUND($G54/$H54/$F54,3),POWER(10,ROUND(LOG($G54/$F54),1)))))</f>
        <v>1</v>
      </c>
      <c r="AI54">
        <f>IF($C54="","",IF($A54="",0,IF($L54=1,$F54*$AH54,$AB$2*$F54*$AH54/$H54)))</f>
        <v>2041.6035408299999</v>
      </c>
      <c r="AJ54">
        <f>IF($C54="","",IF($A54="",0,VLOOKUP($M54,SpotUSDRateTable,2,FALSE)*AI54))</f>
        <v>113431.95522766138</v>
      </c>
    </row>
    <row r="55" spans="1:36" customFormat="1" x14ac:dyDescent="0.25">
      <c r="A55" s="14">
        <v>53</v>
      </c>
      <c r="B55" s="71">
        <v>44959.000002777779</v>
      </c>
      <c r="C55" s="14" t="s">
        <v>11</v>
      </c>
      <c r="D55" s="14" t="s">
        <v>83</v>
      </c>
      <c r="E55" s="14" t="s">
        <v>186</v>
      </c>
      <c r="F55" s="99">
        <v>1.5637979999999999E-2</v>
      </c>
      <c r="G55" s="99">
        <v>1.73772492138346E-2</v>
      </c>
      <c r="H55" s="99">
        <v>1.11122083631227</v>
      </c>
      <c r="I55" s="99">
        <v>0</v>
      </c>
      <c r="J55" s="14" t="s">
        <v>85</v>
      </c>
      <c r="K55" s="15">
        <v>44959.000002777779</v>
      </c>
      <c r="L55" s="14">
        <v>1</v>
      </c>
      <c r="M55" s="14" t="s">
        <v>186</v>
      </c>
      <c r="N55" s="45">
        <f>IF($C55="","",IF(OR($J55="SWAP",$J55="FUTURE",$J55="CME FUTURE"),IF($L55=1,ROUND($G55/$H55/$F55,3),POWER(10,ROUND(LOG($G55/$F55),1))),1))</f>
        <v>1</v>
      </c>
      <c r="O55" s="154">
        <f>IF($C55="","",IF(OR($J55="SWAP",$J55="FUTURE",$J55="CME FUTURE"),IF($L55=1,$F55*$N55,$AB$2*$F55*$N55/$H55),F55))</f>
        <v>1.5637979999999999E-2</v>
      </c>
      <c r="P55" s="47">
        <f>IF($C55="","",IF(OR($J55="SWAP",$J55="FUTURE",$J55="CME FUTURE"),IF(NOT(ISERROR(VLOOKUP($M55,SpotUSDRateTable,2,FALSE))),VLOOKUP($M55,SpotUSDRateTable,2,FALSE),$H55)*O55,VLOOKUP($M55,SpotUSDRateTable,2,FALSE)*O55))</f>
        <v>1.7377249213834552E-2</v>
      </c>
      <c r="Q55" s="25">
        <f>IF($C55="","",IF(OR($J55="SWAP",$J55="FUTURE",$J55="CME FUTURE"),INT($K55-$B55),0))</f>
        <v>0</v>
      </c>
      <c r="R55" s="26" t="str">
        <f>IF($C55="","",IF(OR($E55="USD",$E55="EUR"),"CASH",IF($Q55=0,"COIN",IF($Q55&gt;720,"PERP",IF($J55="FUTURE",TEXT($K55-1,"mmm yy"),"CME "&amp;TEXT($K55-1,"mmm yy"))))))</f>
        <v>COIN</v>
      </c>
      <c r="S55" s="26" t="str">
        <f>IF($C55="","",IF($J55="CME FUTURE",IF($G55&gt;0,"LONG","SHORT"),IF($G55&gt;0,"LONG","SHORT")))</f>
        <v>LONG</v>
      </c>
      <c r="T55" s="26" t="str">
        <f>IF($C55="","",$R55&amp;" "&amp;$S55)</f>
        <v>COIN LONG</v>
      </c>
      <c r="U55" s="180">
        <f>IF($C55="","",$G55*(1+$W55))</f>
        <v>1.73772492138346E-2</v>
      </c>
      <c r="V55" s="176">
        <f>IF($C55="","",$H55*(1+$W55))</f>
        <v>1.11122083631227</v>
      </c>
      <c r="W55" s="39">
        <f>IF($C55="","",IF(DefaultScenario,IF(OR(AND(Default_Exchange="ALL",NOT(ISERROR(MATCH($C55,$AF$6:$AF$37,0)))),$C55=Default_Exchange),IF($G55&gt;0,-LGD,0),0),IF(OR($J55="SWAP",$J55="FUTURE",$J55="CME FUTURE"),IF('Futures &amp; Perps Shifted'!$K$73,VLOOKUP($M55,ShiftByCurrencyDeriv,MATCH($R55,ShiftByCurrencyDerivHeader,0),FALSE),0),0)))</f>
        <v>0</v>
      </c>
      <c r="X55" s="178">
        <f>IF($C55="","",$U55-$G55)</f>
        <v>0</v>
      </c>
      <c r="Y55" s="14" t="str">
        <f t="shared" si="1"/>
        <v>BINE</v>
      </c>
      <c r="Z55" t="str">
        <f>IF($C55="","",$M55&amp;" "&amp;$T55)</f>
        <v>CRV COIN LONG</v>
      </c>
      <c r="AA55" t="b">
        <f>IF($C55="","",IF(ISERROR(VLOOKUP($Y55,Mappings!$A:$C,3,FALSE)),FALSE,VLOOKUP($Y55,Mappings!$A:$C,3,FALSE)))</f>
        <v>1</v>
      </c>
      <c r="AH55">
        <f>IF($C55="","",IF($A55="",0,IF($L55=1,ROUND($G55/$H55/$F55,3),POWER(10,ROUND(LOG($G55/$F55),1)))))</f>
        <v>1</v>
      </c>
      <c r="AI55">
        <f>IF($C55="","",IF($A55="",0,IF($L55=1,$F55*$AH55,$AB$2*$F55*$AH55/$H55)))</f>
        <v>1.5637979999999999E-2</v>
      </c>
      <c r="AJ55">
        <f>IF($C55="","",IF($A55="",0,VLOOKUP($M55,SpotUSDRateTable,2,FALSE)*AI55))</f>
        <v>1.7377249213834552E-2</v>
      </c>
    </row>
    <row r="56" spans="1:36" customFormat="1" x14ac:dyDescent="0.25">
      <c r="A56" s="14">
        <v>54</v>
      </c>
      <c r="B56" s="71">
        <v>44959.000002777779</v>
      </c>
      <c r="C56" s="14" t="s">
        <v>11</v>
      </c>
      <c r="D56" s="14" t="s">
        <v>83</v>
      </c>
      <c r="E56" s="14" t="s">
        <v>132</v>
      </c>
      <c r="F56" s="99">
        <v>876.23241947999998</v>
      </c>
      <c r="G56" s="99">
        <v>55176.242777198</v>
      </c>
      <c r="H56" s="99">
        <v>62.969871406883598</v>
      </c>
      <c r="I56" s="99">
        <v>0</v>
      </c>
      <c r="J56" s="14" t="s">
        <v>85</v>
      </c>
      <c r="K56" s="24">
        <v>44959.000002777779</v>
      </c>
      <c r="L56" s="14">
        <v>1</v>
      </c>
      <c r="M56" s="14" t="s">
        <v>132</v>
      </c>
      <c r="N56" s="45">
        <f>IF($C56="","",IF(OR($J56="SWAP",$J56="FUTURE",$J56="CME FUTURE"),IF($L56=1,ROUND($G56/$H56/$F56,3),POWER(10,ROUND(LOG($G56/$F56),1))),1))</f>
        <v>1</v>
      </c>
      <c r="O56" s="154">
        <f>IF($C56="","",IF(OR($J56="SWAP",$J56="FUTURE",$J56="CME FUTURE"),IF($L56=1,$F56*$N56,$AB$2*$F56*$N56/$H56),F56))</f>
        <v>876.23241947999998</v>
      </c>
      <c r="P56" s="47">
        <f>IF($C56="","",IF(OR($J56="SWAP",$J56="FUTURE",$J56="CME FUTURE"),IF(NOT(ISERROR(VLOOKUP($M56,SpotUSDRateTable,2,FALSE))),VLOOKUP($M56,SpotUSDRateTable,2,FALSE),$H56)*O56,VLOOKUP($M56,SpotUSDRateTable,2,FALSE)*O56))</f>
        <v>55176.242777198087</v>
      </c>
      <c r="Q56" s="25">
        <f>IF($C56="","",IF(OR($J56="SWAP",$J56="FUTURE",$J56="CME FUTURE"),INT($K56-$B56),0))</f>
        <v>0</v>
      </c>
      <c r="R56" s="26" t="str">
        <f>IF($C56="","",IF(OR($E56="USD",$E56="EUR"),"CASH",IF($Q56=0,"COIN",IF($Q56&gt;720,"PERP",IF($J56="FUTURE",TEXT($K56-1,"mmm yy"),"CME "&amp;TEXT($K56-1,"mmm yy"))))))</f>
        <v>COIN</v>
      </c>
      <c r="S56" s="26" t="str">
        <f>IF($C56="","",IF($J56="CME FUTURE",IF($G56&gt;0,"LONG","SHORT"),IF($G56&gt;0,"LONG","SHORT")))</f>
        <v>LONG</v>
      </c>
      <c r="T56" s="26" t="str">
        <f>IF($C56="","",$R56&amp;" "&amp;$S56)</f>
        <v>COIN LONG</v>
      </c>
      <c r="U56" s="180">
        <f>IF($C56="","",$G56*(1+$W56))</f>
        <v>55176.242777198</v>
      </c>
      <c r="V56" s="176">
        <f>IF($C56="","",$H56*(1+$W56))</f>
        <v>62.969871406883598</v>
      </c>
      <c r="W56" s="39">
        <f>IF($C56="","",IF(DefaultScenario,IF(OR(AND(Default_Exchange="ALL",NOT(ISERROR(MATCH($C56,$AF$6:$AF$37,0)))),$C56=Default_Exchange),IF($G56&gt;0,-LGD,0),0),IF(OR($J56="SWAP",$J56="FUTURE",$J56="CME FUTURE"),IF('Futures &amp; Perps Shifted'!$K$73,VLOOKUP($M56,ShiftByCurrencyDeriv,MATCH($R56,ShiftByCurrencyDerivHeader,0),FALSE),0),0)))</f>
        <v>0</v>
      </c>
      <c r="X56" s="178">
        <f>IF($C56="","",$U56-$G56)</f>
        <v>0</v>
      </c>
      <c r="Y56" s="14" t="str">
        <f t="shared" si="1"/>
        <v>BINE</v>
      </c>
      <c r="Z56" t="str">
        <f>IF($C56="","",$M56&amp;" "&amp;$T56)</f>
        <v>DASH COIN LONG</v>
      </c>
      <c r="AA56" t="b">
        <f>IF($C56="","",IF(ISERROR(VLOOKUP($Y56,Mappings!$A:$C,3,FALSE)),FALSE,VLOOKUP($Y56,Mappings!$A:$C,3,FALSE)))</f>
        <v>1</v>
      </c>
      <c r="AH56">
        <f>IF($C56="","",IF($A56="",0,IF($L56=1,ROUND($G56/$H56/$F56,3),POWER(10,ROUND(LOG($G56/$F56),1)))))</f>
        <v>1</v>
      </c>
      <c r="AI56">
        <f>IF($C56="","",IF($A56="",0,IF($L56=1,$F56*$AH56,$AB$2*$F56*$AH56/$H56)))</f>
        <v>876.23241947999998</v>
      </c>
      <c r="AJ56">
        <f>IF($C56="","",IF($A56="",0,VLOOKUP($M56,SpotUSDRateTable,2,FALSE)*AI56))</f>
        <v>55176.242777198087</v>
      </c>
    </row>
    <row r="57" spans="1:36" customFormat="1" x14ac:dyDescent="0.25">
      <c r="A57" s="14">
        <v>55</v>
      </c>
      <c r="B57" s="71">
        <v>44959.000002777779</v>
      </c>
      <c r="C57" s="14" t="s">
        <v>11</v>
      </c>
      <c r="D57" s="14" t="s">
        <v>83</v>
      </c>
      <c r="E57" s="14" t="s">
        <v>188</v>
      </c>
      <c r="F57" s="99">
        <v>308585.63023370999</v>
      </c>
      <c r="G57" s="99">
        <v>29059.793609328899</v>
      </c>
      <c r="H57" s="99">
        <v>9.41709229536071E-2</v>
      </c>
      <c r="I57" s="99">
        <v>0</v>
      </c>
      <c r="J57" s="14" t="s">
        <v>85</v>
      </c>
      <c r="K57" s="24">
        <v>44959.000002777779</v>
      </c>
      <c r="L57" s="14">
        <v>1</v>
      </c>
      <c r="M57" s="14" t="s">
        <v>188</v>
      </c>
      <c r="N57" s="45">
        <f>IF($C57="","",IF(OR($J57="SWAP",$J57="FUTURE",$J57="CME FUTURE"),IF($L57=1,ROUND($G57/$H57/$F57,3),POWER(10,ROUND(LOG($G57/$F57),1))),1))</f>
        <v>1</v>
      </c>
      <c r="O57" s="154">
        <f>IF($C57="","",IF(OR($J57="SWAP",$J57="FUTURE",$J57="CME FUTURE"),IF($L57=1,$F57*$N57,$AB$2*$F57*$N57/$H57),F57))</f>
        <v>308585.63023370999</v>
      </c>
      <c r="P57" s="47">
        <f>IF($C57="","",IF(OR($J57="SWAP",$J57="FUTURE",$J57="CME FUTURE"),IF(NOT(ISERROR(VLOOKUP($M57,SpotUSDRateTable,2,FALSE))),VLOOKUP($M57,SpotUSDRateTable,2,FALSE),$H57)*O57,VLOOKUP($M57,SpotUSDRateTable,2,FALSE)*O57))</f>
        <v>29059.793609328994</v>
      </c>
      <c r="Q57" s="25">
        <f>IF($C57="","",IF(OR($J57="SWAP",$J57="FUTURE",$J57="CME FUTURE"),INT($K57-$B57),0))</f>
        <v>0</v>
      </c>
      <c r="R57" s="26" t="str">
        <f>IF($C57="","",IF(OR($E57="USD",$E57="EUR"),"CASH",IF($Q57=0,"COIN",IF($Q57&gt;720,"PERP",IF($J57="FUTURE",TEXT($K57-1,"mmm yy"),"CME "&amp;TEXT($K57-1,"mmm yy"))))))</f>
        <v>COIN</v>
      </c>
      <c r="S57" s="26" t="str">
        <f>IF($C57="","",IF($J57="CME FUTURE",IF($G57&gt;0,"LONG","SHORT"),IF($G57&gt;0,"LONG","SHORT")))</f>
        <v>LONG</v>
      </c>
      <c r="T57" s="26" t="str">
        <f>IF($C57="","",$R57&amp;" "&amp;$S57)</f>
        <v>COIN LONG</v>
      </c>
      <c r="U57" s="180">
        <f>IF($C57="","",$G57*(1+$W57))</f>
        <v>29059.793609328899</v>
      </c>
      <c r="V57" s="176">
        <f>IF($C57="","",$H57*(1+$W57))</f>
        <v>9.41709229536071E-2</v>
      </c>
      <c r="W57" s="39">
        <f>IF($C57="","",IF(DefaultScenario,IF(OR(AND(Default_Exchange="ALL",NOT(ISERROR(MATCH($C57,$AF$6:$AF$37,0)))),$C57=Default_Exchange),IF($G57&gt;0,-LGD,0),0),IF(OR($J57="SWAP",$J57="FUTURE",$J57="CME FUTURE"),IF('Futures &amp; Perps Shifted'!$K$73,VLOOKUP($M57,ShiftByCurrencyDeriv,MATCH($R57,ShiftByCurrencyDerivHeader,0),FALSE),0),0)))</f>
        <v>0</v>
      </c>
      <c r="X57" s="178">
        <f>IF($C57="","",$U57-$G57)</f>
        <v>0</v>
      </c>
      <c r="Y57" s="14" t="str">
        <f t="shared" si="1"/>
        <v>BINE</v>
      </c>
      <c r="Z57" t="str">
        <f>IF($C57="","",$M57&amp;" "&amp;$T57)</f>
        <v>DOGE COIN LONG</v>
      </c>
      <c r="AA57" t="b">
        <f>IF($C57="","",IF(ISERROR(VLOOKUP($Y57,Mappings!$A:$C,3,FALSE)),FALSE,VLOOKUP($Y57,Mappings!$A:$C,3,FALSE)))</f>
        <v>1</v>
      </c>
      <c r="AH57">
        <f>IF($C57="","",IF($A57="",0,IF($L57=1,ROUND($G57/$H57/$F57,3),POWER(10,ROUND(LOG($G57/$F57),1)))))</f>
        <v>1</v>
      </c>
      <c r="AI57">
        <f>IF($C57="","",IF($A57="",0,IF($L57=1,$F57*$AH57,$AB$2*$F57*$AH57/$H57)))</f>
        <v>308585.63023370999</v>
      </c>
      <c r="AJ57">
        <f>IF($C57="","",IF($A57="",0,VLOOKUP($M57,SpotUSDRateTable,2,FALSE)*AI57))</f>
        <v>29059.793609328994</v>
      </c>
    </row>
    <row r="58" spans="1:36" customFormat="1" x14ac:dyDescent="0.25">
      <c r="A58" s="14">
        <v>56</v>
      </c>
      <c r="B58" s="71">
        <v>44959.000002777779</v>
      </c>
      <c r="C58" s="14" t="s">
        <v>11</v>
      </c>
      <c r="D58" s="14" t="s">
        <v>83</v>
      </c>
      <c r="E58" s="14" t="s">
        <v>22</v>
      </c>
      <c r="F58" s="99">
        <v>10910.783052299999</v>
      </c>
      <c r="G58" s="99">
        <v>70550.165096022101</v>
      </c>
      <c r="H58" s="99">
        <v>6.4660954908410604</v>
      </c>
      <c r="I58" s="99">
        <v>0</v>
      </c>
      <c r="J58" s="14" t="s">
        <v>85</v>
      </c>
      <c r="K58" s="24">
        <v>44959.000002777779</v>
      </c>
      <c r="L58" s="14">
        <v>1</v>
      </c>
      <c r="M58" s="14" t="s">
        <v>22</v>
      </c>
      <c r="N58" s="45">
        <f>IF($C58="","",IF(OR($J58="SWAP",$J58="FUTURE",$J58="CME FUTURE"),IF($L58=1,ROUND($G58/$H58/$F58,3),POWER(10,ROUND(LOG($G58/$F58),1))),1))</f>
        <v>1</v>
      </c>
      <c r="O58" s="154">
        <f>IF($C58="","",IF(OR($J58="SWAP",$J58="FUTURE",$J58="CME FUTURE"),IF($L58=1,$F58*$N58,$AB$2*$F58*$N58/$H58),F58))</f>
        <v>10910.783052299999</v>
      </c>
      <c r="P58" s="47">
        <f>IF($C58="","",IF(OR($J58="SWAP",$J58="FUTURE",$J58="CME FUTURE"),IF(NOT(ISERROR(VLOOKUP($M58,SpotUSDRateTable,2,FALSE))),VLOOKUP($M58,SpotUSDRateTable,2,FALSE),$H58)*O58,VLOOKUP($M58,SpotUSDRateTable,2,FALSE)*O58))</f>
        <v>70550.165096022087</v>
      </c>
      <c r="Q58" s="25">
        <f>IF($C58="","",IF(OR($J58="SWAP",$J58="FUTURE",$J58="CME FUTURE"),INT($K58-$B58),0))</f>
        <v>0</v>
      </c>
      <c r="R58" s="26" t="str">
        <f>IF($C58="","",IF(OR($E58="USD",$E58="EUR"),"CASH",IF($Q58=0,"COIN",IF($Q58&gt;720,"PERP",IF($J58="FUTURE",TEXT($K58-1,"mmm yy"),"CME "&amp;TEXT($K58-1,"mmm yy"))))))</f>
        <v>COIN</v>
      </c>
      <c r="S58" s="26" t="str">
        <f>IF($C58="","",IF($J58="CME FUTURE",IF($G58&gt;0,"LONG","SHORT"),IF($G58&gt;0,"LONG","SHORT")))</f>
        <v>LONG</v>
      </c>
      <c r="T58" s="26" t="str">
        <f>IF($C58="","",$R58&amp;" "&amp;$S58)</f>
        <v>COIN LONG</v>
      </c>
      <c r="U58" s="180">
        <f>IF($C58="","",$G58*(1+$W58))</f>
        <v>70550.165096022101</v>
      </c>
      <c r="V58" s="176">
        <f>IF($C58="","",$H58*(1+$W58))</f>
        <v>6.4660954908410604</v>
      </c>
      <c r="W58" s="39">
        <f>IF($C58="","",IF(DefaultScenario,IF(OR(AND(Default_Exchange="ALL",NOT(ISERROR(MATCH($C58,$AF$6:$AF$37,0)))),$C58=Default_Exchange),IF($G58&gt;0,-LGD,0),0),IF(OR($J58="SWAP",$J58="FUTURE",$J58="CME FUTURE"),IF('Futures &amp; Perps Shifted'!$K$73,VLOOKUP($M58,ShiftByCurrencyDeriv,MATCH($R58,ShiftByCurrencyDerivHeader,0),FALSE),0),0)))</f>
        <v>0</v>
      </c>
      <c r="X58" s="178">
        <f>IF($C58="","",$U58-$G58)</f>
        <v>0</v>
      </c>
      <c r="Y58" s="14" t="str">
        <f t="shared" si="1"/>
        <v>BINE</v>
      </c>
      <c r="Z58" t="str">
        <f>IF($C58="","",$M58&amp;" "&amp;$T58)</f>
        <v>DOT COIN LONG</v>
      </c>
      <c r="AA58" t="b">
        <f>IF($C58="","",IF(ISERROR(VLOOKUP($Y58,Mappings!$A:$C,3,FALSE)),FALSE,VLOOKUP($Y58,Mappings!$A:$C,3,FALSE)))</f>
        <v>1</v>
      </c>
      <c r="AH58">
        <f>IF($C58="","",IF($A58="",0,IF($L58=1,ROUND($G58/$H58/$F58,3),POWER(10,ROUND(LOG($G58/$F58),1)))))</f>
        <v>1</v>
      </c>
      <c r="AI58">
        <f>IF($C58="","",IF($A58="",0,IF($L58=1,$F58*$AH58,$AB$2*$F58*$AH58/$H58)))</f>
        <v>10910.783052299999</v>
      </c>
      <c r="AJ58">
        <f>IF($C58="","",IF($A58="",0,VLOOKUP($M58,SpotUSDRateTable,2,FALSE)*AI58))</f>
        <v>70550.165096022087</v>
      </c>
    </row>
    <row r="59" spans="1:36" customFormat="1" x14ac:dyDescent="0.25">
      <c r="A59" s="14">
        <v>57</v>
      </c>
      <c r="B59" s="71">
        <v>44959.000002777779</v>
      </c>
      <c r="C59" s="14" t="s">
        <v>11</v>
      </c>
      <c r="D59" s="14" t="s">
        <v>83</v>
      </c>
      <c r="E59" s="14" t="s">
        <v>28</v>
      </c>
      <c r="F59" s="99">
        <v>34972.939946099999</v>
      </c>
      <c r="G59" s="99">
        <v>16508.952778913801</v>
      </c>
      <c r="H59" s="99">
        <v>0.47204932740448302</v>
      </c>
      <c r="I59" s="99">
        <v>0</v>
      </c>
      <c r="J59" s="14" t="s">
        <v>85</v>
      </c>
      <c r="K59" s="24">
        <v>44959.000002777779</v>
      </c>
      <c r="L59" s="14">
        <v>1</v>
      </c>
      <c r="M59" s="14" t="s">
        <v>28</v>
      </c>
      <c r="N59" s="45">
        <f>IF($C59="","",IF(OR($J59="SWAP",$J59="FUTURE",$J59="CME FUTURE"),IF($L59=1,ROUND($G59/$H59/$F59,3),POWER(10,ROUND(LOG($G59/$F59),1))),1))</f>
        <v>1</v>
      </c>
      <c r="O59" s="154">
        <f>IF($C59="","",IF(OR($J59="SWAP",$J59="FUTURE",$J59="CME FUTURE"),IF($L59=1,$F59*$N59,$AB$2*$F59*$N59/$H59),F59))</f>
        <v>34972.939946099999</v>
      </c>
      <c r="P59" s="47">
        <f>IF($C59="","",IF(OR($J59="SWAP",$J59="FUTURE",$J59="CME FUTURE"),IF(NOT(ISERROR(VLOOKUP($M59,SpotUSDRateTable,2,FALSE))),VLOOKUP($M59,SpotUSDRateTable,2,FALSE),$H59)*O59,VLOOKUP($M59,SpotUSDRateTable,2,FALSE)*O59))</f>
        <v>16508.952778913881</v>
      </c>
      <c r="Q59" s="25">
        <f>IF($C59="","",IF(OR($J59="SWAP",$J59="FUTURE",$J59="CME FUTURE"),INT($K59-$B59),0))</f>
        <v>0</v>
      </c>
      <c r="R59" s="26" t="str">
        <f>IF($C59="","",IF(OR($E59="USD",$E59="EUR"),"CASH",IF($Q59=0,"COIN",IF($Q59&gt;720,"PERP",IF($J59="FUTURE",TEXT($K59-1,"mmm yy"),"CME "&amp;TEXT($K59-1,"mmm yy"))))))</f>
        <v>COIN</v>
      </c>
      <c r="S59" s="26" t="str">
        <f>IF($C59="","",IF($J59="CME FUTURE",IF($G59&gt;0,"LONG","SHORT"),IF($G59&gt;0,"LONG","SHORT")))</f>
        <v>LONG</v>
      </c>
      <c r="T59" s="26" t="str">
        <f>IF($C59="","",$R59&amp;" "&amp;$S59)</f>
        <v>COIN LONG</v>
      </c>
      <c r="U59" s="180">
        <f>IF($C59="","",$G59*(1+$W59))</f>
        <v>16508.952778913801</v>
      </c>
      <c r="V59" s="176">
        <f>IF($C59="","",$H59*(1+$W59))</f>
        <v>0.47204932740448302</v>
      </c>
      <c r="W59" s="39">
        <f>IF($C59="","",IF(DefaultScenario,IF(OR(AND(Default_Exchange="ALL",NOT(ISERROR(MATCH($C59,$AF$6:$AF$37,0)))),$C59=Default_Exchange),IF($G59&gt;0,-LGD,0),0),IF(OR($J59="SWAP",$J59="FUTURE",$J59="CME FUTURE"),IF('Futures &amp; Perps Shifted'!$K$73,VLOOKUP($M59,ShiftByCurrencyDeriv,MATCH($R59,ShiftByCurrencyDerivHeader,0),FALSE),0),0)))</f>
        <v>0</v>
      </c>
      <c r="X59" s="178">
        <f>IF($C59="","",$U59-$G59)</f>
        <v>0</v>
      </c>
      <c r="Y59" s="14" t="str">
        <f t="shared" si="1"/>
        <v>BINE</v>
      </c>
      <c r="Z59" t="str">
        <f>IF($C59="","",$M59&amp;" "&amp;$T59)</f>
        <v>ENJ COIN LONG</v>
      </c>
      <c r="AA59" t="b">
        <f>IF($C59="","",IF(ISERROR(VLOOKUP($Y59,Mappings!$A:$C,3,FALSE)),FALSE,VLOOKUP($Y59,Mappings!$A:$C,3,FALSE)))</f>
        <v>1</v>
      </c>
      <c r="AH59">
        <f>IF($C59="","",IF($A59="",0,IF($L59=1,ROUND($G59/$H59/$F59,3),POWER(10,ROUND(LOG($G59/$F59),1)))))</f>
        <v>1</v>
      </c>
      <c r="AI59">
        <f>IF($C59="","",IF($A59="",0,IF($L59=1,$F59*$AH59,$AB$2*$F59*$AH59/$H59)))</f>
        <v>34972.939946099999</v>
      </c>
      <c r="AJ59">
        <f>IF($C59="","",IF($A59="",0,VLOOKUP($M59,SpotUSDRateTable,2,FALSE)*AI59))</f>
        <v>16508.952778913881</v>
      </c>
    </row>
    <row r="60" spans="1:36" customFormat="1" x14ac:dyDescent="0.25">
      <c r="A60" s="14">
        <v>58</v>
      </c>
      <c r="B60" s="71">
        <v>44959.000002777779</v>
      </c>
      <c r="C60" s="14" t="s">
        <v>11</v>
      </c>
      <c r="D60" s="14" t="s">
        <v>83</v>
      </c>
      <c r="E60" s="14" t="s">
        <v>23</v>
      </c>
      <c r="F60" s="99">
        <v>108650.73496</v>
      </c>
      <c r="G60" s="99">
        <v>117099.907399524</v>
      </c>
      <c r="H60" s="99">
        <v>1.0777645217276699</v>
      </c>
      <c r="I60" s="99">
        <v>0</v>
      </c>
      <c r="J60" s="14" t="s">
        <v>85</v>
      </c>
      <c r="K60" s="24">
        <v>44959.000002777779</v>
      </c>
      <c r="L60" s="14">
        <v>1</v>
      </c>
      <c r="M60" s="14" t="s">
        <v>23</v>
      </c>
      <c r="N60" s="45">
        <f>IF($C60="","",IF(OR($J60="SWAP",$J60="FUTURE",$J60="CME FUTURE"),IF($L60=1,ROUND($G60/$H60/$F60,3),POWER(10,ROUND(LOG($G60/$F60),1))),1))</f>
        <v>1</v>
      </c>
      <c r="O60" s="154">
        <f>IF($C60="","",IF(OR($J60="SWAP",$J60="FUTURE",$J60="CME FUTURE"),IF($L60=1,$F60*$N60,$AB$2*$F60*$N60/$H60),F60))</f>
        <v>108650.73496</v>
      </c>
      <c r="P60" s="47">
        <f>IF($C60="","",IF(OR($J60="SWAP",$J60="FUTURE",$J60="CME FUTURE"),IF(NOT(ISERROR(VLOOKUP($M60,SpotUSDRateTable,2,FALSE))),VLOOKUP($M60,SpotUSDRateTable,2,FALSE),$H60)*O60,VLOOKUP($M60,SpotUSDRateTable,2,FALSE)*O60))</f>
        <v>117099.90739952422</v>
      </c>
      <c r="Q60" s="25">
        <f>IF($C60="","",IF(OR($J60="SWAP",$J60="FUTURE",$J60="CME FUTURE"),INT($K60-$B60),0))</f>
        <v>0</v>
      </c>
      <c r="R60" s="26" t="str">
        <f>IF($C60="","",IF(OR($E60="USD",$E60="EUR"),"CASH",IF($Q60=0,"COIN",IF($Q60&gt;720,"PERP",IF($J60="FUTURE",TEXT($K60-1,"mmm yy"),"CME "&amp;TEXT($K60-1,"mmm yy"))))))</f>
        <v>COIN</v>
      </c>
      <c r="S60" s="26" t="str">
        <f>IF($C60="","",IF($J60="CME FUTURE",IF($G60&gt;0,"LONG","SHORT"),IF($G60&gt;0,"LONG","SHORT")))</f>
        <v>LONG</v>
      </c>
      <c r="T60" s="26" t="str">
        <f>IF($C60="","",$R60&amp;" "&amp;$S60)</f>
        <v>COIN LONG</v>
      </c>
      <c r="U60" s="180">
        <f>IF($C60="","",$G60*(1+$W60))</f>
        <v>117099.907399524</v>
      </c>
      <c r="V60" s="176">
        <f>IF($C60="","",$H60*(1+$W60))</f>
        <v>1.0777645217276699</v>
      </c>
      <c r="W60" s="39">
        <f>IF($C60="","",IF(DefaultScenario,IF(OR(AND(Default_Exchange="ALL",NOT(ISERROR(MATCH($C60,$AF$6:$AF$37,0)))),$C60=Default_Exchange),IF($G60&gt;0,-LGD,0),0),IF(OR($J60="SWAP",$J60="FUTURE",$J60="CME FUTURE"),IF('Futures &amp; Perps Shifted'!$K$73,VLOOKUP($M60,ShiftByCurrencyDeriv,MATCH($R60,ShiftByCurrencyDerivHeader,0),FALSE),0),0)))</f>
        <v>0</v>
      </c>
      <c r="X60" s="178">
        <f>IF($C60="","",$U60-$G60)</f>
        <v>0</v>
      </c>
      <c r="Y60" s="14" t="str">
        <f t="shared" si="1"/>
        <v>BINE</v>
      </c>
      <c r="Z60" t="str">
        <f>IF($C60="","",$M60&amp;" "&amp;$T60)</f>
        <v>EOS COIN LONG</v>
      </c>
      <c r="AA60" t="b">
        <f>IF($C60="","",IF(ISERROR(VLOOKUP($Y60,Mappings!$A:$C,3,FALSE)),FALSE,VLOOKUP($Y60,Mappings!$A:$C,3,FALSE)))</f>
        <v>1</v>
      </c>
      <c r="AH60">
        <f>IF($C60="","",IF($A60="",0,IF($L60=1,ROUND($G60/$H60/$F60,3),POWER(10,ROUND(LOG($G60/$F60),1)))))</f>
        <v>1</v>
      </c>
      <c r="AI60">
        <f>IF($C60="","",IF($A60="",0,IF($L60=1,$F60*$AH60,$AB$2*$F60*$AH60/$H60)))</f>
        <v>108650.73496</v>
      </c>
      <c r="AJ60">
        <f>IF($C60="","",IF($A60="",0,VLOOKUP($M60,SpotUSDRateTable,2,FALSE)*AI60))</f>
        <v>117099.90739952422</v>
      </c>
    </row>
    <row r="61" spans="1:36" customFormat="1" x14ac:dyDescent="0.25">
      <c r="A61" s="14">
        <v>59</v>
      </c>
      <c r="B61" s="71">
        <v>44959.000002777779</v>
      </c>
      <c r="C61" s="14" t="s">
        <v>11</v>
      </c>
      <c r="D61" s="14" t="s">
        <v>83</v>
      </c>
      <c r="E61" s="14" t="s">
        <v>29</v>
      </c>
      <c r="F61" s="99">
        <v>168.23816400000001</v>
      </c>
      <c r="G61" s="99">
        <v>3763.0694080398298</v>
      </c>
      <c r="H61" s="99">
        <v>22.367513521128402</v>
      </c>
      <c r="I61" s="99">
        <v>0</v>
      </c>
      <c r="J61" s="14" t="s">
        <v>85</v>
      </c>
      <c r="K61" s="24">
        <v>44959.000002777779</v>
      </c>
      <c r="L61" s="14">
        <v>1</v>
      </c>
      <c r="M61" s="14" t="s">
        <v>29</v>
      </c>
      <c r="N61" s="45">
        <f>IF($C61="","",IF(OR($J61="SWAP",$J61="FUTURE",$J61="CME FUTURE"),IF($L61=1,ROUND($G61/$H61/$F61,3),POWER(10,ROUND(LOG($G61/$F61),1))),1))</f>
        <v>1</v>
      </c>
      <c r="O61" s="154">
        <f>IF($C61="","",IF(OR($J61="SWAP",$J61="FUTURE",$J61="CME FUTURE"),IF($L61=1,$F61*$N61,$AB$2*$F61*$N61/$H61),F61))</f>
        <v>168.23816400000001</v>
      </c>
      <c r="P61" s="47">
        <f>IF($C61="","",IF(OR($J61="SWAP",$J61="FUTURE",$J61="CME FUTURE"),IF(NOT(ISERROR(VLOOKUP($M61,SpotUSDRateTable,2,FALSE))),VLOOKUP($M61,SpotUSDRateTable,2,FALSE),$H61)*O61,VLOOKUP($M61,SpotUSDRateTable,2,FALSE)*O61))</f>
        <v>3763.0694080398175</v>
      </c>
      <c r="Q61" s="25">
        <f>IF($C61="","",IF(OR($J61="SWAP",$J61="FUTURE",$J61="CME FUTURE"),INT($K61-$B61),0))</f>
        <v>0</v>
      </c>
      <c r="R61" s="26" t="str">
        <f>IF($C61="","",IF(OR($E61="USD",$E61="EUR"),"CASH",IF($Q61=0,"COIN",IF($Q61&gt;720,"PERP",IF($J61="FUTURE",TEXT($K61-1,"mmm yy"),"CME "&amp;TEXT($K61-1,"mmm yy"))))))</f>
        <v>COIN</v>
      </c>
      <c r="S61" s="26" t="str">
        <f>IF($C61="","",IF($J61="CME FUTURE",IF($G61&gt;0,"LONG","SHORT"),IF($G61&gt;0,"LONG","SHORT")))</f>
        <v>LONG</v>
      </c>
      <c r="T61" s="26" t="str">
        <f>IF($C61="","",$R61&amp;" "&amp;$S61)</f>
        <v>COIN LONG</v>
      </c>
      <c r="U61" s="180">
        <f>IF($C61="","",$G61*(1+$W61))</f>
        <v>3763.0694080398298</v>
      </c>
      <c r="V61" s="176">
        <f>IF($C61="","",$H61*(1+$W61))</f>
        <v>22.367513521128402</v>
      </c>
      <c r="W61" s="39">
        <f>IF($C61="","",IF(DefaultScenario,IF(OR(AND(Default_Exchange="ALL",NOT(ISERROR(MATCH($C61,$AF$6:$AF$37,0)))),$C61=Default_Exchange),IF($G61&gt;0,-LGD,0),0),IF(OR($J61="SWAP",$J61="FUTURE",$J61="CME FUTURE"),IF('Futures &amp; Perps Shifted'!$K$73,VLOOKUP($M61,ShiftByCurrencyDeriv,MATCH($R61,ShiftByCurrencyDerivHeader,0),FALSE),0),0)))</f>
        <v>0</v>
      </c>
      <c r="X61" s="178">
        <f>IF($C61="","",$U61-$G61)</f>
        <v>0</v>
      </c>
      <c r="Y61" s="14" t="str">
        <f t="shared" si="1"/>
        <v>BINE</v>
      </c>
      <c r="Z61" t="str">
        <f>IF($C61="","",$M61&amp;" "&amp;$T61)</f>
        <v>ETC COIN LONG</v>
      </c>
      <c r="AA61" t="b">
        <f>IF($C61="","",IF(ISERROR(VLOOKUP($Y61,Mappings!$A:$C,3,FALSE)),FALSE,VLOOKUP($Y61,Mappings!$A:$C,3,FALSE)))</f>
        <v>1</v>
      </c>
      <c r="AH61">
        <f>IF($C61="","",IF($A61="",0,IF($L61=1,ROUND($G61/$H61/$F61,3),POWER(10,ROUND(LOG($G61/$F61),1)))))</f>
        <v>1</v>
      </c>
      <c r="AI61">
        <f>IF($C61="","",IF($A61="",0,IF($L61=1,$F61*$AH61,$AB$2*$F61*$AH61/$H61)))</f>
        <v>168.23816400000001</v>
      </c>
      <c r="AJ61">
        <f>IF($C61="","",IF($A61="",0,VLOOKUP($M61,SpotUSDRateTable,2,FALSE)*AI61))</f>
        <v>3763.0694080398175</v>
      </c>
    </row>
    <row r="62" spans="1:36" customFormat="1" x14ac:dyDescent="0.25">
      <c r="A62" s="14">
        <v>60</v>
      </c>
      <c r="B62" s="71">
        <v>44959.000002777779</v>
      </c>
      <c r="C62" s="14" t="s">
        <v>11</v>
      </c>
      <c r="D62" s="14" t="s">
        <v>83</v>
      </c>
      <c r="E62" s="14" t="s">
        <v>15</v>
      </c>
      <c r="F62" s="99">
        <v>680.93375911999999</v>
      </c>
      <c r="G62" s="99">
        <v>1117952.0706279001</v>
      </c>
      <c r="H62" s="99">
        <v>1641.7926937161601</v>
      </c>
      <c r="I62" s="99">
        <v>0</v>
      </c>
      <c r="J62" s="14" t="s">
        <v>85</v>
      </c>
      <c r="K62" s="24">
        <v>44959.000002777779</v>
      </c>
      <c r="L62" s="14">
        <v>1</v>
      </c>
      <c r="M62" s="14" t="s">
        <v>15</v>
      </c>
      <c r="N62" s="45">
        <f>IF($C62="","",IF(OR($J62="SWAP",$J62="FUTURE",$J62="CME FUTURE"),IF($L62=1,ROUND($G62/$H62/$F62,3),POWER(10,ROUND(LOG($G62/$F62),1))),1))</f>
        <v>1</v>
      </c>
      <c r="O62" s="154">
        <f>IF($C62="","",IF(OR($J62="SWAP",$J62="FUTURE",$J62="CME FUTURE"),IF($L62=1,$F62*$N62,$AB$2*$F62*$N62/$H62),F62))</f>
        <v>680.93375911999999</v>
      </c>
      <c r="P62" s="47">
        <f>IF($C62="","",IF(OR($J62="SWAP",$J62="FUTURE",$J62="CME FUTURE"),IF(NOT(ISERROR(VLOOKUP($M62,SpotUSDRateTable,2,FALSE))),VLOOKUP($M62,SpotUSDRateTable,2,FALSE),$H62)*O62,VLOOKUP($M62,SpotUSDRateTable,2,FALSE)*O62))</f>
        <v>1117952.0706278956</v>
      </c>
      <c r="Q62" s="25">
        <f>IF($C62="","",IF(OR($J62="SWAP",$J62="FUTURE",$J62="CME FUTURE"),INT($K62-$B62),0))</f>
        <v>0</v>
      </c>
      <c r="R62" s="26" t="str">
        <f>IF($C62="","",IF(OR($E62="USD",$E62="EUR"),"CASH",IF($Q62=0,"COIN",IF($Q62&gt;720,"PERP",IF($J62="FUTURE",TEXT($K62-1,"mmm yy"),"CME "&amp;TEXT($K62-1,"mmm yy"))))))</f>
        <v>COIN</v>
      </c>
      <c r="S62" s="26" t="str">
        <f>IF($C62="","",IF($J62="CME FUTURE",IF($G62&gt;0,"LONG","SHORT"),IF($G62&gt;0,"LONG","SHORT")))</f>
        <v>LONG</v>
      </c>
      <c r="T62" s="26" t="str">
        <f>IF($C62="","",$R62&amp;" "&amp;$S62)</f>
        <v>COIN LONG</v>
      </c>
      <c r="U62" s="180">
        <f>IF($C62="","",$G62*(1+$W62))</f>
        <v>1117952.0706279001</v>
      </c>
      <c r="V62" s="176">
        <f>IF($C62="","",$H62*(1+$W62))</f>
        <v>1641.7926937161601</v>
      </c>
      <c r="W62" s="39">
        <f>IF($C62="","",IF(DefaultScenario,IF(OR(AND(Default_Exchange="ALL",NOT(ISERROR(MATCH($C62,$AF$6:$AF$37,0)))),$C62=Default_Exchange),IF($G62&gt;0,-LGD,0),0),IF(OR($J62="SWAP",$J62="FUTURE",$J62="CME FUTURE"),IF('Futures &amp; Perps Shifted'!$K$73,VLOOKUP($M62,ShiftByCurrencyDeriv,MATCH($R62,ShiftByCurrencyDerivHeader,0),FALSE),0),0)))</f>
        <v>0</v>
      </c>
      <c r="X62" s="178">
        <f>IF($C62="","",$U62-$G62)</f>
        <v>0</v>
      </c>
      <c r="Y62" s="14" t="str">
        <f t="shared" si="1"/>
        <v>BINE</v>
      </c>
      <c r="Z62" t="str">
        <f>IF($C62="","",$M62&amp;" "&amp;$T62)</f>
        <v>ETH COIN LONG</v>
      </c>
      <c r="AA62" t="b">
        <f>IF($C62="","",IF(ISERROR(VLOOKUP($Y62,Mappings!$A:$C,3,FALSE)),FALSE,VLOOKUP($Y62,Mappings!$A:$C,3,FALSE)))</f>
        <v>1</v>
      </c>
      <c r="AH62">
        <f>IF($C62="","",IF($A62="",0,IF($L62=1,ROUND($G62/$H62/$F62,3),POWER(10,ROUND(LOG($G62/$F62),1)))))</f>
        <v>1</v>
      </c>
      <c r="AI62">
        <f>IF($C62="","",IF($A62="",0,IF($L62=1,$F62*$AH62,$AB$2*$F62*$AH62/$H62)))</f>
        <v>680.93375911999999</v>
      </c>
      <c r="AJ62">
        <f>IF($C62="","",IF($A62="",0,VLOOKUP($M62,SpotUSDRateTable,2,FALSE)*AI62))</f>
        <v>1117952.0706278956</v>
      </c>
    </row>
    <row r="63" spans="1:36" customFormat="1" x14ac:dyDescent="0.25">
      <c r="A63" s="14">
        <v>61</v>
      </c>
      <c r="B63" s="71">
        <v>44959.000002777779</v>
      </c>
      <c r="C63" s="14" t="s">
        <v>11</v>
      </c>
      <c r="D63" s="14" t="s">
        <v>83</v>
      </c>
      <c r="E63" s="14" t="s">
        <v>107</v>
      </c>
      <c r="F63" s="99">
        <v>787518.93523462</v>
      </c>
      <c r="G63" s="99">
        <v>865487.24741752294</v>
      </c>
      <c r="H63" s="99">
        <v>1.099005</v>
      </c>
      <c r="I63" s="99">
        <v>0</v>
      </c>
      <c r="J63" s="14" t="s">
        <v>85</v>
      </c>
      <c r="K63" s="24">
        <v>44959.000002777779</v>
      </c>
      <c r="L63" s="14">
        <v>1</v>
      </c>
      <c r="M63" s="14" t="s">
        <v>107</v>
      </c>
      <c r="N63" s="45">
        <f>IF($C63="","",IF(OR($J63="SWAP",$J63="FUTURE",$J63="CME FUTURE"),IF($L63=1,ROUND($G63/$H63/$F63,3),POWER(10,ROUND(LOG($G63/$F63),1))),1))</f>
        <v>1</v>
      </c>
      <c r="O63" s="154">
        <f>IF($C63="","",IF(OR($J63="SWAP",$J63="FUTURE",$J63="CME FUTURE"),IF($L63=1,$F63*$N63,$AB$2*$F63*$N63/$H63),F63))</f>
        <v>787518.93523462</v>
      </c>
      <c r="P63" s="47">
        <f>IF($C63="","",IF(OR($J63="SWAP",$J63="FUTURE",$J63="CME FUTURE"),IF(NOT(ISERROR(VLOOKUP($M63,SpotUSDRateTable,2,FALSE))),VLOOKUP($M63,SpotUSDRateTable,2,FALSE),$H63)*O63,VLOOKUP($M63,SpotUSDRateTable,2,FALSE)*O63))</f>
        <v>865487.24741752353</v>
      </c>
      <c r="Q63" s="25">
        <f>IF($C63="","",IF(OR($J63="SWAP",$J63="FUTURE",$J63="CME FUTURE"),INT($K63-$B63),0))</f>
        <v>0</v>
      </c>
      <c r="R63" s="26" t="str">
        <f>IF($C63="","",IF(OR($E63="USD",$E63="EUR"),"CASH",IF($Q63=0,"COIN",IF($Q63&gt;720,"PERP",IF($J63="FUTURE",TEXT($K63-1,"mmm yy"),"CME "&amp;TEXT($K63-1,"mmm yy"))))))</f>
        <v>CASH</v>
      </c>
      <c r="S63" s="26" t="str">
        <f>IF($C63="","",IF($J63="CME FUTURE",IF($G63&gt;0,"LONG","SHORT"),IF($G63&gt;0,"LONG","SHORT")))</f>
        <v>LONG</v>
      </c>
      <c r="T63" s="26" t="str">
        <f>IF($C63="","",$R63&amp;" "&amp;$S63)</f>
        <v>CASH LONG</v>
      </c>
      <c r="U63" s="180">
        <f>IF($C63="","",$G63*(1+$W63))</f>
        <v>865487.24741752294</v>
      </c>
      <c r="V63" s="176">
        <f>IF($C63="","",$H63*(1+$W63))</f>
        <v>1.099005</v>
      </c>
      <c r="W63" s="39">
        <f>IF($C63="","",IF(DefaultScenario,IF(OR(AND(Default_Exchange="ALL",NOT(ISERROR(MATCH($C63,$AF$6:$AF$37,0)))),$C63=Default_Exchange),IF($G63&gt;0,-LGD,0),0),IF(OR($J63="SWAP",$J63="FUTURE",$J63="CME FUTURE"),IF('Futures &amp; Perps Shifted'!$K$73,VLOOKUP($M63,ShiftByCurrencyDeriv,MATCH($R63,ShiftByCurrencyDerivHeader,0),FALSE),0),0)))</f>
        <v>0</v>
      </c>
      <c r="X63" s="178">
        <f>IF($C63="","",$U63-$G63)</f>
        <v>0</v>
      </c>
      <c r="Y63" s="14" t="str">
        <f t="shared" si="1"/>
        <v>BINE</v>
      </c>
      <c r="Z63" t="str">
        <f>IF($C63="","",$M63&amp;" "&amp;$T63)</f>
        <v>EUR CASH LONG</v>
      </c>
      <c r="AA63" t="b">
        <f>IF($C63="","",IF(ISERROR(VLOOKUP($Y63,Mappings!$A:$C,3,FALSE)),FALSE,VLOOKUP($Y63,Mappings!$A:$C,3,FALSE)))</f>
        <v>1</v>
      </c>
      <c r="AH63">
        <f>IF($C63="","",IF($A63="",0,IF($L63=1,ROUND($G63/$H63/$F63,3),POWER(10,ROUND(LOG($G63/$F63),1)))))</f>
        <v>1</v>
      </c>
      <c r="AI63">
        <f>IF($C63="","",IF($A63="",0,IF($L63=1,$F63*$AH63,$AB$2*$F63*$AH63/$H63)))</f>
        <v>787518.93523462</v>
      </c>
      <c r="AJ63">
        <f>IF($C63="","",IF($A63="",0,VLOOKUP($M63,SpotUSDRateTable,2,FALSE)*AI63))</f>
        <v>865487.24741752353</v>
      </c>
    </row>
    <row r="64" spans="1:36" customFormat="1" x14ac:dyDescent="0.25">
      <c r="A64" s="14">
        <v>62</v>
      </c>
      <c r="B64" s="71">
        <v>44959.000002777779</v>
      </c>
      <c r="C64" s="14" t="s">
        <v>11</v>
      </c>
      <c r="D64" s="14" t="s">
        <v>83</v>
      </c>
      <c r="E64" s="14" t="s">
        <v>30</v>
      </c>
      <c r="F64" s="99">
        <v>0.19800000000000001</v>
      </c>
      <c r="G64" s="99">
        <v>1.12613490938377</v>
      </c>
      <c r="H64" s="99">
        <v>5.68755004739279</v>
      </c>
      <c r="I64" s="99">
        <v>0</v>
      </c>
      <c r="J64" s="14" t="s">
        <v>85</v>
      </c>
      <c r="K64" s="24">
        <v>44959.000002777779</v>
      </c>
      <c r="L64" s="14">
        <v>1</v>
      </c>
      <c r="M64" s="14" t="s">
        <v>30</v>
      </c>
      <c r="N64" s="45">
        <f>IF($C64="","",IF(OR($J64="SWAP",$J64="FUTURE",$J64="CME FUTURE"),IF($L64=1,ROUND($G64/$H64/$F64,3),POWER(10,ROUND(LOG($G64/$F64),1))),1))</f>
        <v>1</v>
      </c>
      <c r="O64" s="154">
        <f>IF($C64="","",IF(OR($J64="SWAP",$J64="FUTURE",$J64="CME FUTURE"),IF($L64=1,$F64*$N64,$AB$2*$F64*$N64/$H64),F64))</f>
        <v>0.19800000000000001</v>
      </c>
      <c r="P64" s="47">
        <f>IF($C64="","",IF(OR($J64="SWAP",$J64="FUTURE",$J64="CME FUTURE"),IF(NOT(ISERROR(VLOOKUP($M64,SpotUSDRateTable,2,FALSE))),VLOOKUP($M64,SpotUSDRateTable,2,FALSE),$H64)*O64,VLOOKUP($M64,SpotUSDRateTable,2,FALSE)*O64))</f>
        <v>1.1261349093837725</v>
      </c>
      <c r="Q64" s="25">
        <f>IF($C64="","",IF(OR($J64="SWAP",$J64="FUTURE",$J64="CME FUTURE"),INT($K64-$B64),0))</f>
        <v>0</v>
      </c>
      <c r="R64" s="26" t="str">
        <f>IF($C64="","",IF(OR($E64="USD",$E64="EUR"),"CASH",IF($Q64=0,"COIN",IF($Q64&gt;720,"PERP",IF($J64="FUTURE",TEXT($K64-1,"mmm yy"),"CME "&amp;TEXT($K64-1,"mmm yy"))))))</f>
        <v>COIN</v>
      </c>
      <c r="S64" s="26" t="str">
        <f>IF($C64="","",IF($J64="CME FUTURE",IF($G64&gt;0,"LONG","SHORT"),IF($G64&gt;0,"LONG","SHORT")))</f>
        <v>LONG</v>
      </c>
      <c r="T64" s="26" t="str">
        <f>IF($C64="","",$R64&amp;" "&amp;$S64)</f>
        <v>COIN LONG</v>
      </c>
      <c r="U64" s="180">
        <f>IF($C64="","",$G64*(1+$W64))</f>
        <v>1.12613490938377</v>
      </c>
      <c r="V64" s="176">
        <f>IF($C64="","",$H64*(1+$W64))</f>
        <v>5.68755004739279</v>
      </c>
      <c r="W64" s="39">
        <f>IF($C64="","",IF(DefaultScenario,IF(OR(AND(Default_Exchange="ALL",NOT(ISERROR(MATCH($C64,$AF$6:$AF$37,0)))),$C64=Default_Exchange),IF($G64&gt;0,-LGD,0),0),IF(OR($J64="SWAP",$J64="FUTURE",$J64="CME FUTURE"),IF('Futures &amp; Perps Shifted'!$K$73,VLOOKUP($M64,ShiftByCurrencyDeriv,MATCH($R64,ShiftByCurrencyDerivHeader,0),FALSE),0),0)))</f>
        <v>0</v>
      </c>
      <c r="X64" s="178">
        <f>IF($C64="","",$U64-$G64)</f>
        <v>0</v>
      </c>
      <c r="Y64" s="14" t="str">
        <f t="shared" si="1"/>
        <v>BINE</v>
      </c>
      <c r="Z64" t="str">
        <f>IF($C64="","",$M64&amp;" "&amp;$T64)</f>
        <v>FIL COIN LONG</v>
      </c>
      <c r="AA64" t="b">
        <f>IF($C64="","",IF(ISERROR(VLOOKUP($Y64,Mappings!$A:$C,3,FALSE)),FALSE,VLOOKUP($Y64,Mappings!$A:$C,3,FALSE)))</f>
        <v>1</v>
      </c>
      <c r="AH64">
        <f>IF($C64="","",IF($A64="",0,IF($L64=1,ROUND($G64/$H64/$F64,3),POWER(10,ROUND(LOG($G64/$F64),1)))))</f>
        <v>1</v>
      </c>
      <c r="AI64">
        <f>IF($C64="","",IF($A64="",0,IF($L64=1,$F64*$AH64,$AB$2*$F64*$AH64/$H64)))</f>
        <v>0.19800000000000001</v>
      </c>
      <c r="AJ64">
        <f>IF($C64="","",IF($A64="",0,VLOOKUP($M64,SpotUSDRateTable,2,FALSE)*AI64))</f>
        <v>1.1261349093837725</v>
      </c>
    </row>
    <row r="65" spans="1:36" customFormat="1" x14ac:dyDescent="0.25">
      <c r="A65" s="14">
        <v>63</v>
      </c>
      <c r="B65" s="71">
        <v>44959.000002777779</v>
      </c>
      <c r="C65" s="14" t="s">
        <v>11</v>
      </c>
      <c r="D65" s="14" t="s">
        <v>83</v>
      </c>
      <c r="E65" s="14" t="s">
        <v>189</v>
      </c>
      <c r="F65" s="99">
        <v>248364.2230036</v>
      </c>
      <c r="G65" s="99">
        <v>143139.241303382</v>
      </c>
      <c r="H65" s="99">
        <v>0.57632794116770902</v>
      </c>
      <c r="I65" s="99">
        <v>0</v>
      </c>
      <c r="J65" s="14" t="s">
        <v>85</v>
      </c>
      <c r="K65" s="24">
        <v>44959.000002777779</v>
      </c>
      <c r="L65" s="14">
        <v>1</v>
      </c>
      <c r="M65" s="14" t="s">
        <v>189</v>
      </c>
      <c r="N65" s="45">
        <f>IF($C65="","",IF(OR($J65="SWAP",$J65="FUTURE",$J65="CME FUTURE"),IF($L65=1,ROUND($G65/$H65/$F65,3),POWER(10,ROUND(LOG($G65/$F65),1))),1))</f>
        <v>1</v>
      </c>
      <c r="O65" s="154">
        <f>IF($C65="","",IF(OR($J65="SWAP",$J65="FUTURE",$J65="CME FUTURE"),IF($L65=1,$F65*$N65,$AB$2*$F65*$N65/$H65),F65))</f>
        <v>248364.2230036</v>
      </c>
      <c r="P65" s="47">
        <f>IF($C65="","",IF(OR($J65="SWAP",$J65="FUTURE",$J65="CME FUTURE"),IF(NOT(ISERROR(VLOOKUP($M65,SpotUSDRateTable,2,FALSE))),VLOOKUP($M65,SpotUSDRateTable,2,FALSE),$H65)*O65,VLOOKUP($M65,SpotUSDRateTable,2,FALSE)*O65))</f>
        <v>143139.24130338253</v>
      </c>
      <c r="Q65" s="25">
        <f>IF($C65="","",IF(OR($J65="SWAP",$J65="FUTURE",$J65="CME FUTURE"),INT($K65-$B65),0))</f>
        <v>0</v>
      </c>
      <c r="R65" s="26" t="str">
        <f>IF($C65="","",IF(OR($E65="USD",$E65="EUR"),"CASH",IF($Q65=0,"COIN",IF($Q65&gt;720,"PERP",IF($J65="FUTURE",TEXT($K65-1,"mmm yy"),"CME "&amp;TEXT($K65-1,"mmm yy"))))))</f>
        <v>COIN</v>
      </c>
      <c r="S65" s="26" t="str">
        <f>IF($C65="","",IF($J65="CME FUTURE",IF($G65&gt;0,"LONG","SHORT"),IF($G65&gt;0,"LONG","SHORT")))</f>
        <v>LONG</v>
      </c>
      <c r="T65" s="26" t="str">
        <f>IF($C65="","",$R65&amp;" "&amp;$S65)</f>
        <v>COIN LONG</v>
      </c>
      <c r="U65" s="180">
        <f>IF($C65="","",$G65*(1+$W65))</f>
        <v>143139.241303382</v>
      </c>
      <c r="V65" s="176">
        <f>IF($C65="","",$H65*(1+$W65))</f>
        <v>0.57632794116770902</v>
      </c>
      <c r="W65" s="39">
        <f>IF($C65="","",IF(DefaultScenario,IF(OR(AND(Default_Exchange="ALL",NOT(ISERROR(MATCH($C65,$AF$6:$AF$37,0)))),$C65=Default_Exchange),IF($G65&gt;0,-LGD,0),0),IF(OR($J65="SWAP",$J65="FUTURE",$J65="CME FUTURE"),IF('Futures &amp; Perps Shifted'!$K$73,VLOOKUP($M65,ShiftByCurrencyDeriv,MATCH($R65,ShiftByCurrencyDerivHeader,0),FALSE),0),0)))</f>
        <v>0</v>
      </c>
      <c r="X65" s="178">
        <f>IF($C65="","",$U65-$G65)</f>
        <v>0</v>
      </c>
      <c r="Y65" s="14" t="str">
        <f t="shared" si="1"/>
        <v>BINE</v>
      </c>
      <c r="Z65" t="str">
        <f>IF($C65="","",$M65&amp;" "&amp;$T65)</f>
        <v>FTM COIN LONG</v>
      </c>
      <c r="AA65" t="b">
        <f>IF($C65="","",IF(ISERROR(VLOOKUP($Y65,Mappings!$A:$C,3,FALSE)),FALSE,VLOOKUP($Y65,Mappings!$A:$C,3,FALSE)))</f>
        <v>1</v>
      </c>
      <c r="AH65">
        <f>IF($C65="","",IF($A65="",0,IF($L65=1,ROUND($G65/$H65/$F65,3),POWER(10,ROUND(LOG($G65/$F65),1)))))</f>
        <v>1</v>
      </c>
      <c r="AI65">
        <f>IF($C65="","",IF($A65="",0,IF($L65=1,$F65*$AH65,$AB$2*$F65*$AH65/$H65)))</f>
        <v>248364.2230036</v>
      </c>
      <c r="AJ65">
        <f>IF($C65="","",IF($A65="",0,VLOOKUP($M65,SpotUSDRateTable,2,FALSE)*AI65))</f>
        <v>143139.24130338253</v>
      </c>
    </row>
    <row r="66" spans="1:36" customFormat="1" x14ac:dyDescent="0.25">
      <c r="A66" s="14">
        <v>64</v>
      </c>
      <c r="B66" s="71">
        <v>44959.000002777779</v>
      </c>
      <c r="C66" s="14" t="s">
        <v>11</v>
      </c>
      <c r="D66" s="14" t="s">
        <v>83</v>
      </c>
      <c r="E66" s="14" t="s">
        <v>408</v>
      </c>
      <c r="F66" s="99">
        <v>190921.88873999999</v>
      </c>
      <c r="G66" s="99">
        <v>17780.2267954688</v>
      </c>
      <c r="H66" s="99">
        <v>9.3128278338384801E-2</v>
      </c>
      <c r="I66" s="99">
        <v>0</v>
      </c>
      <c r="J66" s="14" t="s">
        <v>85</v>
      </c>
      <c r="K66" s="24">
        <v>44959.000002777779</v>
      </c>
      <c r="L66" s="14">
        <v>1</v>
      </c>
      <c r="M66" s="14" t="s">
        <v>408</v>
      </c>
      <c r="N66" s="45">
        <f>IF($C66="","",IF(OR($J66="SWAP",$J66="FUTURE",$J66="CME FUTURE"),IF($L66=1,ROUND($G66/$H66/$F66,3),POWER(10,ROUND(LOG($G66/$F66),1))),1))</f>
        <v>1</v>
      </c>
      <c r="O66" s="154">
        <f>IF($C66="","",IF(OR($J66="SWAP",$J66="FUTURE",$J66="CME FUTURE"),IF($L66=1,$F66*$N66,$AB$2*$F66*$N66/$H66),F66))</f>
        <v>190921.88873999999</v>
      </c>
      <c r="P66" s="47">
        <f>IF($C66="","",IF(OR($J66="SWAP",$J66="FUTURE",$J66="CME FUTURE"),IF(NOT(ISERROR(VLOOKUP($M66,SpotUSDRateTable,2,FALSE))),VLOOKUP($M66,SpotUSDRateTable,2,FALSE),$H66)*O66,VLOOKUP($M66,SpotUSDRateTable,2,FALSE)*O66))</f>
        <v>17780.226795468854</v>
      </c>
      <c r="Q66" s="25">
        <f>IF($C66="","",IF(OR($J66="SWAP",$J66="FUTURE",$J66="CME FUTURE"),INT($K66-$B66),0))</f>
        <v>0</v>
      </c>
      <c r="R66" s="26" t="str">
        <f>IF($C66="","",IF(OR($E66="USD",$E66="EUR"),"CASH",IF($Q66=0,"COIN",IF($Q66&gt;720,"PERP",IF($J66="FUTURE",TEXT($K66-1,"mmm yy"),"CME "&amp;TEXT($K66-1,"mmm yy"))))))</f>
        <v>COIN</v>
      </c>
      <c r="S66" s="26" t="str">
        <f>IF($C66="","",IF($J66="CME FUTURE",IF($G66&gt;0,"LONG","SHORT"),IF($G66&gt;0,"LONG","SHORT")))</f>
        <v>LONG</v>
      </c>
      <c r="T66" s="26" t="str">
        <f>IF($C66="","",$R66&amp;" "&amp;$S66)</f>
        <v>COIN LONG</v>
      </c>
      <c r="U66" s="180">
        <f>IF($C66="","",$G66*(1+$W66))</f>
        <v>17780.2267954688</v>
      </c>
      <c r="V66" s="176">
        <f>IF($C66="","",$H66*(1+$W66))</f>
        <v>9.3128278338384801E-2</v>
      </c>
      <c r="W66" s="39">
        <f>IF($C66="","",IF(DefaultScenario,IF(OR(AND(Default_Exchange="ALL",NOT(ISERROR(MATCH($C66,$AF$6:$AF$37,0)))),$C66=Default_Exchange),IF($G66&gt;0,-LGD,0),0),IF(OR($J66="SWAP",$J66="FUTURE",$J66="CME FUTURE"),IF('Futures &amp; Perps Shifted'!$K$73,VLOOKUP($M66,ShiftByCurrencyDeriv,MATCH($R66,ShiftByCurrencyDerivHeader,0),FALSE),0),0)))</f>
        <v>0</v>
      </c>
      <c r="X66" s="178">
        <f>IF($C66="","",$U66-$G66)</f>
        <v>0</v>
      </c>
      <c r="Y66" s="14" t="str">
        <f t="shared" si="1"/>
        <v>BINE</v>
      </c>
      <c r="Z66" t="str">
        <f>IF($C66="","",$M66&amp;" "&amp;$T66)</f>
        <v>GRT COIN LONG</v>
      </c>
      <c r="AA66" t="b">
        <f>IF($C66="","",IF(ISERROR(VLOOKUP($Y66,Mappings!$A:$C,3,FALSE)),FALSE,VLOOKUP($Y66,Mappings!$A:$C,3,FALSE)))</f>
        <v>1</v>
      </c>
      <c r="AH66">
        <f>IF($C66="","",IF($A66="",0,IF($L66=1,ROUND($G66/$H66/$F66,3),POWER(10,ROUND(LOG($G66/$F66),1)))))</f>
        <v>1</v>
      </c>
      <c r="AI66">
        <f>IF($C66="","",IF($A66="",0,IF($L66=1,$F66*$AH66,$AB$2*$F66*$AH66/$H66)))</f>
        <v>190921.88873999999</v>
      </c>
      <c r="AJ66">
        <f>IF($C66="","",IF($A66="",0,VLOOKUP($M66,SpotUSDRateTable,2,FALSE)*AI66))</f>
        <v>17780.226795468854</v>
      </c>
    </row>
    <row r="67" spans="1:36" customFormat="1" x14ac:dyDescent="0.25">
      <c r="A67" s="14">
        <v>65</v>
      </c>
      <c r="B67" s="71">
        <v>44959.000002777779</v>
      </c>
      <c r="C67" s="14" t="s">
        <v>11</v>
      </c>
      <c r="D67" s="14" t="s">
        <v>83</v>
      </c>
      <c r="E67" s="14" t="s">
        <v>135</v>
      </c>
      <c r="F67" s="99">
        <v>400199.33700806001</v>
      </c>
      <c r="G67" s="99">
        <v>27894.806630665102</v>
      </c>
      <c r="H67" s="99">
        <v>6.9702280966305902E-2</v>
      </c>
      <c r="I67" s="99">
        <v>0</v>
      </c>
      <c r="J67" s="14" t="s">
        <v>85</v>
      </c>
      <c r="K67" s="24">
        <v>44959.000002777779</v>
      </c>
      <c r="L67" s="14">
        <v>1</v>
      </c>
      <c r="M67" s="14" t="s">
        <v>135</v>
      </c>
      <c r="N67" s="45">
        <f>IF($C67="","",IF(OR($J67="SWAP",$J67="FUTURE",$J67="CME FUTURE"),IF($L67=1,ROUND($G67/$H67/$F67,3),POWER(10,ROUND(LOG($G67/$F67),1))),1))</f>
        <v>1</v>
      </c>
      <c r="O67" s="154">
        <f>IF($C67="","",IF(OR($J67="SWAP",$J67="FUTURE",$J67="CME FUTURE"),IF($L67=1,$F67*$N67,$AB$2*$F67*$N67/$H67),F67))</f>
        <v>400199.33700806001</v>
      </c>
      <c r="P67" s="47">
        <f>IF($C67="","",IF(OR($J67="SWAP",$J67="FUTURE",$J67="CME FUTURE"),IF(NOT(ISERROR(VLOOKUP($M67,SpotUSDRateTable,2,FALSE))),VLOOKUP($M67,SpotUSDRateTable,2,FALSE),$H67)*O67,VLOOKUP($M67,SpotUSDRateTable,2,FALSE)*O67))</f>
        <v>27894.806630665142</v>
      </c>
      <c r="Q67" s="25">
        <f>IF($C67="","",IF(OR($J67="SWAP",$J67="FUTURE",$J67="CME FUTURE"),INT($K67-$B67),0))</f>
        <v>0</v>
      </c>
      <c r="R67" s="26" t="str">
        <f>IF($C67="","",IF(OR($E67="USD",$E67="EUR"),"CASH",IF($Q67=0,"COIN",IF($Q67&gt;720,"PERP",IF($J67="FUTURE",TEXT($K67-1,"mmm yy"),"CME "&amp;TEXT($K67-1,"mmm yy"))))))</f>
        <v>COIN</v>
      </c>
      <c r="S67" s="26" t="str">
        <f>IF($C67="","",IF($J67="CME FUTURE",IF($G67&gt;0,"LONG","SHORT"),IF($G67&gt;0,"LONG","SHORT")))</f>
        <v>LONG</v>
      </c>
      <c r="T67" s="26" t="str">
        <f>IF($C67="","",$R67&amp;" "&amp;$S67)</f>
        <v>COIN LONG</v>
      </c>
      <c r="U67" s="180">
        <f>IF($C67="","",$G67*(1+$W67))</f>
        <v>27894.806630665102</v>
      </c>
      <c r="V67" s="176">
        <f>IF($C67="","",$H67*(1+$W67))</f>
        <v>6.9702280966305902E-2</v>
      </c>
      <c r="W67" s="39">
        <f>IF($C67="","",IF(DefaultScenario,IF(OR(AND(Default_Exchange="ALL",NOT(ISERROR(MATCH($C67,$AF$6:$AF$37,0)))),$C67=Default_Exchange),IF($G67&gt;0,-LGD,0),0),IF(OR($J67="SWAP",$J67="FUTURE",$J67="CME FUTURE"),IF('Futures &amp; Perps Shifted'!$K$73,VLOOKUP($M67,ShiftByCurrencyDeriv,MATCH($R67,ShiftByCurrencyDerivHeader,0),FALSE),0),0)))</f>
        <v>0</v>
      </c>
      <c r="X67" s="178">
        <f>IF($C67="","",$U67-$G67)</f>
        <v>0</v>
      </c>
      <c r="Y67" s="14" t="str">
        <f t="shared" si="1"/>
        <v>BINE</v>
      </c>
      <c r="Z67" t="str">
        <f>IF($C67="","",$M67&amp;" "&amp;$T67)</f>
        <v>HBAR COIN LONG</v>
      </c>
      <c r="AA67" t="b">
        <f>IF($C67="","",IF(ISERROR(VLOOKUP($Y67,Mappings!$A:$C,3,FALSE)),FALSE,VLOOKUP($Y67,Mappings!$A:$C,3,FALSE)))</f>
        <v>1</v>
      </c>
      <c r="AH67">
        <f>IF($C67="","",IF($A67="",0,IF($L67=1,ROUND($G67/$H67/$F67,3),POWER(10,ROUND(LOG($G67/$F67),1)))))</f>
        <v>1</v>
      </c>
      <c r="AI67">
        <f>IF($C67="","",IF($A67="",0,IF($L67=1,$F67*$AH67,$AB$2*$F67*$AH67/$H67)))</f>
        <v>400199.33700806001</v>
      </c>
      <c r="AJ67">
        <f>IF($C67="","",IF($A67="",0,VLOOKUP($M67,SpotUSDRateTable,2,FALSE)*AI67))</f>
        <v>27894.806630665142</v>
      </c>
    </row>
    <row r="68" spans="1:36" customFormat="1" x14ac:dyDescent="0.25">
      <c r="A68" s="14">
        <v>66</v>
      </c>
      <c r="B68" s="71">
        <v>44959.000002777779</v>
      </c>
      <c r="C68" s="14" t="s">
        <v>11</v>
      </c>
      <c r="D68" s="14" t="s">
        <v>83</v>
      </c>
      <c r="E68" s="14" t="s">
        <v>27</v>
      </c>
      <c r="F68" s="99">
        <v>3939.4054016199998</v>
      </c>
      <c r="G68" s="99">
        <v>28429.2092884624</v>
      </c>
      <c r="H68" s="99">
        <v>7.2166244369699699</v>
      </c>
      <c r="I68" s="99">
        <v>0</v>
      </c>
      <c r="J68" s="14" t="s">
        <v>85</v>
      </c>
      <c r="K68" s="24">
        <v>44959.000002777779</v>
      </c>
      <c r="L68" s="14">
        <v>1</v>
      </c>
      <c r="M68" s="14" t="s">
        <v>27</v>
      </c>
      <c r="N68" s="45">
        <f>IF($C68="","",IF(OR($J68="SWAP",$J68="FUTURE",$J68="CME FUTURE"),IF($L68=1,ROUND($G68/$H68/$F68,3),POWER(10,ROUND(LOG($G68/$F68),1))),1))</f>
        <v>1</v>
      </c>
      <c r="O68" s="154">
        <f>IF($C68="","",IF(OR($J68="SWAP",$J68="FUTURE",$J68="CME FUTURE"),IF($L68=1,$F68*$N68,$AB$2*$F68*$N68/$H68),F68))</f>
        <v>3939.4054016199998</v>
      </c>
      <c r="P68" s="47">
        <f>IF($C68="","",IF(OR($J68="SWAP",$J68="FUTURE",$J68="CME FUTURE"),IF(NOT(ISERROR(VLOOKUP($M68,SpotUSDRateTable,2,FALSE))),VLOOKUP($M68,SpotUSDRateTable,2,FALSE),$H68)*O68,VLOOKUP($M68,SpotUSDRateTable,2,FALSE)*O68))</f>
        <v>28429.209288462389</v>
      </c>
      <c r="Q68" s="25">
        <f>IF($C68="","",IF(OR($J68="SWAP",$J68="FUTURE",$J68="CME FUTURE"),INT($K68-$B68),0))</f>
        <v>0</v>
      </c>
      <c r="R68" s="26" t="str">
        <f>IF($C68="","",IF(OR($E68="USD",$E68="EUR"),"CASH",IF($Q68=0,"COIN",IF($Q68&gt;720,"PERP",IF($J68="FUTURE",TEXT($K68-1,"mmm yy"),"CME "&amp;TEXT($K68-1,"mmm yy"))))))</f>
        <v>COIN</v>
      </c>
      <c r="S68" s="26" t="str">
        <f>IF($C68="","",IF($J68="CME FUTURE",IF($G68&gt;0,"LONG","SHORT"),IF($G68&gt;0,"LONG","SHORT")))</f>
        <v>LONG</v>
      </c>
      <c r="T68" s="26" t="str">
        <f>IF($C68="","",$R68&amp;" "&amp;$S68)</f>
        <v>COIN LONG</v>
      </c>
      <c r="U68" s="180">
        <f>IF($C68="","",$G68*(1+$W68))</f>
        <v>28429.2092884624</v>
      </c>
      <c r="V68" s="176">
        <f>IF($C68="","",$H68*(1+$W68))</f>
        <v>7.2166244369699699</v>
      </c>
      <c r="W68" s="39">
        <f>IF($C68="","",IF(DefaultScenario,IF(OR(AND(Default_Exchange="ALL",NOT(ISERROR(MATCH($C68,$AF$6:$AF$37,0)))),$C68=Default_Exchange),IF($G68&gt;0,-LGD,0),0),IF(OR($J68="SWAP",$J68="FUTURE",$J68="CME FUTURE"),IF('Futures &amp; Perps Shifted'!$K$73,VLOOKUP($M68,ShiftByCurrencyDeriv,MATCH($R68,ShiftByCurrencyDerivHeader,0),FALSE),0),0)))</f>
        <v>0</v>
      </c>
      <c r="X68" s="178">
        <f>IF($C68="","",$U68-$G68)</f>
        <v>0</v>
      </c>
      <c r="Y68" s="14" t="str">
        <f t="shared" si="1"/>
        <v>BINE</v>
      </c>
      <c r="Z68" t="str">
        <f>IF($C68="","",$M68&amp;" "&amp;$T68)</f>
        <v>LINK COIN LONG</v>
      </c>
      <c r="AA68" t="b">
        <f>IF($C68="","",IF(ISERROR(VLOOKUP($Y68,Mappings!$A:$C,3,FALSE)),FALSE,VLOOKUP($Y68,Mappings!$A:$C,3,FALSE)))</f>
        <v>1</v>
      </c>
      <c r="AH68">
        <f>IF($C68="","",IF($A68="",0,IF($L68=1,ROUND($G68/$H68/$F68,3),POWER(10,ROUND(LOG($G68/$F68),1)))))</f>
        <v>1</v>
      </c>
      <c r="AI68">
        <f>IF($C68="","",IF($A68="",0,IF($L68=1,$F68*$AH68,$AB$2*$F68*$AH68/$H68)))</f>
        <v>3939.4054016199998</v>
      </c>
      <c r="AJ68">
        <f>IF($C68="","",IF($A68="",0,VLOOKUP($M68,SpotUSDRateTable,2,FALSE)*AI68))</f>
        <v>28429.209288462389</v>
      </c>
    </row>
    <row r="69" spans="1:36" customFormat="1" x14ac:dyDescent="0.25">
      <c r="A69" s="14">
        <v>67</v>
      </c>
      <c r="B69" s="71">
        <v>44959.000002777779</v>
      </c>
      <c r="C69" s="14" t="s">
        <v>11</v>
      </c>
      <c r="D69" s="14" t="s">
        <v>83</v>
      </c>
      <c r="E69" s="14" t="s">
        <v>24</v>
      </c>
      <c r="F69" s="99">
        <v>513.41283317</v>
      </c>
      <c r="G69" s="99">
        <v>51569.048218922399</v>
      </c>
      <c r="H69" s="99">
        <v>100.443629156124</v>
      </c>
      <c r="I69" s="99">
        <v>0</v>
      </c>
      <c r="J69" s="14" t="s">
        <v>85</v>
      </c>
      <c r="K69" s="24">
        <v>44959.000002777779</v>
      </c>
      <c r="L69" s="14">
        <v>1</v>
      </c>
      <c r="M69" s="14" t="s">
        <v>24</v>
      </c>
      <c r="N69" s="45">
        <f>IF($C69="","",IF(OR($J69="SWAP",$J69="FUTURE",$J69="CME FUTURE"),IF($L69=1,ROUND($G69/$H69/$F69,3),POWER(10,ROUND(LOG($G69/$F69),1))),1))</f>
        <v>1</v>
      </c>
      <c r="O69" s="154">
        <f>IF($C69="","",IF(OR($J69="SWAP",$J69="FUTURE",$J69="CME FUTURE"),IF($L69=1,$F69*$N69,$AB$2*$F69*$N69/$H69),F69))</f>
        <v>513.41283317</v>
      </c>
      <c r="P69" s="47">
        <f>IF($C69="","",IF(OR($J69="SWAP",$J69="FUTURE",$J69="CME FUTURE"),IF(NOT(ISERROR(VLOOKUP($M69,SpotUSDRateTable,2,FALSE))),VLOOKUP($M69,SpotUSDRateTable,2,FALSE),$H69)*O69,VLOOKUP($M69,SpotUSDRateTable,2,FALSE)*O69))</f>
        <v>51569.048218922442</v>
      </c>
      <c r="Q69" s="25">
        <f>IF($C69="","",IF(OR($J69="SWAP",$J69="FUTURE",$J69="CME FUTURE"),INT($K69-$B69),0))</f>
        <v>0</v>
      </c>
      <c r="R69" s="26" t="str">
        <f>IF($C69="","",IF(OR($E69="USD",$E69="EUR"),"CASH",IF($Q69=0,"COIN",IF($Q69&gt;720,"PERP",IF($J69="FUTURE",TEXT($K69-1,"mmm yy"),"CME "&amp;TEXT($K69-1,"mmm yy"))))))</f>
        <v>COIN</v>
      </c>
      <c r="S69" s="26" t="str">
        <f>IF($C69="","",IF($J69="CME FUTURE",IF($G69&gt;0,"LONG","SHORT"),IF($G69&gt;0,"LONG","SHORT")))</f>
        <v>LONG</v>
      </c>
      <c r="T69" s="26" t="str">
        <f>IF($C69="","",$R69&amp;" "&amp;$S69)</f>
        <v>COIN LONG</v>
      </c>
      <c r="U69" s="180">
        <f>IF($C69="","",$G69*(1+$W69))</f>
        <v>51569.048218922399</v>
      </c>
      <c r="V69" s="176">
        <f>IF($C69="","",$H69*(1+$W69))</f>
        <v>100.443629156124</v>
      </c>
      <c r="W69" s="39">
        <f>IF($C69="","",IF(DefaultScenario,IF(OR(AND(Default_Exchange="ALL",NOT(ISERROR(MATCH($C69,$AF$6:$AF$37,0)))),$C69=Default_Exchange),IF($G69&gt;0,-LGD,0),0),IF(OR($J69="SWAP",$J69="FUTURE",$J69="CME FUTURE"),IF('Futures &amp; Perps Shifted'!$K$73,VLOOKUP($M69,ShiftByCurrencyDeriv,MATCH($R69,ShiftByCurrencyDerivHeader,0),FALSE),0),0)))</f>
        <v>0</v>
      </c>
      <c r="X69" s="178">
        <f>IF($C69="","",$U69-$G69)</f>
        <v>0</v>
      </c>
      <c r="Y69" s="14" t="str">
        <f t="shared" si="1"/>
        <v>BINE</v>
      </c>
      <c r="Z69" t="str">
        <f>IF($C69="","",$M69&amp;" "&amp;$T69)</f>
        <v>LTC COIN LONG</v>
      </c>
      <c r="AA69" t="b">
        <f>IF($C69="","",IF(ISERROR(VLOOKUP($Y69,Mappings!$A:$C,3,FALSE)),FALSE,VLOOKUP($Y69,Mappings!$A:$C,3,FALSE)))</f>
        <v>1</v>
      </c>
      <c r="AH69">
        <f>IF($C69="","",IF($A69="",0,IF($L69=1,ROUND($G69/$H69/$F69,3),POWER(10,ROUND(LOG($G69/$F69),1)))))</f>
        <v>1</v>
      </c>
      <c r="AI69">
        <f>IF($C69="","",IF($A69="",0,IF($L69=1,$F69*$AH69,$AB$2*$F69*$AH69/$H69)))</f>
        <v>513.41283317</v>
      </c>
      <c r="AJ69">
        <f>IF($C69="","",IF($A69="",0,VLOOKUP($M69,SpotUSDRateTable,2,FALSE)*AI69))</f>
        <v>51569.048218922442</v>
      </c>
    </row>
    <row r="70" spans="1:36" customFormat="1" x14ac:dyDescent="0.25">
      <c r="A70" s="14">
        <v>68</v>
      </c>
      <c r="B70" s="71">
        <v>44959.000002777779</v>
      </c>
      <c r="C70" s="14" t="s">
        <v>11</v>
      </c>
      <c r="D70" s="14" t="s">
        <v>83</v>
      </c>
      <c r="E70" s="14" t="s">
        <v>190</v>
      </c>
      <c r="F70" s="99">
        <v>20925.945748679998</v>
      </c>
      <c r="G70" s="99">
        <v>16779.406968877101</v>
      </c>
      <c r="H70" s="99">
        <v>0.80184700707902801</v>
      </c>
      <c r="I70" s="99">
        <v>0</v>
      </c>
      <c r="J70" s="14" t="s">
        <v>85</v>
      </c>
      <c r="K70" s="24">
        <v>44959.000002777779</v>
      </c>
      <c r="L70" s="14">
        <v>1</v>
      </c>
      <c r="M70" s="14" t="s">
        <v>190</v>
      </c>
      <c r="N70" s="45">
        <f>IF($C70="","",IF(OR($J70="SWAP",$J70="FUTURE",$J70="CME FUTURE"),IF($L70=1,ROUND($G70/$H70/$F70,3),POWER(10,ROUND(LOG($G70/$F70),1))),1))</f>
        <v>1</v>
      </c>
      <c r="O70" s="154">
        <f>IF($C70="","",IF(OR($J70="SWAP",$J70="FUTURE",$J70="CME FUTURE"),IF($L70=1,$F70*$N70,$AB$2*$F70*$N70/$H70),F70))</f>
        <v>20925.945748679998</v>
      </c>
      <c r="P70" s="47">
        <f>IF($C70="","",IF(OR($J70="SWAP",$J70="FUTURE",$J70="CME FUTURE"),IF(NOT(ISERROR(VLOOKUP($M70,SpotUSDRateTable,2,FALSE))),VLOOKUP($M70,SpotUSDRateTable,2,FALSE),$H70)*O70,VLOOKUP($M70,SpotUSDRateTable,2,FALSE)*O70))</f>
        <v>16779.406968877167</v>
      </c>
      <c r="Q70" s="25">
        <f>IF($C70="","",IF(OR($J70="SWAP",$J70="FUTURE",$J70="CME FUTURE"),INT($K70-$B70),0))</f>
        <v>0</v>
      </c>
      <c r="R70" s="26" t="str">
        <f>IF($C70="","",IF(OR($E70="USD",$E70="EUR"),"CASH",IF($Q70=0,"COIN",IF($Q70&gt;720,"PERP",IF($J70="FUTURE",TEXT($K70-1,"mmm yy"),"CME "&amp;TEXT($K70-1,"mmm yy"))))))</f>
        <v>COIN</v>
      </c>
      <c r="S70" s="26" t="str">
        <f>IF($C70="","",IF($J70="CME FUTURE",IF($G70&gt;0,"LONG","SHORT"),IF($G70&gt;0,"LONG","SHORT")))</f>
        <v>LONG</v>
      </c>
      <c r="T70" s="26" t="str">
        <f>IF($C70="","",$R70&amp;" "&amp;$S70)</f>
        <v>COIN LONG</v>
      </c>
      <c r="U70" s="180">
        <f>IF($C70="","",$G70*(1+$W70))</f>
        <v>16779.406968877101</v>
      </c>
      <c r="V70" s="176">
        <f>IF($C70="","",$H70*(1+$W70))</f>
        <v>0.80184700707902801</v>
      </c>
      <c r="W70" s="39">
        <f>IF($C70="","",IF(DefaultScenario,IF(OR(AND(Default_Exchange="ALL",NOT(ISERROR(MATCH($C70,$AF$6:$AF$37,0)))),$C70=Default_Exchange),IF($G70&gt;0,-LGD,0),0),IF(OR($J70="SWAP",$J70="FUTURE",$J70="CME FUTURE"),IF('Futures &amp; Perps Shifted'!$K$73,VLOOKUP($M70,ShiftByCurrencyDeriv,MATCH($R70,ShiftByCurrencyDerivHeader,0),FALSE),0),0)))</f>
        <v>0</v>
      </c>
      <c r="X70" s="178">
        <f>IF($C70="","",$U70-$G70)</f>
        <v>0</v>
      </c>
      <c r="Y70" s="14" t="str">
        <f t="shared" si="1"/>
        <v>BINE</v>
      </c>
      <c r="Z70" t="str">
        <f>IF($C70="","",$M70&amp;" "&amp;$T70)</f>
        <v>MANA COIN LONG</v>
      </c>
      <c r="AA70" t="b">
        <f>IF($C70="","",IF(ISERROR(VLOOKUP($Y70,Mappings!$A:$C,3,FALSE)),FALSE,VLOOKUP($Y70,Mappings!$A:$C,3,FALSE)))</f>
        <v>1</v>
      </c>
      <c r="AH70">
        <f>IF($C70="","",IF($A70="",0,IF($L70=1,ROUND($G70/$H70/$F70,3),POWER(10,ROUND(LOG($G70/$F70),1)))))</f>
        <v>1</v>
      </c>
      <c r="AI70">
        <f>IF($C70="","",IF($A70="",0,IF($L70=1,$F70*$AH70,$AB$2*$F70*$AH70/$H70)))</f>
        <v>20925.945748679998</v>
      </c>
      <c r="AJ70">
        <f>IF($C70="","",IF($A70="",0,VLOOKUP($M70,SpotUSDRateTable,2,FALSE)*AI70))</f>
        <v>16779.406968877167</v>
      </c>
    </row>
    <row r="71" spans="1:36" customFormat="1" x14ac:dyDescent="0.25">
      <c r="A71" s="14">
        <v>69</v>
      </c>
      <c r="B71" s="71">
        <v>44959.000002777779</v>
      </c>
      <c r="C71" s="14" t="s">
        <v>11</v>
      </c>
      <c r="D71" s="14" t="s">
        <v>83</v>
      </c>
      <c r="E71" s="14" t="s">
        <v>191</v>
      </c>
      <c r="F71" s="99">
        <v>51345.668474589998</v>
      </c>
      <c r="G71" s="99">
        <v>61356.399457685096</v>
      </c>
      <c r="H71" s="99">
        <v>1.1949673902492699</v>
      </c>
      <c r="I71" s="99">
        <v>0</v>
      </c>
      <c r="J71" s="14" t="s">
        <v>85</v>
      </c>
      <c r="K71" s="24">
        <v>44959.000002777779</v>
      </c>
      <c r="L71" s="14">
        <v>1</v>
      </c>
      <c r="M71" s="14" t="s">
        <v>191</v>
      </c>
      <c r="N71" s="45">
        <f>IF($C71="","",IF(OR($J71="SWAP",$J71="FUTURE",$J71="CME FUTURE"),IF($L71=1,ROUND($G71/$H71/$F71,3),POWER(10,ROUND(LOG($G71/$F71),1))),1))</f>
        <v>1</v>
      </c>
      <c r="O71" s="154">
        <f>IF($C71="","",IF(OR($J71="SWAP",$J71="FUTURE",$J71="CME FUTURE"),IF($L71=1,$F71*$N71,$AB$2*$F71*$N71/$H71),F71))</f>
        <v>51345.668474589998</v>
      </c>
      <c r="P71" s="47">
        <f>IF($C71="","",IF(OR($J71="SWAP",$J71="FUTURE",$J71="CME FUTURE"),IF(NOT(ISERROR(VLOOKUP($M71,SpotUSDRateTable,2,FALSE))),VLOOKUP($M71,SpotUSDRateTable,2,FALSE),$H71)*O71,VLOOKUP($M71,SpotUSDRateTable,2,FALSE)*O71))</f>
        <v>61356.399457685024</v>
      </c>
      <c r="Q71" s="25">
        <f>IF($C71="","",IF(OR($J71="SWAP",$J71="FUTURE",$J71="CME FUTURE"),INT($K71-$B71),0))</f>
        <v>0</v>
      </c>
      <c r="R71" s="26" t="str">
        <f>IF($C71="","",IF(OR($E71="USD",$E71="EUR"),"CASH",IF($Q71=0,"COIN",IF($Q71&gt;720,"PERP",IF($J71="FUTURE",TEXT($K71-1,"mmm yy"),"CME "&amp;TEXT($K71-1,"mmm yy"))))))</f>
        <v>COIN</v>
      </c>
      <c r="S71" s="26" t="str">
        <f>IF($C71="","",IF($J71="CME FUTURE",IF($G71&gt;0,"LONG","SHORT"),IF($G71&gt;0,"LONG","SHORT")))</f>
        <v>LONG</v>
      </c>
      <c r="T71" s="26" t="str">
        <f>IF($C71="","",$R71&amp;" "&amp;$S71)</f>
        <v>COIN LONG</v>
      </c>
      <c r="U71" s="180">
        <f>IF($C71="","",$G71*(1+$W71))</f>
        <v>61356.399457685096</v>
      </c>
      <c r="V71" s="176">
        <f>IF($C71="","",$H71*(1+$W71))</f>
        <v>1.1949673902492699</v>
      </c>
      <c r="W71" s="39">
        <f>IF($C71="","",IF(DefaultScenario,IF(OR(AND(Default_Exchange="ALL",NOT(ISERROR(MATCH($C71,$AF$6:$AF$37,0)))),$C71=Default_Exchange),IF($G71&gt;0,-LGD,0),0),IF(OR($J71="SWAP",$J71="FUTURE",$J71="CME FUTURE"),IF('Futures &amp; Perps Shifted'!$K$73,VLOOKUP($M71,ShiftByCurrencyDeriv,MATCH($R71,ShiftByCurrencyDerivHeader,0),FALSE),0),0)))</f>
        <v>0</v>
      </c>
      <c r="X71" s="178">
        <f>IF($C71="","",$U71-$G71)</f>
        <v>0</v>
      </c>
      <c r="Y71" s="14" t="str">
        <f t="shared" si="1"/>
        <v>BINE</v>
      </c>
      <c r="Z71" t="str">
        <f>IF($C71="","",$M71&amp;" "&amp;$T71)</f>
        <v>MATIC COIN LONG</v>
      </c>
      <c r="AA71" t="b">
        <f>IF($C71="","",IF(ISERROR(VLOOKUP($Y71,Mappings!$A:$C,3,FALSE)),FALSE,VLOOKUP($Y71,Mappings!$A:$C,3,FALSE)))</f>
        <v>1</v>
      </c>
      <c r="AH71">
        <f>IF($C71="","",IF($A71="",0,IF($L71=1,ROUND($G71/$H71/$F71,3),POWER(10,ROUND(LOG($G71/$F71),1)))))</f>
        <v>1</v>
      </c>
      <c r="AI71">
        <f>IF($C71="","",IF($A71="",0,IF($L71=1,$F71*$AH71,$AB$2*$F71*$AH71/$H71)))</f>
        <v>51345.668474589998</v>
      </c>
      <c r="AJ71">
        <f>IF($C71="","",IF($A71="",0,VLOOKUP($M71,SpotUSDRateTable,2,FALSE)*AI71))</f>
        <v>61356.399457685024</v>
      </c>
    </row>
    <row r="72" spans="1:36" customFormat="1" x14ac:dyDescent="0.25">
      <c r="A72" s="14">
        <v>70</v>
      </c>
      <c r="B72" s="71">
        <v>44959.000002777779</v>
      </c>
      <c r="C72" s="14" t="s">
        <v>11</v>
      </c>
      <c r="D72" s="14" t="s">
        <v>83</v>
      </c>
      <c r="E72" s="14" t="s">
        <v>406</v>
      </c>
      <c r="F72" s="99">
        <v>0.64611249999999998</v>
      </c>
      <c r="G72" s="99">
        <v>432.08532043347202</v>
      </c>
      <c r="H72" s="99">
        <v>668.74626389904597</v>
      </c>
      <c r="I72" s="99">
        <v>0</v>
      </c>
      <c r="J72" s="14" t="s">
        <v>85</v>
      </c>
      <c r="K72" s="24">
        <v>44959.000002777779</v>
      </c>
      <c r="L72" s="14">
        <v>1</v>
      </c>
      <c r="M72" s="14" t="s">
        <v>406</v>
      </c>
      <c r="N72" s="45">
        <f>IF($C72="","",IF(OR($J72="SWAP",$J72="FUTURE",$J72="CME FUTURE"),IF($L72=1,ROUND($G72/$H72/$F72,3),POWER(10,ROUND(LOG($G72/$F72),1))),1))</f>
        <v>1</v>
      </c>
      <c r="O72" s="154">
        <f>IF($C72="","",IF(OR($J72="SWAP",$J72="FUTURE",$J72="CME FUTURE"),IF($L72=1,$F72*$N72,$AB$2*$F72*$N72/$H72),F72))</f>
        <v>0.64611249999999998</v>
      </c>
      <c r="P72" s="47">
        <f>IF($C72="","",IF(OR($J72="SWAP",$J72="FUTURE",$J72="CME FUTURE"),IF(NOT(ISERROR(VLOOKUP($M72,SpotUSDRateTable,2,FALSE))),VLOOKUP($M72,SpotUSDRateTable,2,FALSE),$H72)*O72,VLOOKUP($M72,SpotUSDRateTable,2,FALSE)*O72))</f>
        <v>432.0853204334723</v>
      </c>
      <c r="Q72" s="25">
        <f>IF($C72="","",IF(OR($J72="SWAP",$J72="FUTURE",$J72="CME FUTURE"),INT($K72-$B72),0))</f>
        <v>0</v>
      </c>
      <c r="R72" s="26" t="str">
        <f>IF($C72="","",IF(OR($E72="USD",$E72="EUR"),"CASH",IF($Q72=0,"COIN",IF($Q72&gt;720,"PERP",IF($J72="FUTURE",TEXT($K72-1,"mmm yy"),"CME "&amp;TEXT($K72-1,"mmm yy"))))))</f>
        <v>COIN</v>
      </c>
      <c r="S72" s="26" t="str">
        <f>IF($C72="","",IF($J72="CME FUTURE",IF($G72&gt;0,"LONG","SHORT"),IF($G72&gt;0,"LONG","SHORT")))</f>
        <v>LONG</v>
      </c>
      <c r="T72" s="26" t="str">
        <f>IF($C72="","",$R72&amp;" "&amp;$S72)</f>
        <v>COIN LONG</v>
      </c>
      <c r="U72" s="180">
        <f>IF($C72="","",$G72*(1+$W72))</f>
        <v>432.08532043347202</v>
      </c>
      <c r="V72" s="176">
        <f>IF($C72="","",$H72*(1+$W72))</f>
        <v>668.74626389904597</v>
      </c>
      <c r="W72" s="39">
        <f>IF($C72="","",IF(DefaultScenario,IF(OR(AND(Default_Exchange="ALL",NOT(ISERROR(MATCH($C72,$AF$6:$AF$37,0)))),$C72=Default_Exchange),IF($G72&gt;0,-LGD,0),0),IF(OR($J72="SWAP",$J72="FUTURE",$J72="CME FUTURE"),IF('Futures &amp; Perps Shifted'!$K$73,VLOOKUP($M72,ShiftByCurrencyDeriv,MATCH($R72,ShiftByCurrencyDerivHeader,0),FALSE),0),0)))</f>
        <v>0</v>
      </c>
      <c r="X72" s="178">
        <f>IF($C72="","",$U72-$G72)</f>
        <v>0</v>
      </c>
      <c r="Y72" s="14" t="str">
        <f t="shared" si="1"/>
        <v>BINE</v>
      </c>
      <c r="Z72" t="str">
        <f>IF($C72="","",$M72&amp;" "&amp;$T72)</f>
        <v>MKR COIN LONG</v>
      </c>
      <c r="AA72" t="b">
        <f>IF($C72="","",IF(ISERROR(VLOOKUP($Y72,Mappings!$A:$C,3,FALSE)),FALSE,VLOOKUP($Y72,Mappings!$A:$C,3,FALSE)))</f>
        <v>1</v>
      </c>
      <c r="AH72">
        <f>IF($C72="","",IF($A72="",0,IF($L72=1,ROUND($G72/$H72/$F72,3),POWER(10,ROUND(LOG($G72/$F72),1)))))</f>
        <v>1</v>
      </c>
      <c r="AI72">
        <f>IF($C72="","",IF($A72="",0,IF($L72=1,$F72*$AH72,$AB$2*$F72*$AH72/$H72)))</f>
        <v>0.64611249999999998</v>
      </c>
      <c r="AJ72">
        <f>IF($C72="","",IF($A72="",0,VLOOKUP($M72,SpotUSDRateTable,2,FALSE)*AI72))</f>
        <v>432.0853204334723</v>
      </c>
    </row>
    <row r="73" spans="1:36" customFormat="1" x14ac:dyDescent="0.25">
      <c r="A73" s="14">
        <v>71</v>
      </c>
      <c r="B73" s="71">
        <v>44959.000002777779</v>
      </c>
      <c r="C73" s="14" t="s">
        <v>11</v>
      </c>
      <c r="D73" s="14" t="s">
        <v>83</v>
      </c>
      <c r="E73" s="14" t="s">
        <v>149</v>
      </c>
      <c r="F73" s="99">
        <v>20735.4498193</v>
      </c>
      <c r="G73" s="99">
        <v>30188.3747063095</v>
      </c>
      <c r="H73" s="99">
        <v>1.4558823160041101</v>
      </c>
      <c r="I73" s="99">
        <v>0</v>
      </c>
      <c r="J73" s="14" t="s">
        <v>85</v>
      </c>
      <c r="K73" s="24">
        <v>44959.000002777779</v>
      </c>
      <c r="L73" s="14">
        <v>1</v>
      </c>
      <c r="M73" s="14" t="s">
        <v>149</v>
      </c>
      <c r="N73" s="45">
        <f>IF($C73="","",IF(OR($J73="SWAP",$J73="FUTURE",$J73="CME FUTURE"),IF($L73=1,ROUND($G73/$H73/$F73,3),POWER(10,ROUND(LOG($G73/$F73),1))),1))</f>
        <v>1</v>
      </c>
      <c r="O73" s="154">
        <f>IF($C73="","",IF(OR($J73="SWAP",$J73="FUTURE",$J73="CME FUTURE"),IF($L73=1,$F73*$N73,$AB$2*$F73*$N73/$H73),F73))</f>
        <v>20735.4498193</v>
      </c>
      <c r="P73" s="47">
        <f>IF($C73="","",IF(OR($J73="SWAP",$J73="FUTURE",$J73="CME FUTURE"),IF(NOT(ISERROR(VLOOKUP($M73,SpotUSDRateTable,2,FALSE))),VLOOKUP($M73,SpotUSDRateTable,2,FALSE),$H73)*O73,VLOOKUP($M73,SpotUSDRateTable,2,FALSE)*O73))</f>
        <v>30188.374706309489</v>
      </c>
      <c r="Q73" s="25">
        <f>IF($C73="","",IF(OR($J73="SWAP",$J73="FUTURE",$J73="CME FUTURE"),INT($K73-$B73),0))</f>
        <v>0</v>
      </c>
      <c r="R73" s="26" t="str">
        <f>IF($C73="","",IF(OR($E73="USD",$E73="EUR"),"CASH",IF($Q73=0,"COIN",IF($Q73&gt;720,"PERP",IF($J73="FUTURE",TEXT($K73-1,"mmm yy"),"CME "&amp;TEXT($K73-1,"mmm yy"))))))</f>
        <v>COIN</v>
      </c>
      <c r="S73" s="26" t="str">
        <f>IF($C73="","",IF($J73="CME FUTURE",IF($G73&gt;0,"LONG","SHORT"),IF($G73&gt;0,"LONG","SHORT")))</f>
        <v>LONG</v>
      </c>
      <c r="T73" s="26" t="str">
        <f>IF($C73="","",$R73&amp;" "&amp;$S73)</f>
        <v>COIN LONG</v>
      </c>
      <c r="U73" s="180">
        <f>IF($C73="","",$G73*(1+$W73))</f>
        <v>30188.3747063095</v>
      </c>
      <c r="V73" s="176">
        <f>IF($C73="","",$H73*(1+$W73))</f>
        <v>1.4558823160041101</v>
      </c>
      <c r="W73" s="39">
        <f>IF($C73="","",IF(DefaultScenario,IF(OR(AND(Default_Exchange="ALL",NOT(ISERROR(MATCH($C73,$AF$6:$AF$37,0)))),$C73=Default_Exchange),IF($G73&gt;0,-LGD,0),0),IF(OR($J73="SWAP",$J73="FUTURE",$J73="CME FUTURE"),IF('Futures &amp; Perps Shifted'!$K$73,VLOOKUP($M73,ShiftByCurrencyDeriv,MATCH($R73,ShiftByCurrencyDerivHeader,0),FALSE),0),0)))</f>
        <v>0</v>
      </c>
      <c r="X73" s="178">
        <f>IF($C73="","",$U73-$G73)</f>
        <v>0</v>
      </c>
      <c r="Y73" s="14" t="str">
        <f t="shared" si="1"/>
        <v>BINE</v>
      </c>
      <c r="Z73" t="str">
        <f>IF($C73="","",$M73&amp;" "&amp;$T73)</f>
        <v>OMG COIN LONG</v>
      </c>
      <c r="AA73" t="b">
        <f>IF($C73="","",IF(ISERROR(VLOOKUP($Y73,Mappings!$A:$C,3,FALSE)),FALSE,VLOOKUP($Y73,Mappings!$A:$C,3,FALSE)))</f>
        <v>1</v>
      </c>
      <c r="AH73">
        <f>IF($C73="","",IF($A73="",0,IF($L73=1,ROUND($G73/$H73/$F73,3),POWER(10,ROUND(LOG($G73/$F73),1)))))</f>
        <v>1</v>
      </c>
      <c r="AI73">
        <f>IF($C73="","",IF($A73="",0,IF($L73=1,$F73*$AH73,$AB$2*$F73*$AH73/$H73)))</f>
        <v>20735.4498193</v>
      </c>
      <c r="AJ73">
        <f>IF($C73="","",IF($A73="",0,VLOOKUP($M73,SpotUSDRateTable,2,FALSE)*AI73))</f>
        <v>30188.374706309489</v>
      </c>
    </row>
    <row r="74" spans="1:36" customFormat="1" x14ac:dyDescent="0.25">
      <c r="A74" s="14">
        <v>72</v>
      </c>
      <c r="B74" s="71">
        <v>44959.000002777779</v>
      </c>
      <c r="C74" s="14" t="s">
        <v>11</v>
      </c>
      <c r="D74" s="14" t="s">
        <v>83</v>
      </c>
      <c r="E74" s="14" t="s">
        <v>89</v>
      </c>
      <c r="F74" s="99">
        <v>346981.66061952</v>
      </c>
      <c r="G74" s="99">
        <v>34363.707010603299</v>
      </c>
      <c r="H74" s="99">
        <v>9.9036090118562806E-2</v>
      </c>
      <c r="I74" s="99">
        <v>0</v>
      </c>
      <c r="J74" s="14" t="s">
        <v>85</v>
      </c>
      <c r="K74" s="24">
        <v>44959.000002777779</v>
      </c>
      <c r="L74" s="14">
        <v>1</v>
      </c>
      <c r="M74" s="14" t="s">
        <v>89</v>
      </c>
      <c r="N74" s="45">
        <f>IF($C74="","",IF(OR($J74="SWAP",$J74="FUTURE",$J74="CME FUTURE"),IF($L74=1,ROUND($G74/$H74/$F74,3),POWER(10,ROUND(LOG($G74/$F74),1))),1))</f>
        <v>1</v>
      </c>
      <c r="O74" s="154">
        <f>IF($C74="","",IF(OR($J74="SWAP",$J74="FUTURE",$J74="CME FUTURE"),IF($L74=1,$F74*$N74,$AB$2*$F74*$N74/$H74),F74))</f>
        <v>346981.66061952</v>
      </c>
      <c r="P74" s="47">
        <f>IF($C74="","",IF(OR($J74="SWAP",$J74="FUTURE",$J74="CME FUTURE"),IF(NOT(ISERROR(VLOOKUP($M74,SpotUSDRateTable,2,FALSE))),VLOOKUP($M74,SpotUSDRateTable,2,FALSE),$H74)*O74,VLOOKUP($M74,SpotUSDRateTable,2,FALSE)*O74))</f>
        <v>34363.707010603357</v>
      </c>
      <c r="Q74" s="25">
        <f>IF($C74="","",IF(OR($J74="SWAP",$J74="FUTURE",$J74="CME FUTURE"),INT($K74-$B74),0))</f>
        <v>0</v>
      </c>
      <c r="R74" s="26" t="str">
        <f>IF($C74="","",IF(OR($E74="USD",$E74="EUR"),"CASH",IF($Q74=0,"COIN",IF($Q74&gt;720,"PERP",IF($J74="FUTURE",TEXT($K74-1,"mmm yy"),"CME "&amp;TEXT($K74-1,"mmm yy"))))))</f>
        <v>COIN</v>
      </c>
      <c r="S74" s="26" t="str">
        <f>IF($C74="","",IF($J74="CME FUTURE",IF($G74&gt;0,"LONG","SHORT"),IF($G74&gt;0,"LONG","SHORT")))</f>
        <v>LONG</v>
      </c>
      <c r="T74" s="26" t="str">
        <f>IF($C74="","",$R74&amp;" "&amp;$S74)</f>
        <v>COIN LONG</v>
      </c>
      <c r="U74" s="180">
        <f>IF($C74="","",$G74*(1+$W74))</f>
        <v>34363.707010603299</v>
      </c>
      <c r="V74" s="176">
        <f>IF($C74="","",$H74*(1+$W74))</f>
        <v>9.9036090118562806E-2</v>
      </c>
      <c r="W74" s="39">
        <f>IF($C74="","",IF(DefaultScenario,IF(OR(AND(Default_Exchange="ALL",NOT(ISERROR(MATCH($C74,$AF$6:$AF$37,0)))),$C74=Default_Exchange),IF($G74&gt;0,-LGD,0),0),IF(OR($J74="SWAP",$J74="FUTURE",$J74="CME FUTURE"),IF('Futures &amp; Perps Shifted'!$K$73,VLOOKUP($M74,ShiftByCurrencyDeriv,MATCH($R74,ShiftByCurrencyDerivHeader,0),FALSE),0),0)))</f>
        <v>0</v>
      </c>
      <c r="X74" s="178">
        <f>IF($C74="","",$U74-$G74)</f>
        <v>0</v>
      </c>
      <c r="Y74" s="14" t="str">
        <f t="shared" si="1"/>
        <v>BINE</v>
      </c>
      <c r="Z74" t="str">
        <f>IF($C74="","",$M74&amp;" "&amp;$T74)</f>
        <v>OXT COIN LONG</v>
      </c>
      <c r="AA74" t="b">
        <f>IF($C74="","",IF(ISERROR(VLOOKUP($Y74,Mappings!$A:$C,3,FALSE)),FALSE,VLOOKUP($Y74,Mappings!$A:$C,3,FALSE)))</f>
        <v>1</v>
      </c>
      <c r="AH74">
        <f>IF($C74="","",IF($A74="",0,IF($L74=1,ROUND($G74/$H74/$F74,3),POWER(10,ROUND(LOG($G74/$F74),1)))))</f>
        <v>1</v>
      </c>
      <c r="AI74">
        <f>IF($C74="","",IF($A74="",0,IF($L74=1,$F74*$AH74,$AB$2*$F74*$AH74/$H74)))</f>
        <v>346981.66061952</v>
      </c>
      <c r="AJ74">
        <f>IF($C74="","",IF($A74="",0,VLOOKUP($M74,SpotUSDRateTable,2,FALSE)*AI74))</f>
        <v>34363.707010603357</v>
      </c>
    </row>
    <row r="75" spans="1:36" customFormat="1" x14ac:dyDescent="0.25">
      <c r="A75" s="14">
        <v>73</v>
      </c>
      <c r="B75" s="71">
        <v>44959.000002777779</v>
      </c>
      <c r="C75" s="14" t="s">
        <v>11</v>
      </c>
      <c r="D75" s="23" t="s">
        <v>83</v>
      </c>
      <c r="E75" s="23" t="s">
        <v>37</v>
      </c>
      <c r="F75" s="100">
        <v>10037839201.25</v>
      </c>
      <c r="G75" s="100">
        <v>120299.455105644</v>
      </c>
      <c r="H75" s="100">
        <v>1.1984596753718E-5</v>
      </c>
      <c r="I75" s="100">
        <v>0</v>
      </c>
      <c r="J75" s="14" t="s">
        <v>85</v>
      </c>
      <c r="K75" s="24">
        <v>44959.000002777779</v>
      </c>
      <c r="L75" s="23">
        <v>1</v>
      </c>
      <c r="M75" s="23" t="s">
        <v>37</v>
      </c>
      <c r="N75" s="45">
        <f>IF($C75="","",IF(OR($J75="SWAP",$J75="FUTURE",$J75="CME FUTURE"),IF($L75=1,ROUND($G75/$H75/$F75,3),POWER(10,ROUND(LOG($G75/$F75),1))),1))</f>
        <v>1</v>
      </c>
      <c r="O75" s="154">
        <f>IF($C75="","",IF(OR($J75="SWAP",$J75="FUTURE",$J75="CME FUTURE"),IF($L75=1,$F75*$N75,$AB$2*$F75*$N75/$H75),F75))</f>
        <v>10037839201.25</v>
      </c>
      <c r="P75" s="47">
        <f>IF($C75="","",IF(OR($J75="SWAP",$J75="FUTURE",$J75="CME FUTURE"),IF(NOT(ISERROR(VLOOKUP($M75,SpotUSDRateTable,2,FALSE))),VLOOKUP($M75,SpotUSDRateTable,2,FALSE),$H75)*O75,VLOOKUP($M75,SpotUSDRateTable,2,FALSE)*O75))</f>
        <v>120299.45510564404</v>
      </c>
      <c r="Q75" s="25">
        <f>IF($C75="","",IF(OR($J75="SWAP",$J75="FUTURE",$J75="CME FUTURE"),INT($K75-$B75),0))</f>
        <v>0</v>
      </c>
      <c r="R75" s="26" t="str">
        <f>IF($C75="","",IF(OR($E75="USD",$E75="EUR"),"CASH",IF($Q75=0,"COIN",IF($Q75&gt;720,"PERP",IF($J75="FUTURE",TEXT($K75-1,"mmm yy"),"CME "&amp;TEXT($K75-1,"mmm yy"))))))</f>
        <v>COIN</v>
      </c>
      <c r="S75" s="26" t="str">
        <f>IF($C75="","",IF($J75="CME FUTURE",IF($G75&gt;0,"LONG","SHORT"),IF($G75&gt;0,"LONG","SHORT")))</f>
        <v>LONG</v>
      </c>
      <c r="T75" s="26" t="str">
        <f>IF($C75="","",$R75&amp;" "&amp;$S75)</f>
        <v>COIN LONG</v>
      </c>
      <c r="U75" s="180">
        <f>IF($C75="","",$G75*(1+$W75))</f>
        <v>120299.455105644</v>
      </c>
      <c r="V75" s="176">
        <f>IF($C75="","",$H75*(1+$W75))</f>
        <v>1.1984596753718E-5</v>
      </c>
      <c r="W75" s="39">
        <f>IF($C75="","",IF(DefaultScenario,IF(OR(AND(Default_Exchange="ALL",NOT(ISERROR(MATCH($C75,$AF$6:$AF$37,0)))),$C75=Default_Exchange),IF($G75&gt;0,-LGD,0),0),IF(OR($J75="SWAP",$J75="FUTURE",$J75="CME FUTURE"),IF('Futures &amp; Perps Shifted'!$K$73,VLOOKUP($M75,ShiftByCurrencyDeriv,MATCH($R75,ShiftByCurrencyDerivHeader,0),FALSE),0),0)))</f>
        <v>0</v>
      </c>
      <c r="X75" s="178">
        <f>IF($C75="","",$U75-$G75)</f>
        <v>0</v>
      </c>
      <c r="Y75" s="14" t="str">
        <f t="shared" si="1"/>
        <v>BINE</v>
      </c>
      <c r="Z75" t="str">
        <f>IF($C75="","",$M75&amp;" "&amp;$T75)</f>
        <v>SHIB COIN LONG</v>
      </c>
      <c r="AA75" t="b">
        <f>IF($C75="","",IF(ISERROR(VLOOKUP($Y75,Mappings!$A:$C,3,FALSE)),FALSE,VLOOKUP($Y75,Mappings!$A:$C,3,FALSE)))</f>
        <v>1</v>
      </c>
      <c r="AH75">
        <f>IF($C75="","",IF($A75="",0,IF($L75=1,ROUND($G75/$H75/$F75,3),POWER(10,ROUND(LOG($G75/$F75),1)))))</f>
        <v>1</v>
      </c>
      <c r="AI75">
        <f>IF($C75="","",IF($A75="",0,IF($L75=1,$F75*$AH75,$AB$2*$F75*$AH75/$H75)))</f>
        <v>10037839201.25</v>
      </c>
      <c r="AJ75">
        <f>IF($C75="","",IF($A75="",0,VLOOKUP($M75,SpotUSDRateTable,2,FALSE)*AI75))</f>
        <v>120299.45510564404</v>
      </c>
    </row>
    <row r="76" spans="1:36" customFormat="1" x14ac:dyDescent="0.25">
      <c r="A76" s="14">
        <v>74</v>
      </c>
      <c r="B76" s="71">
        <v>44959.000002777779</v>
      </c>
      <c r="C76" s="14" t="s">
        <v>11</v>
      </c>
      <c r="D76" s="23" t="s">
        <v>83</v>
      </c>
      <c r="E76" s="23" t="s">
        <v>153</v>
      </c>
      <c r="F76" s="100">
        <v>3965.4603612800001</v>
      </c>
      <c r="G76" s="100">
        <v>99110.1725395018</v>
      </c>
      <c r="H76" s="100">
        <v>24.9933585283677</v>
      </c>
      <c r="I76" s="100">
        <v>0</v>
      </c>
      <c r="J76" s="14" t="s">
        <v>85</v>
      </c>
      <c r="K76" s="24">
        <v>44959.000002777779</v>
      </c>
      <c r="L76" s="23">
        <v>1</v>
      </c>
      <c r="M76" s="23" t="s">
        <v>153</v>
      </c>
      <c r="N76" s="45">
        <f>IF($C76="","",IF(OR($J76="SWAP",$J76="FUTURE",$J76="CME FUTURE"),IF($L76=1,ROUND($G76/$H76/$F76,3),POWER(10,ROUND(LOG($G76/$F76),1))),1))</f>
        <v>1</v>
      </c>
      <c r="O76" s="154">
        <f>IF($C76="","",IF(OR($J76="SWAP",$J76="FUTURE",$J76="CME FUTURE"),IF($L76=1,$F76*$N76,$AB$2*$F76*$N76/$H76),F76))</f>
        <v>3965.4603612800001</v>
      </c>
      <c r="P76" s="47">
        <f>IF($C76="","",IF(OR($J76="SWAP",$J76="FUTURE",$J76="CME FUTURE"),IF(NOT(ISERROR(VLOOKUP($M76,SpotUSDRateTable,2,FALSE))),VLOOKUP($M76,SpotUSDRateTable,2,FALSE),$H76)*O76,VLOOKUP($M76,SpotUSDRateTable,2,FALSE)*O76))</f>
        <v>99110.172539501553</v>
      </c>
      <c r="Q76" s="25">
        <f>IF($C76="","",IF(OR($J76="SWAP",$J76="FUTURE",$J76="CME FUTURE"),INT($K76-$B76),0))</f>
        <v>0</v>
      </c>
      <c r="R76" s="26" t="str">
        <f>IF($C76="","",IF(OR($E76="USD",$E76="EUR"),"CASH",IF($Q76=0,"COIN",IF($Q76&gt;720,"PERP",IF($J76="FUTURE",TEXT($K76-1,"mmm yy"),"CME "&amp;TEXT($K76-1,"mmm yy"))))))</f>
        <v>COIN</v>
      </c>
      <c r="S76" s="26" t="str">
        <f>IF($C76="","",IF($J76="CME FUTURE",IF($G76&gt;0,"LONG","SHORT"),IF($G76&gt;0,"LONG","SHORT")))</f>
        <v>LONG</v>
      </c>
      <c r="T76" s="26" t="str">
        <f>IF($C76="","",$R76&amp;" "&amp;$S76)</f>
        <v>COIN LONG</v>
      </c>
      <c r="U76" s="180">
        <f>IF($C76="","",$G76*(1+$W76))</f>
        <v>99110.1725395018</v>
      </c>
      <c r="V76" s="176">
        <f>IF($C76="","",$H76*(1+$W76))</f>
        <v>24.9933585283677</v>
      </c>
      <c r="W76" s="39">
        <f>IF($C76="","",IF(DefaultScenario,IF(OR(AND(Default_Exchange="ALL",NOT(ISERROR(MATCH($C76,$AF$6:$AF$37,0)))),$C76=Default_Exchange),IF($G76&gt;0,-LGD,0),0),IF(OR($J76="SWAP",$J76="FUTURE",$J76="CME FUTURE"),IF('Futures &amp; Perps Shifted'!$K$73,VLOOKUP($M76,ShiftByCurrencyDeriv,MATCH($R76,ShiftByCurrencyDerivHeader,0),FALSE),0),0)))</f>
        <v>0</v>
      </c>
      <c r="X76" s="178">
        <f>IF($C76="","",$U76-$G76)</f>
        <v>0</v>
      </c>
      <c r="Y76" s="14" t="str">
        <f t="shared" si="1"/>
        <v>BINE</v>
      </c>
      <c r="Z76" t="str">
        <f>IF($C76="","",$M76&amp;" "&amp;$T76)</f>
        <v>SOL COIN LONG</v>
      </c>
      <c r="AA76" t="b">
        <f>IF($C76="","",IF(ISERROR(VLOOKUP($Y76,Mappings!$A:$C,3,FALSE)),FALSE,VLOOKUP($Y76,Mappings!$A:$C,3,FALSE)))</f>
        <v>1</v>
      </c>
      <c r="AH76">
        <f>IF($C76="","",IF($A76="",0,IF($L76=1,ROUND($G76/$H76/$F76,3),POWER(10,ROUND(LOG($G76/$F76),1)))))</f>
        <v>1</v>
      </c>
      <c r="AI76">
        <f>IF($C76="","",IF($A76="",0,IF($L76=1,$F76*$AH76,$AB$2*$F76*$AH76/$H76)))</f>
        <v>3965.4603612800001</v>
      </c>
      <c r="AJ76">
        <f>IF($C76="","",IF($A76="",0,VLOOKUP($M76,SpotUSDRateTable,2,FALSE)*AI76))</f>
        <v>99110.172539501553</v>
      </c>
    </row>
    <row r="77" spans="1:36" customFormat="1" x14ac:dyDescent="0.25">
      <c r="A77" s="14">
        <v>75</v>
      </c>
      <c r="B77" s="71">
        <v>44959.000002777779</v>
      </c>
      <c r="C77" s="14" t="s">
        <v>11</v>
      </c>
      <c r="D77" s="23" t="s">
        <v>83</v>
      </c>
      <c r="E77" s="23" t="s">
        <v>407</v>
      </c>
      <c r="F77" s="100">
        <v>20112.645938630001</v>
      </c>
      <c r="G77" s="100">
        <v>26233.058451793098</v>
      </c>
      <c r="H77" s="100">
        <v>1.3043066800777201</v>
      </c>
      <c r="I77" s="100">
        <v>0</v>
      </c>
      <c r="J77" s="14" t="s">
        <v>85</v>
      </c>
      <c r="K77" s="24">
        <v>44959.000002777779</v>
      </c>
      <c r="L77" s="23">
        <v>1</v>
      </c>
      <c r="M77" s="23" t="s">
        <v>407</v>
      </c>
      <c r="N77" s="45">
        <f>IF($C77="","",IF(OR($J77="SWAP",$J77="FUTURE",$J77="CME FUTURE"),IF($L77=1,ROUND($G77/$H77/$F77,3),POWER(10,ROUND(LOG($G77/$F77),1))),1))</f>
        <v>1</v>
      </c>
      <c r="O77" s="154">
        <f>IF($C77="","",IF(OR($J77="SWAP",$J77="FUTURE",$J77="CME FUTURE"),IF($L77=1,$F77*$N77,$AB$2*$F77*$N77/$H77),F77))</f>
        <v>20112.645938630001</v>
      </c>
      <c r="P77" s="47">
        <f>IF($C77="","",IF(OR($J77="SWAP",$J77="FUTURE",$J77="CME FUTURE"),IF(NOT(ISERROR(VLOOKUP($M77,SpotUSDRateTable,2,FALSE))),VLOOKUP($M77,SpotUSDRateTable,2,FALSE),$H77)*O77,VLOOKUP($M77,SpotUSDRateTable,2,FALSE)*O77))</f>
        <v>26233.058451793138</v>
      </c>
      <c r="Q77" s="25">
        <f>IF($C77="","",IF(OR($J77="SWAP",$J77="FUTURE",$J77="CME FUTURE"),INT($K77-$B77),0))</f>
        <v>0</v>
      </c>
      <c r="R77" s="26" t="str">
        <f>IF($C77="","",IF(OR($E77="USD",$E77="EUR"),"CASH",IF($Q77=0,"COIN",IF($Q77&gt;720,"PERP",IF($J77="FUTURE",TEXT($K77-1,"mmm yy"),"CME "&amp;TEXT($K77-1,"mmm yy"))))))</f>
        <v>COIN</v>
      </c>
      <c r="S77" s="26" t="str">
        <f>IF($C77="","",IF($J77="CME FUTURE",IF($G77&gt;0,"LONG","SHORT"),IF($G77&gt;0,"LONG","SHORT")))</f>
        <v>LONG</v>
      </c>
      <c r="T77" s="26" t="str">
        <f>IF($C77="","",$R77&amp;" "&amp;$S77)</f>
        <v>COIN LONG</v>
      </c>
      <c r="U77" s="180">
        <f>IF($C77="","",$G77*(1+$W77))</f>
        <v>26233.058451793098</v>
      </c>
      <c r="V77" s="176">
        <f>IF($C77="","",$H77*(1+$W77))</f>
        <v>1.3043066800777201</v>
      </c>
      <c r="W77" s="39">
        <f>IF($C77="","",IF(DefaultScenario,IF(OR(AND(Default_Exchange="ALL",NOT(ISERROR(MATCH($C77,$AF$6:$AF$37,0)))),$C77=Default_Exchange),IF($G77&gt;0,-LGD,0),0),IF(OR($J77="SWAP",$J77="FUTURE",$J77="CME FUTURE"),IF('Futures &amp; Perps Shifted'!$K$73,VLOOKUP($M77,ShiftByCurrencyDeriv,MATCH($R77,ShiftByCurrencyDerivHeader,0),FALSE),0),0)))</f>
        <v>0</v>
      </c>
      <c r="X77" s="178">
        <f>IF($C77="","",$U77-$G77)</f>
        <v>0</v>
      </c>
      <c r="Y77" s="14" t="str">
        <f t="shared" si="1"/>
        <v>BINE</v>
      </c>
      <c r="Z77" t="str">
        <f>IF($C77="","",$M77&amp;" "&amp;$T77)</f>
        <v>SUSHI COIN LONG</v>
      </c>
      <c r="AA77" t="b">
        <f>IF($C77="","",IF(ISERROR(VLOOKUP($Y77,Mappings!$A:$C,3,FALSE)),FALSE,VLOOKUP($Y77,Mappings!$A:$C,3,FALSE)))</f>
        <v>1</v>
      </c>
      <c r="AH77">
        <f>IF($C77="","",IF($A77="",0,IF($L77=1,ROUND($G77/$H77/$F77,3),POWER(10,ROUND(LOG($G77/$F77),1)))))</f>
        <v>1</v>
      </c>
      <c r="AI77">
        <f>IF($C77="","",IF($A77="",0,IF($L77=1,$F77*$AH77,$AB$2*$F77*$AH77/$H77)))</f>
        <v>20112.645938630001</v>
      </c>
      <c r="AJ77">
        <f>IF($C77="","",IF($A77="",0,VLOOKUP($M77,SpotUSDRateTable,2,FALSE)*AI77))</f>
        <v>26233.058451793138</v>
      </c>
    </row>
    <row r="78" spans="1:36" customFormat="1" x14ac:dyDescent="0.25">
      <c r="A78" s="14">
        <v>76</v>
      </c>
      <c r="B78" s="71">
        <v>44959.000002777779</v>
      </c>
      <c r="C78" s="14" t="s">
        <v>11</v>
      </c>
      <c r="D78" s="23" t="s">
        <v>83</v>
      </c>
      <c r="E78" s="23" t="s">
        <v>25</v>
      </c>
      <c r="F78" s="100">
        <v>48.9</v>
      </c>
      <c r="G78" s="100">
        <v>3.0901486344288598</v>
      </c>
      <c r="H78" s="100">
        <v>6.3193223607952306E-2</v>
      </c>
      <c r="I78" s="100">
        <v>0</v>
      </c>
      <c r="J78" s="23" t="s">
        <v>85</v>
      </c>
      <c r="K78" s="24">
        <v>44959.000002777779</v>
      </c>
      <c r="L78" s="23">
        <v>1</v>
      </c>
      <c r="M78" s="23" t="s">
        <v>25</v>
      </c>
      <c r="N78" s="45">
        <f>IF($C78="","",IF(OR($J78="SWAP",$J78="FUTURE",$J78="CME FUTURE"),IF($L78=1,ROUND($G78/$H78/$F78,3),POWER(10,ROUND(LOG($G78/$F78),1))),1))</f>
        <v>1</v>
      </c>
      <c r="O78" s="154">
        <f>IF($C78="","",IF(OR($J78="SWAP",$J78="FUTURE",$J78="CME FUTURE"),IF($L78=1,$F78*$N78,$AB$2*$F78*$N78/$H78),F78))</f>
        <v>48.9</v>
      </c>
      <c r="P78" s="47">
        <f>IF($C78="","",IF(OR($J78="SWAP",$J78="FUTURE",$J78="CME FUTURE"),IF(NOT(ISERROR(VLOOKUP($M78,SpotUSDRateTable,2,FALSE))),VLOOKUP($M78,SpotUSDRateTable,2,FALSE),$H78)*O78,VLOOKUP($M78,SpotUSDRateTable,2,FALSE)*O78))</f>
        <v>3.0901486344288678</v>
      </c>
      <c r="Q78" s="25">
        <f>IF($C78="","",IF(OR($J78="SWAP",$J78="FUTURE",$J78="CME FUTURE"),INT($K78-$B78),0))</f>
        <v>0</v>
      </c>
      <c r="R78" s="26" t="str">
        <f>IF($C78="","",IF(OR($E78="USD",$E78="EUR"),"CASH",IF($Q78=0,"COIN",IF($Q78&gt;720,"PERP",IF($J78="FUTURE",TEXT($K78-1,"mmm yy"),"CME "&amp;TEXT($K78-1,"mmm yy"))))))</f>
        <v>COIN</v>
      </c>
      <c r="S78" s="26" t="str">
        <f>IF($C78="","",IF($J78="CME FUTURE",IF($G78&gt;0,"LONG","SHORT"),IF($G78&gt;0,"LONG","SHORT")))</f>
        <v>LONG</v>
      </c>
      <c r="T78" s="26" t="str">
        <f>IF($C78="","",$R78&amp;" "&amp;$S78)</f>
        <v>COIN LONG</v>
      </c>
      <c r="U78" s="180">
        <f>IF($C78="","",$G78*(1+$W78))</f>
        <v>3.0901486344288598</v>
      </c>
      <c r="V78" s="176">
        <f>IF($C78="","",$H78*(1+$W78))</f>
        <v>6.3193223607952306E-2</v>
      </c>
      <c r="W78" s="39">
        <f>IF($C78="","",IF(DefaultScenario,IF(OR(AND(Default_Exchange="ALL",NOT(ISERROR(MATCH($C78,$AF$6:$AF$37,0)))),$C78=Default_Exchange),IF($G78&gt;0,-LGD,0),0),IF(OR($J78="SWAP",$J78="FUTURE",$J78="CME FUTURE"),IF('Futures &amp; Perps Shifted'!$K$73,VLOOKUP($M78,ShiftByCurrencyDeriv,MATCH($R78,ShiftByCurrencyDerivHeader,0),FALSE),0),0)))</f>
        <v>0</v>
      </c>
      <c r="X78" s="178">
        <f>IF($C78="","",$U78-$G78)</f>
        <v>0</v>
      </c>
      <c r="Y78" s="14" t="str">
        <f t="shared" si="1"/>
        <v>BINE</v>
      </c>
      <c r="Z78" t="str">
        <f>IF($C78="","",$M78&amp;" "&amp;$T78)</f>
        <v>TRX COIN LONG</v>
      </c>
      <c r="AA78" t="b">
        <f>IF($C78="","",IF(ISERROR(VLOOKUP($Y78,Mappings!$A:$C,3,FALSE)),FALSE,VLOOKUP($Y78,Mappings!$A:$C,3,FALSE)))</f>
        <v>1</v>
      </c>
      <c r="AH78">
        <f>IF($C78="","",IF($A78="",0,IF($L78=1,ROUND($G78/$H78/$F78,3),POWER(10,ROUND(LOG($G78/$F78),1)))))</f>
        <v>1</v>
      </c>
      <c r="AI78">
        <f>IF($C78="","",IF($A78="",0,IF($L78=1,$F78*$AH78,$AB$2*$F78*$AH78/$H78)))</f>
        <v>48.9</v>
      </c>
      <c r="AJ78">
        <f>IF($C78="","",IF($A78="",0,VLOOKUP($M78,SpotUSDRateTable,2,FALSE)*AI78))</f>
        <v>3.0901486344288678</v>
      </c>
    </row>
    <row r="79" spans="1:36" customFormat="1" x14ac:dyDescent="0.25">
      <c r="A79" s="14">
        <v>77</v>
      </c>
      <c r="B79" s="71">
        <v>44959.000002777779</v>
      </c>
      <c r="C79" s="14" t="s">
        <v>11</v>
      </c>
      <c r="D79" s="23" t="s">
        <v>83</v>
      </c>
      <c r="E79" s="23" t="s">
        <v>158</v>
      </c>
      <c r="F79" s="100">
        <v>5383.9497593899996</v>
      </c>
      <c r="G79" s="100">
        <v>36679.508288373603</v>
      </c>
      <c r="H79" s="100">
        <v>6.8127508479071297</v>
      </c>
      <c r="I79" s="100">
        <v>0</v>
      </c>
      <c r="J79" s="23" t="s">
        <v>85</v>
      </c>
      <c r="K79" s="24">
        <v>44959.000002777779</v>
      </c>
      <c r="L79" s="23">
        <v>1</v>
      </c>
      <c r="M79" s="23" t="s">
        <v>158</v>
      </c>
      <c r="N79" s="45">
        <f>IF($C79="","",IF(OR($J79="SWAP",$J79="FUTURE",$J79="CME FUTURE"),IF($L79=1,ROUND($G79/$H79/$F79,3),POWER(10,ROUND(LOG($G79/$F79),1))),1))</f>
        <v>1</v>
      </c>
      <c r="O79" s="154">
        <f>IF($C79="","",IF(OR($J79="SWAP",$J79="FUTURE",$J79="CME FUTURE"),IF($L79=1,$F79*$N79,$AB$2*$F79*$N79/$H79),F79))</f>
        <v>5383.9497593899996</v>
      </c>
      <c r="P79" s="47">
        <f>IF($C79="","",IF(OR($J79="SWAP",$J79="FUTURE",$J79="CME FUTURE"),IF(NOT(ISERROR(VLOOKUP($M79,SpotUSDRateTable,2,FALSE))),VLOOKUP($M79,SpotUSDRateTable,2,FALSE),$H79)*O79,VLOOKUP($M79,SpotUSDRateTable,2,FALSE)*O79))</f>
        <v>36679.508288373603</v>
      </c>
      <c r="Q79" s="25">
        <f>IF($C79="","",IF(OR($J79="SWAP",$J79="FUTURE",$J79="CME FUTURE"),INT($K79-$B79),0))</f>
        <v>0</v>
      </c>
      <c r="R79" s="26" t="str">
        <f>IF($C79="","",IF(OR($E79="USD",$E79="EUR"),"CASH",IF($Q79=0,"COIN",IF($Q79&gt;720,"PERP",IF($J79="FUTURE",TEXT($K79-1,"mmm yy"),"CME "&amp;TEXT($K79-1,"mmm yy"))))))</f>
        <v>COIN</v>
      </c>
      <c r="S79" s="26" t="str">
        <f>IF($C79="","",IF($J79="CME FUTURE",IF($G79&gt;0,"LONG","SHORT"),IF($G79&gt;0,"LONG","SHORT")))</f>
        <v>LONG</v>
      </c>
      <c r="T79" s="26" t="str">
        <f>IF($C79="","",$R79&amp;" "&amp;$S79)</f>
        <v>COIN LONG</v>
      </c>
      <c r="U79" s="180">
        <f>IF($C79="","",$G79*(1+$W79))</f>
        <v>36679.508288373603</v>
      </c>
      <c r="V79" s="176">
        <f>IF($C79="","",$H79*(1+$W79))</f>
        <v>6.8127508479071297</v>
      </c>
      <c r="W79" s="39">
        <f>IF($C79="","",IF(DefaultScenario,IF(OR(AND(Default_Exchange="ALL",NOT(ISERROR(MATCH($C79,$AF$6:$AF$37,0)))),$C79=Default_Exchange),IF($G79&gt;0,-LGD,0),0),IF(OR($J79="SWAP",$J79="FUTURE",$J79="CME FUTURE"),IF('Futures &amp; Perps Shifted'!$K$73,VLOOKUP($M79,ShiftByCurrencyDeriv,MATCH($R79,ShiftByCurrencyDerivHeader,0),FALSE),0),0)))</f>
        <v>0</v>
      </c>
      <c r="X79" s="178">
        <f>IF($C79="","",$U79-$G79)</f>
        <v>0</v>
      </c>
      <c r="Y79" s="14" t="str">
        <f t="shared" si="1"/>
        <v>BINE</v>
      </c>
      <c r="Z79" t="str">
        <f>IF($C79="","",$M79&amp;" "&amp;$T79)</f>
        <v>UNI COIN LONG</v>
      </c>
      <c r="AA79" t="b">
        <f>IF($C79="","",IF(ISERROR(VLOOKUP($Y79,Mappings!$A:$C,3,FALSE)),FALSE,VLOOKUP($Y79,Mappings!$A:$C,3,FALSE)))</f>
        <v>1</v>
      </c>
      <c r="AH79">
        <f>IF($C79="","",IF($A79="",0,IF($L79=1,ROUND($G79/$H79/$F79,3),POWER(10,ROUND(LOG($G79/$F79),1)))))</f>
        <v>1</v>
      </c>
      <c r="AI79">
        <f>IF($C79="","",IF($A79="",0,IF($L79=1,$F79*$N79,$AB$2*$F79*$N79/$H79)))</f>
        <v>5383.9497593899996</v>
      </c>
      <c r="AJ79">
        <f>IF($C79="","",IF($A79="",0,VLOOKUP($M79,SpotUSDRateTable,2,FALSE)*AI79))</f>
        <v>36679.508288373603</v>
      </c>
    </row>
    <row r="80" spans="1:36" customFormat="1" x14ac:dyDescent="0.25">
      <c r="A80" s="14">
        <v>78</v>
      </c>
      <c r="B80" s="71">
        <v>44959.000002777779</v>
      </c>
      <c r="C80" s="14" t="s">
        <v>11</v>
      </c>
      <c r="D80" s="23" t="s">
        <v>83</v>
      </c>
      <c r="E80" s="23" t="s">
        <v>38</v>
      </c>
      <c r="F80" s="100">
        <v>14238.19370125</v>
      </c>
      <c r="G80" s="100">
        <v>14239.5865663493</v>
      </c>
      <c r="H80" s="100">
        <v>1.0000978259692599</v>
      </c>
      <c r="I80" s="100">
        <v>0</v>
      </c>
      <c r="J80" s="23" t="s">
        <v>85</v>
      </c>
      <c r="K80" s="24">
        <v>44959.000002777779</v>
      </c>
      <c r="L80" s="23">
        <v>1</v>
      </c>
      <c r="M80" s="23" t="s">
        <v>38</v>
      </c>
      <c r="N80" s="45">
        <f>IF($C80="","",IF(OR($J80="SWAP",$J80="FUTURE",$J80="CME FUTURE"),IF($L80=1,ROUND($G80/$H80/$F80,3),POWER(10,ROUND(LOG($G80/$F80),1))),1))</f>
        <v>1</v>
      </c>
      <c r="O80" s="154">
        <f>IF($C80="","",IF(OR($J80="SWAP",$J80="FUTURE",$J80="CME FUTURE"),IF($L80=1,$F80*$N80,$AB$2*$F80*$N80/$H80),F80))</f>
        <v>14238.19370125</v>
      </c>
      <c r="P80" s="47">
        <f>IF($C80="","",IF(OR($J80="SWAP",$J80="FUTURE",$J80="CME FUTURE"),IF(NOT(ISERROR(VLOOKUP($M80,SpotUSDRateTable,2,FALSE))),VLOOKUP($M80,SpotUSDRateTable,2,FALSE),$H80)*O80,VLOOKUP($M80,SpotUSDRateTable,2,FALSE)*O80))</f>
        <v>14239.586566349335</v>
      </c>
      <c r="Q80" s="25">
        <f>IF($C80="","",IF(OR($J80="SWAP",$J80="FUTURE",$J80="CME FUTURE"),INT($K80-$B80),0))</f>
        <v>0</v>
      </c>
      <c r="R80" s="26" t="str">
        <f>IF($C80="","",IF(OR($E80="USD",$E80="EUR"),"CASH",IF($Q80=0,"COIN",IF($Q80&gt;720,"PERP",IF($J80="FUTURE",TEXT($K80-1,"mmm yy"),"CME "&amp;TEXT($K80-1,"mmm yy"))))))</f>
        <v>COIN</v>
      </c>
      <c r="S80" s="26" t="str">
        <f>IF($C80="","",IF($J80="CME FUTURE",IF($G80&gt;0,"LONG","SHORT"),IF($G80&gt;0,"LONG","SHORT")))</f>
        <v>LONG</v>
      </c>
      <c r="T80" s="26" t="str">
        <f>IF($C80="","",$R80&amp;" "&amp;$S80)</f>
        <v>COIN LONG</v>
      </c>
      <c r="U80" s="180">
        <f>IF($C80="","",$G80*(1+$W80))</f>
        <v>14239.5865663493</v>
      </c>
      <c r="V80" s="176">
        <f>IF($C80="","",$H80*(1+$W80))</f>
        <v>1.0000978259692599</v>
      </c>
      <c r="W80" s="39">
        <f>IF($C80="","",IF(DefaultScenario,IF(OR(AND(Default_Exchange="ALL",NOT(ISERROR(MATCH($C80,$AF$6:$AF$37,0)))),$C80=Default_Exchange),IF($G80&gt;0,-LGD,0),0),IF(OR($J80="SWAP",$J80="FUTURE",$J80="CME FUTURE"),IF('Futures &amp; Perps Shifted'!$K$73,VLOOKUP($M80,ShiftByCurrencyDeriv,MATCH($R80,ShiftByCurrencyDerivHeader,0),FALSE),0),0)))</f>
        <v>0</v>
      </c>
      <c r="X80" s="178">
        <f>IF($C80="","",$U80-$G80)</f>
        <v>0</v>
      </c>
      <c r="Y80" s="14" t="str">
        <f t="shared" si="1"/>
        <v>BINE</v>
      </c>
      <c r="Z80" t="str">
        <f>IF($C80="","",$M80&amp;" "&amp;$T80)</f>
        <v>USDT COIN LONG</v>
      </c>
      <c r="AA80" t="b">
        <f>IF($C80="","",IF(ISERROR(VLOOKUP($Y80,Mappings!$A:$C,3,FALSE)),FALSE,VLOOKUP($Y80,Mappings!$A:$C,3,FALSE)))</f>
        <v>1</v>
      </c>
      <c r="AH80">
        <f>IF($C80="","",IF($A80="",0,IF($L80=1,ROUND($G80/$H80/$F80,3),POWER(10,ROUND(LOG($G80/$F80),1)))))</f>
        <v>1</v>
      </c>
      <c r="AI80">
        <f>IF($C80="","",IF($A80="",0,IF($L80=1,$F80*$N80,$AB$2*$F80*$N80/$H80)))</f>
        <v>14238.19370125</v>
      </c>
    </row>
    <row r="81" spans="1:35" customFormat="1" x14ac:dyDescent="0.25">
      <c r="A81" s="14">
        <v>79</v>
      </c>
      <c r="B81" s="71">
        <v>44959.000002777779</v>
      </c>
      <c r="C81" s="14" t="s">
        <v>11</v>
      </c>
      <c r="D81" s="23" t="s">
        <v>83</v>
      </c>
      <c r="E81" s="23" t="s">
        <v>162</v>
      </c>
      <c r="F81" s="100">
        <v>891563.24522429996</v>
      </c>
      <c r="G81" s="100">
        <v>82270.262860393297</v>
      </c>
      <c r="H81" s="100">
        <v>9.2276418191393303E-2</v>
      </c>
      <c r="I81" s="100">
        <v>0</v>
      </c>
      <c r="J81" s="23" t="s">
        <v>85</v>
      </c>
      <c r="K81" s="24">
        <v>44959.000002777779</v>
      </c>
      <c r="L81" s="23">
        <v>1</v>
      </c>
      <c r="M81" s="23" t="s">
        <v>162</v>
      </c>
      <c r="N81" s="45">
        <f>IF($C81="","",IF(OR($J81="SWAP",$J81="FUTURE",$J81="CME FUTURE"),IF($L81=1,ROUND($G81/$H81/$F81,3),POWER(10,ROUND(LOG($G81/$F81),1))),1))</f>
        <v>1</v>
      </c>
      <c r="O81" s="154">
        <f>IF($C81="","",IF(OR($J81="SWAP",$J81="FUTURE",$J81="CME FUTURE"),IF($L81=1,$F81*$N81,$AB$2*$F81*$N81/$H81),F81))</f>
        <v>891563.24522429996</v>
      </c>
      <c r="P81" s="47">
        <f>IF($C81="","",IF(OR($J81="SWAP",$J81="FUTURE",$J81="CME FUTURE"),IF(NOT(ISERROR(VLOOKUP($M81,SpotUSDRateTable,2,FALSE))),VLOOKUP($M81,SpotUSDRateTable,2,FALSE),$H81)*O81,VLOOKUP($M81,SpotUSDRateTable,2,FALSE)*O81))</f>
        <v>82270.262860393239</v>
      </c>
      <c r="Q81" s="25">
        <f>IF($C81="","",IF(OR($J81="SWAP",$J81="FUTURE",$J81="CME FUTURE"),INT($K81-$B81),0))</f>
        <v>0</v>
      </c>
      <c r="R81" s="26" t="str">
        <f>IF($C81="","",IF(OR($E81="USD",$E81="EUR"),"CASH",IF($Q81=0,"COIN",IF($Q81&gt;720,"PERP",IF($J81="FUTURE",TEXT($K81-1,"mmm yy"),"CME "&amp;TEXT($K81-1,"mmm yy"))))))</f>
        <v>COIN</v>
      </c>
      <c r="S81" s="26" t="str">
        <f>IF($C81="","",IF($J81="CME FUTURE",IF($G81&gt;0,"LONG","SHORT"),IF($G81&gt;0,"LONG","SHORT")))</f>
        <v>LONG</v>
      </c>
      <c r="T81" s="26" t="str">
        <f>IF($C81="","",$R81&amp;" "&amp;$S81)</f>
        <v>COIN LONG</v>
      </c>
      <c r="U81" s="180">
        <f>IF($C81="","",$G81*(1+$W81))</f>
        <v>82270.262860393297</v>
      </c>
      <c r="V81" s="176">
        <f>IF($C81="","",$H81*(1+$W81))</f>
        <v>9.2276418191393303E-2</v>
      </c>
      <c r="W81" s="39">
        <f>IF($C81="","",IF(DefaultScenario,IF(OR(AND(Default_Exchange="ALL",NOT(ISERROR(MATCH($C81,$AF$6:$AF$37,0)))),$C81=Default_Exchange),IF($G81&gt;0,-LGD,0),0),IF(OR($J81="SWAP",$J81="FUTURE",$J81="CME FUTURE"),IF('Futures &amp; Perps Shifted'!$K$73,VLOOKUP($M81,ShiftByCurrencyDeriv,MATCH($R81,ShiftByCurrencyDerivHeader,0),FALSE),0),0)))</f>
        <v>0</v>
      </c>
      <c r="X81" s="178">
        <f>IF($C81="","",$U81-$G81)</f>
        <v>0</v>
      </c>
      <c r="Y81" s="14" t="str">
        <f t="shared" si="1"/>
        <v>BINE</v>
      </c>
      <c r="Z81" t="str">
        <f>IF($C81="","",$M81&amp;" "&amp;$T81)</f>
        <v>XLM COIN LONG</v>
      </c>
      <c r="AA81" t="b">
        <f>IF($C81="","",IF(ISERROR(VLOOKUP($Y81,Mappings!$A:$C,3,FALSE)),FALSE,VLOOKUP($Y81,Mappings!$A:$C,3,FALSE)))</f>
        <v>1</v>
      </c>
      <c r="AH81">
        <f>IF($C81="","",IF($A81="",0,IF($L81=1,ROUND($G81/$H81/$F81,3),POWER(10,ROUND(LOG($G81/$F81),1)))))</f>
        <v>1</v>
      </c>
      <c r="AI81">
        <f>IF($C81="","",IF($A81="",0,IF($L81=1,$F81*$N81,$AB$2*$F81*$N81/$H81)))</f>
        <v>891563.24522429996</v>
      </c>
    </row>
    <row r="82" spans="1:35" customFormat="1" x14ac:dyDescent="0.25">
      <c r="A82" s="14">
        <v>80</v>
      </c>
      <c r="B82" s="71">
        <v>44959.000002777779</v>
      </c>
      <c r="C82" s="14" t="s">
        <v>11</v>
      </c>
      <c r="D82" s="23" t="s">
        <v>83</v>
      </c>
      <c r="E82" s="23" t="s">
        <v>99</v>
      </c>
      <c r="F82" s="100">
        <v>29153</v>
      </c>
      <c r="G82" s="100">
        <v>12066.1890735128</v>
      </c>
      <c r="H82" s="100">
        <v>0.41389184898682302</v>
      </c>
      <c r="I82" s="100">
        <v>0</v>
      </c>
      <c r="J82" s="23" t="s">
        <v>85</v>
      </c>
      <c r="K82" s="24">
        <v>44959.000002777779</v>
      </c>
      <c r="L82" s="23">
        <v>1</v>
      </c>
      <c r="M82" s="23" t="s">
        <v>99</v>
      </c>
      <c r="N82" s="45">
        <f>IF($C82="","",IF(OR($J82="SWAP",$J82="FUTURE",$J82="CME FUTURE"),IF($L82=1,ROUND($G82/$H82/$F82,3),POWER(10,ROUND(LOG($G82/$F82),1))),1))</f>
        <v>1</v>
      </c>
      <c r="O82" s="154">
        <f>IF($C82="","",IF(OR($J82="SWAP",$J82="FUTURE",$J82="CME FUTURE"),IF($L82=1,$F82*$N82,$AB$2*$F82*$N82/$H82),F82))</f>
        <v>29153</v>
      </c>
      <c r="P82" s="47">
        <f>IF($C82="","",IF(OR($J82="SWAP",$J82="FUTURE",$J82="CME FUTURE"),IF(NOT(ISERROR(VLOOKUP($M82,SpotUSDRateTable,2,FALSE))),VLOOKUP($M82,SpotUSDRateTable,2,FALSE),$H82)*O82,VLOOKUP($M82,SpotUSDRateTable,2,FALSE)*O82))</f>
        <v>12066.189073512851</v>
      </c>
      <c r="Q82" s="25">
        <f>IF($C82="","",IF(OR($J82="SWAP",$J82="FUTURE",$J82="CME FUTURE"),INT($K82-$B82),0))</f>
        <v>0</v>
      </c>
      <c r="R82" s="26" t="str">
        <f>IF($C82="","",IF(OR($E82="USD",$E82="EUR"),"CASH",IF($Q82=0,"COIN",IF($Q82&gt;720,"PERP",IF($J82="FUTURE",TEXT($K82-1,"mmm yy"),"CME "&amp;TEXT($K82-1,"mmm yy"))))))</f>
        <v>COIN</v>
      </c>
      <c r="S82" s="26" t="str">
        <f>IF($C82="","",IF($J82="CME FUTURE",IF($G82&gt;0,"LONG","SHORT"),IF($G82&gt;0,"LONG","SHORT")))</f>
        <v>LONG</v>
      </c>
      <c r="T82" s="26" t="str">
        <f>IF($C82="","",$R82&amp;" "&amp;$S82)</f>
        <v>COIN LONG</v>
      </c>
      <c r="U82" s="180">
        <f>IF($C82="","",$G82*(1+$W82))</f>
        <v>12066.1890735128</v>
      </c>
      <c r="V82" s="176">
        <f>IF($C82="","",$H82*(1+$W82))</f>
        <v>0.41389184898682302</v>
      </c>
      <c r="W82" s="39">
        <f>IF($C82="","",IF(DefaultScenario,IF(OR(AND(Default_Exchange="ALL",NOT(ISERROR(MATCH($C82,$AF$6:$AF$37,0)))),$C82=Default_Exchange),IF($G82&gt;0,-LGD,0),0),IF(OR($J82="SWAP",$J82="FUTURE",$J82="CME FUTURE"),IF('Futures &amp; Perps Shifted'!$K$73,VLOOKUP($M82,ShiftByCurrencyDeriv,MATCH($R82,ShiftByCurrencyDerivHeader,0),FALSE),0),0)))</f>
        <v>0</v>
      </c>
      <c r="X82" s="178">
        <f>IF($C82="","",$U82-$G82)</f>
        <v>0</v>
      </c>
      <c r="Y82" s="14" t="str">
        <f t="shared" si="1"/>
        <v>BINE</v>
      </c>
      <c r="Z82" t="str">
        <f>IF($C82="","",$M82&amp;" "&amp;$T82)</f>
        <v>XRP COIN LONG</v>
      </c>
      <c r="AA82" t="b">
        <f>IF($C82="","",IF(ISERROR(VLOOKUP($Y82,Mappings!$A:$C,3,FALSE)),FALSE,VLOOKUP($Y82,Mappings!$A:$C,3,FALSE)))</f>
        <v>1</v>
      </c>
    </row>
    <row r="83" spans="1:35" customFormat="1" x14ac:dyDescent="0.25">
      <c r="A83" s="14">
        <v>81</v>
      </c>
      <c r="B83" s="71">
        <v>44959.000002777779</v>
      </c>
      <c r="C83" s="14" t="s">
        <v>11</v>
      </c>
      <c r="D83" s="23" t="s">
        <v>83</v>
      </c>
      <c r="E83" s="23" t="s">
        <v>163</v>
      </c>
      <c r="F83" s="100">
        <v>60866.228199999998</v>
      </c>
      <c r="G83" s="100">
        <v>66683.442577633905</v>
      </c>
      <c r="H83" s="100">
        <v>1.09557376150398</v>
      </c>
      <c r="I83" s="100">
        <v>0</v>
      </c>
      <c r="J83" s="23" t="s">
        <v>85</v>
      </c>
      <c r="K83" s="24">
        <v>44959.000002777779</v>
      </c>
      <c r="L83" s="23">
        <v>1</v>
      </c>
      <c r="M83" s="23" t="s">
        <v>163</v>
      </c>
      <c r="N83" s="45">
        <f>IF($C83="","",IF(OR($J83="SWAP",$J83="FUTURE",$J83="CME FUTURE"),IF($L83=1,ROUND($G83/$H83/$F83,3),POWER(10,ROUND(LOG($G83/$F83),1))),1))</f>
        <v>1</v>
      </c>
      <c r="O83" s="154">
        <f>IF($C83="","",IF(OR($J83="SWAP",$J83="FUTURE",$J83="CME FUTURE"),IF($L83=1,$F83*$N83,$AB$2*$F83*$N83/$H83),F83))</f>
        <v>60866.228199999998</v>
      </c>
      <c r="P83" s="47">
        <f>IF($C83="","",IF(OR($J83="SWAP",$J83="FUTURE",$J83="CME FUTURE"),IF(NOT(ISERROR(VLOOKUP($M83,SpotUSDRateTable,2,FALSE))),VLOOKUP($M83,SpotUSDRateTable,2,FALSE),$H83)*O83,VLOOKUP($M83,SpotUSDRateTable,2,FALSE)*O83))</f>
        <v>66683.442577633614</v>
      </c>
      <c r="Q83" s="25">
        <f>IF($C83="","",IF(OR($J83="SWAP",$J83="FUTURE",$J83="CME FUTURE"),INT($K83-$B83),0))</f>
        <v>0</v>
      </c>
      <c r="R83" s="26" t="str">
        <f>IF($C83="","",IF(OR($E83="USD",$E83="EUR"),"CASH",IF($Q83=0,"COIN",IF($Q83&gt;720,"PERP",IF($J83="FUTURE",TEXT($K83-1,"mmm yy"),"CME "&amp;TEXT($K83-1,"mmm yy"))))))</f>
        <v>COIN</v>
      </c>
      <c r="S83" s="26" t="str">
        <f>IF($C83="","",IF($J83="CME FUTURE",IF($G83&gt;0,"LONG","SHORT"),IF($G83&gt;0,"LONG","SHORT")))</f>
        <v>LONG</v>
      </c>
      <c r="T83" s="26" t="str">
        <f>IF($C83="","",$R83&amp;" "&amp;$S83)</f>
        <v>COIN LONG</v>
      </c>
      <c r="U83" s="180">
        <f>IF($C83="","",$G83*(1+$W83))</f>
        <v>66683.442577633905</v>
      </c>
      <c r="V83" s="176">
        <f>IF($C83="","",$H83*(1+$W83))</f>
        <v>1.09557376150398</v>
      </c>
      <c r="W83" s="39">
        <f>IF($C83="","",IF(DefaultScenario,IF(OR(AND(Default_Exchange="ALL",NOT(ISERROR(MATCH($C83,$AF$6:$AF$37,0)))),$C83=Default_Exchange),IF($G83&gt;0,-LGD,0),0),IF(OR($J83="SWAP",$J83="FUTURE",$J83="CME FUTURE"),IF('Futures &amp; Perps Shifted'!$K$73,VLOOKUP($M83,ShiftByCurrencyDeriv,MATCH($R83,ShiftByCurrencyDerivHeader,0),FALSE),0),0)))</f>
        <v>0</v>
      </c>
      <c r="X83" s="178">
        <f>IF($C83="","",$U83-$G83)</f>
        <v>0</v>
      </c>
      <c r="Y83" s="14" t="str">
        <f t="shared" si="1"/>
        <v>BINE</v>
      </c>
      <c r="Z83" t="str">
        <f>IF($C83="","",$M83&amp;" "&amp;$T83)</f>
        <v>XTZ COIN LONG</v>
      </c>
      <c r="AA83" t="b">
        <f>IF($C83="","",IF(ISERROR(VLOOKUP($Y83,Mappings!$A:$C,3,FALSE)),FALSE,VLOOKUP($Y83,Mappings!$A:$C,3,FALSE)))</f>
        <v>1</v>
      </c>
    </row>
    <row r="84" spans="1:35" customFormat="1" x14ac:dyDescent="0.25">
      <c r="A84" s="14">
        <v>82</v>
      </c>
      <c r="B84" s="71">
        <v>44959.000002777779</v>
      </c>
      <c r="C84" s="14" t="s">
        <v>11</v>
      </c>
      <c r="D84" s="23" t="s">
        <v>83</v>
      </c>
      <c r="E84" s="23" t="s">
        <v>170</v>
      </c>
      <c r="F84" s="100">
        <v>0.72856047000000002</v>
      </c>
      <c r="G84" s="100">
        <v>5451.32310502993</v>
      </c>
      <c r="H84" s="100">
        <v>7482.3207262808701</v>
      </c>
      <c r="I84" s="100">
        <v>0</v>
      </c>
      <c r="J84" s="23" t="s">
        <v>85</v>
      </c>
      <c r="K84" s="24">
        <v>44959.000002777779</v>
      </c>
      <c r="L84" s="23">
        <v>1</v>
      </c>
      <c r="M84" s="23" t="s">
        <v>170</v>
      </c>
      <c r="N84" s="45">
        <f>IF($C84="","",IF(OR($J84="SWAP",$J84="FUTURE",$J84="CME FUTURE"),IF($L84=1,ROUND($G84/$H84/$F84,3),POWER(10,ROUND(LOG($G84/$F84),1))),1))</f>
        <v>1</v>
      </c>
      <c r="O84" s="154">
        <f>IF($C84="","",IF(OR($J84="SWAP",$J84="FUTURE",$J84="CME FUTURE"),IF($L84=1,$F84*$N84,$AB$2*$F84*$N84/$H84),F84))</f>
        <v>0.72856047000000002</v>
      </c>
      <c r="P84" s="47">
        <f>IF($C84="","",IF(OR($J84="SWAP",$J84="FUTURE",$J84="CME FUTURE"),IF(NOT(ISERROR(VLOOKUP($M84,SpotUSDRateTable,2,FALSE))),VLOOKUP($M84,SpotUSDRateTable,2,FALSE),$H84)*O84,VLOOKUP($M84,SpotUSDRateTable,2,FALSE)*O84))</f>
        <v>5451.3231050299319</v>
      </c>
      <c r="Q84" s="25">
        <f>IF($C84="","",IF(OR($J84="SWAP",$J84="FUTURE",$J84="CME FUTURE"),INT($K84-$B84),0))</f>
        <v>0</v>
      </c>
      <c r="R84" s="26" t="str">
        <f>IF($C84="","",IF(OR($E84="USD",$E84="EUR"),"CASH",IF($Q84=0,"COIN",IF($Q84&gt;720,"PERP",IF($J84="FUTURE",TEXT($K84-1,"mmm yy"),"CME "&amp;TEXT($K84-1,"mmm yy"))))))</f>
        <v>COIN</v>
      </c>
      <c r="S84" s="26" t="str">
        <f>IF($C84="","",IF($J84="CME FUTURE",IF($G84&gt;0,"LONG","SHORT"),IF($G84&gt;0,"LONG","SHORT")))</f>
        <v>LONG</v>
      </c>
      <c r="T84" s="26" t="str">
        <f>IF($C84="","",$R84&amp;" "&amp;$S84)</f>
        <v>COIN LONG</v>
      </c>
      <c r="U84" s="180">
        <f>IF($C84="","",$G84*(1+$W84))</f>
        <v>5451.32310502993</v>
      </c>
      <c r="V84" s="176">
        <f>IF($C84="","",$H84*(1+$W84))</f>
        <v>7482.3207262808701</v>
      </c>
      <c r="W84" s="39">
        <f>IF($C84="","",IF(DefaultScenario,IF(OR(AND(Default_Exchange="ALL",NOT(ISERROR(MATCH($C84,$AF$6:$AF$37,0)))),$C84=Default_Exchange),IF($G84&gt;0,-LGD,0),0),IF(OR($J84="SWAP",$J84="FUTURE",$J84="CME FUTURE"),IF('Futures &amp; Perps Shifted'!$K$73,VLOOKUP($M84,ShiftByCurrencyDeriv,MATCH($R84,ShiftByCurrencyDerivHeader,0),FALSE),0),0)))</f>
        <v>0</v>
      </c>
      <c r="X84" s="178">
        <f>IF($C84="","",$U84-$G84)</f>
        <v>0</v>
      </c>
      <c r="Y84" s="14" t="str">
        <f t="shared" si="1"/>
        <v>BINE</v>
      </c>
      <c r="Z84" t="str">
        <f>IF($C84="","",$M84&amp;" "&amp;$T84)</f>
        <v>YFI COIN LONG</v>
      </c>
      <c r="AA84" t="b">
        <f>IF($C84="","",IF(ISERROR(VLOOKUP($Y84,Mappings!$A:$C,3,FALSE)),FALSE,VLOOKUP($Y84,Mappings!$A:$C,3,FALSE)))</f>
        <v>1</v>
      </c>
    </row>
    <row r="85" spans="1:35" customFormat="1" x14ac:dyDescent="0.25">
      <c r="A85" s="14">
        <v>83</v>
      </c>
      <c r="B85" s="71">
        <v>44959.000002777779</v>
      </c>
      <c r="C85" s="14" t="s">
        <v>11</v>
      </c>
      <c r="D85" s="23" t="s">
        <v>83</v>
      </c>
      <c r="E85" s="23" t="s">
        <v>26</v>
      </c>
      <c r="F85" s="100">
        <v>18966318.7722039</v>
      </c>
      <c r="G85" s="100">
        <v>534377.75786232704</v>
      </c>
      <c r="H85" s="100">
        <v>2.8175091027441999E-2</v>
      </c>
      <c r="I85" s="100">
        <v>0</v>
      </c>
      <c r="J85" s="23" t="s">
        <v>85</v>
      </c>
      <c r="K85" s="24">
        <v>44959.000002777779</v>
      </c>
      <c r="L85" s="23">
        <v>1</v>
      </c>
      <c r="M85" s="23" t="s">
        <v>26</v>
      </c>
      <c r="N85" s="45">
        <f>IF($C85="","",IF(OR($J85="SWAP",$J85="FUTURE",$J85="CME FUTURE"),IF($L85=1,ROUND($G85/$H85/$F85,3),POWER(10,ROUND(LOG($G85/$F85),1))),1))</f>
        <v>1</v>
      </c>
      <c r="O85" s="154">
        <f>IF($C85="","",IF(OR($J85="SWAP",$J85="FUTURE",$J85="CME FUTURE"),IF($L85=1,$F85*$N85,$AB$2*$F85*$N85/$H85),F85))</f>
        <v>18966318.7722039</v>
      </c>
      <c r="P85" s="47">
        <f>IF($C85="","",IF(OR($J85="SWAP",$J85="FUTURE",$J85="CME FUTURE"),IF(NOT(ISERROR(VLOOKUP($M85,SpotUSDRateTable,2,FALSE))),VLOOKUP($M85,SpotUSDRateTable,2,FALSE),$H85)*O85,VLOOKUP($M85,SpotUSDRateTable,2,FALSE)*O85))</f>
        <v>534377.75786232681</v>
      </c>
      <c r="Q85" s="25">
        <f>IF($C85="","",IF(OR($J85="SWAP",$J85="FUTURE",$J85="CME FUTURE"),INT($K85-$B85),0))</f>
        <v>0</v>
      </c>
      <c r="R85" s="26" t="str">
        <f>IF($C85="","",IF(OR($E85="USD",$E85="EUR"),"CASH",IF($Q85=0,"COIN",IF($Q85&gt;720,"PERP",IF($J85="FUTURE",TEXT($K85-1,"mmm yy"),"CME "&amp;TEXT($K85-1,"mmm yy"))))))</f>
        <v>COIN</v>
      </c>
      <c r="S85" s="26" t="str">
        <f>IF($C85="","",IF($J85="CME FUTURE",IF($G85&gt;0,"LONG","SHORT"),IF($G85&gt;0,"LONG","SHORT")))</f>
        <v>LONG</v>
      </c>
      <c r="T85" s="26" t="str">
        <f>IF($C85="","",$R85&amp;" "&amp;$S85)</f>
        <v>COIN LONG</v>
      </c>
      <c r="U85" s="180">
        <f>IF($C85="","",$G85*(1+$W85))</f>
        <v>534377.75786232704</v>
      </c>
      <c r="V85" s="176">
        <f>IF($C85="","",$H85*(1+$W85))</f>
        <v>2.8175091027441999E-2</v>
      </c>
      <c r="W85" s="39">
        <f>IF($C85="","",IF(DefaultScenario,IF(OR(AND(Default_Exchange="ALL",NOT(ISERROR(MATCH($C85,$AF$6:$AF$37,0)))),$C85=Default_Exchange),IF($G85&gt;0,-LGD,0),0),IF(OR($J85="SWAP",$J85="FUTURE",$J85="CME FUTURE"),IF('Futures &amp; Perps Shifted'!$K$73,VLOOKUP($M85,ShiftByCurrencyDeriv,MATCH($R85,ShiftByCurrencyDerivHeader,0),FALSE),0),0)))</f>
        <v>0</v>
      </c>
      <c r="X85" s="178">
        <f>IF($C85="","",$U85-$G85)</f>
        <v>0</v>
      </c>
      <c r="Y85" s="14" t="str">
        <f t="shared" si="1"/>
        <v>BINE</v>
      </c>
      <c r="Z85" t="str">
        <f>IF($C85="","",$M85&amp;" "&amp;$T85)</f>
        <v>ZIL COIN LONG</v>
      </c>
      <c r="AA85" t="b">
        <f>IF($C85="","",IF(ISERROR(VLOOKUP($Y85,Mappings!$A:$C,3,FALSE)),FALSE,VLOOKUP($Y85,Mappings!$A:$C,3,FALSE)))</f>
        <v>1</v>
      </c>
    </row>
    <row r="86" spans="1:35" customFormat="1" x14ac:dyDescent="0.25">
      <c r="A86" s="14">
        <v>84</v>
      </c>
      <c r="B86" s="71">
        <v>44959.000003043984</v>
      </c>
      <c r="C86" s="14" t="s">
        <v>11</v>
      </c>
      <c r="D86" s="23" t="s">
        <v>12</v>
      </c>
      <c r="E86" s="23" t="s">
        <v>14</v>
      </c>
      <c r="F86" s="100">
        <v>1089.5168569699999</v>
      </c>
      <c r="G86" s="100">
        <v>25847446.948344801</v>
      </c>
      <c r="H86" s="100">
        <v>23723.7696534846</v>
      </c>
      <c r="I86" s="100">
        <v>0</v>
      </c>
      <c r="J86" s="23" t="s">
        <v>85</v>
      </c>
      <c r="K86" s="24">
        <v>44959.000003043984</v>
      </c>
      <c r="L86" s="23">
        <v>1</v>
      </c>
      <c r="M86" s="23" t="s">
        <v>14</v>
      </c>
      <c r="N86" s="45">
        <f>IF($C86="","",IF(OR($J86="SWAP",$J86="FUTURE",$J86="CME FUTURE"),IF($L86=1,ROUND($G86/$H86/$F86,3),POWER(10,ROUND(LOG($G86/$F86),1))),1))</f>
        <v>1</v>
      </c>
      <c r="O86" s="154">
        <f>IF($C86="","",IF(OR($J86="SWAP",$J86="FUTURE",$J86="CME FUTURE"),IF($L86=1,$F86*$N86,$AB$2*$F86*$N86/$H86),F86))</f>
        <v>1089.5168569699999</v>
      </c>
      <c r="P86" s="47">
        <f>IF($C86="","",IF(OR($J86="SWAP",$J86="FUTURE",$J86="CME FUTURE"),IF(NOT(ISERROR(VLOOKUP($M86,SpotUSDRateTable,2,FALSE))),VLOOKUP($M86,SpotUSDRateTable,2,FALSE),$H86)*O86,VLOOKUP($M86,SpotUSDRateTable,2,FALSE)*O86))</f>
        <v>25847446.948344804</v>
      </c>
      <c r="Q86" s="25">
        <f>IF($C86="","",IF(OR($J86="SWAP",$J86="FUTURE",$J86="CME FUTURE"),INT($K86-$B86),0))</f>
        <v>0</v>
      </c>
      <c r="R86" s="26" t="str">
        <f>IF($C86="","",IF(OR($E86="USD",$E86="EUR"),"CASH",IF($Q86=0,"COIN",IF($Q86&gt;720,"PERP",IF($J86="FUTURE",TEXT($K86-1,"mmm yy"),"CME "&amp;TEXT($K86-1,"mmm yy"))))))</f>
        <v>COIN</v>
      </c>
      <c r="S86" s="26" t="str">
        <f>IF($C86="","",IF($J86="CME FUTURE",IF($G86&gt;0,"LONG","SHORT"),IF($G86&gt;0,"LONG","SHORT")))</f>
        <v>LONG</v>
      </c>
      <c r="T86" s="26" t="str">
        <f>IF($C86="","",$R86&amp;" "&amp;$S86)</f>
        <v>COIN LONG</v>
      </c>
      <c r="U86" s="180">
        <f>IF($C86="","",$G86*(1+$W86))</f>
        <v>25847446.948344801</v>
      </c>
      <c r="V86" s="176">
        <f>IF($C86="","",$H86*(1+$W86))</f>
        <v>23723.7696534846</v>
      </c>
      <c r="W86" s="39">
        <f>IF($C86="","",IF(DefaultScenario,IF(OR(AND(Default_Exchange="ALL",NOT(ISERROR(MATCH($C86,$AF$6:$AF$37,0)))),$C86=Default_Exchange),IF($G86&gt;0,-LGD,0),0),IF(OR($J86="SWAP",$J86="FUTURE",$J86="CME FUTURE"),IF('Futures &amp; Perps Shifted'!$K$73,VLOOKUP($M86,ShiftByCurrencyDeriv,MATCH($R86,ShiftByCurrencyDerivHeader,0),FALSE),0),0)))</f>
        <v>0</v>
      </c>
      <c r="X86" s="178">
        <f>IF($C86="","",$U86-$G86)</f>
        <v>0</v>
      </c>
      <c r="Y86" s="14" t="str">
        <f t="shared" si="1"/>
        <v>BINE</v>
      </c>
      <c r="Z86" t="str">
        <f>IF($C86="","",$M86&amp;" "&amp;$T86)</f>
        <v>BTC COIN LONG</v>
      </c>
      <c r="AA86" t="b">
        <f>IF($C86="","",IF(ISERROR(VLOOKUP($Y86,Mappings!$A:$C,3,FALSE)),FALSE,VLOOKUP($Y86,Mappings!$A:$C,3,FALSE)))</f>
        <v>1</v>
      </c>
    </row>
    <row r="87" spans="1:35" customFormat="1" x14ac:dyDescent="0.25">
      <c r="A87" s="14">
        <v>85</v>
      </c>
      <c r="B87" s="71">
        <v>44959.000003043984</v>
      </c>
      <c r="C87" s="14" t="s">
        <v>11</v>
      </c>
      <c r="D87" s="23" t="s">
        <v>12</v>
      </c>
      <c r="E87" s="23" t="s">
        <v>14</v>
      </c>
      <c r="F87" s="100">
        <v>-35.42422586</v>
      </c>
      <c r="G87" s="100">
        <v>-840396.17445565399</v>
      </c>
      <c r="H87" s="100">
        <v>23723.7696534846</v>
      </c>
      <c r="I87" s="100">
        <v>0</v>
      </c>
      <c r="J87" s="23" t="s">
        <v>251</v>
      </c>
      <c r="K87" s="24">
        <v>44959.000003043984</v>
      </c>
      <c r="L87" s="23">
        <v>1</v>
      </c>
      <c r="M87" s="23" t="s">
        <v>14</v>
      </c>
      <c r="N87" s="45">
        <f>IF($C87="","",IF(OR($J87="SWAP",$J87="FUTURE",$J87="CME FUTURE"),IF($L87=1,ROUND($G87/$H87/$F87,3),POWER(10,ROUND(LOG($G87/$F87),1))),1))</f>
        <v>1</v>
      </c>
      <c r="O87" s="154">
        <f>IF($C87="","",IF(OR($J87="SWAP",$J87="FUTURE",$J87="CME FUTURE"),IF($L87=1,$F87*$N87,$AB$2*$F87*$N87/$H87),F87))</f>
        <v>-35.42422586</v>
      </c>
      <c r="P87" s="47">
        <f>IF($C87="","",IF(OR($J87="SWAP",$J87="FUTURE",$J87="CME FUTURE"),IF(NOT(ISERROR(VLOOKUP($M87,SpotUSDRateTable,2,FALSE))),VLOOKUP($M87,SpotUSDRateTable,2,FALSE),$H87)*O87,VLOOKUP($M87,SpotUSDRateTable,2,FALSE)*O87))</f>
        <v>-840396.17445565236</v>
      </c>
      <c r="Q87" s="25">
        <f>IF($C87="","",IF(OR($J87="SWAP",$J87="FUTURE",$J87="CME FUTURE"),INT($K87-$B87),0))</f>
        <v>0</v>
      </c>
      <c r="R87" s="26" t="str">
        <f>IF($C87="","",IF(OR($E87="USD",$E87="EUR"),"CASH",IF($Q87=0,"COIN",IF($Q87&gt;720,"PERP",IF($J87="FUTURE",TEXT($K87-1,"mmm yy"),"CME "&amp;TEXT($K87-1,"mmm yy"))))))</f>
        <v>COIN</v>
      </c>
      <c r="S87" s="26" t="str">
        <f>IF($C87="","",IF($J87="CME FUTURE",IF($G87&gt;0,"LONG","SHORT"),IF($G87&gt;0,"LONG","SHORT")))</f>
        <v>SHORT</v>
      </c>
      <c r="T87" s="26" t="str">
        <f>IF($C87="","",$R87&amp;" "&amp;$S87)</f>
        <v>COIN SHORT</v>
      </c>
      <c r="U87" s="180">
        <f>IF($C87="","",$G87*(1+$W87))</f>
        <v>-840396.17445565399</v>
      </c>
      <c r="V87" s="176">
        <f>IF($C87="","",$H87*(1+$W87))</f>
        <v>23723.7696534846</v>
      </c>
      <c r="W87" s="39">
        <f>IF($C87="","",IF(DefaultScenario,IF(OR(AND(Default_Exchange="ALL",NOT(ISERROR(MATCH($C87,$AF$6:$AF$37,0)))),$C87=Default_Exchange),IF($G87&gt;0,-LGD,0),0),IF(OR($J87="SWAP",$J87="FUTURE",$J87="CME FUTURE"),IF('Futures &amp; Perps Shifted'!$K$73,VLOOKUP($M87,ShiftByCurrencyDeriv,MATCH($R87,ShiftByCurrencyDerivHeader,0),FALSE),0),0)))</f>
        <v>0</v>
      </c>
      <c r="X87" s="178">
        <f>IF($C87="","",$U87-$G87)</f>
        <v>0</v>
      </c>
      <c r="Y87" s="14" t="str">
        <f t="shared" si="1"/>
        <v>BINE</v>
      </c>
      <c r="Z87" t="str">
        <f>IF($C87="","",$M87&amp;" "&amp;$T87)</f>
        <v>BTC COIN SHORT</v>
      </c>
      <c r="AA87" t="b">
        <f>IF($C87="","",IF(ISERROR(VLOOKUP($Y87,Mappings!$A:$C,3,FALSE)),FALSE,VLOOKUP($Y87,Mappings!$A:$C,3,FALSE)))</f>
        <v>1</v>
      </c>
    </row>
    <row r="88" spans="1:35" customFormat="1" x14ac:dyDescent="0.25">
      <c r="A88" s="14">
        <v>86</v>
      </c>
      <c r="B88" s="71">
        <v>44959.000003043984</v>
      </c>
      <c r="C88" s="14" t="s">
        <v>11</v>
      </c>
      <c r="D88" s="23" t="s">
        <v>12</v>
      </c>
      <c r="E88" s="23" t="s">
        <v>15</v>
      </c>
      <c r="F88" s="100">
        <v>6815.4373291399997</v>
      </c>
      <c r="G88" s="100">
        <v>11189535.211462401</v>
      </c>
      <c r="H88" s="100">
        <v>1641.7926937161601</v>
      </c>
      <c r="I88" s="100">
        <v>0</v>
      </c>
      <c r="J88" s="23" t="s">
        <v>85</v>
      </c>
      <c r="K88" s="24">
        <v>44959.000003043984</v>
      </c>
      <c r="L88" s="23">
        <v>1</v>
      </c>
      <c r="M88" s="23" t="s">
        <v>15</v>
      </c>
      <c r="N88" s="45">
        <f>IF($C88="","",IF(OR($J88="SWAP",$J88="FUTURE",$J88="CME FUTURE"),IF($L88=1,ROUND($G88/$H88/$F88,3),POWER(10,ROUND(LOG($G88/$F88),1))),1))</f>
        <v>1</v>
      </c>
      <c r="O88" s="154">
        <f>IF($C88="","",IF(OR($J88="SWAP",$J88="FUTURE",$J88="CME FUTURE"),IF($L88=1,$F88*$N88,$AB$2*$F88*$N88/$H88),F88))</f>
        <v>6815.4373291399997</v>
      </c>
      <c r="P88" s="47">
        <f>IF($C88="","",IF(OR($J88="SWAP",$J88="FUTURE",$J88="CME FUTURE"),IF(NOT(ISERROR(VLOOKUP($M88,SpotUSDRateTable,2,FALSE))),VLOOKUP($M88,SpotUSDRateTable,2,FALSE),$H88)*O88,VLOOKUP($M88,SpotUSDRateTable,2,FALSE)*O88))</f>
        <v>11189535.211462433</v>
      </c>
      <c r="Q88" s="25">
        <f>IF($C88="","",IF(OR($J88="SWAP",$J88="FUTURE",$J88="CME FUTURE"),INT($K88-$B88),0))</f>
        <v>0</v>
      </c>
      <c r="R88" s="26" t="str">
        <f>IF($C88="","",IF(OR($E88="USD",$E88="EUR"),"CASH",IF($Q88=0,"COIN",IF($Q88&gt;720,"PERP",IF($J88="FUTURE",TEXT($K88-1,"mmm yy"),"CME "&amp;TEXT($K88-1,"mmm yy"))))))</f>
        <v>COIN</v>
      </c>
      <c r="S88" s="26" t="str">
        <f>IF($C88="","",IF($J88="CME FUTURE",IF($G88&gt;0,"LONG","SHORT"),IF($G88&gt;0,"LONG","SHORT")))</f>
        <v>LONG</v>
      </c>
      <c r="T88" s="26" t="str">
        <f>IF($C88="","",$R88&amp;" "&amp;$S88)</f>
        <v>COIN LONG</v>
      </c>
      <c r="U88" s="180">
        <f>IF($C88="","",$G88*(1+$W88))</f>
        <v>11189535.211462401</v>
      </c>
      <c r="V88" s="176">
        <f>IF($C88="","",$H88*(1+$W88))</f>
        <v>1641.7926937161601</v>
      </c>
      <c r="W88" s="39">
        <f>IF($C88="","",IF(DefaultScenario,IF(OR(AND(Default_Exchange="ALL",NOT(ISERROR(MATCH($C88,$AF$6:$AF$37,0)))),$C88=Default_Exchange),IF($G88&gt;0,-LGD,0),0),IF(OR($J88="SWAP",$J88="FUTURE",$J88="CME FUTURE"),IF('Futures &amp; Perps Shifted'!$K$73,VLOOKUP($M88,ShiftByCurrencyDeriv,MATCH($R88,ShiftByCurrencyDerivHeader,0),FALSE),0),0)))</f>
        <v>0</v>
      </c>
      <c r="X88" s="178">
        <f>IF($C88="","",$U88-$G88)</f>
        <v>0</v>
      </c>
      <c r="Y88" s="14" t="str">
        <f t="shared" si="1"/>
        <v>BINE</v>
      </c>
      <c r="Z88" t="str">
        <f>IF($C88="","",$M88&amp;" "&amp;$T88)</f>
        <v>ETH COIN LONG</v>
      </c>
      <c r="AA88" t="b">
        <f>IF($C88="","",IF(ISERROR(VLOOKUP($Y88,Mappings!$A:$C,3,FALSE)),FALSE,VLOOKUP($Y88,Mappings!$A:$C,3,FALSE)))</f>
        <v>1</v>
      </c>
    </row>
    <row r="89" spans="1:35" customFormat="1" x14ac:dyDescent="0.25">
      <c r="A89" s="14">
        <v>87</v>
      </c>
      <c r="B89" s="71">
        <v>44959.000003043984</v>
      </c>
      <c r="C89" s="14" t="s">
        <v>11</v>
      </c>
      <c r="D89" s="23" t="s">
        <v>12</v>
      </c>
      <c r="E89" s="23" t="s">
        <v>15</v>
      </c>
      <c r="F89" s="100">
        <v>-46.77687366</v>
      </c>
      <c r="G89" s="100">
        <v>-76797.929409872304</v>
      </c>
      <c r="H89" s="100">
        <v>1641.7926937161601</v>
      </c>
      <c r="I89" s="100">
        <v>0</v>
      </c>
      <c r="J89" s="23" t="s">
        <v>251</v>
      </c>
      <c r="K89" s="24">
        <v>44959.000003043984</v>
      </c>
      <c r="L89" s="23">
        <v>1</v>
      </c>
      <c r="M89" s="23" t="s">
        <v>15</v>
      </c>
      <c r="N89" s="45">
        <f>IF($C89="","",IF(OR($J89="SWAP",$J89="FUTURE",$J89="CME FUTURE"),IF($L89=1,ROUND($G89/$H89/$F89,3),POWER(10,ROUND(LOG($G89/$F89),1))),1))</f>
        <v>1</v>
      </c>
      <c r="O89" s="154">
        <f>IF($C89="","",IF(OR($J89="SWAP",$J89="FUTURE",$J89="CME FUTURE"),IF($L89=1,$F89*$N89,$AB$2*$F89*$N89/$H89),F89))</f>
        <v>-46.77687366</v>
      </c>
      <c r="P89" s="47">
        <f>IF($C89="","",IF(OR($J89="SWAP",$J89="FUTURE",$J89="CME FUTURE"),IF(NOT(ISERROR(VLOOKUP($M89,SpotUSDRateTable,2,FALSE))),VLOOKUP($M89,SpotUSDRateTable,2,FALSE),$H89)*O89,VLOOKUP($M89,SpotUSDRateTable,2,FALSE)*O89))</f>
        <v>-76797.929409871896</v>
      </c>
      <c r="Q89" s="25">
        <f>IF($C89="","",IF(OR($J89="SWAP",$J89="FUTURE",$J89="CME FUTURE"),INT($K89-$B89),0))</f>
        <v>0</v>
      </c>
      <c r="R89" s="26" t="str">
        <f>IF($C89="","",IF(OR($E89="USD",$E89="EUR"),"CASH",IF($Q89=0,"COIN",IF($Q89&gt;720,"PERP",IF($J89="FUTURE",TEXT($K89-1,"mmm yy"),"CME "&amp;TEXT($K89-1,"mmm yy"))))))</f>
        <v>COIN</v>
      </c>
      <c r="S89" s="26" t="str">
        <f>IF($C89="","",IF($J89="CME FUTURE",IF($G89&gt;0,"LONG","SHORT"),IF($G89&gt;0,"LONG","SHORT")))</f>
        <v>SHORT</v>
      </c>
      <c r="T89" s="26" t="str">
        <f>IF($C89="","",$R89&amp;" "&amp;$S89)</f>
        <v>COIN SHORT</v>
      </c>
      <c r="U89" s="180">
        <f>IF($C89="","",$G89*(1+$W89))</f>
        <v>-76797.929409872304</v>
      </c>
      <c r="V89" s="176">
        <f>IF($C89="","",$H89*(1+$W89))</f>
        <v>1641.7926937161601</v>
      </c>
      <c r="W89" s="39">
        <f>IF($C89="","",IF(DefaultScenario,IF(OR(AND(Default_Exchange="ALL",NOT(ISERROR(MATCH($C89,$AF$6:$AF$37,0)))),$C89=Default_Exchange),IF($G89&gt;0,-LGD,0),0),IF(OR($J89="SWAP",$J89="FUTURE",$J89="CME FUTURE"),IF('Futures &amp; Perps Shifted'!$K$73,VLOOKUP($M89,ShiftByCurrencyDeriv,MATCH($R89,ShiftByCurrencyDerivHeader,0),FALSE),0),0)))</f>
        <v>0</v>
      </c>
      <c r="X89" s="178">
        <f>IF($C89="","",$U89-$G89)</f>
        <v>0</v>
      </c>
      <c r="Y89" s="14" t="str">
        <f t="shared" si="1"/>
        <v>BINE</v>
      </c>
      <c r="Z89" t="str">
        <f>IF($C89="","",$M89&amp;" "&amp;$T89)</f>
        <v>ETH COIN SHORT</v>
      </c>
      <c r="AA89" t="b">
        <f>IF($C89="","",IF(ISERROR(VLOOKUP($Y89,Mappings!$A:$C,3,FALSE)),FALSE,VLOOKUP($Y89,Mappings!$A:$C,3,FALSE)))</f>
        <v>1</v>
      </c>
    </row>
    <row r="90" spans="1:35" customFormat="1" x14ac:dyDescent="0.25">
      <c r="A90" s="14">
        <v>88</v>
      </c>
      <c r="B90" s="71">
        <v>44959.000005520837</v>
      </c>
      <c r="C90" s="14" t="s">
        <v>11</v>
      </c>
      <c r="D90" s="23" t="s">
        <v>91</v>
      </c>
      <c r="E90" s="23" t="s">
        <v>87</v>
      </c>
      <c r="F90" s="100">
        <v>2336.3301591200002</v>
      </c>
      <c r="G90" s="100">
        <v>741720.79858728405</v>
      </c>
      <c r="H90" s="100">
        <v>317.47259508333298</v>
      </c>
      <c r="I90" s="100">
        <v>0</v>
      </c>
      <c r="J90" s="23" t="s">
        <v>85</v>
      </c>
      <c r="K90" s="24">
        <v>44959.000005520837</v>
      </c>
      <c r="L90" s="23">
        <v>1</v>
      </c>
      <c r="M90" s="23" t="s">
        <v>87</v>
      </c>
      <c r="N90" s="45">
        <f>IF($C90="","",IF(OR($J90="SWAP",$J90="FUTURE",$J90="CME FUTURE"),IF($L90=1,ROUND($G90/$H90/$F90,3),POWER(10,ROUND(LOG($G90/$F90),1))),1))</f>
        <v>1</v>
      </c>
      <c r="O90" s="154">
        <f>IF($C90="","",IF(OR($J90="SWAP",$J90="FUTURE",$J90="CME FUTURE"),IF($L90=1,$F90*$N90,$AB$2*$F90*$N90/$H90),F90))</f>
        <v>2336.3301591200002</v>
      </c>
      <c r="P90" s="47">
        <f>IF($C90="","",IF(OR($J90="SWAP",$J90="FUTURE",$J90="CME FUTURE"),IF(NOT(ISERROR(VLOOKUP($M90,SpotUSDRateTable,2,FALSE))),VLOOKUP($M90,SpotUSDRateTable,2,FALSE),$H90)*O90,VLOOKUP($M90,SpotUSDRateTable,2,FALSE)*O90))</f>
        <v>741720.79858728277</v>
      </c>
      <c r="Q90" s="25">
        <f>IF($C90="","",IF(OR($J90="SWAP",$J90="FUTURE",$J90="CME FUTURE"),INT($K90-$B90),0))</f>
        <v>0</v>
      </c>
      <c r="R90" s="26" t="str">
        <f>IF($C90="","",IF(OR($E90="USD",$E90="EUR"),"CASH",IF($Q90=0,"COIN",IF($Q90&gt;720,"PERP",IF($J90="FUTURE",TEXT($K90-1,"mmm yy"),"CME "&amp;TEXT($K90-1,"mmm yy"))))))</f>
        <v>COIN</v>
      </c>
      <c r="S90" s="26" t="str">
        <f>IF($C90="","",IF($J90="CME FUTURE",IF($G90&gt;0,"LONG","SHORT"),IF($G90&gt;0,"LONG","SHORT")))</f>
        <v>LONG</v>
      </c>
      <c r="T90" s="26" t="str">
        <f>IF($C90="","",$R90&amp;" "&amp;$S90)</f>
        <v>COIN LONG</v>
      </c>
      <c r="U90" s="180">
        <f>IF($C90="","",$G90*(1+$W90))</f>
        <v>741720.79858728405</v>
      </c>
      <c r="V90" s="176">
        <f>IF($C90="","",$H90*(1+$W90))</f>
        <v>317.47259508333298</v>
      </c>
      <c r="W90" s="39">
        <f>IF($C90="","",IF(DefaultScenario,IF(OR(AND(Default_Exchange="ALL",NOT(ISERROR(MATCH($C90,$AF$6:$AF$37,0)))),$C90=Default_Exchange),IF($G90&gt;0,-LGD,0),0),IF(OR($J90="SWAP",$J90="FUTURE",$J90="CME FUTURE"),IF('Futures &amp; Perps Shifted'!$K$73,VLOOKUP($M90,ShiftByCurrencyDeriv,MATCH($R90,ShiftByCurrencyDerivHeader,0),FALSE),0),0)))</f>
        <v>0</v>
      </c>
      <c r="X90" s="178">
        <f>IF($C90="","",$U90-$G90)</f>
        <v>0</v>
      </c>
      <c r="Y90" s="14" t="str">
        <f t="shared" si="1"/>
        <v>BINE</v>
      </c>
      <c r="Z90" t="str">
        <f>IF($C90="","",$M90&amp;" "&amp;$T90)</f>
        <v>BNB COIN LONG</v>
      </c>
      <c r="AA90" t="b">
        <f>IF($C90="","",IF(ISERROR(VLOOKUP($Y90,Mappings!$A:$C,3,FALSE)),FALSE,VLOOKUP($Y90,Mappings!$A:$C,3,FALSE)))</f>
        <v>1</v>
      </c>
    </row>
    <row r="91" spans="1:35" customFormat="1" x14ac:dyDescent="0.25">
      <c r="A91" s="14">
        <v>89</v>
      </c>
      <c r="B91" s="71">
        <v>44959.000005520837</v>
      </c>
      <c r="C91" s="14" t="s">
        <v>11</v>
      </c>
      <c r="D91" s="23" t="s">
        <v>91</v>
      </c>
      <c r="E91" s="23" t="s">
        <v>14</v>
      </c>
      <c r="F91" s="100">
        <v>1702.1691871099999</v>
      </c>
      <c r="G91" s="100">
        <v>40381869.706256799</v>
      </c>
      <c r="H91" s="100">
        <v>23723.7696534846</v>
      </c>
      <c r="I91" s="100">
        <v>0</v>
      </c>
      <c r="J91" s="23" t="s">
        <v>85</v>
      </c>
      <c r="K91" s="24">
        <v>44959.000005520837</v>
      </c>
      <c r="L91" s="23">
        <v>1</v>
      </c>
      <c r="M91" s="23" t="s">
        <v>14</v>
      </c>
      <c r="N91" s="45">
        <f>IF($C91="","",IF(OR($J91="SWAP",$J91="FUTURE",$J91="CME FUTURE"),IF($L91=1,ROUND($G91/$H91/$F91,3),POWER(10,ROUND(LOG($G91/$F91),1))),1))</f>
        <v>1</v>
      </c>
      <c r="O91" s="154">
        <f>IF($C91="","",IF(OR($J91="SWAP",$J91="FUTURE",$J91="CME FUTURE"),IF($L91=1,$F91*$N91,$AB$2*$F91*$N91/$H91),F91))</f>
        <v>1702.1691871099999</v>
      </c>
      <c r="P91" s="47">
        <f>IF($C91="","",IF(OR($J91="SWAP",$J91="FUTURE",$J91="CME FUTURE"),IF(NOT(ISERROR(VLOOKUP($M91,SpotUSDRateTable,2,FALSE))),VLOOKUP($M91,SpotUSDRateTable,2,FALSE),$H91)*O91,VLOOKUP($M91,SpotUSDRateTable,2,FALSE)*O91))</f>
        <v>40381869.70625677</v>
      </c>
      <c r="Q91" s="25">
        <f>IF($C91="","",IF(OR($J91="SWAP",$J91="FUTURE",$J91="CME FUTURE"),INT($K91-$B91),0))</f>
        <v>0</v>
      </c>
      <c r="R91" s="26" t="str">
        <f>IF($C91="","",IF(OR($E91="USD",$E91="EUR"),"CASH",IF($Q91=0,"COIN",IF($Q91&gt;720,"PERP",IF($J91="FUTURE",TEXT($K91-1,"mmm yy"),"CME "&amp;TEXT($K91-1,"mmm yy"))))))</f>
        <v>COIN</v>
      </c>
      <c r="S91" s="26" t="str">
        <f>IF($C91="","",IF($J91="CME FUTURE",IF($G91&gt;0,"LONG","SHORT"),IF($G91&gt;0,"LONG","SHORT")))</f>
        <v>LONG</v>
      </c>
      <c r="T91" s="26" t="str">
        <f>IF($C91="","",$R91&amp;" "&amp;$S91)</f>
        <v>COIN LONG</v>
      </c>
      <c r="U91" s="180">
        <f>IF($C91="","",$G91*(1+$W91))</f>
        <v>40381869.706256799</v>
      </c>
      <c r="V91" s="176">
        <f>IF($C91="","",$H91*(1+$W91))</f>
        <v>23723.7696534846</v>
      </c>
      <c r="W91" s="39">
        <f>IF($C91="","",IF(DefaultScenario,IF(OR(AND(Default_Exchange="ALL",NOT(ISERROR(MATCH($C91,$AF$6:$AF$37,0)))),$C91=Default_Exchange),IF($G91&gt;0,-LGD,0),0),IF(OR($J91="SWAP",$J91="FUTURE",$J91="CME FUTURE"),IF('Futures &amp; Perps Shifted'!$K$73,VLOOKUP($M91,ShiftByCurrencyDeriv,MATCH($R91,ShiftByCurrencyDerivHeader,0),FALSE),0),0)))</f>
        <v>0</v>
      </c>
      <c r="X91" s="178">
        <f>IF($C91="","",$U91-$G91)</f>
        <v>0</v>
      </c>
      <c r="Y91" s="14" t="str">
        <f t="shared" si="1"/>
        <v>BINE</v>
      </c>
      <c r="Z91" t="str">
        <f>IF($C91="","",$M91&amp;" "&amp;$T91)</f>
        <v>BTC COIN LONG</v>
      </c>
      <c r="AA91" t="b">
        <f>IF($C91="","",IF(ISERROR(VLOOKUP($Y91,Mappings!$A:$C,3,FALSE)),FALSE,VLOOKUP($Y91,Mappings!$A:$C,3,FALSE)))</f>
        <v>1</v>
      </c>
    </row>
    <row r="92" spans="1:35" customFormat="1" x14ac:dyDescent="0.25">
      <c r="A92" s="14">
        <v>90</v>
      </c>
      <c r="B92" s="71">
        <v>44959.000005520837</v>
      </c>
      <c r="C92" s="14" t="s">
        <v>11</v>
      </c>
      <c r="D92" s="23" t="s">
        <v>91</v>
      </c>
      <c r="E92" s="23" t="s">
        <v>29</v>
      </c>
      <c r="F92" s="100">
        <v>0.15721859999999999</v>
      </c>
      <c r="G92" s="100">
        <v>3.5165891612728899</v>
      </c>
      <c r="H92" s="100">
        <v>22.367513521128402</v>
      </c>
      <c r="I92" s="100">
        <v>0</v>
      </c>
      <c r="J92" s="23" t="s">
        <v>85</v>
      </c>
      <c r="K92" s="24">
        <v>44959.000005520837</v>
      </c>
      <c r="L92" s="23">
        <v>1</v>
      </c>
      <c r="M92" s="23" t="s">
        <v>29</v>
      </c>
      <c r="N92" s="45">
        <f>IF($C92="","",IF(OR($J92="SWAP",$J92="FUTURE",$J92="CME FUTURE"),IF($L92=1,ROUND($G92/$H92/$F92,3),POWER(10,ROUND(LOG($G92/$F92),1))),1))</f>
        <v>1</v>
      </c>
      <c r="O92" s="154">
        <f>IF($C92="","",IF(OR($J92="SWAP",$J92="FUTURE",$J92="CME FUTURE"),IF($L92=1,$F92*$N92,$AB$2*$F92*$N92/$H92),F92))</f>
        <v>0.15721859999999999</v>
      </c>
      <c r="P92" s="47">
        <f>IF($C92="","",IF(OR($J92="SWAP",$J92="FUTURE",$J92="CME FUTURE"),IF(NOT(ISERROR(VLOOKUP($M92,SpotUSDRateTable,2,FALSE))),VLOOKUP($M92,SpotUSDRateTable,2,FALSE),$H92)*O92,VLOOKUP($M92,SpotUSDRateTable,2,FALSE)*O92))</f>
        <v>3.5165891612728775</v>
      </c>
      <c r="Q92" s="25">
        <f>IF($C92="","",IF(OR($J92="SWAP",$J92="FUTURE",$J92="CME FUTURE"),INT($K92-$B92),0))</f>
        <v>0</v>
      </c>
      <c r="R92" s="26" t="str">
        <f>IF($C92="","",IF(OR($E92="USD",$E92="EUR"),"CASH",IF($Q92=0,"COIN",IF($Q92&gt;720,"PERP",IF($J92="FUTURE",TEXT($K92-1,"mmm yy"),"CME "&amp;TEXT($K92-1,"mmm yy"))))))</f>
        <v>COIN</v>
      </c>
      <c r="S92" s="26" t="str">
        <f>IF($C92="","",IF($J92="CME FUTURE",IF($G92&gt;0,"LONG","SHORT"),IF($G92&gt;0,"LONG","SHORT")))</f>
        <v>LONG</v>
      </c>
      <c r="T92" s="26" t="str">
        <f>IF($C92="","",$R92&amp;" "&amp;$S92)</f>
        <v>COIN LONG</v>
      </c>
      <c r="U92" s="180">
        <f>IF($C92="","",$G92*(1+$W92))</f>
        <v>3.5165891612728899</v>
      </c>
      <c r="V92" s="176">
        <f>IF($C92="","",$H92*(1+$W92))</f>
        <v>22.367513521128402</v>
      </c>
      <c r="W92" s="39">
        <f>IF($C92="","",IF(DefaultScenario,IF(OR(AND(Default_Exchange="ALL",NOT(ISERROR(MATCH($C92,$AF$6:$AF$37,0)))),$C92=Default_Exchange),IF($G92&gt;0,-LGD,0),0),IF(OR($J92="SWAP",$J92="FUTURE",$J92="CME FUTURE"),IF('Futures &amp; Perps Shifted'!$K$73,VLOOKUP($M92,ShiftByCurrencyDeriv,MATCH($R92,ShiftByCurrencyDerivHeader,0),FALSE),0),0)))</f>
        <v>0</v>
      </c>
      <c r="X92" s="178">
        <f>IF($C92="","",$U92-$G92)</f>
        <v>0</v>
      </c>
      <c r="Y92" s="14" t="str">
        <f t="shared" si="1"/>
        <v>BINE</v>
      </c>
      <c r="Z92" t="str">
        <f>IF($C92="","",$M92&amp;" "&amp;$T92)</f>
        <v>ETC COIN LONG</v>
      </c>
      <c r="AA92" t="b">
        <f>IF($C92="","",IF(ISERROR(VLOOKUP($Y92,Mappings!$A:$C,3,FALSE)),FALSE,VLOOKUP($Y92,Mappings!$A:$C,3,FALSE)))</f>
        <v>1</v>
      </c>
    </row>
    <row r="93" spans="1:35" customFormat="1" x14ac:dyDescent="0.25">
      <c r="A93" s="14">
        <v>91</v>
      </c>
      <c r="B93" s="71">
        <v>44959.000005520837</v>
      </c>
      <c r="C93" s="14" t="s">
        <v>11</v>
      </c>
      <c r="D93" s="23" t="s">
        <v>91</v>
      </c>
      <c r="E93" s="23" t="s">
        <v>15</v>
      </c>
      <c r="F93" s="100">
        <v>15312.5823</v>
      </c>
      <c r="G93" s="100">
        <v>25140085.742067501</v>
      </c>
      <c r="H93" s="100">
        <v>1641.7926937161601</v>
      </c>
      <c r="I93" s="100">
        <v>0</v>
      </c>
      <c r="J93" s="23" t="s">
        <v>85</v>
      </c>
      <c r="K93" s="24">
        <v>44959.000005520837</v>
      </c>
      <c r="L93" s="23">
        <v>1</v>
      </c>
      <c r="M93" s="23" t="s">
        <v>15</v>
      </c>
      <c r="N93" s="45">
        <f>IF($C93="","",IF(OR($J93="SWAP",$J93="FUTURE",$J93="CME FUTURE"),IF($L93=1,ROUND($G93/$H93/$F93,3),POWER(10,ROUND(LOG($G93/$F93),1))),1))</f>
        <v>1</v>
      </c>
      <c r="O93" s="154">
        <f>IF($C93="","",IF(OR($J93="SWAP",$J93="FUTURE",$J93="CME FUTURE"),IF($L93=1,$F93*$N93,$AB$2*$F93*$N93/$H93),F93))</f>
        <v>15312.5823</v>
      </c>
      <c r="P93" s="47">
        <f>IF($C93="","",IF(OR($J93="SWAP",$J93="FUTURE",$J93="CME FUTURE"),IF(NOT(ISERROR(VLOOKUP($M93,SpotUSDRateTable,2,FALSE))),VLOOKUP($M93,SpotUSDRateTable,2,FALSE),$H93)*O93,VLOOKUP($M93,SpotUSDRateTable,2,FALSE)*O93))</f>
        <v>25140085.742067393</v>
      </c>
      <c r="Q93" s="25">
        <f>IF($C93="","",IF(OR($J93="SWAP",$J93="FUTURE",$J93="CME FUTURE"),INT($K93-$B93),0))</f>
        <v>0</v>
      </c>
      <c r="R93" s="26" t="str">
        <f>IF($C93="","",IF(OR($E93="USD",$E93="EUR"),"CASH",IF($Q93=0,"COIN",IF($Q93&gt;720,"PERP",IF($J93="FUTURE",TEXT($K93-1,"mmm yy"),"CME "&amp;TEXT($K93-1,"mmm yy"))))))</f>
        <v>COIN</v>
      </c>
      <c r="S93" s="26" t="str">
        <f>IF($C93="","",IF($J93="CME FUTURE",IF($G93&gt;0,"LONG","SHORT"),IF($G93&gt;0,"LONG","SHORT")))</f>
        <v>LONG</v>
      </c>
      <c r="T93" s="26" t="str">
        <f>IF($C93="","",$R93&amp;" "&amp;$S93)</f>
        <v>COIN LONG</v>
      </c>
      <c r="U93" s="180">
        <f>IF($C93="","",$G93*(1+$W93))</f>
        <v>25140085.742067501</v>
      </c>
      <c r="V93" s="176">
        <f>IF($C93="","",$H93*(1+$W93))</f>
        <v>1641.7926937161601</v>
      </c>
      <c r="W93" s="39">
        <f>IF($C93="","",IF(DefaultScenario,IF(OR(AND(Default_Exchange="ALL",NOT(ISERROR(MATCH($C93,$AF$6:$AF$37,0)))),$C93=Default_Exchange),IF($G93&gt;0,-LGD,0),0),IF(OR($J93="SWAP",$J93="FUTURE",$J93="CME FUTURE"),IF('Futures &amp; Perps Shifted'!$K$73,VLOOKUP($M93,ShiftByCurrencyDeriv,MATCH($R93,ShiftByCurrencyDerivHeader,0),FALSE),0),0)))</f>
        <v>0</v>
      </c>
      <c r="X93" s="178">
        <f>IF($C93="","",$U93-$G93)</f>
        <v>0</v>
      </c>
      <c r="Y93" s="14" t="str">
        <f t="shared" si="1"/>
        <v>BINE</v>
      </c>
      <c r="Z93" t="str">
        <f>IF($C93="","",$M93&amp;" "&amp;$T93)</f>
        <v>ETH COIN LONG</v>
      </c>
      <c r="AA93" t="b">
        <f>IF($C93="","",IF(ISERROR(VLOOKUP($Y93,Mappings!$A:$C,3,FALSE)),FALSE,VLOOKUP($Y93,Mappings!$A:$C,3,FALSE)))</f>
        <v>1</v>
      </c>
    </row>
    <row r="94" spans="1:35" customFormat="1" x14ac:dyDescent="0.25">
      <c r="A94" s="14">
        <v>92</v>
      </c>
      <c r="B94" s="71">
        <v>44959.000002511573</v>
      </c>
      <c r="C94" s="14" t="s">
        <v>11</v>
      </c>
      <c r="D94" s="23" t="s">
        <v>18</v>
      </c>
      <c r="E94" s="23" t="s">
        <v>87</v>
      </c>
      <c r="F94" s="100">
        <v>1.5630526499999999</v>
      </c>
      <c r="G94" s="100">
        <v>496.22638104738098</v>
      </c>
      <c r="H94" s="100">
        <v>317.47259508333298</v>
      </c>
      <c r="I94" s="100">
        <v>0</v>
      </c>
      <c r="J94" s="23" t="s">
        <v>85</v>
      </c>
      <c r="K94" s="24">
        <v>44959.000002511573</v>
      </c>
      <c r="L94" s="23">
        <v>1</v>
      </c>
      <c r="M94" s="23" t="s">
        <v>87</v>
      </c>
      <c r="N94" s="45">
        <f>IF($C94="","",IF(OR($J94="SWAP",$J94="FUTURE",$J94="CME FUTURE"),IF($L94=1,ROUND($G94/$H94/$F94,3),POWER(10,ROUND(LOG($G94/$F94),1))),1))</f>
        <v>1</v>
      </c>
      <c r="O94" s="154">
        <f>IF($C94="","",IF(OR($J94="SWAP",$J94="FUTURE",$J94="CME FUTURE"),IF($L94=1,$F94*$N94,$AB$2*$F94*$N94/$H94),F94))</f>
        <v>1.5630526499999999</v>
      </c>
      <c r="P94" s="47">
        <f>IF($C94="","",IF(OR($J94="SWAP",$J94="FUTURE",$J94="CME FUTURE"),IF(NOT(ISERROR(VLOOKUP($M94,SpotUSDRateTable,2,FALSE))),VLOOKUP($M94,SpotUSDRateTable,2,FALSE),$H94)*O94,VLOOKUP($M94,SpotUSDRateTable,2,FALSE)*O94))</f>
        <v>496.22638104738058</v>
      </c>
      <c r="Q94" s="25">
        <f>IF($C94="","",IF(OR($J94="SWAP",$J94="FUTURE",$J94="CME FUTURE"),INT($K94-$B94),0))</f>
        <v>0</v>
      </c>
      <c r="R94" s="26" t="str">
        <f>IF($C94="","",IF(OR($E94="USD",$E94="EUR"),"CASH",IF($Q94=0,"COIN",IF($Q94&gt;720,"PERP",IF($J94="FUTURE",TEXT($K94-1,"mmm yy"),"CME "&amp;TEXT($K94-1,"mmm yy"))))))</f>
        <v>COIN</v>
      </c>
      <c r="S94" s="26" t="str">
        <f>IF($C94="","",IF($J94="CME FUTURE",IF($G94&gt;0,"LONG","SHORT"),IF($G94&gt;0,"LONG","SHORT")))</f>
        <v>LONG</v>
      </c>
      <c r="T94" s="26" t="str">
        <f>IF($C94="","",$R94&amp;" "&amp;$S94)</f>
        <v>COIN LONG</v>
      </c>
      <c r="U94" s="180">
        <f>IF($C94="","",$G94*(1+$W94))</f>
        <v>496.22638104738098</v>
      </c>
      <c r="V94" s="176">
        <f>IF($C94="","",$H94*(1+$W94))</f>
        <v>317.47259508333298</v>
      </c>
      <c r="W94" s="39">
        <f>IF($C94="","",IF(DefaultScenario,IF(OR(AND(Default_Exchange="ALL",NOT(ISERROR(MATCH($C94,$AF$6:$AF$37,0)))),$C94=Default_Exchange),IF($G94&gt;0,-LGD,0),0),IF(OR($J94="SWAP",$J94="FUTURE",$J94="CME FUTURE"),IF('Futures &amp; Perps Shifted'!$K$73,VLOOKUP($M94,ShiftByCurrencyDeriv,MATCH($R94,ShiftByCurrencyDerivHeader,0),FALSE),0),0)))</f>
        <v>0</v>
      </c>
      <c r="X94" s="178">
        <f>IF($C94="","",$U94-$G94)</f>
        <v>0</v>
      </c>
      <c r="Y94" s="14" t="str">
        <f t="shared" si="1"/>
        <v>BINE</v>
      </c>
      <c r="Z94" t="str">
        <f>IF($C94="","",$M94&amp;" "&amp;$T94)</f>
        <v>BNB COIN LONG</v>
      </c>
      <c r="AA94" t="b">
        <f>IF($C94="","",IF(ISERROR(VLOOKUP($Y94,Mappings!$A:$C,3,FALSE)),FALSE,VLOOKUP($Y94,Mappings!$A:$C,3,FALSE)))</f>
        <v>1</v>
      </c>
    </row>
    <row r="95" spans="1:35" customFormat="1" x14ac:dyDescent="0.25">
      <c r="A95" s="14">
        <v>93</v>
      </c>
      <c r="B95" s="71">
        <v>44959.000002511573</v>
      </c>
      <c r="C95" s="14" t="s">
        <v>11</v>
      </c>
      <c r="D95" s="23" t="s">
        <v>18</v>
      </c>
      <c r="E95" s="23" t="s">
        <v>88</v>
      </c>
      <c r="F95" s="100">
        <v>13517588.466357</v>
      </c>
      <c r="G95" s="100">
        <v>13520370.679509699</v>
      </c>
      <c r="H95" s="100">
        <v>1.0002058217084799</v>
      </c>
      <c r="I95" s="100">
        <v>0</v>
      </c>
      <c r="J95" s="23" t="s">
        <v>85</v>
      </c>
      <c r="K95" s="24">
        <v>44959.000002511573</v>
      </c>
      <c r="L95" s="23">
        <v>1</v>
      </c>
      <c r="M95" s="23" t="s">
        <v>88</v>
      </c>
      <c r="N95" s="45">
        <f>IF($C95="","",IF(OR($J95="SWAP",$J95="FUTURE",$J95="CME FUTURE"),IF($L95=1,ROUND($G95/$H95/$F95,3),POWER(10,ROUND(LOG($G95/$F95),1))),1))</f>
        <v>1</v>
      </c>
      <c r="O95" s="154">
        <f>IF($C95="","",IF(OR($J95="SWAP",$J95="FUTURE",$J95="CME FUTURE"),IF($L95=1,$F95*$N95,$AB$2*$F95*$N95/$H95),F95))</f>
        <v>13517588.466357</v>
      </c>
      <c r="P95" s="47">
        <f>IF($C95="","",IF(OR($J95="SWAP",$J95="FUTURE",$J95="CME FUTURE"),IF(NOT(ISERROR(VLOOKUP($M95,SpotUSDRateTable,2,FALSE))),VLOOKUP($M95,SpotUSDRateTable,2,FALSE),$H95)*O95,VLOOKUP($M95,SpotUSDRateTable,2,FALSE)*O95))</f>
        <v>13520370.679509675</v>
      </c>
      <c r="Q95" s="25">
        <f>IF($C95="","",IF(OR($J95="SWAP",$J95="FUTURE",$J95="CME FUTURE"),INT($K95-$B95),0))</f>
        <v>0</v>
      </c>
      <c r="R95" s="26" t="str">
        <f>IF($C95="","",IF(OR($E95="USD",$E95="EUR"),"CASH",IF($Q95=0,"COIN",IF($Q95&gt;720,"PERP",IF($J95="FUTURE",TEXT($K95-1,"mmm yy"),"CME "&amp;TEXT($K95-1,"mmm yy"))))))</f>
        <v>COIN</v>
      </c>
      <c r="S95" s="26" t="str">
        <f>IF($C95="","",IF($J95="CME FUTURE",IF($G95&gt;0,"LONG","SHORT"),IF($G95&gt;0,"LONG","SHORT")))</f>
        <v>LONG</v>
      </c>
      <c r="T95" s="26" t="str">
        <f>IF($C95="","",$R95&amp;" "&amp;$S95)</f>
        <v>COIN LONG</v>
      </c>
      <c r="U95" s="180">
        <f>IF($C95="","",$G95*(1+$W95))</f>
        <v>13520370.679509699</v>
      </c>
      <c r="V95" s="176">
        <f>IF($C95="","",$H95*(1+$W95))</f>
        <v>1.0002058217084799</v>
      </c>
      <c r="W95" s="39">
        <f>IF($C95="","",IF(DefaultScenario,IF(OR(AND(Default_Exchange="ALL",NOT(ISERROR(MATCH($C95,$AF$6:$AF$37,0)))),$C95=Default_Exchange),IF($G95&gt;0,-LGD,0),0),IF(OR($J95="SWAP",$J95="FUTURE",$J95="CME FUTURE"),IF('Futures &amp; Perps Shifted'!$K$73,VLOOKUP($M95,ShiftByCurrencyDeriv,MATCH($R95,ShiftByCurrencyDerivHeader,0),FALSE),0),0)))</f>
        <v>0</v>
      </c>
      <c r="X95" s="178">
        <f>IF($C95="","",$U95-$G95)</f>
        <v>0</v>
      </c>
      <c r="Y95" s="14" t="str">
        <f t="shared" si="1"/>
        <v>BINE</v>
      </c>
      <c r="Z95" t="str">
        <f>IF($C95="","",$M95&amp;" "&amp;$T95)</f>
        <v>BUSD COIN LONG</v>
      </c>
      <c r="AA95" t="b">
        <f>IF($C95="","",IF(ISERROR(VLOOKUP($Y95,Mappings!$A:$C,3,FALSE)),FALSE,VLOOKUP($Y95,Mappings!$A:$C,3,FALSE)))</f>
        <v>1</v>
      </c>
    </row>
    <row r="96" spans="1:35" customFormat="1" x14ac:dyDescent="0.25">
      <c r="A96" s="14">
        <v>94</v>
      </c>
      <c r="B96" s="71">
        <v>44959.000002511573</v>
      </c>
      <c r="C96" s="14" t="s">
        <v>11</v>
      </c>
      <c r="D96" s="23" t="s">
        <v>18</v>
      </c>
      <c r="E96" s="23" t="s">
        <v>38</v>
      </c>
      <c r="F96" s="100">
        <v>34981930.6438879</v>
      </c>
      <c r="G96" s="100">
        <v>34985352.785159796</v>
      </c>
      <c r="H96" s="100">
        <v>1.0000978259692599</v>
      </c>
      <c r="I96" s="100">
        <v>0</v>
      </c>
      <c r="J96" s="23" t="s">
        <v>85</v>
      </c>
      <c r="K96" s="24">
        <v>44959.000002511573</v>
      </c>
      <c r="L96" s="23">
        <v>1</v>
      </c>
      <c r="M96" s="23" t="s">
        <v>38</v>
      </c>
      <c r="N96" s="45">
        <f>IF($C96="","",IF(OR($J96="SWAP",$J96="FUTURE",$J96="CME FUTURE"),IF($L96=1,ROUND($G96/$H96/$F96,3),POWER(10,ROUND(LOG($G96/$F96),1))),1))</f>
        <v>1</v>
      </c>
      <c r="O96" s="154">
        <f>IF($C96="","",IF(OR($J96="SWAP",$J96="FUTURE",$J96="CME FUTURE"),IF($L96=1,$F96*$N96,$AB$2*$F96*$N96/$H96),F96))</f>
        <v>34981930.6438879</v>
      </c>
      <c r="P96" s="47">
        <f>IF($C96="","",IF(OR($J96="SWAP",$J96="FUTURE",$J96="CME FUTURE"),IF(NOT(ISERROR(VLOOKUP($M96,SpotUSDRateTable,2,FALSE))),VLOOKUP($M96,SpotUSDRateTable,2,FALSE),$H96)*O96,VLOOKUP($M96,SpotUSDRateTable,2,FALSE)*O96))</f>
        <v>34985352.785159722</v>
      </c>
      <c r="Q96" s="25">
        <f>IF($C96="","",IF(OR($J96="SWAP",$J96="FUTURE",$J96="CME FUTURE"),INT($K96-$B96),0))</f>
        <v>0</v>
      </c>
      <c r="R96" s="26" t="str">
        <f>IF($C96="","",IF(OR($E96="USD",$E96="EUR"),"CASH",IF($Q96=0,"COIN",IF($Q96&gt;720,"PERP",IF($J96="FUTURE",TEXT($K96-1,"mmm yy"),"CME "&amp;TEXT($K96-1,"mmm yy"))))))</f>
        <v>COIN</v>
      </c>
      <c r="S96" s="26" t="str">
        <f>IF($C96="","",IF($J96="CME FUTURE",IF($G96&gt;0,"LONG","SHORT"),IF($G96&gt;0,"LONG","SHORT")))</f>
        <v>LONG</v>
      </c>
      <c r="T96" s="26" t="str">
        <f>IF($C96="","",$R96&amp;" "&amp;$S96)</f>
        <v>COIN LONG</v>
      </c>
      <c r="U96" s="180">
        <f>IF($C96="","",$G96*(1+$W96))</f>
        <v>34985352.785159796</v>
      </c>
      <c r="V96" s="176">
        <f>IF($C96="","",$H96*(1+$W96))</f>
        <v>1.0000978259692599</v>
      </c>
      <c r="W96" s="39">
        <f>IF($C96="","",IF(DefaultScenario,IF(OR(AND(Default_Exchange="ALL",NOT(ISERROR(MATCH($C96,$AF$6:$AF$37,0)))),$C96=Default_Exchange),IF($G96&gt;0,-LGD,0),0),IF(OR($J96="SWAP",$J96="FUTURE",$J96="CME FUTURE"),IF('Futures &amp; Perps Shifted'!$K$73,VLOOKUP($M96,ShiftByCurrencyDeriv,MATCH($R96,ShiftByCurrencyDerivHeader,0),FALSE),0),0)))</f>
        <v>0</v>
      </c>
      <c r="X96" s="178">
        <f>IF($C96="","",$U96-$G96)</f>
        <v>0</v>
      </c>
      <c r="Y96" s="14" t="str">
        <f t="shared" si="1"/>
        <v>BINE</v>
      </c>
      <c r="Z96" t="str">
        <f>IF($C96="","",$M96&amp;" "&amp;$T96)</f>
        <v>USDT COIN LONG</v>
      </c>
      <c r="AA96" t="b">
        <f>IF($C96="","",IF(ISERROR(VLOOKUP($Y96,Mappings!$A:$C,3,FALSE)),FALSE,VLOOKUP($Y96,Mappings!$A:$C,3,FALSE)))</f>
        <v>1</v>
      </c>
    </row>
    <row r="97" spans="1:27" customFormat="1" x14ac:dyDescent="0.25">
      <c r="A97" s="14">
        <v>95</v>
      </c>
      <c r="B97" s="71">
        <v>44959.000002511573</v>
      </c>
      <c r="C97" s="14" t="s">
        <v>11</v>
      </c>
      <c r="D97" s="23" t="s">
        <v>18</v>
      </c>
      <c r="E97" s="23" t="s">
        <v>38</v>
      </c>
      <c r="F97" s="100">
        <v>-1350858.6959067699</v>
      </c>
      <c r="G97" s="100">
        <v>-1350990.84496803</v>
      </c>
      <c r="H97" s="100">
        <v>1.0000978259692599</v>
      </c>
      <c r="I97" s="100">
        <v>0</v>
      </c>
      <c r="J97" s="23" t="s">
        <v>251</v>
      </c>
      <c r="K97" s="24">
        <v>44959.000002511573</v>
      </c>
      <c r="L97" s="23">
        <v>1</v>
      </c>
      <c r="M97" s="23" t="s">
        <v>38</v>
      </c>
      <c r="N97" s="45">
        <f>IF($C97="","",IF(OR($J97="SWAP",$J97="FUTURE",$J97="CME FUTURE"),IF($L97=1,ROUND($G97/$H97/$F97,3),POWER(10,ROUND(LOG($G97/$F97),1))),1))</f>
        <v>1</v>
      </c>
      <c r="O97" s="154">
        <f>IF($C97="","",IF(OR($J97="SWAP",$J97="FUTURE",$J97="CME FUTURE"),IF($L97=1,$F97*$N97,$AB$2*$F97*$N97/$H97),F97))</f>
        <v>-1350858.6959067699</v>
      </c>
      <c r="P97" s="47">
        <f>IF($C97="","",IF(OR($J97="SWAP",$J97="FUTURE",$J97="CME FUTURE"),IF(NOT(ISERROR(VLOOKUP($M97,SpotUSDRateTable,2,FALSE))),VLOOKUP($M97,SpotUSDRateTable,2,FALSE),$H97)*O97,VLOOKUP($M97,SpotUSDRateTable,2,FALSE)*O97))</f>
        <v>-1350990.8449680302</v>
      </c>
      <c r="Q97" s="25">
        <f>IF($C97="","",IF(OR($J97="SWAP",$J97="FUTURE",$J97="CME FUTURE"),INT($K97-$B97),0))</f>
        <v>0</v>
      </c>
      <c r="R97" s="26" t="str">
        <f>IF($C97="","",IF(OR($E97="USD",$E97="EUR"),"CASH",IF($Q97=0,"COIN",IF($Q97&gt;720,"PERP",IF($J97="FUTURE",TEXT($K97-1,"mmm yy"),"CME "&amp;TEXT($K97-1,"mmm yy"))))))</f>
        <v>COIN</v>
      </c>
      <c r="S97" s="26" t="str">
        <f>IF($C97="","",IF($J97="CME FUTURE",IF($G97&gt;0,"LONG","SHORT"),IF($G97&gt;0,"LONG","SHORT")))</f>
        <v>SHORT</v>
      </c>
      <c r="T97" s="26" t="str">
        <f>IF($C97="","",$R97&amp;" "&amp;$S97)</f>
        <v>COIN SHORT</v>
      </c>
      <c r="U97" s="180">
        <f>IF($C97="","",$G97*(1+$W97))</f>
        <v>-1350990.84496803</v>
      </c>
      <c r="V97" s="176">
        <f>IF($C97="","",$H97*(1+$W97))</f>
        <v>1.0000978259692599</v>
      </c>
      <c r="W97" s="39">
        <f>IF($C97="","",IF(DefaultScenario,IF(OR(AND(Default_Exchange="ALL",NOT(ISERROR(MATCH($C97,$AF$6:$AF$37,0)))),$C97=Default_Exchange),IF($G97&gt;0,-LGD,0),0),IF(OR($J97="SWAP",$J97="FUTURE",$J97="CME FUTURE"),IF('Futures &amp; Perps Shifted'!$K$73,VLOOKUP($M97,ShiftByCurrencyDeriv,MATCH($R97,ShiftByCurrencyDerivHeader,0),FALSE),0),0)))</f>
        <v>0</v>
      </c>
      <c r="X97" s="178">
        <f>IF($C97="","",$U97-$G97)</f>
        <v>0</v>
      </c>
      <c r="Y97" s="14" t="str">
        <f t="shared" si="1"/>
        <v>BINE</v>
      </c>
      <c r="Z97" t="str">
        <f>IF($C97="","",$M97&amp;" "&amp;$T97)</f>
        <v>USDT COIN SHORT</v>
      </c>
      <c r="AA97" t="b">
        <f>IF($C97="","",IF(ISERROR(VLOOKUP($Y97,Mappings!$A:$C,3,FALSE)),FALSE,VLOOKUP($Y97,Mappings!$A:$C,3,FALSE)))</f>
        <v>1</v>
      </c>
    </row>
    <row r="98" spans="1:27" customFormat="1" x14ac:dyDescent="0.25">
      <c r="A98" s="14">
        <v>96</v>
      </c>
      <c r="B98" s="71">
        <v>44959.00000547454</v>
      </c>
      <c r="C98" s="14" t="s">
        <v>11</v>
      </c>
      <c r="D98" s="23" t="s">
        <v>296</v>
      </c>
      <c r="E98" s="23" t="s">
        <v>87</v>
      </c>
      <c r="F98" s="100">
        <v>1.1939999999999999E-5</v>
      </c>
      <c r="G98" s="100">
        <v>3.790622785295E-3</v>
      </c>
      <c r="H98" s="100">
        <v>317.47259508333298</v>
      </c>
      <c r="I98" s="100">
        <v>0</v>
      </c>
      <c r="J98" s="23" t="s">
        <v>85</v>
      </c>
      <c r="K98" s="24">
        <v>44959.00000547454</v>
      </c>
      <c r="L98" s="23">
        <v>1</v>
      </c>
      <c r="M98" s="23" t="s">
        <v>87</v>
      </c>
      <c r="N98" s="45">
        <f>IF($C98="","",IF(OR($J98="SWAP",$J98="FUTURE",$J98="CME FUTURE"),IF($L98=1,ROUND($G98/$H98/$F98,3),POWER(10,ROUND(LOG($G98/$F98),1))),1))</f>
        <v>1</v>
      </c>
      <c r="O98" s="154">
        <f>IF($C98="","",IF(OR($J98="SWAP",$J98="FUTURE",$J98="CME FUTURE"),IF($L98=1,$F98*$N98,$AB$2*$F98*$N98/$H98),F98))</f>
        <v>1.1939999999999999E-5</v>
      </c>
      <c r="P98" s="47">
        <f>IF($C98="","",IF(OR($J98="SWAP",$J98="FUTURE",$J98="CME FUTURE"),IF(NOT(ISERROR(VLOOKUP($M98,SpotUSDRateTable,2,FALSE))),VLOOKUP($M98,SpotUSDRateTable,2,FALSE),$H98)*O98,VLOOKUP($M98,SpotUSDRateTable,2,FALSE)*O98))</f>
        <v>3.7906227852949953E-3</v>
      </c>
      <c r="Q98" s="25">
        <f>IF($C98="","",IF(OR($J98="SWAP",$J98="FUTURE",$J98="CME FUTURE"),INT($K98-$B98),0))</f>
        <v>0</v>
      </c>
      <c r="R98" s="26" t="str">
        <f>IF($C98="","",IF(OR($E98="USD",$E98="EUR"),"CASH",IF($Q98=0,"COIN",IF($Q98&gt;720,"PERP",IF($J98="FUTURE",TEXT($K98-1,"mmm yy"),"CME "&amp;TEXT($K98-1,"mmm yy"))))))</f>
        <v>COIN</v>
      </c>
      <c r="S98" s="26" t="str">
        <f>IF($C98="","",IF($J98="CME FUTURE",IF($G98&gt;0,"LONG","SHORT"),IF($G98&gt;0,"LONG","SHORT")))</f>
        <v>LONG</v>
      </c>
      <c r="T98" s="26" t="str">
        <f>IF($C98="","",$R98&amp;" "&amp;$S98)</f>
        <v>COIN LONG</v>
      </c>
      <c r="U98" s="180">
        <f>IF($C98="","",$G98*(1+$W98))</f>
        <v>3.790622785295E-3</v>
      </c>
      <c r="V98" s="176">
        <f>IF($C98="","",$H98*(1+$W98))</f>
        <v>317.47259508333298</v>
      </c>
      <c r="W98" s="39">
        <f>IF($C98="","",IF(DefaultScenario,IF(OR(AND(Default_Exchange="ALL",NOT(ISERROR(MATCH($C98,$AF$6:$AF$37,0)))),$C98=Default_Exchange),IF($G98&gt;0,-LGD,0),0),IF(OR($J98="SWAP",$J98="FUTURE",$J98="CME FUTURE"),IF('Futures &amp; Perps Shifted'!$K$73,VLOOKUP($M98,ShiftByCurrencyDeriv,MATCH($R98,ShiftByCurrencyDerivHeader,0),FALSE),0),0)))</f>
        <v>0</v>
      </c>
      <c r="X98" s="178">
        <f>IF($C98="","",$U98-$G98)</f>
        <v>0</v>
      </c>
      <c r="Y98" s="14" t="str">
        <f t="shared" si="1"/>
        <v>BINE</v>
      </c>
      <c r="Z98" t="str">
        <f>IF($C98="","",$M98&amp;" "&amp;$T98)</f>
        <v>BNB COIN LONG</v>
      </c>
      <c r="AA98" t="b">
        <f>IF($C98="","",IF(ISERROR(VLOOKUP($Y98,Mappings!$A:$C,3,FALSE)),FALSE,VLOOKUP($Y98,Mappings!$A:$C,3,FALSE)))</f>
        <v>1</v>
      </c>
    </row>
    <row r="99" spans="1:27" customFormat="1" x14ac:dyDescent="0.25">
      <c r="A99" s="14">
        <v>97</v>
      </c>
      <c r="B99" s="71">
        <v>44959.00000547454</v>
      </c>
      <c r="C99" s="14" t="s">
        <v>11</v>
      </c>
      <c r="D99" s="23" t="s">
        <v>296</v>
      </c>
      <c r="E99" s="23" t="s">
        <v>38</v>
      </c>
      <c r="F99" s="100">
        <v>824148.96458612999</v>
      </c>
      <c r="G99" s="100">
        <v>824229.58775740699</v>
      </c>
      <c r="H99" s="100">
        <v>1.0000978259692599</v>
      </c>
      <c r="I99" s="100">
        <v>0</v>
      </c>
      <c r="J99" s="23" t="s">
        <v>85</v>
      </c>
      <c r="K99" s="24">
        <v>44959.00000547454</v>
      </c>
      <c r="L99" s="23">
        <v>1</v>
      </c>
      <c r="M99" s="23" t="s">
        <v>38</v>
      </c>
      <c r="N99" s="45">
        <f>IF($C99="","",IF(OR($J99="SWAP",$J99="FUTURE",$J99="CME FUTURE"),IF($L99=1,ROUND($G99/$H99/$F99,3),POWER(10,ROUND(LOG($G99/$F99),1))),1))</f>
        <v>1</v>
      </c>
      <c r="O99" s="154">
        <f>IF($C99="","",IF(OR($J99="SWAP",$J99="FUTURE",$J99="CME FUTURE"),IF($L99=1,$F99*$N99,$AB$2*$F99*$N99/$H99),F99))</f>
        <v>824148.96458612999</v>
      </c>
      <c r="P99" s="47">
        <f>IF($C99="","",IF(OR($J99="SWAP",$J99="FUTURE",$J99="CME FUTURE"),IF(NOT(ISERROR(VLOOKUP($M99,SpotUSDRateTable,2,FALSE))),VLOOKUP($M99,SpotUSDRateTable,2,FALSE),$H99)*O99,VLOOKUP($M99,SpotUSDRateTable,2,FALSE)*O99))</f>
        <v>824229.58775740513</v>
      </c>
      <c r="Q99" s="25">
        <f>IF($C99="","",IF(OR($J99="SWAP",$J99="FUTURE",$J99="CME FUTURE"),INT($K99-$B99),0))</f>
        <v>0</v>
      </c>
      <c r="R99" s="26" t="str">
        <f>IF($C99="","",IF(OR($E99="USD",$E99="EUR"),"CASH",IF($Q99=0,"COIN",IF($Q99&gt;720,"PERP",IF($J99="FUTURE",TEXT($K99-1,"mmm yy"),"CME "&amp;TEXT($K99-1,"mmm yy"))))))</f>
        <v>COIN</v>
      </c>
      <c r="S99" s="26" t="str">
        <f>IF($C99="","",IF($J99="CME FUTURE",IF($G99&gt;0,"LONG","SHORT"),IF($G99&gt;0,"LONG","SHORT")))</f>
        <v>LONG</v>
      </c>
      <c r="T99" s="26" t="str">
        <f>IF($C99="","",$R99&amp;" "&amp;$S99)</f>
        <v>COIN LONG</v>
      </c>
      <c r="U99" s="180">
        <f>IF($C99="","",$G99*(1+$W99))</f>
        <v>824229.58775740699</v>
      </c>
      <c r="V99" s="176">
        <f>IF($C99="","",$H99*(1+$W99))</f>
        <v>1.0000978259692599</v>
      </c>
      <c r="W99" s="39">
        <f>IF($C99="","",IF(DefaultScenario,IF(OR(AND(Default_Exchange="ALL",NOT(ISERROR(MATCH($C99,$AF$6:$AF$37,0)))),$C99=Default_Exchange),IF($G99&gt;0,-LGD,0),0),IF(OR($J99="SWAP",$J99="FUTURE",$J99="CME FUTURE"),IF('Futures &amp; Perps Shifted'!$K$73,VLOOKUP($M99,ShiftByCurrencyDeriv,MATCH($R99,ShiftByCurrencyDerivHeader,0),FALSE),0),0)))</f>
        <v>0</v>
      </c>
      <c r="X99" s="178">
        <f>IF($C99="","",$U99-$G99)</f>
        <v>0</v>
      </c>
      <c r="Y99" s="14" t="str">
        <f t="shared" si="1"/>
        <v>BINE</v>
      </c>
      <c r="Z99" t="str">
        <f>IF($C99="","",$M99&amp;" "&amp;$T99)</f>
        <v>USDT COIN LONG</v>
      </c>
      <c r="AA99" t="b">
        <f>IF($C99="","",IF(ISERROR(VLOOKUP($Y99,Mappings!$A:$C,3,FALSE)),FALSE,VLOOKUP($Y99,Mappings!$A:$C,3,FALSE)))</f>
        <v>1</v>
      </c>
    </row>
    <row r="100" spans="1:27" customFormat="1" x14ac:dyDescent="0.25">
      <c r="A100" s="14">
        <v>98</v>
      </c>
      <c r="B100" s="71">
        <v>44959.00000547454</v>
      </c>
      <c r="C100" s="14" t="s">
        <v>11</v>
      </c>
      <c r="D100" s="23" t="s">
        <v>296</v>
      </c>
      <c r="E100" s="23" t="s">
        <v>38</v>
      </c>
      <c r="F100" s="100">
        <v>-15688.2762126</v>
      </c>
      <c r="G100" s="100">
        <v>-15689.810933426499</v>
      </c>
      <c r="H100" s="100">
        <v>1.0000978259692599</v>
      </c>
      <c r="I100" s="100">
        <v>0</v>
      </c>
      <c r="J100" s="23" t="s">
        <v>251</v>
      </c>
      <c r="K100" s="24">
        <v>44959.00000547454</v>
      </c>
      <c r="L100" s="23">
        <v>1</v>
      </c>
      <c r="M100" s="23" t="s">
        <v>38</v>
      </c>
      <c r="N100" s="45">
        <f>IF($C100="","",IF(OR($J100="SWAP",$J100="FUTURE",$J100="CME FUTURE"),IF($L100=1,ROUND($G100/$H100/$F100,3),POWER(10,ROUND(LOG($G100/$F100),1))),1))</f>
        <v>1</v>
      </c>
      <c r="O100" s="154">
        <f>IF($C100="","",IF(OR($J100="SWAP",$J100="FUTURE",$J100="CME FUTURE"),IF($L100=1,$F100*$N100,$AB$2*$F100*$N100/$H100),F100))</f>
        <v>-15688.2762126</v>
      </c>
      <c r="P100" s="47">
        <f>IF($C100="","",IF(OR($J100="SWAP",$J100="FUTURE",$J100="CME FUTURE"),IF(NOT(ISERROR(VLOOKUP($M100,SpotUSDRateTable,2,FALSE))),VLOOKUP($M100,SpotUSDRateTable,2,FALSE),$H100)*O100,VLOOKUP($M100,SpotUSDRateTable,2,FALSE)*O100))</f>
        <v>-15689.810933426514</v>
      </c>
      <c r="Q100" s="25">
        <f>IF($C100="","",IF(OR($J100="SWAP",$J100="FUTURE",$J100="CME FUTURE"),INT($K100-$B100),0))</f>
        <v>0</v>
      </c>
      <c r="R100" s="26" t="str">
        <f>IF($C100="","",IF(OR($E100="USD",$E100="EUR"),"CASH",IF($Q100=0,"COIN",IF($Q100&gt;720,"PERP",IF($J100="FUTURE",TEXT($K100-1,"mmm yy"),"CME "&amp;TEXT($K100-1,"mmm yy"))))))</f>
        <v>COIN</v>
      </c>
      <c r="S100" s="26" t="str">
        <f>IF($C100="","",IF($J100="CME FUTURE",IF($G100&gt;0,"LONG","SHORT"),IF($G100&gt;0,"LONG","SHORT")))</f>
        <v>SHORT</v>
      </c>
      <c r="T100" s="26" t="str">
        <f>IF($C100="","",$R100&amp;" "&amp;$S100)</f>
        <v>COIN SHORT</v>
      </c>
      <c r="U100" s="180">
        <f>IF($C100="","",$G100*(1+$W100))</f>
        <v>-15689.810933426499</v>
      </c>
      <c r="V100" s="176">
        <f>IF($C100="","",$H100*(1+$W100))</f>
        <v>1.0000978259692599</v>
      </c>
      <c r="W100" s="39">
        <f>IF($C100="","",IF(DefaultScenario,IF(OR(AND(Default_Exchange="ALL",NOT(ISERROR(MATCH($C100,$AF$6:$AF$37,0)))),$C100=Default_Exchange),IF($G100&gt;0,-LGD,0),0),IF(OR($J100="SWAP",$J100="FUTURE",$J100="CME FUTURE"),IF('Futures &amp; Perps Shifted'!$K$73,VLOOKUP($M100,ShiftByCurrencyDeriv,MATCH($R100,ShiftByCurrencyDerivHeader,0),FALSE),0),0)))</f>
        <v>0</v>
      </c>
      <c r="X100" s="178">
        <f>IF($C100="","",$U100-$G100)</f>
        <v>0</v>
      </c>
      <c r="Y100" s="14" t="str">
        <f t="shared" si="1"/>
        <v>BINE</v>
      </c>
      <c r="Z100" t="str">
        <f>IF($C100="","",$M100&amp;" "&amp;$T100)</f>
        <v>USDT COIN SHORT</v>
      </c>
      <c r="AA100" t="b">
        <f>IF($C100="","",IF(ISERROR(VLOOKUP($Y100,Mappings!$A:$C,3,FALSE)),FALSE,VLOOKUP($Y100,Mappings!$A:$C,3,FALSE)))</f>
        <v>1</v>
      </c>
    </row>
    <row r="101" spans="1:27" customFormat="1" x14ac:dyDescent="0.25">
      <c r="A101" s="14">
        <v>99</v>
      </c>
      <c r="B101" s="71">
        <v>44959.000003009256</v>
      </c>
      <c r="C101" s="14" t="s">
        <v>215</v>
      </c>
      <c r="D101" s="23" t="s">
        <v>93</v>
      </c>
      <c r="E101" s="23" t="s">
        <v>14</v>
      </c>
      <c r="F101" s="100">
        <v>7.9996000000000008E-3</v>
      </c>
      <c r="G101" s="100">
        <v>189.780667720015</v>
      </c>
      <c r="H101" s="100">
        <v>23723.7696534846</v>
      </c>
      <c r="I101" s="100">
        <v>0</v>
      </c>
      <c r="J101" s="23" t="s">
        <v>85</v>
      </c>
      <c r="K101" s="24">
        <v>44959.000003009256</v>
      </c>
      <c r="L101" s="23">
        <v>1</v>
      </c>
      <c r="M101" s="23" t="s">
        <v>14</v>
      </c>
      <c r="N101" s="45">
        <f>IF($C101="","",IF(OR($J101="SWAP",$J101="FUTURE",$J101="CME FUTURE"),IF($L101=1,ROUND($G101/$H101/$F101,3),POWER(10,ROUND(LOG($G101/$F101),1))),1))</f>
        <v>1</v>
      </c>
      <c r="O101" s="154">
        <f>IF($C101="","",IF(OR($J101="SWAP",$J101="FUTURE",$J101="CME FUTURE"),IF($L101=1,$F101*$N101,$AB$2*$F101*$N101/$H101),F101))</f>
        <v>7.9996000000000008E-3</v>
      </c>
      <c r="P101" s="47">
        <f>IF($C101="","",IF(OR($J101="SWAP",$J101="FUTURE",$J101="CME FUTURE"),IF(NOT(ISERROR(VLOOKUP($M101,SpotUSDRateTable,2,FALSE))),VLOOKUP($M101,SpotUSDRateTable,2,FALSE),$H101)*O101,VLOOKUP($M101,SpotUSDRateTable,2,FALSE)*O101))</f>
        <v>189.78066772001543</v>
      </c>
      <c r="Q101" s="25">
        <f>IF($C101="","",IF(OR($J101="SWAP",$J101="FUTURE",$J101="CME FUTURE"),INT($K101-$B101),0))</f>
        <v>0</v>
      </c>
      <c r="R101" s="26" t="str">
        <f>IF($C101="","",IF(OR($E101="USD",$E101="EUR"),"CASH",IF($Q101=0,"COIN",IF($Q101&gt;720,"PERP",IF($J101="FUTURE",TEXT($K101-1,"mmm yy"),"CME "&amp;TEXT($K101-1,"mmm yy"))))))</f>
        <v>COIN</v>
      </c>
      <c r="S101" s="26" t="str">
        <f>IF($C101="","",IF($J101="CME FUTURE",IF($G101&gt;0,"LONG","SHORT"),IF($G101&gt;0,"LONG","SHORT")))</f>
        <v>LONG</v>
      </c>
      <c r="T101" s="26" t="str">
        <f>IF($C101="","",$R101&amp;" "&amp;$S101)</f>
        <v>COIN LONG</v>
      </c>
      <c r="U101" s="180">
        <f>IF($C101="","",$G101*(1+$W101))</f>
        <v>189.780667720015</v>
      </c>
      <c r="V101" s="176">
        <f>IF($C101="","",$H101*(1+$W101))</f>
        <v>23723.7696534846</v>
      </c>
      <c r="W101" s="39">
        <f>IF($C101="","",IF(DefaultScenario,IF(OR(AND(Default_Exchange="ALL",NOT(ISERROR(MATCH($C101,$AF$6:$AF$37,0)))),$C101=Default_Exchange),IF($G101&gt;0,-LGD,0),0),IF(OR($J101="SWAP",$J101="FUTURE",$J101="CME FUTURE"),IF('Futures &amp; Perps Shifted'!$K$73,VLOOKUP($M101,ShiftByCurrencyDeriv,MATCH($R101,ShiftByCurrencyDerivHeader,0),FALSE),0),0)))</f>
        <v>0</v>
      </c>
      <c r="X101" s="178">
        <f>IF($C101="","",$U101-$G101)</f>
        <v>0</v>
      </c>
      <c r="Y101" s="14" t="str">
        <f t="shared" si="1"/>
        <v>BTFX</v>
      </c>
      <c r="Z101" t="str">
        <f>IF($C101="","",$M101&amp;" "&amp;$T101)</f>
        <v>BTC COIN LONG</v>
      </c>
      <c r="AA101" t="b">
        <f>IF($C101="","",IF(ISERROR(VLOOKUP($Y101,Mappings!$A:$C,3,FALSE)),FALSE,VLOOKUP($Y101,Mappings!$A:$C,3,FALSE)))</f>
        <v>0</v>
      </c>
    </row>
    <row r="102" spans="1:27" customFormat="1" x14ac:dyDescent="0.25">
      <c r="A102" s="14">
        <v>100</v>
      </c>
      <c r="B102" s="71">
        <v>44959.000003009256</v>
      </c>
      <c r="C102" s="14" t="s">
        <v>215</v>
      </c>
      <c r="D102" s="23" t="s">
        <v>93</v>
      </c>
      <c r="E102" s="23" t="s">
        <v>15</v>
      </c>
      <c r="F102" s="100">
        <v>0.02</v>
      </c>
      <c r="G102" s="100">
        <v>32.835853874323298</v>
      </c>
      <c r="H102" s="100">
        <v>1641.7926937161601</v>
      </c>
      <c r="I102" s="100">
        <v>0</v>
      </c>
      <c r="J102" s="23" t="s">
        <v>85</v>
      </c>
      <c r="K102" s="24">
        <v>44959.000003009256</v>
      </c>
      <c r="L102" s="23">
        <v>1</v>
      </c>
      <c r="M102" s="23" t="s">
        <v>15</v>
      </c>
      <c r="N102" s="45">
        <f>IF($C102="","",IF(OR($J102="SWAP",$J102="FUTURE",$J102="CME FUTURE"),IF($L102=1,ROUND($G102/$H102/$F102,3),POWER(10,ROUND(LOG($G102/$F102),1))),1))</f>
        <v>1</v>
      </c>
      <c r="O102" s="154">
        <f>IF($C102="","",IF(OR($J102="SWAP",$J102="FUTURE",$J102="CME FUTURE"),IF($L102=1,$F102*$N102,$AB$2*$F102*$N102/$H102),F102))</f>
        <v>0.02</v>
      </c>
      <c r="P102" s="47">
        <f>IF($C102="","",IF(OR($J102="SWAP",$J102="FUTURE",$J102="CME FUTURE"),IF(NOT(ISERROR(VLOOKUP($M102,SpotUSDRateTable,2,FALSE))),VLOOKUP($M102,SpotUSDRateTable,2,FALSE),$H102)*O102,VLOOKUP($M102,SpotUSDRateTable,2,FALSE)*O102))</f>
        <v>32.835853874323206</v>
      </c>
      <c r="Q102" s="25">
        <f>IF($C102="","",IF(OR($J102="SWAP",$J102="FUTURE",$J102="CME FUTURE"),INT($K102-$B102),0))</f>
        <v>0</v>
      </c>
      <c r="R102" s="26" t="str">
        <f>IF($C102="","",IF(OR($E102="USD",$E102="EUR"),"CASH",IF($Q102=0,"COIN",IF($Q102&gt;720,"PERP",IF($J102="FUTURE",TEXT($K102-1,"mmm yy"),"CME "&amp;TEXT($K102-1,"mmm yy"))))))</f>
        <v>COIN</v>
      </c>
      <c r="S102" s="26" t="str">
        <f>IF($C102="","",IF($J102="CME FUTURE",IF($G102&gt;0,"LONG","SHORT"),IF($G102&gt;0,"LONG","SHORT")))</f>
        <v>LONG</v>
      </c>
      <c r="T102" s="26" t="str">
        <f>IF($C102="","",$R102&amp;" "&amp;$S102)</f>
        <v>COIN LONG</v>
      </c>
      <c r="U102" s="180">
        <f>IF($C102="","",$G102*(1+$W102))</f>
        <v>32.835853874323298</v>
      </c>
      <c r="V102" s="176">
        <f>IF($C102="","",$H102*(1+$W102))</f>
        <v>1641.7926937161601</v>
      </c>
      <c r="W102" s="39">
        <f>IF($C102="","",IF(DefaultScenario,IF(OR(AND(Default_Exchange="ALL",NOT(ISERROR(MATCH($C102,$AF$6:$AF$37,0)))),$C102=Default_Exchange),IF($G102&gt;0,-LGD,0),0),IF(OR($J102="SWAP",$J102="FUTURE",$J102="CME FUTURE"),IF('Futures &amp; Perps Shifted'!$K$73,VLOOKUP($M102,ShiftByCurrencyDeriv,MATCH($R102,ShiftByCurrencyDerivHeader,0),FALSE),0),0)))</f>
        <v>0</v>
      </c>
      <c r="X102" s="178">
        <f>IF($C102="","",$U102-$G102)</f>
        <v>0</v>
      </c>
      <c r="Y102" s="14" t="str">
        <f t="shared" si="1"/>
        <v>BTFX</v>
      </c>
      <c r="Z102" t="str">
        <f>IF($C102="","",$M102&amp;" "&amp;$T102)</f>
        <v>ETH COIN LONG</v>
      </c>
      <c r="AA102" t="b">
        <f>IF($C102="","",IF(ISERROR(VLOOKUP($Y102,Mappings!$A:$C,3,FALSE)),FALSE,VLOOKUP($Y102,Mappings!$A:$C,3,FALSE)))</f>
        <v>0</v>
      </c>
    </row>
    <row r="103" spans="1:27" customFormat="1" x14ac:dyDescent="0.25">
      <c r="A103" s="14">
        <v>101</v>
      </c>
      <c r="B103" s="71">
        <v>44959.000003009256</v>
      </c>
      <c r="C103" s="14" t="s">
        <v>215</v>
      </c>
      <c r="D103" s="23" t="s">
        <v>93</v>
      </c>
      <c r="E103" s="23" t="s">
        <v>270</v>
      </c>
      <c r="F103" s="100">
        <v>0.02</v>
      </c>
      <c r="G103" s="100">
        <v>7.6901955749380302E-2</v>
      </c>
      <c r="H103" s="100">
        <v>3.84509778746901</v>
      </c>
      <c r="I103" s="100">
        <v>0</v>
      </c>
      <c r="J103" s="23" t="s">
        <v>85</v>
      </c>
      <c r="K103" s="24">
        <v>44959.000003009256</v>
      </c>
      <c r="L103" s="23">
        <v>1</v>
      </c>
      <c r="M103" s="23" t="s">
        <v>270</v>
      </c>
      <c r="N103" s="45">
        <f>IF($C103="","",IF(OR($J103="SWAP",$J103="FUTURE",$J103="CME FUTURE"),IF($L103=1,ROUND($G103/$H103/$F103,3),POWER(10,ROUND(LOG($G103/$F103),1))),1))</f>
        <v>1</v>
      </c>
      <c r="O103" s="154">
        <f>IF($C103="","",IF(OR($J103="SWAP",$J103="FUTURE",$J103="CME FUTURE"),IF($L103=1,$F103*$N103,$AB$2*$F103*$N103/$H103),F103))</f>
        <v>0.02</v>
      </c>
      <c r="P103" s="47">
        <f>IF($C103="","",IF(OR($J103="SWAP",$J103="FUTURE",$J103="CME FUTURE"),IF(NOT(ISERROR(VLOOKUP($M103,SpotUSDRateTable,2,FALSE))),VLOOKUP($M103,SpotUSDRateTable,2,FALSE),$H103)*O103,VLOOKUP($M103,SpotUSDRateTable,2,FALSE)*O103))</f>
        <v>7.6901955749380205E-2</v>
      </c>
      <c r="Q103" s="25">
        <f>IF($C103="","",IF(OR($J103="SWAP",$J103="FUTURE",$J103="CME FUTURE"),INT($K103-$B103),0))</f>
        <v>0</v>
      </c>
      <c r="R103" s="26" t="str">
        <f>IF($C103="","",IF(OR($E103="USD",$E103="EUR"),"CASH",IF($Q103=0,"COIN",IF($Q103&gt;720,"PERP",IF($J103="FUTURE",TEXT($K103-1,"mmm yy"),"CME "&amp;TEXT($K103-1,"mmm yy"))))))</f>
        <v>COIN</v>
      </c>
      <c r="S103" s="26" t="str">
        <f>IF($C103="","",IF($J103="CME FUTURE",IF($G103&gt;0,"LONG","SHORT"),IF($G103&gt;0,"LONG","SHORT")))</f>
        <v>LONG</v>
      </c>
      <c r="T103" s="26" t="str">
        <f>IF($C103="","",$R103&amp;" "&amp;$S103)</f>
        <v>COIN LONG</v>
      </c>
      <c r="U103" s="180">
        <f>IF($C103="","",$G103*(1+$W103))</f>
        <v>7.6901955749380302E-2</v>
      </c>
      <c r="V103" s="176">
        <f>IF($C103="","",$H103*(1+$W103))</f>
        <v>3.84509778746901</v>
      </c>
      <c r="W103" s="39">
        <f>IF($C103="","",IF(DefaultScenario,IF(OR(AND(Default_Exchange="ALL",NOT(ISERROR(MATCH($C103,$AF$6:$AF$37,0)))),$C103=Default_Exchange),IF($G103&gt;0,-LGD,0),0),IF(OR($J103="SWAP",$J103="FUTURE",$J103="CME FUTURE"),IF('Futures &amp; Perps Shifted'!$K$73,VLOOKUP($M103,ShiftByCurrencyDeriv,MATCH($R103,ShiftByCurrencyDerivHeader,0),FALSE),0),0)))</f>
        <v>0</v>
      </c>
      <c r="X103" s="178">
        <f>IF($C103="","",$U103-$G103)</f>
        <v>0</v>
      </c>
      <c r="Y103" s="14" t="str">
        <f t="shared" si="1"/>
        <v>BTFX</v>
      </c>
      <c r="Z103" t="str">
        <f>IF($C103="","",$M103&amp;" "&amp;$T103)</f>
        <v>ETHW COIN LONG</v>
      </c>
      <c r="AA103" t="b">
        <f>IF($C103="","",IF(ISERROR(VLOOKUP($Y103,Mappings!$A:$C,3,FALSE)),FALSE,VLOOKUP($Y103,Mappings!$A:$C,3,FALSE)))</f>
        <v>0</v>
      </c>
    </row>
    <row r="104" spans="1:27" customFormat="1" x14ac:dyDescent="0.25">
      <c r="A104" s="14">
        <v>102</v>
      </c>
      <c r="B104" s="71">
        <v>44959.000003009256</v>
      </c>
      <c r="C104" s="14" t="s">
        <v>215</v>
      </c>
      <c r="D104" s="23" t="s">
        <v>93</v>
      </c>
      <c r="E104" s="23" t="s">
        <v>95</v>
      </c>
      <c r="F104" s="100">
        <v>2.755467E-2</v>
      </c>
      <c r="G104" s="100">
        <v>2.755467E-2</v>
      </c>
      <c r="H104" s="100">
        <v>1</v>
      </c>
      <c r="I104" s="100">
        <v>0</v>
      </c>
      <c r="J104" s="23" t="s">
        <v>85</v>
      </c>
      <c r="K104" s="24">
        <v>44959.000003009256</v>
      </c>
      <c r="L104" s="23">
        <v>1</v>
      </c>
      <c r="M104" s="23" t="s">
        <v>95</v>
      </c>
      <c r="N104" s="45">
        <f>IF($C104="","",IF(OR($J104="SWAP",$J104="FUTURE",$J104="CME FUTURE"),IF($L104=1,ROUND($G104/$H104/$F104,3),POWER(10,ROUND(LOG($G104/$F104),1))),1))</f>
        <v>1</v>
      </c>
      <c r="O104" s="154">
        <f>IF($C104="","",IF(OR($J104="SWAP",$J104="FUTURE",$J104="CME FUTURE"),IF($L104=1,$F104*$N104,$AB$2*$F104*$N104/$H104),F104))</f>
        <v>2.755467E-2</v>
      </c>
      <c r="P104" s="47">
        <f>IF($C104="","",IF(OR($J104="SWAP",$J104="FUTURE",$J104="CME FUTURE"),IF(NOT(ISERROR(VLOOKUP($M104,SpotUSDRateTable,2,FALSE))),VLOOKUP($M104,SpotUSDRateTable,2,FALSE),$H104)*O104,VLOOKUP($M104,SpotUSDRateTable,2,FALSE)*O104))</f>
        <v>2.755467E-2</v>
      </c>
      <c r="Q104" s="25">
        <f>IF($C104="","",IF(OR($J104="SWAP",$J104="FUTURE",$J104="CME FUTURE"),INT($K104-$B104),0))</f>
        <v>0</v>
      </c>
      <c r="R104" s="26" t="str">
        <f>IF($C104="","",IF(OR($E104="USD",$E104="EUR"),"CASH",IF($Q104=0,"COIN",IF($Q104&gt;720,"PERP",IF($J104="FUTURE",TEXT($K104-1,"mmm yy"),"CME "&amp;TEXT($K104-1,"mmm yy"))))))</f>
        <v>CASH</v>
      </c>
      <c r="S104" s="26" t="str">
        <f>IF($C104="","",IF($J104="CME FUTURE",IF($G104&gt;0,"LONG","SHORT"),IF($G104&gt;0,"LONG","SHORT")))</f>
        <v>LONG</v>
      </c>
      <c r="T104" s="26" t="str">
        <f>IF($C104="","",$R104&amp;" "&amp;$S104)</f>
        <v>CASH LONG</v>
      </c>
      <c r="U104" s="180">
        <f>IF($C104="","",$G104*(1+$W104))</f>
        <v>2.755467E-2</v>
      </c>
      <c r="V104" s="176">
        <f>IF($C104="","",$H104*(1+$W104))</f>
        <v>1</v>
      </c>
      <c r="W104" s="39">
        <f>IF($C104="","",IF(DefaultScenario,IF(OR(AND(Default_Exchange="ALL",NOT(ISERROR(MATCH($C104,$AF$6:$AF$37,0)))),$C104=Default_Exchange),IF($G104&gt;0,-LGD,0),0),IF(OR($J104="SWAP",$J104="FUTURE",$J104="CME FUTURE"),IF('Futures &amp; Perps Shifted'!$K$73,VLOOKUP($M104,ShiftByCurrencyDeriv,MATCH($R104,ShiftByCurrencyDerivHeader,0),FALSE),0),0)))</f>
        <v>0</v>
      </c>
      <c r="X104" s="178">
        <f>IF($C104="","",$U104-$G104)</f>
        <v>0</v>
      </c>
      <c r="Y104" s="14" t="str">
        <f t="shared" si="1"/>
        <v>BTFX</v>
      </c>
      <c r="Z104" t="str">
        <f>IF($C104="","",$M104&amp;" "&amp;$T104)</f>
        <v>USD CASH LONG</v>
      </c>
      <c r="AA104" t="b">
        <f>IF($C104="","",IF(ISERROR(VLOOKUP($Y104,Mappings!$A:$C,3,FALSE)),FALSE,VLOOKUP($Y104,Mappings!$A:$C,3,FALSE)))</f>
        <v>0</v>
      </c>
    </row>
    <row r="105" spans="1:27" customFormat="1" x14ac:dyDescent="0.25">
      <c r="A105" s="14">
        <v>103</v>
      </c>
      <c r="B105" s="71">
        <v>44959.000003009256</v>
      </c>
      <c r="C105" s="14" t="s">
        <v>215</v>
      </c>
      <c r="D105" s="23" t="s">
        <v>93</v>
      </c>
      <c r="E105" s="23" t="s">
        <v>96</v>
      </c>
      <c r="F105" s="100">
        <v>29.9885932</v>
      </c>
      <c r="G105" s="100">
        <v>0</v>
      </c>
      <c r="H105" s="100">
        <v>0</v>
      </c>
      <c r="I105" s="100">
        <v>0</v>
      </c>
      <c r="J105" s="23" t="s">
        <v>85</v>
      </c>
      <c r="K105" s="24">
        <v>44959.000003009256</v>
      </c>
      <c r="L105" s="23">
        <v>1</v>
      </c>
      <c r="M105" s="23" t="s">
        <v>96</v>
      </c>
      <c r="N105" s="45">
        <f>IF($C105="","",IF(OR($J105="SWAP",$J105="FUTURE",$J105="CME FUTURE"),IF($L105=1,ROUND($G105/$H105/$F105,3),POWER(10,ROUND(LOG($G105/$F105),1))),1))</f>
        <v>1</v>
      </c>
      <c r="O105" s="154">
        <f>IF($C105="","",IF(OR($J105="SWAP",$J105="FUTURE",$J105="CME FUTURE"),IF($L105=1,$F105*$N105,$AB$2*$F105*$N105/$H105),F105))</f>
        <v>29.9885932</v>
      </c>
      <c r="P105" s="47">
        <f>IF($C105="","",IF(OR($J105="SWAP",$J105="FUTURE",$J105="CME FUTURE"),IF(NOT(ISERROR(VLOOKUP($M105,SpotUSDRateTable,2,FALSE))),VLOOKUP($M105,SpotUSDRateTable,2,FALSE),$H105)*O105,VLOOKUP($M105,SpotUSDRateTable,2,FALSE)*O105))</f>
        <v>0</v>
      </c>
      <c r="Q105" s="25">
        <f>IF($C105="","",IF(OR($J105="SWAP",$J105="FUTURE",$J105="CME FUTURE"),INT($K105-$B105),0))</f>
        <v>0</v>
      </c>
      <c r="R105" s="26" t="str">
        <f>IF($C105="","",IF(OR($E105="USD",$E105="EUR"),"CASH",IF($Q105=0,"COIN",IF($Q105&gt;720,"PERP",IF($J105="FUTURE",TEXT($K105-1,"mmm yy"),"CME "&amp;TEXT($K105-1,"mmm yy"))))))</f>
        <v>COIN</v>
      </c>
      <c r="S105" s="26" t="str">
        <f>IF($C105="","",IF($J105="CME FUTURE",IF($G105&gt;0,"LONG","SHORT"),IF($G105&gt;0,"LONG","SHORT")))</f>
        <v>SHORT</v>
      </c>
      <c r="T105" s="26" t="str">
        <f>IF($C105="","",$R105&amp;" "&amp;$S105)</f>
        <v>COIN SHORT</v>
      </c>
      <c r="U105" s="180">
        <f>IF($C105="","",$G105*(1+$W105))</f>
        <v>0</v>
      </c>
      <c r="V105" s="176">
        <f>IF($C105="","",$H105*(1+$W105))</f>
        <v>0</v>
      </c>
      <c r="W105" s="39">
        <f>IF($C105="","",IF(DefaultScenario,IF(OR(AND(Default_Exchange="ALL",NOT(ISERROR(MATCH($C105,$AF$6:$AF$37,0)))),$C105=Default_Exchange),IF($G105&gt;0,-LGD,0),0),IF(OR($J105="SWAP",$J105="FUTURE",$J105="CME FUTURE"),IF('Futures &amp; Perps Shifted'!$K$73,VLOOKUP($M105,ShiftByCurrencyDeriv,MATCH($R105,ShiftByCurrencyDerivHeader,0),FALSE),0),0)))</f>
        <v>0</v>
      </c>
      <c r="X105" s="178">
        <f>IF($C105="","",$U105-$G105)</f>
        <v>0</v>
      </c>
      <c r="Y105" s="14" t="str">
        <f t="shared" si="1"/>
        <v>BTFX</v>
      </c>
      <c r="Z105" t="str">
        <f>IF($C105="","",$M105&amp;" "&amp;$T105)</f>
        <v>UST COIN SHORT</v>
      </c>
      <c r="AA105" t="b">
        <f>IF($C105="","",IF(ISERROR(VLOOKUP($Y105,Mappings!$A:$C,3,FALSE)),FALSE,VLOOKUP($Y105,Mappings!$A:$C,3,FALSE)))</f>
        <v>0</v>
      </c>
    </row>
    <row r="106" spans="1:27" customFormat="1" x14ac:dyDescent="0.25">
      <c r="A106" s="14">
        <v>104</v>
      </c>
      <c r="B106" s="71">
        <v>44958.001830208334</v>
      </c>
      <c r="C106" s="14" t="s">
        <v>97</v>
      </c>
      <c r="D106" s="23" t="s">
        <v>97</v>
      </c>
      <c r="E106" s="23" t="s">
        <v>20</v>
      </c>
      <c r="F106" s="100">
        <v>0.21932823000000001</v>
      </c>
      <c r="G106" s="100">
        <v>29.892633034055599</v>
      </c>
      <c r="H106" s="100">
        <v>136.29177162490899</v>
      </c>
      <c r="I106" s="100">
        <v>0</v>
      </c>
      <c r="J106" s="23" t="s">
        <v>85</v>
      </c>
      <c r="K106" s="24">
        <v>44958.001830208334</v>
      </c>
      <c r="L106" s="23">
        <v>1</v>
      </c>
      <c r="M106" s="23" t="s">
        <v>20</v>
      </c>
      <c r="N106" s="45">
        <f>IF($C106="","",IF(OR($J106="SWAP",$J106="FUTURE",$J106="CME FUTURE"),IF($L106=1,ROUND($G106/$H106/$F106,3),POWER(10,ROUND(LOG($G106/$F106),1))),1))</f>
        <v>1</v>
      </c>
      <c r="O106" s="154">
        <f>IF($C106="","",IF(OR($J106="SWAP",$J106="FUTURE",$J106="CME FUTURE"),IF($L106=1,$F106*$N106,$AB$2*$F106*$N106/$H106),F106))</f>
        <v>0.21932823000000001</v>
      </c>
      <c r="P106" s="47">
        <f>IF($C106="","",IF(OR($J106="SWAP",$J106="FUTURE",$J106="CME FUTURE"),IF(NOT(ISERROR(VLOOKUP($M106,SpotUSDRateTable,2,FALSE))),VLOOKUP($M106,SpotUSDRateTable,2,FALSE),$H106)*O106,VLOOKUP($M106,SpotUSDRateTable,2,FALSE)*O106))</f>
        <v>29.892633034055514</v>
      </c>
      <c r="Q106" s="25">
        <f>IF($C106="","",IF(OR($J106="SWAP",$J106="FUTURE",$J106="CME FUTURE"),INT($K106-$B106),0))</f>
        <v>0</v>
      </c>
      <c r="R106" s="26" t="str">
        <f>IF($C106="","",IF(OR($E106="USD",$E106="EUR"),"CASH",IF($Q106=0,"COIN",IF($Q106&gt;720,"PERP",IF($J106="FUTURE",TEXT($K106-1,"mmm yy"),"CME "&amp;TEXT($K106-1,"mmm yy"))))))</f>
        <v>COIN</v>
      </c>
      <c r="S106" s="26" t="str">
        <f>IF($C106="","",IF($J106="CME FUTURE",IF($G106&gt;0,"LONG","SHORT"),IF($G106&gt;0,"LONG","SHORT")))</f>
        <v>LONG</v>
      </c>
      <c r="T106" s="26" t="str">
        <f>IF($C106="","",$R106&amp;" "&amp;$S106)</f>
        <v>COIN LONG</v>
      </c>
      <c r="U106" s="180">
        <f>IF($C106="","",$G106*(1+$W106))</f>
        <v>29.892633034055599</v>
      </c>
      <c r="V106" s="176">
        <f>IF($C106="","",$H106*(1+$W106))</f>
        <v>136.29177162490899</v>
      </c>
      <c r="W106" s="39">
        <f>IF($C106="","",IF(DefaultScenario,IF(OR(AND(Default_Exchange="ALL",NOT(ISERROR(MATCH($C106,$AF$6:$AF$37,0)))),$C106=Default_Exchange),IF($G106&gt;0,-LGD,0),0),IF(OR($J106="SWAP",$J106="FUTURE",$J106="CME FUTURE"),IF('Futures &amp; Perps Shifted'!$K$73,VLOOKUP($M106,ShiftByCurrencyDeriv,MATCH($R106,ShiftByCurrencyDerivHeader,0),FALSE),0),0)))</f>
        <v>0</v>
      </c>
      <c r="X106" s="178">
        <f>IF($C106="","",$U106-$G106)</f>
        <v>0</v>
      </c>
      <c r="Y106" s="14" t="str">
        <f t="shared" si="1"/>
        <v>BTSE</v>
      </c>
      <c r="Z106" t="str">
        <f>IF($C106="","",$M106&amp;" "&amp;$T106)</f>
        <v>BCH COIN LONG</v>
      </c>
      <c r="AA106" t="b">
        <f>IF($C106="","",IF(ISERROR(VLOOKUP($Y106,Mappings!$A:$C,3,FALSE)),FALSE,VLOOKUP($Y106,Mappings!$A:$C,3,FALSE)))</f>
        <v>1</v>
      </c>
    </row>
    <row r="107" spans="1:27" customFormat="1" x14ac:dyDescent="0.25">
      <c r="A107" s="14">
        <v>105</v>
      </c>
      <c r="B107" s="71">
        <v>44958.001840856479</v>
      </c>
      <c r="C107" s="14" t="s">
        <v>97</v>
      </c>
      <c r="D107" s="23" t="s">
        <v>97</v>
      </c>
      <c r="E107" s="23" t="s">
        <v>14</v>
      </c>
      <c r="F107" s="100">
        <v>5.7861299999999997E-2</v>
      </c>
      <c r="G107" s="100">
        <v>1372.68815305117</v>
      </c>
      <c r="H107" s="100">
        <v>23723.7696534846</v>
      </c>
      <c r="I107" s="100">
        <v>0</v>
      </c>
      <c r="J107" s="23" t="s">
        <v>85</v>
      </c>
      <c r="K107" s="24">
        <v>44958.001840856479</v>
      </c>
      <c r="L107" s="23">
        <v>1</v>
      </c>
      <c r="M107" s="23" t="s">
        <v>14</v>
      </c>
      <c r="N107" s="45">
        <f>IF($C107="","",IF(OR($J107="SWAP",$J107="FUTURE",$J107="CME FUTURE"),IF($L107=1,ROUND($G107/$H107/$F107,3),POWER(10,ROUND(LOG($G107/$F107),1))),1))</f>
        <v>1</v>
      </c>
      <c r="O107" s="154">
        <f>IF($C107="","",IF(OR($J107="SWAP",$J107="FUTURE",$J107="CME FUTURE"),IF($L107=1,$F107*$N107,$AB$2*$F107*$N107/$H107),F107))</f>
        <v>5.7861299999999997E-2</v>
      </c>
      <c r="P107" s="47">
        <f>IF($C107="","",IF(OR($J107="SWAP",$J107="FUTURE",$J107="CME FUTURE"),IF(NOT(ISERROR(VLOOKUP($M107,SpotUSDRateTable,2,FALSE))),VLOOKUP($M107,SpotUSDRateTable,2,FALSE),$H107)*O107,VLOOKUP($M107,SpotUSDRateTable,2,FALSE)*O107))</f>
        <v>1372.6881530511685</v>
      </c>
      <c r="Q107" s="25">
        <f>IF($C107="","",IF(OR($J107="SWAP",$J107="FUTURE",$J107="CME FUTURE"),INT($K107-$B107),0))</f>
        <v>0</v>
      </c>
      <c r="R107" s="26" t="str">
        <f>IF($C107="","",IF(OR($E107="USD",$E107="EUR"),"CASH",IF($Q107=0,"COIN",IF($Q107&gt;720,"PERP",IF($J107="FUTURE",TEXT($K107-1,"mmm yy"),"CME "&amp;TEXT($K107-1,"mmm yy"))))))</f>
        <v>COIN</v>
      </c>
      <c r="S107" s="26" t="str">
        <f>IF($C107="","",IF($J107="CME FUTURE",IF($G107&gt;0,"LONG","SHORT"),IF($G107&gt;0,"LONG","SHORT")))</f>
        <v>LONG</v>
      </c>
      <c r="T107" s="26" t="str">
        <f>IF($C107="","",$R107&amp;" "&amp;$S107)</f>
        <v>COIN LONG</v>
      </c>
      <c r="U107" s="180">
        <f>IF($C107="","",$G107*(1+$W107))</f>
        <v>1372.68815305117</v>
      </c>
      <c r="V107" s="176">
        <f>IF($C107="","",$H107*(1+$W107))</f>
        <v>23723.7696534846</v>
      </c>
      <c r="W107" s="39">
        <f>IF($C107="","",IF(DefaultScenario,IF(OR(AND(Default_Exchange="ALL",NOT(ISERROR(MATCH($C107,$AF$6:$AF$37,0)))),$C107=Default_Exchange),IF($G107&gt;0,-LGD,0),0),IF(OR($J107="SWAP",$J107="FUTURE",$J107="CME FUTURE"),IF('Futures &amp; Perps Shifted'!$K$73,VLOOKUP($M107,ShiftByCurrencyDeriv,MATCH($R107,ShiftByCurrencyDerivHeader,0),FALSE),0),0)))</f>
        <v>0</v>
      </c>
      <c r="X107" s="178">
        <f>IF($C107="","",$U107-$G107)</f>
        <v>0</v>
      </c>
      <c r="Y107" s="14" t="str">
        <f t="shared" si="1"/>
        <v>BTSE</v>
      </c>
      <c r="Z107" t="str">
        <f>IF($C107="","",$M107&amp;" "&amp;$T107)</f>
        <v>BTC COIN LONG</v>
      </c>
      <c r="AA107" t="b">
        <f>IF($C107="","",IF(ISERROR(VLOOKUP($Y107,Mappings!$A:$C,3,FALSE)),FALSE,VLOOKUP($Y107,Mappings!$A:$C,3,FALSE)))</f>
        <v>1</v>
      </c>
    </row>
    <row r="108" spans="1:27" customFormat="1" x14ac:dyDescent="0.25">
      <c r="A108" s="14">
        <v>106</v>
      </c>
      <c r="B108" s="71">
        <v>44958.001851701389</v>
      </c>
      <c r="C108" s="14" t="s">
        <v>97</v>
      </c>
      <c r="D108" s="23" t="s">
        <v>97</v>
      </c>
      <c r="E108" s="23" t="s">
        <v>15</v>
      </c>
      <c r="F108" s="100">
        <v>0.73541904000000002</v>
      </c>
      <c r="G108" s="100">
        <v>1207.4056066917501</v>
      </c>
      <c r="H108" s="100">
        <v>1641.7926937161601</v>
      </c>
      <c r="I108" s="100">
        <v>0</v>
      </c>
      <c r="J108" s="23" t="s">
        <v>85</v>
      </c>
      <c r="K108" s="24">
        <v>44958.001851701389</v>
      </c>
      <c r="L108" s="23">
        <v>1</v>
      </c>
      <c r="M108" s="23" t="s">
        <v>15</v>
      </c>
      <c r="N108" s="45">
        <f>IF($C108="","",IF(OR($J108="SWAP",$J108="FUTURE",$J108="CME FUTURE"),IF($L108=1,ROUND($G108/$H108/$F108,3),POWER(10,ROUND(LOG($G108/$F108),1))),1))</f>
        <v>1</v>
      </c>
      <c r="O108" s="154">
        <f>IF($C108="","",IF(OR($J108="SWAP",$J108="FUTURE",$J108="CME FUTURE"),IF($L108=1,$F108*$N108,$AB$2*$F108*$N108/$H108),F108))</f>
        <v>0.73541904000000002</v>
      </c>
      <c r="P108" s="47">
        <f>IF($C108="","",IF(OR($J108="SWAP",$J108="FUTURE",$J108="CME FUTURE"),IF(NOT(ISERROR(VLOOKUP($M108,SpotUSDRateTable,2,FALSE))),VLOOKUP($M108,SpotUSDRateTable,2,FALSE),$H108)*O108,VLOOKUP($M108,SpotUSDRateTable,2,FALSE)*O108))</f>
        <v>1207.4056066917526</v>
      </c>
      <c r="Q108" s="25">
        <f>IF($C108="","",IF(OR($J108="SWAP",$J108="FUTURE",$J108="CME FUTURE"),INT($K108-$B108),0))</f>
        <v>0</v>
      </c>
      <c r="R108" s="26" t="str">
        <f>IF($C108="","",IF(OR($E108="USD",$E108="EUR"),"CASH",IF($Q108=0,"COIN",IF($Q108&gt;720,"PERP",IF($J108="FUTURE",TEXT($K108-1,"mmm yy"),"CME "&amp;TEXT($K108-1,"mmm yy"))))))</f>
        <v>COIN</v>
      </c>
      <c r="S108" s="26" t="str">
        <f>IF($C108="","",IF($J108="CME FUTURE",IF($G108&gt;0,"LONG","SHORT"),IF($G108&gt;0,"LONG","SHORT")))</f>
        <v>LONG</v>
      </c>
      <c r="T108" s="26" t="str">
        <f>IF($C108="","",$R108&amp;" "&amp;$S108)</f>
        <v>COIN LONG</v>
      </c>
      <c r="U108" s="180">
        <f>IF($C108="","",$G108*(1+$W108))</f>
        <v>1207.4056066917501</v>
      </c>
      <c r="V108" s="176">
        <f>IF($C108="","",$H108*(1+$W108))</f>
        <v>1641.7926937161601</v>
      </c>
      <c r="W108" s="39">
        <f>IF($C108="","",IF(DefaultScenario,IF(OR(AND(Default_Exchange="ALL",NOT(ISERROR(MATCH($C108,$AF$6:$AF$37,0)))),$C108=Default_Exchange),IF($G108&gt;0,-LGD,0),0),IF(OR($J108="SWAP",$J108="FUTURE",$J108="CME FUTURE"),IF('Futures &amp; Perps Shifted'!$K$73,VLOOKUP($M108,ShiftByCurrencyDeriv,MATCH($R108,ShiftByCurrencyDerivHeader,0),FALSE),0),0)))</f>
        <v>0</v>
      </c>
      <c r="X108" s="178">
        <f>IF($C108="","",$U108-$G108)</f>
        <v>0</v>
      </c>
      <c r="Y108" s="14" t="str">
        <f t="shared" si="1"/>
        <v>BTSE</v>
      </c>
      <c r="Z108" t="str">
        <f>IF($C108="","",$M108&amp;" "&amp;$T108)</f>
        <v>ETH COIN LONG</v>
      </c>
      <c r="AA108" t="b">
        <f>IF($C108="","",IF(ISERROR(VLOOKUP($Y108,Mappings!$A:$C,3,FALSE)),FALSE,VLOOKUP($Y108,Mappings!$A:$C,3,FALSE)))</f>
        <v>1</v>
      </c>
    </row>
    <row r="109" spans="1:27" customFormat="1" x14ac:dyDescent="0.25">
      <c r="A109" s="14">
        <v>107</v>
      </c>
      <c r="B109" s="71">
        <v>44958.001862534722</v>
      </c>
      <c r="C109" s="14" t="s">
        <v>97</v>
      </c>
      <c r="D109" s="23" t="s">
        <v>97</v>
      </c>
      <c r="E109" s="23" t="s">
        <v>940</v>
      </c>
      <c r="F109" s="100">
        <v>22277.5319929</v>
      </c>
      <c r="G109" s="100">
        <v>967.89630672792703</v>
      </c>
      <c r="H109" s="100">
        <v>4.3447196351750303E-2</v>
      </c>
      <c r="I109" s="100">
        <v>0</v>
      </c>
      <c r="J109" s="23" t="s">
        <v>85</v>
      </c>
      <c r="K109" s="24">
        <v>44958.001862534722</v>
      </c>
      <c r="L109" s="23">
        <v>1</v>
      </c>
      <c r="M109" s="23" t="s">
        <v>940</v>
      </c>
      <c r="N109" s="45">
        <f>IF($C109="","",IF(OR($J109="SWAP",$J109="FUTURE",$J109="CME FUTURE"),IF($L109=1,ROUND($G109/$H109/$F109,3),POWER(10,ROUND(LOG($G109/$F109),1))),1))</f>
        <v>1</v>
      </c>
      <c r="O109" s="154">
        <f>IF($C109="","",IF(OR($J109="SWAP",$J109="FUTURE",$J109="CME FUTURE"),IF($L109=1,$F109*$N109,$AB$2*$F109*$N109/$H109),F109))</f>
        <v>22277.5319929</v>
      </c>
      <c r="P109" s="47">
        <f>IF($C109="","",IF(OR($J109="SWAP",$J109="FUTURE",$J109="CME FUTURE"),IF(NOT(ISERROR(VLOOKUP($M109,SpotUSDRateTable,2,FALSE))),VLOOKUP($M109,SpotUSDRateTable,2,FALSE),$H109)*O109,VLOOKUP($M109,SpotUSDRateTable,2,FALSE)*O109))</f>
        <v>967.89630672792555</v>
      </c>
      <c r="Q109" s="25">
        <f>IF($C109="","",IF(OR($J109="SWAP",$J109="FUTURE",$J109="CME FUTURE"),INT($K109-$B109),0))</f>
        <v>0</v>
      </c>
      <c r="R109" s="26" t="str">
        <f>IF($C109="","",IF(OR($E109="USD",$E109="EUR"),"CASH",IF($Q109=0,"COIN",IF($Q109&gt;720,"PERP",IF($J109="FUTURE",TEXT($K109-1,"mmm yy"),"CME "&amp;TEXT($K109-1,"mmm yy"))))))</f>
        <v>COIN</v>
      </c>
      <c r="S109" s="26" t="str">
        <f>IF($C109="","",IF($J109="CME FUTURE",IF($G109&gt;0,"LONG","SHORT"),IF($G109&gt;0,"LONG","SHORT")))</f>
        <v>LONG</v>
      </c>
      <c r="T109" s="26" t="str">
        <f>IF($C109="","",$R109&amp;" "&amp;$S109)</f>
        <v>COIN LONG</v>
      </c>
      <c r="U109" s="180">
        <f>IF($C109="","",$G109*(1+$W109))</f>
        <v>967.89630672792703</v>
      </c>
      <c r="V109" s="176">
        <f>IF($C109="","",$H109*(1+$W109))</f>
        <v>4.3447196351750303E-2</v>
      </c>
      <c r="W109" s="39">
        <f>IF($C109="","",IF(DefaultScenario,IF(OR(AND(Default_Exchange="ALL",NOT(ISERROR(MATCH($C109,$AF$6:$AF$37,0)))),$C109=Default_Exchange),IF($G109&gt;0,-LGD,0),0),IF(OR($J109="SWAP",$J109="FUTURE",$J109="CME FUTURE"),IF('Futures &amp; Perps Shifted'!$K$73,VLOOKUP($M109,ShiftByCurrencyDeriv,MATCH($R109,ShiftByCurrencyDerivHeader,0),FALSE),0),0)))</f>
        <v>0</v>
      </c>
      <c r="X109" s="178">
        <f>IF($C109="","",$U109-$G109)</f>
        <v>0</v>
      </c>
      <c r="Y109" s="14" t="str">
        <f t="shared" si="1"/>
        <v>BTSE</v>
      </c>
      <c r="Z109" t="str">
        <f>IF($C109="","",$M109&amp;" "&amp;$T109)</f>
        <v>FLR COIN LONG</v>
      </c>
      <c r="AA109" t="b">
        <f>IF($C109="","",IF(ISERROR(VLOOKUP($Y109,Mappings!$A:$C,3,FALSE)),FALSE,VLOOKUP($Y109,Mappings!$A:$C,3,FALSE)))</f>
        <v>1</v>
      </c>
    </row>
    <row r="110" spans="1:27" customFormat="1" x14ac:dyDescent="0.25">
      <c r="A110" s="14">
        <v>108</v>
      </c>
      <c r="B110" s="71">
        <v>44958.001873379631</v>
      </c>
      <c r="C110" s="14" t="s">
        <v>97</v>
      </c>
      <c r="D110" s="23" t="s">
        <v>97</v>
      </c>
      <c r="E110" s="23" t="s">
        <v>98</v>
      </c>
      <c r="F110" s="100">
        <v>22277.5319929</v>
      </c>
      <c r="G110" s="100">
        <v>252.894072025139</v>
      </c>
      <c r="H110" s="100">
        <v>1.1351978850518E-2</v>
      </c>
      <c r="I110" s="100">
        <v>0</v>
      </c>
      <c r="J110" s="23" t="s">
        <v>85</v>
      </c>
      <c r="K110" s="24">
        <v>44958.001873379631</v>
      </c>
      <c r="L110" s="23">
        <v>1</v>
      </c>
      <c r="M110" s="23" t="s">
        <v>98</v>
      </c>
      <c r="N110" s="45">
        <f>IF($C110="","",IF(OR($J110="SWAP",$J110="FUTURE",$J110="CME FUTURE"),IF($L110=1,ROUND($G110/$H110/$F110,3),POWER(10,ROUND(LOG($G110/$F110),1))),1))</f>
        <v>1</v>
      </c>
      <c r="O110" s="154">
        <f>IF($C110="","",IF(OR($J110="SWAP",$J110="FUTURE",$J110="CME FUTURE"),IF($L110=1,$F110*$N110,$AB$2*$F110*$N110/$H110),F110))</f>
        <v>22277.5319929</v>
      </c>
      <c r="P110" s="47">
        <f>IF($C110="","",IF(OR($J110="SWAP",$J110="FUTURE",$J110="CME FUTURE"),IF(NOT(ISERROR(VLOOKUP($M110,SpotUSDRateTable,2,FALSE))),VLOOKUP($M110,SpotUSDRateTable,2,FALSE),$H110)*O110,VLOOKUP($M110,SpotUSDRateTable,2,FALSE)*O110))</f>
        <v>252.89407202513891</v>
      </c>
      <c r="Q110" s="25">
        <f>IF($C110="","",IF(OR($J110="SWAP",$J110="FUTURE",$J110="CME FUTURE"),INT($K110-$B110),0))</f>
        <v>0</v>
      </c>
      <c r="R110" s="26" t="str">
        <f>IF($C110="","",IF(OR($E110="USD",$E110="EUR"),"CASH",IF($Q110=0,"COIN",IF($Q110&gt;720,"PERP",IF($J110="FUTURE",TEXT($K110-1,"mmm yy"),"CME "&amp;TEXT($K110-1,"mmm yy"))))))</f>
        <v>COIN</v>
      </c>
      <c r="S110" s="26" t="str">
        <f>IF($C110="","",IF($J110="CME FUTURE",IF($G110&gt;0,"LONG","SHORT"),IF($G110&gt;0,"LONG","SHORT")))</f>
        <v>LONG</v>
      </c>
      <c r="T110" s="26" t="str">
        <f>IF($C110="","",$R110&amp;" "&amp;$S110)</f>
        <v>COIN LONG</v>
      </c>
      <c r="U110" s="180">
        <f>IF($C110="","",$G110*(1+$W110))</f>
        <v>252.894072025139</v>
      </c>
      <c r="V110" s="176">
        <f>IF($C110="","",$H110*(1+$W110))</f>
        <v>1.1351978850518E-2</v>
      </c>
      <c r="W110" s="39">
        <f>IF($C110="","",IF(DefaultScenario,IF(OR(AND(Default_Exchange="ALL",NOT(ISERROR(MATCH($C110,$AF$6:$AF$37,0)))),$C110=Default_Exchange),IF($G110&gt;0,-LGD,0),0),IF(OR($J110="SWAP",$J110="FUTURE",$J110="CME FUTURE"),IF('Futures &amp; Perps Shifted'!$K$73,VLOOKUP($M110,ShiftByCurrencyDeriv,MATCH($R110,ShiftByCurrencyDerivHeader,0),FALSE),0),0)))</f>
        <v>0</v>
      </c>
      <c r="X110" s="178">
        <f>IF($C110="","",$U110-$G110)</f>
        <v>0</v>
      </c>
      <c r="Y110" s="14" t="str">
        <f t="shared" si="1"/>
        <v>BTSE</v>
      </c>
      <c r="Z110" t="str">
        <f>IF($C110="","",$M110&amp;" "&amp;$T110)</f>
        <v>SGB COIN LONG</v>
      </c>
      <c r="AA110" t="b">
        <f>IF($C110="","",IF(ISERROR(VLOOKUP($Y110,Mappings!$A:$C,3,FALSE)),FALSE,VLOOKUP($Y110,Mappings!$A:$C,3,FALSE)))</f>
        <v>1</v>
      </c>
    </row>
    <row r="111" spans="1:27" customFormat="1" x14ac:dyDescent="0.25">
      <c r="A111" s="14">
        <v>109</v>
      </c>
      <c r="B111" s="71">
        <v>44958.001884606485</v>
      </c>
      <c r="C111" s="14" t="s">
        <v>97</v>
      </c>
      <c r="D111" s="23" t="s">
        <v>97</v>
      </c>
      <c r="E111" s="23" t="s">
        <v>95</v>
      </c>
      <c r="F111" s="100">
        <v>125335.8</v>
      </c>
      <c r="G111" s="100">
        <v>125335.8</v>
      </c>
      <c r="H111" s="100">
        <v>1</v>
      </c>
      <c r="I111" s="100">
        <v>0</v>
      </c>
      <c r="J111" s="23" t="s">
        <v>85</v>
      </c>
      <c r="K111" s="24">
        <v>44958.001884606485</v>
      </c>
      <c r="L111" s="23">
        <v>1</v>
      </c>
      <c r="M111" s="23" t="s">
        <v>95</v>
      </c>
      <c r="N111" s="45">
        <f>IF($C111="","",IF(OR($J111="SWAP",$J111="FUTURE",$J111="CME FUTURE"),IF($L111=1,ROUND($G111/$H111/$F111,3),POWER(10,ROUND(LOG($G111/$F111),1))),1))</f>
        <v>1</v>
      </c>
      <c r="O111" s="154">
        <f>IF($C111="","",IF(OR($J111="SWAP",$J111="FUTURE",$J111="CME FUTURE"),IF($L111=1,$F111*$N111,$AB$2*$F111*$N111/$H111),F111))</f>
        <v>125335.8</v>
      </c>
      <c r="P111" s="47">
        <f>IF($C111="","",IF(OR($J111="SWAP",$J111="FUTURE",$J111="CME FUTURE"),IF(NOT(ISERROR(VLOOKUP($M111,SpotUSDRateTable,2,FALSE))),VLOOKUP($M111,SpotUSDRateTable,2,FALSE),$H111)*O111,VLOOKUP($M111,SpotUSDRateTable,2,FALSE)*O111))</f>
        <v>125335.8</v>
      </c>
      <c r="Q111" s="25">
        <f>IF($C111="","",IF(OR($J111="SWAP",$J111="FUTURE",$J111="CME FUTURE"),INT($K111-$B111),0))</f>
        <v>0</v>
      </c>
      <c r="R111" s="26" t="str">
        <f>IF($C111="","",IF(OR($E111="USD",$E111="EUR"),"CASH",IF($Q111=0,"COIN",IF($Q111&gt;720,"PERP",IF($J111="FUTURE",TEXT($K111-1,"mmm yy"),"CME "&amp;TEXT($K111-1,"mmm yy"))))))</f>
        <v>CASH</v>
      </c>
      <c r="S111" s="26" t="str">
        <f>IF($C111="","",IF($J111="CME FUTURE",IF($G111&gt;0,"LONG","SHORT"),IF($G111&gt;0,"LONG","SHORT")))</f>
        <v>LONG</v>
      </c>
      <c r="T111" s="26" t="str">
        <f>IF($C111="","",$R111&amp;" "&amp;$S111)</f>
        <v>CASH LONG</v>
      </c>
      <c r="U111" s="180">
        <f>IF($C111="","",$G111*(1+$W111))</f>
        <v>125335.8</v>
      </c>
      <c r="V111" s="176">
        <f>IF($C111="","",$H111*(1+$W111))</f>
        <v>1</v>
      </c>
      <c r="W111" s="39">
        <f>IF($C111="","",IF(DefaultScenario,IF(OR(AND(Default_Exchange="ALL",NOT(ISERROR(MATCH($C111,$AF$6:$AF$37,0)))),$C111=Default_Exchange),IF($G111&gt;0,-LGD,0),0),IF(OR($J111="SWAP",$J111="FUTURE",$J111="CME FUTURE"),IF('Futures &amp; Perps Shifted'!$K$73,VLOOKUP($M111,ShiftByCurrencyDeriv,MATCH($R111,ShiftByCurrencyDerivHeader,0),FALSE),0),0)))</f>
        <v>0</v>
      </c>
      <c r="X111" s="178">
        <f>IF($C111="","",$U111-$G111)</f>
        <v>0</v>
      </c>
      <c r="Y111" s="14" t="str">
        <f t="shared" si="1"/>
        <v>BTSE</v>
      </c>
      <c r="Z111" t="str">
        <f>IF($C111="","",$M111&amp;" "&amp;$T111)</f>
        <v>USD CASH LONG</v>
      </c>
      <c r="AA111" t="b">
        <f>IF($C111="","",IF(ISERROR(VLOOKUP($Y111,Mappings!$A:$C,3,FALSE)),FALSE,VLOOKUP($Y111,Mappings!$A:$C,3,FALSE)))</f>
        <v>1</v>
      </c>
    </row>
    <row r="112" spans="1:27" customFormat="1" x14ac:dyDescent="0.25">
      <c r="A112" s="14">
        <v>110</v>
      </c>
      <c r="B112" s="71">
        <v>44958.001895636575</v>
      </c>
      <c r="C112" s="14" t="s">
        <v>97</v>
      </c>
      <c r="D112" s="23" t="s">
        <v>97</v>
      </c>
      <c r="E112" s="23" t="s">
        <v>99</v>
      </c>
      <c r="F112" s="100">
        <v>86647.684072849996</v>
      </c>
      <c r="G112" s="100">
        <v>35862.770171338001</v>
      </c>
      <c r="H112" s="100">
        <v>0.41389184898682302</v>
      </c>
      <c r="I112" s="100">
        <v>0</v>
      </c>
      <c r="J112" s="23" t="s">
        <v>85</v>
      </c>
      <c r="K112" s="24">
        <v>44958.001895636575</v>
      </c>
      <c r="L112" s="23">
        <v>1</v>
      </c>
      <c r="M112" s="23" t="s">
        <v>99</v>
      </c>
      <c r="N112" s="45">
        <f>IF($C112="","",IF(OR($J112="SWAP",$J112="FUTURE",$J112="CME FUTURE"),IF($L112=1,ROUND($G112/$H112/$F112,3),POWER(10,ROUND(LOG($G112/$F112),1))),1))</f>
        <v>1</v>
      </c>
      <c r="O112" s="154">
        <f>IF($C112="","",IF(OR($J112="SWAP",$J112="FUTURE",$J112="CME FUTURE"),IF($L112=1,$F112*$N112,$AB$2*$F112*$N112/$H112),F112))</f>
        <v>86647.684072849996</v>
      </c>
      <c r="P112" s="47">
        <f>IF($C112="","",IF(OR($J112="SWAP",$J112="FUTURE",$J112="CME FUTURE"),IF(NOT(ISERROR(VLOOKUP($M112,SpotUSDRateTable,2,FALSE))),VLOOKUP($M112,SpotUSDRateTable,2,FALSE),$H112)*O112,VLOOKUP($M112,SpotUSDRateTable,2,FALSE)*O112))</f>
        <v>35862.770171337979</v>
      </c>
      <c r="Q112" s="25">
        <f>IF($C112="","",IF(OR($J112="SWAP",$J112="FUTURE",$J112="CME FUTURE"),INT($K112-$B112),0))</f>
        <v>0</v>
      </c>
      <c r="R112" s="26" t="str">
        <f>IF($C112="","",IF(OR($E112="USD",$E112="EUR"),"CASH",IF($Q112=0,"COIN",IF($Q112&gt;720,"PERP",IF($J112="FUTURE",TEXT($K112-1,"mmm yy"),"CME "&amp;TEXT($K112-1,"mmm yy"))))))</f>
        <v>COIN</v>
      </c>
      <c r="S112" s="26" t="str">
        <f>IF($C112="","",IF($J112="CME FUTURE",IF($G112&gt;0,"LONG","SHORT"),IF($G112&gt;0,"LONG","SHORT")))</f>
        <v>LONG</v>
      </c>
      <c r="T112" s="26" t="str">
        <f>IF($C112="","",$R112&amp;" "&amp;$S112)</f>
        <v>COIN LONG</v>
      </c>
      <c r="U112" s="180">
        <f>IF($C112="","",$G112*(1+$W112))</f>
        <v>35862.770171338001</v>
      </c>
      <c r="V112" s="176">
        <f>IF($C112="","",$H112*(1+$W112))</f>
        <v>0.41389184898682302</v>
      </c>
      <c r="W112" s="39">
        <f>IF($C112="","",IF(DefaultScenario,IF(OR(AND(Default_Exchange="ALL",NOT(ISERROR(MATCH($C112,$AF$6:$AF$37,0)))),$C112=Default_Exchange),IF($G112&gt;0,-LGD,0),0),IF(OR($J112="SWAP",$J112="FUTURE",$J112="CME FUTURE"),IF('Futures &amp; Perps Shifted'!$K$73,VLOOKUP($M112,ShiftByCurrencyDeriv,MATCH($R112,ShiftByCurrencyDerivHeader,0),FALSE),0),0)))</f>
        <v>0</v>
      </c>
      <c r="X112" s="178">
        <f>IF($C112="","",$U112-$G112)</f>
        <v>0</v>
      </c>
      <c r="Y112" s="14" t="str">
        <f t="shared" si="1"/>
        <v>BTSE</v>
      </c>
      <c r="Z112" t="str">
        <f>IF($C112="","",$M112&amp;" "&amp;$T112)</f>
        <v>XRP COIN LONG</v>
      </c>
      <c r="AA112" t="b">
        <f>IF($C112="","",IF(ISERROR(VLOOKUP($Y112,Mappings!$A:$C,3,FALSE)),FALSE,VLOOKUP($Y112,Mappings!$A:$C,3,FALSE)))</f>
        <v>1</v>
      </c>
    </row>
    <row r="113" spans="1:27" customFormat="1" x14ac:dyDescent="0.25">
      <c r="A113" s="14">
        <v>111</v>
      </c>
      <c r="B113" s="71">
        <v>44959.000001817127</v>
      </c>
      <c r="C113" s="14" t="s">
        <v>101</v>
      </c>
      <c r="D113" s="23" t="s">
        <v>100</v>
      </c>
      <c r="E113" s="23" t="s">
        <v>14</v>
      </c>
      <c r="F113" s="100">
        <v>2894.5836830600001</v>
      </c>
      <c r="G113" s="100">
        <v>68670436.539650694</v>
      </c>
      <c r="H113" s="100">
        <v>23723.7696534846</v>
      </c>
      <c r="I113" s="100">
        <v>0</v>
      </c>
      <c r="J113" s="23" t="s">
        <v>85</v>
      </c>
      <c r="K113" s="24">
        <v>44959.000001817127</v>
      </c>
      <c r="L113" s="23">
        <v>1</v>
      </c>
      <c r="M113" s="23" t="s">
        <v>14</v>
      </c>
      <c r="N113" s="45">
        <f>IF($C113="","",IF(OR($J113="SWAP",$J113="FUTURE",$J113="CME FUTURE"),IF($L113=1,ROUND($G113/$H113/$F113,3),POWER(10,ROUND(LOG($G113/$F113),1))),1))</f>
        <v>1</v>
      </c>
      <c r="O113" s="154">
        <f>IF($C113="","",IF(OR($J113="SWAP",$J113="FUTURE",$J113="CME FUTURE"),IF($L113=1,$F113*$N113,$AB$2*$F113*$N113/$H113),F113))</f>
        <v>2894.5836830600001</v>
      </c>
      <c r="P113" s="47">
        <f>IF($C113="","",IF(OR($J113="SWAP",$J113="FUTURE",$J113="CME FUTURE"),IF(NOT(ISERROR(VLOOKUP($M113,SpotUSDRateTable,2,FALSE))),VLOOKUP($M113,SpotUSDRateTable,2,FALSE),$H113)*O113,VLOOKUP($M113,SpotUSDRateTable,2,FALSE)*O113))</f>
        <v>68670436.539650515</v>
      </c>
      <c r="Q113" s="25">
        <f>IF($C113="","",IF(OR($J113="SWAP",$J113="FUTURE",$J113="CME FUTURE"),INT($K113-$B113),0))</f>
        <v>0</v>
      </c>
      <c r="R113" s="26" t="str">
        <f>IF($C113="","",IF(OR($E113="USD",$E113="EUR"),"CASH",IF($Q113=0,"COIN",IF($Q113&gt;720,"PERP",IF($J113="FUTURE",TEXT($K113-1,"mmm yy"),"CME "&amp;TEXT($K113-1,"mmm yy"))))))</f>
        <v>COIN</v>
      </c>
      <c r="S113" s="26" t="str">
        <f>IF($C113="","",IF($J113="CME FUTURE",IF($G113&gt;0,"LONG","SHORT"),IF($G113&gt;0,"LONG","SHORT")))</f>
        <v>LONG</v>
      </c>
      <c r="T113" s="26" t="str">
        <f>IF($C113="","",$R113&amp;" "&amp;$S113)</f>
        <v>COIN LONG</v>
      </c>
      <c r="U113" s="180">
        <f>IF($C113="","",$G113*(1+$W113))</f>
        <v>68670436.539650694</v>
      </c>
      <c r="V113" s="176">
        <f>IF($C113="","",$H113*(1+$W113))</f>
        <v>23723.7696534846</v>
      </c>
      <c r="W113" s="39">
        <f>IF($C113="","",IF(DefaultScenario,IF(OR(AND(Default_Exchange="ALL",NOT(ISERROR(MATCH($C113,$AF$6:$AF$37,0)))),$C113=Default_Exchange),IF($G113&gt;0,-LGD,0),0),IF(OR($J113="SWAP",$J113="FUTURE",$J113="CME FUTURE"),IF('Futures &amp; Perps Shifted'!$K$73,VLOOKUP($M113,ShiftByCurrencyDeriv,MATCH($R113,ShiftByCurrencyDerivHeader,0),FALSE),0),0)))</f>
        <v>0</v>
      </c>
      <c r="X113" s="178">
        <f>IF($C113="","",$U113-$G113)</f>
        <v>0</v>
      </c>
      <c r="Y113" s="14" t="str">
        <f t="shared" ref="Y113:Y176" si="2">IF($C113="","",IF(ISERROR(SEARCH("-",$D113)),$C113,LEFT($D113,SEARCH("-",$D113)-1)))</f>
        <v>BULL</v>
      </c>
      <c r="Z113" t="str">
        <f>IF($C113="","",$M113&amp;" "&amp;$T113)</f>
        <v>BTC COIN LONG</v>
      </c>
      <c r="AA113" t="b">
        <f>IF($C113="","",IF(ISERROR(VLOOKUP($Y113,Mappings!$A:$C,3,FALSE)),FALSE,VLOOKUP($Y113,Mappings!$A:$C,3,FALSE)))</f>
        <v>1</v>
      </c>
    </row>
    <row r="114" spans="1:27" customFormat="1" x14ac:dyDescent="0.25">
      <c r="A114" s="14">
        <v>112</v>
      </c>
      <c r="B114" s="71">
        <v>44959.000001817127</v>
      </c>
      <c r="C114" s="14" t="s">
        <v>101</v>
      </c>
      <c r="D114" s="23" t="s">
        <v>100</v>
      </c>
      <c r="E114" s="23" t="s">
        <v>95</v>
      </c>
      <c r="F114" s="100">
        <v>27730505.295899998</v>
      </c>
      <c r="G114" s="100">
        <v>27730505.295899998</v>
      </c>
      <c r="H114" s="100">
        <v>1</v>
      </c>
      <c r="I114" s="100">
        <v>0</v>
      </c>
      <c r="J114" s="23" t="s">
        <v>85</v>
      </c>
      <c r="K114" s="24">
        <v>44959.000001817127</v>
      </c>
      <c r="L114" s="23">
        <v>1</v>
      </c>
      <c r="M114" s="23" t="s">
        <v>95</v>
      </c>
      <c r="N114" s="45">
        <f>IF($C114="","",IF(OR($J114="SWAP",$J114="FUTURE",$J114="CME FUTURE"),IF($L114=1,ROUND($G114/$H114/$F114,3),POWER(10,ROUND(LOG($G114/$F114),1))),1))</f>
        <v>1</v>
      </c>
      <c r="O114" s="154">
        <f>IF($C114="","",IF(OR($J114="SWAP",$J114="FUTURE",$J114="CME FUTURE"),IF($L114=1,$F114*$N114,$AB$2*$F114*$N114/$H114),F114))</f>
        <v>27730505.295899998</v>
      </c>
      <c r="P114" s="47">
        <f>IF($C114="","",IF(OR($J114="SWAP",$J114="FUTURE",$J114="CME FUTURE"),IF(NOT(ISERROR(VLOOKUP($M114,SpotUSDRateTable,2,FALSE))),VLOOKUP($M114,SpotUSDRateTable,2,FALSE),$H114)*O114,VLOOKUP($M114,SpotUSDRateTable,2,FALSE)*O114))</f>
        <v>27730505.295899998</v>
      </c>
      <c r="Q114" s="25">
        <f>IF($C114="","",IF(OR($J114="SWAP",$J114="FUTURE",$J114="CME FUTURE"),INT($K114-$B114),0))</f>
        <v>0</v>
      </c>
      <c r="R114" s="26" t="str">
        <f>IF($C114="","",IF(OR($E114="USD",$E114="EUR"),"CASH",IF($Q114=0,"COIN",IF($Q114&gt;720,"PERP",IF($J114="FUTURE",TEXT($K114-1,"mmm yy"),"CME "&amp;TEXT($K114-1,"mmm yy"))))))</f>
        <v>CASH</v>
      </c>
      <c r="S114" s="26" t="str">
        <f>IF($C114="","",IF($J114="CME FUTURE",IF($G114&gt;0,"LONG","SHORT"),IF($G114&gt;0,"LONG","SHORT")))</f>
        <v>LONG</v>
      </c>
      <c r="T114" s="26" t="str">
        <f>IF($C114="","",$R114&amp;" "&amp;$S114)</f>
        <v>CASH LONG</v>
      </c>
      <c r="U114" s="180">
        <f>IF($C114="","",$G114*(1+$W114))</f>
        <v>27730505.295899998</v>
      </c>
      <c r="V114" s="176">
        <f>IF($C114="","",$H114*(1+$W114))</f>
        <v>1</v>
      </c>
      <c r="W114" s="39">
        <f>IF($C114="","",IF(DefaultScenario,IF(OR(AND(Default_Exchange="ALL",NOT(ISERROR(MATCH($C114,$AF$6:$AF$37,0)))),$C114=Default_Exchange),IF($G114&gt;0,-LGD,0),0),IF(OR($J114="SWAP",$J114="FUTURE",$J114="CME FUTURE"),IF('Futures &amp; Perps Shifted'!$K$73,VLOOKUP($M114,ShiftByCurrencyDeriv,MATCH($R114,ShiftByCurrencyDerivHeader,0),FALSE),0),0)))</f>
        <v>0</v>
      </c>
      <c r="X114" s="178">
        <f>IF($C114="","",$U114-$G114)</f>
        <v>0</v>
      </c>
      <c r="Y114" s="14" t="str">
        <f t="shared" si="2"/>
        <v>BULL</v>
      </c>
      <c r="Z114" t="str">
        <f>IF($C114="","",$M114&amp;" "&amp;$T114)</f>
        <v>USD CASH LONG</v>
      </c>
      <c r="AA114" t="b">
        <f>IF($C114="","",IF(ISERROR(VLOOKUP($Y114,Mappings!$A:$C,3,FALSE)),FALSE,VLOOKUP($Y114,Mappings!$A:$C,3,FALSE)))</f>
        <v>1</v>
      </c>
    </row>
    <row r="115" spans="1:27" customFormat="1" x14ac:dyDescent="0.25">
      <c r="A115" s="14">
        <v>113</v>
      </c>
      <c r="B115" s="71">
        <v>44959.000001736109</v>
      </c>
      <c r="C115" s="14" t="s">
        <v>101</v>
      </c>
      <c r="D115" s="23" t="s">
        <v>102</v>
      </c>
      <c r="E115" s="23" t="s">
        <v>23</v>
      </c>
      <c r="F115" s="100">
        <v>5303884.3466999996</v>
      </c>
      <c r="G115" s="100">
        <v>5716338.3762200195</v>
      </c>
      <c r="H115" s="100">
        <v>1.0777645217276699</v>
      </c>
      <c r="I115" s="100">
        <v>0</v>
      </c>
      <c r="J115" s="23" t="s">
        <v>85</v>
      </c>
      <c r="K115" s="24">
        <v>44959.000001736109</v>
      </c>
      <c r="L115" s="23">
        <v>1</v>
      </c>
      <c r="M115" s="23" t="s">
        <v>23</v>
      </c>
      <c r="N115" s="45">
        <f>IF($C115="","",IF(OR($J115="SWAP",$J115="FUTURE",$J115="CME FUTURE"),IF($L115=1,ROUND($G115/$H115/$F115,3),POWER(10,ROUND(LOG($G115/$F115),1))),1))</f>
        <v>1</v>
      </c>
      <c r="O115" s="154">
        <f>IF($C115="","",IF(OR($J115="SWAP",$J115="FUTURE",$J115="CME FUTURE"),IF($L115=1,$F115*$N115,$AB$2*$F115*$N115/$H115),F115))</f>
        <v>5303884.3466999996</v>
      </c>
      <c r="P115" s="47">
        <f>IF($C115="","",IF(OR($J115="SWAP",$J115="FUTURE",$J115="CME FUTURE"),IF(NOT(ISERROR(VLOOKUP($M115,SpotUSDRateTable,2,FALSE))),VLOOKUP($M115,SpotUSDRateTable,2,FALSE),$H115)*O115,VLOOKUP($M115,SpotUSDRateTable,2,FALSE)*O115))</f>
        <v>5716338.37622</v>
      </c>
      <c r="Q115" s="25">
        <f>IF($C115="","",IF(OR($J115="SWAP",$J115="FUTURE",$J115="CME FUTURE"),INT($K115-$B115),0))</f>
        <v>0</v>
      </c>
      <c r="R115" s="26" t="str">
        <f>IF($C115="","",IF(OR($E115="USD",$E115="EUR"),"CASH",IF($Q115=0,"COIN",IF($Q115&gt;720,"PERP",IF($J115="FUTURE",TEXT($K115-1,"mmm yy"),"CME "&amp;TEXT($K115-1,"mmm yy"))))))</f>
        <v>COIN</v>
      </c>
      <c r="S115" s="26" t="str">
        <f>IF($C115="","",IF($J115="CME FUTURE",IF($G115&gt;0,"LONG","SHORT"),IF($G115&gt;0,"LONG","SHORT")))</f>
        <v>LONG</v>
      </c>
      <c r="T115" s="26" t="str">
        <f>IF($C115="","",$R115&amp;" "&amp;$S115)</f>
        <v>COIN LONG</v>
      </c>
      <c r="U115" s="180">
        <f>IF($C115="","",$G115*(1+$W115))</f>
        <v>5716338.3762200195</v>
      </c>
      <c r="V115" s="176">
        <f>IF($C115="","",$H115*(1+$W115))</f>
        <v>1.0777645217276699</v>
      </c>
      <c r="W115" s="39">
        <f>IF($C115="","",IF(DefaultScenario,IF(OR(AND(Default_Exchange="ALL",NOT(ISERROR(MATCH($C115,$AF$6:$AF$37,0)))),$C115=Default_Exchange),IF($G115&gt;0,-LGD,0),0),IF(OR($J115="SWAP",$J115="FUTURE",$J115="CME FUTURE"),IF('Futures &amp; Perps Shifted'!$K$73,VLOOKUP($M115,ShiftByCurrencyDeriv,MATCH($R115,ShiftByCurrencyDerivHeader,0),FALSE),0),0)))</f>
        <v>0</v>
      </c>
      <c r="X115" s="178">
        <f>IF($C115="","",$U115-$G115)</f>
        <v>0</v>
      </c>
      <c r="Y115" s="14" t="str">
        <f t="shared" si="2"/>
        <v>BULL</v>
      </c>
      <c r="Z115" t="str">
        <f>IF($C115="","",$M115&amp;" "&amp;$T115)</f>
        <v>EOS COIN LONG</v>
      </c>
      <c r="AA115" t="b">
        <f>IF($C115="","",IF(ISERROR(VLOOKUP($Y115,Mappings!$A:$C,3,FALSE)),FALSE,VLOOKUP($Y115,Mappings!$A:$C,3,FALSE)))</f>
        <v>1</v>
      </c>
    </row>
    <row r="116" spans="1:27" customFormat="1" x14ac:dyDescent="0.25">
      <c r="A116" s="14">
        <v>114</v>
      </c>
      <c r="B116" s="71">
        <v>44959.000001736109</v>
      </c>
      <c r="C116" s="14" t="s">
        <v>101</v>
      </c>
      <c r="D116" s="23" t="s">
        <v>102</v>
      </c>
      <c r="E116" s="23" t="s">
        <v>27</v>
      </c>
      <c r="F116" s="100">
        <v>146114.53846817999</v>
      </c>
      <c r="G116" s="100">
        <v>1054453.7489060501</v>
      </c>
      <c r="H116" s="100">
        <v>7.2166244369699699</v>
      </c>
      <c r="I116" s="100">
        <v>0</v>
      </c>
      <c r="J116" s="23" t="s">
        <v>85</v>
      </c>
      <c r="K116" s="24">
        <v>44959.000001736109</v>
      </c>
      <c r="L116" s="23">
        <v>1</v>
      </c>
      <c r="M116" s="23" t="s">
        <v>27</v>
      </c>
      <c r="N116" s="45">
        <f>IF($C116="","",IF(OR($J116="SWAP",$J116="FUTURE",$J116="CME FUTURE"),IF($L116=1,ROUND($G116/$H116/$F116,3),POWER(10,ROUND(LOG($G116/$F116),1))),1))</f>
        <v>1</v>
      </c>
      <c r="O116" s="154">
        <f>IF($C116="","",IF(OR($J116="SWAP",$J116="FUTURE",$J116="CME FUTURE"),IF($L116=1,$F116*$N116,$AB$2*$F116*$N116/$H116),F116))</f>
        <v>146114.53846817999</v>
      </c>
      <c r="P116" s="47">
        <f>IF($C116="","",IF(OR($J116="SWAP",$J116="FUTURE",$J116="CME FUTURE"),IF(NOT(ISERROR(VLOOKUP($M116,SpotUSDRateTable,2,FALSE))),VLOOKUP($M116,SpotUSDRateTable,2,FALSE),$H116)*O116,VLOOKUP($M116,SpotUSDRateTable,2,FALSE)*O116))</f>
        <v>1054453.7489060564</v>
      </c>
      <c r="Q116" s="25">
        <f>IF($C116="","",IF(OR($J116="SWAP",$J116="FUTURE",$J116="CME FUTURE"),INT($K116-$B116),0))</f>
        <v>0</v>
      </c>
      <c r="R116" s="26" t="str">
        <f>IF($C116="","",IF(OR($E116="USD",$E116="EUR"),"CASH",IF($Q116=0,"COIN",IF($Q116&gt;720,"PERP",IF($J116="FUTURE",TEXT($K116-1,"mmm yy"),"CME "&amp;TEXT($K116-1,"mmm yy"))))))</f>
        <v>COIN</v>
      </c>
      <c r="S116" s="26" t="str">
        <f>IF($C116="","",IF($J116="CME FUTURE",IF($G116&gt;0,"LONG","SHORT"),IF($G116&gt;0,"LONG","SHORT")))</f>
        <v>LONG</v>
      </c>
      <c r="T116" s="26" t="str">
        <f>IF($C116="","",$R116&amp;" "&amp;$S116)</f>
        <v>COIN LONG</v>
      </c>
      <c r="U116" s="180">
        <f>IF($C116="","",$G116*(1+$W116))</f>
        <v>1054453.7489060501</v>
      </c>
      <c r="V116" s="176">
        <f>IF($C116="","",$H116*(1+$W116))</f>
        <v>7.2166244369699699</v>
      </c>
      <c r="W116" s="39">
        <f>IF($C116="","",IF(DefaultScenario,IF(OR(AND(Default_Exchange="ALL",NOT(ISERROR(MATCH($C116,$AF$6:$AF$37,0)))),$C116=Default_Exchange),IF($G116&gt;0,-LGD,0),0),IF(OR($J116="SWAP",$J116="FUTURE",$J116="CME FUTURE"),IF('Futures &amp; Perps Shifted'!$K$73,VLOOKUP($M116,ShiftByCurrencyDeriv,MATCH($R116,ShiftByCurrencyDerivHeader,0),FALSE),0),0)))</f>
        <v>0</v>
      </c>
      <c r="X116" s="178">
        <f>IF($C116="","",$U116-$G116)</f>
        <v>0</v>
      </c>
      <c r="Y116" s="14" t="str">
        <f t="shared" si="2"/>
        <v>BULL</v>
      </c>
      <c r="Z116" t="str">
        <f>IF($C116="","",$M116&amp;" "&amp;$T116)</f>
        <v>LINK COIN LONG</v>
      </c>
      <c r="AA116" t="b">
        <f>IF($C116="","",IF(ISERROR(VLOOKUP($Y116,Mappings!$A:$C,3,FALSE)),FALSE,VLOOKUP($Y116,Mappings!$A:$C,3,FALSE)))</f>
        <v>1</v>
      </c>
    </row>
    <row r="117" spans="1:27" customFormat="1" x14ac:dyDescent="0.25">
      <c r="A117" s="14">
        <v>115</v>
      </c>
      <c r="B117" s="71">
        <v>44959.000001736109</v>
      </c>
      <c r="C117" s="14" t="s">
        <v>101</v>
      </c>
      <c r="D117" s="23" t="s">
        <v>102</v>
      </c>
      <c r="E117" s="23" t="s">
        <v>24</v>
      </c>
      <c r="F117" s="100">
        <v>8445.9833168700006</v>
      </c>
      <c r="G117" s="100">
        <v>848345.21613850095</v>
      </c>
      <c r="H117" s="100">
        <v>100.443629156124</v>
      </c>
      <c r="I117" s="100">
        <v>0</v>
      </c>
      <c r="J117" s="23" t="s">
        <v>85</v>
      </c>
      <c r="K117" s="24">
        <v>44959.000001736109</v>
      </c>
      <c r="L117" s="23">
        <v>1</v>
      </c>
      <c r="M117" s="23" t="s">
        <v>24</v>
      </c>
      <c r="N117" s="45">
        <f>IF($C117="","",IF(OR($J117="SWAP",$J117="FUTURE",$J117="CME FUTURE"),IF($L117=1,ROUND($G117/$H117/$F117,3),POWER(10,ROUND(LOG($G117/$F117),1))),1))</f>
        <v>1</v>
      </c>
      <c r="O117" s="154">
        <f>IF($C117="","",IF(OR($J117="SWAP",$J117="FUTURE",$J117="CME FUTURE"),IF($L117=1,$F117*$N117,$AB$2*$F117*$N117/$H117),F117))</f>
        <v>8445.9833168700006</v>
      </c>
      <c r="P117" s="47">
        <f>IF($C117="","",IF(OR($J117="SWAP",$J117="FUTURE",$J117="CME FUTURE"),IF(NOT(ISERROR(VLOOKUP($M117,SpotUSDRateTable,2,FALSE))),VLOOKUP($M117,SpotUSDRateTable,2,FALSE),$H117)*O117,VLOOKUP($M117,SpotUSDRateTable,2,FALSE)*O117))</f>
        <v>848345.21613850049</v>
      </c>
      <c r="Q117" s="25">
        <f>IF($C117="","",IF(OR($J117="SWAP",$J117="FUTURE",$J117="CME FUTURE"),INT($K117-$B117),0))</f>
        <v>0</v>
      </c>
      <c r="R117" s="26" t="str">
        <f>IF($C117="","",IF(OR($E117="USD",$E117="EUR"),"CASH",IF($Q117=0,"COIN",IF($Q117&gt;720,"PERP",IF($J117="FUTURE",TEXT($K117-1,"mmm yy"),"CME "&amp;TEXT($K117-1,"mmm yy"))))))</f>
        <v>COIN</v>
      </c>
      <c r="S117" s="26" t="str">
        <f>IF($C117="","",IF($J117="CME FUTURE",IF($G117&gt;0,"LONG","SHORT"),IF($G117&gt;0,"LONG","SHORT")))</f>
        <v>LONG</v>
      </c>
      <c r="T117" s="26" t="str">
        <f>IF($C117="","",$R117&amp;" "&amp;$S117)</f>
        <v>COIN LONG</v>
      </c>
      <c r="U117" s="180">
        <f>IF($C117="","",$G117*(1+$W117))</f>
        <v>848345.21613850095</v>
      </c>
      <c r="V117" s="176">
        <f>IF($C117="","",$H117*(1+$W117))</f>
        <v>100.443629156124</v>
      </c>
      <c r="W117" s="39">
        <f>IF($C117="","",IF(DefaultScenario,IF(OR(AND(Default_Exchange="ALL",NOT(ISERROR(MATCH($C117,$AF$6:$AF$37,0)))),$C117=Default_Exchange),IF($G117&gt;0,-LGD,0),0),IF(OR($J117="SWAP",$J117="FUTURE",$J117="CME FUTURE"),IF('Futures &amp; Perps Shifted'!$K$73,VLOOKUP($M117,ShiftByCurrencyDeriv,MATCH($R117,ShiftByCurrencyDerivHeader,0),FALSE),0),0)))</f>
        <v>0</v>
      </c>
      <c r="X117" s="178">
        <f>IF($C117="","",$U117-$G117)</f>
        <v>0</v>
      </c>
      <c r="Y117" s="14" t="str">
        <f t="shared" si="2"/>
        <v>BULL</v>
      </c>
      <c r="Z117" t="str">
        <f>IF($C117="","",$M117&amp;" "&amp;$T117)</f>
        <v>LTC COIN LONG</v>
      </c>
      <c r="AA117" t="b">
        <f>IF($C117="","",IF(ISERROR(VLOOKUP($Y117,Mappings!$A:$C,3,FALSE)),FALSE,VLOOKUP($Y117,Mappings!$A:$C,3,FALSE)))</f>
        <v>1</v>
      </c>
    </row>
    <row r="118" spans="1:27" customFormat="1" x14ac:dyDescent="0.25">
      <c r="A118" s="14">
        <v>116</v>
      </c>
      <c r="B118" s="71">
        <v>44959.000001736109</v>
      </c>
      <c r="C118" s="14" t="s">
        <v>101</v>
      </c>
      <c r="D118" s="23" t="s">
        <v>102</v>
      </c>
      <c r="E118" s="23" t="s">
        <v>95</v>
      </c>
      <c r="F118" s="100">
        <v>1663498.5555</v>
      </c>
      <c r="G118" s="100">
        <v>1663498.5555</v>
      </c>
      <c r="H118" s="100">
        <v>1</v>
      </c>
      <c r="I118" s="100">
        <v>0</v>
      </c>
      <c r="J118" s="23" t="s">
        <v>85</v>
      </c>
      <c r="K118" s="24">
        <v>44959.000001736109</v>
      </c>
      <c r="L118" s="23">
        <v>1</v>
      </c>
      <c r="M118" s="23" t="s">
        <v>95</v>
      </c>
      <c r="N118" s="45">
        <f>IF($C118="","",IF(OR($J118="SWAP",$J118="FUTURE",$J118="CME FUTURE"),IF($L118=1,ROUND($G118/$H118/$F118,3),POWER(10,ROUND(LOG($G118/$F118),1))),1))</f>
        <v>1</v>
      </c>
      <c r="O118" s="154">
        <f>IF($C118="","",IF(OR($J118="SWAP",$J118="FUTURE",$J118="CME FUTURE"),IF($L118=1,$F118*$N118,$AB$2*$F118*$N118/$H118),F118))</f>
        <v>1663498.5555</v>
      </c>
      <c r="P118" s="47">
        <f>IF($C118="","",IF(OR($J118="SWAP",$J118="FUTURE",$J118="CME FUTURE"),IF(NOT(ISERROR(VLOOKUP($M118,SpotUSDRateTable,2,FALSE))),VLOOKUP($M118,SpotUSDRateTable,2,FALSE),$H118)*O118,VLOOKUP($M118,SpotUSDRateTable,2,FALSE)*O118))</f>
        <v>1663498.5555</v>
      </c>
      <c r="Q118" s="25">
        <f>IF($C118="","",IF(OR($J118="SWAP",$J118="FUTURE",$J118="CME FUTURE"),INT($K118-$B118),0))</f>
        <v>0</v>
      </c>
      <c r="R118" s="26" t="str">
        <f>IF($C118="","",IF(OR($E118="USD",$E118="EUR"),"CASH",IF($Q118=0,"COIN",IF($Q118&gt;720,"PERP",IF($J118="FUTURE",TEXT($K118-1,"mmm yy"),"CME "&amp;TEXT($K118-1,"mmm yy"))))))</f>
        <v>CASH</v>
      </c>
      <c r="S118" s="26" t="str">
        <f>IF($C118="","",IF($J118="CME FUTURE",IF($G118&gt;0,"LONG","SHORT"),IF($G118&gt;0,"LONG","SHORT")))</f>
        <v>LONG</v>
      </c>
      <c r="T118" s="26" t="str">
        <f>IF($C118="","",$R118&amp;" "&amp;$S118)</f>
        <v>CASH LONG</v>
      </c>
      <c r="U118" s="180">
        <f>IF($C118="","",$G118*(1+$W118))</f>
        <v>1663498.5555</v>
      </c>
      <c r="V118" s="176">
        <f>IF($C118="","",$H118*(1+$W118))</f>
        <v>1</v>
      </c>
      <c r="W118" s="39">
        <f>IF($C118="","",IF(DefaultScenario,IF(OR(AND(Default_Exchange="ALL",NOT(ISERROR(MATCH($C118,$AF$6:$AF$37,0)))),$C118=Default_Exchange),IF($G118&gt;0,-LGD,0),0),IF(OR($J118="SWAP",$J118="FUTURE",$J118="CME FUTURE"),IF('Futures &amp; Perps Shifted'!$K$73,VLOOKUP($M118,ShiftByCurrencyDeriv,MATCH($R118,ShiftByCurrencyDerivHeader,0),FALSE),0),0)))</f>
        <v>0</v>
      </c>
      <c r="X118" s="178">
        <f>IF($C118="","",$U118-$G118)</f>
        <v>0</v>
      </c>
      <c r="Y118" s="14" t="str">
        <f t="shared" si="2"/>
        <v>BULL</v>
      </c>
      <c r="Z118" t="str">
        <f>IF($C118="","",$M118&amp;" "&amp;$T118)</f>
        <v>USD CASH LONG</v>
      </c>
      <c r="AA118" t="b">
        <f>IF($C118="","",IF(ISERROR(VLOOKUP($Y118,Mappings!$A:$C,3,FALSE)),FALSE,VLOOKUP($Y118,Mappings!$A:$C,3,FALSE)))</f>
        <v>1</v>
      </c>
    </row>
    <row r="119" spans="1:27" customFormat="1" x14ac:dyDescent="0.25">
      <c r="A119" s="14">
        <v>117</v>
      </c>
      <c r="B119" s="71">
        <v>44959.000004201385</v>
      </c>
      <c r="C119" s="14" t="s">
        <v>101</v>
      </c>
      <c r="D119" s="23" t="s">
        <v>104</v>
      </c>
      <c r="E119" s="23" t="s">
        <v>15</v>
      </c>
      <c r="F119" s="100">
        <v>15308.27667942</v>
      </c>
      <c r="G119" s="100">
        <v>25133016.805657301</v>
      </c>
      <c r="H119" s="100">
        <v>1641.7926937161601</v>
      </c>
      <c r="I119" s="100">
        <v>0</v>
      </c>
      <c r="J119" s="23" t="s">
        <v>85</v>
      </c>
      <c r="K119" s="24">
        <v>44959.000004201385</v>
      </c>
      <c r="L119" s="23">
        <v>1</v>
      </c>
      <c r="M119" s="23" t="s">
        <v>15</v>
      </c>
      <c r="N119" s="45">
        <f>IF($C119="","",IF(OR($J119="SWAP",$J119="FUTURE",$J119="CME FUTURE"),IF($L119=1,ROUND($G119/$H119/$F119,3),POWER(10,ROUND(LOG($G119/$F119),1))),1))</f>
        <v>1</v>
      </c>
      <c r="O119" s="154">
        <f>IF($C119="","",IF(OR($J119="SWAP",$J119="FUTURE",$J119="CME FUTURE"),IF($L119=1,$F119*$N119,$AB$2*$F119*$N119/$H119),F119))</f>
        <v>15308.27667942</v>
      </c>
      <c r="P119" s="47">
        <f>IF($C119="","",IF(OR($J119="SWAP",$J119="FUTURE",$J119="CME FUTURE"),IF(NOT(ISERROR(VLOOKUP($M119,SpotUSDRateTable,2,FALSE))),VLOOKUP($M119,SpotUSDRateTable,2,FALSE),$H119)*O119,VLOOKUP($M119,SpotUSDRateTable,2,FALSE)*O119))</f>
        <v>25133016.805657238</v>
      </c>
      <c r="Q119" s="25">
        <f>IF($C119="","",IF(OR($J119="SWAP",$J119="FUTURE",$J119="CME FUTURE"),INT($K119-$B119),0))</f>
        <v>0</v>
      </c>
      <c r="R119" s="26" t="str">
        <f>IF($C119="","",IF(OR($E119="USD",$E119="EUR"),"CASH",IF($Q119=0,"COIN",IF($Q119&gt;720,"PERP",IF($J119="FUTURE",TEXT($K119-1,"mmm yy"),"CME "&amp;TEXT($K119-1,"mmm yy"))))))</f>
        <v>COIN</v>
      </c>
      <c r="S119" s="26" t="str">
        <f>IF($C119="","",IF($J119="CME FUTURE",IF($G119&gt;0,"LONG","SHORT"),IF($G119&gt;0,"LONG","SHORT")))</f>
        <v>LONG</v>
      </c>
      <c r="T119" s="26" t="str">
        <f>IF($C119="","",$R119&amp;" "&amp;$S119)</f>
        <v>COIN LONG</v>
      </c>
      <c r="U119" s="180">
        <f>IF($C119="","",$G119*(1+$W119))</f>
        <v>25133016.805657301</v>
      </c>
      <c r="V119" s="176">
        <f>IF($C119="","",$H119*(1+$W119))</f>
        <v>1641.7926937161601</v>
      </c>
      <c r="W119" s="39">
        <f>IF($C119="","",IF(DefaultScenario,IF(OR(AND(Default_Exchange="ALL",NOT(ISERROR(MATCH($C119,$AF$6:$AF$37,0)))),$C119=Default_Exchange),IF($G119&gt;0,-LGD,0),0),IF(OR($J119="SWAP",$J119="FUTURE",$J119="CME FUTURE"),IF('Futures &amp; Perps Shifted'!$K$73,VLOOKUP($M119,ShiftByCurrencyDeriv,MATCH($R119,ShiftByCurrencyDerivHeader,0),FALSE),0),0)))</f>
        <v>0</v>
      </c>
      <c r="X119" s="178">
        <f>IF($C119="","",$U119-$G119)</f>
        <v>0</v>
      </c>
      <c r="Y119" s="14" t="str">
        <f t="shared" si="2"/>
        <v>BULL</v>
      </c>
      <c r="Z119" t="str">
        <f>IF($C119="","",$M119&amp;" "&amp;$T119)</f>
        <v>ETH COIN LONG</v>
      </c>
      <c r="AA119" t="b">
        <f>IF($C119="","",IF(ISERROR(VLOOKUP($Y119,Mappings!$A:$C,3,FALSE)),FALSE,VLOOKUP($Y119,Mappings!$A:$C,3,FALSE)))</f>
        <v>1</v>
      </c>
    </row>
    <row r="120" spans="1:27" customFormat="1" x14ac:dyDescent="0.25">
      <c r="A120" s="14">
        <v>118</v>
      </c>
      <c r="B120" s="71">
        <v>44959.000004201385</v>
      </c>
      <c r="C120" s="14" t="s">
        <v>101</v>
      </c>
      <c r="D120" s="23" t="s">
        <v>104</v>
      </c>
      <c r="E120" s="23" t="s">
        <v>95</v>
      </c>
      <c r="F120" s="100">
        <v>8623994.6039000005</v>
      </c>
      <c r="G120" s="100">
        <v>8623994.6039000005</v>
      </c>
      <c r="H120" s="100">
        <v>1</v>
      </c>
      <c r="I120" s="100">
        <v>0</v>
      </c>
      <c r="J120" s="23" t="s">
        <v>85</v>
      </c>
      <c r="K120" s="24">
        <v>44959.000004201385</v>
      </c>
      <c r="L120" s="23">
        <v>1</v>
      </c>
      <c r="M120" s="23" t="s">
        <v>95</v>
      </c>
      <c r="N120" s="45">
        <f>IF($C120="","",IF(OR($J120="SWAP",$J120="FUTURE",$J120="CME FUTURE"),IF($L120=1,ROUND($G120/$H120/$F120,3),POWER(10,ROUND(LOG($G120/$F120),1))),1))</f>
        <v>1</v>
      </c>
      <c r="O120" s="154">
        <f>IF($C120="","",IF(OR($J120="SWAP",$J120="FUTURE",$J120="CME FUTURE"),IF($L120=1,$F120*$N120,$AB$2*$F120*$N120/$H120),F120))</f>
        <v>8623994.6039000005</v>
      </c>
      <c r="P120" s="47">
        <f>IF($C120="","",IF(OR($J120="SWAP",$J120="FUTURE",$J120="CME FUTURE"),IF(NOT(ISERROR(VLOOKUP($M120,SpotUSDRateTable,2,FALSE))),VLOOKUP($M120,SpotUSDRateTable,2,FALSE),$H120)*O120,VLOOKUP($M120,SpotUSDRateTable,2,FALSE)*O120))</f>
        <v>8623994.6039000005</v>
      </c>
      <c r="Q120" s="25">
        <f>IF($C120="","",IF(OR($J120="SWAP",$J120="FUTURE",$J120="CME FUTURE"),INT($K120-$B120),0))</f>
        <v>0</v>
      </c>
      <c r="R120" s="26" t="str">
        <f>IF($C120="","",IF(OR($E120="USD",$E120="EUR"),"CASH",IF($Q120=0,"COIN",IF($Q120&gt;720,"PERP",IF($J120="FUTURE",TEXT($K120-1,"mmm yy"),"CME "&amp;TEXT($K120-1,"mmm yy"))))))</f>
        <v>CASH</v>
      </c>
      <c r="S120" s="26" t="str">
        <f>IF($C120="","",IF($J120="CME FUTURE",IF($G120&gt;0,"LONG","SHORT"),IF($G120&gt;0,"LONG","SHORT")))</f>
        <v>LONG</v>
      </c>
      <c r="T120" s="26" t="str">
        <f>IF($C120="","",$R120&amp;" "&amp;$S120)</f>
        <v>CASH LONG</v>
      </c>
      <c r="U120" s="180">
        <f>IF($C120="","",$G120*(1+$W120))</f>
        <v>8623994.6039000005</v>
      </c>
      <c r="V120" s="176">
        <f>IF($C120="","",$H120*(1+$W120))</f>
        <v>1</v>
      </c>
      <c r="W120" s="39">
        <f>IF($C120="","",IF(DefaultScenario,IF(OR(AND(Default_Exchange="ALL",NOT(ISERROR(MATCH($C120,$AF$6:$AF$37,0)))),$C120=Default_Exchange),IF($G120&gt;0,-LGD,0),0),IF(OR($J120="SWAP",$J120="FUTURE",$J120="CME FUTURE"),IF('Futures &amp; Perps Shifted'!$K$73,VLOOKUP($M120,ShiftByCurrencyDeriv,MATCH($R120,ShiftByCurrencyDerivHeader,0),FALSE),0),0)))</f>
        <v>0</v>
      </c>
      <c r="X120" s="178">
        <f>IF($C120="","",$U120-$G120)</f>
        <v>0</v>
      </c>
      <c r="Y120" s="14" t="str">
        <f t="shared" si="2"/>
        <v>BULL</v>
      </c>
      <c r="Z120" t="str">
        <f>IF($C120="","",$M120&amp;" "&amp;$T120)</f>
        <v>USD CASH LONG</v>
      </c>
      <c r="AA120" t="b">
        <f>IF($C120="","",IF(ISERROR(VLOOKUP($Y120,Mappings!$A:$C,3,FALSE)),FALSE,VLOOKUP($Y120,Mappings!$A:$C,3,FALSE)))</f>
        <v>1</v>
      </c>
    </row>
    <row r="121" spans="1:27" customFormat="1" x14ac:dyDescent="0.25">
      <c r="A121" s="14">
        <v>119</v>
      </c>
      <c r="B121" s="71">
        <v>44959.000003159723</v>
      </c>
      <c r="C121" s="14" t="s">
        <v>101</v>
      </c>
      <c r="D121" s="23" t="s">
        <v>105</v>
      </c>
      <c r="E121" s="23" t="s">
        <v>14</v>
      </c>
      <c r="F121" s="100">
        <v>68.848450040000003</v>
      </c>
      <c r="G121" s="100">
        <v>1633344.7697484</v>
      </c>
      <c r="H121" s="100">
        <v>23723.7696534846</v>
      </c>
      <c r="I121" s="100">
        <v>0</v>
      </c>
      <c r="J121" s="23" t="s">
        <v>85</v>
      </c>
      <c r="K121" s="24">
        <v>44959.000003159723</v>
      </c>
      <c r="L121" s="23">
        <v>1</v>
      </c>
      <c r="M121" s="23" t="s">
        <v>14</v>
      </c>
      <c r="N121" s="45">
        <f>IF($C121="","",IF(OR($J121="SWAP",$J121="FUTURE",$J121="CME FUTURE"),IF($L121=1,ROUND($G121/$H121/$F121,3),POWER(10,ROUND(LOG($G121/$F121),1))),1))</f>
        <v>1</v>
      </c>
      <c r="O121" s="154">
        <f>IF($C121="","",IF(OR($J121="SWAP",$J121="FUTURE",$J121="CME FUTURE"),IF($L121=1,$F121*$N121,$AB$2*$F121*$N121/$H121),F121))</f>
        <v>68.848450040000003</v>
      </c>
      <c r="P121" s="47">
        <f>IF($C121="","",IF(OR($J121="SWAP",$J121="FUTURE",$J121="CME FUTURE"),IF(NOT(ISERROR(VLOOKUP($M121,SpotUSDRateTable,2,FALSE))),VLOOKUP($M121,SpotUSDRateTable,2,FALSE),$H121)*O121,VLOOKUP($M121,SpotUSDRateTable,2,FALSE)*O121))</f>
        <v>1633344.7697484028</v>
      </c>
      <c r="Q121" s="25">
        <f>IF($C121="","",IF(OR($J121="SWAP",$J121="FUTURE",$J121="CME FUTURE"),INT($K121-$B121),0))</f>
        <v>0</v>
      </c>
      <c r="R121" s="26" t="str">
        <f>IF($C121="","",IF(OR($E121="USD",$E121="EUR"),"CASH",IF($Q121=0,"COIN",IF($Q121&gt;720,"PERP",IF($J121="FUTURE",TEXT($K121-1,"mmm yy"),"CME "&amp;TEXT($K121-1,"mmm yy"))))))</f>
        <v>COIN</v>
      </c>
      <c r="S121" s="26" t="str">
        <f>IF($C121="","",IF($J121="CME FUTURE",IF($G121&gt;0,"LONG","SHORT"),IF($G121&gt;0,"LONG","SHORT")))</f>
        <v>LONG</v>
      </c>
      <c r="T121" s="26" t="str">
        <f>IF($C121="","",$R121&amp;" "&amp;$S121)</f>
        <v>COIN LONG</v>
      </c>
      <c r="U121" s="180">
        <f>IF($C121="","",$G121*(1+$W121))</f>
        <v>1633344.7697484</v>
      </c>
      <c r="V121" s="176">
        <f>IF($C121="","",$H121*(1+$W121))</f>
        <v>23723.7696534846</v>
      </c>
      <c r="W121" s="39">
        <f>IF($C121="","",IF(DefaultScenario,IF(OR(AND(Default_Exchange="ALL",NOT(ISERROR(MATCH($C121,$AF$6:$AF$37,0)))),$C121=Default_Exchange),IF($G121&gt;0,-LGD,0),0),IF(OR($J121="SWAP",$J121="FUTURE",$J121="CME FUTURE"),IF('Futures &amp; Perps Shifted'!$K$73,VLOOKUP($M121,ShiftByCurrencyDeriv,MATCH($R121,ShiftByCurrencyDerivHeader,0),FALSE),0),0)))</f>
        <v>0</v>
      </c>
      <c r="X121" s="178">
        <f>IF($C121="","",$U121-$G121)</f>
        <v>0</v>
      </c>
      <c r="Y121" s="14" t="str">
        <f t="shared" si="2"/>
        <v>BULL</v>
      </c>
      <c r="Z121" t="str">
        <f>IF($C121="","",$M121&amp;" "&amp;$T121)</f>
        <v>BTC COIN LONG</v>
      </c>
      <c r="AA121" t="b">
        <f>IF($C121="","",IF(ISERROR(VLOOKUP($Y121,Mappings!$A:$C,3,FALSE)),FALSE,VLOOKUP($Y121,Mappings!$A:$C,3,FALSE)))</f>
        <v>1</v>
      </c>
    </row>
    <row r="122" spans="1:27" customFormat="1" x14ac:dyDescent="0.25">
      <c r="A122" s="14">
        <v>120</v>
      </c>
      <c r="B122" s="71">
        <v>44959.000003159723</v>
      </c>
      <c r="C122" s="14" t="s">
        <v>101</v>
      </c>
      <c r="D122" s="23" t="s">
        <v>105</v>
      </c>
      <c r="E122" s="23" t="s">
        <v>15</v>
      </c>
      <c r="F122" s="100">
        <v>1057.5823256599999</v>
      </c>
      <c r="G122" s="100">
        <v>1736330.93527194</v>
      </c>
      <c r="H122" s="100">
        <v>1641.7926937161601</v>
      </c>
      <c r="I122" s="100">
        <v>0</v>
      </c>
      <c r="J122" s="23" t="s">
        <v>85</v>
      </c>
      <c r="K122" s="24">
        <v>44959.000003159723</v>
      </c>
      <c r="L122" s="23">
        <v>1</v>
      </c>
      <c r="M122" s="23" t="s">
        <v>15</v>
      </c>
      <c r="N122" s="45">
        <f>IF($C122="","",IF(OR($J122="SWAP",$J122="FUTURE",$J122="CME FUTURE"),IF($L122=1,ROUND($G122/$H122/$F122,3),POWER(10,ROUND(LOG($G122/$F122),1))),1))</f>
        <v>1</v>
      </c>
      <c r="O122" s="154">
        <f>IF($C122="","",IF(OR($J122="SWAP",$J122="FUTURE",$J122="CME FUTURE"),IF($L122=1,$F122*$N122,$AB$2*$F122*$N122/$H122),F122))</f>
        <v>1057.5823256599999</v>
      </c>
      <c r="P122" s="47">
        <f>IF($C122="","",IF(OR($J122="SWAP",$J122="FUTURE",$J122="CME FUTURE"),IF(NOT(ISERROR(VLOOKUP($M122,SpotUSDRateTable,2,FALSE))),VLOOKUP($M122,SpotUSDRateTable,2,FALSE),$H122)*O122,VLOOKUP($M122,SpotUSDRateTable,2,FALSE)*O122))</f>
        <v>1736330.9352719325</v>
      </c>
      <c r="Q122" s="25">
        <f>IF($C122="","",IF(OR($J122="SWAP",$J122="FUTURE",$J122="CME FUTURE"),INT($K122-$B122),0))</f>
        <v>0</v>
      </c>
      <c r="R122" s="26" t="str">
        <f>IF($C122="","",IF(OR($E122="USD",$E122="EUR"),"CASH",IF($Q122=0,"COIN",IF($Q122&gt;720,"PERP",IF($J122="FUTURE",TEXT($K122-1,"mmm yy"),"CME "&amp;TEXT($K122-1,"mmm yy"))))))</f>
        <v>COIN</v>
      </c>
      <c r="S122" s="26" t="str">
        <f>IF($C122="","",IF($J122="CME FUTURE",IF($G122&gt;0,"LONG","SHORT"),IF($G122&gt;0,"LONG","SHORT")))</f>
        <v>LONG</v>
      </c>
      <c r="T122" s="26" t="str">
        <f>IF($C122="","",$R122&amp;" "&amp;$S122)</f>
        <v>COIN LONG</v>
      </c>
      <c r="U122" s="180">
        <f>IF($C122="","",$G122*(1+$W122))</f>
        <v>1736330.93527194</v>
      </c>
      <c r="V122" s="176">
        <f>IF($C122="","",$H122*(1+$W122))</f>
        <v>1641.7926937161601</v>
      </c>
      <c r="W122" s="39">
        <f>IF($C122="","",IF(DefaultScenario,IF(OR(AND(Default_Exchange="ALL",NOT(ISERROR(MATCH($C122,$AF$6:$AF$37,0)))),$C122=Default_Exchange),IF($G122&gt;0,-LGD,0),0),IF(OR($J122="SWAP",$J122="FUTURE",$J122="CME FUTURE"),IF('Futures &amp; Perps Shifted'!$K$73,VLOOKUP($M122,ShiftByCurrencyDeriv,MATCH($R122,ShiftByCurrencyDerivHeader,0),FALSE),0),0)))</f>
        <v>0</v>
      </c>
      <c r="X122" s="178">
        <f>IF($C122="","",$U122-$G122)</f>
        <v>0</v>
      </c>
      <c r="Y122" s="14" t="str">
        <f t="shared" si="2"/>
        <v>BULL</v>
      </c>
      <c r="Z122" t="str">
        <f>IF($C122="","",$M122&amp;" "&amp;$T122)</f>
        <v>ETH COIN LONG</v>
      </c>
      <c r="AA122" t="b">
        <f>IF($C122="","",IF(ISERROR(VLOOKUP($Y122,Mappings!$A:$C,3,FALSE)),FALSE,VLOOKUP($Y122,Mappings!$A:$C,3,FALSE)))</f>
        <v>1</v>
      </c>
    </row>
    <row r="123" spans="1:27" customFormat="1" x14ac:dyDescent="0.25">
      <c r="A123" s="14">
        <v>121</v>
      </c>
      <c r="B123" s="71">
        <v>44959.000003159723</v>
      </c>
      <c r="C123" s="14" t="s">
        <v>101</v>
      </c>
      <c r="D123" s="23" t="s">
        <v>105</v>
      </c>
      <c r="E123" s="23" t="s">
        <v>92</v>
      </c>
      <c r="F123" s="100">
        <v>0.5</v>
      </c>
      <c r="G123" s="100">
        <v>0.50007486134171597</v>
      </c>
      <c r="H123" s="100">
        <v>1.0001497226834299</v>
      </c>
      <c r="I123" s="100">
        <v>0</v>
      </c>
      <c r="J123" s="23" t="s">
        <v>85</v>
      </c>
      <c r="K123" s="24">
        <v>44959.000003159723</v>
      </c>
      <c r="L123" s="23">
        <v>1</v>
      </c>
      <c r="M123" s="23" t="s">
        <v>92</v>
      </c>
      <c r="N123" s="45">
        <f>IF($C123="","",IF(OR($J123="SWAP",$J123="FUTURE",$J123="CME FUTURE"),IF($L123=1,ROUND($G123/$H123/$F123,3),POWER(10,ROUND(LOG($G123/$F123),1))),1))</f>
        <v>1</v>
      </c>
      <c r="O123" s="154">
        <f>IF($C123="","",IF(OR($J123="SWAP",$J123="FUTURE",$J123="CME FUTURE"),IF($L123=1,$F123*$N123,$AB$2*$F123*$N123/$H123),F123))</f>
        <v>0.5</v>
      </c>
      <c r="P123" s="47">
        <f>IF($C123="","",IF(OR($J123="SWAP",$J123="FUTURE",$J123="CME FUTURE"),IF(NOT(ISERROR(VLOOKUP($M123,SpotUSDRateTable,2,FALSE))),VLOOKUP($M123,SpotUSDRateTable,2,FALSE),$H123)*O123,VLOOKUP($M123,SpotUSDRateTable,2,FALSE)*O123))</f>
        <v>0.50007486134171497</v>
      </c>
      <c r="Q123" s="25">
        <f>IF($C123="","",IF(OR($J123="SWAP",$J123="FUTURE",$J123="CME FUTURE"),INT($K123-$B123),0))</f>
        <v>0</v>
      </c>
      <c r="R123" s="26" t="str">
        <f>IF($C123="","",IF(OR($E123="USD",$E123="EUR"),"CASH",IF($Q123=0,"COIN",IF($Q123&gt;720,"PERP",IF($J123="FUTURE",TEXT($K123-1,"mmm yy"),"CME "&amp;TEXT($K123-1,"mmm yy"))))))</f>
        <v>COIN</v>
      </c>
      <c r="S123" s="26" t="str">
        <f>IF($C123="","",IF($J123="CME FUTURE",IF($G123&gt;0,"LONG","SHORT"),IF($G123&gt;0,"LONG","SHORT")))</f>
        <v>LONG</v>
      </c>
      <c r="T123" s="26" t="str">
        <f>IF($C123="","",$R123&amp;" "&amp;$S123)</f>
        <v>COIN LONG</v>
      </c>
      <c r="U123" s="180">
        <f>IF($C123="","",$G123*(1+$W123))</f>
        <v>0.50007486134171597</v>
      </c>
      <c r="V123" s="176">
        <f>IF($C123="","",$H123*(1+$W123))</f>
        <v>1.0001497226834299</v>
      </c>
      <c r="W123" s="39">
        <f>IF($C123="","",IF(DefaultScenario,IF(OR(AND(Default_Exchange="ALL",NOT(ISERROR(MATCH($C123,$AF$6:$AF$37,0)))),$C123=Default_Exchange),IF($G123&gt;0,-LGD,0),0),IF(OR($J123="SWAP",$J123="FUTURE",$J123="CME FUTURE"),IF('Futures &amp; Perps Shifted'!$K$73,VLOOKUP($M123,ShiftByCurrencyDeriv,MATCH($R123,ShiftByCurrencyDerivHeader,0),FALSE),0),0)))</f>
        <v>0</v>
      </c>
      <c r="X123" s="178">
        <f>IF($C123="","",$U123-$G123)</f>
        <v>0</v>
      </c>
      <c r="Y123" s="14" t="str">
        <f t="shared" si="2"/>
        <v>BULL</v>
      </c>
      <c r="Z123" t="str">
        <f>IF($C123="","",$M123&amp;" "&amp;$T123)</f>
        <v>USDC COIN LONG</v>
      </c>
      <c r="AA123" t="b">
        <f>IF($C123="","",IF(ISERROR(VLOOKUP($Y123,Mappings!$A:$C,3,FALSE)),FALSE,VLOOKUP($Y123,Mappings!$A:$C,3,FALSE)))</f>
        <v>1</v>
      </c>
    </row>
    <row r="124" spans="1:27" customFormat="1" x14ac:dyDescent="0.25">
      <c r="A124" s="14">
        <v>122</v>
      </c>
      <c r="B124" s="71">
        <v>44958.916672187501</v>
      </c>
      <c r="C124" s="14" t="s">
        <v>291</v>
      </c>
      <c r="D124" s="23" t="s">
        <v>282</v>
      </c>
      <c r="E124" s="23" t="s">
        <v>186</v>
      </c>
      <c r="F124" s="100">
        <v>0.26739257999999999</v>
      </c>
      <c r="G124" s="100">
        <v>0.297132206371297</v>
      </c>
      <c r="H124" s="100">
        <v>1.11122083631227</v>
      </c>
      <c r="I124" s="100">
        <v>0</v>
      </c>
      <c r="J124" s="23" t="s">
        <v>85</v>
      </c>
      <c r="K124" s="24">
        <v>44958.916672187501</v>
      </c>
      <c r="L124" s="23">
        <v>1</v>
      </c>
      <c r="M124" s="23" t="s">
        <v>186</v>
      </c>
      <c r="N124" s="45">
        <f>IF($C124="","",IF(OR($J124="SWAP",$J124="FUTURE",$J124="CME FUTURE"),IF($L124=1,ROUND($G124/$H124/$F124,3),POWER(10,ROUND(LOG($G124/$F124),1))),1))</f>
        <v>1</v>
      </c>
      <c r="O124" s="154">
        <f>IF($C124="","",IF(OR($J124="SWAP",$J124="FUTURE",$J124="CME FUTURE"),IF($L124=1,$F124*$N124,$AB$2*$F124*$N124/$H124),F124))</f>
        <v>0.26739257999999999</v>
      </c>
      <c r="P124" s="47">
        <f>IF($C124="","",IF(OR($J124="SWAP",$J124="FUTURE",$J124="CME FUTURE"),IF(NOT(ISERROR(VLOOKUP($M124,SpotUSDRateTable,2,FALSE))),VLOOKUP($M124,SpotUSDRateTable,2,FALSE),$H124)*O124,VLOOKUP($M124,SpotUSDRateTable,2,FALSE)*O124))</f>
        <v>0.29713220637129556</v>
      </c>
      <c r="Q124" s="25">
        <f>IF($C124="","",IF(OR($J124="SWAP",$J124="FUTURE",$J124="CME FUTURE"),INT($K124-$B124),0))</f>
        <v>0</v>
      </c>
      <c r="R124" s="26" t="str">
        <f>IF($C124="","",IF(OR($E124="USD",$E124="EUR"),"CASH",IF($Q124=0,"COIN",IF($Q124&gt;720,"PERP",IF($J124="FUTURE",TEXT($K124-1,"mmm yy"),"CME "&amp;TEXT($K124-1,"mmm yy"))))))</f>
        <v>COIN</v>
      </c>
      <c r="S124" s="26" t="str">
        <f>IF($C124="","",IF($J124="CME FUTURE",IF($G124&gt;0,"LONG","SHORT"),IF($G124&gt;0,"LONG","SHORT")))</f>
        <v>LONG</v>
      </c>
      <c r="T124" s="26" t="str">
        <f>IF($C124="","",$R124&amp;" "&amp;$S124)</f>
        <v>COIN LONG</v>
      </c>
      <c r="U124" s="180">
        <f>IF($C124="","",$G124*(1+$W124))</f>
        <v>0.297132206371297</v>
      </c>
      <c r="V124" s="176">
        <f>IF($C124="","",$H124*(1+$W124))</f>
        <v>1.11122083631227</v>
      </c>
      <c r="W124" s="39">
        <f>IF($C124="","",IF(DefaultScenario,IF(OR(AND(Default_Exchange="ALL",NOT(ISERROR(MATCH($C124,$AF$6:$AF$37,0)))),$C124=Default_Exchange),IF($G124&gt;0,-LGD,0),0),IF(OR($J124="SWAP",$J124="FUTURE",$J124="CME FUTURE"),IF('Futures &amp; Perps Shifted'!$K$73,VLOOKUP($M124,ShiftByCurrencyDeriv,MATCH($R124,ShiftByCurrencyDerivHeader,0),FALSE),0),0)))</f>
        <v>0</v>
      </c>
      <c r="X124" s="178">
        <f>IF($C124="","",$U124-$G124)</f>
        <v>0</v>
      </c>
      <c r="Y124" s="14" t="str">
        <f t="shared" si="2"/>
        <v>DEFI</v>
      </c>
      <c r="Z124" t="str">
        <f>IF($C124="","",$M124&amp;" "&amp;$T124)</f>
        <v>CRV COIN LONG</v>
      </c>
      <c r="AA124" t="b">
        <f>IF($C124="","",IF(ISERROR(VLOOKUP($Y124,Mappings!$A:$C,3,FALSE)),FALSE,VLOOKUP($Y124,Mappings!$A:$C,3,FALSE)))</f>
        <v>0</v>
      </c>
    </row>
    <row r="125" spans="1:27" customFormat="1" x14ac:dyDescent="0.25">
      <c r="A125" s="14">
        <v>123</v>
      </c>
      <c r="B125" s="71">
        <v>44958.916672187501</v>
      </c>
      <c r="C125" s="14" t="s">
        <v>291</v>
      </c>
      <c r="D125" s="23" t="s">
        <v>282</v>
      </c>
      <c r="E125" s="23" t="s">
        <v>186</v>
      </c>
      <c r="F125" s="100">
        <v>9.7777784299999997</v>
      </c>
      <c r="G125" s="100">
        <v>10.865271124260699</v>
      </c>
      <c r="H125" s="100">
        <v>1.11122083631227</v>
      </c>
      <c r="I125" s="100">
        <v>0</v>
      </c>
      <c r="J125" s="23" t="s">
        <v>85</v>
      </c>
      <c r="K125" s="24">
        <v>44958.916672187501</v>
      </c>
      <c r="L125" s="23">
        <v>1</v>
      </c>
      <c r="M125" s="23" t="s">
        <v>186</v>
      </c>
      <c r="N125" s="45">
        <f>IF($C125="","",IF(OR($J125="SWAP",$J125="FUTURE",$J125="CME FUTURE"),IF($L125=1,ROUND($G125/$H125/$F125,3),POWER(10,ROUND(LOG($G125/$F125),1))),1))</f>
        <v>1</v>
      </c>
      <c r="O125" s="154">
        <f>IF($C125="","",IF(OR($J125="SWAP",$J125="FUTURE",$J125="CME FUTURE"),IF($L125=1,$F125*$N125,$AB$2*$F125*$N125/$H125),F125))</f>
        <v>9.7777784299999997</v>
      </c>
      <c r="P125" s="47">
        <f>IF($C125="","",IF(OR($J125="SWAP",$J125="FUTURE",$J125="CME FUTURE"),IF(NOT(ISERROR(VLOOKUP($M125,SpotUSDRateTable,2,FALSE))),VLOOKUP($M125,SpotUSDRateTable,2,FALSE),$H125)*O125,VLOOKUP($M125,SpotUSDRateTable,2,FALSE)*O125))</f>
        <v>10.865271124260675</v>
      </c>
      <c r="Q125" s="25">
        <f>IF($C125="","",IF(OR($J125="SWAP",$J125="FUTURE",$J125="CME FUTURE"),INT($K125-$B125),0))</f>
        <v>0</v>
      </c>
      <c r="R125" s="26" t="str">
        <f>IF($C125="","",IF(OR($E125="USD",$E125="EUR"),"CASH",IF($Q125=0,"COIN",IF($Q125&gt;720,"PERP",IF($J125="FUTURE",TEXT($K125-1,"mmm yy"),"CME "&amp;TEXT($K125-1,"mmm yy"))))))</f>
        <v>COIN</v>
      </c>
      <c r="S125" s="26" t="str">
        <f>IF($C125="","",IF($J125="CME FUTURE",IF($G125&gt;0,"LONG","SHORT"),IF($G125&gt;0,"LONG","SHORT")))</f>
        <v>LONG</v>
      </c>
      <c r="T125" s="26" t="str">
        <f>IF($C125="","",$R125&amp;" "&amp;$S125)</f>
        <v>COIN LONG</v>
      </c>
      <c r="U125" s="180">
        <f>IF($C125="","",$G125*(1+$W125))</f>
        <v>10.865271124260699</v>
      </c>
      <c r="V125" s="176">
        <f>IF($C125="","",$H125*(1+$W125))</f>
        <v>1.11122083631227</v>
      </c>
      <c r="W125" s="39">
        <f>IF($C125="","",IF(DefaultScenario,IF(OR(AND(Default_Exchange="ALL",NOT(ISERROR(MATCH($C125,$AF$6:$AF$37,0)))),$C125=Default_Exchange),IF($G125&gt;0,-LGD,0),0),IF(OR($J125="SWAP",$J125="FUTURE",$J125="CME FUTURE"),IF('Futures &amp; Perps Shifted'!$K$73,VLOOKUP($M125,ShiftByCurrencyDeriv,MATCH($R125,ShiftByCurrencyDerivHeader,0),FALSE),0),0)))</f>
        <v>0</v>
      </c>
      <c r="X125" s="178">
        <f>IF($C125="","",$U125-$G125)</f>
        <v>0</v>
      </c>
      <c r="Y125" s="14" t="str">
        <f t="shared" si="2"/>
        <v>DEFI</v>
      </c>
      <c r="Z125" t="str">
        <f>IF($C125="","",$M125&amp;" "&amp;$T125)</f>
        <v>CRV COIN LONG</v>
      </c>
      <c r="AA125" t="b">
        <f>IF($C125="","",IF(ISERROR(VLOOKUP($Y125,Mappings!$A:$C,3,FALSE)),FALSE,VLOOKUP($Y125,Mappings!$A:$C,3,FALSE)))</f>
        <v>0</v>
      </c>
    </row>
    <row r="126" spans="1:27" customFormat="1" x14ac:dyDescent="0.25">
      <c r="A126" s="14">
        <v>124</v>
      </c>
      <c r="B126" s="71">
        <v>44958.916672187501</v>
      </c>
      <c r="C126" s="14" t="s">
        <v>291</v>
      </c>
      <c r="D126" s="23" t="s">
        <v>282</v>
      </c>
      <c r="E126" s="23" t="s">
        <v>187</v>
      </c>
      <c r="F126" s="100">
        <v>2.697927E-2</v>
      </c>
      <c r="G126" s="100">
        <v>0.17588138862059099</v>
      </c>
      <c r="H126" s="100">
        <v>6.5191307481852396</v>
      </c>
      <c r="I126" s="100">
        <v>0</v>
      </c>
      <c r="J126" s="23" t="s">
        <v>85</v>
      </c>
      <c r="K126" s="24">
        <v>44958.916672187501</v>
      </c>
      <c r="L126" s="23">
        <v>1</v>
      </c>
      <c r="M126" s="23" t="s">
        <v>187</v>
      </c>
      <c r="N126" s="45">
        <f>IF($C126="","",IF(OR($J126="SWAP",$J126="FUTURE",$J126="CME FUTURE"),IF($L126=1,ROUND($G126/$H126/$F126,3),POWER(10,ROUND(LOG($G126/$F126),1))),1))</f>
        <v>1</v>
      </c>
      <c r="O126" s="154">
        <f>IF($C126="","",IF(OR($J126="SWAP",$J126="FUTURE",$J126="CME FUTURE"),IF($L126=1,$F126*$N126,$AB$2*$F126*$N126/$H126),F126))</f>
        <v>2.697927E-2</v>
      </c>
      <c r="P126" s="47">
        <f>IF($C126="","",IF(OR($J126="SWAP",$J126="FUTURE",$J126="CME FUTURE"),IF(NOT(ISERROR(VLOOKUP($M126,SpotUSDRateTable,2,FALSE))),VLOOKUP($M126,SpotUSDRateTable,2,FALSE),$H126)*O126,VLOOKUP($M126,SpotUSDRateTable,2,FALSE)*O126))</f>
        <v>0.17588138862059158</v>
      </c>
      <c r="Q126" s="25">
        <f>IF($C126="","",IF(OR($J126="SWAP",$J126="FUTURE",$J126="CME FUTURE"),INT($K126-$B126),0))</f>
        <v>0</v>
      </c>
      <c r="R126" s="26" t="str">
        <f>IF($C126="","",IF(OR($E126="USD",$E126="EUR"),"CASH",IF($Q126=0,"COIN",IF($Q126&gt;720,"PERP",IF($J126="FUTURE",TEXT($K126-1,"mmm yy"),"CME "&amp;TEXT($K126-1,"mmm yy"))))))</f>
        <v>COIN</v>
      </c>
      <c r="S126" s="26" t="str">
        <f>IF($C126="","",IF($J126="CME FUTURE",IF($G126&gt;0,"LONG","SHORT"),IF($G126&gt;0,"LONG","SHORT")))</f>
        <v>LONG</v>
      </c>
      <c r="T126" s="26" t="str">
        <f>IF($C126="","",$R126&amp;" "&amp;$S126)</f>
        <v>COIN LONG</v>
      </c>
      <c r="U126" s="180">
        <f>IF($C126="","",$G126*(1+$W126))</f>
        <v>0.17588138862059099</v>
      </c>
      <c r="V126" s="176">
        <f>IF($C126="","",$H126*(1+$W126))</f>
        <v>6.5191307481852396</v>
      </c>
      <c r="W126" s="39">
        <f>IF($C126="","",IF(DefaultScenario,IF(OR(AND(Default_Exchange="ALL",NOT(ISERROR(MATCH($C126,$AF$6:$AF$37,0)))),$C126=Default_Exchange),IF($G126&gt;0,-LGD,0),0),IF(OR($J126="SWAP",$J126="FUTURE",$J126="CME FUTURE"),IF('Futures &amp; Perps Shifted'!$K$73,VLOOKUP($M126,ShiftByCurrencyDeriv,MATCH($R126,ShiftByCurrencyDerivHeader,0),FALSE),0),0)))</f>
        <v>0</v>
      </c>
      <c r="X126" s="178">
        <f>IF($C126="","",$U126-$G126)</f>
        <v>0</v>
      </c>
      <c r="Y126" s="14" t="str">
        <f t="shared" si="2"/>
        <v>DEFI</v>
      </c>
      <c r="Z126" t="str">
        <f>IF($C126="","",$M126&amp;" "&amp;$T126)</f>
        <v>CVX COIN LONG</v>
      </c>
      <c r="AA126" t="b">
        <f>IF($C126="","",IF(ISERROR(VLOOKUP($Y126,Mappings!$A:$C,3,FALSE)),FALSE,VLOOKUP($Y126,Mappings!$A:$C,3,FALSE)))</f>
        <v>0</v>
      </c>
    </row>
    <row r="127" spans="1:27" customFormat="1" x14ac:dyDescent="0.25">
      <c r="A127" s="14">
        <v>125</v>
      </c>
      <c r="B127" s="71">
        <v>44958.916672187501</v>
      </c>
      <c r="C127" s="14" t="s">
        <v>291</v>
      </c>
      <c r="D127" s="23" t="s">
        <v>282</v>
      </c>
      <c r="E127" s="23" t="s">
        <v>15</v>
      </c>
      <c r="F127" s="100">
        <v>3.67060545</v>
      </c>
      <c r="G127" s="100">
        <v>6026.37320932475</v>
      </c>
      <c r="H127" s="100">
        <v>1641.7926937161601</v>
      </c>
      <c r="I127" s="100">
        <v>0</v>
      </c>
      <c r="J127" s="23" t="s">
        <v>85</v>
      </c>
      <c r="K127" s="24">
        <v>44958.916672187501</v>
      </c>
      <c r="L127" s="23">
        <v>1</v>
      </c>
      <c r="M127" s="23" t="s">
        <v>15</v>
      </c>
      <c r="N127" s="45">
        <f>IF($C127="","",IF(OR($J127="SWAP",$J127="FUTURE",$J127="CME FUTURE"),IF($L127=1,ROUND($G127/$H127/$F127,3),POWER(10,ROUND(LOG($G127/$F127),1))),1))</f>
        <v>1</v>
      </c>
      <c r="O127" s="154">
        <f>IF($C127="","",IF(OR($J127="SWAP",$J127="FUTURE",$J127="CME FUTURE"),IF($L127=1,$F127*$N127,$AB$2*$F127*$N127/$H127),F127))</f>
        <v>3.67060545</v>
      </c>
      <c r="P127" s="47">
        <f>IF($C127="","",IF(OR($J127="SWAP",$J127="FUTURE",$J127="CME FUTURE"),IF(NOT(ISERROR(VLOOKUP($M127,SpotUSDRateTable,2,FALSE))),VLOOKUP($M127,SpotUSDRateTable,2,FALSE),$H127)*O127,VLOOKUP($M127,SpotUSDRateTable,2,FALSE)*O127))</f>
        <v>6026.3732093247181</v>
      </c>
      <c r="Q127" s="25">
        <f>IF($C127="","",IF(OR($J127="SWAP",$J127="FUTURE",$J127="CME FUTURE"),INT($K127-$B127),0))</f>
        <v>0</v>
      </c>
      <c r="R127" s="26" t="str">
        <f>IF($C127="","",IF(OR($E127="USD",$E127="EUR"),"CASH",IF($Q127=0,"COIN",IF($Q127&gt;720,"PERP",IF($J127="FUTURE",TEXT($K127-1,"mmm yy"),"CME "&amp;TEXT($K127-1,"mmm yy"))))))</f>
        <v>COIN</v>
      </c>
      <c r="S127" s="26" t="str">
        <f>IF($C127="","",IF($J127="CME FUTURE",IF($G127&gt;0,"LONG","SHORT"),IF($G127&gt;0,"LONG","SHORT")))</f>
        <v>LONG</v>
      </c>
      <c r="T127" s="26" t="str">
        <f>IF($C127="","",$R127&amp;" "&amp;$S127)</f>
        <v>COIN LONG</v>
      </c>
      <c r="U127" s="180">
        <f>IF($C127="","",$G127*(1+$W127))</f>
        <v>6026.37320932475</v>
      </c>
      <c r="V127" s="176">
        <f>IF($C127="","",$H127*(1+$W127))</f>
        <v>1641.7926937161601</v>
      </c>
      <c r="W127" s="39">
        <f>IF($C127="","",IF(DefaultScenario,IF(OR(AND(Default_Exchange="ALL",NOT(ISERROR(MATCH($C127,$AF$6:$AF$37,0)))),$C127=Default_Exchange),IF($G127&gt;0,-LGD,0),0),IF(OR($J127="SWAP",$J127="FUTURE",$J127="CME FUTURE"),IF('Futures &amp; Perps Shifted'!$K$73,VLOOKUP($M127,ShiftByCurrencyDeriv,MATCH($R127,ShiftByCurrencyDerivHeader,0),FALSE),0),0)))</f>
        <v>0</v>
      </c>
      <c r="X127" s="178">
        <f>IF($C127="","",$U127-$G127)</f>
        <v>0</v>
      </c>
      <c r="Y127" s="14" t="str">
        <f t="shared" si="2"/>
        <v>DEFI</v>
      </c>
      <c r="Z127" t="str">
        <f>IF($C127="","",$M127&amp;" "&amp;$T127)</f>
        <v>ETH COIN LONG</v>
      </c>
      <c r="AA127" t="b">
        <f>IF($C127="","",IF(ISERROR(VLOOKUP($Y127,Mappings!$A:$C,3,FALSE)),FALSE,VLOOKUP($Y127,Mappings!$A:$C,3,FALSE)))</f>
        <v>0</v>
      </c>
    </row>
    <row r="128" spans="1:27" customFormat="1" x14ac:dyDescent="0.25">
      <c r="A128" s="14">
        <v>126</v>
      </c>
      <c r="B128" s="71">
        <v>44958.916672187501</v>
      </c>
      <c r="C128" s="14" t="s">
        <v>291</v>
      </c>
      <c r="D128" s="23" t="s">
        <v>282</v>
      </c>
      <c r="E128" s="23" t="s">
        <v>92</v>
      </c>
      <c r="F128" s="100">
        <v>13972.219738</v>
      </c>
      <c r="G128" s="100">
        <v>13974.3116962326</v>
      </c>
      <c r="H128" s="100">
        <v>1.0001497226834299</v>
      </c>
      <c r="I128" s="100">
        <v>0</v>
      </c>
      <c r="J128" s="23" t="s">
        <v>85</v>
      </c>
      <c r="K128" s="24">
        <v>44958.916672187501</v>
      </c>
      <c r="L128" s="23">
        <v>1</v>
      </c>
      <c r="M128" s="23" t="s">
        <v>92</v>
      </c>
      <c r="N128" s="45">
        <f>IF($C128="","",IF(OR($J128="SWAP",$J128="FUTURE",$J128="CME FUTURE"),IF($L128=1,ROUND($G128/$H128/$F128,3),POWER(10,ROUND(LOG($G128/$F128),1))),1))</f>
        <v>1</v>
      </c>
      <c r="O128" s="154">
        <f>IF($C128="","",IF(OR($J128="SWAP",$J128="FUTURE",$J128="CME FUTURE"),IF($L128=1,$F128*$N128,$AB$2*$F128*$N128/$H128),F128))</f>
        <v>13972.219738</v>
      </c>
      <c r="P128" s="47">
        <f>IF($C128="","",IF(OR($J128="SWAP",$J128="FUTURE",$J128="CME FUTURE"),IF(NOT(ISERROR(VLOOKUP($M128,SpotUSDRateTable,2,FALSE))),VLOOKUP($M128,SpotUSDRateTable,2,FALSE),$H128)*O128,VLOOKUP($M128,SpotUSDRateTable,2,FALSE)*O128))</f>
        <v>13974.311696232646</v>
      </c>
      <c r="Q128" s="25">
        <f>IF($C128="","",IF(OR($J128="SWAP",$J128="FUTURE",$J128="CME FUTURE"),INT($K128-$B128),0))</f>
        <v>0</v>
      </c>
      <c r="R128" s="26" t="str">
        <f>IF($C128="","",IF(OR($E128="USD",$E128="EUR"),"CASH",IF($Q128=0,"COIN",IF($Q128&gt;720,"PERP",IF($J128="FUTURE",TEXT($K128-1,"mmm yy"),"CME "&amp;TEXT($K128-1,"mmm yy"))))))</f>
        <v>COIN</v>
      </c>
      <c r="S128" s="26" t="str">
        <f>IF($C128="","",IF($J128="CME FUTURE",IF($G128&gt;0,"LONG","SHORT"),IF($G128&gt;0,"LONG","SHORT")))</f>
        <v>LONG</v>
      </c>
      <c r="T128" s="26" t="str">
        <f>IF($C128="","",$R128&amp;" "&amp;$S128)</f>
        <v>COIN LONG</v>
      </c>
      <c r="U128" s="180">
        <f>IF($C128="","",$G128*(1+$W128))</f>
        <v>13974.3116962326</v>
      </c>
      <c r="V128" s="176">
        <f>IF($C128="","",$H128*(1+$W128))</f>
        <v>1.0001497226834299</v>
      </c>
      <c r="W128" s="39">
        <f>IF($C128="","",IF(DefaultScenario,IF(OR(AND(Default_Exchange="ALL",NOT(ISERROR(MATCH($C128,$AF$6:$AF$37,0)))),$C128=Default_Exchange),IF($G128&gt;0,-LGD,0),0),IF(OR($J128="SWAP",$J128="FUTURE",$J128="CME FUTURE"),IF('Futures &amp; Perps Shifted'!$K$73,VLOOKUP($M128,ShiftByCurrencyDeriv,MATCH($R128,ShiftByCurrencyDerivHeader,0),FALSE),0),0)))</f>
        <v>0</v>
      </c>
      <c r="X128" s="178">
        <f>IF($C128="","",$U128-$G128)</f>
        <v>0</v>
      </c>
      <c r="Y128" s="14" t="str">
        <f t="shared" si="2"/>
        <v>DEFI</v>
      </c>
      <c r="Z128" t="str">
        <f>IF($C128="","",$M128&amp;" "&amp;$T128)</f>
        <v>USDC COIN LONG</v>
      </c>
      <c r="AA128" t="b">
        <f>IF($C128="","",IF(ISERROR(VLOOKUP($Y128,Mappings!$A:$C,3,FALSE)),FALSE,VLOOKUP($Y128,Mappings!$A:$C,3,FALSE)))</f>
        <v>0</v>
      </c>
    </row>
    <row r="129" spans="1:27" customFormat="1" x14ac:dyDescent="0.25">
      <c r="A129" s="14">
        <v>127</v>
      </c>
      <c r="B129" s="71">
        <v>44958.916672187501</v>
      </c>
      <c r="C129" s="14" t="s">
        <v>291</v>
      </c>
      <c r="D129" s="23" t="s">
        <v>297</v>
      </c>
      <c r="E129" s="23" t="s">
        <v>789</v>
      </c>
      <c r="F129" s="100">
        <v>180000</v>
      </c>
      <c r="G129" s="100">
        <v>0</v>
      </c>
      <c r="H129" s="100">
        <v>0</v>
      </c>
      <c r="I129" s="100">
        <v>0</v>
      </c>
      <c r="J129" s="23" t="s">
        <v>85</v>
      </c>
      <c r="K129" s="24">
        <v>44958.916672187501</v>
      </c>
      <c r="L129" s="23">
        <v>1</v>
      </c>
      <c r="M129" s="23" t="s">
        <v>789</v>
      </c>
      <c r="N129" s="45">
        <f>IF($C129="","",IF(OR($J129="SWAP",$J129="FUTURE",$J129="CME FUTURE"),IF($L129=1,ROUND($G129/$H129/$F129,3),POWER(10,ROUND(LOG($G129/$F129),1))),1))</f>
        <v>1</v>
      </c>
      <c r="O129" s="154">
        <f>IF($C129="","",IF(OR($J129="SWAP",$J129="FUTURE",$J129="CME FUTURE"),IF($L129=1,$F129*$N129,$AB$2*$F129*$N129/$H129),F129))</f>
        <v>180000</v>
      </c>
      <c r="P129" s="47">
        <f>IF($C129="","",IF(OR($J129="SWAP",$J129="FUTURE",$J129="CME FUTURE"),IF(NOT(ISERROR(VLOOKUP($M129,SpotUSDRateTable,2,FALSE))),VLOOKUP($M129,SpotUSDRateTable,2,FALSE),$H129)*O129,VLOOKUP($M129,SpotUSDRateTable,2,FALSE)*O129))</f>
        <v>0</v>
      </c>
      <c r="Q129" s="25">
        <f>IF($C129="","",IF(OR($J129="SWAP",$J129="FUTURE",$J129="CME FUTURE"),INT($K129-$B129),0))</f>
        <v>0</v>
      </c>
      <c r="R129" s="26" t="str">
        <f>IF($C129="","",IF(OR($E129="USD",$E129="EUR"),"CASH",IF($Q129=0,"COIN",IF($Q129&gt;720,"PERP",IF($J129="FUTURE",TEXT($K129-1,"mmm yy"),"CME "&amp;TEXT($K129-1,"mmm yy"))))))</f>
        <v>COIN</v>
      </c>
      <c r="S129" s="26" t="str">
        <f>IF($C129="","",IF($J129="CME FUTURE",IF($G129&gt;0,"LONG","SHORT"),IF($G129&gt;0,"LONG","SHORT")))</f>
        <v>SHORT</v>
      </c>
      <c r="T129" s="26" t="str">
        <f>IF($C129="","",$R129&amp;" "&amp;$S129)</f>
        <v>COIN SHORT</v>
      </c>
      <c r="U129" s="180">
        <f>IF($C129="","",$G129*(1+$W129))</f>
        <v>0</v>
      </c>
      <c r="V129" s="176">
        <f>IF($C129="","",$H129*(1+$W129))</f>
        <v>0</v>
      </c>
      <c r="W129" s="39">
        <f>IF($C129="","",IF(DefaultScenario,IF(OR(AND(Default_Exchange="ALL",NOT(ISERROR(MATCH($C129,$AF$6:$AF$37,0)))),$C129=Default_Exchange),IF($G129&gt;0,-LGD,0),0),IF(OR($J129="SWAP",$J129="FUTURE",$J129="CME FUTURE"),IF('Futures &amp; Perps Shifted'!$K$73,VLOOKUP($M129,ShiftByCurrencyDeriv,MATCH($R129,ShiftByCurrencyDerivHeader,0),FALSE),0),0)))</f>
        <v>0</v>
      </c>
      <c r="X129" s="178">
        <f>IF($C129="","",$U129-$G129)</f>
        <v>0</v>
      </c>
      <c r="Y129" s="14" t="str">
        <f t="shared" si="2"/>
        <v>DEFI</v>
      </c>
      <c r="Z129" t="str">
        <f>IF($C129="","",$M129&amp;" "&amp;$T129)</f>
        <v>$ PLEASE VISIT ACADY.SITE TO RECEIVE REWARD. COIN SHORT</v>
      </c>
      <c r="AA129" t="b">
        <f>IF($C129="","",IF(ISERROR(VLOOKUP($Y129,Mappings!$A:$C,3,FALSE)),FALSE,VLOOKUP($Y129,Mappings!$A:$C,3,FALSE)))</f>
        <v>0</v>
      </c>
    </row>
    <row r="130" spans="1:27" customFormat="1" x14ac:dyDescent="0.25">
      <c r="A130" s="14">
        <v>128</v>
      </c>
      <c r="B130" s="71">
        <v>44958.916672187501</v>
      </c>
      <c r="C130" s="14" t="s">
        <v>291</v>
      </c>
      <c r="D130" s="23" t="s">
        <v>297</v>
      </c>
      <c r="E130" s="23" t="s">
        <v>298</v>
      </c>
      <c r="F130" s="100">
        <v>7000</v>
      </c>
      <c r="G130" s="100">
        <v>0</v>
      </c>
      <c r="H130" s="100">
        <v>0</v>
      </c>
      <c r="I130" s="100">
        <v>0</v>
      </c>
      <c r="J130" s="23" t="s">
        <v>85</v>
      </c>
      <c r="K130" s="24">
        <v>44958.916672187501</v>
      </c>
      <c r="L130" s="23">
        <v>1</v>
      </c>
      <c r="M130" s="23" t="s">
        <v>298</v>
      </c>
      <c r="N130" s="45">
        <f>IF($C130="","",IF(OR($J130="SWAP",$J130="FUTURE",$J130="CME FUTURE"),IF($L130=1,ROUND($G130/$H130/$F130,3),POWER(10,ROUND(LOG($G130/$F130),1))),1))</f>
        <v>1</v>
      </c>
      <c r="O130" s="154">
        <f>IF($C130="","",IF(OR($J130="SWAP",$J130="FUTURE",$J130="CME FUTURE"),IF($L130=1,$F130*$N130,$AB$2*$F130*$N130/$H130),F130))</f>
        <v>7000</v>
      </c>
      <c r="P130" s="47">
        <f>IF($C130="","",IF(OR($J130="SWAP",$J130="FUTURE",$J130="CME FUTURE"),IF(NOT(ISERROR(VLOOKUP($M130,SpotUSDRateTable,2,FALSE))),VLOOKUP($M130,SpotUSDRateTable,2,FALSE),$H130)*O130,VLOOKUP($M130,SpotUSDRateTable,2,FALSE)*O130))</f>
        <v>0</v>
      </c>
      <c r="Q130" s="25">
        <f>IF($C130="","",IF(OR($J130="SWAP",$J130="FUTURE",$J130="CME FUTURE"),INT($K130-$B130),0))</f>
        <v>0</v>
      </c>
      <c r="R130" s="26" t="str">
        <f>IF($C130="","",IF(OR($E130="USD",$E130="EUR"),"CASH",IF($Q130=0,"COIN",IF($Q130&gt;720,"PERP",IF($J130="FUTURE",TEXT($K130-1,"mmm yy"),"CME "&amp;TEXT($K130-1,"mmm yy"))))))</f>
        <v>COIN</v>
      </c>
      <c r="S130" s="26" t="str">
        <f>IF($C130="","",IF($J130="CME FUTURE",IF($G130&gt;0,"LONG","SHORT"),IF($G130&gt;0,"LONG","SHORT")))</f>
        <v>SHORT</v>
      </c>
      <c r="T130" s="26" t="str">
        <f>IF($C130="","",$R130&amp;" "&amp;$S130)</f>
        <v>COIN SHORT</v>
      </c>
      <c r="U130" s="180">
        <f>IF($C130="","",$G130*(1+$W130))</f>
        <v>0</v>
      </c>
      <c r="V130" s="176">
        <f>IF($C130="","",$H130*(1+$W130))</f>
        <v>0</v>
      </c>
      <c r="W130" s="39">
        <f>IF($C130="","",IF(DefaultScenario,IF(OR(AND(Default_Exchange="ALL",NOT(ISERROR(MATCH($C130,$AF$6:$AF$37,0)))),$C130=Default_Exchange),IF($G130&gt;0,-LGD,0),0),IF(OR($J130="SWAP",$J130="FUTURE",$J130="CME FUTURE"),IF('Futures &amp; Perps Shifted'!$K$73,VLOOKUP($M130,ShiftByCurrencyDeriv,MATCH($R130,ShiftByCurrencyDerivHeader,0),FALSE),0),0)))</f>
        <v>0</v>
      </c>
      <c r="X130" s="178">
        <f>IF($C130="","",$U130-$G130)</f>
        <v>0</v>
      </c>
      <c r="Y130" s="14" t="str">
        <f t="shared" si="2"/>
        <v>DEFI</v>
      </c>
      <c r="Z130" t="str">
        <f>IF($C130="","",$M130&amp;" "&amp;$T130)</f>
        <v>$ USDCBONUS.COM &lt;- VISIT TO CLAIM BONUS COIN SHORT</v>
      </c>
      <c r="AA130" t="b">
        <f>IF($C130="","",IF(ISERROR(VLOOKUP($Y130,Mappings!$A:$C,3,FALSE)),FALSE,VLOOKUP($Y130,Mappings!$A:$C,3,FALSE)))</f>
        <v>0</v>
      </c>
    </row>
    <row r="131" spans="1:27" customFormat="1" x14ac:dyDescent="0.25">
      <c r="A131" s="14">
        <v>129</v>
      </c>
      <c r="B131" s="71">
        <v>44958.916672187501</v>
      </c>
      <c r="C131" s="14" t="s">
        <v>291</v>
      </c>
      <c r="D131" s="23" t="s">
        <v>297</v>
      </c>
      <c r="E131" s="23" t="s">
        <v>310</v>
      </c>
      <c r="F131" s="100">
        <v>7000</v>
      </c>
      <c r="G131" s="100">
        <v>0</v>
      </c>
      <c r="H131" s="100">
        <v>0</v>
      </c>
      <c r="I131" s="100">
        <v>0</v>
      </c>
      <c r="J131" s="23" t="s">
        <v>85</v>
      </c>
      <c r="K131" s="24">
        <v>44958.916672187501</v>
      </c>
      <c r="L131" s="23">
        <v>1</v>
      </c>
      <c r="M131" s="23" t="s">
        <v>310</v>
      </c>
      <c r="N131" s="45">
        <f>IF($C131="","",IF(OR($J131="SWAP",$J131="FUTURE",$J131="CME FUTURE"),IF($L131=1,ROUND($G131/$H131/$F131,3),POWER(10,ROUND(LOG($G131/$F131),1))),1))</f>
        <v>1</v>
      </c>
      <c r="O131" s="154">
        <f>IF($C131="","",IF(OR($J131="SWAP",$J131="FUTURE",$J131="CME FUTURE"),IF($L131=1,$F131*$N131,$AB$2*$F131*$N131/$H131),F131))</f>
        <v>7000</v>
      </c>
      <c r="P131" s="47">
        <f>IF($C131="","",IF(OR($J131="SWAP",$J131="FUTURE",$J131="CME FUTURE"),IF(NOT(ISERROR(VLOOKUP($M131,SpotUSDRateTable,2,FALSE))),VLOOKUP($M131,SpotUSDRateTable,2,FALSE),$H131)*O131,VLOOKUP($M131,SpotUSDRateTable,2,FALSE)*O131))</f>
        <v>0</v>
      </c>
      <c r="Q131" s="25">
        <f>IF($C131="","",IF(OR($J131="SWAP",$J131="FUTURE",$J131="CME FUTURE"),INT($K131-$B131),0))</f>
        <v>0</v>
      </c>
      <c r="R131" s="26" t="str">
        <f>IF($C131="","",IF(OR($E131="USD",$E131="EUR"),"CASH",IF($Q131=0,"COIN",IF($Q131&gt;720,"PERP",IF($J131="FUTURE",TEXT($K131-1,"mmm yy"),"CME "&amp;TEXT($K131-1,"mmm yy"))))))</f>
        <v>COIN</v>
      </c>
      <c r="S131" s="26" t="str">
        <f>IF($C131="","",IF($J131="CME FUTURE",IF($G131&gt;0,"LONG","SHORT"),IF($G131&gt;0,"LONG","SHORT")))</f>
        <v>SHORT</v>
      </c>
      <c r="T131" s="26" t="str">
        <f>IF($C131="","",$R131&amp;" "&amp;$S131)</f>
        <v>COIN SHORT</v>
      </c>
      <c r="U131" s="180">
        <f>IF($C131="","",$G131*(1+$W131))</f>
        <v>0</v>
      </c>
      <c r="V131" s="176">
        <f>IF($C131="","",$H131*(1+$W131))</f>
        <v>0</v>
      </c>
      <c r="W131" s="39">
        <f>IF($C131="","",IF(DefaultScenario,IF(OR(AND(Default_Exchange="ALL",NOT(ISERROR(MATCH($C131,$AF$6:$AF$37,0)))),$C131=Default_Exchange),IF($G131&gt;0,-LGD,0),0),IF(OR($J131="SWAP",$J131="FUTURE",$J131="CME FUTURE"),IF('Futures &amp; Perps Shifted'!$K$73,VLOOKUP($M131,ShiftByCurrencyDeriv,MATCH($R131,ShiftByCurrencyDerivHeader,0),FALSE),0),0)))</f>
        <v>0</v>
      </c>
      <c r="X131" s="178">
        <f>IF($C131="","",$U131-$G131)</f>
        <v>0</v>
      </c>
      <c r="Y131" s="14" t="str">
        <f t="shared" si="2"/>
        <v>DEFI</v>
      </c>
      <c r="Z131" t="str">
        <f>IF($C131="","",$M131&amp;" "&amp;$T131)</f>
        <v>$ USDCGIFT.COM &lt;- VISIT TO CLAIM BONUS COIN SHORT</v>
      </c>
      <c r="AA131" t="b">
        <f>IF($C131="","",IF(ISERROR(VLOOKUP($Y131,Mappings!$A:$C,3,FALSE)),FALSE,VLOOKUP($Y131,Mappings!$A:$C,3,FALSE)))</f>
        <v>0</v>
      </c>
    </row>
    <row r="132" spans="1:27" customFormat="1" x14ac:dyDescent="0.25">
      <c r="A132" s="14">
        <v>130</v>
      </c>
      <c r="B132" s="71">
        <v>44958.916672187501</v>
      </c>
      <c r="C132" s="14" t="s">
        <v>291</v>
      </c>
      <c r="D132" s="23" t="s">
        <v>297</v>
      </c>
      <c r="E132" s="23" t="s">
        <v>885</v>
      </c>
      <c r="F132" s="100">
        <v>7000</v>
      </c>
      <c r="G132" s="100">
        <v>0</v>
      </c>
      <c r="H132" s="100">
        <v>0</v>
      </c>
      <c r="I132" s="100">
        <v>0</v>
      </c>
      <c r="J132" s="23" t="s">
        <v>85</v>
      </c>
      <c r="K132" s="24">
        <v>44958.916672187501</v>
      </c>
      <c r="L132" s="23">
        <v>1</v>
      </c>
      <c r="M132" s="23" t="s">
        <v>885</v>
      </c>
      <c r="N132" s="45">
        <f>IF($C132="","",IF(OR($J132="SWAP",$J132="FUTURE",$J132="CME FUTURE"),IF($L132=1,ROUND($G132/$H132/$F132,3),POWER(10,ROUND(LOG($G132/$F132),1))),1))</f>
        <v>1</v>
      </c>
      <c r="O132" s="154">
        <f>IF($C132="","",IF(OR($J132="SWAP",$J132="FUTURE",$J132="CME FUTURE"),IF($L132=1,$F132*$N132,$AB$2*$F132*$N132/$H132),F132))</f>
        <v>7000</v>
      </c>
      <c r="P132" s="47">
        <f>IF($C132="","",IF(OR($J132="SWAP",$J132="FUTURE",$J132="CME FUTURE"),IF(NOT(ISERROR(VLOOKUP($M132,SpotUSDRateTable,2,FALSE))),VLOOKUP($M132,SpotUSDRateTable,2,FALSE),$H132)*O132,VLOOKUP($M132,SpotUSDRateTable,2,FALSE)*O132))</f>
        <v>0</v>
      </c>
      <c r="Q132" s="25">
        <f>IF($C132="","",IF(OR($J132="SWAP",$J132="FUTURE",$J132="CME FUTURE"),INT($K132-$B132),0))</f>
        <v>0</v>
      </c>
      <c r="R132" s="26" t="str">
        <f>IF($C132="","",IF(OR($E132="USD",$E132="EUR"),"CASH",IF($Q132=0,"COIN",IF($Q132&gt;720,"PERP",IF($J132="FUTURE",TEXT($K132-1,"mmm yy"),"CME "&amp;TEXT($K132-1,"mmm yy"))))))</f>
        <v>COIN</v>
      </c>
      <c r="S132" s="26" t="str">
        <f>IF($C132="","",IF($J132="CME FUTURE",IF($G132&gt;0,"LONG","SHORT"),IF($G132&gt;0,"LONG","SHORT")))</f>
        <v>SHORT</v>
      </c>
      <c r="T132" s="26" t="str">
        <f>IF($C132="","",$R132&amp;" "&amp;$S132)</f>
        <v>COIN SHORT</v>
      </c>
      <c r="U132" s="180">
        <f>IF($C132="","",$G132*(1+$W132))</f>
        <v>0</v>
      </c>
      <c r="V132" s="176">
        <f>IF($C132="","",$H132*(1+$W132))</f>
        <v>0</v>
      </c>
      <c r="W132" s="39">
        <f>IF($C132="","",IF(DefaultScenario,IF(OR(AND(Default_Exchange="ALL",NOT(ISERROR(MATCH($C132,$AF$6:$AF$37,0)))),$C132=Default_Exchange),IF($G132&gt;0,-LGD,0),0),IF(OR($J132="SWAP",$J132="FUTURE",$J132="CME FUTURE"),IF('Futures &amp; Perps Shifted'!$K$73,VLOOKUP($M132,ShiftByCurrencyDeriv,MATCH($R132,ShiftByCurrencyDerivHeader,0),FALSE),0),0)))</f>
        <v>0</v>
      </c>
      <c r="X132" s="178">
        <f>IF($C132="","",$U132-$G132)</f>
        <v>0</v>
      </c>
      <c r="Y132" s="14" t="str">
        <f t="shared" si="2"/>
        <v>DEFI</v>
      </c>
      <c r="Z132" t="str">
        <f>IF($C132="","",$M132&amp;" "&amp;$T132)</f>
        <v>$ USDCXMAS.COM &lt;- VISIT TO CLAIM GIFT COIN SHORT</v>
      </c>
      <c r="AA132" t="b">
        <f>IF($C132="","",IF(ISERROR(VLOOKUP($Y132,Mappings!$A:$C,3,FALSE)),FALSE,VLOOKUP($Y132,Mappings!$A:$C,3,FALSE)))</f>
        <v>0</v>
      </c>
    </row>
    <row r="133" spans="1:27" customFormat="1" x14ac:dyDescent="0.25">
      <c r="A133" s="14">
        <v>131</v>
      </c>
      <c r="B133" s="71">
        <v>44958.916672187501</v>
      </c>
      <c r="C133" s="14" t="s">
        <v>291</v>
      </c>
      <c r="D133" s="23" t="s">
        <v>297</v>
      </c>
      <c r="E133" s="23" t="s">
        <v>421</v>
      </c>
      <c r="F133" s="100">
        <v>8</v>
      </c>
      <c r="G133" s="100">
        <v>0</v>
      </c>
      <c r="H133" s="100">
        <v>0</v>
      </c>
      <c r="I133" s="100">
        <v>0</v>
      </c>
      <c r="J133" s="23" t="s">
        <v>85</v>
      </c>
      <c r="K133" s="24">
        <v>44958.916672187501</v>
      </c>
      <c r="L133" s="23">
        <v>1</v>
      </c>
      <c r="M133" s="23" t="s">
        <v>421</v>
      </c>
      <c r="N133" s="45">
        <f>IF($C133="","",IF(OR($J133="SWAP",$J133="FUTURE",$J133="CME FUTURE"),IF($L133=1,ROUND($G133/$H133/$F133,3),POWER(10,ROUND(LOG($G133/$F133),1))),1))</f>
        <v>1</v>
      </c>
      <c r="O133" s="154">
        <f>IF($C133="","",IF(OR($J133="SWAP",$J133="FUTURE",$J133="CME FUTURE"),IF($L133=1,$F133*$N133,$AB$2*$F133*$N133/$H133),F133))</f>
        <v>8</v>
      </c>
      <c r="P133" s="47">
        <f>IF($C133="","",IF(OR($J133="SWAP",$J133="FUTURE",$J133="CME FUTURE"),IF(NOT(ISERROR(VLOOKUP($M133,SpotUSDRateTable,2,FALSE))),VLOOKUP($M133,SpotUSDRateTable,2,FALSE),$H133)*O133,VLOOKUP($M133,SpotUSDRateTable,2,FALSE)*O133))</f>
        <v>0</v>
      </c>
      <c r="Q133" s="25">
        <f>IF($C133="","",IF(OR($J133="SWAP",$J133="FUTURE",$J133="CME FUTURE"),INT($K133-$B133),0))</f>
        <v>0</v>
      </c>
      <c r="R133" s="26" t="str">
        <f>IF($C133="","",IF(OR($E133="USD",$E133="EUR"),"CASH",IF($Q133=0,"COIN",IF($Q133&gt;720,"PERP",IF($J133="FUTURE",TEXT($K133-1,"mmm yy"),"CME "&amp;TEXT($K133-1,"mmm yy"))))))</f>
        <v>COIN</v>
      </c>
      <c r="S133" s="26" t="str">
        <f>IF($C133="","",IF($J133="CME FUTURE",IF($G133&gt;0,"LONG","SHORT"),IF($G133&gt;0,"LONG","SHORT")))</f>
        <v>SHORT</v>
      </c>
      <c r="T133" s="26" t="str">
        <f>IF($C133="","",$R133&amp;" "&amp;$S133)</f>
        <v>COIN SHORT</v>
      </c>
      <c r="U133" s="180">
        <f>IF($C133="","",$G133*(1+$W133))</f>
        <v>0</v>
      </c>
      <c r="V133" s="176">
        <f>IF($C133="","",$H133*(1+$W133))</f>
        <v>0</v>
      </c>
      <c r="W133" s="39">
        <f>IF($C133="","",IF(DefaultScenario,IF(OR(AND(Default_Exchange="ALL",NOT(ISERROR(MATCH($C133,$AF$6:$AF$37,0)))),$C133=Default_Exchange),IF($G133&gt;0,-LGD,0),0),IF(OR($J133="SWAP",$J133="FUTURE",$J133="CME FUTURE"),IF('Futures &amp; Perps Shifted'!$K$73,VLOOKUP($M133,ShiftByCurrencyDeriv,MATCH($R133,ShiftByCurrencyDerivHeader,0),FALSE),0),0)))</f>
        <v>0</v>
      </c>
      <c r="X133" s="178">
        <f>IF($C133="","",$U133-$G133)</f>
        <v>0</v>
      </c>
      <c r="Y133" s="14" t="str">
        <f t="shared" si="2"/>
        <v>DEFI</v>
      </c>
      <c r="Z133" t="str">
        <f>IF($C133="","",$M133&amp;" "&amp;$T133)</f>
        <v>927$ VISIT AUSDBONUS.COM TO CLAIM COIN SHORT</v>
      </c>
      <c r="AA133" t="b">
        <f>IF($C133="","",IF(ISERROR(VLOOKUP($Y133,Mappings!$A:$C,3,FALSE)),FALSE,VLOOKUP($Y133,Mappings!$A:$C,3,FALSE)))</f>
        <v>0</v>
      </c>
    </row>
    <row r="134" spans="1:27" customFormat="1" x14ac:dyDescent="0.25">
      <c r="A134" s="14">
        <v>132</v>
      </c>
      <c r="B134" s="71">
        <v>44958.916672187501</v>
      </c>
      <c r="C134" s="14" t="s">
        <v>291</v>
      </c>
      <c r="D134" s="23" t="s">
        <v>297</v>
      </c>
      <c r="E134" s="23" t="s">
        <v>116</v>
      </c>
      <c r="F134" s="100">
        <v>376.45403051</v>
      </c>
      <c r="G134" s="100">
        <v>33229.455859805501</v>
      </c>
      <c r="H134" s="100">
        <v>88.269624354368204</v>
      </c>
      <c r="I134" s="100">
        <v>0</v>
      </c>
      <c r="J134" s="23" t="s">
        <v>85</v>
      </c>
      <c r="K134" s="24">
        <v>44958.916672187501</v>
      </c>
      <c r="L134" s="23">
        <v>1</v>
      </c>
      <c r="M134" s="23" t="s">
        <v>116</v>
      </c>
      <c r="N134" s="45">
        <f>IF($C134="","",IF(OR($J134="SWAP",$J134="FUTURE",$J134="CME FUTURE"),IF($L134=1,ROUND($G134/$H134/$F134,3),POWER(10,ROUND(LOG($G134/$F134),1))),1))</f>
        <v>1</v>
      </c>
      <c r="O134" s="154">
        <f>IF($C134="","",IF(OR($J134="SWAP",$J134="FUTURE",$J134="CME FUTURE"),IF($L134=1,$F134*$N134,$AB$2*$F134*$N134/$H134),F134))</f>
        <v>376.45403051</v>
      </c>
      <c r="P134" s="47">
        <f>IF($C134="","",IF(OR($J134="SWAP",$J134="FUTURE",$J134="CME FUTURE"),IF(NOT(ISERROR(VLOOKUP($M134,SpotUSDRateTable,2,FALSE))),VLOOKUP($M134,SpotUSDRateTable,2,FALSE),$H134)*O134,VLOOKUP($M134,SpotUSDRateTable,2,FALSE)*O134))</f>
        <v>33229.455859805566</v>
      </c>
      <c r="Q134" s="25">
        <f>IF($C134="","",IF(OR($J134="SWAP",$J134="FUTURE",$J134="CME FUTURE"),INT($K134-$B134),0))</f>
        <v>0</v>
      </c>
      <c r="R134" s="26" t="str">
        <f>IF($C134="","",IF(OR($E134="USD",$E134="EUR"),"CASH",IF($Q134=0,"COIN",IF($Q134&gt;720,"PERP",IF($J134="FUTURE",TEXT($K134-1,"mmm yy"),"CME "&amp;TEXT($K134-1,"mmm yy"))))))</f>
        <v>COIN</v>
      </c>
      <c r="S134" s="26" t="str">
        <f>IF($C134="","",IF($J134="CME FUTURE",IF($G134&gt;0,"LONG","SHORT"),IF($G134&gt;0,"LONG","SHORT")))</f>
        <v>LONG</v>
      </c>
      <c r="T134" s="26" t="str">
        <f>IF($C134="","",$R134&amp;" "&amp;$S134)</f>
        <v>COIN LONG</v>
      </c>
      <c r="U134" s="180">
        <f>IF($C134="","",$G134*(1+$W134))</f>
        <v>33229.455859805501</v>
      </c>
      <c r="V134" s="176">
        <f>IF($C134="","",$H134*(1+$W134))</f>
        <v>88.269624354368204</v>
      </c>
      <c r="W134" s="39">
        <f>IF($C134="","",IF(DefaultScenario,IF(OR(AND(Default_Exchange="ALL",NOT(ISERROR(MATCH($C134,$AF$6:$AF$37,0)))),$C134=Default_Exchange),IF($G134&gt;0,-LGD,0),0),IF(OR($J134="SWAP",$J134="FUTURE",$J134="CME FUTURE"),IF('Futures &amp; Perps Shifted'!$K$73,VLOOKUP($M134,ShiftByCurrencyDeriv,MATCH($R134,ShiftByCurrencyDerivHeader,0),FALSE),0),0)))</f>
        <v>0</v>
      </c>
      <c r="X134" s="178">
        <f>IF($C134="","",$U134-$G134)</f>
        <v>0</v>
      </c>
      <c r="Y134" s="14" t="str">
        <f t="shared" si="2"/>
        <v>DEFI</v>
      </c>
      <c r="Z134" t="str">
        <f>IF($C134="","",$M134&amp;" "&amp;$T134)</f>
        <v>AAVE COIN LONG</v>
      </c>
      <c r="AA134" t="b">
        <f>IF($C134="","",IF(ISERROR(VLOOKUP($Y134,Mappings!$A:$C,3,FALSE)),FALSE,VLOOKUP($Y134,Mappings!$A:$C,3,FALSE)))</f>
        <v>0</v>
      </c>
    </row>
    <row r="135" spans="1:27" customFormat="1" x14ac:dyDescent="0.25">
      <c r="A135" s="14">
        <v>133</v>
      </c>
      <c r="B135" s="71">
        <v>44958.916672187501</v>
      </c>
      <c r="C135" s="14" t="s">
        <v>291</v>
      </c>
      <c r="D135" s="23" t="s">
        <v>297</v>
      </c>
      <c r="E135" s="23" t="s">
        <v>185</v>
      </c>
      <c r="F135" s="100">
        <v>9.0046928800000003</v>
      </c>
      <c r="G135" s="100">
        <v>188.786667149176</v>
      </c>
      <c r="H135" s="100">
        <v>20.9653643566771</v>
      </c>
      <c r="I135" s="100">
        <v>0</v>
      </c>
      <c r="J135" s="23" t="s">
        <v>85</v>
      </c>
      <c r="K135" s="24">
        <v>44958.916672187501</v>
      </c>
      <c r="L135" s="23">
        <v>1</v>
      </c>
      <c r="M135" s="23" t="s">
        <v>185</v>
      </c>
      <c r="N135" s="45">
        <f>IF($C135="","",IF(OR($J135="SWAP",$J135="FUTURE",$J135="CME FUTURE"),IF($L135=1,ROUND($G135/$H135/$F135,3),POWER(10,ROUND(LOG($G135/$F135),1))),1))</f>
        <v>1</v>
      </c>
      <c r="O135" s="154">
        <f>IF($C135="","",IF(OR($J135="SWAP",$J135="FUTURE",$J135="CME FUTURE"),IF($L135=1,$F135*$N135,$AB$2*$F135*$N135/$H135),F135))</f>
        <v>9.0046928800000003</v>
      </c>
      <c r="P135" s="47">
        <f>IF($C135="","",IF(OR($J135="SWAP",$J135="FUTURE",$J135="CME FUTURE"),IF(NOT(ISERROR(VLOOKUP($M135,SpotUSDRateTable,2,FALSE))),VLOOKUP($M135,SpotUSDRateTable,2,FALSE),$H135)*O135,VLOOKUP($M135,SpotUSDRateTable,2,FALSE)*O135))</f>
        <v>188.78666714917605</v>
      </c>
      <c r="Q135" s="25">
        <f>IF($C135="","",IF(OR($J135="SWAP",$J135="FUTURE",$J135="CME FUTURE"),INT($K135-$B135),0))</f>
        <v>0</v>
      </c>
      <c r="R135" s="26" t="str">
        <f>IF($C135="","",IF(OR($E135="USD",$E135="EUR"),"CASH",IF($Q135=0,"COIN",IF($Q135&gt;720,"PERP",IF($J135="FUTURE",TEXT($K135-1,"mmm yy"),"CME "&amp;TEXT($K135-1,"mmm yy"))))))</f>
        <v>COIN</v>
      </c>
      <c r="S135" s="26" t="str">
        <f>IF($C135="","",IF($J135="CME FUTURE",IF($G135&gt;0,"LONG","SHORT"),IF($G135&gt;0,"LONG","SHORT")))</f>
        <v>LONG</v>
      </c>
      <c r="T135" s="26" t="str">
        <f>IF($C135="","",$R135&amp;" "&amp;$S135)</f>
        <v>COIN LONG</v>
      </c>
      <c r="U135" s="180">
        <f>IF($C135="","",$G135*(1+$W135))</f>
        <v>188.786667149176</v>
      </c>
      <c r="V135" s="176">
        <f>IF($C135="","",$H135*(1+$W135))</f>
        <v>20.9653643566771</v>
      </c>
      <c r="W135" s="39">
        <f>IF($C135="","",IF(DefaultScenario,IF(OR(AND(Default_Exchange="ALL",NOT(ISERROR(MATCH($C135,$AF$6:$AF$37,0)))),$C135=Default_Exchange),IF($G135&gt;0,-LGD,0),0),IF(OR($J135="SWAP",$J135="FUTURE",$J135="CME FUTURE"),IF('Futures &amp; Perps Shifted'!$K$73,VLOOKUP($M135,ShiftByCurrencyDeriv,MATCH($R135,ShiftByCurrencyDerivHeader,0),FALSE),0),0)))</f>
        <v>0</v>
      </c>
      <c r="X135" s="178">
        <f>IF($C135="","",$U135-$G135)</f>
        <v>0</v>
      </c>
      <c r="Y135" s="14" t="str">
        <f t="shared" si="2"/>
        <v>DEFI</v>
      </c>
      <c r="Z135" t="str">
        <f>IF($C135="","",$M135&amp;" "&amp;$T135)</f>
        <v>AVAX COIN LONG</v>
      </c>
      <c r="AA135" t="b">
        <f>IF($C135="","",IF(ISERROR(VLOOKUP($Y135,Mappings!$A:$C,3,FALSE)),FALSE,VLOOKUP($Y135,Mappings!$A:$C,3,FALSE)))</f>
        <v>0</v>
      </c>
    </row>
    <row r="136" spans="1:27" customFormat="1" x14ac:dyDescent="0.25">
      <c r="A136" s="14">
        <v>134</v>
      </c>
      <c r="B136" s="71">
        <v>44958.916672187501</v>
      </c>
      <c r="C136" s="14" t="s">
        <v>291</v>
      </c>
      <c r="D136" s="23" t="s">
        <v>297</v>
      </c>
      <c r="E136" s="23" t="s">
        <v>449</v>
      </c>
      <c r="F136" s="100">
        <v>25</v>
      </c>
      <c r="G136" s="100">
        <v>0</v>
      </c>
      <c r="H136" s="100">
        <v>0</v>
      </c>
      <c r="I136" s="100">
        <v>0</v>
      </c>
      <c r="J136" s="23" t="s">
        <v>85</v>
      </c>
      <c r="K136" s="24">
        <v>44958.916672187501</v>
      </c>
      <c r="L136" s="23">
        <v>1</v>
      </c>
      <c r="M136" s="23" t="s">
        <v>449</v>
      </c>
      <c r="N136" s="45">
        <f>IF($C136="","",IF(OR($J136="SWAP",$J136="FUTURE",$J136="CME FUTURE"),IF($L136=1,ROUND($G136/$H136/$F136,3),POWER(10,ROUND(LOG($G136/$F136),1))),1))</f>
        <v>1</v>
      </c>
      <c r="O136" s="154">
        <f>IF($C136="","",IF(OR($J136="SWAP",$J136="FUTURE",$J136="CME FUTURE"),IF($L136=1,$F136*$N136,$AB$2*$F136*$N136/$H136),F136))</f>
        <v>25</v>
      </c>
      <c r="P136" s="47">
        <f>IF($C136="","",IF(OR($J136="SWAP",$J136="FUTURE",$J136="CME FUTURE"),IF(NOT(ISERROR(VLOOKUP($M136,SpotUSDRateTable,2,FALSE))),VLOOKUP($M136,SpotUSDRateTable,2,FALSE),$H136)*O136,VLOOKUP($M136,SpotUSDRateTable,2,FALSE)*O136))</f>
        <v>0</v>
      </c>
      <c r="Q136" s="25">
        <f>IF($C136="","",IF(OR($J136="SWAP",$J136="FUTURE",$J136="CME FUTURE"),INT($K136-$B136),0))</f>
        <v>0</v>
      </c>
      <c r="R136" s="26" t="str">
        <f>IF($C136="","",IF(OR($E136="USD",$E136="EUR"),"CASH",IF($Q136=0,"COIN",IF($Q136&gt;720,"PERP",IF($J136="FUTURE",TEXT($K136-1,"mmm yy"),"CME "&amp;TEXT($K136-1,"mmm yy"))))))</f>
        <v>COIN</v>
      </c>
      <c r="S136" s="26" t="str">
        <f>IF($C136="","",IF($J136="CME FUTURE",IF($G136&gt;0,"LONG","SHORT"),IF($G136&gt;0,"LONG","SHORT")))</f>
        <v>SHORT</v>
      </c>
      <c r="T136" s="26" t="str">
        <f>IF($C136="","",$R136&amp;" "&amp;$S136)</f>
        <v>COIN SHORT</v>
      </c>
      <c r="U136" s="180">
        <f>IF($C136="","",$G136*(1+$W136))</f>
        <v>0</v>
      </c>
      <c r="V136" s="176">
        <f>IF($C136="","",$H136*(1+$W136))</f>
        <v>0</v>
      </c>
      <c r="W136" s="39">
        <f>IF($C136="","",IF(DefaultScenario,IF(OR(AND(Default_Exchange="ALL",NOT(ISERROR(MATCH($C136,$AF$6:$AF$37,0)))),$C136=Default_Exchange),IF($G136&gt;0,-LGD,0),0),IF(OR($J136="SWAP",$J136="FUTURE",$J136="CME FUTURE"),IF('Futures &amp; Perps Shifted'!$K$73,VLOOKUP($M136,ShiftByCurrencyDeriv,MATCH($R136,ShiftByCurrencyDerivHeader,0),FALSE),0),0)))</f>
        <v>0</v>
      </c>
      <c r="X136" s="178">
        <f>IF($C136="","",$U136-$G136)</f>
        <v>0</v>
      </c>
      <c r="Y136" s="14" t="str">
        <f t="shared" si="2"/>
        <v>DEFI</v>
      </c>
      <c r="Z136" t="str">
        <f>IF($C136="","",$M136&amp;" "&amp;$T136)</f>
        <v>BONUS. VISIT HTTPS://BITBONUS.TECH TO CLAIM REWARD. COIN SHORT</v>
      </c>
      <c r="AA136" t="b">
        <f>IF($C136="","",IF(ISERROR(VLOOKUP($Y136,Mappings!$A:$C,3,FALSE)),FALSE,VLOOKUP($Y136,Mappings!$A:$C,3,FALSE)))</f>
        <v>0</v>
      </c>
    </row>
    <row r="137" spans="1:27" customFormat="1" x14ac:dyDescent="0.25">
      <c r="A137" s="14">
        <v>135</v>
      </c>
      <c r="B137" s="71">
        <v>44958.916672187501</v>
      </c>
      <c r="C137" s="14" t="s">
        <v>291</v>
      </c>
      <c r="D137" s="23" t="s">
        <v>297</v>
      </c>
      <c r="E137" s="23" t="s">
        <v>15</v>
      </c>
      <c r="F137" s="100">
        <v>2.8507557100000001</v>
      </c>
      <c r="G137" s="100">
        <v>4680.3498962476497</v>
      </c>
      <c r="H137" s="100">
        <v>1641.7926937161601</v>
      </c>
      <c r="I137" s="100">
        <v>0</v>
      </c>
      <c r="J137" s="23" t="s">
        <v>85</v>
      </c>
      <c r="K137" s="24">
        <v>44958.916672187501</v>
      </c>
      <c r="L137" s="23">
        <v>1</v>
      </c>
      <c r="M137" s="23" t="s">
        <v>15</v>
      </c>
      <c r="N137" s="45">
        <f>IF($C137="","",IF(OR($J137="SWAP",$J137="FUTURE",$J137="CME FUTURE"),IF($L137=1,ROUND($G137/$H137/$F137,3),POWER(10,ROUND(LOG($G137/$F137),1))),1))</f>
        <v>1</v>
      </c>
      <c r="O137" s="154">
        <f>IF($C137="","",IF(OR($J137="SWAP",$J137="FUTURE",$J137="CME FUTURE"),IF($L137=1,$F137*$N137,$AB$2*$F137*$N137/$H137),F137))</f>
        <v>2.8507557100000001</v>
      </c>
      <c r="P137" s="47">
        <f>IF($C137="","",IF(OR($J137="SWAP",$J137="FUTURE",$J137="CME FUTURE"),IF(NOT(ISERROR(VLOOKUP($M137,SpotUSDRateTable,2,FALSE))),VLOOKUP($M137,SpotUSDRateTable,2,FALSE),$H137)*O137,VLOOKUP($M137,SpotUSDRateTable,2,FALSE)*O137))</f>
        <v>4680.3498962476242</v>
      </c>
      <c r="Q137" s="25">
        <f>IF($C137="","",IF(OR($J137="SWAP",$J137="FUTURE",$J137="CME FUTURE"),INT($K137-$B137),0))</f>
        <v>0</v>
      </c>
      <c r="R137" s="26" t="str">
        <f>IF($C137="","",IF(OR($E137="USD",$E137="EUR"),"CASH",IF($Q137=0,"COIN",IF($Q137&gt;720,"PERP",IF($J137="FUTURE",TEXT($K137-1,"mmm yy"),"CME "&amp;TEXT($K137-1,"mmm yy"))))))</f>
        <v>COIN</v>
      </c>
      <c r="S137" s="26" t="str">
        <f>IF($C137="","",IF($J137="CME FUTURE",IF($G137&gt;0,"LONG","SHORT"),IF($G137&gt;0,"LONG","SHORT")))</f>
        <v>LONG</v>
      </c>
      <c r="T137" s="26" t="str">
        <f>IF($C137="","",$R137&amp;" "&amp;$S137)</f>
        <v>COIN LONG</v>
      </c>
      <c r="U137" s="180">
        <f>IF($C137="","",$G137*(1+$W137))</f>
        <v>4680.3498962476497</v>
      </c>
      <c r="V137" s="176">
        <f>IF($C137="","",$H137*(1+$W137))</f>
        <v>1641.7926937161601</v>
      </c>
      <c r="W137" s="39">
        <f>IF($C137="","",IF(DefaultScenario,IF(OR(AND(Default_Exchange="ALL",NOT(ISERROR(MATCH($C137,$AF$6:$AF$37,0)))),$C137=Default_Exchange),IF($G137&gt;0,-LGD,0),0),IF(OR($J137="SWAP",$J137="FUTURE",$J137="CME FUTURE"),IF('Futures &amp; Perps Shifted'!$K$73,VLOOKUP($M137,ShiftByCurrencyDeriv,MATCH($R137,ShiftByCurrencyDerivHeader,0),FALSE),0),0)))</f>
        <v>0</v>
      </c>
      <c r="X137" s="178">
        <f>IF($C137="","",$U137-$G137)</f>
        <v>0</v>
      </c>
      <c r="Y137" s="14" t="str">
        <f t="shared" si="2"/>
        <v>DEFI</v>
      </c>
      <c r="Z137" t="str">
        <f>IF($C137="","",$M137&amp;" "&amp;$T137)</f>
        <v>ETH COIN LONG</v>
      </c>
      <c r="AA137" t="b">
        <f>IF($C137="","",IF(ISERROR(VLOOKUP($Y137,Mappings!$A:$C,3,FALSE)),FALSE,VLOOKUP($Y137,Mappings!$A:$C,3,FALSE)))</f>
        <v>0</v>
      </c>
    </row>
    <row r="138" spans="1:27" customFormat="1" x14ac:dyDescent="0.25">
      <c r="A138" s="14">
        <v>136</v>
      </c>
      <c r="B138" s="71">
        <v>44958.916672187501</v>
      </c>
      <c r="C138" s="14" t="s">
        <v>291</v>
      </c>
      <c r="D138" s="23" t="s">
        <v>297</v>
      </c>
      <c r="E138" s="23" t="s">
        <v>422</v>
      </c>
      <c r="F138" s="100">
        <v>480000</v>
      </c>
      <c r="G138" s="100">
        <v>0</v>
      </c>
      <c r="H138" s="100">
        <v>0</v>
      </c>
      <c r="I138" s="100">
        <v>0</v>
      </c>
      <c r="J138" s="23" t="s">
        <v>85</v>
      </c>
      <c r="K138" s="24">
        <v>44958.916672187501</v>
      </c>
      <c r="L138" s="23">
        <v>1</v>
      </c>
      <c r="M138" s="23" t="s">
        <v>422</v>
      </c>
      <c r="N138" s="45">
        <f>IF($C138="","",IF(OR($J138="SWAP",$J138="FUTURE",$J138="CME FUTURE"),IF($L138=1,ROUND($G138/$H138/$F138,3),POWER(10,ROUND(LOG($G138/$F138),1))),1))</f>
        <v>1</v>
      </c>
      <c r="O138" s="154">
        <f>IF($C138="","",IF(OR($J138="SWAP",$J138="FUTURE",$J138="CME FUTURE"),IF($L138=1,$F138*$N138,$AB$2*$F138*$N138/$H138),F138))</f>
        <v>480000</v>
      </c>
      <c r="P138" s="47">
        <f>IF($C138="","",IF(OR($J138="SWAP",$J138="FUTURE",$J138="CME FUTURE"),IF(NOT(ISERROR(VLOOKUP($M138,SpotUSDRateTable,2,FALSE))),VLOOKUP($M138,SpotUSDRateTable,2,FALSE),$H138)*O138,VLOOKUP($M138,SpotUSDRateTable,2,FALSE)*O138))</f>
        <v>0</v>
      </c>
      <c r="Q138" s="25">
        <f>IF($C138="","",IF(OR($J138="SWAP",$J138="FUTURE",$J138="CME FUTURE"),INT($K138-$B138),0))</f>
        <v>0</v>
      </c>
      <c r="R138" s="26" t="str">
        <f>IF($C138="","",IF(OR($E138="USD",$E138="EUR"),"CASH",IF($Q138=0,"COIN",IF($Q138&gt;720,"PERP",IF($J138="FUTURE",TEXT($K138-1,"mmm yy"),"CME "&amp;TEXT($K138-1,"mmm yy"))))))</f>
        <v>COIN</v>
      </c>
      <c r="S138" s="26" t="str">
        <f>IF($C138="","",IF($J138="CME FUTURE",IF($G138&gt;0,"LONG","SHORT"),IF($G138&gt;0,"LONG","SHORT")))</f>
        <v>SHORT</v>
      </c>
      <c r="T138" s="26" t="str">
        <f>IF($C138="","",$R138&amp;" "&amp;$S138)</f>
        <v>COIN SHORT</v>
      </c>
      <c r="U138" s="180">
        <f>IF($C138="","",$G138*(1+$W138))</f>
        <v>0</v>
      </c>
      <c r="V138" s="176">
        <f>IF($C138="","",$H138*(1+$W138))</f>
        <v>0</v>
      </c>
      <c r="W138" s="39">
        <f>IF($C138="","",IF(DefaultScenario,IF(OR(AND(Default_Exchange="ALL",NOT(ISERROR(MATCH($C138,$AF$6:$AF$37,0)))),$C138=Default_Exchange),IF($G138&gt;0,-LGD,0),0),IF(OR($J138="SWAP",$J138="FUTURE",$J138="CME FUTURE"),IF('Futures &amp; Perps Shifted'!$K$73,VLOOKUP($M138,ShiftByCurrencyDeriv,MATCH($R138,ShiftByCurrencyDerivHeader,0),FALSE),0),0)))</f>
        <v>0</v>
      </c>
      <c r="X138" s="178">
        <f>IF($C138="","",$U138-$G138)</f>
        <v>0</v>
      </c>
      <c r="Y138" s="14" t="str">
        <f t="shared" si="2"/>
        <v>DEFI</v>
      </c>
      <c r="Z138" t="str">
        <f>IF($C138="","",$M138&amp;" "&amp;$T138)</f>
        <v>INVITATION TOKEN. PLEASE VISIT HTTPS://AAKER.SITE AND CLAIM REWARDS. COIN SHORT</v>
      </c>
      <c r="AA138" t="b">
        <f>IF($C138="","",IF(ISERROR(VLOOKUP($Y138,Mappings!$A:$C,3,FALSE)),FALSE,VLOOKUP($Y138,Mappings!$A:$C,3,FALSE)))</f>
        <v>0</v>
      </c>
    </row>
    <row r="139" spans="1:27" customFormat="1" x14ac:dyDescent="0.25">
      <c r="A139" s="14">
        <v>137</v>
      </c>
      <c r="B139" s="71">
        <v>44958.916672187501</v>
      </c>
      <c r="C139" s="14" t="s">
        <v>291</v>
      </c>
      <c r="D139" s="23" t="s">
        <v>297</v>
      </c>
      <c r="E139" s="23" t="s">
        <v>423</v>
      </c>
      <c r="F139" s="100">
        <v>34311.93215886</v>
      </c>
      <c r="G139" s="100">
        <v>0</v>
      </c>
      <c r="H139" s="100">
        <v>0</v>
      </c>
      <c r="I139" s="100">
        <v>0</v>
      </c>
      <c r="J139" s="23" t="s">
        <v>85</v>
      </c>
      <c r="K139" s="24">
        <v>44958.916672187501</v>
      </c>
      <c r="L139" s="23">
        <v>1</v>
      </c>
      <c r="M139" s="23" t="s">
        <v>423</v>
      </c>
      <c r="N139" s="45">
        <f>IF($C139="","",IF(OR($J139="SWAP",$J139="FUTURE",$J139="CME FUTURE"),IF($L139=1,ROUND($G139/$H139/$F139,3),POWER(10,ROUND(LOG($G139/$F139),1))),1))</f>
        <v>1</v>
      </c>
      <c r="O139" s="154">
        <f>IF($C139="","",IF(OR($J139="SWAP",$J139="FUTURE",$J139="CME FUTURE"),IF($L139=1,$F139*$N139,$AB$2*$F139*$N139/$H139),F139))</f>
        <v>34311.93215886</v>
      </c>
      <c r="P139" s="47">
        <f>IF($C139="","",IF(OR($J139="SWAP",$J139="FUTURE",$J139="CME FUTURE"),IF(NOT(ISERROR(VLOOKUP($M139,SpotUSDRateTable,2,FALSE))),VLOOKUP($M139,SpotUSDRateTable,2,FALSE),$H139)*O139,VLOOKUP($M139,SpotUSDRateTable,2,FALSE)*O139))</f>
        <v>0</v>
      </c>
      <c r="Q139" s="25">
        <f>IF($C139="","",IF(OR($J139="SWAP",$J139="FUTURE",$J139="CME FUTURE"),INT($K139-$B139),0))</f>
        <v>0</v>
      </c>
      <c r="R139" s="26" t="str">
        <f>IF($C139="","",IF(OR($E139="USD",$E139="EUR"),"CASH",IF($Q139=0,"COIN",IF($Q139&gt;720,"PERP",IF($J139="FUTURE",TEXT($K139-1,"mmm yy"),"CME "&amp;TEXT($K139-1,"mmm yy"))))))</f>
        <v>COIN</v>
      </c>
      <c r="S139" s="26" t="str">
        <f>IF($C139="","",IF($J139="CME FUTURE",IF($G139&gt;0,"LONG","SHORT"),IF($G139&gt;0,"LONG","SHORT")))</f>
        <v>SHORT</v>
      </c>
      <c r="T139" s="26" t="str">
        <f>IF($C139="","",$R139&amp;" "&amp;$S139)</f>
        <v>COIN SHORT</v>
      </c>
      <c r="U139" s="180">
        <f>IF($C139="","",$G139*(1+$W139))</f>
        <v>0</v>
      </c>
      <c r="V139" s="176">
        <f>IF($C139="","",$H139*(1+$W139))</f>
        <v>0</v>
      </c>
      <c r="W139" s="39">
        <f>IF($C139="","",IF(DefaultScenario,IF(OR(AND(Default_Exchange="ALL",NOT(ISERROR(MATCH($C139,$AF$6:$AF$37,0)))),$C139=Default_Exchange),IF($G139&gt;0,-LGD,0),0),IF(OR($J139="SWAP",$J139="FUTURE",$J139="CME FUTURE"),IF('Futures &amp; Perps Shifted'!$K$73,VLOOKUP($M139,ShiftByCurrencyDeriv,MATCH($R139,ShiftByCurrencyDerivHeader,0),FALSE),0),0)))</f>
        <v>0</v>
      </c>
      <c r="X139" s="178">
        <f>IF($C139="","",$U139-$G139)</f>
        <v>0</v>
      </c>
      <c r="Y139" s="14" t="str">
        <f t="shared" si="2"/>
        <v>DEFI</v>
      </c>
      <c r="Z139" t="str">
        <f>IF($C139="","",$M139&amp;" "&amp;$T139)</f>
        <v>OAAVEUSDC/AAVE-02DEC22-67.5C COIN SHORT</v>
      </c>
      <c r="AA139" t="b">
        <f>IF($C139="","",IF(ISERROR(VLOOKUP($Y139,Mappings!$A:$C,3,FALSE)),FALSE,VLOOKUP($Y139,Mappings!$A:$C,3,FALSE)))</f>
        <v>0</v>
      </c>
    </row>
    <row r="140" spans="1:27" customFormat="1" x14ac:dyDescent="0.25">
      <c r="A140" s="14">
        <v>138</v>
      </c>
      <c r="B140" s="71">
        <v>44958.916672187501</v>
      </c>
      <c r="C140" s="14" t="s">
        <v>291</v>
      </c>
      <c r="D140" s="23" t="s">
        <v>297</v>
      </c>
      <c r="E140" s="23" t="s">
        <v>1136</v>
      </c>
      <c r="F140" s="100">
        <v>27015.87850934</v>
      </c>
      <c r="G140" s="100">
        <v>0</v>
      </c>
      <c r="H140" s="100">
        <v>0</v>
      </c>
      <c r="I140" s="100">
        <v>0</v>
      </c>
      <c r="J140" s="23" t="s">
        <v>85</v>
      </c>
      <c r="K140" s="24">
        <v>44958.916672187501</v>
      </c>
      <c r="L140" s="23">
        <v>1</v>
      </c>
      <c r="M140" s="23" t="s">
        <v>1136</v>
      </c>
      <c r="N140" s="45">
        <f>IF($C140="","",IF(OR($J140="SWAP",$J140="FUTURE",$J140="CME FUTURE"),IF($L140=1,ROUND($G140/$H140/$F140,3),POWER(10,ROUND(LOG($G140/$F140),1))),1))</f>
        <v>1</v>
      </c>
      <c r="O140" s="154">
        <f>IF($C140="","",IF(OR($J140="SWAP",$J140="FUTURE",$J140="CME FUTURE"),IF($L140=1,$F140*$N140,$AB$2*$F140*$N140/$H140),F140))</f>
        <v>27015.87850934</v>
      </c>
      <c r="P140" s="47">
        <f>IF($C140="","",IF(OR($J140="SWAP",$J140="FUTURE",$J140="CME FUTURE"),IF(NOT(ISERROR(VLOOKUP($M140,SpotUSDRateTable,2,FALSE))),VLOOKUP($M140,SpotUSDRateTable,2,FALSE),$H140)*O140,VLOOKUP($M140,SpotUSDRateTable,2,FALSE)*O140))</f>
        <v>0</v>
      </c>
      <c r="Q140" s="25">
        <f>IF($C140="","",IF(OR($J140="SWAP",$J140="FUTURE",$J140="CME FUTURE"),INT($K140-$B140),0))</f>
        <v>0</v>
      </c>
      <c r="R140" s="26" t="str">
        <f>IF($C140="","",IF(OR($E140="USD",$E140="EUR"),"CASH",IF($Q140=0,"COIN",IF($Q140&gt;720,"PERP",IF($J140="FUTURE",TEXT($K140-1,"mmm yy"),"CME "&amp;TEXT($K140-1,"mmm yy"))))))</f>
        <v>COIN</v>
      </c>
      <c r="S140" s="26" t="str">
        <f>IF($C140="","",IF($J140="CME FUTURE",IF($G140&gt;0,"LONG","SHORT"),IF($G140&gt;0,"LONG","SHORT")))</f>
        <v>SHORT</v>
      </c>
      <c r="T140" s="26" t="str">
        <f>IF($C140="","",$R140&amp;" "&amp;$S140)</f>
        <v>COIN SHORT</v>
      </c>
      <c r="U140" s="180">
        <f>IF($C140="","",$G140*(1+$W140))</f>
        <v>0</v>
      </c>
      <c r="V140" s="176">
        <f>IF($C140="","",$H140*(1+$W140))</f>
        <v>0</v>
      </c>
      <c r="W140" s="39">
        <f>IF($C140="","",IF(DefaultScenario,IF(OR(AND(Default_Exchange="ALL",NOT(ISERROR(MATCH($C140,$AF$6:$AF$37,0)))),$C140=Default_Exchange),IF($G140&gt;0,-LGD,0),0),IF(OR($J140="SWAP",$J140="FUTURE",$J140="CME FUTURE"),IF('Futures &amp; Perps Shifted'!$K$73,VLOOKUP($M140,ShiftByCurrencyDeriv,MATCH($R140,ShiftByCurrencyDerivHeader,0),FALSE),0),0)))</f>
        <v>0</v>
      </c>
      <c r="X140" s="178">
        <f>IF($C140="","",$U140-$G140)</f>
        <v>0</v>
      </c>
      <c r="Y140" s="14" t="str">
        <f t="shared" si="2"/>
        <v>DEFI</v>
      </c>
      <c r="Z140" t="str">
        <f>IF($C140="","",$M140&amp;" "&amp;$T140)</f>
        <v>OAAVEUSDC/AAVE-03FEB23-104C COIN SHORT</v>
      </c>
      <c r="AA140" t="b">
        <f>IF($C140="","",IF(ISERROR(VLOOKUP($Y140,Mappings!$A:$C,3,FALSE)),FALSE,VLOOKUP($Y140,Mappings!$A:$C,3,FALSE)))</f>
        <v>0</v>
      </c>
    </row>
    <row r="141" spans="1:27" customFormat="1" x14ac:dyDescent="0.25">
      <c r="A141" s="14">
        <v>139</v>
      </c>
      <c r="B141" s="71">
        <v>44958.916672187501</v>
      </c>
      <c r="C141" s="14" t="s">
        <v>291</v>
      </c>
      <c r="D141" s="23" t="s">
        <v>297</v>
      </c>
      <c r="E141" s="23" t="s">
        <v>910</v>
      </c>
      <c r="F141" s="100">
        <v>32302.942249520001</v>
      </c>
      <c r="G141" s="100">
        <v>0</v>
      </c>
      <c r="H141" s="100">
        <v>0</v>
      </c>
      <c r="I141" s="100">
        <v>0</v>
      </c>
      <c r="J141" s="23" t="s">
        <v>85</v>
      </c>
      <c r="K141" s="24">
        <v>44958.916672187501</v>
      </c>
      <c r="L141" s="23">
        <v>1</v>
      </c>
      <c r="M141" s="23" t="s">
        <v>910</v>
      </c>
      <c r="N141" s="45">
        <f>IF($C141="","",IF(OR($J141="SWAP",$J141="FUTURE",$J141="CME FUTURE"),IF($L141=1,ROUND($G141/$H141/$F141,3),POWER(10,ROUND(LOG($G141/$F141),1))),1))</f>
        <v>1</v>
      </c>
      <c r="O141" s="154">
        <f>IF($C141="","",IF(OR($J141="SWAP",$J141="FUTURE",$J141="CME FUTURE"),IF($L141=1,$F141*$N141,$AB$2*$F141*$N141/$H141),F141))</f>
        <v>32302.942249520001</v>
      </c>
      <c r="P141" s="47">
        <f>IF($C141="","",IF(OR($J141="SWAP",$J141="FUTURE",$J141="CME FUTURE"),IF(NOT(ISERROR(VLOOKUP($M141,SpotUSDRateTable,2,FALSE))),VLOOKUP($M141,SpotUSDRateTable,2,FALSE),$H141)*O141,VLOOKUP($M141,SpotUSDRateTable,2,FALSE)*O141))</f>
        <v>0</v>
      </c>
      <c r="Q141" s="25">
        <f>IF($C141="","",IF(OR($J141="SWAP",$J141="FUTURE",$J141="CME FUTURE"),INT($K141-$B141),0))</f>
        <v>0</v>
      </c>
      <c r="R141" s="26" t="str">
        <f>IF($C141="","",IF(OR($E141="USD",$E141="EUR"),"CASH",IF($Q141=0,"COIN",IF($Q141&gt;720,"PERP",IF($J141="FUTURE",TEXT($K141-1,"mmm yy"),"CME "&amp;TEXT($K141-1,"mmm yy"))))))</f>
        <v>COIN</v>
      </c>
      <c r="S141" s="26" t="str">
        <f>IF($C141="","",IF($J141="CME FUTURE",IF($G141&gt;0,"LONG","SHORT"),IF($G141&gt;0,"LONG","SHORT")))</f>
        <v>SHORT</v>
      </c>
      <c r="T141" s="26" t="str">
        <f>IF($C141="","",$R141&amp;" "&amp;$S141)</f>
        <v>COIN SHORT</v>
      </c>
      <c r="U141" s="180">
        <f>IF($C141="","",$G141*(1+$W141))</f>
        <v>0</v>
      </c>
      <c r="V141" s="176">
        <f>IF($C141="","",$H141*(1+$W141))</f>
        <v>0</v>
      </c>
      <c r="W141" s="39">
        <f>IF($C141="","",IF(DefaultScenario,IF(OR(AND(Default_Exchange="ALL",NOT(ISERROR(MATCH($C141,$AF$6:$AF$37,0)))),$C141=Default_Exchange),IF($G141&gt;0,-LGD,0),0),IF(OR($J141="SWAP",$J141="FUTURE",$J141="CME FUTURE"),IF('Futures &amp; Perps Shifted'!$K$73,VLOOKUP($M141,ShiftByCurrencyDeriv,MATCH($R141,ShiftByCurrencyDerivHeader,0),FALSE),0),0)))</f>
        <v>0</v>
      </c>
      <c r="X141" s="178">
        <f>IF($C141="","",$U141-$G141)</f>
        <v>0</v>
      </c>
      <c r="Y141" s="14" t="str">
        <f t="shared" si="2"/>
        <v>DEFI</v>
      </c>
      <c r="Z141" t="str">
        <f>IF($C141="","",$M141&amp;" "&amp;$T141)</f>
        <v>OAAVEUSDC/AAVE-06JAN23-62.5C COIN SHORT</v>
      </c>
      <c r="AA141" t="b">
        <f>IF($C141="","",IF(ISERROR(VLOOKUP($Y141,Mappings!$A:$C,3,FALSE)),FALSE,VLOOKUP($Y141,Mappings!$A:$C,3,FALSE)))</f>
        <v>0</v>
      </c>
    </row>
    <row r="142" spans="1:27" customFormat="1" x14ac:dyDescent="0.25">
      <c r="A142" s="14">
        <v>140</v>
      </c>
      <c r="B142" s="71">
        <v>44958.916672187501</v>
      </c>
      <c r="C142" s="14" t="s">
        <v>291</v>
      </c>
      <c r="D142" s="23" t="s">
        <v>297</v>
      </c>
      <c r="E142" s="23" t="s">
        <v>450</v>
      </c>
      <c r="F142" s="100">
        <v>33793.379334129997</v>
      </c>
      <c r="G142" s="100">
        <v>0</v>
      </c>
      <c r="H142" s="100">
        <v>0</v>
      </c>
      <c r="I142" s="100">
        <v>0</v>
      </c>
      <c r="J142" s="23" t="s">
        <v>85</v>
      </c>
      <c r="K142" s="24">
        <v>44958.916672187501</v>
      </c>
      <c r="L142" s="23">
        <v>1</v>
      </c>
      <c r="M142" s="23" t="s">
        <v>450</v>
      </c>
      <c r="N142" s="45">
        <f>IF($C142="","",IF(OR($J142="SWAP",$J142="FUTURE",$J142="CME FUTURE"),IF($L142=1,ROUND($G142/$H142/$F142,3),POWER(10,ROUND(LOG($G142/$F142),1))),1))</f>
        <v>1</v>
      </c>
      <c r="O142" s="154">
        <f>IF($C142="","",IF(OR($J142="SWAP",$J142="FUTURE",$J142="CME FUTURE"),IF($L142=1,$F142*$N142,$AB$2*$F142*$N142/$H142),F142))</f>
        <v>33793.379334129997</v>
      </c>
      <c r="P142" s="47">
        <f>IF($C142="","",IF(OR($J142="SWAP",$J142="FUTURE",$J142="CME FUTURE"),IF(NOT(ISERROR(VLOOKUP($M142,SpotUSDRateTable,2,FALSE))),VLOOKUP($M142,SpotUSDRateTable,2,FALSE),$H142)*O142,VLOOKUP($M142,SpotUSDRateTable,2,FALSE)*O142))</f>
        <v>0</v>
      </c>
      <c r="Q142" s="25">
        <f>IF($C142="","",IF(OR($J142="SWAP",$J142="FUTURE",$J142="CME FUTURE"),INT($K142-$B142),0))</f>
        <v>0</v>
      </c>
      <c r="R142" s="26" t="str">
        <f>IF($C142="","",IF(OR($E142="USD",$E142="EUR"),"CASH",IF($Q142=0,"COIN",IF($Q142&gt;720,"PERP",IF($J142="FUTURE",TEXT($K142-1,"mmm yy"),"CME "&amp;TEXT($K142-1,"mmm yy"))))))</f>
        <v>COIN</v>
      </c>
      <c r="S142" s="26" t="str">
        <f>IF($C142="","",IF($J142="CME FUTURE",IF($G142&gt;0,"LONG","SHORT"),IF($G142&gt;0,"LONG","SHORT")))</f>
        <v>SHORT</v>
      </c>
      <c r="T142" s="26" t="str">
        <f>IF($C142="","",$R142&amp;" "&amp;$S142)</f>
        <v>COIN SHORT</v>
      </c>
      <c r="U142" s="180">
        <f>IF($C142="","",$G142*(1+$W142))</f>
        <v>0</v>
      </c>
      <c r="V142" s="176">
        <f>IF($C142="","",$H142*(1+$W142))</f>
        <v>0</v>
      </c>
      <c r="W142" s="39">
        <f>IF($C142="","",IF(DefaultScenario,IF(OR(AND(Default_Exchange="ALL",NOT(ISERROR(MATCH($C142,$AF$6:$AF$37,0)))),$C142=Default_Exchange),IF($G142&gt;0,-LGD,0),0),IF(OR($J142="SWAP",$J142="FUTURE",$J142="CME FUTURE"),IF('Futures &amp; Perps Shifted'!$K$73,VLOOKUP($M142,ShiftByCurrencyDeriv,MATCH($R142,ShiftByCurrencyDerivHeader,0),FALSE),0),0)))</f>
        <v>0</v>
      </c>
      <c r="X142" s="178">
        <f>IF($C142="","",$U142-$G142)</f>
        <v>0</v>
      </c>
      <c r="Y142" s="14" t="str">
        <f t="shared" si="2"/>
        <v>DEFI</v>
      </c>
      <c r="Z142" t="str">
        <f>IF($C142="","",$M142&amp;" "&amp;$T142)</f>
        <v>OAAVEUSDC/AAVE-16DEC22-72.5C COIN SHORT</v>
      </c>
      <c r="AA142" t="b">
        <f>IF($C142="","",IF(ISERROR(VLOOKUP($Y142,Mappings!$A:$C,3,FALSE)),FALSE,VLOOKUP($Y142,Mappings!$A:$C,3,FALSE)))</f>
        <v>0</v>
      </c>
    </row>
    <row r="143" spans="1:27" customFormat="1" x14ac:dyDescent="0.25">
      <c r="A143" s="14">
        <v>141</v>
      </c>
      <c r="B143" s="71">
        <v>44958.916672187501</v>
      </c>
      <c r="C143" s="14" t="s">
        <v>291</v>
      </c>
      <c r="D143" s="23" t="s">
        <v>297</v>
      </c>
      <c r="E143" s="23" t="s">
        <v>411</v>
      </c>
      <c r="F143" s="100">
        <v>33991.374100820001</v>
      </c>
      <c r="G143" s="100">
        <v>0</v>
      </c>
      <c r="H143" s="100">
        <v>0</v>
      </c>
      <c r="I143" s="100">
        <v>0</v>
      </c>
      <c r="J143" s="23" t="s">
        <v>85</v>
      </c>
      <c r="K143" s="24">
        <v>44958.916672187501</v>
      </c>
      <c r="L143" s="23">
        <v>1</v>
      </c>
      <c r="M143" s="23" t="s">
        <v>411</v>
      </c>
      <c r="N143" s="45">
        <f>IF($C143="","",IF(OR($J143="SWAP",$J143="FUTURE",$J143="CME FUTURE"),IF($L143=1,ROUND($G143/$H143/$F143,3),POWER(10,ROUND(LOG($G143/$F143),1))),1))</f>
        <v>1</v>
      </c>
      <c r="O143" s="154">
        <f>IF($C143="","",IF(OR($J143="SWAP",$J143="FUTURE",$J143="CME FUTURE"),IF($L143=1,$F143*$N143,$AB$2*$F143*$N143/$H143),F143))</f>
        <v>33991.374100820001</v>
      </c>
      <c r="P143" s="47">
        <f>IF($C143="","",IF(OR($J143="SWAP",$J143="FUTURE",$J143="CME FUTURE"),IF(NOT(ISERROR(VLOOKUP($M143,SpotUSDRateTable,2,FALSE))),VLOOKUP($M143,SpotUSDRateTable,2,FALSE),$H143)*O143,VLOOKUP($M143,SpotUSDRateTable,2,FALSE)*O143))</f>
        <v>0</v>
      </c>
      <c r="Q143" s="25">
        <f>IF($C143="","",IF(OR($J143="SWAP",$J143="FUTURE",$J143="CME FUTURE"),INT($K143-$B143),0))</f>
        <v>0</v>
      </c>
      <c r="R143" s="26" t="str">
        <f>IF($C143="","",IF(OR($E143="USD",$E143="EUR"),"CASH",IF($Q143=0,"COIN",IF($Q143&gt;720,"PERP",IF($J143="FUTURE",TEXT($K143-1,"mmm yy"),"CME "&amp;TEXT($K143-1,"mmm yy"))))))</f>
        <v>COIN</v>
      </c>
      <c r="S143" s="26" t="str">
        <f>IF($C143="","",IF($J143="CME FUTURE",IF($G143&gt;0,"LONG","SHORT"),IF($G143&gt;0,"LONG","SHORT")))</f>
        <v>SHORT</v>
      </c>
      <c r="T143" s="26" t="str">
        <f>IF($C143="","",$R143&amp;" "&amp;$S143)</f>
        <v>COIN SHORT</v>
      </c>
      <c r="U143" s="180">
        <f>IF($C143="","",$G143*(1+$W143))</f>
        <v>0</v>
      </c>
      <c r="V143" s="176">
        <f>IF($C143="","",$H143*(1+$W143))</f>
        <v>0</v>
      </c>
      <c r="W143" s="39">
        <f>IF($C143="","",IF(DefaultScenario,IF(OR(AND(Default_Exchange="ALL",NOT(ISERROR(MATCH($C143,$AF$6:$AF$37,0)))),$C143=Default_Exchange),IF($G143&gt;0,-LGD,0),0),IF(OR($J143="SWAP",$J143="FUTURE",$J143="CME FUTURE"),IF('Futures &amp; Perps Shifted'!$K$73,VLOOKUP($M143,ShiftByCurrencyDeriv,MATCH($R143,ShiftByCurrencyDerivHeader,0),FALSE),0),0)))</f>
        <v>0</v>
      </c>
      <c r="X143" s="178">
        <f>IF($C143="","",$U143-$G143)</f>
        <v>0</v>
      </c>
      <c r="Y143" s="14" t="str">
        <f t="shared" si="2"/>
        <v>DEFI</v>
      </c>
      <c r="Z143" t="str">
        <f>IF($C143="","",$M143&amp;" "&amp;$T143)</f>
        <v>OAAVEUSDC/AAVE-25NOV22-72.5C COIN SHORT</v>
      </c>
      <c r="AA143" t="b">
        <f>IF($C143="","",IF(ISERROR(VLOOKUP($Y143,Mappings!$A:$C,3,FALSE)),FALSE,VLOOKUP($Y143,Mappings!$A:$C,3,FALSE)))</f>
        <v>0</v>
      </c>
    </row>
    <row r="144" spans="1:27" customFormat="1" x14ac:dyDescent="0.25">
      <c r="A144" s="14">
        <v>142</v>
      </c>
      <c r="B144" s="71">
        <v>44958.916672187501</v>
      </c>
      <c r="C144" s="14" t="s">
        <v>291</v>
      </c>
      <c r="D144" s="23" t="s">
        <v>297</v>
      </c>
      <c r="E144" s="23" t="s">
        <v>1137</v>
      </c>
      <c r="F144" s="100">
        <v>14343.096203720001</v>
      </c>
      <c r="G144" s="100">
        <v>0</v>
      </c>
      <c r="H144" s="100">
        <v>0</v>
      </c>
      <c r="I144" s="100">
        <v>0</v>
      </c>
      <c r="J144" s="23" t="s">
        <v>85</v>
      </c>
      <c r="K144" s="24">
        <v>44958.916672187501</v>
      </c>
      <c r="L144" s="23">
        <v>1</v>
      </c>
      <c r="M144" s="23" t="s">
        <v>1137</v>
      </c>
      <c r="N144" s="45">
        <f>IF($C144="","",IF(OR($J144="SWAP",$J144="FUTURE",$J144="CME FUTURE"),IF($L144=1,ROUND($G144/$H144/$F144,3),POWER(10,ROUND(LOG($G144/$F144),1))),1))</f>
        <v>1</v>
      </c>
      <c r="O144" s="154">
        <f>IF($C144="","",IF(OR($J144="SWAP",$J144="FUTURE",$J144="CME FUTURE"),IF($L144=1,$F144*$N144,$AB$2*$F144*$N144/$H144),F144))</f>
        <v>14343.096203720001</v>
      </c>
      <c r="P144" s="47">
        <f>IF($C144="","",IF(OR($J144="SWAP",$J144="FUTURE",$J144="CME FUTURE"),IF(NOT(ISERROR(VLOOKUP($M144,SpotUSDRateTable,2,FALSE))),VLOOKUP($M144,SpotUSDRateTable,2,FALSE),$H144)*O144,VLOOKUP($M144,SpotUSDRateTable,2,FALSE)*O144))</f>
        <v>0</v>
      </c>
      <c r="Q144" s="25">
        <f>IF($C144="","",IF(OR($J144="SWAP",$J144="FUTURE",$J144="CME FUTURE"),INT($K144-$B144),0))</f>
        <v>0</v>
      </c>
      <c r="R144" s="26" t="str">
        <f>IF($C144="","",IF(OR($E144="USD",$E144="EUR"),"CASH",IF($Q144=0,"COIN",IF($Q144&gt;720,"PERP",IF($J144="FUTURE",TEXT($K144-1,"mmm yy"),"CME "&amp;TEXT($K144-1,"mmm yy"))))))</f>
        <v>COIN</v>
      </c>
      <c r="S144" s="26" t="str">
        <f>IF($C144="","",IF($J144="CME FUTURE",IF($G144&gt;0,"LONG","SHORT"),IF($G144&gt;0,"LONG","SHORT")))</f>
        <v>SHORT</v>
      </c>
      <c r="T144" s="26" t="str">
        <f>IF($C144="","",$R144&amp;" "&amp;$S144)</f>
        <v>COIN SHORT</v>
      </c>
      <c r="U144" s="180">
        <f>IF($C144="","",$G144*(1+$W144))</f>
        <v>0</v>
      </c>
      <c r="V144" s="176">
        <f>IF($C144="","",$H144*(1+$W144))</f>
        <v>0</v>
      </c>
      <c r="W144" s="39">
        <f>IF($C144="","",IF(DefaultScenario,IF(OR(AND(Default_Exchange="ALL",NOT(ISERROR(MATCH($C144,$AF$6:$AF$37,0)))),$C144=Default_Exchange),IF($G144&gt;0,-LGD,0),0),IF(OR($J144="SWAP",$J144="FUTURE",$J144="CME FUTURE"),IF('Futures &amp; Perps Shifted'!$K$73,VLOOKUP($M144,ShiftByCurrencyDeriv,MATCH($R144,ShiftByCurrencyDerivHeader,0),FALSE),0),0)))</f>
        <v>0</v>
      </c>
      <c r="X144" s="178">
        <f>IF($C144="","",$U144-$G144)</f>
        <v>0</v>
      </c>
      <c r="Y144" s="14" t="str">
        <f t="shared" si="2"/>
        <v>DEFI</v>
      </c>
      <c r="Z144" t="str">
        <f>IF($C144="","",$M144&amp;" "&amp;$T144)</f>
        <v>OWAVAXUSDC.E/WAVAX-03FEB23-22.5C COIN SHORT</v>
      </c>
      <c r="AA144" t="b">
        <f>IF($C144="","",IF(ISERROR(VLOOKUP($Y144,Mappings!$A:$C,3,FALSE)),FALSE,VLOOKUP($Y144,Mappings!$A:$C,3,FALSE)))</f>
        <v>0</v>
      </c>
    </row>
    <row r="145" spans="1:27" customFormat="1" x14ac:dyDescent="0.25">
      <c r="A145" s="14">
        <v>143</v>
      </c>
      <c r="B145" s="71">
        <v>44958.916672187501</v>
      </c>
      <c r="C145" s="14" t="s">
        <v>291</v>
      </c>
      <c r="D145" s="23" t="s">
        <v>297</v>
      </c>
      <c r="E145" s="23" t="s">
        <v>911</v>
      </c>
      <c r="F145" s="100">
        <v>19597.425537219999</v>
      </c>
      <c r="G145" s="100">
        <v>0</v>
      </c>
      <c r="H145" s="100">
        <v>0</v>
      </c>
      <c r="I145" s="100">
        <v>0</v>
      </c>
      <c r="J145" s="23" t="s">
        <v>85</v>
      </c>
      <c r="K145" s="24">
        <v>44958.916672187501</v>
      </c>
      <c r="L145" s="23">
        <v>1</v>
      </c>
      <c r="M145" s="23" t="s">
        <v>911</v>
      </c>
      <c r="N145" s="45">
        <f>IF($C145="","",IF(OR($J145="SWAP",$J145="FUTURE",$J145="CME FUTURE"),IF($L145=1,ROUND($G145/$H145/$F145,3),POWER(10,ROUND(LOG($G145/$F145),1))),1))</f>
        <v>1</v>
      </c>
      <c r="O145" s="154">
        <f>IF($C145="","",IF(OR($J145="SWAP",$J145="FUTURE",$J145="CME FUTURE"),IF($L145=1,$F145*$N145,$AB$2*$F145*$N145/$H145),F145))</f>
        <v>19597.425537219999</v>
      </c>
      <c r="P145" s="47">
        <f>IF($C145="","",IF(OR($J145="SWAP",$J145="FUTURE",$J145="CME FUTURE"),IF(NOT(ISERROR(VLOOKUP($M145,SpotUSDRateTable,2,FALSE))),VLOOKUP($M145,SpotUSDRateTable,2,FALSE),$H145)*O145,VLOOKUP($M145,SpotUSDRateTable,2,FALSE)*O145))</f>
        <v>0</v>
      </c>
      <c r="Q145" s="25">
        <f>IF($C145="","",IF(OR($J145="SWAP",$J145="FUTURE",$J145="CME FUTURE"),INT($K145-$B145),0))</f>
        <v>0</v>
      </c>
      <c r="R145" s="26" t="str">
        <f>IF($C145="","",IF(OR($E145="USD",$E145="EUR"),"CASH",IF($Q145=0,"COIN",IF($Q145&gt;720,"PERP",IF($J145="FUTURE",TEXT($K145-1,"mmm yy"),"CME "&amp;TEXT($K145-1,"mmm yy"))))))</f>
        <v>COIN</v>
      </c>
      <c r="S145" s="26" t="str">
        <f>IF($C145="","",IF($J145="CME FUTURE",IF($G145&gt;0,"LONG","SHORT"),IF($G145&gt;0,"LONG","SHORT")))</f>
        <v>SHORT</v>
      </c>
      <c r="T145" s="26" t="str">
        <f>IF($C145="","",$R145&amp;" "&amp;$S145)</f>
        <v>COIN SHORT</v>
      </c>
      <c r="U145" s="180">
        <f>IF($C145="","",$G145*(1+$W145))</f>
        <v>0</v>
      </c>
      <c r="V145" s="176">
        <f>IF($C145="","",$H145*(1+$W145))</f>
        <v>0</v>
      </c>
      <c r="W145" s="39">
        <f>IF($C145="","",IF(DefaultScenario,IF(OR(AND(Default_Exchange="ALL",NOT(ISERROR(MATCH($C145,$AF$6:$AF$37,0)))),$C145=Default_Exchange),IF($G145&gt;0,-LGD,0),0),IF(OR($J145="SWAP",$J145="FUTURE",$J145="CME FUTURE"),IF('Futures &amp; Perps Shifted'!$K$73,VLOOKUP($M145,ShiftByCurrencyDeriv,MATCH($R145,ShiftByCurrencyDerivHeader,0),FALSE),0),0)))</f>
        <v>0</v>
      </c>
      <c r="X145" s="178">
        <f>IF($C145="","",$U145-$G145)</f>
        <v>0</v>
      </c>
      <c r="Y145" s="14" t="str">
        <f t="shared" si="2"/>
        <v>DEFI</v>
      </c>
      <c r="Z145" t="str">
        <f>IF($C145="","",$M145&amp;" "&amp;$T145)</f>
        <v>OWAVAXUSDC.E/WAVAX-06JAN23-12.25C COIN SHORT</v>
      </c>
      <c r="AA145" t="b">
        <f>IF($C145="","",IF(ISERROR(VLOOKUP($Y145,Mappings!$A:$C,3,FALSE)),FALSE,VLOOKUP($Y145,Mappings!$A:$C,3,FALSE)))</f>
        <v>0</v>
      </c>
    </row>
    <row r="146" spans="1:27" customFormat="1" x14ac:dyDescent="0.25">
      <c r="A146" s="14">
        <v>144</v>
      </c>
      <c r="B146" s="71">
        <v>44958.916672187501</v>
      </c>
      <c r="C146" s="14" t="s">
        <v>291</v>
      </c>
      <c r="D146" s="23" t="s">
        <v>297</v>
      </c>
      <c r="E146" s="23" t="s">
        <v>434</v>
      </c>
      <c r="F146" s="100">
        <v>29214.150499390002</v>
      </c>
      <c r="G146" s="100">
        <v>0</v>
      </c>
      <c r="H146" s="100">
        <v>0</v>
      </c>
      <c r="I146" s="100">
        <v>0</v>
      </c>
      <c r="J146" s="23" t="s">
        <v>85</v>
      </c>
      <c r="K146" s="24">
        <v>44958.916672187501</v>
      </c>
      <c r="L146" s="23">
        <v>1</v>
      </c>
      <c r="M146" s="23" t="s">
        <v>434</v>
      </c>
      <c r="N146" s="45">
        <f>IF($C146="","",IF(OR($J146="SWAP",$J146="FUTURE",$J146="CME FUTURE"),IF($L146=1,ROUND($G146/$H146/$F146,3),POWER(10,ROUND(LOG($G146/$F146),1))),1))</f>
        <v>1</v>
      </c>
      <c r="O146" s="154">
        <f>IF($C146="","",IF(OR($J146="SWAP",$J146="FUTURE",$J146="CME FUTURE"),IF($L146=1,$F146*$N146,$AB$2*$F146*$N146/$H146),F146))</f>
        <v>29214.150499390002</v>
      </c>
      <c r="P146" s="47">
        <f>IF($C146="","",IF(OR($J146="SWAP",$J146="FUTURE",$J146="CME FUTURE"),IF(NOT(ISERROR(VLOOKUP($M146,SpotUSDRateTable,2,FALSE))),VLOOKUP($M146,SpotUSDRateTable,2,FALSE),$H146)*O146,VLOOKUP($M146,SpotUSDRateTable,2,FALSE)*O146))</f>
        <v>0</v>
      </c>
      <c r="Q146" s="25">
        <f>IF($C146="","",IF(OR($J146="SWAP",$J146="FUTURE",$J146="CME FUTURE"),INT($K146-$B146),0))</f>
        <v>0</v>
      </c>
      <c r="R146" s="26" t="str">
        <f>IF($C146="","",IF(OR($E146="USD",$E146="EUR"),"CASH",IF($Q146=0,"COIN",IF($Q146&gt;720,"PERP",IF($J146="FUTURE",TEXT($K146-1,"mmm yy"),"CME "&amp;TEXT($K146-1,"mmm yy"))))))</f>
        <v>COIN</v>
      </c>
      <c r="S146" s="26" t="str">
        <f>IF($C146="","",IF($J146="CME FUTURE",IF($G146&gt;0,"LONG","SHORT"),IF($G146&gt;0,"LONG","SHORT")))</f>
        <v>SHORT</v>
      </c>
      <c r="T146" s="26" t="str">
        <f>IF($C146="","",$R146&amp;" "&amp;$S146)</f>
        <v>COIN SHORT</v>
      </c>
      <c r="U146" s="180">
        <f>IF($C146="","",$G146*(1+$W146))</f>
        <v>0</v>
      </c>
      <c r="V146" s="176">
        <f>IF($C146="","",$H146*(1+$W146))</f>
        <v>0</v>
      </c>
      <c r="W146" s="39">
        <f>IF($C146="","",IF(DefaultScenario,IF(OR(AND(Default_Exchange="ALL",NOT(ISERROR(MATCH($C146,$AF$6:$AF$37,0)))),$C146=Default_Exchange),IF($G146&gt;0,-LGD,0),0),IF(OR($J146="SWAP",$J146="FUTURE",$J146="CME FUTURE"),IF('Futures &amp; Perps Shifted'!$K$73,VLOOKUP($M146,ShiftByCurrencyDeriv,MATCH($R146,ShiftByCurrencyDerivHeader,0),FALSE),0),0)))</f>
        <v>0</v>
      </c>
      <c r="X146" s="178">
        <f>IF($C146="","",$U146-$G146)</f>
        <v>0</v>
      </c>
      <c r="Y146" s="14" t="str">
        <f t="shared" si="2"/>
        <v>DEFI</v>
      </c>
      <c r="Z146" t="str">
        <f>IF($C146="","",$M146&amp;" "&amp;$T146)</f>
        <v>OWAVAXUSDC.E/WAVAX-09DEC22-15.5C COIN SHORT</v>
      </c>
      <c r="AA146" t="b">
        <f>IF($C146="","",IF(ISERROR(VLOOKUP($Y146,Mappings!$A:$C,3,FALSE)),FALSE,VLOOKUP($Y146,Mappings!$A:$C,3,FALSE)))</f>
        <v>0</v>
      </c>
    </row>
    <row r="147" spans="1:27" customFormat="1" x14ac:dyDescent="0.25">
      <c r="A147" s="14">
        <v>145</v>
      </c>
      <c r="B147" s="71">
        <v>44958.916672187501</v>
      </c>
      <c r="C147" s="14" t="s">
        <v>291</v>
      </c>
      <c r="D147" s="23" t="s">
        <v>297</v>
      </c>
      <c r="E147" s="23" t="s">
        <v>451</v>
      </c>
      <c r="F147" s="100">
        <v>20213.414599259999</v>
      </c>
      <c r="G147" s="100">
        <v>0</v>
      </c>
      <c r="H147" s="100">
        <v>0</v>
      </c>
      <c r="I147" s="100">
        <v>0</v>
      </c>
      <c r="J147" s="23" t="s">
        <v>85</v>
      </c>
      <c r="K147" s="24">
        <v>44958.916672187501</v>
      </c>
      <c r="L147" s="23">
        <v>1</v>
      </c>
      <c r="M147" s="23" t="s">
        <v>451</v>
      </c>
      <c r="N147" s="45">
        <f>IF($C147="","",IF(OR($J147="SWAP",$J147="FUTURE",$J147="CME FUTURE"),IF($L147=1,ROUND($G147/$H147/$F147,3),POWER(10,ROUND(LOG($G147/$F147),1))),1))</f>
        <v>1</v>
      </c>
      <c r="O147" s="154">
        <f>IF($C147="","",IF(OR($J147="SWAP",$J147="FUTURE",$J147="CME FUTURE"),IF($L147=1,$F147*$N147,$AB$2*$F147*$N147/$H147),F147))</f>
        <v>20213.414599259999</v>
      </c>
      <c r="P147" s="47">
        <f>IF($C147="","",IF(OR($J147="SWAP",$J147="FUTURE",$J147="CME FUTURE"),IF(NOT(ISERROR(VLOOKUP($M147,SpotUSDRateTable,2,FALSE))),VLOOKUP($M147,SpotUSDRateTable,2,FALSE),$H147)*O147,VLOOKUP($M147,SpotUSDRateTable,2,FALSE)*O147))</f>
        <v>0</v>
      </c>
      <c r="Q147" s="25">
        <f>IF($C147="","",IF(OR($J147="SWAP",$J147="FUTURE",$J147="CME FUTURE"),INT($K147-$B147),0))</f>
        <v>0</v>
      </c>
      <c r="R147" s="26" t="str">
        <f>IF($C147="","",IF(OR($E147="USD",$E147="EUR"),"CASH",IF($Q147=0,"COIN",IF($Q147&gt;720,"PERP",IF($J147="FUTURE",TEXT($K147-1,"mmm yy"),"CME "&amp;TEXT($K147-1,"mmm yy"))))))</f>
        <v>COIN</v>
      </c>
      <c r="S147" s="26" t="str">
        <f>IF($C147="","",IF($J147="CME FUTURE",IF($G147&gt;0,"LONG","SHORT"),IF($G147&gt;0,"LONG","SHORT")))</f>
        <v>SHORT</v>
      </c>
      <c r="T147" s="26" t="str">
        <f>IF($C147="","",$R147&amp;" "&amp;$S147)</f>
        <v>COIN SHORT</v>
      </c>
      <c r="U147" s="180">
        <f>IF($C147="","",$G147*(1+$W147))</f>
        <v>0</v>
      </c>
      <c r="V147" s="176">
        <f>IF($C147="","",$H147*(1+$W147))</f>
        <v>0</v>
      </c>
      <c r="W147" s="39">
        <f>IF($C147="","",IF(DefaultScenario,IF(OR(AND(Default_Exchange="ALL",NOT(ISERROR(MATCH($C147,$AF$6:$AF$37,0)))),$C147=Default_Exchange),IF($G147&gt;0,-LGD,0),0),IF(OR($J147="SWAP",$J147="FUTURE",$J147="CME FUTURE"),IF('Futures &amp; Perps Shifted'!$K$73,VLOOKUP($M147,ShiftByCurrencyDeriv,MATCH($R147,ShiftByCurrencyDerivHeader,0),FALSE),0),0)))</f>
        <v>0</v>
      </c>
      <c r="X147" s="178">
        <f>IF($C147="","",$U147-$G147)</f>
        <v>0</v>
      </c>
      <c r="Y147" s="14" t="str">
        <f t="shared" si="2"/>
        <v>DEFI</v>
      </c>
      <c r="Z147" t="str">
        <f>IF($C147="","",$M147&amp;" "&amp;$T147)</f>
        <v>OWAVAXUSDC.E/WAVAX-16DEC22-15.25C COIN SHORT</v>
      </c>
      <c r="AA147" t="b">
        <f>IF($C147="","",IF(ISERROR(VLOOKUP($Y147,Mappings!$A:$C,3,FALSE)),FALSE,VLOOKUP($Y147,Mappings!$A:$C,3,FALSE)))</f>
        <v>0</v>
      </c>
    </row>
    <row r="148" spans="1:27" customFormat="1" x14ac:dyDescent="0.25">
      <c r="A148" s="14">
        <v>146</v>
      </c>
      <c r="B148" s="71">
        <v>44958.916672187501</v>
      </c>
      <c r="C148" s="14" t="s">
        <v>291</v>
      </c>
      <c r="D148" s="23" t="s">
        <v>297</v>
      </c>
      <c r="E148" s="23" t="s">
        <v>979</v>
      </c>
      <c r="F148" s="100">
        <v>14689.01107909</v>
      </c>
      <c r="G148" s="100">
        <v>0</v>
      </c>
      <c r="H148" s="100">
        <v>0</v>
      </c>
      <c r="I148" s="100">
        <v>0</v>
      </c>
      <c r="J148" s="23" t="s">
        <v>85</v>
      </c>
      <c r="K148" s="24">
        <v>44958.916672187501</v>
      </c>
      <c r="L148" s="23">
        <v>1</v>
      </c>
      <c r="M148" s="23" t="s">
        <v>979</v>
      </c>
      <c r="N148" s="45">
        <f>IF($C148="","",IF(OR($J148="SWAP",$J148="FUTURE",$J148="CME FUTURE"),IF($L148=1,ROUND($G148/$H148/$F148,3),POWER(10,ROUND(LOG($G148/$F148),1))),1))</f>
        <v>1</v>
      </c>
      <c r="O148" s="154">
        <f>IF($C148="","",IF(OR($J148="SWAP",$J148="FUTURE",$J148="CME FUTURE"),IF($L148=1,$F148*$N148,$AB$2*$F148*$N148/$H148),F148))</f>
        <v>14689.01107909</v>
      </c>
      <c r="P148" s="47">
        <f>IF($C148="","",IF(OR($J148="SWAP",$J148="FUTURE",$J148="CME FUTURE"),IF(NOT(ISERROR(VLOOKUP($M148,SpotUSDRateTable,2,FALSE))),VLOOKUP($M148,SpotUSDRateTable,2,FALSE),$H148)*O148,VLOOKUP($M148,SpotUSDRateTable,2,FALSE)*O148))</f>
        <v>0</v>
      </c>
      <c r="Q148" s="25">
        <f>IF($C148="","",IF(OR($J148="SWAP",$J148="FUTURE",$J148="CME FUTURE"),INT($K148-$B148),0))</f>
        <v>0</v>
      </c>
      <c r="R148" s="26" t="str">
        <f>IF($C148="","",IF(OR($E148="USD",$E148="EUR"),"CASH",IF($Q148=0,"COIN",IF($Q148&gt;720,"PERP",IF($J148="FUTURE",TEXT($K148-1,"mmm yy"),"CME "&amp;TEXT($K148-1,"mmm yy"))))))</f>
        <v>COIN</v>
      </c>
      <c r="S148" s="26" t="str">
        <f>IF($C148="","",IF($J148="CME FUTURE",IF($G148&gt;0,"LONG","SHORT"),IF($G148&gt;0,"LONG","SHORT")))</f>
        <v>SHORT</v>
      </c>
      <c r="T148" s="26" t="str">
        <f>IF($C148="","",$R148&amp;" "&amp;$S148)</f>
        <v>COIN SHORT</v>
      </c>
      <c r="U148" s="180">
        <f>IF($C148="","",$G148*(1+$W148))</f>
        <v>0</v>
      </c>
      <c r="V148" s="176">
        <f>IF($C148="","",$H148*(1+$W148))</f>
        <v>0</v>
      </c>
      <c r="W148" s="39">
        <f>IF($C148="","",IF(DefaultScenario,IF(OR(AND(Default_Exchange="ALL",NOT(ISERROR(MATCH($C148,$AF$6:$AF$37,0)))),$C148=Default_Exchange),IF($G148&gt;0,-LGD,0),0),IF(OR($J148="SWAP",$J148="FUTURE",$J148="CME FUTURE"),IF('Futures &amp; Perps Shifted'!$K$73,VLOOKUP($M148,ShiftByCurrencyDeriv,MATCH($R148,ShiftByCurrencyDerivHeader,0),FALSE),0),0)))</f>
        <v>0</v>
      </c>
      <c r="X148" s="178">
        <f>IF($C148="","",$U148-$G148)</f>
        <v>0</v>
      </c>
      <c r="Y148" s="14" t="str">
        <f t="shared" si="2"/>
        <v>DEFI</v>
      </c>
      <c r="Z148" t="str">
        <f>IF($C148="","",$M148&amp;" "&amp;$T148)</f>
        <v>OWAVAXUSDC.E/WAVAX-20JAN23-20C COIN SHORT</v>
      </c>
      <c r="AA148" t="b">
        <f>IF($C148="","",IF(ISERROR(VLOOKUP($Y148,Mappings!$A:$C,3,FALSE)),FALSE,VLOOKUP($Y148,Mappings!$A:$C,3,FALSE)))</f>
        <v>0</v>
      </c>
    </row>
    <row r="149" spans="1:27" customFormat="1" x14ac:dyDescent="0.25">
      <c r="A149" s="14">
        <v>147</v>
      </c>
      <c r="B149" s="71">
        <v>44958.916672187501</v>
      </c>
      <c r="C149" s="14" t="s">
        <v>291</v>
      </c>
      <c r="D149" s="23" t="s">
        <v>297</v>
      </c>
      <c r="E149" s="23" t="s">
        <v>435</v>
      </c>
      <c r="F149" s="100">
        <v>31925.004081070001</v>
      </c>
      <c r="G149" s="100">
        <v>0</v>
      </c>
      <c r="H149" s="100">
        <v>0</v>
      </c>
      <c r="I149" s="100">
        <v>0</v>
      </c>
      <c r="J149" s="23" t="s">
        <v>85</v>
      </c>
      <c r="K149" s="24">
        <v>44958.916672187501</v>
      </c>
      <c r="L149" s="23">
        <v>1</v>
      </c>
      <c r="M149" s="23" t="s">
        <v>435</v>
      </c>
      <c r="N149" s="45">
        <f>IF($C149="","",IF(OR($J149="SWAP",$J149="FUTURE",$J149="CME FUTURE"),IF($L149=1,ROUND($G149/$H149/$F149,3),POWER(10,ROUND(LOG($G149/$F149),1))),1))</f>
        <v>1</v>
      </c>
      <c r="O149" s="154">
        <f>IF($C149="","",IF(OR($J149="SWAP",$J149="FUTURE",$J149="CME FUTURE"),IF($L149=1,$F149*$N149,$AB$2*$F149*$N149/$H149),F149))</f>
        <v>31925.004081070001</v>
      </c>
      <c r="P149" s="47">
        <f>IF($C149="","",IF(OR($J149="SWAP",$J149="FUTURE",$J149="CME FUTURE"),IF(NOT(ISERROR(VLOOKUP($M149,SpotUSDRateTable,2,FALSE))),VLOOKUP($M149,SpotUSDRateTable,2,FALSE),$H149)*O149,VLOOKUP($M149,SpotUSDRateTable,2,FALSE)*O149))</f>
        <v>0</v>
      </c>
      <c r="Q149" s="25">
        <f>IF($C149="","",IF(OR($J149="SWAP",$J149="FUTURE",$J149="CME FUTURE"),INT($K149-$B149),0))</f>
        <v>0</v>
      </c>
      <c r="R149" s="26" t="str">
        <f>IF($C149="","",IF(OR($E149="USD",$E149="EUR"),"CASH",IF($Q149=0,"COIN",IF($Q149&gt;720,"PERP",IF($J149="FUTURE",TEXT($K149-1,"mmm yy"),"CME "&amp;TEXT($K149-1,"mmm yy"))))))</f>
        <v>COIN</v>
      </c>
      <c r="S149" s="26" t="str">
        <f>IF($C149="","",IF($J149="CME FUTURE",IF($G149&gt;0,"LONG","SHORT"),IF($G149&gt;0,"LONG","SHORT")))</f>
        <v>SHORT</v>
      </c>
      <c r="T149" s="26" t="str">
        <f>IF($C149="","",$R149&amp;" "&amp;$S149)</f>
        <v>COIN SHORT</v>
      </c>
      <c r="U149" s="180">
        <f>IF($C149="","",$G149*(1+$W149))</f>
        <v>0</v>
      </c>
      <c r="V149" s="176">
        <f>IF($C149="","",$H149*(1+$W149))</f>
        <v>0</v>
      </c>
      <c r="W149" s="39">
        <f>IF($C149="","",IF(DefaultScenario,IF(OR(AND(Default_Exchange="ALL",NOT(ISERROR(MATCH($C149,$AF$6:$AF$37,0)))),$C149=Default_Exchange),IF($G149&gt;0,-LGD,0),0),IF(OR($J149="SWAP",$J149="FUTURE",$J149="CME FUTURE"),IF('Futures &amp; Perps Shifted'!$K$73,VLOOKUP($M149,ShiftByCurrencyDeriv,MATCH($R149,ShiftByCurrencyDerivHeader,0),FALSE),0),0)))</f>
        <v>0</v>
      </c>
      <c r="X149" s="178">
        <f>IF($C149="","",$U149-$G149)</f>
        <v>0</v>
      </c>
      <c r="Y149" s="14" t="str">
        <f t="shared" si="2"/>
        <v>DEFI</v>
      </c>
      <c r="Z149" t="str">
        <f>IF($C149="","",$M149&amp;" "&amp;$T149)</f>
        <v>OWAVAXUSDC.E/WAVAX-25NOV22-15.5C COIN SHORT</v>
      </c>
      <c r="AA149" t="b">
        <f>IF($C149="","",IF(ISERROR(VLOOKUP($Y149,Mappings!$A:$C,3,FALSE)),FALSE,VLOOKUP($Y149,Mappings!$A:$C,3,FALSE)))</f>
        <v>0</v>
      </c>
    </row>
    <row r="150" spans="1:27" customFormat="1" x14ac:dyDescent="0.25">
      <c r="A150" s="14">
        <v>148</v>
      </c>
      <c r="B150" s="71">
        <v>44958.916672187501</v>
      </c>
      <c r="C150" s="14" t="s">
        <v>291</v>
      </c>
      <c r="D150" s="23" t="s">
        <v>297</v>
      </c>
      <c r="E150" s="23" t="s">
        <v>876</v>
      </c>
      <c r="F150" s="100">
        <v>17599.94336709</v>
      </c>
      <c r="G150" s="100">
        <v>0</v>
      </c>
      <c r="H150" s="100">
        <v>0</v>
      </c>
      <c r="I150" s="100">
        <v>0</v>
      </c>
      <c r="J150" s="23" t="s">
        <v>85</v>
      </c>
      <c r="K150" s="24">
        <v>44958.916672187501</v>
      </c>
      <c r="L150" s="23">
        <v>1</v>
      </c>
      <c r="M150" s="23" t="s">
        <v>876</v>
      </c>
      <c r="N150" s="45">
        <f>IF($C150="","",IF(OR($J150="SWAP",$J150="FUTURE",$J150="CME FUTURE"),IF($L150=1,ROUND($G150/$H150/$F150,3),POWER(10,ROUND(LOG($G150/$F150),1))),1))</f>
        <v>1</v>
      </c>
      <c r="O150" s="154">
        <f>IF($C150="","",IF(OR($J150="SWAP",$J150="FUTURE",$J150="CME FUTURE"),IF($L150=1,$F150*$N150,$AB$2*$F150*$N150/$H150),F150))</f>
        <v>17599.94336709</v>
      </c>
      <c r="P150" s="47">
        <f>IF($C150="","",IF(OR($J150="SWAP",$J150="FUTURE",$J150="CME FUTURE"),IF(NOT(ISERROR(VLOOKUP($M150,SpotUSDRateTable,2,FALSE))),VLOOKUP($M150,SpotUSDRateTable,2,FALSE),$H150)*O150,VLOOKUP($M150,SpotUSDRateTable,2,FALSE)*O150))</f>
        <v>0</v>
      </c>
      <c r="Q150" s="25">
        <f>IF($C150="","",IF(OR($J150="SWAP",$J150="FUTURE",$J150="CME FUTURE"),INT($K150-$B150),0))</f>
        <v>0</v>
      </c>
      <c r="R150" s="26" t="str">
        <f>IF($C150="","",IF(OR($E150="USD",$E150="EUR"),"CASH",IF($Q150=0,"COIN",IF($Q150&gt;720,"PERP",IF($J150="FUTURE",TEXT($K150-1,"mmm yy"),"CME "&amp;TEXT($K150-1,"mmm yy"))))))</f>
        <v>COIN</v>
      </c>
      <c r="S150" s="26" t="str">
        <f>IF($C150="","",IF($J150="CME FUTURE",IF($G150&gt;0,"LONG","SHORT"),IF($G150&gt;0,"LONG","SHORT")))</f>
        <v>SHORT</v>
      </c>
      <c r="T150" s="26" t="str">
        <f>IF($C150="","",$R150&amp;" "&amp;$S150)</f>
        <v>COIN SHORT</v>
      </c>
      <c r="U150" s="180">
        <f>IF($C150="","",$G150*(1+$W150))</f>
        <v>0</v>
      </c>
      <c r="V150" s="176">
        <f>IF($C150="","",$H150*(1+$W150))</f>
        <v>0</v>
      </c>
      <c r="W150" s="39">
        <f>IF($C150="","",IF(DefaultScenario,IF(OR(AND(Default_Exchange="ALL",NOT(ISERROR(MATCH($C150,$AF$6:$AF$37,0)))),$C150=Default_Exchange),IF($G150&gt;0,-LGD,0),0),IF(OR($J150="SWAP",$J150="FUTURE",$J150="CME FUTURE"),IF('Futures &amp; Perps Shifted'!$K$73,VLOOKUP($M150,ShiftByCurrencyDeriv,MATCH($R150,ShiftByCurrencyDerivHeader,0),FALSE),0),0)))</f>
        <v>0</v>
      </c>
      <c r="X150" s="178">
        <f>IF($C150="","",$U150-$G150)</f>
        <v>0</v>
      </c>
      <c r="Y150" s="14" t="str">
        <f t="shared" si="2"/>
        <v>DEFI</v>
      </c>
      <c r="Z150" t="str">
        <f>IF($C150="","",$M150&amp;" "&amp;$T150)</f>
        <v>OWAVAXUSDC.E/WAVAX-30DEC22-13.25C COIN SHORT</v>
      </c>
      <c r="AA150" t="b">
        <f>IF($C150="","",IF(ISERROR(VLOOKUP($Y150,Mappings!$A:$C,3,FALSE)),FALSE,VLOOKUP($Y150,Mappings!$A:$C,3,FALSE)))</f>
        <v>0</v>
      </c>
    </row>
    <row r="151" spans="1:27" customFormat="1" x14ac:dyDescent="0.25">
      <c r="A151" s="14">
        <v>149</v>
      </c>
      <c r="B151" s="71">
        <v>44958.916672187501</v>
      </c>
      <c r="C151" s="14" t="s">
        <v>291</v>
      </c>
      <c r="D151" s="23" t="s">
        <v>297</v>
      </c>
      <c r="E151" s="23" t="s">
        <v>912</v>
      </c>
      <c r="F151" s="100">
        <v>3032</v>
      </c>
      <c r="G151" s="100">
        <v>0</v>
      </c>
      <c r="H151" s="100">
        <v>0</v>
      </c>
      <c r="I151" s="100">
        <v>0</v>
      </c>
      <c r="J151" s="23" t="s">
        <v>85</v>
      </c>
      <c r="K151" s="24">
        <v>44958.916672187501</v>
      </c>
      <c r="L151" s="23">
        <v>1</v>
      </c>
      <c r="M151" s="23" t="s">
        <v>912</v>
      </c>
      <c r="N151" s="45">
        <f>IF($C151="","",IF(OR($J151="SWAP",$J151="FUTURE",$J151="CME FUTURE"),IF($L151=1,ROUND($G151/$H151/$F151,3),POWER(10,ROUND(LOG($G151/$F151),1))),1))</f>
        <v>1</v>
      </c>
      <c r="O151" s="154">
        <f>IF($C151="","",IF(OR($J151="SWAP",$J151="FUTURE",$J151="CME FUTURE"),IF($L151=1,$F151*$N151,$AB$2*$F151*$N151/$H151),F151))</f>
        <v>3032</v>
      </c>
      <c r="P151" s="47">
        <f>IF($C151="","",IF(OR($J151="SWAP",$J151="FUTURE",$J151="CME FUTURE"),IF(NOT(ISERROR(VLOOKUP($M151,SpotUSDRateTable,2,FALSE))),VLOOKUP($M151,SpotUSDRateTable,2,FALSE),$H151)*O151,VLOOKUP($M151,SpotUSDRateTable,2,FALSE)*O151))</f>
        <v>0</v>
      </c>
      <c r="Q151" s="25">
        <f>IF($C151="","",IF(OR($J151="SWAP",$J151="FUTURE",$J151="CME FUTURE"),INT($K151-$B151),0))</f>
        <v>0</v>
      </c>
      <c r="R151" s="26" t="str">
        <f>IF($C151="","",IF(OR($E151="USD",$E151="EUR"),"CASH",IF($Q151=0,"COIN",IF($Q151&gt;720,"PERP",IF($J151="FUTURE",TEXT($K151-1,"mmm yy"),"CME "&amp;TEXT($K151-1,"mmm yy"))))))</f>
        <v>COIN</v>
      </c>
      <c r="S151" s="26" t="str">
        <f>IF($C151="","",IF($J151="CME FUTURE",IF($G151&gt;0,"LONG","SHORT"),IF($G151&gt;0,"LONG","SHORT")))</f>
        <v>SHORT</v>
      </c>
      <c r="T151" s="26" t="str">
        <f>IF($C151="","",$R151&amp;" "&amp;$S151)</f>
        <v>COIN SHORT</v>
      </c>
      <c r="U151" s="180">
        <f>IF($C151="","",$G151*(1+$W151))</f>
        <v>0</v>
      </c>
      <c r="V151" s="176">
        <f>IF($C151="","",$H151*(1+$W151))</f>
        <v>0</v>
      </c>
      <c r="W151" s="39">
        <f>IF($C151="","",IF(DefaultScenario,IF(OR(AND(Default_Exchange="ALL",NOT(ISERROR(MATCH($C151,$AF$6:$AF$37,0)))),$C151=Default_Exchange),IF($G151&gt;0,-LGD,0),0),IF(OR($J151="SWAP",$J151="FUTURE",$J151="CME FUTURE"),IF('Futures &amp; Perps Shifted'!$K$73,VLOOKUP($M151,ShiftByCurrencyDeriv,MATCH($R151,ShiftByCurrencyDerivHeader,0),FALSE),0),0)))</f>
        <v>0</v>
      </c>
      <c r="X151" s="178">
        <f>IF($C151="","",$U151-$G151)</f>
        <v>0</v>
      </c>
      <c r="Y151" s="14" t="str">
        <f t="shared" si="2"/>
        <v>DEFI</v>
      </c>
      <c r="Z151" t="str">
        <f>IF($C151="","",$M151&amp;" "&amp;$T151)</f>
        <v>OWETHUSDC/WETH-06JAN23-1300C COIN SHORT</v>
      </c>
      <c r="AA151" t="b">
        <f>IF($C151="","",IF(ISERROR(VLOOKUP($Y151,Mappings!$A:$C,3,FALSE)),FALSE,VLOOKUP($Y151,Mappings!$A:$C,3,FALSE)))</f>
        <v>0</v>
      </c>
    </row>
    <row r="152" spans="1:27" customFormat="1" x14ac:dyDescent="0.25">
      <c r="A152" s="14">
        <v>150</v>
      </c>
      <c r="B152" s="71">
        <v>44958.916672187501</v>
      </c>
      <c r="C152" s="14" t="s">
        <v>291</v>
      </c>
      <c r="D152" s="23" t="s">
        <v>297</v>
      </c>
      <c r="E152" s="23" t="s">
        <v>425</v>
      </c>
      <c r="F152" s="100">
        <v>2698</v>
      </c>
      <c r="G152" s="100">
        <v>0</v>
      </c>
      <c r="H152" s="100">
        <v>0</v>
      </c>
      <c r="I152" s="100">
        <v>0</v>
      </c>
      <c r="J152" s="23" t="s">
        <v>85</v>
      </c>
      <c r="K152" s="24">
        <v>44958.916672187501</v>
      </c>
      <c r="L152" s="23">
        <v>1</v>
      </c>
      <c r="M152" s="23" t="s">
        <v>425</v>
      </c>
      <c r="N152" s="45">
        <f>IF($C152="","",IF(OR($J152="SWAP",$J152="FUTURE",$J152="CME FUTURE"),IF($L152=1,ROUND($G152/$H152/$F152,3),POWER(10,ROUND(LOG($G152/$F152),1))),1))</f>
        <v>1</v>
      </c>
      <c r="O152" s="154">
        <f>IF($C152="","",IF(OR($J152="SWAP",$J152="FUTURE",$J152="CME FUTURE"),IF($L152=1,$F152*$N152,$AB$2*$F152*$N152/$H152),F152))</f>
        <v>2698</v>
      </c>
      <c r="P152" s="47">
        <f>IF($C152="","",IF(OR($J152="SWAP",$J152="FUTURE",$J152="CME FUTURE"),IF(NOT(ISERROR(VLOOKUP($M152,SpotUSDRateTable,2,FALSE))),VLOOKUP($M152,SpotUSDRateTable,2,FALSE),$H152)*O152,VLOOKUP($M152,SpotUSDRateTable,2,FALSE)*O152))</f>
        <v>0</v>
      </c>
      <c r="Q152" s="25">
        <f>IF($C152="","",IF(OR($J152="SWAP",$J152="FUTURE",$J152="CME FUTURE"),INT($K152-$B152),0))</f>
        <v>0</v>
      </c>
      <c r="R152" s="26" t="str">
        <f>IF($C152="","",IF(OR($E152="USD",$E152="EUR"),"CASH",IF($Q152=0,"COIN",IF($Q152&gt;720,"PERP",IF($J152="FUTURE",TEXT($K152-1,"mmm yy"),"CME "&amp;TEXT($K152-1,"mmm yy"))))))</f>
        <v>COIN</v>
      </c>
      <c r="S152" s="26" t="str">
        <f>IF($C152="","",IF($J152="CME FUTURE",IF($G152&gt;0,"LONG","SHORT"),IF($G152&gt;0,"LONG","SHORT")))</f>
        <v>SHORT</v>
      </c>
      <c r="T152" s="26" t="str">
        <f>IF($C152="","",$R152&amp;" "&amp;$S152)</f>
        <v>COIN SHORT</v>
      </c>
      <c r="U152" s="180">
        <f>IF($C152="","",$G152*(1+$W152))</f>
        <v>0</v>
      </c>
      <c r="V152" s="176">
        <f>IF($C152="","",$H152*(1+$W152))</f>
        <v>0</v>
      </c>
      <c r="W152" s="39">
        <f>IF($C152="","",IF(DefaultScenario,IF(OR(AND(Default_Exchange="ALL",NOT(ISERROR(MATCH($C152,$AF$6:$AF$37,0)))),$C152=Default_Exchange),IF($G152&gt;0,-LGD,0),0),IF(OR($J152="SWAP",$J152="FUTURE",$J152="CME FUTURE"),IF('Futures &amp; Perps Shifted'!$K$73,VLOOKUP($M152,ShiftByCurrencyDeriv,MATCH($R152,ShiftByCurrencyDerivHeader,0),FALSE),0),0)))</f>
        <v>0</v>
      </c>
      <c r="X152" s="178">
        <f>IF($C152="","",$U152-$G152)</f>
        <v>0</v>
      </c>
      <c r="Y152" s="14" t="str">
        <f t="shared" si="2"/>
        <v>DEFI</v>
      </c>
      <c r="Z152" t="str">
        <f>IF($C152="","",$M152&amp;" "&amp;$T152)</f>
        <v>OWETHUSDC/WETH-09DEC22-1450C COIN SHORT</v>
      </c>
      <c r="AA152" t="b">
        <f>IF($C152="","",IF(ISERROR(VLOOKUP($Y152,Mappings!$A:$C,3,FALSE)),FALSE,VLOOKUP($Y152,Mappings!$A:$C,3,FALSE)))</f>
        <v>0</v>
      </c>
    </row>
    <row r="153" spans="1:27" customFormat="1" x14ac:dyDescent="0.25">
      <c r="A153" s="14">
        <v>151</v>
      </c>
      <c r="B153" s="71">
        <v>44958.916672187501</v>
      </c>
      <c r="C153" s="14" t="s">
        <v>291</v>
      </c>
      <c r="D153" s="23" t="s">
        <v>297</v>
      </c>
      <c r="E153" s="23" t="s">
        <v>452</v>
      </c>
      <c r="F153" s="100">
        <v>2891</v>
      </c>
      <c r="G153" s="100">
        <v>0</v>
      </c>
      <c r="H153" s="100">
        <v>0</v>
      </c>
      <c r="I153" s="100">
        <v>0</v>
      </c>
      <c r="J153" s="23" t="s">
        <v>85</v>
      </c>
      <c r="K153" s="24">
        <v>44958.916672187501</v>
      </c>
      <c r="L153" s="23">
        <v>1</v>
      </c>
      <c r="M153" s="23" t="s">
        <v>452</v>
      </c>
      <c r="N153" s="45">
        <f>IF($C153="","",IF(OR($J153="SWAP",$J153="FUTURE",$J153="CME FUTURE"),IF($L153=1,ROUND($G153/$H153/$F153,3),POWER(10,ROUND(LOG($G153/$F153),1))),1))</f>
        <v>1</v>
      </c>
      <c r="O153" s="154">
        <f>IF($C153="","",IF(OR($J153="SWAP",$J153="FUTURE",$J153="CME FUTURE"),IF($L153=1,$F153*$N153,$AB$2*$F153*$N153/$H153),F153))</f>
        <v>2891</v>
      </c>
      <c r="P153" s="47">
        <f>IF($C153="","",IF(OR($J153="SWAP",$J153="FUTURE",$J153="CME FUTURE"),IF(NOT(ISERROR(VLOOKUP($M153,SpotUSDRateTable,2,FALSE))),VLOOKUP($M153,SpotUSDRateTable,2,FALSE),$H153)*O153,VLOOKUP($M153,SpotUSDRateTable,2,FALSE)*O153))</f>
        <v>0</v>
      </c>
      <c r="Q153" s="25">
        <f>IF($C153="","",IF(OR($J153="SWAP",$J153="FUTURE",$J153="CME FUTURE"),INT($K153-$B153),0))</f>
        <v>0</v>
      </c>
      <c r="R153" s="26" t="str">
        <f>IF($C153="","",IF(OR($E153="USD",$E153="EUR"),"CASH",IF($Q153=0,"COIN",IF($Q153&gt;720,"PERP",IF($J153="FUTURE",TEXT($K153-1,"mmm yy"),"CME "&amp;TEXT($K153-1,"mmm yy"))))))</f>
        <v>COIN</v>
      </c>
      <c r="S153" s="26" t="str">
        <f>IF($C153="","",IF($J153="CME FUTURE",IF($G153&gt;0,"LONG","SHORT"),IF($G153&gt;0,"LONG","SHORT")))</f>
        <v>SHORT</v>
      </c>
      <c r="T153" s="26" t="str">
        <f>IF($C153="","",$R153&amp;" "&amp;$S153)</f>
        <v>COIN SHORT</v>
      </c>
      <c r="U153" s="180">
        <f>IF($C153="","",$G153*(1+$W153))</f>
        <v>0</v>
      </c>
      <c r="V153" s="176">
        <f>IF($C153="","",$H153*(1+$W153))</f>
        <v>0</v>
      </c>
      <c r="W153" s="39">
        <f>IF($C153="","",IF(DefaultScenario,IF(OR(AND(Default_Exchange="ALL",NOT(ISERROR(MATCH($C153,$AF$6:$AF$37,0)))),$C153=Default_Exchange),IF($G153&gt;0,-LGD,0),0),IF(OR($J153="SWAP",$J153="FUTURE",$J153="CME FUTURE"),IF('Futures &amp; Perps Shifted'!$K$73,VLOOKUP($M153,ShiftByCurrencyDeriv,MATCH($R153,ShiftByCurrencyDerivHeader,0),FALSE),0),0)))</f>
        <v>0</v>
      </c>
      <c r="X153" s="178">
        <f>IF($C153="","",$U153-$G153)</f>
        <v>0</v>
      </c>
      <c r="Y153" s="14" t="str">
        <f t="shared" si="2"/>
        <v>DEFI</v>
      </c>
      <c r="Z153" t="str">
        <f>IF($C153="","",$M153&amp;" "&amp;$T153)</f>
        <v>OWETHUSDC/WETH-16DEC22-1450C COIN SHORT</v>
      </c>
      <c r="AA153" t="b">
        <f>IF($C153="","",IF(ISERROR(VLOOKUP($Y153,Mappings!$A:$C,3,FALSE)),FALSE,VLOOKUP($Y153,Mappings!$A:$C,3,FALSE)))</f>
        <v>0</v>
      </c>
    </row>
    <row r="154" spans="1:27" customFormat="1" x14ac:dyDescent="0.25">
      <c r="A154" s="14">
        <v>152</v>
      </c>
      <c r="B154" s="71">
        <v>44958.916672187501</v>
      </c>
      <c r="C154" s="14" t="s">
        <v>291</v>
      </c>
      <c r="D154" s="23" t="s">
        <v>297</v>
      </c>
      <c r="E154" s="23" t="s">
        <v>412</v>
      </c>
      <c r="F154" s="100">
        <v>2904</v>
      </c>
      <c r="G154" s="100">
        <v>0</v>
      </c>
      <c r="H154" s="100">
        <v>0</v>
      </c>
      <c r="I154" s="100">
        <v>0</v>
      </c>
      <c r="J154" s="23" t="s">
        <v>85</v>
      </c>
      <c r="K154" s="24">
        <v>44958.916672187501</v>
      </c>
      <c r="L154" s="23">
        <v>1</v>
      </c>
      <c r="M154" s="23" t="s">
        <v>412</v>
      </c>
      <c r="N154" s="45">
        <f>IF($C154="","",IF(OR($J154="SWAP",$J154="FUTURE",$J154="CME FUTURE"),IF($L154=1,ROUND($G154/$H154/$F154,3),POWER(10,ROUND(LOG($G154/$F154),1))),1))</f>
        <v>1</v>
      </c>
      <c r="O154" s="154">
        <f>IF($C154="","",IF(OR($J154="SWAP",$J154="FUTURE",$J154="CME FUTURE"),IF($L154=1,$F154*$N154,$AB$2*$F154*$N154/$H154),F154))</f>
        <v>2904</v>
      </c>
      <c r="P154" s="47">
        <f>IF($C154="","",IF(OR($J154="SWAP",$J154="FUTURE",$J154="CME FUTURE"),IF(NOT(ISERROR(VLOOKUP($M154,SpotUSDRateTable,2,FALSE))),VLOOKUP($M154,SpotUSDRateTable,2,FALSE),$H154)*O154,VLOOKUP($M154,SpotUSDRateTable,2,FALSE)*O154))</f>
        <v>0</v>
      </c>
      <c r="Q154" s="25">
        <f>IF($C154="","",IF(OR($J154="SWAP",$J154="FUTURE",$J154="CME FUTURE"),INT($K154-$B154),0))</f>
        <v>0</v>
      </c>
      <c r="R154" s="26" t="str">
        <f>IF($C154="","",IF(OR($E154="USD",$E154="EUR"),"CASH",IF($Q154=0,"COIN",IF($Q154&gt;720,"PERP",IF($J154="FUTURE",TEXT($K154-1,"mmm yy"),"CME "&amp;TEXT($K154-1,"mmm yy"))))))</f>
        <v>COIN</v>
      </c>
      <c r="S154" s="26" t="str">
        <f>IF($C154="","",IF($J154="CME FUTURE",IF($G154&gt;0,"LONG","SHORT"),IF($G154&gt;0,"LONG","SHORT")))</f>
        <v>SHORT</v>
      </c>
      <c r="T154" s="26" t="str">
        <f>IF($C154="","",$R154&amp;" "&amp;$S154)</f>
        <v>COIN SHORT</v>
      </c>
      <c r="U154" s="180">
        <f>IF($C154="","",$G154*(1+$W154))</f>
        <v>0</v>
      </c>
      <c r="V154" s="176">
        <f>IF($C154="","",$H154*(1+$W154))</f>
        <v>0</v>
      </c>
      <c r="W154" s="39">
        <f>IF($C154="","",IF(DefaultScenario,IF(OR(AND(Default_Exchange="ALL",NOT(ISERROR(MATCH($C154,$AF$6:$AF$37,0)))),$C154=Default_Exchange),IF($G154&gt;0,-LGD,0),0),IF(OR($J154="SWAP",$J154="FUTURE",$J154="CME FUTURE"),IF('Futures &amp; Perps Shifted'!$K$73,VLOOKUP($M154,ShiftByCurrencyDeriv,MATCH($R154,ShiftByCurrencyDerivHeader,0),FALSE),0),0)))</f>
        <v>0</v>
      </c>
      <c r="X154" s="178">
        <f>IF($C154="","",$U154-$G154)</f>
        <v>0</v>
      </c>
      <c r="Y154" s="14" t="str">
        <f t="shared" si="2"/>
        <v>DEFI</v>
      </c>
      <c r="Z154" t="str">
        <f>IF($C154="","",$M154&amp;" "&amp;$T154)</f>
        <v>OWETHUSDC/WETH-25NOV22-1400C COIN SHORT</v>
      </c>
      <c r="AA154" t="b">
        <f>IF($C154="","",IF(ISERROR(VLOOKUP($Y154,Mappings!$A:$C,3,FALSE)),FALSE,VLOOKUP($Y154,Mappings!$A:$C,3,FALSE)))</f>
        <v>0</v>
      </c>
    </row>
    <row r="155" spans="1:27" customFormat="1" x14ac:dyDescent="0.25">
      <c r="A155" s="14">
        <v>153</v>
      </c>
      <c r="B155" s="71">
        <v>44958.916672187501</v>
      </c>
      <c r="C155" s="14" t="s">
        <v>291</v>
      </c>
      <c r="D155" s="23" t="s">
        <v>297</v>
      </c>
      <c r="E155" s="23" t="s">
        <v>877</v>
      </c>
      <c r="F155" s="100">
        <v>3047</v>
      </c>
      <c r="G155" s="100">
        <v>0</v>
      </c>
      <c r="H155" s="100">
        <v>0</v>
      </c>
      <c r="I155" s="100">
        <v>0</v>
      </c>
      <c r="J155" s="23" t="s">
        <v>85</v>
      </c>
      <c r="K155" s="24">
        <v>44958.916672187501</v>
      </c>
      <c r="L155" s="23">
        <v>1</v>
      </c>
      <c r="M155" s="23" t="s">
        <v>877</v>
      </c>
      <c r="N155" s="45">
        <f>IF($C155="","",IF(OR($J155="SWAP",$J155="FUTURE",$J155="CME FUTURE"),IF($L155=1,ROUND($G155/$H155/$F155,3),POWER(10,ROUND(LOG($G155/$F155),1))),1))</f>
        <v>1</v>
      </c>
      <c r="O155" s="154">
        <f>IF($C155="","",IF(OR($J155="SWAP",$J155="FUTURE",$J155="CME FUTURE"),IF($L155=1,$F155*$N155,$AB$2*$F155*$N155/$H155),F155))</f>
        <v>3047</v>
      </c>
      <c r="P155" s="47">
        <f>IF($C155="","",IF(OR($J155="SWAP",$J155="FUTURE",$J155="CME FUTURE"),IF(NOT(ISERROR(VLOOKUP($M155,SpotUSDRateTable,2,FALSE))),VLOOKUP($M155,SpotUSDRateTable,2,FALSE),$H155)*O155,VLOOKUP($M155,SpotUSDRateTable,2,FALSE)*O155))</f>
        <v>0</v>
      </c>
      <c r="Q155" s="25">
        <f>IF($C155="","",IF(OR($J155="SWAP",$J155="FUTURE",$J155="CME FUTURE"),INT($K155-$B155),0))</f>
        <v>0</v>
      </c>
      <c r="R155" s="26" t="str">
        <f>IF($C155="","",IF(OR($E155="USD",$E155="EUR"),"CASH",IF($Q155=0,"COIN",IF($Q155&gt;720,"PERP",IF($J155="FUTURE",TEXT($K155-1,"mmm yy"),"CME "&amp;TEXT($K155-1,"mmm yy"))))))</f>
        <v>COIN</v>
      </c>
      <c r="S155" s="26" t="str">
        <f>IF($C155="","",IF($J155="CME FUTURE",IF($G155&gt;0,"LONG","SHORT"),IF($G155&gt;0,"LONG","SHORT")))</f>
        <v>SHORT</v>
      </c>
      <c r="T155" s="26" t="str">
        <f>IF($C155="","",$R155&amp;" "&amp;$S155)</f>
        <v>COIN SHORT</v>
      </c>
      <c r="U155" s="180">
        <f>IF($C155="","",$G155*(1+$W155))</f>
        <v>0</v>
      </c>
      <c r="V155" s="176">
        <f>IF($C155="","",$H155*(1+$W155))</f>
        <v>0</v>
      </c>
      <c r="W155" s="39">
        <f>IF($C155="","",IF(DefaultScenario,IF(OR(AND(Default_Exchange="ALL",NOT(ISERROR(MATCH($C155,$AF$6:$AF$37,0)))),$C155=Default_Exchange),IF($G155&gt;0,-LGD,0),0),IF(OR($J155="SWAP",$J155="FUTURE",$J155="CME FUTURE"),IF('Futures &amp; Perps Shifted'!$K$73,VLOOKUP($M155,ShiftByCurrencyDeriv,MATCH($R155,ShiftByCurrencyDerivHeader,0),FALSE),0),0)))</f>
        <v>0</v>
      </c>
      <c r="X155" s="178">
        <f>IF($C155="","",$U155-$G155)</f>
        <v>0</v>
      </c>
      <c r="Y155" s="14" t="str">
        <f t="shared" si="2"/>
        <v>DEFI</v>
      </c>
      <c r="Z155" t="str">
        <f>IF($C155="","",$M155&amp;" "&amp;$T155)</f>
        <v>OWETHUSDC/WETH-30DEC22-1350C COIN SHORT</v>
      </c>
      <c r="AA155" t="b">
        <f>IF($C155="","",IF(ISERROR(VLOOKUP($Y155,Mappings!$A:$C,3,FALSE)),FALSE,VLOOKUP($Y155,Mappings!$A:$C,3,FALSE)))</f>
        <v>0</v>
      </c>
    </row>
    <row r="156" spans="1:27" customFormat="1" x14ac:dyDescent="0.25">
      <c r="A156" s="14">
        <v>154</v>
      </c>
      <c r="B156" s="71">
        <v>44958.916672187501</v>
      </c>
      <c r="C156" s="14" t="s">
        <v>291</v>
      </c>
      <c r="D156" s="23" t="s">
        <v>297</v>
      </c>
      <c r="E156" s="23" t="s">
        <v>424</v>
      </c>
      <c r="F156" s="100">
        <v>9472.1338239899997</v>
      </c>
      <c r="G156" s="100">
        <v>0</v>
      </c>
      <c r="H156" s="100">
        <v>0</v>
      </c>
      <c r="I156" s="100">
        <v>0</v>
      </c>
      <c r="J156" s="23" t="s">
        <v>85</v>
      </c>
      <c r="K156" s="24">
        <v>44958.916672187501</v>
      </c>
      <c r="L156" s="23">
        <v>1</v>
      </c>
      <c r="M156" s="23" t="s">
        <v>424</v>
      </c>
      <c r="N156" s="45">
        <f>IF($C156="","",IF(OR($J156="SWAP",$J156="FUTURE",$J156="CME FUTURE"),IF($L156=1,ROUND($G156/$H156/$F156,3),POWER(10,ROUND(LOG($G156/$F156),1))),1))</f>
        <v>1</v>
      </c>
      <c r="O156" s="154">
        <f>IF($C156="","",IF(OR($J156="SWAP",$J156="FUTURE",$J156="CME FUTURE"),IF($L156=1,$F156*$N156,$AB$2*$F156*$N156/$H156),F156))</f>
        <v>9472.1338239899997</v>
      </c>
      <c r="P156" s="47">
        <f>IF($C156="","",IF(OR($J156="SWAP",$J156="FUTURE",$J156="CME FUTURE"),IF(NOT(ISERROR(VLOOKUP($M156,SpotUSDRateTable,2,FALSE))),VLOOKUP($M156,SpotUSDRateTable,2,FALSE),$H156)*O156,VLOOKUP($M156,SpotUSDRateTable,2,FALSE)*O156))</f>
        <v>0</v>
      </c>
      <c r="Q156" s="25">
        <f>IF($C156="","",IF(OR($J156="SWAP",$J156="FUTURE",$J156="CME FUTURE"),INT($K156-$B156),0))</f>
        <v>0</v>
      </c>
      <c r="R156" s="26" t="str">
        <f>IF($C156="","",IF(OR($E156="USD",$E156="EUR"),"CASH",IF($Q156=0,"COIN",IF($Q156&gt;720,"PERP",IF($J156="FUTURE",TEXT($K156-1,"mmm yy"),"CME "&amp;TEXT($K156-1,"mmm yy"))))))</f>
        <v>COIN</v>
      </c>
      <c r="S156" s="26" t="str">
        <f>IF($C156="","",IF($J156="CME FUTURE",IF($G156&gt;0,"LONG","SHORT"),IF($G156&gt;0,"LONG","SHORT")))</f>
        <v>SHORT</v>
      </c>
      <c r="T156" s="26" t="str">
        <f>IF($C156="","",$R156&amp;" "&amp;$S156)</f>
        <v>COIN SHORT</v>
      </c>
      <c r="U156" s="180">
        <f>IF($C156="","",$G156*(1+$W156))</f>
        <v>0</v>
      </c>
      <c r="V156" s="176">
        <f>IF($C156="","",$H156*(1+$W156))</f>
        <v>0</v>
      </c>
      <c r="W156" s="39">
        <f>IF($C156="","",IF(DefaultScenario,IF(OR(AND(Default_Exchange="ALL",NOT(ISERROR(MATCH($C156,$AF$6:$AF$37,0)))),$C156=Default_Exchange),IF($G156&gt;0,-LGD,0),0),IF(OR($J156="SWAP",$J156="FUTURE",$J156="CME FUTURE"),IF('Futures &amp; Perps Shifted'!$K$73,VLOOKUP($M156,ShiftByCurrencyDeriv,MATCH($R156,ShiftByCurrencyDerivHeader,0),FALSE),0),0)))</f>
        <v>0</v>
      </c>
      <c r="X156" s="178">
        <f>IF($C156="","",$U156-$G156)</f>
        <v>0</v>
      </c>
      <c r="Y156" s="14" t="str">
        <f t="shared" si="2"/>
        <v>DEFI</v>
      </c>
      <c r="Z156" t="str">
        <f>IF($C156="","",$M156&amp;" "&amp;$T156)</f>
        <v>OWETHUSDC/WSTETH-02DEC22-1350C COIN SHORT</v>
      </c>
      <c r="AA156" t="b">
        <f>IF($C156="","",IF(ISERROR(VLOOKUP($Y156,Mappings!$A:$C,3,FALSE)),FALSE,VLOOKUP($Y156,Mappings!$A:$C,3,FALSE)))</f>
        <v>0</v>
      </c>
    </row>
    <row r="157" spans="1:27" customFormat="1" x14ac:dyDescent="0.25">
      <c r="A157" s="14">
        <v>155</v>
      </c>
      <c r="B157" s="71">
        <v>44958.916672187501</v>
      </c>
      <c r="C157" s="14" t="s">
        <v>291</v>
      </c>
      <c r="D157" s="23" t="s">
        <v>297</v>
      </c>
      <c r="E157" s="23" t="s">
        <v>299</v>
      </c>
      <c r="F157" s="100">
        <v>5625.02729593</v>
      </c>
      <c r="G157" s="100">
        <v>0</v>
      </c>
      <c r="H157" s="100">
        <v>0</v>
      </c>
      <c r="I157" s="100">
        <v>0</v>
      </c>
      <c r="J157" s="23" t="s">
        <v>85</v>
      </c>
      <c r="K157" s="24">
        <v>44958.916672187501</v>
      </c>
      <c r="L157" s="23">
        <v>1</v>
      </c>
      <c r="M157" s="23" t="s">
        <v>299</v>
      </c>
      <c r="N157" s="45">
        <f>IF($C157="","",IF(OR($J157="SWAP",$J157="FUTURE",$J157="CME FUTURE"),IF($L157=1,ROUND($G157/$H157/$F157,3),POWER(10,ROUND(LOG($G157/$F157),1))),1))</f>
        <v>1</v>
      </c>
      <c r="O157" s="154">
        <f>IF($C157="","",IF(OR($J157="SWAP",$J157="FUTURE",$J157="CME FUTURE"),IF($L157=1,$F157*$N157,$AB$2*$F157*$N157/$H157),F157))</f>
        <v>5625.02729593</v>
      </c>
      <c r="P157" s="47">
        <f>IF($C157="","",IF(OR($J157="SWAP",$J157="FUTURE",$J157="CME FUTURE"),IF(NOT(ISERROR(VLOOKUP($M157,SpotUSDRateTable,2,FALSE))),VLOOKUP($M157,SpotUSDRateTable,2,FALSE),$H157)*O157,VLOOKUP($M157,SpotUSDRateTable,2,FALSE)*O157))</f>
        <v>0</v>
      </c>
      <c r="Q157" s="25">
        <f>IF($C157="","",IF(OR($J157="SWAP",$J157="FUTURE",$J157="CME FUTURE"),INT($K157-$B157),0))</f>
        <v>0</v>
      </c>
      <c r="R157" s="26" t="str">
        <f>IF($C157="","",IF(OR($E157="USD",$E157="EUR"),"CASH",IF($Q157=0,"COIN",IF($Q157&gt;720,"PERP",IF($J157="FUTURE",TEXT($K157-1,"mmm yy"),"CME "&amp;TEXT($K157-1,"mmm yy"))))))</f>
        <v>COIN</v>
      </c>
      <c r="S157" s="26" t="str">
        <f>IF($C157="","",IF($J157="CME FUTURE",IF($G157&gt;0,"LONG","SHORT"),IF($G157&gt;0,"LONG","SHORT")))</f>
        <v>SHORT</v>
      </c>
      <c r="T157" s="26" t="str">
        <f>IF($C157="","",$R157&amp;" "&amp;$S157)</f>
        <v>COIN SHORT</v>
      </c>
      <c r="U157" s="180">
        <f>IF($C157="","",$G157*(1+$W157))</f>
        <v>0</v>
      </c>
      <c r="V157" s="176">
        <f>IF($C157="","",$H157*(1+$W157))</f>
        <v>0</v>
      </c>
      <c r="W157" s="39">
        <f>IF($C157="","",IF(DefaultScenario,IF(OR(AND(Default_Exchange="ALL",NOT(ISERROR(MATCH($C157,$AF$6:$AF$37,0)))),$C157=Default_Exchange),IF($G157&gt;0,-LGD,0),0),IF(OR($J157="SWAP",$J157="FUTURE",$J157="CME FUTURE"),IF('Futures &amp; Perps Shifted'!$K$73,VLOOKUP($M157,ShiftByCurrencyDeriv,MATCH($R157,ShiftByCurrencyDerivHeader,0),FALSE),0),0)))</f>
        <v>0</v>
      </c>
      <c r="X157" s="178">
        <f>IF($C157="","",$U157-$G157)</f>
        <v>0</v>
      </c>
      <c r="Y157" s="14" t="str">
        <f t="shared" si="2"/>
        <v>DEFI</v>
      </c>
      <c r="Z157" t="str">
        <f>IF($C157="","",$M157&amp;" "&amp;$T157)</f>
        <v>OWETHUSDC/WSTETH-04NOV22-1700C COIN SHORT</v>
      </c>
      <c r="AA157" t="b">
        <f>IF($C157="","",IF(ISERROR(VLOOKUP($Y157,Mappings!$A:$C,3,FALSE)),FALSE,VLOOKUP($Y157,Mappings!$A:$C,3,FALSE)))</f>
        <v>0</v>
      </c>
    </row>
    <row r="158" spans="1:27" customFormat="1" x14ac:dyDescent="0.25">
      <c r="A158" s="14">
        <v>156</v>
      </c>
      <c r="B158" s="71">
        <v>44958.916672187501</v>
      </c>
      <c r="C158" s="14" t="s">
        <v>291</v>
      </c>
      <c r="D158" s="23" t="s">
        <v>297</v>
      </c>
      <c r="E158" s="23" t="s">
        <v>300</v>
      </c>
      <c r="F158" s="100">
        <v>5968</v>
      </c>
      <c r="G158" s="100">
        <v>0</v>
      </c>
      <c r="H158" s="100">
        <v>0</v>
      </c>
      <c r="I158" s="100">
        <v>0</v>
      </c>
      <c r="J158" s="23" t="s">
        <v>85</v>
      </c>
      <c r="K158" s="24">
        <v>44958.916672187501</v>
      </c>
      <c r="L158" s="23">
        <v>1</v>
      </c>
      <c r="M158" s="23" t="s">
        <v>300</v>
      </c>
      <c r="N158" s="45">
        <f>IF($C158="","",IF(OR($J158="SWAP",$J158="FUTURE",$J158="CME FUTURE"),IF($L158=1,ROUND($G158/$H158/$F158,3),POWER(10,ROUND(LOG($G158/$F158),1))),1))</f>
        <v>1</v>
      </c>
      <c r="O158" s="154">
        <f>IF($C158="","",IF(OR($J158="SWAP",$J158="FUTURE",$J158="CME FUTURE"),IF($L158=1,$F158*$N158,$AB$2*$F158*$N158/$H158),F158))</f>
        <v>5968</v>
      </c>
      <c r="P158" s="47">
        <f>IF($C158="","",IF(OR($J158="SWAP",$J158="FUTURE",$J158="CME FUTURE"),IF(NOT(ISERROR(VLOOKUP($M158,SpotUSDRateTable,2,FALSE))),VLOOKUP($M158,SpotUSDRateTable,2,FALSE),$H158)*O158,VLOOKUP($M158,SpotUSDRateTable,2,FALSE)*O158))</f>
        <v>0</v>
      </c>
      <c r="Q158" s="25">
        <f>IF($C158="","",IF(OR($J158="SWAP",$J158="FUTURE",$J158="CME FUTURE"),INT($K158-$B158),0))</f>
        <v>0</v>
      </c>
      <c r="R158" s="26" t="str">
        <f>IF($C158="","",IF(OR($E158="USD",$E158="EUR"),"CASH",IF($Q158=0,"COIN",IF($Q158&gt;720,"PERP",IF($J158="FUTURE",TEXT($K158-1,"mmm yy"),"CME "&amp;TEXT($K158-1,"mmm yy"))))))</f>
        <v>COIN</v>
      </c>
      <c r="S158" s="26" t="str">
        <f>IF($C158="","",IF($J158="CME FUTURE",IF($G158&gt;0,"LONG","SHORT"),IF($G158&gt;0,"LONG","SHORT")))</f>
        <v>SHORT</v>
      </c>
      <c r="T158" s="26" t="str">
        <f>IF($C158="","",$R158&amp;" "&amp;$S158)</f>
        <v>COIN SHORT</v>
      </c>
      <c r="U158" s="180">
        <f>IF($C158="","",$G158*(1+$W158))</f>
        <v>0</v>
      </c>
      <c r="V158" s="176">
        <f>IF($C158="","",$H158*(1+$W158))</f>
        <v>0</v>
      </c>
      <c r="W158" s="39">
        <f>IF($C158="","",IF(DefaultScenario,IF(OR(AND(Default_Exchange="ALL",NOT(ISERROR(MATCH($C158,$AF$6:$AF$37,0)))),$C158=Default_Exchange),IF($G158&gt;0,-LGD,0),0),IF(OR($J158="SWAP",$J158="FUTURE",$J158="CME FUTURE"),IF('Futures &amp; Perps Shifted'!$K$73,VLOOKUP($M158,ShiftByCurrencyDeriv,MATCH($R158,ShiftByCurrencyDerivHeader,0),FALSE),0),0)))</f>
        <v>0</v>
      </c>
      <c r="X158" s="178">
        <f>IF($C158="","",$U158-$G158)</f>
        <v>0</v>
      </c>
      <c r="Y158" s="14" t="str">
        <f t="shared" si="2"/>
        <v>DEFI</v>
      </c>
      <c r="Z158" t="str">
        <f>IF($C158="","",$M158&amp;" "&amp;$T158)</f>
        <v>OWETHUSDC/WSTETH-09SEP22-1900C COIN SHORT</v>
      </c>
      <c r="AA158" t="b">
        <f>IF($C158="","",IF(ISERROR(VLOOKUP($Y158,Mappings!$A:$C,3,FALSE)),FALSE,VLOOKUP($Y158,Mappings!$A:$C,3,FALSE)))</f>
        <v>0</v>
      </c>
    </row>
    <row r="159" spans="1:27" customFormat="1" x14ac:dyDescent="0.25">
      <c r="A159" s="14">
        <v>157</v>
      </c>
      <c r="B159" s="71">
        <v>44958.916672187501</v>
      </c>
      <c r="C159" s="14" t="s">
        <v>291</v>
      </c>
      <c r="D159" s="23" t="s">
        <v>297</v>
      </c>
      <c r="E159" s="23" t="s">
        <v>980</v>
      </c>
      <c r="F159" s="100">
        <v>3334.9274678699999</v>
      </c>
      <c r="G159" s="100">
        <v>0</v>
      </c>
      <c r="H159" s="100">
        <v>0</v>
      </c>
      <c r="I159" s="100">
        <v>0</v>
      </c>
      <c r="J159" s="23" t="s">
        <v>85</v>
      </c>
      <c r="K159" s="24">
        <v>44958.916672187501</v>
      </c>
      <c r="L159" s="23">
        <v>1</v>
      </c>
      <c r="M159" s="23" t="s">
        <v>980</v>
      </c>
      <c r="N159" s="45">
        <f>IF($C159="","",IF(OR($J159="SWAP",$J159="FUTURE",$J159="CME FUTURE"),IF($L159=1,ROUND($G159/$H159/$F159,3),POWER(10,ROUND(LOG($G159/$F159),1))),1))</f>
        <v>1</v>
      </c>
      <c r="O159" s="154">
        <f>IF($C159="","",IF(OR($J159="SWAP",$J159="FUTURE",$J159="CME FUTURE"),IF($L159=1,$F159*$N159,$AB$2*$F159*$N159/$H159),F159))</f>
        <v>3334.9274678699999</v>
      </c>
      <c r="P159" s="47">
        <f>IF($C159="","",IF(OR($J159="SWAP",$J159="FUTURE",$J159="CME FUTURE"),IF(NOT(ISERROR(VLOOKUP($M159,SpotUSDRateTable,2,FALSE))),VLOOKUP($M159,SpotUSDRateTable,2,FALSE),$H159)*O159,VLOOKUP($M159,SpotUSDRateTable,2,FALSE)*O159))</f>
        <v>0</v>
      </c>
      <c r="Q159" s="25">
        <f>IF($C159="","",IF(OR($J159="SWAP",$J159="FUTURE",$J159="CME FUTURE"),INT($K159-$B159),0))</f>
        <v>0</v>
      </c>
      <c r="R159" s="26" t="str">
        <f>IF($C159="","",IF(OR($E159="USD",$E159="EUR"),"CASH",IF($Q159=0,"COIN",IF($Q159&gt;720,"PERP",IF($J159="FUTURE",TEXT($K159-1,"mmm yy"),"CME "&amp;TEXT($K159-1,"mmm yy"))))))</f>
        <v>COIN</v>
      </c>
      <c r="S159" s="26" t="str">
        <f>IF($C159="","",IF($J159="CME FUTURE",IF($G159&gt;0,"LONG","SHORT"),IF($G159&gt;0,"LONG","SHORT")))</f>
        <v>SHORT</v>
      </c>
      <c r="T159" s="26" t="str">
        <f>IF($C159="","",$R159&amp;" "&amp;$S159)</f>
        <v>COIN SHORT</v>
      </c>
      <c r="U159" s="180">
        <f>IF($C159="","",$G159*(1+$W159))</f>
        <v>0</v>
      </c>
      <c r="V159" s="176">
        <f>IF($C159="","",$H159*(1+$W159))</f>
        <v>0</v>
      </c>
      <c r="W159" s="39">
        <f>IF($C159="","",IF(DefaultScenario,IF(OR(AND(Default_Exchange="ALL",NOT(ISERROR(MATCH($C159,$AF$6:$AF$37,0)))),$C159=Default_Exchange),IF($G159&gt;0,-LGD,0),0),IF(OR($J159="SWAP",$J159="FUTURE",$J159="CME FUTURE"),IF('Futures &amp; Perps Shifted'!$K$73,VLOOKUP($M159,ShiftByCurrencyDeriv,MATCH($R159,ShiftByCurrencyDerivHeader,0),FALSE),0),0)))</f>
        <v>0</v>
      </c>
      <c r="X159" s="178">
        <f>IF($C159="","",$U159-$G159)</f>
        <v>0</v>
      </c>
      <c r="Y159" s="14" t="str">
        <f t="shared" si="2"/>
        <v>DEFI</v>
      </c>
      <c r="Z159" t="str">
        <f>IF($C159="","",$M159&amp;" "&amp;$T159)</f>
        <v>OWETHUSDC/WSTETH-20JAN23-1600C COIN SHORT</v>
      </c>
      <c r="AA159" t="b">
        <f>IF($C159="","",IF(ISERROR(VLOOKUP($Y159,Mappings!$A:$C,3,FALSE)),FALSE,VLOOKUP($Y159,Mappings!$A:$C,3,FALSE)))</f>
        <v>0</v>
      </c>
    </row>
    <row r="160" spans="1:27" customFormat="1" x14ac:dyDescent="0.25">
      <c r="A160" s="14">
        <v>158</v>
      </c>
      <c r="B160" s="71">
        <v>44958.916672187501</v>
      </c>
      <c r="C160" s="14" t="s">
        <v>291</v>
      </c>
      <c r="D160" s="23" t="s">
        <v>297</v>
      </c>
      <c r="E160" s="23" t="s">
        <v>878</v>
      </c>
      <c r="F160" s="100">
        <v>4006</v>
      </c>
      <c r="G160" s="100">
        <v>0</v>
      </c>
      <c r="H160" s="100">
        <v>0</v>
      </c>
      <c r="I160" s="100">
        <v>0</v>
      </c>
      <c r="J160" s="23" t="s">
        <v>85</v>
      </c>
      <c r="K160" s="24">
        <v>44958.916672187501</v>
      </c>
      <c r="L160" s="23">
        <v>1</v>
      </c>
      <c r="M160" s="23" t="s">
        <v>878</v>
      </c>
      <c r="N160" s="45">
        <f>IF($C160="","",IF(OR($J160="SWAP",$J160="FUTURE",$J160="CME FUTURE"),IF($L160=1,ROUND($G160/$H160/$F160,3),POWER(10,ROUND(LOG($G160/$F160),1))),1))</f>
        <v>1</v>
      </c>
      <c r="O160" s="154">
        <f>IF($C160="","",IF(OR($J160="SWAP",$J160="FUTURE",$J160="CME FUTURE"),IF($L160=1,$F160*$N160,$AB$2*$F160*$N160/$H160),F160))</f>
        <v>4006</v>
      </c>
      <c r="P160" s="47">
        <f>IF($C160="","",IF(OR($J160="SWAP",$J160="FUTURE",$J160="CME FUTURE"),IF(NOT(ISERROR(VLOOKUP($M160,SpotUSDRateTable,2,FALSE))),VLOOKUP($M160,SpotUSDRateTable,2,FALSE),$H160)*O160,VLOOKUP($M160,SpotUSDRateTable,2,FALSE)*O160))</f>
        <v>0</v>
      </c>
      <c r="Q160" s="25">
        <f>IF($C160="","",IF(OR($J160="SWAP",$J160="FUTURE",$J160="CME FUTURE"),INT($K160-$B160),0))</f>
        <v>0</v>
      </c>
      <c r="R160" s="26" t="str">
        <f>IF($C160="","",IF(OR($E160="USD",$E160="EUR"),"CASH",IF($Q160=0,"COIN",IF($Q160&gt;720,"PERP",IF($J160="FUTURE",TEXT($K160-1,"mmm yy"),"CME "&amp;TEXT($K160-1,"mmm yy"))))))</f>
        <v>COIN</v>
      </c>
      <c r="S160" s="26" t="str">
        <f>IF($C160="","",IF($J160="CME FUTURE",IF($G160&gt;0,"LONG","SHORT"),IF($G160&gt;0,"LONG","SHORT")))</f>
        <v>SHORT</v>
      </c>
      <c r="T160" s="26" t="str">
        <f>IF($C160="","",$R160&amp;" "&amp;$S160)</f>
        <v>COIN SHORT</v>
      </c>
      <c r="U160" s="180">
        <f>IF($C160="","",$G160*(1+$W160))</f>
        <v>0</v>
      </c>
      <c r="V160" s="176">
        <f>IF($C160="","",$H160*(1+$W160))</f>
        <v>0</v>
      </c>
      <c r="W160" s="39">
        <f>IF($C160="","",IF(DefaultScenario,IF(OR(AND(Default_Exchange="ALL",NOT(ISERROR(MATCH($C160,$AF$6:$AF$37,0)))),$C160=Default_Exchange),IF($G160&gt;0,-LGD,0),0),IF(OR($J160="SWAP",$J160="FUTURE",$J160="CME FUTURE"),IF('Futures &amp; Perps Shifted'!$K$73,VLOOKUP($M160,ShiftByCurrencyDeriv,MATCH($R160,ShiftByCurrencyDerivHeader,0),FALSE),0),0)))</f>
        <v>0</v>
      </c>
      <c r="X160" s="178">
        <f>IF($C160="","",$U160-$G160)</f>
        <v>0</v>
      </c>
      <c r="Y160" s="14" t="str">
        <f t="shared" si="2"/>
        <v>DEFI</v>
      </c>
      <c r="Z160" t="str">
        <f>IF($C160="","",$M160&amp;" "&amp;$T160)</f>
        <v>OWETHUSDC/WSTETH-30DEC22-1350C COIN SHORT</v>
      </c>
      <c r="AA160" t="b">
        <f>IF($C160="","",IF(ISERROR(VLOOKUP($Y160,Mappings!$A:$C,3,FALSE)),FALSE,VLOOKUP($Y160,Mappings!$A:$C,3,FALSE)))</f>
        <v>0</v>
      </c>
    </row>
    <row r="161" spans="1:27" customFormat="1" x14ac:dyDescent="0.25">
      <c r="A161" s="14">
        <v>159</v>
      </c>
      <c r="B161" s="71">
        <v>44958.916672187501</v>
      </c>
      <c r="C161" s="14" t="s">
        <v>291</v>
      </c>
      <c r="D161" s="23" t="s">
        <v>297</v>
      </c>
      <c r="E161" s="23" t="s">
        <v>92</v>
      </c>
      <c r="F161" s="100">
        <v>60000</v>
      </c>
      <c r="G161" s="100">
        <v>60008.983361006001</v>
      </c>
      <c r="H161" s="100">
        <v>1.0001497226834299</v>
      </c>
      <c r="I161" s="100">
        <v>0</v>
      </c>
      <c r="J161" s="23" t="s">
        <v>85</v>
      </c>
      <c r="K161" s="24">
        <v>44958.916672187501</v>
      </c>
      <c r="L161" s="23">
        <v>1</v>
      </c>
      <c r="M161" s="23" t="s">
        <v>92</v>
      </c>
      <c r="N161" s="45">
        <f>IF($C161="","",IF(OR($J161="SWAP",$J161="FUTURE",$J161="CME FUTURE"),IF($L161=1,ROUND($G161/$H161/$F161,3),POWER(10,ROUND(LOG($G161/$F161),1))),1))</f>
        <v>1</v>
      </c>
      <c r="O161" s="154">
        <f>IF($C161="","",IF(OR($J161="SWAP",$J161="FUTURE",$J161="CME FUTURE"),IF($L161=1,$F161*$N161,$AB$2*$F161*$N161/$H161),F161))</f>
        <v>60000</v>
      </c>
      <c r="P161" s="47">
        <f>IF($C161="","",IF(OR($J161="SWAP",$J161="FUTURE",$J161="CME FUTURE"),IF(NOT(ISERROR(VLOOKUP($M161,SpotUSDRateTable,2,FALSE))),VLOOKUP($M161,SpotUSDRateTable,2,FALSE),$H161)*O161,VLOOKUP($M161,SpotUSDRateTable,2,FALSE)*O161))</f>
        <v>60008.983361005798</v>
      </c>
      <c r="Q161" s="25">
        <f>IF($C161="","",IF(OR($J161="SWAP",$J161="FUTURE",$J161="CME FUTURE"),INT($K161-$B161),0))</f>
        <v>0</v>
      </c>
      <c r="R161" s="26" t="str">
        <f>IF($C161="","",IF(OR($E161="USD",$E161="EUR"),"CASH",IF($Q161=0,"COIN",IF($Q161&gt;720,"PERP",IF($J161="FUTURE",TEXT($K161-1,"mmm yy"),"CME "&amp;TEXT($K161-1,"mmm yy"))))))</f>
        <v>COIN</v>
      </c>
      <c r="S161" s="26" t="str">
        <f>IF($C161="","",IF($J161="CME FUTURE",IF($G161&gt;0,"LONG","SHORT"),IF($G161&gt;0,"LONG","SHORT")))</f>
        <v>LONG</v>
      </c>
      <c r="T161" s="26" t="str">
        <f>IF($C161="","",$R161&amp;" "&amp;$S161)</f>
        <v>COIN LONG</v>
      </c>
      <c r="U161" s="180">
        <f>IF($C161="","",$G161*(1+$W161))</f>
        <v>60008.983361006001</v>
      </c>
      <c r="V161" s="176">
        <f>IF($C161="","",$H161*(1+$W161))</f>
        <v>1.0001497226834299</v>
      </c>
      <c r="W161" s="39">
        <f>IF($C161="","",IF(DefaultScenario,IF(OR(AND(Default_Exchange="ALL",NOT(ISERROR(MATCH($C161,$AF$6:$AF$37,0)))),$C161=Default_Exchange),IF($G161&gt;0,-LGD,0),0),IF(OR($J161="SWAP",$J161="FUTURE",$J161="CME FUTURE"),IF('Futures &amp; Perps Shifted'!$K$73,VLOOKUP($M161,ShiftByCurrencyDeriv,MATCH($R161,ShiftByCurrencyDerivHeader,0),FALSE),0),0)))</f>
        <v>0</v>
      </c>
      <c r="X161" s="178">
        <f>IF($C161="","",$U161-$G161)</f>
        <v>0</v>
      </c>
      <c r="Y161" s="14" t="str">
        <f t="shared" si="2"/>
        <v>DEFI</v>
      </c>
      <c r="Z161" t="str">
        <f>IF($C161="","",$M161&amp;" "&amp;$T161)</f>
        <v>USDC COIN LONG</v>
      </c>
      <c r="AA161" t="b">
        <f>IF($C161="","",IF(ISERROR(VLOOKUP($Y161,Mappings!$A:$C,3,FALSE)),FALSE,VLOOKUP($Y161,Mappings!$A:$C,3,FALSE)))</f>
        <v>0</v>
      </c>
    </row>
    <row r="162" spans="1:27" customFormat="1" x14ac:dyDescent="0.25">
      <c r="A162" s="14">
        <v>160</v>
      </c>
      <c r="B162" s="71">
        <v>44958.916672187501</v>
      </c>
      <c r="C162" s="14" t="s">
        <v>291</v>
      </c>
      <c r="D162" s="23" t="s">
        <v>297</v>
      </c>
      <c r="E162" s="23" t="s">
        <v>436</v>
      </c>
      <c r="F162" s="100">
        <v>137.93660295000001</v>
      </c>
      <c r="G162" s="100">
        <v>2882.1753663816298</v>
      </c>
      <c r="H162" s="100">
        <v>20.894927849037799</v>
      </c>
      <c r="I162" s="100">
        <v>0</v>
      </c>
      <c r="J162" s="23" t="s">
        <v>85</v>
      </c>
      <c r="K162" s="24">
        <v>44958.916672187501</v>
      </c>
      <c r="L162" s="23">
        <v>1</v>
      </c>
      <c r="M162" s="23" t="s">
        <v>436</v>
      </c>
      <c r="N162" s="45">
        <f>IF($C162="","",IF(OR($J162="SWAP",$J162="FUTURE",$J162="CME FUTURE"),IF($L162=1,ROUND($G162/$H162/$F162,3),POWER(10,ROUND(LOG($G162/$F162),1))),1))</f>
        <v>1</v>
      </c>
      <c r="O162" s="154">
        <f>IF($C162="","",IF(OR($J162="SWAP",$J162="FUTURE",$J162="CME FUTURE"),IF($L162=1,$F162*$N162,$AB$2*$F162*$N162/$H162),F162))</f>
        <v>137.93660295000001</v>
      </c>
      <c r="P162" s="47">
        <f>IF($C162="","",IF(OR($J162="SWAP",$J162="FUTURE",$J162="CME FUTURE"),IF(NOT(ISERROR(VLOOKUP($M162,SpotUSDRateTable,2,FALSE))),VLOOKUP($M162,SpotUSDRateTable,2,FALSE),$H162)*O162,VLOOKUP($M162,SpotUSDRateTable,2,FALSE)*O162))</f>
        <v>2882.1753663816248</v>
      </c>
      <c r="Q162" s="25">
        <f>IF($C162="","",IF(OR($J162="SWAP",$J162="FUTURE",$J162="CME FUTURE"),INT($K162-$B162),0))</f>
        <v>0</v>
      </c>
      <c r="R162" s="26" t="str">
        <f>IF($C162="","",IF(OR($E162="USD",$E162="EUR"),"CASH",IF($Q162=0,"COIN",IF($Q162&gt;720,"PERP",IF($J162="FUTURE",TEXT($K162-1,"mmm yy"),"CME "&amp;TEXT($K162-1,"mmm yy"))))))</f>
        <v>COIN</v>
      </c>
      <c r="S162" s="26" t="str">
        <f>IF($C162="","",IF($J162="CME FUTURE",IF($G162&gt;0,"LONG","SHORT"),IF($G162&gt;0,"LONG","SHORT")))</f>
        <v>LONG</v>
      </c>
      <c r="T162" s="26" t="str">
        <f>IF($C162="","",$R162&amp;" "&amp;$S162)</f>
        <v>COIN LONG</v>
      </c>
      <c r="U162" s="180">
        <f>IF($C162="","",$G162*(1+$W162))</f>
        <v>2882.1753663816298</v>
      </c>
      <c r="V162" s="176">
        <f>IF($C162="","",$H162*(1+$W162))</f>
        <v>20.894927849037799</v>
      </c>
      <c r="W162" s="39">
        <f>IF($C162="","",IF(DefaultScenario,IF(OR(AND(Default_Exchange="ALL",NOT(ISERROR(MATCH($C162,$AF$6:$AF$37,0)))),$C162=Default_Exchange),IF($G162&gt;0,-LGD,0),0),IF(OR($J162="SWAP",$J162="FUTURE",$J162="CME FUTURE"),IF('Futures &amp; Perps Shifted'!$K$73,VLOOKUP($M162,ShiftByCurrencyDeriv,MATCH($R162,ShiftByCurrencyDerivHeader,0),FALSE),0),0)))</f>
        <v>0</v>
      </c>
      <c r="X162" s="178">
        <f>IF($C162="","",$U162-$G162)</f>
        <v>0</v>
      </c>
      <c r="Y162" s="14" t="str">
        <f t="shared" si="2"/>
        <v>DEFI</v>
      </c>
      <c r="Z162" t="str">
        <f>IF($C162="","",$M162&amp;" "&amp;$T162)</f>
        <v>WAVAX COIN LONG</v>
      </c>
      <c r="AA162" t="b">
        <f>IF($C162="","",IF(ISERROR(VLOOKUP($Y162,Mappings!$A:$C,3,FALSE)),FALSE,VLOOKUP($Y162,Mappings!$A:$C,3,FALSE)))</f>
        <v>0</v>
      </c>
    </row>
    <row r="163" spans="1:27" customFormat="1" x14ac:dyDescent="0.25">
      <c r="A163" s="14">
        <v>161</v>
      </c>
      <c r="B163" s="71">
        <v>44958.916672187501</v>
      </c>
      <c r="C163" s="14" t="s">
        <v>291</v>
      </c>
      <c r="D163" s="23" t="s">
        <v>297</v>
      </c>
      <c r="E163" s="23" t="s">
        <v>255</v>
      </c>
      <c r="F163" s="100">
        <v>132.91860402</v>
      </c>
      <c r="G163" s="100">
        <v>218192.560026847</v>
      </c>
      <c r="H163" s="100">
        <v>1641.55019258264</v>
      </c>
      <c r="I163" s="100">
        <v>0</v>
      </c>
      <c r="J163" s="23" t="s">
        <v>85</v>
      </c>
      <c r="K163" s="24">
        <v>44958.916672187501</v>
      </c>
      <c r="L163" s="23">
        <v>1</v>
      </c>
      <c r="M163" s="23" t="s">
        <v>255</v>
      </c>
      <c r="N163" s="45">
        <f>IF($C163="","",IF(OR($J163="SWAP",$J163="FUTURE",$J163="CME FUTURE"),IF($L163=1,ROUND($G163/$H163/$F163,3),POWER(10,ROUND(LOG($G163/$F163),1))),1))</f>
        <v>1</v>
      </c>
      <c r="O163" s="154">
        <f>IF($C163="","",IF(OR($J163="SWAP",$J163="FUTURE",$J163="CME FUTURE"),IF($L163=1,$F163*$N163,$AB$2*$F163*$N163/$H163),F163))</f>
        <v>132.91860402</v>
      </c>
      <c r="P163" s="47">
        <f>IF($C163="","",IF(OR($J163="SWAP",$J163="FUTURE",$J163="CME FUTURE"),IF(NOT(ISERROR(VLOOKUP($M163,SpotUSDRateTable,2,FALSE))),VLOOKUP($M163,SpotUSDRateTable,2,FALSE),$H163)*O163,VLOOKUP($M163,SpotUSDRateTable,2,FALSE)*O163))</f>
        <v>218192.56002684668</v>
      </c>
      <c r="Q163" s="25">
        <f>IF($C163="","",IF(OR($J163="SWAP",$J163="FUTURE",$J163="CME FUTURE"),INT($K163-$B163),0))</f>
        <v>0</v>
      </c>
      <c r="R163" s="26" t="str">
        <f>IF($C163="","",IF(OR($E163="USD",$E163="EUR"),"CASH",IF($Q163=0,"COIN",IF($Q163&gt;720,"PERP",IF($J163="FUTURE",TEXT($K163-1,"mmm yy"),"CME "&amp;TEXT($K163-1,"mmm yy"))))))</f>
        <v>COIN</v>
      </c>
      <c r="S163" s="26" t="str">
        <f>IF($C163="","",IF($J163="CME FUTURE",IF($G163&gt;0,"LONG","SHORT"),IF($G163&gt;0,"LONG","SHORT")))</f>
        <v>LONG</v>
      </c>
      <c r="T163" s="26" t="str">
        <f>IF($C163="","",$R163&amp;" "&amp;$S163)</f>
        <v>COIN LONG</v>
      </c>
      <c r="U163" s="180">
        <f>IF($C163="","",$G163*(1+$W163))</f>
        <v>218192.560026847</v>
      </c>
      <c r="V163" s="176">
        <f>IF($C163="","",$H163*(1+$W163))</f>
        <v>1641.55019258264</v>
      </c>
      <c r="W163" s="39">
        <f>IF($C163="","",IF(DefaultScenario,IF(OR(AND(Default_Exchange="ALL",NOT(ISERROR(MATCH($C163,$AF$6:$AF$37,0)))),$C163=Default_Exchange),IF($G163&gt;0,-LGD,0),0),IF(OR($J163="SWAP",$J163="FUTURE",$J163="CME FUTURE"),IF('Futures &amp; Perps Shifted'!$K$73,VLOOKUP($M163,ShiftByCurrencyDeriv,MATCH($R163,ShiftByCurrencyDerivHeader,0),FALSE),0),0)))</f>
        <v>0</v>
      </c>
      <c r="X163" s="178">
        <f>IF($C163="","",$U163-$G163)</f>
        <v>0</v>
      </c>
      <c r="Y163" s="14" t="str">
        <f t="shared" si="2"/>
        <v>DEFI</v>
      </c>
      <c r="Z163" t="str">
        <f>IF($C163="","",$M163&amp;" "&amp;$T163)</f>
        <v>WETH COIN LONG</v>
      </c>
      <c r="AA163" t="b">
        <f>IF($C163="","",IF(ISERROR(VLOOKUP($Y163,Mappings!$A:$C,3,FALSE)),FALSE,VLOOKUP($Y163,Mappings!$A:$C,3,FALSE)))</f>
        <v>0</v>
      </c>
    </row>
    <row r="164" spans="1:27" customFormat="1" x14ac:dyDescent="0.25">
      <c r="A164" s="14">
        <v>162</v>
      </c>
      <c r="B164" s="71">
        <v>44958.916672187501</v>
      </c>
      <c r="C164" s="14" t="s">
        <v>291</v>
      </c>
      <c r="D164" s="23" t="s">
        <v>301</v>
      </c>
      <c r="E164" s="23" t="s">
        <v>186</v>
      </c>
      <c r="F164" s="100">
        <v>4677.6508461699996</v>
      </c>
      <c r="G164" s="100">
        <v>5197.9030852578499</v>
      </c>
      <c r="H164" s="100">
        <v>1.11122083631227</v>
      </c>
      <c r="I164" s="100">
        <v>0</v>
      </c>
      <c r="J164" s="23" t="s">
        <v>85</v>
      </c>
      <c r="K164" s="24">
        <v>44958.916672187501</v>
      </c>
      <c r="L164" s="23">
        <v>1</v>
      </c>
      <c r="M164" s="23" t="s">
        <v>186</v>
      </c>
      <c r="N164" s="45">
        <f>IF($C164="","",IF(OR($J164="SWAP",$J164="FUTURE",$J164="CME FUTURE"),IF($L164=1,ROUND($G164/$H164/$F164,3),POWER(10,ROUND(LOG($G164/$F164),1))),1))</f>
        <v>1</v>
      </c>
      <c r="O164" s="154">
        <f>IF($C164="","",IF(OR($J164="SWAP",$J164="FUTURE",$J164="CME FUTURE"),IF($L164=1,$F164*$N164,$AB$2*$F164*$N164/$H164),F164))</f>
        <v>4677.6508461699996</v>
      </c>
      <c r="P164" s="47">
        <f>IF($C164="","",IF(OR($J164="SWAP",$J164="FUTURE",$J164="CME FUTURE"),IF(NOT(ISERROR(VLOOKUP($M164,SpotUSDRateTable,2,FALSE))),VLOOKUP($M164,SpotUSDRateTable,2,FALSE),$H164)*O164,VLOOKUP($M164,SpotUSDRateTable,2,FALSE)*O164))</f>
        <v>5197.9030852578244</v>
      </c>
      <c r="Q164" s="25">
        <f>IF($C164="","",IF(OR($J164="SWAP",$J164="FUTURE",$J164="CME FUTURE"),INT($K164-$B164),0))</f>
        <v>0</v>
      </c>
      <c r="R164" s="26" t="str">
        <f>IF($C164="","",IF(OR($E164="USD",$E164="EUR"),"CASH",IF($Q164=0,"COIN",IF($Q164&gt;720,"PERP",IF($J164="FUTURE",TEXT($K164-1,"mmm yy"),"CME "&amp;TEXT($K164-1,"mmm yy"))))))</f>
        <v>COIN</v>
      </c>
      <c r="S164" s="26" t="str">
        <f>IF($C164="","",IF($J164="CME FUTURE",IF($G164&gt;0,"LONG","SHORT"),IF($G164&gt;0,"LONG","SHORT")))</f>
        <v>LONG</v>
      </c>
      <c r="T164" s="26" t="str">
        <f>IF($C164="","",$R164&amp;" "&amp;$S164)</f>
        <v>COIN LONG</v>
      </c>
      <c r="U164" s="180">
        <f>IF($C164="","",$G164*(1+$W164))</f>
        <v>5197.9030852578499</v>
      </c>
      <c r="V164" s="176">
        <f>IF($C164="","",$H164*(1+$W164))</f>
        <v>1.11122083631227</v>
      </c>
      <c r="W164" s="39">
        <f>IF($C164="","",IF(DefaultScenario,IF(OR(AND(Default_Exchange="ALL",NOT(ISERROR(MATCH($C164,$AF$6:$AF$37,0)))),$C164=Default_Exchange),IF($G164&gt;0,-LGD,0),0),IF(OR($J164="SWAP",$J164="FUTURE",$J164="CME FUTURE"),IF('Futures &amp; Perps Shifted'!$K$73,VLOOKUP($M164,ShiftByCurrencyDeriv,MATCH($R164,ShiftByCurrencyDerivHeader,0),FALSE),0),0)))</f>
        <v>0</v>
      </c>
      <c r="X164" s="178">
        <f>IF($C164="","",$U164-$G164)</f>
        <v>0</v>
      </c>
      <c r="Y164" s="14" t="str">
        <f t="shared" si="2"/>
        <v>DEFI</v>
      </c>
      <c r="Z164" t="str">
        <f>IF($C164="","",$M164&amp;" "&amp;$T164)</f>
        <v>CRV COIN LONG</v>
      </c>
      <c r="AA164" t="b">
        <f>IF($C164="","",IF(ISERROR(VLOOKUP($Y164,Mappings!$A:$C,3,FALSE)),FALSE,VLOOKUP($Y164,Mappings!$A:$C,3,FALSE)))</f>
        <v>0</v>
      </c>
    </row>
    <row r="165" spans="1:27" customFormat="1" x14ac:dyDescent="0.25">
      <c r="A165" s="14">
        <v>163</v>
      </c>
      <c r="B165" s="71">
        <v>44958.916672187501</v>
      </c>
      <c r="C165" s="14" t="s">
        <v>291</v>
      </c>
      <c r="D165" s="23" t="s">
        <v>301</v>
      </c>
      <c r="E165" s="23" t="s">
        <v>187</v>
      </c>
      <c r="F165" s="100">
        <v>131.47102329000001</v>
      </c>
      <c r="G165" s="100">
        <v>857.07679042521704</v>
      </c>
      <c r="H165" s="100">
        <v>6.5191307481852396</v>
      </c>
      <c r="I165" s="100">
        <v>0</v>
      </c>
      <c r="J165" s="23" t="s">
        <v>85</v>
      </c>
      <c r="K165" s="24">
        <v>44958.916672187501</v>
      </c>
      <c r="L165" s="23">
        <v>1</v>
      </c>
      <c r="M165" s="23" t="s">
        <v>187</v>
      </c>
      <c r="N165" s="45">
        <f>IF($C165="","",IF(OR($J165="SWAP",$J165="FUTURE",$J165="CME FUTURE"),IF($L165=1,ROUND($G165/$H165/$F165,3),POWER(10,ROUND(LOG($G165/$F165),1))),1))</f>
        <v>1</v>
      </c>
      <c r="O165" s="154">
        <f>IF($C165="","",IF(OR($J165="SWAP",$J165="FUTURE",$J165="CME FUTURE"),IF($L165=1,$F165*$N165,$AB$2*$F165*$N165/$H165),F165))</f>
        <v>131.47102329000001</v>
      </c>
      <c r="P165" s="47">
        <f>IF($C165="","",IF(OR($J165="SWAP",$J165="FUTURE",$J165="CME FUTURE"),IF(NOT(ISERROR(VLOOKUP($M165,SpotUSDRateTable,2,FALSE))),VLOOKUP($M165,SpotUSDRateTable,2,FALSE),$H165)*O165,VLOOKUP($M165,SpotUSDRateTable,2,FALSE)*O165))</f>
        <v>857.07679042521681</v>
      </c>
      <c r="Q165" s="25">
        <f>IF($C165="","",IF(OR($J165="SWAP",$J165="FUTURE",$J165="CME FUTURE"),INT($K165-$B165),0))</f>
        <v>0</v>
      </c>
      <c r="R165" s="26" t="str">
        <f>IF($C165="","",IF(OR($E165="USD",$E165="EUR"),"CASH",IF($Q165=0,"COIN",IF($Q165&gt;720,"PERP",IF($J165="FUTURE",TEXT($K165-1,"mmm yy"),"CME "&amp;TEXT($K165-1,"mmm yy"))))))</f>
        <v>COIN</v>
      </c>
      <c r="S165" s="26" t="str">
        <f>IF($C165="","",IF($J165="CME FUTURE",IF($G165&gt;0,"LONG","SHORT"),IF($G165&gt;0,"LONG","SHORT")))</f>
        <v>LONG</v>
      </c>
      <c r="T165" s="26" t="str">
        <f>IF($C165="","",$R165&amp;" "&amp;$S165)</f>
        <v>COIN LONG</v>
      </c>
      <c r="U165" s="180">
        <f>IF($C165="","",$G165*(1+$W165))</f>
        <v>857.07679042521704</v>
      </c>
      <c r="V165" s="176">
        <f>IF($C165="","",$H165*(1+$W165))</f>
        <v>6.5191307481852396</v>
      </c>
      <c r="W165" s="39">
        <f>IF($C165="","",IF(DefaultScenario,IF(OR(AND(Default_Exchange="ALL",NOT(ISERROR(MATCH($C165,$AF$6:$AF$37,0)))),$C165=Default_Exchange),IF($G165&gt;0,-LGD,0),0),IF(OR($J165="SWAP",$J165="FUTURE",$J165="CME FUTURE"),IF('Futures &amp; Perps Shifted'!$K$73,VLOOKUP($M165,ShiftByCurrencyDeriv,MATCH($R165,ShiftByCurrencyDerivHeader,0),FALSE),0),0)))</f>
        <v>0</v>
      </c>
      <c r="X165" s="178">
        <f>IF($C165="","",$U165-$G165)</f>
        <v>0</v>
      </c>
      <c r="Y165" s="14" t="str">
        <f t="shared" si="2"/>
        <v>DEFI</v>
      </c>
      <c r="Z165" t="str">
        <f>IF($C165="","",$M165&amp;" "&amp;$T165)</f>
        <v>CVX COIN LONG</v>
      </c>
      <c r="AA165" t="b">
        <f>IF($C165="","",IF(ISERROR(VLOOKUP($Y165,Mappings!$A:$C,3,FALSE)),FALSE,VLOOKUP($Y165,Mappings!$A:$C,3,FALSE)))</f>
        <v>0</v>
      </c>
    </row>
    <row r="166" spans="1:27" customFormat="1" x14ac:dyDescent="0.25">
      <c r="A166" s="14">
        <v>164</v>
      </c>
      <c r="B166" s="71">
        <v>44958.916672187501</v>
      </c>
      <c r="C166" s="14" t="s">
        <v>291</v>
      </c>
      <c r="D166" s="23" t="s">
        <v>301</v>
      </c>
      <c r="E166" s="23" t="s">
        <v>409</v>
      </c>
      <c r="F166" s="100">
        <v>184890.86146729</v>
      </c>
      <c r="G166" s="100">
        <v>184920.647186413</v>
      </c>
      <c r="H166" s="100">
        <v>1.0001610989255301</v>
      </c>
      <c r="I166" s="100">
        <v>0</v>
      </c>
      <c r="J166" s="23" t="s">
        <v>85</v>
      </c>
      <c r="K166" s="24">
        <v>44958.916672187501</v>
      </c>
      <c r="L166" s="23">
        <v>1</v>
      </c>
      <c r="M166" s="23" t="s">
        <v>409</v>
      </c>
      <c r="N166" s="45">
        <f>IF($C166="","",IF(OR($J166="SWAP",$J166="FUTURE",$J166="CME FUTURE"),IF($L166=1,ROUND($G166/$H166/$F166,3),POWER(10,ROUND(LOG($G166/$F166),1))),1))</f>
        <v>1</v>
      </c>
      <c r="O166" s="154">
        <f>IF($C166="","",IF(OR($J166="SWAP",$J166="FUTURE",$J166="CME FUTURE"),IF($L166=1,$F166*$N166,$AB$2*$F166*$N166/$H166),F166))</f>
        <v>184890.86146729</v>
      </c>
      <c r="P166" s="47">
        <f>IF($C166="","",IF(OR($J166="SWAP",$J166="FUTURE",$J166="CME FUTURE"),IF(NOT(ISERROR(VLOOKUP($M166,SpotUSDRateTable,2,FALSE))),VLOOKUP($M166,SpotUSDRateTable,2,FALSE),$H166)*O166,VLOOKUP($M166,SpotUSDRateTable,2,FALSE)*O166))</f>
        <v>184920.64718641271</v>
      </c>
      <c r="Q166" s="25">
        <f>IF($C166="","",IF(OR($J166="SWAP",$J166="FUTURE",$J166="CME FUTURE"),INT($K166-$B166),0))</f>
        <v>0</v>
      </c>
      <c r="R166" s="26" t="str">
        <f>IF($C166="","",IF(OR($E166="USD",$E166="EUR"),"CASH",IF($Q166=0,"COIN",IF($Q166&gt;720,"PERP",IF($J166="FUTURE",TEXT($K166-1,"mmm yy"),"CME "&amp;TEXT($K166-1,"mmm yy"))))))</f>
        <v>COIN</v>
      </c>
      <c r="S166" s="26" t="str">
        <f>IF($C166="","",IF($J166="CME FUTURE",IF($G166&gt;0,"LONG","SHORT"),IF($G166&gt;0,"LONG","SHORT")))</f>
        <v>LONG</v>
      </c>
      <c r="T166" s="26" t="str">
        <f>IF($C166="","",$R166&amp;" "&amp;$S166)</f>
        <v>COIN LONG</v>
      </c>
      <c r="U166" s="180">
        <f>IF($C166="","",$G166*(1+$W166))</f>
        <v>184920.647186413</v>
      </c>
      <c r="V166" s="176">
        <f>IF($C166="","",$H166*(1+$W166))</f>
        <v>1.0001610989255301</v>
      </c>
      <c r="W166" s="39">
        <f>IF($C166="","",IF(DefaultScenario,IF(OR(AND(Default_Exchange="ALL",NOT(ISERROR(MATCH($C166,$AF$6:$AF$37,0)))),$C166=Default_Exchange),IF($G166&gt;0,-LGD,0),0),IF(OR($J166="SWAP",$J166="FUTURE",$J166="CME FUTURE"),IF('Futures &amp; Perps Shifted'!$K$73,VLOOKUP($M166,ShiftByCurrencyDeriv,MATCH($R166,ShiftByCurrencyDerivHeader,0),FALSE),0),0)))</f>
        <v>0</v>
      </c>
      <c r="X166" s="178">
        <f>IF($C166="","",$U166-$G166)</f>
        <v>0</v>
      </c>
      <c r="Y166" s="14" t="str">
        <f t="shared" si="2"/>
        <v>DEFI</v>
      </c>
      <c r="Z166" t="str">
        <f>IF($C166="","",$M166&amp;" "&amp;$T166)</f>
        <v>DAI COIN LONG</v>
      </c>
      <c r="AA166" t="b">
        <f>IF($C166="","",IF(ISERROR(VLOOKUP($Y166,Mappings!$A:$C,3,FALSE)),FALSE,VLOOKUP($Y166,Mappings!$A:$C,3,FALSE)))</f>
        <v>0</v>
      </c>
    </row>
    <row r="167" spans="1:27" customFormat="1" x14ac:dyDescent="0.25">
      <c r="A167" s="14">
        <v>165</v>
      </c>
      <c r="B167" s="71">
        <v>44958.916672187501</v>
      </c>
      <c r="C167" s="14" t="s">
        <v>291</v>
      </c>
      <c r="D167" s="23" t="s">
        <v>301</v>
      </c>
      <c r="E167" s="23" t="s">
        <v>15</v>
      </c>
      <c r="F167" s="100">
        <v>0.49557208000000003</v>
      </c>
      <c r="G167" s="100">
        <v>813.62662015372405</v>
      </c>
      <c r="H167" s="100">
        <v>1641.7926937161601</v>
      </c>
      <c r="I167" s="100">
        <v>0</v>
      </c>
      <c r="J167" s="23" t="s">
        <v>85</v>
      </c>
      <c r="K167" s="24">
        <v>44958.916672187501</v>
      </c>
      <c r="L167" s="23">
        <v>1</v>
      </c>
      <c r="M167" s="23" t="s">
        <v>15</v>
      </c>
      <c r="N167" s="45">
        <f>IF($C167="","",IF(OR($J167="SWAP",$J167="FUTURE",$J167="CME FUTURE"),IF($L167=1,ROUND($G167/$H167/$F167,3),POWER(10,ROUND(LOG($G167/$F167),1))),1))</f>
        <v>1</v>
      </c>
      <c r="O167" s="154">
        <f>IF($C167="","",IF(OR($J167="SWAP",$J167="FUTURE",$J167="CME FUTURE"),IF($L167=1,$F167*$N167,$AB$2*$F167*$N167/$H167),F167))</f>
        <v>0.49557208000000003</v>
      </c>
      <c r="P167" s="47">
        <f>IF($C167="","",IF(OR($J167="SWAP",$J167="FUTURE",$J167="CME FUTURE"),IF(NOT(ISERROR(VLOOKUP($M167,SpotUSDRateTable,2,FALSE))),VLOOKUP($M167,SpotUSDRateTable,2,FALSE),$H167)*O167,VLOOKUP($M167,SpotUSDRateTable,2,FALSE)*O167))</f>
        <v>813.62662015372041</v>
      </c>
      <c r="Q167" s="25">
        <f>IF($C167="","",IF(OR($J167="SWAP",$J167="FUTURE",$J167="CME FUTURE"),INT($K167-$B167),0))</f>
        <v>0</v>
      </c>
      <c r="R167" s="26" t="str">
        <f>IF($C167="","",IF(OR($E167="USD",$E167="EUR"),"CASH",IF($Q167=0,"COIN",IF($Q167&gt;720,"PERP",IF($J167="FUTURE",TEXT($K167-1,"mmm yy"),"CME "&amp;TEXT($K167-1,"mmm yy"))))))</f>
        <v>COIN</v>
      </c>
      <c r="S167" s="26" t="str">
        <f>IF($C167="","",IF($J167="CME FUTURE",IF($G167&gt;0,"LONG","SHORT"),IF($G167&gt;0,"LONG","SHORT")))</f>
        <v>LONG</v>
      </c>
      <c r="T167" s="26" t="str">
        <f>IF($C167="","",$R167&amp;" "&amp;$S167)</f>
        <v>COIN LONG</v>
      </c>
      <c r="U167" s="180">
        <f>IF($C167="","",$G167*(1+$W167))</f>
        <v>813.62662015372405</v>
      </c>
      <c r="V167" s="176">
        <f>IF($C167="","",$H167*(1+$W167))</f>
        <v>1641.7926937161601</v>
      </c>
      <c r="W167" s="39">
        <f>IF($C167="","",IF(DefaultScenario,IF(OR(AND(Default_Exchange="ALL",NOT(ISERROR(MATCH($C167,$AF$6:$AF$37,0)))),$C167=Default_Exchange),IF($G167&gt;0,-LGD,0),0),IF(OR($J167="SWAP",$J167="FUTURE",$J167="CME FUTURE"),IF('Futures &amp; Perps Shifted'!$K$73,VLOOKUP($M167,ShiftByCurrencyDeriv,MATCH($R167,ShiftByCurrencyDerivHeader,0),FALSE),0),0)))</f>
        <v>0</v>
      </c>
      <c r="X167" s="178">
        <f>IF($C167="","",$U167-$G167)</f>
        <v>0</v>
      </c>
      <c r="Y167" s="14" t="str">
        <f t="shared" si="2"/>
        <v>DEFI</v>
      </c>
      <c r="Z167" t="str">
        <f>IF($C167="","",$M167&amp;" "&amp;$T167)</f>
        <v>ETH COIN LONG</v>
      </c>
      <c r="AA167" t="b">
        <f>IF($C167="","",IF(ISERROR(VLOOKUP($Y167,Mappings!$A:$C,3,FALSE)),FALSE,VLOOKUP($Y167,Mappings!$A:$C,3,FALSE)))</f>
        <v>0</v>
      </c>
    </row>
    <row r="168" spans="1:27" customFormat="1" x14ac:dyDescent="0.25">
      <c r="A168" s="14">
        <v>166</v>
      </c>
      <c r="B168" s="71">
        <v>44958.916672187501</v>
      </c>
      <c r="C168" s="14" t="s">
        <v>291</v>
      </c>
      <c r="D168" s="23" t="s">
        <v>301</v>
      </c>
      <c r="E168" s="23" t="s">
        <v>785</v>
      </c>
      <c r="F168" s="100">
        <v>486524.05826513999</v>
      </c>
      <c r="G168" s="100">
        <v>486519.28284357098</v>
      </c>
      <c r="H168" s="100">
        <v>0.99999018461371503</v>
      </c>
      <c r="I168" s="100">
        <v>0</v>
      </c>
      <c r="J168" s="23" t="s">
        <v>85</v>
      </c>
      <c r="K168" s="24">
        <v>44958.916672187501</v>
      </c>
      <c r="L168" s="23">
        <v>1</v>
      </c>
      <c r="M168" s="23" t="s">
        <v>785</v>
      </c>
      <c r="N168" s="45">
        <f>IF($C168="","",IF(OR($J168="SWAP",$J168="FUTURE",$J168="CME FUTURE"),IF($L168=1,ROUND($G168/$H168/$F168,3),POWER(10,ROUND(LOG($G168/$F168),1))),1))</f>
        <v>1</v>
      </c>
      <c r="O168" s="154">
        <f>IF($C168="","",IF(OR($J168="SWAP",$J168="FUTURE",$J168="CME FUTURE"),IF($L168=1,$F168*$N168,$AB$2*$F168*$N168/$H168),F168))</f>
        <v>486524.05826513999</v>
      </c>
      <c r="P168" s="47">
        <f>IF($C168="","",IF(OR($J168="SWAP",$J168="FUTURE",$J168="CME FUTURE"),IF(NOT(ISERROR(VLOOKUP($M168,SpotUSDRateTable,2,FALSE))),VLOOKUP($M168,SpotUSDRateTable,2,FALSE),$H168)*O168,VLOOKUP($M168,SpotUSDRateTable,2,FALSE)*O168))</f>
        <v>486519.28284357116</v>
      </c>
      <c r="Q168" s="25">
        <f>IF($C168="","",IF(OR($J168="SWAP",$J168="FUTURE",$J168="CME FUTURE"),INT($K168-$B168),0))</f>
        <v>0</v>
      </c>
      <c r="R168" s="26" t="str">
        <f>IF($C168="","",IF(OR($E168="USD",$E168="EUR"),"CASH",IF($Q168=0,"COIN",IF($Q168&gt;720,"PERP",IF($J168="FUTURE",TEXT($K168-1,"mmm yy"),"CME "&amp;TEXT($K168-1,"mmm yy"))))))</f>
        <v>COIN</v>
      </c>
      <c r="S168" s="26" t="str">
        <f>IF($C168="","",IF($J168="CME FUTURE",IF($G168&gt;0,"LONG","SHORT"),IF($G168&gt;0,"LONG","SHORT")))</f>
        <v>LONG</v>
      </c>
      <c r="T168" s="26" t="str">
        <f>IF($C168="","",$R168&amp;" "&amp;$S168)</f>
        <v>COIN LONG</v>
      </c>
      <c r="U168" s="180">
        <f>IF($C168="","",$G168*(1+$W168))</f>
        <v>486519.28284357098</v>
      </c>
      <c r="V168" s="176">
        <f>IF($C168="","",$H168*(1+$W168))</f>
        <v>0.99999018461371503</v>
      </c>
      <c r="W168" s="39">
        <f>IF($C168="","",IF(DefaultScenario,IF(OR(AND(Default_Exchange="ALL",NOT(ISERROR(MATCH($C168,$AF$6:$AF$37,0)))),$C168=Default_Exchange),IF($G168&gt;0,-LGD,0),0),IF(OR($J168="SWAP",$J168="FUTURE",$J168="CME FUTURE"),IF('Futures &amp; Perps Shifted'!$K$73,VLOOKUP($M168,ShiftByCurrencyDeriv,MATCH($R168,ShiftByCurrencyDerivHeader,0),FALSE),0),0)))</f>
        <v>0</v>
      </c>
      <c r="X168" s="178">
        <f>IF($C168="","",$U168-$G168)</f>
        <v>0</v>
      </c>
      <c r="Y168" s="14" t="str">
        <f t="shared" si="2"/>
        <v>DEFI</v>
      </c>
      <c r="Z168" t="str">
        <f>IF($C168="","",$M168&amp;" "&amp;$T168)</f>
        <v>MIM COIN LONG</v>
      </c>
      <c r="AA168" t="b">
        <f>IF($C168="","",IF(ISERROR(VLOOKUP($Y168,Mappings!$A:$C,3,FALSE)),FALSE,VLOOKUP($Y168,Mappings!$A:$C,3,FALSE)))</f>
        <v>0</v>
      </c>
    </row>
    <row r="169" spans="1:27" customFormat="1" x14ac:dyDescent="0.25">
      <c r="A169" s="14">
        <v>167</v>
      </c>
      <c r="B169" s="71">
        <v>44958.916672187501</v>
      </c>
      <c r="C169" s="14" t="s">
        <v>291</v>
      </c>
      <c r="D169" s="23" t="s">
        <v>301</v>
      </c>
      <c r="E169" s="23" t="s">
        <v>92</v>
      </c>
      <c r="F169" s="100">
        <v>198332.63235676</v>
      </c>
      <c r="G169" s="100">
        <v>198362.32725068799</v>
      </c>
      <c r="H169" s="100">
        <v>1.0001497226834299</v>
      </c>
      <c r="I169" s="100">
        <v>0</v>
      </c>
      <c r="J169" s="23" t="s">
        <v>85</v>
      </c>
      <c r="K169" s="24">
        <v>44958.916672187501</v>
      </c>
      <c r="L169" s="23">
        <v>1</v>
      </c>
      <c r="M169" s="23" t="s">
        <v>92</v>
      </c>
      <c r="N169" s="45">
        <f>IF($C169="","",IF(OR($J169="SWAP",$J169="FUTURE",$J169="CME FUTURE"),IF($L169=1,ROUND($G169/$H169/$F169,3),POWER(10,ROUND(LOG($G169/$F169),1))),1))</f>
        <v>1</v>
      </c>
      <c r="O169" s="154">
        <f>IF($C169="","",IF(OR($J169="SWAP",$J169="FUTURE",$J169="CME FUTURE"),IF($L169=1,$F169*$N169,$AB$2*$F169*$N169/$H169),F169))</f>
        <v>198332.63235676</v>
      </c>
      <c r="P169" s="47">
        <f>IF($C169="","",IF(OR($J169="SWAP",$J169="FUTURE",$J169="CME FUTURE"),IF(NOT(ISERROR(VLOOKUP($M169,SpotUSDRateTable,2,FALSE))),VLOOKUP($M169,SpotUSDRateTable,2,FALSE),$H169)*O169,VLOOKUP($M169,SpotUSDRateTable,2,FALSE)*O169))</f>
        <v>198362.32725068819</v>
      </c>
      <c r="Q169" s="25">
        <f>IF($C169="","",IF(OR($J169="SWAP",$J169="FUTURE",$J169="CME FUTURE"),INT($K169-$B169),0))</f>
        <v>0</v>
      </c>
      <c r="R169" s="26" t="str">
        <f>IF($C169="","",IF(OR($E169="USD",$E169="EUR"),"CASH",IF($Q169=0,"COIN",IF($Q169&gt;720,"PERP",IF($J169="FUTURE",TEXT($K169-1,"mmm yy"),"CME "&amp;TEXT($K169-1,"mmm yy"))))))</f>
        <v>COIN</v>
      </c>
      <c r="S169" s="26" t="str">
        <f>IF($C169="","",IF($J169="CME FUTURE",IF($G169&gt;0,"LONG","SHORT"),IF($G169&gt;0,"LONG","SHORT")))</f>
        <v>LONG</v>
      </c>
      <c r="T169" s="26" t="str">
        <f>IF($C169="","",$R169&amp;" "&amp;$S169)</f>
        <v>COIN LONG</v>
      </c>
      <c r="U169" s="180">
        <f>IF($C169="","",$G169*(1+$W169))</f>
        <v>198362.32725068799</v>
      </c>
      <c r="V169" s="176">
        <f>IF($C169="","",$H169*(1+$W169))</f>
        <v>1.0001497226834299</v>
      </c>
      <c r="W169" s="39">
        <f>IF($C169="","",IF(DefaultScenario,IF(OR(AND(Default_Exchange="ALL",NOT(ISERROR(MATCH($C169,$AF$6:$AF$37,0)))),$C169=Default_Exchange),IF($G169&gt;0,-LGD,0),0),IF(OR($J169="SWAP",$J169="FUTURE",$J169="CME FUTURE"),IF('Futures &amp; Perps Shifted'!$K$73,VLOOKUP($M169,ShiftByCurrencyDeriv,MATCH($R169,ShiftByCurrencyDerivHeader,0),FALSE),0),0)))</f>
        <v>0</v>
      </c>
      <c r="X169" s="178">
        <f>IF($C169="","",$U169-$G169)</f>
        <v>0</v>
      </c>
      <c r="Y169" s="14" t="str">
        <f t="shared" si="2"/>
        <v>DEFI</v>
      </c>
      <c r="Z169" t="str">
        <f>IF($C169="","",$M169&amp;" "&amp;$T169)</f>
        <v>USDC COIN LONG</v>
      </c>
      <c r="AA169" t="b">
        <f>IF($C169="","",IF(ISERROR(VLOOKUP($Y169,Mappings!$A:$C,3,FALSE)),FALSE,VLOOKUP($Y169,Mappings!$A:$C,3,FALSE)))</f>
        <v>0</v>
      </c>
    </row>
    <row r="170" spans="1:27" customFormat="1" x14ac:dyDescent="0.25">
      <c r="A170" s="14">
        <v>168</v>
      </c>
      <c r="B170" s="71">
        <v>44958.916672187501</v>
      </c>
      <c r="C170" s="14" t="s">
        <v>291</v>
      </c>
      <c r="D170" s="23" t="s">
        <v>301</v>
      </c>
      <c r="E170" s="23" t="s">
        <v>38</v>
      </c>
      <c r="F170" s="100">
        <v>144346.71621568</v>
      </c>
      <c r="G170" s="100">
        <v>144360.837073103</v>
      </c>
      <c r="H170" s="100">
        <v>1.0000978259692599</v>
      </c>
      <c r="I170" s="100">
        <v>0</v>
      </c>
      <c r="J170" s="23" t="s">
        <v>85</v>
      </c>
      <c r="K170" s="24">
        <v>44958.916672187501</v>
      </c>
      <c r="L170" s="23">
        <v>1</v>
      </c>
      <c r="M170" s="23" t="s">
        <v>38</v>
      </c>
      <c r="N170" s="45">
        <f>IF($C170="","",IF(OR($J170="SWAP",$J170="FUTURE",$J170="CME FUTURE"),IF($L170=1,ROUND($G170/$H170/$F170,3),POWER(10,ROUND(LOG($G170/$F170),1))),1))</f>
        <v>1</v>
      </c>
      <c r="O170" s="154">
        <f>IF($C170="","",IF(OR($J170="SWAP",$J170="FUTURE",$J170="CME FUTURE"),IF($L170=1,$F170*$N170,$AB$2*$F170*$N170/$H170),F170))</f>
        <v>144346.71621568</v>
      </c>
      <c r="P170" s="47">
        <f>IF($C170="","",IF(OR($J170="SWAP",$J170="FUTURE",$J170="CME FUTURE"),IF(NOT(ISERROR(VLOOKUP($M170,SpotUSDRateTable,2,FALSE))),VLOOKUP($M170,SpotUSDRateTable,2,FALSE),$H170)*O170,VLOOKUP($M170,SpotUSDRateTable,2,FALSE)*O170))</f>
        <v>144360.83707310329</v>
      </c>
      <c r="Q170" s="25">
        <f>IF($C170="","",IF(OR($J170="SWAP",$J170="FUTURE",$J170="CME FUTURE"),INT($K170-$B170),0))</f>
        <v>0</v>
      </c>
      <c r="R170" s="26" t="str">
        <f>IF($C170="","",IF(OR($E170="USD",$E170="EUR"),"CASH",IF($Q170=0,"COIN",IF($Q170&gt;720,"PERP",IF($J170="FUTURE",TEXT($K170-1,"mmm yy"),"CME "&amp;TEXT($K170-1,"mmm yy"))))))</f>
        <v>COIN</v>
      </c>
      <c r="S170" s="26" t="str">
        <f>IF($C170="","",IF($J170="CME FUTURE",IF($G170&gt;0,"LONG","SHORT"),IF($G170&gt;0,"LONG","SHORT")))</f>
        <v>LONG</v>
      </c>
      <c r="T170" s="26" t="str">
        <f>IF($C170="","",$R170&amp;" "&amp;$S170)</f>
        <v>COIN LONG</v>
      </c>
      <c r="U170" s="180">
        <f>IF($C170="","",$G170*(1+$W170))</f>
        <v>144360.837073103</v>
      </c>
      <c r="V170" s="176">
        <f>IF($C170="","",$H170*(1+$W170))</f>
        <v>1.0000978259692599</v>
      </c>
      <c r="W170" s="39">
        <f>IF($C170="","",IF(DefaultScenario,IF(OR(AND(Default_Exchange="ALL",NOT(ISERROR(MATCH($C170,$AF$6:$AF$37,0)))),$C170=Default_Exchange),IF($G170&gt;0,-LGD,0),0),IF(OR($J170="SWAP",$J170="FUTURE",$J170="CME FUTURE"),IF('Futures &amp; Perps Shifted'!$K$73,VLOOKUP($M170,ShiftByCurrencyDeriv,MATCH($R170,ShiftByCurrencyDerivHeader,0),FALSE),0),0)))</f>
        <v>0</v>
      </c>
      <c r="X170" s="178">
        <f>IF($C170="","",$U170-$G170)</f>
        <v>0</v>
      </c>
      <c r="Y170" s="14" t="str">
        <f t="shared" si="2"/>
        <v>DEFI</v>
      </c>
      <c r="Z170" t="str">
        <f>IF($C170="","",$M170&amp;" "&amp;$T170)</f>
        <v>USDT COIN LONG</v>
      </c>
      <c r="AA170" t="b">
        <f>IF($C170="","",IF(ISERROR(VLOOKUP($Y170,Mappings!$A:$C,3,FALSE)),FALSE,VLOOKUP($Y170,Mappings!$A:$C,3,FALSE)))</f>
        <v>0</v>
      </c>
    </row>
    <row r="171" spans="1:27" customFormat="1" x14ac:dyDescent="0.25">
      <c r="A171" s="14">
        <v>169</v>
      </c>
      <c r="B171" s="71">
        <v>44958.916672187501</v>
      </c>
      <c r="C171" s="14" t="s">
        <v>291</v>
      </c>
      <c r="D171" s="23" t="s">
        <v>302</v>
      </c>
      <c r="E171" s="23" t="s">
        <v>303</v>
      </c>
      <c r="F171" s="100">
        <v>525.17289677999997</v>
      </c>
      <c r="G171" s="100">
        <v>33.612332704076501</v>
      </c>
      <c r="H171" s="100">
        <v>6.4002413129398597E-2</v>
      </c>
      <c r="I171" s="100">
        <v>0</v>
      </c>
      <c r="J171" s="23" t="s">
        <v>85</v>
      </c>
      <c r="K171" s="24">
        <v>44958.916672187501</v>
      </c>
      <c r="L171" s="23">
        <v>1</v>
      </c>
      <c r="M171" s="23" t="s">
        <v>303</v>
      </c>
      <c r="N171" s="45">
        <f>IF($C171="","",IF(OR($J171="SWAP",$J171="FUTURE",$J171="CME FUTURE"),IF($L171=1,ROUND($G171/$H171/$F171,3),POWER(10,ROUND(LOG($G171/$F171),1))),1))</f>
        <v>1</v>
      </c>
      <c r="O171" s="154">
        <f>IF($C171="","",IF(OR($J171="SWAP",$J171="FUTURE",$J171="CME FUTURE"),IF($L171=1,$F171*$N171,$AB$2*$F171*$N171/$H171),F171))</f>
        <v>525.17289677999997</v>
      </c>
      <c r="P171" s="47">
        <f>IF($C171="","",IF(OR($J171="SWAP",$J171="FUTURE",$J171="CME FUTURE"),IF(NOT(ISERROR(VLOOKUP($M171,SpotUSDRateTable,2,FALSE))),VLOOKUP($M171,SpotUSDRateTable,2,FALSE),$H171)*O171,VLOOKUP($M171,SpotUSDRateTable,2,FALSE)*O171))</f>
        <v>33.612332704076564</v>
      </c>
      <c r="Q171" s="25">
        <f>IF($C171="","",IF(OR($J171="SWAP",$J171="FUTURE",$J171="CME FUTURE"),INT($K171-$B171),0))</f>
        <v>0</v>
      </c>
      <c r="R171" s="26" t="str">
        <f>IF($C171="","",IF(OR($E171="USD",$E171="EUR"),"CASH",IF($Q171=0,"COIN",IF($Q171&gt;720,"PERP",IF($J171="FUTURE",TEXT($K171-1,"mmm yy"),"CME "&amp;TEXT($K171-1,"mmm yy"))))))</f>
        <v>COIN</v>
      </c>
      <c r="S171" s="26" t="str">
        <f>IF($C171="","",IF($J171="CME FUTURE",IF($G171&gt;0,"LONG","SHORT"),IF($G171&gt;0,"LONG","SHORT")))</f>
        <v>LONG</v>
      </c>
      <c r="T171" s="26" t="str">
        <f>IF($C171="","",$R171&amp;" "&amp;$S171)</f>
        <v>COIN LONG</v>
      </c>
      <c r="U171" s="180">
        <f>IF($C171="","",$G171*(1+$W171))</f>
        <v>33.612332704076501</v>
      </c>
      <c r="V171" s="176">
        <f>IF($C171="","",$H171*(1+$W171))</f>
        <v>6.4002413129398597E-2</v>
      </c>
      <c r="W171" s="39">
        <f>IF($C171="","",IF(DefaultScenario,IF(OR(AND(Default_Exchange="ALL",NOT(ISERROR(MATCH($C171,$AF$6:$AF$37,0)))),$C171=Default_Exchange),IF($G171&gt;0,-LGD,0),0),IF(OR($J171="SWAP",$J171="FUTURE",$J171="CME FUTURE"),IF('Futures &amp; Perps Shifted'!$K$73,VLOOKUP($M171,ShiftByCurrencyDeriv,MATCH($R171,ShiftByCurrencyDerivHeader,0),FALSE),0),0)))</f>
        <v>0</v>
      </c>
      <c r="X171" s="178">
        <f>IF($C171="","",$U171-$G171)</f>
        <v>0</v>
      </c>
      <c r="Y171" s="14" t="str">
        <f t="shared" si="2"/>
        <v>DEFI</v>
      </c>
      <c r="Z171" t="str">
        <f>IF($C171="","",$M171&amp;" "&amp;$T171)</f>
        <v>AURA COIN LONG</v>
      </c>
      <c r="AA171" t="b">
        <f>IF($C171="","",IF(ISERROR(VLOOKUP($Y171,Mappings!$A:$C,3,FALSE)),FALSE,VLOOKUP($Y171,Mappings!$A:$C,3,FALSE)))</f>
        <v>0</v>
      </c>
    </row>
    <row r="172" spans="1:27" customFormat="1" x14ac:dyDescent="0.25">
      <c r="A172" s="14">
        <v>170</v>
      </c>
      <c r="B172" s="71">
        <v>44958.916672187501</v>
      </c>
      <c r="C172" s="14" t="s">
        <v>291</v>
      </c>
      <c r="D172" s="23" t="s">
        <v>302</v>
      </c>
      <c r="E172" s="23" t="s">
        <v>304</v>
      </c>
      <c r="F172" s="100">
        <v>147.85662855000001</v>
      </c>
      <c r="G172" s="100">
        <v>1033.87105328545</v>
      </c>
      <c r="H172" s="100">
        <v>6.9923889339586598</v>
      </c>
      <c r="I172" s="100">
        <v>0</v>
      </c>
      <c r="J172" s="23" t="s">
        <v>85</v>
      </c>
      <c r="K172" s="24">
        <v>44958.916672187501</v>
      </c>
      <c r="L172" s="23">
        <v>1</v>
      </c>
      <c r="M172" s="23" t="s">
        <v>304</v>
      </c>
      <c r="N172" s="45">
        <f>IF($C172="","",IF(OR($J172="SWAP",$J172="FUTURE",$J172="CME FUTURE"),IF($L172=1,ROUND($G172/$H172/$F172,3),POWER(10,ROUND(LOG($G172/$F172),1))),1))</f>
        <v>1</v>
      </c>
      <c r="O172" s="154">
        <f>IF($C172="","",IF(OR($J172="SWAP",$J172="FUTURE",$J172="CME FUTURE"),IF($L172=1,$F172*$N172,$AB$2*$F172*$N172/$H172),F172))</f>
        <v>147.85662855000001</v>
      </c>
      <c r="P172" s="47">
        <f>IF($C172="","",IF(OR($J172="SWAP",$J172="FUTURE",$J172="CME FUTURE"),IF(NOT(ISERROR(VLOOKUP($M172,SpotUSDRateTable,2,FALSE))),VLOOKUP($M172,SpotUSDRateTable,2,FALSE),$H172)*O172,VLOOKUP($M172,SpotUSDRateTable,2,FALSE)*O172))</f>
        <v>1033.8710532854561</v>
      </c>
      <c r="Q172" s="25">
        <f>IF($C172="","",IF(OR($J172="SWAP",$J172="FUTURE",$J172="CME FUTURE"),INT($K172-$B172),0))</f>
        <v>0</v>
      </c>
      <c r="R172" s="26" t="str">
        <f>IF($C172="","",IF(OR($E172="USD",$E172="EUR"),"CASH",IF($Q172=0,"COIN",IF($Q172&gt;720,"PERP",IF($J172="FUTURE",TEXT($K172-1,"mmm yy"),"CME "&amp;TEXT($K172-1,"mmm yy"))))))</f>
        <v>COIN</v>
      </c>
      <c r="S172" s="26" t="str">
        <f>IF($C172="","",IF($J172="CME FUTURE",IF($G172&gt;0,"LONG","SHORT"),IF($G172&gt;0,"LONG","SHORT")))</f>
        <v>LONG</v>
      </c>
      <c r="T172" s="26" t="str">
        <f>IF($C172="","",$R172&amp;" "&amp;$S172)</f>
        <v>COIN LONG</v>
      </c>
      <c r="U172" s="180">
        <f>IF($C172="","",$G172*(1+$W172))</f>
        <v>1033.87105328545</v>
      </c>
      <c r="V172" s="176">
        <f>IF($C172="","",$H172*(1+$W172))</f>
        <v>6.9923889339586598</v>
      </c>
      <c r="W172" s="39">
        <f>IF($C172="","",IF(DefaultScenario,IF(OR(AND(Default_Exchange="ALL",NOT(ISERROR(MATCH($C172,$AF$6:$AF$37,0)))),$C172=Default_Exchange),IF($G172&gt;0,-LGD,0),0),IF(OR($J172="SWAP",$J172="FUTURE",$J172="CME FUTURE"),IF('Futures &amp; Perps Shifted'!$K$73,VLOOKUP($M172,ShiftByCurrencyDeriv,MATCH($R172,ShiftByCurrencyDerivHeader,0),FALSE),0),0)))</f>
        <v>0</v>
      </c>
      <c r="X172" s="178">
        <f>IF($C172="","",$U172-$G172)</f>
        <v>0</v>
      </c>
      <c r="Y172" s="14" t="str">
        <f t="shared" si="2"/>
        <v>DEFI</v>
      </c>
      <c r="Z172" t="str">
        <f>IF($C172="","",$M172&amp;" "&amp;$T172)</f>
        <v>BAL COIN LONG</v>
      </c>
      <c r="AA172" t="b">
        <f>IF($C172="","",IF(ISERROR(VLOOKUP($Y172,Mappings!$A:$C,3,FALSE)),FALSE,VLOOKUP($Y172,Mappings!$A:$C,3,FALSE)))</f>
        <v>0</v>
      </c>
    </row>
    <row r="173" spans="1:27" customFormat="1" x14ac:dyDescent="0.25">
      <c r="A173" s="14">
        <v>171</v>
      </c>
      <c r="B173" s="71">
        <v>44958.916672187501</v>
      </c>
      <c r="C173" s="14" t="s">
        <v>291</v>
      </c>
      <c r="D173" s="23" t="s">
        <v>302</v>
      </c>
      <c r="E173" s="23" t="s">
        <v>15</v>
      </c>
      <c r="F173" s="100">
        <v>1162.4818486300001</v>
      </c>
      <c r="G173" s="100">
        <v>1908554.20565839</v>
      </c>
      <c r="H173" s="100">
        <v>1641.7926937161601</v>
      </c>
      <c r="I173" s="100">
        <v>0</v>
      </c>
      <c r="J173" s="23" t="s">
        <v>85</v>
      </c>
      <c r="K173" s="24">
        <v>44958.916672187501</v>
      </c>
      <c r="L173" s="23">
        <v>1</v>
      </c>
      <c r="M173" s="23" t="s">
        <v>15</v>
      </c>
      <c r="N173" s="45">
        <f>IF($C173="","",IF(OR($J173="SWAP",$J173="FUTURE",$J173="CME FUTURE"),IF($L173=1,ROUND($G173/$H173/$F173,3),POWER(10,ROUND(LOG($G173/$F173),1))),1))</f>
        <v>1</v>
      </c>
      <c r="O173" s="154">
        <f>IF($C173="","",IF(OR($J173="SWAP",$J173="FUTURE",$J173="CME FUTURE"),IF($L173=1,$F173*$N173,$AB$2*$F173*$N173/$H173),F173))</f>
        <v>1162.4818486300001</v>
      </c>
      <c r="P173" s="47">
        <f>IF($C173="","",IF(OR($J173="SWAP",$J173="FUTURE",$J173="CME FUTURE"),IF(NOT(ISERROR(VLOOKUP($M173,SpotUSDRateTable,2,FALSE))),VLOOKUP($M173,SpotUSDRateTable,2,FALSE),$H173)*O173,VLOOKUP($M173,SpotUSDRateTable,2,FALSE)*O173))</f>
        <v>1908554.2056583893</v>
      </c>
      <c r="Q173" s="25">
        <f>IF($C173="","",IF(OR($J173="SWAP",$J173="FUTURE",$J173="CME FUTURE"),INT($K173-$B173),0))</f>
        <v>0</v>
      </c>
      <c r="R173" s="26" t="str">
        <f>IF($C173="","",IF(OR($E173="USD",$E173="EUR"),"CASH",IF($Q173=0,"COIN",IF($Q173&gt;720,"PERP",IF($J173="FUTURE",TEXT($K173-1,"mmm yy"),"CME "&amp;TEXT($K173-1,"mmm yy"))))))</f>
        <v>COIN</v>
      </c>
      <c r="S173" s="26" t="str">
        <f>IF($C173="","",IF($J173="CME FUTURE",IF($G173&gt;0,"LONG","SHORT"),IF($G173&gt;0,"LONG","SHORT")))</f>
        <v>LONG</v>
      </c>
      <c r="T173" s="26" t="str">
        <f>IF($C173="","",$R173&amp;" "&amp;$S173)</f>
        <v>COIN LONG</v>
      </c>
      <c r="U173" s="180">
        <f>IF($C173="","",$G173*(1+$W173))</f>
        <v>1908554.20565839</v>
      </c>
      <c r="V173" s="176">
        <f>IF($C173="","",$H173*(1+$W173))</f>
        <v>1641.7926937161601</v>
      </c>
      <c r="W173" s="39">
        <f>IF($C173="","",IF(DefaultScenario,IF(OR(AND(Default_Exchange="ALL",NOT(ISERROR(MATCH($C173,$AF$6:$AF$37,0)))),$C173=Default_Exchange),IF($G173&gt;0,-LGD,0),0),IF(OR($J173="SWAP",$J173="FUTURE",$J173="CME FUTURE"),IF('Futures &amp; Perps Shifted'!$K$73,VLOOKUP($M173,ShiftByCurrencyDeriv,MATCH($R173,ShiftByCurrencyDerivHeader,0),FALSE),0),0)))</f>
        <v>0</v>
      </c>
      <c r="X173" s="178">
        <f>IF($C173="","",$U173-$G173)</f>
        <v>0</v>
      </c>
      <c r="Y173" s="14" t="str">
        <f t="shared" si="2"/>
        <v>DEFI</v>
      </c>
      <c r="Z173" t="str">
        <f>IF($C173="","",$M173&amp;" "&amp;$T173)</f>
        <v>ETH COIN LONG</v>
      </c>
      <c r="AA173" t="b">
        <f>IF($C173="","",IF(ISERROR(VLOOKUP($Y173,Mappings!$A:$C,3,FALSE)),FALSE,VLOOKUP($Y173,Mappings!$A:$C,3,FALSE)))</f>
        <v>0</v>
      </c>
    </row>
    <row r="174" spans="1:27" customFormat="1" x14ac:dyDescent="0.25">
      <c r="A174" s="14">
        <v>172</v>
      </c>
      <c r="B174" s="71">
        <v>44958.916672187501</v>
      </c>
      <c r="C174" s="14" t="s">
        <v>291</v>
      </c>
      <c r="D174" s="23" t="s">
        <v>302</v>
      </c>
      <c r="E174" s="23" t="s">
        <v>15</v>
      </c>
      <c r="F174" s="100">
        <v>0.51253285999999998</v>
      </c>
      <c r="G174" s="100">
        <v>841.47270483745206</v>
      </c>
      <c r="H174" s="100">
        <v>1641.7926937161601</v>
      </c>
      <c r="I174" s="100">
        <v>0</v>
      </c>
      <c r="J174" s="23" t="s">
        <v>85</v>
      </c>
      <c r="K174" s="24">
        <v>44958.916672187501</v>
      </c>
      <c r="L174" s="23">
        <v>1</v>
      </c>
      <c r="M174" s="23" t="s">
        <v>15</v>
      </c>
      <c r="N174" s="45">
        <f>IF($C174="","",IF(OR($J174="SWAP",$J174="FUTURE",$J174="CME FUTURE"),IF($L174=1,ROUND($G174/$H174/$F174,3),POWER(10,ROUND(LOG($G174/$F174),1))),1))</f>
        <v>1</v>
      </c>
      <c r="O174" s="154">
        <f>IF($C174="","",IF(OR($J174="SWAP",$J174="FUTURE",$J174="CME FUTURE"),IF($L174=1,$F174*$N174,$AB$2*$F174*$N174/$H174),F174))</f>
        <v>0.51253285999999998</v>
      </c>
      <c r="P174" s="47">
        <f>IF($C174="","",IF(OR($J174="SWAP",$J174="FUTURE",$J174="CME FUTURE"),IF(NOT(ISERROR(VLOOKUP($M174,SpotUSDRateTable,2,FALSE))),VLOOKUP($M174,SpotUSDRateTable,2,FALSE),$H174)*O174,VLOOKUP($M174,SpotUSDRateTable,2,FALSE)*O174))</f>
        <v>841.47270483744751</v>
      </c>
      <c r="Q174" s="25">
        <f>IF($C174="","",IF(OR($J174="SWAP",$J174="FUTURE",$J174="CME FUTURE"),INT($K174-$B174),0))</f>
        <v>0</v>
      </c>
      <c r="R174" s="26" t="str">
        <f>IF($C174="","",IF(OR($E174="USD",$E174="EUR"),"CASH",IF($Q174=0,"COIN",IF($Q174&gt;720,"PERP",IF($J174="FUTURE",TEXT($K174-1,"mmm yy"),"CME "&amp;TEXT($K174-1,"mmm yy"))))))</f>
        <v>COIN</v>
      </c>
      <c r="S174" s="26" t="str">
        <f>IF($C174="","",IF($J174="CME FUTURE",IF($G174&gt;0,"LONG","SHORT"),IF($G174&gt;0,"LONG","SHORT")))</f>
        <v>LONG</v>
      </c>
      <c r="T174" s="26" t="str">
        <f>IF($C174="","",$R174&amp;" "&amp;$S174)</f>
        <v>COIN LONG</v>
      </c>
      <c r="U174" s="180">
        <f>IF($C174="","",$G174*(1+$W174))</f>
        <v>841.47270483745206</v>
      </c>
      <c r="V174" s="176">
        <f>IF($C174="","",$H174*(1+$W174))</f>
        <v>1641.7926937161601</v>
      </c>
      <c r="W174" s="39">
        <f>IF($C174="","",IF(DefaultScenario,IF(OR(AND(Default_Exchange="ALL",NOT(ISERROR(MATCH($C174,$AF$6:$AF$37,0)))),$C174=Default_Exchange),IF($G174&gt;0,-LGD,0),0),IF(OR($J174="SWAP",$J174="FUTURE",$J174="CME FUTURE"),IF('Futures &amp; Perps Shifted'!$K$73,VLOOKUP($M174,ShiftByCurrencyDeriv,MATCH($R174,ShiftByCurrencyDerivHeader,0),FALSE),0),0)))</f>
        <v>0</v>
      </c>
      <c r="X174" s="178">
        <f>IF($C174="","",$U174-$G174)</f>
        <v>0</v>
      </c>
      <c r="Y174" s="14" t="str">
        <f t="shared" si="2"/>
        <v>DEFI</v>
      </c>
      <c r="Z174" t="str">
        <f>IF($C174="","",$M174&amp;" "&amp;$T174)</f>
        <v>ETH COIN LONG</v>
      </c>
      <c r="AA174" t="b">
        <f>IF($C174="","",IF(ISERROR(VLOOKUP($Y174,Mappings!$A:$C,3,FALSE)),FALSE,VLOOKUP($Y174,Mappings!$A:$C,3,FALSE)))</f>
        <v>0</v>
      </c>
    </row>
    <row r="175" spans="1:27" customFormat="1" x14ac:dyDescent="0.25">
      <c r="A175" s="14">
        <v>173</v>
      </c>
      <c r="B175" s="71">
        <v>44958.916672187501</v>
      </c>
      <c r="C175" s="14" t="s">
        <v>291</v>
      </c>
      <c r="D175" s="23" t="s">
        <v>302</v>
      </c>
      <c r="E175" s="23" t="s">
        <v>305</v>
      </c>
      <c r="F175" s="100">
        <v>1362.3328897599999</v>
      </c>
      <c r="G175" s="100">
        <v>2188310.3524293802</v>
      </c>
      <c r="H175" s="100">
        <v>1606.2963530263801</v>
      </c>
      <c r="I175" s="100">
        <v>0</v>
      </c>
      <c r="J175" s="23" t="s">
        <v>85</v>
      </c>
      <c r="K175" s="24">
        <v>44958.916672187501</v>
      </c>
      <c r="L175" s="23">
        <v>1</v>
      </c>
      <c r="M175" s="23" t="s">
        <v>305</v>
      </c>
      <c r="N175" s="45">
        <f>IF($C175="","",IF(OR($J175="SWAP",$J175="FUTURE",$J175="CME FUTURE"),IF($L175=1,ROUND($G175/$H175/$F175,3),POWER(10,ROUND(LOG($G175/$F175),1))),1))</f>
        <v>1</v>
      </c>
      <c r="O175" s="154">
        <f>IF($C175="","",IF(OR($J175="SWAP",$J175="FUTURE",$J175="CME FUTURE"),IF($L175=1,$F175*$N175,$AB$2*$F175*$N175/$H175),F175))</f>
        <v>1362.3328897599999</v>
      </c>
      <c r="P175" s="47">
        <f>IF($C175="","",IF(OR($J175="SWAP",$J175="FUTURE",$J175="CME FUTURE"),IF(NOT(ISERROR(VLOOKUP($M175,SpotUSDRateTable,2,FALSE))),VLOOKUP($M175,SpotUSDRateTable,2,FALSE),$H175)*O175,VLOOKUP($M175,SpotUSDRateTable,2,FALSE)*O175))</f>
        <v>2188310.3524293774</v>
      </c>
      <c r="Q175" s="25">
        <f>IF($C175="","",IF(OR($J175="SWAP",$J175="FUTURE",$J175="CME FUTURE"),INT($K175-$B175),0))</f>
        <v>0</v>
      </c>
      <c r="R175" s="26" t="str">
        <f>IF($C175="","",IF(OR($E175="USD",$E175="EUR"),"CASH",IF($Q175=0,"COIN",IF($Q175&gt;720,"PERP",IF($J175="FUTURE",TEXT($K175-1,"mmm yy"),"CME "&amp;TEXT($K175-1,"mmm yy"))))))</f>
        <v>COIN</v>
      </c>
      <c r="S175" s="26" t="str">
        <f>IF($C175="","",IF($J175="CME FUTURE",IF($G175&gt;0,"LONG","SHORT"),IF($G175&gt;0,"LONG","SHORT")))</f>
        <v>LONG</v>
      </c>
      <c r="T175" s="26" t="str">
        <f>IF($C175="","",$R175&amp;" "&amp;$S175)</f>
        <v>COIN LONG</v>
      </c>
      <c r="U175" s="180">
        <f>IF($C175="","",$G175*(1+$W175))</f>
        <v>2188310.3524293802</v>
      </c>
      <c r="V175" s="176">
        <f>IF($C175="","",$H175*(1+$W175))</f>
        <v>1606.2963530263801</v>
      </c>
      <c r="W175" s="39">
        <f>IF($C175="","",IF(DefaultScenario,IF(OR(AND(Default_Exchange="ALL",NOT(ISERROR(MATCH($C175,$AF$6:$AF$37,0)))),$C175=Default_Exchange),IF($G175&gt;0,-LGD,0),0),IF(OR($J175="SWAP",$J175="FUTURE",$J175="CME FUTURE"),IF('Futures &amp; Perps Shifted'!$K$73,VLOOKUP($M175,ShiftByCurrencyDeriv,MATCH($R175,ShiftByCurrencyDerivHeader,0),FALSE),0),0)))</f>
        <v>0</v>
      </c>
      <c r="X175" s="178">
        <f>IF($C175="","",$U175-$G175)</f>
        <v>0</v>
      </c>
      <c r="Y175" s="14" t="str">
        <f t="shared" si="2"/>
        <v>DEFI</v>
      </c>
      <c r="Z175" t="str">
        <f>IF($C175="","",$M175&amp;" "&amp;$T175)</f>
        <v>STETH COIN LONG</v>
      </c>
      <c r="AA175" t="b">
        <f>IF($C175="","",IF(ISERROR(VLOOKUP($Y175,Mappings!$A:$C,3,FALSE)),FALSE,VLOOKUP($Y175,Mappings!$A:$C,3,FALSE)))</f>
        <v>0</v>
      </c>
    </row>
    <row r="176" spans="1:27" customFormat="1" x14ac:dyDescent="0.25">
      <c r="A176" s="14">
        <v>174</v>
      </c>
      <c r="B176" s="71">
        <v>44958.916672187501</v>
      </c>
      <c r="C176" s="14" t="s">
        <v>291</v>
      </c>
      <c r="D176" s="23" t="s">
        <v>430</v>
      </c>
      <c r="E176" s="23" t="s">
        <v>15</v>
      </c>
      <c r="F176" s="100">
        <v>8.4720420000000005E-2</v>
      </c>
      <c r="G176" s="100">
        <v>139.093366564565</v>
      </c>
      <c r="H176" s="100">
        <v>1641.7926937161601</v>
      </c>
      <c r="I176" s="100">
        <v>0</v>
      </c>
      <c r="J176" s="23" t="s">
        <v>85</v>
      </c>
      <c r="K176" s="24">
        <v>44958.916672187501</v>
      </c>
      <c r="L176" s="23">
        <v>1</v>
      </c>
      <c r="M176" s="23" t="s">
        <v>15</v>
      </c>
      <c r="N176" s="45">
        <f>IF($C176="","",IF(OR($J176="SWAP",$J176="FUTURE",$J176="CME FUTURE"),IF($L176=1,ROUND($G176/$H176/$F176,3),POWER(10,ROUND(LOG($G176/$F176),1))),1))</f>
        <v>1</v>
      </c>
      <c r="O176" s="154">
        <f>IF($C176="","",IF(OR($J176="SWAP",$J176="FUTURE",$J176="CME FUTURE"),IF($L176=1,$F176*$N176,$AB$2*$F176*$N176/$H176),F176))</f>
        <v>8.4720420000000005E-2</v>
      </c>
      <c r="P176" s="47">
        <f>IF($C176="","",IF(OR($J176="SWAP",$J176="FUTURE",$J176="CME FUTURE"),IF(NOT(ISERROR(VLOOKUP($M176,SpotUSDRateTable,2,FALSE))),VLOOKUP($M176,SpotUSDRateTable,2,FALSE),$H176)*O176,VLOOKUP($M176,SpotUSDRateTable,2,FALSE)*O176))</f>
        <v>139.09336656456446</v>
      </c>
      <c r="Q176" s="25">
        <f>IF($C176="","",IF(OR($J176="SWAP",$J176="FUTURE",$J176="CME FUTURE"),INT($K176-$B176),0))</f>
        <v>0</v>
      </c>
      <c r="R176" s="26" t="str">
        <f>IF($C176="","",IF(OR($E176="USD",$E176="EUR"),"CASH",IF($Q176=0,"COIN",IF($Q176&gt;720,"PERP",IF($J176="FUTURE",TEXT($K176-1,"mmm yy"),"CME "&amp;TEXT($K176-1,"mmm yy"))))))</f>
        <v>COIN</v>
      </c>
      <c r="S176" s="26" t="str">
        <f>IF($C176="","",IF($J176="CME FUTURE",IF($G176&gt;0,"LONG","SHORT"),IF($G176&gt;0,"LONG","SHORT")))</f>
        <v>LONG</v>
      </c>
      <c r="T176" s="26" t="str">
        <f>IF($C176="","",$R176&amp;" "&amp;$S176)</f>
        <v>COIN LONG</v>
      </c>
      <c r="U176" s="180">
        <f>IF($C176="","",$G176*(1+$W176))</f>
        <v>139.093366564565</v>
      </c>
      <c r="V176" s="176">
        <f>IF($C176="","",$H176*(1+$W176))</f>
        <v>1641.7926937161601</v>
      </c>
      <c r="W176" s="39">
        <f>IF($C176="","",IF(DefaultScenario,IF(OR(AND(Default_Exchange="ALL",NOT(ISERROR(MATCH($C176,$AF$6:$AF$37,0)))),$C176=Default_Exchange),IF($G176&gt;0,-LGD,0),0),IF(OR($J176="SWAP",$J176="FUTURE",$J176="CME FUTURE"),IF('Futures &amp; Perps Shifted'!$K$73,VLOOKUP($M176,ShiftByCurrencyDeriv,MATCH($R176,ShiftByCurrencyDerivHeader,0),FALSE),0),0)))</f>
        <v>0</v>
      </c>
      <c r="X176" s="178">
        <f>IF($C176="","",$U176-$G176)</f>
        <v>0</v>
      </c>
      <c r="Y176" s="14" t="str">
        <f t="shared" si="2"/>
        <v>DEFI</v>
      </c>
      <c r="Z176" t="str">
        <f>IF($C176="","",$M176&amp;" "&amp;$T176)</f>
        <v>ETH COIN LONG</v>
      </c>
      <c r="AA176" t="b">
        <f>IF($C176="","",IF(ISERROR(VLOOKUP($Y176,Mappings!$A:$C,3,FALSE)),FALSE,VLOOKUP($Y176,Mappings!$A:$C,3,FALSE)))</f>
        <v>0</v>
      </c>
    </row>
    <row r="177" spans="1:27" customFormat="1" x14ac:dyDescent="0.25">
      <c r="A177" s="14">
        <v>175</v>
      </c>
      <c r="B177" s="71">
        <v>44958.916672187501</v>
      </c>
      <c r="C177" s="14" t="s">
        <v>291</v>
      </c>
      <c r="D177" s="23" t="s">
        <v>430</v>
      </c>
      <c r="E177" s="23" t="s">
        <v>437</v>
      </c>
      <c r="F177" s="100">
        <v>196525.25441796001</v>
      </c>
      <c r="G177" s="100">
        <v>0</v>
      </c>
      <c r="H177" s="100">
        <v>0</v>
      </c>
      <c r="I177" s="100">
        <v>0</v>
      </c>
      <c r="J177" s="23" t="s">
        <v>85</v>
      </c>
      <c r="K177" s="24">
        <v>44958.916672187501</v>
      </c>
      <c r="L177" s="23">
        <v>1</v>
      </c>
      <c r="M177" s="23" t="s">
        <v>437</v>
      </c>
      <c r="N177" s="45">
        <f>IF($C177="","",IF(OR($J177="SWAP",$J177="FUTURE",$J177="CME FUTURE"),IF($L177=1,ROUND($G177/$H177/$F177,3),POWER(10,ROUND(LOG($G177/$F177),1))),1))</f>
        <v>1</v>
      </c>
      <c r="O177" s="154">
        <f>IF($C177="","",IF(OR($J177="SWAP",$J177="FUTURE",$J177="CME FUTURE"),IF($L177=1,$F177*$N177,$AB$2*$F177*$N177/$H177),F177))</f>
        <v>196525.25441796001</v>
      </c>
      <c r="P177" s="47">
        <f>IF($C177="","",IF(OR($J177="SWAP",$J177="FUTURE",$J177="CME FUTURE"),IF(NOT(ISERROR(VLOOKUP($M177,SpotUSDRateTable,2,FALSE))),VLOOKUP($M177,SpotUSDRateTable,2,FALSE),$H177)*O177,VLOOKUP($M177,SpotUSDRateTable,2,FALSE)*O177))</f>
        <v>0</v>
      </c>
      <c r="Q177" s="25">
        <f>IF($C177="","",IF(OR($J177="SWAP",$J177="FUTURE",$J177="CME FUTURE"),INT($K177-$B177),0))</f>
        <v>0</v>
      </c>
      <c r="R177" s="26" t="str">
        <f>IF($C177="","",IF(OR($E177="USD",$E177="EUR"),"CASH",IF($Q177=0,"COIN",IF($Q177&gt;720,"PERP",IF($J177="FUTURE",TEXT($K177-1,"mmm yy"),"CME "&amp;TEXT($K177-1,"mmm yy"))))))</f>
        <v>COIN</v>
      </c>
      <c r="S177" s="26" t="str">
        <f>IF($C177="","",IF($J177="CME FUTURE",IF($G177&gt;0,"LONG","SHORT"),IF($G177&gt;0,"LONG","SHORT")))</f>
        <v>SHORT</v>
      </c>
      <c r="T177" s="26" t="str">
        <f>IF($C177="","",$R177&amp;" "&amp;$S177)</f>
        <v>COIN SHORT</v>
      </c>
      <c r="U177" s="180">
        <f>IF($C177="","",$G177*(1+$W177))</f>
        <v>0</v>
      </c>
      <c r="V177" s="176">
        <f>IF($C177="","",$H177*(1+$W177))</f>
        <v>0</v>
      </c>
      <c r="W177" s="39">
        <f>IF($C177="","",IF(DefaultScenario,IF(OR(AND(Default_Exchange="ALL",NOT(ISERROR(MATCH($C177,$AF$6:$AF$37,0)))),$C177=Default_Exchange),IF($G177&gt;0,-LGD,0),0),IF(OR($J177="SWAP",$J177="FUTURE",$J177="CME FUTURE"),IF('Futures &amp; Perps Shifted'!$K$73,VLOOKUP($M177,ShiftByCurrencyDeriv,MATCH($R177,ShiftByCurrencyDerivHeader,0),FALSE),0),0)))</f>
        <v>0</v>
      </c>
      <c r="X177" s="178">
        <f>IF($C177="","",$U177-$G177)</f>
        <v>0</v>
      </c>
      <c r="Y177" s="14" t="str">
        <f t="shared" ref="Y177:Y240" si="3">IF($C177="","",IF(ISERROR(SEARCH("-",$D177)),$C177,LEFT($D177,SEARCH("-",$D177)-1)))</f>
        <v>DEFI</v>
      </c>
      <c r="Z177" t="str">
        <f>IF($C177="","",$M177&amp;" "&amp;$T177)</f>
        <v>OBALUSDC/BAL-30DEC22-7.6C COIN SHORT</v>
      </c>
      <c r="AA177" t="b">
        <f>IF($C177="","",IF(ISERROR(VLOOKUP($Y177,Mappings!$A:$C,3,FALSE)),FALSE,VLOOKUP($Y177,Mappings!$A:$C,3,FALSE)))</f>
        <v>0</v>
      </c>
    </row>
    <row r="178" spans="1:27" customFormat="1" x14ac:dyDescent="0.25">
      <c r="A178" s="14">
        <v>176</v>
      </c>
      <c r="B178" s="71">
        <v>44958.916672187501</v>
      </c>
      <c r="C178" s="14" t="s">
        <v>291</v>
      </c>
      <c r="D178" s="23" t="s">
        <v>430</v>
      </c>
      <c r="E178" s="23" t="s">
        <v>438</v>
      </c>
      <c r="F178" s="100">
        <v>201000.92417708001</v>
      </c>
      <c r="G178" s="100">
        <v>0</v>
      </c>
      <c r="H178" s="100">
        <v>0</v>
      </c>
      <c r="I178" s="100">
        <v>0</v>
      </c>
      <c r="J178" s="23" t="s">
        <v>85</v>
      </c>
      <c r="K178" s="24">
        <v>44958.916672187501</v>
      </c>
      <c r="L178" s="23">
        <v>1</v>
      </c>
      <c r="M178" s="23" t="s">
        <v>438</v>
      </c>
      <c r="N178" s="45">
        <f>IF($C178="","",IF(OR($J178="SWAP",$J178="FUTURE",$J178="CME FUTURE"),IF($L178=1,ROUND($G178/$H178/$F178,3),POWER(10,ROUND(LOG($G178/$F178),1))),1))</f>
        <v>1</v>
      </c>
      <c r="O178" s="154">
        <f>IF($C178="","",IF(OR($J178="SWAP",$J178="FUTURE",$J178="CME FUTURE"),IF($L178=1,$F178*$N178,$AB$2*$F178*$N178/$H178),F178))</f>
        <v>201000.92417708001</v>
      </c>
      <c r="P178" s="47">
        <f>IF($C178="","",IF(OR($J178="SWAP",$J178="FUTURE",$J178="CME FUTURE"),IF(NOT(ISERROR(VLOOKUP($M178,SpotUSDRateTable,2,FALSE))),VLOOKUP($M178,SpotUSDRateTable,2,FALSE),$H178)*O178,VLOOKUP($M178,SpotUSDRateTable,2,FALSE)*O178))</f>
        <v>0</v>
      </c>
      <c r="Q178" s="25">
        <f>IF($C178="","",IF(OR($J178="SWAP",$J178="FUTURE",$J178="CME FUTURE"),INT($K178-$B178),0))</f>
        <v>0</v>
      </c>
      <c r="R178" s="26" t="str">
        <f>IF($C178="","",IF(OR($E178="USD",$E178="EUR"),"CASH",IF($Q178=0,"COIN",IF($Q178&gt;720,"PERP",IF($J178="FUTURE",TEXT($K178-1,"mmm yy"),"CME "&amp;TEXT($K178-1,"mmm yy"))))))</f>
        <v>COIN</v>
      </c>
      <c r="S178" s="26" t="str">
        <f>IF($C178="","",IF($J178="CME FUTURE",IF($G178&gt;0,"LONG","SHORT"),IF($G178&gt;0,"LONG","SHORT")))</f>
        <v>SHORT</v>
      </c>
      <c r="T178" s="26" t="str">
        <f>IF($C178="","",$R178&amp;" "&amp;$S178)</f>
        <v>COIN SHORT</v>
      </c>
      <c r="U178" s="180">
        <f>IF($C178="","",$G178*(1+$W178))</f>
        <v>0</v>
      </c>
      <c r="V178" s="176">
        <f>IF($C178="","",$H178*(1+$W178))</f>
        <v>0</v>
      </c>
      <c r="W178" s="39">
        <f>IF($C178="","",IF(DefaultScenario,IF(OR(AND(Default_Exchange="ALL",NOT(ISERROR(MATCH($C178,$AF$6:$AF$37,0)))),$C178=Default_Exchange),IF($G178&gt;0,-LGD,0),0),IF(OR($J178="SWAP",$J178="FUTURE",$J178="CME FUTURE"),IF('Futures &amp; Perps Shifted'!$K$73,VLOOKUP($M178,ShiftByCurrencyDeriv,MATCH($R178,ShiftByCurrencyDerivHeader,0),FALSE),0),0)))</f>
        <v>0</v>
      </c>
      <c r="X178" s="178">
        <f>IF($C178="","",$U178-$G178)</f>
        <v>0</v>
      </c>
      <c r="Y178" s="14" t="str">
        <f t="shared" si="3"/>
        <v>DEFI</v>
      </c>
      <c r="Z178" t="str">
        <f>IF($C178="","",$M178&amp;" "&amp;$T178)</f>
        <v>OPERPUSDC/PERP-30DEC22-0.54C COIN SHORT</v>
      </c>
      <c r="AA178" t="b">
        <f>IF($C178="","",IF(ISERROR(VLOOKUP($Y178,Mappings!$A:$C,3,FALSE)),FALSE,VLOOKUP($Y178,Mappings!$A:$C,3,FALSE)))</f>
        <v>0</v>
      </c>
    </row>
    <row r="179" spans="1:27" customFormat="1" x14ac:dyDescent="0.25">
      <c r="A179" s="14">
        <v>177</v>
      </c>
      <c r="B179" s="71">
        <v>44958.916672187501</v>
      </c>
      <c r="C179" s="14" t="s">
        <v>291</v>
      </c>
      <c r="D179" s="23" t="s">
        <v>430</v>
      </c>
      <c r="E179" s="23" t="s">
        <v>1143</v>
      </c>
      <c r="F179" s="100">
        <v>16140333</v>
      </c>
      <c r="G179" s="100">
        <v>0</v>
      </c>
      <c r="H179" s="100">
        <v>0</v>
      </c>
      <c r="I179" s="100">
        <v>0</v>
      </c>
      <c r="J179" s="23" t="s">
        <v>85</v>
      </c>
      <c r="K179" s="24">
        <v>44958.916672187501</v>
      </c>
      <c r="L179" s="23">
        <v>1</v>
      </c>
      <c r="M179" s="23" t="s">
        <v>1143</v>
      </c>
      <c r="N179" s="45">
        <f>IF($C179="","",IF(OR($J179="SWAP",$J179="FUTURE",$J179="CME FUTURE"),IF($L179=1,ROUND($G179/$H179/$F179,3),POWER(10,ROUND(LOG($G179/$F179),1))),1))</f>
        <v>1</v>
      </c>
      <c r="O179" s="154">
        <f>IF($C179="","",IF(OR($J179="SWAP",$J179="FUTURE",$J179="CME FUTURE"),IF($L179=1,$F179*$N179,$AB$2*$F179*$N179/$H179),F179))</f>
        <v>16140333</v>
      </c>
      <c r="P179" s="47">
        <f>IF($C179="","",IF(OR($J179="SWAP",$J179="FUTURE",$J179="CME FUTURE"),IF(NOT(ISERROR(VLOOKUP($M179,SpotUSDRateTable,2,FALSE))),VLOOKUP($M179,SpotUSDRateTable,2,FALSE),$H179)*O179,VLOOKUP($M179,SpotUSDRateTable,2,FALSE)*O179))</f>
        <v>0</v>
      </c>
      <c r="Q179" s="25">
        <f>IF($C179="","",IF(OR($J179="SWAP",$J179="FUTURE",$J179="CME FUTURE"),INT($K179-$B179),0))</f>
        <v>0</v>
      </c>
      <c r="R179" s="26" t="str">
        <f>IF($C179="","",IF(OR($E179="USD",$E179="EUR"),"CASH",IF($Q179=0,"COIN",IF($Q179&gt;720,"PERP",IF($J179="FUTURE",TEXT($K179-1,"mmm yy"),"CME "&amp;TEXT($K179-1,"mmm yy"))))))</f>
        <v>COIN</v>
      </c>
      <c r="S179" s="26" t="str">
        <f>IF($C179="","",IF($J179="CME FUTURE",IF($G179&gt;0,"LONG","SHORT"),IF($G179&gt;0,"LONG","SHORT")))</f>
        <v>SHORT</v>
      </c>
      <c r="T179" s="26" t="str">
        <f>IF($C179="","",$R179&amp;" "&amp;$S179)</f>
        <v>COIN SHORT</v>
      </c>
      <c r="U179" s="180">
        <f>IF($C179="","",$G179*(1+$W179))</f>
        <v>0</v>
      </c>
      <c r="V179" s="176">
        <f>IF($C179="","",$H179*(1+$W179))</f>
        <v>0</v>
      </c>
      <c r="W179" s="39">
        <f>IF($C179="","",IF(DefaultScenario,IF(OR(AND(Default_Exchange="ALL",NOT(ISERROR(MATCH($C179,$AF$6:$AF$37,0)))),$C179=Default_Exchange),IF($G179&gt;0,-LGD,0),0),IF(OR($J179="SWAP",$J179="FUTURE",$J179="CME FUTURE"),IF('Futures &amp; Perps Shifted'!$K$73,VLOOKUP($M179,ShiftByCurrencyDeriv,MATCH($R179,ShiftByCurrencyDerivHeader,0),FALSE),0),0)))</f>
        <v>0</v>
      </c>
      <c r="X179" s="178">
        <f>IF($C179="","",$U179-$G179)</f>
        <v>0</v>
      </c>
      <c r="Y179" s="14" t="str">
        <f t="shared" si="3"/>
        <v>DEFI</v>
      </c>
      <c r="Z179" t="str">
        <f>IF($C179="","",$M179&amp;" "&amp;$T179)</f>
        <v>OSAMBUSDC/SAMB-24FEB23-0.023C COIN SHORT</v>
      </c>
      <c r="AA179" t="b">
        <f>IF($C179="","",IF(ISERROR(VLOOKUP($Y179,Mappings!$A:$C,3,FALSE)),FALSE,VLOOKUP($Y179,Mappings!$A:$C,3,FALSE)))</f>
        <v>0</v>
      </c>
    </row>
    <row r="180" spans="1:27" customFormat="1" x14ac:dyDescent="0.25">
      <c r="A180" s="14">
        <v>178</v>
      </c>
      <c r="B180" s="71">
        <v>44958.916672187501</v>
      </c>
      <c r="C180" s="14" t="s">
        <v>291</v>
      </c>
      <c r="D180" s="23" t="s">
        <v>430</v>
      </c>
      <c r="E180" s="23" t="s">
        <v>1113</v>
      </c>
      <c r="F180" s="100">
        <v>100050250.667</v>
      </c>
      <c r="G180" s="100">
        <v>0</v>
      </c>
      <c r="H180" s="100">
        <v>0</v>
      </c>
      <c r="I180" s="100">
        <v>0</v>
      </c>
      <c r="J180" s="23" t="s">
        <v>85</v>
      </c>
      <c r="K180" s="24">
        <v>44958.916672187501</v>
      </c>
      <c r="L180" s="23">
        <v>1</v>
      </c>
      <c r="M180" s="23" t="s">
        <v>1113</v>
      </c>
      <c r="N180" s="45">
        <f>IF($C180="","",IF(OR($J180="SWAP",$J180="FUTURE",$J180="CME FUTURE"),IF($L180=1,ROUND($G180/$H180/$F180,3),POWER(10,ROUND(LOG($G180/$F180),1))),1))</f>
        <v>1</v>
      </c>
      <c r="O180" s="154">
        <f>IF($C180="","",IF(OR($J180="SWAP",$J180="FUTURE",$J180="CME FUTURE"),IF($L180=1,$F180*$N180,$AB$2*$F180*$N180/$H180),F180))</f>
        <v>100050250.667</v>
      </c>
      <c r="P180" s="47">
        <f>IF($C180="","",IF(OR($J180="SWAP",$J180="FUTURE",$J180="CME FUTURE"),IF(NOT(ISERROR(VLOOKUP($M180,SpotUSDRateTable,2,FALSE))),VLOOKUP($M180,SpotUSDRateTable,2,FALSE),$H180)*O180,VLOOKUP($M180,SpotUSDRateTable,2,FALSE)*O180))</f>
        <v>0</v>
      </c>
      <c r="Q180" s="25">
        <f>IF($C180="","",IF(OR($J180="SWAP",$J180="FUTURE",$J180="CME FUTURE"),INT($K180-$B180),0))</f>
        <v>0</v>
      </c>
      <c r="R180" s="26" t="str">
        <f>IF($C180="","",IF(OR($E180="USD",$E180="EUR"),"CASH",IF($Q180=0,"COIN",IF($Q180&gt;720,"PERP",IF($J180="FUTURE",TEXT($K180-1,"mmm yy"),"CME "&amp;TEXT($K180-1,"mmm yy"))))))</f>
        <v>COIN</v>
      </c>
      <c r="S180" s="26" t="str">
        <f>IF($C180="","",IF($J180="CME FUTURE",IF($G180&gt;0,"LONG","SHORT"),IF($G180&gt;0,"LONG","SHORT")))</f>
        <v>SHORT</v>
      </c>
      <c r="T180" s="26" t="str">
        <f>IF($C180="","",$R180&amp;" "&amp;$S180)</f>
        <v>COIN SHORT</v>
      </c>
      <c r="U180" s="180">
        <f>IF($C180="","",$G180*(1+$W180))</f>
        <v>0</v>
      </c>
      <c r="V180" s="176">
        <f>IF($C180="","",$H180*(1+$W180))</f>
        <v>0</v>
      </c>
      <c r="W180" s="39">
        <f>IF($C180="","",IF(DefaultScenario,IF(OR(AND(Default_Exchange="ALL",NOT(ISERROR(MATCH($C180,$AF$6:$AF$37,0)))),$C180=Default_Exchange),IF($G180&gt;0,-LGD,0),0),IF(OR($J180="SWAP",$J180="FUTURE",$J180="CME FUTURE"),IF('Futures &amp; Perps Shifted'!$K$73,VLOOKUP($M180,ShiftByCurrencyDeriv,MATCH($R180,ShiftByCurrencyDerivHeader,0),FALSE),0),0)))</f>
        <v>0</v>
      </c>
      <c r="X180" s="178">
        <f>IF($C180="","",$U180-$G180)</f>
        <v>0</v>
      </c>
      <c r="Y180" s="14" t="str">
        <f t="shared" si="3"/>
        <v>DEFI</v>
      </c>
      <c r="Z180" t="str">
        <f>IF($C180="","",$M180&amp;" "&amp;$T180)</f>
        <v>OSPELLUSDC/SPELL-27JAN23-0.00078C COIN SHORT</v>
      </c>
      <c r="AA180" t="b">
        <f>IF($C180="","",IF(ISERROR(VLOOKUP($Y180,Mappings!$A:$C,3,FALSE)),FALSE,VLOOKUP($Y180,Mappings!$A:$C,3,FALSE)))</f>
        <v>0</v>
      </c>
    </row>
    <row r="181" spans="1:27" customFormat="1" x14ac:dyDescent="0.25">
      <c r="A181" s="14">
        <v>179</v>
      </c>
      <c r="B181" s="71">
        <v>44958.916672187501</v>
      </c>
      <c r="C181" s="14" t="s">
        <v>291</v>
      </c>
      <c r="D181" s="23" t="s">
        <v>430</v>
      </c>
      <c r="E181" s="23" t="s">
        <v>439</v>
      </c>
      <c r="F181" s="100">
        <v>100050250.667</v>
      </c>
      <c r="G181" s="100">
        <v>0</v>
      </c>
      <c r="H181" s="100">
        <v>0</v>
      </c>
      <c r="I181" s="100">
        <v>0</v>
      </c>
      <c r="J181" s="23" t="s">
        <v>85</v>
      </c>
      <c r="K181" s="24">
        <v>44958.916672187501</v>
      </c>
      <c r="L181" s="23">
        <v>1</v>
      </c>
      <c r="M181" s="23" t="s">
        <v>439</v>
      </c>
      <c r="N181" s="45">
        <f>IF($C181="","",IF(OR($J181="SWAP",$J181="FUTURE",$J181="CME FUTURE"),IF($L181=1,ROUND($G181/$H181/$F181,3),POWER(10,ROUND(LOG($G181/$F181),1))),1))</f>
        <v>1</v>
      </c>
      <c r="O181" s="154">
        <f>IF($C181="","",IF(OR($J181="SWAP",$J181="FUTURE",$J181="CME FUTURE"),IF($L181=1,$F181*$N181,$AB$2*$F181*$N181/$H181),F181))</f>
        <v>100050250.667</v>
      </c>
      <c r="P181" s="47">
        <f>IF($C181="","",IF(OR($J181="SWAP",$J181="FUTURE",$J181="CME FUTURE"),IF(NOT(ISERROR(VLOOKUP($M181,SpotUSDRateTable,2,FALSE))),VLOOKUP($M181,SpotUSDRateTable,2,FALSE),$H181)*O181,VLOOKUP($M181,SpotUSDRateTable,2,FALSE)*O181))</f>
        <v>0</v>
      </c>
      <c r="Q181" s="25">
        <f>IF($C181="","",IF(OR($J181="SWAP",$J181="FUTURE",$J181="CME FUTURE"),INT($K181-$B181),0))</f>
        <v>0</v>
      </c>
      <c r="R181" s="26" t="str">
        <f>IF($C181="","",IF(OR($E181="USD",$E181="EUR"),"CASH",IF($Q181=0,"COIN",IF($Q181&gt;720,"PERP",IF($J181="FUTURE",TEXT($K181-1,"mmm yy"),"CME "&amp;TEXT($K181-1,"mmm yy"))))))</f>
        <v>COIN</v>
      </c>
      <c r="S181" s="26" t="str">
        <f>IF($C181="","",IF($J181="CME FUTURE",IF($G181&gt;0,"LONG","SHORT"),IF($G181&gt;0,"LONG","SHORT")))</f>
        <v>SHORT</v>
      </c>
      <c r="T181" s="26" t="str">
        <f>IF($C181="","",$R181&amp;" "&amp;$S181)</f>
        <v>COIN SHORT</v>
      </c>
      <c r="U181" s="180">
        <f>IF($C181="","",$G181*(1+$W181))</f>
        <v>0</v>
      </c>
      <c r="V181" s="176">
        <f>IF($C181="","",$H181*(1+$W181))</f>
        <v>0</v>
      </c>
      <c r="W181" s="39">
        <f>IF($C181="","",IF(DefaultScenario,IF(OR(AND(Default_Exchange="ALL",NOT(ISERROR(MATCH($C181,$AF$6:$AF$37,0)))),$C181=Default_Exchange),IF($G181&gt;0,-LGD,0),0),IF(OR($J181="SWAP",$J181="FUTURE",$J181="CME FUTURE"),IF('Futures &amp; Perps Shifted'!$K$73,VLOOKUP($M181,ShiftByCurrencyDeriv,MATCH($R181,ShiftByCurrencyDerivHeader,0),FALSE),0),0)))</f>
        <v>0</v>
      </c>
      <c r="X181" s="178">
        <f>IF($C181="","",$U181-$G181)</f>
        <v>0</v>
      </c>
      <c r="Y181" s="14" t="str">
        <f t="shared" si="3"/>
        <v>DEFI</v>
      </c>
      <c r="Z181" t="str">
        <f>IF($C181="","",$M181&amp;" "&amp;$T181)</f>
        <v>OSPELLUSDC/SPELL-30DEC22-0.00079C COIN SHORT</v>
      </c>
      <c r="AA181" t="b">
        <f>IF($C181="","",IF(ISERROR(VLOOKUP($Y181,Mappings!$A:$C,3,FALSE)),FALSE,VLOOKUP($Y181,Mappings!$A:$C,3,FALSE)))</f>
        <v>0</v>
      </c>
    </row>
    <row r="182" spans="1:27" customFormat="1" x14ac:dyDescent="0.25">
      <c r="A182" s="14">
        <v>180</v>
      </c>
      <c r="B182" s="71">
        <v>44958.916672187501</v>
      </c>
      <c r="C182" s="14" t="s">
        <v>291</v>
      </c>
      <c r="D182" s="23" t="s">
        <v>430</v>
      </c>
      <c r="E182" s="23" t="s">
        <v>92</v>
      </c>
      <c r="F182" s="100">
        <v>23.13</v>
      </c>
      <c r="G182" s="100">
        <v>23.133463085667799</v>
      </c>
      <c r="H182" s="100">
        <v>1.0001497226834299</v>
      </c>
      <c r="I182" s="100">
        <v>0</v>
      </c>
      <c r="J182" s="23" t="s">
        <v>85</v>
      </c>
      <c r="K182" s="24">
        <v>44958.916672187501</v>
      </c>
      <c r="L182" s="23">
        <v>1</v>
      </c>
      <c r="M182" s="23" t="s">
        <v>92</v>
      </c>
      <c r="N182" s="45">
        <f>IF($C182="","",IF(OR($J182="SWAP",$J182="FUTURE",$J182="CME FUTURE"),IF($L182=1,ROUND($G182/$H182/$F182,3),POWER(10,ROUND(LOG($G182/$F182),1))),1))</f>
        <v>1</v>
      </c>
      <c r="O182" s="154">
        <f>IF($C182="","",IF(OR($J182="SWAP",$J182="FUTURE",$J182="CME FUTURE"),IF($L182=1,$F182*$N182,$AB$2*$F182*$N182/$H182),F182))</f>
        <v>23.13</v>
      </c>
      <c r="P182" s="47">
        <f>IF($C182="","",IF(OR($J182="SWAP",$J182="FUTURE",$J182="CME FUTURE"),IF(NOT(ISERROR(VLOOKUP($M182,SpotUSDRateTable,2,FALSE))),VLOOKUP($M182,SpotUSDRateTable,2,FALSE),$H182)*O182,VLOOKUP($M182,SpotUSDRateTable,2,FALSE)*O182))</f>
        <v>23.133463085667735</v>
      </c>
      <c r="Q182" s="25">
        <f>IF($C182="","",IF(OR($J182="SWAP",$J182="FUTURE",$J182="CME FUTURE"),INT($K182-$B182),0))</f>
        <v>0</v>
      </c>
      <c r="R182" s="26" t="str">
        <f>IF($C182="","",IF(OR($E182="USD",$E182="EUR"),"CASH",IF($Q182=0,"COIN",IF($Q182&gt;720,"PERP",IF($J182="FUTURE",TEXT($K182-1,"mmm yy"),"CME "&amp;TEXT($K182-1,"mmm yy"))))))</f>
        <v>COIN</v>
      </c>
      <c r="S182" s="26" t="str">
        <f>IF($C182="","",IF($J182="CME FUTURE",IF($G182&gt;0,"LONG","SHORT"),IF($G182&gt;0,"LONG","SHORT")))</f>
        <v>LONG</v>
      </c>
      <c r="T182" s="26" t="str">
        <f>IF($C182="","",$R182&amp;" "&amp;$S182)</f>
        <v>COIN LONG</v>
      </c>
      <c r="U182" s="180">
        <f>IF($C182="","",$G182*(1+$W182))</f>
        <v>23.133463085667799</v>
      </c>
      <c r="V182" s="176">
        <f>IF($C182="","",$H182*(1+$W182))</f>
        <v>1.0001497226834299</v>
      </c>
      <c r="W182" s="39">
        <f>IF($C182="","",IF(DefaultScenario,IF(OR(AND(Default_Exchange="ALL",NOT(ISERROR(MATCH($C182,$AF$6:$AF$37,0)))),$C182=Default_Exchange),IF($G182&gt;0,-LGD,0),0),IF(OR($J182="SWAP",$J182="FUTURE",$J182="CME FUTURE"),IF('Futures &amp; Perps Shifted'!$K$73,VLOOKUP($M182,ShiftByCurrencyDeriv,MATCH($R182,ShiftByCurrencyDerivHeader,0),FALSE),0),0)))</f>
        <v>0</v>
      </c>
      <c r="X182" s="178">
        <f>IF($C182="","",$U182-$G182)</f>
        <v>0</v>
      </c>
      <c r="Y182" s="14" t="str">
        <f t="shared" si="3"/>
        <v>DEFI</v>
      </c>
      <c r="Z182" t="str">
        <f>IF($C182="","",$M182&amp;" "&amp;$T182)</f>
        <v>USDC COIN LONG</v>
      </c>
      <c r="AA182" t="b">
        <f>IF($C182="","",IF(ISERROR(VLOOKUP($Y182,Mappings!$A:$C,3,FALSE)),FALSE,VLOOKUP($Y182,Mappings!$A:$C,3,FALSE)))</f>
        <v>0</v>
      </c>
    </row>
    <row r="183" spans="1:27" customFormat="1" x14ac:dyDescent="0.25">
      <c r="A183" s="14">
        <v>181</v>
      </c>
      <c r="B183" s="71">
        <v>44958.916672187501</v>
      </c>
      <c r="C183" s="14" t="s">
        <v>291</v>
      </c>
      <c r="D183" s="23" t="s">
        <v>431</v>
      </c>
      <c r="E183" s="23" t="s">
        <v>186</v>
      </c>
      <c r="F183" s="100">
        <v>4078.2780555300001</v>
      </c>
      <c r="G183" s="100">
        <v>4531.8675515800496</v>
      </c>
      <c r="H183" s="100">
        <v>1.11122083631227</v>
      </c>
      <c r="I183" s="100">
        <v>0</v>
      </c>
      <c r="J183" s="23" t="s">
        <v>85</v>
      </c>
      <c r="K183" s="24">
        <v>44958.916672187501</v>
      </c>
      <c r="L183" s="23">
        <v>1</v>
      </c>
      <c r="M183" s="23" t="s">
        <v>186</v>
      </c>
      <c r="N183" s="45">
        <f>IF($C183="","",IF(OR($J183="SWAP",$J183="FUTURE",$J183="CME FUTURE"),IF($L183=1,ROUND($G183/$H183/$F183,3),POWER(10,ROUND(LOG($G183/$F183),1))),1))</f>
        <v>1</v>
      </c>
      <c r="O183" s="154">
        <f>IF($C183="","",IF(OR($J183="SWAP",$J183="FUTURE",$J183="CME FUTURE"),IF($L183=1,$F183*$N183,$AB$2*$F183*$N183/$H183),F183))</f>
        <v>4078.2780555300001</v>
      </c>
      <c r="P183" s="47">
        <f>IF($C183="","",IF(OR($J183="SWAP",$J183="FUTURE",$J183="CME FUTURE"),IF(NOT(ISERROR(VLOOKUP($M183,SpotUSDRateTable,2,FALSE))),VLOOKUP($M183,SpotUSDRateTable,2,FALSE),$H183)*O183,VLOOKUP($M183,SpotUSDRateTable,2,FALSE)*O183))</f>
        <v>4531.8675515800251</v>
      </c>
      <c r="Q183" s="25">
        <f>IF($C183="","",IF(OR($J183="SWAP",$J183="FUTURE",$J183="CME FUTURE"),INT($K183-$B183),0))</f>
        <v>0</v>
      </c>
      <c r="R183" s="26" t="str">
        <f>IF($C183="","",IF(OR($E183="USD",$E183="EUR"),"CASH",IF($Q183=0,"COIN",IF($Q183&gt;720,"PERP",IF($J183="FUTURE",TEXT($K183-1,"mmm yy"),"CME "&amp;TEXT($K183-1,"mmm yy"))))))</f>
        <v>COIN</v>
      </c>
      <c r="S183" s="26" t="str">
        <f>IF($C183="","",IF($J183="CME FUTURE",IF($G183&gt;0,"LONG","SHORT"),IF($G183&gt;0,"LONG","SHORT")))</f>
        <v>LONG</v>
      </c>
      <c r="T183" s="26" t="str">
        <f>IF($C183="","",$R183&amp;" "&amp;$S183)</f>
        <v>COIN LONG</v>
      </c>
      <c r="U183" s="180">
        <f>IF($C183="","",$G183*(1+$W183))</f>
        <v>4531.8675515800496</v>
      </c>
      <c r="V183" s="176">
        <f>IF($C183="","",$H183*(1+$W183))</f>
        <v>1.11122083631227</v>
      </c>
      <c r="W183" s="39">
        <f>IF($C183="","",IF(DefaultScenario,IF(OR(AND(Default_Exchange="ALL",NOT(ISERROR(MATCH($C183,$AF$6:$AF$37,0)))),$C183=Default_Exchange),IF($G183&gt;0,-LGD,0),0),IF(OR($J183="SWAP",$J183="FUTURE",$J183="CME FUTURE"),IF('Futures &amp; Perps Shifted'!$K$73,VLOOKUP($M183,ShiftByCurrencyDeriv,MATCH($R183,ShiftByCurrencyDerivHeader,0),FALSE),0),0)))</f>
        <v>0</v>
      </c>
      <c r="X183" s="178">
        <f>IF($C183="","",$U183-$G183)</f>
        <v>0</v>
      </c>
      <c r="Y183" s="14" t="str">
        <f t="shared" si="3"/>
        <v>DEFI</v>
      </c>
      <c r="Z183" t="str">
        <f>IF($C183="","",$M183&amp;" "&amp;$T183)</f>
        <v>CRV COIN LONG</v>
      </c>
      <c r="AA183" t="b">
        <f>IF($C183="","",IF(ISERROR(VLOOKUP($Y183,Mappings!$A:$C,3,FALSE)),FALSE,VLOOKUP($Y183,Mappings!$A:$C,3,FALSE)))</f>
        <v>0</v>
      </c>
    </row>
    <row r="184" spans="1:27" customFormat="1" x14ac:dyDescent="0.25">
      <c r="A184" s="14">
        <v>182</v>
      </c>
      <c r="B184" s="71">
        <v>44958.916672187501</v>
      </c>
      <c r="C184" s="14" t="s">
        <v>291</v>
      </c>
      <c r="D184" s="23" t="s">
        <v>431</v>
      </c>
      <c r="E184" s="23" t="s">
        <v>187</v>
      </c>
      <c r="F184" s="100">
        <v>222.84336465000001</v>
      </c>
      <c r="G184" s="100">
        <v>1452.74503051887</v>
      </c>
      <c r="H184" s="100">
        <v>6.5191307481852396</v>
      </c>
      <c r="I184" s="100">
        <v>0</v>
      </c>
      <c r="J184" s="23" t="s">
        <v>85</v>
      </c>
      <c r="K184" s="24">
        <v>44958.916672187501</v>
      </c>
      <c r="L184" s="23">
        <v>1</v>
      </c>
      <c r="M184" s="23" t="s">
        <v>187</v>
      </c>
      <c r="N184" s="45">
        <f>IF($C184="","",IF(OR($J184="SWAP",$J184="FUTURE",$J184="CME FUTURE"),IF($L184=1,ROUND($G184/$H184/$F184,3),POWER(10,ROUND(LOG($G184/$F184),1))),1))</f>
        <v>1</v>
      </c>
      <c r="O184" s="154">
        <f>IF($C184="","",IF(OR($J184="SWAP",$J184="FUTURE",$J184="CME FUTURE"),IF($L184=1,$F184*$N184,$AB$2*$F184*$N184/$H184),F184))</f>
        <v>222.84336465000001</v>
      </c>
      <c r="P184" s="47">
        <f>IF($C184="","",IF(OR($J184="SWAP",$J184="FUTURE",$J184="CME FUTURE"),IF(NOT(ISERROR(VLOOKUP($M184,SpotUSDRateTable,2,FALSE))),VLOOKUP($M184,SpotUSDRateTable,2,FALSE),$H184)*O184,VLOOKUP($M184,SpotUSDRateTable,2,FALSE)*O184))</f>
        <v>1452.7450305188709</v>
      </c>
      <c r="Q184" s="25">
        <f>IF($C184="","",IF(OR($J184="SWAP",$J184="FUTURE",$J184="CME FUTURE"),INT($K184-$B184),0))</f>
        <v>0</v>
      </c>
      <c r="R184" s="26" t="str">
        <f>IF($C184="","",IF(OR($E184="USD",$E184="EUR"),"CASH",IF($Q184=0,"COIN",IF($Q184&gt;720,"PERP",IF($J184="FUTURE",TEXT($K184-1,"mmm yy"),"CME "&amp;TEXT($K184-1,"mmm yy"))))))</f>
        <v>COIN</v>
      </c>
      <c r="S184" s="26" t="str">
        <f>IF($C184="","",IF($J184="CME FUTURE",IF($G184&gt;0,"LONG","SHORT"),IF($G184&gt;0,"LONG","SHORT")))</f>
        <v>LONG</v>
      </c>
      <c r="T184" s="26" t="str">
        <f>IF($C184="","",$R184&amp;" "&amp;$S184)</f>
        <v>COIN LONG</v>
      </c>
      <c r="U184" s="180">
        <f>IF($C184="","",$G184*(1+$W184))</f>
        <v>1452.74503051887</v>
      </c>
      <c r="V184" s="176">
        <f>IF($C184="","",$H184*(1+$W184))</f>
        <v>6.5191307481852396</v>
      </c>
      <c r="W184" s="39">
        <f>IF($C184="","",IF(DefaultScenario,IF(OR(AND(Default_Exchange="ALL",NOT(ISERROR(MATCH($C184,$AF$6:$AF$37,0)))),$C184=Default_Exchange),IF($G184&gt;0,-LGD,0),0),IF(OR($J184="SWAP",$J184="FUTURE",$J184="CME FUTURE"),IF('Futures &amp; Perps Shifted'!$K$73,VLOOKUP($M184,ShiftByCurrencyDeriv,MATCH($R184,ShiftByCurrencyDerivHeader,0),FALSE),0),0)))</f>
        <v>0</v>
      </c>
      <c r="X184" s="178">
        <f>IF($C184="","",$U184-$G184)</f>
        <v>0</v>
      </c>
      <c r="Y184" s="14" t="str">
        <f t="shared" si="3"/>
        <v>DEFI</v>
      </c>
      <c r="Z184" t="str">
        <f>IF($C184="","",$M184&amp;" "&amp;$T184)</f>
        <v>CVX COIN LONG</v>
      </c>
      <c r="AA184" t="b">
        <f>IF($C184="","",IF(ISERROR(VLOOKUP($Y184,Mappings!$A:$C,3,FALSE)),FALSE,VLOOKUP($Y184,Mappings!$A:$C,3,FALSE)))</f>
        <v>0</v>
      </c>
    </row>
    <row r="185" spans="1:27" customFormat="1" x14ac:dyDescent="0.25">
      <c r="A185" s="14">
        <v>183</v>
      </c>
      <c r="B185" s="71">
        <v>44958.916672187501</v>
      </c>
      <c r="C185" s="14" t="s">
        <v>291</v>
      </c>
      <c r="D185" s="23" t="s">
        <v>431</v>
      </c>
      <c r="E185" s="23" t="s">
        <v>15</v>
      </c>
      <c r="F185" s="100">
        <v>1473.3469553899999</v>
      </c>
      <c r="G185" s="100">
        <v>2418930.2666682601</v>
      </c>
      <c r="H185" s="100">
        <v>1641.7926937161601</v>
      </c>
      <c r="I185" s="100">
        <v>0</v>
      </c>
      <c r="J185" s="23" t="s">
        <v>85</v>
      </c>
      <c r="K185" s="24">
        <v>44958.916672187501</v>
      </c>
      <c r="L185" s="23">
        <v>1</v>
      </c>
      <c r="M185" s="23" t="s">
        <v>15</v>
      </c>
      <c r="N185" s="45">
        <f>IF($C185="","",IF(OR($J185="SWAP",$J185="FUTURE",$J185="CME FUTURE"),IF($L185=1,ROUND($G185/$H185/$F185,3),POWER(10,ROUND(LOG($G185/$F185),1))),1))</f>
        <v>1</v>
      </c>
      <c r="O185" s="154">
        <f>IF($C185="","",IF(OR($J185="SWAP",$J185="FUTURE",$J185="CME FUTURE"),IF($L185=1,$F185*$N185,$AB$2*$F185*$N185/$H185),F185))</f>
        <v>1473.3469553899999</v>
      </c>
      <c r="P185" s="47">
        <f>IF($C185="","",IF(OR($J185="SWAP",$J185="FUTURE",$J185="CME FUTURE"),IF(NOT(ISERROR(VLOOKUP($M185,SpotUSDRateTable,2,FALSE))),VLOOKUP($M185,SpotUSDRateTable,2,FALSE),$H185)*O185,VLOOKUP($M185,SpotUSDRateTable,2,FALSE)*O185))</f>
        <v>2418930.2666682512</v>
      </c>
      <c r="Q185" s="25">
        <f>IF($C185="","",IF(OR($J185="SWAP",$J185="FUTURE",$J185="CME FUTURE"),INT($K185-$B185),0))</f>
        <v>0</v>
      </c>
      <c r="R185" s="26" t="str">
        <f>IF($C185="","",IF(OR($E185="USD",$E185="EUR"),"CASH",IF($Q185=0,"COIN",IF($Q185&gt;720,"PERP",IF($J185="FUTURE",TEXT($K185-1,"mmm yy"),"CME "&amp;TEXT($K185-1,"mmm yy"))))))</f>
        <v>COIN</v>
      </c>
      <c r="S185" s="26" t="str">
        <f>IF($C185="","",IF($J185="CME FUTURE",IF($G185&gt;0,"LONG","SHORT"),IF($G185&gt;0,"LONG","SHORT")))</f>
        <v>LONG</v>
      </c>
      <c r="T185" s="26" t="str">
        <f>IF($C185="","",$R185&amp;" "&amp;$S185)</f>
        <v>COIN LONG</v>
      </c>
      <c r="U185" s="180">
        <f>IF($C185="","",$G185*(1+$W185))</f>
        <v>2418930.2666682601</v>
      </c>
      <c r="V185" s="176">
        <f>IF($C185="","",$H185*(1+$W185))</f>
        <v>1641.7926937161601</v>
      </c>
      <c r="W185" s="39">
        <f>IF($C185="","",IF(DefaultScenario,IF(OR(AND(Default_Exchange="ALL",NOT(ISERROR(MATCH($C185,$AF$6:$AF$37,0)))),$C185=Default_Exchange),IF($G185&gt;0,-LGD,0),0),IF(OR($J185="SWAP",$J185="FUTURE",$J185="CME FUTURE"),IF('Futures &amp; Perps Shifted'!$K$73,VLOOKUP($M185,ShiftByCurrencyDeriv,MATCH($R185,ShiftByCurrencyDerivHeader,0),FALSE),0),0)))</f>
        <v>0</v>
      </c>
      <c r="X185" s="178">
        <f>IF($C185="","",$U185-$G185)</f>
        <v>0</v>
      </c>
      <c r="Y185" s="14" t="str">
        <f t="shared" si="3"/>
        <v>DEFI</v>
      </c>
      <c r="Z185" t="str">
        <f>IF($C185="","",$M185&amp;" "&amp;$T185)</f>
        <v>ETH COIN LONG</v>
      </c>
      <c r="AA185" t="b">
        <f>IF($C185="","",IF(ISERROR(VLOOKUP($Y185,Mappings!$A:$C,3,FALSE)),FALSE,VLOOKUP($Y185,Mappings!$A:$C,3,FALSE)))</f>
        <v>0</v>
      </c>
    </row>
    <row r="186" spans="1:27" customFormat="1" x14ac:dyDescent="0.25">
      <c r="A186" s="14">
        <v>184</v>
      </c>
      <c r="B186" s="71">
        <v>44958.916672187501</v>
      </c>
      <c r="C186" s="14" t="s">
        <v>291</v>
      </c>
      <c r="D186" s="23" t="s">
        <v>431</v>
      </c>
      <c r="E186" s="23" t="s">
        <v>15</v>
      </c>
      <c r="F186" s="100">
        <v>0.44855499999999998</v>
      </c>
      <c r="G186" s="100">
        <v>736.43432172985604</v>
      </c>
      <c r="H186" s="100">
        <v>1641.7926937161601</v>
      </c>
      <c r="I186" s="100">
        <v>0</v>
      </c>
      <c r="J186" s="23" t="s">
        <v>85</v>
      </c>
      <c r="K186" s="24">
        <v>44958.916672187501</v>
      </c>
      <c r="L186" s="23">
        <v>1</v>
      </c>
      <c r="M186" s="23" t="s">
        <v>15</v>
      </c>
      <c r="N186" s="45">
        <f>IF($C186="","",IF(OR($J186="SWAP",$J186="FUTURE",$J186="CME FUTURE"),IF($L186=1,ROUND($G186/$H186/$F186,3),POWER(10,ROUND(LOG($G186/$F186),1))),1))</f>
        <v>1</v>
      </c>
      <c r="O186" s="154">
        <f>IF($C186="","",IF(OR($J186="SWAP",$J186="FUTURE",$J186="CME FUTURE"),IF($L186=1,$F186*$N186,$AB$2*$F186*$N186/$H186),F186))</f>
        <v>0.44855499999999998</v>
      </c>
      <c r="P186" s="47">
        <f>IF($C186="","",IF(OR($J186="SWAP",$J186="FUTURE",$J186="CME FUTURE"),IF(NOT(ISERROR(VLOOKUP($M186,SpotUSDRateTable,2,FALSE))),VLOOKUP($M186,SpotUSDRateTable,2,FALSE),$H186)*O186,VLOOKUP($M186,SpotUSDRateTable,2,FALSE)*O186))</f>
        <v>736.43432172985217</v>
      </c>
      <c r="Q186" s="25">
        <f>IF($C186="","",IF(OR($J186="SWAP",$J186="FUTURE",$J186="CME FUTURE"),INT($K186-$B186),0))</f>
        <v>0</v>
      </c>
      <c r="R186" s="26" t="str">
        <f>IF($C186="","",IF(OR($E186="USD",$E186="EUR"),"CASH",IF($Q186=0,"COIN",IF($Q186&gt;720,"PERP",IF($J186="FUTURE",TEXT($K186-1,"mmm yy"),"CME "&amp;TEXT($K186-1,"mmm yy"))))))</f>
        <v>COIN</v>
      </c>
      <c r="S186" s="26" t="str">
        <f>IF($C186="","",IF($J186="CME FUTURE",IF($G186&gt;0,"LONG","SHORT"),IF($G186&gt;0,"LONG","SHORT")))</f>
        <v>LONG</v>
      </c>
      <c r="T186" s="26" t="str">
        <f>IF($C186="","",$R186&amp;" "&amp;$S186)</f>
        <v>COIN LONG</v>
      </c>
      <c r="U186" s="180">
        <f>IF($C186="","",$G186*(1+$W186))</f>
        <v>736.43432172985604</v>
      </c>
      <c r="V186" s="176">
        <f>IF($C186="","",$H186*(1+$W186))</f>
        <v>1641.7926937161601</v>
      </c>
      <c r="W186" s="39">
        <f>IF($C186="","",IF(DefaultScenario,IF(OR(AND(Default_Exchange="ALL",NOT(ISERROR(MATCH($C186,$AF$6:$AF$37,0)))),$C186=Default_Exchange),IF($G186&gt;0,-LGD,0),0),IF(OR($J186="SWAP",$J186="FUTURE",$J186="CME FUTURE"),IF('Futures &amp; Perps Shifted'!$K$73,VLOOKUP($M186,ShiftByCurrencyDeriv,MATCH($R186,ShiftByCurrencyDerivHeader,0),FALSE),0),0)))</f>
        <v>0</v>
      </c>
      <c r="X186" s="178">
        <f>IF($C186="","",$U186-$G186)</f>
        <v>0</v>
      </c>
      <c r="Y186" s="14" t="str">
        <f t="shared" si="3"/>
        <v>DEFI</v>
      </c>
      <c r="Z186" t="str">
        <f>IF($C186="","",$M186&amp;" "&amp;$T186)</f>
        <v>ETH COIN LONG</v>
      </c>
      <c r="AA186" t="b">
        <f>IF($C186="","",IF(ISERROR(VLOOKUP($Y186,Mappings!$A:$C,3,FALSE)),FALSE,VLOOKUP($Y186,Mappings!$A:$C,3,FALSE)))</f>
        <v>0</v>
      </c>
    </row>
    <row r="187" spans="1:27" customFormat="1" x14ac:dyDescent="0.25">
      <c r="A187" s="14">
        <v>185</v>
      </c>
      <c r="B187" s="71">
        <v>44958.916672187501</v>
      </c>
      <c r="C187" s="14" t="s">
        <v>291</v>
      </c>
      <c r="D187" s="23" t="s">
        <v>431</v>
      </c>
      <c r="E187" s="23" t="s">
        <v>15</v>
      </c>
      <c r="F187" s="100">
        <v>1539.94584427</v>
      </c>
      <c r="G187" s="100">
        <v>2528271.8358410602</v>
      </c>
      <c r="H187" s="100">
        <v>1641.7926937161601</v>
      </c>
      <c r="I187" s="100">
        <v>0</v>
      </c>
      <c r="J187" s="23" t="s">
        <v>85</v>
      </c>
      <c r="K187" s="24">
        <v>44958.916672187501</v>
      </c>
      <c r="L187" s="23">
        <v>1</v>
      </c>
      <c r="M187" s="23" t="s">
        <v>15</v>
      </c>
      <c r="N187" s="45">
        <f>IF($C187="","",IF(OR($J187="SWAP",$J187="FUTURE",$J187="CME FUTURE"),IF($L187=1,ROUND($G187/$H187/$F187,3),POWER(10,ROUND(LOG($G187/$F187),1))),1))</f>
        <v>1</v>
      </c>
      <c r="O187" s="154">
        <f>IF($C187="","",IF(OR($J187="SWAP",$J187="FUTURE",$J187="CME FUTURE"),IF($L187=1,$F187*$N187,$AB$2*$F187*$N187/$H187),F187))</f>
        <v>1539.94584427</v>
      </c>
      <c r="P187" s="47">
        <f>IF($C187="","",IF(OR($J187="SWAP",$J187="FUTURE",$J187="CME FUTURE"),IF(NOT(ISERROR(VLOOKUP($M187,SpotUSDRateTable,2,FALSE))),VLOOKUP($M187,SpotUSDRateTable,2,FALSE),$H187)*O187,VLOOKUP($M187,SpotUSDRateTable,2,FALSE)*O187))</f>
        <v>2528271.8358410494</v>
      </c>
      <c r="Q187" s="25">
        <f>IF($C187="","",IF(OR($J187="SWAP",$J187="FUTURE",$J187="CME FUTURE"),INT($K187-$B187),0))</f>
        <v>0</v>
      </c>
      <c r="R187" s="26" t="str">
        <f>IF($C187="","",IF(OR($E187="USD",$E187="EUR"),"CASH",IF($Q187=0,"COIN",IF($Q187&gt;720,"PERP",IF($J187="FUTURE",TEXT($K187-1,"mmm yy"),"CME "&amp;TEXT($K187-1,"mmm yy"))))))</f>
        <v>COIN</v>
      </c>
      <c r="S187" s="26" t="str">
        <f>IF($C187="","",IF($J187="CME FUTURE",IF($G187&gt;0,"LONG","SHORT"),IF($G187&gt;0,"LONG","SHORT")))</f>
        <v>LONG</v>
      </c>
      <c r="T187" s="26" t="str">
        <f>IF($C187="","",$R187&amp;" "&amp;$S187)</f>
        <v>COIN LONG</v>
      </c>
      <c r="U187" s="180">
        <f>IF($C187="","",$G187*(1+$W187))</f>
        <v>2528271.8358410602</v>
      </c>
      <c r="V187" s="176">
        <f>IF($C187="","",$H187*(1+$W187))</f>
        <v>1641.7926937161601</v>
      </c>
      <c r="W187" s="39">
        <f>IF($C187="","",IF(DefaultScenario,IF(OR(AND(Default_Exchange="ALL",NOT(ISERROR(MATCH($C187,$AF$6:$AF$37,0)))),$C187=Default_Exchange),IF($G187&gt;0,-LGD,0),0),IF(OR($J187="SWAP",$J187="FUTURE",$J187="CME FUTURE"),IF('Futures &amp; Perps Shifted'!$K$73,VLOOKUP($M187,ShiftByCurrencyDeriv,MATCH($R187,ShiftByCurrencyDerivHeader,0),FALSE),0),0)))</f>
        <v>0</v>
      </c>
      <c r="X187" s="178">
        <f>IF($C187="","",$U187-$G187)</f>
        <v>0</v>
      </c>
      <c r="Y187" s="14" t="str">
        <f t="shared" si="3"/>
        <v>DEFI</v>
      </c>
      <c r="Z187" t="str">
        <f>IF($C187="","",$M187&amp;" "&amp;$T187)</f>
        <v>ETH COIN LONG</v>
      </c>
      <c r="AA187" t="b">
        <f>IF($C187="","",IF(ISERROR(VLOOKUP($Y187,Mappings!$A:$C,3,FALSE)),FALSE,VLOOKUP($Y187,Mappings!$A:$C,3,FALSE)))</f>
        <v>0</v>
      </c>
    </row>
    <row r="188" spans="1:27" customFormat="1" x14ac:dyDescent="0.25">
      <c r="A188" s="14">
        <v>186</v>
      </c>
      <c r="B188" s="71">
        <v>44958.916672187501</v>
      </c>
      <c r="C188" s="14" t="s">
        <v>291</v>
      </c>
      <c r="D188" s="23" t="s">
        <v>431</v>
      </c>
      <c r="E188" s="23" t="s">
        <v>786</v>
      </c>
      <c r="F188" s="100">
        <v>303.52303661000002</v>
      </c>
      <c r="G188" s="100">
        <v>3266.8114311875102</v>
      </c>
      <c r="H188" s="100">
        <v>10.762976898471999</v>
      </c>
      <c r="I188" s="100">
        <v>0</v>
      </c>
      <c r="J188" s="23" t="s">
        <v>85</v>
      </c>
      <c r="K188" s="24">
        <v>44958.916672187501</v>
      </c>
      <c r="L188" s="23">
        <v>1</v>
      </c>
      <c r="M188" s="23" t="s">
        <v>786</v>
      </c>
      <c r="N188" s="45">
        <f>IF($C188="","",IF(OR($J188="SWAP",$J188="FUTURE",$J188="CME FUTURE"),IF($L188=1,ROUND($G188/$H188/$F188,3),POWER(10,ROUND(LOG($G188/$F188),1))),1))</f>
        <v>1</v>
      </c>
      <c r="O188" s="154">
        <f>IF($C188="","",IF(OR($J188="SWAP",$J188="FUTURE",$J188="CME FUTURE"),IF($L188=1,$F188*$N188,$AB$2*$F188*$N188/$H188),F188))</f>
        <v>303.52303661000002</v>
      </c>
      <c r="P188" s="47">
        <f>IF($C188="","",IF(OR($J188="SWAP",$J188="FUTURE",$J188="CME FUTURE"),IF(NOT(ISERROR(VLOOKUP($M188,SpotUSDRateTable,2,FALSE))),VLOOKUP($M188,SpotUSDRateTable,2,FALSE),$H188)*O188,VLOOKUP($M188,SpotUSDRateTable,2,FALSE)*O188))</f>
        <v>3266.8114311875011</v>
      </c>
      <c r="Q188" s="25">
        <f>IF($C188="","",IF(OR($J188="SWAP",$J188="FUTURE",$J188="CME FUTURE"),INT($K188-$B188),0))</f>
        <v>0</v>
      </c>
      <c r="R188" s="26" t="str">
        <f>IF($C188="","",IF(OR($E188="USD",$E188="EUR"),"CASH",IF($Q188=0,"COIN",IF($Q188&gt;720,"PERP",IF($J188="FUTURE",TEXT($K188-1,"mmm yy"),"CME "&amp;TEXT($K188-1,"mmm yy"))))))</f>
        <v>COIN</v>
      </c>
      <c r="S188" s="26" t="str">
        <f>IF($C188="","",IF($J188="CME FUTURE",IF($G188&gt;0,"LONG","SHORT"),IF($G188&gt;0,"LONG","SHORT")))</f>
        <v>LONG</v>
      </c>
      <c r="T188" s="26" t="str">
        <f>IF($C188="","",$R188&amp;" "&amp;$S188)</f>
        <v>COIN LONG</v>
      </c>
      <c r="U188" s="180">
        <f>IF($C188="","",$G188*(1+$W188))</f>
        <v>3266.8114311875102</v>
      </c>
      <c r="V188" s="176">
        <f>IF($C188="","",$H188*(1+$W188))</f>
        <v>10.762976898471999</v>
      </c>
      <c r="W188" s="39">
        <f>IF($C188="","",IF(DefaultScenario,IF(OR(AND(Default_Exchange="ALL",NOT(ISERROR(MATCH($C188,$AF$6:$AF$37,0)))),$C188=Default_Exchange),IF($G188&gt;0,-LGD,0),0),IF(OR($J188="SWAP",$J188="FUTURE",$J188="CME FUTURE"),IF('Futures &amp; Perps Shifted'!$K$73,VLOOKUP($M188,ShiftByCurrencyDeriv,MATCH($R188,ShiftByCurrencyDerivHeader,0),FALSE),0),0)))</f>
        <v>0</v>
      </c>
      <c r="X188" s="178">
        <f>IF($C188="","",$U188-$G188)</f>
        <v>0</v>
      </c>
      <c r="Y188" s="14" t="str">
        <f t="shared" si="3"/>
        <v>DEFI</v>
      </c>
      <c r="Z188" t="str">
        <f>IF($C188="","",$M188&amp;" "&amp;$T188)</f>
        <v>FXS COIN LONG</v>
      </c>
      <c r="AA188" t="b">
        <f>IF($C188="","",IF(ISERROR(VLOOKUP($Y188,Mappings!$A:$C,3,FALSE)),FALSE,VLOOKUP($Y188,Mappings!$A:$C,3,FALSE)))</f>
        <v>0</v>
      </c>
    </row>
    <row r="189" spans="1:27" customFormat="1" x14ac:dyDescent="0.25">
      <c r="A189" s="14">
        <v>187</v>
      </c>
      <c r="B189" s="71">
        <v>44958.916672187501</v>
      </c>
      <c r="C189" s="14" t="s">
        <v>291</v>
      </c>
      <c r="D189" s="23" t="s">
        <v>787</v>
      </c>
      <c r="E189" s="23" t="s">
        <v>92</v>
      </c>
      <c r="F189" s="100">
        <v>12020644.378134999</v>
      </c>
      <c r="G189" s="100">
        <v>12022444.141267801</v>
      </c>
      <c r="H189" s="100">
        <v>1.0001497226834299</v>
      </c>
      <c r="I189" s="100">
        <v>0</v>
      </c>
      <c r="J189" s="23" t="s">
        <v>85</v>
      </c>
      <c r="K189" s="24">
        <v>44958.916672187501</v>
      </c>
      <c r="L189" s="23">
        <v>1</v>
      </c>
      <c r="M189" s="23" t="s">
        <v>92</v>
      </c>
      <c r="N189" s="45">
        <f>IF($C189="","",IF(OR($J189="SWAP",$J189="FUTURE",$J189="CME FUTURE"),IF($L189=1,ROUND($G189/$H189/$F189,3),POWER(10,ROUND(LOG($G189/$F189),1))),1))</f>
        <v>1</v>
      </c>
      <c r="O189" s="154">
        <f>IF($C189="","",IF(OR($J189="SWAP",$J189="FUTURE",$J189="CME FUTURE"),IF($L189=1,$F189*$N189,$AB$2*$F189*$N189/$H189),F189))</f>
        <v>12020644.378134999</v>
      </c>
      <c r="P189" s="47">
        <f>IF($C189="","",IF(OR($J189="SWAP",$J189="FUTURE",$J189="CME FUTURE"),IF(NOT(ISERROR(VLOOKUP($M189,SpotUSDRateTable,2,FALSE))),VLOOKUP($M189,SpotUSDRateTable,2,FALSE),$H189)*O189,VLOOKUP($M189,SpotUSDRateTable,2,FALSE)*O189))</f>
        <v>12022444.141267851</v>
      </c>
      <c r="Q189" s="25">
        <f>IF($C189="","",IF(OR($J189="SWAP",$J189="FUTURE",$J189="CME FUTURE"),INT($K189-$B189),0))</f>
        <v>0</v>
      </c>
      <c r="R189" s="26" t="str">
        <f>IF($C189="","",IF(OR($E189="USD",$E189="EUR"),"CASH",IF($Q189=0,"COIN",IF($Q189&gt;720,"PERP",IF($J189="FUTURE",TEXT($K189-1,"mmm yy"),"CME "&amp;TEXT($K189-1,"mmm yy"))))))</f>
        <v>COIN</v>
      </c>
      <c r="S189" s="26" t="str">
        <f>IF($C189="","",IF($J189="CME FUTURE",IF($G189&gt;0,"LONG","SHORT"),IF($G189&gt;0,"LONG","SHORT")))</f>
        <v>LONG</v>
      </c>
      <c r="T189" s="26" t="str">
        <f>IF($C189="","",$R189&amp;" "&amp;$S189)</f>
        <v>COIN LONG</v>
      </c>
      <c r="U189" s="180">
        <f>IF($C189="","",$G189*(1+$W189))</f>
        <v>12022444.141267801</v>
      </c>
      <c r="V189" s="176">
        <f>IF($C189="","",$H189*(1+$W189))</f>
        <v>1.0001497226834299</v>
      </c>
      <c r="W189" s="39">
        <f>IF($C189="","",IF(DefaultScenario,IF(OR(AND(Default_Exchange="ALL",NOT(ISERROR(MATCH($C189,$AF$6:$AF$37,0)))),$C189=Default_Exchange),IF($G189&gt;0,-LGD,0),0),IF(OR($J189="SWAP",$J189="FUTURE",$J189="CME FUTURE"),IF('Futures &amp; Perps Shifted'!$K$73,VLOOKUP($M189,ShiftByCurrencyDeriv,MATCH($R189,ShiftByCurrencyDerivHeader,0),FALSE),0),0)))</f>
        <v>0</v>
      </c>
      <c r="X189" s="178">
        <f>IF($C189="","",$U189-$G189)</f>
        <v>0</v>
      </c>
      <c r="Y189" s="14" t="str">
        <f t="shared" si="3"/>
        <v>DEFI</v>
      </c>
      <c r="Z189" t="str">
        <f>IF($C189="","",$M189&amp;" "&amp;$T189)</f>
        <v>USDC COIN LONG</v>
      </c>
      <c r="AA189" t="b">
        <f>IF($C189="","",IF(ISERROR(VLOOKUP($Y189,Mappings!$A:$C,3,FALSE)),FALSE,VLOOKUP($Y189,Mappings!$A:$C,3,FALSE)))</f>
        <v>0</v>
      </c>
    </row>
    <row r="190" spans="1:27" customFormat="1" x14ac:dyDescent="0.25">
      <c r="A190" s="14">
        <v>188</v>
      </c>
      <c r="B190" s="71">
        <v>44959.000002511573</v>
      </c>
      <c r="C190" s="14" t="s">
        <v>32</v>
      </c>
      <c r="D190" s="23" t="s">
        <v>33</v>
      </c>
      <c r="E190" s="23" t="s">
        <v>92</v>
      </c>
      <c r="F190" s="100">
        <v>7893.1106499999996</v>
      </c>
      <c r="G190" s="100">
        <v>7894.2924277071497</v>
      </c>
      <c r="H190" s="100">
        <v>1.0001497226834299</v>
      </c>
      <c r="I190" s="100">
        <v>0</v>
      </c>
      <c r="J190" s="23" t="s">
        <v>85</v>
      </c>
      <c r="K190" s="24">
        <v>44959.000002511573</v>
      </c>
      <c r="L190" s="23">
        <v>1</v>
      </c>
      <c r="M190" s="23" t="s">
        <v>92</v>
      </c>
      <c r="N190" s="45">
        <f>IF($C190="","",IF(OR($J190="SWAP",$J190="FUTURE",$J190="CME FUTURE"),IF($L190=1,ROUND($G190/$H190/$F190,3),POWER(10,ROUND(LOG($G190/$F190),1))),1))</f>
        <v>1</v>
      </c>
      <c r="O190" s="154">
        <f>IF($C190="","",IF(OR($J190="SWAP",$J190="FUTURE",$J190="CME FUTURE"),IF($L190=1,$F190*$N190,$AB$2*$F190*$N190/$H190),F190))</f>
        <v>7893.1106499999996</v>
      </c>
      <c r="P190" s="47">
        <f>IF($C190="","",IF(OR($J190="SWAP",$J190="FUTURE",$J190="CME FUTURE"),IF(NOT(ISERROR(VLOOKUP($M190,SpotUSDRateTable,2,FALSE))),VLOOKUP($M190,SpotUSDRateTable,2,FALSE),$H190)*O190,VLOOKUP($M190,SpotUSDRateTable,2,FALSE)*O190))</f>
        <v>7894.292427707127</v>
      </c>
      <c r="Q190" s="25">
        <f>IF($C190="","",IF(OR($J190="SWAP",$J190="FUTURE",$J190="CME FUTURE"),INT($K190-$B190),0))</f>
        <v>0</v>
      </c>
      <c r="R190" s="26" t="str">
        <f>IF($C190="","",IF(OR($E190="USD",$E190="EUR"),"CASH",IF($Q190=0,"COIN",IF($Q190&gt;720,"PERP",IF($J190="FUTURE",TEXT($K190-1,"mmm yy"),"CME "&amp;TEXT($K190-1,"mmm yy"))))))</f>
        <v>COIN</v>
      </c>
      <c r="S190" s="26" t="str">
        <f>IF($C190="","",IF($J190="CME FUTURE",IF($G190&gt;0,"LONG","SHORT"),IF($G190&gt;0,"LONG","SHORT")))</f>
        <v>LONG</v>
      </c>
      <c r="T190" s="26" t="str">
        <f>IF($C190="","",$R190&amp;" "&amp;$S190)</f>
        <v>COIN LONG</v>
      </c>
      <c r="U190" s="180">
        <f>IF($C190="","",$G190*(1+$W190))</f>
        <v>7894.2924277071497</v>
      </c>
      <c r="V190" s="176">
        <f>IF($C190="","",$H190*(1+$W190))</f>
        <v>1.0001497226834299</v>
      </c>
      <c r="W190" s="39">
        <f>IF($C190="","",IF(DefaultScenario,IF(OR(AND(Default_Exchange="ALL",NOT(ISERROR(MATCH($C190,$AF$6:$AF$37,0)))),$C190=Default_Exchange),IF($G190&gt;0,-LGD,0),0),IF(OR($J190="SWAP",$J190="FUTURE",$J190="CME FUTURE"),IF('Futures &amp; Perps Shifted'!$K$73,VLOOKUP($M190,ShiftByCurrencyDeriv,MATCH($R190,ShiftByCurrencyDerivHeader,0),FALSE),0),0)))</f>
        <v>0</v>
      </c>
      <c r="X190" s="178">
        <f>IF($C190="","",$U190-$G190)</f>
        <v>0</v>
      </c>
      <c r="Y190" s="14" t="str">
        <f t="shared" si="3"/>
        <v>DYDX</v>
      </c>
      <c r="Z190" t="str">
        <f>IF($C190="","",$M190&amp;" "&amp;$T190)</f>
        <v>USDC COIN LONG</v>
      </c>
      <c r="AA190" t="b">
        <f>IF($C190="","",IF(ISERROR(VLOOKUP($Y190,Mappings!$A:$C,3,FALSE)),FALSE,VLOOKUP($Y190,Mappings!$A:$C,3,FALSE)))</f>
        <v>1</v>
      </c>
    </row>
    <row r="191" spans="1:27" customFormat="1" x14ac:dyDescent="0.25">
      <c r="A191" s="14">
        <v>189</v>
      </c>
      <c r="B191" s="71">
        <v>44959.000005520837</v>
      </c>
      <c r="C191" s="14" t="s">
        <v>39</v>
      </c>
      <c r="D191" s="23" t="s">
        <v>111</v>
      </c>
      <c r="E191" s="23" t="s">
        <v>84</v>
      </c>
      <c r="F191" s="100">
        <v>1E-8</v>
      </c>
      <c r="G191" s="100">
        <v>3.9724287429936703E-9</v>
      </c>
      <c r="H191" s="100">
        <v>0.397242874299367</v>
      </c>
      <c r="I191" s="100">
        <v>0</v>
      </c>
      <c r="J191" s="23" t="s">
        <v>85</v>
      </c>
      <c r="K191" s="24">
        <v>44959.000005520837</v>
      </c>
      <c r="L191" s="23">
        <v>1</v>
      </c>
      <c r="M191" s="23" t="s">
        <v>84</v>
      </c>
      <c r="N191" s="45">
        <f>IF($C191="","",IF(OR($J191="SWAP",$J191="FUTURE",$J191="CME FUTURE"),IF($L191=1,ROUND($G191/$H191/$F191,3),POWER(10,ROUND(LOG($G191/$F191),1))),1))</f>
        <v>1</v>
      </c>
      <c r="O191" s="154">
        <f>IF($C191="","",IF(OR($J191="SWAP",$J191="FUTURE",$J191="CME FUTURE"),IF($L191=1,$F191*$N191,$AB$2*$F191*$N191/$H191),F191))</f>
        <v>1E-8</v>
      </c>
      <c r="P191" s="47">
        <f>IF($C191="","",IF(OR($J191="SWAP",$J191="FUTURE",$J191="CME FUTURE"),IF(NOT(ISERROR(VLOOKUP($M191,SpotUSDRateTable,2,FALSE))),VLOOKUP($M191,SpotUSDRateTable,2,FALSE),$H191)*O191,VLOOKUP($M191,SpotUSDRateTable,2,FALSE)*O191))</f>
        <v>3.9724287429936703E-9</v>
      </c>
      <c r="Q191" s="25">
        <f>IF($C191="","",IF(OR($J191="SWAP",$J191="FUTURE",$J191="CME FUTURE"),INT($K191-$B191),0))</f>
        <v>0</v>
      </c>
      <c r="R191" s="26" t="str">
        <f>IF($C191="","",IF(OR($E191="USD",$E191="EUR"),"CASH",IF($Q191=0,"COIN",IF($Q191&gt;720,"PERP",IF($J191="FUTURE",TEXT($K191-1,"mmm yy"),"CME "&amp;TEXT($K191-1,"mmm yy"))))))</f>
        <v>COIN</v>
      </c>
      <c r="S191" s="26" t="str">
        <f>IF($C191="","",IF($J191="CME FUTURE",IF($G191&gt;0,"LONG","SHORT"),IF($G191&gt;0,"LONG","SHORT")))</f>
        <v>LONG</v>
      </c>
      <c r="T191" s="26" t="str">
        <f>IF($C191="","",$R191&amp;" "&amp;$S191)</f>
        <v>COIN LONG</v>
      </c>
      <c r="U191" s="180">
        <f>IF($C191="","",$G191*(1+$W191))</f>
        <v>3.9724287429936703E-9</v>
      </c>
      <c r="V191" s="176">
        <f>IF($C191="","",$H191*(1+$W191))</f>
        <v>0.397242874299367</v>
      </c>
      <c r="W191" s="39">
        <f>IF($C191="","",IF(DefaultScenario,IF(OR(AND(Default_Exchange="ALL",NOT(ISERROR(MATCH($C191,$AF$6:$AF$37,0)))),$C191=Default_Exchange),IF($G191&gt;0,-LGD,0),0),IF(OR($J191="SWAP",$J191="FUTURE",$J191="CME FUTURE"),IF('Futures &amp; Perps Shifted'!$K$73,VLOOKUP($M191,ShiftByCurrencyDeriv,MATCH($R191,ShiftByCurrencyDerivHeader,0),FALSE),0),0)))</f>
        <v>0</v>
      </c>
      <c r="X191" s="178">
        <f>IF($C191="","",$U191-$G191)</f>
        <v>0</v>
      </c>
      <c r="Y191" s="14" t="str">
        <f t="shared" si="3"/>
        <v>FUB2</v>
      </c>
      <c r="Z191" t="str">
        <f>IF($C191="","",$M191&amp;" "&amp;$T191)</f>
        <v>ADA COIN LONG</v>
      </c>
      <c r="AA191" t="b">
        <f>IF($C191="","",IF(ISERROR(VLOOKUP($Y191,Mappings!$A:$C,3,FALSE)),FALSE,VLOOKUP($Y191,Mappings!$A:$C,3,FALSE)))</f>
        <v>0</v>
      </c>
    </row>
    <row r="192" spans="1:27" customFormat="1" x14ac:dyDescent="0.25">
      <c r="A192" s="14">
        <v>190</v>
      </c>
      <c r="B192" s="71">
        <v>44959.000005520837</v>
      </c>
      <c r="C192" s="14" t="s">
        <v>39</v>
      </c>
      <c r="D192" s="23" t="s">
        <v>111</v>
      </c>
      <c r="E192" s="23" t="s">
        <v>20</v>
      </c>
      <c r="F192" s="100">
        <v>4.9999999999999998E-8</v>
      </c>
      <c r="G192" s="100">
        <v>6.8145885812454701E-6</v>
      </c>
      <c r="H192" s="100">
        <v>136.29177162490899</v>
      </c>
      <c r="I192" s="100">
        <v>0</v>
      </c>
      <c r="J192" s="23" t="s">
        <v>85</v>
      </c>
      <c r="K192" s="24">
        <v>44959.000005520837</v>
      </c>
      <c r="L192" s="23">
        <v>1</v>
      </c>
      <c r="M192" s="23" t="s">
        <v>20</v>
      </c>
      <c r="N192" s="45">
        <f>IF($C192="","",IF(OR($J192="SWAP",$J192="FUTURE",$J192="CME FUTURE"),IF($L192=1,ROUND($G192/$H192/$F192,3),POWER(10,ROUND(LOG($G192/$F192),1))),1))</f>
        <v>1</v>
      </c>
      <c r="O192" s="154">
        <f>IF($C192="","",IF(OR($J192="SWAP",$J192="FUTURE",$J192="CME FUTURE"),IF($L192=1,$F192*$N192,$AB$2*$F192*$N192/$H192),F192))</f>
        <v>4.9999999999999998E-8</v>
      </c>
      <c r="P192" s="47">
        <f>IF($C192="","",IF(OR($J192="SWAP",$J192="FUTURE",$J192="CME FUTURE"),IF(NOT(ISERROR(VLOOKUP($M192,SpotUSDRateTable,2,FALSE))),VLOOKUP($M192,SpotUSDRateTable,2,FALSE),$H192)*O192,VLOOKUP($M192,SpotUSDRateTable,2,FALSE)*O192))</f>
        <v>6.8145885812454489E-6</v>
      </c>
      <c r="Q192" s="25">
        <f>IF($C192="","",IF(OR($J192="SWAP",$J192="FUTURE",$J192="CME FUTURE"),INT($K192-$B192),0))</f>
        <v>0</v>
      </c>
      <c r="R192" s="26" t="str">
        <f>IF($C192="","",IF(OR($E192="USD",$E192="EUR"),"CASH",IF($Q192=0,"COIN",IF($Q192&gt;720,"PERP",IF($J192="FUTURE",TEXT($K192-1,"mmm yy"),"CME "&amp;TEXT($K192-1,"mmm yy"))))))</f>
        <v>COIN</v>
      </c>
      <c r="S192" s="26" t="str">
        <f>IF($C192="","",IF($J192="CME FUTURE",IF($G192&gt;0,"LONG","SHORT"),IF($G192&gt;0,"LONG","SHORT")))</f>
        <v>LONG</v>
      </c>
      <c r="T192" s="26" t="str">
        <f>IF($C192="","",$R192&amp;" "&amp;$S192)</f>
        <v>COIN LONG</v>
      </c>
      <c r="U192" s="180">
        <f>IF($C192="","",$G192*(1+$W192))</f>
        <v>6.8145885812454701E-6</v>
      </c>
      <c r="V192" s="176">
        <f>IF($C192="","",$H192*(1+$W192))</f>
        <v>136.29177162490899</v>
      </c>
      <c r="W192" s="39">
        <f>IF($C192="","",IF(DefaultScenario,IF(OR(AND(Default_Exchange="ALL",NOT(ISERROR(MATCH($C192,$AF$6:$AF$37,0)))),$C192=Default_Exchange),IF($G192&gt;0,-LGD,0),0),IF(OR($J192="SWAP",$J192="FUTURE",$J192="CME FUTURE"),IF('Futures &amp; Perps Shifted'!$K$73,VLOOKUP($M192,ShiftByCurrencyDeriv,MATCH($R192,ShiftByCurrencyDerivHeader,0),FALSE),0),0)))</f>
        <v>0</v>
      </c>
      <c r="X192" s="178">
        <f>IF($C192="","",$U192-$G192)</f>
        <v>0</v>
      </c>
      <c r="Y192" s="14" t="str">
        <f t="shared" si="3"/>
        <v>FUB2</v>
      </c>
      <c r="Z192" t="str">
        <f>IF($C192="","",$M192&amp;" "&amp;$T192)</f>
        <v>BCH COIN LONG</v>
      </c>
      <c r="AA192" t="b">
        <f>IF($C192="","",IF(ISERROR(VLOOKUP($Y192,Mappings!$A:$C,3,FALSE)),FALSE,VLOOKUP($Y192,Mappings!$A:$C,3,FALSE)))</f>
        <v>0</v>
      </c>
    </row>
    <row r="193" spans="1:27" customFormat="1" x14ac:dyDescent="0.25">
      <c r="A193" s="14">
        <v>191</v>
      </c>
      <c r="B193" s="71">
        <v>44959.000005520837</v>
      </c>
      <c r="C193" s="14" t="s">
        <v>39</v>
      </c>
      <c r="D193" s="23" t="s">
        <v>111</v>
      </c>
      <c r="E193" s="23" t="s">
        <v>113</v>
      </c>
      <c r="F193" s="100">
        <v>0.47315189000000002</v>
      </c>
      <c r="G193" s="100">
        <v>20.553552259388599</v>
      </c>
      <c r="H193" s="100">
        <v>43.439649494771402</v>
      </c>
      <c r="I193" s="100">
        <v>0</v>
      </c>
      <c r="J193" s="23" t="s">
        <v>85</v>
      </c>
      <c r="K193" s="24">
        <v>44959.000005520837</v>
      </c>
      <c r="L193" s="23">
        <v>1</v>
      </c>
      <c r="M193" s="23" t="s">
        <v>113</v>
      </c>
      <c r="N193" s="45">
        <f>IF($C193="","",IF(OR($J193="SWAP",$J193="FUTURE",$J193="CME FUTURE"),IF($L193=1,ROUND($G193/$H193/$F193,3),POWER(10,ROUND(LOG($G193/$F193),1))),1))</f>
        <v>1</v>
      </c>
      <c r="O193" s="154">
        <f>IF($C193="","",IF(OR($J193="SWAP",$J193="FUTURE",$J193="CME FUTURE"),IF($L193=1,$F193*$N193,$AB$2*$F193*$N193/$H193),F193))</f>
        <v>0.47315189000000002</v>
      </c>
      <c r="P193" s="47">
        <f>IF($C193="","",IF(OR($J193="SWAP",$J193="FUTURE",$J193="CME FUTURE"),IF(NOT(ISERROR(VLOOKUP($M193,SpotUSDRateTable,2,FALSE))),VLOOKUP($M193,SpotUSDRateTable,2,FALSE),$H193)*O193,VLOOKUP($M193,SpotUSDRateTable,2,FALSE)*O193))</f>
        <v>20.553552259388635</v>
      </c>
      <c r="Q193" s="25">
        <f>IF($C193="","",IF(OR($J193="SWAP",$J193="FUTURE",$J193="CME FUTURE"),INT($K193-$B193),0))</f>
        <v>0</v>
      </c>
      <c r="R193" s="26" t="str">
        <f>IF($C193="","",IF(OR($E193="USD",$E193="EUR"),"CASH",IF($Q193=0,"COIN",IF($Q193&gt;720,"PERP",IF($J193="FUTURE",TEXT($K193-1,"mmm yy"),"CME "&amp;TEXT($K193-1,"mmm yy"))))))</f>
        <v>COIN</v>
      </c>
      <c r="S193" s="26" t="str">
        <f>IF($C193="","",IF($J193="CME FUTURE",IF($G193&gt;0,"LONG","SHORT"),IF($G193&gt;0,"LONG","SHORT")))</f>
        <v>LONG</v>
      </c>
      <c r="T193" s="26" t="str">
        <f>IF($C193="","",$R193&amp;" "&amp;$S193)</f>
        <v>COIN LONG</v>
      </c>
      <c r="U193" s="180">
        <f>IF($C193="","",$G193*(1+$W193))</f>
        <v>20.553552259388599</v>
      </c>
      <c r="V193" s="176">
        <f>IF($C193="","",$H193*(1+$W193))</f>
        <v>43.439649494771402</v>
      </c>
      <c r="W193" s="39">
        <f>IF($C193="","",IF(DefaultScenario,IF(OR(AND(Default_Exchange="ALL",NOT(ISERROR(MATCH($C193,$AF$6:$AF$37,0)))),$C193=Default_Exchange),IF($G193&gt;0,-LGD,0),0),IF(OR($J193="SWAP",$J193="FUTURE",$J193="CME FUTURE"),IF('Futures &amp; Perps Shifted'!$K$73,VLOOKUP($M193,ShiftByCurrencyDeriv,MATCH($R193,ShiftByCurrencyDerivHeader,0),FALSE),0),0)))</f>
        <v>0</v>
      </c>
      <c r="X193" s="178">
        <f>IF($C193="","",$U193-$G193)</f>
        <v>0</v>
      </c>
      <c r="Y193" s="14" t="str">
        <f t="shared" si="3"/>
        <v>FUB2</v>
      </c>
      <c r="Z193" t="str">
        <f>IF($C193="","",$M193&amp;" "&amp;$T193)</f>
        <v>BSV COIN LONG</v>
      </c>
      <c r="AA193" t="b">
        <f>IF($C193="","",IF(ISERROR(VLOOKUP($Y193,Mappings!$A:$C,3,FALSE)),FALSE,VLOOKUP($Y193,Mappings!$A:$C,3,FALSE)))</f>
        <v>0</v>
      </c>
    </row>
    <row r="194" spans="1:27" customFormat="1" x14ac:dyDescent="0.25">
      <c r="A194" s="14">
        <v>192</v>
      </c>
      <c r="B194" s="71">
        <v>44959.000005520837</v>
      </c>
      <c r="C194" s="14" t="s">
        <v>39</v>
      </c>
      <c r="D194" s="23" t="s">
        <v>111</v>
      </c>
      <c r="E194" s="23" t="s">
        <v>14</v>
      </c>
      <c r="F194" s="100">
        <v>4.0000000000000001E-8</v>
      </c>
      <c r="G194" s="100">
        <v>9.4895078613938596E-4</v>
      </c>
      <c r="H194" s="100">
        <v>23723.7696534846</v>
      </c>
      <c r="I194" s="100">
        <v>0</v>
      </c>
      <c r="J194" s="23" t="s">
        <v>85</v>
      </c>
      <c r="K194" s="24">
        <v>44959.000005520837</v>
      </c>
      <c r="L194" s="23">
        <v>1</v>
      </c>
      <c r="M194" s="23" t="s">
        <v>14</v>
      </c>
      <c r="N194" s="45">
        <f>IF($C194="","",IF(OR($J194="SWAP",$J194="FUTURE",$J194="CME FUTURE"),IF($L194=1,ROUND($G194/$H194/$F194,3),POWER(10,ROUND(LOG($G194/$F194),1))),1))</f>
        <v>1</v>
      </c>
      <c r="O194" s="154">
        <f>IF($C194="","",IF(OR($J194="SWAP",$J194="FUTURE",$J194="CME FUTURE"),IF($L194=1,$F194*$N194,$AB$2*$F194*$N194/$H194),F194))</f>
        <v>4.0000000000000001E-8</v>
      </c>
      <c r="P194" s="47">
        <f>IF($C194="","",IF(OR($J194="SWAP",$J194="FUTURE",$J194="CME FUTURE"),IF(NOT(ISERROR(VLOOKUP($M194,SpotUSDRateTable,2,FALSE))),VLOOKUP($M194,SpotUSDRateTable,2,FALSE),$H194)*O194,VLOOKUP($M194,SpotUSDRateTable,2,FALSE)*O194))</f>
        <v>9.48950786139384E-4</v>
      </c>
      <c r="Q194" s="25">
        <f>IF($C194="","",IF(OR($J194="SWAP",$J194="FUTURE",$J194="CME FUTURE"),INT($K194-$B194),0))</f>
        <v>0</v>
      </c>
      <c r="R194" s="26" t="str">
        <f>IF($C194="","",IF(OR($E194="USD",$E194="EUR"),"CASH",IF($Q194=0,"COIN",IF($Q194&gt;720,"PERP",IF($J194="FUTURE",TEXT($K194-1,"mmm yy"),"CME "&amp;TEXT($K194-1,"mmm yy"))))))</f>
        <v>COIN</v>
      </c>
      <c r="S194" s="26" t="str">
        <f>IF($C194="","",IF($J194="CME FUTURE",IF($G194&gt;0,"LONG","SHORT"),IF($G194&gt;0,"LONG","SHORT")))</f>
        <v>LONG</v>
      </c>
      <c r="T194" s="26" t="str">
        <f>IF($C194="","",$R194&amp;" "&amp;$S194)</f>
        <v>COIN LONG</v>
      </c>
      <c r="U194" s="180">
        <f>IF($C194="","",$G194*(1+$W194))</f>
        <v>9.4895078613938596E-4</v>
      </c>
      <c r="V194" s="176">
        <f>IF($C194="","",$H194*(1+$W194))</f>
        <v>23723.7696534846</v>
      </c>
      <c r="W194" s="39">
        <f>IF($C194="","",IF(DefaultScenario,IF(OR(AND(Default_Exchange="ALL",NOT(ISERROR(MATCH($C194,$AF$6:$AF$37,0)))),$C194=Default_Exchange),IF($G194&gt;0,-LGD,0),0),IF(OR($J194="SWAP",$J194="FUTURE",$J194="CME FUTURE"),IF('Futures &amp; Perps Shifted'!$K$73,VLOOKUP($M194,ShiftByCurrencyDeriv,MATCH($R194,ShiftByCurrencyDerivHeader,0),FALSE),0),0)))</f>
        <v>0</v>
      </c>
      <c r="X194" s="178">
        <f>IF($C194="","",$U194-$G194)</f>
        <v>0</v>
      </c>
      <c r="Y194" s="14" t="str">
        <f t="shared" si="3"/>
        <v>FUB2</v>
      </c>
      <c r="Z194" t="str">
        <f>IF($C194="","",$M194&amp;" "&amp;$T194)</f>
        <v>BTC COIN LONG</v>
      </c>
      <c r="AA194" t="b">
        <f>IF($C194="","",IF(ISERROR(VLOOKUP($Y194,Mappings!$A:$C,3,FALSE)),FALSE,VLOOKUP($Y194,Mappings!$A:$C,3,FALSE)))</f>
        <v>0</v>
      </c>
    </row>
    <row r="195" spans="1:27" customFormat="1" x14ac:dyDescent="0.25">
      <c r="A195" s="14">
        <v>193</v>
      </c>
      <c r="B195" s="71">
        <v>44959.000005520837</v>
      </c>
      <c r="C195" s="14" t="s">
        <v>39</v>
      </c>
      <c r="D195" s="23" t="s">
        <v>111</v>
      </c>
      <c r="E195" s="23" t="s">
        <v>23</v>
      </c>
      <c r="F195" s="100">
        <v>2.9999999999999997E-8</v>
      </c>
      <c r="G195" s="100">
        <v>3.2332935651830199E-8</v>
      </c>
      <c r="H195" s="100">
        <v>1.0777645217276699</v>
      </c>
      <c r="I195" s="100">
        <v>0</v>
      </c>
      <c r="J195" s="23" t="s">
        <v>85</v>
      </c>
      <c r="K195" s="24">
        <v>44959.000005520837</v>
      </c>
      <c r="L195" s="23">
        <v>1</v>
      </c>
      <c r="M195" s="23" t="s">
        <v>23</v>
      </c>
      <c r="N195" s="45">
        <f>IF($C195="","",IF(OR($J195="SWAP",$J195="FUTURE",$J195="CME FUTURE"),IF($L195=1,ROUND($G195/$H195/$F195,3),POWER(10,ROUND(LOG($G195/$F195),1))),1))</f>
        <v>1</v>
      </c>
      <c r="O195" s="154">
        <f>IF($C195="","",IF(OR($J195="SWAP",$J195="FUTURE",$J195="CME FUTURE"),IF($L195=1,$F195*$N195,$AB$2*$F195*$N195/$H195),F195))</f>
        <v>2.9999999999999997E-8</v>
      </c>
      <c r="P195" s="47">
        <f>IF($C195="","",IF(OR($J195="SWAP",$J195="FUTURE",$J195="CME FUTURE"),IF(NOT(ISERROR(VLOOKUP($M195,SpotUSDRateTable,2,FALSE))),VLOOKUP($M195,SpotUSDRateTable,2,FALSE),$H195)*O195,VLOOKUP($M195,SpotUSDRateTable,2,FALSE)*O195))</f>
        <v>3.2332935651830093E-8</v>
      </c>
      <c r="Q195" s="25">
        <f>IF($C195="","",IF(OR($J195="SWAP",$J195="FUTURE",$J195="CME FUTURE"),INT($K195-$B195),0))</f>
        <v>0</v>
      </c>
      <c r="R195" s="26" t="str">
        <f>IF($C195="","",IF(OR($E195="USD",$E195="EUR"),"CASH",IF($Q195=0,"COIN",IF($Q195&gt;720,"PERP",IF($J195="FUTURE",TEXT($K195-1,"mmm yy"),"CME "&amp;TEXT($K195-1,"mmm yy"))))))</f>
        <v>COIN</v>
      </c>
      <c r="S195" s="26" t="str">
        <f>IF($C195="","",IF($J195="CME FUTURE",IF($G195&gt;0,"LONG","SHORT"),IF($G195&gt;0,"LONG","SHORT")))</f>
        <v>LONG</v>
      </c>
      <c r="T195" s="26" t="str">
        <f>IF($C195="","",$R195&amp;" "&amp;$S195)</f>
        <v>COIN LONG</v>
      </c>
      <c r="U195" s="180">
        <f>IF($C195="","",$G195*(1+$W195))</f>
        <v>3.2332935651830199E-8</v>
      </c>
      <c r="V195" s="176">
        <f>IF($C195="","",$H195*(1+$W195))</f>
        <v>1.0777645217276699</v>
      </c>
      <c r="W195" s="39">
        <f>IF($C195="","",IF(DefaultScenario,IF(OR(AND(Default_Exchange="ALL",NOT(ISERROR(MATCH($C195,$AF$6:$AF$37,0)))),$C195=Default_Exchange),IF($G195&gt;0,-LGD,0),0),IF(OR($J195="SWAP",$J195="FUTURE",$J195="CME FUTURE"),IF('Futures &amp; Perps Shifted'!$K$73,VLOOKUP($M195,ShiftByCurrencyDeriv,MATCH($R195,ShiftByCurrencyDerivHeader,0),FALSE),0),0)))</f>
        <v>0</v>
      </c>
      <c r="X195" s="178">
        <f>IF($C195="","",$U195-$G195)</f>
        <v>0</v>
      </c>
      <c r="Y195" s="14" t="str">
        <f t="shared" si="3"/>
        <v>FUB2</v>
      </c>
      <c r="Z195" t="str">
        <f>IF($C195="","",$M195&amp;" "&amp;$T195)</f>
        <v>EOS COIN LONG</v>
      </c>
      <c r="AA195" t="b">
        <f>IF($C195="","",IF(ISERROR(VLOOKUP($Y195,Mappings!$A:$C,3,FALSE)),FALSE,VLOOKUP($Y195,Mappings!$A:$C,3,FALSE)))</f>
        <v>0</v>
      </c>
    </row>
    <row r="196" spans="1:27" customFormat="1" x14ac:dyDescent="0.25">
      <c r="A196" s="14">
        <v>194</v>
      </c>
      <c r="B196" s="71">
        <v>44959.000005520837</v>
      </c>
      <c r="C196" s="14" t="s">
        <v>39</v>
      </c>
      <c r="D196" s="23" t="s">
        <v>111</v>
      </c>
      <c r="E196" s="23" t="s">
        <v>29</v>
      </c>
      <c r="F196" s="100">
        <v>1E-8</v>
      </c>
      <c r="G196" s="100">
        <v>2.2367513521128399E-7</v>
      </c>
      <c r="H196" s="100">
        <v>22.367513521128402</v>
      </c>
      <c r="I196" s="100">
        <v>0</v>
      </c>
      <c r="J196" s="23" t="s">
        <v>85</v>
      </c>
      <c r="K196" s="24">
        <v>44959.000005520837</v>
      </c>
      <c r="L196" s="23">
        <v>1</v>
      </c>
      <c r="M196" s="23" t="s">
        <v>29</v>
      </c>
      <c r="N196" s="45">
        <f>IF($C196="","",IF(OR($J196="SWAP",$J196="FUTURE",$J196="CME FUTURE"),IF($L196=1,ROUND($G196/$H196/$F196,3),POWER(10,ROUND(LOG($G196/$F196),1))),1))</f>
        <v>1</v>
      </c>
      <c r="O196" s="154">
        <f>IF($C196="","",IF(OR($J196="SWAP",$J196="FUTURE",$J196="CME FUTURE"),IF($L196=1,$F196*$N196,$AB$2*$F196*$N196/$H196),F196))</f>
        <v>1E-8</v>
      </c>
      <c r="P196" s="47">
        <f>IF($C196="","",IF(OR($J196="SWAP",$J196="FUTURE",$J196="CME FUTURE"),IF(NOT(ISERROR(VLOOKUP($M196,SpotUSDRateTable,2,FALSE))),VLOOKUP($M196,SpotUSDRateTable,2,FALSE),$H196)*O196,VLOOKUP($M196,SpotUSDRateTable,2,FALSE)*O196))</f>
        <v>2.2367513521128401E-7</v>
      </c>
      <c r="Q196" s="25">
        <f>IF($C196="","",IF(OR($J196="SWAP",$J196="FUTURE",$J196="CME FUTURE"),INT($K196-$B196),0))</f>
        <v>0</v>
      </c>
      <c r="R196" s="26" t="str">
        <f>IF($C196="","",IF(OR($E196="USD",$E196="EUR"),"CASH",IF($Q196=0,"COIN",IF($Q196&gt;720,"PERP",IF($J196="FUTURE",TEXT($K196-1,"mmm yy"),"CME "&amp;TEXT($K196-1,"mmm yy"))))))</f>
        <v>COIN</v>
      </c>
      <c r="S196" s="26" t="str">
        <f>IF($C196="","",IF($J196="CME FUTURE",IF($G196&gt;0,"LONG","SHORT"),IF($G196&gt;0,"LONG","SHORT")))</f>
        <v>LONG</v>
      </c>
      <c r="T196" s="26" t="str">
        <f>IF($C196="","",$R196&amp;" "&amp;$S196)</f>
        <v>COIN LONG</v>
      </c>
      <c r="U196" s="180">
        <f>IF($C196="","",$G196*(1+$W196))</f>
        <v>2.2367513521128399E-7</v>
      </c>
      <c r="V196" s="176">
        <f>IF($C196="","",$H196*(1+$W196))</f>
        <v>22.367513521128402</v>
      </c>
      <c r="W196" s="39">
        <f>IF($C196="","",IF(DefaultScenario,IF(OR(AND(Default_Exchange="ALL",NOT(ISERROR(MATCH($C196,$AF$6:$AF$37,0)))),$C196=Default_Exchange),IF($G196&gt;0,-LGD,0),0),IF(OR($J196="SWAP",$J196="FUTURE",$J196="CME FUTURE"),IF('Futures &amp; Perps Shifted'!$K$73,VLOOKUP($M196,ShiftByCurrencyDeriv,MATCH($R196,ShiftByCurrencyDerivHeader,0),FALSE),0),0)))</f>
        <v>0</v>
      </c>
      <c r="X196" s="178">
        <f>IF($C196="","",$U196-$G196)</f>
        <v>0</v>
      </c>
      <c r="Y196" s="14" t="str">
        <f t="shared" si="3"/>
        <v>FUB2</v>
      </c>
      <c r="Z196" t="str">
        <f>IF($C196="","",$M196&amp;" "&amp;$T196)</f>
        <v>ETC COIN LONG</v>
      </c>
      <c r="AA196" t="b">
        <f>IF($C196="","",IF(ISERROR(VLOOKUP($Y196,Mappings!$A:$C,3,FALSE)),FALSE,VLOOKUP($Y196,Mappings!$A:$C,3,FALSE)))</f>
        <v>0</v>
      </c>
    </row>
    <row r="197" spans="1:27" customFormat="1" x14ac:dyDescent="0.25">
      <c r="A197" s="14">
        <v>195</v>
      </c>
      <c r="B197" s="71">
        <v>44959.000005520837</v>
      </c>
      <c r="C197" s="14" t="s">
        <v>39</v>
      </c>
      <c r="D197" s="23" t="s">
        <v>111</v>
      </c>
      <c r="E197" s="23" t="s">
        <v>15</v>
      </c>
      <c r="F197" s="100">
        <v>2.9999999999999997E-8</v>
      </c>
      <c r="G197" s="100">
        <v>4.9253780811484998E-5</v>
      </c>
      <c r="H197" s="100">
        <v>1641.7926937161601</v>
      </c>
      <c r="I197" s="100">
        <v>0</v>
      </c>
      <c r="J197" s="23" t="s">
        <v>85</v>
      </c>
      <c r="K197" s="24">
        <v>44959.000005520837</v>
      </c>
      <c r="L197" s="23">
        <v>1</v>
      </c>
      <c r="M197" s="23" t="s">
        <v>15</v>
      </c>
      <c r="N197" s="45">
        <f>IF($C197="","",IF(OR($J197="SWAP",$J197="FUTURE",$J197="CME FUTURE"),IF($L197=1,ROUND($G197/$H197/$F197,3),POWER(10,ROUND(LOG($G197/$F197),1))),1))</f>
        <v>1</v>
      </c>
      <c r="O197" s="154">
        <f>IF($C197="","",IF(OR($J197="SWAP",$J197="FUTURE",$J197="CME FUTURE"),IF($L197=1,$F197*$N197,$AB$2*$F197*$N197/$H197),F197))</f>
        <v>2.9999999999999997E-8</v>
      </c>
      <c r="P197" s="47">
        <f>IF($C197="","",IF(OR($J197="SWAP",$J197="FUTURE",$J197="CME FUTURE"),IF(NOT(ISERROR(VLOOKUP($M197,SpotUSDRateTable,2,FALSE))),VLOOKUP($M197,SpotUSDRateTable,2,FALSE),$H197)*O197,VLOOKUP($M197,SpotUSDRateTable,2,FALSE)*O197))</f>
        <v>4.9253780811484802E-5</v>
      </c>
      <c r="Q197" s="25">
        <f>IF($C197="","",IF(OR($J197="SWAP",$J197="FUTURE",$J197="CME FUTURE"),INT($K197-$B197),0))</f>
        <v>0</v>
      </c>
      <c r="R197" s="26" t="str">
        <f>IF($C197="","",IF(OR($E197="USD",$E197="EUR"),"CASH",IF($Q197=0,"COIN",IF($Q197&gt;720,"PERP",IF($J197="FUTURE",TEXT($K197-1,"mmm yy"),"CME "&amp;TEXT($K197-1,"mmm yy"))))))</f>
        <v>COIN</v>
      </c>
      <c r="S197" s="26" t="str">
        <f>IF($C197="","",IF($J197="CME FUTURE",IF($G197&gt;0,"LONG","SHORT"),IF($G197&gt;0,"LONG","SHORT")))</f>
        <v>LONG</v>
      </c>
      <c r="T197" s="26" t="str">
        <f>IF($C197="","",$R197&amp;" "&amp;$S197)</f>
        <v>COIN LONG</v>
      </c>
      <c r="U197" s="180">
        <f>IF($C197="","",$G197*(1+$W197))</f>
        <v>4.9253780811484998E-5</v>
      </c>
      <c r="V197" s="176">
        <f>IF($C197="","",$H197*(1+$W197))</f>
        <v>1641.7926937161601</v>
      </c>
      <c r="W197" s="39">
        <f>IF($C197="","",IF(DefaultScenario,IF(OR(AND(Default_Exchange="ALL",NOT(ISERROR(MATCH($C197,$AF$6:$AF$37,0)))),$C197=Default_Exchange),IF($G197&gt;0,-LGD,0),0),IF(OR($J197="SWAP",$J197="FUTURE",$J197="CME FUTURE"),IF('Futures &amp; Perps Shifted'!$K$73,VLOOKUP($M197,ShiftByCurrencyDeriv,MATCH($R197,ShiftByCurrencyDerivHeader,0),FALSE),0),0)))</f>
        <v>0</v>
      </c>
      <c r="X197" s="178">
        <f>IF($C197="","",$U197-$G197)</f>
        <v>0</v>
      </c>
      <c r="Y197" s="14" t="str">
        <f t="shared" si="3"/>
        <v>FUB2</v>
      </c>
      <c r="Z197" t="str">
        <f>IF($C197="","",$M197&amp;" "&amp;$T197)</f>
        <v>ETH COIN LONG</v>
      </c>
      <c r="AA197" t="b">
        <f>IF($C197="","",IF(ISERROR(VLOOKUP($Y197,Mappings!$A:$C,3,FALSE)),FALSE,VLOOKUP($Y197,Mappings!$A:$C,3,FALSE)))</f>
        <v>0</v>
      </c>
    </row>
    <row r="198" spans="1:27" customFormat="1" x14ac:dyDescent="0.25">
      <c r="A198" s="14">
        <v>196</v>
      </c>
      <c r="B198" s="71">
        <v>44959.000005520837</v>
      </c>
      <c r="C198" s="14" t="s">
        <v>39</v>
      </c>
      <c r="D198" s="23" t="s">
        <v>111</v>
      </c>
      <c r="E198" s="23" t="s">
        <v>24</v>
      </c>
      <c r="F198" s="100">
        <v>1E-8</v>
      </c>
      <c r="G198" s="100">
        <v>1.0044362915612399E-6</v>
      </c>
      <c r="H198" s="100">
        <v>100.443629156124</v>
      </c>
      <c r="I198" s="100">
        <v>0</v>
      </c>
      <c r="J198" s="23" t="s">
        <v>85</v>
      </c>
      <c r="K198" s="24">
        <v>44959.000005520837</v>
      </c>
      <c r="L198" s="23">
        <v>1</v>
      </c>
      <c r="M198" s="23" t="s">
        <v>24</v>
      </c>
      <c r="N198" s="45">
        <f>IF($C198="","",IF(OR($J198="SWAP",$J198="FUTURE",$J198="CME FUTURE"),IF($L198=1,ROUND($G198/$H198/$F198,3),POWER(10,ROUND(LOG($G198/$F198),1))),1))</f>
        <v>1</v>
      </c>
      <c r="O198" s="154">
        <f>IF($C198="","",IF(OR($J198="SWAP",$J198="FUTURE",$J198="CME FUTURE"),IF($L198=1,$F198*$N198,$AB$2*$F198*$N198/$H198),F198))</f>
        <v>1E-8</v>
      </c>
      <c r="P198" s="47">
        <f>IF($C198="","",IF(OR($J198="SWAP",$J198="FUTURE",$J198="CME FUTURE"),IF(NOT(ISERROR(VLOOKUP($M198,SpotUSDRateTable,2,FALSE))),VLOOKUP($M198,SpotUSDRateTable,2,FALSE),$H198)*O198,VLOOKUP($M198,SpotUSDRateTable,2,FALSE)*O198))</f>
        <v>1.0044362915612401E-6</v>
      </c>
      <c r="Q198" s="25">
        <f>IF($C198="","",IF(OR($J198="SWAP",$J198="FUTURE",$J198="CME FUTURE"),INT($K198-$B198),0))</f>
        <v>0</v>
      </c>
      <c r="R198" s="26" t="str">
        <f>IF($C198="","",IF(OR($E198="USD",$E198="EUR"),"CASH",IF($Q198=0,"COIN",IF($Q198&gt;720,"PERP",IF($J198="FUTURE",TEXT($K198-1,"mmm yy"),"CME "&amp;TEXT($K198-1,"mmm yy"))))))</f>
        <v>COIN</v>
      </c>
      <c r="S198" s="26" t="str">
        <f>IF($C198="","",IF($J198="CME FUTURE",IF($G198&gt;0,"LONG","SHORT"),IF($G198&gt;0,"LONG","SHORT")))</f>
        <v>LONG</v>
      </c>
      <c r="T198" s="26" t="str">
        <f>IF($C198="","",$R198&amp;" "&amp;$S198)</f>
        <v>COIN LONG</v>
      </c>
      <c r="U198" s="180">
        <f>IF($C198="","",$G198*(1+$W198))</f>
        <v>1.0044362915612399E-6</v>
      </c>
      <c r="V198" s="176">
        <f>IF($C198="","",$H198*(1+$W198))</f>
        <v>100.443629156124</v>
      </c>
      <c r="W198" s="39">
        <f>IF($C198="","",IF(DefaultScenario,IF(OR(AND(Default_Exchange="ALL",NOT(ISERROR(MATCH($C198,$AF$6:$AF$37,0)))),$C198=Default_Exchange),IF($G198&gt;0,-LGD,0),0),IF(OR($J198="SWAP",$J198="FUTURE",$J198="CME FUTURE"),IF('Futures &amp; Perps Shifted'!$K$73,VLOOKUP($M198,ShiftByCurrencyDeriv,MATCH($R198,ShiftByCurrencyDerivHeader,0),FALSE),0),0)))</f>
        <v>0</v>
      </c>
      <c r="X198" s="178">
        <f>IF($C198="","",$U198-$G198)</f>
        <v>0</v>
      </c>
      <c r="Y198" s="14" t="str">
        <f t="shared" si="3"/>
        <v>FUB2</v>
      </c>
      <c r="Z198" t="str">
        <f>IF($C198="","",$M198&amp;" "&amp;$T198)</f>
        <v>LTC COIN LONG</v>
      </c>
      <c r="AA198" t="b">
        <f>IF($C198="","",IF(ISERROR(VLOOKUP($Y198,Mappings!$A:$C,3,FALSE)),FALSE,VLOOKUP($Y198,Mappings!$A:$C,3,FALSE)))</f>
        <v>0</v>
      </c>
    </row>
    <row r="199" spans="1:27" customFormat="1" x14ac:dyDescent="0.25">
      <c r="A199" s="14">
        <v>197</v>
      </c>
      <c r="B199" s="71">
        <v>44959.000005520837</v>
      </c>
      <c r="C199" s="14" t="s">
        <v>39</v>
      </c>
      <c r="D199" s="23" t="s">
        <v>111</v>
      </c>
      <c r="E199" s="23" t="s">
        <v>25</v>
      </c>
      <c r="F199" s="100">
        <v>1E-8</v>
      </c>
      <c r="G199" s="100">
        <v>6.3193223607952295E-10</v>
      </c>
      <c r="H199" s="100">
        <v>6.3193223607952306E-2</v>
      </c>
      <c r="I199" s="100">
        <v>0</v>
      </c>
      <c r="J199" s="23" t="s">
        <v>85</v>
      </c>
      <c r="K199" s="24">
        <v>44959.000005520837</v>
      </c>
      <c r="L199" s="23">
        <v>1</v>
      </c>
      <c r="M199" s="23" t="s">
        <v>25</v>
      </c>
      <c r="N199" s="45">
        <f>IF($C199="","",IF(OR($J199="SWAP",$J199="FUTURE",$J199="CME FUTURE"),IF($L199=1,ROUND($G199/$H199/$F199,3),POWER(10,ROUND(LOG($G199/$F199),1))),1))</f>
        <v>1</v>
      </c>
      <c r="O199" s="154">
        <f>IF($C199="","",IF(OR($J199="SWAP",$J199="FUTURE",$J199="CME FUTURE"),IF($L199=1,$F199*$N199,$AB$2*$F199*$N199/$H199),F199))</f>
        <v>1E-8</v>
      </c>
      <c r="P199" s="47">
        <f>IF($C199="","",IF(OR($J199="SWAP",$J199="FUTURE",$J199="CME FUTURE"),IF(NOT(ISERROR(VLOOKUP($M199,SpotUSDRateTable,2,FALSE))),VLOOKUP($M199,SpotUSDRateTable,2,FALSE),$H199)*O199,VLOOKUP($M199,SpotUSDRateTable,2,FALSE)*O199))</f>
        <v>6.3193223607952306E-10</v>
      </c>
      <c r="Q199" s="25">
        <f>IF($C199="","",IF(OR($J199="SWAP",$J199="FUTURE",$J199="CME FUTURE"),INT($K199-$B199),0))</f>
        <v>0</v>
      </c>
      <c r="R199" s="26" t="str">
        <f>IF($C199="","",IF(OR($E199="USD",$E199="EUR"),"CASH",IF($Q199=0,"COIN",IF($Q199&gt;720,"PERP",IF($J199="FUTURE",TEXT($K199-1,"mmm yy"),"CME "&amp;TEXT($K199-1,"mmm yy"))))))</f>
        <v>COIN</v>
      </c>
      <c r="S199" s="26" t="str">
        <f>IF($C199="","",IF($J199="CME FUTURE",IF($G199&gt;0,"LONG","SHORT"),IF($G199&gt;0,"LONG","SHORT")))</f>
        <v>LONG</v>
      </c>
      <c r="T199" s="26" t="str">
        <f>IF($C199="","",$R199&amp;" "&amp;$S199)</f>
        <v>COIN LONG</v>
      </c>
      <c r="U199" s="180">
        <f>IF($C199="","",$G199*(1+$W199))</f>
        <v>6.3193223607952295E-10</v>
      </c>
      <c r="V199" s="176">
        <f>IF($C199="","",$H199*(1+$W199))</f>
        <v>6.3193223607952306E-2</v>
      </c>
      <c r="W199" s="39">
        <f>IF($C199="","",IF(DefaultScenario,IF(OR(AND(Default_Exchange="ALL",NOT(ISERROR(MATCH($C199,$AF$6:$AF$37,0)))),$C199=Default_Exchange),IF($G199&gt;0,-LGD,0),0),IF(OR($J199="SWAP",$J199="FUTURE",$J199="CME FUTURE"),IF('Futures &amp; Perps Shifted'!$K$73,VLOOKUP($M199,ShiftByCurrencyDeriv,MATCH($R199,ShiftByCurrencyDerivHeader,0),FALSE),0),0)))</f>
        <v>0</v>
      </c>
      <c r="X199" s="178">
        <f>IF($C199="","",$U199-$G199)</f>
        <v>0</v>
      </c>
      <c r="Y199" s="14" t="str">
        <f t="shared" si="3"/>
        <v>FUB2</v>
      </c>
      <c r="Z199" t="str">
        <f>IF($C199="","",$M199&amp;" "&amp;$T199)</f>
        <v>TRX COIN LONG</v>
      </c>
      <c r="AA199" t="b">
        <f>IF($C199="","",IF(ISERROR(VLOOKUP($Y199,Mappings!$A:$C,3,FALSE)),FALSE,VLOOKUP($Y199,Mappings!$A:$C,3,FALSE)))</f>
        <v>0</v>
      </c>
    </row>
    <row r="200" spans="1:27" customFormat="1" x14ac:dyDescent="0.25">
      <c r="A200" s="14">
        <v>198</v>
      </c>
      <c r="B200" s="71">
        <v>44959.000005520837</v>
      </c>
      <c r="C200" s="14" t="s">
        <v>39</v>
      </c>
      <c r="D200" s="23" t="s">
        <v>111</v>
      </c>
      <c r="E200" s="23" t="s">
        <v>99</v>
      </c>
      <c r="F200" s="100">
        <v>9.9999999999999995E-8</v>
      </c>
      <c r="G200" s="100">
        <v>4.1389184898682303E-8</v>
      </c>
      <c r="H200" s="100">
        <v>0.41389184898682302</v>
      </c>
      <c r="I200" s="100">
        <v>0</v>
      </c>
      <c r="J200" s="23" t="s">
        <v>85</v>
      </c>
      <c r="K200" s="24">
        <v>44959.000005520837</v>
      </c>
      <c r="L200" s="23">
        <v>1</v>
      </c>
      <c r="M200" s="23" t="s">
        <v>99</v>
      </c>
      <c r="N200" s="45">
        <f>IF($C200="","",IF(OR($J200="SWAP",$J200="FUTURE",$J200="CME FUTURE"),IF($L200=1,ROUND($G200/$H200/$F200,3),POWER(10,ROUND(LOG($G200/$F200),1))),1))</f>
        <v>1</v>
      </c>
      <c r="O200" s="154">
        <f>IF($C200="","",IF(OR($J200="SWAP",$J200="FUTURE",$J200="CME FUTURE"),IF($L200=1,$F200*$N200,$AB$2*$F200*$N200/$H200),F200))</f>
        <v>9.9999999999999995E-8</v>
      </c>
      <c r="P200" s="47">
        <f>IF($C200="","",IF(OR($J200="SWAP",$J200="FUTURE",$J200="CME FUTURE"),IF(NOT(ISERROR(VLOOKUP($M200,SpotUSDRateTable,2,FALSE))),VLOOKUP($M200,SpotUSDRateTable,2,FALSE),$H200)*O200,VLOOKUP($M200,SpotUSDRateTable,2,FALSE)*O200))</f>
        <v>4.1389184898682303E-8</v>
      </c>
      <c r="Q200" s="25">
        <f>IF($C200="","",IF(OR($J200="SWAP",$J200="FUTURE",$J200="CME FUTURE"),INT($K200-$B200),0))</f>
        <v>0</v>
      </c>
      <c r="R200" s="26" t="str">
        <f>IF($C200="","",IF(OR($E200="USD",$E200="EUR"),"CASH",IF($Q200=0,"COIN",IF($Q200&gt;720,"PERP",IF($J200="FUTURE",TEXT($K200-1,"mmm yy"),"CME "&amp;TEXT($K200-1,"mmm yy"))))))</f>
        <v>COIN</v>
      </c>
      <c r="S200" s="26" t="str">
        <f>IF($C200="","",IF($J200="CME FUTURE",IF($G200&gt;0,"LONG","SHORT"),IF($G200&gt;0,"LONG","SHORT")))</f>
        <v>LONG</v>
      </c>
      <c r="T200" s="26" t="str">
        <f>IF($C200="","",$R200&amp;" "&amp;$S200)</f>
        <v>COIN LONG</v>
      </c>
      <c r="U200" s="180">
        <f>IF($C200="","",$G200*(1+$W200))</f>
        <v>4.1389184898682303E-8</v>
      </c>
      <c r="V200" s="176">
        <f>IF($C200="","",$H200*(1+$W200))</f>
        <v>0.41389184898682302</v>
      </c>
      <c r="W200" s="39">
        <f>IF($C200="","",IF(DefaultScenario,IF(OR(AND(Default_Exchange="ALL",NOT(ISERROR(MATCH($C200,$AF$6:$AF$37,0)))),$C200=Default_Exchange),IF($G200&gt;0,-LGD,0),0),IF(OR($J200="SWAP",$J200="FUTURE",$J200="CME FUTURE"),IF('Futures &amp; Perps Shifted'!$K$73,VLOOKUP($M200,ShiftByCurrencyDeriv,MATCH($R200,ShiftByCurrencyDerivHeader,0),FALSE),0),0)))</f>
        <v>0</v>
      </c>
      <c r="X200" s="178">
        <f>IF($C200="","",$U200-$G200)</f>
        <v>0</v>
      </c>
      <c r="Y200" s="14" t="str">
        <f t="shared" si="3"/>
        <v>FUB2</v>
      </c>
      <c r="Z200" t="str">
        <f>IF($C200="","",$M200&amp;" "&amp;$T200)</f>
        <v>XRP COIN LONG</v>
      </c>
      <c r="AA200" t="b">
        <f>IF($C200="","",IF(ISERROR(VLOOKUP($Y200,Mappings!$A:$C,3,FALSE)),FALSE,VLOOKUP($Y200,Mappings!$A:$C,3,FALSE)))</f>
        <v>0</v>
      </c>
    </row>
    <row r="201" spans="1:27" customFormat="1" x14ac:dyDescent="0.25">
      <c r="A201" s="14">
        <v>199</v>
      </c>
      <c r="B201" s="71">
        <v>44959.000000196756</v>
      </c>
      <c r="C201" s="14" t="s">
        <v>39</v>
      </c>
      <c r="D201" s="23" t="s">
        <v>40</v>
      </c>
      <c r="E201" s="23" t="s">
        <v>84</v>
      </c>
      <c r="F201" s="100">
        <v>5.7406599999999999E-3</v>
      </c>
      <c r="G201" s="100">
        <v>2.2804362787754002E-3</v>
      </c>
      <c r="H201" s="100">
        <v>0.397242874299367</v>
      </c>
      <c r="I201" s="100">
        <v>0</v>
      </c>
      <c r="J201" s="23" t="s">
        <v>85</v>
      </c>
      <c r="K201" s="24">
        <v>44959.000000196756</v>
      </c>
      <c r="L201" s="23">
        <v>1</v>
      </c>
      <c r="M201" s="23" t="s">
        <v>84</v>
      </c>
      <c r="N201" s="45">
        <f>IF($C201="","",IF(OR($J201="SWAP",$J201="FUTURE",$J201="CME FUTURE"),IF($L201=1,ROUND($G201/$H201/$F201,3),POWER(10,ROUND(LOG($G201/$F201),1))),1))</f>
        <v>1</v>
      </c>
      <c r="O201" s="154">
        <f>IF($C201="","",IF(OR($J201="SWAP",$J201="FUTURE",$J201="CME FUTURE"),IF($L201=1,$F201*$N201,$AB$2*$F201*$N201/$H201),F201))</f>
        <v>5.7406599999999999E-3</v>
      </c>
      <c r="P201" s="47">
        <f>IF($C201="","",IF(OR($J201="SWAP",$J201="FUTURE",$J201="CME FUTURE"),IF(NOT(ISERROR(VLOOKUP($M201,SpotUSDRateTable,2,FALSE))),VLOOKUP($M201,SpotUSDRateTable,2,FALSE),$H201)*O201,VLOOKUP($M201,SpotUSDRateTable,2,FALSE)*O201))</f>
        <v>2.2804362787754041E-3</v>
      </c>
      <c r="Q201" s="25">
        <f>IF($C201="","",IF(OR($J201="SWAP",$J201="FUTURE",$J201="CME FUTURE"),INT($K201-$B201),0))</f>
        <v>0</v>
      </c>
      <c r="R201" s="26" t="str">
        <f>IF($C201="","",IF(OR($E201="USD",$E201="EUR"),"CASH",IF($Q201=0,"COIN",IF($Q201&gt;720,"PERP",IF($J201="FUTURE",TEXT($K201-1,"mmm yy"),"CME "&amp;TEXT($K201-1,"mmm yy"))))))</f>
        <v>COIN</v>
      </c>
      <c r="S201" s="26" t="str">
        <f>IF($C201="","",IF($J201="CME FUTURE",IF($G201&gt;0,"LONG","SHORT"),IF($G201&gt;0,"LONG","SHORT")))</f>
        <v>LONG</v>
      </c>
      <c r="T201" s="26" t="str">
        <f>IF($C201="","",$R201&amp;" "&amp;$S201)</f>
        <v>COIN LONG</v>
      </c>
      <c r="U201" s="180">
        <f>IF($C201="","",$G201*(1+$W201))</f>
        <v>2.2804362787754002E-3</v>
      </c>
      <c r="V201" s="176">
        <f>IF($C201="","",$H201*(1+$W201))</f>
        <v>0.397242874299367</v>
      </c>
      <c r="W201" s="39">
        <f>IF($C201="","",IF(DefaultScenario,IF(OR(AND(Default_Exchange="ALL",NOT(ISERROR(MATCH($C201,$AF$6:$AF$37,0)))),$C201=Default_Exchange),IF($G201&gt;0,-LGD,0),0),IF(OR($J201="SWAP",$J201="FUTURE",$J201="CME FUTURE"),IF('Futures &amp; Perps Shifted'!$K$73,VLOOKUP($M201,ShiftByCurrencyDeriv,MATCH($R201,ShiftByCurrencyDerivHeader,0),FALSE),0),0)))</f>
        <v>0</v>
      </c>
      <c r="X201" s="178">
        <f>IF($C201="","",$U201-$G201)</f>
        <v>0</v>
      </c>
      <c r="Y201" s="14" t="str">
        <f t="shared" si="3"/>
        <v>FUBI</v>
      </c>
      <c r="Z201" t="str">
        <f>IF($C201="","",$M201&amp;" "&amp;$T201)</f>
        <v>ADA COIN LONG</v>
      </c>
      <c r="AA201" t="b">
        <f>IF($C201="","",IF(ISERROR(VLOOKUP($Y201,Mappings!$A:$C,3,FALSE)),FALSE,VLOOKUP($Y201,Mappings!$A:$C,3,FALSE)))</f>
        <v>1</v>
      </c>
    </row>
    <row r="202" spans="1:27" customFormat="1" x14ac:dyDescent="0.25">
      <c r="A202" s="14">
        <v>200</v>
      </c>
      <c r="B202" s="71">
        <v>44959.000000196756</v>
      </c>
      <c r="C202" s="14" t="s">
        <v>39</v>
      </c>
      <c r="D202" s="23" t="s">
        <v>40</v>
      </c>
      <c r="E202" s="23" t="s">
        <v>20</v>
      </c>
      <c r="F202" s="100">
        <v>0.72885027999999996</v>
      </c>
      <c r="G202" s="100">
        <v>99.336295910511296</v>
      </c>
      <c r="H202" s="100">
        <v>136.29177162490899</v>
      </c>
      <c r="I202" s="100">
        <v>0</v>
      </c>
      <c r="J202" s="23" t="s">
        <v>85</v>
      </c>
      <c r="K202" s="24">
        <v>44959.000000196756</v>
      </c>
      <c r="L202" s="23">
        <v>1</v>
      </c>
      <c r="M202" s="23" t="s">
        <v>20</v>
      </c>
      <c r="N202" s="45">
        <f>IF($C202="","",IF(OR($J202="SWAP",$J202="FUTURE",$J202="CME FUTURE"),IF($L202=1,ROUND($G202/$H202/$F202,3),POWER(10,ROUND(LOG($G202/$F202),1))),1))</f>
        <v>1</v>
      </c>
      <c r="O202" s="154">
        <f>IF($C202="","",IF(OR($J202="SWAP",$J202="FUTURE",$J202="CME FUTURE"),IF($L202=1,$F202*$N202,$AB$2*$F202*$N202/$H202),F202))</f>
        <v>0.72885027999999996</v>
      </c>
      <c r="P202" s="47">
        <f>IF($C202="","",IF(OR($J202="SWAP",$J202="FUTURE",$J202="CME FUTURE"),IF(NOT(ISERROR(VLOOKUP($M202,SpotUSDRateTable,2,FALSE))),VLOOKUP($M202,SpotUSDRateTable,2,FALSE),$H202)*O202,VLOOKUP($M202,SpotUSDRateTable,2,FALSE)*O202))</f>
        <v>99.33629591051097</v>
      </c>
      <c r="Q202" s="25">
        <f>IF($C202="","",IF(OR($J202="SWAP",$J202="FUTURE",$J202="CME FUTURE"),INT($K202-$B202),0))</f>
        <v>0</v>
      </c>
      <c r="R202" s="26" t="str">
        <f>IF($C202="","",IF(OR($E202="USD",$E202="EUR"),"CASH",IF($Q202=0,"COIN",IF($Q202&gt;720,"PERP",IF($J202="FUTURE",TEXT($K202-1,"mmm yy"),"CME "&amp;TEXT($K202-1,"mmm yy"))))))</f>
        <v>COIN</v>
      </c>
      <c r="S202" s="26" t="str">
        <f>IF($C202="","",IF($J202="CME FUTURE",IF($G202&gt;0,"LONG","SHORT"),IF($G202&gt;0,"LONG","SHORT")))</f>
        <v>LONG</v>
      </c>
      <c r="T202" s="26" t="str">
        <f>IF($C202="","",$R202&amp;" "&amp;$S202)</f>
        <v>COIN LONG</v>
      </c>
      <c r="U202" s="180">
        <f>IF($C202="","",$G202*(1+$W202))</f>
        <v>99.336295910511296</v>
      </c>
      <c r="V202" s="176">
        <f>IF($C202="","",$H202*(1+$W202))</f>
        <v>136.29177162490899</v>
      </c>
      <c r="W202" s="39">
        <f>IF($C202="","",IF(DefaultScenario,IF(OR(AND(Default_Exchange="ALL",NOT(ISERROR(MATCH($C202,$AF$6:$AF$37,0)))),$C202=Default_Exchange),IF($G202&gt;0,-LGD,0),0),IF(OR($J202="SWAP",$J202="FUTURE",$J202="CME FUTURE"),IF('Futures &amp; Perps Shifted'!$K$73,VLOOKUP($M202,ShiftByCurrencyDeriv,MATCH($R202,ShiftByCurrencyDerivHeader,0),FALSE),0),0)))</f>
        <v>0</v>
      </c>
      <c r="X202" s="178">
        <f>IF($C202="","",$U202-$G202)</f>
        <v>0</v>
      </c>
      <c r="Y202" s="14" t="str">
        <f t="shared" si="3"/>
        <v>FUBI</v>
      </c>
      <c r="Z202" t="str">
        <f>IF($C202="","",$M202&amp;" "&amp;$T202)</f>
        <v>BCH COIN LONG</v>
      </c>
      <c r="AA202" t="b">
        <f>IF($C202="","",IF(ISERROR(VLOOKUP($Y202,Mappings!$A:$C,3,FALSE)),FALSE,VLOOKUP($Y202,Mappings!$A:$C,3,FALSE)))</f>
        <v>1</v>
      </c>
    </row>
    <row r="203" spans="1:27" customFormat="1" x14ac:dyDescent="0.25">
      <c r="A203" s="14">
        <v>201</v>
      </c>
      <c r="B203" s="71">
        <v>44959.000000196756</v>
      </c>
      <c r="C203" s="14" t="s">
        <v>39</v>
      </c>
      <c r="D203" s="23" t="s">
        <v>40</v>
      </c>
      <c r="E203" s="23" t="s">
        <v>113</v>
      </c>
      <c r="F203" s="100">
        <v>0.11285791000000001</v>
      </c>
      <c r="G203" s="100">
        <v>4.9025080531124603</v>
      </c>
      <c r="H203" s="100">
        <v>43.439649494771402</v>
      </c>
      <c r="I203" s="100">
        <v>0</v>
      </c>
      <c r="J203" s="23" t="s">
        <v>85</v>
      </c>
      <c r="K203" s="24">
        <v>44959.000000196756</v>
      </c>
      <c r="L203" s="23">
        <v>1</v>
      </c>
      <c r="M203" s="23" t="s">
        <v>113</v>
      </c>
      <c r="N203" s="45">
        <f>IF($C203="","",IF(OR($J203="SWAP",$J203="FUTURE",$J203="CME FUTURE"),IF($L203=1,ROUND($G203/$H203/$F203,3),POWER(10,ROUND(LOG($G203/$F203),1))),1))</f>
        <v>1</v>
      </c>
      <c r="O203" s="154">
        <f>IF($C203="","",IF(OR($J203="SWAP",$J203="FUTURE",$J203="CME FUTURE"),IF($L203=1,$F203*$N203,$AB$2*$F203*$N203/$H203),F203))</f>
        <v>0.11285791000000001</v>
      </c>
      <c r="P203" s="47">
        <f>IF($C203="","",IF(OR($J203="SWAP",$J203="FUTURE",$J203="CME FUTURE"),IF(NOT(ISERROR(VLOOKUP($M203,SpotUSDRateTable,2,FALSE))),VLOOKUP($M203,SpotUSDRateTable,2,FALSE),$H203)*O203,VLOOKUP($M203,SpotUSDRateTable,2,FALSE)*O203))</f>
        <v>4.9025080531124567</v>
      </c>
      <c r="Q203" s="25">
        <f>IF($C203="","",IF(OR($J203="SWAP",$J203="FUTURE",$J203="CME FUTURE"),INT($K203-$B203),0))</f>
        <v>0</v>
      </c>
      <c r="R203" s="26" t="str">
        <f>IF($C203="","",IF(OR($E203="USD",$E203="EUR"),"CASH",IF($Q203=0,"COIN",IF($Q203&gt;720,"PERP",IF($J203="FUTURE",TEXT($K203-1,"mmm yy"),"CME "&amp;TEXT($K203-1,"mmm yy"))))))</f>
        <v>COIN</v>
      </c>
      <c r="S203" s="26" t="str">
        <f>IF($C203="","",IF($J203="CME FUTURE",IF($G203&gt;0,"LONG","SHORT"),IF($G203&gt;0,"LONG","SHORT")))</f>
        <v>LONG</v>
      </c>
      <c r="T203" s="26" t="str">
        <f>IF($C203="","",$R203&amp;" "&amp;$S203)</f>
        <v>COIN LONG</v>
      </c>
      <c r="U203" s="180">
        <f>IF($C203="","",$G203*(1+$W203))</f>
        <v>4.9025080531124603</v>
      </c>
      <c r="V203" s="176">
        <f>IF($C203="","",$H203*(1+$W203))</f>
        <v>43.439649494771402</v>
      </c>
      <c r="W203" s="39">
        <f>IF($C203="","",IF(DefaultScenario,IF(OR(AND(Default_Exchange="ALL",NOT(ISERROR(MATCH($C203,$AF$6:$AF$37,0)))),$C203=Default_Exchange),IF($G203&gt;0,-LGD,0),0),IF(OR($J203="SWAP",$J203="FUTURE",$J203="CME FUTURE"),IF('Futures &amp; Perps Shifted'!$K$73,VLOOKUP($M203,ShiftByCurrencyDeriv,MATCH($R203,ShiftByCurrencyDerivHeader,0),FALSE),0),0)))</f>
        <v>0</v>
      </c>
      <c r="X203" s="178">
        <f>IF($C203="","",$U203-$G203)</f>
        <v>0</v>
      </c>
      <c r="Y203" s="14" t="str">
        <f t="shared" si="3"/>
        <v>FUBI</v>
      </c>
      <c r="Z203" t="str">
        <f>IF($C203="","",$M203&amp;" "&amp;$T203)</f>
        <v>BSV COIN LONG</v>
      </c>
      <c r="AA203" t="b">
        <f>IF($C203="","",IF(ISERROR(VLOOKUP($Y203,Mappings!$A:$C,3,FALSE)),FALSE,VLOOKUP($Y203,Mappings!$A:$C,3,FALSE)))</f>
        <v>1</v>
      </c>
    </row>
    <row r="204" spans="1:27" customFormat="1" x14ac:dyDescent="0.25">
      <c r="A204" s="14">
        <v>202</v>
      </c>
      <c r="B204" s="71">
        <v>44959.000000196756</v>
      </c>
      <c r="C204" s="14" t="s">
        <v>39</v>
      </c>
      <c r="D204" s="23" t="s">
        <v>40</v>
      </c>
      <c r="E204" s="23" t="s">
        <v>14</v>
      </c>
      <c r="F204" s="100">
        <v>5.1900000000000003E-6</v>
      </c>
      <c r="G204" s="100">
        <v>0.123126364501585</v>
      </c>
      <c r="H204" s="100">
        <v>23723.7696534846</v>
      </c>
      <c r="I204" s="100">
        <v>0</v>
      </c>
      <c r="J204" s="23" t="s">
        <v>85</v>
      </c>
      <c r="K204" s="24">
        <v>44959.000000196756</v>
      </c>
      <c r="L204" s="23">
        <v>1</v>
      </c>
      <c r="M204" s="23" t="s">
        <v>14</v>
      </c>
      <c r="N204" s="45">
        <f>IF($C204="","",IF(OR($J204="SWAP",$J204="FUTURE",$J204="CME FUTURE"),IF($L204=1,ROUND($G204/$H204/$F204,3),POWER(10,ROUND(LOG($G204/$F204),1))),1))</f>
        <v>1</v>
      </c>
      <c r="O204" s="154">
        <f>IF($C204="","",IF(OR($J204="SWAP",$J204="FUTURE",$J204="CME FUTURE"),IF($L204=1,$F204*$N204,$AB$2*$F204*$N204/$H204),F204))</f>
        <v>5.1900000000000003E-6</v>
      </c>
      <c r="P204" s="47">
        <f>IF($C204="","",IF(OR($J204="SWAP",$J204="FUTURE",$J204="CME FUTURE"),IF(NOT(ISERROR(VLOOKUP($M204,SpotUSDRateTable,2,FALSE))),VLOOKUP($M204,SpotUSDRateTable,2,FALSE),$H204)*O204,VLOOKUP($M204,SpotUSDRateTable,2,FALSE)*O204))</f>
        <v>0.12312636450158508</v>
      </c>
      <c r="Q204" s="25">
        <f>IF($C204="","",IF(OR($J204="SWAP",$J204="FUTURE",$J204="CME FUTURE"),INT($K204-$B204),0))</f>
        <v>0</v>
      </c>
      <c r="R204" s="26" t="str">
        <f>IF($C204="","",IF(OR($E204="USD",$E204="EUR"),"CASH",IF($Q204=0,"COIN",IF($Q204&gt;720,"PERP",IF($J204="FUTURE",TEXT($K204-1,"mmm yy"),"CME "&amp;TEXT($K204-1,"mmm yy"))))))</f>
        <v>COIN</v>
      </c>
      <c r="S204" s="26" t="str">
        <f>IF($C204="","",IF($J204="CME FUTURE",IF($G204&gt;0,"LONG","SHORT"),IF($G204&gt;0,"LONG","SHORT")))</f>
        <v>LONG</v>
      </c>
      <c r="T204" s="26" t="str">
        <f>IF($C204="","",$R204&amp;" "&amp;$S204)</f>
        <v>COIN LONG</v>
      </c>
      <c r="U204" s="180">
        <f>IF($C204="","",$G204*(1+$W204))</f>
        <v>0.123126364501585</v>
      </c>
      <c r="V204" s="176">
        <f>IF($C204="","",$H204*(1+$W204))</f>
        <v>23723.7696534846</v>
      </c>
      <c r="W204" s="39">
        <f>IF($C204="","",IF(DefaultScenario,IF(OR(AND(Default_Exchange="ALL",NOT(ISERROR(MATCH($C204,$AF$6:$AF$37,0)))),$C204=Default_Exchange),IF($G204&gt;0,-LGD,0),0),IF(OR($J204="SWAP",$J204="FUTURE",$J204="CME FUTURE"),IF('Futures &amp; Perps Shifted'!$K$73,VLOOKUP($M204,ShiftByCurrencyDeriv,MATCH($R204,ShiftByCurrencyDerivHeader,0),FALSE),0),0)))</f>
        <v>0</v>
      </c>
      <c r="X204" s="178">
        <f>IF($C204="","",$U204-$G204)</f>
        <v>0</v>
      </c>
      <c r="Y204" s="14" t="str">
        <f t="shared" si="3"/>
        <v>FUBI</v>
      </c>
      <c r="Z204" t="str">
        <f>IF($C204="","",$M204&amp;" "&amp;$T204)</f>
        <v>BTC COIN LONG</v>
      </c>
      <c r="AA204" t="b">
        <f>IF($C204="","",IF(ISERROR(VLOOKUP($Y204,Mappings!$A:$C,3,FALSE)),FALSE,VLOOKUP($Y204,Mappings!$A:$C,3,FALSE)))</f>
        <v>1</v>
      </c>
    </row>
    <row r="205" spans="1:27" customFormat="1" x14ac:dyDescent="0.25">
      <c r="A205" s="14">
        <v>203</v>
      </c>
      <c r="B205" s="71">
        <v>44959.000000196756</v>
      </c>
      <c r="C205" s="14" t="s">
        <v>39</v>
      </c>
      <c r="D205" s="23" t="s">
        <v>40</v>
      </c>
      <c r="E205" s="23" t="s">
        <v>22</v>
      </c>
      <c r="F205" s="100">
        <v>0.97764076</v>
      </c>
      <c r="G205" s="100">
        <v>6.3215185098984303</v>
      </c>
      <c r="H205" s="100">
        <v>6.4660954908410604</v>
      </c>
      <c r="I205" s="100">
        <v>0</v>
      </c>
      <c r="J205" s="23" t="s">
        <v>85</v>
      </c>
      <c r="K205" s="24">
        <v>44959.000000196756</v>
      </c>
      <c r="L205" s="23">
        <v>1</v>
      </c>
      <c r="M205" s="23" t="s">
        <v>22</v>
      </c>
      <c r="N205" s="45">
        <f>IF($C205="","",IF(OR($J205="SWAP",$J205="FUTURE",$J205="CME FUTURE"),IF($L205=1,ROUND($G205/$H205/$F205,3),POWER(10,ROUND(LOG($G205/$F205),1))),1))</f>
        <v>1</v>
      </c>
      <c r="O205" s="154">
        <f>IF($C205="","",IF(OR($J205="SWAP",$J205="FUTURE",$J205="CME FUTURE"),IF($L205=1,$F205*$N205,$AB$2*$F205*$N205/$H205),F205))</f>
        <v>0.97764076</v>
      </c>
      <c r="P205" s="47">
        <f>IF($C205="","",IF(OR($J205="SWAP",$J205="FUTURE",$J205="CME FUTURE"),IF(NOT(ISERROR(VLOOKUP($M205,SpotUSDRateTable,2,FALSE))),VLOOKUP($M205,SpotUSDRateTable,2,FALSE),$H205)*O205,VLOOKUP($M205,SpotUSDRateTable,2,FALSE)*O205))</f>
        <v>6.3215185098984277</v>
      </c>
      <c r="Q205" s="25">
        <f>IF($C205="","",IF(OR($J205="SWAP",$J205="FUTURE",$J205="CME FUTURE"),INT($K205-$B205),0))</f>
        <v>0</v>
      </c>
      <c r="R205" s="26" t="str">
        <f>IF($C205="","",IF(OR($E205="USD",$E205="EUR"),"CASH",IF($Q205=0,"COIN",IF($Q205&gt;720,"PERP",IF($J205="FUTURE",TEXT($K205-1,"mmm yy"),"CME "&amp;TEXT($K205-1,"mmm yy"))))))</f>
        <v>COIN</v>
      </c>
      <c r="S205" s="26" t="str">
        <f>IF($C205="","",IF($J205="CME FUTURE",IF($G205&gt;0,"LONG","SHORT"),IF($G205&gt;0,"LONG","SHORT")))</f>
        <v>LONG</v>
      </c>
      <c r="T205" s="26" t="str">
        <f>IF($C205="","",$R205&amp;" "&amp;$S205)</f>
        <v>COIN LONG</v>
      </c>
      <c r="U205" s="180">
        <f>IF($C205="","",$G205*(1+$W205))</f>
        <v>6.3215185098984303</v>
      </c>
      <c r="V205" s="176">
        <f>IF($C205="","",$H205*(1+$W205))</f>
        <v>6.4660954908410604</v>
      </c>
      <c r="W205" s="39">
        <f>IF($C205="","",IF(DefaultScenario,IF(OR(AND(Default_Exchange="ALL",NOT(ISERROR(MATCH($C205,$AF$6:$AF$37,0)))),$C205=Default_Exchange),IF($G205&gt;0,-LGD,0),0),IF(OR($J205="SWAP",$J205="FUTURE",$J205="CME FUTURE"),IF('Futures &amp; Perps Shifted'!$K$73,VLOOKUP($M205,ShiftByCurrencyDeriv,MATCH($R205,ShiftByCurrencyDerivHeader,0),FALSE),0),0)))</f>
        <v>0</v>
      </c>
      <c r="X205" s="178">
        <f>IF($C205="","",$U205-$G205)</f>
        <v>0</v>
      </c>
      <c r="Y205" s="14" t="str">
        <f t="shared" si="3"/>
        <v>FUBI</v>
      </c>
      <c r="Z205" t="str">
        <f>IF($C205="","",$M205&amp;" "&amp;$T205)</f>
        <v>DOT COIN LONG</v>
      </c>
      <c r="AA205" t="b">
        <f>IF($C205="","",IF(ISERROR(VLOOKUP($Y205,Mappings!$A:$C,3,FALSE)),FALSE,VLOOKUP($Y205,Mappings!$A:$C,3,FALSE)))</f>
        <v>1</v>
      </c>
    </row>
    <row r="206" spans="1:27" customFormat="1" x14ac:dyDescent="0.25">
      <c r="A206" s="14">
        <v>204</v>
      </c>
      <c r="B206" s="71">
        <v>44959.000000196756</v>
      </c>
      <c r="C206" s="14" t="s">
        <v>39</v>
      </c>
      <c r="D206" s="23" t="s">
        <v>40</v>
      </c>
      <c r="E206" s="23" t="s">
        <v>23</v>
      </c>
      <c r="F206" s="100">
        <v>3.7085149999999997E-2</v>
      </c>
      <c r="G206" s="100">
        <v>3.9969058952948999E-2</v>
      </c>
      <c r="H206" s="100">
        <v>1.0777645217276699</v>
      </c>
      <c r="I206" s="100">
        <v>0</v>
      </c>
      <c r="J206" s="23" t="s">
        <v>85</v>
      </c>
      <c r="K206" s="24">
        <v>44959.000000196756</v>
      </c>
      <c r="L206" s="23">
        <v>1</v>
      </c>
      <c r="M206" s="23" t="s">
        <v>23</v>
      </c>
      <c r="N206" s="45">
        <f>IF($C206="","",IF(OR($J206="SWAP",$J206="FUTURE",$J206="CME FUTURE"),IF($L206=1,ROUND($G206/$H206/$F206,3),POWER(10,ROUND(LOG($G206/$F206),1))),1))</f>
        <v>1</v>
      </c>
      <c r="O206" s="154">
        <f>IF($C206="","",IF(OR($J206="SWAP",$J206="FUTURE",$J206="CME FUTURE"),IF($L206=1,$F206*$N206,$AB$2*$F206*$N206/$H206),F206))</f>
        <v>3.7085149999999997E-2</v>
      </c>
      <c r="P206" s="47">
        <f>IF($C206="","",IF(OR($J206="SWAP",$J206="FUTURE",$J206="CME FUTURE"),IF(NOT(ISERROR(VLOOKUP($M206,SpotUSDRateTable,2,FALSE))),VLOOKUP($M206,SpotUSDRateTable,2,FALSE),$H206)*O206,VLOOKUP($M206,SpotUSDRateTable,2,FALSE)*O206))</f>
        <v>3.9969058952948895E-2</v>
      </c>
      <c r="Q206" s="25">
        <f>IF($C206="","",IF(OR($J206="SWAP",$J206="FUTURE",$J206="CME FUTURE"),INT($K206-$B206),0))</f>
        <v>0</v>
      </c>
      <c r="R206" s="26" t="str">
        <f>IF($C206="","",IF(OR($E206="USD",$E206="EUR"),"CASH",IF($Q206=0,"COIN",IF($Q206&gt;720,"PERP",IF($J206="FUTURE",TEXT($K206-1,"mmm yy"),"CME "&amp;TEXT($K206-1,"mmm yy"))))))</f>
        <v>COIN</v>
      </c>
      <c r="S206" s="26" t="str">
        <f>IF($C206="","",IF($J206="CME FUTURE",IF($G206&gt;0,"LONG","SHORT"),IF($G206&gt;0,"LONG","SHORT")))</f>
        <v>LONG</v>
      </c>
      <c r="T206" s="26" t="str">
        <f>IF($C206="","",$R206&amp;" "&amp;$S206)</f>
        <v>COIN LONG</v>
      </c>
      <c r="U206" s="180">
        <f>IF($C206="","",$G206*(1+$W206))</f>
        <v>3.9969058952948999E-2</v>
      </c>
      <c r="V206" s="176">
        <f>IF($C206="","",$H206*(1+$W206))</f>
        <v>1.0777645217276699</v>
      </c>
      <c r="W206" s="39">
        <f>IF($C206="","",IF(DefaultScenario,IF(OR(AND(Default_Exchange="ALL",NOT(ISERROR(MATCH($C206,$AF$6:$AF$37,0)))),$C206=Default_Exchange),IF($G206&gt;0,-LGD,0),0),IF(OR($J206="SWAP",$J206="FUTURE",$J206="CME FUTURE"),IF('Futures &amp; Perps Shifted'!$K$73,VLOOKUP($M206,ShiftByCurrencyDeriv,MATCH($R206,ShiftByCurrencyDerivHeader,0),FALSE),0),0)))</f>
        <v>0</v>
      </c>
      <c r="X206" s="178">
        <f>IF($C206="","",$U206-$G206)</f>
        <v>0</v>
      </c>
      <c r="Y206" s="14" t="str">
        <f t="shared" si="3"/>
        <v>FUBI</v>
      </c>
      <c r="Z206" t="str">
        <f>IF($C206="","",$M206&amp;" "&amp;$T206)</f>
        <v>EOS COIN LONG</v>
      </c>
      <c r="AA206" t="b">
        <f>IF($C206="","",IF(ISERROR(VLOOKUP($Y206,Mappings!$A:$C,3,FALSE)),FALSE,VLOOKUP($Y206,Mappings!$A:$C,3,FALSE)))</f>
        <v>1</v>
      </c>
    </row>
    <row r="207" spans="1:27" customFormat="1" x14ac:dyDescent="0.25">
      <c r="A207" s="14">
        <v>205</v>
      </c>
      <c r="B207" s="71">
        <v>44959.000000196756</v>
      </c>
      <c r="C207" s="14" t="s">
        <v>39</v>
      </c>
      <c r="D207" s="23" t="s">
        <v>40</v>
      </c>
      <c r="E207" s="23" t="s">
        <v>29</v>
      </c>
      <c r="F207" s="100">
        <v>0.70701212999999996</v>
      </c>
      <c r="G207" s="100">
        <v>15.814103377376799</v>
      </c>
      <c r="H207" s="100">
        <v>22.367513521128402</v>
      </c>
      <c r="I207" s="100">
        <v>0</v>
      </c>
      <c r="J207" s="23" t="s">
        <v>85</v>
      </c>
      <c r="K207" s="24">
        <v>44959.000000196756</v>
      </c>
      <c r="L207" s="23">
        <v>1</v>
      </c>
      <c r="M207" s="23" t="s">
        <v>29</v>
      </c>
      <c r="N207" s="45">
        <f>IF($C207="","",IF(OR($J207="SWAP",$J207="FUTURE",$J207="CME FUTURE"),IF($L207=1,ROUND($G207/$H207/$F207,3),POWER(10,ROUND(LOG($G207/$F207),1))),1))</f>
        <v>1</v>
      </c>
      <c r="O207" s="154">
        <f>IF($C207="","",IF(OR($J207="SWAP",$J207="FUTURE",$J207="CME FUTURE"),IF($L207=1,$F207*$N207,$AB$2*$F207*$N207/$H207),F207))</f>
        <v>0.70701212999999996</v>
      </c>
      <c r="P207" s="47">
        <f>IF($C207="","",IF(OR($J207="SWAP",$J207="FUTURE",$J207="CME FUTURE"),IF(NOT(ISERROR(VLOOKUP($M207,SpotUSDRateTable,2,FALSE))),VLOOKUP($M207,SpotUSDRateTable,2,FALSE),$H207)*O207,VLOOKUP($M207,SpotUSDRateTable,2,FALSE)*O207))</f>
        <v>15.814103377376791</v>
      </c>
      <c r="Q207" s="25">
        <f>IF($C207="","",IF(OR($J207="SWAP",$J207="FUTURE",$J207="CME FUTURE"),INT($K207-$B207),0))</f>
        <v>0</v>
      </c>
      <c r="R207" s="26" t="str">
        <f>IF($C207="","",IF(OR($E207="USD",$E207="EUR"),"CASH",IF($Q207=0,"COIN",IF($Q207&gt;720,"PERP",IF($J207="FUTURE",TEXT($K207-1,"mmm yy"),"CME "&amp;TEXT($K207-1,"mmm yy"))))))</f>
        <v>COIN</v>
      </c>
      <c r="S207" s="26" t="str">
        <f>IF($C207="","",IF($J207="CME FUTURE",IF($G207&gt;0,"LONG","SHORT"),IF($G207&gt;0,"LONG","SHORT")))</f>
        <v>LONG</v>
      </c>
      <c r="T207" s="26" t="str">
        <f>IF($C207="","",$R207&amp;" "&amp;$S207)</f>
        <v>COIN LONG</v>
      </c>
      <c r="U207" s="180">
        <f>IF($C207="","",$G207*(1+$W207))</f>
        <v>15.814103377376799</v>
      </c>
      <c r="V207" s="176">
        <f>IF($C207="","",$H207*(1+$W207))</f>
        <v>22.367513521128402</v>
      </c>
      <c r="W207" s="39">
        <f>IF($C207="","",IF(DefaultScenario,IF(OR(AND(Default_Exchange="ALL",NOT(ISERROR(MATCH($C207,$AF$6:$AF$37,0)))),$C207=Default_Exchange),IF($G207&gt;0,-LGD,0),0),IF(OR($J207="SWAP",$J207="FUTURE",$J207="CME FUTURE"),IF('Futures &amp; Perps Shifted'!$K$73,VLOOKUP($M207,ShiftByCurrencyDeriv,MATCH($R207,ShiftByCurrencyDerivHeader,0),FALSE),0),0)))</f>
        <v>0</v>
      </c>
      <c r="X207" s="178">
        <f>IF($C207="","",$U207-$G207)</f>
        <v>0</v>
      </c>
      <c r="Y207" s="14" t="str">
        <f t="shared" si="3"/>
        <v>FUBI</v>
      </c>
      <c r="Z207" t="str">
        <f>IF($C207="","",$M207&amp;" "&amp;$T207)</f>
        <v>ETC COIN LONG</v>
      </c>
      <c r="AA207" t="b">
        <f>IF($C207="","",IF(ISERROR(VLOOKUP($Y207,Mappings!$A:$C,3,FALSE)),FALSE,VLOOKUP($Y207,Mappings!$A:$C,3,FALSE)))</f>
        <v>1</v>
      </c>
    </row>
    <row r="208" spans="1:27" customFormat="1" x14ac:dyDescent="0.25">
      <c r="A208" s="14">
        <v>206</v>
      </c>
      <c r="B208" s="71">
        <v>44959.000000196756</v>
      </c>
      <c r="C208" s="14" t="s">
        <v>39</v>
      </c>
      <c r="D208" s="23" t="s">
        <v>40</v>
      </c>
      <c r="E208" s="23" t="s">
        <v>15</v>
      </c>
      <c r="F208" s="100">
        <v>9.5337999999999998E-4</v>
      </c>
      <c r="G208" s="100">
        <v>1.5652523183351199</v>
      </c>
      <c r="H208" s="100">
        <v>1641.7926937161601</v>
      </c>
      <c r="I208" s="100">
        <v>0</v>
      </c>
      <c r="J208" s="23" t="s">
        <v>85</v>
      </c>
      <c r="K208" s="24">
        <v>44959.000000196756</v>
      </c>
      <c r="L208" s="23">
        <v>1</v>
      </c>
      <c r="M208" s="23" t="s">
        <v>15</v>
      </c>
      <c r="N208" s="45">
        <f>IF($C208="","",IF(OR($J208="SWAP",$J208="FUTURE",$J208="CME FUTURE"),IF($L208=1,ROUND($G208/$H208/$F208,3),POWER(10,ROUND(LOG($G208/$F208),1))),1))</f>
        <v>1</v>
      </c>
      <c r="O208" s="154">
        <f>IF($C208="","",IF(OR($J208="SWAP",$J208="FUTURE",$J208="CME FUTURE"),IF($L208=1,$F208*$N208,$AB$2*$F208*$N208/$H208),F208))</f>
        <v>9.5337999999999998E-4</v>
      </c>
      <c r="P208" s="47">
        <f>IF($C208="","",IF(OR($J208="SWAP",$J208="FUTURE",$J208="CME FUTURE"),IF(NOT(ISERROR(VLOOKUP($M208,SpotUSDRateTable,2,FALSE))),VLOOKUP($M208,SpotUSDRateTable,2,FALSE),$H208)*O208,VLOOKUP($M208,SpotUSDRateTable,2,FALSE)*O208))</f>
        <v>1.5652523183351126</v>
      </c>
      <c r="Q208" s="25">
        <f>IF($C208="","",IF(OR($J208="SWAP",$J208="FUTURE",$J208="CME FUTURE"),INT($K208-$B208),0))</f>
        <v>0</v>
      </c>
      <c r="R208" s="26" t="str">
        <f>IF($C208="","",IF(OR($E208="USD",$E208="EUR"),"CASH",IF($Q208=0,"COIN",IF($Q208&gt;720,"PERP",IF($J208="FUTURE",TEXT($K208-1,"mmm yy"),"CME "&amp;TEXT($K208-1,"mmm yy"))))))</f>
        <v>COIN</v>
      </c>
      <c r="S208" s="26" t="str">
        <f>IF($C208="","",IF($J208="CME FUTURE",IF($G208&gt;0,"LONG","SHORT"),IF($G208&gt;0,"LONG","SHORT")))</f>
        <v>LONG</v>
      </c>
      <c r="T208" s="26" t="str">
        <f>IF($C208="","",$R208&amp;" "&amp;$S208)</f>
        <v>COIN LONG</v>
      </c>
      <c r="U208" s="180">
        <f>IF($C208="","",$G208*(1+$W208))</f>
        <v>1.5652523183351199</v>
      </c>
      <c r="V208" s="176">
        <f>IF($C208="","",$H208*(1+$W208))</f>
        <v>1641.7926937161601</v>
      </c>
      <c r="W208" s="39">
        <f>IF($C208="","",IF(DefaultScenario,IF(OR(AND(Default_Exchange="ALL",NOT(ISERROR(MATCH($C208,$AF$6:$AF$37,0)))),$C208=Default_Exchange),IF($G208&gt;0,-LGD,0),0),IF(OR($J208="SWAP",$J208="FUTURE",$J208="CME FUTURE"),IF('Futures &amp; Perps Shifted'!$K$73,VLOOKUP($M208,ShiftByCurrencyDeriv,MATCH($R208,ShiftByCurrencyDerivHeader,0),FALSE),0),0)))</f>
        <v>0</v>
      </c>
      <c r="X208" s="178">
        <f>IF($C208="","",$U208-$G208)</f>
        <v>0</v>
      </c>
      <c r="Y208" s="14" t="str">
        <f t="shared" si="3"/>
        <v>FUBI</v>
      </c>
      <c r="Z208" t="str">
        <f>IF($C208="","",$M208&amp;" "&amp;$T208)</f>
        <v>ETH COIN LONG</v>
      </c>
      <c r="AA208" t="b">
        <f>IF($C208="","",IF(ISERROR(VLOOKUP($Y208,Mappings!$A:$C,3,FALSE)),FALSE,VLOOKUP($Y208,Mappings!$A:$C,3,FALSE)))</f>
        <v>1</v>
      </c>
    </row>
    <row r="209" spans="1:27" customFormat="1" x14ac:dyDescent="0.25">
      <c r="A209" s="14">
        <v>207</v>
      </c>
      <c r="B209" s="71">
        <v>44959.000000196756</v>
      </c>
      <c r="C209" s="14" t="s">
        <v>39</v>
      </c>
      <c r="D209" s="23" t="s">
        <v>40</v>
      </c>
      <c r="E209" s="23" t="s">
        <v>27</v>
      </c>
      <c r="F209" s="100">
        <v>6.244243E-2</v>
      </c>
      <c r="G209" s="100">
        <v>0.45062356624178601</v>
      </c>
      <c r="H209" s="100">
        <v>7.2166244369699699</v>
      </c>
      <c r="I209" s="100">
        <v>0</v>
      </c>
      <c r="J209" s="23" t="s">
        <v>85</v>
      </c>
      <c r="K209" s="24">
        <v>44959.000000196756</v>
      </c>
      <c r="L209" s="23">
        <v>1</v>
      </c>
      <c r="M209" s="23" t="s">
        <v>27</v>
      </c>
      <c r="N209" s="45">
        <f>IF($C209="","",IF(OR($J209="SWAP",$J209="FUTURE",$J209="CME FUTURE"),IF($L209=1,ROUND($G209/$H209/$F209,3),POWER(10,ROUND(LOG($G209/$F209),1))),1))</f>
        <v>1</v>
      </c>
      <c r="O209" s="154">
        <f>IF($C209="","",IF(OR($J209="SWAP",$J209="FUTURE",$J209="CME FUTURE"),IF($L209=1,$F209*$N209,$AB$2*$F209*$N209/$H209),F209))</f>
        <v>6.244243E-2</v>
      </c>
      <c r="P209" s="47">
        <f>IF($C209="","",IF(OR($J209="SWAP",$J209="FUTURE",$J209="CME FUTURE"),IF(NOT(ISERROR(VLOOKUP($M209,SpotUSDRateTable,2,FALSE))),VLOOKUP($M209,SpotUSDRateTable,2,FALSE),$H209)*O209,VLOOKUP($M209,SpotUSDRateTable,2,FALSE)*O209))</f>
        <v>0.45062356624178673</v>
      </c>
      <c r="Q209" s="25">
        <f>IF($C209="","",IF(OR($J209="SWAP",$J209="FUTURE",$J209="CME FUTURE"),INT($K209-$B209),0))</f>
        <v>0</v>
      </c>
      <c r="R209" s="26" t="str">
        <f>IF($C209="","",IF(OR($E209="USD",$E209="EUR"),"CASH",IF($Q209=0,"COIN",IF($Q209&gt;720,"PERP",IF($J209="FUTURE",TEXT($K209-1,"mmm yy"),"CME "&amp;TEXT($K209-1,"mmm yy"))))))</f>
        <v>COIN</v>
      </c>
      <c r="S209" s="26" t="str">
        <f>IF($C209="","",IF($J209="CME FUTURE",IF($G209&gt;0,"LONG","SHORT"),IF($G209&gt;0,"LONG","SHORT")))</f>
        <v>LONG</v>
      </c>
      <c r="T209" s="26" t="str">
        <f>IF($C209="","",$R209&amp;" "&amp;$S209)</f>
        <v>COIN LONG</v>
      </c>
      <c r="U209" s="180">
        <f>IF($C209="","",$G209*(1+$W209))</f>
        <v>0.45062356624178601</v>
      </c>
      <c r="V209" s="176">
        <f>IF($C209="","",$H209*(1+$W209))</f>
        <v>7.2166244369699699</v>
      </c>
      <c r="W209" s="39">
        <f>IF($C209="","",IF(DefaultScenario,IF(OR(AND(Default_Exchange="ALL",NOT(ISERROR(MATCH($C209,$AF$6:$AF$37,0)))),$C209=Default_Exchange),IF($G209&gt;0,-LGD,0),0),IF(OR($J209="SWAP",$J209="FUTURE",$J209="CME FUTURE"),IF('Futures &amp; Perps Shifted'!$K$73,VLOOKUP($M209,ShiftByCurrencyDeriv,MATCH($R209,ShiftByCurrencyDerivHeader,0),FALSE),0),0)))</f>
        <v>0</v>
      </c>
      <c r="X209" s="178">
        <f>IF($C209="","",$U209-$G209)</f>
        <v>0</v>
      </c>
      <c r="Y209" s="14" t="str">
        <f t="shared" si="3"/>
        <v>FUBI</v>
      </c>
      <c r="Z209" t="str">
        <f>IF($C209="","",$M209&amp;" "&amp;$T209)</f>
        <v>LINK COIN LONG</v>
      </c>
      <c r="AA209" t="b">
        <f>IF($C209="","",IF(ISERROR(VLOOKUP($Y209,Mappings!$A:$C,3,FALSE)),FALSE,VLOOKUP($Y209,Mappings!$A:$C,3,FALSE)))</f>
        <v>1</v>
      </c>
    </row>
    <row r="210" spans="1:27" customFormat="1" x14ac:dyDescent="0.25">
      <c r="A210" s="14">
        <v>208</v>
      </c>
      <c r="B210" s="71">
        <v>44959.000000196756</v>
      </c>
      <c r="C210" s="14" t="s">
        <v>39</v>
      </c>
      <c r="D210" s="23" t="s">
        <v>40</v>
      </c>
      <c r="E210" s="23" t="s">
        <v>24</v>
      </c>
      <c r="F210" s="100">
        <v>7.1564416099999999</v>
      </c>
      <c r="G210" s="100">
        <v>718.81896715229504</v>
      </c>
      <c r="H210" s="100">
        <v>100.443629156124</v>
      </c>
      <c r="I210" s="100">
        <v>0</v>
      </c>
      <c r="J210" s="23" t="s">
        <v>85</v>
      </c>
      <c r="K210" s="24">
        <v>44959.000000196756</v>
      </c>
      <c r="L210" s="23">
        <v>1</v>
      </c>
      <c r="M210" s="23" t="s">
        <v>24</v>
      </c>
      <c r="N210" s="45">
        <f>IF($C210="","",IF(OR($J210="SWAP",$J210="FUTURE",$J210="CME FUTURE"),IF($L210=1,ROUND($G210/$H210/$F210,3),POWER(10,ROUND(LOG($G210/$F210),1))),1))</f>
        <v>1</v>
      </c>
      <c r="O210" s="154">
        <f>IF($C210="","",IF(OR($J210="SWAP",$J210="FUTURE",$J210="CME FUTURE"),IF($L210=1,$F210*$N210,$AB$2*$F210*$N210/$H210),F210))</f>
        <v>7.1564416099999999</v>
      </c>
      <c r="P210" s="47">
        <f>IF($C210="","",IF(OR($J210="SWAP",$J210="FUTURE",$J210="CME FUTURE"),IF(NOT(ISERROR(VLOOKUP($M210,SpotUSDRateTable,2,FALSE))),VLOOKUP($M210,SpotUSDRateTable,2,FALSE),$H210)*O210,VLOOKUP($M210,SpotUSDRateTable,2,FALSE)*O210))</f>
        <v>718.81896715229504</v>
      </c>
      <c r="Q210" s="25">
        <f>IF($C210="","",IF(OR($J210="SWAP",$J210="FUTURE",$J210="CME FUTURE"),INT($K210-$B210),0))</f>
        <v>0</v>
      </c>
      <c r="R210" s="26" t="str">
        <f>IF($C210="","",IF(OR($E210="USD",$E210="EUR"),"CASH",IF($Q210=0,"COIN",IF($Q210&gt;720,"PERP",IF($J210="FUTURE",TEXT($K210-1,"mmm yy"),"CME "&amp;TEXT($K210-1,"mmm yy"))))))</f>
        <v>COIN</v>
      </c>
      <c r="S210" s="26" t="str">
        <f>IF($C210="","",IF($J210="CME FUTURE",IF($G210&gt;0,"LONG","SHORT"),IF($G210&gt;0,"LONG","SHORT")))</f>
        <v>LONG</v>
      </c>
      <c r="T210" s="26" t="str">
        <f>IF($C210="","",$R210&amp;" "&amp;$S210)</f>
        <v>COIN LONG</v>
      </c>
      <c r="U210" s="180">
        <f>IF($C210="","",$G210*(1+$W210))</f>
        <v>718.81896715229504</v>
      </c>
      <c r="V210" s="176">
        <f>IF($C210="","",$H210*(1+$W210))</f>
        <v>100.443629156124</v>
      </c>
      <c r="W210" s="39">
        <f>IF($C210="","",IF(DefaultScenario,IF(OR(AND(Default_Exchange="ALL",NOT(ISERROR(MATCH($C210,$AF$6:$AF$37,0)))),$C210=Default_Exchange),IF($G210&gt;0,-LGD,0),0),IF(OR($J210="SWAP",$J210="FUTURE",$J210="CME FUTURE"),IF('Futures &amp; Perps Shifted'!$K$73,VLOOKUP($M210,ShiftByCurrencyDeriv,MATCH($R210,ShiftByCurrencyDerivHeader,0),FALSE),0),0)))</f>
        <v>0</v>
      </c>
      <c r="X210" s="178">
        <f>IF($C210="","",$U210-$G210)</f>
        <v>0</v>
      </c>
      <c r="Y210" s="14" t="str">
        <f t="shared" si="3"/>
        <v>FUBI</v>
      </c>
      <c r="Z210" t="str">
        <f>IF($C210="","",$M210&amp;" "&amp;$T210)</f>
        <v>LTC COIN LONG</v>
      </c>
      <c r="AA210" t="b">
        <f>IF($C210="","",IF(ISERROR(VLOOKUP($Y210,Mappings!$A:$C,3,FALSE)),FALSE,VLOOKUP($Y210,Mappings!$A:$C,3,FALSE)))</f>
        <v>1</v>
      </c>
    </row>
    <row r="211" spans="1:27" customFormat="1" x14ac:dyDescent="0.25">
      <c r="A211" s="14">
        <v>209</v>
      </c>
      <c r="B211" s="71">
        <v>44959.000000196756</v>
      </c>
      <c r="C211" s="14" t="s">
        <v>39</v>
      </c>
      <c r="D211" s="23" t="s">
        <v>40</v>
      </c>
      <c r="E211" s="23" t="s">
        <v>25</v>
      </c>
      <c r="F211" s="100">
        <v>0.95766242000000001</v>
      </c>
      <c r="G211" s="100">
        <v>6.0517775447992701E-2</v>
      </c>
      <c r="H211" s="100">
        <v>6.3193223607952306E-2</v>
      </c>
      <c r="I211" s="100">
        <v>0</v>
      </c>
      <c r="J211" s="23" t="s">
        <v>85</v>
      </c>
      <c r="K211" s="24">
        <v>44959.000000196756</v>
      </c>
      <c r="L211" s="23">
        <v>1</v>
      </c>
      <c r="M211" s="23" t="s">
        <v>25</v>
      </c>
      <c r="N211" s="45">
        <f>IF($C211="","",IF(OR($J211="SWAP",$J211="FUTURE",$J211="CME FUTURE"),IF($L211=1,ROUND($G211/$H211/$F211,3),POWER(10,ROUND(LOG($G211/$F211),1))),1))</f>
        <v>1</v>
      </c>
      <c r="O211" s="154">
        <f>IF($C211="","",IF(OR($J211="SWAP",$J211="FUTURE",$J211="CME FUTURE"),IF($L211=1,$F211*$N211,$AB$2*$F211*$N211/$H211),F211))</f>
        <v>0.95766242000000001</v>
      </c>
      <c r="P211" s="47">
        <f>IF($C211="","",IF(OR($J211="SWAP",$J211="FUTURE",$J211="CME FUTURE"),IF(NOT(ISERROR(VLOOKUP($M211,SpotUSDRateTable,2,FALSE))),VLOOKUP($M211,SpotUSDRateTable,2,FALSE),$H211)*O211,VLOOKUP($M211,SpotUSDRateTable,2,FALSE)*O211))</f>
        <v>6.0517775447992736E-2</v>
      </c>
      <c r="Q211" s="25">
        <f>IF($C211="","",IF(OR($J211="SWAP",$J211="FUTURE",$J211="CME FUTURE"),INT($K211-$B211),0))</f>
        <v>0</v>
      </c>
      <c r="R211" s="26" t="str">
        <f>IF($C211="","",IF(OR($E211="USD",$E211="EUR"),"CASH",IF($Q211=0,"COIN",IF($Q211&gt;720,"PERP",IF($J211="FUTURE",TEXT($K211-1,"mmm yy"),"CME "&amp;TEXT($K211-1,"mmm yy"))))))</f>
        <v>COIN</v>
      </c>
      <c r="S211" s="26" t="str">
        <f>IF($C211="","",IF($J211="CME FUTURE",IF($G211&gt;0,"LONG","SHORT"),IF($G211&gt;0,"LONG","SHORT")))</f>
        <v>LONG</v>
      </c>
      <c r="T211" s="26" t="str">
        <f>IF($C211="","",$R211&amp;" "&amp;$S211)</f>
        <v>COIN LONG</v>
      </c>
      <c r="U211" s="180">
        <f>IF($C211="","",$G211*(1+$W211))</f>
        <v>6.0517775447992701E-2</v>
      </c>
      <c r="V211" s="176">
        <f>IF($C211="","",$H211*(1+$W211))</f>
        <v>6.3193223607952306E-2</v>
      </c>
      <c r="W211" s="39">
        <f>IF($C211="","",IF(DefaultScenario,IF(OR(AND(Default_Exchange="ALL",NOT(ISERROR(MATCH($C211,$AF$6:$AF$37,0)))),$C211=Default_Exchange),IF($G211&gt;0,-LGD,0),0),IF(OR($J211="SWAP",$J211="FUTURE",$J211="CME FUTURE"),IF('Futures &amp; Perps Shifted'!$K$73,VLOOKUP($M211,ShiftByCurrencyDeriv,MATCH($R211,ShiftByCurrencyDerivHeader,0),FALSE),0),0)))</f>
        <v>0</v>
      </c>
      <c r="X211" s="178">
        <f>IF($C211="","",$U211-$G211)</f>
        <v>0</v>
      </c>
      <c r="Y211" s="14" t="str">
        <f t="shared" si="3"/>
        <v>FUBI</v>
      </c>
      <c r="Z211" t="str">
        <f>IF($C211="","",$M211&amp;" "&amp;$T211)</f>
        <v>TRX COIN LONG</v>
      </c>
      <c r="AA211" t="b">
        <f>IF($C211="","",IF(ISERROR(VLOOKUP($Y211,Mappings!$A:$C,3,FALSE)),FALSE,VLOOKUP($Y211,Mappings!$A:$C,3,FALSE)))</f>
        <v>1</v>
      </c>
    </row>
    <row r="212" spans="1:27" customFormat="1" x14ac:dyDescent="0.25">
      <c r="A212" s="14">
        <v>210</v>
      </c>
      <c r="B212" s="71">
        <v>44959.000000196756</v>
      </c>
      <c r="C212" s="14" t="s">
        <v>39</v>
      </c>
      <c r="D212" s="23" t="s">
        <v>40</v>
      </c>
      <c r="E212" s="23" t="s">
        <v>99</v>
      </c>
      <c r="F212" s="100">
        <v>0.54364484000000002</v>
      </c>
      <c r="G212" s="100">
        <v>0.22501016801974499</v>
      </c>
      <c r="H212" s="100">
        <v>0.41389184898682302</v>
      </c>
      <c r="I212" s="100">
        <v>0</v>
      </c>
      <c r="J212" s="23" t="s">
        <v>85</v>
      </c>
      <c r="K212" s="24">
        <v>44959.000000196756</v>
      </c>
      <c r="L212" s="23">
        <v>1</v>
      </c>
      <c r="M212" s="23" t="s">
        <v>99</v>
      </c>
      <c r="N212" s="45">
        <f>IF($C212="","",IF(OR($J212="SWAP",$J212="FUTURE",$J212="CME FUTURE"),IF($L212=1,ROUND($G212/$H212/$F212,3),POWER(10,ROUND(LOG($G212/$F212),1))),1))</f>
        <v>1</v>
      </c>
      <c r="O212" s="154">
        <f>IF($C212="","",IF(OR($J212="SWAP",$J212="FUTURE",$J212="CME FUTURE"),IF($L212=1,$F212*$N212,$AB$2*$F212*$N212/$H212),F212))</f>
        <v>0.54364484000000002</v>
      </c>
      <c r="P212" s="47">
        <f>IF($C212="","",IF(OR($J212="SWAP",$J212="FUTURE",$J212="CME FUTURE"),IF(NOT(ISERROR(VLOOKUP($M212,SpotUSDRateTable,2,FALSE))),VLOOKUP($M212,SpotUSDRateTable,2,FALSE),$H212)*O212,VLOOKUP($M212,SpotUSDRateTable,2,FALSE)*O212))</f>
        <v>0.22501016801974558</v>
      </c>
      <c r="Q212" s="25">
        <f>IF($C212="","",IF(OR($J212="SWAP",$J212="FUTURE",$J212="CME FUTURE"),INT($K212-$B212),0))</f>
        <v>0</v>
      </c>
      <c r="R212" s="26" t="str">
        <f>IF($C212="","",IF(OR($E212="USD",$E212="EUR"),"CASH",IF($Q212=0,"COIN",IF($Q212&gt;720,"PERP",IF($J212="FUTURE",TEXT($K212-1,"mmm yy"),"CME "&amp;TEXT($K212-1,"mmm yy"))))))</f>
        <v>COIN</v>
      </c>
      <c r="S212" s="26" t="str">
        <f>IF($C212="","",IF($J212="CME FUTURE",IF($G212&gt;0,"LONG","SHORT"),IF($G212&gt;0,"LONG","SHORT")))</f>
        <v>LONG</v>
      </c>
      <c r="T212" s="26" t="str">
        <f>IF($C212="","",$R212&amp;" "&amp;$S212)</f>
        <v>COIN LONG</v>
      </c>
      <c r="U212" s="180">
        <f>IF($C212="","",$G212*(1+$W212))</f>
        <v>0.22501016801974499</v>
      </c>
      <c r="V212" s="176">
        <f>IF($C212="","",$H212*(1+$W212))</f>
        <v>0.41389184898682302</v>
      </c>
      <c r="W212" s="39">
        <f>IF($C212="","",IF(DefaultScenario,IF(OR(AND(Default_Exchange="ALL",NOT(ISERROR(MATCH($C212,$AF$6:$AF$37,0)))),$C212=Default_Exchange),IF($G212&gt;0,-LGD,0),0),IF(OR($J212="SWAP",$J212="FUTURE",$J212="CME FUTURE"),IF('Futures &amp; Perps Shifted'!$K$73,VLOOKUP($M212,ShiftByCurrencyDeriv,MATCH($R212,ShiftByCurrencyDerivHeader,0),FALSE),0),0)))</f>
        <v>0</v>
      </c>
      <c r="X212" s="178">
        <f>IF($C212="","",$U212-$G212)</f>
        <v>0</v>
      </c>
      <c r="Y212" s="14" t="str">
        <f t="shared" si="3"/>
        <v>FUBI</v>
      </c>
      <c r="Z212" t="str">
        <f>IF($C212="","",$M212&amp;" "&amp;$T212)</f>
        <v>XRP COIN LONG</v>
      </c>
      <c r="AA212" t="b">
        <f>IF($C212="","",IF(ISERROR(VLOOKUP($Y212,Mappings!$A:$C,3,FALSE)),FALSE,VLOOKUP($Y212,Mappings!$A:$C,3,FALSE)))</f>
        <v>1</v>
      </c>
    </row>
    <row r="213" spans="1:27" customFormat="1" x14ac:dyDescent="0.25">
      <c r="A213" s="14">
        <v>211</v>
      </c>
      <c r="B213" s="71">
        <v>44959.000004398149</v>
      </c>
      <c r="C213" s="14" t="s">
        <v>292</v>
      </c>
      <c r="D213" s="23" t="s">
        <v>432</v>
      </c>
      <c r="E213" s="23" t="s">
        <v>14</v>
      </c>
      <c r="F213" s="100">
        <v>9.9829999999999998E-5</v>
      </c>
      <c r="G213" s="100">
        <v>2.3683439245073701</v>
      </c>
      <c r="H213" s="100">
        <v>23723.7696534846</v>
      </c>
      <c r="I213" s="100">
        <v>0</v>
      </c>
      <c r="J213" s="23" t="s">
        <v>85</v>
      </c>
      <c r="K213" s="24">
        <v>44959.000004398149</v>
      </c>
      <c r="L213" s="23">
        <v>1</v>
      </c>
      <c r="M213" s="23" t="s">
        <v>14</v>
      </c>
      <c r="N213" s="45">
        <f>IF($C213="","",IF(OR($J213="SWAP",$J213="FUTURE",$J213="CME FUTURE"),IF($L213=1,ROUND($G213/$H213/$F213,3),POWER(10,ROUND(LOG($G213/$F213),1))),1))</f>
        <v>1</v>
      </c>
      <c r="O213" s="154">
        <f>IF($C213="","",IF(OR($J213="SWAP",$J213="FUTURE",$J213="CME FUTURE"),IF($L213=1,$F213*$N213,$AB$2*$F213*$N213/$H213),F213))</f>
        <v>9.9829999999999998E-5</v>
      </c>
      <c r="P213" s="47">
        <f>IF($C213="","",IF(OR($J213="SWAP",$J213="FUTURE",$J213="CME FUTURE"),IF(NOT(ISERROR(VLOOKUP($M213,SpotUSDRateTable,2,FALSE))),VLOOKUP($M213,SpotUSDRateTable,2,FALSE),$H213)*O213,VLOOKUP($M213,SpotUSDRateTable,2,FALSE)*O213))</f>
        <v>2.3683439245073674</v>
      </c>
      <c r="Q213" s="25">
        <f>IF($C213="","",IF(OR($J213="SWAP",$J213="FUTURE",$J213="CME FUTURE"),INT($K213-$B213),0))</f>
        <v>0</v>
      </c>
      <c r="R213" s="26" t="str">
        <f>IF($C213="","",IF(OR($E213="USD",$E213="EUR"),"CASH",IF($Q213=0,"COIN",IF($Q213&gt;720,"PERP",IF($J213="FUTURE",TEXT($K213-1,"mmm yy"),"CME "&amp;TEXT($K213-1,"mmm yy"))))))</f>
        <v>COIN</v>
      </c>
      <c r="S213" s="26" t="str">
        <f>IF($C213="","",IF($J213="CME FUTURE",IF($G213&gt;0,"LONG","SHORT"),IF($G213&gt;0,"LONG","SHORT")))</f>
        <v>LONG</v>
      </c>
      <c r="T213" s="26" t="str">
        <f>IF($C213="","",$R213&amp;" "&amp;$S213)</f>
        <v>COIN LONG</v>
      </c>
      <c r="U213" s="180">
        <f>IF($C213="","",$G213*(1+$W213))</f>
        <v>2.3683439245073701</v>
      </c>
      <c r="V213" s="176">
        <f>IF($C213="","",$H213*(1+$W213))</f>
        <v>23723.7696534846</v>
      </c>
      <c r="W213" s="39">
        <f>IF($C213="","",IF(DefaultScenario,IF(OR(AND(Default_Exchange="ALL",NOT(ISERROR(MATCH($C213,$AF$6:$AF$37,0)))),$C213=Default_Exchange),IF($G213&gt;0,-LGD,0),0),IF(OR($J213="SWAP",$J213="FUTURE",$J213="CME FUTURE"),IF('Futures &amp; Perps Shifted'!$K$73,VLOOKUP($M213,ShiftByCurrencyDeriv,MATCH($R213,ShiftByCurrencyDerivHeader,0),FALSE),0),0)))</f>
        <v>0</v>
      </c>
      <c r="X213" s="178">
        <f>IF($C213="","",$U213-$G213)</f>
        <v>0</v>
      </c>
      <c r="Y213" s="14" t="str">
        <f t="shared" si="3"/>
        <v>GATE</v>
      </c>
      <c r="Z213" t="str">
        <f>IF($C213="","",$M213&amp;" "&amp;$T213)</f>
        <v>BTC COIN LONG</v>
      </c>
      <c r="AA213" t="b">
        <f>IF($C213="","",IF(ISERROR(VLOOKUP($Y213,Mappings!$A:$C,3,FALSE)),FALSE,VLOOKUP($Y213,Mappings!$A:$C,3,FALSE)))</f>
        <v>1</v>
      </c>
    </row>
    <row r="214" spans="1:27" customFormat="1" x14ac:dyDescent="0.25">
      <c r="A214" s="14">
        <v>212</v>
      </c>
      <c r="B214" s="71">
        <v>44959.000004398149</v>
      </c>
      <c r="C214" s="14" t="s">
        <v>292</v>
      </c>
      <c r="D214" s="23" t="s">
        <v>432</v>
      </c>
      <c r="E214" s="23" t="s">
        <v>38</v>
      </c>
      <c r="F214" s="100">
        <v>10194.94906873</v>
      </c>
      <c r="G214" s="100">
        <v>10195.946399504201</v>
      </c>
      <c r="H214" s="100">
        <v>1.0000978259692599</v>
      </c>
      <c r="I214" s="100">
        <v>0</v>
      </c>
      <c r="J214" s="23" t="s">
        <v>85</v>
      </c>
      <c r="K214" s="24">
        <v>44959.000004398149</v>
      </c>
      <c r="L214" s="23">
        <v>1</v>
      </c>
      <c r="M214" s="23" t="s">
        <v>38</v>
      </c>
      <c r="N214" s="45">
        <f>IF($C214="","",IF(OR($J214="SWAP",$J214="FUTURE",$J214="CME FUTURE"),IF($L214=1,ROUND($G214/$H214/$F214,3),POWER(10,ROUND(LOG($G214/$F214),1))),1))</f>
        <v>1</v>
      </c>
      <c r="O214" s="154">
        <f>IF($C214="","",IF(OR($J214="SWAP",$J214="FUTURE",$J214="CME FUTURE"),IF($L214=1,$F214*$N214,$AB$2*$F214*$N214/$H214),F214))</f>
        <v>10194.94906873</v>
      </c>
      <c r="P214" s="47">
        <f>IF($C214="","",IF(OR($J214="SWAP",$J214="FUTURE",$J214="CME FUTURE"),IF(NOT(ISERROR(VLOOKUP($M214,SpotUSDRateTable,2,FALSE))),VLOOKUP($M214,SpotUSDRateTable,2,FALSE),$H214)*O214,VLOOKUP($M214,SpotUSDRateTable,2,FALSE)*O214))</f>
        <v>10195.946399504204</v>
      </c>
      <c r="Q214" s="25">
        <f>IF($C214="","",IF(OR($J214="SWAP",$J214="FUTURE",$J214="CME FUTURE"),INT($K214-$B214),0))</f>
        <v>0</v>
      </c>
      <c r="R214" s="26" t="str">
        <f>IF($C214="","",IF(OR($E214="USD",$E214="EUR"),"CASH",IF($Q214=0,"COIN",IF($Q214&gt;720,"PERP",IF($J214="FUTURE",TEXT($K214-1,"mmm yy"),"CME "&amp;TEXT($K214-1,"mmm yy"))))))</f>
        <v>COIN</v>
      </c>
      <c r="S214" s="26" t="str">
        <f>IF($C214="","",IF($J214="CME FUTURE",IF($G214&gt;0,"LONG","SHORT"),IF($G214&gt;0,"LONG","SHORT")))</f>
        <v>LONG</v>
      </c>
      <c r="T214" s="26" t="str">
        <f>IF($C214="","",$R214&amp;" "&amp;$S214)</f>
        <v>COIN LONG</v>
      </c>
      <c r="U214" s="180">
        <f>IF($C214="","",$G214*(1+$W214))</f>
        <v>10195.946399504201</v>
      </c>
      <c r="V214" s="176">
        <f>IF($C214="","",$H214*(1+$W214))</f>
        <v>1.0000978259692599</v>
      </c>
      <c r="W214" s="39">
        <f>IF($C214="","",IF(DefaultScenario,IF(OR(AND(Default_Exchange="ALL",NOT(ISERROR(MATCH($C214,$AF$6:$AF$37,0)))),$C214=Default_Exchange),IF($G214&gt;0,-LGD,0),0),IF(OR($J214="SWAP",$J214="FUTURE",$J214="CME FUTURE"),IF('Futures &amp; Perps Shifted'!$K$73,VLOOKUP($M214,ShiftByCurrencyDeriv,MATCH($R214,ShiftByCurrencyDerivHeader,0),FALSE),0),0)))</f>
        <v>0</v>
      </c>
      <c r="X214" s="178">
        <f>IF($C214="","",$U214-$G214)</f>
        <v>0</v>
      </c>
      <c r="Y214" s="14" t="str">
        <f t="shared" si="3"/>
        <v>GATE</v>
      </c>
      <c r="Z214" t="str">
        <f>IF($C214="","",$M214&amp;" "&amp;$T214)</f>
        <v>USDT COIN LONG</v>
      </c>
      <c r="AA214" t="b">
        <f>IF($C214="","",IF(ISERROR(VLOOKUP($Y214,Mappings!$A:$C,3,FALSE)),FALSE,VLOOKUP($Y214,Mappings!$A:$C,3,FALSE)))</f>
        <v>1</v>
      </c>
    </row>
    <row r="215" spans="1:27" customFormat="1" x14ac:dyDescent="0.25">
      <c r="A215" s="14">
        <v>213</v>
      </c>
      <c r="B215" s="71">
        <v>44959.00000216435</v>
      </c>
      <c r="C215" s="14" t="s">
        <v>292</v>
      </c>
      <c r="D215" s="23" t="s">
        <v>286</v>
      </c>
      <c r="E215" s="23" t="s">
        <v>14</v>
      </c>
      <c r="F215" s="100">
        <v>1.899957E-2</v>
      </c>
      <c r="G215" s="100">
        <v>450.74142219525697</v>
      </c>
      <c r="H215" s="100">
        <v>23723.7696534846</v>
      </c>
      <c r="I215" s="100">
        <v>0</v>
      </c>
      <c r="J215" s="23" t="s">
        <v>85</v>
      </c>
      <c r="K215" s="24">
        <v>44959.00000216435</v>
      </c>
      <c r="L215" s="23">
        <v>1</v>
      </c>
      <c r="M215" s="23" t="s">
        <v>14</v>
      </c>
      <c r="N215" s="45">
        <f>IF($C215="","",IF(OR($J215="SWAP",$J215="FUTURE",$J215="CME FUTURE"),IF($L215=1,ROUND($G215/$H215/$F215,3),POWER(10,ROUND(LOG($G215/$F215),1))),1))</f>
        <v>1</v>
      </c>
      <c r="O215" s="154">
        <f>IF($C215="","",IF(OR($J215="SWAP",$J215="FUTURE",$J215="CME FUTURE"),IF($L215=1,$F215*$N215,$AB$2*$F215*$N215/$H215),F215))</f>
        <v>1.899957E-2</v>
      </c>
      <c r="P215" s="47">
        <f>IF($C215="","",IF(OR($J215="SWAP",$J215="FUTURE",$J215="CME FUTURE"),IF(NOT(ISERROR(VLOOKUP($M215,SpotUSDRateTable,2,FALSE))),VLOOKUP($M215,SpotUSDRateTable,2,FALSE),$H215)*O215,VLOOKUP($M215,SpotUSDRateTable,2,FALSE)*O215))</f>
        <v>450.7414221952564</v>
      </c>
      <c r="Q215" s="25">
        <f>IF($C215="","",IF(OR($J215="SWAP",$J215="FUTURE",$J215="CME FUTURE"),INT($K215-$B215),0))</f>
        <v>0</v>
      </c>
      <c r="R215" s="26" t="str">
        <f>IF($C215="","",IF(OR($E215="USD",$E215="EUR"),"CASH",IF($Q215=0,"COIN",IF($Q215&gt;720,"PERP",IF($J215="FUTURE",TEXT($K215-1,"mmm yy"),"CME "&amp;TEXT($K215-1,"mmm yy"))))))</f>
        <v>COIN</v>
      </c>
      <c r="S215" s="26" t="str">
        <f>IF($C215="","",IF($J215="CME FUTURE",IF($G215&gt;0,"LONG","SHORT"),IF($G215&gt;0,"LONG","SHORT")))</f>
        <v>LONG</v>
      </c>
      <c r="T215" s="26" t="str">
        <f>IF($C215="","",$R215&amp;" "&amp;$S215)</f>
        <v>COIN LONG</v>
      </c>
      <c r="U215" s="180">
        <f>IF($C215="","",$G215*(1+$W215))</f>
        <v>450.74142219525697</v>
      </c>
      <c r="V215" s="176">
        <f>IF($C215="","",$H215*(1+$W215))</f>
        <v>23723.7696534846</v>
      </c>
      <c r="W215" s="39">
        <f>IF($C215="","",IF(DefaultScenario,IF(OR(AND(Default_Exchange="ALL",NOT(ISERROR(MATCH($C215,$AF$6:$AF$37,0)))),$C215=Default_Exchange),IF($G215&gt;0,-LGD,0),0),IF(OR($J215="SWAP",$J215="FUTURE",$J215="CME FUTURE"),IF('Futures &amp; Perps Shifted'!$K$73,VLOOKUP($M215,ShiftByCurrencyDeriv,MATCH($R215,ShiftByCurrencyDerivHeader,0),FALSE),0),0)))</f>
        <v>0</v>
      </c>
      <c r="X215" s="178">
        <f>IF($C215="","",$U215-$G215)</f>
        <v>0</v>
      </c>
      <c r="Y215" s="14" t="str">
        <f t="shared" si="3"/>
        <v>GATE</v>
      </c>
      <c r="Z215" t="str">
        <f>IF($C215="","",$M215&amp;" "&amp;$T215)</f>
        <v>BTC COIN LONG</v>
      </c>
      <c r="AA215" t="b">
        <f>IF($C215="","",IF(ISERROR(VLOOKUP($Y215,Mappings!$A:$C,3,FALSE)),FALSE,VLOOKUP($Y215,Mappings!$A:$C,3,FALSE)))</f>
        <v>1</v>
      </c>
    </row>
    <row r="216" spans="1:27" customFormat="1" x14ac:dyDescent="0.25">
      <c r="A216" s="14">
        <v>214</v>
      </c>
      <c r="B216" s="71">
        <v>44959.00000216435</v>
      </c>
      <c r="C216" s="14" t="s">
        <v>292</v>
      </c>
      <c r="D216" s="23" t="s">
        <v>286</v>
      </c>
      <c r="E216" s="23" t="s">
        <v>287</v>
      </c>
      <c r="F216" s="100">
        <v>9.9825000000000001E-4</v>
      </c>
      <c r="G216" s="100">
        <v>3.6126418472135603E-4</v>
      </c>
      <c r="H216" s="100">
        <v>0.36189750535572901</v>
      </c>
      <c r="I216" s="100">
        <v>0</v>
      </c>
      <c r="J216" s="23" t="s">
        <v>85</v>
      </c>
      <c r="K216" s="24">
        <v>44959.00000216435</v>
      </c>
      <c r="L216" s="23">
        <v>1</v>
      </c>
      <c r="M216" s="23" t="s">
        <v>287</v>
      </c>
      <c r="N216" s="45">
        <f>IF($C216="","",IF(OR($J216="SWAP",$J216="FUTURE",$J216="CME FUTURE"),IF($L216=1,ROUND($G216/$H216/$F216,3),POWER(10,ROUND(LOG($G216/$F216),1))),1))</f>
        <v>1</v>
      </c>
      <c r="O216" s="154">
        <f>IF($C216="","",IF(OR($J216="SWAP",$J216="FUTURE",$J216="CME FUTURE"),IF($L216=1,$F216*$N216,$AB$2*$F216*$N216/$H216),F216))</f>
        <v>9.9825000000000001E-4</v>
      </c>
      <c r="P216" s="47">
        <f>IF($C216="","",IF(OR($J216="SWAP",$J216="FUTURE",$J216="CME FUTURE"),IF(NOT(ISERROR(VLOOKUP($M216,SpotUSDRateTable,2,FALSE))),VLOOKUP($M216,SpotUSDRateTable,2,FALSE),$H216)*O216,VLOOKUP($M216,SpotUSDRateTable,2,FALSE)*O216))</f>
        <v>3.6126418472135651E-4</v>
      </c>
      <c r="Q216" s="25">
        <f>IF($C216="","",IF(OR($J216="SWAP",$J216="FUTURE",$J216="CME FUTURE"),INT($K216-$B216),0))</f>
        <v>0</v>
      </c>
      <c r="R216" s="26" t="str">
        <f>IF($C216="","",IF(OR($E216="USD",$E216="EUR"),"CASH",IF($Q216=0,"COIN",IF($Q216&gt;720,"PERP",IF($J216="FUTURE",TEXT($K216-1,"mmm yy"),"CME "&amp;TEXT($K216-1,"mmm yy"))))))</f>
        <v>COIN</v>
      </c>
      <c r="S216" s="26" t="str">
        <f>IF($C216="","",IF($J216="CME FUTURE",IF($G216&gt;0,"LONG","SHORT"),IF($G216&gt;0,"LONG","SHORT")))</f>
        <v>LONG</v>
      </c>
      <c r="T216" s="26" t="str">
        <f>IF($C216="","",$R216&amp;" "&amp;$S216)</f>
        <v>COIN LONG</v>
      </c>
      <c r="U216" s="180">
        <f>IF($C216="","",$G216*(1+$W216))</f>
        <v>3.6126418472135603E-4</v>
      </c>
      <c r="V216" s="176">
        <f>IF($C216="","",$H216*(1+$W216))</f>
        <v>0.36189750535572901</v>
      </c>
      <c r="W216" s="39">
        <f>IF($C216="","",IF(DefaultScenario,IF(OR(AND(Default_Exchange="ALL",NOT(ISERROR(MATCH($C216,$AF$6:$AF$37,0)))),$C216=Default_Exchange),IF($G216&gt;0,-LGD,0),0),IF(OR($J216="SWAP",$J216="FUTURE",$J216="CME FUTURE"),IF('Futures &amp; Perps Shifted'!$K$73,VLOOKUP($M216,ShiftByCurrencyDeriv,MATCH($R216,ShiftByCurrencyDerivHeader,0),FALSE),0),0)))</f>
        <v>0</v>
      </c>
      <c r="X216" s="178">
        <f>IF($C216="","",$U216-$G216)</f>
        <v>0</v>
      </c>
      <c r="Y216" s="14" t="str">
        <f t="shared" si="3"/>
        <v>GATE</v>
      </c>
      <c r="Z216" t="str">
        <f>IF($C216="","",$M216&amp;" "&amp;$T216)</f>
        <v>ETHF COIN LONG</v>
      </c>
      <c r="AA216" t="b">
        <f>IF($C216="","",IF(ISERROR(VLOOKUP($Y216,Mappings!$A:$C,3,FALSE)),FALSE,VLOOKUP($Y216,Mappings!$A:$C,3,FALSE)))</f>
        <v>1</v>
      </c>
    </row>
    <row r="217" spans="1:27" customFormat="1" x14ac:dyDescent="0.25">
      <c r="A217" s="14">
        <v>215</v>
      </c>
      <c r="B217" s="71">
        <v>44959.00000216435</v>
      </c>
      <c r="C217" s="14" t="s">
        <v>292</v>
      </c>
      <c r="D217" s="23" t="s">
        <v>286</v>
      </c>
      <c r="E217" s="23" t="s">
        <v>270</v>
      </c>
      <c r="F217" s="100">
        <v>9.9825000000000001E-4</v>
      </c>
      <c r="G217" s="100">
        <v>3.8383688663409399E-3</v>
      </c>
      <c r="H217" s="100">
        <v>3.84509778746901</v>
      </c>
      <c r="I217" s="100">
        <v>0</v>
      </c>
      <c r="J217" s="23" t="s">
        <v>85</v>
      </c>
      <c r="K217" s="24">
        <v>44959.00000216435</v>
      </c>
      <c r="L217" s="23">
        <v>1</v>
      </c>
      <c r="M217" s="23" t="s">
        <v>270</v>
      </c>
      <c r="N217" s="45">
        <f>IF($C217="","",IF(OR($J217="SWAP",$J217="FUTURE",$J217="CME FUTURE"),IF($L217=1,ROUND($G217/$H217/$F217,3),POWER(10,ROUND(LOG($G217/$F217),1))),1))</f>
        <v>1</v>
      </c>
      <c r="O217" s="154">
        <f>IF($C217="","",IF(OR($J217="SWAP",$J217="FUTURE",$J217="CME FUTURE"),IF($L217=1,$F217*$N217,$AB$2*$F217*$N217/$H217),F217))</f>
        <v>9.9825000000000001E-4</v>
      </c>
      <c r="P217" s="47">
        <f>IF($C217="","",IF(OR($J217="SWAP",$J217="FUTURE",$J217="CME FUTURE"),IF(NOT(ISERROR(VLOOKUP($M217,SpotUSDRateTable,2,FALSE))),VLOOKUP($M217,SpotUSDRateTable,2,FALSE),$H217)*O217,VLOOKUP($M217,SpotUSDRateTable,2,FALSE)*O217))</f>
        <v>3.8383688663409391E-3</v>
      </c>
      <c r="Q217" s="25">
        <f>IF($C217="","",IF(OR($J217="SWAP",$J217="FUTURE",$J217="CME FUTURE"),INT($K217-$B217),0))</f>
        <v>0</v>
      </c>
      <c r="R217" s="26" t="str">
        <f>IF($C217="","",IF(OR($E217="USD",$E217="EUR"),"CASH",IF($Q217=0,"COIN",IF($Q217&gt;720,"PERP",IF($J217="FUTURE",TEXT($K217-1,"mmm yy"),"CME "&amp;TEXT($K217-1,"mmm yy"))))))</f>
        <v>COIN</v>
      </c>
      <c r="S217" s="26" t="str">
        <f>IF($C217="","",IF($J217="CME FUTURE",IF($G217&gt;0,"LONG","SHORT"),IF($G217&gt;0,"LONG","SHORT")))</f>
        <v>LONG</v>
      </c>
      <c r="T217" s="26" t="str">
        <f>IF($C217="","",$R217&amp;" "&amp;$S217)</f>
        <v>COIN LONG</v>
      </c>
      <c r="U217" s="180">
        <f>IF($C217="","",$G217*(1+$W217))</f>
        <v>3.8383688663409399E-3</v>
      </c>
      <c r="V217" s="176">
        <f>IF($C217="","",$H217*(1+$W217))</f>
        <v>3.84509778746901</v>
      </c>
      <c r="W217" s="39">
        <f>IF($C217="","",IF(DefaultScenario,IF(OR(AND(Default_Exchange="ALL",NOT(ISERROR(MATCH($C217,$AF$6:$AF$37,0)))),$C217=Default_Exchange),IF($G217&gt;0,-LGD,0),0),IF(OR($J217="SWAP",$J217="FUTURE",$J217="CME FUTURE"),IF('Futures &amp; Perps Shifted'!$K$73,VLOOKUP($M217,ShiftByCurrencyDeriv,MATCH($R217,ShiftByCurrencyDerivHeader,0),FALSE),0),0)))</f>
        <v>0</v>
      </c>
      <c r="X217" s="178">
        <f>IF($C217="","",$U217-$G217)</f>
        <v>0</v>
      </c>
      <c r="Y217" s="14" t="str">
        <f t="shared" si="3"/>
        <v>GATE</v>
      </c>
      <c r="Z217" t="str">
        <f>IF($C217="","",$M217&amp;" "&amp;$T217)</f>
        <v>ETHW COIN LONG</v>
      </c>
      <c r="AA217" t="b">
        <f>IF($C217="","",IF(ISERROR(VLOOKUP($Y217,Mappings!$A:$C,3,FALSE)),FALSE,VLOOKUP($Y217,Mappings!$A:$C,3,FALSE)))</f>
        <v>1</v>
      </c>
    </row>
    <row r="218" spans="1:27" customFormat="1" x14ac:dyDescent="0.25">
      <c r="A218" s="14">
        <v>216</v>
      </c>
      <c r="B218" s="71">
        <v>44959.00000216435</v>
      </c>
      <c r="C218" s="14" t="s">
        <v>292</v>
      </c>
      <c r="D218" s="23" t="s">
        <v>286</v>
      </c>
      <c r="E218" s="23" t="s">
        <v>288</v>
      </c>
      <c r="F218" s="100">
        <v>9.5929999999999998E-5</v>
      </c>
      <c r="G218" s="100">
        <v>5.4064894645220397E-6</v>
      </c>
      <c r="H218" s="100">
        <v>5.6358693469425999E-2</v>
      </c>
      <c r="I218" s="100">
        <v>0</v>
      </c>
      <c r="J218" s="23" t="s">
        <v>85</v>
      </c>
      <c r="K218" s="24">
        <v>44959.00000216435</v>
      </c>
      <c r="L218" s="23">
        <v>1</v>
      </c>
      <c r="M218" s="23" t="s">
        <v>288</v>
      </c>
      <c r="N218" s="45">
        <f>IF($C218="","",IF(OR($J218="SWAP",$J218="FUTURE",$J218="CME FUTURE"),IF($L218=1,ROUND($G218/$H218/$F218,3),POWER(10,ROUND(LOG($G218/$F218),1))),1))</f>
        <v>1</v>
      </c>
      <c r="O218" s="154">
        <f>IF($C218="","",IF(OR($J218="SWAP",$J218="FUTURE",$J218="CME FUTURE"),IF($L218=1,$F218*$N218,$AB$2*$F218*$N218/$H218),F218))</f>
        <v>9.5929999999999998E-5</v>
      </c>
      <c r="P218" s="47">
        <f>IF($C218="","",IF(OR($J218="SWAP",$J218="FUTURE",$J218="CME FUTURE"),IF(NOT(ISERROR(VLOOKUP($M218,SpotUSDRateTable,2,FALSE))),VLOOKUP($M218,SpotUSDRateTable,2,FALSE),$H218)*O218,VLOOKUP($M218,SpotUSDRateTable,2,FALSE)*O218))</f>
        <v>5.4064894645220363E-6</v>
      </c>
      <c r="Q218" s="25">
        <f>IF($C218="","",IF(OR($J218="SWAP",$J218="FUTURE",$J218="CME FUTURE"),INT($K218-$B218),0))</f>
        <v>0</v>
      </c>
      <c r="R218" s="26" t="str">
        <f>IF($C218="","",IF(OR($E218="USD",$E218="EUR"),"CASH",IF($Q218=0,"COIN",IF($Q218&gt;720,"PERP",IF($J218="FUTURE",TEXT($K218-1,"mmm yy"),"CME "&amp;TEXT($K218-1,"mmm yy"))))))</f>
        <v>COIN</v>
      </c>
      <c r="S218" s="26" t="str">
        <f>IF($C218="","",IF($J218="CME FUTURE",IF($G218&gt;0,"LONG","SHORT"),IF($G218&gt;0,"LONG","SHORT")))</f>
        <v>LONG</v>
      </c>
      <c r="T218" s="26" t="str">
        <f>IF($C218="","",$R218&amp;" "&amp;$S218)</f>
        <v>COIN LONG</v>
      </c>
      <c r="U218" s="180">
        <f>IF($C218="","",$G218*(1+$W218))</f>
        <v>5.4064894645220397E-6</v>
      </c>
      <c r="V218" s="176">
        <f>IF($C218="","",$H218*(1+$W218))</f>
        <v>5.6358693469425999E-2</v>
      </c>
      <c r="W218" s="39">
        <f>IF($C218="","",IF(DefaultScenario,IF(OR(AND(Default_Exchange="ALL",NOT(ISERROR(MATCH($C218,$AF$6:$AF$37,0)))),$C218=Default_Exchange),IF($G218&gt;0,-LGD,0),0),IF(OR($J218="SWAP",$J218="FUTURE",$J218="CME FUTURE"),IF('Futures &amp; Perps Shifted'!$K$73,VLOOKUP($M218,ShiftByCurrencyDeriv,MATCH($R218,ShiftByCurrencyDerivHeader,0),FALSE),0),0)))</f>
        <v>0</v>
      </c>
      <c r="X218" s="178">
        <f>IF($C218="","",$U218-$G218)</f>
        <v>0</v>
      </c>
      <c r="Y218" s="14" t="str">
        <f t="shared" si="3"/>
        <v>GATE</v>
      </c>
      <c r="Z218" t="str">
        <f>IF($C218="","",$M218&amp;" "&amp;$T218)</f>
        <v>ROSE COIN LONG</v>
      </c>
      <c r="AA218" t="b">
        <f>IF($C218="","",IF(ISERROR(VLOOKUP($Y218,Mappings!$A:$C,3,FALSE)),FALSE,VLOOKUP($Y218,Mappings!$A:$C,3,FALSE)))</f>
        <v>1</v>
      </c>
    </row>
    <row r="219" spans="1:27" customFormat="1" x14ac:dyDescent="0.25">
      <c r="A219" s="14">
        <v>217</v>
      </c>
      <c r="B219" s="71">
        <v>44959.00000216435</v>
      </c>
      <c r="C219" s="14" t="s">
        <v>292</v>
      </c>
      <c r="D219" s="23" t="s">
        <v>286</v>
      </c>
      <c r="E219" s="23" t="s">
        <v>983</v>
      </c>
      <c r="F219" s="100">
        <v>1063.0153758599999</v>
      </c>
      <c r="G219" s="100">
        <v>265.46352410260198</v>
      </c>
      <c r="H219" s="100">
        <v>0.249726890251081</v>
      </c>
      <c r="I219" s="100">
        <v>0</v>
      </c>
      <c r="J219" s="23" t="s">
        <v>85</v>
      </c>
      <c r="K219" s="24">
        <v>44959.00000216435</v>
      </c>
      <c r="L219" s="23">
        <v>1</v>
      </c>
      <c r="M219" s="23" t="s">
        <v>983</v>
      </c>
      <c r="N219" s="45">
        <f>IF($C219="","",IF(OR($J219="SWAP",$J219="FUTURE",$J219="CME FUTURE"),IF($L219=1,ROUND($G219/$H219/$F219,3),POWER(10,ROUND(LOG($G219/$F219),1))),1))</f>
        <v>1</v>
      </c>
      <c r="O219" s="154">
        <f>IF($C219="","",IF(OR($J219="SWAP",$J219="FUTURE",$J219="CME FUTURE"),IF($L219=1,$F219*$N219,$AB$2*$F219*$N219/$H219),F219))</f>
        <v>1063.0153758599999</v>
      </c>
      <c r="P219" s="47">
        <f>IF($C219="","",IF(OR($J219="SWAP",$J219="FUTURE",$J219="CME FUTURE"),IF(NOT(ISERROR(VLOOKUP($M219,SpotUSDRateTable,2,FALSE))),VLOOKUP($M219,SpotUSDRateTable,2,FALSE),$H219)*O219,VLOOKUP($M219,SpotUSDRateTable,2,FALSE)*O219))</f>
        <v>265.46352410260181</v>
      </c>
      <c r="Q219" s="25">
        <f>IF($C219="","",IF(OR($J219="SWAP",$J219="FUTURE",$J219="CME FUTURE"),INT($K219-$B219),0))</f>
        <v>0</v>
      </c>
      <c r="R219" s="26" t="str">
        <f>IF($C219="","",IF(OR($E219="USD",$E219="EUR"),"CASH",IF($Q219=0,"COIN",IF($Q219&gt;720,"PERP",IF($J219="FUTURE",TEXT($K219-1,"mmm yy"),"CME "&amp;TEXT($K219-1,"mmm yy"))))))</f>
        <v>COIN</v>
      </c>
      <c r="S219" s="26" t="str">
        <f>IF($C219="","",IF($J219="CME FUTURE",IF($G219&gt;0,"LONG","SHORT"),IF($G219&gt;0,"LONG","SHORT")))</f>
        <v>LONG</v>
      </c>
      <c r="T219" s="26" t="str">
        <f>IF($C219="","",$R219&amp;" "&amp;$S219)</f>
        <v>COIN LONG</v>
      </c>
      <c r="U219" s="180">
        <f>IF($C219="","",$G219*(1+$W219))</f>
        <v>265.46352410260198</v>
      </c>
      <c r="V219" s="176">
        <f>IF($C219="","",$H219*(1+$W219))</f>
        <v>0.249726890251081</v>
      </c>
      <c r="W219" s="39">
        <f>IF($C219="","",IF(DefaultScenario,IF(OR(AND(Default_Exchange="ALL",NOT(ISERROR(MATCH($C219,$AF$6:$AF$37,0)))),$C219=Default_Exchange),IF($G219&gt;0,-LGD,0),0),IF(OR($J219="SWAP",$J219="FUTURE",$J219="CME FUTURE"),IF('Futures &amp; Perps Shifted'!$K$73,VLOOKUP($M219,ShiftByCurrencyDeriv,MATCH($R219,ShiftByCurrencyDerivHeader,0),FALSE),0),0)))</f>
        <v>0</v>
      </c>
      <c r="X219" s="178">
        <f>IF($C219="","",$U219-$G219)</f>
        <v>0</v>
      </c>
      <c r="Y219" s="14" t="str">
        <f t="shared" si="3"/>
        <v>GATE</v>
      </c>
      <c r="Z219" t="str">
        <f>IF($C219="","",$M219&amp;" "&amp;$T219)</f>
        <v>SOV COIN LONG</v>
      </c>
      <c r="AA219" t="b">
        <f>IF($C219="","",IF(ISERROR(VLOOKUP($Y219,Mappings!$A:$C,3,FALSE)),FALSE,VLOOKUP($Y219,Mappings!$A:$C,3,FALSE)))</f>
        <v>1</v>
      </c>
    </row>
    <row r="220" spans="1:27" customFormat="1" x14ac:dyDescent="0.25">
      <c r="A220" s="14">
        <v>218</v>
      </c>
      <c r="B220" s="71">
        <v>44959.00000216435</v>
      </c>
      <c r="C220" s="14" t="s">
        <v>292</v>
      </c>
      <c r="D220" s="23" t="s">
        <v>286</v>
      </c>
      <c r="E220" s="23" t="s">
        <v>38</v>
      </c>
      <c r="F220" s="100">
        <v>25393.8791447</v>
      </c>
      <c r="G220" s="100">
        <v>25396.363325540598</v>
      </c>
      <c r="H220" s="100">
        <v>1.0000978259692599</v>
      </c>
      <c r="I220" s="100">
        <v>0</v>
      </c>
      <c r="J220" s="23" t="s">
        <v>85</v>
      </c>
      <c r="K220" s="24">
        <v>44959.00000216435</v>
      </c>
      <c r="L220" s="23">
        <v>1</v>
      </c>
      <c r="M220" s="23" t="s">
        <v>38</v>
      </c>
      <c r="N220" s="45">
        <f>IF($C220="","",IF(OR($J220="SWAP",$J220="FUTURE",$J220="CME FUTURE"),IF($L220=1,ROUND($G220/$H220/$F220,3),POWER(10,ROUND(LOG($G220/$F220),1))),1))</f>
        <v>1</v>
      </c>
      <c r="O220" s="154">
        <f>IF($C220="","",IF(OR($J220="SWAP",$J220="FUTURE",$J220="CME FUTURE"),IF($L220=1,$F220*$N220,$AB$2*$F220*$N220/$H220),F220))</f>
        <v>25393.8791447</v>
      </c>
      <c r="P220" s="47">
        <f>IF($C220="","",IF(OR($J220="SWAP",$J220="FUTURE",$J220="CME FUTURE"),IF(NOT(ISERROR(VLOOKUP($M220,SpotUSDRateTable,2,FALSE))),VLOOKUP($M220,SpotUSDRateTable,2,FALSE),$H220)*O220,VLOOKUP($M220,SpotUSDRateTable,2,FALSE)*O220))</f>
        <v>25396.363325540598</v>
      </c>
      <c r="Q220" s="25">
        <f>IF($C220="","",IF(OR($J220="SWAP",$J220="FUTURE",$J220="CME FUTURE"),INT($K220-$B220),0))</f>
        <v>0</v>
      </c>
      <c r="R220" s="26" t="str">
        <f>IF($C220="","",IF(OR($E220="USD",$E220="EUR"),"CASH",IF($Q220=0,"COIN",IF($Q220&gt;720,"PERP",IF($J220="FUTURE",TEXT($K220-1,"mmm yy"),"CME "&amp;TEXT($K220-1,"mmm yy"))))))</f>
        <v>COIN</v>
      </c>
      <c r="S220" s="26" t="str">
        <f>IF($C220="","",IF($J220="CME FUTURE",IF($G220&gt;0,"LONG","SHORT"),IF($G220&gt;0,"LONG","SHORT")))</f>
        <v>LONG</v>
      </c>
      <c r="T220" s="26" t="str">
        <f>IF($C220="","",$R220&amp;" "&amp;$S220)</f>
        <v>COIN LONG</v>
      </c>
      <c r="U220" s="180">
        <f>IF($C220="","",$G220*(1+$W220))</f>
        <v>25396.363325540598</v>
      </c>
      <c r="V220" s="176">
        <f>IF($C220="","",$H220*(1+$W220))</f>
        <v>1.0000978259692599</v>
      </c>
      <c r="W220" s="39">
        <f>IF($C220="","",IF(DefaultScenario,IF(OR(AND(Default_Exchange="ALL",NOT(ISERROR(MATCH($C220,$AF$6:$AF$37,0)))),$C220=Default_Exchange),IF($G220&gt;0,-LGD,0),0),IF(OR($J220="SWAP",$J220="FUTURE",$J220="CME FUTURE"),IF('Futures &amp; Perps Shifted'!$K$73,VLOOKUP($M220,ShiftByCurrencyDeriv,MATCH($R220,ShiftByCurrencyDerivHeader,0),FALSE),0),0)))</f>
        <v>0</v>
      </c>
      <c r="X220" s="178">
        <f>IF($C220="","",$U220-$G220)</f>
        <v>0</v>
      </c>
      <c r="Y220" s="14" t="str">
        <f t="shared" si="3"/>
        <v>GATE</v>
      </c>
      <c r="Z220" t="str">
        <f>IF($C220="","",$M220&amp;" "&amp;$T220)</f>
        <v>USDT COIN LONG</v>
      </c>
      <c r="AA220" t="b">
        <f>IF($C220="","",IF(ISERROR(VLOOKUP($Y220,Mappings!$A:$C,3,FALSE)),FALSE,VLOOKUP($Y220,Mappings!$A:$C,3,FALSE)))</f>
        <v>1</v>
      </c>
    </row>
    <row r="221" spans="1:27" customFormat="1" x14ac:dyDescent="0.25">
      <c r="A221" s="14">
        <v>219</v>
      </c>
      <c r="B221" s="71">
        <v>44959.000003668982</v>
      </c>
      <c r="C221" s="14" t="s">
        <v>292</v>
      </c>
      <c r="D221" s="23" t="s">
        <v>289</v>
      </c>
      <c r="E221" s="23" t="s">
        <v>14</v>
      </c>
      <c r="F221" s="100">
        <v>1.995E-4</v>
      </c>
      <c r="G221" s="100">
        <v>4.73289204587019</v>
      </c>
      <c r="H221" s="100">
        <v>23723.7696534846</v>
      </c>
      <c r="I221" s="100">
        <v>0</v>
      </c>
      <c r="J221" s="23" t="s">
        <v>85</v>
      </c>
      <c r="K221" s="24">
        <v>44959.000003668982</v>
      </c>
      <c r="L221" s="23">
        <v>1</v>
      </c>
      <c r="M221" s="23" t="s">
        <v>14</v>
      </c>
      <c r="N221" s="45">
        <f>IF($C221="","",IF(OR($J221="SWAP",$J221="FUTURE",$J221="CME FUTURE"),IF($L221=1,ROUND($G221/$H221/$F221,3),POWER(10,ROUND(LOG($G221/$F221),1))),1))</f>
        <v>1</v>
      </c>
      <c r="O221" s="154">
        <f>IF($C221="","",IF(OR($J221="SWAP",$J221="FUTURE",$J221="CME FUTURE"),IF($L221=1,$F221*$N221,$AB$2*$F221*$N221/$H221),F221))</f>
        <v>1.995E-4</v>
      </c>
      <c r="P221" s="47">
        <f>IF($C221="","",IF(OR($J221="SWAP",$J221="FUTURE",$J221="CME FUTURE"),IF(NOT(ISERROR(VLOOKUP($M221,SpotUSDRateTable,2,FALSE))),VLOOKUP($M221,SpotUSDRateTable,2,FALSE),$H221)*O221,VLOOKUP($M221,SpotUSDRateTable,2,FALSE)*O221))</f>
        <v>4.7328920458701775</v>
      </c>
      <c r="Q221" s="25">
        <f>IF($C221="","",IF(OR($J221="SWAP",$J221="FUTURE",$J221="CME FUTURE"),INT($K221-$B221),0))</f>
        <v>0</v>
      </c>
      <c r="R221" s="26" t="str">
        <f>IF($C221="","",IF(OR($E221="USD",$E221="EUR"),"CASH",IF($Q221=0,"COIN",IF($Q221&gt;720,"PERP",IF($J221="FUTURE",TEXT($K221-1,"mmm yy"),"CME "&amp;TEXT($K221-1,"mmm yy"))))))</f>
        <v>COIN</v>
      </c>
      <c r="S221" s="26" t="str">
        <f>IF($C221="","",IF($J221="CME FUTURE",IF($G221&gt;0,"LONG","SHORT"),IF($G221&gt;0,"LONG","SHORT")))</f>
        <v>LONG</v>
      </c>
      <c r="T221" s="26" t="str">
        <f>IF($C221="","",$R221&amp;" "&amp;$S221)</f>
        <v>COIN LONG</v>
      </c>
      <c r="U221" s="180">
        <f>IF($C221="","",$G221*(1+$W221))</f>
        <v>4.73289204587019</v>
      </c>
      <c r="V221" s="176">
        <f>IF($C221="","",$H221*(1+$W221))</f>
        <v>23723.7696534846</v>
      </c>
      <c r="W221" s="39">
        <f>IF($C221="","",IF(DefaultScenario,IF(OR(AND(Default_Exchange="ALL",NOT(ISERROR(MATCH($C221,$AF$6:$AF$37,0)))),$C221=Default_Exchange),IF($G221&gt;0,-LGD,0),0),IF(OR($J221="SWAP",$J221="FUTURE",$J221="CME FUTURE"),IF('Futures &amp; Perps Shifted'!$K$73,VLOOKUP($M221,ShiftByCurrencyDeriv,MATCH($R221,ShiftByCurrencyDerivHeader,0),FALSE),0),0)))</f>
        <v>0</v>
      </c>
      <c r="X221" s="178">
        <f>IF($C221="","",$U221-$G221)</f>
        <v>0</v>
      </c>
      <c r="Y221" s="14" t="str">
        <f t="shared" si="3"/>
        <v>GATE</v>
      </c>
      <c r="Z221" t="str">
        <f>IF($C221="","",$M221&amp;" "&amp;$T221)</f>
        <v>BTC COIN LONG</v>
      </c>
      <c r="AA221" t="b">
        <f>IF($C221="","",IF(ISERROR(VLOOKUP($Y221,Mappings!$A:$C,3,FALSE)),FALSE,VLOOKUP($Y221,Mappings!$A:$C,3,FALSE)))</f>
        <v>1</v>
      </c>
    </row>
    <row r="222" spans="1:27" customFormat="1" x14ac:dyDescent="0.25">
      <c r="A222" s="14">
        <v>220</v>
      </c>
      <c r="B222" s="71">
        <v>44959.000003668982</v>
      </c>
      <c r="C222" s="14" t="s">
        <v>292</v>
      </c>
      <c r="D222" s="23" t="s">
        <v>289</v>
      </c>
      <c r="E222" s="23" t="s">
        <v>15</v>
      </c>
      <c r="F222" s="100">
        <v>9.9825000000000001E-4</v>
      </c>
      <c r="G222" s="100">
        <v>1.6389195565021599</v>
      </c>
      <c r="H222" s="100">
        <v>1641.7926937161601</v>
      </c>
      <c r="I222" s="100">
        <v>0</v>
      </c>
      <c r="J222" s="23" t="s">
        <v>85</v>
      </c>
      <c r="K222" s="24">
        <v>44959.000003668982</v>
      </c>
      <c r="L222" s="23">
        <v>1</v>
      </c>
      <c r="M222" s="23" t="s">
        <v>15</v>
      </c>
      <c r="N222" s="45">
        <f>IF($C222="","",IF(OR($J222="SWAP",$J222="FUTURE",$J222="CME FUTURE"),IF($L222=1,ROUND($G222/$H222/$F222,3),POWER(10,ROUND(LOG($G222/$F222),1))),1))</f>
        <v>1</v>
      </c>
      <c r="O222" s="154">
        <f>IF($C222="","",IF(OR($J222="SWAP",$J222="FUTURE",$J222="CME FUTURE"),IF($L222=1,$F222*$N222,$AB$2*$F222*$N222/$H222),F222))</f>
        <v>9.9825000000000001E-4</v>
      </c>
      <c r="P222" s="47">
        <f>IF($C222="","",IF(OR($J222="SWAP",$J222="FUTURE",$J222="CME FUTURE"),IF(NOT(ISERROR(VLOOKUP($M222,SpotUSDRateTable,2,FALSE))),VLOOKUP($M222,SpotUSDRateTable,2,FALSE),$H222)*O222,VLOOKUP($M222,SpotUSDRateTable,2,FALSE)*O222))</f>
        <v>1.6389195565021568</v>
      </c>
      <c r="Q222" s="25">
        <f>IF($C222="","",IF(OR($J222="SWAP",$J222="FUTURE",$J222="CME FUTURE"),INT($K222-$B222),0))</f>
        <v>0</v>
      </c>
      <c r="R222" s="26" t="str">
        <f>IF($C222="","",IF(OR($E222="USD",$E222="EUR"),"CASH",IF($Q222=0,"COIN",IF($Q222&gt;720,"PERP",IF($J222="FUTURE",TEXT($K222-1,"mmm yy"),"CME "&amp;TEXT($K222-1,"mmm yy"))))))</f>
        <v>COIN</v>
      </c>
      <c r="S222" s="26" t="str">
        <f>IF($C222="","",IF($J222="CME FUTURE",IF($G222&gt;0,"LONG","SHORT"),IF($G222&gt;0,"LONG","SHORT")))</f>
        <v>LONG</v>
      </c>
      <c r="T222" s="26" t="str">
        <f>IF($C222="","",$R222&amp;" "&amp;$S222)</f>
        <v>COIN LONG</v>
      </c>
      <c r="U222" s="180">
        <f>IF($C222="","",$G222*(1+$W222))</f>
        <v>1.6389195565021599</v>
      </c>
      <c r="V222" s="176">
        <f>IF($C222="","",$H222*(1+$W222))</f>
        <v>1641.7926937161601</v>
      </c>
      <c r="W222" s="39">
        <f>IF($C222="","",IF(DefaultScenario,IF(OR(AND(Default_Exchange="ALL",NOT(ISERROR(MATCH($C222,$AF$6:$AF$37,0)))),$C222=Default_Exchange),IF($G222&gt;0,-LGD,0),0),IF(OR($J222="SWAP",$J222="FUTURE",$J222="CME FUTURE"),IF('Futures &amp; Perps Shifted'!$K$73,VLOOKUP($M222,ShiftByCurrencyDeriv,MATCH($R222,ShiftByCurrencyDerivHeader,0),FALSE),0),0)))</f>
        <v>0</v>
      </c>
      <c r="X222" s="178">
        <f>IF($C222="","",$U222-$G222)</f>
        <v>0</v>
      </c>
      <c r="Y222" s="14" t="str">
        <f t="shared" si="3"/>
        <v>GATE</v>
      </c>
      <c r="Z222" t="str">
        <f>IF($C222="","",$M222&amp;" "&amp;$T222)</f>
        <v>ETH COIN LONG</v>
      </c>
      <c r="AA222" t="b">
        <f>IF($C222="","",IF(ISERROR(VLOOKUP($Y222,Mappings!$A:$C,3,FALSE)),FALSE,VLOOKUP($Y222,Mappings!$A:$C,3,FALSE)))</f>
        <v>1</v>
      </c>
    </row>
    <row r="223" spans="1:27" customFormat="1" x14ac:dyDescent="0.25">
      <c r="A223" s="14">
        <v>221</v>
      </c>
      <c r="B223" s="71">
        <v>44959.000003668982</v>
      </c>
      <c r="C223" s="14" t="s">
        <v>292</v>
      </c>
      <c r="D223" s="23" t="s">
        <v>289</v>
      </c>
      <c r="E223" s="23" t="s">
        <v>38</v>
      </c>
      <c r="F223" s="100">
        <v>59.393906000000001</v>
      </c>
      <c r="G223" s="100">
        <v>59.399716266422701</v>
      </c>
      <c r="H223" s="100">
        <v>1.0000978259692599</v>
      </c>
      <c r="I223" s="100">
        <v>0</v>
      </c>
      <c r="J223" s="23" t="s">
        <v>85</v>
      </c>
      <c r="K223" s="24">
        <v>44959.000003668982</v>
      </c>
      <c r="L223" s="23">
        <v>1</v>
      </c>
      <c r="M223" s="23" t="s">
        <v>38</v>
      </c>
      <c r="N223" s="45">
        <f>IF($C223="","",IF(OR($J223="SWAP",$J223="FUTURE",$J223="CME FUTURE"),IF($L223=1,ROUND($G223/$H223/$F223,3),POWER(10,ROUND(LOG($G223/$F223),1))),1))</f>
        <v>1</v>
      </c>
      <c r="O223" s="154">
        <f>IF($C223="","",IF(OR($J223="SWAP",$J223="FUTURE",$J223="CME FUTURE"),IF($L223=1,$F223*$N223,$AB$2*$F223*$N223/$H223),F223))</f>
        <v>59.393906000000001</v>
      </c>
      <c r="P223" s="47">
        <f>IF($C223="","",IF(OR($J223="SWAP",$J223="FUTURE",$J223="CME FUTURE"),IF(NOT(ISERROR(VLOOKUP($M223,SpotUSDRateTable,2,FALSE))),VLOOKUP($M223,SpotUSDRateTable,2,FALSE),$H223)*O223,VLOOKUP($M223,SpotUSDRateTable,2,FALSE)*O223))</f>
        <v>59.39971626642258</v>
      </c>
      <c r="Q223" s="25">
        <f>IF($C223="","",IF(OR($J223="SWAP",$J223="FUTURE",$J223="CME FUTURE"),INT($K223-$B223),0))</f>
        <v>0</v>
      </c>
      <c r="R223" s="26" t="str">
        <f>IF($C223="","",IF(OR($E223="USD",$E223="EUR"),"CASH",IF($Q223=0,"COIN",IF($Q223&gt;720,"PERP",IF($J223="FUTURE",TEXT($K223-1,"mmm yy"),"CME "&amp;TEXT($K223-1,"mmm yy"))))))</f>
        <v>COIN</v>
      </c>
      <c r="S223" s="26" t="str">
        <f>IF($C223="","",IF($J223="CME FUTURE",IF($G223&gt;0,"LONG","SHORT"),IF($G223&gt;0,"LONG","SHORT")))</f>
        <v>LONG</v>
      </c>
      <c r="T223" s="26" t="str">
        <f>IF($C223="","",$R223&amp;" "&amp;$S223)</f>
        <v>COIN LONG</v>
      </c>
      <c r="U223" s="180">
        <f>IF($C223="","",$G223*(1+$W223))</f>
        <v>59.399716266422701</v>
      </c>
      <c r="V223" s="176">
        <f>IF($C223="","",$H223*(1+$W223))</f>
        <v>1.0000978259692599</v>
      </c>
      <c r="W223" s="39">
        <f>IF($C223="","",IF(DefaultScenario,IF(OR(AND(Default_Exchange="ALL",NOT(ISERROR(MATCH($C223,$AF$6:$AF$37,0)))),$C223=Default_Exchange),IF($G223&gt;0,-LGD,0),0),IF(OR($J223="SWAP",$J223="FUTURE",$J223="CME FUTURE"),IF('Futures &amp; Perps Shifted'!$K$73,VLOOKUP($M223,ShiftByCurrencyDeriv,MATCH($R223,ShiftByCurrencyDerivHeader,0),FALSE),0),0)))</f>
        <v>0</v>
      </c>
      <c r="X223" s="178">
        <f>IF($C223="","",$U223-$G223)</f>
        <v>0</v>
      </c>
      <c r="Y223" s="14" t="str">
        <f t="shared" si="3"/>
        <v>GATE</v>
      </c>
      <c r="Z223" t="str">
        <f>IF($C223="","",$M223&amp;" "&amp;$T223)</f>
        <v>USDT COIN LONG</v>
      </c>
      <c r="AA223" t="b">
        <f>IF($C223="","",IF(ISERROR(VLOOKUP($Y223,Mappings!$A:$C,3,FALSE)),FALSE,VLOOKUP($Y223,Mappings!$A:$C,3,FALSE)))</f>
        <v>1</v>
      </c>
    </row>
    <row r="224" spans="1:27" customFormat="1" x14ac:dyDescent="0.25">
      <c r="A224" s="14">
        <v>222</v>
      </c>
      <c r="B224" s="71">
        <v>44959.000003668982</v>
      </c>
      <c r="C224" s="14" t="s">
        <v>292</v>
      </c>
      <c r="D224" s="23" t="s">
        <v>433</v>
      </c>
      <c r="E224" s="23" t="s">
        <v>38</v>
      </c>
      <c r="F224" s="100">
        <v>10047.015181999999</v>
      </c>
      <c r="G224" s="100">
        <v>10047.9980409983</v>
      </c>
      <c r="H224" s="100">
        <v>1.0000978259692599</v>
      </c>
      <c r="I224" s="100">
        <v>0</v>
      </c>
      <c r="J224" s="23" t="s">
        <v>85</v>
      </c>
      <c r="K224" s="24">
        <v>44959.000003668982</v>
      </c>
      <c r="L224" s="23">
        <v>1</v>
      </c>
      <c r="M224" s="23" t="s">
        <v>38</v>
      </c>
      <c r="N224" s="45">
        <f>IF($C224="","",IF(OR($J224="SWAP",$J224="FUTURE",$J224="CME FUTURE"),IF($L224=1,ROUND($G224/$H224/$F224,3),POWER(10,ROUND(LOG($G224/$F224),1))),1))</f>
        <v>1</v>
      </c>
      <c r="O224" s="154">
        <f>IF($C224="","",IF(OR($J224="SWAP",$J224="FUTURE",$J224="CME FUTURE"),IF($L224=1,$F224*$N224,$AB$2*$F224*$N224/$H224),F224))</f>
        <v>10047.015181999999</v>
      </c>
      <c r="P224" s="47">
        <f>IF($C224="","",IF(OR($J224="SWAP",$J224="FUTURE",$J224="CME FUTURE"),IF(NOT(ISERROR(VLOOKUP($M224,SpotUSDRateTable,2,FALSE))),VLOOKUP($M224,SpotUSDRateTable,2,FALSE),$H224)*O224,VLOOKUP($M224,SpotUSDRateTable,2,FALSE)*O224))</f>
        <v>10047.998040998347</v>
      </c>
      <c r="Q224" s="25">
        <f>IF($C224="","",IF(OR($J224="SWAP",$J224="FUTURE",$J224="CME FUTURE"),INT($K224-$B224),0))</f>
        <v>0</v>
      </c>
      <c r="R224" s="26" t="str">
        <f>IF($C224="","",IF(OR($E224="USD",$E224="EUR"),"CASH",IF($Q224=0,"COIN",IF($Q224&gt;720,"PERP",IF($J224="FUTURE",TEXT($K224-1,"mmm yy"),"CME "&amp;TEXT($K224-1,"mmm yy"))))))</f>
        <v>COIN</v>
      </c>
      <c r="S224" s="26" t="str">
        <f>IF($C224="","",IF($J224="CME FUTURE",IF($G224&gt;0,"LONG","SHORT"),IF($G224&gt;0,"LONG","SHORT")))</f>
        <v>LONG</v>
      </c>
      <c r="T224" s="26" t="str">
        <f>IF($C224="","",$R224&amp;" "&amp;$S224)</f>
        <v>COIN LONG</v>
      </c>
      <c r="U224" s="180">
        <f>IF($C224="","",$G224*(1+$W224))</f>
        <v>10047.9980409983</v>
      </c>
      <c r="V224" s="176">
        <f>IF($C224="","",$H224*(1+$W224))</f>
        <v>1.0000978259692599</v>
      </c>
      <c r="W224" s="39">
        <f>IF($C224="","",IF(DefaultScenario,IF(OR(AND(Default_Exchange="ALL",NOT(ISERROR(MATCH($C224,$AF$6:$AF$37,0)))),$C224=Default_Exchange),IF($G224&gt;0,-LGD,0),0),IF(OR($J224="SWAP",$J224="FUTURE",$J224="CME FUTURE"),IF('Futures &amp; Perps Shifted'!$K$73,VLOOKUP($M224,ShiftByCurrencyDeriv,MATCH($R224,ShiftByCurrencyDerivHeader,0),FALSE),0),0)))</f>
        <v>0</v>
      </c>
      <c r="X224" s="178">
        <f>IF($C224="","",$U224-$G224)</f>
        <v>0</v>
      </c>
      <c r="Y224" s="14" t="str">
        <f t="shared" si="3"/>
        <v>GATE</v>
      </c>
      <c r="Z224" t="str">
        <f>IF($C224="","",$M224&amp;" "&amp;$T224)</f>
        <v>USDT COIN LONG</v>
      </c>
      <c r="AA224" t="b">
        <f>IF($C224="","",IF(ISERROR(VLOOKUP($Y224,Mappings!$A:$C,3,FALSE)),FALSE,VLOOKUP($Y224,Mappings!$A:$C,3,FALSE)))</f>
        <v>1</v>
      </c>
    </row>
    <row r="225" spans="1:27" customFormat="1" x14ac:dyDescent="0.25">
      <c r="A225" s="14">
        <v>223</v>
      </c>
      <c r="B225" s="71">
        <v>44958.00000015046</v>
      </c>
      <c r="C225" s="14" t="s">
        <v>39</v>
      </c>
      <c r="D225" s="23" t="s">
        <v>114</v>
      </c>
      <c r="E225" s="23" t="s">
        <v>38</v>
      </c>
      <c r="F225" s="100">
        <v>1E-8</v>
      </c>
      <c r="G225" s="100">
        <v>1.00009782596926E-8</v>
      </c>
      <c r="H225" s="100">
        <v>1.0000978259692599</v>
      </c>
      <c r="I225" s="100">
        <v>0</v>
      </c>
      <c r="J225" s="23" t="s">
        <v>85</v>
      </c>
      <c r="K225" s="24">
        <v>44958.00000015046</v>
      </c>
      <c r="L225" s="23">
        <v>1</v>
      </c>
      <c r="M225" s="23" t="s">
        <v>38</v>
      </c>
      <c r="N225" s="45">
        <f>IF($C225="","",IF(OR($J225="SWAP",$J225="FUTURE",$J225="CME FUTURE"),IF($L225=1,ROUND($G225/$H225/$F225,3),POWER(10,ROUND(LOG($G225/$F225),1))),1))</f>
        <v>1</v>
      </c>
      <c r="O225" s="154">
        <f>IF($C225="","",IF(OR($J225="SWAP",$J225="FUTURE",$J225="CME FUTURE"),IF($L225=1,$F225*$N225,$AB$2*$F225*$N225/$H225),F225))</f>
        <v>1E-8</v>
      </c>
      <c r="P225" s="47">
        <f>IF($C225="","",IF(OR($J225="SWAP",$J225="FUTURE",$J225="CME FUTURE"),IF(NOT(ISERROR(VLOOKUP($M225,SpotUSDRateTable,2,FALSE))),VLOOKUP($M225,SpotUSDRateTable,2,FALSE),$H225)*O225,VLOOKUP($M225,SpotUSDRateTable,2,FALSE)*O225))</f>
        <v>1.00009782596926E-8</v>
      </c>
      <c r="Q225" s="25">
        <f>IF($C225="","",IF(OR($J225="SWAP",$J225="FUTURE",$J225="CME FUTURE"),INT($K225-$B225),0))</f>
        <v>0</v>
      </c>
      <c r="R225" s="26" t="str">
        <f>IF($C225="","",IF(OR($E225="USD",$E225="EUR"),"CASH",IF($Q225=0,"COIN",IF($Q225&gt;720,"PERP",IF($J225="FUTURE",TEXT($K225-1,"mmm yy"),"CME "&amp;TEXT($K225-1,"mmm yy"))))))</f>
        <v>COIN</v>
      </c>
      <c r="S225" s="26" t="str">
        <f>IF($C225="","",IF($J225="CME FUTURE",IF($G225&gt;0,"LONG","SHORT"),IF($G225&gt;0,"LONG","SHORT")))</f>
        <v>LONG</v>
      </c>
      <c r="T225" s="26" t="str">
        <f>IF($C225="","",$R225&amp;" "&amp;$S225)</f>
        <v>COIN LONG</v>
      </c>
      <c r="U225" s="180">
        <f>IF($C225="","",$G225*(1+$W225))</f>
        <v>1.00009782596926E-8</v>
      </c>
      <c r="V225" s="176">
        <f>IF($C225="","",$H225*(1+$W225))</f>
        <v>1.0000978259692599</v>
      </c>
      <c r="W225" s="39">
        <f>IF($C225="","",IF(DefaultScenario,IF(OR(AND(Default_Exchange="ALL",NOT(ISERROR(MATCH($C225,$AF$6:$AF$37,0)))),$C225=Default_Exchange),IF($G225&gt;0,-LGD,0),0),IF(OR($J225="SWAP",$J225="FUTURE",$J225="CME FUTURE"),IF('Futures &amp; Perps Shifted'!$K$73,VLOOKUP($M225,ShiftByCurrencyDeriv,MATCH($R225,ShiftByCurrencyDerivHeader,0),FALSE),0),0)))</f>
        <v>0</v>
      </c>
      <c r="X225" s="178">
        <f>IF($C225="","",$U225-$G225)</f>
        <v>0</v>
      </c>
      <c r="Y225" s="14" t="str">
        <f t="shared" si="3"/>
        <v>HUB2</v>
      </c>
      <c r="Z225" t="str">
        <f>IF($C225="","",$M225&amp;" "&amp;$T225)</f>
        <v>USDT COIN LONG</v>
      </c>
      <c r="AA225" t="b">
        <f>IF($C225="","",IF(ISERROR(VLOOKUP($Y225,Mappings!$A:$C,3,FALSE)),FALSE,VLOOKUP($Y225,Mappings!$A:$C,3,FALSE)))</f>
        <v>0</v>
      </c>
    </row>
    <row r="226" spans="1:27" customFormat="1" x14ac:dyDescent="0.25">
      <c r="A226" s="14">
        <v>224</v>
      </c>
      <c r="B226" s="71">
        <v>44958.00000015046</v>
      </c>
      <c r="C226" s="14" t="s">
        <v>39</v>
      </c>
      <c r="D226" s="23" t="s">
        <v>114</v>
      </c>
      <c r="E226" s="23" t="s">
        <v>99</v>
      </c>
      <c r="F226" s="100">
        <v>7.4209999999999996E-5</v>
      </c>
      <c r="G226" s="100">
        <v>3.0714914113312101E-5</v>
      </c>
      <c r="H226" s="100">
        <v>0.41389184898682302</v>
      </c>
      <c r="I226" s="100">
        <v>0</v>
      </c>
      <c r="J226" s="23" t="s">
        <v>85</v>
      </c>
      <c r="K226" s="24">
        <v>44958.00000015046</v>
      </c>
      <c r="L226" s="23">
        <v>1</v>
      </c>
      <c r="M226" s="23" t="s">
        <v>99</v>
      </c>
      <c r="N226" s="45">
        <f>IF($C226="","",IF(OR($J226="SWAP",$J226="FUTURE",$J226="CME FUTURE"),IF($L226=1,ROUND($G226/$H226/$F226,3),POWER(10,ROUND(LOG($G226/$F226),1))),1))</f>
        <v>1</v>
      </c>
      <c r="O226" s="154">
        <f>IF($C226="","",IF(OR($J226="SWAP",$J226="FUTURE",$J226="CME FUTURE"),IF($L226=1,$F226*$N226,$AB$2*$F226*$N226/$H226),F226))</f>
        <v>7.4209999999999996E-5</v>
      </c>
      <c r="P226" s="47">
        <f>IF($C226="","",IF(OR($J226="SWAP",$J226="FUTURE",$J226="CME FUTURE"),IF(NOT(ISERROR(VLOOKUP($M226,SpotUSDRateTable,2,FALSE))),VLOOKUP($M226,SpotUSDRateTable,2,FALSE),$H226)*O226,VLOOKUP($M226,SpotUSDRateTable,2,FALSE)*O226))</f>
        <v>3.0714914113312135E-5</v>
      </c>
      <c r="Q226" s="25">
        <f>IF($C226="","",IF(OR($J226="SWAP",$J226="FUTURE",$J226="CME FUTURE"),INT($K226-$B226),0))</f>
        <v>0</v>
      </c>
      <c r="R226" s="26" t="str">
        <f>IF($C226="","",IF(OR($E226="USD",$E226="EUR"),"CASH",IF($Q226=0,"COIN",IF($Q226&gt;720,"PERP",IF($J226="FUTURE",TEXT($K226-1,"mmm yy"),"CME "&amp;TEXT($K226-1,"mmm yy"))))))</f>
        <v>COIN</v>
      </c>
      <c r="S226" s="26" t="str">
        <f>IF($C226="","",IF($J226="CME FUTURE",IF($G226&gt;0,"LONG","SHORT"),IF($G226&gt;0,"LONG","SHORT")))</f>
        <v>LONG</v>
      </c>
      <c r="T226" s="26" t="str">
        <f>IF($C226="","",$R226&amp;" "&amp;$S226)</f>
        <v>COIN LONG</v>
      </c>
      <c r="U226" s="180">
        <f>IF($C226="","",$G226*(1+$W226))</f>
        <v>3.0714914113312101E-5</v>
      </c>
      <c r="V226" s="176">
        <f>IF($C226="","",$H226*(1+$W226))</f>
        <v>0.41389184898682302</v>
      </c>
      <c r="W226" s="39">
        <f>IF($C226="","",IF(DefaultScenario,IF(OR(AND(Default_Exchange="ALL",NOT(ISERROR(MATCH($C226,$AF$6:$AF$37,0)))),$C226=Default_Exchange),IF($G226&gt;0,-LGD,0),0),IF(OR($J226="SWAP",$J226="FUTURE",$J226="CME FUTURE"),IF('Futures &amp; Perps Shifted'!$K$73,VLOOKUP($M226,ShiftByCurrencyDeriv,MATCH($R226,ShiftByCurrencyDerivHeader,0),FALSE),0),0)))</f>
        <v>0</v>
      </c>
      <c r="X226" s="178">
        <f>IF($C226="","",$U226-$G226)</f>
        <v>0</v>
      </c>
      <c r="Y226" s="14" t="str">
        <f t="shared" si="3"/>
        <v>HUB2</v>
      </c>
      <c r="Z226" t="str">
        <f>IF($C226="","",$M226&amp;" "&amp;$T226)</f>
        <v>XRP COIN LONG</v>
      </c>
      <c r="AA226" t="b">
        <f>IF($C226="","",IF(ISERROR(VLOOKUP($Y226,Mappings!$A:$C,3,FALSE)),FALSE,VLOOKUP($Y226,Mappings!$A:$C,3,FALSE)))</f>
        <v>0</v>
      </c>
    </row>
    <row r="227" spans="1:27" customFormat="1" x14ac:dyDescent="0.25">
      <c r="A227" s="14">
        <v>225</v>
      </c>
      <c r="B227" s="71">
        <v>44959.000003587964</v>
      </c>
      <c r="C227" s="14" t="s">
        <v>39</v>
      </c>
      <c r="D227" s="23" t="s">
        <v>115</v>
      </c>
      <c r="E227" s="23" t="s">
        <v>84</v>
      </c>
      <c r="F227" s="100">
        <v>1E-8</v>
      </c>
      <c r="G227" s="100">
        <v>3.9724287429936703E-9</v>
      </c>
      <c r="H227" s="100">
        <v>0.397242874299367</v>
      </c>
      <c r="I227" s="100">
        <v>0</v>
      </c>
      <c r="J227" s="23" t="s">
        <v>85</v>
      </c>
      <c r="K227" s="24">
        <v>44959.000003587964</v>
      </c>
      <c r="L227" s="23">
        <v>1</v>
      </c>
      <c r="M227" s="23" t="s">
        <v>84</v>
      </c>
      <c r="N227" s="45">
        <f>IF($C227="","",IF(OR($J227="SWAP",$J227="FUTURE",$J227="CME FUTURE"),IF($L227=1,ROUND($G227/$H227/$F227,3),POWER(10,ROUND(LOG($G227/$F227),1))),1))</f>
        <v>1</v>
      </c>
      <c r="O227" s="154">
        <f>IF($C227="","",IF(OR($J227="SWAP",$J227="FUTURE",$J227="CME FUTURE"),IF($L227=1,$F227*$N227,$AB$2*$F227*$N227/$H227),F227))</f>
        <v>1E-8</v>
      </c>
      <c r="P227" s="47">
        <f>IF($C227="","",IF(OR($J227="SWAP",$J227="FUTURE",$J227="CME FUTURE"),IF(NOT(ISERROR(VLOOKUP($M227,SpotUSDRateTable,2,FALSE))),VLOOKUP($M227,SpotUSDRateTable,2,FALSE),$H227)*O227,VLOOKUP($M227,SpotUSDRateTable,2,FALSE)*O227))</f>
        <v>3.9724287429936703E-9</v>
      </c>
      <c r="Q227" s="25">
        <f>IF($C227="","",IF(OR($J227="SWAP",$J227="FUTURE",$J227="CME FUTURE"),INT($K227-$B227),0))</f>
        <v>0</v>
      </c>
      <c r="R227" s="26" t="str">
        <f>IF($C227="","",IF(OR($E227="USD",$E227="EUR"),"CASH",IF($Q227=0,"COIN",IF($Q227&gt;720,"PERP",IF($J227="FUTURE",TEXT($K227-1,"mmm yy"),"CME "&amp;TEXT($K227-1,"mmm yy"))))))</f>
        <v>COIN</v>
      </c>
      <c r="S227" s="26" t="str">
        <f>IF($C227="","",IF($J227="CME FUTURE",IF($G227&gt;0,"LONG","SHORT"),IF($G227&gt;0,"LONG","SHORT")))</f>
        <v>LONG</v>
      </c>
      <c r="T227" s="26" t="str">
        <f>IF($C227="","",$R227&amp;" "&amp;$S227)</f>
        <v>COIN LONG</v>
      </c>
      <c r="U227" s="180">
        <f>IF($C227="","",$G227*(1+$W227))</f>
        <v>3.9724287429936703E-9</v>
      </c>
      <c r="V227" s="176">
        <f>IF($C227="","",$H227*(1+$W227))</f>
        <v>0.397242874299367</v>
      </c>
      <c r="W227" s="39">
        <f>IF($C227="","",IF(DefaultScenario,IF(OR(AND(Default_Exchange="ALL",NOT(ISERROR(MATCH($C227,$AF$6:$AF$37,0)))),$C227=Default_Exchange),IF($G227&gt;0,-LGD,0),0),IF(OR($J227="SWAP",$J227="FUTURE",$J227="CME FUTURE"),IF('Futures &amp; Perps Shifted'!$K$73,VLOOKUP($M227,ShiftByCurrencyDeriv,MATCH($R227,ShiftByCurrencyDerivHeader,0),FALSE),0),0)))</f>
        <v>0</v>
      </c>
      <c r="X227" s="178">
        <f>IF($C227="","",$U227-$G227)</f>
        <v>0</v>
      </c>
      <c r="Y227" s="14" t="str">
        <f t="shared" si="3"/>
        <v>HUB2</v>
      </c>
      <c r="Z227" t="str">
        <f>IF($C227="","",$M227&amp;" "&amp;$T227)</f>
        <v>ADA COIN LONG</v>
      </c>
      <c r="AA227" t="b">
        <f>IF($C227="","",IF(ISERROR(VLOOKUP($Y227,Mappings!$A:$C,3,FALSE)),FALSE,VLOOKUP($Y227,Mappings!$A:$C,3,FALSE)))</f>
        <v>0</v>
      </c>
    </row>
    <row r="228" spans="1:27" customFormat="1" x14ac:dyDescent="0.25">
      <c r="A228" s="14">
        <v>226</v>
      </c>
      <c r="B228" s="71">
        <v>44959.000003587964</v>
      </c>
      <c r="C228" s="14" t="s">
        <v>39</v>
      </c>
      <c r="D228" s="23" t="s">
        <v>115</v>
      </c>
      <c r="E228" s="23" t="s">
        <v>20</v>
      </c>
      <c r="F228" s="100">
        <v>1E-8</v>
      </c>
      <c r="G228" s="100">
        <v>1.3629177162490899E-6</v>
      </c>
      <c r="H228" s="100">
        <v>136.29177162490899</v>
      </c>
      <c r="I228" s="100">
        <v>0</v>
      </c>
      <c r="J228" s="23" t="s">
        <v>85</v>
      </c>
      <c r="K228" s="24">
        <v>44959.000003587964</v>
      </c>
      <c r="L228" s="23">
        <v>1</v>
      </c>
      <c r="M228" s="23" t="s">
        <v>20</v>
      </c>
      <c r="N228" s="45">
        <f>IF($C228="","",IF(OR($J228="SWAP",$J228="FUTURE",$J228="CME FUTURE"),IF($L228=1,ROUND($G228/$H228/$F228,3),POWER(10,ROUND(LOG($G228/$F228),1))),1))</f>
        <v>1</v>
      </c>
      <c r="O228" s="154">
        <f>IF($C228="","",IF(OR($J228="SWAP",$J228="FUTURE",$J228="CME FUTURE"),IF($L228=1,$F228*$N228,$AB$2*$F228*$N228/$H228),F228))</f>
        <v>1E-8</v>
      </c>
      <c r="P228" s="47">
        <f>IF($C228="","",IF(OR($J228="SWAP",$J228="FUTURE",$J228="CME FUTURE"),IF(NOT(ISERROR(VLOOKUP($M228,SpotUSDRateTable,2,FALSE))),VLOOKUP($M228,SpotUSDRateTable,2,FALSE),$H228)*O228,VLOOKUP($M228,SpotUSDRateTable,2,FALSE)*O228))</f>
        <v>1.3629177162490899E-6</v>
      </c>
      <c r="Q228" s="25">
        <f>IF($C228="","",IF(OR($J228="SWAP",$J228="FUTURE",$J228="CME FUTURE"),INT($K228-$B228),0))</f>
        <v>0</v>
      </c>
      <c r="R228" s="26" t="str">
        <f>IF($C228="","",IF(OR($E228="USD",$E228="EUR"),"CASH",IF($Q228=0,"COIN",IF($Q228&gt;720,"PERP",IF($J228="FUTURE",TEXT($K228-1,"mmm yy"),"CME "&amp;TEXT($K228-1,"mmm yy"))))))</f>
        <v>COIN</v>
      </c>
      <c r="S228" s="26" t="str">
        <f>IF($C228="","",IF($J228="CME FUTURE",IF($G228&gt;0,"LONG","SHORT"),IF($G228&gt;0,"LONG","SHORT")))</f>
        <v>LONG</v>
      </c>
      <c r="T228" s="26" t="str">
        <f>IF($C228="","",$R228&amp;" "&amp;$S228)</f>
        <v>COIN LONG</v>
      </c>
      <c r="U228" s="180">
        <f>IF($C228="","",$G228*(1+$W228))</f>
        <v>1.3629177162490899E-6</v>
      </c>
      <c r="V228" s="176">
        <f>IF($C228="","",$H228*(1+$W228))</f>
        <v>136.29177162490899</v>
      </c>
      <c r="W228" s="39">
        <f>IF($C228="","",IF(DefaultScenario,IF(OR(AND(Default_Exchange="ALL",NOT(ISERROR(MATCH($C228,$AF$6:$AF$37,0)))),$C228=Default_Exchange),IF($G228&gt;0,-LGD,0),0),IF(OR($J228="SWAP",$J228="FUTURE",$J228="CME FUTURE"),IF('Futures &amp; Perps Shifted'!$K$73,VLOOKUP($M228,ShiftByCurrencyDeriv,MATCH($R228,ShiftByCurrencyDerivHeader,0),FALSE),0),0)))</f>
        <v>0</v>
      </c>
      <c r="X228" s="178">
        <f>IF($C228="","",$U228-$G228)</f>
        <v>0</v>
      </c>
      <c r="Y228" s="14" t="str">
        <f t="shared" si="3"/>
        <v>HUB2</v>
      </c>
      <c r="Z228" t="str">
        <f>IF($C228="","",$M228&amp;" "&amp;$T228)</f>
        <v>BCH COIN LONG</v>
      </c>
      <c r="AA228" t="b">
        <f>IF($C228="","",IF(ISERROR(VLOOKUP($Y228,Mappings!$A:$C,3,FALSE)),FALSE,VLOOKUP($Y228,Mappings!$A:$C,3,FALSE)))</f>
        <v>0</v>
      </c>
    </row>
    <row r="229" spans="1:27" customFormat="1" x14ac:dyDescent="0.25">
      <c r="A229" s="14">
        <v>227</v>
      </c>
      <c r="B229" s="71">
        <v>44959.000003587964</v>
      </c>
      <c r="C229" s="14" t="s">
        <v>39</v>
      </c>
      <c r="D229" s="23" t="s">
        <v>115</v>
      </c>
      <c r="E229" s="23" t="s">
        <v>113</v>
      </c>
      <c r="F229" s="100">
        <v>1E-8</v>
      </c>
      <c r="G229" s="100">
        <v>4.34396494947714E-7</v>
      </c>
      <c r="H229" s="100">
        <v>43.439649494771402</v>
      </c>
      <c r="I229" s="100">
        <v>0</v>
      </c>
      <c r="J229" s="23" t="s">
        <v>85</v>
      </c>
      <c r="K229" s="24">
        <v>44959.000003587964</v>
      </c>
      <c r="L229" s="23">
        <v>1</v>
      </c>
      <c r="M229" s="23" t="s">
        <v>113</v>
      </c>
      <c r="N229" s="45">
        <f>IF($C229="","",IF(OR($J229="SWAP",$J229="FUTURE",$J229="CME FUTURE"),IF($L229=1,ROUND($G229/$H229/$F229,3),POWER(10,ROUND(LOG($G229/$F229),1))),1))</f>
        <v>1</v>
      </c>
      <c r="O229" s="154">
        <f>IF($C229="","",IF(OR($J229="SWAP",$J229="FUTURE",$J229="CME FUTURE"),IF($L229=1,$F229*$N229,$AB$2*$F229*$N229/$H229),F229))</f>
        <v>1E-8</v>
      </c>
      <c r="P229" s="47">
        <f>IF($C229="","",IF(OR($J229="SWAP",$J229="FUTURE",$J229="CME FUTURE"),IF(NOT(ISERROR(VLOOKUP($M229,SpotUSDRateTable,2,FALSE))),VLOOKUP($M229,SpotUSDRateTable,2,FALSE),$H229)*O229,VLOOKUP($M229,SpotUSDRateTable,2,FALSE)*O229))</f>
        <v>4.3439649494771405E-7</v>
      </c>
      <c r="Q229" s="25">
        <f>IF($C229="","",IF(OR($J229="SWAP",$J229="FUTURE",$J229="CME FUTURE"),INT($K229-$B229),0))</f>
        <v>0</v>
      </c>
      <c r="R229" s="26" t="str">
        <f>IF($C229="","",IF(OR($E229="USD",$E229="EUR"),"CASH",IF($Q229=0,"COIN",IF($Q229&gt;720,"PERP",IF($J229="FUTURE",TEXT($K229-1,"mmm yy"),"CME "&amp;TEXT($K229-1,"mmm yy"))))))</f>
        <v>COIN</v>
      </c>
      <c r="S229" s="26" t="str">
        <f>IF($C229="","",IF($J229="CME FUTURE",IF($G229&gt;0,"LONG","SHORT"),IF($G229&gt;0,"LONG","SHORT")))</f>
        <v>LONG</v>
      </c>
      <c r="T229" s="26" t="str">
        <f>IF($C229="","",$R229&amp;" "&amp;$S229)</f>
        <v>COIN LONG</v>
      </c>
      <c r="U229" s="180">
        <f>IF($C229="","",$G229*(1+$W229))</f>
        <v>4.34396494947714E-7</v>
      </c>
      <c r="V229" s="176">
        <f>IF($C229="","",$H229*(1+$W229))</f>
        <v>43.439649494771402</v>
      </c>
      <c r="W229" s="39">
        <f>IF($C229="","",IF(DefaultScenario,IF(OR(AND(Default_Exchange="ALL",NOT(ISERROR(MATCH($C229,$AF$6:$AF$37,0)))),$C229=Default_Exchange),IF($G229&gt;0,-LGD,0),0),IF(OR($J229="SWAP",$J229="FUTURE",$J229="CME FUTURE"),IF('Futures &amp; Perps Shifted'!$K$73,VLOOKUP($M229,ShiftByCurrencyDeriv,MATCH($R229,ShiftByCurrencyDerivHeader,0),FALSE),0),0)))</f>
        <v>0</v>
      </c>
      <c r="X229" s="178">
        <f>IF($C229="","",$U229-$G229)</f>
        <v>0</v>
      </c>
      <c r="Y229" s="14" t="str">
        <f t="shared" si="3"/>
        <v>HUB2</v>
      </c>
      <c r="Z229" t="str">
        <f>IF($C229="","",$M229&amp;" "&amp;$T229)</f>
        <v>BSV COIN LONG</v>
      </c>
      <c r="AA229" t="b">
        <f>IF($C229="","",IF(ISERROR(VLOOKUP($Y229,Mappings!$A:$C,3,FALSE)),FALSE,VLOOKUP($Y229,Mappings!$A:$C,3,FALSE)))</f>
        <v>0</v>
      </c>
    </row>
    <row r="230" spans="1:27" customFormat="1" x14ac:dyDescent="0.25">
      <c r="A230" s="14">
        <v>228</v>
      </c>
      <c r="B230" s="71">
        <v>44959.000003587964</v>
      </c>
      <c r="C230" s="14" t="s">
        <v>39</v>
      </c>
      <c r="D230" s="23" t="s">
        <v>115</v>
      </c>
      <c r="E230" s="23" t="s">
        <v>23</v>
      </c>
      <c r="F230" s="100">
        <v>1E-8</v>
      </c>
      <c r="G230" s="100">
        <v>1.0777645217276699E-8</v>
      </c>
      <c r="H230" s="100">
        <v>1.0777645217276699</v>
      </c>
      <c r="I230" s="100">
        <v>0</v>
      </c>
      <c r="J230" s="23" t="s">
        <v>85</v>
      </c>
      <c r="K230" s="24">
        <v>44959.000003587964</v>
      </c>
      <c r="L230" s="23">
        <v>1</v>
      </c>
      <c r="M230" s="23" t="s">
        <v>23</v>
      </c>
      <c r="N230" s="45">
        <f>IF($C230="","",IF(OR($J230="SWAP",$J230="FUTURE",$J230="CME FUTURE"),IF($L230=1,ROUND($G230/$H230/$F230,3),POWER(10,ROUND(LOG($G230/$F230),1))),1))</f>
        <v>1</v>
      </c>
      <c r="O230" s="154">
        <f>IF($C230="","",IF(OR($J230="SWAP",$J230="FUTURE",$J230="CME FUTURE"),IF($L230=1,$F230*$N230,$AB$2*$F230*$N230/$H230),F230))</f>
        <v>1E-8</v>
      </c>
      <c r="P230" s="47">
        <f>IF($C230="","",IF(OR($J230="SWAP",$J230="FUTURE",$J230="CME FUTURE"),IF(NOT(ISERROR(VLOOKUP($M230,SpotUSDRateTable,2,FALSE))),VLOOKUP($M230,SpotUSDRateTable,2,FALSE),$H230)*O230,VLOOKUP($M230,SpotUSDRateTable,2,FALSE)*O230))</f>
        <v>1.0777645217276699E-8</v>
      </c>
      <c r="Q230" s="25">
        <f>IF($C230="","",IF(OR($J230="SWAP",$J230="FUTURE",$J230="CME FUTURE"),INT($K230-$B230),0))</f>
        <v>0</v>
      </c>
      <c r="R230" s="26" t="str">
        <f>IF($C230="","",IF(OR($E230="USD",$E230="EUR"),"CASH",IF($Q230=0,"COIN",IF($Q230&gt;720,"PERP",IF($J230="FUTURE",TEXT($K230-1,"mmm yy"),"CME "&amp;TEXT($K230-1,"mmm yy"))))))</f>
        <v>COIN</v>
      </c>
      <c r="S230" s="26" t="str">
        <f>IF($C230="","",IF($J230="CME FUTURE",IF($G230&gt;0,"LONG","SHORT"),IF($G230&gt;0,"LONG","SHORT")))</f>
        <v>LONG</v>
      </c>
      <c r="T230" s="26" t="str">
        <f>IF($C230="","",$R230&amp;" "&amp;$S230)</f>
        <v>COIN LONG</v>
      </c>
      <c r="U230" s="180">
        <f>IF($C230="","",$G230*(1+$W230))</f>
        <v>1.0777645217276699E-8</v>
      </c>
      <c r="V230" s="176">
        <f>IF($C230="","",$H230*(1+$W230))</f>
        <v>1.0777645217276699</v>
      </c>
      <c r="W230" s="39">
        <f>IF($C230="","",IF(DefaultScenario,IF(OR(AND(Default_Exchange="ALL",NOT(ISERROR(MATCH($C230,$AF$6:$AF$37,0)))),$C230=Default_Exchange),IF($G230&gt;0,-LGD,0),0),IF(OR($J230="SWAP",$J230="FUTURE",$J230="CME FUTURE"),IF('Futures &amp; Perps Shifted'!$K$73,VLOOKUP($M230,ShiftByCurrencyDeriv,MATCH($R230,ShiftByCurrencyDerivHeader,0),FALSE),0),0)))</f>
        <v>0</v>
      </c>
      <c r="X230" s="178">
        <f>IF($C230="","",$U230-$G230)</f>
        <v>0</v>
      </c>
      <c r="Y230" s="14" t="str">
        <f t="shared" si="3"/>
        <v>HUB2</v>
      </c>
      <c r="Z230" t="str">
        <f>IF($C230="","",$M230&amp;" "&amp;$T230)</f>
        <v>EOS COIN LONG</v>
      </c>
      <c r="AA230" t="b">
        <f>IF($C230="","",IF(ISERROR(VLOOKUP($Y230,Mappings!$A:$C,3,FALSE)),FALSE,VLOOKUP($Y230,Mappings!$A:$C,3,FALSE)))</f>
        <v>0</v>
      </c>
    </row>
    <row r="231" spans="1:27" customFormat="1" x14ac:dyDescent="0.25">
      <c r="A231" s="14">
        <v>229</v>
      </c>
      <c r="B231" s="71">
        <v>44959.000003587964</v>
      </c>
      <c r="C231" s="14" t="s">
        <v>39</v>
      </c>
      <c r="D231" s="23" t="s">
        <v>115</v>
      </c>
      <c r="E231" s="23" t="s">
        <v>29</v>
      </c>
      <c r="F231" s="100">
        <v>1E-8</v>
      </c>
      <c r="G231" s="100">
        <v>2.2367513521128399E-7</v>
      </c>
      <c r="H231" s="100">
        <v>22.367513521128402</v>
      </c>
      <c r="I231" s="100">
        <v>0</v>
      </c>
      <c r="J231" s="23" t="s">
        <v>85</v>
      </c>
      <c r="K231" s="24">
        <v>44959.000003587964</v>
      </c>
      <c r="L231" s="23">
        <v>1</v>
      </c>
      <c r="M231" s="23" t="s">
        <v>29</v>
      </c>
      <c r="N231" s="45">
        <f>IF($C231="","",IF(OR($J231="SWAP",$J231="FUTURE",$J231="CME FUTURE"),IF($L231=1,ROUND($G231/$H231/$F231,3),POWER(10,ROUND(LOG($G231/$F231),1))),1))</f>
        <v>1</v>
      </c>
      <c r="O231" s="154">
        <f>IF($C231="","",IF(OR($J231="SWAP",$J231="FUTURE",$J231="CME FUTURE"),IF($L231=1,$F231*$N231,$AB$2*$F231*$N231/$H231),F231))</f>
        <v>1E-8</v>
      </c>
      <c r="P231" s="47">
        <f>IF($C231="","",IF(OR($J231="SWAP",$J231="FUTURE",$J231="CME FUTURE"),IF(NOT(ISERROR(VLOOKUP($M231,SpotUSDRateTable,2,FALSE))),VLOOKUP($M231,SpotUSDRateTable,2,FALSE),$H231)*O231,VLOOKUP($M231,SpotUSDRateTable,2,FALSE)*O231))</f>
        <v>2.2367513521128401E-7</v>
      </c>
      <c r="Q231" s="25">
        <f>IF($C231="","",IF(OR($J231="SWAP",$J231="FUTURE",$J231="CME FUTURE"),INT($K231-$B231),0))</f>
        <v>0</v>
      </c>
      <c r="R231" s="26" t="str">
        <f>IF($C231="","",IF(OR($E231="USD",$E231="EUR"),"CASH",IF($Q231=0,"COIN",IF($Q231&gt;720,"PERP",IF($J231="FUTURE",TEXT($K231-1,"mmm yy"),"CME "&amp;TEXT($K231-1,"mmm yy"))))))</f>
        <v>COIN</v>
      </c>
      <c r="S231" s="26" t="str">
        <f>IF($C231="","",IF($J231="CME FUTURE",IF($G231&gt;0,"LONG","SHORT"),IF($G231&gt;0,"LONG","SHORT")))</f>
        <v>LONG</v>
      </c>
      <c r="T231" s="26" t="str">
        <f>IF($C231="","",$R231&amp;" "&amp;$S231)</f>
        <v>COIN LONG</v>
      </c>
      <c r="U231" s="180">
        <f>IF($C231="","",$G231*(1+$W231))</f>
        <v>2.2367513521128399E-7</v>
      </c>
      <c r="V231" s="176">
        <f>IF($C231="","",$H231*(1+$W231))</f>
        <v>22.367513521128402</v>
      </c>
      <c r="W231" s="39">
        <f>IF($C231="","",IF(DefaultScenario,IF(OR(AND(Default_Exchange="ALL",NOT(ISERROR(MATCH($C231,$AF$6:$AF$37,0)))),$C231=Default_Exchange),IF($G231&gt;0,-LGD,0),0),IF(OR($J231="SWAP",$J231="FUTURE",$J231="CME FUTURE"),IF('Futures &amp; Perps Shifted'!$K$73,VLOOKUP($M231,ShiftByCurrencyDeriv,MATCH($R231,ShiftByCurrencyDerivHeader,0),FALSE),0),0)))</f>
        <v>0</v>
      </c>
      <c r="X231" s="178">
        <f>IF($C231="","",$U231-$G231)</f>
        <v>0</v>
      </c>
      <c r="Y231" s="14" t="str">
        <f t="shared" si="3"/>
        <v>HUB2</v>
      </c>
      <c r="Z231" t="str">
        <f>IF($C231="","",$M231&amp;" "&amp;$T231)</f>
        <v>ETC COIN LONG</v>
      </c>
      <c r="AA231" t="b">
        <f>IF($C231="","",IF(ISERROR(VLOOKUP($Y231,Mappings!$A:$C,3,FALSE)),FALSE,VLOOKUP($Y231,Mappings!$A:$C,3,FALSE)))</f>
        <v>0</v>
      </c>
    </row>
    <row r="232" spans="1:27" customFormat="1" x14ac:dyDescent="0.25">
      <c r="A232" s="14">
        <v>230</v>
      </c>
      <c r="B232" s="71">
        <v>44959.000003587964</v>
      </c>
      <c r="C232" s="14" t="s">
        <v>39</v>
      </c>
      <c r="D232" s="23" t="s">
        <v>115</v>
      </c>
      <c r="E232" s="23" t="s">
        <v>15</v>
      </c>
      <c r="F232" s="100">
        <v>1E-8</v>
      </c>
      <c r="G232" s="100">
        <v>1.6417926937161598E-5</v>
      </c>
      <c r="H232" s="100">
        <v>1641.7926937161601</v>
      </c>
      <c r="I232" s="100">
        <v>0</v>
      </c>
      <c r="J232" s="23" t="s">
        <v>85</v>
      </c>
      <c r="K232" s="24">
        <v>44959.000003587964</v>
      </c>
      <c r="L232" s="23">
        <v>1</v>
      </c>
      <c r="M232" s="23" t="s">
        <v>15</v>
      </c>
      <c r="N232" s="45">
        <f>IF($C232="","",IF(OR($J232="SWAP",$J232="FUTURE",$J232="CME FUTURE"),IF($L232=1,ROUND($G232/$H232/$F232,3),POWER(10,ROUND(LOG($G232/$F232),1))),1))</f>
        <v>1</v>
      </c>
      <c r="O232" s="154">
        <f>IF($C232="","",IF(OR($J232="SWAP",$J232="FUTURE",$J232="CME FUTURE"),IF($L232=1,$F232*$N232,$AB$2*$F232*$N232/$H232),F232))</f>
        <v>1E-8</v>
      </c>
      <c r="P232" s="47">
        <f>IF($C232="","",IF(OR($J232="SWAP",$J232="FUTURE",$J232="CME FUTURE"),IF(NOT(ISERROR(VLOOKUP($M232,SpotUSDRateTable,2,FALSE))),VLOOKUP($M232,SpotUSDRateTable,2,FALSE),$H232)*O232,VLOOKUP($M232,SpotUSDRateTable,2,FALSE)*O232))</f>
        <v>1.6417926937161602E-5</v>
      </c>
      <c r="Q232" s="25">
        <f>IF($C232="","",IF(OR($J232="SWAP",$J232="FUTURE",$J232="CME FUTURE"),INT($K232-$B232),0))</f>
        <v>0</v>
      </c>
      <c r="R232" s="26" t="str">
        <f>IF($C232="","",IF(OR($E232="USD",$E232="EUR"),"CASH",IF($Q232=0,"COIN",IF($Q232&gt;720,"PERP",IF($J232="FUTURE",TEXT($K232-1,"mmm yy"),"CME "&amp;TEXT($K232-1,"mmm yy"))))))</f>
        <v>COIN</v>
      </c>
      <c r="S232" s="26" t="str">
        <f>IF($C232="","",IF($J232="CME FUTURE",IF($G232&gt;0,"LONG","SHORT"),IF($G232&gt;0,"LONG","SHORT")))</f>
        <v>LONG</v>
      </c>
      <c r="T232" s="26" t="str">
        <f>IF($C232="","",$R232&amp;" "&amp;$S232)</f>
        <v>COIN LONG</v>
      </c>
      <c r="U232" s="180">
        <f>IF($C232="","",$G232*(1+$W232))</f>
        <v>1.6417926937161598E-5</v>
      </c>
      <c r="V232" s="176">
        <f>IF($C232="","",$H232*(1+$W232))</f>
        <v>1641.7926937161601</v>
      </c>
      <c r="W232" s="39">
        <f>IF($C232="","",IF(DefaultScenario,IF(OR(AND(Default_Exchange="ALL",NOT(ISERROR(MATCH($C232,$AF$6:$AF$37,0)))),$C232=Default_Exchange),IF($G232&gt;0,-LGD,0),0),IF(OR($J232="SWAP",$J232="FUTURE",$J232="CME FUTURE"),IF('Futures &amp; Perps Shifted'!$K$73,VLOOKUP($M232,ShiftByCurrencyDeriv,MATCH($R232,ShiftByCurrencyDerivHeader,0),FALSE),0),0)))</f>
        <v>0</v>
      </c>
      <c r="X232" s="178">
        <f>IF($C232="","",$U232-$G232)</f>
        <v>0</v>
      </c>
      <c r="Y232" s="14" t="str">
        <f t="shared" si="3"/>
        <v>HUB2</v>
      </c>
      <c r="Z232" t="str">
        <f>IF($C232="","",$M232&amp;" "&amp;$T232)</f>
        <v>ETH COIN LONG</v>
      </c>
      <c r="AA232" t="b">
        <f>IF($C232="","",IF(ISERROR(VLOOKUP($Y232,Mappings!$A:$C,3,FALSE)),FALSE,VLOOKUP($Y232,Mappings!$A:$C,3,FALSE)))</f>
        <v>0</v>
      </c>
    </row>
    <row r="233" spans="1:27" customFormat="1" x14ac:dyDescent="0.25">
      <c r="A233" s="14">
        <v>231</v>
      </c>
      <c r="B233" s="71">
        <v>44959.000003587964</v>
      </c>
      <c r="C233" s="14" t="s">
        <v>39</v>
      </c>
      <c r="D233" s="23" t="s">
        <v>115</v>
      </c>
      <c r="E233" s="23" t="s">
        <v>27</v>
      </c>
      <c r="F233" s="100">
        <v>1E-8</v>
      </c>
      <c r="G233" s="100">
        <v>7.2166244369699703E-8</v>
      </c>
      <c r="H233" s="100">
        <v>7.2166244369699699</v>
      </c>
      <c r="I233" s="100">
        <v>0</v>
      </c>
      <c r="J233" s="23" t="s">
        <v>85</v>
      </c>
      <c r="K233" s="24">
        <v>44959.000003587964</v>
      </c>
      <c r="L233" s="23">
        <v>1</v>
      </c>
      <c r="M233" s="23" t="s">
        <v>27</v>
      </c>
      <c r="N233" s="45">
        <f>IF($C233="","",IF(OR($J233="SWAP",$J233="FUTURE",$J233="CME FUTURE"),IF($L233=1,ROUND($G233/$H233/$F233,3),POWER(10,ROUND(LOG($G233/$F233),1))),1))</f>
        <v>1</v>
      </c>
      <c r="O233" s="154">
        <f>IF($C233="","",IF(OR($J233="SWAP",$J233="FUTURE",$J233="CME FUTURE"),IF($L233=1,$F233*$N233,$AB$2*$F233*$N233/$H233),F233))</f>
        <v>1E-8</v>
      </c>
      <c r="P233" s="47">
        <f>IF($C233="","",IF(OR($J233="SWAP",$J233="FUTURE",$J233="CME FUTURE"),IF(NOT(ISERROR(VLOOKUP($M233,SpotUSDRateTable,2,FALSE))),VLOOKUP($M233,SpotUSDRateTable,2,FALSE),$H233)*O233,VLOOKUP($M233,SpotUSDRateTable,2,FALSE)*O233))</f>
        <v>7.2166244369699703E-8</v>
      </c>
      <c r="Q233" s="25">
        <f>IF($C233="","",IF(OR($J233="SWAP",$J233="FUTURE",$J233="CME FUTURE"),INT($K233-$B233),0))</f>
        <v>0</v>
      </c>
      <c r="R233" s="26" t="str">
        <f>IF($C233="","",IF(OR($E233="USD",$E233="EUR"),"CASH",IF($Q233=0,"COIN",IF($Q233&gt;720,"PERP",IF($J233="FUTURE",TEXT($K233-1,"mmm yy"),"CME "&amp;TEXT($K233-1,"mmm yy"))))))</f>
        <v>COIN</v>
      </c>
      <c r="S233" s="26" t="str">
        <f>IF($C233="","",IF($J233="CME FUTURE",IF($G233&gt;0,"LONG","SHORT"),IF($G233&gt;0,"LONG","SHORT")))</f>
        <v>LONG</v>
      </c>
      <c r="T233" s="26" t="str">
        <f>IF($C233="","",$R233&amp;" "&amp;$S233)</f>
        <v>COIN LONG</v>
      </c>
      <c r="U233" s="180">
        <f>IF($C233="","",$G233*(1+$W233))</f>
        <v>7.2166244369699703E-8</v>
      </c>
      <c r="V233" s="176">
        <f>IF($C233="","",$H233*(1+$W233))</f>
        <v>7.2166244369699699</v>
      </c>
      <c r="W233" s="39">
        <f>IF($C233="","",IF(DefaultScenario,IF(OR(AND(Default_Exchange="ALL",NOT(ISERROR(MATCH($C233,$AF$6:$AF$37,0)))),$C233=Default_Exchange),IF($G233&gt;0,-LGD,0),0),IF(OR($J233="SWAP",$J233="FUTURE",$J233="CME FUTURE"),IF('Futures &amp; Perps Shifted'!$K$73,VLOOKUP($M233,ShiftByCurrencyDeriv,MATCH($R233,ShiftByCurrencyDerivHeader,0),FALSE),0),0)))</f>
        <v>0</v>
      </c>
      <c r="X233" s="178">
        <f>IF($C233="","",$U233-$G233)</f>
        <v>0</v>
      </c>
      <c r="Y233" s="14" t="str">
        <f t="shared" si="3"/>
        <v>HUB2</v>
      </c>
      <c r="Z233" t="str">
        <f>IF($C233="","",$M233&amp;" "&amp;$T233)</f>
        <v>LINK COIN LONG</v>
      </c>
      <c r="AA233" t="b">
        <f>IF($C233="","",IF(ISERROR(VLOOKUP($Y233,Mappings!$A:$C,3,FALSE)),FALSE,VLOOKUP($Y233,Mappings!$A:$C,3,FALSE)))</f>
        <v>0</v>
      </c>
    </row>
    <row r="234" spans="1:27" customFormat="1" x14ac:dyDescent="0.25">
      <c r="A234" s="14">
        <v>232</v>
      </c>
      <c r="B234" s="71">
        <v>44959.000003587964</v>
      </c>
      <c r="C234" s="14" t="s">
        <v>39</v>
      </c>
      <c r="D234" s="23" t="s">
        <v>115</v>
      </c>
      <c r="E234" s="23" t="s">
        <v>24</v>
      </c>
      <c r="F234" s="100">
        <v>1E-8</v>
      </c>
      <c r="G234" s="100">
        <v>1.0044362915612399E-6</v>
      </c>
      <c r="H234" s="100">
        <v>100.443629156124</v>
      </c>
      <c r="I234" s="100">
        <v>0</v>
      </c>
      <c r="J234" s="23" t="s">
        <v>85</v>
      </c>
      <c r="K234" s="24">
        <v>44959.000003587964</v>
      </c>
      <c r="L234" s="23">
        <v>1</v>
      </c>
      <c r="M234" s="23" t="s">
        <v>24</v>
      </c>
      <c r="N234" s="45">
        <f>IF($C234="","",IF(OR($J234="SWAP",$J234="FUTURE",$J234="CME FUTURE"),IF($L234=1,ROUND($G234/$H234/$F234,3),POWER(10,ROUND(LOG($G234/$F234),1))),1))</f>
        <v>1</v>
      </c>
      <c r="O234" s="154">
        <f>IF($C234="","",IF(OR($J234="SWAP",$J234="FUTURE",$J234="CME FUTURE"),IF($L234=1,$F234*$N234,$AB$2*$F234*$N234/$H234),F234))</f>
        <v>1E-8</v>
      </c>
      <c r="P234" s="47">
        <f>IF($C234="","",IF(OR($J234="SWAP",$J234="FUTURE",$J234="CME FUTURE"),IF(NOT(ISERROR(VLOOKUP($M234,SpotUSDRateTable,2,FALSE))),VLOOKUP($M234,SpotUSDRateTable,2,FALSE),$H234)*O234,VLOOKUP($M234,SpotUSDRateTable,2,FALSE)*O234))</f>
        <v>1.0044362915612401E-6</v>
      </c>
      <c r="Q234" s="25">
        <f>IF($C234="","",IF(OR($J234="SWAP",$J234="FUTURE",$J234="CME FUTURE"),INT($K234-$B234),0))</f>
        <v>0</v>
      </c>
      <c r="R234" s="26" t="str">
        <f>IF($C234="","",IF(OR($E234="USD",$E234="EUR"),"CASH",IF($Q234=0,"COIN",IF($Q234&gt;720,"PERP",IF($J234="FUTURE",TEXT($K234-1,"mmm yy"),"CME "&amp;TEXT($K234-1,"mmm yy"))))))</f>
        <v>COIN</v>
      </c>
      <c r="S234" s="26" t="str">
        <f>IF($C234="","",IF($J234="CME FUTURE",IF($G234&gt;0,"LONG","SHORT"),IF($G234&gt;0,"LONG","SHORT")))</f>
        <v>LONG</v>
      </c>
      <c r="T234" s="26" t="str">
        <f>IF($C234="","",$R234&amp;" "&amp;$S234)</f>
        <v>COIN LONG</v>
      </c>
      <c r="U234" s="180">
        <f>IF($C234="","",$G234*(1+$W234))</f>
        <v>1.0044362915612399E-6</v>
      </c>
      <c r="V234" s="176">
        <f>IF($C234="","",$H234*(1+$W234))</f>
        <v>100.443629156124</v>
      </c>
      <c r="W234" s="39">
        <f>IF($C234="","",IF(DefaultScenario,IF(OR(AND(Default_Exchange="ALL",NOT(ISERROR(MATCH($C234,$AF$6:$AF$37,0)))),$C234=Default_Exchange),IF($G234&gt;0,-LGD,0),0),IF(OR($J234="SWAP",$J234="FUTURE",$J234="CME FUTURE"),IF('Futures &amp; Perps Shifted'!$K$73,VLOOKUP($M234,ShiftByCurrencyDeriv,MATCH($R234,ShiftByCurrencyDerivHeader,0),FALSE),0),0)))</f>
        <v>0</v>
      </c>
      <c r="X234" s="178">
        <f>IF($C234="","",$U234-$G234)</f>
        <v>0</v>
      </c>
      <c r="Y234" s="14" t="str">
        <f t="shared" si="3"/>
        <v>HUB2</v>
      </c>
      <c r="Z234" t="str">
        <f>IF($C234="","",$M234&amp;" "&amp;$T234)</f>
        <v>LTC COIN LONG</v>
      </c>
      <c r="AA234" t="b">
        <f>IF($C234="","",IF(ISERROR(VLOOKUP($Y234,Mappings!$A:$C,3,FALSE)),FALSE,VLOOKUP($Y234,Mappings!$A:$C,3,FALSE)))</f>
        <v>0</v>
      </c>
    </row>
    <row r="235" spans="1:27" customFormat="1" x14ac:dyDescent="0.25">
      <c r="A235" s="14">
        <v>233</v>
      </c>
      <c r="B235" s="71">
        <v>44959.000003587964</v>
      </c>
      <c r="C235" s="14" t="s">
        <v>39</v>
      </c>
      <c r="D235" s="23" t="s">
        <v>115</v>
      </c>
      <c r="E235" s="23" t="s">
        <v>38</v>
      </c>
      <c r="F235" s="100">
        <v>3.2621029500000001</v>
      </c>
      <c r="G235" s="100">
        <v>3.2624220683829099</v>
      </c>
      <c r="H235" s="100">
        <v>1.0000978259692599</v>
      </c>
      <c r="I235" s="100">
        <v>0</v>
      </c>
      <c r="J235" s="23" t="s">
        <v>85</v>
      </c>
      <c r="K235" s="24">
        <v>44959.000003587964</v>
      </c>
      <c r="L235" s="23">
        <v>1</v>
      </c>
      <c r="M235" s="23" t="s">
        <v>38</v>
      </c>
      <c r="N235" s="45">
        <f>IF($C235="","",IF(OR($J235="SWAP",$J235="FUTURE",$J235="CME FUTURE"),IF($L235=1,ROUND($G235/$H235/$F235,3),POWER(10,ROUND(LOG($G235/$F235),1))),1))</f>
        <v>1</v>
      </c>
      <c r="O235" s="154">
        <f>IF($C235="","",IF(OR($J235="SWAP",$J235="FUTURE",$J235="CME FUTURE"),IF($L235=1,$F235*$N235,$AB$2*$F235*$N235/$H235),F235))</f>
        <v>3.2621029500000001</v>
      </c>
      <c r="P235" s="47">
        <f>IF($C235="","",IF(OR($J235="SWAP",$J235="FUTURE",$J235="CME FUTURE"),IF(NOT(ISERROR(VLOOKUP($M235,SpotUSDRateTable,2,FALSE))),VLOOKUP($M235,SpotUSDRateTable,2,FALSE),$H235)*O235,VLOOKUP($M235,SpotUSDRateTable,2,FALSE)*O235))</f>
        <v>3.2624220683829095</v>
      </c>
      <c r="Q235" s="25">
        <f>IF($C235="","",IF(OR($J235="SWAP",$J235="FUTURE",$J235="CME FUTURE"),INT($K235-$B235),0))</f>
        <v>0</v>
      </c>
      <c r="R235" s="26" t="str">
        <f>IF($C235="","",IF(OR($E235="USD",$E235="EUR"),"CASH",IF($Q235=0,"COIN",IF($Q235&gt;720,"PERP",IF($J235="FUTURE",TEXT($K235-1,"mmm yy"),"CME "&amp;TEXT($K235-1,"mmm yy"))))))</f>
        <v>COIN</v>
      </c>
      <c r="S235" s="26" t="str">
        <f>IF($C235="","",IF($J235="CME FUTURE",IF($G235&gt;0,"LONG","SHORT"),IF($G235&gt;0,"LONG","SHORT")))</f>
        <v>LONG</v>
      </c>
      <c r="T235" s="26" t="str">
        <f>IF($C235="","",$R235&amp;" "&amp;$S235)</f>
        <v>COIN LONG</v>
      </c>
      <c r="U235" s="180">
        <f>IF($C235="","",$G235*(1+$W235))</f>
        <v>3.2624220683829099</v>
      </c>
      <c r="V235" s="176">
        <f>IF($C235="","",$H235*(1+$W235))</f>
        <v>1.0000978259692599</v>
      </c>
      <c r="W235" s="39">
        <f>IF($C235="","",IF(DefaultScenario,IF(OR(AND(Default_Exchange="ALL",NOT(ISERROR(MATCH($C235,$AF$6:$AF$37,0)))),$C235=Default_Exchange),IF($G235&gt;0,-LGD,0),0),IF(OR($J235="SWAP",$J235="FUTURE",$J235="CME FUTURE"),IF('Futures &amp; Perps Shifted'!$K$73,VLOOKUP($M235,ShiftByCurrencyDeriv,MATCH($R235,ShiftByCurrencyDerivHeader,0),FALSE),0),0)))</f>
        <v>0</v>
      </c>
      <c r="X235" s="178">
        <f>IF($C235="","",$U235-$G235)</f>
        <v>0</v>
      </c>
      <c r="Y235" s="14" t="str">
        <f t="shared" si="3"/>
        <v>HUB2</v>
      </c>
      <c r="Z235" t="str">
        <f>IF($C235="","",$M235&amp;" "&amp;$T235)</f>
        <v>USDT COIN LONG</v>
      </c>
      <c r="AA235" t="b">
        <f>IF($C235="","",IF(ISERROR(VLOOKUP($Y235,Mappings!$A:$C,3,FALSE)),FALSE,VLOOKUP($Y235,Mappings!$A:$C,3,FALSE)))</f>
        <v>0</v>
      </c>
    </row>
    <row r="236" spans="1:27" customFormat="1" x14ac:dyDescent="0.25">
      <c r="A236" s="14">
        <v>234</v>
      </c>
      <c r="B236" s="71">
        <v>44959.000003587964</v>
      </c>
      <c r="C236" s="14" t="s">
        <v>39</v>
      </c>
      <c r="D236" s="23" t="s">
        <v>115</v>
      </c>
      <c r="E236" s="23" t="s">
        <v>99</v>
      </c>
      <c r="F236" s="100">
        <v>6.4869999999999994E-5</v>
      </c>
      <c r="G236" s="100">
        <v>2.68491642437752E-5</v>
      </c>
      <c r="H236" s="100">
        <v>0.41389184898682302</v>
      </c>
      <c r="I236" s="100">
        <v>0</v>
      </c>
      <c r="J236" s="23" t="s">
        <v>85</v>
      </c>
      <c r="K236" s="24">
        <v>44959.000003587964</v>
      </c>
      <c r="L236" s="23">
        <v>1</v>
      </c>
      <c r="M236" s="23" t="s">
        <v>99</v>
      </c>
      <c r="N236" s="45">
        <f>IF($C236="","",IF(OR($J236="SWAP",$J236="FUTURE",$J236="CME FUTURE"),IF($L236=1,ROUND($G236/$H236/$F236,3),POWER(10,ROUND(LOG($G236/$F236),1))),1))</f>
        <v>1</v>
      </c>
      <c r="O236" s="154">
        <f>IF($C236="","",IF(OR($J236="SWAP",$J236="FUTURE",$J236="CME FUTURE"),IF($L236=1,$F236*$N236,$AB$2*$F236*$N236/$H236),F236))</f>
        <v>6.4869999999999994E-5</v>
      </c>
      <c r="P236" s="47">
        <f>IF($C236="","",IF(OR($J236="SWAP",$J236="FUTURE",$J236="CME FUTURE"),IF(NOT(ISERROR(VLOOKUP($M236,SpotUSDRateTable,2,FALSE))),VLOOKUP($M236,SpotUSDRateTable,2,FALSE),$H236)*O236,VLOOKUP($M236,SpotUSDRateTable,2,FALSE)*O236))</f>
        <v>2.6849164243775207E-5</v>
      </c>
      <c r="Q236" s="25">
        <f>IF($C236="","",IF(OR($J236="SWAP",$J236="FUTURE",$J236="CME FUTURE"),INT($K236-$B236),0))</f>
        <v>0</v>
      </c>
      <c r="R236" s="26" t="str">
        <f>IF($C236="","",IF(OR($E236="USD",$E236="EUR"),"CASH",IF($Q236=0,"COIN",IF($Q236&gt;720,"PERP",IF($J236="FUTURE",TEXT($K236-1,"mmm yy"),"CME "&amp;TEXT($K236-1,"mmm yy"))))))</f>
        <v>COIN</v>
      </c>
      <c r="S236" s="26" t="str">
        <f>IF($C236="","",IF($J236="CME FUTURE",IF($G236&gt;0,"LONG","SHORT"),IF($G236&gt;0,"LONG","SHORT")))</f>
        <v>LONG</v>
      </c>
      <c r="T236" s="26" t="str">
        <f>IF($C236="","",$R236&amp;" "&amp;$S236)</f>
        <v>COIN LONG</v>
      </c>
      <c r="U236" s="180">
        <f>IF($C236="","",$G236*(1+$W236))</f>
        <v>2.68491642437752E-5</v>
      </c>
      <c r="V236" s="176">
        <f>IF($C236="","",$H236*(1+$W236))</f>
        <v>0.41389184898682302</v>
      </c>
      <c r="W236" s="39">
        <f>IF($C236="","",IF(DefaultScenario,IF(OR(AND(Default_Exchange="ALL",NOT(ISERROR(MATCH($C236,$AF$6:$AF$37,0)))),$C236=Default_Exchange),IF($G236&gt;0,-LGD,0),0),IF(OR($J236="SWAP",$J236="FUTURE",$J236="CME FUTURE"),IF('Futures &amp; Perps Shifted'!$K$73,VLOOKUP($M236,ShiftByCurrencyDeriv,MATCH($R236,ShiftByCurrencyDerivHeader,0),FALSE),0),0)))</f>
        <v>0</v>
      </c>
      <c r="X236" s="178">
        <f>IF($C236="","",$U236-$G236)</f>
        <v>0</v>
      </c>
      <c r="Y236" s="14" t="str">
        <f t="shared" si="3"/>
        <v>HUB2</v>
      </c>
      <c r="Z236" t="str">
        <f>IF($C236="","",$M236&amp;" "&amp;$T236)</f>
        <v>XRP COIN LONG</v>
      </c>
      <c r="AA236" t="b">
        <f>IF($C236="","",IF(ISERROR(VLOOKUP($Y236,Mappings!$A:$C,3,FALSE)),FALSE,VLOOKUP($Y236,Mappings!$A:$C,3,FALSE)))</f>
        <v>0</v>
      </c>
    </row>
    <row r="237" spans="1:27" customFormat="1" x14ac:dyDescent="0.25">
      <c r="A237" s="14">
        <v>235</v>
      </c>
      <c r="B237" s="71">
        <v>44959.000002199071</v>
      </c>
      <c r="C237" s="14" t="s">
        <v>39</v>
      </c>
      <c r="D237" s="23" t="s">
        <v>41</v>
      </c>
      <c r="E237" s="23" t="s">
        <v>116</v>
      </c>
      <c r="F237" s="100">
        <v>0.10014646000000001</v>
      </c>
      <c r="G237" s="100">
        <v>8.8398904046197604</v>
      </c>
      <c r="H237" s="100">
        <v>88.269624354368204</v>
      </c>
      <c r="I237" s="100">
        <v>0</v>
      </c>
      <c r="J237" s="23" t="s">
        <v>85</v>
      </c>
      <c r="K237" s="24">
        <v>44959.000002199071</v>
      </c>
      <c r="L237" s="23">
        <v>1</v>
      </c>
      <c r="M237" s="23" t="s">
        <v>116</v>
      </c>
      <c r="N237" s="45">
        <f>IF($C237="","",IF(OR($J237="SWAP",$J237="FUTURE",$J237="CME FUTURE"),IF($L237=1,ROUND($G237/$H237/$F237,3),POWER(10,ROUND(LOG($G237/$F237),1))),1))</f>
        <v>1</v>
      </c>
      <c r="O237" s="154">
        <f>IF($C237="","",IF(OR($J237="SWAP",$J237="FUTURE",$J237="CME FUTURE"),IF($L237=1,$F237*$N237,$AB$2*$F237*$N237/$H237),F237))</f>
        <v>0.10014646000000001</v>
      </c>
      <c r="P237" s="47">
        <f>IF($C237="","",IF(OR($J237="SWAP",$J237="FUTURE",$J237="CME FUTURE"),IF(NOT(ISERROR(VLOOKUP($M237,SpotUSDRateTable,2,FALSE))),VLOOKUP($M237,SpotUSDRateTable,2,FALSE),$H237)*O237,VLOOKUP($M237,SpotUSDRateTable,2,FALSE)*O237))</f>
        <v>8.8398904046197622</v>
      </c>
      <c r="Q237" s="25">
        <f>IF($C237="","",IF(OR($J237="SWAP",$J237="FUTURE",$J237="CME FUTURE"),INT($K237-$B237),0))</f>
        <v>0</v>
      </c>
      <c r="R237" s="26" t="str">
        <f>IF($C237="","",IF(OR($E237="USD",$E237="EUR"),"CASH",IF($Q237=0,"COIN",IF($Q237&gt;720,"PERP",IF($J237="FUTURE",TEXT($K237-1,"mmm yy"),"CME "&amp;TEXT($K237-1,"mmm yy"))))))</f>
        <v>COIN</v>
      </c>
      <c r="S237" s="26" t="str">
        <f>IF($C237="","",IF($J237="CME FUTURE",IF($G237&gt;0,"LONG","SHORT"),IF($G237&gt;0,"LONG","SHORT")))</f>
        <v>LONG</v>
      </c>
      <c r="T237" s="26" t="str">
        <f>IF($C237="","",$R237&amp;" "&amp;$S237)</f>
        <v>COIN LONG</v>
      </c>
      <c r="U237" s="180">
        <f>IF($C237="","",$G237*(1+$W237))</f>
        <v>8.8398904046197604</v>
      </c>
      <c r="V237" s="176">
        <f>IF($C237="","",$H237*(1+$W237))</f>
        <v>88.269624354368204</v>
      </c>
      <c r="W237" s="39">
        <f>IF($C237="","",IF(DefaultScenario,IF(OR(AND(Default_Exchange="ALL",NOT(ISERROR(MATCH($C237,$AF$6:$AF$37,0)))),$C237=Default_Exchange),IF($G237&gt;0,-LGD,0),0),IF(OR($J237="SWAP",$J237="FUTURE",$J237="CME FUTURE"),IF('Futures &amp; Perps Shifted'!$K$73,VLOOKUP($M237,ShiftByCurrencyDeriv,MATCH($R237,ShiftByCurrencyDerivHeader,0),FALSE),0),0)))</f>
        <v>0</v>
      </c>
      <c r="X237" s="178">
        <f>IF($C237="","",$U237-$G237)</f>
        <v>0</v>
      </c>
      <c r="Y237" s="14" t="str">
        <f t="shared" si="3"/>
        <v>HUBI</v>
      </c>
      <c r="Z237" t="str">
        <f>IF($C237="","",$M237&amp;" "&amp;$T237)</f>
        <v>AAVE COIN LONG</v>
      </c>
      <c r="AA237" t="b">
        <f>IF($C237="","",IF(ISERROR(VLOOKUP($Y237,Mappings!$A:$C,3,FALSE)),FALSE,VLOOKUP($Y237,Mappings!$A:$C,3,FALSE)))</f>
        <v>1</v>
      </c>
    </row>
    <row r="238" spans="1:27" customFormat="1" x14ac:dyDescent="0.25">
      <c r="A238" s="14">
        <v>236</v>
      </c>
      <c r="B238" s="71">
        <v>44959.000002199071</v>
      </c>
      <c r="C238" s="14" t="s">
        <v>39</v>
      </c>
      <c r="D238" s="23" t="s">
        <v>41</v>
      </c>
      <c r="E238" s="23" t="s">
        <v>84</v>
      </c>
      <c r="F238" s="100">
        <v>3.2091999999999998E-4</v>
      </c>
      <c r="G238" s="100">
        <v>1.2748318322015301E-4</v>
      </c>
      <c r="H238" s="100">
        <v>0.397242874299367</v>
      </c>
      <c r="I238" s="100">
        <v>0</v>
      </c>
      <c r="J238" s="23" t="s">
        <v>85</v>
      </c>
      <c r="K238" s="24">
        <v>44959.000002199071</v>
      </c>
      <c r="L238" s="23">
        <v>1</v>
      </c>
      <c r="M238" s="23" t="s">
        <v>84</v>
      </c>
      <c r="N238" s="45">
        <f>IF($C238="","",IF(OR($J238="SWAP",$J238="FUTURE",$J238="CME FUTURE"),IF($L238=1,ROUND($G238/$H238/$F238,3),POWER(10,ROUND(LOG($G238/$F238),1))),1))</f>
        <v>1</v>
      </c>
      <c r="O238" s="154">
        <f>IF($C238="","",IF(OR($J238="SWAP",$J238="FUTURE",$J238="CME FUTURE"),IF($L238=1,$F238*$N238,$AB$2*$F238*$N238/$H238),F238))</f>
        <v>3.2091999999999998E-4</v>
      </c>
      <c r="P238" s="47">
        <f>IF($C238="","",IF(OR($J238="SWAP",$J238="FUTURE",$J238="CME FUTURE"),IF(NOT(ISERROR(VLOOKUP($M238,SpotUSDRateTable,2,FALSE))),VLOOKUP($M238,SpotUSDRateTable,2,FALSE),$H238)*O238,VLOOKUP($M238,SpotUSDRateTable,2,FALSE)*O238))</f>
        <v>1.2748318322015285E-4</v>
      </c>
      <c r="Q238" s="25">
        <f>IF($C238="","",IF(OR($J238="SWAP",$J238="FUTURE",$J238="CME FUTURE"),INT($K238-$B238),0))</f>
        <v>0</v>
      </c>
      <c r="R238" s="26" t="str">
        <f>IF($C238="","",IF(OR($E238="USD",$E238="EUR"),"CASH",IF($Q238=0,"COIN",IF($Q238&gt;720,"PERP",IF($J238="FUTURE",TEXT($K238-1,"mmm yy"),"CME "&amp;TEXT($K238-1,"mmm yy"))))))</f>
        <v>COIN</v>
      </c>
      <c r="S238" s="26" t="str">
        <f>IF($C238="","",IF($J238="CME FUTURE",IF($G238&gt;0,"LONG","SHORT"),IF($G238&gt;0,"LONG","SHORT")))</f>
        <v>LONG</v>
      </c>
      <c r="T238" s="26" t="str">
        <f>IF($C238="","",$R238&amp;" "&amp;$S238)</f>
        <v>COIN LONG</v>
      </c>
      <c r="U238" s="180">
        <f>IF($C238="","",$G238*(1+$W238))</f>
        <v>1.2748318322015301E-4</v>
      </c>
      <c r="V238" s="176">
        <f>IF($C238="","",$H238*(1+$W238))</f>
        <v>0.397242874299367</v>
      </c>
      <c r="W238" s="39">
        <f>IF($C238="","",IF(DefaultScenario,IF(OR(AND(Default_Exchange="ALL",NOT(ISERROR(MATCH($C238,$AF$6:$AF$37,0)))),$C238=Default_Exchange),IF($G238&gt;0,-LGD,0),0),IF(OR($J238="SWAP",$J238="FUTURE",$J238="CME FUTURE"),IF('Futures &amp; Perps Shifted'!$K$73,VLOOKUP($M238,ShiftByCurrencyDeriv,MATCH($R238,ShiftByCurrencyDerivHeader,0),FALSE),0),0)))</f>
        <v>0</v>
      </c>
      <c r="X238" s="178">
        <f>IF($C238="","",$U238-$G238)</f>
        <v>0</v>
      </c>
      <c r="Y238" s="14" t="str">
        <f t="shared" si="3"/>
        <v>HUBI</v>
      </c>
      <c r="Z238" t="str">
        <f>IF($C238="","",$M238&amp;" "&amp;$T238)</f>
        <v>ADA COIN LONG</v>
      </c>
      <c r="AA238" t="b">
        <f>IF($C238="","",IF(ISERROR(VLOOKUP($Y238,Mappings!$A:$C,3,FALSE)),FALSE,VLOOKUP($Y238,Mappings!$A:$C,3,FALSE)))</f>
        <v>1</v>
      </c>
    </row>
    <row r="239" spans="1:27" customFormat="1" x14ac:dyDescent="0.25">
      <c r="A239" s="14">
        <v>237</v>
      </c>
      <c r="B239" s="71">
        <v>44959.000002199071</v>
      </c>
      <c r="C239" s="14" t="s">
        <v>39</v>
      </c>
      <c r="D239" s="23" t="s">
        <v>41</v>
      </c>
      <c r="E239" s="23" t="s">
        <v>20</v>
      </c>
      <c r="F239" s="100">
        <v>5.3552000000000005E-4</v>
      </c>
      <c r="G239" s="100">
        <v>7.2986969540571503E-2</v>
      </c>
      <c r="H239" s="100">
        <v>136.29177162490899</v>
      </c>
      <c r="I239" s="100">
        <v>0</v>
      </c>
      <c r="J239" s="23" t="s">
        <v>85</v>
      </c>
      <c r="K239" s="24">
        <v>44959.000002199071</v>
      </c>
      <c r="L239" s="23">
        <v>1</v>
      </c>
      <c r="M239" s="23" t="s">
        <v>20</v>
      </c>
      <c r="N239" s="45">
        <f>IF($C239="","",IF(OR($J239="SWAP",$J239="FUTURE",$J239="CME FUTURE"),IF($L239=1,ROUND($G239/$H239/$F239,3),POWER(10,ROUND(LOG($G239/$F239),1))),1))</f>
        <v>1</v>
      </c>
      <c r="O239" s="154">
        <f>IF($C239="","",IF(OR($J239="SWAP",$J239="FUTURE",$J239="CME FUTURE"),IF($L239=1,$F239*$N239,$AB$2*$F239*$N239/$H239),F239))</f>
        <v>5.3552000000000005E-4</v>
      </c>
      <c r="P239" s="47">
        <f>IF($C239="","",IF(OR($J239="SWAP",$J239="FUTURE",$J239="CME FUTURE"),IF(NOT(ISERROR(VLOOKUP($M239,SpotUSDRateTable,2,FALSE))),VLOOKUP($M239,SpotUSDRateTable,2,FALSE),$H239)*O239,VLOOKUP($M239,SpotUSDRateTable,2,FALSE)*O239))</f>
        <v>7.2986969540571267E-2</v>
      </c>
      <c r="Q239" s="25">
        <f>IF($C239="","",IF(OR($J239="SWAP",$J239="FUTURE",$J239="CME FUTURE"),INT($K239-$B239),0))</f>
        <v>0</v>
      </c>
      <c r="R239" s="26" t="str">
        <f>IF($C239="","",IF(OR($E239="USD",$E239="EUR"),"CASH",IF($Q239=0,"COIN",IF($Q239&gt;720,"PERP",IF($J239="FUTURE",TEXT($K239-1,"mmm yy"),"CME "&amp;TEXT($K239-1,"mmm yy"))))))</f>
        <v>COIN</v>
      </c>
      <c r="S239" s="26" t="str">
        <f>IF($C239="","",IF($J239="CME FUTURE",IF($G239&gt;0,"LONG","SHORT"),IF($G239&gt;0,"LONG","SHORT")))</f>
        <v>LONG</v>
      </c>
      <c r="T239" s="26" t="str">
        <f>IF($C239="","",$R239&amp;" "&amp;$S239)</f>
        <v>COIN LONG</v>
      </c>
      <c r="U239" s="180">
        <f>IF($C239="","",$G239*(1+$W239))</f>
        <v>7.2986969540571503E-2</v>
      </c>
      <c r="V239" s="176">
        <f>IF($C239="","",$H239*(1+$W239))</f>
        <v>136.29177162490899</v>
      </c>
      <c r="W239" s="39">
        <f>IF($C239="","",IF(DefaultScenario,IF(OR(AND(Default_Exchange="ALL",NOT(ISERROR(MATCH($C239,$AF$6:$AF$37,0)))),$C239=Default_Exchange),IF($G239&gt;0,-LGD,0),0),IF(OR($J239="SWAP",$J239="FUTURE",$J239="CME FUTURE"),IF('Futures &amp; Perps Shifted'!$K$73,VLOOKUP($M239,ShiftByCurrencyDeriv,MATCH($R239,ShiftByCurrencyDerivHeader,0),FALSE),0),0)))</f>
        <v>0</v>
      </c>
      <c r="X239" s="178">
        <f>IF($C239="","",$U239-$G239)</f>
        <v>0</v>
      </c>
      <c r="Y239" s="14" t="str">
        <f t="shared" si="3"/>
        <v>HUBI</v>
      </c>
      <c r="Z239" t="str">
        <f>IF($C239="","",$M239&amp;" "&amp;$T239)</f>
        <v>BCH COIN LONG</v>
      </c>
      <c r="AA239" t="b">
        <f>IF($C239="","",IF(ISERROR(VLOOKUP($Y239,Mappings!$A:$C,3,FALSE)),FALSE,VLOOKUP($Y239,Mappings!$A:$C,3,FALSE)))</f>
        <v>1</v>
      </c>
    </row>
    <row r="240" spans="1:27" customFormat="1" x14ac:dyDescent="0.25">
      <c r="A240" s="14">
        <v>238</v>
      </c>
      <c r="B240" s="71">
        <v>44959.000002199071</v>
      </c>
      <c r="C240" s="14" t="s">
        <v>39</v>
      </c>
      <c r="D240" s="23" t="s">
        <v>41</v>
      </c>
      <c r="E240" s="23" t="s">
        <v>113</v>
      </c>
      <c r="F240" s="100">
        <v>2.9999999999999997E-8</v>
      </c>
      <c r="G240" s="100">
        <v>1.30318948484314E-6</v>
      </c>
      <c r="H240" s="100">
        <v>43.439649494771402</v>
      </c>
      <c r="I240" s="100">
        <v>0</v>
      </c>
      <c r="J240" s="23" t="s">
        <v>85</v>
      </c>
      <c r="K240" s="24">
        <v>44959.000002199071</v>
      </c>
      <c r="L240" s="23">
        <v>1</v>
      </c>
      <c r="M240" s="23" t="s">
        <v>113</v>
      </c>
      <c r="N240" s="45">
        <f>IF($C240="","",IF(OR($J240="SWAP",$J240="FUTURE",$J240="CME FUTURE"),IF($L240=1,ROUND($G240/$H240/$F240,3),POWER(10,ROUND(LOG($G240/$F240),1))),1))</f>
        <v>1</v>
      </c>
      <c r="O240" s="154">
        <f>IF($C240="","",IF(OR($J240="SWAP",$J240="FUTURE",$J240="CME FUTURE"),IF($L240=1,$F240*$N240,$AB$2*$F240*$N240/$H240),F240))</f>
        <v>2.9999999999999997E-8</v>
      </c>
      <c r="P240" s="47">
        <f>IF($C240="","",IF(OR($J240="SWAP",$J240="FUTURE",$J240="CME FUTURE"),IF(NOT(ISERROR(VLOOKUP($M240,SpotUSDRateTable,2,FALSE))),VLOOKUP($M240,SpotUSDRateTable,2,FALSE),$H240)*O240,VLOOKUP($M240,SpotUSDRateTable,2,FALSE)*O240))</f>
        <v>1.3031894848431419E-6</v>
      </c>
      <c r="Q240" s="25">
        <f>IF($C240="","",IF(OR($J240="SWAP",$J240="FUTURE",$J240="CME FUTURE"),INT($K240-$B240),0))</f>
        <v>0</v>
      </c>
      <c r="R240" s="26" t="str">
        <f>IF($C240="","",IF(OR($E240="USD",$E240="EUR"),"CASH",IF($Q240=0,"COIN",IF($Q240&gt;720,"PERP",IF($J240="FUTURE",TEXT($K240-1,"mmm yy"),"CME "&amp;TEXT($K240-1,"mmm yy"))))))</f>
        <v>COIN</v>
      </c>
      <c r="S240" s="26" t="str">
        <f>IF($C240="","",IF($J240="CME FUTURE",IF($G240&gt;0,"LONG","SHORT"),IF($G240&gt;0,"LONG","SHORT")))</f>
        <v>LONG</v>
      </c>
      <c r="T240" s="26" t="str">
        <f>IF($C240="","",$R240&amp;" "&amp;$S240)</f>
        <v>COIN LONG</v>
      </c>
      <c r="U240" s="180">
        <f>IF($C240="","",$G240*(1+$W240))</f>
        <v>1.30318948484314E-6</v>
      </c>
      <c r="V240" s="176">
        <f>IF($C240="","",$H240*(1+$W240))</f>
        <v>43.439649494771402</v>
      </c>
      <c r="W240" s="39">
        <f>IF($C240="","",IF(DefaultScenario,IF(OR(AND(Default_Exchange="ALL",NOT(ISERROR(MATCH($C240,$AF$6:$AF$37,0)))),$C240=Default_Exchange),IF($G240&gt;0,-LGD,0),0),IF(OR($J240="SWAP",$J240="FUTURE",$J240="CME FUTURE"),IF('Futures &amp; Perps Shifted'!$K$73,VLOOKUP($M240,ShiftByCurrencyDeriv,MATCH($R240,ShiftByCurrencyDerivHeader,0),FALSE),0),0)))</f>
        <v>0</v>
      </c>
      <c r="X240" s="178">
        <f>IF($C240="","",$U240-$G240)</f>
        <v>0</v>
      </c>
      <c r="Y240" s="14" t="str">
        <f t="shared" si="3"/>
        <v>HUBI</v>
      </c>
      <c r="Z240" t="str">
        <f>IF($C240="","",$M240&amp;" "&amp;$T240)</f>
        <v>BSV COIN LONG</v>
      </c>
      <c r="AA240" t="b">
        <f>IF($C240="","",IF(ISERROR(VLOOKUP($Y240,Mappings!$A:$C,3,FALSE)),FALSE,VLOOKUP($Y240,Mappings!$A:$C,3,FALSE)))</f>
        <v>1</v>
      </c>
    </row>
    <row r="241" spans="1:27" customFormat="1" x14ac:dyDescent="0.25">
      <c r="A241" s="14">
        <v>239</v>
      </c>
      <c r="B241" s="71">
        <v>44959.000002199071</v>
      </c>
      <c r="C241" s="14" t="s">
        <v>39</v>
      </c>
      <c r="D241" s="23" t="s">
        <v>41</v>
      </c>
      <c r="E241" s="23" t="s">
        <v>14</v>
      </c>
      <c r="F241" s="100">
        <v>16.642637789999998</v>
      </c>
      <c r="G241" s="100">
        <v>394826.10535633902</v>
      </c>
      <c r="H241" s="100">
        <v>23723.7696534846</v>
      </c>
      <c r="I241" s="100">
        <v>0</v>
      </c>
      <c r="J241" s="23" t="s">
        <v>85</v>
      </c>
      <c r="K241" s="24">
        <v>44959.000002199071</v>
      </c>
      <c r="L241" s="23">
        <v>1</v>
      </c>
      <c r="M241" s="23" t="s">
        <v>14</v>
      </c>
      <c r="N241" s="45">
        <f>IF($C241="","",IF(OR($J241="SWAP",$J241="FUTURE",$J241="CME FUTURE"),IF($L241=1,ROUND($G241/$H241/$F241,3),POWER(10,ROUND(LOG($G241/$F241),1))),1))</f>
        <v>1</v>
      </c>
      <c r="O241" s="154">
        <f>IF($C241="","",IF(OR($J241="SWAP",$J241="FUTURE",$J241="CME FUTURE"),IF($L241=1,$F241*$N241,$AB$2*$F241*$N241/$H241),F241))</f>
        <v>16.642637789999998</v>
      </c>
      <c r="P241" s="47">
        <f>IF($C241="","",IF(OR($J241="SWAP",$J241="FUTURE",$J241="CME FUTURE"),IF(NOT(ISERROR(VLOOKUP($M241,SpotUSDRateTable,2,FALSE))),VLOOKUP($M241,SpotUSDRateTable,2,FALSE),$H241)*O241,VLOOKUP($M241,SpotUSDRateTable,2,FALSE)*O241))</f>
        <v>394826.10535633797</v>
      </c>
      <c r="Q241" s="25">
        <f>IF($C241="","",IF(OR($J241="SWAP",$J241="FUTURE",$J241="CME FUTURE"),INT($K241-$B241),0))</f>
        <v>0</v>
      </c>
      <c r="R241" s="26" t="str">
        <f>IF($C241="","",IF(OR($E241="USD",$E241="EUR"),"CASH",IF($Q241=0,"COIN",IF($Q241&gt;720,"PERP",IF($J241="FUTURE",TEXT($K241-1,"mmm yy"),"CME "&amp;TEXT($K241-1,"mmm yy"))))))</f>
        <v>COIN</v>
      </c>
      <c r="S241" s="26" t="str">
        <f>IF($C241="","",IF($J241="CME FUTURE",IF($G241&gt;0,"LONG","SHORT"),IF($G241&gt;0,"LONG","SHORT")))</f>
        <v>LONG</v>
      </c>
      <c r="T241" s="26" t="str">
        <f>IF($C241="","",$R241&amp;" "&amp;$S241)</f>
        <v>COIN LONG</v>
      </c>
      <c r="U241" s="180">
        <f>IF($C241="","",$G241*(1+$W241))</f>
        <v>394826.10535633902</v>
      </c>
      <c r="V241" s="176">
        <f>IF($C241="","",$H241*(1+$W241))</f>
        <v>23723.7696534846</v>
      </c>
      <c r="W241" s="39">
        <f>IF($C241="","",IF(DefaultScenario,IF(OR(AND(Default_Exchange="ALL",NOT(ISERROR(MATCH($C241,$AF$6:$AF$37,0)))),$C241=Default_Exchange),IF($G241&gt;0,-LGD,0),0),IF(OR($J241="SWAP",$J241="FUTURE",$J241="CME FUTURE"),IF('Futures &amp; Perps Shifted'!$K$73,VLOOKUP($M241,ShiftByCurrencyDeriv,MATCH($R241,ShiftByCurrencyDerivHeader,0),FALSE),0),0)))</f>
        <v>0</v>
      </c>
      <c r="X241" s="178">
        <f>IF($C241="","",$U241-$G241)</f>
        <v>0</v>
      </c>
      <c r="Y241" s="14" t="str">
        <f t="shared" ref="Y241:Y304" si="4">IF($C241="","",IF(ISERROR(SEARCH("-",$D241)),$C241,LEFT($D241,SEARCH("-",$D241)-1)))</f>
        <v>HUBI</v>
      </c>
      <c r="Z241" t="str">
        <f>IF($C241="","",$M241&amp;" "&amp;$T241)</f>
        <v>BTC COIN LONG</v>
      </c>
      <c r="AA241" t="b">
        <f>IF($C241="","",IF(ISERROR(VLOOKUP($Y241,Mappings!$A:$C,3,FALSE)),FALSE,VLOOKUP($Y241,Mappings!$A:$C,3,FALSE)))</f>
        <v>1</v>
      </c>
    </row>
    <row r="242" spans="1:27" customFormat="1" x14ac:dyDescent="0.25">
      <c r="A242" s="14">
        <v>240</v>
      </c>
      <c r="B242" s="71">
        <v>44959.000002199071</v>
      </c>
      <c r="C242" s="14" t="s">
        <v>39</v>
      </c>
      <c r="D242" s="23" t="s">
        <v>41</v>
      </c>
      <c r="E242" s="23" t="s">
        <v>14</v>
      </c>
      <c r="F242" s="100">
        <v>-1.2029740000000001E-2</v>
      </c>
      <c r="G242" s="100">
        <v>-285.39078075130999</v>
      </c>
      <c r="H242" s="100">
        <v>23723.7696534846</v>
      </c>
      <c r="I242" s="100">
        <v>0</v>
      </c>
      <c r="J242" s="23" t="s">
        <v>251</v>
      </c>
      <c r="K242" s="24">
        <v>44959.000002199071</v>
      </c>
      <c r="L242" s="23">
        <v>1</v>
      </c>
      <c r="M242" s="23" t="s">
        <v>14</v>
      </c>
      <c r="N242" s="45">
        <f>IF($C242="","",IF(OR($J242="SWAP",$J242="FUTURE",$J242="CME FUTURE"),IF($L242=1,ROUND($G242/$H242/$F242,3),POWER(10,ROUND(LOG($G242/$F242),1))),1))</f>
        <v>1</v>
      </c>
      <c r="O242" s="154">
        <f>IF($C242="","",IF(OR($J242="SWAP",$J242="FUTURE",$J242="CME FUTURE"),IF($L242=1,$F242*$N242,$AB$2*$F242*$N242/$H242),F242))</f>
        <v>-1.2029740000000001E-2</v>
      </c>
      <c r="P242" s="47">
        <f>IF($C242="","",IF(OR($J242="SWAP",$J242="FUTURE",$J242="CME FUTURE"),IF(NOT(ISERROR(VLOOKUP($M242,SpotUSDRateTable,2,FALSE))),VLOOKUP($M242,SpotUSDRateTable,2,FALSE),$H242)*O242,VLOOKUP($M242,SpotUSDRateTable,2,FALSE)*O242))</f>
        <v>-285.39078075130982</v>
      </c>
      <c r="Q242" s="25">
        <f>IF($C242="","",IF(OR($J242="SWAP",$J242="FUTURE",$J242="CME FUTURE"),INT($K242-$B242),0))</f>
        <v>0</v>
      </c>
      <c r="R242" s="26" t="str">
        <f>IF($C242="","",IF(OR($E242="USD",$E242="EUR"),"CASH",IF($Q242=0,"COIN",IF($Q242&gt;720,"PERP",IF($J242="FUTURE",TEXT($K242-1,"mmm yy"),"CME "&amp;TEXT($K242-1,"mmm yy"))))))</f>
        <v>COIN</v>
      </c>
      <c r="S242" s="26" t="str">
        <f>IF($C242="","",IF($J242="CME FUTURE",IF($G242&gt;0,"LONG","SHORT"),IF($G242&gt;0,"LONG","SHORT")))</f>
        <v>SHORT</v>
      </c>
      <c r="T242" s="26" t="str">
        <f>IF($C242="","",$R242&amp;" "&amp;$S242)</f>
        <v>COIN SHORT</v>
      </c>
      <c r="U242" s="180">
        <f>IF($C242="","",$G242*(1+$W242))</f>
        <v>-285.39078075130999</v>
      </c>
      <c r="V242" s="176">
        <f>IF($C242="","",$H242*(1+$W242))</f>
        <v>23723.7696534846</v>
      </c>
      <c r="W242" s="39">
        <f>IF($C242="","",IF(DefaultScenario,IF(OR(AND(Default_Exchange="ALL",NOT(ISERROR(MATCH($C242,$AF$6:$AF$37,0)))),$C242=Default_Exchange),IF($G242&gt;0,-LGD,0),0),IF(OR($J242="SWAP",$J242="FUTURE",$J242="CME FUTURE"),IF('Futures &amp; Perps Shifted'!$K$73,VLOOKUP($M242,ShiftByCurrencyDeriv,MATCH($R242,ShiftByCurrencyDerivHeader,0),FALSE),0),0)))</f>
        <v>0</v>
      </c>
      <c r="X242" s="178">
        <f>IF($C242="","",$U242-$G242)</f>
        <v>0</v>
      </c>
      <c r="Y242" s="14" t="str">
        <f t="shared" si="4"/>
        <v>HUBI</v>
      </c>
      <c r="Z242" t="str">
        <f>IF($C242="","",$M242&amp;" "&amp;$T242)</f>
        <v>BTC COIN SHORT</v>
      </c>
      <c r="AA242" t="b">
        <f>IF($C242="","",IF(ISERROR(VLOOKUP($Y242,Mappings!$A:$C,3,FALSE)),FALSE,VLOOKUP($Y242,Mappings!$A:$C,3,FALSE)))</f>
        <v>1</v>
      </c>
    </row>
    <row r="243" spans="1:27" customFormat="1" x14ac:dyDescent="0.25">
      <c r="A243" s="14">
        <v>241</v>
      </c>
      <c r="B243" s="71">
        <v>44959.000002199071</v>
      </c>
      <c r="C243" s="14" t="s">
        <v>39</v>
      </c>
      <c r="D243" s="23" t="s">
        <v>41</v>
      </c>
      <c r="E243" s="23" t="s">
        <v>22</v>
      </c>
      <c r="F243" s="100">
        <v>3.8972899999999999E-3</v>
      </c>
      <c r="G243" s="100">
        <v>2.52002492954999E-2</v>
      </c>
      <c r="H243" s="100">
        <v>6.4660954908410604</v>
      </c>
      <c r="I243" s="100">
        <v>0</v>
      </c>
      <c r="J243" s="23" t="s">
        <v>85</v>
      </c>
      <c r="K243" s="24">
        <v>44959.000002199071</v>
      </c>
      <c r="L243" s="23">
        <v>1</v>
      </c>
      <c r="M243" s="23" t="s">
        <v>22</v>
      </c>
      <c r="N243" s="45">
        <f>IF($C243="","",IF(OR($J243="SWAP",$J243="FUTURE",$J243="CME FUTURE"),IF($L243=1,ROUND($G243/$H243/$F243,3),POWER(10,ROUND(LOG($G243/$F243),1))),1))</f>
        <v>1</v>
      </c>
      <c r="O243" s="154">
        <f>IF($C243="","",IF(OR($J243="SWAP",$J243="FUTURE",$J243="CME FUTURE"),IF($L243=1,$F243*$N243,$AB$2*$F243*$N243/$H243),F243))</f>
        <v>3.8972899999999999E-3</v>
      </c>
      <c r="P243" s="47">
        <f>IF($C243="","",IF(OR($J243="SWAP",$J243="FUTURE",$J243="CME FUTURE"),IF(NOT(ISERROR(VLOOKUP($M243,SpotUSDRateTable,2,FALSE))),VLOOKUP($M243,SpotUSDRateTable,2,FALSE),$H243)*O243,VLOOKUP($M243,SpotUSDRateTable,2,FALSE)*O243))</f>
        <v>2.5200249295499955E-2</v>
      </c>
      <c r="Q243" s="25">
        <f>IF($C243="","",IF(OR($J243="SWAP",$J243="FUTURE",$J243="CME FUTURE"),INT($K243-$B243),0))</f>
        <v>0</v>
      </c>
      <c r="R243" s="26" t="str">
        <f>IF($C243="","",IF(OR($E243="USD",$E243="EUR"),"CASH",IF($Q243=0,"COIN",IF($Q243&gt;720,"PERP",IF($J243="FUTURE",TEXT($K243-1,"mmm yy"),"CME "&amp;TEXT($K243-1,"mmm yy"))))))</f>
        <v>COIN</v>
      </c>
      <c r="S243" s="26" t="str">
        <f>IF($C243="","",IF($J243="CME FUTURE",IF($G243&gt;0,"LONG","SHORT"),IF($G243&gt;0,"LONG","SHORT")))</f>
        <v>LONG</v>
      </c>
      <c r="T243" s="26" t="str">
        <f>IF($C243="","",$R243&amp;" "&amp;$S243)</f>
        <v>COIN LONG</v>
      </c>
      <c r="U243" s="180">
        <f>IF($C243="","",$G243*(1+$W243))</f>
        <v>2.52002492954999E-2</v>
      </c>
      <c r="V243" s="176">
        <f>IF($C243="","",$H243*(1+$W243))</f>
        <v>6.4660954908410604</v>
      </c>
      <c r="W243" s="39">
        <f>IF($C243="","",IF(DefaultScenario,IF(OR(AND(Default_Exchange="ALL",NOT(ISERROR(MATCH($C243,$AF$6:$AF$37,0)))),$C243=Default_Exchange),IF($G243&gt;0,-LGD,0),0),IF(OR($J243="SWAP",$J243="FUTURE",$J243="CME FUTURE"),IF('Futures &amp; Perps Shifted'!$K$73,VLOOKUP($M243,ShiftByCurrencyDeriv,MATCH($R243,ShiftByCurrencyDerivHeader,0),FALSE),0),0)))</f>
        <v>0</v>
      </c>
      <c r="X243" s="178">
        <f>IF($C243="","",$U243-$G243)</f>
        <v>0</v>
      </c>
      <c r="Y243" s="14" t="str">
        <f t="shared" si="4"/>
        <v>HUBI</v>
      </c>
      <c r="Z243" t="str">
        <f>IF($C243="","",$M243&amp;" "&amp;$T243)</f>
        <v>DOT COIN LONG</v>
      </c>
      <c r="AA243" t="b">
        <f>IF($C243="","",IF(ISERROR(VLOOKUP($Y243,Mappings!$A:$C,3,FALSE)),FALSE,VLOOKUP($Y243,Mappings!$A:$C,3,FALSE)))</f>
        <v>1</v>
      </c>
    </row>
    <row r="244" spans="1:27" customFormat="1" x14ac:dyDescent="0.25">
      <c r="A244" s="14">
        <v>242</v>
      </c>
      <c r="B244" s="71">
        <v>44959.000002199071</v>
      </c>
      <c r="C244" s="14" t="s">
        <v>39</v>
      </c>
      <c r="D244" s="23" t="s">
        <v>41</v>
      </c>
      <c r="E244" s="23" t="s">
        <v>29</v>
      </c>
      <c r="F244" s="100">
        <v>0.1010306</v>
      </c>
      <c r="G244" s="100">
        <v>2.2598033115477199</v>
      </c>
      <c r="H244" s="100">
        <v>22.367513521128402</v>
      </c>
      <c r="I244" s="100">
        <v>0</v>
      </c>
      <c r="J244" s="23" t="s">
        <v>85</v>
      </c>
      <c r="K244" s="24">
        <v>44959.000002199071</v>
      </c>
      <c r="L244" s="23">
        <v>1</v>
      </c>
      <c r="M244" s="23" t="s">
        <v>29</v>
      </c>
      <c r="N244" s="45">
        <f>IF($C244="","",IF(OR($J244="SWAP",$J244="FUTURE",$J244="CME FUTURE"),IF($L244=1,ROUND($G244/$H244/$F244,3),POWER(10,ROUND(LOG($G244/$F244),1))),1))</f>
        <v>1</v>
      </c>
      <c r="O244" s="154">
        <f>IF($C244="","",IF(OR($J244="SWAP",$J244="FUTURE",$J244="CME FUTURE"),IF($L244=1,$F244*$N244,$AB$2*$F244*$N244/$H244),F244))</f>
        <v>0.1010306</v>
      </c>
      <c r="P244" s="47">
        <f>IF($C244="","",IF(OR($J244="SWAP",$J244="FUTURE",$J244="CME FUTURE"),IF(NOT(ISERROR(VLOOKUP($M244,SpotUSDRateTable,2,FALSE))),VLOOKUP($M244,SpotUSDRateTable,2,FALSE),$H244)*O244,VLOOKUP($M244,SpotUSDRateTable,2,FALSE)*O244))</f>
        <v>2.259803311547715</v>
      </c>
      <c r="Q244" s="25">
        <f>IF($C244="","",IF(OR($J244="SWAP",$J244="FUTURE",$J244="CME FUTURE"),INT($K244-$B244),0))</f>
        <v>0</v>
      </c>
      <c r="R244" s="26" t="str">
        <f>IF($C244="","",IF(OR($E244="USD",$E244="EUR"),"CASH",IF($Q244=0,"COIN",IF($Q244&gt;720,"PERP",IF($J244="FUTURE",TEXT($K244-1,"mmm yy"),"CME "&amp;TEXT($K244-1,"mmm yy"))))))</f>
        <v>COIN</v>
      </c>
      <c r="S244" s="26" t="str">
        <f>IF($C244="","",IF($J244="CME FUTURE",IF($G244&gt;0,"LONG","SHORT"),IF($G244&gt;0,"LONG","SHORT")))</f>
        <v>LONG</v>
      </c>
      <c r="T244" s="26" t="str">
        <f>IF($C244="","",$R244&amp;" "&amp;$S244)</f>
        <v>COIN LONG</v>
      </c>
      <c r="U244" s="180">
        <f>IF($C244="","",$G244*(1+$W244))</f>
        <v>2.2598033115477199</v>
      </c>
      <c r="V244" s="176">
        <f>IF($C244="","",$H244*(1+$W244))</f>
        <v>22.367513521128402</v>
      </c>
      <c r="W244" s="39">
        <f>IF($C244="","",IF(DefaultScenario,IF(OR(AND(Default_Exchange="ALL",NOT(ISERROR(MATCH($C244,$AF$6:$AF$37,0)))),$C244=Default_Exchange),IF($G244&gt;0,-LGD,0),0),IF(OR($J244="SWAP",$J244="FUTURE",$J244="CME FUTURE"),IF('Futures &amp; Perps Shifted'!$K$73,VLOOKUP($M244,ShiftByCurrencyDeriv,MATCH($R244,ShiftByCurrencyDerivHeader,0),FALSE),0),0)))</f>
        <v>0</v>
      </c>
      <c r="X244" s="178">
        <f>IF($C244="","",$U244-$G244)</f>
        <v>0</v>
      </c>
      <c r="Y244" s="14" t="str">
        <f t="shared" si="4"/>
        <v>HUBI</v>
      </c>
      <c r="Z244" t="str">
        <f>IF($C244="","",$M244&amp;" "&amp;$T244)</f>
        <v>ETC COIN LONG</v>
      </c>
      <c r="AA244" t="b">
        <f>IF($C244="","",IF(ISERROR(VLOOKUP($Y244,Mappings!$A:$C,3,FALSE)),FALSE,VLOOKUP($Y244,Mappings!$A:$C,3,FALSE)))</f>
        <v>1</v>
      </c>
    </row>
    <row r="245" spans="1:27" customFormat="1" x14ac:dyDescent="0.25">
      <c r="A245" s="14">
        <v>243</v>
      </c>
      <c r="B245" s="71">
        <v>44959.000002199071</v>
      </c>
      <c r="C245" s="14" t="s">
        <v>39</v>
      </c>
      <c r="D245" s="23" t="s">
        <v>41</v>
      </c>
      <c r="E245" s="23" t="s">
        <v>15</v>
      </c>
      <c r="F245" s="100">
        <v>146.50766135000001</v>
      </c>
      <c r="G245" s="100">
        <v>240535.20797787199</v>
      </c>
      <c r="H245" s="100">
        <v>1641.7926937161601</v>
      </c>
      <c r="I245" s="100">
        <v>0</v>
      </c>
      <c r="J245" s="23" t="s">
        <v>85</v>
      </c>
      <c r="K245" s="24">
        <v>44959.000002199071</v>
      </c>
      <c r="L245" s="23">
        <v>1</v>
      </c>
      <c r="M245" s="23" t="s">
        <v>15</v>
      </c>
      <c r="N245" s="45">
        <f>IF($C245="","",IF(OR($J245="SWAP",$J245="FUTURE",$J245="CME FUTURE"),IF($L245=1,ROUND($G245/$H245/$F245,3),POWER(10,ROUND(LOG($G245/$F245),1))),1))</f>
        <v>1</v>
      </c>
      <c r="O245" s="154">
        <f>IF($C245="","",IF(OR($J245="SWAP",$J245="FUTURE",$J245="CME FUTURE"),IF($L245=1,$F245*$N245,$AB$2*$F245*$N245/$H245),F245))</f>
        <v>146.50766135000001</v>
      </c>
      <c r="P245" s="47">
        <f>IF($C245="","",IF(OR($J245="SWAP",$J245="FUTURE",$J245="CME FUTURE"),IF(NOT(ISERROR(VLOOKUP($M245,SpotUSDRateTable,2,FALSE))),VLOOKUP($M245,SpotUSDRateTable,2,FALSE),$H245)*O245,VLOOKUP($M245,SpotUSDRateTable,2,FALSE)*O245))</f>
        <v>240535.20797787147</v>
      </c>
      <c r="Q245" s="25">
        <f>IF($C245="","",IF(OR($J245="SWAP",$J245="FUTURE",$J245="CME FUTURE"),INT($K245-$B245),0))</f>
        <v>0</v>
      </c>
      <c r="R245" s="26" t="str">
        <f>IF($C245="","",IF(OR($E245="USD",$E245="EUR"),"CASH",IF($Q245=0,"COIN",IF($Q245&gt;720,"PERP",IF($J245="FUTURE",TEXT($K245-1,"mmm yy"),"CME "&amp;TEXT($K245-1,"mmm yy"))))))</f>
        <v>COIN</v>
      </c>
      <c r="S245" s="26" t="str">
        <f>IF($C245="","",IF($J245="CME FUTURE",IF($G245&gt;0,"LONG","SHORT"),IF($G245&gt;0,"LONG","SHORT")))</f>
        <v>LONG</v>
      </c>
      <c r="T245" s="26" t="str">
        <f>IF($C245="","",$R245&amp;" "&amp;$S245)</f>
        <v>COIN LONG</v>
      </c>
      <c r="U245" s="180">
        <f>IF($C245="","",$G245*(1+$W245))</f>
        <v>240535.20797787199</v>
      </c>
      <c r="V245" s="176">
        <f>IF($C245="","",$H245*(1+$W245))</f>
        <v>1641.7926937161601</v>
      </c>
      <c r="W245" s="39">
        <f>IF($C245="","",IF(DefaultScenario,IF(OR(AND(Default_Exchange="ALL",NOT(ISERROR(MATCH($C245,$AF$6:$AF$37,0)))),$C245=Default_Exchange),IF($G245&gt;0,-LGD,0),0),IF(OR($J245="SWAP",$J245="FUTURE",$J245="CME FUTURE"),IF('Futures &amp; Perps Shifted'!$K$73,VLOOKUP($M245,ShiftByCurrencyDeriv,MATCH($R245,ShiftByCurrencyDerivHeader,0),FALSE),0),0)))</f>
        <v>0</v>
      </c>
      <c r="X245" s="178">
        <f>IF($C245="","",$U245-$G245)</f>
        <v>0</v>
      </c>
      <c r="Y245" s="14" t="str">
        <f t="shared" si="4"/>
        <v>HUBI</v>
      </c>
      <c r="Z245" t="str">
        <f>IF($C245="","",$M245&amp;" "&amp;$T245)</f>
        <v>ETH COIN LONG</v>
      </c>
      <c r="AA245" t="b">
        <f>IF($C245="","",IF(ISERROR(VLOOKUP($Y245,Mappings!$A:$C,3,FALSE)),FALSE,VLOOKUP($Y245,Mappings!$A:$C,3,FALSE)))</f>
        <v>1</v>
      </c>
    </row>
    <row r="246" spans="1:27" customFormat="1" x14ac:dyDescent="0.25">
      <c r="A246" s="14">
        <v>244</v>
      </c>
      <c r="B246" s="71">
        <v>44959.000002199071</v>
      </c>
      <c r="C246" s="14" t="s">
        <v>39</v>
      </c>
      <c r="D246" s="23" t="s">
        <v>41</v>
      </c>
      <c r="E246" s="23" t="s">
        <v>15</v>
      </c>
      <c r="F246" s="100">
        <v>-3.6632199999999997E-2</v>
      </c>
      <c r="G246" s="100">
        <v>-60.142478314749397</v>
      </c>
      <c r="H246" s="100">
        <v>1641.7926937161601</v>
      </c>
      <c r="I246" s="100">
        <v>0</v>
      </c>
      <c r="J246" s="23" t="s">
        <v>251</v>
      </c>
      <c r="K246" s="24">
        <v>44959.000002199071</v>
      </c>
      <c r="L246" s="23">
        <v>1</v>
      </c>
      <c r="M246" s="23" t="s">
        <v>15</v>
      </c>
      <c r="N246" s="45">
        <f>IF($C246="","",IF(OR($J246="SWAP",$J246="FUTURE",$J246="CME FUTURE"),IF($L246=1,ROUND($G246/$H246/$F246,3),POWER(10,ROUND(LOG($G246/$F246),1))),1))</f>
        <v>1</v>
      </c>
      <c r="O246" s="154">
        <f>IF($C246="","",IF(OR($J246="SWAP",$J246="FUTURE",$J246="CME FUTURE"),IF($L246=1,$F246*$N246,$AB$2*$F246*$N246/$H246),F246))</f>
        <v>-3.6632199999999997E-2</v>
      </c>
      <c r="P246" s="47">
        <f>IF($C246="","",IF(OR($J246="SWAP",$J246="FUTURE",$J246="CME FUTURE"),IF(NOT(ISERROR(VLOOKUP($M246,SpotUSDRateTable,2,FALSE))),VLOOKUP($M246,SpotUSDRateTable,2,FALSE),$H246)*O246,VLOOKUP($M246,SpotUSDRateTable,2,FALSE)*O246))</f>
        <v>-60.142478314749113</v>
      </c>
      <c r="Q246" s="25">
        <f>IF($C246="","",IF(OR($J246="SWAP",$J246="FUTURE",$J246="CME FUTURE"),INT($K246-$B246),0))</f>
        <v>0</v>
      </c>
      <c r="R246" s="26" t="str">
        <f>IF($C246="","",IF(OR($E246="USD",$E246="EUR"),"CASH",IF($Q246=0,"COIN",IF($Q246&gt;720,"PERP",IF($J246="FUTURE",TEXT($K246-1,"mmm yy"),"CME "&amp;TEXT($K246-1,"mmm yy"))))))</f>
        <v>COIN</v>
      </c>
      <c r="S246" s="26" t="str">
        <f>IF($C246="","",IF($J246="CME FUTURE",IF($G246&gt;0,"LONG","SHORT"),IF($G246&gt;0,"LONG","SHORT")))</f>
        <v>SHORT</v>
      </c>
      <c r="T246" s="26" t="str">
        <f>IF($C246="","",$R246&amp;" "&amp;$S246)</f>
        <v>COIN SHORT</v>
      </c>
      <c r="U246" s="180">
        <f>IF($C246="","",$G246*(1+$W246))</f>
        <v>-60.142478314749397</v>
      </c>
      <c r="V246" s="176">
        <f>IF($C246="","",$H246*(1+$W246))</f>
        <v>1641.7926937161601</v>
      </c>
      <c r="W246" s="39">
        <f>IF($C246="","",IF(DefaultScenario,IF(OR(AND(Default_Exchange="ALL",NOT(ISERROR(MATCH($C246,$AF$6:$AF$37,0)))),$C246=Default_Exchange),IF($G246&gt;0,-LGD,0),0),IF(OR($J246="SWAP",$J246="FUTURE",$J246="CME FUTURE"),IF('Futures &amp; Perps Shifted'!$K$73,VLOOKUP($M246,ShiftByCurrencyDeriv,MATCH($R246,ShiftByCurrencyDerivHeader,0),FALSE),0),0)))</f>
        <v>0</v>
      </c>
      <c r="X246" s="178">
        <f>IF($C246="","",$U246-$G246)</f>
        <v>0</v>
      </c>
      <c r="Y246" s="14" t="str">
        <f t="shared" si="4"/>
        <v>HUBI</v>
      </c>
      <c r="Z246" t="str">
        <f>IF($C246="","",$M246&amp;" "&amp;$T246)</f>
        <v>ETH COIN SHORT</v>
      </c>
      <c r="AA246" t="b">
        <f>IF($C246="","",IF(ISERROR(VLOOKUP($Y246,Mappings!$A:$C,3,FALSE)),FALSE,VLOOKUP($Y246,Mappings!$A:$C,3,FALSE)))</f>
        <v>1</v>
      </c>
    </row>
    <row r="247" spans="1:27" customFormat="1" x14ac:dyDescent="0.25">
      <c r="A247" s="14">
        <v>245</v>
      </c>
      <c r="B247" s="71">
        <v>44959.000002199071</v>
      </c>
      <c r="C247" s="14" t="s">
        <v>39</v>
      </c>
      <c r="D247" s="23" t="s">
        <v>41</v>
      </c>
      <c r="E247" s="23" t="s">
        <v>27</v>
      </c>
      <c r="F247" s="100">
        <v>9.5620999999999998E-4</v>
      </c>
      <c r="G247" s="100">
        <v>6.9006084528750499E-3</v>
      </c>
      <c r="H247" s="100">
        <v>7.2166244369699699</v>
      </c>
      <c r="I247" s="100">
        <v>0</v>
      </c>
      <c r="J247" s="23" t="s">
        <v>85</v>
      </c>
      <c r="K247" s="24">
        <v>44959.000002199071</v>
      </c>
      <c r="L247" s="23">
        <v>1</v>
      </c>
      <c r="M247" s="23" t="s">
        <v>27</v>
      </c>
      <c r="N247" s="45">
        <f>IF($C247="","",IF(OR($J247="SWAP",$J247="FUTURE",$J247="CME FUTURE"),IF($L247=1,ROUND($G247/$H247/$F247,3),POWER(10,ROUND(LOG($G247/$F247),1))),1))</f>
        <v>1</v>
      </c>
      <c r="O247" s="154">
        <f>IF($C247="","",IF(OR($J247="SWAP",$J247="FUTURE",$J247="CME FUTURE"),IF($L247=1,$F247*$N247,$AB$2*$F247*$N247/$H247),F247))</f>
        <v>9.5620999999999998E-4</v>
      </c>
      <c r="P247" s="47">
        <f>IF($C247="","",IF(OR($J247="SWAP",$J247="FUTURE",$J247="CME FUTURE"),IF(NOT(ISERROR(VLOOKUP($M247,SpotUSDRateTable,2,FALSE))),VLOOKUP($M247,SpotUSDRateTable,2,FALSE),$H247)*O247,VLOOKUP($M247,SpotUSDRateTable,2,FALSE)*O247))</f>
        <v>6.9006084528750551E-3</v>
      </c>
      <c r="Q247" s="25">
        <f>IF($C247="","",IF(OR($J247="SWAP",$J247="FUTURE",$J247="CME FUTURE"),INT($K247-$B247),0))</f>
        <v>0</v>
      </c>
      <c r="R247" s="26" t="str">
        <f>IF($C247="","",IF(OR($E247="USD",$E247="EUR"),"CASH",IF($Q247=0,"COIN",IF($Q247&gt;720,"PERP",IF($J247="FUTURE",TEXT($K247-1,"mmm yy"),"CME "&amp;TEXT($K247-1,"mmm yy"))))))</f>
        <v>COIN</v>
      </c>
      <c r="S247" s="26" t="str">
        <f>IF($C247="","",IF($J247="CME FUTURE",IF($G247&gt;0,"LONG","SHORT"),IF($G247&gt;0,"LONG","SHORT")))</f>
        <v>LONG</v>
      </c>
      <c r="T247" s="26" t="str">
        <f>IF($C247="","",$R247&amp;" "&amp;$S247)</f>
        <v>COIN LONG</v>
      </c>
      <c r="U247" s="180">
        <f>IF($C247="","",$G247*(1+$W247))</f>
        <v>6.9006084528750499E-3</v>
      </c>
      <c r="V247" s="176">
        <f>IF($C247="","",$H247*(1+$W247))</f>
        <v>7.2166244369699699</v>
      </c>
      <c r="W247" s="39">
        <f>IF($C247="","",IF(DefaultScenario,IF(OR(AND(Default_Exchange="ALL",NOT(ISERROR(MATCH($C247,$AF$6:$AF$37,0)))),$C247=Default_Exchange),IF($G247&gt;0,-LGD,0),0),IF(OR($J247="SWAP",$J247="FUTURE",$J247="CME FUTURE"),IF('Futures &amp; Perps Shifted'!$K$73,VLOOKUP($M247,ShiftByCurrencyDeriv,MATCH($R247,ShiftByCurrencyDerivHeader,0),FALSE),0),0)))</f>
        <v>0</v>
      </c>
      <c r="X247" s="178">
        <f>IF($C247="","",$U247-$G247)</f>
        <v>0</v>
      </c>
      <c r="Y247" s="14" t="str">
        <f t="shared" si="4"/>
        <v>HUBI</v>
      </c>
      <c r="Z247" t="str">
        <f>IF($C247="","",$M247&amp;" "&amp;$T247)</f>
        <v>LINK COIN LONG</v>
      </c>
      <c r="AA247" t="b">
        <f>IF($C247="","",IF(ISERROR(VLOOKUP($Y247,Mappings!$A:$C,3,FALSE)),FALSE,VLOOKUP($Y247,Mappings!$A:$C,3,FALSE)))</f>
        <v>1</v>
      </c>
    </row>
    <row r="248" spans="1:27" customFormat="1" x14ac:dyDescent="0.25">
      <c r="A248" s="14">
        <v>246</v>
      </c>
      <c r="B248" s="71">
        <v>44959.000002199071</v>
      </c>
      <c r="C248" s="14" t="s">
        <v>39</v>
      </c>
      <c r="D248" s="23" t="s">
        <v>41</v>
      </c>
      <c r="E248" s="23" t="s">
        <v>24</v>
      </c>
      <c r="F248" s="100">
        <v>2.4771099999999998E-3</v>
      </c>
      <c r="G248" s="100">
        <v>0.24880991821892601</v>
      </c>
      <c r="H248" s="100">
        <v>100.443629156124</v>
      </c>
      <c r="I248" s="100">
        <v>0</v>
      </c>
      <c r="J248" s="23" t="s">
        <v>85</v>
      </c>
      <c r="K248" s="24">
        <v>44959.000002199071</v>
      </c>
      <c r="L248" s="23">
        <v>1</v>
      </c>
      <c r="M248" s="23" t="s">
        <v>24</v>
      </c>
      <c r="N248" s="45">
        <f>IF($C248="","",IF(OR($J248="SWAP",$J248="FUTURE",$J248="CME FUTURE"),IF($L248=1,ROUND($G248/$H248/$F248,3),POWER(10,ROUND(LOG($G248/$F248),1))),1))</f>
        <v>1</v>
      </c>
      <c r="O248" s="154">
        <f>IF($C248="","",IF(OR($J248="SWAP",$J248="FUTURE",$J248="CME FUTURE"),IF($L248=1,$F248*$N248,$AB$2*$F248*$N248/$H248),F248))</f>
        <v>2.4771099999999998E-3</v>
      </c>
      <c r="P248" s="47">
        <f>IF($C248="","",IF(OR($J248="SWAP",$J248="FUTURE",$J248="CME FUTURE"),IF(NOT(ISERROR(VLOOKUP($M248,SpotUSDRateTable,2,FALSE))),VLOOKUP($M248,SpotUSDRateTable,2,FALSE),$H248)*O248,VLOOKUP($M248,SpotUSDRateTable,2,FALSE)*O248))</f>
        <v>0.24880991821892631</v>
      </c>
      <c r="Q248" s="25">
        <f>IF($C248="","",IF(OR($J248="SWAP",$J248="FUTURE",$J248="CME FUTURE"),INT($K248-$B248),0))</f>
        <v>0</v>
      </c>
      <c r="R248" s="26" t="str">
        <f>IF($C248="","",IF(OR($E248="USD",$E248="EUR"),"CASH",IF($Q248=0,"COIN",IF($Q248&gt;720,"PERP",IF($J248="FUTURE",TEXT($K248-1,"mmm yy"),"CME "&amp;TEXT($K248-1,"mmm yy"))))))</f>
        <v>COIN</v>
      </c>
      <c r="S248" s="26" t="str">
        <f>IF($C248="","",IF($J248="CME FUTURE",IF($G248&gt;0,"LONG","SHORT"),IF($G248&gt;0,"LONG","SHORT")))</f>
        <v>LONG</v>
      </c>
      <c r="T248" s="26" t="str">
        <f>IF($C248="","",$R248&amp;" "&amp;$S248)</f>
        <v>COIN LONG</v>
      </c>
      <c r="U248" s="180">
        <f>IF($C248="","",$G248*(1+$W248))</f>
        <v>0.24880991821892601</v>
      </c>
      <c r="V248" s="176">
        <f>IF($C248="","",$H248*(1+$W248))</f>
        <v>100.443629156124</v>
      </c>
      <c r="W248" s="39">
        <f>IF($C248="","",IF(DefaultScenario,IF(OR(AND(Default_Exchange="ALL",NOT(ISERROR(MATCH($C248,$AF$6:$AF$37,0)))),$C248=Default_Exchange),IF($G248&gt;0,-LGD,0),0),IF(OR($J248="SWAP",$J248="FUTURE",$J248="CME FUTURE"),IF('Futures &amp; Perps Shifted'!$K$73,VLOOKUP($M248,ShiftByCurrencyDeriv,MATCH($R248,ShiftByCurrencyDerivHeader,0),FALSE),0),0)))</f>
        <v>0</v>
      </c>
      <c r="X248" s="178">
        <f>IF($C248="","",$U248-$G248)</f>
        <v>0</v>
      </c>
      <c r="Y248" s="14" t="str">
        <f t="shared" si="4"/>
        <v>HUBI</v>
      </c>
      <c r="Z248" t="str">
        <f>IF($C248="","",$M248&amp;" "&amp;$T248)</f>
        <v>LTC COIN LONG</v>
      </c>
      <c r="AA248" t="b">
        <f>IF($C248="","",IF(ISERROR(VLOOKUP($Y248,Mappings!$A:$C,3,FALSE)),FALSE,VLOOKUP($Y248,Mappings!$A:$C,3,FALSE)))</f>
        <v>1</v>
      </c>
    </row>
    <row r="249" spans="1:27" customFormat="1" x14ac:dyDescent="0.25">
      <c r="A249" s="14">
        <v>247</v>
      </c>
      <c r="B249" s="71">
        <v>44959.000002199071</v>
      </c>
      <c r="C249" s="14" t="s">
        <v>39</v>
      </c>
      <c r="D249" s="23" t="s">
        <v>41</v>
      </c>
      <c r="E249" s="23" t="s">
        <v>37</v>
      </c>
      <c r="F249" s="100">
        <v>71073.205401560001</v>
      </c>
      <c r="G249" s="100">
        <v>0.85178370673186798</v>
      </c>
      <c r="H249" s="100">
        <v>1.1984596753718E-5</v>
      </c>
      <c r="I249" s="100">
        <v>0</v>
      </c>
      <c r="J249" s="23" t="s">
        <v>85</v>
      </c>
      <c r="K249" s="24">
        <v>44959.000002199071</v>
      </c>
      <c r="L249" s="23">
        <v>1</v>
      </c>
      <c r="M249" s="23" t="s">
        <v>37</v>
      </c>
      <c r="N249" s="45">
        <f>IF($C249="","",IF(OR($J249="SWAP",$J249="FUTURE",$J249="CME FUTURE"),IF($L249=1,ROUND($G249/$H249/$F249,3),POWER(10,ROUND(LOG($G249/$F249),1))),1))</f>
        <v>1</v>
      </c>
      <c r="O249" s="154">
        <f>IF($C249="","",IF(OR($J249="SWAP",$J249="FUTURE",$J249="CME FUTURE"),IF($L249=1,$F249*$N249,$AB$2*$F249*$N249/$H249),F249))</f>
        <v>71073.205401560001</v>
      </c>
      <c r="P249" s="47">
        <f>IF($C249="","",IF(OR($J249="SWAP",$J249="FUTURE",$J249="CME FUTURE"),IF(NOT(ISERROR(VLOOKUP($M249,SpotUSDRateTable,2,FALSE))),VLOOKUP($M249,SpotUSDRateTable,2,FALSE),$H249)*O249,VLOOKUP($M249,SpotUSDRateTable,2,FALSE)*O249))</f>
        <v>0.85178370673186865</v>
      </c>
      <c r="Q249" s="25">
        <f>IF($C249="","",IF(OR($J249="SWAP",$J249="FUTURE",$J249="CME FUTURE"),INT($K249-$B249),0))</f>
        <v>0</v>
      </c>
      <c r="R249" s="26" t="str">
        <f>IF($C249="","",IF(OR($E249="USD",$E249="EUR"),"CASH",IF($Q249=0,"COIN",IF($Q249&gt;720,"PERP",IF($J249="FUTURE",TEXT($K249-1,"mmm yy"),"CME "&amp;TEXT($K249-1,"mmm yy"))))))</f>
        <v>COIN</v>
      </c>
      <c r="S249" s="26" t="str">
        <f>IF($C249="","",IF($J249="CME FUTURE",IF($G249&gt;0,"LONG","SHORT"),IF($G249&gt;0,"LONG","SHORT")))</f>
        <v>LONG</v>
      </c>
      <c r="T249" s="26" t="str">
        <f>IF($C249="","",$R249&amp;" "&amp;$S249)</f>
        <v>COIN LONG</v>
      </c>
      <c r="U249" s="180">
        <f>IF($C249="","",$G249*(1+$W249))</f>
        <v>0.85178370673186798</v>
      </c>
      <c r="V249" s="176">
        <f>IF($C249="","",$H249*(1+$W249))</f>
        <v>1.1984596753718E-5</v>
      </c>
      <c r="W249" s="39">
        <f>IF($C249="","",IF(DefaultScenario,IF(OR(AND(Default_Exchange="ALL",NOT(ISERROR(MATCH($C249,$AF$6:$AF$37,0)))),$C249=Default_Exchange),IF($G249&gt;0,-LGD,0),0),IF(OR($J249="SWAP",$J249="FUTURE",$J249="CME FUTURE"),IF('Futures &amp; Perps Shifted'!$K$73,VLOOKUP($M249,ShiftByCurrencyDeriv,MATCH($R249,ShiftByCurrencyDerivHeader,0),FALSE),0),0)))</f>
        <v>0</v>
      </c>
      <c r="X249" s="178">
        <f>IF($C249="","",$U249-$G249)</f>
        <v>0</v>
      </c>
      <c r="Y249" s="14" t="str">
        <f t="shared" si="4"/>
        <v>HUBI</v>
      </c>
      <c r="Z249" t="str">
        <f>IF($C249="","",$M249&amp;" "&amp;$T249)</f>
        <v>SHIB COIN LONG</v>
      </c>
      <c r="AA249" t="b">
        <f>IF($C249="","",IF(ISERROR(VLOOKUP($Y249,Mappings!$A:$C,3,FALSE)),FALSE,VLOOKUP($Y249,Mappings!$A:$C,3,FALSE)))</f>
        <v>1</v>
      </c>
    </row>
    <row r="250" spans="1:27" customFormat="1" x14ac:dyDescent="0.25">
      <c r="A250" s="14">
        <v>248</v>
      </c>
      <c r="B250" s="71">
        <v>44959.000002199071</v>
      </c>
      <c r="C250" s="14" t="s">
        <v>39</v>
      </c>
      <c r="D250" s="23" t="s">
        <v>41</v>
      </c>
      <c r="E250" s="23" t="s">
        <v>25</v>
      </c>
      <c r="F250" s="100">
        <v>4.8644999999999998E-4</v>
      </c>
      <c r="G250" s="100">
        <v>3.0740343624088399E-5</v>
      </c>
      <c r="H250" s="100">
        <v>6.3193223607952306E-2</v>
      </c>
      <c r="I250" s="100">
        <v>0</v>
      </c>
      <c r="J250" s="23" t="s">
        <v>85</v>
      </c>
      <c r="K250" s="24">
        <v>44959.000002199071</v>
      </c>
      <c r="L250" s="23">
        <v>1</v>
      </c>
      <c r="M250" s="23" t="s">
        <v>25</v>
      </c>
      <c r="N250" s="45">
        <f>IF($C250="","",IF(OR($J250="SWAP",$J250="FUTURE",$J250="CME FUTURE"),IF($L250=1,ROUND($G250/$H250/$F250,3),POWER(10,ROUND(LOG($G250/$F250),1))),1))</f>
        <v>1</v>
      </c>
      <c r="O250" s="154">
        <f>IF($C250="","",IF(OR($J250="SWAP",$J250="FUTURE",$J250="CME FUTURE"),IF($L250=1,$F250*$N250,$AB$2*$F250*$N250/$H250),F250))</f>
        <v>4.8644999999999998E-4</v>
      </c>
      <c r="P250" s="47">
        <f>IF($C250="","",IF(OR($J250="SWAP",$J250="FUTURE",$J250="CME FUTURE"),IF(NOT(ISERROR(VLOOKUP($M250,SpotUSDRateTable,2,FALSE))),VLOOKUP($M250,SpotUSDRateTable,2,FALSE),$H250)*O250,VLOOKUP($M250,SpotUSDRateTable,2,FALSE)*O250))</f>
        <v>3.0740343624088399E-5</v>
      </c>
      <c r="Q250" s="25">
        <f>IF($C250="","",IF(OR($J250="SWAP",$J250="FUTURE",$J250="CME FUTURE"),INT($K250-$B250),0))</f>
        <v>0</v>
      </c>
      <c r="R250" s="26" t="str">
        <f>IF($C250="","",IF(OR($E250="USD",$E250="EUR"),"CASH",IF($Q250=0,"COIN",IF($Q250&gt;720,"PERP",IF($J250="FUTURE",TEXT($K250-1,"mmm yy"),"CME "&amp;TEXT($K250-1,"mmm yy"))))))</f>
        <v>COIN</v>
      </c>
      <c r="S250" s="26" t="str">
        <f>IF($C250="","",IF($J250="CME FUTURE",IF($G250&gt;0,"LONG","SHORT"),IF($G250&gt;0,"LONG","SHORT")))</f>
        <v>LONG</v>
      </c>
      <c r="T250" s="26" t="str">
        <f>IF($C250="","",$R250&amp;" "&amp;$S250)</f>
        <v>COIN LONG</v>
      </c>
      <c r="U250" s="180">
        <f>IF($C250="","",$G250*(1+$W250))</f>
        <v>3.0740343624088399E-5</v>
      </c>
      <c r="V250" s="176">
        <f>IF($C250="","",$H250*(1+$W250))</f>
        <v>6.3193223607952306E-2</v>
      </c>
      <c r="W250" s="39">
        <f>IF($C250="","",IF(DefaultScenario,IF(OR(AND(Default_Exchange="ALL",NOT(ISERROR(MATCH($C250,$AF$6:$AF$37,0)))),$C250=Default_Exchange),IF($G250&gt;0,-LGD,0),0),IF(OR($J250="SWAP",$J250="FUTURE",$J250="CME FUTURE"),IF('Futures &amp; Perps Shifted'!$K$73,VLOOKUP($M250,ShiftByCurrencyDeriv,MATCH($R250,ShiftByCurrencyDerivHeader,0),FALSE),0),0)))</f>
        <v>0</v>
      </c>
      <c r="X250" s="178">
        <f>IF($C250="","",$U250-$G250)</f>
        <v>0</v>
      </c>
      <c r="Y250" s="14" t="str">
        <f t="shared" si="4"/>
        <v>HUBI</v>
      </c>
      <c r="Z250" t="str">
        <f>IF($C250="","",$M250&amp;" "&amp;$T250)</f>
        <v>TRX COIN LONG</v>
      </c>
      <c r="AA250" t="b">
        <f>IF($C250="","",IF(ISERROR(VLOOKUP($Y250,Mappings!$A:$C,3,FALSE)),FALSE,VLOOKUP($Y250,Mappings!$A:$C,3,FALSE)))</f>
        <v>1</v>
      </c>
    </row>
    <row r="251" spans="1:27" customFormat="1" x14ac:dyDescent="0.25">
      <c r="A251" s="14">
        <v>249</v>
      </c>
      <c r="B251" s="71">
        <v>44959.000002199071</v>
      </c>
      <c r="C251" s="14" t="s">
        <v>39</v>
      </c>
      <c r="D251" s="23" t="s">
        <v>41</v>
      </c>
      <c r="E251" s="23" t="s">
        <v>99</v>
      </c>
      <c r="F251" s="100">
        <v>1.9184000000000001E-4</v>
      </c>
      <c r="G251" s="100">
        <v>7.9401012309632203E-5</v>
      </c>
      <c r="H251" s="100">
        <v>0.41389184898682302</v>
      </c>
      <c r="I251" s="100">
        <v>0</v>
      </c>
      <c r="J251" s="23" t="s">
        <v>85</v>
      </c>
      <c r="K251" s="24">
        <v>44959.000002199071</v>
      </c>
      <c r="L251" s="23">
        <v>1</v>
      </c>
      <c r="M251" s="23" t="s">
        <v>99</v>
      </c>
      <c r="N251" s="45">
        <f>IF($C251="","",IF(OR($J251="SWAP",$J251="FUTURE",$J251="CME FUTURE"),IF($L251=1,ROUND($G251/$H251/$F251,3),POWER(10,ROUND(LOG($G251/$F251),1))),1))</f>
        <v>1</v>
      </c>
      <c r="O251" s="154">
        <f>IF($C251="","",IF(OR($J251="SWAP",$J251="FUTURE",$J251="CME FUTURE"),IF($L251=1,$F251*$N251,$AB$2*$F251*$N251/$H251),F251))</f>
        <v>1.9184000000000001E-4</v>
      </c>
      <c r="P251" s="47">
        <f>IF($C251="","",IF(OR($J251="SWAP",$J251="FUTURE",$J251="CME FUTURE"),IF(NOT(ISERROR(VLOOKUP($M251,SpotUSDRateTable,2,FALSE))),VLOOKUP($M251,SpotUSDRateTable,2,FALSE),$H251)*O251,VLOOKUP($M251,SpotUSDRateTable,2,FALSE)*O251))</f>
        <v>7.9401012309632135E-5</v>
      </c>
      <c r="Q251" s="25">
        <f>IF($C251="","",IF(OR($J251="SWAP",$J251="FUTURE",$J251="CME FUTURE"),INT($K251-$B251),0))</f>
        <v>0</v>
      </c>
      <c r="R251" s="26" t="str">
        <f>IF($C251="","",IF(OR($E251="USD",$E251="EUR"),"CASH",IF($Q251=0,"COIN",IF($Q251&gt;720,"PERP",IF($J251="FUTURE",TEXT($K251-1,"mmm yy"),"CME "&amp;TEXT($K251-1,"mmm yy"))))))</f>
        <v>COIN</v>
      </c>
      <c r="S251" s="26" t="str">
        <f>IF($C251="","",IF($J251="CME FUTURE",IF($G251&gt;0,"LONG","SHORT"),IF($G251&gt;0,"LONG","SHORT")))</f>
        <v>LONG</v>
      </c>
      <c r="T251" s="26" t="str">
        <f>IF($C251="","",$R251&amp;" "&amp;$S251)</f>
        <v>COIN LONG</v>
      </c>
      <c r="U251" s="180">
        <f>IF($C251="","",$G251*(1+$W251))</f>
        <v>7.9401012309632203E-5</v>
      </c>
      <c r="V251" s="176">
        <f>IF($C251="","",$H251*(1+$W251))</f>
        <v>0.41389184898682302</v>
      </c>
      <c r="W251" s="39">
        <f>IF($C251="","",IF(DefaultScenario,IF(OR(AND(Default_Exchange="ALL",NOT(ISERROR(MATCH($C251,$AF$6:$AF$37,0)))),$C251=Default_Exchange),IF($G251&gt;0,-LGD,0),0),IF(OR($J251="SWAP",$J251="FUTURE",$J251="CME FUTURE"),IF('Futures &amp; Perps Shifted'!$K$73,VLOOKUP($M251,ShiftByCurrencyDeriv,MATCH($R251,ShiftByCurrencyDerivHeader,0),FALSE),0),0)))</f>
        <v>0</v>
      </c>
      <c r="X251" s="178">
        <f>IF($C251="","",$U251-$G251)</f>
        <v>0</v>
      </c>
      <c r="Y251" s="14" t="str">
        <f t="shared" si="4"/>
        <v>HUBI</v>
      </c>
      <c r="Z251" t="str">
        <f>IF($C251="","",$M251&amp;" "&amp;$T251)</f>
        <v>XRP COIN LONG</v>
      </c>
      <c r="AA251" t="b">
        <f>IF($C251="","",IF(ISERROR(VLOOKUP($Y251,Mappings!$A:$C,3,FALSE)),FALSE,VLOOKUP($Y251,Mappings!$A:$C,3,FALSE)))</f>
        <v>1</v>
      </c>
    </row>
    <row r="252" spans="1:27" customFormat="1" x14ac:dyDescent="0.25">
      <c r="A252" s="14">
        <v>250</v>
      </c>
      <c r="B252" s="71">
        <v>44959.000002199071</v>
      </c>
      <c r="C252" s="14" t="s">
        <v>39</v>
      </c>
      <c r="D252" s="23" t="s">
        <v>41</v>
      </c>
      <c r="E252" s="23" t="s">
        <v>117</v>
      </c>
      <c r="F252" s="100">
        <v>2.4299999999999999E-3</v>
      </c>
      <c r="G252" s="100">
        <v>3.1999734947466099</v>
      </c>
      <c r="H252" s="100">
        <v>1316.8615204718501</v>
      </c>
      <c r="I252" s="100">
        <v>0</v>
      </c>
      <c r="J252" s="23" t="s">
        <v>85</v>
      </c>
      <c r="K252" s="24">
        <v>44959.000002199071</v>
      </c>
      <c r="L252" s="23">
        <v>1</v>
      </c>
      <c r="M252" s="23" t="s">
        <v>117</v>
      </c>
      <c r="N252" s="45">
        <f>IF($C252="","",IF(OR($J252="SWAP",$J252="FUTURE",$J252="CME FUTURE"),IF($L252=1,ROUND($G252/$H252/$F252,3),POWER(10,ROUND(LOG($G252/$F252),1))),1))</f>
        <v>1</v>
      </c>
      <c r="O252" s="154">
        <f>IF($C252="","",IF(OR($J252="SWAP",$J252="FUTURE",$J252="CME FUTURE"),IF($L252=1,$F252*$N252,$AB$2*$F252*$N252/$H252),F252))</f>
        <v>2.4299999999999999E-3</v>
      </c>
      <c r="P252" s="47">
        <f>IF($C252="","",IF(OR($J252="SWAP",$J252="FUTURE",$J252="CME FUTURE"),IF(NOT(ISERROR(VLOOKUP($M252,SpotUSDRateTable,2,FALSE))),VLOOKUP($M252,SpotUSDRateTable,2,FALSE),$H252)*O252,VLOOKUP($M252,SpotUSDRateTable,2,FALSE)*O252))</f>
        <v>3.1999734947465956</v>
      </c>
      <c r="Q252" s="25">
        <f>IF($C252="","",IF(OR($J252="SWAP",$J252="FUTURE",$J252="CME FUTURE"),INT($K252-$B252),0))</f>
        <v>0</v>
      </c>
      <c r="R252" s="26" t="str">
        <f>IF($C252="","",IF(OR($E252="USD",$E252="EUR"),"CASH",IF($Q252=0,"COIN",IF($Q252&gt;720,"PERP",IF($J252="FUTURE",TEXT($K252-1,"mmm yy"),"CME "&amp;TEXT($K252-1,"mmm yy"))))))</f>
        <v>COIN</v>
      </c>
      <c r="S252" s="26" t="str">
        <f>IF($C252="","",IF($J252="CME FUTURE",IF($G252&gt;0,"LONG","SHORT"),IF($G252&gt;0,"LONG","SHORT")))</f>
        <v>LONG</v>
      </c>
      <c r="T252" s="26" t="str">
        <f>IF($C252="","",$R252&amp;" "&amp;$S252)</f>
        <v>COIN LONG</v>
      </c>
      <c r="U252" s="180">
        <f>IF($C252="","",$G252*(1+$W252))</f>
        <v>3.1999734947466099</v>
      </c>
      <c r="V252" s="176">
        <f>IF($C252="","",$H252*(1+$W252))</f>
        <v>1316.8615204718501</v>
      </c>
      <c r="W252" s="39">
        <f>IF($C252="","",IF(DefaultScenario,IF(OR(AND(Default_Exchange="ALL",NOT(ISERROR(MATCH($C252,$AF$6:$AF$37,0)))),$C252=Default_Exchange),IF($G252&gt;0,-LGD,0),0),IF(OR($J252="SWAP",$J252="FUTURE",$J252="CME FUTURE"),IF('Futures &amp; Perps Shifted'!$K$73,VLOOKUP($M252,ShiftByCurrencyDeriv,MATCH($R252,ShiftByCurrencyDerivHeader,0),FALSE),0),0)))</f>
        <v>0</v>
      </c>
      <c r="X252" s="178">
        <f>IF($C252="","",$U252-$G252)</f>
        <v>0</v>
      </c>
      <c r="Y252" s="14" t="str">
        <f t="shared" si="4"/>
        <v>HUBI</v>
      </c>
      <c r="Z252" t="str">
        <f>IF($C252="","",$M252&amp;" "&amp;$T252)</f>
        <v>YFII COIN LONG</v>
      </c>
      <c r="AA252" t="b">
        <f>IF($C252="","",IF(ISERROR(VLOOKUP($Y252,Mappings!$A:$C,3,FALSE)),FALSE,VLOOKUP($Y252,Mappings!$A:$C,3,FALSE)))</f>
        <v>1</v>
      </c>
    </row>
    <row r="253" spans="1:27" customFormat="1" x14ac:dyDescent="0.25">
      <c r="A253" s="14">
        <v>251</v>
      </c>
      <c r="B253" s="71">
        <v>44959.000002858797</v>
      </c>
      <c r="C253" s="14" t="s">
        <v>39</v>
      </c>
      <c r="D253" s="23" t="s">
        <v>42</v>
      </c>
      <c r="E253" s="23" t="s">
        <v>38</v>
      </c>
      <c r="F253" s="100">
        <v>39164.050470310001</v>
      </c>
      <c r="G253" s="100">
        <v>39167.881731507499</v>
      </c>
      <c r="H253" s="100">
        <v>1.0000978259692599</v>
      </c>
      <c r="I253" s="100">
        <v>0</v>
      </c>
      <c r="J253" s="23" t="s">
        <v>85</v>
      </c>
      <c r="K253" s="24">
        <v>44959.000002858797</v>
      </c>
      <c r="L253" s="23">
        <v>1</v>
      </c>
      <c r="M253" s="23" t="s">
        <v>38</v>
      </c>
      <c r="N253" s="45">
        <f>IF($C253="","",IF(OR($J253="SWAP",$J253="FUTURE",$J253="CME FUTURE"),IF($L253=1,ROUND($G253/$H253/$F253,3),POWER(10,ROUND(LOG($G253/$F253),1))),1))</f>
        <v>1</v>
      </c>
      <c r="O253" s="154">
        <f>IF($C253="","",IF(OR($J253="SWAP",$J253="FUTURE",$J253="CME FUTURE"),IF($L253=1,$F253*$N253,$AB$2*$F253*$N253/$H253),F253))</f>
        <v>39164.050470310001</v>
      </c>
      <c r="P253" s="47">
        <f>IF($C253="","",IF(OR($J253="SWAP",$J253="FUTURE",$J253="CME FUTURE"),IF(NOT(ISERROR(VLOOKUP($M253,SpotUSDRateTable,2,FALSE))),VLOOKUP($M253,SpotUSDRateTable,2,FALSE),$H253)*O253,VLOOKUP($M253,SpotUSDRateTable,2,FALSE)*O253))</f>
        <v>39167.881731507405</v>
      </c>
      <c r="Q253" s="25">
        <f>IF($C253="","",IF(OR($J253="SWAP",$J253="FUTURE",$J253="CME FUTURE"),INT($K253-$B253),0))</f>
        <v>0</v>
      </c>
      <c r="R253" s="26" t="str">
        <f>IF($C253="","",IF(OR($E253="USD",$E253="EUR"),"CASH",IF($Q253=0,"COIN",IF($Q253&gt;720,"PERP",IF($J253="FUTURE",TEXT($K253-1,"mmm yy"),"CME "&amp;TEXT($K253-1,"mmm yy"))))))</f>
        <v>COIN</v>
      </c>
      <c r="S253" s="26" t="str">
        <f>IF($C253="","",IF($J253="CME FUTURE",IF($G253&gt;0,"LONG","SHORT"),IF($G253&gt;0,"LONG","SHORT")))</f>
        <v>LONG</v>
      </c>
      <c r="T253" s="26" t="str">
        <f>IF($C253="","",$R253&amp;" "&amp;$S253)</f>
        <v>COIN LONG</v>
      </c>
      <c r="U253" s="180">
        <f>IF($C253="","",$G253*(1+$W253))</f>
        <v>39167.881731507499</v>
      </c>
      <c r="V253" s="176">
        <f>IF($C253="","",$H253*(1+$W253))</f>
        <v>1.0000978259692599</v>
      </c>
      <c r="W253" s="39">
        <f>IF($C253="","",IF(DefaultScenario,IF(OR(AND(Default_Exchange="ALL",NOT(ISERROR(MATCH($C253,$AF$6:$AF$37,0)))),$C253=Default_Exchange),IF($G253&gt;0,-LGD,0),0),IF(OR($J253="SWAP",$J253="FUTURE",$J253="CME FUTURE"),IF('Futures &amp; Perps Shifted'!$K$73,VLOOKUP($M253,ShiftByCurrencyDeriv,MATCH($R253,ShiftByCurrencyDerivHeader,0),FALSE),0),0)))</f>
        <v>0</v>
      </c>
      <c r="X253" s="178">
        <f>IF($C253="","",$U253-$G253)</f>
        <v>0</v>
      </c>
      <c r="Y253" s="14" t="str">
        <f t="shared" si="4"/>
        <v>HUBI</v>
      </c>
      <c r="Z253" t="str">
        <f>IF($C253="","",$M253&amp;" "&amp;$T253)</f>
        <v>USDT COIN LONG</v>
      </c>
      <c r="AA253" t="b">
        <f>IF($C253="","",IF(ISERROR(VLOOKUP($Y253,Mappings!$A:$C,3,FALSE)),FALSE,VLOOKUP($Y253,Mappings!$A:$C,3,FALSE)))</f>
        <v>1</v>
      </c>
    </row>
    <row r="254" spans="1:27" customFormat="1" x14ac:dyDescent="0.25">
      <c r="A254" s="14">
        <v>252</v>
      </c>
      <c r="B254" s="71">
        <v>44959.000002858797</v>
      </c>
      <c r="C254" s="14" t="s">
        <v>39</v>
      </c>
      <c r="D254" s="23" t="s">
        <v>42</v>
      </c>
      <c r="E254" s="23" t="s">
        <v>38</v>
      </c>
      <c r="F254" s="100">
        <v>155.1686</v>
      </c>
      <c r="G254" s="100">
        <v>155.183779518694</v>
      </c>
      <c r="H254" s="100">
        <v>1.0000978259692599</v>
      </c>
      <c r="I254" s="100">
        <v>0</v>
      </c>
      <c r="J254" s="23" t="s">
        <v>251</v>
      </c>
      <c r="K254" s="24">
        <v>44959.000002858797</v>
      </c>
      <c r="L254" s="23">
        <v>1</v>
      </c>
      <c r="M254" s="23" t="s">
        <v>38</v>
      </c>
      <c r="N254" s="45">
        <f>IF($C254="","",IF(OR($J254="SWAP",$J254="FUTURE",$J254="CME FUTURE"),IF($L254=1,ROUND($G254/$H254/$F254,3),POWER(10,ROUND(LOG($G254/$F254),1))),1))</f>
        <v>1</v>
      </c>
      <c r="O254" s="154">
        <f>IF($C254="","",IF(OR($J254="SWAP",$J254="FUTURE",$J254="CME FUTURE"),IF($L254=1,$F254*$N254,$AB$2*$F254*$N254/$H254),F254))</f>
        <v>155.1686</v>
      </c>
      <c r="P254" s="47">
        <f>IF($C254="","",IF(OR($J254="SWAP",$J254="FUTURE",$J254="CME FUTURE"),IF(NOT(ISERROR(VLOOKUP($M254,SpotUSDRateTable,2,FALSE))),VLOOKUP($M254,SpotUSDRateTable,2,FALSE),$H254)*O254,VLOOKUP($M254,SpotUSDRateTable,2,FALSE)*O254))</f>
        <v>155.18377951869371</v>
      </c>
      <c r="Q254" s="25">
        <f>IF($C254="","",IF(OR($J254="SWAP",$J254="FUTURE",$J254="CME FUTURE"),INT($K254-$B254),0))</f>
        <v>0</v>
      </c>
      <c r="R254" s="26" t="str">
        <f>IF($C254="","",IF(OR($E254="USD",$E254="EUR"),"CASH",IF($Q254=0,"COIN",IF($Q254&gt;720,"PERP",IF($J254="FUTURE",TEXT($K254-1,"mmm yy"),"CME "&amp;TEXT($K254-1,"mmm yy"))))))</f>
        <v>COIN</v>
      </c>
      <c r="S254" s="26" t="str">
        <f>IF($C254="","",IF($J254="CME FUTURE",IF($G254&gt;0,"LONG","SHORT"),IF($G254&gt;0,"LONG","SHORT")))</f>
        <v>LONG</v>
      </c>
      <c r="T254" s="26" t="str">
        <f>IF($C254="","",$R254&amp;" "&amp;$S254)</f>
        <v>COIN LONG</v>
      </c>
      <c r="U254" s="180">
        <f>IF($C254="","",$G254*(1+$W254))</f>
        <v>155.183779518694</v>
      </c>
      <c r="V254" s="176">
        <f>IF($C254="","",$H254*(1+$W254))</f>
        <v>1.0000978259692599</v>
      </c>
      <c r="W254" s="39">
        <f>IF($C254="","",IF(DefaultScenario,IF(OR(AND(Default_Exchange="ALL",NOT(ISERROR(MATCH($C254,$AF$6:$AF$37,0)))),$C254=Default_Exchange),IF($G254&gt;0,-LGD,0),0),IF(OR($J254="SWAP",$J254="FUTURE",$J254="CME FUTURE"),IF('Futures &amp; Perps Shifted'!$K$73,VLOOKUP($M254,ShiftByCurrencyDeriv,MATCH($R254,ShiftByCurrencyDerivHeader,0),FALSE),0),0)))</f>
        <v>0</v>
      </c>
      <c r="X254" s="178">
        <f>IF($C254="","",$U254-$G254)</f>
        <v>0</v>
      </c>
      <c r="Y254" s="14" t="str">
        <f t="shared" si="4"/>
        <v>HUBI</v>
      </c>
      <c r="Z254" t="str">
        <f>IF($C254="","",$M254&amp;" "&amp;$T254)</f>
        <v>USDT COIN LONG</v>
      </c>
      <c r="AA254" t="b">
        <f>IF($C254="","",IF(ISERROR(VLOOKUP($Y254,Mappings!$A:$C,3,FALSE)),FALSE,VLOOKUP($Y254,Mappings!$A:$C,3,FALSE)))</f>
        <v>1</v>
      </c>
    </row>
    <row r="255" spans="1:27" customFormat="1" x14ac:dyDescent="0.25">
      <c r="A255" s="14">
        <v>253</v>
      </c>
      <c r="B255" s="71">
        <v>44959.000002777779</v>
      </c>
      <c r="C255" s="14" t="s">
        <v>39</v>
      </c>
      <c r="D255" s="23" t="s">
        <v>120</v>
      </c>
      <c r="E255" s="23" t="s">
        <v>121</v>
      </c>
      <c r="F255" s="100">
        <v>377.09760540000002</v>
      </c>
      <c r="G255" s="100">
        <v>0.143311108228726</v>
      </c>
      <c r="H255" s="100">
        <v>3.80037173868319E-4</v>
      </c>
      <c r="I255" s="100">
        <v>0</v>
      </c>
      <c r="J255" s="23" t="s">
        <v>85</v>
      </c>
      <c r="K255" s="24">
        <v>44959.000002777779</v>
      </c>
      <c r="L255" s="23">
        <v>1</v>
      </c>
      <c r="M255" s="23" t="s">
        <v>121</v>
      </c>
      <c r="N255" s="45">
        <f>IF($C255="","",IF(OR($J255="SWAP",$J255="FUTURE",$J255="CME FUTURE"),IF($L255=1,ROUND($G255/$H255/$F255,3),POWER(10,ROUND(LOG($G255/$F255),1))),1))</f>
        <v>1</v>
      </c>
      <c r="O255" s="154">
        <f>IF($C255="","",IF(OR($J255="SWAP",$J255="FUTURE",$J255="CME FUTURE"),IF($L255=1,$F255*$N255,$AB$2*$F255*$N255/$H255),F255))</f>
        <v>377.09760540000002</v>
      </c>
      <c r="P255" s="47">
        <f>IF($C255="","",IF(OR($J255="SWAP",$J255="FUTURE",$J255="CME FUTURE"),IF(NOT(ISERROR(VLOOKUP($M255,SpotUSDRateTable,2,FALSE))),VLOOKUP($M255,SpotUSDRateTable,2,FALSE),$H255)*O255,VLOOKUP($M255,SpotUSDRateTable,2,FALSE)*O255))</f>
        <v>0.14331110822872656</v>
      </c>
      <c r="Q255" s="25">
        <f>IF($C255="","",IF(OR($J255="SWAP",$J255="FUTURE",$J255="CME FUTURE"),INT($K255-$B255),0))</f>
        <v>0</v>
      </c>
      <c r="R255" s="26" t="str">
        <f>IF($C255="","",IF(OR($E255="USD",$E255="EUR"),"CASH",IF($Q255=0,"COIN",IF($Q255&gt;720,"PERP",IF($J255="FUTURE",TEXT($K255-1,"mmm yy"),"CME "&amp;TEXT($K255-1,"mmm yy"))))))</f>
        <v>COIN</v>
      </c>
      <c r="S255" s="26" t="str">
        <f>IF($C255="","",IF($J255="CME FUTURE",IF($G255&gt;0,"LONG","SHORT"),IF($G255&gt;0,"LONG","SHORT")))</f>
        <v>LONG</v>
      </c>
      <c r="T255" s="26" t="str">
        <f>IF($C255="","",$R255&amp;" "&amp;$S255)</f>
        <v>COIN LONG</v>
      </c>
      <c r="U255" s="180">
        <f>IF($C255="","",$G255*(1+$W255))</f>
        <v>0.143311108228726</v>
      </c>
      <c r="V255" s="176">
        <f>IF($C255="","",$H255*(1+$W255))</f>
        <v>3.80037173868319E-4</v>
      </c>
      <c r="W255" s="39">
        <f>IF($C255="","",IF(DefaultScenario,IF(OR(AND(Default_Exchange="ALL",NOT(ISERROR(MATCH($C255,$AF$6:$AF$37,0)))),$C255=Default_Exchange),IF($G255&gt;0,-LGD,0),0),IF(OR($J255="SWAP",$J255="FUTURE",$J255="CME FUTURE"),IF('Futures &amp; Perps Shifted'!$K$73,VLOOKUP($M255,ShiftByCurrencyDeriv,MATCH($R255,ShiftByCurrencyDerivHeader,0),FALSE),0),0)))</f>
        <v>0</v>
      </c>
      <c r="X255" s="178">
        <f>IF($C255="","",$U255-$G255)</f>
        <v>0</v>
      </c>
      <c r="Y255" s="14" t="str">
        <f t="shared" si="4"/>
        <v>HUBI</v>
      </c>
      <c r="Z255" t="str">
        <f>IF($C255="","",$M255&amp;" "&amp;$T255)</f>
        <v>AAC COIN LONG</v>
      </c>
      <c r="AA255" t="b">
        <f>IF($C255="","",IF(ISERROR(VLOOKUP($Y255,Mappings!$A:$C,3,FALSE)),FALSE,VLOOKUP($Y255,Mappings!$A:$C,3,FALSE)))</f>
        <v>1</v>
      </c>
    </row>
    <row r="256" spans="1:27" customFormat="1" x14ac:dyDescent="0.25">
      <c r="A256" s="14">
        <v>254</v>
      </c>
      <c r="B256" s="71">
        <v>44959.000002777779</v>
      </c>
      <c r="C256" s="14" t="s">
        <v>39</v>
      </c>
      <c r="D256" s="23" t="s">
        <v>120</v>
      </c>
      <c r="E256" s="23" t="s">
        <v>84</v>
      </c>
      <c r="F256" s="100">
        <v>1.1000000000000001E-7</v>
      </c>
      <c r="G256" s="100">
        <v>4.3696716172930398E-8</v>
      </c>
      <c r="H256" s="100">
        <v>0.397242874299367</v>
      </c>
      <c r="I256" s="100">
        <v>0</v>
      </c>
      <c r="J256" s="23" t="s">
        <v>85</v>
      </c>
      <c r="K256" s="24">
        <v>44959.000002777779</v>
      </c>
      <c r="L256" s="23">
        <v>1</v>
      </c>
      <c r="M256" s="23" t="s">
        <v>84</v>
      </c>
      <c r="N256" s="45">
        <f>IF($C256="","",IF(OR($J256="SWAP",$J256="FUTURE",$J256="CME FUTURE"),IF($L256=1,ROUND($G256/$H256/$F256,3),POWER(10,ROUND(LOG($G256/$F256),1))),1))</f>
        <v>1</v>
      </c>
      <c r="O256" s="154">
        <f>IF($C256="","",IF(OR($J256="SWAP",$J256="FUTURE",$J256="CME FUTURE"),IF($L256=1,$F256*$N256,$AB$2*$F256*$N256/$H256),F256))</f>
        <v>1.1000000000000001E-7</v>
      </c>
      <c r="P256" s="47">
        <f>IF($C256="","",IF(OR($J256="SWAP",$J256="FUTURE",$J256="CME FUTURE"),IF(NOT(ISERROR(VLOOKUP($M256,SpotUSDRateTable,2,FALSE))),VLOOKUP($M256,SpotUSDRateTable,2,FALSE),$H256)*O256,VLOOKUP($M256,SpotUSDRateTable,2,FALSE)*O256))</f>
        <v>4.3696716172930372E-8</v>
      </c>
      <c r="Q256" s="25">
        <f>IF($C256="","",IF(OR($J256="SWAP",$J256="FUTURE",$J256="CME FUTURE"),INT($K256-$B256),0))</f>
        <v>0</v>
      </c>
      <c r="R256" s="26" t="str">
        <f>IF($C256="","",IF(OR($E256="USD",$E256="EUR"),"CASH",IF($Q256=0,"COIN",IF($Q256&gt;720,"PERP",IF($J256="FUTURE",TEXT($K256-1,"mmm yy"),"CME "&amp;TEXT($K256-1,"mmm yy"))))))</f>
        <v>COIN</v>
      </c>
      <c r="S256" s="26" t="str">
        <f>IF($C256="","",IF($J256="CME FUTURE",IF($G256&gt;0,"LONG","SHORT"),IF($G256&gt;0,"LONG","SHORT")))</f>
        <v>LONG</v>
      </c>
      <c r="T256" s="26" t="str">
        <f>IF($C256="","",$R256&amp;" "&amp;$S256)</f>
        <v>COIN LONG</v>
      </c>
      <c r="U256" s="180">
        <f>IF($C256="","",$G256*(1+$W256))</f>
        <v>4.3696716172930398E-8</v>
      </c>
      <c r="V256" s="176">
        <f>IF($C256="","",$H256*(1+$W256))</f>
        <v>0.397242874299367</v>
      </c>
      <c r="W256" s="39">
        <f>IF($C256="","",IF(DefaultScenario,IF(OR(AND(Default_Exchange="ALL",NOT(ISERROR(MATCH($C256,$AF$6:$AF$37,0)))),$C256=Default_Exchange),IF($G256&gt;0,-LGD,0),0),IF(OR($J256="SWAP",$J256="FUTURE",$J256="CME FUTURE"),IF('Futures &amp; Perps Shifted'!$K$73,VLOOKUP($M256,ShiftByCurrencyDeriv,MATCH($R256,ShiftByCurrencyDerivHeader,0),FALSE),0),0)))</f>
        <v>0</v>
      </c>
      <c r="X256" s="178">
        <f>IF($C256="","",$U256-$G256)</f>
        <v>0</v>
      </c>
      <c r="Y256" s="14" t="str">
        <f t="shared" si="4"/>
        <v>HUBI</v>
      </c>
      <c r="Z256" t="str">
        <f>IF($C256="","",$M256&amp;" "&amp;$T256)</f>
        <v>ADA COIN LONG</v>
      </c>
      <c r="AA256" t="b">
        <f>IF($C256="","",IF(ISERROR(VLOOKUP($Y256,Mappings!$A:$C,3,FALSE)),FALSE,VLOOKUP($Y256,Mappings!$A:$C,3,FALSE)))</f>
        <v>1</v>
      </c>
    </row>
    <row r="257" spans="1:27" customFormat="1" x14ac:dyDescent="0.25">
      <c r="A257" s="14">
        <v>255</v>
      </c>
      <c r="B257" s="71">
        <v>44959.000002777779</v>
      </c>
      <c r="C257" s="14" t="s">
        <v>39</v>
      </c>
      <c r="D257" s="23" t="s">
        <v>120</v>
      </c>
      <c r="E257" s="23" t="s">
        <v>122</v>
      </c>
      <c r="F257" s="100">
        <v>2.6E-7</v>
      </c>
      <c r="G257" s="100">
        <v>6.5268399592615396E-8</v>
      </c>
      <c r="H257" s="100">
        <v>0.25103230612544303</v>
      </c>
      <c r="I257" s="100">
        <v>0</v>
      </c>
      <c r="J257" s="23" t="s">
        <v>85</v>
      </c>
      <c r="K257" s="24">
        <v>44959.000002777779</v>
      </c>
      <c r="L257" s="23">
        <v>1</v>
      </c>
      <c r="M257" s="23" t="s">
        <v>122</v>
      </c>
      <c r="N257" s="45">
        <f>IF($C257="","",IF(OR($J257="SWAP",$J257="FUTURE",$J257="CME FUTURE"),IF($L257=1,ROUND($G257/$H257/$F257,3),POWER(10,ROUND(LOG($G257/$F257),1))),1))</f>
        <v>1</v>
      </c>
      <c r="O257" s="154">
        <f>IF($C257="","",IF(OR($J257="SWAP",$J257="FUTURE",$J257="CME FUTURE"),IF($L257=1,$F257*$N257,$AB$2*$F257*$N257/$H257),F257))</f>
        <v>2.6E-7</v>
      </c>
      <c r="P257" s="47">
        <f>IF($C257="","",IF(OR($J257="SWAP",$J257="FUTURE",$J257="CME FUTURE"),IF(NOT(ISERROR(VLOOKUP($M257,SpotUSDRateTable,2,FALSE))),VLOOKUP($M257,SpotUSDRateTable,2,FALSE),$H257)*O257,VLOOKUP($M257,SpotUSDRateTable,2,FALSE)*O257))</f>
        <v>6.5268399592615184E-8</v>
      </c>
      <c r="Q257" s="25">
        <f>IF($C257="","",IF(OR($J257="SWAP",$J257="FUTURE",$J257="CME FUTURE"),INT($K257-$B257),0))</f>
        <v>0</v>
      </c>
      <c r="R257" s="26" t="str">
        <f>IF($C257="","",IF(OR($E257="USD",$E257="EUR"),"CASH",IF($Q257=0,"COIN",IF($Q257&gt;720,"PERP",IF($J257="FUTURE",TEXT($K257-1,"mmm yy"),"CME "&amp;TEXT($K257-1,"mmm yy"))))))</f>
        <v>COIN</v>
      </c>
      <c r="S257" s="26" t="str">
        <f>IF($C257="","",IF($J257="CME FUTURE",IF($G257&gt;0,"LONG","SHORT"),IF($G257&gt;0,"LONG","SHORT")))</f>
        <v>LONG</v>
      </c>
      <c r="T257" s="26" t="str">
        <f>IF($C257="","",$R257&amp;" "&amp;$S257)</f>
        <v>COIN LONG</v>
      </c>
      <c r="U257" s="180">
        <f>IF($C257="","",$G257*(1+$W257))</f>
        <v>6.5268399592615396E-8</v>
      </c>
      <c r="V257" s="176">
        <f>IF($C257="","",$H257*(1+$W257))</f>
        <v>0.25103230612544303</v>
      </c>
      <c r="W257" s="39">
        <f>IF($C257="","",IF(DefaultScenario,IF(OR(AND(Default_Exchange="ALL",NOT(ISERROR(MATCH($C257,$AF$6:$AF$37,0)))),$C257=Default_Exchange),IF($G257&gt;0,-LGD,0),0),IF(OR($J257="SWAP",$J257="FUTURE",$J257="CME FUTURE"),IF('Futures &amp; Perps Shifted'!$K$73,VLOOKUP($M257,ShiftByCurrencyDeriv,MATCH($R257,ShiftByCurrencyDerivHeader,0),FALSE),0),0)))</f>
        <v>0</v>
      </c>
      <c r="X257" s="178">
        <f>IF($C257="","",$U257-$G257)</f>
        <v>0</v>
      </c>
      <c r="Y257" s="14" t="str">
        <f t="shared" si="4"/>
        <v>HUBI</v>
      </c>
      <c r="Z257" t="str">
        <f>IF($C257="","",$M257&amp;" "&amp;$T257)</f>
        <v>ALGO COIN LONG</v>
      </c>
      <c r="AA257" t="b">
        <f>IF($C257="","",IF(ISERROR(VLOOKUP($Y257,Mappings!$A:$C,3,FALSE)),FALSE,VLOOKUP($Y257,Mappings!$A:$C,3,FALSE)))</f>
        <v>1</v>
      </c>
    </row>
    <row r="258" spans="1:27" customFormat="1" x14ac:dyDescent="0.25">
      <c r="A258" s="14">
        <v>256</v>
      </c>
      <c r="B258" s="71">
        <v>44959.000002777779</v>
      </c>
      <c r="C258" s="14" t="s">
        <v>39</v>
      </c>
      <c r="D258" s="23" t="s">
        <v>120</v>
      </c>
      <c r="E258" s="23" t="s">
        <v>123</v>
      </c>
      <c r="F258" s="100">
        <v>0.53247394999999997</v>
      </c>
      <c r="G258" s="100">
        <v>1.98916204174477E-2</v>
      </c>
      <c r="H258" s="100">
        <v>3.7356983224151499E-2</v>
      </c>
      <c r="I258" s="100">
        <v>0</v>
      </c>
      <c r="J258" s="23" t="s">
        <v>85</v>
      </c>
      <c r="K258" s="24">
        <v>44959.000002777779</v>
      </c>
      <c r="L258" s="23">
        <v>1</v>
      </c>
      <c r="M258" s="23" t="s">
        <v>123</v>
      </c>
      <c r="N258" s="45">
        <f>IF($C258="","",IF(OR($J258="SWAP",$J258="FUTURE",$J258="CME FUTURE"),IF($L258=1,ROUND($G258/$H258/$F258,3),POWER(10,ROUND(LOG($G258/$F258),1))),1))</f>
        <v>1</v>
      </c>
      <c r="O258" s="154">
        <f>IF($C258="","",IF(OR($J258="SWAP",$J258="FUTURE",$J258="CME FUTURE"),IF($L258=1,$F258*$N258,$AB$2*$F258*$N258/$H258),F258))</f>
        <v>0.53247394999999997</v>
      </c>
      <c r="P258" s="47">
        <f>IF($C258="","",IF(OR($J258="SWAP",$J258="FUTURE",$J258="CME FUTURE"),IF(NOT(ISERROR(VLOOKUP($M258,SpotUSDRateTable,2,FALSE))),VLOOKUP($M258,SpotUSDRateTable,2,FALSE),$H258)*O258,VLOOKUP($M258,SpotUSDRateTable,2,FALSE)*O258))</f>
        <v>1.9891620417447683E-2</v>
      </c>
      <c r="Q258" s="25">
        <f>IF($C258="","",IF(OR($J258="SWAP",$J258="FUTURE",$J258="CME FUTURE"),INT($K258-$B258),0))</f>
        <v>0</v>
      </c>
      <c r="R258" s="26" t="str">
        <f>IF($C258="","",IF(OR($E258="USD",$E258="EUR"),"CASH",IF($Q258=0,"COIN",IF($Q258&gt;720,"PERP",IF($J258="FUTURE",TEXT($K258-1,"mmm yy"),"CME "&amp;TEXT($K258-1,"mmm yy"))))))</f>
        <v>COIN</v>
      </c>
      <c r="S258" s="26" t="str">
        <f>IF($C258="","",IF($J258="CME FUTURE",IF($G258&gt;0,"LONG","SHORT"),IF($G258&gt;0,"LONG","SHORT")))</f>
        <v>LONG</v>
      </c>
      <c r="T258" s="26" t="str">
        <f>IF($C258="","",$R258&amp;" "&amp;$S258)</f>
        <v>COIN LONG</v>
      </c>
      <c r="U258" s="180">
        <f>IF($C258="","",$G258*(1+$W258))</f>
        <v>1.98916204174477E-2</v>
      </c>
      <c r="V258" s="176">
        <f>IF($C258="","",$H258*(1+$W258))</f>
        <v>3.7356983224151499E-2</v>
      </c>
      <c r="W258" s="39">
        <f>IF($C258="","",IF(DefaultScenario,IF(OR(AND(Default_Exchange="ALL",NOT(ISERROR(MATCH($C258,$AF$6:$AF$37,0)))),$C258=Default_Exchange),IF($G258&gt;0,-LGD,0),0),IF(OR($J258="SWAP",$J258="FUTURE",$J258="CME FUTURE"),IF('Futures &amp; Perps Shifted'!$K$73,VLOOKUP($M258,ShiftByCurrencyDeriv,MATCH($R258,ShiftByCurrencyDerivHeader,0),FALSE),0),0)))</f>
        <v>0</v>
      </c>
      <c r="X258" s="178">
        <f>IF($C258="","",$U258-$G258)</f>
        <v>0</v>
      </c>
      <c r="Y258" s="14" t="str">
        <f t="shared" si="4"/>
        <v>HUBI</v>
      </c>
      <c r="Z258" t="str">
        <f>IF($C258="","",$M258&amp;" "&amp;$T258)</f>
        <v>ARPA COIN LONG</v>
      </c>
      <c r="AA258" t="b">
        <f>IF($C258="","",IF(ISERROR(VLOOKUP($Y258,Mappings!$A:$C,3,FALSE)),FALSE,VLOOKUP($Y258,Mappings!$A:$C,3,FALSE)))</f>
        <v>1</v>
      </c>
    </row>
    <row r="259" spans="1:27" customFormat="1" x14ac:dyDescent="0.25">
      <c r="A259" s="14">
        <v>257</v>
      </c>
      <c r="B259" s="71">
        <v>44959.000002777779</v>
      </c>
      <c r="C259" s="14" t="s">
        <v>39</v>
      </c>
      <c r="D259" s="23" t="s">
        <v>120</v>
      </c>
      <c r="E259" s="23" t="s">
        <v>35</v>
      </c>
      <c r="F259" s="100">
        <v>4.3657420000000002E-2</v>
      </c>
      <c r="G259" s="100">
        <v>0.64911727083388604</v>
      </c>
      <c r="H259" s="100">
        <v>14.868429486531401</v>
      </c>
      <c r="I259" s="100">
        <v>0</v>
      </c>
      <c r="J259" s="23" t="s">
        <v>85</v>
      </c>
      <c r="K259" s="24">
        <v>44959.000002777779</v>
      </c>
      <c r="L259" s="23">
        <v>1</v>
      </c>
      <c r="M259" s="23" t="s">
        <v>35</v>
      </c>
      <c r="N259" s="45">
        <f>IF($C259="","",IF(OR($J259="SWAP",$J259="FUTURE",$J259="CME FUTURE"),IF($L259=1,ROUND($G259/$H259/$F259,3),POWER(10,ROUND(LOG($G259/$F259),1))),1))</f>
        <v>1</v>
      </c>
      <c r="O259" s="154">
        <f>IF($C259="","",IF(OR($J259="SWAP",$J259="FUTURE",$J259="CME FUTURE"),IF($L259=1,$F259*$N259,$AB$2*$F259*$N259/$H259),F259))</f>
        <v>4.3657420000000002E-2</v>
      </c>
      <c r="P259" s="47">
        <f>IF($C259="","",IF(OR($J259="SWAP",$J259="FUTURE",$J259="CME FUTURE"),IF(NOT(ISERROR(VLOOKUP($M259,SpotUSDRateTable,2,FALSE))),VLOOKUP($M259,SpotUSDRateTable,2,FALSE),$H259)*O259,VLOOKUP($M259,SpotUSDRateTable,2,FALSE)*O259))</f>
        <v>0.64911727083388571</v>
      </c>
      <c r="Q259" s="25">
        <f>IF($C259="","",IF(OR($J259="SWAP",$J259="FUTURE",$J259="CME FUTURE"),INT($K259-$B259),0))</f>
        <v>0</v>
      </c>
      <c r="R259" s="26" t="str">
        <f>IF($C259="","",IF(OR($E259="USD",$E259="EUR"),"CASH",IF($Q259=0,"COIN",IF($Q259&gt;720,"PERP",IF($J259="FUTURE",TEXT($K259-1,"mmm yy"),"CME "&amp;TEXT($K259-1,"mmm yy"))))))</f>
        <v>COIN</v>
      </c>
      <c r="S259" s="26" t="str">
        <f>IF($C259="","",IF($J259="CME FUTURE",IF($G259&gt;0,"LONG","SHORT"),IF($G259&gt;0,"LONG","SHORT")))</f>
        <v>LONG</v>
      </c>
      <c r="T259" s="26" t="str">
        <f>IF($C259="","",$R259&amp;" "&amp;$S259)</f>
        <v>COIN LONG</v>
      </c>
      <c r="U259" s="180">
        <f>IF($C259="","",$G259*(1+$W259))</f>
        <v>0.64911727083388604</v>
      </c>
      <c r="V259" s="176">
        <f>IF($C259="","",$H259*(1+$W259))</f>
        <v>14.868429486531401</v>
      </c>
      <c r="W259" s="39">
        <f>IF($C259="","",IF(DefaultScenario,IF(OR(AND(Default_Exchange="ALL",NOT(ISERROR(MATCH($C259,$AF$6:$AF$37,0)))),$C259=Default_Exchange),IF($G259&gt;0,-LGD,0),0),IF(OR($J259="SWAP",$J259="FUTURE",$J259="CME FUTURE"),IF('Futures &amp; Perps Shifted'!$K$73,VLOOKUP($M259,ShiftByCurrencyDeriv,MATCH($R259,ShiftByCurrencyDerivHeader,0),FALSE),0),0)))</f>
        <v>0</v>
      </c>
      <c r="X259" s="178">
        <f>IF($C259="","",$U259-$G259)</f>
        <v>0</v>
      </c>
      <c r="Y259" s="14" t="str">
        <f t="shared" si="4"/>
        <v>HUBI</v>
      </c>
      <c r="Z259" t="str">
        <f>IF($C259="","",$M259&amp;" "&amp;$T259)</f>
        <v>ATOM COIN LONG</v>
      </c>
      <c r="AA259" t="b">
        <f>IF($C259="","",IF(ISERROR(VLOOKUP($Y259,Mappings!$A:$C,3,FALSE)),FALSE,VLOOKUP($Y259,Mappings!$A:$C,3,FALSE)))</f>
        <v>1</v>
      </c>
    </row>
    <row r="260" spans="1:27" customFormat="1" x14ac:dyDescent="0.25">
      <c r="A260" s="14">
        <v>258</v>
      </c>
      <c r="B260" s="71">
        <v>44959.000002777779</v>
      </c>
      <c r="C260" s="14" t="s">
        <v>39</v>
      </c>
      <c r="D260" s="23" t="s">
        <v>120</v>
      </c>
      <c r="E260" s="23" t="s">
        <v>185</v>
      </c>
      <c r="F260" s="100">
        <v>1.5389969999999999E-2</v>
      </c>
      <c r="G260" s="100">
        <v>0.32265632848832898</v>
      </c>
      <c r="H260" s="100">
        <v>20.9653643566771</v>
      </c>
      <c r="I260" s="100">
        <v>0</v>
      </c>
      <c r="J260" s="23" t="s">
        <v>85</v>
      </c>
      <c r="K260" s="24">
        <v>44959.000002777779</v>
      </c>
      <c r="L260" s="23">
        <v>1</v>
      </c>
      <c r="M260" s="23" t="s">
        <v>185</v>
      </c>
      <c r="N260" s="45">
        <f>IF($C260="","",IF(OR($J260="SWAP",$J260="FUTURE",$J260="CME FUTURE"),IF($L260=1,ROUND($G260/$H260/$F260,3),POWER(10,ROUND(LOG($G260/$F260),1))),1))</f>
        <v>1</v>
      </c>
      <c r="O260" s="154">
        <f>IF($C260="","",IF(OR($J260="SWAP",$J260="FUTURE",$J260="CME FUTURE"),IF($L260=1,$F260*$N260,$AB$2*$F260*$N260/$H260),F260))</f>
        <v>1.5389969999999999E-2</v>
      </c>
      <c r="P260" s="47">
        <f>IF($C260="","",IF(OR($J260="SWAP",$J260="FUTURE",$J260="CME FUTURE"),IF(NOT(ISERROR(VLOOKUP($M260,SpotUSDRateTable,2,FALSE))),VLOOKUP($M260,SpotUSDRateTable,2,FALSE),$H260)*O260,VLOOKUP($M260,SpotUSDRateTable,2,FALSE)*O260))</f>
        <v>0.32265632848832987</v>
      </c>
      <c r="Q260" s="25">
        <f>IF($C260="","",IF(OR($J260="SWAP",$J260="FUTURE",$J260="CME FUTURE"),INT($K260-$B260),0))</f>
        <v>0</v>
      </c>
      <c r="R260" s="26" t="str">
        <f>IF($C260="","",IF(OR($E260="USD",$E260="EUR"),"CASH",IF($Q260=0,"COIN",IF($Q260&gt;720,"PERP",IF($J260="FUTURE",TEXT($K260-1,"mmm yy"),"CME "&amp;TEXT($K260-1,"mmm yy"))))))</f>
        <v>COIN</v>
      </c>
      <c r="S260" s="26" t="str">
        <f>IF($C260="","",IF($J260="CME FUTURE",IF($G260&gt;0,"LONG","SHORT"),IF($G260&gt;0,"LONG","SHORT")))</f>
        <v>LONG</v>
      </c>
      <c r="T260" s="26" t="str">
        <f>IF($C260="","",$R260&amp;" "&amp;$S260)</f>
        <v>COIN LONG</v>
      </c>
      <c r="U260" s="180">
        <f>IF($C260="","",$G260*(1+$W260))</f>
        <v>0.32265632848832898</v>
      </c>
      <c r="V260" s="176">
        <f>IF($C260="","",$H260*(1+$W260))</f>
        <v>20.9653643566771</v>
      </c>
      <c r="W260" s="39">
        <f>IF($C260="","",IF(DefaultScenario,IF(OR(AND(Default_Exchange="ALL",NOT(ISERROR(MATCH($C260,$AF$6:$AF$37,0)))),$C260=Default_Exchange),IF($G260&gt;0,-LGD,0),0),IF(OR($J260="SWAP",$J260="FUTURE",$J260="CME FUTURE"),IF('Futures &amp; Perps Shifted'!$K$73,VLOOKUP($M260,ShiftByCurrencyDeriv,MATCH($R260,ShiftByCurrencyDerivHeader,0),FALSE),0),0)))</f>
        <v>0</v>
      </c>
      <c r="X260" s="178">
        <f>IF($C260="","",$U260-$G260)</f>
        <v>0</v>
      </c>
      <c r="Y260" s="14" t="str">
        <f t="shared" si="4"/>
        <v>HUBI</v>
      </c>
      <c r="Z260" t="str">
        <f>IF($C260="","",$M260&amp;" "&amp;$T260)</f>
        <v>AVAX COIN LONG</v>
      </c>
      <c r="AA260" t="b">
        <f>IF($C260="","",IF(ISERROR(VLOOKUP($Y260,Mappings!$A:$C,3,FALSE)),FALSE,VLOOKUP($Y260,Mappings!$A:$C,3,FALSE)))</f>
        <v>1</v>
      </c>
    </row>
    <row r="261" spans="1:27" customFormat="1" x14ac:dyDescent="0.25">
      <c r="A261" s="14">
        <v>259</v>
      </c>
      <c r="B261" s="71">
        <v>44959.000002777779</v>
      </c>
      <c r="C261" s="14" t="s">
        <v>39</v>
      </c>
      <c r="D261" s="23" t="s">
        <v>120</v>
      </c>
      <c r="E261" s="23" t="s">
        <v>124</v>
      </c>
      <c r="F261" s="100">
        <v>2.0454320000000002E-2</v>
      </c>
      <c r="G261" s="100">
        <v>5.5512923195214703E-3</v>
      </c>
      <c r="H261" s="100">
        <v>0.27139950482448</v>
      </c>
      <c r="I261" s="100">
        <v>0</v>
      </c>
      <c r="J261" s="23" t="s">
        <v>85</v>
      </c>
      <c r="K261" s="24">
        <v>44959.000002777779</v>
      </c>
      <c r="L261" s="23">
        <v>1</v>
      </c>
      <c r="M261" s="23" t="s">
        <v>124</v>
      </c>
      <c r="N261" s="45">
        <f>IF($C261="","",IF(OR($J261="SWAP",$J261="FUTURE",$J261="CME FUTURE"),IF($L261=1,ROUND($G261/$H261/$F261,3),POWER(10,ROUND(LOG($G261/$F261),1))),1))</f>
        <v>1</v>
      </c>
      <c r="O261" s="154">
        <f>IF($C261="","",IF(OR($J261="SWAP",$J261="FUTURE",$J261="CME FUTURE"),IF($L261=1,$F261*$N261,$AB$2*$F261*$N261/$H261),F261))</f>
        <v>2.0454320000000002E-2</v>
      </c>
      <c r="P261" s="47">
        <f>IF($C261="","",IF(OR($J261="SWAP",$J261="FUTURE",$J261="CME FUTURE"),IF(NOT(ISERROR(VLOOKUP($M261,SpotUSDRateTable,2,FALSE))),VLOOKUP($M261,SpotUSDRateTable,2,FALSE),$H261)*O261,VLOOKUP($M261,SpotUSDRateTable,2,FALSE)*O261))</f>
        <v>5.5512923195214581E-3</v>
      </c>
      <c r="Q261" s="25">
        <f>IF($C261="","",IF(OR($J261="SWAP",$J261="FUTURE",$J261="CME FUTURE"),INT($K261-$B261),0))</f>
        <v>0</v>
      </c>
      <c r="R261" s="26" t="str">
        <f>IF($C261="","",IF(OR($E261="USD",$E261="EUR"),"CASH",IF($Q261=0,"COIN",IF($Q261&gt;720,"PERP",IF($J261="FUTURE",TEXT($K261-1,"mmm yy"),"CME "&amp;TEXT($K261-1,"mmm yy"))))))</f>
        <v>COIN</v>
      </c>
      <c r="S261" s="26" t="str">
        <f>IF($C261="","",IF($J261="CME FUTURE",IF($G261&gt;0,"LONG","SHORT"),IF($G261&gt;0,"LONG","SHORT")))</f>
        <v>LONG</v>
      </c>
      <c r="T261" s="26" t="str">
        <f>IF($C261="","",$R261&amp;" "&amp;$S261)</f>
        <v>COIN LONG</v>
      </c>
      <c r="U261" s="180">
        <f>IF($C261="","",$G261*(1+$W261))</f>
        <v>5.5512923195214703E-3</v>
      </c>
      <c r="V261" s="176">
        <f>IF($C261="","",$H261*(1+$W261))</f>
        <v>0.27139950482448</v>
      </c>
      <c r="W261" s="39">
        <f>IF($C261="","",IF(DefaultScenario,IF(OR(AND(Default_Exchange="ALL",NOT(ISERROR(MATCH($C261,$AF$6:$AF$37,0)))),$C261=Default_Exchange),IF($G261&gt;0,-LGD,0),0),IF(OR($J261="SWAP",$J261="FUTURE",$J261="CME FUTURE"),IF('Futures &amp; Perps Shifted'!$K$73,VLOOKUP($M261,ShiftByCurrencyDeriv,MATCH($R261,ShiftByCurrencyDerivHeader,0),FALSE),0),0)))</f>
        <v>0</v>
      </c>
      <c r="X261" s="178">
        <f>IF($C261="","",$U261-$G261)</f>
        <v>0</v>
      </c>
      <c r="Y261" s="14" t="str">
        <f t="shared" si="4"/>
        <v>HUBI</v>
      </c>
      <c r="Z261" t="str">
        <f>IF($C261="","",$M261&amp;" "&amp;$T261)</f>
        <v>BAT COIN LONG</v>
      </c>
      <c r="AA261" t="b">
        <f>IF($C261="","",IF(ISERROR(VLOOKUP($Y261,Mappings!$A:$C,3,FALSE)),FALSE,VLOOKUP($Y261,Mappings!$A:$C,3,FALSE)))</f>
        <v>1</v>
      </c>
    </row>
    <row r="262" spans="1:27" customFormat="1" x14ac:dyDescent="0.25">
      <c r="A262" s="14">
        <v>260</v>
      </c>
      <c r="B262" s="71">
        <v>44959.000002777779</v>
      </c>
      <c r="C262" s="14" t="s">
        <v>39</v>
      </c>
      <c r="D262" s="23" t="s">
        <v>120</v>
      </c>
      <c r="E262" s="23" t="s">
        <v>20</v>
      </c>
      <c r="F262" s="100">
        <v>2459.27970366</v>
      </c>
      <c r="G262" s="100">
        <v>335179.58773300302</v>
      </c>
      <c r="H262" s="100">
        <v>136.29177162490899</v>
      </c>
      <c r="I262" s="100">
        <v>0</v>
      </c>
      <c r="J262" s="23" t="s">
        <v>85</v>
      </c>
      <c r="K262" s="24">
        <v>44959.000002777779</v>
      </c>
      <c r="L262" s="23">
        <v>1</v>
      </c>
      <c r="M262" s="23" t="s">
        <v>20</v>
      </c>
      <c r="N262" s="45">
        <f>IF($C262="","",IF(OR($J262="SWAP",$J262="FUTURE",$J262="CME FUTURE"),IF($L262=1,ROUND($G262/$H262/$F262,3),POWER(10,ROUND(LOG($G262/$F262),1))),1))</f>
        <v>1</v>
      </c>
      <c r="O262" s="154">
        <f>IF($C262="","",IF(OR($J262="SWAP",$J262="FUTURE",$J262="CME FUTURE"),IF($L262=1,$F262*$N262,$AB$2*$F262*$N262/$H262),F262))</f>
        <v>2459.27970366</v>
      </c>
      <c r="P262" s="47">
        <f>IF($C262="","",IF(OR($J262="SWAP",$J262="FUTURE",$J262="CME FUTURE"),IF(NOT(ISERROR(VLOOKUP($M262,SpotUSDRateTable,2,FALSE))),VLOOKUP($M262,SpotUSDRateTable,2,FALSE),$H262)*O262,VLOOKUP($M262,SpotUSDRateTable,2,FALSE)*O262))</f>
        <v>335179.58773300255</v>
      </c>
      <c r="Q262" s="25">
        <f>IF($C262="","",IF(OR($J262="SWAP",$J262="FUTURE",$J262="CME FUTURE"),INT($K262-$B262),0))</f>
        <v>0</v>
      </c>
      <c r="R262" s="26" t="str">
        <f>IF($C262="","",IF(OR($E262="USD",$E262="EUR"),"CASH",IF($Q262=0,"COIN",IF($Q262&gt;720,"PERP",IF($J262="FUTURE",TEXT($K262-1,"mmm yy"),"CME "&amp;TEXT($K262-1,"mmm yy"))))))</f>
        <v>COIN</v>
      </c>
      <c r="S262" s="26" t="str">
        <f>IF($C262="","",IF($J262="CME FUTURE",IF($G262&gt;0,"LONG","SHORT"),IF($G262&gt;0,"LONG","SHORT")))</f>
        <v>LONG</v>
      </c>
      <c r="T262" s="26" t="str">
        <f>IF($C262="","",$R262&amp;" "&amp;$S262)</f>
        <v>COIN LONG</v>
      </c>
      <c r="U262" s="180">
        <f>IF($C262="","",$G262*(1+$W262))</f>
        <v>335179.58773300302</v>
      </c>
      <c r="V262" s="176">
        <f>IF($C262="","",$H262*(1+$W262))</f>
        <v>136.29177162490899</v>
      </c>
      <c r="W262" s="39">
        <f>IF($C262="","",IF(DefaultScenario,IF(OR(AND(Default_Exchange="ALL",NOT(ISERROR(MATCH($C262,$AF$6:$AF$37,0)))),$C262=Default_Exchange),IF($G262&gt;0,-LGD,0),0),IF(OR($J262="SWAP",$J262="FUTURE",$J262="CME FUTURE"),IF('Futures &amp; Perps Shifted'!$K$73,VLOOKUP($M262,ShiftByCurrencyDeriv,MATCH($R262,ShiftByCurrencyDerivHeader,0),FALSE),0),0)))</f>
        <v>0</v>
      </c>
      <c r="X262" s="178">
        <f>IF($C262="","",$U262-$G262)</f>
        <v>0</v>
      </c>
      <c r="Y262" s="14" t="str">
        <f t="shared" si="4"/>
        <v>HUBI</v>
      </c>
      <c r="Z262" t="str">
        <f>IF($C262="","",$M262&amp;" "&amp;$T262)</f>
        <v>BCH COIN LONG</v>
      </c>
      <c r="AA262" t="b">
        <f>IF($C262="","",IF(ISERROR(VLOOKUP($Y262,Mappings!$A:$C,3,FALSE)),FALSE,VLOOKUP($Y262,Mappings!$A:$C,3,FALSE)))</f>
        <v>1</v>
      </c>
    </row>
    <row r="263" spans="1:27" customFormat="1" x14ac:dyDescent="0.25">
      <c r="A263" s="14">
        <v>261</v>
      </c>
      <c r="B263" s="71">
        <v>44959.000002777779</v>
      </c>
      <c r="C263" s="14" t="s">
        <v>39</v>
      </c>
      <c r="D263" s="23" t="s">
        <v>120</v>
      </c>
      <c r="E263" s="23" t="s">
        <v>125</v>
      </c>
      <c r="F263" s="100">
        <v>2.5033500000000001E-3</v>
      </c>
      <c r="G263" s="100">
        <v>2.1616038303055E-4</v>
      </c>
      <c r="H263" s="100">
        <v>8.6348446294186101E-2</v>
      </c>
      <c r="I263" s="100">
        <v>0</v>
      </c>
      <c r="J263" s="23" t="s">
        <v>85</v>
      </c>
      <c r="K263" s="24">
        <v>44959.000002777779</v>
      </c>
      <c r="L263" s="23">
        <v>1</v>
      </c>
      <c r="M263" s="23" t="s">
        <v>125</v>
      </c>
      <c r="N263" s="45">
        <f>IF($C263="","",IF(OR($J263="SWAP",$J263="FUTURE",$J263="CME FUTURE"),IF($L263=1,ROUND($G263/$H263/$F263,3),POWER(10,ROUND(LOG($G263/$F263),1))),1))</f>
        <v>1</v>
      </c>
      <c r="O263" s="154">
        <f>IF($C263="","",IF(OR($J263="SWAP",$J263="FUTURE",$J263="CME FUTURE"),IF($L263=1,$F263*$N263,$AB$2*$F263*$N263/$H263),F263))</f>
        <v>2.5033500000000001E-3</v>
      </c>
      <c r="P263" s="47">
        <f>IF($C263="","",IF(OR($J263="SWAP",$J263="FUTURE",$J263="CME FUTURE"),IF(NOT(ISERROR(VLOOKUP($M263,SpotUSDRateTable,2,FALSE))),VLOOKUP($M263,SpotUSDRateTable,2,FALSE),$H263)*O263,VLOOKUP($M263,SpotUSDRateTable,2,FALSE)*O263))</f>
        <v>2.1616038303055079E-4</v>
      </c>
      <c r="Q263" s="25">
        <f>IF($C263="","",IF(OR($J263="SWAP",$J263="FUTURE",$J263="CME FUTURE"),INT($K263-$B263),0))</f>
        <v>0</v>
      </c>
      <c r="R263" s="26" t="str">
        <f>IF($C263="","",IF(OR($E263="USD",$E263="EUR"),"CASH",IF($Q263=0,"COIN",IF($Q263&gt;720,"PERP",IF($J263="FUTURE",TEXT($K263-1,"mmm yy"),"CME "&amp;TEXT($K263-1,"mmm yy"))))))</f>
        <v>COIN</v>
      </c>
      <c r="S263" s="26" t="str">
        <f>IF($C263="","",IF($J263="CME FUTURE",IF($G263&gt;0,"LONG","SHORT"),IF($G263&gt;0,"LONG","SHORT")))</f>
        <v>LONG</v>
      </c>
      <c r="T263" s="26" t="str">
        <f>IF($C263="","",$R263&amp;" "&amp;$S263)</f>
        <v>COIN LONG</v>
      </c>
      <c r="U263" s="180">
        <f>IF($C263="","",$G263*(1+$W263))</f>
        <v>2.1616038303055E-4</v>
      </c>
      <c r="V263" s="176">
        <f>IF($C263="","",$H263*(1+$W263))</f>
        <v>8.6348446294186101E-2</v>
      </c>
      <c r="W263" s="39">
        <f>IF($C263="","",IF(DefaultScenario,IF(OR(AND(Default_Exchange="ALL",NOT(ISERROR(MATCH($C263,$AF$6:$AF$37,0)))),$C263=Default_Exchange),IF($G263&gt;0,-LGD,0),0),IF(OR($J263="SWAP",$J263="FUTURE",$J263="CME FUTURE"),IF('Futures &amp; Perps Shifted'!$K$73,VLOOKUP($M263,ShiftByCurrencyDeriv,MATCH($R263,ShiftByCurrencyDerivHeader,0),FALSE),0),0)))</f>
        <v>0</v>
      </c>
      <c r="X263" s="178">
        <f>IF($C263="","",$U263-$G263)</f>
        <v>0</v>
      </c>
      <c r="Y263" s="14" t="str">
        <f t="shared" si="4"/>
        <v>HUBI</v>
      </c>
      <c r="Z263" t="str">
        <f>IF($C263="","",$M263&amp;" "&amp;$T263)</f>
        <v>BHD COIN LONG</v>
      </c>
      <c r="AA263" t="b">
        <f>IF($C263="","",IF(ISERROR(VLOOKUP($Y263,Mappings!$A:$C,3,FALSE)),FALSE,VLOOKUP($Y263,Mappings!$A:$C,3,FALSE)))</f>
        <v>1</v>
      </c>
    </row>
    <row r="264" spans="1:27" customFormat="1" x14ac:dyDescent="0.25">
      <c r="A264" s="14">
        <v>262</v>
      </c>
      <c r="B264" s="71">
        <v>44959.000002777779</v>
      </c>
      <c r="C264" s="14" t="s">
        <v>39</v>
      </c>
      <c r="D264" s="23" t="s">
        <v>120</v>
      </c>
      <c r="E264" s="23" t="s">
        <v>126</v>
      </c>
      <c r="F264" s="100">
        <v>115.29838952</v>
      </c>
      <c r="G264" s="100">
        <v>8.98895935123487</v>
      </c>
      <c r="H264" s="100">
        <v>7.7962575094560393E-2</v>
      </c>
      <c r="I264" s="100">
        <v>0</v>
      </c>
      <c r="J264" s="23" t="s">
        <v>85</v>
      </c>
      <c r="K264" s="24">
        <v>44959.000002777779</v>
      </c>
      <c r="L264" s="23">
        <v>1</v>
      </c>
      <c r="M264" s="23" t="s">
        <v>126</v>
      </c>
      <c r="N264" s="45">
        <f>IF($C264="","",IF(OR($J264="SWAP",$J264="FUTURE",$J264="CME FUTURE"),IF($L264=1,ROUND($G264/$H264/$F264,3),POWER(10,ROUND(LOG($G264/$F264),1))),1))</f>
        <v>1</v>
      </c>
      <c r="O264" s="154">
        <f>IF($C264="","",IF(OR($J264="SWAP",$J264="FUTURE",$J264="CME FUTURE"),IF($L264=1,$F264*$N264,$AB$2*$F264*$N264/$H264),F264))</f>
        <v>115.29838952</v>
      </c>
      <c r="P264" s="47">
        <f>IF($C264="","",IF(OR($J264="SWAP",$J264="FUTURE",$J264="CME FUTURE"),IF(NOT(ISERROR(VLOOKUP($M264,SpotUSDRateTable,2,FALSE))),VLOOKUP($M264,SpotUSDRateTable,2,FALSE),$H264)*O264,VLOOKUP($M264,SpotUSDRateTable,2,FALSE)*O264))</f>
        <v>8.9889593512348753</v>
      </c>
      <c r="Q264" s="25">
        <f>IF($C264="","",IF(OR($J264="SWAP",$J264="FUTURE",$J264="CME FUTURE"),INT($K264-$B264),0))</f>
        <v>0</v>
      </c>
      <c r="R264" s="26" t="str">
        <f>IF($C264="","",IF(OR($E264="USD",$E264="EUR"),"CASH",IF($Q264=0,"COIN",IF($Q264&gt;720,"PERP",IF($J264="FUTURE",TEXT($K264-1,"mmm yy"),"CME "&amp;TEXT($K264-1,"mmm yy"))))))</f>
        <v>COIN</v>
      </c>
      <c r="S264" s="26" t="str">
        <f>IF($C264="","",IF($J264="CME FUTURE",IF($G264&gt;0,"LONG","SHORT"),IF($G264&gt;0,"LONG","SHORT")))</f>
        <v>LONG</v>
      </c>
      <c r="T264" s="26" t="str">
        <f>IF($C264="","",$R264&amp;" "&amp;$S264)</f>
        <v>COIN LONG</v>
      </c>
      <c r="U264" s="180">
        <f>IF($C264="","",$G264*(1+$W264))</f>
        <v>8.98895935123487</v>
      </c>
      <c r="V264" s="176">
        <f>IF($C264="","",$H264*(1+$W264))</f>
        <v>7.7962575094560393E-2</v>
      </c>
      <c r="W264" s="39">
        <f>IF($C264="","",IF(DefaultScenario,IF(OR(AND(Default_Exchange="ALL",NOT(ISERROR(MATCH($C264,$AF$6:$AF$37,0)))),$C264=Default_Exchange),IF($G264&gt;0,-LGD,0),0),IF(OR($J264="SWAP",$J264="FUTURE",$J264="CME FUTURE"),IF('Futures &amp; Perps Shifted'!$K$73,VLOOKUP($M264,ShiftByCurrencyDeriv,MATCH($R264,ShiftByCurrencyDerivHeader,0),FALSE),0),0)))</f>
        <v>0</v>
      </c>
      <c r="X264" s="178">
        <f>IF($C264="","",$U264-$G264)</f>
        <v>0</v>
      </c>
      <c r="Y264" s="14" t="str">
        <f t="shared" si="4"/>
        <v>HUBI</v>
      </c>
      <c r="Z264" t="str">
        <f>IF($C264="","",$M264&amp;" "&amp;$T264)</f>
        <v>BLZ COIN LONG</v>
      </c>
      <c r="AA264" t="b">
        <f>IF($C264="","",IF(ISERROR(VLOOKUP($Y264,Mappings!$A:$C,3,FALSE)),FALSE,VLOOKUP($Y264,Mappings!$A:$C,3,FALSE)))</f>
        <v>1</v>
      </c>
    </row>
    <row r="265" spans="1:27" customFormat="1" x14ac:dyDescent="0.25">
      <c r="A265" s="14">
        <v>263</v>
      </c>
      <c r="B265" s="71">
        <v>44959.000002777779</v>
      </c>
      <c r="C265" s="14" t="s">
        <v>39</v>
      </c>
      <c r="D265" s="23" t="s">
        <v>120</v>
      </c>
      <c r="E265" s="23" t="s">
        <v>127</v>
      </c>
      <c r="F265" s="100">
        <v>14.7502</v>
      </c>
      <c r="G265" s="100">
        <v>3.3789448301495399</v>
      </c>
      <c r="H265" s="100">
        <v>0.22907789929285999</v>
      </c>
      <c r="I265" s="100">
        <v>0</v>
      </c>
      <c r="J265" s="23" t="s">
        <v>85</v>
      </c>
      <c r="K265" s="24">
        <v>44959.000002777779</v>
      </c>
      <c r="L265" s="23">
        <v>1</v>
      </c>
      <c r="M265" s="23" t="s">
        <v>127</v>
      </c>
      <c r="N265" s="45">
        <f>IF($C265="","",IF(OR($J265="SWAP",$J265="FUTURE",$J265="CME FUTURE"),IF($L265=1,ROUND($G265/$H265/$F265,3),POWER(10,ROUND(LOG($G265/$F265),1))),1))</f>
        <v>1</v>
      </c>
      <c r="O265" s="154">
        <f>IF($C265="","",IF(OR($J265="SWAP",$J265="FUTURE",$J265="CME FUTURE"),IF($L265=1,$F265*$N265,$AB$2*$F265*$N265/$H265),F265))</f>
        <v>14.7502</v>
      </c>
      <c r="P265" s="47">
        <f>IF($C265="","",IF(OR($J265="SWAP",$J265="FUTURE",$J265="CME FUTURE"),IF(NOT(ISERROR(VLOOKUP($M265,SpotUSDRateTable,2,FALSE))),VLOOKUP($M265,SpotUSDRateTable,2,FALSE),$H265)*O265,VLOOKUP($M265,SpotUSDRateTable,2,FALSE)*O265))</f>
        <v>3.3789448301495435</v>
      </c>
      <c r="Q265" s="25">
        <f>IF($C265="","",IF(OR($J265="SWAP",$J265="FUTURE",$J265="CME FUTURE"),INT($K265-$B265),0))</f>
        <v>0</v>
      </c>
      <c r="R265" s="26" t="str">
        <f>IF($C265="","",IF(OR($E265="USD",$E265="EUR"),"CASH",IF($Q265=0,"COIN",IF($Q265&gt;720,"PERP",IF($J265="FUTURE",TEXT($K265-1,"mmm yy"),"CME "&amp;TEXT($K265-1,"mmm yy"))))))</f>
        <v>COIN</v>
      </c>
      <c r="S265" s="26" t="str">
        <f>IF($C265="","",IF($J265="CME FUTURE",IF($G265&gt;0,"LONG","SHORT"),IF($G265&gt;0,"LONG","SHORT")))</f>
        <v>LONG</v>
      </c>
      <c r="T265" s="26" t="str">
        <f>IF($C265="","",$R265&amp;" "&amp;$S265)</f>
        <v>COIN LONG</v>
      </c>
      <c r="U265" s="180">
        <f>IF($C265="","",$G265*(1+$W265))</f>
        <v>3.3789448301495399</v>
      </c>
      <c r="V265" s="176">
        <f>IF($C265="","",$H265*(1+$W265))</f>
        <v>0.22907789929285999</v>
      </c>
      <c r="W265" s="39">
        <f>IF($C265="","",IF(DefaultScenario,IF(OR(AND(Default_Exchange="ALL",NOT(ISERROR(MATCH($C265,$AF$6:$AF$37,0)))),$C265=Default_Exchange),IF($G265&gt;0,-LGD,0),0),IF(OR($J265="SWAP",$J265="FUTURE",$J265="CME FUTURE"),IF('Futures &amp; Perps Shifted'!$K$73,VLOOKUP($M265,ShiftByCurrencyDeriv,MATCH($R265,ShiftByCurrencyDerivHeader,0),FALSE),0),0)))</f>
        <v>0</v>
      </c>
      <c r="X265" s="178">
        <f>IF($C265="","",$U265-$G265)</f>
        <v>0</v>
      </c>
      <c r="Y265" s="14" t="str">
        <f t="shared" si="4"/>
        <v>HUBI</v>
      </c>
      <c r="Z265" t="str">
        <f>IF($C265="","",$M265&amp;" "&amp;$T265)</f>
        <v>BOBA COIN LONG</v>
      </c>
      <c r="AA265" t="b">
        <f>IF($C265="","",IF(ISERROR(VLOOKUP($Y265,Mappings!$A:$C,3,FALSE)),FALSE,VLOOKUP($Y265,Mappings!$A:$C,3,FALSE)))</f>
        <v>1</v>
      </c>
    </row>
    <row r="266" spans="1:27" customFormat="1" x14ac:dyDescent="0.25">
      <c r="A266" s="14">
        <v>264</v>
      </c>
      <c r="B266" s="71">
        <v>44959.000002777779</v>
      </c>
      <c r="C266" s="14" t="s">
        <v>39</v>
      </c>
      <c r="D266" s="23" t="s">
        <v>120</v>
      </c>
      <c r="E266" s="23" t="s">
        <v>113</v>
      </c>
      <c r="F266" s="100">
        <v>1.807E-4</v>
      </c>
      <c r="G266" s="100">
        <v>7.8495446637051897E-3</v>
      </c>
      <c r="H266" s="100">
        <v>43.439649494771402</v>
      </c>
      <c r="I266" s="100">
        <v>0</v>
      </c>
      <c r="J266" s="23" t="s">
        <v>85</v>
      </c>
      <c r="K266" s="24">
        <v>44959.000002777779</v>
      </c>
      <c r="L266" s="23">
        <v>1</v>
      </c>
      <c r="M266" s="23" t="s">
        <v>113</v>
      </c>
      <c r="N266" s="45">
        <f>IF($C266="","",IF(OR($J266="SWAP",$J266="FUTURE",$J266="CME FUTURE"),IF($L266=1,ROUND($G266/$H266/$F266,3),POWER(10,ROUND(LOG($G266/$F266),1))),1))</f>
        <v>1</v>
      </c>
      <c r="O266" s="154">
        <f>IF($C266="","",IF(OR($J266="SWAP",$J266="FUTURE",$J266="CME FUTURE"),IF($L266=1,$F266*$N266,$AB$2*$F266*$N266/$H266),F266))</f>
        <v>1.807E-4</v>
      </c>
      <c r="P266" s="47">
        <f>IF($C266="","",IF(OR($J266="SWAP",$J266="FUTURE",$J266="CME FUTURE"),IF(NOT(ISERROR(VLOOKUP($M266,SpotUSDRateTable,2,FALSE))),VLOOKUP($M266,SpotUSDRateTable,2,FALSE),$H266)*O266,VLOOKUP($M266,SpotUSDRateTable,2,FALSE)*O266))</f>
        <v>7.8495446637051932E-3</v>
      </c>
      <c r="Q266" s="25">
        <f>IF($C266="","",IF(OR($J266="SWAP",$J266="FUTURE",$J266="CME FUTURE"),INT($K266-$B266),0))</f>
        <v>0</v>
      </c>
      <c r="R266" s="26" t="str">
        <f>IF($C266="","",IF(OR($E266="USD",$E266="EUR"),"CASH",IF($Q266=0,"COIN",IF($Q266&gt;720,"PERP",IF($J266="FUTURE",TEXT($K266-1,"mmm yy"),"CME "&amp;TEXT($K266-1,"mmm yy"))))))</f>
        <v>COIN</v>
      </c>
      <c r="S266" s="26" t="str">
        <f>IF($C266="","",IF($J266="CME FUTURE",IF($G266&gt;0,"LONG","SHORT"),IF($G266&gt;0,"LONG","SHORT")))</f>
        <v>LONG</v>
      </c>
      <c r="T266" s="26" t="str">
        <f>IF($C266="","",$R266&amp;" "&amp;$S266)</f>
        <v>COIN LONG</v>
      </c>
      <c r="U266" s="180">
        <f>IF($C266="","",$G266*(1+$W266))</f>
        <v>7.8495446637051897E-3</v>
      </c>
      <c r="V266" s="176">
        <f>IF($C266="","",$H266*(1+$W266))</f>
        <v>43.439649494771402</v>
      </c>
      <c r="W266" s="39">
        <f>IF($C266="","",IF(DefaultScenario,IF(OR(AND(Default_Exchange="ALL",NOT(ISERROR(MATCH($C266,$AF$6:$AF$37,0)))),$C266=Default_Exchange),IF($G266&gt;0,-LGD,0),0),IF(OR($J266="SWAP",$J266="FUTURE",$J266="CME FUTURE"),IF('Futures &amp; Perps Shifted'!$K$73,VLOOKUP($M266,ShiftByCurrencyDeriv,MATCH($R266,ShiftByCurrencyDerivHeader,0),FALSE),0),0)))</f>
        <v>0</v>
      </c>
      <c r="X266" s="178">
        <f>IF($C266="","",$U266-$G266)</f>
        <v>0</v>
      </c>
      <c r="Y266" s="14" t="str">
        <f t="shared" si="4"/>
        <v>HUBI</v>
      </c>
      <c r="Z266" t="str">
        <f>IF($C266="","",$M266&amp;" "&amp;$T266)</f>
        <v>BSV COIN LONG</v>
      </c>
      <c r="AA266" t="b">
        <f>IF($C266="","",IF(ISERROR(VLOOKUP($Y266,Mappings!$A:$C,3,FALSE)),FALSE,VLOOKUP($Y266,Mappings!$A:$C,3,FALSE)))</f>
        <v>1</v>
      </c>
    </row>
    <row r="267" spans="1:27" customFormat="1" x14ac:dyDescent="0.25">
      <c r="A267" s="14">
        <v>265</v>
      </c>
      <c r="B267" s="71">
        <v>44959.000002777779</v>
      </c>
      <c r="C267" s="14" t="s">
        <v>39</v>
      </c>
      <c r="D267" s="23" t="s">
        <v>120</v>
      </c>
      <c r="E267" s="23" t="s">
        <v>14</v>
      </c>
      <c r="F267" s="100">
        <v>183.97205993</v>
      </c>
      <c r="G267" s="100">
        <v>4364510.7724563899</v>
      </c>
      <c r="H267" s="100">
        <v>23723.7696534846</v>
      </c>
      <c r="I267" s="100">
        <v>0</v>
      </c>
      <c r="J267" s="23" t="s">
        <v>85</v>
      </c>
      <c r="K267" s="24">
        <v>44959.000002777779</v>
      </c>
      <c r="L267" s="23">
        <v>1</v>
      </c>
      <c r="M267" s="23" t="s">
        <v>14</v>
      </c>
      <c r="N267" s="45">
        <f>IF($C267="","",IF(OR($J267="SWAP",$J267="FUTURE",$J267="CME FUTURE"),IF($L267=1,ROUND($G267/$H267/$F267,3),POWER(10,ROUND(LOG($G267/$F267),1))),1))</f>
        <v>1</v>
      </c>
      <c r="O267" s="154">
        <f>IF($C267="","",IF(OR($J267="SWAP",$J267="FUTURE",$J267="CME FUTURE"),IF($L267=1,$F267*$N267,$AB$2*$F267*$N267/$H267),F267))</f>
        <v>183.97205993</v>
      </c>
      <c r="P267" s="47">
        <f>IF($C267="","",IF(OR($J267="SWAP",$J267="FUTURE",$J267="CME FUTURE"),IF(NOT(ISERROR(VLOOKUP($M267,SpotUSDRateTable,2,FALSE))),VLOOKUP($M267,SpotUSDRateTable,2,FALSE),$H267)*O267,VLOOKUP($M267,SpotUSDRateTable,2,FALSE)*O267))</f>
        <v>4364510.7724563843</v>
      </c>
      <c r="Q267" s="25">
        <f>IF($C267="","",IF(OR($J267="SWAP",$J267="FUTURE",$J267="CME FUTURE"),INT($K267-$B267),0))</f>
        <v>0</v>
      </c>
      <c r="R267" s="26" t="str">
        <f>IF($C267="","",IF(OR($E267="USD",$E267="EUR"),"CASH",IF($Q267=0,"COIN",IF($Q267&gt;720,"PERP",IF($J267="FUTURE",TEXT($K267-1,"mmm yy"),"CME "&amp;TEXT($K267-1,"mmm yy"))))))</f>
        <v>COIN</v>
      </c>
      <c r="S267" s="26" t="str">
        <f>IF($C267="","",IF($J267="CME FUTURE",IF($G267&gt;0,"LONG","SHORT"),IF($G267&gt;0,"LONG","SHORT")))</f>
        <v>LONG</v>
      </c>
      <c r="T267" s="26" t="str">
        <f>IF($C267="","",$R267&amp;" "&amp;$S267)</f>
        <v>COIN LONG</v>
      </c>
      <c r="U267" s="180">
        <f>IF($C267="","",$G267*(1+$W267))</f>
        <v>4364510.7724563899</v>
      </c>
      <c r="V267" s="176">
        <f>IF($C267="","",$H267*(1+$W267))</f>
        <v>23723.7696534846</v>
      </c>
      <c r="W267" s="39">
        <f>IF($C267="","",IF(DefaultScenario,IF(OR(AND(Default_Exchange="ALL",NOT(ISERROR(MATCH($C267,$AF$6:$AF$37,0)))),$C267=Default_Exchange),IF($G267&gt;0,-LGD,0),0),IF(OR($J267="SWAP",$J267="FUTURE",$J267="CME FUTURE"),IF('Futures &amp; Perps Shifted'!$K$73,VLOOKUP($M267,ShiftByCurrencyDeriv,MATCH($R267,ShiftByCurrencyDerivHeader,0),FALSE),0),0)))</f>
        <v>0</v>
      </c>
      <c r="X267" s="178">
        <f>IF($C267="","",$U267-$G267)</f>
        <v>0</v>
      </c>
      <c r="Y267" s="14" t="str">
        <f t="shared" si="4"/>
        <v>HUBI</v>
      </c>
      <c r="Z267" t="str">
        <f>IF($C267="","",$M267&amp;" "&amp;$T267)</f>
        <v>BTC COIN LONG</v>
      </c>
      <c r="AA267" t="b">
        <f>IF($C267="","",IF(ISERROR(VLOOKUP($Y267,Mappings!$A:$C,3,FALSE)),FALSE,VLOOKUP($Y267,Mappings!$A:$C,3,FALSE)))</f>
        <v>1</v>
      </c>
    </row>
    <row r="268" spans="1:27" customFormat="1" x14ac:dyDescent="0.25">
      <c r="A268" s="14">
        <v>266</v>
      </c>
      <c r="B268" s="71">
        <v>44959.000002777779</v>
      </c>
      <c r="C268" s="14" t="s">
        <v>39</v>
      </c>
      <c r="D268" s="23" t="s">
        <v>120</v>
      </c>
      <c r="E268" s="23" t="s">
        <v>128</v>
      </c>
      <c r="F268" s="100">
        <v>0.33565571999999999</v>
      </c>
      <c r="G268" s="100">
        <v>6.6257040254458204E-3</v>
      </c>
      <c r="H268" s="100">
        <v>1.97395832415602E-2</v>
      </c>
      <c r="I268" s="100">
        <v>0</v>
      </c>
      <c r="J268" s="23" t="s">
        <v>85</v>
      </c>
      <c r="K268" s="24">
        <v>44959.000002777779</v>
      </c>
      <c r="L268" s="23">
        <v>1</v>
      </c>
      <c r="M268" s="23" t="s">
        <v>128</v>
      </c>
      <c r="N268" s="45">
        <f>IF($C268="","",IF(OR($J268="SWAP",$J268="FUTURE",$J268="CME FUTURE"),IF($L268=1,ROUND($G268/$H268/$F268,3),POWER(10,ROUND(LOG($G268/$F268),1))),1))</f>
        <v>1</v>
      </c>
      <c r="O268" s="154">
        <f>IF($C268="","",IF(OR($J268="SWAP",$J268="FUTURE",$J268="CME FUTURE"),IF($L268=1,$F268*$N268,$AB$2*$F268*$N268/$H268),F268))</f>
        <v>0.33565571999999999</v>
      </c>
      <c r="P268" s="47">
        <f>IF($C268="","",IF(OR($J268="SWAP",$J268="FUTURE",$J268="CME FUTURE"),IF(NOT(ISERROR(VLOOKUP($M268,SpotUSDRateTable,2,FALSE))),VLOOKUP($M268,SpotUSDRateTable,2,FALSE),$H268)*O268,VLOOKUP($M268,SpotUSDRateTable,2,FALSE)*O268))</f>
        <v>6.625704025445823E-3</v>
      </c>
      <c r="Q268" s="25">
        <f>IF($C268="","",IF(OR($J268="SWAP",$J268="FUTURE",$J268="CME FUTURE"),INT($K268-$B268),0))</f>
        <v>0</v>
      </c>
      <c r="R268" s="26" t="str">
        <f>IF($C268="","",IF(OR($E268="USD",$E268="EUR"),"CASH",IF($Q268=0,"COIN",IF($Q268&gt;720,"PERP",IF($J268="FUTURE",TEXT($K268-1,"mmm yy"),"CME "&amp;TEXT($K268-1,"mmm yy"))))))</f>
        <v>COIN</v>
      </c>
      <c r="S268" s="26" t="str">
        <f>IF($C268="","",IF($J268="CME FUTURE",IF($G268&gt;0,"LONG","SHORT"),IF($G268&gt;0,"LONG","SHORT")))</f>
        <v>LONG</v>
      </c>
      <c r="T268" s="26" t="str">
        <f>IF($C268="","",$R268&amp;" "&amp;$S268)</f>
        <v>COIN LONG</v>
      </c>
      <c r="U268" s="180">
        <f>IF($C268="","",$G268*(1+$W268))</f>
        <v>6.6257040254458204E-3</v>
      </c>
      <c r="V268" s="176">
        <f>IF($C268="","",$H268*(1+$W268))</f>
        <v>1.97395832415602E-2</v>
      </c>
      <c r="W268" s="39">
        <f>IF($C268="","",IF(DefaultScenario,IF(OR(AND(Default_Exchange="ALL",NOT(ISERROR(MATCH($C268,$AF$6:$AF$37,0)))),$C268=Default_Exchange),IF($G268&gt;0,-LGD,0),0),IF(OR($J268="SWAP",$J268="FUTURE",$J268="CME FUTURE"),IF('Futures &amp; Perps Shifted'!$K$73,VLOOKUP($M268,ShiftByCurrencyDeriv,MATCH($R268,ShiftByCurrencyDerivHeader,0),FALSE),0),0)))</f>
        <v>0</v>
      </c>
      <c r="X268" s="178">
        <f>IF($C268="","",$U268-$G268)</f>
        <v>0</v>
      </c>
      <c r="Y268" s="14" t="str">
        <f t="shared" si="4"/>
        <v>HUBI</v>
      </c>
      <c r="Z268" t="str">
        <f>IF($C268="","",$M268&amp;" "&amp;$T268)</f>
        <v>BTM COIN LONG</v>
      </c>
      <c r="AA268" t="b">
        <f>IF($C268="","",IF(ISERROR(VLOOKUP($Y268,Mappings!$A:$C,3,FALSE)),FALSE,VLOOKUP($Y268,Mappings!$A:$C,3,FALSE)))</f>
        <v>1</v>
      </c>
    </row>
    <row r="269" spans="1:27" customFormat="1" x14ac:dyDescent="0.25">
      <c r="A269" s="14">
        <v>267</v>
      </c>
      <c r="B269" s="71">
        <v>44959.000002777779</v>
      </c>
      <c r="C269" s="14" t="s">
        <v>39</v>
      </c>
      <c r="D269" s="23" t="s">
        <v>120</v>
      </c>
      <c r="E269" s="23" t="s">
        <v>129</v>
      </c>
      <c r="F269" s="100">
        <v>1367501156.8785999</v>
      </c>
      <c r="G269" s="100">
        <v>993.992697592544</v>
      </c>
      <c r="H269" s="100">
        <v>7.2686790251892003E-7</v>
      </c>
      <c r="I269" s="100">
        <v>0</v>
      </c>
      <c r="J269" s="23" t="s">
        <v>85</v>
      </c>
      <c r="K269" s="24">
        <v>44959.000002777779</v>
      </c>
      <c r="L269" s="23">
        <v>1</v>
      </c>
      <c r="M269" s="23" t="s">
        <v>129</v>
      </c>
      <c r="N269" s="45">
        <f>IF($C269="","",IF(OR($J269="SWAP",$J269="FUTURE",$J269="CME FUTURE"),IF($L269=1,ROUND($G269/$H269/$F269,3),POWER(10,ROUND(LOG($G269/$F269),1))),1))</f>
        <v>1</v>
      </c>
      <c r="O269" s="154">
        <f>IF($C269="","",IF(OR($J269="SWAP",$J269="FUTURE",$J269="CME FUTURE"),IF($L269=1,$F269*$N269,$AB$2*$F269*$N269/$H269),F269))</f>
        <v>1367501156.8785999</v>
      </c>
      <c r="P269" s="47">
        <f>IF($C269="","",IF(OR($J269="SWAP",$J269="FUTURE",$J269="CME FUTURE"),IF(NOT(ISERROR(VLOOKUP($M269,SpotUSDRateTable,2,FALSE))),VLOOKUP($M269,SpotUSDRateTable,2,FALSE),$H269)*O269,VLOOKUP($M269,SpotUSDRateTable,2,FALSE)*O269))</f>
        <v>993.99269759254446</v>
      </c>
      <c r="Q269" s="25">
        <f>IF($C269="","",IF(OR($J269="SWAP",$J269="FUTURE",$J269="CME FUTURE"),INT($K269-$B269),0))</f>
        <v>0</v>
      </c>
      <c r="R269" s="26" t="str">
        <f>IF($C269="","",IF(OR($E269="USD",$E269="EUR"),"CASH",IF($Q269=0,"COIN",IF($Q269&gt;720,"PERP",IF($J269="FUTURE",TEXT($K269-1,"mmm yy"),"CME "&amp;TEXT($K269-1,"mmm yy"))))))</f>
        <v>COIN</v>
      </c>
      <c r="S269" s="26" t="str">
        <f>IF($C269="","",IF($J269="CME FUTURE",IF($G269&gt;0,"LONG","SHORT"),IF($G269&gt;0,"LONG","SHORT")))</f>
        <v>LONG</v>
      </c>
      <c r="T269" s="26" t="str">
        <f>IF($C269="","",$R269&amp;" "&amp;$S269)</f>
        <v>COIN LONG</v>
      </c>
      <c r="U269" s="180">
        <f>IF($C269="","",$G269*(1+$W269))</f>
        <v>993.992697592544</v>
      </c>
      <c r="V269" s="176">
        <f>IF($C269="","",$H269*(1+$W269))</f>
        <v>7.2686790251892003E-7</v>
      </c>
      <c r="W269" s="39">
        <f>IF($C269="","",IF(DefaultScenario,IF(OR(AND(Default_Exchange="ALL",NOT(ISERROR(MATCH($C269,$AF$6:$AF$37,0)))),$C269=Default_Exchange),IF($G269&gt;0,-LGD,0),0),IF(OR($J269="SWAP",$J269="FUTURE",$J269="CME FUTURE"),IF('Futures &amp; Perps Shifted'!$K$73,VLOOKUP($M269,ShiftByCurrencyDeriv,MATCH($R269,ShiftByCurrencyDerivHeader,0),FALSE),0),0)))</f>
        <v>0</v>
      </c>
      <c r="X269" s="178">
        <f>IF($C269="","",$U269-$G269)</f>
        <v>0</v>
      </c>
      <c r="Y269" s="14" t="str">
        <f t="shared" si="4"/>
        <v>HUBI</v>
      </c>
      <c r="Z269" t="str">
        <f>IF($C269="","",$M269&amp;" "&amp;$T269)</f>
        <v>BTT COIN LONG</v>
      </c>
      <c r="AA269" t="b">
        <f>IF($C269="","",IF(ISERROR(VLOOKUP($Y269,Mappings!$A:$C,3,FALSE)),FALSE,VLOOKUP($Y269,Mappings!$A:$C,3,FALSE)))</f>
        <v>1</v>
      </c>
    </row>
    <row r="270" spans="1:27" customFormat="1" x14ac:dyDescent="0.25">
      <c r="A270" s="14">
        <v>268</v>
      </c>
      <c r="B270" s="71">
        <v>44959.000002777779</v>
      </c>
      <c r="C270" s="14" t="s">
        <v>39</v>
      </c>
      <c r="D270" s="23" t="s">
        <v>120</v>
      </c>
      <c r="E270" s="23" t="s">
        <v>130</v>
      </c>
      <c r="F270" s="100">
        <v>1.7855998900000001</v>
      </c>
      <c r="G270" s="100">
        <v>5.5069508628741801E-3</v>
      </c>
      <c r="H270" s="100">
        <v>3.0840900549529999E-3</v>
      </c>
      <c r="I270" s="100">
        <v>0</v>
      </c>
      <c r="J270" s="23" t="s">
        <v>85</v>
      </c>
      <c r="K270" s="24">
        <v>44959.000002777779</v>
      </c>
      <c r="L270" s="23">
        <v>1</v>
      </c>
      <c r="M270" s="23" t="s">
        <v>130</v>
      </c>
      <c r="N270" s="45">
        <f>IF($C270="","",IF(OR($J270="SWAP",$J270="FUTURE",$J270="CME FUTURE"),IF($L270=1,ROUND($G270/$H270/$F270,3),POWER(10,ROUND(LOG($G270/$F270),1))),1))</f>
        <v>1</v>
      </c>
      <c r="O270" s="154">
        <f>IF($C270="","",IF(OR($J270="SWAP",$J270="FUTURE",$J270="CME FUTURE"),IF($L270=1,$F270*$N270,$AB$2*$F270*$N270/$H270),F270))</f>
        <v>1.7855998900000001</v>
      </c>
      <c r="P270" s="47">
        <f>IF($C270="","",IF(OR($J270="SWAP",$J270="FUTURE",$J270="CME FUTURE"),IF(NOT(ISERROR(VLOOKUP($M270,SpotUSDRateTable,2,FALSE))),VLOOKUP($M270,SpotUSDRateTable,2,FALSE),$H270)*O270,VLOOKUP($M270,SpotUSDRateTable,2,FALSE)*O270))</f>
        <v>5.5069508628741706E-3</v>
      </c>
      <c r="Q270" s="25">
        <f>IF($C270="","",IF(OR($J270="SWAP",$J270="FUTURE",$J270="CME FUTURE"),INT($K270-$B270),0))</f>
        <v>0</v>
      </c>
      <c r="R270" s="26" t="str">
        <f>IF($C270="","",IF(OR($E270="USD",$E270="EUR"),"CASH",IF($Q270=0,"COIN",IF($Q270&gt;720,"PERP",IF($J270="FUTURE",TEXT($K270-1,"mmm yy"),"CME "&amp;TEXT($K270-1,"mmm yy"))))))</f>
        <v>COIN</v>
      </c>
      <c r="S270" s="26" t="str">
        <f>IF($C270="","",IF($J270="CME FUTURE",IF($G270&gt;0,"LONG","SHORT"),IF($G270&gt;0,"LONG","SHORT")))</f>
        <v>LONG</v>
      </c>
      <c r="T270" s="26" t="str">
        <f>IF($C270="","",$R270&amp;" "&amp;$S270)</f>
        <v>COIN LONG</v>
      </c>
      <c r="U270" s="180">
        <f>IF($C270="","",$G270*(1+$W270))</f>
        <v>5.5069508628741801E-3</v>
      </c>
      <c r="V270" s="176">
        <f>IF($C270="","",$H270*(1+$W270))</f>
        <v>3.0840900549529999E-3</v>
      </c>
      <c r="W270" s="39">
        <f>IF($C270="","",IF(DefaultScenario,IF(OR(AND(Default_Exchange="ALL",NOT(ISERROR(MATCH($C270,$AF$6:$AF$37,0)))),$C270=Default_Exchange),IF($G270&gt;0,-LGD,0),0),IF(OR($J270="SWAP",$J270="FUTURE",$J270="CME FUTURE"),IF('Futures &amp; Perps Shifted'!$K$73,VLOOKUP($M270,ShiftByCurrencyDeriv,MATCH($R270,ShiftByCurrencyDerivHeader,0),FALSE),0),0)))</f>
        <v>0</v>
      </c>
      <c r="X270" s="178">
        <f>IF($C270="","",$U270-$G270)</f>
        <v>0</v>
      </c>
      <c r="Y270" s="14" t="str">
        <f t="shared" si="4"/>
        <v>HUBI</v>
      </c>
      <c r="Z270" t="str">
        <f>IF($C270="","",$M270&amp;" "&amp;$T270)</f>
        <v>CMT COIN LONG</v>
      </c>
      <c r="AA270" t="b">
        <f>IF($C270="","",IF(ISERROR(VLOOKUP($Y270,Mappings!$A:$C,3,FALSE)),FALSE,VLOOKUP($Y270,Mappings!$A:$C,3,FALSE)))</f>
        <v>1</v>
      </c>
    </row>
    <row r="271" spans="1:27" customFormat="1" x14ac:dyDescent="0.25">
      <c r="A271" s="14">
        <v>269</v>
      </c>
      <c r="B271" s="71">
        <v>44959.000002777779</v>
      </c>
      <c r="C271" s="14" t="s">
        <v>39</v>
      </c>
      <c r="D271" s="23" t="s">
        <v>120</v>
      </c>
      <c r="E271" s="23" t="s">
        <v>131</v>
      </c>
      <c r="F271" s="100">
        <v>0.30791584</v>
      </c>
      <c r="G271" s="100">
        <v>2.47962131715289E-2</v>
      </c>
      <c r="H271" s="100">
        <v>8.0529189961545802E-2</v>
      </c>
      <c r="I271" s="100">
        <v>0</v>
      </c>
      <c r="J271" s="23" t="s">
        <v>85</v>
      </c>
      <c r="K271" s="24">
        <v>44959.000002777779</v>
      </c>
      <c r="L271" s="23">
        <v>1</v>
      </c>
      <c r="M271" s="23" t="s">
        <v>131</v>
      </c>
      <c r="N271" s="45">
        <f>IF($C271="","",IF(OR($J271="SWAP",$J271="FUTURE",$J271="CME FUTURE"),IF($L271=1,ROUND($G271/$H271/$F271,3),POWER(10,ROUND(LOG($G271/$F271),1))),1))</f>
        <v>1</v>
      </c>
      <c r="O271" s="154">
        <f>IF($C271="","",IF(OR($J271="SWAP",$J271="FUTURE",$J271="CME FUTURE"),IF($L271=1,$F271*$N271,$AB$2*$F271*$N271/$H271),F271))</f>
        <v>0.30791584</v>
      </c>
      <c r="P271" s="47">
        <f>IF($C271="","",IF(OR($J271="SWAP",$J271="FUTURE",$J271="CME FUTURE"),IF(NOT(ISERROR(VLOOKUP($M271,SpotUSDRateTable,2,FALSE))),VLOOKUP($M271,SpotUSDRateTable,2,FALSE),$H271)*O271,VLOOKUP($M271,SpotUSDRateTable,2,FALSE)*O271))</f>
        <v>2.4796213171528945E-2</v>
      </c>
      <c r="Q271" s="25">
        <f>IF($C271="","",IF(OR($J271="SWAP",$J271="FUTURE",$J271="CME FUTURE"),INT($K271-$B271),0))</f>
        <v>0</v>
      </c>
      <c r="R271" s="26" t="str">
        <f>IF($C271="","",IF(OR($E271="USD",$E271="EUR"),"CASH",IF($Q271=0,"COIN",IF($Q271&gt;720,"PERP",IF($J271="FUTURE",TEXT($K271-1,"mmm yy"),"CME "&amp;TEXT($K271-1,"mmm yy"))))))</f>
        <v>COIN</v>
      </c>
      <c r="S271" s="26" t="str">
        <f>IF($C271="","",IF($J271="CME FUTURE",IF($G271&gt;0,"LONG","SHORT"),IF($G271&gt;0,"LONG","SHORT")))</f>
        <v>LONG</v>
      </c>
      <c r="T271" s="26" t="str">
        <f>IF($C271="","",$R271&amp;" "&amp;$S271)</f>
        <v>COIN LONG</v>
      </c>
      <c r="U271" s="180">
        <f>IF($C271="","",$G271*(1+$W271))</f>
        <v>2.47962131715289E-2</v>
      </c>
      <c r="V271" s="176">
        <f>IF($C271="","",$H271*(1+$W271))</f>
        <v>8.0529189961545802E-2</v>
      </c>
      <c r="W271" s="39">
        <f>IF($C271="","",IF(DefaultScenario,IF(OR(AND(Default_Exchange="ALL",NOT(ISERROR(MATCH($C271,$AF$6:$AF$37,0)))),$C271=Default_Exchange),IF($G271&gt;0,-LGD,0),0),IF(OR($J271="SWAP",$J271="FUTURE",$J271="CME FUTURE"),IF('Futures &amp; Perps Shifted'!$K$73,VLOOKUP($M271,ShiftByCurrencyDeriv,MATCH($R271,ShiftByCurrencyDerivHeader,0),FALSE),0),0)))</f>
        <v>0</v>
      </c>
      <c r="X271" s="178">
        <f>IF($C271="","",$U271-$G271)</f>
        <v>0</v>
      </c>
      <c r="Y271" s="14" t="str">
        <f t="shared" si="4"/>
        <v>HUBI</v>
      </c>
      <c r="Z271" t="str">
        <f>IF($C271="","",$M271&amp;" "&amp;$T271)</f>
        <v>CRO COIN LONG</v>
      </c>
      <c r="AA271" t="b">
        <f>IF($C271="","",IF(ISERROR(VLOOKUP($Y271,Mappings!$A:$C,3,FALSE)),FALSE,VLOOKUP($Y271,Mappings!$A:$C,3,FALSE)))</f>
        <v>1</v>
      </c>
    </row>
    <row r="272" spans="1:27" customFormat="1" x14ac:dyDescent="0.25">
      <c r="A272" s="14">
        <v>270</v>
      </c>
      <c r="B272" s="71">
        <v>44959.000002777779</v>
      </c>
      <c r="C272" s="14" t="s">
        <v>39</v>
      </c>
      <c r="D272" s="23" t="s">
        <v>120</v>
      </c>
      <c r="E272" s="23" t="s">
        <v>132</v>
      </c>
      <c r="F272" s="100">
        <v>5.6119999999999998E-5</v>
      </c>
      <c r="G272" s="100">
        <v>3.5338691833542999E-3</v>
      </c>
      <c r="H272" s="100">
        <v>62.969871406883598</v>
      </c>
      <c r="I272" s="100">
        <v>0</v>
      </c>
      <c r="J272" s="23" t="s">
        <v>85</v>
      </c>
      <c r="K272" s="24">
        <v>44959.000002777779</v>
      </c>
      <c r="L272" s="23">
        <v>1</v>
      </c>
      <c r="M272" s="23" t="s">
        <v>132</v>
      </c>
      <c r="N272" s="45">
        <f>IF($C272="","",IF(OR($J272="SWAP",$J272="FUTURE",$J272="CME FUTURE"),IF($L272=1,ROUND($G272/$H272/$F272,3),POWER(10,ROUND(LOG($G272/$F272),1))),1))</f>
        <v>1</v>
      </c>
      <c r="O272" s="154">
        <f>IF($C272="","",IF(OR($J272="SWAP",$J272="FUTURE",$J272="CME FUTURE"),IF($L272=1,$F272*$N272,$AB$2*$F272*$N272/$H272),F272))</f>
        <v>5.6119999999999998E-5</v>
      </c>
      <c r="P272" s="47">
        <f>IF($C272="","",IF(OR($J272="SWAP",$J272="FUTURE",$J272="CME FUTURE"),IF(NOT(ISERROR(VLOOKUP($M272,SpotUSDRateTable,2,FALSE))),VLOOKUP($M272,SpotUSDRateTable,2,FALSE),$H272)*O272,VLOOKUP($M272,SpotUSDRateTable,2,FALSE)*O272))</f>
        <v>3.5338691833543072E-3</v>
      </c>
      <c r="Q272" s="25">
        <f>IF($C272="","",IF(OR($J272="SWAP",$J272="FUTURE",$J272="CME FUTURE"),INT($K272-$B272),0))</f>
        <v>0</v>
      </c>
      <c r="R272" s="26" t="str">
        <f>IF($C272="","",IF(OR($E272="USD",$E272="EUR"),"CASH",IF($Q272=0,"COIN",IF($Q272&gt;720,"PERP",IF($J272="FUTURE",TEXT($K272-1,"mmm yy"),"CME "&amp;TEXT($K272-1,"mmm yy"))))))</f>
        <v>COIN</v>
      </c>
      <c r="S272" s="26" t="str">
        <f>IF($C272="","",IF($J272="CME FUTURE",IF($G272&gt;0,"LONG","SHORT"),IF($G272&gt;0,"LONG","SHORT")))</f>
        <v>LONG</v>
      </c>
      <c r="T272" s="26" t="str">
        <f>IF($C272="","",$R272&amp;" "&amp;$S272)</f>
        <v>COIN LONG</v>
      </c>
      <c r="U272" s="180">
        <f>IF($C272="","",$G272*(1+$W272))</f>
        <v>3.5338691833542999E-3</v>
      </c>
      <c r="V272" s="176">
        <f>IF($C272="","",$H272*(1+$W272))</f>
        <v>62.969871406883598</v>
      </c>
      <c r="W272" s="39">
        <f>IF($C272="","",IF(DefaultScenario,IF(OR(AND(Default_Exchange="ALL",NOT(ISERROR(MATCH($C272,$AF$6:$AF$37,0)))),$C272=Default_Exchange),IF($G272&gt;0,-LGD,0),0),IF(OR($J272="SWAP",$J272="FUTURE",$J272="CME FUTURE"),IF('Futures &amp; Perps Shifted'!$K$73,VLOOKUP($M272,ShiftByCurrencyDeriv,MATCH($R272,ShiftByCurrencyDerivHeader,0),FALSE),0),0)))</f>
        <v>0</v>
      </c>
      <c r="X272" s="178">
        <f>IF($C272="","",$U272-$G272)</f>
        <v>0</v>
      </c>
      <c r="Y272" s="14" t="str">
        <f t="shared" si="4"/>
        <v>HUBI</v>
      </c>
      <c r="Z272" t="str">
        <f>IF($C272="","",$M272&amp;" "&amp;$T272)</f>
        <v>DASH COIN LONG</v>
      </c>
      <c r="AA272" t="b">
        <f>IF($C272="","",IF(ISERROR(VLOOKUP($Y272,Mappings!$A:$C,3,FALSE)),FALSE,VLOOKUP($Y272,Mappings!$A:$C,3,FALSE)))</f>
        <v>1</v>
      </c>
    </row>
    <row r="273" spans="1:27" customFormat="1" x14ac:dyDescent="0.25">
      <c r="A273" s="14">
        <v>271</v>
      </c>
      <c r="B273" s="71">
        <v>44959.000002777779</v>
      </c>
      <c r="C273" s="14" t="s">
        <v>39</v>
      </c>
      <c r="D273" s="23" t="s">
        <v>120</v>
      </c>
      <c r="E273" s="23" t="s">
        <v>133</v>
      </c>
      <c r="F273" s="100">
        <v>5.9800000000000001E-4</v>
      </c>
      <c r="G273" s="100">
        <v>2.9304866496551299E-6</v>
      </c>
      <c r="H273" s="100">
        <v>4.9004793472493804E-3</v>
      </c>
      <c r="I273" s="100">
        <v>0</v>
      </c>
      <c r="J273" s="23" t="s">
        <v>85</v>
      </c>
      <c r="K273" s="24">
        <v>44959.000002777779</v>
      </c>
      <c r="L273" s="23">
        <v>1</v>
      </c>
      <c r="M273" s="23" t="s">
        <v>133</v>
      </c>
      <c r="N273" s="45">
        <f>IF($C273="","",IF(OR($J273="SWAP",$J273="FUTURE",$J273="CME FUTURE"),IF($L273=1,ROUND($G273/$H273/$F273,3),POWER(10,ROUND(LOG($G273/$F273),1))),1))</f>
        <v>1</v>
      </c>
      <c r="O273" s="154">
        <f>IF($C273="","",IF(OR($J273="SWAP",$J273="FUTURE",$J273="CME FUTURE"),IF($L273=1,$F273*$N273,$AB$2*$F273*$N273/$H273),F273))</f>
        <v>5.9800000000000001E-4</v>
      </c>
      <c r="P273" s="47">
        <f>IF($C273="","",IF(OR($J273="SWAP",$J273="FUTURE",$J273="CME FUTURE"),IF(NOT(ISERROR(VLOOKUP($M273,SpotUSDRateTable,2,FALSE))),VLOOKUP($M273,SpotUSDRateTable,2,FALSE),$H273)*O273,VLOOKUP($M273,SpotUSDRateTable,2,FALSE)*O273))</f>
        <v>2.9304866496551295E-6</v>
      </c>
      <c r="Q273" s="25">
        <f>IF($C273="","",IF(OR($J273="SWAP",$J273="FUTURE",$J273="CME FUTURE"),INT($K273-$B273),0))</f>
        <v>0</v>
      </c>
      <c r="R273" s="26" t="str">
        <f>IF($C273="","",IF(OR($E273="USD",$E273="EUR"),"CASH",IF($Q273=0,"COIN",IF($Q273&gt;720,"PERP",IF($J273="FUTURE",TEXT($K273-1,"mmm yy"),"CME "&amp;TEXT($K273-1,"mmm yy"))))))</f>
        <v>COIN</v>
      </c>
      <c r="S273" s="26" t="str">
        <f>IF($C273="","",IF($J273="CME FUTURE",IF($G273&gt;0,"LONG","SHORT"),IF($G273&gt;0,"LONG","SHORT")))</f>
        <v>LONG</v>
      </c>
      <c r="T273" s="26" t="str">
        <f>IF($C273="","",$R273&amp;" "&amp;$S273)</f>
        <v>COIN LONG</v>
      </c>
      <c r="U273" s="180">
        <f>IF($C273="","",$G273*(1+$W273))</f>
        <v>2.9304866496551299E-6</v>
      </c>
      <c r="V273" s="176">
        <f>IF($C273="","",$H273*(1+$W273))</f>
        <v>4.9004793472493804E-3</v>
      </c>
      <c r="W273" s="39">
        <f>IF($C273="","",IF(DefaultScenario,IF(OR(AND(Default_Exchange="ALL",NOT(ISERROR(MATCH($C273,$AF$6:$AF$37,0)))),$C273=Default_Exchange),IF($G273&gt;0,-LGD,0),0),IF(OR($J273="SWAP",$J273="FUTURE",$J273="CME FUTURE"),IF('Futures &amp; Perps Shifted'!$K$73,VLOOKUP($M273,ShiftByCurrencyDeriv,MATCH($R273,ShiftByCurrencyDerivHeader,0),FALSE),0),0)))</f>
        <v>0</v>
      </c>
      <c r="X273" s="178">
        <f>IF($C273="","",$U273-$G273)</f>
        <v>0</v>
      </c>
      <c r="Y273" s="14" t="str">
        <f t="shared" si="4"/>
        <v>HUBI</v>
      </c>
      <c r="Z273" t="str">
        <f>IF($C273="","",$M273&amp;" "&amp;$T273)</f>
        <v>DON COIN LONG</v>
      </c>
      <c r="AA273" t="b">
        <f>IF($C273="","",IF(ISERROR(VLOOKUP($Y273,Mappings!$A:$C,3,FALSE)),FALSE,VLOOKUP($Y273,Mappings!$A:$C,3,FALSE)))</f>
        <v>1</v>
      </c>
    </row>
    <row r="274" spans="1:27" customFormat="1" x14ac:dyDescent="0.25">
      <c r="A274" s="14">
        <v>272</v>
      </c>
      <c r="B274" s="71">
        <v>44959.000002777779</v>
      </c>
      <c r="C274" s="14" t="s">
        <v>39</v>
      </c>
      <c r="D274" s="23" t="s">
        <v>120</v>
      </c>
      <c r="E274" s="23" t="s">
        <v>22</v>
      </c>
      <c r="F274" s="100">
        <v>40072.849136850004</v>
      </c>
      <c r="G274" s="100">
        <v>259114.86910894001</v>
      </c>
      <c r="H274" s="100">
        <v>6.4660954908410604</v>
      </c>
      <c r="I274" s="100">
        <v>0</v>
      </c>
      <c r="J274" s="23" t="s">
        <v>85</v>
      </c>
      <c r="K274" s="24">
        <v>44959.000002777779</v>
      </c>
      <c r="L274" s="23">
        <v>1</v>
      </c>
      <c r="M274" s="23" t="s">
        <v>22</v>
      </c>
      <c r="N274" s="45">
        <f>IF($C274="","",IF(OR($J274="SWAP",$J274="FUTURE",$J274="CME FUTURE"),IF($L274=1,ROUND($G274/$H274/$F274,3),POWER(10,ROUND(LOG($G274/$F274),1))),1))</f>
        <v>1</v>
      </c>
      <c r="O274" s="154">
        <f>IF($C274="","",IF(OR($J274="SWAP",$J274="FUTURE",$J274="CME FUTURE"),IF($L274=1,$F274*$N274,$AB$2*$F274*$N274/$H274),F274))</f>
        <v>40072.849136850004</v>
      </c>
      <c r="P274" s="47">
        <f>IF($C274="","",IF(OR($J274="SWAP",$J274="FUTURE",$J274="CME FUTURE"),IF(NOT(ISERROR(VLOOKUP($M274,SpotUSDRateTable,2,FALSE))),VLOOKUP($M274,SpotUSDRateTable,2,FALSE),$H274)*O274,VLOOKUP($M274,SpotUSDRateTable,2,FALSE)*O274))</f>
        <v>259114.86910893989</v>
      </c>
      <c r="Q274" s="25">
        <f>IF($C274="","",IF(OR($J274="SWAP",$J274="FUTURE",$J274="CME FUTURE"),INT($K274-$B274),0))</f>
        <v>0</v>
      </c>
      <c r="R274" s="26" t="str">
        <f>IF($C274="","",IF(OR($E274="USD",$E274="EUR"),"CASH",IF($Q274=0,"COIN",IF($Q274&gt;720,"PERP",IF($J274="FUTURE",TEXT($K274-1,"mmm yy"),"CME "&amp;TEXT($K274-1,"mmm yy"))))))</f>
        <v>COIN</v>
      </c>
      <c r="S274" s="26" t="str">
        <f>IF($C274="","",IF($J274="CME FUTURE",IF($G274&gt;0,"LONG","SHORT"),IF($G274&gt;0,"LONG","SHORT")))</f>
        <v>LONG</v>
      </c>
      <c r="T274" s="26" t="str">
        <f>IF($C274="","",$R274&amp;" "&amp;$S274)</f>
        <v>COIN LONG</v>
      </c>
      <c r="U274" s="180">
        <f>IF($C274="","",$G274*(1+$W274))</f>
        <v>259114.86910894001</v>
      </c>
      <c r="V274" s="176">
        <f>IF($C274="","",$H274*(1+$W274))</f>
        <v>6.4660954908410604</v>
      </c>
      <c r="W274" s="39">
        <f>IF($C274="","",IF(DefaultScenario,IF(OR(AND(Default_Exchange="ALL",NOT(ISERROR(MATCH($C274,$AF$6:$AF$37,0)))),$C274=Default_Exchange),IF($G274&gt;0,-LGD,0),0),IF(OR($J274="SWAP",$J274="FUTURE",$J274="CME FUTURE"),IF('Futures &amp; Perps Shifted'!$K$73,VLOOKUP($M274,ShiftByCurrencyDeriv,MATCH($R274,ShiftByCurrencyDerivHeader,0),FALSE),0),0)))</f>
        <v>0</v>
      </c>
      <c r="X274" s="178">
        <f>IF($C274="","",$U274-$G274)</f>
        <v>0</v>
      </c>
      <c r="Y274" s="14" t="str">
        <f t="shared" si="4"/>
        <v>HUBI</v>
      </c>
      <c r="Z274" t="str">
        <f>IF($C274="","",$M274&amp;" "&amp;$T274)</f>
        <v>DOT COIN LONG</v>
      </c>
      <c r="AA274" t="b">
        <f>IF($C274="","",IF(ISERROR(VLOOKUP($Y274,Mappings!$A:$C,3,FALSE)),FALSE,VLOOKUP($Y274,Mappings!$A:$C,3,FALSE)))</f>
        <v>1</v>
      </c>
    </row>
    <row r="275" spans="1:27" customFormat="1" x14ac:dyDescent="0.25">
      <c r="A275" s="14">
        <v>273</v>
      </c>
      <c r="B275" s="71">
        <v>44959.000002777779</v>
      </c>
      <c r="C275" s="14" t="s">
        <v>39</v>
      </c>
      <c r="D275" s="23" t="s">
        <v>120</v>
      </c>
      <c r="E275" s="23" t="s">
        <v>28</v>
      </c>
      <c r="F275" s="100">
        <v>1E-8</v>
      </c>
      <c r="G275" s="100">
        <v>4.7204932740448296E-9</v>
      </c>
      <c r="H275" s="100">
        <v>0.47204932740448302</v>
      </c>
      <c r="I275" s="100">
        <v>0</v>
      </c>
      <c r="J275" s="23" t="s">
        <v>85</v>
      </c>
      <c r="K275" s="24">
        <v>44959.000002777779</v>
      </c>
      <c r="L275" s="23">
        <v>1</v>
      </c>
      <c r="M275" s="23" t="s">
        <v>28</v>
      </c>
      <c r="N275" s="45">
        <f>IF($C275="","",IF(OR($J275="SWAP",$J275="FUTURE",$J275="CME FUTURE"),IF($L275=1,ROUND($G275/$H275/$F275,3),POWER(10,ROUND(LOG($G275/$F275),1))),1))</f>
        <v>1</v>
      </c>
      <c r="O275" s="154">
        <f>IF($C275="","",IF(OR($J275="SWAP",$J275="FUTURE",$J275="CME FUTURE"),IF($L275=1,$F275*$N275,$AB$2*$F275*$N275/$H275),F275))</f>
        <v>1E-8</v>
      </c>
      <c r="P275" s="47">
        <f>IF($C275="","",IF(OR($J275="SWAP",$J275="FUTURE",$J275="CME FUTURE"),IF(NOT(ISERROR(VLOOKUP($M275,SpotUSDRateTable,2,FALSE))),VLOOKUP($M275,SpotUSDRateTable,2,FALSE),$H275)*O275,VLOOKUP($M275,SpotUSDRateTable,2,FALSE)*O275))</f>
        <v>4.7204932740448305E-9</v>
      </c>
      <c r="Q275" s="25">
        <f>IF($C275="","",IF(OR($J275="SWAP",$J275="FUTURE",$J275="CME FUTURE"),INT($K275-$B275),0))</f>
        <v>0</v>
      </c>
      <c r="R275" s="26" t="str">
        <f>IF($C275="","",IF(OR($E275="USD",$E275="EUR"),"CASH",IF($Q275=0,"COIN",IF($Q275&gt;720,"PERP",IF($J275="FUTURE",TEXT($K275-1,"mmm yy"),"CME "&amp;TEXT($K275-1,"mmm yy"))))))</f>
        <v>COIN</v>
      </c>
      <c r="S275" s="26" t="str">
        <f>IF($C275="","",IF($J275="CME FUTURE",IF($G275&gt;0,"LONG","SHORT"),IF($G275&gt;0,"LONG","SHORT")))</f>
        <v>LONG</v>
      </c>
      <c r="T275" s="26" t="str">
        <f>IF($C275="","",$R275&amp;" "&amp;$S275)</f>
        <v>COIN LONG</v>
      </c>
      <c r="U275" s="180">
        <f>IF($C275="","",$G275*(1+$W275))</f>
        <v>4.7204932740448296E-9</v>
      </c>
      <c r="V275" s="176">
        <f>IF($C275="","",$H275*(1+$W275))</f>
        <v>0.47204932740448302</v>
      </c>
      <c r="W275" s="39">
        <f>IF($C275="","",IF(DefaultScenario,IF(OR(AND(Default_Exchange="ALL",NOT(ISERROR(MATCH($C275,$AF$6:$AF$37,0)))),$C275=Default_Exchange),IF($G275&gt;0,-LGD,0),0),IF(OR($J275="SWAP",$J275="FUTURE",$J275="CME FUTURE"),IF('Futures &amp; Perps Shifted'!$K$73,VLOOKUP($M275,ShiftByCurrencyDeriv,MATCH($R275,ShiftByCurrencyDerivHeader,0),FALSE),0),0)))</f>
        <v>0</v>
      </c>
      <c r="X275" s="178">
        <f>IF($C275="","",$U275-$G275)</f>
        <v>0</v>
      </c>
      <c r="Y275" s="14" t="str">
        <f t="shared" si="4"/>
        <v>HUBI</v>
      </c>
      <c r="Z275" t="str">
        <f>IF($C275="","",$M275&amp;" "&amp;$T275)</f>
        <v>ENJ COIN LONG</v>
      </c>
      <c r="AA275" t="b">
        <f>IF($C275="","",IF(ISERROR(VLOOKUP($Y275,Mappings!$A:$C,3,FALSE)),FALSE,VLOOKUP($Y275,Mappings!$A:$C,3,FALSE)))</f>
        <v>1</v>
      </c>
    </row>
    <row r="276" spans="1:27" customFormat="1" x14ac:dyDescent="0.25">
      <c r="A276" s="14">
        <v>274</v>
      </c>
      <c r="B276" s="71">
        <v>44959.000002777779</v>
      </c>
      <c r="C276" s="14" t="s">
        <v>39</v>
      </c>
      <c r="D276" s="23" t="s">
        <v>120</v>
      </c>
      <c r="E276" s="23" t="s">
        <v>23</v>
      </c>
      <c r="F276" s="100">
        <v>2397.07455385</v>
      </c>
      <c r="G276" s="100">
        <v>2583.48191007572</v>
      </c>
      <c r="H276" s="100">
        <v>1.0777645217276699</v>
      </c>
      <c r="I276" s="100">
        <v>0</v>
      </c>
      <c r="J276" s="23" t="s">
        <v>85</v>
      </c>
      <c r="K276" s="24">
        <v>44959.000002777779</v>
      </c>
      <c r="L276" s="23">
        <v>1</v>
      </c>
      <c r="M276" s="23" t="s">
        <v>23</v>
      </c>
      <c r="N276" s="45">
        <f>IF($C276="","",IF(OR($J276="SWAP",$J276="FUTURE",$J276="CME FUTURE"),IF($L276=1,ROUND($G276/$H276/$F276,3),POWER(10,ROUND(LOG($G276/$F276),1))),1))</f>
        <v>1</v>
      </c>
      <c r="O276" s="154">
        <f>IF($C276="","",IF(OR($J276="SWAP",$J276="FUTURE",$J276="CME FUTURE"),IF($L276=1,$F276*$N276,$AB$2*$F276*$N276/$H276),F276))</f>
        <v>2397.07455385</v>
      </c>
      <c r="P276" s="47">
        <f>IF($C276="","",IF(OR($J276="SWAP",$J276="FUTURE",$J276="CME FUTURE"),IF(NOT(ISERROR(VLOOKUP($M276,SpotUSDRateTable,2,FALSE))),VLOOKUP($M276,SpotUSDRateTable,2,FALSE),$H276)*O276,VLOOKUP($M276,SpotUSDRateTable,2,FALSE)*O276))</f>
        <v>2583.4819100757131</v>
      </c>
      <c r="Q276" s="25">
        <f>IF($C276="","",IF(OR($J276="SWAP",$J276="FUTURE",$J276="CME FUTURE"),INT($K276-$B276),0))</f>
        <v>0</v>
      </c>
      <c r="R276" s="26" t="str">
        <f>IF($C276="","",IF(OR($E276="USD",$E276="EUR"),"CASH",IF($Q276=0,"COIN",IF($Q276&gt;720,"PERP",IF($J276="FUTURE",TEXT($K276-1,"mmm yy"),"CME "&amp;TEXT($K276-1,"mmm yy"))))))</f>
        <v>COIN</v>
      </c>
      <c r="S276" s="26" t="str">
        <f>IF($C276="","",IF($J276="CME FUTURE",IF($G276&gt;0,"LONG","SHORT"),IF($G276&gt;0,"LONG","SHORT")))</f>
        <v>LONG</v>
      </c>
      <c r="T276" s="26" t="str">
        <f>IF($C276="","",$R276&amp;" "&amp;$S276)</f>
        <v>COIN LONG</v>
      </c>
      <c r="U276" s="180">
        <f>IF($C276="","",$G276*(1+$W276))</f>
        <v>2583.48191007572</v>
      </c>
      <c r="V276" s="176">
        <f>IF($C276="","",$H276*(1+$W276))</f>
        <v>1.0777645217276699</v>
      </c>
      <c r="W276" s="39">
        <f>IF($C276="","",IF(DefaultScenario,IF(OR(AND(Default_Exchange="ALL",NOT(ISERROR(MATCH($C276,$AF$6:$AF$37,0)))),$C276=Default_Exchange),IF($G276&gt;0,-LGD,0),0),IF(OR($J276="SWAP",$J276="FUTURE",$J276="CME FUTURE"),IF('Futures &amp; Perps Shifted'!$K$73,VLOOKUP($M276,ShiftByCurrencyDeriv,MATCH($R276,ShiftByCurrencyDerivHeader,0),FALSE),0),0)))</f>
        <v>0</v>
      </c>
      <c r="X276" s="178">
        <f>IF($C276="","",$U276-$G276)</f>
        <v>0</v>
      </c>
      <c r="Y276" s="14" t="str">
        <f t="shared" si="4"/>
        <v>HUBI</v>
      </c>
      <c r="Z276" t="str">
        <f>IF($C276="","",$M276&amp;" "&amp;$T276)</f>
        <v>EOS COIN LONG</v>
      </c>
      <c r="AA276" t="b">
        <f>IF($C276="","",IF(ISERROR(VLOOKUP($Y276,Mappings!$A:$C,3,FALSE)),FALSE,VLOOKUP($Y276,Mappings!$A:$C,3,FALSE)))</f>
        <v>1</v>
      </c>
    </row>
    <row r="277" spans="1:27" customFormat="1" x14ac:dyDescent="0.25">
      <c r="A277" s="14">
        <v>275</v>
      </c>
      <c r="B277" s="71">
        <v>44959.000002777779</v>
      </c>
      <c r="C277" s="14" t="s">
        <v>39</v>
      </c>
      <c r="D277" s="23" t="s">
        <v>120</v>
      </c>
      <c r="E277" s="23" t="s">
        <v>29</v>
      </c>
      <c r="F277" s="100">
        <v>90596.788308260002</v>
      </c>
      <c r="G277" s="100">
        <v>2026424.8874558201</v>
      </c>
      <c r="H277" s="100">
        <v>22.367513521128402</v>
      </c>
      <c r="I277" s="100">
        <v>0</v>
      </c>
      <c r="J277" s="23" t="s">
        <v>85</v>
      </c>
      <c r="K277" s="24">
        <v>44959.000002777779</v>
      </c>
      <c r="L277" s="23">
        <v>1</v>
      </c>
      <c r="M277" s="23" t="s">
        <v>29</v>
      </c>
      <c r="N277" s="45">
        <f>IF($C277="","",IF(OR($J277="SWAP",$J277="FUTURE",$J277="CME FUTURE"),IF($L277=1,ROUND($G277/$H277/$F277,3),POWER(10,ROUND(LOG($G277/$F277),1))),1))</f>
        <v>1</v>
      </c>
      <c r="O277" s="154">
        <f>IF($C277="","",IF(OR($J277="SWAP",$J277="FUTURE",$J277="CME FUTURE"),IF($L277=1,$F277*$N277,$AB$2*$F277*$N277/$H277),F277))</f>
        <v>90596.788308260002</v>
      </c>
      <c r="P277" s="47">
        <f>IF($C277="","",IF(OR($J277="SWAP",$J277="FUTURE",$J277="CME FUTURE"),IF(NOT(ISERROR(VLOOKUP($M277,SpotUSDRateTable,2,FALSE))),VLOOKUP($M277,SpotUSDRateTable,2,FALSE),$H277)*O277,VLOOKUP($M277,SpotUSDRateTable,2,FALSE)*O277))</f>
        <v>2026424.8874558131</v>
      </c>
      <c r="Q277" s="25">
        <f>IF($C277="","",IF(OR($J277="SWAP",$J277="FUTURE",$J277="CME FUTURE"),INT($K277-$B277),0))</f>
        <v>0</v>
      </c>
      <c r="R277" s="26" t="str">
        <f>IF($C277="","",IF(OR($E277="USD",$E277="EUR"),"CASH",IF($Q277=0,"COIN",IF($Q277&gt;720,"PERP",IF($J277="FUTURE",TEXT($K277-1,"mmm yy"),"CME "&amp;TEXT($K277-1,"mmm yy"))))))</f>
        <v>COIN</v>
      </c>
      <c r="S277" s="26" t="str">
        <f>IF($C277="","",IF($J277="CME FUTURE",IF($G277&gt;0,"LONG","SHORT"),IF($G277&gt;0,"LONG","SHORT")))</f>
        <v>LONG</v>
      </c>
      <c r="T277" s="26" t="str">
        <f>IF($C277="","",$R277&amp;" "&amp;$S277)</f>
        <v>COIN LONG</v>
      </c>
      <c r="U277" s="180">
        <f>IF($C277="","",$G277*(1+$W277))</f>
        <v>2026424.8874558201</v>
      </c>
      <c r="V277" s="176">
        <f>IF($C277="","",$H277*(1+$W277))</f>
        <v>22.367513521128402</v>
      </c>
      <c r="W277" s="39">
        <f>IF($C277="","",IF(DefaultScenario,IF(OR(AND(Default_Exchange="ALL",NOT(ISERROR(MATCH($C277,$AF$6:$AF$37,0)))),$C277=Default_Exchange),IF($G277&gt;0,-LGD,0),0),IF(OR($J277="SWAP",$J277="FUTURE",$J277="CME FUTURE"),IF('Futures &amp; Perps Shifted'!$K$73,VLOOKUP($M277,ShiftByCurrencyDeriv,MATCH($R277,ShiftByCurrencyDerivHeader,0),FALSE),0),0)))</f>
        <v>0</v>
      </c>
      <c r="X277" s="178">
        <f>IF($C277="","",$U277-$G277)</f>
        <v>0</v>
      </c>
      <c r="Y277" s="14" t="str">
        <f t="shared" si="4"/>
        <v>HUBI</v>
      </c>
      <c r="Z277" t="str">
        <f>IF($C277="","",$M277&amp;" "&amp;$T277)</f>
        <v>ETC COIN LONG</v>
      </c>
      <c r="AA277" t="b">
        <f>IF($C277="","",IF(ISERROR(VLOOKUP($Y277,Mappings!$A:$C,3,FALSE)),FALSE,VLOOKUP($Y277,Mappings!$A:$C,3,FALSE)))</f>
        <v>1</v>
      </c>
    </row>
    <row r="278" spans="1:27" customFormat="1" x14ac:dyDescent="0.25">
      <c r="A278" s="14">
        <v>276</v>
      </c>
      <c r="B278" s="71">
        <v>44959.000002777779</v>
      </c>
      <c r="C278" s="14" t="s">
        <v>39</v>
      </c>
      <c r="D278" s="23" t="s">
        <v>120</v>
      </c>
      <c r="E278" s="23" t="s">
        <v>15</v>
      </c>
      <c r="F278" s="100">
        <v>2734.87773595</v>
      </c>
      <c r="G278" s="100">
        <v>4490102.28508972</v>
      </c>
      <c r="H278" s="100">
        <v>1641.7926937161601</v>
      </c>
      <c r="I278" s="100">
        <v>0</v>
      </c>
      <c r="J278" s="23" t="s">
        <v>85</v>
      </c>
      <c r="K278" s="24">
        <v>44959.000002777779</v>
      </c>
      <c r="L278" s="23">
        <v>1</v>
      </c>
      <c r="M278" s="23" t="s">
        <v>15</v>
      </c>
      <c r="N278" s="45">
        <f>IF($C278="","",IF(OR($J278="SWAP",$J278="FUTURE",$J278="CME FUTURE"),IF($L278=1,ROUND($G278/$H278/$F278,3),POWER(10,ROUND(LOG($G278/$F278),1))),1))</f>
        <v>1</v>
      </c>
      <c r="O278" s="154">
        <f>IF($C278="","",IF(OR($J278="SWAP",$J278="FUTURE",$J278="CME FUTURE"),IF($L278=1,$F278*$N278,$AB$2*$F278*$N278/$H278),F278))</f>
        <v>2734.87773595</v>
      </c>
      <c r="P278" s="47">
        <f>IF($C278="","",IF(OR($J278="SWAP",$J278="FUTURE",$J278="CME FUTURE"),IF(NOT(ISERROR(VLOOKUP($M278,SpotUSDRateTable,2,FALSE))),VLOOKUP($M278,SpotUSDRateTable,2,FALSE),$H278)*O278,VLOOKUP($M278,SpotUSDRateTable,2,FALSE)*O278))</f>
        <v>4490102.2850897033</v>
      </c>
      <c r="Q278" s="25">
        <f>IF($C278="","",IF(OR($J278="SWAP",$J278="FUTURE",$J278="CME FUTURE"),INT($K278-$B278),0))</f>
        <v>0</v>
      </c>
      <c r="R278" s="26" t="str">
        <f>IF($C278="","",IF(OR($E278="USD",$E278="EUR"),"CASH",IF($Q278=0,"COIN",IF($Q278&gt;720,"PERP",IF($J278="FUTURE",TEXT($K278-1,"mmm yy"),"CME "&amp;TEXT($K278-1,"mmm yy"))))))</f>
        <v>COIN</v>
      </c>
      <c r="S278" s="26" t="str">
        <f>IF($C278="","",IF($J278="CME FUTURE",IF($G278&gt;0,"LONG","SHORT"),IF($G278&gt;0,"LONG","SHORT")))</f>
        <v>LONG</v>
      </c>
      <c r="T278" s="26" t="str">
        <f>IF($C278="","",$R278&amp;" "&amp;$S278)</f>
        <v>COIN LONG</v>
      </c>
      <c r="U278" s="180">
        <f>IF($C278="","",$G278*(1+$W278))</f>
        <v>4490102.28508972</v>
      </c>
      <c r="V278" s="176">
        <f>IF($C278="","",$H278*(1+$W278))</f>
        <v>1641.7926937161601</v>
      </c>
      <c r="W278" s="39">
        <f>IF($C278="","",IF(DefaultScenario,IF(OR(AND(Default_Exchange="ALL",NOT(ISERROR(MATCH($C278,$AF$6:$AF$37,0)))),$C278=Default_Exchange),IF($G278&gt;0,-LGD,0),0),IF(OR($J278="SWAP",$J278="FUTURE",$J278="CME FUTURE"),IF('Futures &amp; Perps Shifted'!$K$73,VLOOKUP($M278,ShiftByCurrencyDeriv,MATCH($R278,ShiftByCurrencyDerivHeader,0),FALSE),0),0)))</f>
        <v>0</v>
      </c>
      <c r="X278" s="178">
        <f>IF($C278="","",$U278-$G278)</f>
        <v>0</v>
      </c>
      <c r="Y278" s="14" t="str">
        <f t="shared" si="4"/>
        <v>HUBI</v>
      </c>
      <c r="Z278" t="str">
        <f>IF($C278="","",$M278&amp;" "&amp;$T278)</f>
        <v>ETH COIN LONG</v>
      </c>
      <c r="AA278" t="b">
        <f>IF($C278="","",IF(ISERROR(VLOOKUP($Y278,Mappings!$A:$C,3,FALSE)),FALSE,VLOOKUP($Y278,Mappings!$A:$C,3,FALSE)))</f>
        <v>1</v>
      </c>
    </row>
    <row r="279" spans="1:27" customFormat="1" x14ac:dyDescent="0.25">
      <c r="A279" s="14">
        <v>277</v>
      </c>
      <c r="B279" s="71">
        <v>44959.000002777779</v>
      </c>
      <c r="C279" s="14" t="s">
        <v>39</v>
      </c>
      <c r="D279" s="23" t="s">
        <v>120</v>
      </c>
      <c r="E279" s="23" t="s">
        <v>287</v>
      </c>
      <c r="F279" s="100">
        <v>9823.8364263999993</v>
      </c>
      <c r="G279" s="100">
        <v>3555.2218957369</v>
      </c>
      <c r="H279" s="100">
        <v>0.36189750535572901</v>
      </c>
      <c r="I279" s="100">
        <v>0</v>
      </c>
      <c r="J279" s="23" t="s">
        <v>85</v>
      </c>
      <c r="K279" s="24">
        <v>44959.000002777779</v>
      </c>
      <c r="L279" s="23">
        <v>1</v>
      </c>
      <c r="M279" s="23" t="s">
        <v>287</v>
      </c>
      <c r="N279" s="45">
        <f>IF($C279="","",IF(OR($J279="SWAP",$J279="FUTURE",$J279="CME FUTURE"),IF($L279=1,ROUND($G279/$H279/$F279,3),POWER(10,ROUND(LOG($G279/$F279),1))),1))</f>
        <v>1</v>
      </c>
      <c r="O279" s="154">
        <f>IF($C279="","",IF(OR($J279="SWAP",$J279="FUTURE",$J279="CME FUTURE"),IF($L279=1,$F279*$N279,$AB$2*$F279*$N279/$H279),F279))</f>
        <v>9823.8364263999993</v>
      </c>
      <c r="P279" s="47">
        <f>IF($C279="","",IF(OR($J279="SWAP",$J279="FUTURE",$J279="CME FUTURE"),IF(NOT(ISERROR(VLOOKUP($M279,SpotUSDRateTable,2,FALSE))),VLOOKUP($M279,SpotUSDRateTable,2,FALSE),$H279)*O279,VLOOKUP($M279,SpotUSDRateTable,2,FALSE)*O279))</f>
        <v>3555.2218957368996</v>
      </c>
      <c r="Q279" s="25">
        <f>IF($C279="","",IF(OR($J279="SWAP",$J279="FUTURE",$J279="CME FUTURE"),INT($K279-$B279),0))</f>
        <v>0</v>
      </c>
      <c r="R279" s="26" t="str">
        <f>IF($C279="","",IF(OR($E279="USD",$E279="EUR"),"CASH",IF($Q279=0,"COIN",IF($Q279&gt;720,"PERP",IF($J279="FUTURE",TEXT($K279-1,"mmm yy"),"CME "&amp;TEXT($K279-1,"mmm yy"))))))</f>
        <v>COIN</v>
      </c>
      <c r="S279" s="26" t="str">
        <f>IF($C279="","",IF($J279="CME FUTURE",IF($G279&gt;0,"LONG","SHORT"),IF($G279&gt;0,"LONG","SHORT")))</f>
        <v>LONG</v>
      </c>
      <c r="T279" s="26" t="str">
        <f>IF($C279="","",$R279&amp;" "&amp;$S279)</f>
        <v>COIN LONG</v>
      </c>
      <c r="U279" s="180">
        <f>IF($C279="","",$G279*(1+$W279))</f>
        <v>3555.2218957369</v>
      </c>
      <c r="V279" s="176">
        <f>IF($C279="","",$H279*(1+$W279))</f>
        <v>0.36189750535572901</v>
      </c>
      <c r="W279" s="39">
        <f>IF($C279="","",IF(DefaultScenario,IF(OR(AND(Default_Exchange="ALL",NOT(ISERROR(MATCH($C279,$AF$6:$AF$37,0)))),$C279=Default_Exchange),IF($G279&gt;0,-LGD,0),0),IF(OR($J279="SWAP",$J279="FUTURE",$J279="CME FUTURE"),IF('Futures &amp; Perps Shifted'!$K$73,VLOOKUP($M279,ShiftByCurrencyDeriv,MATCH($R279,ShiftByCurrencyDerivHeader,0),FALSE),0),0)))</f>
        <v>0</v>
      </c>
      <c r="X279" s="178">
        <f>IF($C279="","",$U279-$G279)</f>
        <v>0</v>
      </c>
      <c r="Y279" s="14" t="str">
        <f t="shared" si="4"/>
        <v>HUBI</v>
      </c>
      <c r="Z279" t="str">
        <f>IF($C279="","",$M279&amp;" "&amp;$T279)</f>
        <v>ETHF COIN LONG</v>
      </c>
      <c r="AA279" t="b">
        <f>IF($C279="","",IF(ISERROR(VLOOKUP($Y279,Mappings!$A:$C,3,FALSE)),FALSE,VLOOKUP($Y279,Mappings!$A:$C,3,FALSE)))</f>
        <v>1</v>
      </c>
    </row>
    <row r="280" spans="1:27" customFormat="1" x14ac:dyDescent="0.25">
      <c r="A280" s="14">
        <v>278</v>
      </c>
      <c r="B280" s="71">
        <v>44959.000002777779</v>
      </c>
      <c r="C280" s="14" t="s">
        <v>39</v>
      </c>
      <c r="D280" s="23" t="s">
        <v>120</v>
      </c>
      <c r="E280" s="23" t="s">
        <v>270</v>
      </c>
      <c r="F280" s="100">
        <v>3460.93190667</v>
      </c>
      <c r="G280" s="100">
        <v>13307.621616917701</v>
      </c>
      <c r="H280" s="100">
        <v>3.84509778746901</v>
      </c>
      <c r="I280" s="100">
        <v>0</v>
      </c>
      <c r="J280" s="23" t="s">
        <v>85</v>
      </c>
      <c r="K280" s="24">
        <v>44959.000002777779</v>
      </c>
      <c r="L280" s="23">
        <v>1</v>
      </c>
      <c r="M280" s="23" t="s">
        <v>270</v>
      </c>
      <c r="N280" s="45">
        <f>IF($C280="","",IF(OR($J280="SWAP",$J280="FUTURE",$J280="CME FUTURE"),IF($L280=1,ROUND($G280/$H280/$F280,3),POWER(10,ROUND(LOG($G280/$F280),1))),1))</f>
        <v>1</v>
      </c>
      <c r="O280" s="154">
        <f>IF($C280="","",IF(OR($J280="SWAP",$J280="FUTURE",$J280="CME FUTURE"),IF($L280=1,$F280*$N280,$AB$2*$F280*$N280/$H280),F280))</f>
        <v>3460.93190667</v>
      </c>
      <c r="P280" s="47">
        <f>IF($C280="","",IF(OR($J280="SWAP",$J280="FUTURE",$J280="CME FUTURE"),IF(NOT(ISERROR(VLOOKUP($M280,SpotUSDRateTable,2,FALSE))),VLOOKUP($M280,SpotUSDRateTable,2,FALSE),$H280)*O280,VLOOKUP($M280,SpotUSDRateTable,2,FALSE)*O280))</f>
        <v>13307.621616917719</v>
      </c>
      <c r="Q280" s="25">
        <f>IF($C280="","",IF(OR($J280="SWAP",$J280="FUTURE",$J280="CME FUTURE"),INT($K280-$B280),0))</f>
        <v>0</v>
      </c>
      <c r="R280" s="26" t="str">
        <f>IF($C280="","",IF(OR($E280="USD",$E280="EUR"),"CASH",IF($Q280=0,"COIN",IF($Q280&gt;720,"PERP",IF($J280="FUTURE",TEXT($K280-1,"mmm yy"),"CME "&amp;TEXT($K280-1,"mmm yy"))))))</f>
        <v>COIN</v>
      </c>
      <c r="S280" s="26" t="str">
        <f>IF($C280="","",IF($J280="CME FUTURE",IF($G280&gt;0,"LONG","SHORT"),IF($G280&gt;0,"LONG","SHORT")))</f>
        <v>LONG</v>
      </c>
      <c r="T280" s="26" t="str">
        <f>IF($C280="","",$R280&amp;" "&amp;$S280)</f>
        <v>COIN LONG</v>
      </c>
      <c r="U280" s="180">
        <f>IF($C280="","",$G280*(1+$W280))</f>
        <v>13307.621616917701</v>
      </c>
      <c r="V280" s="176">
        <f>IF($C280="","",$H280*(1+$W280))</f>
        <v>3.84509778746901</v>
      </c>
      <c r="W280" s="39">
        <f>IF($C280="","",IF(DefaultScenario,IF(OR(AND(Default_Exchange="ALL",NOT(ISERROR(MATCH($C280,$AF$6:$AF$37,0)))),$C280=Default_Exchange),IF($G280&gt;0,-LGD,0),0),IF(OR($J280="SWAP",$J280="FUTURE",$J280="CME FUTURE"),IF('Futures &amp; Perps Shifted'!$K$73,VLOOKUP($M280,ShiftByCurrencyDeriv,MATCH($R280,ShiftByCurrencyDerivHeader,0),FALSE),0),0)))</f>
        <v>0</v>
      </c>
      <c r="X280" s="178">
        <f>IF($C280="","",$U280-$G280)</f>
        <v>0</v>
      </c>
      <c r="Y280" s="14" t="str">
        <f t="shared" si="4"/>
        <v>HUBI</v>
      </c>
      <c r="Z280" t="str">
        <f>IF($C280="","",$M280&amp;" "&amp;$T280)</f>
        <v>ETHW COIN LONG</v>
      </c>
      <c r="AA280" t="b">
        <f>IF($C280="","",IF(ISERROR(VLOOKUP($Y280,Mappings!$A:$C,3,FALSE)),FALSE,VLOOKUP($Y280,Mappings!$A:$C,3,FALSE)))</f>
        <v>1</v>
      </c>
    </row>
    <row r="281" spans="1:27" customFormat="1" x14ac:dyDescent="0.25">
      <c r="A281" s="14">
        <v>279</v>
      </c>
      <c r="B281" s="71">
        <v>44959.000002777779</v>
      </c>
      <c r="C281" s="14" t="s">
        <v>39</v>
      </c>
      <c r="D281" s="23" t="s">
        <v>120</v>
      </c>
      <c r="E281" s="23" t="s">
        <v>256</v>
      </c>
      <c r="F281" s="100">
        <v>118574.64384084</v>
      </c>
      <c r="G281" s="100">
        <v>130453.968542556</v>
      </c>
      <c r="H281" s="100">
        <v>1.1001843591253899</v>
      </c>
      <c r="I281" s="100">
        <v>0</v>
      </c>
      <c r="J281" s="23" t="s">
        <v>85</v>
      </c>
      <c r="K281" s="24">
        <v>44959.000002777779</v>
      </c>
      <c r="L281" s="23">
        <v>1</v>
      </c>
      <c r="M281" s="23" t="s">
        <v>256</v>
      </c>
      <c r="N281" s="45">
        <f>IF($C281="","",IF(OR($J281="SWAP",$J281="FUTURE",$J281="CME FUTURE"),IF($L281=1,ROUND($G281/$H281/$F281,3),POWER(10,ROUND(LOG($G281/$F281),1))),1))</f>
        <v>1</v>
      </c>
      <c r="O281" s="154">
        <f>IF($C281="","",IF(OR($J281="SWAP",$J281="FUTURE",$J281="CME FUTURE"),IF($L281=1,$F281*$N281,$AB$2*$F281*$N281/$H281),F281))</f>
        <v>118574.64384084</v>
      </c>
      <c r="P281" s="47">
        <f>IF($C281="","",IF(OR($J281="SWAP",$J281="FUTURE",$J281="CME FUTURE"),IF(NOT(ISERROR(VLOOKUP($M281,SpotUSDRateTable,2,FALSE))),VLOOKUP($M281,SpotUSDRateTable,2,FALSE),$H281)*O281,VLOOKUP($M281,SpotUSDRateTable,2,FALSE)*O281))</f>
        <v>130453.96854255591</v>
      </c>
      <c r="Q281" s="25">
        <f>IF($C281="","",IF(OR($J281="SWAP",$J281="FUTURE",$J281="CME FUTURE"),INT($K281-$B281),0))</f>
        <v>0</v>
      </c>
      <c r="R281" s="26" t="str">
        <f>IF($C281="","",IF(OR($E281="USD",$E281="EUR"),"CASH",IF($Q281=0,"COIN",IF($Q281&gt;720,"PERP",IF($J281="FUTURE",TEXT($K281-1,"mmm yy"),"CME "&amp;TEXT($K281-1,"mmm yy"))))))</f>
        <v>COIN</v>
      </c>
      <c r="S281" s="26" t="str">
        <f>IF($C281="","",IF($J281="CME FUTURE",IF($G281&gt;0,"LONG","SHORT"),IF($G281&gt;0,"LONG","SHORT")))</f>
        <v>LONG</v>
      </c>
      <c r="T281" s="26" t="str">
        <f>IF($C281="","",$R281&amp;" "&amp;$S281)</f>
        <v>COIN LONG</v>
      </c>
      <c r="U281" s="180">
        <f>IF($C281="","",$G281*(1+$W281))</f>
        <v>130453.968542556</v>
      </c>
      <c r="V281" s="176">
        <f>IF($C281="","",$H281*(1+$W281))</f>
        <v>1.1001843591253899</v>
      </c>
      <c r="W281" s="39">
        <f>IF($C281="","",IF(DefaultScenario,IF(OR(AND(Default_Exchange="ALL",NOT(ISERROR(MATCH($C281,$AF$6:$AF$37,0)))),$C281=Default_Exchange),IF($G281&gt;0,-LGD,0),0),IF(OR($J281="SWAP",$J281="FUTURE",$J281="CME FUTURE"),IF('Futures &amp; Perps Shifted'!$K$73,VLOOKUP($M281,ShiftByCurrencyDeriv,MATCH($R281,ShiftByCurrencyDerivHeader,0),FALSE),0),0)))</f>
        <v>0</v>
      </c>
      <c r="X281" s="178">
        <f>IF($C281="","",$U281-$G281)</f>
        <v>0</v>
      </c>
      <c r="Y281" s="14" t="str">
        <f t="shared" si="4"/>
        <v>HUBI</v>
      </c>
      <c r="Z281" t="str">
        <f>IF($C281="","",$M281&amp;" "&amp;$T281)</f>
        <v>EUROC COIN LONG</v>
      </c>
      <c r="AA281" t="b">
        <f>IF($C281="","",IF(ISERROR(VLOOKUP($Y281,Mappings!$A:$C,3,FALSE)),FALSE,VLOOKUP($Y281,Mappings!$A:$C,3,FALSE)))</f>
        <v>1</v>
      </c>
    </row>
    <row r="282" spans="1:27" customFormat="1" x14ac:dyDescent="0.25">
      <c r="A282" s="14">
        <v>280</v>
      </c>
      <c r="B282" s="71">
        <v>44959.000002777779</v>
      </c>
      <c r="C282" s="14" t="s">
        <v>39</v>
      </c>
      <c r="D282" s="23" t="s">
        <v>120</v>
      </c>
      <c r="E282" s="23" t="s">
        <v>30</v>
      </c>
      <c r="F282" s="100">
        <v>1.0244641699999999</v>
      </c>
      <c r="G282" s="100">
        <v>5.8266912386357097</v>
      </c>
      <c r="H282" s="100">
        <v>5.68755004739279</v>
      </c>
      <c r="I282" s="100">
        <v>0</v>
      </c>
      <c r="J282" s="23" t="s">
        <v>85</v>
      </c>
      <c r="K282" s="24">
        <v>44959.000002777779</v>
      </c>
      <c r="L282" s="23">
        <v>1</v>
      </c>
      <c r="M282" s="23" t="s">
        <v>30</v>
      </c>
      <c r="N282" s="45">
        <f>IF($C282="","",IF(OR($J282="SWAP",$J282="FUTURE",$J282="CME FUTURE"),IF($L282=1,ROUND($G282/$H282/$F282,3),POWER(10,ROUND(LOG($G282/$F282),1))),1))</f>
        <v>1</v>
      </c>
      <c r="O282" s="154">
        <f>IF($C282="","",IF(OR($J282="SWAP",$J282="FUTURE",$J282="CME FUTURE"),IF($L282=1,$F282*$N282,$AB$2*$F282*$N282/$H282),F282))</f>
        <v>1.0244641699999999</v>
      </c>
      <c r="P282" s="47">
        <f>IF($C282="","",IF(OR($J282="SWAP",$J282="FUTURE",$J282="CME FUTURE"),IF(NOT(ISERROR(VLOOKUP($M282,SpotUSDRateTable,2,FALSE))),VLOOKUP($M282,SpotUSDRateTable,2,FALSE),$H282)*O282,VLOOKUP($M282,SpotUSDRateTable,2,FALSE)*O282))</f>
        <v>5.826691238635715</v>
      </c>
      <c r="Q282" s="25">
        <f>IF($C282="","",IF(OR($J282="SWAP",$J282="FUTURE",$J282="CME FUTURE"),INT($K282-$B282),0))</f>
        <v>0</v>
      </c>
      <c r="R282" s="26" t="str">
        <f>IF($C282="","",IF(OR($E282="USD",$E282="EUR"),"CASH",IF($Q282=0,"COIN",IF($Q282&gt;720,"PERP",IF($J282="FUTURE",TEXT($K282-1,"mmm yy"),"CME "&amp;TEXT($K282-1,"mmm yy"))))))</f>
        <v>COIN</v>
      </c>
      <c r="S282" s="26" t="str">
        <f>IF($C282="","",IF($J282="CME FUTURE",IF($G282&gt;0,"LONG","SHORT"),IF($G282&gt;0,"LONG","SHORT")))</f>
        <v>LONG</v>
      </c>
      <c r="T282" s="26" t="str">
        <f>IF($C282="","",$R282&amp;" "&amp;$S282)</f>
        <v>COIN LONG</v>
      </c>
      <c r="U282" s="180">
        <f>IF($C282="","",$G282*(1+$W282))</f>
        <v>5.8266912386357097</v>
      </c>
      <c r="V282" s="176">
        <f>IF($C282="","",$H282*(1+$W282))</f>
        <v>5.68755004739279</v>
      </c>
      <c r="W282" s="39">
        <f>IF($C282="","",IF(DefaultScenario,IF(OR(AND(Default_Exchange="ALL",NOT(ISERROR(MATCH($C282,$AF$6:$AF$37,0)))),$C282=Default_Exchange),IF($G282&gt;0,-LGD,0),0),IF(OR($J282="SWAP",$J282="FUTURE",$J282="CME FUTURE"),IF('Futures &amp; Perps Shifted'!$K$73,VLOOKUP($M282,ShiftByCurrencyDeriv,MATCH($R282,ShiftByCurrencyDerivHeader,0),FALSE),0),0)))</f>
        <v>0</v>
      </c>
      <c r="X282" s="178">
        <f>IF($C282="","",$U282-$G282)</f>
        <v>0</v>
      </c>
      <c r="Y282" s="14" t="str">
        <f t="shared" si="4"/>
        <v>HUBI</v>
      </c>
      <c r="Z282" t="str">
        <f>IF($C282="","",$M282&amp;" "&amp;$T282)</f>
        <v>FIL COIN LONG</v>
      </c>
      <c r="AA282" t="b">
        <f>IF($C282="","",IF(ISERROR(VLOOKUP($Y282,Mappings!$A:$C,3,FALSE)),FALSE,VLOOKUP($Y282,Mappings!$A:$C,3,FALSE)))</f>
        <v>1</v>
      </c>
    </row>
    <row r="283" spans="1:27" customFormat="1" x14ac:dyDescent="0.25">
      <c r="A283" s="14">
        <v>281</v>
      </c>
      <c r="B283" s="71">
        <v>44959.000002777779</v>
      </c>
      <c r="C283" s="14" t="s">
        <v>39</v>
      </c>
      <c r="D283" s="23" t="s">
        <v>120</v>
      </c>
      <c r="E283" s="23" t="s">
        <v>940</v>
      </c>
      <c r="F283" s="100">
        <v>1214222.2371169401</v>
      </c>
      <c r="G283" s="100">
        <v>52754.5519506813</v>
      </c>
      <c r="H283" s="100">
        <v>4.3447196351750303E-2</v>
      </c>
      <c r="I283" s="100">
        <v>0</v>
      </c>
      <c r="J283" s="23" t="s">
        <v>85</v>
      </c>
      <c r="K283" s="24">
        <v>44959.000002777779</v>
      </c>
      <c r="L283" s="23">
        <v>1</v>
      </c>
      <c r="M283" s="23" t="s">
        <v>940</v>
      </c>
      <c r="N283" s="45">
        <f>IF($C283="","",IF(OR($J283="SWAP",$J283="FUTURE",$J283="CME FUTURE"),IF($L283=1,ROUND($G283/$H283/$F283,3),POWER(10,ROUND(LOG($G283/$F283),1))),1))</f>
        <v>1</v>
      </c>
      <c r="O283" s="154">
        <f>IF($C283="","",IF(OR($J283="SWAP",$J283="FUTURE",$J283="CME FUTURE"),IF($L283=1,$F283*$N283,$AB$2*$F283*$N283/$H283),F283))</f>
        <v>1214222.2371169401</v>
      </c>
      <c r="P283" s="47">
        <f>IF($C283="","",IF(OR($J283="SWAP",$J283="FUTURE",$J283="CME FUTURE"),IF(NOT(ISERROR(VLOOKUP($M283,SpotUSDRateTable,2,FALSE))),VLOOKUP($M283,SpotUSDRateTable,2,FALSE),$H283)*O283,VLOOKUP($M283,SpotUSDRateTable,2,FALSE)*O283))</f>
        <v>52754.551950681212</v>
      </c>
      <c r="Q283" s="25">
        <f>IF($C283="","",IF(OR($J283="SWAP",$J283="FUTURE",$J283="CME FUTURE"),INT($K283-$B283),0))</f>
        <v>0</v>
      </c>
      <c r="R283" s="26" t="str">
        <f>IF($C283="","",IF(OR($E283="USD",$E283="EUR"),"CASH",IF($Q283=0,"COIN",IF($Q283&gt;720,"PERP",IF($J283="FUTURE",TEXT($K283-1,"mmm yy"),"CME "&amp;TEXT($K283-1,"mmm yy"))))))</f>
        <v>COIN</v>
      </c>
      <c r="S283" s="26" t="str">
        <f>IF($C283="","",IF($J283="CME FUTURE",IF($G283&gt;0,"LONG","SHORT"),IF($G283&gt;0,"LONG","SHORT")))</f>
        <v>LONG</v>
      </c>
      <c r="T283" s="26" t="str">
        <f>IF($C283="","",$R283&amp;" "&amp;$S283)</f>
        <v>COIN LONG</v>
      </c>
      <c r="U283" s="180">
        <f>IF($C283="","",$G283*(1+$W283))</f>
        <v>52754.5519506813</v>
      </c>
      <c r="V283" s="176">
        <f>IF($C283="","",$H283*(1+$W283))</f>
        <v>4.3447196351750303E-2</v>
      </c>
      <c r="W283" s="39">
        <f>IF($C283="","",IF(DefaultScenario,IF(OR(AND(Default_Exchange="ALL",NOT(ISERROR(MATCH($C283,$AF$6:$AF$37,0)))),$C283=Default_Exchange),IF($G283&gt;0,-LGD,0),0),IF(OR($J283="SWAP",$J283="FUTURE",$J283="CME FUTURE"),IF('Futures &amp; Perps Shifted'!$K$73,VLOOKUP($M283,ShiftByCurrencyDeriv,MATCH($R283,ShiftByCurrencyDerivHeader,0),FALSE),0),0)))</f>
        <v>0</v>
      </c>
      <c r="X283" s="178">
        <f>IF($C283="","",$U283-$G283)</f>
        <v>0</v>
      </c>
      <c r="Y283" s="14" t="str">
        <f t="shared" si="4"/>
        <v>HUBI</v>
      </c>
      <c r="Z283" t="str">
        <f>IF($C283="","",$M283&amp;" "&amp;$T283)</f>
        <v>FLR COIN LONG</v>
      </c>
      <c r="AA283" t="b">
        <f>IF($C283="","",IF(ISERROR(VLOOKUP($Y283,Mappings!$A:$C,3,FALSE)),FALSE,VLOOKUP($Y283,Mappings!$A:$C,3,FALSE)))</f>
        <v>1</v>
      </c>
    </row>
    <row r="284" spans="1:27" customFormat="1" x14ac:dyDescent="0.25">
      <c r="A284" s="14">
        <v>282</v>
      </c>
      <c r="B284" s="71">
        <v>44959.000002777779</v>
      </c>
      <c r="C284" s="14" t="s">
        <v>39</v>
      </c>
      <c r="D284" s="23" t="s">
        <v>120</v>
      </c>
      <c r="E284" s="23" t="s">
        <v>109</v>
      </c>
      <c r="F284" s="100">
        <v>0.68557060000000003</v>
      </c>
      <c r="G284" s="100">
        <v>1.3237799068225</v>
      </c>
      <c r="H284" s="100">
        <v>1.9309169716765899</v>
      </c>
      <c r="I284" s="100">
        <v>0</v>
      </c>
      <c r="J284" s="23" t="s">
        <v>85</v>
      </c>
      <c r="K284" s="24">
        <v>44959.000002777779</v>
      </c>
      <c r="L284" s="23">
        <v>1</v>
      </c>
      <c r="M284" s="23" t="s">
        <v>109</v>
      </c>
      <c r="N284" s="45">
        <f>IF($C284="","",IF(OR($J284="SWAP",$J284="FUTURE",$J284="CME FUTURE"),IF($L284=1,ROUND($G284/$H284/$F284,3),POWER(10,ROUND(LOG($G284/$F284),1))),1))</f>
        <v>1</v>
      </c>
      <c r="O284" s="154">
        <f>IF($C284="","",IF(OR($J284="SWAP",$J284="FUTURE",$J284="CME FUTURE"),IF($L284=1,$F284*$N284,$AB$2*$F284*$N284/$H284),F284))</f>
        <v>0.68557060000000003</v>
      </c>
      <c r="P284" s="47">
        <f>IF($C284="","",IF(OR($J284="SWAP",$J284="FUTURE",$J284="CME FUTURE"),IF(NOT(ISERROR(VLOOKUP($M284,SpotUSDRateTable,2,FALSE))),VLOOKUP($M284,SpotUSDRateTable,2,FALSE),$H284)*O284,VLOOKUP($M284,SpotUSDRateTable,2,FALSE)*O284))</f>
        <v>1.3237799068225029</v>
      </c>
      <c r="Q284" s="25">
        <f>IF($C284="","",IF(OR($J284="SWAP",$J284="FUTURE",$J284="CME FUTURE"),INT($K284-$B284),0))</f>
        <v>0</v>
      </c>
      <c r="R284" s="26" t="str">
        <f>IF($C284="","",IF(OR($E284="USD",$E284="EUR"),"CASH",IF($Q284=0,"COIN",IF($Q284&gt;720,"PERP",IF($J284="FUTURE",TEXT($K284-1,"mmm yy"),"CME "&amp;TEXT($K284-1,"mmm yy"))))))</f>
        <v>COIN</v>
      </c>
      <c r="S284" s="26" t="str">
        <f>IF($C284="","",IF($J284="CME FUTURE",IF($G284&gt;0,"LONG","SHORT"),IF($G284&gt;0,"LONG","SHORT")))</f>
        <v>LONG</v>
      </c>
      <c r="T284" s="26" t="str">
        <f>IF($C284="","",$R284&amp;" "&amp;$S284)</f>
        <v>COIN LONG</v>
      </c>
      <c r="U284" s="180">
        <f>IF($C284="","",$G284*(1+$W284))</f>
        <v>1.3237799068225</v>
      </c>
      <c r="V284" s="176">
        <f>IF($C284="","",$H284*(1+$W284))</f>
        <v>1.9309169716765899</v>
      </c>
      <c r="W284" s="39">
        <f>IF($C284="","",IF(DefaultScenario,IF(OR(AND(Default_Exchange="ALL",NOT(ISERROR(MATCH($C284,$AF$6:$AF$37,0)))),$C284=Default_Exchange),IF($G284&gt;0,-LGD,0),0),IF(OR($J284="SWAP",$J284="FUTURE",$J284="CME FUTURE"),IF('Futures &amp; Perps Shifted'!$K$73,VLOOKUP($M284,ShiftByCurrencyDeriv,MATCH($R284,ShiftByCurrencyDerivHeader,0),FALSE),0),0)))</f>
        <v>0</v>
      </c>
      <c r="X284" s="178">
        <f>IF($C284="","",$U284-$G284)</f>
        <v>0</v>
      </c>
      <c r="Y284" s="14" t="str">
        <f t="shared" si="4"/>
        <v>HUBI</v>
      </c>
      <c r="Z284" t="str">
        <f>IF($C284="","",$M284&amp;" "&amp;$T284)</f>
        <v>FTT COIN LONG</v>
      </c>
      <c r="AA284" t="b">
        <f>IF($C284="","",IF(ISERROR(VLOOKUP($Y284,Mappings!$A:$C,3,FALSE)),FALSE,VLOOKUP($Y284,Mappings!$A:$C,3,FALSE)))</f>
        <v>1</v>
      </c>
    </row>
    <row r="285" spans="1:27" customFormat="1" x14ac:dyDescent="0.25">
      <c r="A285" s="14">
        <v>283</v>
      </c>
      <c r="B285" s="71">
        <v>44959.000002777779</v>
      </c>
      <c r="C285" s="14" t="s">
        <v>39</v>
      </c>
      <c r="D285" s="23" t="s">
        <v>120</v>
      </c>
      <c r="E285" s="23" t="s">
        <v>134</v>
      </c>
      <c r="F285" s="100">
        <v>54.776400000000002</v>
      </c>
      <c r="G285" s="100">
        <v>137.26951800672299</v>
      </c>
      <c r="H285" s="100">
        <v>2.5059974369751199</v>
      </c>
      <c r="I285" s="100">
        <v>0</v>
      </c>
      <c r="J285" s="23" t="s">
        <v>85</v>
      </c>
      <c r="K285" s="24">
        <v>44959.000002777779</v>
      </c>
      <c r="L285" s="23">
        <v>1</v>
      </c>
      <c r="M285" s="23" t="s">
        <v>134</v>
      </c>
      <c r="N285" s="45">
        <f>IF($C285="","",IF(OR($J285="SWAP",$J285="FUTURE",$J285="CME FUTURE"),IF($L285=1,ROUND($G285/$H285/$F285,3),POWER(10,ROUND(LOG($G285/$F285),1))),1))</f>
        <v>1</v>
      </c>
      <c r="O285" s="154">
        <f>IF($C285="","",IF(OR($J285="SWAP",$J285="FUTURE",$J285="CME FUTURE"),IF($L285=1,$F285*$N285,$AB$2*$F285*$N285/$H285),F285))</f>
        <v>54.776400000000002</v>
      </c>
      <c r="P285" s="47">
        <f>IF($C285="","",IF(OR($J285="SWAP",$J285="FUTURE",$J285="CME FUTURE"),IF(NOT(ISERROR(VLOOKUP($M285,SpotUSDRateTable,2,FALSE))),VLOOKUP($M285,SpotUSDRateTable,2,FALSE),$H285)*O285,VLOOKUP($M285,SpotUSDRateTable,2,FALSE)*O285))</f>
        <v>137.26951800672396</v>
      </c>
      <c r="Q285" s="25">
        <f>IF($C285="","",IF(OR($J285="SWAP",$J285="FUTURE",$J285="CME FUTURE"),INT($K285-$B285),0))</f>
        <v>0</v>
      </c>
      <c r="R285" s="26" t="str">
        <f>IF($C285="","",IF(OR($E285="USD",$E285="EUR"),"CASH",IF($Q285=0,"COIN",IF($Q285&gt;720,"PERP",IF($J285="FUTURE",TEXT($K285-1,"mmm yy"),"CME "&amp;TEXT($K285-1,"mmm yy"))))))</f>
        <v>COIN</v>
      </c>
      <c r="S285" s="26" t="str">
        <f>IF($C285="","",IF($J285="CME FUTURE",IF($G285&gt;0,"LONG","SHORT"),IF($G285&gt;0,"LONG","SHORT")))</f>
        <v>LONG</v>
      </c>
      <c r="T285" s="26" t="str">
        <f>IF($C285="","",$R285&amp;" "&amp;$S285)</f>
        <v>COIN LONG</v>
      </c>
      <c r="U285" s="180">
        <f>IF($C285="","",$G285*(1+$W285))</f>
        <v>137.26951800672299</v>
      </c>
      <c r="V285" s="176">
        <f>IF($C285="","",$H285*(1+$W285))</f>
        <v>2.5059974369751199</v>
      </c>
      <c r="W285" s="39">
        <f>IF($C285="","",IF(DefaultScenario,IF(OR(AND(Default_Exchange="ALL",NOT(ISERROR(MATCH($C285,$AF$6:$AF$37,0)))),$C285=Default_Exchange),IF($G285&gt;0,-LGD,0),0),IF(OR($J285="SWAP",$J285="FUTURE",$J285="CME FUTURE"),IF('Futures &amp; Perps Shifted'!$K$73,VLOOKUP($M285,ShiftByCurrencyDeriv,MATCH($R285,ShiftByCurrencyDerivHeader,0),FALSE),0),0)))</f>
        <v>0</v>
      </c>
      <c r="X285" s="178">
        <f>IF($C285="","",$U285-$G285)</f>
        <v>0</v>
      </c>
      <c r="Y285" s="14" t="str">
        <f t="shared" si="4"/>
        <v>HUBI</v>
      </c>
      <c r="Z285" t="str">
        <f>IF($C285="","",$M285&amp;" "&amp;$T285)</f>
        <v>GAS COIN LONG</v>
      </c>
      <c r="AA285" t="b">
        <f>IF($C285="","",IF(ISERROR(VLOOKUP($Y285,Mappings!$A:$C,3,FALSE)),FALSE,VLOOKUP($Y285,Mappings!$A:$C,3,FALSE)))</f>
        <v>1</v>
      </c>
    </row>
    <row r="286" spans="1:27" customFormat="1" x14ac:dyDescent="0.25">
      <c r="A286" s="14">
        <v>284</v>
      </c>
      <c r="B286" s="71">
        <v>44959.000002777779</v>
      </c>
      <c r="C286" s="14" t="s">
        <v>39</v>
      </c>
      <c r="D286" s="23" t="s">
        <v>120</v>
      </c>
      <c r="E286" s="23" t="s">
        <v>135</v>
      </c>
      <c r="F286" s="100">
        <v>3.4060489999999999E-2</v>
      </c>
      <c r="G286" s="100">
        <v>2.37409384383005E-3</v>
      </c>
      <c r="H286" s="100">
        <v>6.9702280966305902E-2</v>
      </c>
      <c r="I286" s="100">
        <v>0</v>
      </c>
      <c r="J286" s="23" t="s">
        <v>85</v>
      </c>
      <c r="K286" s="24">
        <v>44959.000002777779</v>
      </c>
      <c r="L286" s="23">
        <v>1</v>
      </c>
      <c r="M286" s="23" t="s">
        <v>135</v>
      </c>
      <c r="N286" s="45">
        <f>IF($C286="","",IF(OR($J286="SWAP",$J286="FUTURE",$J286="CME FUTURE"),IF($L286=1,ROUND($G286/$H286/$F286,3),POWER(10,ROUND(LOG($G286/$F286),1))),1))</f>
        <v>1</v>
      </c>
      <c r="O286" s="154">
        <f>IF($C286="","",IF(OR($J286="SWAP",$J286="FUTURE",$J286="CME FUTURE"),IF($L286=1,$F286*$N286,$AB$2*$F286*$N286/$H286),F286))</f>
        <v>3.4060489999999999E-2</v>
      </c>
      <c r="P286" s="47">
        <f>IF($C286="","",IF(OR($J286="SWAP",$J286="FUTURE",$J286="CME FUTURE"),IF(NOT(ISERROR(VLOOKUP($M286,SpotUSDRateTable,2,FALSE))),VLOOKUP($M286,SpotUSDRateTable,2,FALSE),$H286)*O286,VLOOKUP($M286,SpotUSDRateTable,2,FALSE)*O286))</f>
        <v>2.3740938438300526E-3</v>
      </c>
      <c r="Q286" s="25">
        <f>IF($C286="","",IF(OR($J286="SWAP",$J286="FUTURE",$J286="CME FUTURE"),INT($K286-$B286),0))</f>
        <v>0</v>
      </c>
      <c r="R286" s="26" t="str">
        <f>IF($C286="","",IF(OR($E286="USD",$E286="EUR"),"CASH",IF($Q286=0,"COIN",IF($Q286&gt;720,"PERP",IF($J286="FUTURE",TEXT($K286-1,"mmm yy"),"CME "&amp;TEXT($K286-1,"mmm yy"))))))</f>
        <v>COIN</v>
      </c>
      <c r="S286" s="26" t="str">
        <f>IF($C286="","",IF($J286="CME FUTURE",IF($G286&gt;0,"LONG","SHORT"),IF($G286&gt;0,"LONG","SHORT")))</f>
        <v>LONG</v>
      </c>
      <c r="T286" s="26" t="str">
        <f>IF($C286="","",$R286&amp;" "&amp;$S286)</f>
        <v>COIN LONG</v>
      </c>
      <c r="U286" s="180">
        <f>IF($C286="","",$G286*(1+$W286))</f>
        <v>2.37409384383005E-3</v>
      </c>
      <c r="V286" s="176">
        <f>IF($C286="","",$H286*(1+$W286))</f>
        <v>6.9702280966305902E-2</v>
      </c>
      <c r="W286" s="39">
        <f>IF($C286="","",IF(DefaultScenario,IF(OR(AND(Default_Exchange="ALL",NOT(ISERROR(MATCH($C286,$AF$6:$AF$37,0)))),$C286=Default_Exchange),IF($G286&gt;0,-LGD,0),0),IF(OR($J286="SWAP",$J286="FUTURE",$J286="CME FUTURE"),IF('Futures &amp; Perps Shifted'!$K$73,VLOOKUP($M286,ShiftByCurrencyDeriv,MATCH($R286,ShiftByCurrencyDerivHeader,0),FALSE),0),0)))</f>
        <v>0</v>
      </c>
      <c r="X286" s="178">
        <f>IF($C286="","",$U286-$G286)</f>
        <v>0</v>
      </c>
      <c r="Y286" s="14" t="str">
        <f t="shared" si="4"/>
        <v>HUBI</v>
      </c>
      <c r="Z286" t="str">
        <f>IF($C286="","",$M286&amp;" "&amp;$T286)</f>
        <v>HBAR COIN LONG</v>
      </c>
      <c r="AA286" t="b">
        <f>IF($C286="","",IF(ISERROR(VLOOKUP($Y286,Mappings!$A:$C,3,FALSE)),FALSE,VLOOKUP($Y286,Mappings!$A:$C,3,FALSE)))</f>
        <v>1</v>
      </c>
    </row>
    <row r="287" spans="1:27" customFormat="1" x14ac:dyDescent="0.25">
      <c r="A287" s="14">
        <v>285</v>
      </c>
      <c r="B287" s="71">
        <v>44959.000002777779</v>
      </c>
      <c r="C287" s="14" t="s">
        <v>39</v>
      </c>
      <c r="D287" s="23" t="s">
        <v>120</v>
      </c>
      <c r="E287" s="23" t="s">
        <v>136</v>
      </c>
      <c r="F287" s="100">
        <v>5337.6979873099999</v>
      </c>
      <c r="G287" s="100">
        <v>0.423886794756764</v>
      </c>
      <c r="H287" s="100">
        <v>7.9413783950408096E-5</v>
      </c>
      <c r="I287" s="100">
        <v>0</v>
      </c>
      <c r="J287" s="23" t="s">
        <v>85</v>
      </c>
      <c r="K287" s="24">
        <v>44959.000002777779</v>
      </c>
      <c r="L287" s="23">
        <v>1</v>
      </c>
      <c r="M287" s="23" t="s">
        <v>136</v>
      </c>
      <c r="N287" s="45">
        <f>IF($C287="","",IF(OR($J287="SWAP",$J287="FUTURE",$J287="CME FUTURE"),IF($L287=1,ROUND($G287/$H287/$F287,3),POWER(10,ROUND(LOG($G287/$F287),1))),1))</f>
        <v>1</v>
      </c>
      <c r="O287" s="154">
        <f>IF($C287="","",IF(OR($J287="SWAP",$J287="FUTURE",$J287="CME FUTURE"),IF($L287=1,$F287*$N287,$AB$2*$F287*$N287/$H287),F287))</f>
        <v>5337.6979873099999</v>
      </c>
      <c r="P287" s="47">
        <f>IF($C287="","",IF(OR($J287="SWAP",$J287="FUTURE",$J287="CME FUTURE"),IF(NOT(ISERROR(VLOOKUP($M287,SpotUSDRateTable,2,FALSE))),VLOOKUP($M287,SpotUSDRateTable,2,FALSE),$H287)*O287,VLOOKUP($M287,SpotUSDRateTable,2,FALSE)*O287))</f>
        <v>0.4238867947567645</v>
      </c>
      <c r="Q287" s="25">
        <f>IF($C287="","",IF(OR($J287="SWAP",$J287="FUTURE",$J287="CME FUTURE"),INT($K287-$B287),0))</f>
        <v>0</v>
      </c>
      <c r="R287" s="26" t="str">
        <f>IF($C287="","",IF(OR($E287="USD",$E287="EUR"),"CASH",IF($Q287=0,"COIN",IF($Q287&gt;720,"PERP",IF($J287="FUTURE",TEXT($K287-1,"mmm yy"),"CME "&amp;TEXT($K287-1,"mmm yy"))))))</f>
        <v>COIN</v>
      </c>
      <c r="S287" s="26" t="str">
        <f>IF($C287="","",IF($J287="CME FUTURE",IF($G287&gt;0,"LONG","SHORT"),IF($G287&gt;0,"LONG","SHORT")))</f>
        <v>LONG</v>
      </c>
      <c r="T287" s="26" t="str">
        <f>IF($C287="","",$R287&amp;" "&amp;$S287)</f>
        <v>COIN LONG</v>
      </c>
      <c r="U287" s="180">
        <f>IF($C287="","",$G287*(1+$W287))</f>
        <v>0.423886794756764</v>
      </c>
      <c r="V287" s="176">
        <f>IF($C287="","",$H287*(1+$W287))</f>
        <v>7.9413783950408096E-5</v>
      </c>
      <c r="W287" s="39">
        <f>IF($C287="","",IF(DefaultScenario,IF(OR(AND(Default_Exchange="ALL",NOT(ISERROR(MATCH($C287,$AF$6:$AF$37,0)))),$C287=Default_Exchange),IF($G287&gt;0,-LGD,0),0),IF(OR($J287="SWAP",$J287="FUTURE",$J287="CME FUTURE"),IF('Futures &amp; Perps Shifted'!$K$73,VLOOKUP($M287,ShiftByCurrencyDeriv,MATCH($R287,ShiftByCurrencyDerivHeader,0),FALSE),0),0)))</f>
        <v>0</v>
      </c>
      <c r="X287" s="178">
        <f>IF($C287="","",$U287-$G287)</f>
        <v>0</v>
      </c>
      <c r="Y287" s="14" t="str">
        <f t="shared" si="4"/>
        <v>HUBI</v>
      </c>
      <c r="Z287" t="str">
        <f>IF($C287="","",$M287&amp;" "&amp;$T287)</f>
        <v>HPT COIN LONG</v>
      </c>
      <c r="AA287" t="b">
        <f>IF($C287="","",IF(ISERROR(VLOOKUP($Y287,Mappings!$A:$C,3,FALSE)),FALSE,VLOOKUP($Y287,Mappings!$A:$C,3,FALSE)))</f>
        <v>1</v>
      </c>
    </row>
    <row r="288" spans="1:27" customFormat="1" x14ac:dyDescent="0.25">
      <c r="A288" s="14">
        <v>286</v>
      </c>
      <c r="B288" s="71">
        <v>44959.000002777779</v>
      </c>
      <c r="C288" s="14" t="s">
        <v>39</v>
      </c>
      <c r="D288" s="23" t="s">
        <v>120</v>
      </c>
      <c r="E288" s="23" t="s">
        <v>137</v>
      </c>
      <c r="F288" s="100">
        <v>1124.88677766</v>
      </c>
      <c r="G288" s="100">
        <v>5836.9322024600897</v>
      </c>
      <c r="H288" s="100">
        <v>5.1889064022977802</v>
      </c>
      <c r="I288" s="100">
        <v>0</v>
      </c>
      <c r="J288" s="23" t="s">
        <v>85</v>
      </c>
      <c r="K288" s="24">
        <v>44959.000002777779</v>
      </c>
      <c r="L288" s="23">
        <v>1</v>
      </c>
      <c r="M288" s="23" t="s">
        <v>137</v>
      </c>
      <c r="N288" s="45">
        <f>IF($C288="","",IF(OR($J288="SWAP",$J288="FUTURE",$J288="CME FUTURE"),IF($L288=1,ROUND($G288/$H288/$F288,3),POWER(10,ROUND(LOG($G288/$F288),1))),1))</f>
        <v>1</v>
      </c>
      <c r="O288" s="154">
        <f>IF($C288="","",IF(OR($J288="SWAP",$J288="FUTURE",$J288="CME FUTURE"),IF($L288=1,$F288*$N288,$AB$2*$F288*$N288/$H288),F288))</f>
        <v>1124.88677766</v>
      </c>
      <c r="P288" s="47">
        <f>IF($C288="","",IF(OR($J288="SWAP",$J288="FUTURE",$J288="CME FUTURE"),IF(NOT(ISERROR(VLOOKUP($M288,SpotUSDRateTable,2,FALSE))),VLOOKUP($M288,SpotUSDRateTable,2,FALSE),$H288)*O288,VLOOKUP($M288,SpotUSDRateTable,2,FALSE)*O288))</f>
        <v>5836.9322024600933</v>
      </c>
      <c r="Q288" s="25">
        <f>IF($C288="","",IF(OR($J288="SWAP",$J288="FUTURE",$J288="CME FUTURE"),INT($K288-$B288),0))</f>
        <v>0</v>
      </c>
      <c r="R288" s="26" t="str">
        <f>IF($C288="","",IF(OR($E288="USD",$E288="EUR"),"CASH",IF($Q288=0,"COIN",IF($Q288&gt;720,"PERP",IF($J288="FUTURE",TEXT($K288-1,"mmm yy"),"CME "&amp;TEXT($K288-1,"mmm yy"))))))</f>
        <v>COIN</v>
      </c>
      <c r="S288" s="26" t="str">
        <f>IF($C288="","",IF($J288="CME FUTURE",IF($G288&gt;0,"LONG","SHORT"),IF($G288&gt;0,"LONG","SHORT")))</f>
        <v>LONG</v>
      </c>
      <c r="T288" s="26" t="str">
        <f>IF($C288="","",$R288&amp;" "&amp;$S288)</f>
        <v>COIN LONG</v>
      </c>
      <c r="U288" s="180">
        <f>IF($C288="","",$G288*(1+$W288))</f>
        <v>5836.9322024600897</v>
      </c>
      <c r="V288" s="176">
        <f>IF($C288="","",$H288*(1+$W288))</f>
        <v>5.1889064022977802</v>
      </c>
      <c r="W288" s="39">
        <f>IF($C288="","",IF(DefaultScenario,IF(OR(AND(Default_Exchange="ALL",NOT(ISERROR(MATCH($C288,$AF$6:$AF$37,0)))),$C288=Default_Exchange),IF($G288&gt;0,-LGD,0),0),IF(OR($J288="SWAP",$J288="FUTURE",$J288="CME FUTURE"),IF('Futures &amp; Perps Shifted'!$K$73,VLOOKUP($M288,ShiftByCurrencyDeriv,MATCH($R288,ShiftByCurrencyDerivHeader,0),FALSE),0),0)))</f>
        <v>0</v>
      </c>
      <c r="X288" s="178">
        <f>IF($C288="","",$U288-$G288)</f>
        <v>0</v>
      </c>
      <c r="Y288" s="14" t="str">
        <f t="shared" si="4"/>
        <v>HUBI</v>
      </c>
      <c r="Z288" t="str">
        <f>IF($C288="","",$M288&amp;" "&amp;$T288)</f>
        <v>HT COIN LONG</v>
      </c>
      <c r="AA288" t="b">
        <f>IF($C288="","",IF(ISERROR(VLOOKUP($Y288,Mappings!$A:$C,3,FALSE)),FALSE,VLOOKUP($Y288,Mappings!$A:$C,3,FALSE)))</f>
        <v>1</v>
      </c>
    </row>
    <row r="289" spans="1:27" customFormat="1" x14ac:dyDescent="0.25">
      <c r="A289" s="14">
        <v>287</v>
      </c>
      <c r="B289" s="71">
        <v>44959.000002777779</v>
      </c>
      <c r="C289" s="14" t="s">
        <v>39</v>
      </c>
      <c r="D289" s="23" t="s">
        <v>120</v>
      </c>
      <c r="E289" s="23" t="s">
        <v>138</v>
      </c>
      <c r="F289" s="100">
        <v>14.785856219999999</v>
      </c>
      <c r="G289" s="100">
        <v>0.14515358711131399</v>
      </c>
      <c r="H289" s="100">
        <v>9.8170565810705799E-3</v>
      </c>
      <c r="I289" s="100">
        <v>0</v>
      </c>
      <c r="J289" s="23" t="s">
        <v>85</v>
      </c>
      <c r="K289" s="24">
        <v>44959.000002777779</v>
      </c>
      <c r="L289" s="23">
        <v>1</v>
      </c>
      <c r="M289" s="23" t="s">
        <v>138</v>
      </c>
      <c r="N289" s="45">
        <f>IF($C289="","",IF(OR($J289="SWAP",$J289="FUTURE",$J289="CME FUTURE"),IF($L289=1,ROUND($G289/$H289/$F289,3),POWER(10,ROUND(LOG($G289/$F289),1))),1))</f>
        <v>1</v>
      </c>
      <c r="O289" s="154">
        <f>IF($C289="","",IF(OR($J289="SWAP",$J289="FUTURE",$J289="CME FUTURE"),IF($L289=1,$F289*$N289,$AB$2*$F289*$N289/$H289),F289))</f>
        <v>14.785856219999999</v>
      </c>
      <c r="P289" s="47">
        <f>IF($C289="","",IF(OR($J289="SWAP",$J289="FUTURE",$J289="CME FUTURE"),IF(NOT(ISERROR(VLOOKUP($M289,SpotUSDRateTable,2,FALSE))),VLOOKUP($M289,SpotUSDRateTable,2,FALSE),$H289)*O289,VLOOKUP($M289,SpotUSDRateTable,2,FALSE)*O289))</f>
        <v>0.14515358711131437</v>
      </c>
      <c r="Q289" s="25">
        <f>IF($C289="","",IF(OR($J289="SWAP",$J289="FUTURE",$J289="CME FUTURE"),INT($K289-$B289),0))</f>
        <v>0</v>
      </c>
      <c r="R289" s="26" t="str">
        <f>IF($C289="","",IF(OR($E289="USD",$E289="EUR"),"CASH",IF($Q289=0,"COIN",IF($Q289&gt;720,"PERP",IF($J289="FUTURE",TEXT($K289-1,"mmm yy"),"CME "&amp;TEXT($K289-1,"mmm yy"))))))</f>
        <v>COIN</v>
      </c>
      <c r="S289" s="26" t="str">
        <f>IF($C289="","",IF($J289="CME FUTURE",IF($G289&gt;0,"LONG","SHORT"),IF($G289&gt;0,"LONG","SHORT")))</f>
        <v>LONG</v>
      </c>
      <c r="T289" s="26" t="str">
        <f>IF($C289="","",$R289&amp;" "&amp;$S289)</f>
        <v>COIN LONG</v>
      </c>
      <c r="U289" s="180">
        <f>IF($C289="","",$G289*(1+$W289))</f>
        <v>0.14515358711131399</v>
      </c>
      <c r="V289" s="176">
        <f>IF($C289="","",$H289*(1+$W289))</f>
        <v>9.8170565810705799E-3</v>
      </c>
      <c r="W289" s="39">
        <f>IF($C289="","",IF(DefaultScenario,IF(OR(AND(Default_Exchange="ALL",NOT(ISERROR(MATCH($C289,$AF$6:$AF$37,0)))),$C289=Default_Exchange),IF($G289&gt;0,-LGD,0),0),IF(OR($J289="SWAP",$J289="FUTURE",$J289="CME FUTURE"),IF('Futures &amp; Perps Shifted'!$K$73,VLOOKUP($M289,ShiftByCurrencyDeriv,MATCH($R289,ShiftByCurrencyDerivHeader,0),FALSE),0),0)))</f>
        <v>0</v>
      </c>
      <c r="X289" s="178">
        <f>IF($C289="","",$U289-$G289)</f>
        <v>0</v>
      </c>
      <c r="Y289" s="14" t="str">
        <f t="shared" si="4"/>
        <v>HUBI</v>
      </c>
      <c r="Z289" t="str">
        <f>IF($C289="","",$M289&amp;" "&amp;$T289)</f>
        <v>IOST COIN LONG</v>
      </c>
      <c r="AA289" t="b">
        <f>IF($C289="","",IF(ISERROR(VLOOKUP($Y289,Mappings!$A:$C,3,FALSE)),FALSE,VLOOKUP($Y289,Mappings!$A:$C,3,FALSE)))</f>
        <v>1</v>
      </c>
    </row>
    <row r="290" spans="1:27" customFormat="1" x14ac:dyDescent="0.25">
      <c r="A290" s="14">
        <v>288</v>
      </c>
      <c r="B290" s="71">
        <v>44959.000002777779</v>
      </c>
      <c r="C290" s="14" t="s">
        <v>39</v>
      </c>
      <c r="D290" s="23" t="s">
        <v>120</v>
      </c>
      <c r="E290" s="23" t="s">
        <v>139</v>
      </c>
      <c r="F290" s="100">
        <v>0.81765067999999996</v>
      </c>
      <c r="G290" s="100">
        <v>1.50970447399295E-2</v>
      </c>
      <c r="H290" s="100">
        <v>1.84639297798047E-2</v>
      </c>
      <c r="I290" s="100">
        <v>0</v>
      </c>
      <c r="J290" s="23" t="s">
        <v>85</v>
      </c>
      <c r="K290" s="24">
        <v>44959.000002777779</v>
      </c>
      <c r="L290" s="23">
        <v>1</v>
      </c>
      <c r="M290" s="23" t="s">
        <v>139</v>
      </c>
      <c r="N290" s="45">
        <f>IF($C290="","",IF(OR($J290="SWAP",$J290="FUTURE",$J290="CME FUTURE"),IF($L290=1,ROUND($G290/$H290/$F290,3),POWER(10,ROUND(LOG($G290/$F290),1))),1))</f>
        <v>1</v>
      </c>
      <c r="O290" s="154">
        <f>IF($C290="","",IF(OR($J290="SWAP",$J290="FUTURE",$J290="CME FUTURE"),IF($L290=1,$F290*$N290,$AB$2*$F290*$N290/$H290),F290))</f>
        <v>0.81765067999999996</v>
      </c>
      <c r="P290" s="47">
        <f>IF($C290="","",IF(OR($J290="SWAP",$J290="FUTURE",$J290="CME FUTURE"),IF(NOT(ISERROR(VLOOKUP($M290,SpotUSDRateTable,2,FALSE))),VLOOKUP($M290,SpotUSDRateTable,2,FALSE),$H290)*O290,VLOOKUP($M290,SpotUSDRateTable,2,FALSE)*O290))</f>
        <v>1.5097044739929563E-2</v>
      </c>
      <c r="Q290" s="25">
        <f>IF($C290="","",IF(OR($J290="SWAP",$J290="FUTURE",$J290="CME FUTURE"),INT($K290-$B290),0))</f>
        <v>0</v>
      </c>
      <c r="R290" s="26" t="str">
        <f>IF($C290="","",IF(OR($E290="USD",$E290="EUR"),"CASH",IF($Q290=0,"COIN",IF($Q290&gt;720,"PERP",IF($J290="FUTURE",TEXT($K290-1,"mmm yy"),"CME "&amp;TEXT($K290-1,"mmm yy"))))))</f>
        <v>COIN</v>
      </c>
      <c r="S290" s="26" t="str">
        <f>IF($C290="","",IF($J290="CME FUTURE",IF($G290&gt;0,"LONG","SHORT"),IF($G290&gt;0,"LONG","SHORT")))</f>
        <v>LONG</v>
      </c>
      <c r="T290" s="26" t="str">
        <f>IF($C290="","",$R290&amp;" "&amp;$S290)</f>
        <v>COIN LONG</v>
      </c>
      <c r="U290" s="180">
        <f>IF($C290="","",$G290*(1+$W290))</f>
        <v>1.50970447399295E-2</v>
      </c>
      <c r="V290" s="176">
        <f>IF($C290="","",$H290*(1+$W290))</f>
        <v>1.84639297798047E-2</v>
      </c>
      <c r="W290" s="39">
        <f>IF($C290="","",IF(DefaultScenario,IF(OR(AND(Default_Exchange="ALL",NOT(ISERROR(MATCH($C290,$AF$6:$AF$37,0)))),$C290=Default_Exchange),IF($G290&gt;0,-LGD,0),0),IF(OR($J290="SWAP",$J290="FUTURE",$J290="CME FUTURE"),IF('Futures &amp; Perps Shifted'!$K$73,VLOOKUP($M290,ShiftByCurrencyDeriv,MATCH($R290,ShiftByCurrencyDerivHeader,0),FALSE),0),0)))</f>
        <v>0</v>
      </c>
      <c r="X290" s="178">
        <f>IF($C290="","",$U290-$G290)</f>
        <v>0</v>
      </c>
      <c r="Y290" s="14" t="str">
        <f t="shared" si="4"/>
        <v>HUBI</v>
      </c>
      <c r="Z290" t="str">
        <f>IF($C290="","",$M290&amp;" "&amp;$T290)</f>
        <v>IRIS COIN LONG</v>
      </c>
      <c r="AA290" t="b">
        <f>IF($C290="","",IF(ISERROR(VLOOKUP($Y290,Mappings!$A:$C,3,FALSE)),FALSE,VLOOKUP($Y290,Mappings!$A:$C,3,FALSE)))</f>
        <v>1</v>
      </c>
    </row>
    <row r="291" spans="1:27" customFormat="1" x14ac:dyDescent="0.25">
      <c r="A291" s="14">
        <v>289</v>
      </c>
      <c r="B291" s="71">
        <v>44959.000002777779</v>
      </c>
      <c r="C291" s="14" t="s">
        <v>39</v>
      </c>
      <c r="D291" s="23" t="s">
        <v>120</v>
      </c>
      <c r="E291" s="23" t="s">
        <v>140</v>
      </c>
      <c r="F291" s="100">
        <v>9.1121815000000002</v>
      </c>
      <c r="G291" s="100">
        <v>0.24820953919834901</v>
      </c>
      <c r="H291" s="100">
        <v>2.7239310279141098E-2</v>
      </c>
      <c r="I291" s="100">
        <v>0</v>
      </c>
      <c r="J291" s="23" t="s">
        <v>85</v>
      </c>
      <c r="K291" s="24">
        <v>44959.000002777779</v>
      </c>
      <c r="L291" s="23">
        <v>1</v>
      </c>
      <c r="M291" s="23" t="s">
        <v>140</v>
      </c>
      <c r="N291" s="45">
        <f>IF($C291="","",IF(OR($J291="SWAP",$J291="FUTURE",$J291="CME FUTURE"),IF($L291=1,ROUND($G291/$H291/$F291,3),POWER(10,ROUND(LOG($G291/$F291),1))),1))</f>
        <v>1</v>
      </c>
      <c r="O291" s="154">
        <f>IF($C291="","",IF(OR($J291="SWAP",$J291="FUTURE",$J291="CME FUTURE"),IF($L291=1,$F291*$N291,$AB$2*$F291*$N291/$H291),F291))</f>
        <v>9.1121815000000002</v>
      </c>
      <c r="P291" s="47">
        <f>IF($C291="","",IF(OR($J291="SWAP",$J291="FUTURE",$J291="CME FUTURE"),IF(NOT(ISERROR(VLOOKUP($M291,SpotUSDRateTable,2,FALSE))),VLOOKUP($M291,SpotUSDRateTable,2,FALSE),$H291)*O291,VLOOKUP($M291,SpotUSDRateTable,2,FALSE)*O291))</f>
        <v>0.24820953919834934</v>
      </c>
      <c r="Q291" s="25">
        <f>IF($C291="","",IF(OR($J291="SWAP",$J291="FUTURE",$J291="CME FUTURE"),INT($K291-$B291),0))</f>
        <v>0</v>
      </c>
      <c r="R291" s="26" t="str">
        <f>IF($C291="","",IF(OR($E291="USD",$E291="EUR"),"CASH",IF($Q291=0,"COIN",IF($Q291&gt;720,"PERP",IF($J291="FUTURE",TEXT($K291-1,"mmm yy"),"CME "&amp;TEXT($K291-1,"mmm yy"))))))</f>
        <v>COIN</v>
      </c>
      <c r="S291" s="26" t="str">
        <f>IF($C291="","",IF($J291="CME FUTURE",IF($G291&gt;0,"LONG","SHORT"),IF($G291&gt;0,"LONG","SHORT")))</f>
        <v>LONG</v>
      </c>
      <c r="T291" s="26" t="str">
        <f>IF($C291="","",$R291&amp;" "&amp;$S291)</f>
        <v>COIN LONG</v>
      </c>
      <c r="U291" s="180">
        <f>IF($C291="","",$G291*(1+$W291))</f>
        <v>0.24820953919834901</v>
      </c>
      <c r="V291" s="176">
        <f>IF($C291="","",$H291*(1+$W291))</f>
        <v>2.7239310279141098E-2</v>
      </c>
      <c r="W291" s="39">
        <f>IF($C291="","",IF(DefaultScenario,IF(OR(AND(Default_Exchange="ALL",NOT(ISERROR(MATCH($C291,$AF$6:$AF$37,0)))),$C291=Default_Exchange),IF($G291&gt;0,-LGD,0),0),IF(OR($J291="SWAP",$J291="FUTURE",$J291="CME FUTURE"),IF('Futures &amp; Perps Shifted'!$K$73,VLOOKUP($M291,ShiftByCurrencyDeriv,MATCH($R291,ShiftByCurrencyDerivHeader,0),FALSE),0),0)))</f>
        <v>0</v>
      </c>
      <c r="X291" s="178">
        <f>IF($C291="","",$U291-$G291)</f>
        <v>0</v>
      </c>
      <c r="Y291" s="14" t="str">
        <f t="shared" si="4"/>
        <v>HUBI</v>
      </c>
      <c r="Z291" t="str">
        <f>IF($C291="","",$M291&amp;" "&amp;$T291)</f>
        <v>JST COIN LONG</v>
      </c>
      <c r="AA291" t="b">
        <f>IF($C291="","",IF(ISERROR(VLOOKUP($Y291,Mappings!$A:$C,3,FALSE)),FALSE,VLOOKUP($Y291,Mappings!$A:$C,3,FALSE)))</f>
        <v>1</v>
      </c>
    </row>
    <row r="292" spans="1:27" customFormat="1" x14ac:dyDescent="0.25">
      <c r="A292" s="14">
        <v>290</v>
      </c>
      <c r="B292" s="71">
        <v>44959.000002777779</v>
      </c>
      <c r="C292" s="14" t="s">
        <v>39</v>
      </c>
      <c r="D292" s="23" t="s">
        <v>120</v>
      </c>
      <c r="E292" s="23" t="s">
        <v>43</v>
      </c>
      <c r="F292" s="100">
        <v>1.4966E-4</v>
      </c>
      <c r="G292" s="100">
        <v>5.4665470980329901E-3</v>
      </c>
      <c r="H292" s="100">
        <v>36.5264405855471</v>
      </c>
      <c r="I292" s="100">
        <v>0</v>
      </c>
      <c r="J292" s="23" t="s">
        <v>85</v>
      </c>
      <c r="K292" s="24">
        <v>44959.000002777779</v>
      </c>
      <c r="L292" s="23">
        <v>1</v>
      </c>
      <c r="M292" s="23" t="s">
        <v>43</v>
      </c>
      <c r="N292" s="45">
        <f>IF($C292="","",IF(OR($J292="SWAP",$J292="FUTURE",$J292="CME FUTURE"),IF($L292=1,ROUND($G292/$H292/$F292,3),POWER(10,ROUND(LOG($G292/$F292),1))),1))</f>
        <v>1</v>
      </c>
      <c r="O292" s="154">
        <f>IF($C292="","",IF(OR($J292="SWAP",$J292="FUTURE",$J292="CME FUTURE"),IF($L292=1,$F292*$N292,$AB$2*$F292*$N292/$H292),F292))</f>
        <v>1.4966E-4</v>
      </c>
      <c r="P292" s="47">
        <f>IF($C292="","",IF(OR($J292="SWAP",$J292="FUTURE",$J292="CME FUTURE"),IF(NOT(ISERROR(VLOOKUP($M292,SpotUSDRateTable,2,FALSE))),VLOOKUP($M292,SpotUSDRateTable,2,FALSE),$H292)*O292,VLOOKUP($M292,SpotUSDRateTable,2,FALSE)*O292))</f>
        <v>5.4665470980329789E-3</v>
      </c>
      <c r="Q292" s="25">
        <f>IF($C292="","",IF(OR($J292="SWAP",$J292="FUTURE",$J292="CME FUTURE"),INT($K292-$B292),0))</f>
        <v>0</v>
      </c>
      <c r="R292" s="26" t="str">
        <f>IF($C292="","",IF(OR($E292="USD",$E292="EUR"),"CASH",IF($Q292=0,"COIN",IF($Q292&gt;720,"PERP",IF($J292="FUTURE",TEXT($K292-1,"mmm yy"),"CME "&amp;TEXT($K292-1,"mmm yy"))))))</f>
        <v>COIN</v>
      </c>
      <c r="S292" s="26" t="str">
        <f>IF($C292="","",IF($J292="CME FUTURE",IF($G292&gt;0,"LONG","SHORT"),IF($G292&gt;0,"LONG","SHORT")))</f>
        <v>LONG</v>
      </c>
      <c r="T292" s="26" t="str">
        <f>IF($C292="","",$R292&amp;" "&amp;$S292)</f>
        <v>COIN LONG</v>
      </c>
      <c r="U292" s="180">
        <f>IF($C292="","",$G292*(1+$W292))</f>
        <v>5.4665470980329901E-3</v>
      </c>
      <c r="V292" s="176">
        <f>IF($C292="","",$H292*(1+$W292))</f>
        <v>36.5264405855471</v>
      </c>
      <c r="W292" s="39">
        <f>IF($C292="","",IF(DefaultScenario,IF(OR(AND(Default_Exchange="ALL",NOT(ISERROR(MATCH($C292,$AF$6:$AF$37,0)))),$C292=Default_Exchange),IF($G292&gt;0,-LGD,0),0),IF(OR($J292="SWAP",$J292="FUTURE",$J292="CME FUTURE"),IF('Futures &amp; Perps Shifted'!$K$73,VLOOKUP($M292,ShiftByCurrencyDeriv,MATCH($R292,ShiftByCurrencyDerivHeader,0),FALSE),0),0)))</f>
        <v>0</v>
      </c>
      <c r="X292" s="178">
        <f>IF($C292="","",$U292-$G292)</f>
        <v>0</v>
      </c>
      <c r="Y292" s="14" t="str">
        <f t="shared" si="4"/>
        <v>HUBI</v>
      </c>
      <c r="Z292" t="str">
        <f>IF($C292="","",$M292&amp;" "&amp;$T292)</f>
        <v>KSM COIN LONG</v>
      </c>
      <c r="AA292" t="b">
        <f>IF($C292="","",IF(ISERROR(VLOOKUP($Y292,Mappings!$A:$C,3,FALSE)),FALSE,VLOOKUP($Y292,Mappings!$A:$C,3,FALSE)))</f>
        <v>1</v>
      </c>
    </row>
    <row r="293" spans="1:27" customFormat="1" x14ac:dyDescent="0.25">
      <c r="A293" s="14">
        <v>291</v>
      </c>
      <c r="B293" s="71">
        <v>44959.000002777779</v>
      </c>
      <c r="C293" s="14" t="s">
        <v>39</v>
      </c>
      <c r="D293" s="23" t="s">
        <v>120</v>
      </c>
      <c r="E293" s="23" t="s">
        <v>141</v>
      </c>
      <c r="F293" s="100">
        <v>0.24234807999999999</v>
      </c>
      <c r="G293" s="100">
        <v>4.0232628446472602E-4</v>
      </c>
      <c r="H293" s="100">
        <v>1.6601174825264799E-3</v>
      </c>
      <c r="I293" s="100">
        <v>0</v>
      </c>
      <c r="J293" s="23" t="s">
        <v>85</v>
      </c>
      <c r="K293" s="24">
        <v>44959.000002777779</v>
      </c>
      <c r="L293" s="23">
        <v>1</v>
      </c>
      <c r="M293" s="23" t="s">
        <v>141</v>
      </c>
      <c r="N293" s="45">
        <f>IF($C293="","",IF(OR($J293="SWAP",$J293="FUTURE",$J293="CME FUTURE"),IF($L293=1,ROUND($G293/$H293/$F293,3),POWER(10,ROUND(LOG($G293/$F293),1))),1))</f>
        <v>1</v>
      </c>
      <c r="O293" s="154">
        <f>IF($C293="","",IF(OR($J293="SWAP",$J293="FUTURE",$J293="CME FUTURE"),IF($L293=1,$F293*$N293,$AB$2*$F293*$N293/$H293),F293))</f>
        <v>0.24234807999999999</v>
      </c>
      <c r="P293" s="47">
        <f>IF($C293="","",IF(OR($J293="SWAP",$J293="FUTURE",$J293="CME FUTURE"),IF(NOT(ISERROR(VLOOKUP($M293,SpotUSDRateTable,2,FALSE))),VLOOKUP($M293,SpotUSDRateTable,2,FALSE),$H293)*O293,VLOOKUP($M293,SpotUSDRateTable,2,FALSE)*O293))</f>
        <v>4.0232628446472597E-4</v>
      </c>
      <c r="Q293" s="25">
        <f>IF($C293="","",IF(OR($J293="SWAP",$J293="FUTURE",$J293="CME FUTURE"),INT($K293-$B293),0))</f>
        <v>0</v>
      </c>
      <c r="R293" s="26" t="str">
        <f>IF($C293="","",IF(OR($E293="USD",$E293="EUR"),"CASH",IF($Q293=0,"COIN",IF($Q293&gt;720,"PERP",IF($J293="FUTURE",TEXT($K293-1,"mmm yy"),"CME "&amp;TEXT($K293-1,"mmm yy"))))))</f>
        <v>COIN</v>
      </c>
      <c r="S293" s="26" t="str">
        <f>IF($C293="","",IF($J293="CME FUTURE",IF($G293&gt;0,"LONG","SHORT"),IF($G293&gt;0,"LONG","SHORT")))</f>
        <v>LONG</v>
      </c>
      <c r="T293" s="26" t="str">
        <f>IF($C293="","",$R293&amp;" "&amp;$S293)</f>
        <v>COIN LONG</v>
      </c>
      <c r="U293" s="180">
        <f>IF($C293="","",$G293*(1+$W293))</f>
        <v>4.0232628446472602E-4</v>
      </c>
      <c r="V293" s="176">
        <f>IF($C293="","",$H293*(1+$W293))</f>
        <v>1.6601174825264799E-3</v>
      </c>
      <c r="W293" s="39">
        <f>IF($C293="","",IF(DefaultScenario,IF(OR(AND(Default_Exchange="ALL",NOT(ISERROR(MATCH($C293,$AF$6:$AF$37,0)))),$C293=Default_Exchange),IF($G293&gt;0,-LGD,0),0),IF(OR($J293="SWAP",$J293="FUTURE",$J293="CME FUTURE"),IF('Futures &amp; Perps Shifted'!$K$73,VLOOKUP($M293,ShiftByCurrencyDeriv,MATCH($R293,ShiftByCurrencyDerivHeader,0),FALSE),0),0)))</f>
        <v>0</v>
      </c>
      <c r="X293" s="178">
        <f>IF($C293="","",$U293-$G293)</f>
        <v>0</v>
      </c>
      <c r="Y293" s="14" t="str">
        <f t="shared" si="4"/>
        <v>HUBI</v>
      </c>
      <c r="Z293" t="str">
        <f>IF($C293="","",$M293&amp;" "&amp;$T293)</f>
        <v>LAMB COIN LONG</v>
      </c>
      <c r="AA293" t="b">
        <f>IF($C293="","",IF(ISERROR(VLOOKUP($Y293,Mappings!$A:$C,3,FALSE)),FALSE,VLOOKUP($Y293,Mappings!$A:$C,3,FALSE)))</f>
        <v>1</v>
      </c>
    </row>
    <row r="294" spans="1:27" customFormat="1" x14ac:dyDescent="0.25">
      <c r="A294" s="14">
        <v>292</v>
      </c>
      <c r="B294" s="71">
        <v>44959.000002777779</v>
      </c>
      <c r="C294" s="14" t="s">
        <v>39</v>
      </c>
      <c r="D294" s="23" t="s">
        <v>120</v>
      </c>
      <c r="E294" s="23" t="s">
        <v>142</v>
      </c>
      <c r="F294" s="100">
        <v>1E-8</v>
      </c>
      <c r="G294" s="100">
        <v>0</v>
      </c>
      <c r="H294" s="100">
        <v>0</v>
      </c>
      <c r="I294" s="100">
        <v>0</v>
      </c>
      <c r="J294" s="23" t="s">
        <v>85</v>
      </c>
      <c r="K294" s="24">
        <v>44959.000002777779</v>
      </c>
      <c r="L294" s="23">
        <v>1</v>
      </c>
      <c r="M294" s="23" t="s">
        <v>142</v>
      </c>
      <c r="N294" s="45">
        <f>IF($C294="","",IF(OR($J294="SWAP",$J294="FUTURE",$J294="CME FUTURE"),IF($L294=1,ROUND($G294/$H294/$F294,3),POWER(10,ROUND(LOG($G294/$F294),1))),1))</f>
        <v>1</v>
      </c>
      <c r="O294" s="154">
        <f>IF($C294="","",IF(OR($J294="SWAP",$J294="FUTURE",$J294="CME FUTURE"),IF($L294=1,$F294*$N294,$AB$2*$F294*$N294/$H294),F294))</f>
        <v>1E-8</v>
      </c>
      <c r="P294" s="47">
        <f>IF($C294="","",IF(OR($J294="SWAP",$J294="FUTURE",$J294="CME FUTURE"),IF(NOT(ISERROR(VLOOKUP($M294,SpotUSDRateTable,2,FALSE))),VLOOKUP($M294,SpotUSDRateTable,2,FALSE),$H294)*O294,VLOOKUP($M294,SpotUSDRateTable,2,FALSE)*O294))</f>
        <v>0</v>
      </c>
      <c r="Q294" s="25">
        <f>IF($C294="","",IF(OR($J294="SWAP",$J294="FUTURE",$J294="CME FUTURE"),INT($K294-$B294),0))</f>
        <v>0</v>
      </c>
      <c r="R294" s="26" t="str">
        <f>IF($C294="","",IF(OR($E294="USD",$E294="EUR"),"CASH",IF($Q294=0,"COIN",IF($Q294&gt;720,"PERP",IF($J294="FUTURE",TEXT($K294-1,"mmm yy"),"CME "&amp;TEXT($K294-1,"mmm yy"))))))</f>
        <v>COIN</v>
      </c>
      <c r="S294" s="26" t="str">
        <f>IF($C294="","",IF($J294="CME FUTURE",IF($G294&gt;0,"LONG","SHORT"),IF($G294&gt;0,"LONG","SHORT")))</f>
        <v>SHORT</v>
      </c>
      <c r="T294" s="26" t="str">
        <f>IF($C294="","",$R294&amp;" "&amp;$S294)</f>
        <v>COIN SHORT</v>
      </c>
      <c r="U294" s="180">
        <f>IF($C294="","",$G294*(1+$W294))</f>
        <v>0</v>
      </c>
      <c r="V294" s="176">
        <f>IF($C294="","",$H294*(1+$W294))</f>
        <v>0</v>
      </c>
      <c r="W294" s="39">
        <f>IF($C294="","",IF(DefaultScenario,IF(OR(AND(Default_Exchange="ALL",NOT(ISERROR(MATCH($C294,$AF$6:$AF$37,0)))),$C294=Default_Exchange),IF($G294&gt;0,-LGD,0),0),IF(OR($J294="SWAP",$J294="FUTURE",$J294="CME FUTURE"),IF('Futures &amp; Perps Shifted'!$K$73,VLOOKUP($M294,ShiftByCurrencyDeriv,MATCH($R294,ShiftByCurrencyDerivHeader,0),FALSE),0),0)))</f>
        <v>0</v>
      </c>
      <c r="X294" s="178">
        <f>IF($C294="","",$U294-$G294)</f>
        <v>0</v>
      </c>
      <c r="Y294" s="14" t="str">
        <f t="shared" si="4"/>
        <v>HUBI</v>
      </c>
      <c r="Z294" t="str">
        <f>IF($C294="","",$M294&amp;" "&amp;$T294)</f>
        <v>LEND COIN SHORT</v>
      </c>
      <c r="AA294" t="b">
        <f>IF($C294="","",IF(ISERROR(VLOOKUP($Y294,Mappings!$A:$C,3,FALSE)),FALSE,VLOOKUP($Y294,Mappings!$A:$C,3,FALSE)))</f>
        <v>1</v>
      </c>
    </row>
    <row r="295" spans="1:27" customFormat="1" x14ac:dyDescent="0.25">
      <c r="A295" s="14">
        <v>293</v>
      </c>
      <c r="B295" s="71">
        <v>44959.000002777779</v>
      </c>
      <c r="C295" s="14" t="s">
        <v>39</v>
      </c>
      <c r="D295" s="23" t="s">
        <v>120</v>
      </c>
      <c r="E295" s="23" t="s">
        <v>27</v>
      </c>
      <c r="F295" s="100">
        <v>295.02421980999998</v>
      </c>
      <c r="G295" s="100">
        <v>2129.0789941788398</v>
      </c>
      <c r="H295" s="100">
        <v>7.2166244369699699</v>
      </c>
      <c r="I295" s="100">
        <v>0</v>
      </c>
      <c r="J295" s="23" t="s">
        <v>85</v>
      </c>
      <c r="K295" s="24">
        <v>44959.000002777779</v>
      </c>
      <c r="L295" s="23">
        <v>1</v>
      </c>
      <c r="M295" s="23" t="s">
        <v>27</v>
      </c>
      <c r="N295" s="45">
        <f>IF($C295="","",IF(OR($J295="SWAP",$J295="FUTURE",$J295="CME FUTURE"),IF($L295=1,ROUND($G295/$H295/$F295,3),POWER(10,ROUND(LOG($G295/$F295),1))),1))</f>
        <v>1</v>
      </c>
      <c r="O295" s="154">
        <f>IF($C295="","",IF(OR($J295="SWAP",$J295="FUTURE",$J295="CME FUTURE"),IF($L295=1,$F295*$N295,$AB$2*$F295*$N295/$H295),F295))</f>
        <v>295.02421980999998</v>
      </c>
      <c r="P295" s="47">
        <f>IF($C295="","",IF(OR($J295="SWAP",$J295="FUTURE",$J295="CME FUTURE"),IF(NOT(ISERROR(VLOOKUP($M295,SpotUSDRateTable,2,FALSE))),VLOOKUP($M295,SpotUSDRateTable,2,FALSE),$H295)*O295,VLOOKUP($M295,SpotUSDRateTable,2,FALSE)*O295))</f>
        <v>2129.0789941788457</v>
      </c>
      <c r="Q295" s="25">
        <f>IF($C295="","",IF(OR($J295="SWAP",$J295="FUTURE",$J295="CME FUTURE"),INT($K295-$B295),0))</f>
        <v>0</v>
      </c>
      <c r="R295" s="26" t="str">
        <f>IF($C295="","",IF(OR($E295="USD",$E295="EUR"),"CASH",IF($Q295=0,"COIN",IF($Q295&gt;720,"PERP",IF($J295="FUTURE",TEXT($K295-1,"mmm yy"),"CME "&amp;TEXT($K295-1,"mmm yy"))))))</f>
        <v>COIN</v>
      </c>
      <c r="S295" s="26" t="str">
        <f>IF($C295="","",IF($J295="CME FUTURE",IF($G295&gt;0,"LONG","SHORT"),IF($G295&gt;0,"LONG","SHORT")))</f>
        <v>LONG</v>
      </c>
      <c r="T295" s="26" t="str">
        <f>IF($C295="","",$R295&amp;" "&amp;$S295)</f>
        <v>COIN LONG</v>
      </c>
      <c r="U295" s="180">
        <f>IF($C295="","",$G295*(1+$W295))</f>
        <v>2129.0789941788398</v>
      </c>
      <c r="V295" s="176">
        <f>IF($C295="","",$H295*(1+$W295))</f>
        <v>7.2166244369699699</v>
      </c>
      <c r="W295" s="39">
        <f>IF($C295="","",IF(DefaultScenario,IF(OR(AND(Default_Exchange="ALL",NOT(ISERROR(MATCH($C295,$AF$6:$AF$37,0)))),$C295=Default_Exchange),IF($G295&gt;0,-LGD,0),0),IF(OR($J295="SWAP",$J295="FUTURE",$J295="CME FUTURE"),IF('Futures &amp; Perps Shifted'!$K$73,VLOOKUP($M295,ShiftByCurrencyDeriv,MATCH($R295,ShiftByCurrencyDerivHeader,0),FALSE),0),0)))</f>
        <v>0</v>
      </c>
      <c r="X295" s="178">
        <f>IF($C295="","",$U295-$G295)</f>
        <v>0</v>
      </c>
      <c r="Y295" s="14" t="str">
        <f t="shared" si="4"/>
        <v>HUBI</v>
      </c>
      <c r="Z295" t="str">
        <f>IF($C295="","",$M295&amp;" "&amp;$T295)</f>
        <v>LINK COIN LONG</v>
      </c>
      <c r="AA295" t="b">
        <f>IF($C295="","",IF(ISERROR(VLOOKUP($Y295,Mappings!$A:$C,3,FALSE)),FALSE,VLOOKUP($Y295,Mappings!$A:$C,3,FALSE)))</f>
        <v>1</v>
      </c>
    </row>
    <row r="296" spans="1:27" customFormat="1" x14ac:dyDescent="0.25">
      <c r="A296" s="14">
        <v>294</v>
      </c>
      <c r="B296" s="71">
        <v>44959.000002777779</v>
      </c>
      <c r="C296" s="14" t="s">
        <v>39</v>
      </c>
      <c r="D296" s="23" t="s">
        <v>120</v>
      </c>
      <c r="E296" s="23" t="s">
        <v>143</v>
      </c>
      <c r="F296" s="100">
        <v>4.3289484800000002</v>
      </c>
      <c r="G296" s="100">
        <v>1.4364449732165299E-6</v>
      </c>
      <c r="H296" s="100">
        <v>3.3182306970226001E-7</v>
      </c>
      <c r="I296" s="100">
        <v>0</v>
      </c>
      <c r="J296" s="23" t="s">
        <v>85</v>
      </c>
      <c r="K296" s="24">
        <v>44959.000002777779</v>
      </c>
      <c r="L296" s="23">
        <v>1</v>
      </c>
      <c r="M296" s="23" t="s">
        <v>143</v>
      </c>
      <c r="N296" s="45">
        <f>IF($C296="","",IF(OR($J296="SWAP",$J296="FUTURE",$J296="CME FUTURE"),IF($L296=1,ROUND($G296/$H296/$F296,3),POWER(10,ROUND(LOG($G296/$F296),1))),1))</f>
        <v>1</v>
      </c>
      <c r="O296" s="154">
        <f>IF($C296="","",IF(OR($J296="SWAP",$J296="FUTURE",$J296="CME FUTURE"),IF($L296=1,$F296*$N296,$AB$2*$F296*$N296/$H296),F296))</f>
        <v>4.3289484800000002</v>
      </c>
      <c r="P296" s="47">
        <f>IF($C296="","",IF(OR($J296="SWAP",$J296="FUTURE",$J296="CME FUTURE"),IF(NOT(ISERROR(VLOOKUP($M296,SpotUSDRateTable,2,FALSE))),VLOOKUP($M296,SpotUSDRateTable,2,FALSE),$H296)*O296,VLOOKUP($M296,SpotUSDRateTable,2,FALSE)*O296))</f>
        <v>1.4364449732165326E-6</v>
      </c>
      <c r="Q296" s="25">
        <f>IF($C296="","",IF(OR($J296="SWAP",$J296="FUTURE",$J296="CME FUTURE"),INT($K296-$B296),0))</f>
        <v>0</v>
      </c>
      <c r="R296" s="26" t="str">
        <f>IF($C296="","",IF(OR($E296="USD",$E296="EUR"),"CASH",IF($Q296=0,"COIN",IF($Q296&gt;720,"PERP",IF($J296="FUTURE",TEXT($K296-1,"mmm yy"),"CME "&amp;TEXT($K296-1,"mmm yy"))))))</f>
        <v>COIN</v>
      </c>
      <c r="S296" s="26" t="str">
        <f>IF($C296="","",IF($J296="CME FUTURE",IF($G296&gt;0,"LONG","SHORT"),IF($G296&gt;0,"LONG","SHORT")))</f>
        <v>LONG</v>
      </c>
      <c r="T296" s="26" t="str">
        <f>IF($C296="","",$R296&amp;" "&amp;$S296)</f>
        <v>COIN LONG</v>
      </c>
      <c r="U296" s="180">
        <f>IF($C296="","",$G296*(1+$W296))</f>
        <v>1.4364449732165299E-6</v>
      </c>
      <c r="V296" s="176">
        <f>IF($C296="","",$H296*(1+$W296))</f>
        <v>3.3182306970226001E-7</v>
      </c>
      <c r="W296" s="39">
        <f>IF($C296="","",IF(DefaultScenario,IF(OR(AND(Default_Exchange="ALL",NOT(ISERROR(MATCH($C296,$AF$6:$AF$37,0)))),$C296=Default_Exchange),IF($G296&gt;0,-LGD,0),0),IF(OR($J296="SWAP",$J296="FUTURE",$J296="CME FUTURE"),IF('Futures &amp; Perps Shifted'!$K$73,VLOOKUP($M296,ShiftByCurrencyDeriv,MATCH($R296,ShiftByCurrencyDerivHeader,0),FALSE),0),0)))</f>
        <v>0</v>
      </c>
      <c r="X296" s="178">
        <f>IF($C296="","",$U296-$G296)</f>
        <v>0</v>
      </c>
      <c r="Y296" s="14" t="str">
        <f t="shared" si="4"/>
        <v>HUBI</v>
      </c>
      <c r="Z296" t="str">
        <f>IF($C296="","",$M296&amp;" "&amp;$T296)</f>
        <v>LOL COIN LONG</v>
      </c>
      <c r="AA296" t="b">
        <f>IF($C296="","",IF(ISERROR(VLOOKUP($Y296,Mappings!$A:$C,3,FALSE)),FALSE,VLOOKUP($Y296,Mappings!$A:$C,3,FALSE)))</f>
        <v>1</v>
      </c>
    </row>
    <row r="297" spans="1:27" customFormat="1" x14ac:dyDescent="0.25">
      <c r="A297" s="14">
        <v>295</v>
      </c>
      <c r="B297" s="71">
        <v>44959.000002777779</v>
      </c>
      <c r="C297" s="14" t="s">
        <v>39</v>
      </c>
      <c r="D297" s="23" t="s">
        <v>120</v>
      </c>
      <c r="E297" s="23" t="s">
        <v>24</v>
      </c>
      <c r="F297" s="100">
        <v>7156.2097181999998</v>
      </c>
      <c r="G297" s="100">
        <v>718795.67509833199</v>
      </c>
      <c r="H297" s="100">
        <v>100.443629156124</v>
      </c>
      <c r="I297" s="100">
        <v>0</v>
      </c>
      <c r="J297" s="23" t="s">
        <v>85</v>
      </c>
      <c r="K297" s="24">
        <v>44959.000002777779</v>
      </c>
      <c r="L297" s="23">
        <v>1</v>
      </c>
      <c r="M297" s="23" t="s">
        <v>24</v>
      </c>
      <c r="N297" s="45">
        <f>IF($C297="","",IF(OR($J297="SWAP",$J297="FUTURE",$J297="CME FUTURE"),IF($L297=1,ROUND($G297/$H297/$F297,3),POWER(10,ROUND(LOG($G297/$F297),1))),1))</f>
        <v>1</v>
      </c>
      <c r="O297" s="154">
        <f>IF($C297="","",IF(OR($J297="SWAP",$J297="FUTURE",$J297="CME FUTURE"),IF($L297=1,$F297*$N297,$AB$2*$F297*$N297/$H297),F297))</f>
        <v>7156.2097181999998</v>
      </c>
      <c r="P297" s="47">
        <f>IF($C297="","",IF(OR($J297="SWAP",$J297="FUTURE",$J297="CME FUTURE"),IF(NOT(ISERROR(VLOOKUP($M297,SpotUSDRateTable,2,FALSE))),VLOOKUP($M297,SpotUSDRateTable,2,FALSE),$H297)*O297,VLOOKUP($M297,SpotUSDRateTable,2,FALSE)*O297))</f>
        <v>718795.67509833141</v>
      </c>
      <c r="Q297" s="25">
        <f>IF($C297="","",IF(OR($J297="SWAP",$J297="FUTURE",$J297="CME FUTURE"),INT($K297-$B297),0))</f>
        <v>0</v>
      </c>
      <c r="R297" s="26" t="str">
        <f>IF($C297="","",IF(OR($E297="USD",$E297="EUR"),"CASH",IF($Q297=0,"COIN",IF($Q297&gt;720,"PERP",IF($J297="FUTURE",TEXT($K297-1,"mmm yy"),"CME "&amp;TEXT($K297-1,"mmm yy"))))))</f>
        <v>COIN</v>
      </c>
      <c r="S297" s="26" t="str">
        <f>IF($C297="","",IF($J297="CME FUTURE",IF($G297&gt;0,"LONG","SHORT"),IF($G297&gt;0,"LONG","SHORT")))</f>
        <v>LONG</v>
      </c>
      <c r="T297" s="26" t="str">
        <f>IF($C297="","",$R297&amp;" "&amp;$S297)</f>
        <v>COIN LONG</v>
      </c>
      <c r="U297" s="180">
        <f>IF($C297="","",$G297*(1+$W297))</f>
        <v>718795.67509833199</v>
      </c>
      <c r="V297" s="176">
        <f>IF($C297="","",$H297*(1+$W297))</f>
        <v>100.443629156124</v>
      </c>
      <c r="W297" s="39">
        <f>IF($C297="","",IF(DefaultScenario,IF(OR(AND(Default_Exchange="ALL",NOT(ISERROR(MATCH($C297,$AF$6:$AF$37,0)))),$C297=Default_Exchange),IF($G297&gt;0,-LGD,0),0),IF(OR($J297="SWAP",$J297="FUTURE",$J297="CME FUTURE"),IF('Futures &amp; Perps Shifted'!$K$73,VLOOKUP($M297,ShiftByCurrencyDeriv,MATCH($R297,ShiftByCurrencyDerivHeader,0),FALSE),0),0)))</f>
        <v>0</v>
      </c>
      <c r="X297" s="178">
        <f>IF($C297="","",$U297-$G297)</f>
        <v>0</v>
      </c>
      <c r="Y297" s="14" t="str">
        <f t="shared" si="4"/>
        <v>HUBI</v>
      </c>
      <c r="Z297" t="str">
        <f>IF($C297="","",$M297&amp;" "&amp;$T297)</f>
        <v>LTC COIN LONG</v>
      </c>
      <c r="AA297" t="b">
        <f>IF($C297="","",IF(ISERROR(VLOOKUP($Y297,Mappings!$A:$C,3,FALSE)),FALSE,VLOOKUP($Y297,Mappings!$A:$C,3,FALSE)))</f>
        <v>1</v>
      </c>
    </row>
    <row r="298" spans="1:27" customFormat="1" x14ac:dyDescent="0.25">
      <c r="A298" s="14">
        <v>296</v>
      </c>
      <c r="B298" s="71">
        <v>44959.000002777779</v>
      </c>
      <c r="C298" s="14" t="s">
        <v>39</v>
      </c>
      <c r="D298" s="23" t="s">
        <v>120</v>
      </c>
      <c r="E298" s="23" t="s">
        <v>144</v>
      </c>
      <c r="F298" s="100">
        <v>0.66495972999999997</v>
      </c>
      <c r="G298" s="100">
        <v>1.8155176503011899E-4</v>
      </c>
      <c r="H298" s="100">
        <v>2.7302670648960802E-4</v>
      </c>
      <c r="I298" s="100">
        <v>0</v>
      </c>
      <c r="J298" s="23" t="s">
        <v>85</v>
      </c>
      <c r="K298" s="24">
        <v>44959.000002777779</v>
      </c>
      <c r="L298" s="23">
        <v>1</v>
      </c>
      <c r="M298" s="23" t="s">
        <v>144</v>
      </c>
      <c r="N298" s="45">
        <f>IF($C298="","",IF(OR($J298="SWAP",$J298="FUTURE",$J298="CME FUTURE"),IF($L298=1,ROUND($G298/$H298/$F298,3),POWER(10,ROUND(LOG($G298/$F298),1))),1))</f>
        <v>1</v>
      </c>
      <c r="O298" s="154">
        <f>IF($C298="","",IF(OR($J298="SWAP",$J298="FUTURE",$J298="CME FUTURE"),IF($L298=1,$F298*$N298,$AB$2*$F298*$N298/$H298),F298))</f>
        <v>0.66495972999999997</v>
      </c>
      <c r="P298" s="47">
        <f>IF($C298="","",IF(OR($J298="SWAP",$J298="FUTURE",$J298="CME FUTURE"),IF(NOT(ISERROR(VLOOKUP($M298,SpotUSDRateTable,2,FALSE))),VLOOKUP($M298,SpotUSDRateTable,2,FALSE),$H298)*O298,VLOOKUP($M298,SpotUSDRateTable,2,FALSE)*O298))</f>
        <v>1.8155176503011899E-4</v>
      </c>
      <c r="Q298" s="25">
        <f>IF($C298="","",IF(OR($J298="SWAP",$J298="FUTURE",$J298="CME FUTURE"),INT($K298-$B298),0))</f>
        <v>0</v>
      </c>
      <c r="R298" s="26" t="str">
        <f>IF($C298="","",IF(OR($E298="USD",$E298="EUR"),"CASH",IF($Q298=0,"COIN",IF($Q298&gt;720,"PERP",IF($J298="FUTURE",TEXT($K298-1,"mmm yy"),"CME "&amp;TEXT($K298-1,"mmm yy"))))))</f>
        <v>COIN</v>
      </c>
      <c r="S298" s="26" t="str">
        <f>IF($C298="","",IF($J298="CME FUTURE",IF($G298&gt;0,"LONG","SHORT"),IF($G298&gt;0,"LONG","SHORT")))</f>
        <v>LONG</v>
      </c>
      <c r="T298" s="26" t="str">
        <f>IF($C298="","",$R298&amp;" "&amp;$S298)</f>
        <v>COIN LONG</v>
      </c>
      <c r="U298" s="180">
        <f>IF($C298="","",$G298*(1+$W298))</f>
        <v>1.8155176503011899E-4</v>
      </c>
      <c r="V298" s="176">
        <f>IF($C298="","",$H298*(1+$W298))</f>
        <v>2.7302670648960802E-4</v>
      </c>
      <c r="W298" s="39">
        <f>IF($C298="","",IF(DefaultScenario,IF(OR(AND(Default_Exchange="ALL",NOT(ISERROR(MATCH($C298,$AF$6:$AF$37,0)))),$C298=Default_Exchange),IF($G298&gt;0,-LGD,0),0),IF(OR($J298="SWAP",$J298="FUTURE",$J298="CME FUTURE"),IF('Futures &amp; Perps Shifted'!$K$73,VLOOKUP($M298,ShiftByCurrencyDeriv,MATCH($R298,ShiftByCurrencyDerivHeader,0),FALSE),0),0)))</f>
        <v>0</v>
      </c>
      <c r="X298" s="178">
        <f>IF($C298="","",$U298-$G298)</f>
        <v>0</v>
      </c>
      <c r="Y298" s="14" t="str">
        <f t="shared" si="4"/>
        <v>HUBI</v>
      </c>
      <c r="Z298" t="str">
        <f>IF($C298="","",$M298&amp;" "&amp;$T298)</f>
        <v>LXT COIN LONG</v>
      </c>
      <c r="AA298" t="b">
        <f>IF($C298="","",IF(ISERROR(VLOOKUP($Y298,Mappings!$A:$C,3,FALSE)),FALSE,VLOOKUP($Y298,Mappings!$A:$C,3,FALSE)))</f>
        <v>1</v>
      </c>
    </row>
    <row r="299" spans="1:27" customFormat="1" x14ac:dyDescent="0.25">
      <c r="A299" s="14">
        <v>297</v>
      </c>
      <c r="B299" s="71">
        <v>44959.000002777779</v>
      </c>
      <c r="C299" s="14" t="s">
        <v>39</v>
      </c>
      <c r="D299" s="23" t="s">
        <v>120</v>
      </c>
      <c r="E299" s="23" t="s">
        <v>190</v>
      </c>
      <c r="F299" s="100">
        <v>0.34</v>
      </c>
      <c r="G299" s="100">
        <v>0.27262798240686897</v>
      </c>
      <c r="H299" s="100">
        <v>0.80184700707902801</v>
      </c>
      <c r="I299" s="100">
        <v>0</v>
      </c>
      <c r="J299" s="23" t="s">
        <v>85</v>
      </c>
      <c r="K299" s="24">
        <v>44959.000002777779</v>
      </c>
      <c r="L299" s="23">
        <v>1</v>
      </c>
      <c r="M299" s="23" t="s">
        <v>190</v>
      </c>
      <c r="N299" s="45">
        <f>IF($C299="","",IF(OR($J299="SWAP",$J299="FUTURE",$J299="CME FUTURE"),IF($L299=1,ROUND($G299/$H299/$F299,3),POWER(10,ROUND(LOG($G299/$F299),1))),1))</f>
        <v>1</v>
      </c>
      <c r="O299" s="154">
        <f>IF($C299="","",IF(OR($J299="SWAP",$J299="FUTURE",$J299="CME FUTURE"),IF($L299=1,$F299*$N299,$AB$2*$F299*$N299/$H299),F299))</f>
        <v>0.34</v>
      </c>
      <c r="P299" s="47">
        <f>IF($C299="","",IF(OR($J299="SWAP",$J299="FUTURE",$J299="CME FUTURE"),IF(NOT(ISERROR(VLOOKUP($M299,SpotUSDRateTable,2,FALSE))),VLOOKUP($M299,SpotUSDRateTable,2,FALSE),$H299)*O299,VLOOKUP($M299,SpotUSDRateTable,2,FALSE)*O299))</f>
        <v>0.27262798240686953</v>
      </c>
      <c r="Q299" s="25">
        <f>IF($C299="","",IF(OR($J299="SWAP",$J299="FUTURE",$J299="CME FUTURE"),INT($K299-$B299),0))</f>
        <v>0</v>
      </c>
      <c r="R299" s="26" t="str">
        <f>IF($C299="","",IF(OR($E299="USD",$E299="EUR"),"CASH",IF($Q299=0,"COIN",IF($Q299&gt;720,"PERP",IF($J299="FUTURE",TEXT($K299-1,"mmm yy"),"CME "&amp;TEXT($K299-1,"mmm yy"))))))</f>
        <v>COIN</v>
      </c>
      <c r="S299" s="26" t="str">
        <f>IF($C299="","",IF($J299="CME FUTURE",IF($G299&gt;0,"LONG","SHORT"),IF($G299&gt;0,"LONG","SHORT")))</f>
        <v>LONG</v>
      </c>
      <c r="T299" s="26" t="str">
        <f>IF($C299="","",$R299&amp;" "&amp;$S299)</f>
        <v>COIN LONG</v>
      </c>
      <c r="U299" s="180">
        <f>IF($C299="","",$G299*(1+$W299))</f>
        <v>0.27262798240686897</v>
      </c>
      <c r="V299" s="176">
        <f>IF($C299="","",$H299*(1+$W299))</f>
        <v>0.80184700707902801</v>
      </c>
      <c r="W299" s="39">
        <f>IF($C299="","",IF(DefaultScenario,IF(OR(AND(Default_Exchange="ALL",NOT(ISERROR(MATCH($C299,$AF$6:$AF$37,0)))),$C299=Default_Exchange),IF($G299&gt;0,-LGD,0),0),IF(OR($J299="SWAP",$J299="FUTURE",$J299="CME FUTURE"),IF('Futures &amp; Perps Shifted'!$K$73,VLOOKUP($M299,ShiftByCurrencyDeriv,MATCH($R299,ShiftByCurrencyDerivHeader,0),FALSE),0),0)))</f>
        <v>0</v>
      </c>
      <c r="X299" s="178">
        <f>IF($C299="","",$U299-$G299)</f>
        <v>0</v>
      </c>
      <c r="Y299" s="14" t="str">
        <f t="shared" si="4"/>
        <v>HUBI</v>
      </c>
      <c r="Z299" t="str">
        <f>IF($C299="","",$M299&amp;" "&amp;$T299)</f>
        <v>MANA COIN LONG</v>
      </c>
      <c r="AA299" t="b">
        <f>IF($C299="","",IF(ISERROR(VLOOKUP($Y299,Mappings!$A:$C,3,FALSE)),FALSE,VLOOKUP($Y299,Mappings!$A:$C,3,FALSE)))</f>
        <v>1</v>
      </c>
    </row>
    <row r="300" spans="1:27" customFormat="1" x14ac:dyDescent="0.25">
      <c r="A300" s="14">
        <v>298</v>
      </c>
      <c r="B300" s="71">
        <v>44959.000002777779</v>
      </c>
      <c r="C300" s="14" t="s">
        <v>39</v>
      </c>
      <c r="D300" s="23" t="s">
        <v>120</v>
      </c>
      <c r="E300" s="23" t="s">
        <v>145</v>
      </c>
      <c r="F300" s="100">
        <v>0.89105878000000005</v>
      </c>
      <c r="G300" s="100">
        <v>7.51358956508055</v>
      </c>
      <c r="H300" s="100">
        <v>8.4322041752178798</v>
      </c>
      <c r="I300" s="100">
        <v>0</v>
      </c>
      <c r="J300" s="23" t="s">
        <v>85</v>
      </c>
      <c r="K300" s="24">
        <v>44959.000002777779</v>
      </c>
      <c r="L300" s="23">
        <v>1</v>
      </c>
      <c r="M300" s="23" t="s">
        <v>145</v>
      </c>
      <c r="N300" s="45">
        <f>IF($C300="","",IF(OR($J300="SWAP",$J300="FUTURE",$J300="CME FUTURE"),IF($L300=1,ROUND($G300/$H300/$F300,3),POWER(10,ROUND(LOG($G300/$F300),1))),1))</f>
        <v>1</v>
      </c>
      <c r="O300" s="154">
        <f>IF($C300="","",IF(OR($J300="SWAP",$J300="FUTURE",$J300="CME FUTURE"),IF($L300=1,$F300*$N300,$AB$2*$F300*$N300/$H300),F300))</f>
        <v>0.89105878000000005</v>
      </c>
      <c r="P300" s="47">
        <f>IF($C300="","",IF(OR($J300="SWAP",$J300="FUTURE",$J300="CME FUTURE"),IF(NOT(ISERROR(VLOOKUP($M300,SpotUSDRateTable,2,FALSE))),VLOOKUP($M300,SpotUSDRateTable,2,FALSE),$H300)*O300,VLOOKUP($M300,SpotUSDRateTable,2,FALSE)*O300))</f>
        <v>7.5135895650805509</v>
      </c>
      <c r="Q300" s="25">
        <f>IF($C300="","",IF(OR($J300="SWAP",$J300="FUTURE",$J300="CME FUTURE"),INT($K300-$B300),0))</f>
        <v>0</v>
      </c>
      <c r="R300" s="26" t="str">
        <f>IF($C300="","",IF(OR($E300="USD",$E300="EUR"),"CASH",IF($Q300=0,"COIN",IF($Q300&gt;720,"PERP",IF($J300="FUTURE",TEXT($K300-1,"mmm yy"),"CME "&amp;TEXT($K300-1,"mmm yy"))))))</f>
        <v>COIN</v>
      </c>
      <c r="S300" s="26" t="str">
        <f>IF($C300="","",IF($J300="CME FUTURE",IF($G300&gt;0,"LONG","SHORT"),IF($G300&gt;0,"LONG","SHORT")))</f>
        <v>LONG</v>
      </c>
      <c r="T300" s="26" t="str">
        <f>IF($C300="","",$R300&amp;" "&amp;$S300)</f>
        <v>COIN LONG</v>
      </c>
      <c r="U300" s="180">
        <f>IF($C300="","",$G300*(1+$W300))</f>
        <v>7.51358956508055</v>
      </c>
      <c r="V300" s="176">
        <f>IF($C300="","",$H300*(1+$W300))</f>
        <v>8.4322041752178798</v>
      </c>
      <c r="W300" s="39">
        <f>IF($C300="","",IF(DefaultScenario,IF(OR(AND(Default_Exchange="ALL",NOT(ISERROR(MATCH($C300,$AF$6:$AF$37,0)))),$C300=Default_Exchange),IF($G300&gt;0,-LGD,0),0),IF(OR($J300="SWAP",$J300="FUTURE",$J300="CME FUTURE"),IF('Futures &amp; Perps Shifted'!$K$73,VLOOKUP($M300,ShiftByCurrencyDeriv,MATCH($R300,ShiftByCurrencyDerivHeader,0),FALSE),0),0)))</f>
        <v>0</v>
      </c>
      <c r="X300" s="178">
        <f>IF($C300="","",$U300-$G300)</f>
        <v>0</v>
      </c>
      <c r="Y300" s="14" t="str">
        <f t="shared" si="4"/>
        <v>HUBI</v>
      </c>
      <c r="Z300" t="str">
        <f>IF($C300="","",$M300&amp;" "&amp;$T300)</f>
        <v>NEO COIN LONG</v>
      </c>
      <c r="AA300" t="b">
        <f>IF($C300="","",IF(ISERROR(VLOOKUP($Y300,Mappings!$A:$C,3,FALSE)),FALSE,VLOOKUP($Y300,Mappings!$A:$C,3,FALSE)))</f>
        <v>1</v>
      </c>
    </row>
    <row r="301" spans="1:27" customFormat="1" x14ac:dyDescent="0.25">
      <c r="A301" s="14">
        <v>299</v>
      </c>
      <c r="B301" s="71">
        <v>44959.000002777779</v>
      </c>
      <c r="C301" s="14" t="s">
        <v>39</v>
      </c>
      <c r="D301" s="23" t="s">
        <v>120</v>
      </c>
      <c r="E301" s="23" t="s">
        <v>146</v>
      </c>
      <c r="F301" s="100">
        <v>40.704174029999997</v>
      </c>
      <c r="G301" s="100">
        <v>8.0448273954485203E-3</v>
      </c>
      <c r="H301" s="100">
        <v>1.9764133745888701E-4</v>
      </c>
      <c r="I301" s="100">
        <v>0</v>
      </c>
      <c r="J301" s="23" t="s">
        <v>85</v>
      </c>
      <c r="K301" s="24">
        <v>44959.000002777779</v>
      </c>
      <c r="L301" s="23">
        <v>1</v>
      </c>
      <c r="M301" s="23" t="s">
        <v>146</v>
      </c>
      <c r="N301" s="45">
        <f>IF($C301="","",IF(OR($J301="SWAP",$J301="FUTURE",$J301="CME FUTURE"),IF($L301=1,ROUND($G301/$H301/$F301,3),POWER(10,ROUND(LOG($G301/$F301),1))),1))</f>
        <v>1</v>
      </c>
      <c r="O301" s="154">
        <f>IF($C301="","",IF(OR($J301="SWAP",$J301="FUTURE",$J301="CME FUTURE"),IF($L301=1,$F301*$N301,$AB$2*$F301*$N301/$H301),F301))</f>
        <v>40.704174029999997</v>
      </c>
      <c r="P301" s="47">
        <f>IF($C301="","",IF(OR($J301="SWAP",$J301="FUTURE",$J301="CME FUTURE"),IF(NOT(ISERROR(VLOOKUP($M301,SpotUSDRateTable,2,FALSE))),VLOOKUP($M301,SpotUSDRateTable,2,FALSE),$H301)*O301,VLOOKUP($M301,SpotUSDRateTable,2,FALSE)*O301))</f>
        <v>8.0448273954484943E-3</v>
      </c>
      <c r="Q301" s="25">
        <f>IF($C301="","",IF(OR($J301="SWAP",$J301="FUTURE",$J301="CME FUTURE"),INT($K301-$B301),0))</f>
        <v>0</v>
      </c>
      <c r="R301" s="26" t="str">
        <f>IF($C301="","",IF(OR($E301="USD",$E301="EUR"),"CASH",IF($Q301=0,"COIN",IF($Q301&gt;720,"PERP",IF($J301="FUTURE",TEXT($K301-1,"mmm yy"),"CME "&amp;TEXT($K301-1,"mmm yy"))))))</f>
        <v>COIN</v>
      </c>
      <c r="S301" s="26" t="str">
        <f>IF($C301="","",IF($J301="CME FUTURE",IF($G301&gt;0,"LONG","SHORT"),IF($G301&gt;0,"LONG","SHORT")))</f>
        <v>LONG</v>
      </c>
      <c r="T301" s="26" t="str">
        <f>IF($C301="","",$R301&amp;" "&amp;$S301)</f>
        <v>COIN LONG</v>
      </c>
      <c r="U301" s="180">
        <f>IF($C301="","",$G301*(1+$W301))</f>
        <v>8.0448273954485203E-3</v>
      </c>
      <c r="V301" s="176">
        <f>IF($C301="","",$H301*(1+$W301))</f>
        <v>1.9764133745888701E-4</v>
      </c>
      <c r="W301" s="39">
        <f>IF($C301="","",IF(DefaultScenario,IF(OR(AND(Default_Exchange="ALL",NOT(ISERROR(MATCH($C301,$AF$6:$AF$37,0)))),$C301=Default_Exchange),IF($G301&gt;0,-LGD,0),0),IF(OR($J301="SWAP",$J301="FUTURE",$J301="CME FUTURE"),IF('Futures &amp; Perps Shifted'!$K$73,VLOOKUP($M301,ShiftByCurrencyDeriv,MATCH($R301,ShiftByCurrencyDerivHeader,0),FALSE),0),0)))</f>
        <v>0</v>
      </c>
      <c r="X301" s="178">
        <f>IF($C301="","",$U301-$G301)</f>
        <v>0</v>
      </c>
      <c r="Y301" s="14" t="str">
        <f t="shared" si="4"/>
        <v>HUBI</v>
      </c>
      <c r="Z301" t="str">
        <f>IF($C301="","",$M301&amp;" "&amp;$T301)</f>
        <v>NEW COIN LONG</v>
      </c>
      <c r="AA301" t="b">
        <f>IF($C301="","",IF(ISERROR(VLOOKUP($Y301,Mappings!$A:$C,3,FALSE)),FALSE,VLOOKUP($Y301,Mappings!$A:$C,3,FALSE)))</f>
        <v>1</v>
      </c>
    </row>
    <row r="302" spans="1:27" customFormat="1" x14ac:dyDescent="0.25">
      <c r="A302" s="14">
        <v>300</v>
      </c>
      <c r="B302" s="71">
        <v>44959.000002777779</v>
      </c>
      <c r="C302" s="14" t="s">
        <v>39</v>
      </c>
      <c r="D302" s="23" t="s">
        <v>120</v>
      </c>
      <c r="E302" s="23" t="s">
        <v>147</v>
      </c>
      <c r="F302" s="100">
        <v>3049025070.2014399</v>
      </c>
      <c r="G302" s="100">
        <v>1432.99223971929</v>
      </c>
      <c r="H302" s="100">
        <v>4.6998375110921E-7</v>
      </c>
      <c r="I302" s="100">
        <v>0</v>
      </c>
      <c r="J302" s="23" t="s">
        <v>85</v>
      </c>
      <c r="K302" s="24">
        <v>44959.000002777779</v>
      </c>
      <c r="L302" s="23">
        <v>1</v>
      </c>
      <c r="M302" s="23" t="s">
        <v>147</v>
      </c>
      <c r="N302" s="45">
        <f>IF($C302="","",IF(OR($J302="SWAP",$J302="FUTURE",$J302="CME FUTURE"),IF($L302=1,ROUND($G302/$H302/$F302,3),POWER(10,ROUND(LOG($G302/$F302),1))),1))</f>
        <v>1</v>
      </c>
      <c r="O302" s="154">
        <f>IF($C302="","",IF(OR($J302="SWAP",$J302="FUTURE",$J302="CME FUTURE"),IF($L302=1,$F302*$N302,$AB$2*$F302*$N302/$H302),F302))</f>
        <v>3049025070.2014399</v>
      </c>
      <c r="P302" s="47">
        <f>IF($C302="","",IF(OR($J302="SWAP",$J302="FUTURE",$J302="CME FUTURE"),IF(NOT(ISERROR(VLOOKUP($M302,SpotUSDRateTable,2,FALSE))),VLOOKUP($M302,SpotUSDRateTable,2,FALSE),$H302)*O302,VLOOKUP($M302,SpotUSDRateTable,2,FALSE)*O302))</f>
        <v>1432.992239719295</v>
      </c>
      <c r="Q302" s="25">
        <f>IF($C302="","",IF(OR($J302="SWAP",$J302="FUTURE",$J302="CME FUTURE"),INT($K302-$B302),0))</f>
        <v>0</v>
      </c>
      <c r="R302" s="26" t="str">
        <f>IF($C302="","",IF(OR($E302="USD",$E302="EUR"),"CASH",IF($Q302=0,"COIN",IF($Q302&gt;720,"PERP",IF($J302="FUTURE",TEXT($K302-1,"mmm yy"),"CME "&amp;TEXT($K302-1,"mmm yy"))))))</f>
        <v>COIN</v>
      </c>
      <c r="S302" s="26" t="str">
        <f>IF($C302="","",IF($J302="CME FUTURE",IF($G302&gt;0,"LONG","SHORT"),IF($G302&gt;0,"LONG","SHORT")))</f>
        <v>LONG</v>
      </c>
      <c r="T302" s="26" t="str">
        <f>IF($C302="","",$R302&amp;" "&amp;$S302)</f>
        <v>COIN LONG</v>
      </c>
      <c r="U302" s="180">
        <f>IF($C302="","",$G302*(1+$W302))</f>
        <v>1432.99223971929</v>
      </c>
      <c r="V302" s="176">
        <f>IF($C302="","",$H302*(1+$W302))</f>
        <v>4.6998375110921E-7</v>
      </c>
      <c r="W302" s="39">
        <f>IF($C302="","",IF(DefaultScenario,IF(OR(AND(Default_Exchange="ALL",NOT(ISERROR(MATCH($C302,$AF$6:$AF$37,0)))),$C302=Default_Exchange),IF($G302&gt;0,-LGD,0),0),IF(OR($J302="SWAP",$J302="FUTURE",$J302="CME FUTURE"),IF('Futures &amp; Perps Shifted'!$K$73,VLOOKUP($M302,ShiftByCurrencyDeriv,MATCH($R302,ShiftByCurrencyDerivHeader,0),FALSE),0),0)))</f>
        <v>0</v>
      </c>
      <c r="X302" s="178">
        <f>IF($C302="","",$U302-$G302)</f>
        <v>0</v>
      </c>
      <c r="Y302" s="14" t="str">
        <f t="shared" si="4"/>
        <v>HUBI</v>
      </c>
      <c r="Z302" t="str">
        <f>IF($C302="","",$M302&amp;" "&amp;$T302)</f>
        <v>NFT COIN LONG</v>
      </c>
      <c r="AA302" t="b">
        <f>IF($C302="","",IF(ISERROR(VLOOKUP($Y302,Mappings!$A:$C,3,FALSE)),FALSE,VLOOKUP($Y302,Mappings!$A:$C,3,FALSE)))</f>
        <v>1</v>
      </c>
    </row>
    <row r="303" spans="1:27" customFormat="1" x14ac:dyDescent="0.25">
      <c r="A303" s="14">
        <v>301</v>
      </c>
      <c r="B303" s="71">
        <v>44959.000002777779</v>
      </c>
      <c r="C303" s="14" t="s">
        <v>39</v>
      </c>
      <c r="D303" s="23" t="s">
        <v>120</v>
      </c>
      <c r="E303" s="23" t="s">
        <v>148</v>
      </c>
      <c r="F303" s="100">
        <v>4.3068300000000002E-3</v>
      </c>
      <c r="G303" s="100">
        <v>1.07717067988575E-3</v>
      </c>
      <c r="H303" s="100">
        <v>0.25010754543033997</v>
      </c>
      <c r="I303" s="100">
        <v>0</v>
      </c>
      <c r="J303" s="23" t="s">
        <v>85</v>
      </c>
      <c r="K303" s="24">
        <v>44959.000002777779</v>
      </c>
      <c r="L303" s="23">
        <v>1</v>
      </c>
      <c r="M303" s="23" t="s">
        <v>148</v>
      </c>
      <c r="N303" s="45">
        <f>IF($C303="","",IF(OR($J303="SWAP",$J303="FUTURE",$J303="CME FUTURE"),IF($L303=1,ROUND($G303/$H303/$F303,3),POWER(10,ROUND(LOG($G303/$F303),1))),1))</f>
        <v>1</v>
      </c>
      <c r="O303" s="154">
        <f>IF($C303="","",IF(OR($J303="SWAP",$J303="FUTURE",$J303="CME FUTURE"),IF($L303=1,$F303*$N303,$AB$2*$F303*$N303/$H303),F303))</f>
        <v>4.3068300000000002E-3</v>
      </c>
      <c r="P303" s="47">
        <f>IF($C303="","",IF(OR($J303="SWAP",$J303="FUTURE",$J303="CME FUTURE"),IF(NOT(ISERROR(VLOOKUP($M303,SpotUSDRateTable,2,FALSE))),VLOOKUP($M303,SpotUSDRateTable,2,FALSE),$H303)*O303,VLOOKUP($M303,SpotUSDRateTable,2,FALSE)*O303))</f>
        <v>1.0771706798857511E-3</v>
      </c>
      <c r="Q303" s="25">
        <f>IF($C303="","",IF(OR($J303="SWAP",$J303="FUTURE",$J303="CME FUTURE"),INT($K303-$B303),0))</f>
        <v>0</v>
      </c>
      <c r="R303" s="26" t="str">
        <f>IF($C303="","",IF(OR($E303="USD",$E303="EUR"),"CASH",IF($Q303=0,"COIN",IF($Q303&gt;720,"PERP",IF($J303="FUTURE",TEXT($K303-1,"mmm yy"),"CME "&amp;TEXT($K303-1,"mmm yy"))))))</f>
        <v>COIN</v>
      </c>
      <c r="S303" s="26" t="str">
        <f>IF($C303="","",IF($J303="CME FUTURE",IF($G303&gt;0,"LONG","SHORT"),IF($G303&gt;0,"LONG","SHORT")))</f>
        <v>LONG</v>
      </c>
      <c r="T303" s="26" t="str">
        <f>IF($C303="","",$R303&amp;" "&amp;$S303)</f>
        <v>COIN LONG</v>
      </c>
      <c r="U303" s="180">
        <f>IF($C303="","",$G303*(1+$W303))</f>
        <v>1.07717067988575E-3</v>
      </c>
      <c r="V303" s="176">
        <f>IF($C303="","",$H303*(1+$W303))</f>
        <v>0.25010754543033997</v>
      </c>
      <c r="W303" s="39">
        <f>IF($C303="","",IF(DefaultScenario,IF(OR(AND(Default_Exchange="ALL",NOT(ISERROR(MATCH($C303,$AF$6:$AF$37,0)))),$C303=Default_Exchange),IF($G303&gt;0,-LGD,0),0),IF(OR($J303="SWAP",$J303="FUTURE",$J303="CME FUTURE"),IF('Futures &amp; Perps Shifted'!$K$73,VLOOKUP($M303,ShiftByCurrencyDeriv,MATCH($R303,ShiftByCurrencyDerivHeader,0),FALSE),0),0)))</f>
        <v>0</v>
      </c>
      <c r="X303" s="178">
        <f>IF($C303="","",$U303-$G303)</f>
        <v>0</v>
      </c>
      <c r="Y303" s="14" t="str">
        <f t="shared" si="4"/>
        <v>HUBI</v>
      </c>
      <c r="Z303" t="str">
        <f>IF($C303="","",$M303&amp;" "&amp;$T303)</f>
        <v>NULS COIN LONG</v>
      </c>
      <c r="AA303" t="b">
        <f>IF($C303="","",IF(ISERROR(VLOOKUP($Y303,Mappings!$A:$C,3,FALSE)),FALSE,VLOOKUP($Y303,Mappings!$A:$C,3,FALSE)))</f>
        <v>1</v>
      </c>
    </row>
    <row r="304" spans="1:27" customFormat="1" x14ac:dyDescent="0.25">
      <c r="A304" s="14">
        <v>302</v>
      </c>
      <c r="B304" s="71">
        <v>44959.000002777779</v>
      </c>
      <c r="C304" s="14" t="s">
        <v>39</v>
      </c>
      <c r="D304" s="23" t="s">
        <v>120</v>
      </c>
      <c r="E304" s="23" t="s">
        <v>150</v>
      </c>
      <c r="F304" s="100">
        <v>0.34782034000000001</v>
      </c>
      <c r="G304" s="100">
        <v>0.10359366741979401</v>
      </c>
      <c r="H304" s="100">
        <v>0.29783671483903001</v>
      </c>
      <c r="I304" s="100">
        <v>0</v>
      </c>
      <c r="J304" s="23" t="s">
        <v>85</v>
      </c>
      <c r="K304" s="24">
        <v>44959.000002777779</v>
      </c>
      <c r="L304" s="23">
        <v>1</v>
      </c>
      <c r="M304" s="23" t="s">
        <v>150</v>
      </c>
      <c r="N304" s="45">
        <f>IF($C304="","",IF(OR($J304="SWAP",$J304="FUTURE",$J304="CME FUTURE"),IF($L304=1,ROUND($G304/$H304/$F304,3),POWER(10,ROUND(LOG($G304/$F304),1))),1))</f>
        <v>1</v>
      </c>
      <c r="O304" s="154">
        <f>IF($C304="","",IF(OR($J304="SWAP",$J304="FUTURE",$J304="CME FUTURE"),IF($L304=1,$F304*$N304,$AB$2*$F304*$N304/$H304),F304))</f>
        <v>0.34782034000000001</v>
      </c>
      <c r="P304" s="47">
        <f>IF($C304="","",IF(OR($J304="SWAP",$J304="FUTURE",$J304="CME FUTURE"),IF(NOT(ISERROR(VLOOKUP($M304,SpotUSDRateTable,2,FALSE))),VLOOKUP($M304,SpotUSDRateTable,2,FALSE),$H304)*O304,VLOOKUP($M304,SpotUSDRateTable,2,FALSE)*O304))</f>
        <v>0.10359366741979446</v>
      </c>
      <c r="Q304" s="25">
        <f>IF($C304="","",IF(OR($J304="SWAP",$J304="FUTURE",$J304="CME FUTURE"),INT($K304-$B304),0))</f>
        <v>0</v>
      </c>
      <c r="R304" s="26" t="str">
        <f>IF($C304="","",IF(OR($E304="USD",$E304="EUR"),"CASH",IF($Q304=0,"COIN",IF($Q304&gt;720,"PERP",IF($J304="FUTURE",TEXT($K304-1,"mmm yy"),"CME "&amp;TEXT($K304-1,"mmm yy"))))))</f>
        <v>COIN</v>
      </c>
      <c r="S304" s="26" t="str">
        <f>IF($C304="","",IF($J304="CME FUTURE",IF($G304&gt;0,"LONG","SHORT"),IF($G304&gt;0,"LONG","SHORT")))</f>
        <v>LONG</v>
      </c>
      <c r="T304" s="26" t="str">
        <f>IF($C304="","",$R304&amp;" "&amp;$S304)</f>
        <v>COIN LONG</v>
      </c>
      <c r="U304" s="180">
        <f>IF($C304="","",$G304*(1+$W304))</f>
        <v>0.10359366741979401</v>
      </c>
      <c r="V304" s="176">
        <f>IF($C304="","",$H304*(1+$W304))</f>
        <v>0.29783671483903001</v>
      </c>
      <c r="W304" s="39">
        <f>IF($C304="","",IF(DefaultScenario,IF(OR(AND(Default_Exchange="ALL",NOT(ISERROR(MATCH($C304,$AF$6:$AF$37,0)))),$C304=Default_Exchange),IF($G304&gt;0,-LGD,0),0),IF(OR($J304="SWAP",$J304="FUTURE",$J304="CME FUTURE"),IF('Futures &amp; Perps Shifted'!$K$73,VLOOKUP($M304,ShiftByCurrencyDeriv,MATCH($R304,ShiftByCurrencyDerivHeader,0),FALSE),0),0)))</f>
        <v>0</v>
      </c>
      <c r="X304" s="178">
        <f>IF($C304="","",$U304-$G304)</f>
        <v>0</v>
      </c>
      <c r="Y304" s="14" t="str">
        <f t="shared" si="4"/>
        <v>HUBI</v>
      </c>
      <c r="Z304" t="str">
        <f>IF($C304="","",$M304&amp;" "&amp;$T304)</f>
        <v>ONG COIN LONG</v>
      </c>
      <c r="AA304" t="b">
        <f>IF($C304="","",IF(ISERROR(VLOOKUP($Y304,Mappings!$A:$C,3,FALSE)),FALSE,VLOOKUP($Y304,Mappings!$A:$C,3,FALSE)))</f>
        <v>1</v>
      </c>
    </row>
    <row r="305" spans="1:27" customFormat="1" x14ac:dyDescent="0.25">
      <c r="A305" s="14">
        <v>303</v>
      </c>
      <c r="B305" s="71">
        <v>44959.000002777779</v>
      </c>
      <c r="C305" s="14" t="s">
        <v>39</v>
      </c>
      <c r="D305" s="23" t="s">
        <v>120</v>
      </c>
      <c r="E305" s="23" t="s">
        <v>89</v>
      </c>
      <c r="F305" s="100">
        <v>125538.52076047999</v>
      </c>
      <c r="G305" s="100">
        <v>12432.8442553859</v>
      </c>
      <c r="H305" s="100">
        <v>9.9036090118562806E-2</v>
      </c>
      <c r="I305" s="100">
        <v>0</v>
      </c>
      <c r="J305" s="23" t="s">
        <v>85</v>
      </c>
      <c r="K305" s="24">
        <v>44959.000002777779</v>
      </c>
      <c r="L305" s="23">
        <v>1</v>
      </c>
      <c r="M305" s="23" t="s">
        <v>89</v>
      </c>
      <c r="N305" s="45">
        <f>IF($C305="","",IF(OR($J305="SWAP",$J305="FUTURE",$J305="CME FUTURE"),IF($L305=1,ROUND($G305/$H305/$F305,3),POWER(10,ROUND(LOG($G305/$F305),1))),1))</f>
        <v>1</v>
      </c>
      <c r="O305" s="154">
        <f>IF($C305="","",IF(OR($J305="SWAP",$J305="FUTURE",$J305="CME FUTURE"),IF($L305=1,$F305*$N305,$AB$2*$F305*$N305/$H305),F305))</f>
        <v>125538.52076047999</v>
      </c>
      <c r="P305" s="47">
        <f>IF($C305="","",IF(OR($J305="SWAP",$J305="FUTURE",$J305="CME FUTURE"),IF(NOT(ISERROR(VLOOKUP($M305,SpotUSDRateTable,2,FALSE))),VLOOKUP($M305,SpotUSDRateTable,2,FALSE),$H305)*O305,VLOOKUP($M305,SpotUSDRateTable,2,FALSE)*O305))</f>
        <v>12432.844255385964</v>
      </c>
      <c r="Q305" s="25">
        <f>IF($C305="","",IF(OR($J305="SWAP",$J305="FUTURE",$J305="CME FUTURE"),INT($K305-$B305),0))</f>
        <v>0</v>
      </c>
      <c r="R305" s="26" t="str">
        <f>IF($C305="","",IF(OR($E305="USD",$E305="EUR"),"CASH",IF($Q305=0,"COIN",IF($Q305&gt;720,"PERP",IF($J305="FUTURE",TEXT($K305-1,"mmm yy"),"CME "&amp;TEXT($K305-1,"mmm yy"))))))</f>
        <v>COIN</v>
      </c>
      <c r="S305" s="26" t="str">
        <f>IF($C305="","",IF($J305="CME FUTURE",IF($G305&gt;0,"LONG","SHORT"),IF($G305&gt;0,"LONG","SHORT")))</f>
        <v>LONG</v>
      </c>
      <c r="T305" s="26" t="str">
        <f>IF($C305="","",$R305&amp;" "&amp;$S305)</f>
        <v>COIN LONG</v>
      </c>
      <c r="U305" s="180">
        <f>IF($C305="","",$G305*(1+$W305))</f>
        <v>12432.8442553859</v>
      </c>
      <c r="V305" s="176">
        <f>IF($C305="","",$H305*(1+$W305))</f>
        <v>9.9036090118562806E-2</v>
      </c>
      <c r="W305" s="39">
        <f>IF($C305="","",IF(DefaultScenario,IF(OR(AND(Default_Exchange="ALL",NOT(ISERROR(MATCH($C305,$AF$6:$AF$37,0)))),$C305=Default_Exchange),IF($G305&gt;0,-LGD,0),0),IF(OR($J305="SWAP",$J305="FUTURE",$J305="CME FUTURE"),IF('Futures &amp; Perps Shifted'!$K$73,VLOOKUP($M305,ShiftByCurrencyDeriv,MATCH($R305,ShiftByCurrencyDerivHeader,0),FALSE),0),0)))</f>
        <v>0</v>
      </c>
      <c r="X305" s="178">
        <f>IF($C305="","",$U305-$G305)</f>
        <v>0</v>
      </c>
      <c r="Y305" s="14" t="str">
        <f t="shared" ref="Y305:Y368" si="5">IF($C305="","",IF(ISERROR(SEARCH("-",$D305)),$C305,LEFT($D305,SEARCH("-",$D305)-1)))</f>
        <v>HUBI</v>
      </c>
      <c r="Z305" t="str">
        <f>IF($C305="","",$M305&amp;" "&amp;$T305)</f>
        <v>OXT COIN LONG</v>
      </c>
      <c r="AA305" t="b">
        <f>IF($C305="","",IF(ISERROR(VLOOKUP($Y305,Mappings!$A:$C,3,FALSE)),FALSE,VLOOKUP($Y305,Mappings!$A:$C,3,FALSE)))</f>
        <v>1</v>
      </c>
    </row>
    <row r="306" spans="1:27" customFormat="1" x14ac:dyDescent="0.25">
      <c r="A306" s="14">
        <v>304</v>
      </c>
      <c r="B306" s="71">
        <v>44959.000002777779</v>
      </c>
      <c r="C306" s="14" t="s">
        <v>39</v>
      </c>
      <c r="D306" s="23" t="s">
        <v>120</v>
      </c>
      <c r="E306" s="23" t="s">
        <v>151</v>
      </c>
      <c r="F306" s="100">
        <v>3.0962099999999998E-3</v>
      </c>
      <c r="G306" s="100">
        <v>8.5184598002497596E-3</v>
      </c>
      <c r="H306" s="100">
        <v>2.7512538878983501</v>
      </c>
      <c r="I306" s="100">
        <v>0</v>
      </c>
      <c r="J306" s="23" t="s">
        <v>85</v>
      </c>
      <c r="K306" s="24">
        <v>44959.000002777779</v>
      </c>
      <c r="L306" s="23">
        <v>1</v>
      </c>
      <c r="M306" s="23" t="s">
        <v>151</v>
      </c>
      <c r="N306" s="45">
        <f>IF($C306="","",IF(OR($J306="SWAP",$J306="FUTURE",$J306="CME FUTURE"),IF($L306=1,ROUND($G306/$H306/$F306,3),POWER(10,ROUND(LOG($G306/$F306),1))),1))</f>
        <v>1</v>
      </c>
      <c r="O306" s="154">
        <f>IF($C306="","",IF(OR($J306="SWAP",$J306="FUTURE",$J306="CME FUTURE"),IF($L306=1,$F306*$N306,$AB$2*$F306*$N306/$H306),F306))</f>
        <v>3.0962099999999998E-3</v>
      </c>
      <c r="P306" s="47">
        <f>IF($C306="","",IF(OR($J306="SWAP",$J306="FUTURE",$J306="CME FUTURE"),IF(NOT(ISERROR(VLOOKUP($M306,SpotUSDRateTable,2,FALSE))),VLOOKUP($M306,SpotUSDRateTable,2,FALSE),$H306)*O306,VLOOKUP($M306,SpotUSDRateTable,2,FALSE)*O306))</f>
        <v>8.5184598002497509E-3</v>
      </c>
      <c r="Q306" s="25">
        <f>IF($C306="","",IF(OR($J306="SWAP",$J306="FUTURE",$J306="CME FUTURE"),INT($K306-$B306),0))</f>
        <v>0</v>
      </c>
      <c r="R306" s="26" t="str">
        <f>IF($C306="","",IF(OR($E306="USD",$E306="EUR"),"CASH",IF($Q306=0,"COIN",IF($Q306&gt;720,"PERP",IF($J306="FUTURE",TEXT($K306-1,"mmm yy"),"CME "&amp;TEXT($K306-1,"mmm yy"))))))</f>
        <v>COIN</v>
      </c>
      <c r="S306" s="26" t="str">
        <f>IF($C306="","",IF($J306="CME FUTURE",IF($G306&gt;0,"LONG","SHORT"),IF($G306&gt;0,"LONG","SHORT")))</f>
        <v>LONG</v>
      </c>
      <c r="T306" s="26" t="str">
        <f>IF($C306="","",$R306&amp;" "&amp;$S306)</f>
        <v>COIN LONG</v>
      </c>
      <c r="U306" s="180">
        <f>IF($C306="","",$G306*(1+$W306))</f>
        <v>8.5184598002497596E-3</v>
      </c>
      <c r="V306" s="176">
        <f>IF($C306="","",$H306*(1+$W306))</f>
        <v>2.7512538878983501</v>
      </c>
      <c r="W306" s="39">
        <f>IF($C306="","",IF(DefaultScenario,IF(OR(AND(Default_Exchange="ALL",NOT(ISERROR(MATCH($C306,$AF$6:$AF$37,0)))),$C306=Default_Exchange),IF($G306&gt;0,-LGD,0),0),IF(OR($J306="SWAP",$J306="FUTURE",$J306="CME FUTURE"),IF('Futures &amp; Perps Shifted'!$K$73,VLOOKUP($M306,ShiftByCurrencyDeriv,MATCH($R306,ShiftByCurrencyDerivHeader,0),FALSE),0),0)))</f>
        <v>0</v>
      </c>
      <c r="X306" s="178">
        <f>IF($C306="","",$U306-$G306)</f>
        <v>0</v>
      </c>
      <c r="Y306" s="14" t="str">
        <f t="shared" si="5"/>
        <v>HUBI</v>
      </c>
      <c r="Z306" t="str">
        <f>IF($C306="","",$M306&amp;" "&amp;$T306)</f>
        <v>QTUM COIN LONG</v>
      </c>
      <c r="AA306" t="b">
        <f>IF($C306="","",IF(ISERROR(VLOOKUP($Y306,Mappings!$A:$C,3,FALSE)),FALSE,VLOOKUP($Y306,Mappings!$A:$C,3,FALSE)))</f>
        <v>1</v>
      </c>
    </row>
    <row r="307" spans="1:27" customFormat="1" x14ac:dyDescent="0.25">
      <c r="A307" s="14">
        <v>305</v>
      </c>
      <c r="B307" s="71">
        <v>44959.000002777779</v>
      </c>
      <c r="C307" s="14" t="s">
        <v>39</v>
      </c>
      <c r="D307" s="23" t="s">
        <v>120</v>
      </c>
      <c r="E307" s="23" t="s">
        <v>152</v>
      </c>
      <c r="F307" s="100">
        <v>2.6598900000000002E-2</v>
      </c>
      <c r="G307" s="100">
        <v>7.8160839728942698E-4</v>
      </c>
      <c r="H307" s="100">
        <v>2.93849895029278E-2</v>
      </c>
      <c r="I307" s="100">
        <v>0</v>
      </c>
      <c r="J307" s="23" t="s">
        <v>85</v>
      </c>
      <c r="K307" s="24">
        <v>44959.000002777779</v>
      </c>
      <c r="L307" s="23">
        <v>1</v>
      </c>
      <c r="M307" s="23" t="s">
        <v>152</v>
      </c>
      <c r="N307" s="45">
        <f>IF($C307="","",IF(OR($J307="SWAP",$J307="FUTURE",$J307="CME FUTURE"),IF($L307=1,ROUND($G307/$H307/$F307,3),POWER(10,ROUND(LOG($G307/$F307),1))),1))</f>
        <v>1</v>
      </c>
      <c r="O307" s="154">
        <f>IF($C307="","",IF(OR($J307="SWAP",$J307="FUTURE",$J307="CME FUTURE"),IF($L307=1,$F307*$N307,$AB$2*$F307*$N307/$H307),F307))</f>
        <v>2.6598900000000002E-2</v>
      </c>
      <c r="P307" s="47">
        <f>IF($C307="","",IF(OR($J307="SWAP",$J307="FUTURE",$J307="CME FUTURE"),IF(NOT(ISERROR(VLOOKUP($M307,SpotUSDRateTable,2,FALSE))),VLOOKUP($M307,SpotUSDRateTable,2,FALSE),$H307)*O307,VLOOKUP($M307,SpotUSDRateTable,2,FALSE)*O307))</f>
        <v>7.8160839728942633E-4</v>
      </c>
      <c r="Q307" s="25">
        <f>IF($C307="","",IF(OR($J307="SWAP",$J307="FUTURE",$J307="CME FUTURE"),INT($K307-$B307),0))</f>
        <v>0</v>
      </c>
      <c r="R307" s="26" t="str">
        <f>IF($C307="","",IF(OR($E307="USD",$E307="EUR"),"CASH",IF($Q307=0,"COIN",IF($Q307&gt;720,"PERP",IF($J307="FUTURE",TEXT($K307-1,"mmm yy"),"CME "&amp;TEXT($K307-1,"mmm yy"))))))</f>
        <v>COIN</v>
      </c>
      <c r="S307" s="26" t="str">
        <f>IF($C307="","",IF($J307="CME FUTURE",IF($G307&gt;0,"LONG","SHORT"),IF($G307&gt;0,"LONG","SHORT")))</f>
        <v>LONG</v>
      </c>
      <c r="T307" s="26" t="str">
        <f>IF($C307="","",$R307&amp;" "&amp;$S307)</f>
        <v>COIN LONG</v>
      </c>
      <c r="U307" s="180">
        <f>IF($C307="","",$G307*(1+$W307))</f>
        <v>7.8160839728942698E-4</v>
      </c>
      <c r="V307" s="176">
        <f>IF($C307="","",$H307*(1+$W307))</f>
        <v>2.93849895029278E-2</v>
      </c>
      <c r="W307" s="39">
        <f>IF($C307="","",IF(DefaultScenario,IF(OR(AND(Default_Exchange="ALL",NOT(ISERROR(MATCH($C307,$AF$6:$AF$37,0)))),$C307=Default_Exchange),IF($G307&gt;0,-LGD,0),0),IF(OR($J307="SWAP",$J307="FUTURE",$J307="CME FUTURE"),IF('Futures &amp; Perps Shifted'!$K$73,VLOOKUP($M307,ShiftByCurrencyDeriv,MATCH($R307,ShiftByCurrencyDerivHeader,0),FALSE),0),0)))</f>
        <v>0</v>
      </c>
      <c r="X307" s="178">
        <f>IF($C307="","",$U307-$G307)</f>
        <v>0</v>
      </c>
      <c r="Y307" s="14" t="str">
        <f t="shared" si="5"/>
        <v>HUBI</v>
      </c>
      <c r="Z307" t="str">
        <f>IF($C307="","",$M307&amp;" "&amp;$T307)</f>
        <v>REI COIN LONG</v>
      </c>
      <c r="AA307" t="b">
        <f>IF($C307="","",IF(ISERROR(VLOOKUP($Y307,Mappings!$A:$C,3,FALSE)),FALSE,VLOOKUP($Y307,Mappings!$A:$C,3,FALSE)))</f>
        <v>1</v>
      </c>
    </row>
    <row r="308" spans="1:27" customFormat="1" x14ac:dyDescent="0.25">
      <c r="A308" s="14">
        <v>306</v>
      </c>
      <c r="B308" s="71">
        <v>44959.000002777779</v>
      </c>
      <c r="C308" s="14" t="s">
        <v>39</v>
      </c>
      <c r="D308" s="23" t="s">
        <v>120</v>
      </c>
      <c r="E308" s="23" t="s">
        <v>98</v>
      </c>
      <c r="F308" s="100">
        <v>1214222.2371159999</v>
      </c>
      <c r="G308" s="100">
        <v>13783.825155569401</v>
      </c>
      <c r="H308" s="100">
        <v>1.1351978850518E-2</v>
      </c>
      <c r="I308" s="100">
        <v>0</v>
      </c>
      <c r="J308" s="23" t="s">
        <v>85</v>
      </c>
      <c r="K308" s="24">
        <v>44959.000002777779</v>
      </c>
      <c r="L308" s="23">
        <v>1</v>
      </c>
      <c r="M308" s="23" t="s">
        <v>98</v>
      </c>
      <c r="N308" s="45">
        <f>IF($C308="","",IF(OR($J308="SWAP",$J308="FUTURE",$J308="CME FUTURE"),IF($L308=1,ROUND($G308/$H308/$F308,3),POWER(10,ROUND(LOG($G308/$F308),1))),1))</f>
        <v>1</v>
      </c>
      <c r="O308" s="154">
        <f>IF($C308="","",IF(OR($J308="SWAP",$J308="FUTURE",$J308="CME FUTURE"),IF($L308=1,$F308*$N308,$AB$2*$F308*$N308/$H308),F308))</f>
        <v>1214222.2371159999</v>
      </c>
      <c r="P308" s="47">
        <f>IF($C308="","",IF(OR($J308="SWAP",$J308="FUTURE",$J308="CME FUTURE"),IF(NOT(ISERROR(VLOOKUP($M308,SpotUSDRateTable,2,FALSE))),VLOOKUP($M308,SpotUSDRateTable,2,FALSE),$H308)*O308,VLOOKUP($M308,SpotUSDRateTable,2,FALSE)*O308))</f>
        <v>13783.825155569484</v>
      </c>
      <c r="Q308" s="25">
        <f>IF($C308="","",IF(OR($J308="SWAP",$J308="FUTURE",$J308="CME FUTURE"),INT($K308-$B308),0))</f>
        <v>0</v>
      </c>
      <c r="R308" s="26" t="str">
        <f>IF($C308="","",IF(OR($E308="USD",$E308="EUR"),"CASH",IF($Q308=0,"COIN",IF($Q308&gt;720,"PERP",IF($J308="FUTURE",TEXT($K308-1,"mmm yy"),"CME "&amp;TEXT($K308-1,"mmm yy"))))))</f>
        <v>COIN</v>
      </c>
      <c r="S308" s="26" t="str">
        <f>IF($C308="","",IF($J308="CME FUTURE",IF($G308&gt;0,"LONG","SHORT"),IF($G308&gt;0,"LONG","SHORT")))</f>
        <v>LONG</v>
      </c>
      <c r="T308" s="26" t="str">
        <f>IF($C308="","",$R308&amp;" "&amp;$S308)</f>
        <v>COIN LONG</v>
      </c>
      <c r="U308" s="180">
        <f>IF($C308="","",$G308*(1+$W308))</f>
        <v>13783.825155569401</v>
      </c>
      <c r="V308" s="176">
        <f>IF($C308="","",$H308*(1+$W308))</f>
        <v>1.1351978850518E-2</v>
      </c>
      <c r="W308" s="39">
        <f>IF($C308="","",IF(DefaultScenario,IF(OR(AND(Default_Exchange="ALL",NOT(ISERROR(MATCH($C308,$AF$6:$AF$37,0)))),$C308=Default_Exchange),IF($G308&gt;0,-LGD,0),0),IF(OR($J308="SWAP",$J308="FUTURE",$J308="CME FUTURE"),IF('Futures &amp; Perps Shifted'!$K$73,VLOOKUP($M308,ShiftByCurrencyDeriv,MATCH($R308,ShiftByCurrencyDerivHeader,0),FALSE),0),0)))</f>
        <v>0</v>
      </c>
      <c r="X308" s="178">
        <f>IF($C308="","",$U308-$G308)</f>
        <v>0</v>
      </c>
      <c r="Y308" s="14" t="str">
        <f t="shared" si="5"/>
        <v>HUBI</v>
      </c>
      <c r="Z308" t="str">
        <f>IF($C308="","",$M308&amp;" "&amp;$T308)</f>
        <v>SGB COIN LONG</v>
      </c>
      <c r="AA308" t="b">
        <f>IF($C308="","",IF(ISERROR(VLOOKUP($Y308,Mappings!$A:$C,3,FALSE)),FALSE,VLOOKUP($Y308,Mappings!$A:$C,3,FALSE)))</f>
        <v>1</v>
      </c>
    </row>
    <row r="309" spans="1:27" customFormat="1" x14ac:dyDescent="0.25">
      <c r="A309" s="14">
        <v>307</v>
      </c>
      <c r="B309" s="71">
        <v>44959.000002777779</v>
      </c>
      <c r="C309" s="14" t="s">
        <v>39</v>
      </c>
      <c r="D309" s="23" t="s">
        <v>120</v>
      </c>
      <c r="E309" s="23" t="s">
        <v>37</v>
      </c>
      <c r="F309" s="100">
        <v>1884988.30453923</v>
      </c>
      <c r="G309" s="100">
        <v>22.590824715377199</v>
      </c>
      <c r="H309" s="100">
        <v>1.1984596753718E-5</v>
      </c>
      <c r="I309" s="100">
        <v>0</v>
      </c>
      <c r="J309" s="23" t="s">
        <v>85</v>
      </c>
      <c r="K309" s="24">
        <v>44959.000002777779</v>
      </c>
      <c r="L309" s="23">
        <v>1</v>
      </c>
      <c r="M309" s="23" t="s">
        <v>37</v>
      </c>
      <c r="N309" s="45">
        <f>IF($C309="","",IF(OR($J309="SWAP",$J309="FUTURE",$J309="CME FUTURE"),IF($L309=1,ROUND($G309/$H309/$F309,3),POWER(10,ROUND(LOG($G309/$F309),1))),1))</f>
        <v>1</v>
      </c>
      <c r="O309" s="154">
        <f>IF($C309="","",IF(OR($J309="SWAP",$J309="FUTURE",$J309="CME FUTURE"),IF($L309=1,$F309*$N309,$AB$2*$F309*$N309/$H309),F309))</f>
        <v>1884988.30453923</v>
      </c>
      <c r="P309" s="47">
        <f>IF($C309="","",IF(OR($J309="SWAP",$J309="FUTURE",$J309="CME FUTURE"),IF(NOT(ISERROR(VLOOKUP($M309,SpotUSDRateTable,2,FALSE))),VLOOKUP($M309,SpotUSDRateTable,2,FALSE),$H309)*O309,VLOOKUP($M309,SpotUSDRateTable,2,FALSE)*O309))</f>
        <v>22.590824715377252</v>
      </c>
      <c r="Q309" s="25">
        <f>IF($C309="","",IF(OR($J309="SWAP",$J309="FUTURE",$J309="CME FUTURE"),INT($K309-$B309),0))</f>
        <v>0</v>
      </c>
      <c r="R309" s="26" t="str">
        <f>IF($C309="","",IF(OR($E309="USD",$E309="EUR"),"CASH",IF($Q309=0,"COIN",IF($Q309&gt;720,"PERP",IF($J309="FUTURE",TEXT($K309-1,"mmm yy"),"CME "&amp;TEXT($K309-1,"mmm yy"))))))</f>
        <v>COIN</v>
      </c>
      <c r="S309" s="26" t="str">
        <f>IF($C309="","",IF($J309="CME FUTURE",IF($G309&gt;0,"LONG","SHORT"),IF($G309&gt;0,"LONG","SHORT")))</f>
        <v>LONG</v>
      </c>
      <c r="T309" s="26" t="str">
        <f>IF($C309="","",$R309&amp;" "&amp;$S309)</f>
        <v>COIN LONG</v>
      </c>
      <c r="U309" s="180">
        <f>IF($C309="","",$G309*(1+$W309))</f>
        <v>22.590824715377199</v>
      </c>
      <c r="V309" s="176">
        <f>IF($C309="","",$H309*(1+$W309))</f>
        <v>1.1984596753718E-5</v>
      </c>
      <c r="W309" s="39">
        <f>IF($C309="","",IF(DefaultScenario,IF(OR(AND(Default_Exchange="ALL",NOT(ISERROR(MATCH($C309,$AF$6:$AF$37,0)))),$C309=Default_Exchange),IF($G309&gt;0,-LGD,0),0),IF(OR($J309="SWAP",$J309="FUTURE",$J309="CME FUTURE"),IF('Futures &amp; Perps Shifted'!$K$73,VLOOKUP($M309,ShiftByCurrencyDeriv,MATCH($R309,ShiftByCurrencyDerivHeader,0),FALSE),0),0)))</f>
        <v>0</v>
      </c>
      <c r="X309" s="178">
        <f>IF($C309="","",$U309-$G309)</f>
        <v>0</v>
      </c>
      <c r="Y309" s="14" t="str">
        <f t="shared" si="5"/>
        <v>HUBI</v>
      </c>
      <c r="Z309" t="str">
        <f>IF($C309="","",$M309&amp;" "&amp;$T309)</f>
        <v>SHIB COIN LONG</v>
      </c>
      <c r="AA309" t="b">
        <f>IF($C309="","",IF(ISERROR(VLOOKUP($Y309,Mappings!$A:$C,3,FALSE)),FALSE,VLOOKUP($Y309,Mappings!$A:$C,3,FALSE)))</f>
        <v>1</v>
      </c>
    </row>
    <row r="310" spans="1:27" customFormat="1" x14ac:dyDescent="0.25">
      <c r="A310" s="14">
        <v>308</v>
      </c>
      <c r="B310" s="71">
        <v>44959.000002777779</v>
      </c>
      <c r="C310" s="14" t="s">
        <v>39</v>
      </c>
      <c r="D310" s="23" t="s">
        <v>120</v>
      </c>
      <c r="E310" s="23" t="s">
        <v>153</v>
      </c>
      <c r="F310" s="100">
        <v>0.14106867000000001</v>
      </c>
      <c r="G310" s="100">
        <v>3.5257798464299901</v>
      </c>
      <c r="H310" s="100">
        <v>24.9933585283677</v>
      </c>
      <c r="I310" s="100">
        <v>0</v>
      </c>
      <c r="J310" s="23" t="s">
        <v>85</v>
      </c>
      <c r="K310" s="24">
        <v>44959.000002777779</v>
      </c>
      <c r="L310" s="23">
        <v>1</v>
      </c>
      <c r="M310" s="23" t="s">
        <v>153</v>
      </c>
      <c r="N310" s="45">
        <f>IF($C310="","",IF(OR($J310="SWAP",$J310="FUTURE",$J310="CME FUTURE"),IF($L310=1,ROUND($G310/$H310/$F310,3),POWER(10,ROUND(LOG($G310/$F310),1))),1))</f>
        <v>1</v>
      </c>
      <c r="O310" s="154">
        <f>IF($C310="","",IF(OR($J310="SWAP",$J310="FUTURE",$J310="CME FUTURE"),IF($L310=1,$F310*$N310,$AB$2*$F310*$N310/$H310),F310))</f>
        <v>0.14106867000000001</v>
      </c>
      <c r="P310" s="47">
        <f>IF($C310="","",IF(OR($J310="SWAP",$J310="FUTURE",$J310="CME FUTURE"),IF(NOT(ISERROR(VLOOKUP($M310,SpotUSDRateTable,2,FALSE))),VLOOKUP($M310,SpotUSDRateTable,2,FALSE),$H310)*O310,VLOOKUP($M310,SpotUSDRateTable,2,FALSE)*O310))</f>
        <v>3.5257798464299888</v>
      </c>
      <c r="Q310" s="25">
        <f>IF($C310="","",IF(OR($J310="SWAP",$J310="FUTURE",$J310="CME FUTURE"),INT($K310-$B310),0))</f>
        <v>0</v>
      </c>
      <c r="R310" s="26" t="str">
        <f>IF($C310="","",IF(OR($E310="USD",$E310="EUR"),"CASH",IF($Q310=0,"COIN",IF($Q310&gt;720,"PERP",IF($J310="FUTURE",TEXT($K310-1,"mmm yy"),"CME "&amp;TEXT($K310-1,"mmm yy"))))))</f>
        <v>COIN</v>
      </c>
      <c r="S310" s="26" t="str">
        <f>IF($C310="","",IF($J310="CME FUTURE",IF($G310&gt;0,"LONG","SHORT"),IF($G310&gt;0,"LONG","SHORT")))</f>
        <v>LONG</v>
      </c>
      <c r="T310" s="26" t="str">
        <f>IF($C310="","",$R310&amp;" "&amp;$S310)</f>
        <v>COIN LONG</v>
      </c>
      <c r="U310" s="180">
        <f>IF($C310="","",$G310*(1+$W310))</f>
        <v>3.5257798464299901</v>
      </c>
      <c r="V310" s="176">
        <f>IF($C310="","",$H310*(1+$W310))</f>
        <v>24.9933585283677</v>
      </c>
      <c r="W310" s="39">
        <f>IF($C310="","",IF(DefaultScenario,IF(OR(AND(Default_Exchange="ALL",NOT(ISERROR(MATCH($C310,$AF$6:$AF$37,0)))),$C310=Default_Exchange),IF($G310&gt;0,-LGD,0),0),IF(OR($J310="SWAP",$J310="FUTURE",$J310="CME FUTURE"),IF('Futures &amp; Perps Shifted'!$K$73,VLOOKUP($M310,ShiftByCurrencyDeriv,MATCH($R310,ShiftByCurrencyDerivHeader,0),FALSE),0),0)))</f>
        <v>0</v>
      </c>
      <c r="X310" s="178">
        <f>IF($C310="","",$U310-$G310)</f>
        <v>0</v>
      </c>
      <c r="Y310" s="14" t="str">
        <f t="shared" si="5"/>
        <v>HUBI</v>
      </c>
      <c r="Z310" t="str">
        <f>IF($C310="","",$M310&amp;" "&amp;$T310)</f>
        <v>SOL COIN LONG</v>
      </c>
      <c r="AA310" t="b">
        <f>IF($C310="","",IF(ISERROR(VLOOKUP($Y310,Mappings!$A:$C,3,FALSE)),FALSE,VLOOKUP($Y310,Mappings!$A:$C,3,FALSE)))</f>
        <v>1</v>
      </c>
    </row>
    <row r="311" spans="1:27" customFormat="1" x14ac:dyDescent="0.25">
      <c r="A311" s="14">
        <v>309</v>
      </c>
      <c r="B311" s="71">
        <v>44959.000002777779</v>
      </c>
      <c r="C311" s="14" t="s">
        <v>39</v>
      </c>
      <c r="D311" s="23" t="s">
        <v>120</v>
      </c>
      <c r="E311" s="23" t="s">
        <v>154</v>
      </c>
      <c r="F311" s="100">
        <v>38753.774400000002</v>
      </c>
      <c r="G311" s="100">
        <v>6117.3913156387098</v>
      </c>
      <c r="H311" s="100">
        <v>0.157852787511678</v>
      </c>
      <c r="I311" s="100">
        <v>0</v>
      </c>
      <c r="J311" s="23" t="s">
        <v>85</v>
      </c>
      <c r="K311" s="24">
        <v>44959.000002777779</v>
      </c>
      <c r="L311" s="23">
        <v>1</v>
      </c>
      <c r="M311" s="23" t="s">
        <v>154</v>
      </c>
      <c r="N311" s="45">
        <f>IF($C311="","",IF(OR($J311="SWAP",$J311="FUTURE",$J311="CME FUTURE"),IF($L311=1,ROUND($G311/$H311/$F311,3),POWER(10,ROUND(LOG($G311/$F311),1))),1))</f>
        <v>1</v>
      </c>
      <c r="O311" s="154">
        <f>IF($C311="","",IF(OR($J311="SWAP",$J311="FUTURE",$J311="CME FUTURE"),IF($L311=1,$F311*$N311,$AB$2*$F311*$N311/$H311),F311))</f>
        <v>38753.774400000002</v>
      </c>
      <c r="P311" s="47">
        <f>IF($C311="","",IF(OR($J311="SWAP",$J311="FUTURE",$J311="CME FUTURE"),IF(NOT(ISERROR(VLOOKUP($M311,SpotUSDRateTable,2,FALSE))),VLOOKUP($M311,SpotUSDRateTable,2,FALSE),$H311)*O311,VLOOKUP($M311,SpotUSDRateTable,2,FALSE)*O311))</f>
        <v>6117.3913156387071</v>
      </c>
      <c r="Q311" s="25">
        <f>IF($C311="","",IF(OR($J311="SWAP",$J311="FUTURE",$J311="CME FUTURE"),INT($K311-$B311),0))</f>
        <v>0</v>
      </c>
      <c r="R311" s="26" t="str">
        <f>IF($C311="","",IF(OR($E311="USD",$E311="EUR"),"CASH",IF($Q311=0,"COIN",IF($Q311&gt;720,"PERP",IF($J311="FUTURE",TEXT($K311-1,"mmm yy"),"CME "&amp;TEXT($K311-1,"mmm yy"))))))</f>
        <v>COIN</v>
      </c>
      <c r="S311" s="26" t="str">
        <f>IF($C311="","",IF($J311="CME FUTURE",IF($G311&gt;0,"LONG","SHORT"),IF($G311&gt;0,"LONG","SHORT")))</f>
        <v>LONG</v>
      </c>
      <c r="T311" s="26" t="str">
        <f>IF($C311="","",$R311&amp;" "&amp;$S311)</f>
        <v>COIN LONG</v>
      </c>
      <c r="U311" s="180">
        <f>IF($C311="","",$G311*(1+$W311))</f>
        <v>6117.3913156387098</v>
      </c>
      <c r="V311" s="176">
        <f>IF($C311="","",$H311*(1+$W311))</f>
        <v>0.157852787511678</v>
      </c>
      <c r="W311" s="39">
        <f>IF($C311="","",IF(DefaultScenario,IF(OR(AND(Default_Exchange="ALL",NOT(ISERROR(MATCH($C311,$AF$6:$AF$37,0)))),$C311=Default_Exchange),IF($G311&gt;0,-LGD,0),0),IF(OR($J311="SWAP",$J311="FUTURE",$J311="CME FUTURE"),IF('Futures &amp; Perps Shifted'!$K$73,VLOOKUP($M311,ShiftByCurrencyDeriv,MATCH($R311,ShiftByCurrencyDerivHeader,0),FALSE),0),0)))</f>
        <v>0</v>
      </c>
      <c r="X311" s="178">
        <f>IF($C311="","",$U311-$G311)</f>
        <v>0</v>
      </c>
      <c r="Y311" s="14" t="str">
        <f t="shared" si="5"/>
        <v>HUBI</v>
      </c>
      <c r="Z311" t="str">
        <f>IF($C311="","",$M311&amp;" "&amp;$T311)</f>
        <v>SOLO COIN LONG</v>
      </c>
      <c r="AA311" t="b">
        <f>IF($C311="","",IF(ISERROR(VLOOKUP($Y311,Mappings!$A:$C,3,FALSE)),FALSE,VLOOKUP($Y311,Mappings!$A:$C,3,FALSE)))</f>
        <v>1</v>
      </c>
    </row>
    <row r="312" spans="1:27" customFormat="1" x14ac:dyDescent="0.25">
      <c r="A312" s="14">
        <v>310</v>
      </c>
      <c r="B312" s="71">
        <v>44959.000002777779</v>
      </c>
      <c r="C312" s="14" t="s">
        <v>39</v>
      </c>
      <c r="D312" s="23" t="s">
        <v>120</v>
      </c>
      <c r="E312" s="23" t="s">
        <v>155</v>
      </c>
      <c r="F312" s="100">
        <v>29.76350429</v>
      </c>
      <c r="G312" s="100">
        <v>11.611947660032</v>
      </c>
      <c r="H312" s="100">
        <v>0.39014047361128301</v>
      </c>
      <c r="I312" s="100">
        <v>0</v>
      </c>
      <c r="J312" s="23" t="s">
        <v>85</v>
      </c>
      <c r="K312" s="24">
        <v>44959.000002777779</v>
      </c>
      <c r="L312" s="23">
        <v>1</v>
      </c>
      <c r="M312" s="23" t="s">
        <v>155</v>
      </c>
      <c r="N312" s="45">
        <f>IF($C312="","",IF(OR($J312="SWAP",$J312="FUTURE",$J312="CME FUTURE"),IF($L312=1,ROUND($G312/$H312/$F312,3),POWER(10,ROUND(LOG($G312/$F312),1))),1))</f>
        <v>1</v>
      </c>
      <c r="O312" s="154">
        <f>IF($C312="","",IF(OR($J312="SWAP",$J312="FUTURE",$J312="CME FUTURE"),IF($L312=1,$F312*$N312,$AB$2*$F312*$N312/$H312),F312))</f>
        <v>29.76350429</v>
      </c>
      <c r="P312" s="47">
        <f>IF($C312="","",IF(OR($J312="SWAP",$J312="FUTURE",$J312="CME FUTURE"),IF(NOT(ISERROR(VLOOKUP($M312,SpotUSDRateTable,2,FALSE))),VLOOKUP($M312,SpotUSDRateTable,2,FALSE),$H312)*O312,VLOOKUP($M312,SpotUSDRateTable,2,FALSE)*O312))</f>
        <v>11.611947660032055</v>
      </c>
      <c r="Q312" s="25">
        <f>IF($C312="","",IF(OR($J312="SWAP",$J312="FUTURE",$J312="CME FUTURE"),INT($K312-$B312),0))</f>
        <v>0</v>
      </c>
      <c r="R312" s="26" t="str">
        <f>IF($C312="","",IF(OR($E312="USD",$E312="EUR"),"CASH",IF($Q312=0,"COIN",IF($Q312&gt;720,"PERP",IF($J312="FUTURE",TEXT($K312-1,"mmm yy"),"CME "&amp;TEXT($K312-1,"mmm yy"))))))</f>
        <v>COIN</v>
      </c>
      <c r="S312" s="26" t="str">
        <f>IF($C312="","",IF($J312="CME FUTURE",IF($G312&gt;0,"LONG","SHORT"),IF($G312&gt;0,"LONG","SHORT")))</f>
        <v>LONG</v>
      </c>
      <c r="T312" s="26" t="str">
        <f>IF($C312="","",$R312&amp;" "&amp;$S312)</f>
        <v>COIN LONG</v>
      </c>
      <c r="U312" s="180">
        <f>IF($C312="","",$G312*(1+$W312))</f>
        <v>11.611947660032</v>
      </c>
      <c r="V312" s="176">
        <f>IF($C312="","",$H312*(1+$W312))</f>
        <v>0.39014047361128301</v>
      </c>
      <c r="W312" s="39">
        <f>IF($C312="","",IF(DefaultScenario,IF(OR(AND(Default_Exchange="ALL",NOT(ISERROR(MATCH($C312,$AF$6:$AF$37,0)))),$C312=Default_Exchange),IF($G312&gt;0,-LGD,0),0),IF(OR($J312="SWAP",$J312="FUTURE",$J312="CME FUTURE"),IF('Futures &amp; Perps Shifted'!$K$73,VLOOKUP($M312,ShiftByCurrencyDeriv,MATCH($R312,ShiftByCurrencyDerivHeader,0),FALSE),0),0)))</f>
        <v>0</v>
      </c>
      <c r="X312" s="178">
        <f>IF($C312="","",$U312-$G312)</f>
        <v>0</v>
      </c>
      <c r="Y312" s="14" t="str">
        <f t="shared" si="5"/>
        <v>HUBI</v>
      </c>
      <c r="Z312" t="str">
        <f>IF($C312="","",$M312&amp;" "&amp;$T312)</f>
        <v>STORJ COIN LONG</v>
      </c>
      <c r="AA312" t="b">
        <f>IF($C312="","",IF(ISERROR(VLOOKUP($Y312,Mappings!$A:$C,3,FALSE)),FALSE,VLOOKUP($Y312,Mappings!$A:$C,3,FALSE)))</f>
        <v>1</v>
      </c>
    </row>
    <row r="313" spans="1:27" customFormat="1" x14ac:dyDescent="0.25">
      <c r="A313" s="14">
        <v>311</v>
      </c>
      <c r="B313" s="71">
        <v>44959.000002777779</v>
      </c>
      <c r="C313" s="14" t="s">
        <v>39</v>
      </c>
      <c r="D313" s="23" t="s">
        <v>120</v>
      </c>
      <c r="E313" s="23" t="s">
        <v>25</v>
      </c>
      <c r="F313" s="100">
        <v>44.266270740000003</v>
      </c>
      <c r="G313" s="100">
        <v>2.79732834516297</v>
      </c>
      <c r="H313" s="100">
        <v>6.3193223607952306E-2</v>
      </c>
      <c r="I313" s="100">
        <v>0</v>
      </c>
      <c r="J313" s="23" t="s">
        <v>85</v>
      </c>
      <c r="K313" s="24">
        <v>44959.000002777779</v>
      </c>
      <c r="L313" s="23">
        <v>1</v>
      </c>
      <c r="M313" s="23" t="s">
        <v>25</v>
      </c>
      <c r="N313" s="45">
        <f>IF($C313="","",IF(OR($J313="SWAP",$J313="FUTURE",$J313="CME FUTURE"),IF($L313=1,ROUND($G313/$H313/$F313,3),POWER(10,ROUND(LOG($G313/$F313),1))),1))</f>
        <v>1</v>
      </c>
      <c r="O313" s="154">
        <f>IF($C313="","",IF(OR($J313="SWAP",$J313="FUTURE",$J313="CME FUTURE"),IF($L313=1,$F313*$N313,$AB$2*$F313*$N313/$H313),F313))</f>
        <v>44.266270740000003</v>
      </c>
      <c r="P313" s="47">
        <f>IF($C313="","",IF(OR($J313="SWAP",$J313="FUTURE",$J313="CME FUTURE"),IF(NOT(ISERROR(VLOOKUP($M313,SpotUSDRateTable,2,FALSE))),VLOOKUP($M313,SpotUSDRateTable,2,FALSE),$H313)*O313,VLOOKUP($M313,SpotUSDRateTable,2,FALSE)*O313))</f>
        <v>2.7973283451629767</v>
      </c>
      <c r="Q313" s="25">
        <f>IF($C313="","",IF(OR($J313="SWAP",$J313="FUTURE",$J313="CME FUTURE"),INT($K313-$B313),0))</f>
        <v>0</v>
      </c>
      <c r="R313" s="26" t="str">
        <f>IF($C313="","",IF(OR($E313="USD",$E313="EUR"),"CASH",IF($Q313=0,"COIN",IF($Q313&gt;720,"PERP",IF($J313="FUTURE",TEXT($K313-1,"mmm yy"),"CME "&amp;TEXT($K313-1,"mmm yy"))))))</f>
        <v>COIN</v>
      </c>
      <c r="S313" s="26" t="str">
        <f>IF($C313="","",IF($J313="CME FUTURE",IF($G313&gt;0,"LONG","SHORT"),IF($G313&gt;0,"LONG","SHORT")))</f>
        <v>LONG</v>
      </c>
      <c r="T313" s="26" t="str">
        <f>IF($C313="","",$R313&amp;" "&amp;$S313)</f>
        <v>COIN LONG</v>
      </c>
      <c r="U313" s="180">
        <f>IF($C313="","",$G313*(1+$W313))</f>
        <v>2.79732834516297</v>
      </c>
      <c r="V313" s="176">
        <f>IF($C313="","",$H313*(1+$W313))</f>
        <v>6.3193223607952306E-2</v>
      </c>
      <c r="W313" s="39">
        <f>IF($C313="","",IF(DefaultScenario,IF(OR(AND(Default_Exchange="ALL",NOT(ISERROR(MATCH($C313,$AF$6:$AF$37,0)))),$C313=Default_Exchange),IF($G313&gt;0,-LGD,0),0),IF(OR($J313="SWAP",$J313="FUTURE",$J313="CME FUTURE"),IF('Futures &amp; Perps Shifted'!$K$73,VLOOKUP($M313,ShiftByCurrencyDeriv,MATCH($R313,ShiftByCurrencyDerivHeader,0),FALSE),0),0)))</f>
        <v>0</v>
      </c>
      <c r="X313" s="178">
        <f>IF($C313="","",$U313-$G313)</f>
        <v>0</v>
      </c>
      <c r="Y313" s="14" t="str">
        <f t="shared" si="5"/>
        <v>HUBI</v>
      </c>
      <c r="Z313" t="str">
        <f>IF($C313="","",$M313&amp;" "&amp;$T313)</f>
        <v>TRX COIN LONG</v>
      </c>
      <c r="AA313" t="b">
        <f>IF($C313="","",IF(ISERROR(VLOOKUP($Y313,Mappings!$A:$C,3,FALSE)),FALSE,VLOOKUP($Y313,Mappings!$A:$C,3,FALSE)))</f>
        <v>1</v>
      </c>
    </row>
    <row r="314" spans="1:27" customFormat="1" x14ac:dyDescent="0.25">
      <c r="A314" s="14">
        <v>312</v>
      </c>
      <c r="B314" s="71">
        <v>44959.000002777779</v>
      </c>
      <c r="C314" s="14" t="s">
        <v>39</v>
      </c>
      <c r="D314" s="23" t="s">
        <v>120</v>
      </c>
      <c r="E314" s="23" t="s">
        <v>156</v>
      </c>
      <c r="F314" s="100">
        <v>6.3152970000000003E-2</v>
      </c>
      <c r="G314" s="100">
        <v>2.6417919465520202E-4</v>
      </c>
      <c r="H314" s="100">
        <v>4.1831634308758898E-3</v>
      </c>
      <c r="I314" s="100">
        <v>0</v>
      </c>
      <c r="J314" s="23" t="s">
        <v>85</v>
      </c>
      <c r="K314" s="24">
        <v>44959.000002777779</v>
      </c>
      <c r="L314" s="23">
        <v>1</v>
      </c>
      <c r="M314" s="23" t="s">
        <v>156</v>
      </c>
      <c r="N314" s="45">
        <f>IF($C314="","",IF(OR($J314="SWAP",$J314="FUTURE",$J314="CME FUTURE"),IF($L314=1,ROUND($G314/$H314/$F314,3),POWER(10,ROUND(LOG($G314/$F314),1))),1))</f>
        <v>1</v>
      </c>
      <c r="O314" s="154">
        <f>IF($C314="","",IF(OR($J314="SWAP",$J314="FUTURE",$J314="CME FUTURE"),IF($L314=1,$F314*$N314,$AB$2*$F314*$N314/$H314),F314))</f>
        <v>6.3152970000000003E-2</v>
      </c>
      <c r="P314" s="47">
        <f>IF($C314="","",IF(OR($J314="SWAP",$J314="FUTURE",$J314="CME FUTURE"),IF(NOT(ISERROR(VLOOKUP($M314,SpotUSDRateTable,2,FALSE))),VLOOKUP($M314,SpotUSDRateTable,2,FALSE),$H314)*O314,VLOOKUP($M314,SpotUSDRateTable,2,FALSE)*O314))</f>
        <v>2.6417919465520213E-4</v>
      </c>
      <c r="Q314" s="25">
        <f>IF($C314="","",IF(OR($J314="SWAP",$J314="FUTURE",$J314="CME FUTURE"),INT($K314-$B314),0))</f>
        <v>0</v>
      </c>
      <c r="R314" s="26" t="str">
        <f>IF($C314="","",IF(OR($E314="USD",$E314="EUR"),"CASH",IF($Q314=0,"COIN",IF($Q314&gt;720,"PERP",IF($J314="FUTURE",TEXT($K314-1,"mmm yy"),"CME "&amp;TEXT($K314-1,"mmm yy"))))))</f>
        <v>COIN</v>
      </c>
      <c r="S314" s="26" t="str">
        <f>IF($C314="","",IF($J314="CME FUTURE",IF($G314&gt;0,"LONG","SHORT"),IF($G314&gt;0,"LONG","SHORT")))</f>
        <v>LONG</v>
      </c>
      <c r="T314" s="26" t="str">
        <f>IF($C314="","",$R314&amp;" "&amp;$S314)</f>
        <v>COIN LONG</v>
      </c>
      <c r="U314" s="180">
        <f>IF($C314="","",$G314*(1+$W314))</f>
        <v>2.6417919465520202E-4</v>
      </c>
      <c r="V314" s="176">
        <f>IF($C314="","",$H314*(1+$W314))</f>
        <v>4.1831634308758898E-3</v>
      </c>
      <c r="W314" s="39">
        <f>IF($C314="","",IF(DefaultScenario,IF(OR(AND(Default_Exchange="ALL",NOT(ISERROR(MATCH($C314,$AF$6:$AF$37,0)))),$C314=Default_Exchange),IF($G314&gt;0,-LGD,0),0),IF(OR($J314="SWAP",$J314="FUTURE",$J314="CME FUTURE"),IF('Futures &amp; Perps Shifted'!$K$73,VLOOKUP($M314,ShiftByCurrencyDeriv,MATCH($R314,ShiftByCurrencyDerivHeader,0),FALSE),0),0)))</f>
        <v>0</v>
      </c>
      <c r="X314" s="178">
        <f>IF($C314="","",$U314-$G314)</f>
        <v>0</v>
      </c>
      <c r="Y314" s="14" t="str">
        <f t="shared" si="5"/>
        <v>HUBI</v>
      </c>
      <c r="Z314" t="str">
        <f>IF($C314="","",$M314&amp;" "&amp;$T314)</f>
        <v>TT COIN LONG</v>
      </c>
      <c r="AA314" t="b">
        <f>IF($C314="","",IF(ISERROR(VLOOKUP($Y314,Mappings!$A:$C,3,FALSE)),FALSE,VLOOKUP($Y314,Mappings!$A:$C,3,FALSE)))</f>
        <v>1</v>
      </c>
    </row>
    <row r="315" spans="1:27" customFormat="1" x14ac:dyDescent="0.25">
      <c r="A315" s="14">
        <v>313</v>
      </c>
      <c r="B315" s="71">
        <v>44959.000002777779</v>
      </c>
      <c r="C315" s="14" t="s">
        <v>39</v>
      </c>
      <c r="D315" s="23" t="s">
        <v>120</v>
      </c>
      <c r="E315" s="23" t="s">
        <v>157</v>
      </c>
      <c r="F315" s="100">
        <v>20</v>
      </c>
      <c r="G315" s="100">
        <v>20.0142991117931</v>
      </c>
      <c r="H315" s="100">
        <v>1.00071495558965</v>
      </c>
      <c r="I315" s="100">
        <v>0</v>
      </c>
      <c r="J315" s="23" t="s">
        <v>85</v>
      </c>
      <c r="K315" s="24">
        <v>44959.000002777779</v>
      </c>
      <c r="L315" s="23">
        <v>1</v>
      </c>
      <c r="M315" s="23" t="s">
        <v>157</v>
      </c>
      <c r="N315" s="45">
        <f>IF($C315="","",IF(OR($J315="SWAP",$J315="FUTURE",$J315="CME FUTURE"),IF($L315=1,ROUND($G315/$H315/$F315,3),POWER(10,ROUND(LOG($G315/$F315),1))),1))</f>
        <v>1</v>
      </c>
      <c r="O315" s="154">
        <f>IF($C315="","",IF(OR($J315="SWAP",$J315="FUTURE",$J315="CME FUTURE"),IF($L315=1,$F315*$N315,$AB$2*$F315*$N315/$H315),F315))</f>
        <v>20</v>
      </c>
      <c r="P315" s="47">
        <f>IF($C315="","",IF(OR($J315="SWAP",$J315="FUTURE",$J315="CME FUTURE"),IF(NOT(ISERROR(VLOOKUP($M315,SpotUSDRateTable,2,FALSE))),VLOOKUP($M315,SpotUSDRateTable,2,FALSE),$H315)*O315,VLOOKUP($M315,SpotUSDRateTable,2,FALSE)*O315))</f>
        <v>20.014299111793001</v>
      </c>
      <c r="Q315" s="25">
        <f>IF($C315="","",IF(OR($J315="SWAP",$J315="FUTURE",$J315="CME FUTURE"),INT($K315-$B315),0))</f>
        <v>0</v>
      </c>
      <c r="R315" s="26" t="str">
        <f>IF($C315="","",IF(OR($E315="USD",$E315="EUR"),"CASH",IF($Q315=0,"COIN",IF($Q315&gt;720,"PERP",IF($J315="FUTURE",TEXT($K315-1,"mmm yy"),"CME "&amp;TEXT($K315-1,"mmm yy"))))))</f>
        <v>COIN</v>
      </c>
      <c r="S315" s="26" t="str">
        <f>IF($C315="","",IF($J315="CME FUTURE",IF($G315&gt;0,"LONG","SHORT"),IF($G315&gt;0,"LONG","SHORT")))</f>
        <v>LONG</v>
      </c>
      <c r="T315" s="26" t="str">
        <f>IF($C315="","",$R315&amp;" "&amp;$S315)</f>
        <v>COIN LONG</v>
      </c>
      <c r="U315" s="180">
        <f>IF($C315="","",$G315*(1+$W315))</f>
        <v>20.0142991117931</v>
      </c>
      <c r="V315" s="176">
        <f>IF($C315="","",$H315*(1+$W315))</f>
        <v>1.00071495558965</v>
      </c>
      <c r="W315" s="39">
        <f>IF($C315="","",IF(DefaultScenario,IF(OR(AND(Default_Exchange="ALL",NOT(ISERROR(MATCH($C315,$AF$6:$AF$37,0)))),$C315=Default_Exchange),IF($G315&gt;0,-LGD,0),0),IF(OR($J315="SWAP",$J315="FUTURE",$J315="CME FUTURE"),IF('Futures &amp; Perps Shifted'!$K$73,VLOOKUP($M315,ShiftByCurrencyDeriv,MATCH($R315,ShiftByCurrencyDerivHeader,0),FALSE),0),0)))</f>
        <v>0</v>
      </c>
      <c r="X315" s="178">
        <f>IF($C315="","",$U315-$G315)</f>
        <v>0</v>
      </c>
      <c r="Y315" s="14" t="str">
        <f t="shared" si="5"/>
        <v>HUBI</v>
      </c>
      <c r="Z315" t="str">
        <f>IF($C315="","",$M315&amp;" "&amp;$T315)</f>
        <v>TUSD COIN LONG</v>
      </c>
      <c r="AA315" t="b">
        <f>IF($C315="","",IF(ISERROR(VLOOKUP($Y315,Mappings!$A:$C,3,FALSE)),FALSE,VLOOKUP($Y315,Mappings!$A:$C,3,FALSE)))</f>
        <v>1</v>
      </c>
    </row>
    <row r="316" spans="1:27" customFormat="1" x14ac:dyDescent="0.25">
      <c r="A316" s="14">
        <v>314</v>
      </c>
      <c r="B316" s="71">
        <v>44959.000002777779</v>
      </c>
      <c r="C316" s="14" t="s">
        <v>39</v>
      </c>
      <c r="D316" s="23" t="s">
        <v>120</v>
      </c>
      <c r="E316" s="23" t="s">
        <v>158</v>
      </c>
      <c r="F316" s="100">
        <v>1E-8</v>
      </c>
      <c r="G316" s="100">
        <v>6.8127508479071302E-8</v>
      </c>
      <c r="H316" s="100">
        <v>6.8127508479071297</v>
      </c>
      <c r="I316" s="100">
        <v>0</v>
      </c>
      <c r="J316" s="23" t="s">
        <v>85</v>
      </c>
      <c r="K316" s="24">
        <v>44959.000002777779</v>
      </c>
      <c r="L316" s="23">
        <v>1</v>
      </c>
      <c r="M316" s="23" t="s">
        <v>158</v>
      </c>
      <c r="N316" s="45">
        <f>IF($C316="","",IF(OR($J316="SWAP",$J316="FUTURE",$J316="CME FUTURE"),IF($L316=1,ROUND($G316/$H316/$F316,3),POWER(10,ROUND(LOG($G316/$F316),1))),1))</f>
        <v>1</v>
      </c>
      <c r="O316" s="154">
        <f>IF($C316="","",IF(OR($J316="SWAP",$J316="FUTURE",$J316="CME FUTURE"),IF($L316=1,$F316*$N316,$AB$2*$F316*$N316/$H316),F316))</f>
        <v>1E-8</v>
      </c>
      <c r="P316" s="47">
        <f>IF($C316="","",IF(OR($J316="SWAP",$J316="FUTURE",$J316="CME FUTURE"),IF(NOT(ISERROR(VLOOKUP($M316,SpotUSDRateTable,2,FALSE))),VLOOKUP($M316,SpotUSDRateTable,2,FALSE),$H316)*O316,VLOOKUP($M316,SpotUSDRateTable,2,FALSE)*O316))</f>
        <v>6.8127508479071302E-8</v>
      </c>
      <c r="Q316" s="25">
        <f>IF($C316="","",IF(OR($J316="SWAP",$J316="FUTURE",$J316="CME FUTURE"),INT($K316-$B316),0))</f>
        <v>0</v>
      </c>
      <c r="R316" s="26" t="str">
        <f>IF($C316="","",IF(OR($E316="USD",$E316="EUR"),"CASH",IF($Q316=0,"COIN",IF($Q316&gt;720,"PERP",IF($J316="FUTURE",TEXT($K316-1,"mmm yy"),"CME "&amp;TEXT($K316-1,"mmm yy"))))))</f>
        <v>COIN</v>
      </c>
      <c r="S316" s="26" t="str">
        <f>IF($C316="","",IF($J316="CME FUTURE",IF($G316&gt;0,"LONG","SHORT"),IF($G316&gt;0,"LONG","SHORT")))</f>
        <v>LONG</v>
      </c>
      <c r="T316" s="26" t="str">
        <f>IF($C316="","",$R316&amp;" "&amp;$S316)</f>
        <v>COIN LONG</v>
      </c>
      <c r="U316" s="180">
        <f>IF($C316="","",$G316*(1+$W316))</f>
        <v>6.8127508479071302E-8</v>
      </c>
      <c r="V316" s="176">
        <f>IF($C316="","",$H316*(1+$W316))</f>
        <v>6.8127508479071297</v>
      </c>
      <c r="W316" s="39">
        <f>IF($C316="","",IF(DefaultScenario,IF(OR(AND(Default_Exchange="ALL",NOT(ISERROR(MATCH($C316,$AF$6:$AF$37,0)))),$C316=Default_Exchange),IF($G316&gt;0,-LGD,0),0),IF(OR($J316="SWAP",$J316="FUTURE",$J316="CME FUTURE"),IF('Futures &amp; Perps Shifted'!$K$73,VLOOKUP($M316,ShiftByCurrencyDeriv,MATCH($R316,ShiftByCurrencyDerivHeader,0),FALSE),0),0)))</f>
        <v>0</v>
      </c>
      <c r="X316" s="178">
        <f>IF($C316="","",$U316-$G316)</f>
        <v>0</v>
      </c>
      <c r="Y316" s="14" t="str">
        <f t="shared" si="5"/>
        <v>HUBI</v>
      </c>
      <c r="Z316" t="str">
        <f>IF($C316="","",$M316&amp;" "&amp;$T316)</f>
        <v>UNI COIN LONG</v>
      </c>
      <c r="AA316" t="b">
        <f>IF($C316="","",IF(ISERROR(VLOOKUP($Y316,Mappings!$A:$C,3,FALSE)),FALSE,VLOOKUP($Y316,Mappings!$A:$C,3,FALSE)))</f>
        <v>1</v>
      </c>
    </row>
    <row r="317" spans="1:27" customFormat="1" x14ac:dyDescent="0.25">
      <c r="A317" s="14">
        <v>315</v>
      </c>
      <c r="B317" s="71">
        <v>44959.000002777779</v>
      </c>
      <c r="C317" s="14" t="s">
        <v>39</v>
      </c>
      <c r="D317" s="23" t="s">
        <v>120</v>
      </c>
      <c r="E317" s="23" t="s">
        <v>92</v>
      </c>
      <c r="F317" s="100">
        <v>5.6000000000000004E-7</v>
      </c>
      <c r="G317" s="100">
        <v>5.6008384470272203E-7</v>
      </c>
      <c r="H317" s="100">
        <v>1.0001497226834299</v>
      </c>
      <c r="I317" s="100">
        <v>0</v>
      </c>
      <c r="J317" s="23" t="s">
        <v>85</v>
      </c>
      <c r="K317" s="24">
        <v>44959.000002777779</v>
      </c>
      <c r="L317" s="23">
        <v>1</v>
      </c>
      <c r="M317" s="23" t="s">
        <v>92</v>
      </c>
      <c r="N317" s="45">
        <f>IF($C317="","",IF(OR($J317="SWAP",$J317="FUTURE",$J317="CME FUTURE"),IF($L317=1,ROUND($G317/$H317/$F317,3),POWER(10,ROUND(LOG($G317/$F317),1))),1))</f>
        <v>1</v>
      </c>
      <c r="O317" s="154">
        <f>IF($C317="","",IF(OR($J317="SWAP",$J317="FUTURE",$J317="CME FUTURE"),IF($L317=1,$F317*$N317,$AB$2*$F317*$N317/$H317),F317))</f>
        <v>5.6000000000000004E-7</v>
      </c>
      <c r="P317" s="47">
        <f>IF($C317="","",IF(OR($J317="SWAP",$J317="FUTURE",$J317="CME FUTURE"),IF(NOT(ISERROR(VLOOKUP($M317,SpotUSDRateTable,2,FALSE))),VLOOKUP($M317,SpotUSDRateTable,2,FALSE),$H317)*O317,VLOOKUP($M317,SpotUSDRateTable,2,FALSE)*O317))</f>
        <v>5.6008384470272076E-7</v>
      </c>
      <c r="Q317" s="25">
        <f>IF($C317="","",IF(OR($J317="SWAP",$J317="FUTURE",$J317="CME FUTURE"),INT($K317-$B317),0))</f>
        <v>0</v>
      </c>
      <c r="R317" s="26" t="str">
        <f>IF($C317="","",IF(OR($E317="USD",$E317="EUR"),"CASH",IF($Q317=0,"COIN",IF($Q317&gt;720,"PERP",IF($J317="FUTURE",TEXT($K317-1,"mmm yy"),"CME "&amp;TEXT($K317-1,"mmm yy"))))))</f>
        <v>COIN</v>
      </c>
      <c r="S317" s="26" t="str">
        <f>IF($C317="","",IF($J317="CME FUTURE",IF($G317&gt;0,"LONG","SHORT"),IF($G317&gt;0,"LONG","SHORT")))</f>
        <v>LONG</v>
      </c>
      <c r="T317" s="26" t="str">
        <f>IF($C317="","",$R317&amp;" "&amp;$S317)</f>
        <v>COIN LONG</v>
      </c>
      <c r="U317" s="180">
        <f>IF($C317="","",$G317*(1+$W317))</f>
        <v>5.6008384470272203E-7</v>
      </c>
      <c r="V317" s="176">
        <f>IF($C317="","",$H317*(1+$W317))</f>
        <v>1.0001497226834299</v>
      </c>
      <c r="W317" s="39">
        <f>IF($C317="","",IF(DefaultScenario,IF(OR(AND(Default_Exchange="ALL",NOT(ISERROR(MATCH($C317,$AF$6:$AF$37,0)))),$C317=Default_Exchange),IF($G317&gt;0,-LGD,0),0),IF(OR($J317="SWAP",$J317="FUTURE",$J317="CME FUTURE"),IF('Futures &amp; Perps Shifted'!$K$73,VLOOKUP($M317,ShiftByCurrencyDeriv,MATCH($R317,ShiftByCurrencyDerivHeader,0),FALSE),0),0)))</f>
        <v>0</v>
      </c>
      <c r="X317" s="178">
        <f>IF($C317="","",$U317-$G317)</f>
        <v>0</v>
      </c>
      <c r="Y317" s="14" t="str">
        <f t="shared" si="5"/>
        <v>HUBI</v>
      </c>
      <c r="Z317" t="str">
        <f>IF($C317="","",$M317&amp;" "&amp;$T317)</f>
        <v>USDC COIN LONG</v>
      </c>
      <c r="AA317" t="b">
        <f>IF($C317="","",IF(ISERROR(VLOOKUP($Y317,Mappings!$A:$C,3,FALSE)),FALSE,VLOOKUP($Y317,Mappings!$A:$C,3,FALSE)))</f>
        <v>1</v>
      </c>
    </row>
    <row r="318" spans="1:27" customFormat="1" x14ac:dyDescent="0.25">
      <c r="A318" s="14">
        <v>316</v>
      </c>
      <c r="B318" s="71">
        <v>44959.000002777779</v>
      </c>
      <c r="C318" s="14" t="s">
        <v>39</v>
      </c>
      <c r="D318" s="23" t="s">
        <v>120</v>
      </c>
      <c r="E318" s="23" t="s">
        <v>159</v>
      </c>
      <c r="F318" s="100">
        <v>0.34680431</v>
      </c>
      <c r="G318" s="100">
        <v>0.346508206503439</v>
      </c>
      <c r="H318" s="100">
        <v>0.99914619430029405</v>
      </c>
      <c r="I318" s="100">
        <v>0</v>
      </c>
      <c r="J318" s="23" t="s">
        <v>85</v>
      </c>
      <c r="K318" s="24">
        <v>44959.000002777779</v>
      </c>
      <c r="L318" s="23">
        <v>1</v>
      </c>
      <c r="M318" s="23" t="s">
        <v>159</v>
      </c>
      <c r="N318" s="45">
        <f>IF($C318="","",IF(OR($J318="SWAP",$J318="FUTURE",$J318="CME FUTURE"),IF($L318=1,ROUND($G318/$H318/$F318,3),POWER(10,ROUND(LOG($G318/$F318),1))),1))</f>
        <v>1</v>
      </c>
      <c r="O318" s="154">
        <f>IF($C318="","",IF(OR($J318="SWAP",$J318="FUTURE",$J318="CME FUTURE"),IF($L318=1,$F318*$N318,$AB$2*$F318*$N318/$H318),F318))</f>
        <v>0.34680431</v>
      </c>
      <c r="P318" s="47">
        <f>IF($C318="","",IF(OR($J318="SWAP",$J318="FUTURE",$J318="CME FUTURE"),IF(NOT(ISERROR(VLOOKUP($M318,SpotUSDRateTable,2,FALSE))),VLOOKUP($M318,SpotUSDRateTable,2,FALSE),$H318)*O318,VLOOKUP($M318,SpotUSDRateTable,2,FALSE)*O318))</f>
        <v>0.34650820650343944</v>
      </c>
      <c r="Q318" s="25">
        <f>IF($C318="","",IF(OR($J318="SWAP",$J318="FUTURE",$J318="CME FUTURE"),INT($K318-$B318),0))</f>
        <v>0</v>
      </c>
      <c r="R318" s="26" t="str">
        <f>IF($C318="","",IF(OR($E318="USD",$E318="EUR"),"CASH",IF($Q318=0,"COIN",IF($Q318&gt;720,"PERP",IF($J318="FUTURE",TEXT($K318-1,"mmm yy"),"CME "&amp;TEXT($K318-1,"mmm yy"))))))</f>
        <v>COIN</v>
      </c>
      <c r="S318" s="26" t="str">
        <f>IF($C318="","",IF($J318="CME FUTURE",IF($G318&gt;0,"LONG","SHORT"),IF($G318&gt;0,"LONG","SHORT")))</f>
        <v>LONG</v>
      </c>
      <c r="T318" s="26" t="str">
        <f>IF($C318="","",$R318&amp;" "&amp;$S318)</f>
        <v>COIN LONG</v>
      </c>
      <c r="U318" s="180">
        <f>IF($C318="","",$G318*(1+$W318))</f>
        <v>0.346508206503439</v>
      </c>
      <c r="V318" s="176">
        <f>IF($C318="","",$H318*(1+$W318))</f>
        <v>0.99914619430029405</v>
      </c>
      <c r="W318" s="39">
        <f>IF($C318="","",IF(DefaultScenario,IF(OR(AND(Default_Exchange="ALL",NOT(ISERROR(MATCH($C318,$AF$6:$AF$37,0)))),$C318=Default_Exchange),IF($G318&gt;0,-LGD,0),0),IF(OR($J318="SWAP",$J318="FUTURE",$J318="CME FUTURE"),IF('Futures &amp; Perps Shifted'!$K$73,VLOOKUP($M318,ShiftByCurrencyDeriv,MATCH($R318,ShiftByCurrencyDerivHeader,0),FALSE),0),0)))</f>
        <v>0</v>
      </c>
      <c r="X318" s="178">
        <f>IF($C318="","",$U318-$G318)</f>
        <v>0</v>
      </c>
      <c r="Y318" s="14" t="str">
        <f t="shared" si="5"/>
        <v>HUBI</v>
      </c>
      <c r="Z318" t="str">
        <f>IF($C318="","",$M318&amp;" "&amp;$T318)</f>
        <v>USDP COIN LONG</v>
      </c>
      <c r="AA318" t="b">
        <f>IF($C318="","",IF(ISERROR(VLOOKUP($Y318,Mappings!$A:$C,3,FALSE)),FALSE,VLOOKUP($Y318,Mappings!$A:$C,3,FALSE)))</f>
        <v>1</v>
      </c>
    </row>
    <row r="319" spans="1:27" customFormat="1" x14ac:dyDescent="0.25">
      <c r="A319" s="14">
        <v>317</v>
      </c>
      <c r="B319" s="71">
        <v>44959.000002777779</v>
      </c>
      <c r="C319" s="14" t="s">
        <v>39</v>
      </c>
      <c r="D319" s="23" t="s">
        <v>120</v>
      </c>
      <c r="E319" s="23" t="s">
        <v>38</v>
      </c>
      <c r="F319" s="100">
        <v>3062396.2002532599</v>
      </c>
      <c r="G319" s="100">
        <v>3062695.7821298102</v>
      </c>
      <c r="H319" s="100">
        <v>1.0000978259692599</v>
      </c>
      <c r="I319" s="100">
        <v>0</v>
      </c>
      <c r="J319" s="23" t="s">
        <v>85</v>
      </c>
      <c r="K319" s="24">
        <v>44959.000002777779</v>
      </c>
      <c r="L319" s="23">
        <v>1</v>
      </c>
      <c r="M319" s="23" t="s">
        <v>38</v>
      </c>
      <c r="N319" s="45">
        <f>IF($C319="","",IF(OR($J319="SWAP",$J319="FUTURE",$J319="CME FUTURE"),IF($L319=1,ROUND($G319/$H319/$F319,3),POWER(10,ROUND(LOG($G319/$F319),1))),1))</f>
        <v>1</v>
      </c>
      <c r="O319" s="154">
        <f>IF($C319="","",IF(OR($J319="SWAP",$J319="FUTURE",$J319="CME FUTURE"),IF($L319=1,$F319*$N319,$AB$2*$F319*$N319/$H319),F319))</f>
        <v>3062396.2002532599</v>
      </c>
      <c r="P319" s="47">
        <f>IF($C319="","",IF(OR($J319="SWAP",$J319="FUTURE",$J319="CME FUTURE"),IF(NOT(ISERROR(VLOOKUP($M319,SpotUSDRateTable,2,FALSE))),VLOOKUP($M319,SpotUSDRateTable,2,FALSE),$H319)*O319,VLOOKUP($M319,SpotUSDRateTable,2,FALSE)*O319))</f>
        <v>3062695.7821298074</v>
      </c>
      <c r="Q319" s="25">
        <f>IF($C319="","",IF(OR($J319="SWAP",$J319="FUTURE",$J319="CME FUTURE"),INT($K319-$B319),0))</f>
        <v>0</v>
      </c>
      <c r="R319" s="26" t="str">
        <f>IF($C319="","",IF(OR($E319="USD",$E319="EUR"),"CASH",IF($Q319=0,"COIN",IF($Q319&gt;720,"PERP",IF($J319="FUTURE",TEXT($K319-1,"mmm yy"),"CME "&amp;TEXT($K319-1,"mmm yy"))))))</f>
        <v>COIN</v>
      </c>
      <c r="S319" s="26" t="str">
        <f>IF($C319="","",IF($J319="CME FUTURE",IF($G319&gt;0,"LONG","SHORT"),IF($G319&gt;0,"LONG","SHORT")))</f>
        <v>LONG</v>
      </c>
      <c r="T319" s="26" t="str">
        <f>IF($C319="","",$R319&amp;" "&amp;$S319)</f>
        <v>COIN LONG</v>
      </c>
      <c r="U319" s="180">
        <f>IF($C319="","",$G319*(1+$W319))</f>
        <v>3062695.7821298102</v>
      </c>
      <c r="V319" s="176">
        <f>IF($C319="","",$H319*(1+$W319))</f>
        <v>1.0000978259692599</v>
      </c>
      <c r="W319" s="39">
        <f>IF($C319="","",IF(DefaultScenario,IF(OR(AND(Default_Exchange="ALL",NOT(ISERROR(MATCH($C319,$AF$6:$AF$37,0)))),$C319=Default_Exchange),IF($G319&gt;0,-LGD,0),0),IF(OR($J319="SWAP",$J319="FUTURE",$J319="CME FUTURE"),IF('Futures &amp; Perps Shifted'!$K$73,VLOOKUP($M319,ShiftByCurrencyDeriv,MATCH($R319,ShiftByCurrencyDerivHeader,0),FALSE),0),0)))</f>
        <v>0</v>
      </c>
      <c r="X319" s="178">
        <f>IF($C319="","",$U319-$G319)</f>
        <v>0</v>
      </c>
      <c r="Y319" s="14" t="str">
        <f t="shared" si="5"/>
        <v>HUBI</v>
      </c>
      <c r="Z319" t="str">
        <f>IF($C319="","",$M319&amp;" "&amp;$T319)</f>
        <v>USDT COIN LONG</v>
      </c>
      <c r="AA319" t="b">
        <f>IF($C319="","",IF(ISERROR(VLOOKUP($Y319,Mappings!$A:$C,3,FALSE)),FALSE,VLOOKUP($Y319,Mappings!$A:$C,3,FALSE)))</f>
        <v>1</v>
      </c>
    </row>
    <row r="320" spans="1:27" customFormat="1" x14ac:dyDescent="0.25">
      <c r="A320" s="14">
        <v>318</v>
      </c>
      <c r="B320" s="71">
        <v>44959.000002777779</v>
      </c>
      <c r="C320" s="14" t="s">
        <v>39</v>
      </c>
      <c r="D320" s="23" t="s">
        <v>120</v>
      </c>
      <c r="E320" s="23" t="s">
        <v>194</v>
      </c>
      <c r="F320" s="100">
        <v>25.959481520000001</v>
      </c>
      <c r="G320" s="100">
        <v>0.644162528845305</v>
      </c>
      <c r="H320" s="100">
        <v>2.4814152330007899E-2</v>
      </c>
      <c r="I320" s="100">
        <v>0</v>
      </c>
      <c r="J320" s="23" t="s">
        <v>85</v>
      </c>
      <c r="K320" s="24">
        <v>44959.000002777779</v>
      </c>
      <c r="L320" s="23">
        <v>1</v>
      </c>
      <c r="M320" s="23" t="s">
        <v>194</v>
      </c>
      <c r="N320" s="45">
        <f>IF($C320="","",IF(OR($J320="SWAP",$J320="FUTURE",$J320="CME FUTURE"),IF($L320=1,ROUND($G320/$H320/$F320,3),POWER(10,ROUND(LOG($G320/$F320),1))),1))</f>
        <v>1</v>
      </c>
      <c r="O320" s="154">
        <f>IF($C320="","",IF(OR($J320="SWAP",$J320="FUTURE",$J320="CME FUTURE"),IF($L320=1,$F320*$N320,$AB$2*$F320*$N320/$H320),F320))</f>
        <v>25.959481520000001</v>
      </c>
      <c r="P320" s="47">
        <f>IF($C320="","",IF(OR($J320="SWAP",$J320="FUTURE",$J320="CME FUTURE"),IF(NOT(ISERROR(VLOOKUP($M320,SpotUSDRateTable,2,FALSE))),VLOOKUP($M320,SpotUSDRateTable,2,FALSE),$H320)*O320,VLOOKUP($M320,SpotUSDRateTable,2,FALSE)*O320))</f>
        <v>0.644162528845305</v>
      </c>
      <c r="Q320" s="25">
        <f>IF($C320="","",IF(OR($J320="SWAP",$J320="FUTURE",$J320="CME FUTURE"),INT($K320-$B320),0))</f>
        <v>0</v>
      </c>
      <c r="R320" s="26" t="str">
        <f>IF($C320="","",IF(OR($E320="USD",$E320="EUR"),"CASH",IF($Q320=0,"COIN",IF($Q320&gt;720,"PERP",IF($J320="FUTURE",TEXT($K320-1,"mmm yy"),"CME "&amp;TEXT($K320-1,"mmm yy"))))))</f>
        <v>COIN</v>
      </c>
      <c r="S320" s="26" t="str">
        <f>IF($C320="","",IF($J320="CME FUTURE",IF($G320&gt;0,"LONG","SHORT"),IF($G320&gt;0,"LONG","SHORT")))</f>
        <v>LONG</v>
      </c>
      <c r="T320" s="26" t="str">
        <f>IF($C320="","",$R320&amp;" "&amp;$S320)</f>
        <v>COIN LONG</v>
      </c>
      <c r="U320" s="180">
        <f>IF($C320="","",$G320*(1+$W320))</f>
        <v>0.644162528845305</v>
      </c>
      <c r="V320" s="176">
        <f>IF($C320="","",$H320*(1+$W320))</f>
        <v>2.4814152330007899E-2</v>
      </c>
      <c r="W320" s="39">
        <f>IF($C320="","",IF(DefaultScenario,IF(OR(AND(Default_Exchange="ALL",NOT(ISERROR(MATCH($C320,$AF$6:$AF$37,0)))),$C320=Default_Exchange),IF($G320&gt;0,-LGD,0),0),IF(OR($J320="SWAP",$J320="FUTURE",$J320="CME FUTURE"),IF('Futures &amp; Perps Shifted'!$K$73,VLOOKUP($M320,ShiftByCurrencyDeriv,MATCH($R320,ShiftByCurrencyDerivHeader,0),FALSE),0),0)))</f>
        <v>0</v>
      </c>
      <c r="X320" s="178">
        <f>IF($C320="","",$U320-$G320)</f>
        <v>0</v>
      </c>
      <c r="Y320" s="14" t="str">
        <f t="shared" si="5"/>
        <v>HUBI</v>
      </c>
      <c r="Z320" t="str">
        <f>IF($C320="","",$M320&amp;" "&amp;$T320)</f>
        <v>VET COIN LONG</v>
      </c>
      <c r="AA320" t="b">
        <f>IF($C320="","",IF(ISERROR(VLOOKUP($Y320,Mappings!$A:$C,3,FALSE)),FALSE,VLOOKUP($Y320,Mappings!$A:$C,3,FALSE)))</f>
        <v>1</v>
      </c>
    </row>
    <row r="321" spans="1:27" customFormat="1" x14ac:dyDescent="0.25">
      <c r="A321" s="14">
        <v>319</v>
      </c>
      <c r="B321" s="71">
        <v>44959.000002777779</v>
      </c>
      <c r="C321" s="14" t="s">
        <v>39</v>
      </c>
      <c r="D321" s="23" t="s">
        <v>120</v>
      </c>
      <c r="E321" s="23" t="s">
        <v>160</v>
      </c>
      <c r="F321" s="100">
        <v>0.20872535</v>
      </c>
      <c r="G321" s="100">
        <v>2.2654795205623101E-4</v>
      </c>
      <c r="H321" s="100">
        <v>1.08538781732181E-3</v>
      </c>
      <c r="I321" s="100">
        <v>0</v>
      </c>
      <c r="J321" s="23" t="s">
        <v>85</v>
      </c>
      <c r="K321" s="24">
        <v>44959.000002777779</v>
      </c>
      <c r="L321" s="23">
        <v>1</v>
      </c>
      <c r="M321" s="23" t="s">
        <v>160</v>
      </c>
      <c r="N321" s="45">
        <f>IF($C321="","",IF(OR($J321="SWAP",$J321="FUTURE",$J321="CME FUTURE"),IF($L321=1,ROUND($G321/$H321/$F321,3),POWER(10,ROUND(LOG($G321/$F321),1))),1))</f>
        <v>1</v>
      </c>
      <c r="O321" s="154">
        <f>IF($C321="","",IF(OR($J321="SWAP",$J321="FUTURE",$J321="CME FUTURE"),IF($L321=1,$F321*$N321,$AB$2*$F321*$N321/$H321),F321))</f>
        <v>0.20872535</v>
      </c>
      <c r="P321" s="47">
        <f>IF($C321="","",IF(OR($J321="SWAP",$J321="FUTURE",$J321="CME FUTURE"),IF(NOT(ISERROR(VLOOKUP($M321,SpotUSDRateTable,2,FALSE))),VLOOKUP($M321,SpotUSDRateTable,2,FALSE),$H321)*O321,VLOOKUP($M321,SpotUSDRateTable,2,FALSE)*O321))</f>
        <v>2.2654795205623085E-4</v>
      </c>
      <c r="Q321" s="25">
        <f>IF($C321="","",IF(OR($J321="SWAP",$J321="FUTURE",$J321="CME FUTURE"),INT($K321-$B321),0))</f>
        <v>0</v>
      </c>
      <c r="R321" s="26" t="str">
        <f>IF($C321="","",IF(OR($E321="USD",$E321="EUR"),"CASH",IF($Q321=0,"COIN",IF($Q321&gt;720,"PERP",IF($J321="FUTURE",TEXT($K321-1,"mmm yy"),"CME "&amp;TEXT($K321-1,"mmm yy"))))))</f>
        <v>COIN</v>
      </c>
      <c r="S321" s="26" t="str">
        <f>IF($C321="","",IF($J321="CME FUTURE",IF($G321&gt;0,"LONG","SHORT"),IF($G321&gt;0,"LONG","SHORT")))</f>
        <v>LONG</v>
      </c>
      <c r="T321" s="26" t="str">
        <f>IF($C321="","",$R321&amp;" "&amp;$S321)</f>
        <v>COIN LONG</v>
      </c>
      <c r="U321" s="180">
        <f>IF($C321="","",$G321*(1+$W321))</f>
        <v>2.2654795205623101E-4</v>
      </c>
      <c r="V321" s="176">
        <f>IF($C321="","",$H321*(1+$W321))</f>
        <v>1.08538781732181E-3</v>
      </c>
      <c r="W321" s="39">
        <f>IF($C321="","",IF(DefaultScenario,IF(OR(AND(Default_Exchange="ALL",NOT(ISERROR(MATCH($C321,$AF$6:$AF$37,0)))),$C321=Default_Exchange),IF($G321&gt;0,-LGD,0),0),IF(OR($J321="SWAP",$J321="FUTURE",$J321="CME FUTURE"),IF('Futures &amp; Perps Shifted'!$K$73,VLOOKUP($M321,ShiftByCurrencyDeriv,MATCH($R321,ShiftByCurrencyDerivHeader,0),FALSE),0),0)))</f>
        <v>0</v>
      </c>
      <c r="X321" s="178">
        <f>IF($C321="","",$U321-$G321)</f>
        <v>0</v>
      </c>
      <c r="Y321" s="14" t="str">
        <f t="shared" si="5"/>
        <v>HUBI</v>
      </c>
      <c r="Z321" t="str">
        <f>IF($C321="","",$M321&amp;" "&amp;$T321)</f>
        <v>VSYS COIN LONG</v>
      </c>
      <c r="AA321" t="b">
        <f>IF($C321="","",IF(ISERROR(VLOOKUP($Y321,Mappings!$A:$C,3,FALSE)),FALSE,VLOOKUP($Y321,Mappings!$A:$C,3,FALSE)))</f>
        <v>1</v>
      </c>
    </row>
    <row r="322" spans="1:27" customFormat="1" x14ac:dyDescent="0.25">
      <c r="A322" s="14">
        <v>320</v>
      </c>
      <c r="B322" s="71">
        <v>44959.000002777779</v>
      </c>
      <c r="C322" s="14" t="s">
        <v>39</v>
      </c>
      <c r="D322" s="23" t="s">
        <v>120</v>
      </c>
      <c r="E322" s="23" t="s">
        <v>161</v>
      </c>
      <c r="F322" s="100">
        <v>97856389.900000006</v>
      </c>
      <c r="G322" s="100">
        <v>3590.9359402872901</v>
      </c>
      <c r="H322" s="100">
        <v>3.6695978095624499E-5</v>
      </c>
      <c r="I322" s="100">
        <v>0</v>
      </c>
      <c r="J322" s="23" t="s">
        <v>85</v>
      </c>
      <c r="K322" s="24">
        <v>44959.000002777779</v>
      </c>
      <c r="L322" s="23">
        <v>1</v>
      </c>
      <c r="M322" s="23" t="s">
        <v>161</v>
      </c>
      <c r="N322" s="45">
        <f>IF($C322="","",IF(OR($J322="SWAP",$J322="FUTURE",$J322="CME FUTURE"),IF($L322=1,ROUND($G322/$H322/$F322,3),POWER(10,ROUND(LOG($G322/$F322),1))),1))</f>
        <v>1</v>
      </c>
      <c r="O322" s="154">
        <f>IF($C322="","",IF(OR($J322="SWAP",$J322="FUTURE",$J322="CME FUTURE"),IF($L322=1,$F322*$N322,$AB$2*$F322*$N322/$H322),F322))</f>
        <v>97856389.900000006</v>
      </c>
      <c r="P322" s="47">
        <f>IF($C322="","",IF(OR($J322="SWAP",$J322="FUTURE",$J322="CME FUTURE"),IF(NOT(ISERROR(VLOOKUP($M322,SpotUSDRateTable,2,FALSE))),VLOOKUP($M322,SpotUSDRateTable,2,FALSE),$H322)*O322,VLOOKUP($M322,SpotUSDRateTable,2,FALSE)*O322))</f>
        <v>3590.9359402872906</v>
      </c>
      <c r="Q322" s="25">
        <f>IF($C322="","",IF(OR($J322="SWAP",$J322="FUTURE",$J322="CME FUTURE"),INT($K322-$B322),0))</f>
        <v>0</v>
      </c>
      <c r="R322" s="26" t="str">
        <f>IF($C322="","",IF(OR($E322="USD",$E322="EUR"),"CASH",IF($Q322=0,"COIN",IF($Q322&gt;720,"PERP",IF($J322="FUTURE",TEXT($K322-1,"mmm yy"),"CME "&amp;TEXT($K322-1,"mmm yy"))))))</f>
        <v>COIN</v>
      </c>
      <c r="S322" s="26" t="str">
        <f>IF($C322="","",IF($J322="CME FUTURE",IF($G322&gt;0,"LONG","SHORT"),IF($G322&gt;0,"LONG","SHORT")))</f>
        <v>LONG</v>
      </c>
      <c r="T322" s="26" t="str">
        <f>IF($C322="","",$R322&amp;" "&amp;$S322)</f>
        <v>COIN LONG</v>
      </c>
      <c r="U322" s="180">
        <f>IF($C322="","",$G322*(1+$W322))</f>
        <v>3590.9359402872901</v>
      </c>
      <c r="V322" s="176">
        <f>IF($C322="","",$H322*(1+$W322))</f>
        <v>3.6695978095624499E-5</v>
      </c>
      <c r="W322" s="39">
        <f>IF($C322="","",IF(DefaultScenario,IF(OR(AND(Default_Exchange="ALL",NOT(ISERROR(MATCH($C322,$AF$6:$AF$37,0)))),$C322=Default_Exchange),IF($G322&gt;0,-LGD,0),0),IF(OR($J322="SWAP",$J322="FUTURE",$J322="CME FUTURE"),IF('Futures &amp; Perps Shifted'!$K$73,VLOOKUP($M322,ShiftByCurrencyDeriv,MATCH($R322,ShiftByCurrencyDerivHeader,0),FALSE),0),0)))</f>
        <v>0</v>
      </c>
      <c r="X322" s="178">
        <f>IF($C322="","",$U322-$G322)</f>
        <v>0</v>
      </c>
      <c r="Y322" s="14" t="str">
        <f t="shared" si="5"/>
        <v>HUBI</v>
      </c>
      <c r="Z322" t="str">
        <f>IF($C322="","",$M322&amp;" "&amp;$T322)</f>
        <v>XEC COIN LONG</v>
      </c>
      <c r="AA322" t="b">
        <f>IF($C322="","",IF(ISERROR(VLOOKUP($Y322,Mappings!$A:$C,3,FALSE)),FALSE,VLOOKUP($Y322,Mappings!$A:$C,3,FALSE)))</f>
        <v>1</v>
      </c>
    </row>
    <row r="323" spans="1:27" customFormat="1" x14ac:dyDescent="0.25">
      <c r="A323" s="14">
        <v>321</v>
      </c>
      <c r="B323" s="71">
        <v>44959.000002777779</v>
      </c>
      <c r="C323" s="14" t="s">
        <v>39</v>
      </c>
      <c r="D323" s="23" t="s">
        <v>120</v>
      </c>
      <c r="E323" s="23" t="s">
        <v>162</v>
      </c>
      <c r="F323" s="100">
        <v>0.55556267999999998</v>
      </c>
      <c r="G323" s="100">
        <v>5.1265334191211202E-2</v>
      </c>
      <c r="H323" s="100">
        <v>9.2276418191393303E-2</v>
      </c>
      <c r="I323" s="100">
        <v>0</v>
      </c>
      <c r="J323" s="23" t="s">
        <v>85</v>
      </c>
      <c r="K323" s="24">
        <v>44959.000002777779</v>
      </c>
      <c r="L323" s="23">
        <v>1</v>
      </c>
      <c r="M323" s="23" t="s">
        <v>162</v>
      </c>
      <c r="N323" s="45">
        <f>IF($C323="","",IF(OR($J323="SWAP",$J323="FUTURE",$J323="CME FUTURE"),IF($L323=1,ROUND($G323/$H323/$F323,3),POWER(10,ROUND(LOG($G323/$F323),1))),1))</f>
        <v>1</v>
      </c>
      <c r="O323" s="154">
        <f>IF($C323="","",IF(OR($J323="SWAP",$J323="FUTURE",$J323="CME FUTURE"),IF($L323=1,$F323*$N323,$AB$2*$F323*$N323/$H323),F323))</f>
        <v>0.55556267999999998</v>
      </c>
      <c r="P323" s="47">
        <f>IF($C323="","",IF(OR($J323="SWAP",$J323="FUTURE",$J323="CME FUTURE"),IF(NOT(ISERROR(VLOOKUP($M323,SpotUSDRateTable,2,FALSE))),VLOOKUP($M323,SpotUSDRateTable,2,FALSE),$H323)*O323,VLOOKUP($M323,SpotUSDRateTable,2,FALSE)*O323))</f>
        <v>5.1265334191211216E-2</v>
      </c>
      <c r="Q323" s="25">
        <f>IF($C323="","",IF(OR($J323="SWAP",$J323="FUTURE",$J323="CME FUTURE"),INT($K323-$B323),0))</f>
        <v>0</v>
      </c>
      <c r="R323" s="26" t="str">
        <f>IF($C323="","",IF(OR($E323="USD",$E323="EUR"),"CASH",IF($Q323=0,"COIN",IF($Q323&gt;720,"PERP",IF($J323="FUTURE",TEXT($K323-1,"mmm yy"),"CME "&amp;TEXT($K323-1,"mmm yy"))))))</f>
        <v>COIN</v>
      </c>
      <c r="S323" s="26" t="str">
        <f>IF($C323="","",IF($J323="CME FUTURE",IF($G323&gt;0,"LONG","SHORT"),IF($G323&gt;0,"LONG","SHORT")))</f>
        <v>LONG</v>
      </c>
      <c r="T323" s="26" t="str">
        <f>IF($C323="","",$R323&amp;" "&amp;$S323)</f>
        <v>COIN LONG</v>
      </c>
      <c r="U323" s="180">
        <f>IF($C323="","",$G323*(1+$W323))</f>
        <v>5.1265334191211202E-2</v>
      </c>
      <c r="V323" s="176">
        <f>IF($C323="","",$H323*(1+$W323))</f>
        <v>9.2276418191393303E-2</v>
      </c>
      <c r="W323" s="39">
        <f>IF($C323="","",IF(DefaultScenario,IF(OR(AND(Default_Exchange="ALL",NOT(ISERROR(MATCH($C323,$AF$6:$AF$37,0)))),$C323=Default_Exchange),IF($G323&gt;0,-LGD,0),0),IF(OR($J323="SWAP",$J323="FUTURE",$J323="CME FUTURE"),IF('Futures &amp; Perps Shifted'!$K$73,VLOOKUP($M323,ShiftByCurrencyDeriv,MATCH($R323,ShiftByCurrencyDerivHeader,0),FALSE),0),0)))</f>
        <v>0</v>
      </c>
      <c r="X323" s="178">
        <f>IF($C323="","",$U323-$G323)</f>
        <v>0</v>
      </c>
      <c r="Y323" s="14" t="str">
        <f t="shared" si="5"/>
        <v>HUBI</v>
      </c>
      <c r="Z323" t="str">
        <f>IF($C323="","",$M323&amp;" "&amp;$T323)</f>
        <v>XLM COIN LONG</v>
      </c>
      <c r="AA323" t="b">
        <f>IF($C323="","",IF(ISERROR(VLOOKUP($Y323,Mappings!$A:$C,3,FALSE)),FALSE,VLOOKUP($Y323,Mappings!$A:$C,3,FALSE)))</f>
        <v>1</v>
      </c>
    </row>
    <row r="324" spans="1:27" customFormat="1" x14ac:dyDescent="0.25">
      <c r="A324" s="14">
        <v>322</v>
      </c>
      <c r="B324" s="71">
        <v>44959.000002777779</v>
      </c>
      <c r="C324" s="14" t="s">
        <v>39</v>
      </c>
      <c r="D324" s="23" t="s">
        <v>120</v>
      </c>
      <c r="E324" s="23" t="s">
        <v>99</v>
      </c>
      <c r="F324" s="100">
        <v>3291.9747285799999</v>
      </c>
      <c r="G324" s="100">
        <v>1362.5215072298699</v>
      </c>
      <c r="H324" s="100">
        <v>0.41389184898682302</v>
      </c>
      <c r="I324" s="100">
        <v>0</v>
      </c>
      <c r="J324" s="23" t="s">
        <v>85</v>
      </c>
      <c r="K324" s="24">
        <v>44959.000002777779</v>
      </c>
      <c r="L324" s="23">
        <v>1</v>
      </c>
      <c r="M324" s="23" t="s">
        <v>99</v>
      </c>
      <c r="N324" s="45">
        <f>IF($C324="","",IF(OR($J324="SWAP",$J324="FUTURE",$J324="CME FUTURE"),IF($L324=1,ROUND($G324/$H324/$F324,3),POWER(10,ROUND(LOG($G324/$F324),1))),1))</f>
        <v>1</v>
      </c>
      <c r="O324" s="154">
        <f>IF($C324="","",IF(OR($J324="SWAP",$J324="FUTURE",$J324="CME FUTURE"),IF($L324=1,$F324*$N324,$AB$2*$F324*$N324/$H324),F324))</f>
        <v>3291.9747285799999</v>
      </c>
      <c r="P324" s="47">
        <f>IF($C324="","",IF(OR($J324="SWAP",$J324="FUTURE",$J324="CME FUTURE"),IF(NOT(ISERROR(VLOOKUP($M324,SpotUSDRateTable,2,FALSE))),VLOOKUP($M324,SpotUSDRateTable,2,FALSE),$H324)*O324,VLOOKUP($M324,SpotUSDRateTable,2,FALSE)*O324))</f>
        <v>1362.5215072298711</v>
      </c>
      <c r="Q324" s="25">
        <f>IF($C324="","",IF(OR($J324="SWAP",$J324="FUTURE",$J324="CME FUTURE"),INT($K324-$B324),0))</f>
        <v>0</v>
      </c>
      <c r="R324" s="26" t="str">
        <f>IF($C324="","",IF(OR($E324="USD",$E324="EUR"),"CASH",IF($Q324=0,"COIN",IF($Q324&gt;720,"PERP",IF($J324="FUTURE",TEXT($K324-1,"mmm yy"),"CME "&amp;TEXT($K324-1,"mmm yy"))))))</f>
        <v>COIN</v>
      </c>
      <c r="S324" s="26" t="str">
        <f>IF($C324="","",IF($J324="CME FUTURE",IF($G324&gt;0,"LONG","SHORT"),IF($G324&gt;0,"LONG","SHORT")))</f>
        <v>LONG</v>
      </c>
      <c r="T324" s="26" t="str">
        <f>IF($C324="","",$R324&amp;" "&amp;$S324)</f>
        <v>COIN LONG</v>
      </c>
      <c r="U324" s="180">
        <f>IF($C324="","",$G324*(1+$W324))</f>
        <v>1362.5215072298699</v>
      </c>
      <c r="V324" s="176">
        <f>IF($C324="","",$H324*(1+$W324))</f>
        <v>0.41389184898682302</v>
      </c>
      <c r="W324" s="39">
        <f>IF($C324="","",IF(DefaultScenario,IF(OR(AND(Default_Exchange="ALL",NOT(ISERROR(MATCH($C324,$AF$6:$AF$37,0)))),$C324=Default_Exchange),IF($G324&gt;0,-LGD,0),0),IF(OR($J324="SWAP",$J324="FUTURE",$J324="CME FUTURE"),IF('Futures &amp; Perps Shifted'!$K$73,VLOOKUP($M324,ShiftByCurrencyDeriv,MATCH($R324,ShiftByCurrencyDerivHeader,0),FALSE),0),0)))</f>
        <v>0</v>
      </c>
      <c r="X324" s="178">
        <f>IF($C324="","",$U324-$G324)</f>
        <v>0</v>
      </c>
      <c r="Y324" s="14" t="str">
        <f t="shared" si="5"/>
        <v>HUBI</v>
      </c>
      <c r="Z324" t="str">
        <f>IF($C324="","",$M324&amp;" "&amp;$T324)</f>
        <v>XRP COIN LONG</v>
      </c>
      <c r="AA324" t="b">
        <f>IF($C324="","",IF(ISERROR(VLOOKUP($Y324,Mappings!$A:$C,3,FALSE)),FALSE,VLOOKUP($Y324,Mappings!$A:$C,3,FALSE)))</f>
        <v>1</v>
      </c>
    </row>
    <row r="325" spans="1:27" customFormat="1" x14ac:dyDescent="0.25">
      <c r="A325" s="14">
        <v>323</v>
      </c>
      <c r="B325" s="71">
        <v>44959.000002777779</v>
      </c>
      <c r="C325" s="14" t="s">
        <v>39</v>
      </c>
      <c r="D325" s="23" t="s">
        <v>120</v>
      </c>
      <c r="E325" s="23" t="s">
        <v>163</v>
      </c>
      <c r="F325" s="100">
        <v>3.9304560899999998</v>
      </c>
      <c r="G325" s="100">
        <v>4.3061045629475396</v>
      </c>
      <c r="H325" s="100">
        <v>1.09557376150398</v>
      </c>
      <c r="I325" s="100">
        <v>0</v>
      </c>
      <c r="J325" s="23" t="s">
        <v>85</v>
      </c>
      <c r="K325" s="24">
        <v>44959.000002777779</v>
      </c>
      <c r="L325" s="23">
        <v>1</v>
      </c>
      <c r="M325" s="23" t="s">
        <v>163</v>
      </c>
      <c r="N325" s="45">
        <f>IF($C325="","",IF(OR($J325="SWAP",$J325="FUTURE",$J325="CME FUTURE"),IF($L325=1,ROUND($G325/$H325/$F325,3),POWER(10,ROUND(LOG($G325/$F325),1))),1))</f>
        <v>1</v>
      </c>
      <c r="O325" s="154">
        <f>IF($C325="","",IF(OR($J325="SWAP",$J325="FUTURE",$J325="CME FUTURE"),IF($L325=1,$F325*$N325,$AB$2*$F325*$N325/$H325),F325))</f>
        <v>3.9304560899999998</v>
      </c>
      <c r="P325" s="47">
        <f>IF($C325="","",IF(OR($J325="SWAP",$J325="FUTURE",$J325="CME FUTURE"),IF(NOT(ISERROR(VLOOKUP($M325,SpotUSDRateTable,2,FALSE))),VLOOKUP($M325,SpotUSDRateTable,2,FALSE),$H325)*O325,VLOOKUP($M325,SpotUSDRateTable,2,FALSE)*O325))</f>
        <v>4.3061045629475254</v>
      </c>
      <c r="Q325" s="25">
        <f>IF($C325="","",IF(OR($J325="SWAP",$J325="FUTURE",$J325="CME FUTURE"),INT($K325-$B325),0))</f>
        <v>0</v>
      </c>
      <c r="R325" s="26" t="str">
        <f>IF($C325="","",IF(OR($E325="USD",$E325="EUR"),"CASH",IF($Q325=0,"COIN",IF($Q325&gt;720,"PERP",IF($J325="FUTURE",TEXT($K325-1,"mmm yy"),"CME "&amp;TEXT($K325-1,"mmm yy"))))))</f>
        <v>COIN</v>
      </c>
      <c r="S325" s="26" t="str">
        <f>IF($C325="","",IF($J325="CME FUTURE",IF($G325&gt;0,"LONG","SHORT"),IF($G325&gt;0,"LONG","SHORT")))</f>
        <v>LONG</v>
      </c>
      <c r="T325" s="26" t="str">
        <f>IF($C325="","",$R325&amp;" "&amp;$S325)</f>
        <v>COIN LONG</v>
      </c>
      <c r="U325" s="180">
        <f>IF($C325="","",$G325*(1+$W325))</f>
        <v>4.3061045629475396</v>
      </c>
      <c r="V325" s="176">
        <f>IF($C325="","",$H325*(1+$W325))</f>
        <v>1.09557376150398</v>
      </c>
      <c r="W325" s="39">
        <f>IF($C325="","",IF(DefaultScenario,IF(OR(AND(Default_Exchange="ALL",NOT(ISERROR(MATCH($C325,$AF$6:$AF$37,0)))),$C325=Default_Exchange),IF($G325&gt;0,-LGD,0),0),IF(OR($J325="SWAP",$J325="FUTURE",$J325="CME FUTURE"),IF('Futures &amp; Perps Shifted'!$K$73,VLOOKUP($M325,ShiftByCurrencyDeriv,MATCH($R325,ShiftByCurrencyDerivHeader,0),FALSE),0),0)))</f>
        <v>0</v>
      </c>
      <c r="X325" s="178">
        <f>IF($C325="","",$U325-$G325)</f>
        <v>0</v>
      </c>
      <c r="Y325" s="14" t="str">
        <f t="shared" si="5"/>
        <v>HUBI</v>
      </c>
      <c r="Z325" t="str">
        <f>IF($C325="","",$M325&amp;" "&amp;$T325)</f>
        <v>XTZ COIN LONG</v>
      </c>
      <c r="AA325" t="b">
        <f>IF($C325="","",IF(ISERROR(VLOOKUP($Y325,Mappings!$A:$C,3,FALSE)),FALSE,VLOOKUP($Y325,Mappings!$A:$C,3,FALSE)))</f>
        <v>1</v>
      </c>
    </row>
    <row r="326" spans="1:27" customFormat="1" x14ac:dyDescent="0.25">
      <c r="A326" s="14">
        <v>324</v>
      </c>
      <c r="B326" s="71">
        <v>44959.000002777779</v>
      </c>
      <c r="C326" s="14" t="s">
        <v>39</v>
      </c>
      <c r="D326" s="23" t="s">
        <v>120</v>
      </c>
      <c r="E326" s="23" t="s">
        <v>117</v>
      </c>
      <c r="F326" s="100">
        <v>1.329583E-2</v>
      </c>
      <c r="G326" s="100">
        <v>17.5087669097353</v>
      </c>
      <c r="H326" s="100">
        <v>1316.8615204718501</v>
      </c>
      <c r="I326" s="100">
        <v>0</v>
      </c>
      <c r="J326" s="23" t="s">
        <v>85</v>
      </c>
      <c r="K326" s="24">
        <v>44959.000002777779</v>
      </c>
      <c r="L326" s="23">
        <v>1</v>
      </c>
      <c r="M326" s="23" t="s">
        <v>117</v>
      </c>
      <c r="N326" s="45">
        <f>IF($C326="","",IF(OR($J326="SWAP",$J326="FUTURE",$J326="CME FUTURE"),IF($L326=1,ROUND($G326/$H326/$F326,3),POWER(10,ROUND(LOG($G326/$F326),1))),1))</f>
        <v>1</v>
      </c>
      <c r="O326" s="154">
        <f>IF($C326="","",IF(OR($J326="SWAP",$J326="FUTURE",$J326="CME FUTURE"),IF($L326=1,$F326*$N326,$AB$2*$F326*$N326/$H326),F326))</f>
        <v>1.329583E-2</v>
      </c>
      <c r="P326" s="47">
        <f>IF($C326="","",IF(OR($J326="SWAP",$J326="FUTURE",$J326="CME FUTURE"),IF(NOT(ISERROR(VLOOKUP($M326,SpotUSDRateTable,2,FALSE))),VLOOKUP($M326,SpotUSDRateTable,2,FALSE),$H326)*O326,VLOOKUP($M326,SpotUSDRateTable,2,FALSE)*O326))</f>
        <v>17.50876690973524</v>
      </c>
      <c r="Q326" s="25">
        <f>IF($C326="","",IF(OR($J326="SWAP",$J326="FUTURE",$J326="CME FUTURE"),INT($K326-$B326),0))</f>
        <v>0</v>
      </c>
      <c r="R326" s="26" t="str">
        <f>IF($C326="","",IF(OR($E326="USD",$E326="EUR"),"CASH",IF($Q326=0,"COIN",IF($Q326&gt;720,"PERP",IF($J326="FUTURE",TEXT($K326-1,"mmm yy"),"CME "&amp;TEXT($K326-1,"mmm yy"))))))</f>
        <v>COIN</v>
      </c>
      <c r="S326" s="26" t="str">
        <f>IF($C326="","",IF($J326="CME FUTURE",IF($G326&gt;0,"LONG","SHORT"),IF($G326&gt;0,"LONG","SHORT")))</f>
        <v>LONG</v>
      </c>
      <c r="T326" s="26" t="str">
        <f>IF($C326="","",$R326&amp;" "&amp;$S326)</f>
        <v>COIN LONG</v>
      </c>
      <c r="U326" s="180">
        <f>IF($C326="","",$G326*(1+$W326))</f>
        <v>17.5087669097353</v>
      </c>
      <c r="V326" s="176">
        <f>IF($C326="","",$H326*(1+$W326))</f>
        <v>1316.8615204718501</v>
      </c>
      <c r="W326" s="39">
        <f>IF($C326="","",IF(DefaultScenario,IF(OR(AND(Default_Exchange="ALL",NOT(ISERROR(MATCH($C326,$AF$6:$AF$37,0)))),$C326=Default_Exchange),IF($G326&gt;0,-LGD,0),0),IF(OR($J326="SWAP",$J326="FUTURE",$J326="CME FUTURE"),IF('Futures &amp; Perps Shifted'!$K$73,VLOOKUP($M326,ShiftByCurrencyDeriv,MATCH($R326,ShiftByCurrencyDerivHeader,0),FALSE),0),0)))</f>
        <v>0</v>
      </c>
      <c r="X326" s="178">
        <f>IF($C326="","",$U326-$G326)</f>
        <v>0</v>
      </c>
      <c r="Y326" s="14" t="str">
        <f t="shared" si="5"/>
        <v>HUBI</v>
      </c>
      <c r="Z326" t="str">
        <f>IF($C326="","",$M326&amp;" "&amp;$T326)</f>
        <v>YFII COIN LONG</v>
      </c>
      <c r="AA326" t="b">
        <f>IF($C326="","",IF(ISERROR(VLOOKUP($Y326,Mappings!$A:$C,3,FALSE)),FALSE,VLOOKUP($Y326,Mappings!$A:$C,3,FALSE)))</f>
        <v>1</v>
      </c>
    </row>
    <row r="327" spans="1:27" customFormat="1" x14ac:dyDescent="0.25">
      <c r="A327" s="14">
        <v>325</v>
      </c>
      <c r="B327" s="71">
        <v>44959.000002777779</v>
      </c>
      <c r="C327" s="14" t="s">
        <v>39</v>
      </c>
      <c r="D327" s="23" t="s">
        <v>120</v>
      </c>
      <c r="E327" s="23" t="s">
        <v>164</v>
      </c>
      <c r="F327" s="100">
        <v>2.173E-4</v>
      </c>
      <c r="G327" s="100">
        <v>1.0262610581987601E-2</v>
      </c>
      <c r="H327" s="100">
        <v>47.227844371779298</v>
      </c>
      <c r="I327" s="100">
        <v>0</v>
      </c>
      <c r="J327" s="23" t="s">
        <v>85</v>
      </c>
      <c r="K327" s="24">
        <v>44959.000002777779</v>
      </c>
      <c r="L327" s="23">
        <v>1</v>
      </c>
      <c r="M327" s="23" t="s">
        <v>164</v>
      </c>
      <c r="N327" s="45">
        <f>IF($C327="","",IF(OR($J327="SWAP",$J327="FUTURE",$J327="CME FUTURE"),IF($L327=1,ROUND($G327/$H327/$F327,3),POWER(10,ROUND(LOG($G327/$F327),1))),1))</f>
        <v>1</v>
      </c>
      <c r="O327" s="154">
        <f>IF($C327="","",IF(OR($J327="SWAP",$J327="FUTURE",$J327="CME FUTURE"),IF($L327=1,$F327*$N327,$AB$2*$F327*$N327/$H327),F327))</f>
        <v>2.173E-4</v>
      </c>
      <c r="P327" s="47">
        <f>IF($C327="","",IF(OR($J327="SWAP",$J327="FUTURE",$J327="CME FUTURE"),IF(NOT(ISERROR(VLOOKUP($M327,SpotUSDRateTable,2,FALSE))),VLOOKUP($M327,SpotUSDRateTable,2,FALSE),$H327)*O327,VLOOKUP($M327,SpotUSDRateTable,2,FALSE)*O327))</f>
        <v>1.0262610581987641E-2</v>
      </c>
      <c r="Q327" s="25">
        <f>IF($C327="","",IF(OR($J327="SWAP",$J327="FUTURE",$J327="CME FUTURE"),INT($K327-$B327),0))</f>
        <v>0</v>
      </c>
      <c r="R327" s="26" t="str">
        <f>IF($C327="","",IF(OR($E327="USD",$E327="EUR"),"CASH",IF($Q327=0,"COIN",IF($Q327&gt;720,"PERP",IF($J327="FUTURE",TEXT($K327-1,"mmm yy"),"CME "&amp;TEXT($K327-1,"mmm yy"))))))</f>
        <v>COIN</v>
      </c>
      <c r="S327" s="26" t="str">
        <f>IF($C327="","",IF($J327="CME FUTURE",IF($G327&gt;0,"LONG","SHORT"),IF($G327&gt;0,"LONG","SHORT")))</f>
        <v>LONG</v>
      </c>
      <c r="T327" s="26" t="str">
        <f>IF($C327="","",$R327&amp;" "&amp;$S327)</f>
        <v>COIN LONG</v>
      </c>
      <c r="U327" s="180">
        <f>IF($C327="","",$G327*(1+$W327))</f>
        <v>1.0262610581987601E-2</v>
      </c>
      <c r="V327" s="176">
        <f>IF($C327="","",$H327*(1+$W327))</f>
        <v>47.227844371779298</v>
      </c>
      <c r="W327" s="39">
        <f>IF($C327="","",IF(DefaultScenario,IF(OR(AND(Default_Exchange="ALL",NOT(ISERROR(MATCH($C327,$AF$6:$AF$37,0)))),$C327=Default_Exchange),IF($G327&gt;0,-LGD,0),0),IF(OR($J327="SWAP",$J327="FUTURE",$J327="CME FUTURE"),IF('Futures &amp; Perps Shifted'!$K$73,VLOOKUP($M327,ShiftByCurrencyDeriv,MATCH($R327,ShiftByCurrencyDerivHeader,0),FALSE),0),0)))</f>
        <v>0</v>
      </c>
      <c r="X327" s="178">
        <f>IF($C327="","",$U327-$G327)</f>
        <v>0</v>
      </c>
      <c r="Y327" s="14" t="str">
        <f t="shared" si="5"/>
        <v>HUBI</v>
      </c>
      <c r="Z327" t="str">
        <f>IF($C327="","",$M327&amp;" "&amp;$T327)</f>
        <v>ZEC COIN LONG</v>
      </c>
      <c r="AA327" t="b">
        <f>IF($C327="","",IF(ISERROR(VLOOKUP($Y327,Mappings!$A:$C,3,FALSE)),FALSE,VLOOKUP($Y327,Mappings!$A:$C,3,FALSE)))</f>
        <v>1</v>
      </c>
    </row>
    <row r="328" spans="1:27" customFormat="1" x14ac:dyDescent="0.25">
      <c r="A328" s="14">
        <v>326</v>
      </c>
      <c r="B328" s="71">
        <v>44959.000002777779</v>
      </c>
      <c r="C328" s="14" t="s">
        <v>39</v>
      </c>
      <c r="D328" s="23" t="s">
        <v>120</v>
      </c>
      <c r="E328" s="23" t="s">
        <v>26</v>
      </c>
      <c r="F328" s="100">
        <v>2157649.1468809498</v>
      </c>
      <c r="G328" s="100">
        <v>60791.9611186533</v>
      </c>
      <c r="H328" s="100">
        <v>2.8175091027441999E-2</v>
      </c>
      <c r="I328" s="100">
        <v>0</v>
      </c>
      <c r="J328" s="23" t="s">
        <v>85</v>
      </c>
      <c r="K328" s="24">
        <v>44959.000002777779</v>
      </c>
      <c r="L328" s="23">
        <v>1</v>
      </c>
      <c r="M328" s="23" t="s">
        <v>26</v>
      </c>
      <c r="N328" s="45">
        <f>IF($C328="","",IF(OR($J328="SWAP",$J328="FUTURE",$J328="CME FUTURE"),IF($L328=1,ROUND($G328/$H328/$F328,3),POWER(10,ROUND(LOG($G328/$F328),1))),1))</f>
        <v>1</v>
      </c>
      <c r="O328" s="154">
        <f>IF($C328="","",IF(OR($J328="SWAP",$J328="FUTURE",$J328="CME FUTURE"),IF($L328=1,$F328*$N328,$AB$2*$F328*$N328/$H328),F328))</f>
        <v>2157649.1468809498</v>
      </c>
      <c r="P328" s="47">
        <f>IF($C328="","",IF(OR($J328="SWAP",$J328="FUTURE",$J328="CME FUTURE"),IF(NOT(ISERROR(VLOOKUP($M328,SpotUSDRateTable,2,FALSE))),VLOOKUP($M328,SpotUSDRateTable,2,FALSE),$H328)*O328,VLOOKUP($M328,SpotUSDRateTable,2,FALSE)*O328))</f>
        <v>60791.961118653337</v>
      </c>
      <c r="Q328" s="25">
        <f>IF($C328="","",IF(OR($J328="SWAP",$J328="FUTURE",$J328="CME FUTURE"),INT($K328-$B328),0))</f>
        <v>0</v>
      </c>
      <c r="R328" s="26" t="str">
        <f>IF($C328="","",IF(OR($E328="USD",$E328="EUR"),"CASH",IF($Q328=0,"COIN",IF($Q328&gt;720,"PERP",IF($J328="FUTURE",TEXT($K328-1,"mmm yy"),"CME "&amp;TEXT($K328-1,"mmm yy"))))))</f>
        <v>COIN</v>
      </c>
      <c r="S328" s="26" t="str">
        <f>IF($C328="","",IF($J328="CME FUTURE",IF($G328&gt;0,"LONG","SHORT"),IF($G328&gt;0,"LONG","SHORT")))</f>
        <v>LONG</v>
      </c>
      <c r="T328" s="26" t="str">
        <f>IF($C328="","",$R328&amp;" "&amp;$S328)</f>
        <v>COIN LONG</v>
      </c>
      <c r="U328" s="180">
        <f>IF($C328="","",$G328*(1+$W328))</f>
        <v>60791.9611186533</v>
      </c>
      <c r="V328" s="176">
        <f>IF($C328="","",$H328*(1+$W328))</f>
        <v>2.8175091027441999E-2</v>
      </c>
      <c r="W328" s="39">
        <f>IF($C328="","",IF(DefaultScenario,IF(OR(AND(Default_Exchange="ALL",NOT(ISERROR(MATCH($C328,$AF$6:$AF$37,0)))),$C328=Default_Exchange),IF($G328&gt;0,-LGD,0),0),IF(OR($J328="SWAP",$J328="FUTURE",$J328="CME FUTURE"),IF('Futures &amp; Perps Shifted'!$K$73,VLOOKUP($M328,ShiftByCurrencyDeriv,MATCH($R328,ShiftByCurrencyDerivHeader,0),FALSE),0),0)))</f>
        <v>0</v>
      </c>
      <c r="X328" s="178">
        <f>IF($C328="","",$U328-$G328)</f>
        <v>0</v>
      </c>
      <c r="Y328" s="14" t="str">
        <f t="shared" si="5"/>
        <v>HUBI</v>
      </c>
      <c r="Z328" t="str">
        <f>IF($C328="","",$M328&amp;" "&amp;$T328)</f>
        <v>ZIL COIN LONG</v>
      </c>
      <c r="AA328" t="b">
        <f>IF($C328="","",IF(ISERROR(VLOOKUP($Y328,Mappings!$A:$C,3,FALSE)),FALSE,VLOOKUP($Y328,Mappings!$A:$C,3,FALSE)))</f>
        <v>1</v>
      </c>
    </row>
    <row r="329" spans="1:27" customFormat="1" x14ac:dyDescent="0.25">
      <c r="A329" s="14">
        <v>327</v>
      </c>
      <c r="B329" s="71">
        <v>44959.000002777779</v>
      </c>
      <c r="C329" s="14" t="s">
        <v>39</v>
      </c>
      <c r="D329" s="23" t="s">
        <v>165</v>
      </c>
      <c r="E329" s="23" t="s">
        <v>20</v>
      </c>
      <c r="F329" s="100">
        <v>1E-8</v>
      </c>
      <c r="G329" s="100">
        <v>1.3629177162490899E-6</v>
      </c>
      <c r="H329" s="100">
        <v>136.29177162490899</v>
      </c>
      <c r="I329" s="100">
        <v>0</v>
      </c>
      <c r="J329" s="23" t="s">
        <v>85</v>
      </c>
      <c r="K329" s="24">
        <v>44959.000002777779</v>
      </c>
      <c r="L329" s="23">
        <v>1</v>
      </c>
      <c r="M329" s="23" t="s">
        <v>20</v>
      </c>
      <c r="N329" s="45">
        <f>IF($C329="","",IF(OR($J329="SWAP",$J329="FUTURE",$J329="CME FUTURE"),IF($L329=1,ROUND($G329/$H329/$F329,3),POWER(10,ROUND(LOG($G329/$F329),1))),1))</f>
        <v>1</v>
      </c>
      <c r="O329" s="154">
        <f>IF($C329="","",IF(OR($J329="SWAP",$J329="FUTURE",$J329="CME FUTURE"),IF($L329=1,$F329*$N329,$AB$2*$F329*$N329/$H329),F329))</f>
        <v>1E-8</v>
      </c>
      <c r="P329" s="47">
        <f>IF($C329="","",IF(OR($J329="SWAP",$J329="FUTURE",$J329="CME FUTURE"),IF(NOT(ISERROR(VLOOKUP($M329,SpotUSDRateTable,2,FALSE))),VLOOKUP($M329,SpotUSDRateTable,2,FALSE),$H329)*O329,VLOOKUP($M329,SpotUSDRateTable,2,FALSE)*O329))</f>
        <v>1.3629177162490899E-6</v>
      </c>
      <c r="Q329" s="25">
        <f>IF($C329="","",IF(OR($J329="SWAP",$J329="FUTURE",$J329="CME FUTURE"),INT($K329-$B329),0))</f>
        <v>0</v>
      </c>
      <c r="R329" s="26" t="str">
        <f>IF($C329="","",IF(OR($E329="USD",$E329="EUR"),"CASH",IF($Q329=0,"COIN",IF($Q329&gt;720,"PERP",IF($J329="FUTURE",TEXT($K329-1,"mmm yy"),"CME "&amp;TEXT($K329-1,"mmm yy"))))))</f>
        <v>COIN</v>
      </c>
      <c r="S329" s="26" t="str">
        <f>IF($C329="","",IF($J329="CME FUTURE",IF($G329&gt;0,"LONG","SHORT"),IF($G329&gt;0,"LONG","SHORT")))</f>
        <v>LONG</v>
      </c>
      <c r="T329" s="26" t="str">
        <f>IF($C329="","",$R329&amp;" "&amp;$S329)</f>
        <v>COIN LONG</v>
      </c>
      <c r="U329" s="180">
        <f>IF($C329="","",$G329*(1+$W329))</f>
        <v>1.3629177162490899E-6</v>
      </c>
      <c r="V329" s="176">
        <f>IF($C329="","",$H329*(1+$W329))</f>
        <v>136.29177162490899</v>
      </c>
      <c r="W329" s="39">
        <f>IF($C329="","",IF(DefaultScenario,IF(OR(AND(Default_Exchange="ALL",NOT(ISERROR(MATCH($C329,$AF$6:$AF$37,0)))),$C329=Default_Exchange),IF($G329&gt;0,-LGD,0),0),IF(OR($J329="SWAP",$J329="FUTURE",$J329="CME FUTURE"),IF('Futures &amp; Perps Shifted'!$K$73,VLOOKUP($M329,ShiftByCurrencyDeriv,MATCH($R329,ShiftByCurrencyDerivHeader,0),FALSE),0),0)))</f>
        <v>0</v>
      </c>
      <c r="X329" s="178">
        <f>IF($C329="","",$U329-$G329)</f>
        <v>0</v>
      </c>
      <c r="Y329" s="14" t="str">
        <f t="shared" si="5"/>
        <v>HUBI</v>
      </c>
      <c r="Z329" t="str">
        <f>IF($C329="","",$M329&amp;" "&amp;$T329)</f>
        <v>BCH COIN LONG</v>
      </c>
      <c r="AA329" t="b">
        <f>IF($C329="","",IF(ISERROR(VLOOKUP($Y329,Mappings!$A:$C,3,FALSE)),FALSE,VLOOKUP($Y329,Mappings!$A:$C,3,FALSE)))</f>
        <v>1</v>
      </c>
    </row>
    <row r="330" spans="1:27" customFormat="1" x14ac:dyDescent="0.25">
      <c r="A330" s="14">
        <v>328</v>
      </c>
      <c r="B330" s="71">
        <v>44959.000002777779</v>
      </c>
      <c r="C330" s="14" t="s">
        <v>39</v>
      </c>
      <c r="D330" s="23" t="s">
        <v>165</v>
      </c>
      <c r="E330" s="23" t="s">
        <v>29</v>
      </c>
      <c r="F330" s="100">
        <v>1E-8</v>
      </c>
      <c r="G330" s="100">
        <v>2.2367513521128399E-7</v>
      </c>
      <c r="H330" s="100">
        <v>22.367513521128402</v>
      </c>
      <c r="I330" s="100">
        <v>0</v>
      </c>
      <c r="J330" s="23" t="s">
        <v>85</v>
      </c>
      <c r="K330" s="24">
        <v>44959.000002777779</v>
      </c>
      <c r="L330" s="23">
        <v>1</v>
      </c>
      <c r="M330" s="23" t="s">
        <v>29</v>
      </c>
      <c r="N330" s="45">
        <f>IF($C330="","",IF(OR($J330="SWAP",$J330="FUTURE",$J330="CME FUTURE"),IF($L330=1,ROUND($G330/$H330/$F330,3),POWER(10,ROUND(LOG($G330/$F330),1))),1))</f>
        <v>1</v>
      </c>
      <c r="O330" s="154">
        <f>IF($C330="","",IF(OR($J330="SWAP",$J330="FUTURE",$J330="CME FUTURE"),IF($L330=1,$F330*$N330,$AB$2*$F330*$N330/$H330),F330))</f>
        <v>1E-8</v>
      </c>
      <c r="P330" s="47">
        <f>IF($C330="","",IF(OR($J330="SWAP",$J330="FUTURE",$J330="CME FUTURE"),IF(NOT(ISERROR(VLOOKUP($M330,SpotUSDRateTable,2,FALSE))),VLOOKUP($M330,SpotUSDRateTable,2,FALSE),$H330)*O330,VLOOKUP($M330,SpotUSDRateTable,2,FALSE)*O330))</f>
        <v>2.2367513521128401E-7</v>
      </c>
      <c r="Q330" s="25">
        <f>IF($C330="","",IF(OR($J330="SWAP",$J330="FUTURE",$J330="CME FUTURE"),INT($K330-$B330),0))</f>
        <v>0</v>
      </c>
      <c r="R330" s="26" t="str">
        <f>IF($C330="","",IF(OR($E330="USD",$E330="EUR"),"CASH",IF($Q330=0,"COIN",IF($Q330&gt;720,"PERP",IF($J330="FUTURE",TEXT($K330-1,"mmm yy"),"CME "&amp;TEXT($K330-1,"mmm yy"))))))</f>
        <v>COIN</v>
      </c>
      <c r="S330" s="26" t="str">
        <f>IF($C330="","",IF($J330="CME FUTURE",IF($G330&gt;0,"LONG","SHORT"),IF($G330&gt;0,"LONG","SHORT")))</f>
        <v>LONG</v>
      </c>
      <c r="T330" s="26" t="str">
        <f>IF($C330="","",$R330&amp;" "&amp;$S330)</f>
        <v>COIN LONG</v>
      </c>
      <c r="U330" s="180">
        <f>IF($C330="","",$G330*(1+$W330))</f>
        <v>2.2367513521128399E-7</v>
      </c>
      <c r="V330" s="176">
        <f>IF($C330="","",$H330*(1+$W330))</f>
        <v>22.367513521128402</v>
      </c>
      <c r="W330" s="39">
        <f>IF($C330="","",IF(DefaultScenario,IF(OR(AND(Default_Exchange="ALL",NOT(ISERROR(MATCH($C330,$AF$6:$AF$37,0)))),$C330=Default_Exchange),IF($G330&gt;0,-LGD,0),0),IF(OR($J330="SWAP",$J330="FUTURE",$J330="CME FUTURE"),IF('Futures &amp; Perps Shifted'!$K$73,VLOOKUP($M330,ShiftByCurrencyDeriv,MATCH($R330,ShiftByCurrencyDerivHeader,0),FALSE),0),0)))</f>
        <v>0</v>
      </c>
      <c r="X330" s="178">
        <f>IF($C330="","",$U330-$G330)</f>
        <v>0</v>
      </c>
      <c r="Y330" s="14" t="str">
        <f t="shared" si="5"/>
        <v>HUBI</v>
      </c>
      <c r="Z330" t="str">
        <f>IF($C330="","",$M330&amp;" "&amp;$T330)</f>
        <v>ETC COIN LONG</v>
      </c>
      <c r="AA330" t="b">
        <f>IF($C330="","",IF(ISERROR(VLOOKUP($Y330,Mappings!$A:$C,3,FALSE)),FALSE,VLOOKUP($Y330,Mappings!$A:$C,3,FALSE)))</f>
        <v>1</v>
      </c>
    </row>
    <row r="331" spans="1:27" customFormat="1" x14ac:dyDescent="0.25">
      <c r="A331" s="14">
        <v>329</v>
      </c>
      <c r="B331" s="71">
        <v>44959.000002777779</v>
      </c>
      <c r="C331" s="14" t="s">
        <v>39</v>
      </c>
      <c r="D331" s="23" t="s">
        <v>165</v>
      </c>
      <c r="E331" s="23" t="s">
        <v>24</v>
      </c>
      <c r="F331" s="100">
        <v>1E-8</v>
      </c>
      <c r="G331" s="100">
        <v>1.0044362915612399E-6</v>
      </c>
      <c r="H331" s="100">
        <v>100.443629156124</v>
      </c>
      <c r="I331" s="100">
        <v>0</v>
      </c>
      <c r="J331" s="23" t="s">
        <v>85</v>
      </c>
      <c r="K331" s="24">
        <v>44959.000002777779</v>
      </c>
      <c r="L331" s="23">
        <v>1</v>
      </c>
      <c r="M331" s="23" t="s">
        <v>24</v>
      </c>
      <c r="N331" s="45">
        <f>IF($C331="","",IF(OR($J331="SWAP",$J331="FUTURE",$J331="CME FUTURE"),IF($L331=1,ROUND($G331/$H331/$F331,3),POWER(10,ROUND(LOG($G331/$F331),1))),1))</f>
        <v>1</v>
      </c>
      <c r="O331" s="154">
        <f>IF($C331="","",IF(OR($J331="SWAP",$J331="FUTURE",$J331="CME FUTURE"),IF($L331=1,$F331*$N331,$AB$2*$F331*$N331/$H331),F331))</f>
        <v>1E-8</v>
      </c>
      <c r="P331" s="47">
        <f>IF($C331="","",IF(OR($J331="SWAP",$J331="FUTURE",$J331="CME FUTURE"),IF(NOT(ISERROR(VLOOKUP($M331,SpotUSDRateTable,2,FALSE))),VLOOKUP($M331,SpotUSDRateTable,2,FALSE),$H331)*O331,VLOOKUP($M331,SpotUSDRateTable,2,FALSE)*O331))</f>
        <v>1.0044362915612401E-6</v>
      </c>
      <c r="Q331" s="25">
        <f>IF($C331="","",IF(OR($J331="SWAP",$J331="FUTURE",$J331="CME FUTURE"),INT($K331-$B331),0))</f>
        <v>0</v>
      </c>
      <c r="R331" s="26" t="str">
        <f>IF($C331="","",IF(OR($E331="USD",$E331="EUR"),"CASH",IF($Q331=0,"COIN",IF($Q331&gt;720,"PERP",IF($J331="FUTURE",TEXT($K331-1,"mmm yy"),"CME "&amp;TEXT($K331-1,"mmm yy"))))))</f>
        <v>COIN</v>
      </c>
      <c r="S331" s="26" t="str">
        <f>IF($C331="","",IF($J331="CME FUTURE",IF($G331&gt;0,"LONG","SHORT"),IF($G331&gt;0,"LONG","SHORT")))</f>
        <v>LONG</v>
      </c>
      <c r="T331" s="26" t="str">
        <f>IF($C331="","",$R331&amp;" "&amp;$S331)</f>
        <v>COIN LONG</v>
      </c>
      <c r="U331" s="180">
        <f>IF($C331="","",$G331*(1+$W331))</f>
        <v>1.0044362915612399E-6</v>
      </c>
      <c r="V331" s="176">
        <f>IF($C331="","",$H331*(1+$W331))</f>
        <v>100.443629156124</v>
      </c>
      <c r="W331" s="39">
        <f>IF($C331="","",IF(DefaultScenario,IF(OR(AND(Default_Exchange="ALL",NOT(ISERROR(MATCH($C331,$AF$6:$AF$37,0)))),$C331=Default_Exchange),IF($G331&gt;0,-LGD,0),0),IF(OR($J331="SWAP",$J331="FUTURE",$J331="CME FUTURE"),IF('Futures &amp; Perps Shifted'!$K$73,VLOOKUP($M331,ShiftByCurrencyDeriv,MATCH($R331,ShiftByCurrencyDerivHeader,0),FALSE),0),0)))</f>
        <v>0</v>
      </c>
      <c r="X331" s="178">
        <f>IF($C331="","",$U331-$G331)</f>
        <v>0</v>
      </c>
      <c r="Y331" s="14" t="str">
        <f t="shared" si="5"/>
        <v>HUBI</v>
      </c>
      <c r="Z331" t="str">
        <f>IF($C331="","",$M331&amp;" "&amp;$T331)</f>
        <v>LTC COIN LONG</v>
      </c>
      <c r="AA331" t="b">
        <f>IF($C331="","",IF(ISERROR(VLOOKUP($Y331,Mappings!$A:$C,3,FALSE)),FALSE,VLOOKUP($Y331,Mappings!$A:$C,3,FALSE)))</f>
        <v>1</v>
      </c>
    </row>
    <row r="332" spans="1:27" customFormat="1" x14ac:dyDescent="0.25">
      <c r="A332" s="14">
        <v>330</v>
      </c>
      <c r="B332" s="71">
        <v>44959.000002777779</v>
      </c>
      <c r="C332" s="14" t="s">
        <v>39</v>
      </c>
      <c r="D332" s="23" t="s">
        <v>165</v>
      </c>
      <c r="E332" s="23" t="s">
        <v>25</v>
      </c>
      <c r="F332" s="100">
        <v>1E-8</v>
      </c>
      <c r="G332" s="100">
        <v>6.3193223607952295E-10</v>
      </c>
      <c r="H332" s="100">
        <v>6.3193223607952306E-2</v>
      </c>
      <c r="I332" s="100">
        <v>0</v>
      </c>
      <c r="J332" s="23" t="s">
        <v>85</v>
      </c>
      <c r="K332" s="24">
        <v>44959.000002777779</v>
      </c>
      <c r="L332" s="23">
        <v>1</v>
      </c>
      <c r="M332" s="23" t="s">
        <v>25</v>
      </c>
      <c r="N332" s="45">
        <f>IF($C332="","",IF(OR($J332="SWAP",$J332="FUTURE",$J332="CME FUTURE"),IF($L332=1,ROUND($G332/$H332/$F332,3),POWER(10,ROUND(LOG($G332/$F332),1))),1))</f>
        <v>1</v>
      </c>
      <c r="O332" s="154">
        <f>IF($C332="","",IF(OR($J332="SWAP",$J332="FUTURE",$J332="CME FUTURE"),IF($L332=1,$F332*$N332,$AB$2*$F332*$N332/$H332),F332))</f>
        <v>1E-8</v>
      </c>
      <c r="P332" s="47">
        <f>IF($C332="","",IF(OR($J332="SWAP",$J332="FUTURE",$J332="CME FUTURE"),IF(NOT(ISERROR(VLOOKUP($M332,SpotUSDRateTable,2,FALSE))),VLOOKUP($M332,SpotUSDRateTable,2,FALSE),$H332)*O332,VLOOKUP($M332,SpotUSDRateTable,2,FALSE)*O332))</f>
        <v>6.3193223607952306E-10</v>
      </c>
      <c r="Q332" s="25">
        <f>IF($C332="","",IF(OR($J332="SWAP",$J332="FUTURE",$J332="CME FUTURE"),INT($K332-$B332),0))</f>
        <v>0</v>
      </c>
      <c r="R332" s="26" t="str">
        <f>IF($C332="","",IF(OR($E332="USD",$E332="EUR"),"CASH",IF($Q332=0,"COIN",IF($Q332&gt;720,"PERP",IF($J332="FUTURE",TEXT($K332-1,"mmm yy"),"CME "&amp;TEXT($K332-1,"mmm yy"))))))</f>
        <v>COIN</v>
      </c>
      <c r="S332" s="26" t="str">
        <f>IF($C332="","",IF($J332="CME FUTURE",IF($G332&gt;0,"LONG","SHORT"),IF($G332&gt;0,"LONG","SHORT")))</f>
        <v>LONG</v>
      </c>
      <c r="T332" s="26" t="str">
        <f>IF($C332="","",$R332&amp;" "&amp;$S332)</f>
        <v>COIN LONG</v>
      </c>
      <c r="U332" s="180">
        <f>IF($C332="","",$G332*(1+$W332))</f>
        <v>6.3193223607952295E-10</v>
      </c>
      <c r="V332" s="176">
        <f>IF($C332="","",$H332*(1+$W332))</f>
        <v>6.3193223607952306E-2</v>
      </c>
      <c r="W332" s="39">
        <f>IF($C332="","",IF(DefaultScenario,IF(OR(AND(Default_Exchange="ALL",NOT(ISERROR(MATCH($C332,$AF$6:$AF$37,0)))),$C332=Default_Exchange),IF($G332&gt;0,-LGD,0),0),IF(OR($J332="SWAP",$J332="FUTURE",$J332="CME FUTURE"),IF('Futures &amp; Perps Shifted'!$K$73,VLOOKUP($M332,ShiftByCurrencyDeriv,MATCH($R332,ShiftByCurrencyDerivHeader,0),FALSE),0),0)))</f>
        <v>0</v>
      </c>
      <c r="X332" s="178">
        <f>IF($C332="","",$U332-$G332)</f>
        <v>0</v>
      </c>
      <c r="Y332" s="14" t="str">
        <f t="shared" si="5"/>
        <v>HUBI</v>
      </c>
      <c r="Z332" t="str">
        <f>IF($C332="","",$M332&amp;" "&amp;$T332)</f>
        <v>TRX COIN LONG</v>
      </c>
      <c r="AA332" t="b">
        <f>IF($C332="","",IF(ISERROR(VLOOKUP($Y332,Mappings!$A:$C,3,FALSE)),FALSE,VLOOKUP($Y332,Mappings!$A:$C,3,FALSE)))</f>
        <v>1</v>
      </c>
    </row>
    <row r="333" spans="1:27" customFormat="1" x14ac:dyDescent="0.25">
      <c r="A333" s="14">
        <v>331</v>
      </c>
      <c r="B333" s="71">
        <v>44959.000002777779</v>
      </c>
      <c r="C333" s="14" t="s">
        <v>39</v>
      </c>
      <c r="D333" s="23" t="s">
        <v>165</v>
      </c>
      <c r="E333" s="23" t="s">
        <v>38</v>
      </c>
      <c r="F333" s="100">
        <v>0.90999770000000002</v>
      </c>
      <c r="G333" s="100">
        <v>0.91008672140702895</v>
      </c>
      <c r="H333" s="100">
        <v>1.0000978259692599</v>
      </c>
      <c r="I333" s="100">
        <v>0</v>
      </c>
      <c r="J333" s="23" t="s">
        <v>85</v>
      </c>
      <c r="K333" s="24">
        <v>44959.000002777779</v>
      </c>
      <c r="L333" s="23">
        <v>1</v>
      </c>
      <c r="M333" s="23" t="s">
        <v>38</v>
      </c>
      <c r="N333" s="45">
        <f>IF($C333="","",IF(OR($J333="SWAP",$J333="FUTURE",$J333="CME FUTURE"),IF($L333=1,ROUND($G333/$H333/$F333,3),POWER(10,ROUND(LOG($G333/$F333),1))),1))</f>
        <v>1</v>
      </c>
      <c r="O333" s="154">
        <f>IF($C333="","",IF(OR($J333="SWAP",$J333="FUTURE",$J333="CME FUTURE"),IF($L333=1,$F333*$N333,$AB$2*$F333*$N333/$H333),F333))</f>
        <v>0.90999770000000002</v>
      </c>
      <c r="P333" s="47">
        <f>IF($C333="","",IF(OR($J333="SWAP",$J333="FUTURE",$J333="CME FUTURE"),IF(NOT(ISERROR(VLOOKUP($M333,SpotUSDRateTable,2,FALSE))),VLOOKUP($M333,SpotUSDRateTable,2,FALSE),$H333)*O333,VLOOKUP($M333,SpotUSDRateTable,2,FALSE)*O333))</f>
        <v>0.91008672140702684</v>
      </c>
      <c r="Q333" s="25">
        <f>IF($C333="","",IF(OR($J333="SWAP",$J333="FUTURE",$J333="CME FUTURE"),INT($K333-$B333),0))</f>
        <v>0</v>
      </c>
      <c r="R333" s="26" t="str">
        <f>IF($C333="","",IF(OR($E333="USD",$E333="EUR"),"CASH",IF($Q333=0,"COIN",IF($Q333&gt;720,"PERP",IF($J333="FUTURE",TEXT($K333-1,"mmm yy"),"CME "&amp;TEXT($K333-1,"mmm yy"))))))</f>
        <v>COIN</v>
      </c>
      <c r="S333" s="26" t="str">
        <f>IF($C333="","",IF($J333="CME FUTURE",IF($G333&gt;0,"LONG","SHORT"),IF($G333&gt;0,"LONG","SHORT")))</f>
        <v>LONG</v>
      </c>
      <c r="T333" s="26" t="str">
        <f>IF($C333="","",$R333&amp;" "&amp;$S333)</f>
        <v>COIN LONG</v>
      </c>
      <c r="U333" s="180">
        <f>IF($C333="","",$G333*(1+$W333))</f>
        <v>0.91008672140702895</v>
      </c>
      <c r="V333" s="176">
        <f>IF($C333="","",$H333*(1+$W333))</f>
        <v>1.0000978259692599</v>
      </c>
      <c r="W333" s="39">
        <f>IF($C333="","",IF(DefaultScenario,IF(OR(AND(Default_Exchange="ALL",NOT(ISERROR(MATCH($C333,$AF$6:$AF$37,0)))),$C333=Default_Exchange),IF($G333&gt;0,-LGD,0),0),IF(OR($J333="SWAP",$J333="FUTURE",$J333="CME FUTURE"),IF('Futures &amp; Perps Shifted'!$K$73,VLOOKUP($M333,ShiftByCurrencyDeriv,MATCH($R333,ShiftByCurrencyDerivHeader,0),FALSE),0),0)))</f>
        <v>0</v>
      </c>
      <c r="X333" s="178">
        <f>IF($C333="","",$U333-$G333)</f>
        <v>0</v>
      </c>
      <c r="Y333" s="14" t="str">
        <f t="shared" si="5"/>
        <v>HUBI</v>
      </c>
      <c r="Z333" t="str">
        <f>IF($C333="","",$M333&amp;" "&amp;$T333)</f>
        <v>USDT COIN LONG</v>
      </c>
      <c r="AA333" t="b">
        <f>IF($C333="","",IF(ISERROR(VLOOKUP($Y333,Mappings!$A:$C,3,FALSE)),FALSE,VLOOKUP($Y333,Mappings!$A:$C,3,FALSE)))</f>
        <v>1</v>
      </c>
    </row>
    <row r="334" spans="1:27" customFormat="1" x14ac:dyDescent="0.25">
      <c r="A334" s="14">
        <v>332</v>
      </c>
      <c r="B334" s="71">
        <v>44959.000002777779</v>
      </c>
      <c r="C334" s="14" t="s">
        <v>39</v>
      </c>
      <c r="D334" s="23" t="s">
        <v>165</v>
      </c>
      <c r="E334" s="23" t="s">
        <v>99</v>
      </c>
      <c r="F334" s="100">
        <v>7.6039999999999997E-5</v>
      </c>
      <c r="G334" s="100">
        <v>3.1472336196958002E-5</v>
      </c>
      <c r="H334" s="100">
        <v>0.41389184898682302</v>
      </c>
      <c r="I334" s="100">
        <v>0</v>
      </c>
      <c r="J334" s="23" t="s">
        <v>85</v>
      </c>
      <c r="K334" s="24">
        <v>44959.000002777779</v>
      </c>
      <c r="L334" s="23">
        <v>1</v>
      </c>
      <c r="M334" s="23" t="s">
        <v>99</v>
      </c>
      <c r="N334" s="45">
        <f>IF($C334="","",IF(OR($J334="SWAP",$J334="FUTURE",$J334="CME FUTURE"),IF($L334=1,ROUND($G334/$H334/$F334,3),POWER(10,ROUND(LOG($G334/$F334),1))),1))</f>
        <v>1</v>
      </c>
      <c r="O334" s="154">
        <f>IF($C334="","",IF(OR($J334="SWAP",$J334="FUTURE",$J334="CME FUTURE"),IF($L334=1,$F334*$N334,$AB$2*$F334*$N334/$H334),F334))</f>
        <v>7.6039999999999997E-5</v>
      </c>
      <c r="P334" s="47">
        <f>IF($C334="","",IF(OR($J334="SWAP",$J334="FUTURE",$J334="CME FUTURE"),IF(NOT(ISERROR(VLOOKUP($M334,SpotUSDRateTable,2,FALSE))),VLOOKUP($M334,SpotUSDRateTable,2,FALSE),$H334)*O334,VLOOKUP($M334,SpotUSDRateTable,2,FALSE)*O334))</f>
        <v>3.1472336196958022E-5</v>
      </c>
      <c r="Q334" s="25">
        <f>IF($C334="","",IF(OR($J334="SWAP",$J334="FUTURE",$J334="CME FUTURE"),INT($K334-$B334),0))</f>
        <v>0</v>
      </c>
      <c r="R334" s="26" t="str">
        <f>IF($C334="","",IF(OR($E334="USD",$E334="EUR"),"CASH",IF($Q334=0,"COIN",IF($Q334&gt;720,"PERP",IF($J334="FUTURE",TEXT($K334-1,"mmm yy"),"CME "&amp;TEXT($K334-1,"mmm yy"))))))</f>
        <v>COIN</v>
      </c>
      <c r="S334" s="26" t="str">
        <f>IF($C334="","",IF($J334="CME FUTURE",IF($G334&gt;0,"LONG","SHORT"),IF($G334&gt;0,"LONG","SHORT")))</f>
        <v>LONG</v>
      </c>
      <c r="T334" s="26" t="str">
        <f>IF($C334="","",$R334&amp;" "&amp;$S334)</f>
        <v>COIN LONG</v>
      </c>
      <c r="U334" s="180">
        <f>IF($C334="","",$G334*(1+$W334))</f>
        <v>3.1472336196958002E-5</v>
      </c>
      <c r="V334" s="176">
        <f>IF($C334="","",$H334*(1+$W334))</f>
        <v>0.41389184898682302</v>
      </c>
      <c r="W334" s="39">
        <f>IF($C334="","",IF(DefaultScenario,IF(OR(AND(Default_Exchange="ALL",NOT(ISERROR(MATCH($C334,$AF$6:$AF$37,0)))),$C334=Default_Exchange),IF($G334&gt;0,-LGD,0),0),IF(OR($J334="SWAP",$J334="FUTURE",$J334="CME FUTURE"),IF('Futures &amp; Perps Shifted'!$K$73,VLOOKUP($M334,ShiftByCurrencyDeriv,MATCH($R334,ShiftByCurrencyDerivHeader,0),FALSE),0),0)))</f>
        <v>0</v>
      </c>
      <c r="X334" s="178">
        <f>IF($C334="","",$U334-$G334)</f>
        <v>0</v>
      </c>
      <c r="Y334" s="14" t="str">
        <f t="shared" si="5"/>
        <v>HUBI</v>
      </c>
      <c r="Z334" t="str">
        <f>IF($C334="","",$M334&amp;" "&amp;$T334)</f>
        <v>XRP COIN LONG</v>
      </c>
      <c r="AA334" t="b">
        <f>IF($C334="","",IF(ISERROR(VLOOKUP($Y334,Mappings!$A:$C,3,FALSE)),FALSE,VLOOKUP($Y334,Mappings!$A:$C,3,FALSE)))</f>
        <v>1</v>
      </c>
    </row>
    <row r="335" spans="1:27" customFormat="1" x14ac:dyDescent="0.25">
      <c r="A335" s="14">
        <v>333</v>
      </c>
      <c r="B335" s="71">
        <v>44958.917051192133</v>
      </c>
      <c r="C335" s="14" t="s">
        <v>166</v>
      </c>
      <c r="D335" s="23" t="s">
        <v>166</v>
      </c>
      <c r="E335" s="23" t="s">
        <v>35</v>
      </c>
      <c r="F335" s="100">
        <v>0.331542</v>
      </c>
      <c r="G335" s="100">
        <v>4.9295088488236001</v>
      </c>
      <c r="H335" s="100">
        <v>14.868429486531401</v>
      </c>
      <c r="I335" s="100">
        <v>0</v>
      </c>
      <c r="J335" s="23" t="s">
        <v>85</v>
      </c>
      <c r="K335" s="24">
        <v>44958.917051192133</v>
      </c>
      <c r="L335" s="23">
        <v>1</v>
      </c>
      <c r="M335" s="23" t="s">
        <v>35</v>
      </c>
      <c r="N335" s="45">
        <f>IF($C335="","",IF(OR($J335="SWAP",$J335="FUTURE",$J335="CME FUTURE"),IF($L335=1,ROUND($G335/$H335/$F335,3),POWER(10,ROUND(LOG($G335/$F335),1))),1))</f>
        <v>1</v>
      </c>
      <c r="O335" s="154">
        <f>IF($C335="","",IF(OR($J335="SWAP",$J335="FUTURE",$J335="CME FUTURE"),IF($L335=1,$F335*$N335,$AB$2*$F335*$N335/$H335),F335))</f>
        <v>0.331542</v>
      </c>
      <c r="P335" s="47">
        <f>IF($C335="","",IF(OR($J335="SWAP",$J335="FUTURE",$J335="CME FUTURE"),IF(NOT(ISERROR(VLOOKUP($M335,SpotUSDRateTable,2,FALSE))),VLOOKUP($M335,SpotUSDRateTable,2,FALSE),$H335)*O335,VLOOKUP($M335,SpotUSDRateTable,2,FALSE)*O335))</f>
        <v>4.9295088488235939</v>
      </c>
      <c r="Q335" s="25">
        <f>IF($C335="","",IF(OR($J335="SWAP",$J335="FUTURE",$J335="CME FUTURE"),INT($K335-$B335),0))</f>
        <v>0</v>
      </c>
      <c r="R335" s="26" t="str">
        <f>IF($C335="","",IF(OR($E335="USD",$E335="EUR"),"CASH",IF($Q335=0,"COIN",IF($Q335&gt;720,"PERP",IF($J335="FUTURE",TEXT($K335-1,"mmm yy"),"CME "&amp;TEXT($K335-1,"mmm yy"))))))</f>
        <v>COIN</v>
      </c>
      <c r="S335" s="26" t="str">
        <f>IF($C335="","",IF($J335="CME FUTURE",IF($G335&gt;0,"LONG","SHORT"),IF($G335&gt;0,"LONG","SHORT")))</f>
        <v>LONG</v>
      </c>
      <c r="T335" s="26" t="str">
        <f>IF($C335="","",$R335&amp;" "&amp;$S335)</f>
        <v>COIN LONG</v>
      </c>
      <c r="U335" s="180">
        <f>IF($C335="","",$G335*(1+$W335))</f>
        <v>4.9295088488236001</v>
      </c>
      <c r="V335" s="176">
        <f>IF($C335="","",$H335*(1+$W335))</f>
        <v>14.868429486531401</v>
      </c>
      <c r="W335" s="39">
        <f>IF($C335="","",IF(DefaultScenario,IF(OR(AND(Default_Exchange="ALL",NOT(ISERROR(MATCH($C335,$AF$6:$AF$37,0)))),$C335=Default_Exchange),IF($G335&gt;0,-LGD,0),0),IF(OR($J335="SWAP",$J335="FUTURE",$J335="CME FUTURE"),IF('Futures &amp; Perps Shifted'!$K$73,VLOOKUP($M335,ShiftByCurrencyDeriv,MATCH($R335,ShiftByCurrencyDerivHeader,0),FALSE),0),0)))</f>
        <v>0</v>
      </c>
      <c r="X335" s="178">
        <f>IF($C335="","",$U335-$G335)</f>
        <v>0</v>
      </c>
      <c r="Y335" s="14" t="str">
        <f t="shared" si="5"/>
        <v>KRKE</v>
      </c>
      <c r="Z335" t="str">
        <f>IF($C335="","",$M335&amp;" "&amp;$T335)</f>
        <v>ATOM COIN LONG</v>
      </c>
      <c r="AA335" t="b">
        <f>IF($C335="","",IF(ISERROR(VLOOKUP($Y335,Mappings!$A:$C,3,FALSE)),FALSE,VLOOKUP($Y335,Mappings!$A:$C,3,FALSE)))</f>
        <v>1</v>
      </c>
    </row>
    <row r="336" spans="1:27" customFormat="1" x14ac:dyDescent="0.25">
      <c r="A336" s="14">
        <v>334</v>
      </c>
      <c r="B336" s="71">
        <v>44958.917051006945</v>
      </c>
      <c r="C336" s="14" t="s">
        <v>166</v>
      </c>
      <c r="D336" s="23" t="s">
        <v>166</v>
      </c>
      <c r="E336" s="23" t="s">
        <v>20</v>
      </c>
      <c r="F336" s="100">
        <v>1.7695412699999999</v>
      </c>
      <c r="G336" s="100">
        <v>241.173914651692</v>
      </c>
      <c r="H336" s="100">
        <v>136.29177162490899</v>
      </c>
      <c r="I336" s="100">
        <v>0</v>
      </c>
      <c r="J336" s="23" t="s">
        <v>85</v>
      </c>
      <c r="K336" s="24">
        <v>44958.917051006945</v>
      </c>
      <c r="L336" s="23">
        <v>1</v>
      </c>
      <c r="M336" s="23" t="s">
        <v>20</v>
      </c>
      <c r="N336" s="45">
        <f>IF($C336="","",IF(OR($J336="SWAP",$J336="FUTURE",$J336="CME FUTURE"),IF($L336=1,ROUND($G336/$H336/$F336,3),POWER(10,ROUND(LOG($G336/$F336),1))),1))</f>
        <v>1</v>
      </c>
      <c r="O336" s="154">
        <f>IF($C336="","",IF(OR($J336="SWAP",$J336="FUTURE",$J336="CME FUTURE"),IF($L336=1,$F336*$N336,$AB$2*$F336*$N336/$H336),F336))</f>
        <v>1.7695412699999999</v>
      </c>
      <c r="P336" s="47">
        <f>IF($C336="","",IF(OR($J336="SWAP",$J336="FUTURE",$J336="CME FUTURE"),IF(NOT(ISERROR(VLOOKUP($M336,SpotUSDRateTable,2,FALSE))),VLOOKUP($M336,SpotUSDRateTable,2,FALSE),$H336)*O336,VLOOKUP($M336,SpotUSDRateTable,2,FALSE)*O336))</f>
        <v>241.1739146516914</v>
      </c>
      <c r="Q336" s="25">
        <f>IF($C336="","",IF(OR($J336="SWAP",$J336="FUTURE",$J336="CME FUTURE"),INT($K336-$B336),0))</f>
        <v>0</v>
      </c>
      <c r="R336" s="26" t="str">
        <f>IF($C336="","",IF(OR($E336="USD",$E336="EUR"),"CASH",IF($Q336=0,"COIN",IF($Q336&gt;720,"PERP",IF($J336="FUTURE",TEXT($K336-1,"mmm yy"),"CME "&amp;TEXT($K336-1,"mmm yy"))))))</f>
        <v>COIN</v>
      </c>
      <c r="S336" s="26" t="str">
        <f>IF($C336="","",IF($J336="CME FUTURE",IF($G336&gt;0,"LONG","SHORT"),IF($G336&gt;0,"LONG","SHORT")))</f>
        <v>LONG</v>
      </c>
      <c r="T336" s="26" t="str">
        <f>IF($C336="","",$R336&amp;" "&amp;$S336)</f>
        <v>COIN LONG</v>
      </c>
      <c r="U336" s="180">
        <f>IF($C336="","",$G336*(1+$W336))</f>
        <v>241.173914651692</v>
      </c>
      <c r="V336" s="176">
        <f>IF($C336="","",$H336*(1+$W336))</f>
        <v>136.29177162490899</v>
      </c>
      <c r="W336" s="39">
        <f>IF($C336="","",IF(DefaultScenario,IF(OR(AND(Default_Exchange="ALL",NOT(ISERROR(MATCH($C336,$AF$6:$AF$37,0)))),$C336=Default_Exchange),IF($G336&gt;0,-LGD,0),0),IF(OR($J336="SWAP",$J336="FUTURE",$J336="CME FUTURE"),IF('Futures &amp; Perps Shifted'!$K$73,VLOOKUP($M336,ShiftByCurrencyDeriv,MATCH($R336,ShiftByCurrencyDerivHeader,0),FALSE),0),0)))</f>
        <v>0</v>
      </c>
      <c r="X336" s="178">
        <f>IF($C336="","",$U336-$G336)</f>
        <v>0</v>
      </c>
      <c r="Y336" s="14" t="str">
        <f t="shared" si="5"/>
        <v>KRKE</v>
      </c>
      <c r="Z336" t="str">
        <f>IF($C336="","",$M336&amp;" "&amp;$T336)</f>
        <v>BCH COIN LONG</v>
      </c>
      <c r="AA336" t="b">
        <f>IF($C336="","",IF(ISERROR(VLOOKUP($Y336,Mappings!$A:$C,3,FALSE)),FALSE,VLOOKUP($Y336,Mappings!$A:$C,3,FALSE)))</f>
        <v>1</v>
      </c>
    </row>
    <row r="337" spans="1:27" customFormat="1" x14ac:dyDescent="0.25">
      <c r="A337" s="14">
        <v>335</v>
      </c>
      <c r="B337" s="71">
        <v>44958.917051006945</v>
      </c>
      <c r="C337" s="14" t="s">
        <v>166</v>
      </c>
      <c r="D337" s="23" t="s">
        <v>166</v>
      </c>
      <c r="E337" s="23" t="s">
        <v>14</v>
      </c>
      <c r="F337" s="100">
        <v>1.8847760000000002E-2</v>
      </c>
      <c r="G337" s="100">
        <v>447.13991672416199</v>
      </c>
      <c r="H337" s="100">
        <v>23723.7696534846</v>
      </c>
      <c r="I337" s="100">
        <v>0</v>
      </c>
      <c r="J337" s="23" t="s">
        <v>85</v>
      </c>
      <c r="K337" s="24">
        <v>44958.917051006945</v>
      </c>
      <c r="L337" s="23">
        <v>1</v>
      </c>
      <c r="M337" s="23" t="s">
        <v>14</v>
      </c>
      <c r="N337" s="45">
        <f>IF($C337="","",IF(OR($J337="SWAP",$J337="FUTURE",$J337="CME FUTURE"),IF($L337=1,ROUND($G337/$H337/$F337,3),POWER(10,ROUND(LOG($G337/$F337),1))),1))</f>
        <v>1</v>
      </c>
      <c r="O337" s="154">
        <f>IF($C337="","",IF(OR($J337="SWAP",$J337="FUTURE",$J337="CME FUTURE"),IF($L337=1,$F337*$N337,$AB$2*$F337*$N337/$H337),F337))</f>
        <v>1.8847760000000002E-2</v>
      </c>
      <c r="P337" s="47">
        <f>IF($C337="","",IF(OR($J337="SWAP",$J337="FUTURE",$J337="CME FUTURE"),IF(NOT(ISERROR(VLOOKUP($M337,SpotUSDRateTable,2,FALSE))),VLOOKUP($M337,SpotUSDRateTable,2,FALSE),$H337)*O337,VLOOKUP($M337,SpotUSDRateTable,2,FALSE)*O337))</f>
        <v>447.13991672416097</v>
      </c>
      <c r="Q337" s="25">
        <f>IF($C337="","",IF(OR($J337="SWAP",$J337="FUTURE",$J337="CME FUTURE"),INT($K337-$B337),0))</f>
        <v>0</v>
      </c>
      <c r="R337" s="26" t="str">
        <f>IF($C337="","",IF(OR($E337="USD",$E337="EUR"),"CASH",IF($Q337=0,"COIN",IF($Q337&gt;720,"PERP",IF($J337="FUTURE",TEXT($K337-1,"mmm yy"),"CME "&amp;TEXT($K337-1,"mmm yy"))))))</f>
        <v>COIN</v>
      </c>
      <c r="S337" s="26" t="str">
        <f>IF($C337="","",IF($J337="CME FUTURE",IF($G337&gt;0,"LONG","SHORT"),IF($G337&gt;0,"LONG","SHORT")))</f>
        <v>LONG</v>
      </c>
      <c r="T337" s="26" t="str">
        <f>IF($C337="","",$R337&amp;" "&amp;$S337)</f>
        <v>COIN LONG</v>
      </c>
      <c r="U337" s="180">
        <f>IF($C337="","",$G337*(1+$W337))</f>
        <v>447.13991672416199</v>
      </c>
      <c r="V337" s="176">
        <f>IF($C337="","",$H337*(1+$W337))</f>
        <v>23723.7696534846</v>
      </c>
      <c r="W337" s="39">
        <f>IF($C337="","",IF(DefaultScenario,IF(OR(AND(Default_Exchange="ALL",NOT(ISERROR(MATCH($C337,$AF$6:$AF$37,0)))),$C337=Default_Exchange),IF($G337&gt;0,-LGD,0),0),IF(OR($J337="SWAP",$J337="FUTURE",$J337="CME FUTURE"),IF('Futures &amp; Perps Shifted'!$K$73,VLOOKUP($M337,ShiftByCurrencyDeriv,MATCH($R337,ShiftByCurrencyDerivHeader,0),FALSE),0),0)))</f>
        <v>0</v>
      </c>
      <c r="X337" s="178">
        <f>IF($C337="","",$U337-$G337)</f>
        <v>0</v>
      </c>
      <c r="Y337" s="14" t="str">
        <f t="shared" si="5"/>
        <v>KRKE</v>
      </c>
      <c r="Z337" t="str">
        <f>IF($C337="","",$M337&amp;" "&amp;$T337)</f>
        <v>BTC COIN LONG</v>
      </c>
      <c r="AA337" t="b">
        <f>IF($C337="","",IF(ISERROR(VLOOKUP($Y337,Mappings!$A:$C,3,FALSE)),FALSE,VLOOKUP($Y337,Mappings!$A:$C,3,FALSE)))</f>
        <v>1</v>
      </c>
    </row>
    <row r="338" spans="1:27" customFormat="1" x14ac:dyDescent="0.25">
      <c r="A338" s="14">
        <v>336</v>
      </c>
      <c r="B338" s="71">
        <v>44958.917051006945</v>
      </c>
      <c r="C338" s="14" t="s">
        <v>166</v>
      </c>
      <c r="D338" s="23" t="s">
        <v>166</v>
      </c>
      <c r="E338" s="23" t="s">
        <v>23</v>
      </c>
      <c r="F338" s="100">
        <v>9.9499194400000004</v>
      </c>
      <c r="G338" s="100">
        <v>10.7236701664804</v>
      </c>
      <c r="H338" s="100">
        <v>1.0777645217276699</v>
      </c>
      <c r="I338" s="100">
        <v>0</v>
      </c>
      <c r="J338" s="23" t="s">
        <v>85</v>
      </c>
      <c r="K338" s="24">
        <v>44958.917051006945</v>
      </c>
      <c r="L338" s="23">
        <v>1</v>
      </c>
      <c r="M338" s="23" t="s">
        <v>23</v>
      </c>
      <c r="N338" s="45">
        <f>IF($C338="","",IF(OR($J338="SWAP",$J338="FUTURE",$J338="CME FUTURE"),IF($L338=1,ROUND($G338/$H338/$F338,3),POWER(10,ROUND(LOG($G338/$F338),1))),1))</f>
        <v>1</v>
      </c>
      <c r="O338" s="154">
        <f>IF($C338="","",IF(OR($J338="SWAP",$J338="FUTURE",$J338="CME FUTURE"),IF($L338=1,$F338*$N338,$AB$2*$F338*$N338/$H338),F338))</f>
        <v>9.9499194400000004</v>
      </c>
      <c r="P338" s="47">
        <f>IF($C338="","",IF(OR($J338="SWAP",$J338="FUTURE",$J338="CME FUTURE"),IF(NOT(ISERROR(VLOOKUP($M338,SpotUSDRateTable,2,FALSE))),VLOOKUP($M338,SpotUSDRateTable,2,FALSE),$H338)*O338,VLOOKUP($M338,SpotUSDRateTable,2,FALSE)*O338))</f>
        <v>10.723670166480446</v>
      </c>
      <c r="Q338" s="25">
        <f>IF($C338="","",IF(OR($J338="SWAP",$J338="FUTURE",$J338="CME FUTURE"),INT($K338-$B338),0))</f>
        <v>0</v>
      </c>
      <c r="R338" s="26" t="str">
        <f>IF($C338="","",IF(OR($E338="USD",$E338="EUR"),"CASH",IF($Q338=0,"COIN",IF($Q338&gt;720,"PERP",IF($J338="FUTURE",TEXT($K338-1,"mmm yy"),"CME "&amp;TEXT($K338-1,"mmm yy"))))))</f>
        <v>COIN</v>
      </c>
      <c r="S338" s="26" t="str">
        <f>IF($C338="","",IF($J338="CME FUTURE",IF($G338&gt;0,"LONG","SHORT"),IF($G338&gt;0,"LONG","SHORT")))</f>
        <v>LONG</v>
      </c>
      <c r="T338" s="26" t="str">
        <f>IF($C338="","",$R338&amp;" "&amp;$S338)</f>
        <v>COIN LONG</v>
      </c>
      <c r="U338" s="180">
        <f>IF($C338="","",$G338*(1+$W338))</f>
        <v>10.7236701664804</v>
      </c>
      <c r="V338" s="176">
        <f>IF($C338="","",$H338*(1+$W338))</f>
        <v>1.0777645217276699</v>
      </c>
      <c r="W338" s="39">
        <f>IF($C338="","",IF(DefaultScenario,IF(OR(AND(Default_Exchange="ALL",NOT(ISERROR(MATCH($C338,$AF$6:$AF$37,0)))),$C338=Default_Exchange),IF($G338&gt;0,-LGD,0),0),IF(OR($J338="SWAP",$J338="FUTURE",$J338="CME FUTURE"),IF('Futures &amp; Perps Shifted'!$K$73,VLOOKUP($M338,ShiftByCurrencyDeriv,MATCH($R338,ShiftByCurrencyDerivHeader,0),FALSE),0),0)))</f>
        <v>0</v>
      </c>
      <c r="X338" s="178">
        <f>IF($C338="","",$U338-$G338)</f>
        <v>0</v>
      </c>
      <c r="Y338" s="14" t="str">
        <f t="shared" si="5"/>
        <v>KRKE</v>
      </c>
      <c r="Z338" t="str">
        <f>IF($C338="","",$M338&amp;" "&amp;$T338)</f>
        <v>EOS COIN LONG</v>
      </c>
      <c r="AA338" t="b">
        <f>IF($C338="","",IF(ISERROR(VLOOKUP($Y338,Mappings!$A:$C,3,FALSE)),FALSE,VLOOKUP($Y338,Mappings!$A:$C,3,FALSE)))</f>
        <v>1</v>
      </c>
    </row>
    <row r="339" spans="1:27" customFormat="1" x14ac:dyDescent="0.25">
      <c r="A339" s="14">
        <v>337</v>
      </c>
      <c r="B339" s="71">
        <v>44958.917051192133</v>
      </c>
      <c r="C339" s="14" t="s">
        <v>166</v>
      </c>
      <c r="D339" s="23" t="s">
        <v>166</v>
      </c>
      <c r="E339" s="23" t="s">
        <v>270</v>
      </c>
      <c r="F339" s="100">
        <v>3.4037359</v>
      </c>
      <c r="G339" s="100">
        <v>13.087697378218801</v>
      </c>
      <c r="H339" s="100">
        <v>3.84509778746901</v>
      </c>
      <c r="I339" s="100">
        <v>0</v>
      </c>
      <c r="J339" s="23" t="s">
        <v>85</v>
      </c>
      <c r="K339" s="24">
        <v>44958.917051192133</v>
      </c>
      <c r="L339" s="23">
        <v>1</v>
      </c>
      <c r="M339" s="23" t="s">
        <v>270</v>
      </c>
      <c r="N339" s="45">
        <f>IF($C339="","",IF(OR($J339="SWAP",$J339="FUTURE",$J339="CME FUTURE"),IF($L339=1,ROUND($G339/$H339/$F339,3),POWER(10,ROUND(LOG($G339/$F339),1))),1))</f>
        <v>1</v>
      </c>
      <c r="O339" s="154">
        <f>IF($C339="","",IF(OR($J339="SWAP",$J339="FUTURE",$J339="CME FUTURE"),IF($L339=1,$F339*$N339,$AB$2*$F339*$N339/$H339),F339))</f>
        <v>3.4037359</v>
      </c>
      <c r="P339" s="47">
        <f>IF($C339="","",IF(OR($J339="SWAP",$J339="FUTURE",$J339="CME FUTURE"),IF(NOT(ISERROR(VLOOKUP($M339,SpotUSDRateTable,2,FALSE))),VLOOKUP($M339,SpotUSDRateTable,2,FALSE),$H339)*O339,VLOOKUP($M339,SpotUSDRateTable,2,FALSE)*O339))</f>
        <v>13.08769737821884</v>
      </c>
      <c r="Q339" s="25">
        <f>IF($C339="","",IF(OR($J339="SWAP",$J339="FUTURE",$J339="CME FUTURE"),INT($K339-$B339),0))</f>
        <v>0</v>
      </c>
      <c r="R339" s="26" t="str">
        <f>IF($C339="","",IF(OR($E339="USD",$E339="EUR"),"CASH",IF($Q339=0,"COIN",IF($Q339&gt;720,"PERP",IF($J339="FUTURE",TEXT($K339-1,"mmm yy"),"CME "&amp;TEXT($K339-1,"mmm yy"))))))</f>
        <v>COIN</v>
      </c>
      <c r="S339" s="26" t="str">
        <f>IF($C339="","",IF($J339="CME FUTURE",IF($G339&gt;0,"LONG","SHORT"),IF($G339&gt;0,"LONG","SHORT")))</f>
        <v>LONG</v>
      </c>
      <c r="T339" s="26" t="str">
        <f>IF($C339="","",$R339&amp;" "&amp;$S339)</f>
        <v>COIN LONG</v>
      </c>
      <c r="U339" s="180">
        <f>IF($C339="","",$G339*(1+$W339))</f>
        <v>13.087697378218801</v>
      </c>
      <c r="V339" s="176">
        <f>IF($C339="","",$H339*(1+$W339))</f>
        <v>3.84509778746901</v>
      </c>
      <c r="W339" s="39">
        <f>IF($C339="","",IF(DefaultScenario,IF(OR(AND(Default_Exchange="ALL",NOT(ISERROR(MATCH($C339,$AF$6:$AF$37,0)))),$C339=Default_Exchange),IF($G339&gt;0,-LGD,0),0),IF(OR($J339="SWAP",$J339="FUTURE",$J339="CME FUTURE"),IF('Futures &amp; Perps Shifted'!$K$73,VLOOKUP($M339,ShiftByCurrencyDeriv,MATCH($R339,ShiftByCurrencyDerivHeader,0),FALSE),0),0)))</f>
        <v>0</v>
      </c>
      <c r="X339" s="178">
        <f>IF($C339="","",$U339-$G339)</f>
        <v>0</v>
      </c>
      <c r="Y339" s="14" t="str">
        <f t="shared" si="5"/>
        <v>KRKE</v>
      </c>
      <c r="Z339" t="str">
        <f>IF($C339="","",$M339&amp;" "&amp;$T339)</f>
        <v>ETHW COIN LONG</v>
      </c>
      <c r="AA339" t="b">
        <f>IF($C339="","",IF(ISERROR(VLOOKUP($Y339,Mappings!$A:$C,3,FALSE)),FALSE,VLOOKUP($Y339,Mappings!$A:$C,3,FALSE)))</f>
        <v>1</v>
      </c>
    </row>
    <row r="340" spans="1:27" customFormat="1" x14ac:dyDescent="0.25">
      <c r="A340" s="14">
        <v>338</v>
      </c>
      <c r="B340" s="71">
        <v>44958.917051006945</v>
      </c>
      <c r="C340" s="14" t="s">
        <v>166</v>
      </c>
      <c r="D340" s="23" t="s">
        <v>166</v>
      </c>
      <c r="E340" s="23" t="s">
        <v>24</v>
      </c>
      <c r="F340" s="100">
        <v>9.1421368100000002</v>
      </c>
      <c r="G340" s="100">
        <v>918.26939943819104</v>
      </c>
      <c r="H340" s="100">
        <v>100.443629156124</v>
      </c>
      <c r="I340" s="100">
        <v>0</v>
      </c>
      <c r="J340" s="23" t="s">
        <v>85</v>
      </c>
      <c r="K340" s="24">
        <v>44958.917051006945</v>
      </c>
      <c r="L340" s="23">
        <v>1</v>
      </c>
      <c r="M340" s="23" t="s">
        <v>24</v>
      </c>
      <c r="N340" s="45">
        <f>IF($C340="","",IF(OR($J340="SWAP",$J340="FUTURE",$J340="CME FUTURE"),IF($L340=1,ROUND($G340/$H340/$F340,3),POWER(10,ROUND(LOG($G340/$F340),1))),1))</f>
        <v>1</v>
      </c>
      <c r="O340" s="154">
        <f>IF($C340="","",IF(OR($J340="SWAP",$J340="FUTURE",$J340="CME FUTURE"),IF($L340=1,$F340*$N340,$AB$2*$F340*$N340/$H340),F340))</f>
        <v>9.1421368100000002</v>
      </c>
      <c r="P340" s="47">
        <f>IF($C340="","",IF(OR($J340="SWAP",$J340="FUTURE",$J340="CME FUTURE"),IF(NOT(ISERROR(VLOOKUP($M340,SpotUSDRateTable,2,FALSE))),VLOOKUP($M340,SpotUSDRateTable,2,FALSE),$H340)*O340,VLOOKUP($M340,SpotUSDRateTable,2,FALSE)*O340))</f>
        <v>918.26939943819048</v>
      </c>
      <c r="Q340" s="25">
        <f>IF($C340="","",IF(OR($J340="SWAP",$J340="FUTURE",$J340="CME FUTURE"),INT($K340-$B340),0))</f>
        <v>0</v>
      </c>
      <c r="R340" s="26" t="str">
        <f>IF($C340="","",IF(OR($E340="USD",$E340="EUR"),"CASH",IF($Q340=0,"COIN",IF($Q340&gt;720,"PERP",IF($J340="FUTURE",TEXT($K340-1,"mmm yy"),"CME "&amp;TEXT($K340-1,"mmm yy"))))))</f>
        <v>COIN</v>
      </c>
      <c r="S340" s="26" t="str">
        <f>IF($C340="","",IF($J340="CME FUTURE",IF($G340&gt;0,"LONG","SHORT"),IF($G340&gt;0,"LONG","SHORT")))</f>
        <v>LONG</v>
      </c>
      <c r="T340" s="26" t="str">
        <f>IF($C340="","",$R340&amp;" "&amp;$S340)</f>
        <v>COIN LONG</v>
      </c>
      <c r="U340" s="180">
        <f>IF($C340="","",$G340*(1+$W340))</f>
        <v>918.26939943819104</v>
      </c>
      <c r="V340" s="176">
        <f>IF($C340="","",$H340*(1+$W340))</f>
        <v>100.443629156124</v>
      </c>
      <c r="W340" s="39">
        <f>IF($C340="","",IF(DefaultScenario,IF(OR(AND(Default_Exchange="ALL",NOT(ISERROR(MATCH($C340,$AF$6:$AF$37,0)))),$C340=Default_Exchange),IF($G340&gt;0,-LGD,0),0),IF(OR($J340="SWAP",$J340="FUTURE",$J340="CME FUTURE"),IF('Futures &amp; Perps Shifted'!$K$73,VLOOKUP($M340,ShiftByCurrencyDeriv,MATCH($R340,ShiftByCurrencyDerivHeader,0),FALSE),0),0)))</f>
        <v>0</v>
      </c>
      <c r="X340" s="178">
        <f>IF($C340="","",$U340-$G340)</f>
        <v>0</v>
      </c>
      <c r="Y340" s="14" t="str">
        <f t="shared" si="5"/>
        <v>KRKE</v>
      </c>
      <c r="Z340" t="str">
        <f>IF($C340="","",$M340&amp;" "&amp;$T340)</f>
        <v>LTC COIN LONG</v>
      </c>
      <c r="AA340" t="b">
        <f>IF($C340="","",IF(ISERROR(VLOOKUP($Y340,Mappings!$A:$C,3,FALSE)),FALSE,VLOOKUP($Y340,Mappings!$A:$C,3,FALSE)))</f>
        <v>1</v>
      </c>
    </row>
    <row r="341" spans="1:27" customFormat="1" x14ac:dyDescent="0.25">
      <c r="A341" s="14">
        <v>339</v>
      </c>
      <c r="B341" s="71">
        <v>44958.917051006945</v>
      </c>
      <c r="C341" s="14" t="s">
        <v>166</v>
      </c>
      <c r="D341" s="23" t="s">
        <v>166</v>
      </c>
      <c r="E341" s="23" t="s">
        <v>89</v>
      </c>
      <c r="F341" s="100">
        <v>754022.67521092005</v>
      </c>
      <c r="G341" s="100">
        <v>74675.457613628503</v>
      </c>
      <c r="H341" s="100">
        <v>9.9036090118562806E-2</v>
      </c>
      <c r="I341" s="100">
        <v>0</v>
      </c>
      <c r="J341" s="23" t="s">
        <v>85</v>
      </c>
      <c r="K341" s="24">
        <v>44958.917051006945</v>
      </c>
      <c r="L341" s="23">
        <v>1</v>
      </c>
      <c r="M341" s="23" t="s">
        <v>89</v>
      </c>
      <c r="N341" s="45">
        <f>IF($C341="","",IF(OR($J341="SWAP",$J341="FUTURE",$J341="CME FUTURE"),IF($L341=1,ROUND($G341/$H341/$F341,3),POWER(10,ROUND(LOG($G341/$F341),1))),1))</f>
        <v>1</v>
      </c>
      <c r="O341" s="154">
        <f>IF($C341="","",IF(OR($J341="SWAP",$J341="FUTURE",$J341="CME FUTURE"),IF($L341=1,$F341*$N341,$AB$2*$F341*$N341/$H341),F341))</f>
        <v>754022.67521092005</v>
      </c>
      <c r="P341" s="47">
        <f>IF($C341="","",IF(OR($J341="SWAP",$J341="FUTURE",$J341="CME FUTURE"),IF(NOT(ISERROR(VLOOKUP($M341,SpotUSDRateTable,2,FALSE))),VLOOKUP($M341,SpotUSDRateTable,2,FALSE),$H341)*O341,VLOOKUP($M341,SpotUSDRateTable,2,FALSE)*O341))</f>
        <v>74675.457613628489</v>
      </c>
      <c r="Q341" s="25">
        <f>IF($C341="","",IF(OR($J341="SWAP",$J341="FUTURE",$J341="CME FUTURE"),INT($K341-$B341),0))</f>
        <v>0</v>
      </c>
      <c r="R341" s="26" t="str">
        <f>IF($C341="","",IF(OR($E341="USD",$E341="EUR"),"CASH",IF($Q341=0,"COIN",IF($Q341&gt;720,"PERP",IF($J341="FUTURE",TEXT($K341-1,"mmm yy"),"CME "&amp;TEXT($K341-1,"mmm yy"))))))</f>
        <v>COIN</v>
      </c>
      <c r="S341" s="26" t="str">
        <f>IF($C341="","",IF($J341="CME FUTURE",IF($G341&gt;0,"LONG","SHORT"),IF($G341&gt;0,"LONG","SHORT")))</f>
        <v>LONG</v>
      </c>
      <c r="T341" s="26" t="str">
        <f>IF($C341="","",$R341&amp;" "&amp;$S341)</f>
        <v>COIN LONG</v>
      </c>
      <c r="U341" s="180">
        <f>IF($C341="","",$G341*(1+$W341))</f>
        <v>74675.457613628503</v>
      </c>
      <c r="V341" s="176">
        <f>IF($C341="","",$H341*(1+$W341))</f>
        <v>9.9036090118562806E-2</v>
      </c>
      <c r="W341" s="39">
        <f>IF($C341="","",IF(DefaultScenario,IF(OR(AND(Default_Exchange="ALL",NOT(ISERROR(MATCH($C341,$AF$6:$AF$37,0)))),$C341=Default_Exchange),IF($G341&gt;0,-LGD,0),0),IF(OR($J341="SWAP",$J341="FUTURE",$J341="CME FUTURE"),IF('Futures &amp; Perps Shifted'!$K$73,VLOOKUP($M341,ShiftByCurrencyDeriv,MATCH($R341,ShiftByCurrencyDerivHeader,0),FALSE),0),0)))</f>
        <v>0</v>
      </c>
      <c r="X341" s="178">
        <f>IF($C341="","",$U341-$G341)</f>
        <v>0</v>
      </c>
      <c r="Y341" s="14" t="str">
        <f t="shared" si="5"/>
        <v>KRKE</v>
      </c>
      <c r="Z341" t="str">
        <f>IF($C341="","",$M341&amp;" "&amp;$T341)</f>
        <v>OXT COIN LONG</v>
      </c>
      <c r="AA341" t="b">
        <f>IF($C341="","",IF(ISERROR(VLOOKUP($Y341,Mappings!$A:$C,3,FALSE)),FALSE,VLOOKUP($Y341,Mappings!$A:$C,3,FALSE)))</f>
        <v>1</v>
      </c>
    </row>
    <row r="342" spans="1:27" customFormat="1" x14ac:dyDescent="0.25">
      <c r="A342" s="14">
        <v>340</v>
      </c>
      <c r="B342" s="71">
        <v>44958.917051192133</v>
      </c>
      <c r="C342" s="14" t="s">
        <v>166</v>
      </c>
      <c r="D342" s="23" t="s">
        <v>166</v>
      </c>
      <c r="E342" s="23" t="s">
        <v>98</v>
      </c>
      <c r="F342" s="100">
        <v>0.10834547999999999</v>
      </c>
      <c r="G342" s="100">
        <v>1.22993559750922E-3</v>
      </c>
      <c r="H342" s="100">
        <v>1.1351978850518E-2</v>
      </c>
      <c r="I342" s="100">
        <v>0</v>
      </c>
      <c r="J342" s="23" t="s">
        <v>85</v>
      </c>
      <c r="K342" s="24">
        <v>44958.917051192133</v>
      </c>
      <c r="L342" s="23">
        <v>1</v>
      </c>
      <c r="M342" s="23" t="s">
        <v>98</v>
      </c>
      <c r="N342" s="45">
        <f>IF($C342="","",IF(OR($J342="SWAP",$J342="FUTURE",$J342="CME FUTURE"),IF($L342=1,ROUND($G342/$H342/$F342,3),POWER(10,ROUND(LOG($G342/$F342),1))),1))</f>
        <v>1</v>
      </c>
      <c r="O342" s="154">
        <f>IF($C342="","",IF(OR($J342="SWAP",$J342="FUTURE",$J342="CME FUTURE"),IF($L342=1,$F342*$N342,$AB$2*$F342*$N342/$H342),F342))</f>
        <v>0.10834547999999999</v>
      </c>
      <c r="P342" s="47">
        <f>IF($C342="","",IF(OR($J342="SWAP",$J342="FUTURE",$J342="CME FUTURE"),IF(NOT(ISERROR(VLOOKUP($M342,SpotUSDRateTable,2,FALSE))),VLOOKUP($M342,SpotUSDRateTable,2,FALSE),$H342)*O342,VLOOKUP($M342,SpotUSDRateTable,2,FALSE)*O342))</f>
        <v>1.2299355975092208E-3</v>
      </c>
      <c r="Q342" s="25">
        <f>IF($C342="","",IF(OR($J342="SWAP",$J342="FUTURE",$J342="CME FUTURE"),INT($K342-$B342),0))</f>
        <v>0</v>
      </c>
      <c r="R342" s="26" t="str">
        <f>IF($C342="","",IF(OR($E342="USD",$E342="EUR"),"CASH",IF($Q342=0,"COIN",IF($Q342&gt;720,"PERP",IF($J342="FUTURE",TEXT($K342-1,"mmm yy"),"CME "&amp;TEXT($K342-1,"mmm yy"))))))</f>
        <v>COIN</v>
      </c>
      <c r="S342" s="26" t="str">
        <f>IF($C342="","",IF($J342="CME FUTURE",IF($G342&gt;0,"LONG","SHORT"),IF($G342&gt;0,"LONG","SHORT")))</f>
        <v>LONG</v>
      </c>
      <c r="T342" s="26" t="str">
        <f>IF($C342="","",$R342&amp;" "&amp;$S342)</f>
        <v>COIN LONG</v>
      </c>
      <c r="U342" s="180">
        <f>IF($C342="","",$G342*(1+$W342))</f>
        <v>1.22993559750922E-3</v>
      </c>
      <c r="V342" s="176">
        <f>IF($C342="","",$H342*(1+$W342))</f>
        <v>1.1351978850518E-2</v>
      </c>
      <c r="W342" s="39">
        <f>IF($C342="","",IF(DefaultScenario,IF(OR(AND(Default_Exchange="ALL",NOT(ISERROR(MATCH($C342,$AF$6:$AF$37,0)))),$C342=Default_Exchange),IF($G342&gt;0,-LGD,0),0),IF(OR($J342="SWAP",$J342="FUTURE",$J342="CME FUTURE"),IF('Futures &amp; Perps Shifted'!$K$73,VLOOKUP($M342,ShiftByCurrencyDeriv,MATCH($R342,ShiftByCurrencyDerivHeader,0),FALSE),0),0)))</f>
        <v>0</v>
      </c>
      <c r="X342" s="178">
        <f>IF($C342="","",$U342-$G342)</f>
        <v>0</v>
      </c>
      <c r="Y342" s="14" t="str">
        <f t="shared" si="5"/>
        <v>KRKE</v>
      </c>
      <c r="Z342" t="str">
        <f>IF($C342="","",$M342&amp;" "&amp;$T342)</f>
        <v>SGB COIN LONG</v>
      </c>
      <c r="AA342" t="b">
        <f>IF($C342="","",IF(ISERROR(VLOOKUP($Y342,Mappings!$A:$C,3,FALSE)),FALSE,VLOOKUP($Y342,Mappings!$A:$C,3,FALSE)))</f>
        <v>1</v>
      </c>
    </row>
    <row r="343" spans="1:27" customFormat="1" x14ac:dyDescent="0.25">
      <c r="A343" s="14">
        <v>341</v>
      </c>
      <c r="B343" s="71">
        <v>44958.917051006945</v>
      </c>
      <c r="C343" s="14" t="s">
        <v>166</v>
      </c>
      <c r="D343" s="23" t="s">
        <v>166</v>
      </c>
      <c r="E343" s="23" t="s">
        <v>95</v>
      </c>
      <c r="F343" s="100">
        <v>117320.5983</v>
      </c>
      <c r="G343" s="100">
        <v>117320.5983</v>
      </c>
      <c r="H343" s="100">
        <v>1</v>
      </c>
      <c r="I343" s="100">
        <v>0</v>
      </c>
      <c r="J343" s="23" t="s">
        <v>85</v>
      </c>
      <c r="K343" s="24">
        <v>44958.917051006945</v>
      </c>
      <c r="L343" s="23">
        <v>1</v>
      </c>
      <c r="M343" s="23" t="s">
        <v>95</v>
      </c>
      <c r="N343" s="45">
        <f>IF($C343="","",IF(OR($J343="SWAP",$J343="FUTURE",$J343="CME FUTURE"),IF($L343=1,ROUND($G343/$H343/$F343,3),POWER(10,ROUND(LOG($G343/$F343),1))),1))</f>
        <v>1</v>
      </c>
      <c r="O343" s="154">
        <f>IF($C343="","",IF(OR($J343="SWAP",$J343="FUTURE",$J343="CME FUTURE"),IF($L343=1,$F343*$N343,$AB$2*$F343*$N343/$H343),F343))</f>
        <v>117320.5983</v>
      </c>
      <c r="P343" s="47">
        <f>IF($C343="","",IF(OR($J343="SWAP",$J343="FUTURE",$J343="CME FUTURE"),IF(NOT(ISERROR(VLOOKUP($M343,SpotUSDRateTable,2,FALSE))),VLOOKUP($M343,SpotUSDRateTable,2,FALSE),$H343)*O343,VLOOKUP($M343,SpotUSDRateTable,2,FALSE)*O343))</f>
        <v>117320.5983</v>
      </c>
      <c r="Q343" s="25">
        <f>IF($C343="","",IF(OR($J343="SWAP",$J343="FUTURE",$J343="CME FUTURE"),INT($K343-$B343),0))</f>
        <v>0</v>
      </c>
      <c r="R343" s="26" t="str">
        <f>IF($C343="","",IF(OR($E343="USD",$E343="EUR"),"CASH",IF($Q343=0,"COIN",IF($Q343&gt;720,"PERP",IF($J343="FUTURE",TEXT($K343-1,"mmm yy"),"CME "&amp;TEXT($K343-1,"mmm yy"))))))</f>
        <v>CASH</v>
      </c>
      <c r="S343" s="26" t="str">
        <f>IF($C343="","",IF($J343="CME FUTURE",IF($G343&gt;0,"LONG","SHORT"),IF($G343&gt;0,"LONG","SHORT")))</f>
        <v>LONG</v>
      </c>
      <c r="T343" s="26" t="str">
        <f>IF($C343="","",$R343&amp;" "&amp;$S343)</f>
        <v>CASH LONG</v>
      </c>
      <c r="U343" s="180">
        <f>IF($C343="","",$G343*(1+$W343))</f>
        <v>117320.5983</v>
      </c>
      <c r="V343" s="176">
        <f>IF($C343="","",$H343*(1+$W343))</f>
        <v>1</v>
      </c>
      <c r="W343" s="39">
        <f>IF($C343="","",IF(DefaultScenario,IF(OR(AND(Default_Exchange="ALL",NOT(ISERROR(MATCH($C343,$AF$6:$AF$37,0)))),$C343=Default_Exchange),IF($G343&gt;0,-LGD,0),0),IF(OR($J343="SWAP",$J343="FUTURE",$J343="CME FUTURE"),IF('Futures &amp; Perps Shifted'!$K$73,VLOOKUP($M343,ShiftByCurrencyDeriv,MATCH($R343,ShiftByCurrencyDerivHeader,0),FALSE),0),0)))</f>
        <v>0</v>
      </c>
      <c r="X343" s="178">
        <f>IF($C343="","",$U343-$G343)</f>
        <v>0</v>
      </c>
      <c r="Y343" s="14" t="str">
        <f t="shared" si="5"/>
        <v>KRKE</v>
      </c>
      <c r="Z343" t="str">
        <f>IF($C343="","",$M343&amp;" "&amp;$T343)</f>
        <v>USD CASH LONG</v>
      </c>
      <c r="AA343" t="b">
        <f>IF($C343="","",IF(ISERROR(VLOOKUP($Y343,Mappings!$A:$C,3,FALSE)),FALSE,VLOOKUP($Y343,Mappings!$A:$C,3,FALSE)))</f>
        <v>1</v>
      </c>
    </row>
    <row r="344" spans="1:27" customFormat="1" x14ac:dyDescent="0.25">
      <c r="A344" s="14">
        <v>342</v>
      </c>
      <c r="B344" s="71">
        <v>44958.917050810189</v>
      </c>
      <c r="C344" s="14" t="s">
        <v>166</v>
      </c>
      <c r="D344" s="23" t="s">
        <v>166</v>
      </c>
      <c r="E344" s="23" t="s">
        <v>38</v>
      </c>
      <c r="F344" s="100">
        <v>1.182861E-2</v>
      </c>
      <c r="G344" s="100">
        <v>1.18297671452382E-2</v>
      </c>
      <c r="H344" s="100">
        <v>1.0000978259692599</v>
      </c>
      <c r="I344" s="100">
        <v>0</v>
      </c>
      <c r="J344" s="23" t="s">
        <v>85</v>
      </c>
      <c r="K344" s="24">
        <v>44958.917050810189</v>
      </c>
      <c r="L344" s="23">
        <v>1</v>
      </c>
      <c r="M344" s="23" t="s">
        <v>38</v>
      </c>
      <c r="N344" s="45">
        <f>IF($C344="","",IF(OR($J344="SWAP",$J344="FUTURE",$J344="CME FUTURE"),IF($L344=1,ROUND($G344/$H344/$F344,3),POWER(10,ROUND(LOG($G344/$F344),1))),1))</f>
        <v>1</v>
      </c>
      <c r="O344" s="154">
        <f>IF($C344="","",IF(OR($J344="SWAP",$J344="FUTURE",$J344="CME FUTURE"),IF($L344=1,$F344*$N344,$AB$2*$F344*$N344/$H344),F344))</f>
        <v>1.182861E-2</v>
      </c>
      <c r="P344" s="47">
        <f>IF($C344="","",IF(OR($J344="SWAP",$J344="FUTURE",$J344="CME FUTURE"),IF(NOT(ISERROR(VLOOKUP($M344,SpotUSDRateTable,2,FALSE))),VLOOKUP($M344,SpotUSDRateTable,2,FALSE),$H344)*O344,VLOOKUP($M344,SpotUSDRateTable,2,FALSE)*O344))</f>
        <v>1.1829767145238246E-2</v>
      </c>
      <c r="Q344" s="25">
        <f>IF($C344="","",IF(OR($J344="SWAP",$J344="FUTURE",$J344="CME FUTURE"),INT($K344-$B344),0))</f>
        <v>0</v>
      </c>
      <c r="R344" s="26" t="str">
        <f>IF($C344="","",IF(OR($E344="USD",$E344="EUR"),"CASH",IF($Q344=0,"COIN",IF($Q344&gt;720,"PERP",IF($J344="FUTURE",TEXT($K344-1,"mmm yy"),"CME "&amp;TEXT($K344-1,"mmm yy"))))))</f>
        <v>COIN</v>
      </c>
      <c r="S344" s="26" t="str">
        <f>IF($C344="","",IF($J344="CME FUTURE",IF($G344&gt;0,"LONG","SHORT"),IF($G344&gt;0,"LONG","SHORT")))</f>
        <v>LONG</v>
      </c>
      <c r="T344" s="26" t="str">
        <f>IF($C344="","",$R344&amp;" "&amp;$S344)</f>
        <v>COIN LONG</v>
      </c>
      <c r="U344" s="180">
        <f>IF($C344="","",$G344*(1+$W344))</f>
        <v>1.18297671452382E-2</v>
      </c>
      <c r="V344" s="176">
        <f>IF($C344="","",$H344*(1+$W344))</f>
        <v>1.0000978259692599</v>
      </c>
      <c r="W344" s="39">
        <f>IF($C344="","",IF(DefaultScenario,IF(OR(AND(Default_Exchange="ALL",NOT(ISERROR(MATCH($C344,$AF$6:$AF$37,0)))),$C344=Default_Exchange),IF($G344&gt;0,-LGD,0),0),IF(OR($J344="SWAP",$J344="FUTURE",$J344="CME FUTURE"),IF('Futures &amp; Perps Shifted'!$K$73,VLOOKUP($M344,ShiftByCurrencyDeriv,MATCH($R344,ShiftByCurrencyDerivHeader,0),FALSE),0),0)))</f>
        <v>0</v>
      </c>
      <c r="X344" s="178">
        <f>IF($C344="","",$U344-$G344)</f>
        <v>0</v>
      </c>
      <c r="Y344" s="14" t="str">
        <f t="shared" si="5"/>
        <v>KRKE</v>
      </c>
      <c r="Z344" t="str">
        <f>IF($C344="","",$M344&amp;" "&amp;$T344)</f>
        <v>USDT COIN LONG</v>
      </c>
      <c r="AA344" t="b">
        <f>IF($C344="","",IF(ISERROR(VLOOKUP($Y344,Mappings!$A:$C,3,FALSE)),FALSE,VLOOKUP($Y344,Mappings!$A:$C,3,FALSE)))</f>
        <v>1</v>
      </c>
    </row>
    <row r="345" spans="1:27" customFormat="1" x14ac:dyDescent="0.25">
      <c r="A345" s="14">
        <v>343</v>
      </c>
      <c r="B345" s="71">
        <v>44958.917051192133</v>
      </c>
      <c r="C345" s="14" t="s">
        <v>166</v>
      </c>
      <c r="D345" s="23" t="s">
        <v>166</v>
      </c>
      <c r="E345" s="23" t="s">
        <v>162</v>
      </c>
      <c r="F345" s="100">
        <v>8.93329E-3</v>
      </c>
      <c r="G345" s="100">
        <v>8.2433200386499198E-4</v>
      </c>
      <c r="H345" s="100">
        <v>9.2276418191393303E-2</v>
      </c>
      <c r="I345" s="100">
        <v>0</v>
      </c>
      <c r="J345" s="23" t="s">
        <v>85</v>
      </c>
      <c r="K345" s="24">
        <v>44958.917051192133</v>
      </c>
      <c r="L345" s="23">
        <v>1</v>
      </c>
      <c r="M345" s="23" t="s">
        <v>162</v>
      </c>
      <c r="N345" s="45">
        <f>IF($C345="","",IF(OR($J345="SWAP",$J345="FUTURE",$J345="CME FUTURE"),IF($L345=1,ROUND($G345/$H345/$F345,3),POWER(10,ROUND(LOG($G345/$F345),1))),1))</f>
        <v>1</v>
      </c>
      <c r="O345" s="154">
        <f>IF($C345="","",IF(OR($J345="SWAP",$J345="FUTURE",$J345="CME FUTURE"),IF($L345=1,$F345*$N345,$AB$2*$F345*$N345/$H345),F345))</f>
        <v>8.93329E-3</v>
      </c>
      <c r="P345" s="47">
        <f>IF($C345="","",IF(OR($J345="SWAP",$J345="FUTURE",$J345="CME FUTURE"),IF(NOT(ISERROR(VLOOKUP($M345,SpotUSDRateTable,2,FALSE))),VLOOKUP($M345,SpotUSDRateTable,2,FALSE),$H345)*O345,VLOOKUP($M345,SpotUSDRateTable,2,FALSE)*O345))</f>
        <v>8.2433200386499187E-4</v>
      </c>
      <c r="Q345" s="25">
        <f>IF($C345="","",IF(OR($J345="SWAP",$J345="FUTURE",$J345="CME FUTURE"),INT($K345-$B345),0))</f>
        <v>0</v>
      </c>
      <c r="R345" s="26" t="str">
        <f>IF($C345="","",IF(OR($E345="USD",$E345="EUR"),"CASH",IF($Q345=0,"COIN",IF($Q345&gt;720,"PERP",IF($J345="FUTURE",TEXT($K345-1,"mmm yy"),"CME "&amp;TEXT($K345-1,"mmm yy"))))))</f>
        <v>COIN</v>
      </c>
      <c r="S345" s="26" t="str">
        <f>IF($C345="","",IF($J345="CME FUTURE",IF($G345&gt;0,"LONG","SHORT"),IF($G345&gt;0,"LONG","SHORT")))</f>
        <v>LONG</v>
      </c>
      <c r="T345" s="26" t="str">
        <f>IF($C345="","",$R345&amp;" "&amp;$S345)</f>
        <v>COIN LONG</v>
      </c>
      <c r="U345" s="180">
        <f>IF($C345="","",$G345*(1+$W345))</f>
        <v>8.2433200386499198E-4</v>
      </c>
      <c r="V345" s="176">
        <f>IF($C345="","",$H345*(1+$W345))</f>
        <v>9.2276418191393303E-2</v>
      </c>
      <c r="W345" s="39">
        <f>IF($C345="","",IF(DefaultScenario,IF(OR(AND(Default_Exchange="ALL",NOT(ISERROR(MATCH($C345,$AF$6:$AF$37,0)))),$C345=Default_Exchange),IF($G345&gt;0,-LGD,0),0),IF(OR($J345="SWAP",$J345="FUTURE",$J345="CME FUTURE"),IF('Futures &amp; Perps Shifted'!$K$73,VLOOKUP($M345,ShiftByCurrencyDeriv,MATCH($R345,ShiftByCurrencyDerivHeader,0),FALSE),0),0)))</f>
        <v>0</v>
      </c>
      <c r="X345" s="178">
        <f>IF($C345="","",$U345-$G345)</f>
        <v>0</v>
      </c>
      <c r="Y345" s="14" t="str">
        <f t="shared" si="5"/>
        <v>KRKE</v>
      </c>
      <c r="Z345" t="str">
        <f>IF($C345="","",$M345&amp;" "&amp;$T345)</f>
        <v>XLM COIN LONG</v>
      </c>
      <c r="AA345" t="b">
        <f>IF($C345="","",IF(ISERROR(VLOOKUP($Y345,Mappings!$A:$C,3,FALSE)),FALSE,VLOOKUP($Y345,Mappings!$A:$C,3,FALSE)))</f>
        <v>1</v>
      </c>
    </row>
    <row r="346" spans="1:27" customFormat="1" x14ac:dyDescent="0.25">
      <c r="A346" s="14">
        <v>344</v>
      </c>
      <c r="B346" s="71">
        <v>44958.917051192133</v>
      </c>
      <c r="C346" s="14" t="s">
        <v>166</v>
      </c>
      <c r="D346" s="23" t="s">
        <v>166</v>
      </c>
      <c r="E346" s="23" t="s">
        <v>99</v>
      </c>
      <c r="F346" s="100">
        <v>0.71704489000000005</v>
      </c>
      <c r="G346" s="100">
        <v>0.29677903532865302</v>
      </c>
      <c r="H346" s="100">
        <v>0.41389184898682302</v>
      </c>
      <c r="I346" s="100">
        <v>0</v>
      </c>
      <c r="J346" s="23" t="s">
        <v>85</v>
      </c>
      <c r="K346" s="24">
        <v>44958.917051192133</v>
      </c>
      <c r="L346" s="23">
        <v>1</v>
      </c>
      <c r="M346" s="23" t="s">
        <v>99</v>
      </c>
      <c r="N346" s="45">
        <f>IF($C346="","",IF(OR($J346="SWAP",$J346="FUTURE",$J346="CME FUTURE"),IF($L346=1,ROUND($G346/$H346/$F346,3),POWER(10,ROUND(LOG($G346/$F346),1))),1))</f>
        <v>1</v>
      </c>
      <c r="O346" s="154">
        <f>IF($C346="","",IF(OR($J346="SWAP",$J346="FUTURE",$J346="CME FUTURE"),IF($L346=1,$F346*$N346,$AB$2*$F346*$N346/$H346),F346))</f>
        <v>0.71704489000000005</v>
      </c>
      <c r="P346" s="47">
        <f>IF($C346="","",IF(OR($J346="SWAP",$J346="FUTURE",$J346="CME FUTURE"),IF(NOT(ISERROR(VLOOKUP($M346,SpotUSDRateTable,2,FALSE))),VLOOKUP($M346,SpotUSDRateTable,2,FALSE),$H346)*O346,VLOOKUP($M346,SpotUSDRateTable,2,FALSE)*O346))</f>
        <v>0.29677903532865313</v>
      </c>
      <c r="Q346" s="25">
        <f>IF($C346="","",IF(OR($J346="SWAP",$J346="FUTURE",$J346="CME FUTURE"),INT($K346-$B346),0))</f>
        <v>0</v>
      </c>
      <c r="R346" s="26" t="str">
        <f>IF($C346="","",IF(OR($E346="USD",$E346="EUR"),"CASH",IF($Q346=0,"COIN",IF($Q346&gt;720,"PERP",IF($J346="FUTURE",TEXT($K346-1,"mmm yy"),"CME "&amp;TEXT($K346-1,"mmm yy"))))))</f>
        <v>COIN</v>
      </c>
      <c r="S346" s="26" t="str">
        <f>IF($C346="","",IF($J346="CME FUTURE",IF($G346&gt;0,"LONG","SHORT"),IF($G346&gt;0,"LONG","SHORT")))</f>
        <v>LONG</v>
      </c>
      <c r="T346" s="26" t="str">
        <f>IF($C346="","",$R346&amp;" "&amp;$S346)</f>
        <v>COIN LONG</v>
      </c>
      <c r="U346" s="180">
        <f>IF($C346="","",$G346*(1+$W346))</f>
        <v>0.29677903532865302</v>
      </c>
      <c r="V346" s="176">
        <f>IF($C346="","",$H346*(1+$W346))</f>
        <v>0.41389184898682302</v>
      </c>
      <c r="W346" s="39">
        <f>IF($C346="","",IF(DefaultScenario,IF(OR(AND(Default_Exchange="ALL",NOT(ISERROR(MATCH($C346,$AF$6:$AF$37,0)))),$C346=Default_Exchange),IF($G346&gt;0,-LGD,0),0),IF(OR($J346="SWAP",$J346="FUTURE",$J346="CME FUTURE"),IF('Futures &amp; Perps Shifted'!$K$73,VLOOKUP($M346,ShiftByCurrencyDeriv,MATCH($R346,ShiftByCurrencyDerivHeader,0),FALSE),0),0)))</f>
        <v>0</v>
      </c>
      <c r="X346" s="178">
        <f>IF($C346="","",$U346-$G346)</f>
        <v>0</v>
      </c>
      <c r="Y346" s="14" t="str">
        <f t="shared" si="5"/>
        <v>KRKE</v>
      </c>
      <c r="Z346" t="str">
        <f>IF($C346="","",$M346&amp;" "&amp;$T346)</f>
        <v>XRP COIN LONG</v>
      </c>
      <c r="AA346" t="b">
        <f>IF($C346="","",IF(ISERROR(VLOOKUP($Y346,Mappings!$A:$C,3,FALSE)),FALSE,VLOOKUP($Y346,Mappings!$A:$C,3,FALSE)))</f>
        <v>1</v>
      </c>
    </row>
    <row r="347" spans="1:27" customFormat="1" x14ac:dyDescent="0.25">
      <c r="A347" s="14">
        <v>345</v>
      </c>
      <c r="B347" s="71">
        <v>44958</v>
      </c>
      <c r="C347" s="14" t="s">
        <v>169</v>
      </c>
      <c r="D347" s="23" t="s">
        <v>167</v>
      </c>
      <c r="E347" s="23" t="s">
        <v>116</v>
      </c>
      <c r="F347" s="100">
        <v>300</v>
      </c>
      <c r="G347" s="100">
        <v>26480.8873063104</v>
      </c>
      <c r="H347" s="100">
        <v>88.269624354368204</v>
      </c>
      <c r="I347" s="100">
        <v>0</v>
      </c>
      <c r="J347" s="23" t="s">
        <v>85</v>
      </c>
      <c r="K347" s="24">
        <v>44958</v>
      </c>
      <c r="L347" s="23">
        <v>1</v>
      </c>
      <c r="M347" s="23" t="s">
        <v>116</v>
      </c>
      <c r="N347" s="45">
        <f>IF($C347="","",IF(OR($J347="SWAP",$J347="FUTURE",$J347="CME FUTURE"),IF($L347=1,ROUND($G347/$H347/$F347,3),POWER(10,ROUND(LOG($G347/$F347),1))),1))</f>
        <v>1</v>
      </c>
      <c r="O347" s="154">
        <f>IF($C347="","",IF(OR($J347="SWAP",$J347="FUTURE",$J347="CME FUTURE"),IF($L347=1,$F347*$N347,$AB$2*$F347*$N347/$H347),F347))</f>
        <v>300</v>
      </c>
      <c r="P347" s="47">
        <f>IF($C347="","",IF(OR($J347="SWAP",$J347="FUTURE",$J347="CME FUTURE"),IF(NOT(ISERROR(VLOOKUP($M347,SpotUSDRateTable,2,FALSE))),VLOOKUP($M347,SpotUSDRateTable,2,FALSE),$H347)*O347,VLOOKUP($M347,SpotUSDRateTable,2,FALSE)*O347))</f>
        <v>26480.887306310462</v>
      </c>
      <c r="Q347" s="25">
        <f>IF($C347="","",IF(OR($J347="SWAP",$J347="FUTURE",$J347="CME FUTURE"),INT($K347-$B347),0))</f>
        <v>0</v>
      </c>
      <c r="R347" s="26" t="str">
        <f>IF($C347="","",IF(OR($E347="USD",$E347="EUR"),"CASH",IF($Q347=0,"COIN",IF($Q347&gt;720,"PERP",IF($J347="FUTURE",TEXT($K347-1,"mmm yy"),"CME "&amp;TEXT($K347-1,"mmm yy"))))))</f>
        <v>COIN</v>
      </c>
      <c r="S347" s="26" t="str">
        <f>IF($C347="","",IF($J347="CME FUTURE",IF($G347&gt;0,"LONG","SHORT"),IF($G347&gt;0,"LONG","SHORT")))</f>
        <v>LONG</v>
      </c>
      <c r="T347" s="26" t="str">
        <f>IF($C347="","",$R347&amp;" "&amp;$S347)</f>
        <v>COIN LONG</v>
      </c>
      <c r="U347" s="180">
        <f>IF($C347="","",$G347*(1+$W347))</f>
        <v>26480.8873063104</v>
      </c>
      <c r="V347" s="176">
        <f>IF($C347="","",$H347*(1+$W347))</f>
        <v>88.269624354368204</v>
      </c>
      <c r="W347" s="39">
        <f>IF($C347="","",IF(DefaultScenario,IF(OR(AND(Default_Exchange="ALL",NOT(ISERROR(MATCH($C347,$AF$6:$AF$37,0)))),$C347=Default_Exchange),IF($G347&gt;0,-LGD,0),0),IF(OR($J347="SWAP",$J347="FUTURE",$J347="CME FUTURE"),IF('Futures &amp; Perps Shifted'!$K$73,VLOOKUP($M347,ShiftByCurrencyDeriv,MATCH($R347,ShiftByCurrencyDerivHeader,0),FALSE),0),0)))</f>
        <v>0</v>
      </c>
      <c r="X347" s="178">
        <f>IF($C347="","",$U347-$G347)</f>
        <v>0</v>
      </c>
      <c r="Y347" s="14" t="str">
        <f t="shared" si="5"/>
        <v>LEND</v>
      </c>
      <c r="Z347" t="str">
        <f>IF($C347="","",$M347&amp;" "&amp;$T347)</f>
        <v>AAVE COIN LONG</v>
      </c>
      <c r="AA347" t="b">
        <f>IF($C347="","",IF(ISERROR(VLOOKUP($Y347,Mappings!$A:$C,3,FALSE)),FALSE,VLOOKUP($Y347,Mappings!$A:$C,3,FALSE)))</f>
        <v>0</v>
      </c>
    </row>
    <row r="348" spans="1:27" customFormat="1" x14ac:dyDescent="0.25">
      <c r="A348" s="14">
        <v>346</v>
      </c>
      <c r="B348" s="71">
        <v>44958</v>
      </c>
      <c r="C348" s="14" t="s">
        <v>169</v>
      </c>
      <c r="D348" s="23" t="s">
        <v>167</v>
      </c>
      <c r="E348" s="23" t="s">
        <v>84</v>
      </c>
      <c r="F348" s="100">
        <v>150000</v>
      </c>
      <c r="G348" s="100">
        <v>59586.431144905102</v>
      </c>
      <c r="H348" s="100">
        <v>0.397242874299367</v>
      </c>
      <c r="I348" s="100">
        <v>0</v>
      </c>
      <c r="J348" s="23" t="s">
        <v>85</v>
      </c>
      <c r="K348" s="24">
        <v>44958</v>
      </c>
      <c r="L348" s="23">
        <v>1</v>
      </c>
      <c r="M348" s="23" t="s">
        <v>84</v>
      </c>
      <c r="N348" s="45">
        <f>IF($C348="","",IF(OR($J348="SWAP",$J348="FUTURE",$J348="CME FUTURE"),IF($L348=1,ROUND($G348/$H348/$F348,3),POWER(10,ROUND(LOG($G348/$F348),1))),1))</f>
        <v>1</v>
      </c>
      <c r="O348" s="154">
        <f>IF($C348="","",IF(OR($J348="SWAP",$J348="FUTURE",$J348="CME FUTURE"),IF($L348=1,$F348*$N348,$AB$2*$F348*$N348/$H348),F348))</f>
        <v>150000</v>
      </c>
      <c r="P348" s="47">
        <f>IF($C348="","",IF(OR($J348="SWAP",$J348="FUTURE",$J348="CME FUTURE"),IF(NOT(ISERROR(VLOOKUP($M348,SpotUSDRateTable,2,FALSE))),VLOOKUP($M348,SpotUSDRateTable,2,FALSE),$H348)*O348,VLOOKUP($M348,SpotUSDRateTable,2,FALSE)*O348))</f>
        <v>59586.431144905051</v>
      </c>
      <c r="Q348" s="25">
        <f>IF($C348="","",IF(OR($J348="SWAP",$J348="FUTURE",$J348="CME FUTURE"),INT($K348-$B348),0))</f>
        <v>0</v>
      </c>
      <c r="R348" s="26" t="str">
        <f>IF($C348="","",IF(OR($E348="USD",$E348="EUR"),"CASH",IF($Q348=0,"COIN",IF($Q348&gt;720,"PERP",IF($J348="FUTURE",TEXT($K348-1,"mmm yy"),"CME "&amp;TEXT($K348-1,"mmm yy"))))))</f>
        <v>COIN</v>
      </c>
      <c r="S348" s="26" t="str">
        <f>IF($C348="","",IF($J348="CME FUTURE",IF($G348&gt;0,"LONG","SHORT"),IF($G348&gt;0,"LONG","SHORT")))</f>
        <v>LONG</v>
      </c>
      <c r="T348" s="26" t="str">
        <f>IF($C348="","",$R348&amp;" "&amp;$S348)</f>
        <v>COIN LONG</v>
      </c>
      <c r="U348" s="180">
        <f>IF($C348="","",$G348*(1+$W348))</f>
        <v>59586.431144905102</v>
      </c>
      <c r="V348" s="176">
        <f>IF($C348="","",$H348*(1+$W348))</f>
        <v>0.397242874299367</v>
      </c>
      <c r="W348" s="39">
        <f>IF($C348="","",IF(DefaultScenario,IF(OR(AND(Default_Exchange="ALL",NOT(ISERROR(MATCH($C348,$AF$6:$AF$37,0)))),$C348=Default_Exchange),IF($G348&gt;0,-LGD,0),0),IF(OR($J348="SWAP",$J348="FUTURE",$J348="CME FUTURE"),IF('Futures &amp; Perps Shifted'!$K$73,VLOOKUP($M348,ShiftByCurrencyDeriv,MATCH($R348,ShiftByCurrencyDerivHeader,0),FALSE),0),0)))</f>
        <v>0</v>
      </c>
      <c r="X348" s="178">
        <f>IF($C348="","",$U348-$G348)</f>
        <v>0</v>
      </c>
      <c r="Y348" s="14" t="str">
        <f t="shared" si="5"/>
        <v>LEND</v>
      </c>
      <c r="Z348" t="str">
        <f>IF($C348="","",$M348&amp;" "&amp;$T348)</f>
        <v>ADA COIN LONG</v>
      </c>
      <c r="AA348" t="b">
        <f>IF($C348="","",IF(ISERROR(VLOOKUP($Y348,Mappings!$A:$C,3,FALSE)),FALSE,VLOOKUP($Y348,Mappings!$A:$C,3,FALSE)))</f>
        <v>0</v>
      </c>
    </row>
    <row r="349" spans="1:27" customFormat="1" x14ac:dyDescent="0.25">
      <c r="A349" s="14">
        <v>347</v>
      </c>
      <c r="B349" s="71">
        <v>44958</v>
      </c>
      <c r="C349" s="14" t="s">
        <v>169</v>
      </c>
      <c r="D349" s="23" t="s">
        <v>167</v>
      </c>
      <c r="E349" s="23" t="s">
        <v>122</v>
      </c>
      <c r="F349" s="100">
        <v>35000</v>
      </c>
      <c r="G349" s="100">
        <v>8786.1307143905306</v>
      </c>
      <c r="H349" s="100">
        <v>0.25103230612544303</v>
      </c>
      <c r="I349" s="100">
        <v>0</v>
      </c>
      <c r="J349" s="23" t="s">
        <v>85</v>
      </c>
      <c r="K349" s="24">
        <v>44958</v>
      </c>
      <c r="L349" s="23">
        <v>1</v>
      </c>
      <c r="M349" s="23" t="s">
        <v>122</v>
      </c>
      <c r="N349" s="45">
        <f>IF($C349="","",IF(OR($J349="SWAP",$J349="FUTURE",$J349="CME FUTURE"),IF($L349=1,ROUND($G349/$H349/$F349,3),POWER(10,ROUND(LOG($G349/$F349),1))),1))</f>
        <v>1</v>
      </c>
      <c r="O349" s="154">
        <f>IF($C349="","",IF(OR($J349="SWAP",$J349="FUTURE",$J349="CME FUTURE"),IF($L349=1,$F349*$N349,$AB$2*$F349*$N349/$H349),F349))</f>
        <v>35000</v>
      </c>
      <c r="P349" s="47">
        <f>IF($C349="","",IF(OR($J349="SWAP",$J349="FUTURE",$J349="CME FUTURE"),IF(NOT(ISERROR(VLOOKUP($M349,SpotUSDRateTable,2,FALSE))),VLOOKUP($M349,SpotUSDRateTable,2,FALSE),$H349)*O349,VLOOKUP($M349,SpotUSDRateTable,2,FALSE)*O349))</f>
        <v>8786.1307143905051</v>
      </c>
      <c r="Q349" s="25">
        <f>IF($C349="","",IF(OR($J349="SWAP",$J349="FUTURE",$J349="CME FUTURE"),INT($K349-$B349),0))</f>
        <v>0</v>
      </c>
      <c r="R349" s="26" t="str">
        <f>IF($C349="","",IF(OR($E349="USD",$E349="EUR"),"CASH",IF($Q349=0,"COIN",IF($Q349&gt;720,"PERP",IF($J349="FUTURE",TEXT($K349-1,"mmm yy"),"CME "&amp;TEXT($K349-1,"mmm yy"))))))</f>
        <v>COIN</v>
      </c>
      <c r="S349" s="26" t="str">
        <f>IF($C349="","",IF($J349="CME FUTURE",IF($G349&gt;0,"LONG","SHORT"),IF($G349&gt;0,"LONG","SHORT")))</f>
        <v>LONG</v>
      </c>
      <c r="T349" s="26" t="str">
        <f>IF($C349="","",$R349&amp;" "&amp;$S349)</f>
        <v>COIN LONG</v>
      </c>
      <c r="U349" s="180">
        <f>IF($C349="","",$G349*(1+$W349))</f>
        <v>8786.1307143905306</v>
      </c>
      <c r="V349" s="176">
        <f>IF($C349="","",$H349*(1+$W349))</f>
        <v>0.25103230612544303</v>
      </c>
      <c r="W349" s="39">
        <f>IF($C349="","",IF(DefaultScenario,IF(OR(AND(Default_Exchange="ALL",NOT(ISERROR(MATCH($C349,$AF$6:$AF$37,0)))),$C349=Default_Exchange),IF($G349&gt;0,-LGD,0),0),IF(OR($J349="SWAP",$J349="FUTURE",$J349="CME FUTURE"),IF('Futures &amp; Perps Shifted'!$K$73,VLOOKUP($M349,ShiftByCurrencyDeriv,MATCH($R349,ShiftByCurrencyDerivHeader,0),FALSE),0),0)))</f>
        <v>0</v>
      </c>
      <c r="X349" s="178">
        <f>IF($C349="","",$U349-$G349)</f>
        <v>0</v>
      </c>
      <c r="Y349" s="14" t="str">
        <f t="shared" si="5"/>
        <v>LEND</v>
      </c>
      <c r="Z349" t="str">
        <f>IF($C349="","",$M349&amp;" "&amp;$T349)</f>
        <v>ALGO COIN LONG</v>
      </c>
      <c r="AA349" t="b">
        <f>IF($C349="","",IF(ISERROR(VLOOKUP($Y349,Mappings!$A:$C,3,FALSE)),FALSE,VLOOKUP($Y349,Mappings!$A:$C,3,FALSE)))</f>
        <v>0</v>
      </c>
    </row>
    <row r="350" spans="1:27" customFormat="1" x14ac:dyDescent="0.25">
      <c r="A350" s="14">
        <v>348</v>
      </c>
      <c r="B350" s="71">
        <v>44958</v>
      </c>
      <c r="C350" s="14" t="s">
        <v>169</v>
      </c>
      <c r="D350" s="23" t="s">
        <v>167</v>
      </c>
      <c r="E350" s="23" t="s">
        <v>185</v>
      </c>
      <c r="F350" s="100">
        <v>3000</v>
      </c>
      <c r="G350" s="100">
        <v>62896.093070031297</v>
      </c>
      <c r="H350" s="100">
        <v>20.9653643566771</v>
      </c>
      <c r="I350" s="100">
        <v>0</v>
      </c>
      <c r="J350" s="23" t="s">
        <v>85</v>
      </c>
      <c r="K350" s="24">
        <v>44958</v>
      </c>
      <c r="L350" s="23">
        <v>1</v>
      </c>
      <c r="M350" s="23" t="s">
        <v>185</v>
      </c>
      <c r="N350" s="45">
        <f>IF($C350="","",IF(OR($J350="SWAP",$J350="FUTURE",$J350="CME FUTURE"),IF($L350=1,ROUND($G350/$H350/$F350,3),POWER(10,ROUND(LOG($G350/$F350),1))),1))</f>
        <v>1</v>
      </c>
      <c r="O350" s="154">
        <f>IF($C350="","",IF(OR($J350="SWAP",$J350="FUTURE",$J350="CME FUTURE"),IF($L350=1,$F350*$N350,$AB$2*$F350*$N350/$H350),F350))</f>
        <v>3000</v>
      </c>
      <c r="P350" s="47">
        <f>IF($C350="","",IF(OR($J350="SWAP",$J350="FUTURE",$J350="CME FUTURE"),IF(NOT(ISERROR(VLOOKUP($M350,SpotUSDRateTable,2,FALSE))),VLOOKUP($M350,SpotUSDRateTable,2,FALSE),$H350)*O350,VLOOKUP($M350,SpotUSDRateTable,2,FALSE)*O350))</f>
        <v>62896.093070031297</v>
      </c>
      <c r="Q350" s="25">
        <f>IF($C350="","",IF(OR($J350="SWAP",$J350="FUTURE",$J350="CME FUTURE"),INT($K350-$B350),0))</f>
        <v>0</v>
      </c>
      <c r="R350" s="26" t="str">
        <f>IF($C350="","",IF(OR($E350="USD",$E350="EUR"),"CASH",IF($Q350=0,"COIN",IF($Q350&gt;720,"PERP",IF($J350="FUTURE",TEXT($K350-1,"mmm yy"),"CME "&amp;TEXT($K350-1,"mmm yy"))))))</f>
        <v>COIN</v>
      </c>
      <c r="S350" s="26" t="str">
        <f>IF($C350="","",IF($J350="CME FUTURE",IF($G350&gt;0,"LONG","SHORT"),IF($G350&gt;0,"LONG","SHORT")))</f>
        <v>LONG</v>
      </c>
      <c r="T350" s="26" t="str">
        <f>IF($C350="","",$R350&amp;" "&amp;$S350)</f>
        <v>COIN LONG</v>
      </c>
      <c r="U350" s="180">
        <f>IF($C350="","",$G350*(1+$W350))</f>
        <v>62896.093070031297</v>
      </c>
      <c r="V350" s="176">
        <f>IF($C350="","",$H350*(1+$W350))</f>
        <v>20.9653643566771</v>
      </c>
      <c r="W350" s="39">
        <f>IF($C350="","",IF(DefaultScenario,IF(OR(AND(Default_Exchange="ALL",NOT(ISERROR(MATCH($C350,$AF$6:$AF$37,0)))),$C350=Default_Exchange),IF($G350&gt;0,-LGD,0),0),IF(OR($J350="SWAP",$J350="FUTURE",$J350="CME FUTURE"),IF('Futures &amp; Perps Shifted'!$K$73,VLOOKUP($M350,ShiftByCurrencyDeriv,MATCH($R350,ShiftByCurrencyDerivHeader,0),FALSE),0),0)))</f>
        <v>0</v>
      </c>
      <c r="X350" s="178">
        <f>IF($C350="","",$U350-$G350)</f>
        <v>0</v>
      </c>
      <c r="Y350" s="14" t="str">
        <f t="shared" si="5"/>
        <v>LEND</v>
      </c>
      <c r="Z350" t="str">
        <f>IF($C350="","",$M350&amp;" "&amp;$T350)</f>
        <v>AVAX COIN LONG</v>
      </c>
      <c r="AA350" t="b">
        <f>IF($C350="","",IF(ISERROR(VLOOKUP($Y350,Mappings!$A:$C,3,FALSE)),FALSE,VLOOKUP($Y350,Mappings!$A:$C,3,FALSE)))</f>
        <v>0</v>
      </c>
    </row>
    <row r="351" spans="1:27" customFormat="1" x14ac:dyDescent="0.25">
      <c r="A351" s="14">
        <v>349</v>
      </c>
      <c r="B351" s="71">
        <v>44958</v>
      </c>
      <c r="C351" s="14" t="s">
        <v>169</v>
      </c>
      <c r="D351" s="23" t="s">
        <v>167</v>
      </c>
      <c r="E351" s="23" t="s">
        <v>124</v>
      </c>
      <c r="F351" s="100">
        <v>100000</v>
      </c>
      <c r="G351" s="100">
        <v>27139.950482447999</v>
      </c>
      <c r="H351" s="100">
        <v>0.27139950482448</v>
      </c>
      <c r="I351" s="100">
        <v>0</v>
      </c>
      <c r="J351" s="23" t="s">
        <v>85</v>
      </c>
      <c r="K351" s="24">
        <v>44958</v>
      </c>
      <c r="L351" s="23">
        <v>1</v>
      </c>
      <c r="M351" s="23" t="s">
        <v>124</v>
      </c>
      <c r="N351" s="45">
        <f>IF($C351="","",IF(OR($J351="SWAP",$J351="FUTURE",$J351="CME FUTURE"),IF($L351=1,ROUND($G351/$H351/$F351,3),POWER(10,ROUND(LOG($G351/$F351),1))),1))</f>
        <v>1</v>
      </c>
      <c r="O351" s="154">
        <f>IF($C351="","",IF(OR($J351="SWAP",$J351="FUTURE",$J351="CME FUTURE"),IF($L351=1,$F351*$N351,$AB$2*$F351*$N351/$H351),F351))</f>
        <v>100000</v>
      </c>
      <c r="P351" s="47">
        <f>IF($C351="","",IF(OR($J351="SWAP",$J351="FUTURE",$J351="CME FUTURE"),IF(NOT(ISERROR(VLOOKUP($M351,SpotUSDRateTable,2,FALSE))),VLOOKUP($M351,SpotUSDRateTable,2,FALSE),$H351)*O351,VLOOKUP($M351,SpotUSDRateTable,2,FALSE)*O351))</f>
        <v>27139.950482447999</v>
      </c>
      <c r="Q351" s="25">
        <f>IF($C351="","",IF(OR($J351="SWAP",$J351="FUTURE",$J351="CME FUTURE"),INT($K351-$B351),0))</f>
        <v>0</v>
      </c>
      <c r="R351" s="26" t="str">
        <f>IF($C351="","",IF(OR($E351="USD",$E351="EUR"),"CASH",IF($Q351=0,"COIN",IF($Q351&gt;720,"PERP",IF($J351="FUTURE",TEXT($K351-1,"mmm yy"),"CME "&amp;TEXT($K351-1,"mmm yy"))))))</f>
        <v>COIN</v>
      </c>
      <c r="S351" s="26" t="str">
        <f>IF($C351="","",IF($J351="CME FUTURE",IF($G351&gt;0,"LONG","SHORT"),IF($G351&gt;0,"LONG","SHORT")))</f>
        <v>LONG</v>
      </c>
      <c r="T351" s="26" t="str">
        <f>IF($C351="","",$R351&amp;" "&amp;$S351)</f>
        <v>COIN LONG</v>
      </c>
      <c r="U351" s="180">
        <f>IF($C351="","",$G351*(1+$W351))</f>
        <v>27139.950482447999</v>
      </c>
      <c r="V351" s="176">
        <f>IF($C351="","",$H351*(1+$W351))</f>
        <v>0.27139950482448</v>
      </c>
      <c r="W351" s="39">
        <f>IF($C351="","",IF(DefaultScenario,IF(OR(AND(Default_Exchange="ALL",NOT(ISERROR(MATCH($C351,$AF$6:$AF$37,0)))),$C351=Default_Exchange),IF($G351&gt;0,-LGD,0),0),IF(OR($J351="SWAP",$J351="FUTURE",$J351="CME FUTURE"),IF('Futures &amp; Perps Shifted'!$K$73,VLOOKUP($M351,ShiftByCurrencyDeriv,MATCH($R351,ShiftByCurrencyDerivHeader,0),FALSE),0),0)))</f>
        <v>0</v>
      </c>
      <c r="X351" s="178">
        <f>IF($C351="","",$U351-$G351)</f>
        <v>0</v>
      </c>
      <c r="Y351" s="14" t="str">
        <f t="shared" si="5"/>
        <v>LEND</v>
      </c>
      <c r="Z351" t="str">
        <f>IF($C351="","",$M351&amp;" "&amp;$T351)</f>
        <v>BAT COIN LONG</v>
      </c>
      <c r="AA351" t="b">
        <f>IF($C351="","",IF(ISERROR(VLOOKUP($Y351,Mappings!$A:$C,3,FALSE)),FALSE,VLOOKUP($Y351,Mappings!$A:$C,3,FALSE)))</f>
        <v>0</v>
      </c>
    </row>
    <row r="352" spans="1:27" customFormat="1" x14ac:dyDescent="0.25">
      <c r="A352" s="14">
        <v>350</v>
      </c>
      <c r="B352" s="71">
        <v>44958</v>
      </c>
      <c r="C352" s="14" t="s">
        <v>169</v>
      </c>
      <c r="D352" s="23" t="s">
        <v>167</v>
      </c>
      <c r="E352" s="23" t="s">
        <v>20</v>
      </c>
      <c r="F352" s="100">
        <v>5627</v>
      </c>
      <c r="G352" s="100">
        <v>766913.79893336503</v>
      </c>
      <c r="H352" s="100">
        <v>136.29177162490899</v>
      </c>
      <c r="I352" s="100">
        <v>0</v>
      </c>
      <c r="J352" s="23" t="s">
        <v>85</v>
      </c>
      <c r="K352" s="24">
        <v>44958</v>
      </c>
      <c r="L352" s="23">
        <v>1</v>
      </c>
      <c r="M352" s="23" t="s">
        <v>20</v>
      </c>
      <c r="N352" s="45">
        <f>IF($C352="","",IF(OR($J352="SWAP",$J352="FUTURE",$J352="CME FUTURE"),IF($L352=1,ROUND($G352/$H352/$F352,3),POWER(10,ROUND(LOG($G352/$F352),1))),1))</f>
        <v>1</v>
      </c>
      <c r="O352" s="154">
        <f>IF($C352="","",IF(OR($J352="SWAP",$J352="FUTURE",$J352="CME FUTURE"),IF($L352=1,$F352*$N352,$AB$2*$F352*$N352/$H352),F352))</f>
        <v>5627</v>
      </c>
      <c r="P352" s="47">
        <f>IF($C352="","",IF(OR($J352="SWAP",$J352="FUTURE",$J352="CME FUTURE"),IF(NOT(ISERROR(VLOOKUP($M352,SpotUSDRateTable,2,FALSE))),VLOOKUP($M352,SpotUSDRateTable,2,FALSE),$H352)*O352,VLOOKUP($M352,SpotUSDRateTable,2,FALSE)*O352))</f>
        <v>766913.79893336294</v>
      </c>
      <c r="Q352" s="25">
        <f>IF($C352="","",IF(OR($J352="SWAP",$J352="FUTURE",$J352="CME FUTURE"),INT($K352-$B352),0))</f>
        <v>0</v>
      </c>
      <c r="R352" s="26" t="str">
        <f>IF($C352="","",IF(OR($E352="USD",$E352="EUR"),"CASH",IF($Q352=0,"COIN",IF($Q352&gt;720,"PERP",IF($J352="FUTURE",TEXT($K352-1,"mmm yy"),"CME "&amp;TEXT($K352-1,"mmm yy"))))))</f>
        <v>COIN</v>
      </c>
      <c r="S352" s="26" t="str">
        <f>IF($C352="","",IF($J352="CME FUTURE",IF($G352&gt;0,"LONG","SHORT"),IF($G352&gt;0,"LONG","SHORT")))</f>
        <v>LONG</v>
      </c>
      <c r="T352" s="26" t="str">
        <f>IF($C352="","",$R352&amp;" "&amp;$S352)</f>
        <v>COIN LONG</v>
      </c>
      <c r="U352" s="180">
        <f>IF($C352="","",$G352*(1+$W352))</f>
        <v>766913.79893336503</v>
      </c>
      <c r="V352" s="176">
        <f>IF($C352="","",$H352*(1+$W352))</f>
        <v>136.29177162490899</v>
      </c>
      <c r="W352" s="39">
        <f>IF($C352="","",IF(DefaultScenario,IF(OR(AND(Default_Exchange="ALL",NOT(ISERROR(MATCH($C352,$AF$6:$AF$37,0)))),$C352=Default_Exchange),IF($G352&gt;0,-LGD,0),0),IF(OR($J352="SWAP",$J352="FUTURE",$J352="CME FUTURE"),IF('Futures &amp; Perps Shifted'!$K$73,VLOOKUP($M352,ShiftByCurrencyDeriv,MATCH($R352,ShiftByCurrencyDerivHeader,0),FALSE),0),0)))</f>
        <v>0</v>
      </c>
      <c r="X352" s="178">
        <f>IF($C352="","",$U352-$G352)</f>
        <v>0</v>
      </c>
      <c r="Y352" s="14" t="str">
        <f t="shared" si="5"/>
        <v>LEND</v>
      </c>
      <c r="Z352" t="str">
        <f>IF($C352="","",$M352&amp;" "&amp;$T352)</f>
        <v>BCH COIN LONG</v>
      </c>
      <c r="AA352" t="b">
        <f>IF($C352="","",IF(ISERROR(VLOOKUP($Y352,Mappings!$A:$C,3,FALSE)),FALSE,VLOOKUP($Y352,Mappings!$A:$C,3,FALSE)))</f>
        <v>0</v>
      </c>
    </row>
    <row r="353" spans="1:27" customFormat="1" x14ac:dyDescent="0.25">
      <c r="A353" s="14">
        <v>351</v>
      </c>
      <c r="B353" s="71">
        <v>44958</v>
      </c>
      <c r="C353" s="14" t="s">
        <v>169</v>
      </c>
      <c r="D353" s="23" t="s">
        <v>167</v>
      </c>
      <c r="E353" s="23" t="s">
        <v>31</v>
      </c>
      <c r="F353" s="100">
        <v>200</v>
      </c>
      <c r="G353" s="100">
        <v>11112.045307439699</v>
      </c>
      <c r="H353" s="100">
        <v>55.560226537198503</v>
      </c>
      <c r="I353" s="100">
        <v>0</v>
      </c>
      <c r="J353" s="23" t="s">
        <v>85</v>
      </c>
      <c r="K353" s="24">
        <v>44958</v>
      </c>
      <c r="L353" s="23">
        <v>1</v>
      </c>
      <c r="M353" s="23" t="s">
        <v>31</v>
      </c>
      <c r="N353" s="45">
        <f>IF($C353="","",IF(OR($J353="SWAP",$J353="FUTURE",$J353="CME FUTURE"),IF($L353=1,ROUND($G353/$H353/$F353,3),POWER(10,ROUND(LOG($G353/$F353),1))),1))</f>
        <v>1</v>
      </c>
      <c r="O353" s="154">
        <f>IF($C353="","",IF(OR($J353="SWAP",$J353="FUTURE",$J353="CME FUTURE"),IF($L353=1,$F353*$N353,$AB$2*$F353*$N353/$H353),F353))</f>
        <v>200</v>
      </c>
      <c r="P353" s="47">
        <f>IF($C353="","",IF(OR($J353="SWAP",$J353="FUTURE",$J353="CME FUTURE"),IF(NOT(ISERROR(VLOOKUP($M353,SpotUSDRateTable,2,FALSE))),VLOOKUP($M353,SpotUSDRateTable,2,FALSE),$H353)*O353,VLOOKUP($M353,SpotUSDRateTable,2,FALSE)*O353))</f>
        <v>11112.045307439701</v>
      </c>
      <c r="Q353" s="25">
        <f>IF($C353="","",IF(OR($J353="SWAP",$J353="FUTURE",$J353="CME FUTURE"),INT($K353-$B353),0))</f>
        <v>0</v>
      </c>
      <c r="R353" s="26" t="str">
        <f>IF($C353="","",IF(OR($E353="USD",$E353="EUR"),"CASH",IF($Q353=0,"COIN",IF($Q353&gt;720,"PERP",IF($J353="FUTURE",TEXT($K353-1,"mmm yy"),"CME "&amp;TEXT($K353-1,"mmm yy"))))))</f>
        <v>COIN</v>
      </c>
      <c r="S353" s="26" t="str">
        <f>IF($C353="","",IF($J353="CME FUTURE",IF($G353&gt;0,"LONG","SHORT"),IF($G353&gt;0,"LONG","SHORT")))</f>
        <v>LONG</v>
      </c>
      <c r="T353" s="26" t="str">
        <f>IF($C353="","",$R353&amp;" "&amp;$S353)</f>
        <v>COIN LONG</v>
      </c>
      <c r="U353" s="180">
        <f>IF($C353="","",$G353*(1+$W353))</f>
        <v>11112.045307439699</v>
      </c>
      <c r="V353" s="176">
        <f>IF($C353="","",$H353*(1+$W353))</f>
        <v>55.560226537198503</v>
      </c>
      <c r="W353" s="39">
        <f>IF($C353="","",IF(DefaultScenario,IF(OR(AND(Default_Exchange="ALL",NOT(ISERROR(MATCH($C353,$AF$6:$AF$37,0)))),$C353=Default_Exchange),IF($G353&gt;0,-LGD,0),0),IF(OR($J353="SWAP",$J353="FUTURE",$J353="CME FUTURE"),IF('Futures &amp; Perps Shifted'!$K$73,VLOOKUP($M353,ShiftByCurrencyDeriv,MATCH($R353,ShiftByCurrencyDerivHeader,0),FALSE),0),0)))</f>
        <v>0</v>
      </c>
      <c r="X353" s="178">
        <f>IF($C353="","",$U353-$G353)</f>
        <v>0</v>
      </c>
      <c r="Y353" s="14" t="str">
        <f t="shared" si="5"/>
        <v>LEND</v>
      </c>
      <c r="Z353" t="str">
        <f>IF($C353="","",$M353&amp;" "&amp;$T353)</f>
        <v>COMP COIN LONG</v>
      </c>
      <c r="AA353" t="b">
        <f>IF($C353="","",IF(ISERROR(VLOOKUP($Y353,Mappings!$A:$C,3,FALSE)),FALSE,VLOOKUP($Y353,Mappings!$A:$C,3,FALSE)))</f>
        <v>0</v>
      </c>
    </row>
    <row r="354" spans="1:27" customFormat="1" x14ac:dyDescent="0.25">
      <c r="A354" s="14">
        <v>352</v>
      </c>
      <c r="B354" s="71">
        <v>44958</v>
      </c>
      <c r="C354" s="14" t="s">
        <v>169</v>
      </c>
      <c r="D354" s="23" t="s">
        <v>167</v>
      </c>
      <c r="E354" s="23" t="s">
        <v>132</v>
      </c>
      <c r="F354" s="100">
        <v>100</v>
      </c>
      <c r="G354" s="100">
        <v>6296.9871406883603</v>
      </c>
      <c r="H354" s="100">
        <v>62.969871406883598</v>
      </c>
      <c r="I354" s="100">
        <v>0</v>
      </c>
      <c r="J354" s="23" t="s">
        <v>85</v>
      </c>
      <c r="K354" s="24">
        <v>44958</v>
      </c>
      <c r="L354" s="23">
        <v>1</v>
      </c>
      <c r="M354" s="23" t="s">
        <v>132</v>
      </c>
      <c r="N354" s="45">
        <f>IF($C354="","",IF(OR($J354="SWAP",$J354="FUTURE",$J354="CME FUTURE"),IF($L354=1,ROUND($G354/$H354/$F354,3),POWER(10,ROUND(LOG($G354/$F354),1))),1))</f>
        <v>1</v>
      </c>
      <c r="O354" s="154">
        <f>IF($C354="","",IF(OR($J354="SWAP",$J354="FUTURE",$J354="CME FUTURE"),IF($L354=1,$F354*$N354,$AB$2*$F354*$N354/$H354),F354))</f>
        <v>100</v>
      </c>
      <c r="P354" s="47">
        <f>IF($C354="","",IF(OR($J354="SWAP",$J354="FUTURE",$J354="CME FUTURE"),IF(NOT(ISERROR(VLOOKUP($M354,SpotUSDRateTable,2,FALSE))),VLOOKUP($M354,SpotUSDRateTable,2,FALSE),$H354)*O354,VLOOKUP($M354,SpotUSDRateTable,2,FALSE)*O354))</f>
        <v>6296.9871406883594</v>
      </c>
      <c r="Q354" s="25">
        <f>IF($C354="","",IF(OR($J354="SWAP",$J354="FUTURE",$J354="CME FUTURE"),INT($K354-$B354),0))</f>
        <v>0</v>
      </c>
      <c r="R354" s="26" t="str">
        <f>IF($C354="","",IF(OR($E354="USD",$E354="EUR"),"CASH",IF($Q354=0,"COIN",IF($Q354&gt;720,"PERP",IF($J354="FUTURE",TEXT($K354-1,"mmm yy"),"CME "&amp;TEXT($K354-1,"mmm yy"))))))</f>
        <v>COIN</v>
      </c>
      <c r="S354" s="26" t="str">
        <f>IF($C354="","",IF($J354="CME FUTURE",IF($G354&gt;0,"LONG","SHORT"),IF($G354&gt;0,"LONG","SHORT")))</f>
        <v>LONG</v>
      </c>
      <c r="T354" s="26" t="str">
        <f>IF($C354="","",$R354&amp;" "&amp;$S354)</f>
        <v>COIN LONG</v>
      </c>
      <c r="U354" s="180">
        <f>IF($C354="","",$G354*(1+$W354))</f>
        <v>6296.9871406883603</v>
      </c>
      <c r="V354" s="176">
        <f>IF($C354="","",$H354*(1+$W354))</f>
        <v>62.969871406883598</v>
      </c>
      <c r="W354" s="39">
        <f>IF($C354="","",IF(DefaultScenario,IF(OR(AND(Default_Exchange="ALL",NOT(ISERROR(MATCH($C354,$AF$6:$AF$37,0)))),$C354=Default_Exchange),IF($G354&gt;0,-LGD,0),0),IF(OR($J354="SWAP",$J354="FUTURE",$J354="CME FUTURE"),IF('Futures &amp; Perps Shifted'!$K$73,VLOOKUP($M354,ShiftByCurrencyDeriv,MATCH($R354,ShiftByCurrencyDerivHeader,0),FALSE),0),0)))</f>
        <v>0</v>
      </c>
      <c r="X354" s="178">
        <f>IF($C354="","",$U354-$G354)</f>
        <v>0</v>
      </c>
      <c r="Y354" s="14" t="str">
        <f t="shared" si="5"/>
        <v>LEND</v>
      </c>
      <c r="Z354" t="str">
        <f>IF($C354="","",$M354&amp;" "&amp;$T354)</f>
        <v>DASH COIN LONG</v>
      </c>
      <c r="AA354" t="b">
        <f>IF($C354="","",IF(ISERROR(VLOOKUP($Y354,Mappings!$A:$C,3,FALSE)),FALSE,VLOOKUP($Y354,Mappings!$A:$C,3,FALSE)))</f>
        <v>0</v>
      </c>
    </row>
    <row r="355" spans="1:27" customFormat="1" x14ac:dyDescent="0.25">
      <c r="A355" s="14">
        <v>353</v>
      </c>
      <c r="B355" s="71">
        <v>44958</v>
      </c>
      <c r="C355" s="14" t="s">
        <v>169</v>
      </c>
      <c r="D355" s="23" t="s">
        <v>167</v>
      </c>
      <c r="E355" s="23" t="s">
        <v>188</v>
      </c>
      <c r="F355" s="100">
        <v>600000</v>
      </c>
      <c r="G355" s="100">
        <v>56502.553772164203</v>
      </c>
      <c r="H355" s="100">
        <v>9.41709229536071E-2</v>
      </c>
      <c r="I355" s="100">
        <v>0</v>
      </c>
      <c r="J355" s="23" t="s">
        <v>85</v>
      </c>
      <c r="K355" s="24">
        <v>44958</v>
      </c>
      <c r="L355" s="23">
        <v>1</v>
      </c>
      <c r="M355" s="23" t="s">
        <v>188</v>
      </c>
      <c r="N355" s="45">
        <f>IF($C355="","",IF(OR($J355="SWAP",$J355="FUTURE",$J355="CME FUTURE"),IF($L355=1,ROUND($G355/$H355/$F355,3),POWER(10,ROUND(LOG($G355/$F355),1))),1))</f>
        <v>1</v>
      </c>
      <c r="O355" s="154">
        <f>IF($C355="","",IF(OR($J355="SWAP",$J355="FUTURE",$J355="CME FUTURE"),IF($L355=1,$F355*$N355,$AB$2*$F355*$N355/$H355),F355))</f>
        <v>600000</v>
      </c>
      <c r="P355" s="47">
        <f>IF($C355="","",IF(OR($J355="SWAP",$J355="FUTURE",$J355="CME FUTURE"),IF(NOT(ISERROR(VLOOKUP($M355,SpotUSDRateTable,2,FALSE))),VLOOKUP($M355,SpotUSDRateTable,2,FALSE),$H355)*O355,VLOOKUP($M355,SpotUSDRateTable,2,FALSE)*O355))</f>
        <v>56502.553772164261</v>
      </c>
      <c r="Q355" s="25">
        <f>IF($C355="","",IF(OR($J355="SWAP",$J355="FUTURE",$J355="CME FUTURE"),INT($K355-$B355),0))</f>
        <v>0</v>
      </c>
      <c r="R355" s="26" t="str">
        <f>IF($C355="","",IF(OR($E355="USD",$E355="EUR"),"CASH",IF($Q355=0,"COIN",IF($Q355&gt;720,"PERP",IF($J355="FUTURE",TEXT($K355-1,"mmm yy"),"CME "&amp;TEXT($K355-1,"mmm yy"))))))</f>
        <v>COIN</v>
      </c>
      <c r="S355" s="26" t="str">
        <f>IF($C355="","",IF($J355="CME FUTURE",IF($G355&gt;0,"LONG","SHORT"),IF($G355&gt;0,"LONG","SHORT")))</f>
        <v>LONG</v>
      </c>
      <c r="T355" s="26" t="str">
        <f>IF($C355="","",$R355&amp;" "&amp;$S355)</f>
        <v>COIN LONG</v>
      </c>
      <c r="U355" s="180">
        <f>IF($C355="","",$G355*(1+$W355))</f>
        <v>56502.553772164203</v>
      </c>
      <c r="V355" s="176">
        <f>IF($C355="","",$H355*(1+$W355))</f>
        <v>9.41709229536071E-2</v>
      </c>
      <c r="W355" s="39">
        <f>IF($C355="","",IF(DefaultScenario,IF(OR(AND(Default_Exchange="ALL",NOT(ISERROR(MATCH($C355,$AF$6:$AF$37,0)))),$C355=Default_Exchange),IF($G355&gt;0,-LGD,0),0),IF(OR($J355="SWAP",$J355="FUTURE",$J355="CME FUTURE"),IF('Futures &amp; Perps Shifted'!$K$73,VLOOKUP($M355,ShiftByCurrencyDeriv,MATCH($R355,ShiftByCurrencyDerivHeader,0),FALSE),0),0)))</f>
        <v>0</v>
      </c>
      <c r="X355" s="178">
        <f>IF($C355="","",$U355-$G355)</f>
        <v>0</v>
      </c>
      <c r="Y355" s="14" t="str">
        <f t="shared" si="5"/>
        <v>LEND</v>
      </c>
      <c r="Z355" t="str">
        <f>IF($C355="","",$M355&amp;" "&amp;$T355)</f>
        <v>DOGE COIN LONG</v>
      </c>
      <c r="AA355" t="b">
        <f>IF($C355="","",IF(ISERROR(VLOOKUP($Y355,Mappings!$A:$C,3,FALSE)),FALSE,VLOOKUP($Y355,Mappings!$A:$C,3,FALSE)))</f>
        <v>0</v>
      </c>
    </row>
    <row r="356" spans="1:27" customFormat="1" x14ac:dyDescent="0.25">
      <c r="A356" s="14">
        <v>354</v>
      </c>
      <c r="B356" s="71">
        <v>44958</v>
      </c>
      <c r="C356" s="14" t="s">
        <v>169</v>
      </c>
      <c r="D356" s="23" t="s">
        <v>167</v>
      </c>
      <c r="E356" s="23" t="s">
        <v>22</v>
      </c>
      <c r="F356" s="100">
        <v>5000</v>
      </c>
      <c r="G356" s="100">
        <v>32330.477454205298</v>
      </c>
      <c r="H356" s="100">
        <v>6.4660954908410604</v>
      </c>
      <c r="I356" s="100">
        <v>0</v>
      </c>
      <c r="J356" s="23" t="s">
        <v>85</v>
      </c>
      <c r="K356" s="24">
        <v>44958</v>
      </c>
      <c r="L356" s="23">
        <v>1</v>
      </c>
      <c r="M356" s="23" t="s">
        <v>22</v>
      </c>
      <c r="N356" s="45">
        <f>IF($C356="","",IF(OR($J356="SWAP",$J356="FUTURE",$J356="CME FUTURE"),IF($L356=1,ROUND($G356/$H356/$F356,3),POWER(10,ROUND(LOG($G356/$F356),1))),1))</f>
        <v>1</v>
      </c>
      <c r="O356" s="154">
        <f>IF($C356="","",IF(OR($J356="SWAP",$J356="FUTURE",$J356="CME FUTURE"),IF($L356=1,$F356*$N356,$AB$2*$F356*$N356/$H356),F356))</f>
        <v>5000</v>
      </c>
      <c r="P356" s="47">
        <f>IF($C356="","",IF(OR($J356="SWAP",$J356="FUTURE",$J356="CME FUTURE"),IF(NOT(ISERROR(VLOOKUP($M356,SpotUSDRateTable,2,FALSE))),VLOOKUP($M356,SpotUSDRateTable,2,FALSE),$H356)*O356,VLOOKUP($M356,SpotUSDRateTable,2,FALSE)*O356))</f>
        <v>32330.477454205302</v>
      </c>
      <c r="Q356" s="25">
        <f>IF($C356="","",IF(OR($J356="SWAP",$J356="FUTURE",$J356="CME FUTURE"),INT($K356-$B356),0))</f>
        <v>0</v>
      </c>
      <c r="R356" s="26" t="str">
        <f>IF($C356="","",IF(OR($E356="USD",$E356="EUR"),"CASH",IF($Q356=0,"COIN",IF($Q356&gt;720,"PERP",IF($J356="FUTURE",TEXT($K356-1,"mmm yy"),"CME "&amp;TEXT($K356-1,"mmm yy"))))))</f>
        <v>COIN</v>
      </c>
      <c r="S356" s="26" t="str">
        <f>IF($C356="","",IF($J356="CME FUTURE",IF($G356&gt;0,"LONG","SHORT"),IF($G356&gt;0,"LONG","SHORT")))</f>
        <v>LONG</v>
      </c>
      <c r="T356" s="26" t="str">
        <f>IF($C356="","",$R356&amp;" "&amp;$S356)</f>
        <v>COIN LONG</v>
      </c>
      <c r="U356" s="180">
        <f>IF($C356="","",$G356*(1+$W356))</f>
        <v>32330.477454205298</v>
      </c>
      <c r="V356" s="176">
        <f>IF($C356="","",$H356*(1+$W356))</f>
        <v>6.4660954908410604</v>
      </c>
      <c r="W356" s="39">
        <f>IF($C356="","",IF(DefaultScenario,IF(OR(AND(Default_Exchange="ALL",NOT(ISERROR(MATCH($C356,$AF$6:$AF$37,0)))),$C356=Default_Exchange),IF($G356&gt;0,-LGD,0),0),IF(OR($J356="SWAP",$J356="FUTURE",$J356="CME FUTURE"),IF('Futures &amp; Perps Shifted'!$K$73,VLOOKUP($M356,ShiftByCurrencyDeriv,MATCH($R356,ShiftByCurrencyDerivHeader,0),FALSE),0),0)))</f>
        <v>0</v>
      </c>
      <c r="X356" s="178">
        <f>IF($C356="","",$U356-$G356)</f>
        <v>0</v>
      </c>
      <c r="Y356" s="14" t="str">
        <f t="shared" si="5"/>
        <v>LEND</v>
      </c>
      <c r="Z356" t="str">
        <f>IF($C356="","",$M356&amp;" "&amp;$T356)</f>
        <v>DOT COIN LONG</v>
      </c>
      <c r="AA356" t="b">
        <f>IF($C356="","",IF(ISERROR(VLOOKUP($Y356,Mappings!$A:$C,3,FALSE)),FALSE,VLOOKUP($Y356,Mappings!$A:$C,3,FALSE)))</f>
        <v>0</v>
      </c>
    </row>
    <row r="357" spans="1:27" customFormat="1" x14ac:dyDescent="0.25">
      <c r="A357" s="14">
        <v>355</v>
      </c>
      <c r="B357" s="71">
        <v>44958</v>
      </c>
      <c r="C357" s="14" t="s">
        <v>169</v>
      </c>
      <c r="D357" s="23" t="s">
        <v>167</v>
      </c>
      <c r="E357" s="23" t="s">
        <v>28</v>
      </c>
      <c r="F357" s="100">
        <v>15000</v>
      </c>
      <c r="G357" s="100">
        <v>7080.7399110672404</v>
      </c>
      <c r="H357" s="100">
        <v>0.47204932740448302</v>
      </c>
      <c r="I357" s="100">
        <v>0</v>
      </c>
      <c r="J357" s="23" t="s">
        <v>85</v>
      </c>
      <c r="K357" s="24">
        <v>44958</v>
      </c>
      <c r="L357" s="23">
        <v>1</v>
      </c>
      <c r="M357" s="23" t="s">
        <v>28</v>
      </c>
      <c r="N357" s="45">
        <f>IF($C357="","",IF(OR($J357="SWAP",$J357="FUTURE",$J357="CME FUTURE"),IF($L357=1,ROUND($G357/$H357/$F357,3),POWER(10,ROUND(LOG($G357/$F357),1))),1))</f>
        <v>1</v>
      </c>
      <c r="O357" s="154">
        <f>IF($C357="","",IF(OR($J357="SWAP",$J357="FUTURE",$J357="CME FUTURE"),IF($L357=1,$F357*$N357,$AB$2*$F357*$N357/$H357),F357))</f>
        <v>15000</v>
      </c>
      <c r="P357" s="47">
        <f>IF($C357="","",IF(OR($J357="SWAP",$J357="FUTURE",$J357="CME FUTURE"),IF(NOT(ISERROR(VLOOKUP($M357,SpotUSDRateTable,2,FALSE))),VLOOKUP($M357,SpotUSDRateTable,2,FALSE),$H357)*O357,VLOOKUP($M357,SpotUSDRateTable,2,FALSE)*O357))</f>
        <v>7080.739911067245</v>
      </c>
      <c r="Q357" s="25">
        <f>IF($C357="","",IF(OR($J357="SWAP",$J357="FUTURE",$J357="CME FUTURE"),INT($K357-$B357),0))</f>
        <v>0</v>
      </c>
      <c r="R357" s="26" t="str">
        <f>IF($C357="","",IF(OR($E357="USD",$E357="EUR"),"CASH",IF($Q357=0,"COIN",IF($Q357&gt;720,"PERP",IF($J357="FUTURE",TEXT($K357-1,"mmm yy"),"CME "&amp;TEXT($K357-1,"mmm yy"))))))</f>
        <v>COIN</v>
      </c>
      <c r="S357" s="26" t="str">
        <f>IF($C357="","",IF($J357="CME FUTURE",IF($G357&gt;0,"LONG","SHORT"),IF($G357&gt;0,"LONG","SHORT")))</f>
        <v>LONG</v>
      </c>
      <c r="T357" s="26" t="str">
        <f>IF($C357="","",$R357&amp;" "&amp;$S357)</f>
        <v>COIN LONG</v>
      </c>
      <c r="U357" s="180">
        <f>IF($C357="","",$G357*(1+$W357))</f>
        <v>7080.7399110672404</v>
      </c>
      <c r="V357" s="176">
        <f>IF($C357="","",$H357*(1+$W357))</f>
        <v>0.47204932740448302</v>
      </c>
      <c r="W357" s="39">
        <f>IF($C357="","",IF(DefaultScenario,IF(OR(AND(Default_Exchange="ALL",NOT(ISERROR(MATCH($C357,$AF$6:$AF$37,0)))),$C357=Default_Exchange),IF($G357&gt;0,-LGD,0),0),IF(OR($J357="SWAP",$J357="FUTURE",$J357="CME FUTURE"),IF('Futures &amp; Perps Shifted'!$K$73,VLOOKUP($M357,ShiftByCurrencyDeriv,MATCH($R357,ShiftByCurrencyDerivHeader,0),FALSE),0),0)))</f>
        <v>0</v>
      </c>
      <c r="X357" s="178">
        <f>IF($C357="","",$U357-$G357)</f>
        <v>0</v>
      </c>
      <c r="Y357" s="14" t="str">
        <f t="shared" si="5"/>
        <v>LEND</v>
      </c>
      <c r="Z357" t="str">
        <f>IF($C357="","",$M357&amp;" "&amp;$T357)</f>
        <v>ENJ COIN LONG</v>
      </c>
      <c r="AA357" t="b">
        <f>IF($C357="","",IF(ISERROR(VLOOKUP($Y357,Mappings!$A:$C,3,FALSE)),FALSE,VLOOKUP($Y357,Mappings!$A:$C,3,FALSE)))</f>
        <v>0</v>
      </c>
    </row>
    <row r="358" spans="1:27" customFormat="1" x14ac:dyDescent="0.25">
      <c r="A358" s="14">
        <v>356</v>
      </c>
      <c r="B358" s="71">
        <v>44958</v>
      </c>
      <c r="C358" s="14" t="s">
        <v>169</v>
      </c>
      <c r="D358" s="23" t="s">
        <v>167</v>
      </c>
      <c r="E358" s="23" t="s">
        <v>23</v>
      </c>
      <c r="F358" s="100">
        <v>30000</v>
      </c>
      <c r="G358" s="100">
        <v>32332.935651830201</v>
      </c>
      <c r="H358" s="100">
        <v>1.0777645217276699</v>
      </c>
      <c r="I358" s="100">
        <v>0</v>
      </c>
      <c r="J358" s="23" t="s">
        <v>85</v>
      </c>
      <c r="K358" s="24">
        <v>44958</v>
      </c>
      <c r="L358" s="23">
        <v>1</v>
      </c>
      <c r="M358" s="23" t="s">
        <v>23</v>
      </c>
      <c r="N358" s="45">
        <f>IF($C358="","",IF(OR($J358="SWAP",$J358="FUTURE",$J358="CME FUTURE"),IF($L358=1,ROUND($G358/$H358/$F358,3),POWER(10,ROUND(LOG($G358/$F358),1))),1))</f>
        <v>1</v>
      </c>
      <c r="O358" s="154">
        <f>IF($C358="","",IF(OR($J358="SWAP",$J358="FUTURE",$J358="CME FUTURE"),IF($L358=1,$F358*$N358,$AB$2*$F358*$N358/$H358),F358))</f>
        <v>30000</v>
      </c>
      <c r="P358" s="47">
        <f>IF($C358="","",IF(OR($J358="SWAP",$J358="FUTURE",$J358="CME FUTURE"),IF(NOT(ISERROR(VLOOKUP($M358,SpotUSDRateTable,2,FALSE))),VLOOKUP($M358,SpotUSDRateTable,2,FALSE),$H358)*O358,VLOOKUP($M358,SpotUSDRateTable,2,FALSE)*O358))</f>
        <v>32332.935651830096</v>
      </c>
      <c r="Q358" s="25">
        <f>IF($C358="","",IF(OR($J358="SWAP",$J358="FUTURE",$J358="CME FUTURE"),INT($K358-$B358),0))</f>
        <v>0</v>
      </c>
      <c r="R358" s="26" t="str">
        <f>IF($C358="","",IF(OR($E358="USD",$E358="EUR"),"CASH",IF($Q358=0,"COIN",IF($Q358&gt;720,"PERP",IF($J358="FUTURE",TEXT($K358-1,"mmm yy"),"CME "&amp;TEXT($K358-1,"mmm yy"))))))</f>
        <v>COIN</v>
      </c>
      <c r="S358" s="26" t="str">
        <f>IF($C358="","",IF($J358="CME FUTURE",IF($G358&gt;0,"LONG","SHORT"),IF($G358&gt;0,"LONG","SHORT")))</f>
        <v>LONG</v>
      </c>
      <c r="T358" s="26" t="str">
        <f>IF($C358="","",$R358&amp;" "&amp;$S358)</f>
        <v>COIN LONG</v>
      </c>
      <c r="U358" s="180">
        <f>IF($C358="","",$G358*(1+$W358))</f>
        <v>32332.935651830201</v>
      </c>
      <c r="V358" s="176">
        <f>IF($C358="","",$H358*(1+$W358))</f>
        <v>1.0777645217276699</v>
      </c>
      <c r="W358" s="39">
        <f>IF($C358="","",IF(DefaultScenario,IF(OR(AND(Default_Exchange="ALL",NOT(ISERROR(MATCH($C358,$AF$6:$AF$37,0)))),$C358=Default_Exchange),IF($G358&gt;0,-LGD,0),0),IF(OR($J358="SWAP",$J358="FUTURE",$J358="CME FUTURE"),IF('Futures &amp; Perps Shifted'!$K$73,VLOOKUP($M358,ShiftByCurrencyDeriv,MATCH($R358,ShiftByCurrencyDerivHeader,0),FALSE),0),0)))</f>
        <v>0</v>
      </c>
      <c r="X358" s="178">
        <f>IF($C358="","",$U358-$G358)</f>
        <v>0</v>
      </c>
      <c r="Y358" s="14" t="str">
        <f t="shared" si="5"/>
        <v>LEND</v>
      </c>
      <c r="Z358" t="str">
        <f>IF($C358="","",$M358&amp;" "&amp;$T358)</f>
        <v>EOS COIN LONG</v>
      </c>
      <c r="AA358" t="b">
        <f>IF($C358="","",IF(ISERROR(VLOOKUP($Y358,Mappings!$A:$C,3,FALSE)),FALSE,VLOOKUP($Y358,Mappings!$A:$C,3,FALSE)))</f>
        <v>0</v>
      </c>
    </row>
    <row r="359" spans="1:27" customFormat="1" x14ac:dyDescent="0.25">
      <c r="A359" s="14">
        <v>357</v>
      </c>
      <c r="B359" s="71">
        <v>44958</v>
      </c>
      <c r="C359" s="14" t="s">
        <v>169</v>
      </c>
      <c r="D359" s="23" t="s">
        <v>167</v>
      </c>
      <c r="E359" s="23" t="s">
        <v>29</v>
      </c>
      <c r="F359" s="100">
        <v>98000</v>
      </c>
      <c r="G359" s="100">
        <v>2192016.3250705898</v>
      </c>
      <c r="H359" s="100">
        <v>22.367513521128402</v>
      </c>
      <c r="I359" s="100">
        <v>0</v>
      </c>
      <c r="J359" s="23" t="s">
        <v>85</v>
      </c>
      <c r="K359" s="24">
        <v>44958</v>
      </c>
      <c r="L359" s="23">
        <v>1</v>
      </c>
      <c r="M359" s="23" t="s">
        <v>29</v>
      </c>
      <c r="N359" s="45">
        <f>IF($C359="","",IF(OR($J359="SWAP",$J359="FUTURE",$J359="CME FUTURE"),IF($L359=1,ROUND($G359/$H359/$F359,3),POWER(10,ROUND(LOG($G359/$F359),1))),1))</f>
        <v>1</v>
      </c>
      <c r="O359" s="154">
        <f>IF($C359="","",IF(OR($J359="SWAP",$J359="FUTURE",$J359="CME FUTURE"),IF($L359=1,$F359*$N359,$AB$2*$F359*$N359/$H359),F359))</f>
        <v>98000</v>
      </c>
      <c r="P359" s="47">
        <f>IF($C359="","",IF(OR($J359="SWAP",$J359="FUTURE",$J359="CME FUTURE"),IF(NOT(ISERROR(VLOOKUP($M359,SpotUSDRateTable,2,FALSE))),VLOOKUP($M359,SpotUSDRateTable,2,FALSE),$H359)*O359,VLOOKUP($M359,SpotUSDRateTable,2,FALSE)*O359))</f>
        <v>2192016.3250705833</v>
      </c>
      <c r="Q359" s="25">
        <f>IF($C359="","",IF(OR($J359="SWAP",$J359="FUTURE",$J359="CME FUTURE"),INT($K359-$B359),0))</f>
        <v>0</v>
      </c>
      <c r="R359" s="26" t="str">
        <f>IF($C359="","",IF(OR($E359="USD",$E359="EUR"),"CASH",IF($Q359=0,"COIN",IF($Q359&gt;720,"PERP",IF($J359="FUTURE",TEXT($K359-1,"mmm yy"),"CME "&amp;TEXT($K359-1,"mmm yy"))))))</f>
        <v>COIN</v>
      </c>
      <c r="S359" s="26" t="str">
        <f>IF($C359="","",IF($J359="CME FUTURE",IF($G359&gt;0,"LONG","SHORT"),IF($G359&gt;0,"LONG","SHORT")))</f>
        <v>LONG</v>
      </c>
      <c r="T359" s="26" t="str">
        <f>IF($C359="","",$R359&amp;" "&amp;$S359)</f>
        <v>COIN LONG</v>
      </c>
      <c r="U359" s="180">
        <f>IF($C359="","",$G359*(1+$W359))</f>
        <v>2192016.3250705898</v>
      </c>
      <c r="V359" s="176">
        <f>IF($C359="","",$H359*(1+$W359))</f>
        <v>22.367513521128402</v>
      </c>
      <c r="W359" s="39">
        <f>IF($C359="","",IF(DefaultScenario,IF(OR(AND(Default_Exchange="ALL",NOT(ISERROR(MATCH($C359,$AF$6:$AF$37,0)))),$C359=Default_Exchange),IF($G359&gt;0,-LGD,0),0),IF(OR($J359="SWAP",$J359="FUTURE",$J359="CME FUTURE"),IF('Futures &amp; Perps Shifted'!$K$73,VLOOKUP($M359,ShiftByCurrencyDeriv,MATCH($R359,ShiftByCurrencyDerivHeader,0),FALSE),0),0)))</f>
        <v>0</v>
      </c>
      <c r="X359" s="178">
        <f>IF($C359="","",$U359-$G359)</f>
        <v>0</v>
      </c>
      <c r="Y359" s="14" t="str">
        <f t="shared" si="5"/>
        <v>LEND</v>
      </c>
      <c r="Z359" t="str">
        <f>IF($C359="","",$M359&amp;" "&amp;$T359)</f>
        <v>ETC COIN LONG</v>
      </c>
      <c r="AA359" t="b">
        <f>IF($C359="","",IF(ISERROR(VLOOKUP($Y359,Mappings!$A:$C,3,FALSE)),FALSE,VLOOKUP($Y359,Mappings!$A:$C,3,FALSE)))</f>
        <v>0</v>
      </c>
    </row>
    <row r="360" spans="1:27" customFormat="1" x14ac:dyDescent="0.25">
      <c r="A360" s="14">
        <v>358</v>
      </c>
      <c r="B360" s="71">
        <v>44958</v>
      </c>
      <c r="C360" s="14" t="s">
        <v>169</v>
      </c>
      <c r="D360" s="23" t="s">
        <v>167</v>
      </c>
      <c r="E360" s="23" t="s">
        <v>189</v>
      </c>
      <c r="F360" s="100">
        <v>30000</v>
      </c>
      <c r="G360" s="100">
        <v>17289.838235031199</v>
      </c>
      <c r="H360" s="100">
        <v>0.57632794116770902</v>
      </c>
      <c r="I360" s="100">
        <v>0</v>
      </c>
      <c r="J360" s="23" t="s">
        <v>85</v>
      </c>
      <c r="K360" s="24">
        <v>44958</v>
      </c>
      <c r="L360" s="23">
        <v>1</v>
      </c>
      <c r="M360" s="23" t="s">
        <v>189</v>
      </c>
      <c r="N360" s="45">
        <f>IF($C360="","",IF(OR($J360="SWAP",$J360="FUTURE",$J360="CME FUTURE"),IF($L360=1,ROUND($G360/$H360/$F360,3),POWER(10,ROUND(LOG($G360/$F360),1))),1))</f>
        <v>1</v>
      </c>
      <c r="O360" s="154">
        <f>IF($C360="","",IF(OR($J360="SWAP",$J360="FUTURE",$J360="CME FUTURE"),IF($L360=1,$F360*$N360,$AB$2*$F360*$N360/$H360),F360))</f>
        <v>30000</v>
      </c>
      <c r="P360" s="47">
        <f>IF($C360="","",IF(OR($J360="SWAP",$J360="FUTURE",$J360="CME FUTURE"),IF(NOT(ISERROR(VLOOKUP($M360,SpotUSDRateTable,2,FALSE))),VLOOKUP($M360,SpotUSDRateTable,2,FALSE),$H360)*O360,VLOOKUP($M360,SpotUSDRateTable,2,FALSE)*O360))</f>
        <v>17289.838235031271</v>
      </c>
      <c r="Q360" s="25">
        <f>IF($C360="","",IF(OR($J360="SWAP",$J360="FUTURE",$J360="CME FUTURE"),INT($K360-$B360),0))</f>
        <v>0</v>
      </c>
      <c r="R360" s="26" t="str">
        <f>IF($C360="","",IF(OR($E360="USD",$E360="EUR"),"CASH",IF($Q360=0,"COIN",IF($Q360&gt;720,"PERP",IF($J360="FUTURE",TEXT($K360-1,"mmm yy"),"CME "&amp;TEXT($K360-1,"mmm yy"))))))</f>
        <v>COIN</v>
      </c>
      <c r="S360" s="26" t="str">
        <f>IF($C360="","",IF($J360="CME FUTURE",IF($G360&gt;0,"LONG","SHORT"),IF($G360&gt;0,"LONG","SHORT")))</f>
        <v>LONG</v>
      </c>
      <c r="T360" s="26" t="str">
        <f>IF($C360="","",$R360&amp;" "&amp;$S360)</f>
        <v>COIN LONG</v>
      </c>
      <c r="U360" s="180">
        <f>IF($C360="","",$G360*(1+$W360))</f>
        <v>17289.838235031199</v>
      </c>
      <c r="V360" s="176">
        <f>IF($C360="","",$H360*(1+$W360))</f>
        <v>0.57632794116770902</v>
      </c>
      <c r="W360" s="39">
        <f>IF($C360="","",IF(DefaultScenario,IF(OR(AND(Default_Exchange="ALL",NOT(ISERROR(MATCH($C360,$AF$6:$AF$37,0)))),$C360=Default_Exchange),IF($G360&gt;0,-LGD,0),0),IF(OR($J360="SWAP",$J360="FUTURE",$J360="CME FUTURE"),IF('Futures &amp; Perps Shifted'!$K$73,VLOOKUP($M360,ShiftByCurrencyDeriv,MATCH($R360,ShiftByCurrencyDerivHeader,0),FALSE),0),0)))</f>
        <v>0</v>
      </c>
      <c r="X360" s="178">
        <f>IF($C360="","",$U360-$G360)</f>
        <v>0</v>
      </c>
      <c r="Y360" s="14" t="str">
        <f t="shared" si="5"/>
        <v>LEND</v>
      </c>
      <c r="Z360" t="str">
        <f>IF($C360="","",$M360&amp;" "&amp;$T360)</f>
        <v>FTM COIN LONG</v>
      </c>
      <c r="AA360" t="b">
        <f>IF($C360="","",IF(ISERROR(VLOOKUP($Y360,Mappings!$A:$C,3,FALSE)),FALSE,VLOOKUP($Y360,Mappings!$A:$C,3,FALSE)))</f>
        <v>0</v>
      </c>
    </row>
    <row r="361" spans="1:27" customFormat="1" x14ac:dyDescent="0.25">
      <c r="A361" s="14">
        <v>359</v>
      </c>
      <c r="B361" s="71">
        <v>44958</v>
      </c>
      <c r="C361" s="14" t="s">
        <v>169</v>
      </c>
      <c r="D361" s="23" t="s">
        <v>167</v>
      </c>
      <c r="E361" s="23" t="s">
        <v>408</v>
      </c>
      <c r="F361" s="100">
        <v>50000</v>
      </c>
      <c r="G361" s="100">
        <v>4656.4139169192404</v>
      </c>
      <c r="H361" s="100">
        <v>9.3128278338384801E-2</v>
      </c>
      <c r="I361" s="100">
        <v>0</v>
      </c>
      <c r="J361" s="23" t="s">
        <v>85</v>
      </c>
      <c r="K361" s="24">
        <v>44958</v>
      </c>
      <c r="L361" s="23">
        <v>1</v>
      </c>
      <c r="M361" s="23" t="s">
        <v>408</v>
      </c>
      <c r="N361" s="45">
        <f>IF($C361="","",IF(OR($J361="SWAP",$J361="FUTURE",$J361="CME FUTURE"),IF($L361=1,ROUND($G361/$H361/$F361,3),POWER(10,ROUND(LOG($G361/$F361),1))),1))</f>
        <v>1</v>
      </c>
      <c r="O361" s="154">
        <f>IF($C361="","",IF(OR($J361="SWAP",$J361="FUTURE",$J361="CME FUTURE"),IF($L361=1,$F361*$N361,$AB$2*$F361*$N361/$H361),F361))</f>
        <v>50000</v>
      </c>
      <c r="P361" s="47">
        <f>IF($C361="","",IF(OR($J361="SWAP",$J361="FUTURE",$J361="CME FUTURE"),IF(NOT(ISERROR(VLOOKUP($M361,SpotUSDRateTable,2,FALSE))),VLOOKUP($M361,SpotUSDRateTable,2,FALSE),$H361)*O361,VLOOKUP($M361,SpotUSDRateTable,2,FALSE)*O361))</f>
        <v>4656.4139169192404</v>
      </c>
      <c r="Q361" s="25">
        <f>IF($C361="","",IF(OR($J361="SWAP",$J361="FUTURE",$J361="CME FUTURE"),INT($K361-$B361),0))</f>
        <v>0</v>
      </c>
      <c r="R361" s="26" t="str">
        <f>IF($C361="","",IF(OR($E361="USD",$E361="EUR"),"CASH",IF($Q361=0,"COIN",IF($Q361&gt;720,"PERP",IF($J361="FUTURE",TEXT($K361-1,"mmm yy"),"CME "&amp;TEXT($K361-1,"mmm yy"))))))</f>
        <v>COIN</v>
      </c>
      <c r="S361" s="26" t="str">
        <f>IF($C361="","",IF($J361="CME FUTURE",IF($G361&gt;0,"LONG","SHORT"),IF($G361&gt;0,"LONG","SHORT")))</f>
        <v>LONG</v>
      </c>
      <c r="T361" s="26" t="str">
        <f>IF($C361="","",$R361&amp;" "&amp;$S361)</f>
        <v>COIN LONG</v>
      </c>
      <c r="U361" s="180">
        <f>IF($C361="","",$G361*(1+$W361))</f>
        <v>4656.4139169192404</v>
      </c>
      <c r="V361" s="176">
        <f>IF($C361="","",$H361*(1+$W361))</f>
        <v>9.3128278338384801E-2</v>
      </c>
      <c r="W361" s="39">
        <f>IF($C361="","",IF(DefaultScenario,IF(OR(AND(Default_Exchange="ALL",NOT(ISERROR(MATCH($C361,$AF$6:$AF$37,0)))),$C361=Default_Exchange),IF($G361&gt;0,-LGD,0),0),IF(OR($J361="SWAP",$J361="FUTURE",$J361="CME FUTURE"),IF('Futures &amp; Perps Shifted'!$K$73,VLOOKUP($M361,ShiftByCurrencyDeriv,MATCH($R361,ShiftByCurrencyDerivHeader,0),FALSE),0),0)))</f>
        <v>0</v>
      </c>
      <c r="X361" s="178">
        <f>IF($C361="","",$U361-$G361)</f>
        <v>0</v>
      </c>
      <c r="Y361" s="14" t="str">
        <f t="shared" si="5"/>
        <v>LEND</v>
      </c>
      <c r="Z361" t="str">
        <f>IF($C361="","",$M361&amp;" "&amp;$T361)</f>
        <v>GRT COIN LONG</v>
      </c>
      <c r="AA361" t="b">
        <f>IF($C361="","",IF(ISERROR(VLOOKUP($Y361,Mappings!$A:$C,3,FALSE)),FALSE,VLOOKUP($Y361,Mappings!$A:$C,3,FALSE)))</f>
        <v>0</v>
      </c>
    </row>
    <row r="362" spans="1:27" customFormat="1" x14ac:dyDescent="0.25">
      <c r="A362" s="14">
        <v>360</v>
      </c>
      <c r="B362" s="71">
        <v>44958</v>
      </c>
      <c r="C362" s="14" t="s">
        <v>169</v>
      </c>
      <c r="D362" s="23" t="s">
        <v>167</v>
      </c>
      <c r="E362" s="23" t="s">
        <v>135</v>
      </c>
      <c r="F362" s="100">
        <v>125000</v>
      </c>
      <c r="G362" s="100">
        <v>8712.7851207882395</v>
      </c>
      <c r="H362" s="100">
        <v>6.9702280966305902E-2</v>
      </c>
      <c r="I362" s="100">
        <v>0</v>
      </c>
      <c r="J362" s="23" t="s">
        <v>85</v>
      </c>
      <c r="K362" s="24">
        <v>44958</v>
      </c>
      <c r="L362" s="23">
        <v>1</v>
      </c>
      <c r="M362" s="23" t="s">
        <v>135</v>
      </c>
      <c r="N362" s="45">
        <f>IF($C362="","",IF(OR($J362="SWAP",$J362="FUTURE",$J362="CME FUTURE"),IF($L362=1,ROUND($G362/$H362/$F362,3),POWER(10,ROUND(LOG($G362/$F362),1))),1))</f>
        <v>1</v>
      </c>
      <c r="O362" s="154">
        <f>IF($C362="","",IF(OR($J362="SWAP",$J362="FUTURE",$J362="CME FUTURE"),IF($L362=1,$F362*$N362,$AB$2*$F362*$N362/$H362),F362))</f>
        <v>125000</v>
      </c>
      <c r="P362" s="47">
        <f>IF($C362="","",IF(OR($J362="SWAP",$J362="FUTURE",$J362="CME FUTURE"),IF(NOT(ISERROR(VLOOKUP($M362,SpotUSDRateTable,2,FALSE))),VLOOKUP($M362,SpotUSDRateTable,2,FALSE),$H362)*O362,VLOOKUP($M362,SpotUSDRateTable,2,FALSE)*O362))</f>
        <v>8712.7851207882377</v>
      </c>
      <c r="Q362" s="25">
        <f>IF($C362="","",IF(OR($J362="SWAP",$J362="FUTURE",$J362="CME FUTURE"),INT($K362-$B362),0))</f>
        <v>0</v>
      </c>
      <c r="R362" s="26" t="str">
        <f>IF($C362="","",IF(OR($E362="USD",$E362="EUR"),"CASH",IF($Q362=0,"COIN",IF($Q362&gt;720,"PERP",IF($J362="FUTURE",TEXT($K362-1,"mmm yy"),"CME "&amp;TEXT($K362-1,"mmm yy"))))))</f>
        <v>COIN</v>
      </c>
      <c r="S362" s="26" t="str">
        <f>IF($C362="","",IF($J362="CME FUTURE",IF($G362&gt;0,"LONG","SHORT"),IF($G362&gt;0,"LONG","SHORT")))</f>
        <v>LONG</v>
      </c>
      <c r="T362" s="26" t="str">
        <f>IF($C362="","",$R362&amp;" "&amp;$S362)</f>
        <v>COIN LONG</v>
      </c>
      <c r="U362" s="180">
        <f>IF($C362="","",$G362*(1+$W362))</f>
        <v>8712.7851207882395</v>
      </c>
      <c r="V362" s="176">
        <f>IF($C362="","",$H362*(1+$W362))</f>
        <v>6.9702280966305902E-2</v>
      </c>
      <c r="W362" s="39">
        <f>IF($C362="","",IF(DefaultScenario,IF(OR(AND(Default_Exchange="ALL",NOT(ISERROR(MATCH($C362,$AF$6:$AF$37,0)))),$C362=Default_Exchange),IF($G362&gt;0,-LGD,0),0),IF(OR($J362="SWAP",$J362="FUTURE",$J362="CME FUTURE"),IF('Futures &amp; Perps Shifted'!$K$73,VLOOKUP($M362,ShiftByCurrencyDeriv,MATCH($R362,ShiftByCurrencyDerivHeader,0),FALSE),0),0)))</f>
        <v>0</v>
      </c>
      <c r="X362" s="178">
        <f>IF($C362="","",$U362-$G362)</f>
        <v>0</v>
      </c>
      <c r="Y362" s="14" t="str">
        <f t="shared" si="5"/>
        <v>LEND</v>
      </c>
      <c r="Z362" t="str">
        <f>IF($C362="","",$M362&amp;" "&amp;$T362)</f>
        <v>HBAR COIN LONG</v>
      </c>
      <c r="AA362" t="b">
        <f>IF($C362="","",IF(ISERROR(VLOOKUP($Y362,Mappings!$A:$C,3,FALSE)),FALSE,VLOOKUP($Y362,Mappings!$A:$C,3,FALSE)))</f>
        <v>0</v>
      </c>
    </row>
    <row r="363" spans="1:27" customFormat="1" x14ac:dyDescent="0.25">
      <c r="A363" s="14">
        <v>361</v>
      </c>
      <c r="B363" s="71">
        <v>44958</v>
      </c>
      <c r="C363" s="14" t="s">
        <v>169</v>
      </c>
      <c r="D363" s="23" t="s">
        <v>167</v>
      </c>
      <c r="E363" s="23" t="s">
        <v>27</v>
      </c>
      <c r="F363" s="100">
        <v>7000</v>
      </c>
      <c r="G363" s="100">
        <v>50516.371058789802</v>
      </c>
      <c r="H363" s="100">
        <v>7.2166244369699699</v>
      </c>
      <c r="I363" s="100">
        <v>0</v>
      </c>
      <c r="J363" s="23" t="s">
        <v>85</v>
      </c>
      <c r="K363" s="24">
        <v>44958</v>
      </c>
      <c r="L363" s="23">
        <v>1</v>
      </c>
      <c r="M363" s="23" t="s">
        <v>27</v>
      </c>
      <c r="N363" s="45">
        <f>IF($C363="","",IF(OR($J363="SWAP",$J363="FUTURE",$J363="CME FUTURE"),IF($L363=1,ROUND($G363/$H363/$F363,3),POWER(10,ROUND(LOG($G363/$F363),1))),1))</f>
        <v>1</v>
      </c>
      <c r="O363" s="154">
        <f>IF($C363="","",IF(OR($J363="SWAP",$J363="FUTURE",$J363="CME FUTURE"),IF($L363=1,$F363*$N363,$AB$2*$F363*$N363/$H363),F363))</f>
        <v>7000</v>
      </c>
      <c r="P363" s="47">
        <f>IF($C363="","",IF(OR($J363="SWAP",$J363="FUTURE",$J363="CME FUTURE"),IF(NOT(ISERROR(VLOOKUP($M363,SpotUSDRateTable,2,FALSE))),VLOOKUP($M363,SpotUSDRateTable,2,FALSE),$H363)*O363,VLOOKUP($M363,SpotUSDRateTable,2,FALSE)*O363))</f>
        <v>50516.371058789788</v>
      </c>
      <c r="Q363" s="25">
        <f>IF($C363="","",IF(OR($J363="SWAP",$J363="FUTURE",$J363="CME FUTURE"),INT($K363-$B363),0))</f>
        <v>0</v>
      </c>
      <c r="R363" s="26" t="str">
        <f>IF($C363="","",IF(OR($E363="USD",$E363="EUR"),"CASH",IF($Q363=0,"COIN",IF($Q363&gt;720,"PERP",IF($J363="FUTURE",TEXT($K363-1,"mmm yy"),"CME "&amp;TEXT($K363-1,"mmm yy"))))))</f>
        <v>COIN</v>
      </c>
      <c r="S363" s="26" t="str">
        <f>IF($C363="","",IF($J363="CME FUTURE",IF($G363&gt;0,"LONG","SHORT"),IF($G363&gt;0,"LONG","SHORT")))</f>
        <v>LONG</v>
      </c>
      <c r="T363" s="26" t="str">
        <f>IF($C363="","",$R363&amp;" "&amp;$S363)</f>
        <v>COIN LONG</v>
      </c>
      <c r="U363" s="180">
        <f>IF($C363="","",$G363*(1+$W363))</f>
        <v>50516.371058789802</v>
      </c>
      <c r="V363" s="176">
        <f>IF($C363="","",$H363*(1+$W363))</f>
        <v>7.2166244369699699</v>
      </c>
      <c r="W363" s="39">
        <f>IF($C363="","",IF(DefaultScenario,IF(OR(AND(Default_Exchange="ALL",NOT(ISERROR(MATCH($C363,$AF$6:$AF$37,0)))),$C363=Default_Exchange),IF($G363&gt;0,-LGD,0),0),IF(OR($J363="SWAP",$J363="FUTURE",$J363="CME FUTURE"),IF('Futures &amp; Perps Shifted'!$K$73,VLOOKUP($M363,ShiftByCurrencyDeriv,MATCH($R363,ShiftByCurrencyDerivHeader,0),FALSE),0),0)))</f>
        <v>0</v>
      </c>
      <c r="X363" s="178">
        <f>IF($C363="","",$U363-$G363)</f>
        <v>0</v>
      </c>
      <c r="Y363" s="14" t="str">
        <f t="shared" si="5"/>
        <v>LEND</v>
      </c>
      <c r="Z363" t="str">
        <f>IF($C363="","",$M363&amp;" "&amp;$T363)</f>
        <v>LINK COIN LONG</v>
      </c>
      <c r="AA363" t="b">
        <f>IF($C363="","",IF(ISERROR(VLOOKUP($Y363,Mappings!$A:$C,3,FALSE)),FALSE,VLOOKUP($Y363,Mappings!$A:$C,3,FALSE)))</f>
        <v>0</v>
      </c>
    </row>
    <row r="364" spans="1:27" customFormat="1" x14ac:dyDescent="0.25">
      <c r="A364" s="14">
        <v>362</v>
      </c>
      <c r="B364" s="71">
        <v>44958</v>
      </c>
      <c r="C364" s="14" t="s">
        <v>169</v>
      </c>
      <c r="D364" s="23" t="s">
        <v>167</v>
      </c>
      <c r="E364" s="23" t="s">
        <v>24</v>
      </c>
      <c r="F364" s="100">
        <v>500</v>
      </c>
      <c r="G364" s="100">
        <v>50221.814578062003</v>
      </c>
      <c r="H364" s="100">
        <v>100.443629156124</v>
      </c>
      <c r="I364" s="100">
        <v>0</v>
      </c>
      <c r="J364" s="23" t="s">
        <v>85</v>
      </c>
      <c r="K364" s="24">
        <v>44958</v>
      </c>
      <c r="L364" s="23">
        <v>1</v>
      </c>
      <c r="M364" s="23" t="s">
        <v>24</v>
      </c>
      <c r="N364" s="45">
        <f>IF($C364="","",IF(OR($J364="SWAP",$J364="FUTURE",$J364="CME FUTURE"),IF($L364=1,ROUND($G364/$H364/$F364,3),POWER(10,ROUND(LOG($G364/$F364),1))),1))</f>
        <v>1</v>
      </c>
      <c r="O364" s="154">
        <f>IF($C364="","",IF(OR($J364="SWAP",$J364="FUTURE",$J364="CME FUTURE"),IF($L364=1,$F364*$N364,$AB$2*$F364*$N364/$H364),F364))</f>
        <v>500</v>
      </c>
      <c r="P364" s="47">
        <f>IF($C364="","",IF(OR($J364="SWAP",$J364="FUTURE",$J364="CME FUTURE"),IF(NOT(ISERROR(VLOOKUP($M364,SpotUSDRateTable,2,FALSE))),VLOOKUP($M364,SpotUSDRateTable,2,FALSE),$H364)*O364,VLOOKUP($M364,SpotUSDRateTable,2,FALSE)*O364))</f>
        <v>50221.814578062003</v>
      </c>
      <c r="Q364" s="25">
        <f>IF($C364="","",IF(OR($J364="SWAP",$J364="FUTURE",$J364="CME FUTURE"),INT($K364-$B364),0))</f>
        <v>0</v>
      </c>
      <c r="R364" s="26" t="str">
        <f>IF($C364="","",IF(OR($E364="USD",$E364="EUR"),"CASH",IF($Q364=0,"COIN",IF($Q364&gt;720,"PERP",IF($J364="FUTURE",TEXT($K364-1,"mmm yy"),"CME "&amp;TEXT($K364-1,"mmm yy"))))))</f>
        <v>COIN</v>
      </c>
      <c r="S364" s="26" t="str">
        <f>IF($C364="","",IF($J364="CME FUTURE",IF($G364&gt;0,"LONG","SHORT"),IF($G364&gt;0,"LONG","SHORT")))</f>
        <v>LONG</v>
      </c>
      <c r="T364" s="26" t="str">
        <f>IF($C364="","",$R364&amp;" "&amp;$S364)</f>
        <v>COIN LONG</v>
      </c>
      <c r="U364" s="180">
        <f>IF($C364="","",$G364*(1+$W364))</f>
        <v>50221.814578062003</v>
      </c>
      <c r="V364" s="176">
        <f>IF($C364="","",$H364*(1+$W364))</f>
        <v>100.443629156124</v>
      </c>
      <c r="W364" s="39">
        <f>IF($C364="","",IF(DefaultScenario,IF(OR(AND(Default_Exchange="ALL",NOT(ISERROR(MATCH($C364,$AF$6:$AF$37,0)))),$C364=Default_Exchange),IF($G364&gt;0,-LGD,0),0),IF(OR($J364="SWAP",$J364="FUTURE",$J364="CME FUTURE"),IF('Futures &amp; Perps Shifted'!$K$73,VLOOKUP($M364,ShiftByCurrencyDeriv,MATCH($R364,ShiftByCurrencyDerivHeader,0),FALSE),0),0)))</f>
        <v>0</v>
      </c>
      <c r="X364" s="178">
        <f>IF($C364="","",$U364-$G364)</f>
        <v>0</v>
      </c>
      <c r="Y364" s="14" t="str">
        <f t="shared" si="5"/>
        <v>LEND</v>
      </c>
      <c r="Z364" t="str">
        <f>IF($C364="","",$M364&amp;" "&amp;$T364)</f>
        <v>LTC COIN LONG</v>
      </c>
      <c r="AA364" t="b">
        <f>IF($C364="","",IF(ISERROR(VLOOKUP($Y364,Mappings!$A:$C,3,FALSE)),FALSE,VLOOKUP($Y364,Mappings!$A:$C,3,FALSE)))</f>
        <v>0</v>
      </c>
    </row>
    <row r="365" spans="1:27" customFormat="1" x14ac:dyDescent="0.25">
      <c r="A365" s="14">
        <v>363</v>
      </c>
      <c r="B365" s="71">
        <v>44958</v>
      </c>
      <c r="C365" s="14" t="s">
        <v>169</v>
      </c>
      <c r="D365" s="23" t="s">
        <v>167</v>
      </c>
      <c r="E365" s="23" t="s">
        <v>190</v>
      </c>
      <c r="F365" s="100">
        <v>45000</v>
      </c>
      <c r="G365" s="100">
        <v>36083.1153185562</v>
      </c>
      <c r="H365" s="100">
        <v>0.80184700707902801</v>
      </c>
      <c r="I365" s="100">
        <v>0</v>
      </c>
      <c r="J365" s="23" t="s">
        <v>85</v>
      </c>
      <c r="K365" s="24">
        <v>44958</v>
      </c>
      <c r="L365" s="23">
        <v>1</v>
      </c>
      <c r="M365" s="23" t="s">
        <v>190</v>
      </c>
      <c r="N365" s="45">
        <f>IF($C365="","",IF(OR($J365="SWAP",$J365="FUTURE",$J365="CME FUTURE"),IF($L365=1,ROUND($G365/$H365/$F365,3),POWER(10,ROUND(LOG($G365/$F365),1))),1))</f>
        <v>1</v>
      </c>
      <c r="O365" s="154">
        <f>IF($C365="","",IF(OR($J365="SWAP",$J365="FUTURE",$J365="CME FUTURE"),IF($L365=1,$F365*$N365,$AB$2*$F365*$N365/$H365),F365))</f>
        <v>45000</v>
      </c>
      <c r="P365" s="47">
        <f>IF($C365="","",IF(OR($J365="SWAP",$J365="FUTURE",$J365="CME FUTURE"),IF(NOT(ISERROR(VLOOKUP($M365,SpotUSDRateTable,2,FALSE))),VLOOKUP($M365,SpotUSDRateTable,2,FALSE),$H365)*O365,VLOOKUP($M365,SpotUSDRateTable,2,FALSE)*O365))</f>
        <v>36083.115318556258</v>
      </c>
      <c r="Q365" s="25">
        <f>IF($C365="","",IF(OR($J365="SWAP",$J365="FUTURE",$J365="CME FUTURE"),INT($K365-$B365),0))</f>
        <v>0</v>
      </c>
      <c r="R365" s="26" t="str">
        <f>IF($C365="","",IF(OR($E365="USD",$E365="EUR"),"CASH",IF($Q365=0,"COIN",IF($Q365&gt;720,"PERP",IF($J365="FUTURE",TEXT($K365-1,"mmm yy"),"CME "&amp;TEXT($K365-1,"mmm yy"))))))</f>
        <v>COIN</v>
      </c>
      <c r="S365" s="26" t="str">
        <f>IF($C365="","",IF($J365="CME FUTURE",IF($G365&gt;0,"LONG","SHORT"),IF($G365&gt;0,"LONG","SHORT")))</f>
        <v>LONG</v>
      </c>
      <c r="T365" s="26" t="str">
        <f>IF($C365="","",$R365&amp;" "&amp;$S365)</f>
        <v>COIN LONG</v>
      </c>
      <c r="U365" s="180">
        <f>IF($C365="","",$G365*(1+$W365))</f>
        <v>36083.1153185562</v>
      </c>
      <c r="V365" s="176">
        <f>IF($C365="","",$H365*(1+$W365))</f>
        <v>0.80184700707902801</v>
      </c>
      <c r="W365" s="39">
        <f>IF($C365="","",IF(DefaultScenario,IF(OR(AND(Default_Exchange="ALL",NOT(ISERROR(MATCH($C365,$AF$6:$AF$37,0)))),$C365=Default_Exchange),IF($G365&gt;0,-LGD,0),0),IF(OR($J365="SWAP",$J365="FUTURE",$J365="CME FUTURE"),IF('Futures &amp; Perps Shifted'!$K$73,VLOOKUP($M365,ShiftByCurrencyDeriv,MATCH($R365,ShiftByCurrencyDerivHeader,0),FALSE),0),0)))</f>
        <v>0</v>
      </c>
      <c r="X365" s="178">
        <f>IF($C365="","",$U365-$G365)</f>
        <v>0</v>
      </c>
      <c r="Y365" s="14" t="str">
        <f t="shared" si="5"/>
        <v>LEND</v>
      </c>
      <c r="Z365" t="str">
        <f>IF($C365="","",$M365&amp;" "&amp;$T365)</f>
        <v>MANA COIN LONG</v>
      </c>
      <c r="AA365" t="b">
        <f>IF($C365="","",IF(ISERROR(VLOOKUP($Y365,Mappings!$A:$C,3,FALSE)),FALSE,VLOOKUP($Y365,Mappings!$A:$C,3,FALSE)))</f>
        <v>0</v>
      </c>
    </row>
    <row r="366" spans="1:27" customFormat="1" x14ac:dyDescent="0.25">
      <c r="A366" s="14">
        <v>364</v>
      </c>
      <c r="B366" s="71">
        <v>44958</v>
      </c>
      <c r="C366" s="14" t="s">
        <v>169</v>
      </c>
      <c r="D366" s="23" t="s">
        <v>167</v>
      </c>
      <c r="E366" s="23" t="s">
        <v>191</v>
      </c>
      <c r="F366" s="100">
        <v>50000</v>
      </c>
      <c r="G366" s="100">
        <v>59748.3695124636</v>
      </c>
      <c r="H366" s="100">
        <v>1.1949673902492699</v>
      </c>
      <c r="I366" s="100">
        <v>0</v>
      </c>
      <c r="J366" s="23" t="s">
        <v>85</v>
      </c>
      <c r="K366" s="24">
        <v>44958</v>
      </c>
      <c r="L366" s="23">
        <v>1</v>
      </c>
      <c r="M366" s="23" t="s">
        <v>191</v>
      </c>
      <c r="N366" s="45">
        <f>IF($C366="","",IF(OR($J366="SWAP",$J366="FUTURE",$J366="CME FUTURE"),IF($L366=1,ROUND($G366/$H366/$F366,3),POWER(10,ROUND(LOG($G366/$F366),1))),1))</f>
        <v>1</v>
      </c>
      <c r="O366" s="154">
        <f>IF($C366="","",IF(OR($J366="SWAP",$J366="FUTURE",$J366="CME FUTURE"),IF($L366=1,$F366*$N366,$AB$2*$F366*$N366/$H366),F366))</f>
        <v>50000</v>
      </c>
      <c r="P366" s="47">
        <f>IF($C366="","",IF(OR($J366="SWAP",$J366="FUTURE",$J366="CME FUTURE"),IF(NOT(ISERROR(VLOOKUP($M366,SpotUSDRateTable,2,FALSE))),VLOOKUP($M366,SpotUSDRateTable,2,FALSE),$H366)*O366,VLOOKUP($M366,SpotUSDRateTable,2,FALSE)*O366))</f>
        <v>59748.369512463498</v>
      </c>
      <c r="Q366" s="25">
        <f>IF($C366="","",IF(OR($J366="SWAP",$J366="FUTURE",$J366="CME FUTURE"),INT($K366-$B366),0))</f>
        <v>0</v>
      </c>
      <c r="R366" s="26" t="str">
        <f>IF($C366="","",IF(OR($E366="USD",$E366="EUR"),"CASH",IF($Q366=0,"COIN",IF($Q366&gt;720,"PERP",IF($J366="FUTURE",TEXT($K366-1,"mmm yy"),"CME "&amp;TEXT($K366-1,"mmm yy"))))))</f>
        <v>COIN</v>
      </c>
      <c r="S366" s="26" t="str">
        <f>IF($C366="","",IF($J366="CME FUTURE",IF($G366&gt;0,"LONG","SHORT"),IF($G366&gt;0,"LONG","SHORT")))</f>
        <v>LONG</v>
      </c>
      <c r="T366" s="26" t="str">
        <f>IF($C366="","",$R366&amp;" "&amp;$S366)</f>
        <v>COIN LONG</v>
      </c>
      <c r="U366" s="180">
        <f>IF($C366="","",$G366*(1+$W366))</f>
        <v>59748.3695124636</v>
      </c>
      <c r="V366" s="176">
        <f>IF($C366="","",$H366*(1+$W366))</f>
        <v>1.1949673902492699</v>
      </c>
      <c r="W366" s="39">
        <f>IF($C366="","",IF(DefaultScenario,IF(OR(AND(Default_Exchange="ALL",NOT(ISERROR(MATCH($C366,$AF$6:$AF$37,0)))),$C366=Default_Exchange),IF($G366&gt;0,-LGD,0),0),IF(OR($J366="SWAP",$J366="FUTURE",$J366="CME FUTURE"),IF('Futures &amp; Perps Shifted'!$K$73,VLOOKUP($M366,ShiftByCurrencyDeriv,MATCH($R366,ShiftByCurrencyDerivHeader,0),FALSE),0),0)))</f>
        <v>0</v>
      </c>
      <c r="X366" s="178">
        <f>IF($C366="","",$U366-$G366)</f>
        <v>0</v>
      </c>
      <c r="Y366" s="14" t="str">
        <f t="shared" si="5"/>
        <v>LEND</v>
      </c>
      <c r="Z366" t="str">
        <f>IF($C366="","",$M366&amp;" "&amp;$T366)</f>
        <v>MATIC COIN LONG</v>
      </c>
      <c r="AA366" t="b">
        <f>IF($C366="","",IF(ISERROR(VLOOKUP($Y366,Mappings!$A:$C,3,FALSE)),FALSE,VLOOKUP($Y366,Mappings!$A:$C,3,FALSE)))</f>
        <v>0</v>
      </c>
    </row>
    <row r="367" spans="1:27" customFormat="1" x14ac:dyDescent="0.25">
      <c r="A367" s="14">
        <v>365</v>
      </c>
      <c r="B367" s="71">
        <v>44958</v>
      </c>
      <c r="C367" s="14" t="s">
        <v>169</v>
      </c>
      <c r="D367" s="23" t="s">
        <v>167</v>
      </c>
      <c r="E367" s="23" t="s">
        <v>406</v>
      </c>
      <c r="F367" s="100">
        <v>10</v>
      </c>
      <c r="G367" s="100">
        <v>6687.4626389904597</v>
      </c>
      <c r="H367" s="100">
        <v>668.74626389904597</v>
      </c>
      <c r="I367" s="100">
        <v>0</v>
      </c>
      <c r="J367" s="23" t="s">
        <v>85</v>
      </c>
      <c r="K367" s="24">
        <v>44958</v>
      </c>
      <c r="L367" s="23">
        <v>1</v>
      </c>
      <c r="M367" s="23" t="s">
        <v>406</v>
      </c>
      <c r="N367" s="45">
        <f>IF($C367="","",IF(OR($J367="SWAP",$J367="FUTURE",$J367="CME FUTURE"),IF($L367=1,ROUND($G367/$H367/$F367,3),POWER(10,ROUND(LOG($G367/$F367),1))),1))</f>
        <v>1</v>
      </c>
      <c r="O367" s="154">
        <f>IF($C367="","",IF(OR($J367="SWAP",$J367="FUTURE",$J367="CME FUTURE"),IF($L367=1,$F367*$N367,$AB$2*$F367*$N367/$H367),F367))</f>
        <v>10</v>
      </c>
      <c r="P367" s="47">
        <f>IF($C367="","",IF(OR($J367="SWAP",$J367="FUTURE",$J367="CME FUTURE"),IF(NOT(ISERROR(VLOOKUP($M367,SpotUSDRateTable,2,FALSE))),VLOOKUP($M367,SpotUSDRateTable,2,FALSE),$H367)*O367,VLOOKUP($M367,SpotUSDRateTable,2,FALSE)*O367))</f>
        <v>6687.4626389904597</v>
      </c>
      <c r="Q367" s="25">
        <f>IF($C367="","",IF(OR($J367="SWAP",$J367="FUTURE",$J367="CME FUTURE"),INT($K367-$B367),0))</f>
        <v>0</v>
      </c>
      <c r="R367" s="26" t="str">
        <f>IF($C367="","",IF(OR($E367="USD",$E367="EUR"),"CASH",IF($Q367=0,"COIN",IF($Q367&gt;720,"PERP",IF($J367="FUTURE",TEXT($K367-1,"mmm yy"),"CME "&amp;TEXT($K367-1,"mmm yy"))))))</f>
        <v>COIN</v>
      </c>
      <c r="S367" s="26" t="str">
        <f>IF($C367="","",IF($J367="CME FUTURE",IF($G367&gt;0,"LONG","SHORT"),IF($G367&gt;0,"LONG","SHORT")))</f>
        <v>LONG</v>
      </c>
      <c r="T367" s="26" t="str">
        <f>IF($C367="","",$R367&amp;" "&amp;$S367)</f>
        <v>COIN LONG</v>
      </c>
      <c r="U367" s="180">
        <f>IF($C367="","",$G367*(1+$W367))</f>
        <v>6687.4626389904597</v>
      </c>
      <c r="V367" s="176">
        <f>IF($C367="","",$H367*(1+$W367))</f>
        <v>668.74626389904597</v>
      </c>
      <c r="W367" s="39">
        <f>IF($C367="","",IF(DefaultScenario,IF(OR(AND(Default_Exchange="ALL",NOT(ISERROR(MATCH($C367,$AF$6:$AF$37,0)))),$C367=Default_Exchange),IF($G367&gt;0,-LGD,0),0),IF(OR($J367="SWAP",$J367="FUTURE",$J367="CME FUTURE"),IF('Futures &amp; Perps Shifted'!$K$73,VLOOKUP($M367,ShiftByCurrencyDeriv,MATCH($R367,ShiftByCurrencyDerivHeader,0),FALSE),0),0)))</f>
        <v>0</v>
      </c>
      <c r="X367" s="178">
        <f>IF($C367="","",$U367-$G367)</f>
        <v>0</v>
      </c>
      <c r="Y367" s="14" t="str">
        <f t="shared" si="5"/>
        <v>LEND</v>
      </c>
      <c r="Z367" t="str">
        <f>IF($C367="","",$M367&amp;" "&amp;$T367)</f>
        <v>MKR COIN LONG</v>
      </c>
      <c r="AA367" t="b">
        <f>IF($C367="","",IF(ISERROR(VLOOKUP($Y367,Mappings!$A:$C,3,FALSE)),FALSE,VLOOKUP($Y367,Mappings!$A:$C,3,FALSE)))</f>
        <v>0</v>
      </c>
    </row>
    <row r="368" spans="1:27" customFormat="1" x14ac:dyDescent="0.25">
      <c r="A368" s="14">
        <v>366</v>
      </c>
      <c r="B368" s="71">
        <v>44958</v>
      </c>
      <c r="C368" s="14" t="s">
        <v>169</v>
      </c>
      <c r="D368" s="23" t="s">
        <v>167</v>
      </c>
      <c r="E368" s="23" t="s">
        <v>149</v>
      </c>
      <c r="F368" s="100">
        <v>4000</v>
      </c>
      <c r="G368" s="100">
        <v>5823.5292640164498</v>
      </c>
      <c r="H368" s="100">
        <v>1.4558823160041101</v>
      </c>
      <c r="I368" s="100">
        <v>0</v>
      </c>
      <c r="J368" s="23" t="s">
        <v>85</v>
      </c>
      <c r="K368" s="24">
        <v>44958</v>
      </c>
      <c r="L368" s="23">
        <v>1</v>
      </c>
      <c r="M368" s="23" t="s">
        <v>149</v>
      </c>
      <c r="N368" s="45">
        <f>IF($C368="","",IF(OR($J368="SWAP",$J368="FUTURE",$J368="CME FUTURE"),IF($L368=1,ROUND($G368/$H368/$F368,3),POWER(10,ROUND(LOG($G368/$F368),1))),1))</f>
        <v>1</v>
      </c>
      <c r="O368" s="154">
        <f>IF($C368="","",IF(OR($J368="SWAP",$J368="FUTURE",$J368="CME FUTURE"),IF($L368=1,$F368*$N368,$AB$2*$F368*$N368/$H368),F368))</f>
        <v>4000</v>
      </c>
      <c r="P368" s="47">
        <f>IF($C368="","",IF(OR($J368="SWAP",$J368="FUTURE",$J368="CME FUTURE"),IF(NOT(ISERROR(VLOOKUP($M368,SpotUSDRateTable,2,FALSE))),VLOOKUP($M368,SpotUSDRateTable,2,FALSE),$H368)*O368,VLOOKUP($M368,SpotUSDRateTable,2,FALSE)*O368))</f>
        <v>5823.5292640164407</v>
      </c>
      <c r="Q368" s="25">
        <f>IF($C368="","",IF(OR($J368="SWAP",$J368="FUTURE",$J368="CME FUTURE"),INT($K368-$B368),0))</f>
        <v>0</v>
      </c>
      <c r="R368" s="26" t="str">
        <f>IF($C368="","",IF(OR($E368="USD",$E368="EUR"),"CASH",IF($Q368=0,"COIN",IF($Q368&gt;720,"PERP",IF($J368="FUTURE",TEXT($K368-1,"mmm yy"),"CME "&amp;TEXT($K368-1,"mmm yy"))))))</f>
        <v>COIN</v>
      </c>
      <c r="S368" s="26" t="str">
        <f>IF($C368="","",IF($J368="CME FUTURE",IF($G368&gt;0,"LONG","SHORT"),IF($G368&gt;0,"LONG","SHORT")))</f>
        <v>LONG</v>
      </c>
      <c r="T368" s="26" t="str">
        <f>IF($C368="","",$R368&amp;" "&amp;$S368)</f>
        <v>COIN LONG</v>
      </c>
      <c r="U368" s="180">
        <f>IF($C368="","",$G368*(1+$W368))</f>
        <v>5823.5292640164498</v>
      </c>
      <c r="V368" s="176">
        <f>IF($C368="","",$H368*(1+$W368))</f>
        <v>1.4558823160041101</v>
      </c>
      <c r="W368" s="39">
        <f>IF($C368="","",IF(DefaultScenario,IF(OR(AND(Default_Exchange="ALL",NOT(ISERROR(MATCH($C368,$AF$6:$AF$37,0)))),$C368=Default_Exchange),IF($G368&gt;0,-LGD,0),0),IF(OR($J368="SWAP",$J368="FUTURE",$J368="CME FUTURE"),IF('Futures &amp; Perps Shifted'!$K$73,VLOOKUP($M368,ShiftByCurrencyDeriv,MATCH($R368,ShiftByCurrencyDerivHeader,0),FALSE),0),0)))</f>
        <v>0</v>
      </c>
      <c r="X368" s="178">
        <f>IF($C368="","",$U368-$G368)</f>
        <v>0</v>
      </c>
      <c r="Y368" s="14" t="str">
        <f t="shared" si="5"/>
        <v>LEND</v>
      </c>
      <c r="Z368" t="str">
        <f>IF($C368="","",$M368&amp;" "&amp;$T368)</f>
        <v>OMG COIN LONG</v>
      </c>
      <c r="AA368" t="b">
        <f>IF($C368="","",IF(ISERROR(VLOOKUP($Y368,Mappings!$A:$C,3,FALSE)),FALSE,VLOOKUP($Y368,Mappings!$A:$C,3,FALSE)))</f>
        <v>0</v>
      </c>
    </row>
    <row r="369" spans="1:27" customFormat="1" x14ac:dyDescent="0.25">
      <c r="A369" s="14">
        <v>367</v>
      </c>
      <c r="B369" s="71">
        <v>44958</v>
      </c>
      <c r="C369" s="14" t="s">
        <v>169</v>
      </c>
      <c r="D369" s="23" t="s">
        <v>167</v>
      </c>
      <c r="E369" s="23" t="s">
        <v>89</v>
      </c>
      <c r="F369" s="100">
        <v>80000</v>
      </c>
      <c r="G369" s="100">
        <v>7922.8872094850203</v>
      </c>
      <c r="H369" s="100">
        <v>9.9036090118562806E-2</v>
      </c>
      <c r="I369" s="100">
        <v>0</v>
      </c>
      <c r="J369" s="23" t="s">
        <v>85</v>
      </c>
      <c r="K369" s="24">
        <v>44958</v>
      </c>
      <c r="L369" s="23">
        <v>1</v>
      </c>
      <c r="M369" s="23" t="s">
        <v>89</v>
      </c>
      <c r="N369" s="45">
        <f>IF($C369="","",IF(OR($J369="SWAP",$J369="FUTURE",$J369="CME FUTURE"),IF($L369=1,ROUND($G369/$H369/$F369,3),POWER(10,ROUND(LOG($G369/$F369),1))),1))</f>
        <v>1</v>
      </c>
      <c r="O369" s="154">
        <f>IF($C369="","",IF(OR($J369="SWAP",$J369="FUTURE",$J369="CME FUTURE"),IF($L369=1,$F369*$N369,$AB$2*$F369*$N369/$H369),F369))</f>
        <v>80000</v>
      </c>
      <c r="P369" s="47">
        <f>IF($C369="","",IF(OR($J369="SWAP",$J369="FUTURE",$J369="CME FUTURE"),IF(NOT(ISERROR(VLOOKUP($M369,SpotUSDRateTable,2,FALSE))),VLOOKUP($M369,SpotUSDRateTable,2,FALSE),$H369)*O369,VLOOKUP($M369,SpotUSDRateTable,2,FALSE)*O369))</f>
        <v>7922.8872094850249</v>
      </c>
      <c r="Q369" s="25">
        <f>IF($C369="","",IF(OR($J369="SWAP",$J369="FUTURE",$J369="CME FUTURE"),INT($K369-$B369),0))</f>
        <v>0</v>
      </c>
      <c r="R369" s="26" t="str">
        <f>IF($C369="","",IF(OR($E369="USD",$E369="EUR"),"CASH",IF($Q369=0,"COIN",IF($Q369&gt;720,"PERP",IF($J369="FUTURE",TEXT($K369-1,"mmm yy"),"CME "&amp;TEXT($K369-1,"mmm yy"))))))</f>
        <v>COIN</v>
      </c>
      <c r="S369" s="26" t="str">
        <f>IF($C369="","",IF($J369="CME FUTURE",IF($G369&gt;0,"LONG","SHORT"),IF($G369&gt;0,"LONG","SHORT")))</f>
        <v>LONG</v>
      </c>
      <c r="T369" s="26" t="str">
        <f>IF($C369="","",$R369&amp;" "&amp;$S369)</f>
        <v>COIN LONG</v>
      </c>
      <c r="U369" s="180">
        <f>IF($C369="","",$G369*(1+$W369))</f>
        <v>7922.8872094850203</v>
      </c>
      <c r="V369" s="176">
        <f>IF($C369="","",$H369*(1+$W369))</f>
        <v>9.9036090118562806E-2</v>
      </c>
      <c r="W369" s="39">
        <f>IF($C369="","",IF(DefaultScenario,IF(OR(AND(Default_Exchange="ALL",NOT(ISERROR(MATCH($C369,$AF$6:$AF$37,0)))),$C369=Default_Exchange),IF($G369&gt;0,-LGD,0),0),IF(OR($J369="SWAP",$J369="FUTURE",$J369="CME FUTURE"),IF('Futures &amp; Perps Shifted'!$K$73,VLOOKUP($M369,ShiftByCurrencyDeriv,MATCH($R369,ShiftByCurrencyDerivHeader,0),FALSE),0),0)))</f>
        <v>0</v>
      </c>
      <c r="X369" s="178">
        <f>IF($C369="","",$U369-$G369)</f>
        <v>0</v>
      </c>
      <c r="Y369" s="14" t="str">
        <f t="shared" ref="Y369:Y432" si="6">IF($C369="","",IF(ISERROR(SEARCH("-",$D369)),$C369,LEFT($D369,SEARCH("-",$D369)-1)))</f>
        <v>LEND</v>
      </c>
      <c r="Z369" t="str">
        <f>IF($C369="","",$M369&amp;" "&amp;$T369)</f>
        <v>OXT COIN LONG</v>
      </c>
      <c r="AA369" t="b">
        <f>IF($C369="","",IF(ISERROR(VLOOKUP($Y369,Mappings!$A:$C,3,FALSE)),FALSE,VLOOKUP($Y369,Mappings!$A:$C,3,FALSE)))</f>
        <v>0</v>
      </c>
    </row>
    <row r="370" spans="1:27" customFormat="1" x14ac:dyDescent="0.25">
      <c r="A370" s="14">
        <v>368</v>
      </c>
      <c r="B370" s="71">
        <v>44958</v>
      </c>
      <c r="C370" s="14" t="s">
        <v>169</v>
      </c>
      <c r="D370" s="23" t="s">
        <v>167</v>
      </c>
      <c r="E370" s="23" t="s">
        <v>37</v>
      </c>
      <c r="F370" s="100">
        <v>5000000000</v>
      </c>
      <c r="G370" s="100">
        <v>59922.983768589998</v>
      </c>
      <c r="H370" s="100">
        <v>1.1984596753718E-5</v>
      </c>
      <c r="I370" s="100">
        <v>0</v>
      </c>
      <c r="J370" s="23" t="s">
        <v>85</v>
      </c>
      <c r="K370" s="24">
        <v>44958</v>
      </c>
      <c r="L370" s="23">
        <v>1</v>
      </c>
      <c r="M370" s="23" t="s">
        <v>37</v>
      </c>
      <c r="N370" s="45">
        <f>IF($C370="","",IF(OR($J370="SWAP",$J370="FUTURE",$J370="CME FUTURE"),IF($L370=1,ROUND($G370/$H370/$F370,3),POWER(10,ROUND(LOG($G370/$F370),1))),1))</f>
        <v>1</v>
      </c>
      <c r="O370" s="154">
        <f>IF($C370="","",IF(OR($J370="SWAP",$J370="FUTURE",$J370="CME FUTURE"),IF($L370=1,$F370*$N370,$AB$2*$F370*$N370/$H370),F370))</f>
        <v>5000000000</v>
      </c>
      <c r="P370" s="47">
        <f>IF($C370="","",IF(OR($J370="SWAP",$J370="FUTURE",$J370="CME FUTURE"),IF(NOT(ISERROR(VLOOKUP($M370,SpotUSDRateTable,2,FALSE))),VLOOKUP($M370,SpotUSDRateTable,2,FALSE),$H370)*O370,VLOOKUP($M370,SpotUSDRateTable,2,FALSE)*O370))</f>
        <v>59922.983768589998</v>
      </c>
      <c r="Q370" s="25">
        <f>IF($C370="","",IF(OR($J370="SWAP",$J370="FUTURE",$J370="CME FUTURE"),INT($K370-$B370),0))</f>
        <v>0</v>
      </c>
      <c r="R370" s="26" t="str">
        <f>IF($C370="","",IF(OR($E370="USD",$E370="EUR"),"CASH",IF($Q370=0,"COIN",IF($Q370&gt;720,"PERP",IF($J370="FUTURE",TEXT($K370-1,"mmm yy"),"CME "&amp;TEXT($K370-1,"mmm yy"))))))</f>
        <v>COIN</v>
      </c>
      <c r="S370" s="26" t="str">
        <f>IF($C370="","",IF($J370="CME FUTURE",IF($G370&gt;0,"LONG","SHORT"),IF($G370&gt;0,"LONG","SHORT")))</f>
        <v>LONG</v>
      </c>
      <c r="T370" s="26" t="str">
        <f>IF($C370="","",$R370&amp;" "&amp;$S370)</f>
        <v>COIN LONG</v>
      </c>
      <c r="U370" s="180">
        <f>IF($C370="","",$G370*(1+$W370))</f>
        <v>59922.983768589998</v>
      </c>
      <c r="V370" s="176">
        <f>IF($C370="","",$H370*(1+$W370))</f>
        <v>1.1984596753718E-5</v>
      </c>
      <c r="W370" s="39">
        <f>IF($C370="","",IF(DefaultScenario,IF(OR(AND(Default_Exchange="ALL",NOT(ISERROR(MATCH($C370,$AF$6:$AF$37,0)))),$C370=Default_Exchange),IF($G370&gt;0,-LGD,0),0),IF(OR($J370="SWAP",$J370="FUTURE",$J370="CME FUTURE"),IF('Futures &amp; Perps Shifted'!$K$73,VLOOKUP($M370,ShiftByCurrencyDeriv,MATCH($R370,ShiftByCurrencyDerivHeader,0),FALSE),0),0)))</f>
        <v>0</v>
      </c>
      <c r="X370" s="178">
        <f>IF($C370="","",$U370-$G370)</f>
        <v>0</v>
      </c>
      <c r="Y370" s="14" t="str">
        <f t="shared" si="6"/>
        <v>LEND</v>
      </c>
      <c r="Z370" t="str">
        <f>IF($C370="","",$M370&amp;" "&amp;$T370)</f>
        <v>SHIB COIN LONG</v>
      </c>
      <c r="AA370" t="b">
        <f>IF($C370="","",IF(ISERROR(VLOOKUP($Y370,Mappings!$A:$C,3,FALSE)),FALSE,VLOOKUP($Y370,Mappings!$A:$C,3,FALSE)))</f>
        <v>0</v>
      </c>
    </row>
    <row r="371" spans="1:27" customFormat="1" x14ac:dyDescent="0.25">
      <c r="A371" s="14">
        <v>369</v>
      </c>
      <c r="B371" s="71">
        <v>44958</v>
      </c>
      <c r="C371" s="14" t="s">
        <v>169</v>
      </c>
      <c r="D371" s="23" t="s">
        <v>167</v>
      </c>
      <c r="E371" s="23" t="s">
        <v>153</v>
      </c>
      <c r="F371" s="100">
        <v>3500</v>
      </c>
      <c r="G371" s="100">
        <v>87476.754849287099</v>
      </c>
      <c r="H371" s="100">
        <v>24.9933585283677</v>
      </c>
      <c r="I371" s="100">
        <v>0</v>
      </c>
      <c r="J371" s="23" t="s">
        <v>85</v>
      </c>
      <c r="K371" s="24">
        <v>44958</v>
      </c>
      <c r="L371" s="23">
        <v>1</v>
      </c>
      <c r="M371" s="23" t="s">
        <v>153</v>
      </c>
      <c r="N371" s="45">
        <f>IF($C371="","",IF(OR($J371="SWAP",$J371="FUTURE",$J371="CME FUTURE"),IF($L371=1,ROUND($G371/$H371/$F371,3),POWER(10,ROUND(LOG($G371/$F371),1))),1))</f>
        <v>1</v>
      </c>
      <c r="O371" s="154">
        <f>IF($C371="","",IF(OR($J371="SWAP",$J371="FUTURE",$J371="CME FUTURE"),IF($L371=1,$F371*$N371,$AB$2*$F371*$N371/$H371),F371))</f>
        <v>3500</v>
      </c>
      <c r="P371" s="47">
        <f>IF($C371="","",IF(OR($J371="SWAP",$J371="FUTURE",$J371="CME FUTURE"),IF(NOT(ISERROR(VLOOKUP($M371,SpotUSDRateTable,2,FALSE))),VLOOKUP($M371,SpotUSDRateTable,2,FALSE),$H371)*O371,VLOOKUP($M371,SpotUSDRateTable,2,FALSE)*O371))</f>
        <v>87476.754849286954</v>
      </c>
      <c r="Q371" s="25">
        <f>IF($C371="","",IF(OR($J371="SWAP",$J371="FUTURE",$J371="CME FUTURE"),INT($K371-$B371),0))</f>
        <v>0</v>
      </c>
      <c r="R371" s="26" t="str">
        <f>IF($C371="","",IF(OR($E371="USD",$E371="EUR"),"CASH",IF($Q371=0,"COIN",IF($Q371&gt;720,"PERP",IF($J371="FUTURE",TEXT($K371-1,"mmm yy"),"CME "&amp;TEXT($K371-1,"mmm yy"))))))</f>
        <v>COIN</v>
      </c>
      <c r="S371" s="26" t="str">
        <f>IF($C371="","",IF($J371="CME FUTURE",IF($G371&gt;0,"LONG","SHORT"),IF($G371&gt;0,"LONG","SHORT")))</f>
        <v>LONG</v>
      </c>
      <c r="T371" s="26" t="str">
        <f>IF($C371="","",$R371&amp;" "&amp;$S371)</f>
        <v>COIN LONG</v>
      </c>
      <c r="U371" s="180">
        <f>IF($C371="","",$G371*(1+$W371))</f>
        <v>87476.754849287099</v>
      </c>
      <c r="V371" s="176">
        <f>IF($C371="","",$H371*(1+$W371))</f>
        <v>24.9933585283677</v>
      </c>
      <c r="W371" s="39">
        <f>IF($C371="","",IF(DefaultScenario,IF(OR(AND(Default_Exchange="ALL",NOT(ISERROR(MATCH($C371,$AF$6:$AF$37,0)))),$C371=Default_Exchange),IF($G371&gt;0,-LGD,0),0),IF(OR($J371="SWAP",$J371="FUTURE",$J371="CME FUTURE"),IF('Futures &amp; Perps Shifted'!$K$73,VLOOKUP($M371,ShiftByCurrencyDeriv,MATCH($R371,ShiftByCurrencyDerivHeader,0),FALSE),0),0)))</f>
        <v>0</v>
      </c>
      <c r="X371" s="178">
        <f>IF($C371="","",$U371-$G371)</f>
        <v>0</v>
      </c>
      <c r="Y371" s="14" t="str">
        <f t="shared" si="6"/>
        <v>LEND</v>
      </c>
      <c r="Z371" t="str">
        <f>IF($C371="","",$M371&amp;" "&amp;$T371)</f>
        <v>SOL COIN LONG</v>
      </c>
      <c r="AA371" t="b">
        <f>IF($C371="","",IF(ISERROR(VLOOKUP($Y371,Mappings!$A:$C,3,FALSE)),FALSE,VLOOKUP($Y371,Mappings!$A:$C,3,FALSE)))</f>
        <v>0</v>
      </c>
    </row>
    <row r="372" spans="1:27" customFormat="1" x14ac:dyDescent="0.25">
      <c r="A372" s="14">
        <v>370</v>
      </c>
      <c r="B372" s="71">
        <v>44958</v>
      </c>
      <c r="C372" s="14" t="s">
        <v>169</v>
      </c>
      <c r="D372" s="23" t="s">
        <v>167</v>
      </c>
      <c r="E372" s="23" t="s">
        <v>407</v>
      </c>
      <c r="F372" s="100">
        <v>21600</v>
      </c>
      <c r="G372" s="100">
        <v>28173.024289678699</v>
      </c>
      <c r="H372" s="100">
        <v>1.3043066800777201</v>
      </c>
      <c r="I372" s="100">
        <v>0</v>
      </c>
      <c r="J372" s="23" t="s">
        <v>85</v>
      </c>
      <c r="K372" s="24">
        <v>44958</v>
      </c>
      <c r="L372" s="23">
        <v>1</v>
      </c>
      <c r="M372" s="23" t="s">
        <v>407</v>
      </c>
      <c r="N372" s="45">
        <f>IF($C372="","",IF(OR($J372="SWAP",$J372="FUTURE",$J372="CME FUTURE"),IF($L372=1,ROUND($G372/$H372/$F372,3),POWER(10,ROUND(LOG($G372/$F372),1))),1))</f>
        <v>1</v>
      </c>
      <c r="O372" s="154">
        <f>IF($C372="","",IF(OR($J372="SWAP",$J372="FUTURE",$J372="CME FUTURE"),IF($L372=1,$F372*$N372,$AB$2*$F372*$N372/$H372),F372))</f>
        <v>21600</v>
      </c>
      <c r="P372" s="47">
        <f>IF($C372="","",IF(OR($J372="SWAP",$J372="FUTURE",$J372="CME FUTURE"),IF(NOT(ISERROR(VLOOKUP($M372,SpotUSDRateTable,2,FALSE))),VLOOKUP($M372,SpotUSDRateTable,2,FALSE),$H372)*O372,VLOOKUP($M372,SpotUSDRateTable,2,FALSE)*O372))</f>
        <v>28173.024289678753</v>
      </c>
      <c r="Q372" s="25">
        <f>IF($C372="","",IF(OR($J372="SWAP",$J372="FUTURE",$J372="CME FUTURE"),INT($K372-$B372),0))</f>
        <v>0</v>
      </c>
      <c r="R372" s="26" t="str">
        <f>IF($C372="","",IF(OR($E372="USD",$E372="EUR"),"CASH",IF($Q372=0,"COIN",IF($Q372&gt;720,"PERP",IF($J372="FUTURE",TEXT($K372-1,"mmm yy"),"CME "&amp;TEXT($K372-1,"mmm yy"))))))</f>
        <v>COIN</v>
      </c>
      <c r="S372" s="26" t="str">
        <f>IF($C372="","",IF($J372="CME FUTURE",IF($G372&gt;0,"LONG","SHORT"),IF($G372&gt;0,"LONG","SHORT")))</f>
        <v>LONG</v>
      </c>
      <c r="T372" s="26" t="str">
        <f>IF($C372="","",$R372&amp;" "&amp;$S372)</f>
        <v>COIN LONG</v>
      </c>
      <c r="U372" s="180">
        <f>IF($C372="","",$G372*(1+$W372))</f>
        <v>28173.024289678699</v>
      </c>
      <c r="V372" s="176">
        <f>IF($C372="","",$H372*(1+$W372))</f>
        <v>1.3043066800777201</v>
      </c>
      <c r="W372" s="39">
        <f>IF($C372="","",IF(DefaultScenario,IF(OR(AND(Default_Exchange="ALL",NOT(ISERROR(MATCH($C372,$AF$6:$AF$37,0)))),$C372=Default_Exchange),IF($G372&gt;0,-LGD,0),0),IF(OR($J372="SWAP",$J372="FUTURE",$J372="CME FUTURE"),IF('Futures &amp; Perps Shifted'!$K$73,VLOOKUP($M372,ShiftByCurrencyDeriv,MATCH($R372,ShiftByCurrencyDerivHeader,0),FALSE),0),0)))</f>
        <v>0</v>
      </c>
      <c r="X372" s="178">
        <f>IF($C372="","",$U372-$G372)</f>
        <v>0</v>
      </c>
      <c r="Y372" s="14" t="str">
        <f t="shared" si="6"/>
        <v>LEND</v>
      </c>
      <c r="Z372" t="str">
        <f>IF($C372="","",$M372&amp;" "&amp;$T372)</f>
        <v>SUSHI COIN LONG</v>
      </c>
      <c r="AA372" t="b">
        <f>IF($C372="","",IF(ISERROR(VLOOKUP($Y372,Mappings!$A:$C,3,FALSE)),FALSE,VLOOKUP($Y372,Mappings!$A:$C,3,FALSE)))</f>
        <v>0</v>
      </c>
    </row>
    <row r="373" spans="1:27" customFormat="1" x14ac:dyDescent="0.25">
      <c r="A373" s="14">
        <v>371</v>
      </c>
      <c r="B373" s="71">
        <v>44958</v>
      </c>
      <c r="C373" s="14" t="s">
        <v>169</v>
      </c>
      <c r="D373" s="23" t="s">
        <v>167</v>
      </c>
      <c r="E373" s="23" t="s">
        <v>158</v>
      </c>
      <c r="F373" s="100">
        <v>6000</v>
      </c>
      <c r="G373" s="100">
        <v>40876.505087442703</v>
      </c>
      <c r="H373" s="100">
        <v>6.8127508479071297</v>
      </c>
      <c r="I373" s="100">
        <v>0</v>
      </c>
      <c r="J373" s="23" t="s">
        <v>85</v>
      </c>
      <c r="K373" s="24">
        <v>44958</v>
      </c>
      <c r="L373" s="23">
        <v>1</v>
      </c>
      <c r="M373" s="23" t="s">
        <v>158</v>
      </c>
      <c r="N373" s="45">
        <f>IF($C373="","",IF(OR($J373="SWAP",$J373="FUTURE",$J373="CME FUTURE"),IF($L373=1,ROUND($G373/$H373/$F373,3),POWER(10,ROUND(LOG($G373/$F373),1))),1))</f>
        <v>1</v>
      </c>
      <c r="O373" s="154">
        <f>IF($C373="","",IF(OR($J373="SWAP",$J373="FUTURE",$J373="CME FUTURE"),IF($L373=1,$F373*$N373,$AB$2*$F373*$N373/$H373),F373))</f>
        <v>6000</v>
      </c>
      <c r="P373" s="47">
        <f>IF($C373="","",IF(OR($J373="SWAP",$J373="FUTURE",$J373="CME FUTURE"),IF(NOT(ISERROR(VLOOKUP($M373,SpotUSDRateTable,2,FALSE))),VLOOKUP($M373,SpotUSDRateTable,2,FALSE),$H373)*O373,VLOOKUP($M373,SpotUSDRateTable,2,FALSE)*O373))</f>
        <v>40876.505087442776</v>
      </c>
      <c r="Q373" s="25">
        <f>IF($C373="","",IF(OR($J373="SWAP",$J373="FUTURE",$J373="CME FUTURE"),INT($K373-$B373),0))</f>
        <v>0</v>
      </c>
      <c r="R373" s="26" t="str">
        <f>IF($C373="","",IF(OR($E373="USD",$E373="EUR"),"CASH",IF($Q373=0,"COIN",IF($Q373&gt;720,"PERP",IF($J373="FUTURE",TEXT($K373-1,"mmm yy"),"CME "&amp;TEXT($K373-1,"mmm yy"))))))</f>
        <v>COIN</v>
      </c>
      <c r="S373" s="26" t="str">
        <f>IF($C373="","",IF($J373="CME FUTURE",IF($G373&gt;0,"LONG","SHORT"),IF($G373&gt;0,"LONG","SHORT")))</f>
        <v>LONG</v>
      </c>
      <c r="T373" s="26" t="str">
        <f>IF($C373="","",$R373&amp;" "&amp;$S373)</f>
        <v>COIN LONG</v>
      </c>
      <c r="U373" s="180">
        <f>IF($C373="","",$G373*(1+$W373))</f>
        <v>40876.505087442703</v>
      </c>
      <c r="V373" s="176">
        <f>IF($C373="","",$H373*(1+$W373))</f>
        <v>6.8127508479071297</v>
      </c>
      <c r="W373" s="39">
        <f>IF($C373="","",IF(DefaultScenario,IF(OR(AND(Default_Exchange="ALL",NOT(ISERROR(MATCH($C373,$AF$6:$AF$37,0)))),$C373=Default_Exchange),IF($G373&gt;0,-LGD,0),0),IF(OR($J373="SWAP",$J373="FUTURE",$J373="CME FUTURE"),IF('Futures &amp; Perps Shifted'!$K$73,VLOOKUP($M373,ShiftByCurrencyDeriv,MATCH($R373,ShiftByCurrencyDerivHeader,0),FALSE),0),0)))</f>
        <v>0</v>
      </c>
      <c r="X373" s="178">
        <f>IF($C373="","",$U373-$G373)</f>
        <v>0</v>
      </c>
      <c r="Y373" s="14" t="str">
        <f t="shared" si="6"/>
        <v>LEND</v>
      </c>
      <c r="Z373" t="str">
        <f>IF($C373="","",$M373&amp;" "&amp;$T373)</f>
        <v>UNI COIN LONG</v>
      </c>
      <c r="AA373" t="b">
        <f>IF($C373="","",IF(ISERROR(VLOOKUP($Y373,Mappings!$A:$C,3,FALSE)),FALSE,VLOOKUP($Y373,Mappings!$A:$C,3,FALSE)))</f>
        <v>0</v>
      </c>
    </row>
    <row r="374" spans="1:27" customFormat="1" x14ac:dyDescent="0.25">
      <c r="A374" s="14">
        <v>372</v>
      </c>
      <c r="B374" s="71">
        <v>44958</v>
      </c>
      <c r="C374" s="14" t="s">
        <v>169</v>
      </c>
      <c r="D374" s="23" t="s">
        <v>167</v>
      </c>
      <c r="E374" s="23" t="s">
        <v>38</v>
      </c>
      <c r="F374" s="100">
        <v>10000000</v>
      </c>
      <c r="G374" s="100">
        <v>10000978.2596926</v>
      </c>
      <c r="H374" s="100">
        <v>1.0000978259692599</v>
      </c>
      <c r="I374" s="100">
        <v>0</v>
      </c>
      <c r="J374" s="23" t="s">
        <v>85</v>
      </c>
      <c r="K374" s="24">
        <v>44958</v>
      </c>
      <c r="L374" s="23">
        <v>1</v>
      </c>
      <c r="M374" s="23" t="s">
        <v>38</v>
      </c>
      <c r="N374" s="45">
        <f>IF($C374="","",IF(OR($J374="SWAP",$J374="FUTURE",$J374="CME FUTURE"),IF($L374=1,ROUND($G374/$H374/$F374,3),POWER(10,ROUND(LOG($G374/$F374),1))),1))</f>
        <v>1</v>
      </c>
      <c r="O374" s="154">
        <f>IF($C374="","",IF(OR($J374="SWAP",$J374="FUTURE",$J374="CME FUTURE"),IF($L374=1,$F374*$N374,$AB$2*$F374*$N374/$H374),F374))</f>
        <v>10000000</v>
      </c>
      <c r="P374" s="47">
        <f>IF($C374="","",IF(OR($J374="SWAP",$J374="FUTURE",$J374="CME FUTURE"),IF(NOT(ISERROR(VLOOKUP($M374,SpotUSDRateTable,2,FALSE))),VLOOKUP($M374,SpotUSDRateTable,2,FALSE),$H374)*O374,VLOOKUP($M374,SpotUSDRateTable,2,FALSE)*O374))</f>
        <v>10000978.259692598</v>
      </c>
      <c r="Q374" s="25">
        <f>IF($C374="","",IF(OR($J374="SWAP",$J374="FUTURE",$J374="CME FUTURE"),INT($K374-$B374),0))</f>
        <v>0</v>
      </c>
      <c r="R374" s="26" t="str">
        <f>IF($C374="","",IF(OR($E374="USD",$E374="EUR"),"CASH",IF($Q374=0,"COIN",IF($Q374&gt;720,"PERP",IF($J374="FUTURE",TEXT($K374-1,"mmm yy"),"CME "&amp;TEXT($K374-1,"mmm yy"))))))</f>
        <v>COIN</v>
      </c>
      <c r="S374" s="26" t="str">
        <f>IF($C374="","",IF($J374="CME FUTURE",IF($G374&gt;0,"LONG","SHORT"),IF($G374&gt;0,"LONG","SHORT")))</f>
        <v>LONG</v>
      </c>
      <c r="T374" s="26" t="str">
        <f>IF($C374="","",$R374&amp;" "&amp;$S374)</f>
        <v>COIN LONG</v>
      </c>
      <c r="U374" s="180">
        <f>IF($C374="","",$G374*(1+$W374))</f>
        <v>10000978.2596926</v>
      </c>
      <c r="V374" s="176">
        <f>IF($C374="","",$H374*(1+$W374))</f>
        <v>1.0000978259692599</v>
      </c>
      <c r="W374" s="39">
        <f>IF($C374="","",IF(DefaultScenario,IF(OR(AND(Default_Exchange="ALL",NOT(ISERROR(MATCH($C374,$AF$6:$AF$37,0)))),$C374=Default_Exchange),IF($G374&gt;0,-LGD,0),0),IF(OR($J374="SWAP",$J374="FUTURE",$J374="CME FUTURE"),IF('Futures &amp; Perps Shifted'!$K$73,VLOOKUP($M374,ShiftByCurrencyDeriv,MATCH($R374,ShiftByCurrencyDerivHeader,0),FALSE),0),0)))</f>
        <v>0</v>
      </c>
      <c r="X374" s="178">
        <f>IF($C374="","",$U374-$G374)</f>
        <v>0</v>
      </c>
      <c r="Y374" s="14" t="str">
        <f t="shared" si="6"/>
        <v>LEND</v>
      </c>
      <c r="Z374" t="str">
        <f>IF($C374="","",$M374&amp;" "&amp;$T374)</f>
        <v>USDT COIN LONG</v>
      </c>
      <c r="AA374" t="b">
        <f>IF($C374="","",IF(ISERROR(VLOOKUP($Y374,Mappings!$A:$C,3,FALSE)),FALSE,VLOOKUP($Y374,Mappings!$A:$C,3,FALSE)))</f>
        <v>0</v>
      </c>
    </row>
    <row r="375" spans="1:27" customFormat="1" x14ac:dyDescent="0.25">
      <c r="A375" s="14">
        <v>373</v>
      </c>
      <c r="B375" s="71">
        <v>44958</v>
      </c>
      <c r="C375" s="14" t="s">
        <v>169</v>
      </c>
      <c r="D375" s="23" t="s">
        <v>167</v>
      </c>
      <c r="E375" s="23" t="s">
        <v>162</v>
      </c>
      <c r="F375" s="100">
        <v>100000</v>
      </c>
      <c r="G375" s="100">
        <v>9227.6418191393295</v>
      </c>
      <c r="H375" s="100">
        <v>9.2276418191393303E-2</v>
      </c>
      <c r="I375" s="100">
        <v>0</v>
      </c>
      <c r="J375" s="23" t="s">
        <v>85</v>
      </c>
      <c r="K375" s="24">
        <v>44958</v>
      </c>
      <c r="L375" s="23">
        <v>1</v>
      </c>
      <c r="M375" s="23" t="s">
        <v>162</v>
      </c>
      <c r="N375" s="45">
        <f>IF($C375="","",IF(OR($J375="SWAP",$J375="FUTURE",$J375="CME FUTURE"),IF($L375=1,ROUND($G375/$H375/$F375,3),POWER(10,ROUND(LOG($G375/$F375),1))),1))</f>
        <v>1</v>
      </c>
      <c r="O375" s="154">
        <f>IF($C375="","",IF(OR($J375="SWAP",$J375="FUTURE",$J375="CME FUTURE"),IF($L375=1,$F375*$N375,$AB$2*$F375*$N375/$H375),F375))</f>
        <v>100000</v>
      </c>
      <c r="P375" s="47">
        <f>IF($C375="","",IF(OR($J375="SWAP",$J375="FUTURE",$J375="CME FUTURE"),IF(NOT(ISERROR(VLOOKUP($M375,SpotUSDRateTable,2,FALSE))),VLOOKUP($M375,SpotUSDRateTable,2,FALSE),$H375)*O375,VLOOKUP($M375,SpotUSDRateTable,2,FALSE)*O375))</f>
        <v>9227.6418191393295</v>
      </c>
      <c r="Q375" s="25">
        <f>IF($C375="","",IF(OR($J375="SWAP",$J375="FUTURE",$J375="CME FUTURE"),INT($K375-$B375),0))</f>
        <v>0</v>
      </c>
      <c r="R375" s="26" t="str">
        <f>IF($C375="","",IF(OR($E375="USD",$E375="EUR"),"CASH",IF($Q375=0,"COIN",IF($Q375&gt;720,"PERP",IF($J375="FUTURE",TEXT($K375-1,"mmm yy"),"CME "&amp;TEXT($K375-1,"mmm yy"))))))</f>
        <v>COIN</v>
      </c>
      <c r="S375" s="26" t="str">
        <f>IF($C375="","",IF($J375="CME FUTURE",IF($G375&gt;0,"LONG","SHORT"),IF($G375&gt;0,"LONG","SHORT")))</f>
        <v>LONG</v>
      </c>
      <c r="T375" s="26" t="str">
        <f>IF($C375="","",$R375&amp;" "&amp;$S375)</f>
        <v>COIN LONG</v>
      </c>
      <c r="U375" s="180">
        <f>IF($C375="","",$G375*(1+$W375))</f>
        <v>9227.6418191393295</v>
      </c>
      <c r="V375" s="176">
        <f>IF($C375="","",$H375*(1+$W375))</f>
        <v>9.2276418191393303E-2</v>
      </c>
      <c r="W375" s="39">
        <f>IF($C375="","",IF(DefaultScenario,IF(OR(AND(Default_Exchange="ALL",NOT(ISERROR(MATCH($C375,$AF$6:$AF$37,0)))),$C375=Default_Exchange),IF($G375&gt;0,-LGD,0),0),IF(OR($J375="SWAP",$J375="FUTURE",$J375="CME FUTURE"),IF('Futures &amp; Perps Shifted'!$K$73,VLOOKUP($M375,ShiftByCurrencyDeriv,MATCH($R375,ShiftByCurrencyDerivHeader,0),FALSE),0),0)))</f>
        <v>0</v>
      </c>
      <c r="X375" s="178">
        <f>IF($C375="","",$U375-$G375)</f>
        <v>0</v>
      </c>
      <c r="Y375" s="14" t="str">
        <f t="shared" si="6"/>
        <v>LEND</v>
      </c>
      <c r="Z375" t="str">
        <f>IF($C375="","",$M375&amp;" "&amp;$T375)</f>
        <v>XLM COIN LONG</v>
      </c>
      <c r="AA375" t="b">
        <f>IF($C375="","",IF(ISERROR(VLOOKUP($Y375,Mappings!$A:$C,3,FALSE)),FALSE,VLOOKUP($Y375,Mappings!$A:$C,3,FALSE)))</f>
        <v>0</v>
      </c>
    </row>
    <row r="376" spans="1:27" customFormat="1" x14ac:dyDescent="0.25">
      <c r="A376" s="14">
        <v>374</v>
      </c>
      <c r="B376" s="71">
        <v>44958</v>
      </c>
      <c r="C376" s="14" t="s">
        <v>169</v>
      </c>
      <c r="D376" s="23" t="s">
        <v>167</v>
      </c>
      <c r="E376" s="23" t="s">
        <v>163</v>
      </c>
      <c r="F376" s="100">
        <v>5000</v>
      </c>
      <c r="G376" s="100">
        <v>5477.8688075199198</v>
      </c>
      <c r="H376" s="100">
        <v>1.09557376150398</v>
      </c>
      <c r="I376" s="100">
        <v>0</v>
      </c>
      <c r="J376" s="23" t="s">
        <v>85</v>
      </c>
      <c r="K376" s="24">
        <v>44958</v>
      </c>
      <c r="L376" s="23">
        <v>1</v>
      </c>
      <c r="M376" s="23" t="s">
        <v>163</v>
      </c>
      <c r="N376" s="45">
        <f>IF($C376="","",IF(OR($J376="SWAP",$J376="FUTURE",$J376="CME FUTURE"),IF($L376=1,ROUND($G376/$H376/$F376,3),POWER(10,ROUND(LOG($G376/$F376),1))),1))</f>
        <v>1</v>
      </c>
      <c r="O376" s="154">
        <f>IF($C376="","",IF(OR($J376="SWAP",$J376="FUTURE",$J376="CME FUTURE"),IF($L376=1,$F376*$N376,$AB$2*$F376*$N376/$H376),F376))</f>
        <v>5000</v>
      </c>
      <c r="P376" s="47">
        <f>IF($C376="","",IF(OR($J376="SWAP",$J376="FUTURE",$J376="CME FUTURE"),IF(NOT(ISERROR(VLOOKUP($M376,SpotUSDRateTable,2,FALSE))),VLOOKUP($M376,SpotUSDRateTable,2,FALSE),$H376)*O376,VLOOKUP($M376,SpotUSDRateTable,2,FALSE)*O376))</f>
        <v>5477.8688075198997</v>
      </c>
      <c r="Q376" s="25">
        <f>IF($C376="","",IF(OR($J376="SWAP",$J376="FUTURE",$J376="CME FUTURE"),INT($K376-$B376),0))</f>
        <v>0</v>
      </c>
      <c r="R376" s="26" t="str">
        <f>IF($C376="","",IF(OR($E376="USD",$E376="EUR"),"CASH",IF($Q376=0,"COIN",IF($Q376&gt;720,"PERP",IF($J376="FUTURE",TEXT($K376-1,"mmm yy"),"CME "&amp;TEXT($K376-1,"mmm yy"))))))</f>
        <v>COIN</v>
      </c>
      <c r="S376" s="26" t="str">
        <f>IF($C376="","",IF($J376="CME FUTURE",IF($G376&gt;0,"LONG","SHORT"),IF($G376&gt;0,"LONG","SHORT")))</f>
        <v>LONG</v>
      </c>
      <c r="T376" s="26" t="str">
        <f>IF($C376="","",$R376&amp;" "&amp;$S376)</f>
        <v>COIN LONG</v>
      </c>
      <c r="U376" s="180">
        <f>IF($C376="","",$G376*(1+$W376))</f>
        <v>5477.8688075199198</v>
      </c>
      <c r="V376" s="176">
        <f>IF($C376="","",$H376*(1+$W376))</f>
        <v>1.09557376150398</v>
      </c>
      <c r="W376" s="39">
        <f>IF($C376="","",IF(DefaultScenario,IF(OR(AND(Default_Exchange="ALL",NOT(ISERROR(MATCH($C376,$AF$6:$AF$37,0)))),$C376=Default_Exchange),IF($G376&gt;0,-LGD,0),0),IF(OR($J376="SWAP",$J376="FUTURE",$J376="CME FUTURE"),IF('Futures &amp; Perps Shifted'!$K$73,VLOOKUP($M376,ShiftByCurrencyDeriv,MATCH($R376,ShiftByCurrencyDerivHeader,0),FALSE),0),0)))</f>
        <v>0</v>
      </c>
      <c r="X376" s="178">
        <f>IF($C376="","",$U376-$G376)</f>
        <v>0</v>
      </c>
      <c r="Y376" s="14" t="str">
        <f t="shared" si="6"/>
        <v>LEND</v>
      </c>
      <c r="Z376" t="str">
        <f>IF($C376="","",$M376&amp;" "&amp;$T376)</f>
        <v>XTZ COIN LONG</v>
      </c>
      <c r="AA376" t="b">
        <f>IF($C376="","",IF(ISERROR(VLOOKUP($Y376,Mappings!$A:$C,3,FALSE)),FALSE,VLOOKUP($Y376,Mappings!$A:$C,3,FALSE)))</f>
        <v>0</v>
      </c>
    </row>
    <row r="377" spans="1:27" customFormat="1" x14ac:dyDescent="0.25">
      <c r="A377" s="14">
        <v>375</v>
      </c>
      <c r="B377" s="71">
        <v>44958</v>
      </c>
      <c r="C377" s="14" t="s">
        <v>169</v>
      </c>
      <c r="D377" s="23" t="s">
        <v>167</v>
      </c>
      <c r="E377" s="23" t="s">
        <v>170</v>
      </c>
      <c r="F377" s="100">
        <v>2</v>
      </c>
      <c r="G377" s="100">
        <v>14964.6414525617</v>
      </c>
      <c r="H377" s="100">
        <v>7482.3207262808701</v>
      </c>
      <c r="I377" s="100">
        <v>0</v>
      </c>
      <c r="J377" s="23" t="s">
        <v>85</v>
      </c>
      <c r="K377" s="24">
        <v>44958</v>
      </c>
      <c r="L377" s="23">
        <v>1</v>
      </c>
      <c r="M377" s="23" t="s">
        <v>170</v>
      </c>
      <c r="N377" s="45">
        <f>IF($C377="","",IF(OR($J377="SWAP",$J377="FUTURE",$J377="CME FUTURE"),IF($L377=1,ROUND($G377/$H377/$F377,3),POWER(10,ROUND(LOG($G377/$F377),1))),1))</f>
        <v>1</v>
      </c>
      <c r="O377" s="154">
        <f>IF($C377="","",IF(OR($J377="SWAP",$J377="FUTURE",$J377="CME FUTURE"),IF($L377=1,$F377*$N377,$AB$2*$F377*$N377/$H377),F377))</f>
        <v>2</v>
      </c>
      <c r="P377" s="47">
        <f>IF($C377="","",IF(OR($J377="SWAP",$J377="FUTURE",$J377="CME FUTURE"),IF(NOT(ISERROR(VLOOKUP($M377,SpotUSDRateTable,2,FALSE))),VLOOKUP($M377,SpotUSDRateTable,2,FALSE),$H377)*O377,VLOOKUP($M377,SpotUSDRateTable,2,FALSE)*O377))</f>
        <v>14964.64145256174</v>
      </c>
      <c r="Q377" s="25">
        <f>IF($C377="","",IF(OR($J377="SWAP",$J377="FUTURE",$J377="CME FUTURE"),INT($K377-$B377),0))</f>
        <v>0</v>
      </c>
      <c r="R377" s="26" t="str">
        <f>IF($C377="","",IF(OR($E377="USD",$E377="EUR"),"CASH",IF($Q377=0,"COIN",IF($Q377&gt;720,"PERP",IF($J377="FUTURE",TEXT($K377-1,"mmm yy"),"CME "&amp;TEXT($K377-1,"mmm yy"))))))</f>
        <v>COIN</v>
      </c>
      <c r="S377" s="26" t="str">
        <f>IF($C377="","",IF($J377="CME FUTURE",IF($G377&gt;0,"LONG","SHORT"),IF($G377&gt;0,"LONG","SHORT")))</f>
        <v>LONG</v>
      </c>
      <c r="T377" s="26" t="str">
        <f>IF($C377="","",$R377&amp;" "&amp;$S377)</f>
        <v>COIN LONG</v>
      </c>
      <c r="U377" s="180">
        <f>IF($C377="","",$G377*(1+$W377))</f>
        <v>14964.6414525617</v>
      </c>
      <c r="V377" s="176">
        <f>IF($C377="","",$H377*(1+$W377))</f>
        <v>7482.3207262808701</v>
      </c>
      <c r="W377" s="39">
        <f>IF($C377="","",IF(DefaultScenario,IF(OR(AND(Default_Exchange="ALL",NOT(ISERROR(MATCH($C377,$AF$6:$AF$37,0)))),$C377=Default_Exchange),IF($G377&gt;0,-LGD,0),0),IF(OR($J377="SWAP",$J377="FUTURE",$J377="CME FUTURE"),IF('Futures &amp; Perps Shifted'!$K$73,VLOOKUP($M377,ShiftByCurrencyDeriv,MATCH($R377,ShiftByCurrencyDerivHeader,0),FALSE),0),0)))</f>
        <v>0</v>
      </c>
      <c r="X377" s="178">
        <f>IF($C377="","",$U377-$G377)</f>
        <v>0</v>
      </c>
      <c r="Y377" s="14" t="str">
        <f t="shared" si="6"/>
        <v>LEND</v>
      </c>
      <c r="Z377" t="str">
        <f>IF($C377="","",$M377&amp;" "&amp;$T377)</f>
        <v>YFI COIN LONG</v>
      </c>
      <c r="AA377" t="b">
        <f>IF($C377="","",IF(ISERROR(VLOOKUP($Y377,Mappings!$A:$C,3,FALSE)),FALSE,VLOOKUP($Y377,Mappings!$A:$C,3,FALSE)))</f>
        <v>0</v>
      </c>
    </row>
    <row r="378" spans="1:27" customFormat="1" x14ac:dyDescent="0.25">
      <c r="A378" s="14">
        <v>376</v>
      </c>
      <c r="B378" s="71">
        <v>44958.00000104167</v>
      </c>
      <c r="C378" s="14" t="s">
        <v>171</v>
      </c>
      <c r="D378" s="23" t="s">
        <v>171</v>
      </c>
      <c r="E378" s="23" t="s">
        <v>15</v>
      </c>
      <c r="F378" s="100">
        <v>5.0000000000000001E-4</v>
      </c>
      <c r="G378" s="100">
        <v>0.82089634685808399</v>
      </c>
      <c r="H378" s="100">
        <v>1641.7926937161601</v>
      </c>
      <c r="I378" s="100">
        <v>0</v>
      </c>
      <c r="J378" s="23" t="s">
        <v>85</v>
      </c>
      <c r="K378" s="24">
        <v>44958.00000104167</v>
      </c>
      <c r="L378" s="23">
        <v>1</v>
      </c>
      <c r="M378" s="23" t="s">
        <v>15</v>
      </c>
      <c r="N378" s="45">
        <f>IF($C378="","",IF(OR($J378="SWAP",$J378="FUTURE",$J378="CME FUTURE"),IF($L378=1,ROUND($G378/$H378/$F378,3),POWER(10,ROUND(LOG($G378/$F378),1))),1))</f>
        <v>1</v>
      </c>
      <c r="O378" s="154">
        <f>IF($C378="","",IF(OR($J378="SWAP",$J378="FUTURE",$J378="CME FUTURE"),IF($L378=1,$F378*$N378,$AB$2*$F378*$N378/$H378),F378))</f>
        <v>5.0000000000000001E-4</v>
      </c>
      <c r="P378" s="47">
        <f>IF($C378="","",IF(OR($J378="SWAP",$J378="FUTURE",$J378="CME FUTURE"),IF(NOT(ISERROR(VLOOKUP($M378,SpotUSDRateTable,2,FALSE))),VLOOKUP($M378,SpotUSDRateTable,2,FALSE),$H378)*O378,VLOOKUP($M378,SpotUSDRateTable,2,FALSE)*O378))</f>
        <v>0.82089634685808011</v>
      </c>
      <c r="Q378" s="25">
        <f>IF($C378="","",IF(OR($J378="SWAP",$J378="FUTURE",$J378="CME FUTURE"),INT($K378-$B378),0))</f>
        <v>0</v>
      </c>
      <c r="R378" s="26" t="str">
        <f>IF($C378="","",IF(OR($E378="USD",$E378="EUR"),"CASH",IF($Q378=0,"COIN",IF($Q378&gt;720,"PERP",IF($J378="FUTURE",TEXT($K378-1,"mmm yy"),"CME "&amp;TEXT($K378-1,"mmm yy"))))))</f>
        <v>COIN</v>
      </c>
      <c r="S378" s="26" t="str">
        <f>IF($C378="","",IF($J378="CME FUTURE",IF($G378&gt;0,"LONG","SHORT"),IF($G378&gt;0,"LONG","SHORT")))</f>
        <v>LONG</v>
      </c>
      <c r="T378" s="26" t="str">
        <f>IF($C378="","",$R378&amp;" "&amp;$S378)</f>
        <v>COIN LONG</v>
      </c>
      <c r="U378" s="180">
        <f>IF($C378="","",$G378*(1+$W378))</f>
        <v>0.82089634685808399</v>
      </c>
      <c r="V378" s="176">
        <f>IF($C378="","",$H378*(1+$W378))</f>
        <v>1641.7926937161601</v>
      </c>
      <c r="W378" s="39">
        <f>IF($C378="","",IF(DefaultScenario,IF(OR(AND(Default_Exchange="ALL",NOT(ISERROR(MATCH($C378,$AF$6:$AF$37,0)))),$C378=Default_Exchange),IF($G378&gt;0,-LGD,0),0),IF(OR($J378="SWAP",$J378="FUTURE",$J378="CME FUTURE"),IF('Futures &amp; Perps Shifted'!$K$73,VLOOKUP($M378,ShiftByCurrencyDeriv,MATCH($R378,ShiftByCurrencyDerivHeader,0),FALSE),0),0)))</f>
        <v>0</v>
      </c>
      <c r="X378" s="178">
        <f>IF($C378="","",$U378-$G378)</f>
        <v>0</v>
      </c>
      <c r="Y378" s="14" t="str">
        <f t="shared" si="6"/>
        <v>LMAC</v>
      </c>
      <c r="Z378" t="str">
        <f>IF($C378="","",$M378&amp;" "&amp;$T378)</f>
        <v>ETH COIN LONG</v>
      </c>
      <c r="AA378" t="b">
        <f>IF($C378="","",IF(ISERROR(VLOOKUP($Y378,Mappings!$A:$C,3,FALSE)),FALSE,VLOOKUP($Y378,Mappings!$A:$C,3,FALSE)))</f>
        <v>1</v>
      </c>
    </row>
    <row r="379" spans="1:27" customFormat="1" x14ac:dyDescent="0.25">
      <c r="A379" s="14">
        <v>377</v>
      </c>
      <c r="B379" s="71">
        <v>44958.00000104167</v>
      </c>
      <c r="C379" s="14" t="s">
        <v>171</v>
      </c>
      <c r="D379" s="23" t="s">
        <v>171</v>
      </c>
      <c r="E379" s="23" t="s">
        <v>95</v>
      </c>
      <c r="F379" s="100">
        <v>2.63E-3</v>
      </c>
      <c r="G379" s="100">
        <v>2.63E-3</v>
      </c>
      <c r="H379" s="100">
        <v>1</v>
      </c>
      <c r="I379" s="100">
        <v>0</v>
      </c>
      <c r="J379" s="23" t="s">
        <v>85</v>
      </c>
      <c r="K379" s="24">
        <v>44958.00000104167</v>
      </c>
      <c r="L379" s="23">
        <v>1</v>
      </c>
      <c r="M379" s="23" t="s">
        <v>95</v>
      </c>
      <c r="N379" s="45">
        <f>IF($C379="","",IF(OR($J379="SWAP",$J379="FUTURE",$J379="CME FUTURE"),IF($L379=1,ROUND($G379/$H379/$F379,3),POWER(10,ROUND(LOG($G379/$F379),1))),1))</f>
        <v>1</v>
      </c>
      <c r="O379" s="154">
        <f>IF($C379="","",IF(OR($J379="SWAP",$J379="FUTURE",$J379="CME FUTURE"),IF($L379=1,$F379*$N379,$AB$2*$F379*$N379/$H379),F379))</f>
        <v>2.63E-3</v>
      </c>
      <c r="P379" s="47">
        <f>IF($C379="","",IF(OR($J379="SWAP",$J379="FUTURE",$J379="CME FUTURE"),IF(NOT(ISERROR(VLOOKUP($M379,SpotUSDRateTable,2,FALSE))),VLOOKUP($M379,SpotUSDRateTable,2,FALSE),$H379)*O379,VLOOKUP($M379,SpotUSDRateTable,2,FALSE)*O379))</f>
        <v>2.63E-3</v>
      </c>
      <c r="Q379" s="25">
        <f>IF($C379="","",IF(OR($J379="SWAP",$J379="FUTURE",$J379="CME FUTURE"),INT($K379-$B379),0))</f>
        <v>0</v>
      </c>
      <c r="R379" s="26" t="str">
        <f>IF($C379="","",IF(OR($E379="USD",$E379="EUR"),"CASH",IF($Q379=0,"COIN",IF($Q379&gt;720,"PERP",IF($J379="FUTURE",TEXT($K379-1,"mmm yy"),"CME "&amp;TEXT($K379-1,"mmm yy"))))))</f>
        <v>CASH</v>
      </c>
      <c r="S379" s="26" t="str">
        <f>IF($C379="","",IF($J379="CME FUTURE",IF($G379&gt;0,"LONG","SHORT"),IF($G379&gt;0,"LONG","SHORT")))</f>
        <v>LONG</v>
      </c>
      <c r="T379" s="26" t="str">
        <f>IF($C379="","",$R379&amp;" "&amp;$S379)</f>
        <v>CASH LONG</v>
      </c>
      <c r="U379" s="180">
        <f>IF($C379="","",$G379*(1+$W379))</f>
        <v>2.63E-3</v>
      </c>
      <c r="V379" s="176">
        <f>IF($C379="","",$H379*(1+$W379))</f>
        <v>1</v>
      </c>
      <c r="W379" s="39">
        <f>IF($C379="","",IF(DefaultScenario,IF(OR(AND(Default_Exchange="ALL",NOT(ISERROR(MATCH($C379,$AF$6:$AF$37,0)))),$C379=Default_Exchange),IF($G379&gt;0,-LGD,0),0),IF(OR($J379="SWAP",$J379="FUTURE",$J379="CME FUTURE"),IF('Futures &amp; Perps Shifted'!$K$73,VLOOKUP($M379,ShiftByCurrencyDeriv,MATCH($R379,ShiftByCurrencyDerivHeader,0),FALSE),0),0)))</f>
        <v>0</v>
      </c>
      <c r="X379" s="178">
        <f>IF($C379="","",$U379-$G379)</f>
        <v>0</v>
      </c>
      <c r="Y379" s="14" t="str">
        <f t="shared" si="6"/>
        <v>LMAC</v>
      </c>
      <c r="Z379" t="str">
        <f>IF($C379="","",$M379&amp;" "&amp;$T379)</f>
        <v>USD CASH LONG</v>
      </c>
      <c r="AA379" t="b">
        <f>IF($C379="","",IF(ISERROR(VLOOKUP($Y379,Mappings!$A:$C,3,FALSE)),FALSE,VLOOKUP($Y379,Mappings!$A:$C,3,FALSE)))</f>
        <v>1</v>
      </c>
    </row>
    <row r="380" spans="1:27" customFormat="1" x14ac:dyDescent="0.25">
      <c r="A380" s="14">
        <v>378</v>
      </c>
      <c r="B380" s="71">
        <v>44958.00000104167</v>
      </c>
      <c r="C380" s="14" t="s">
        <v>172</v>
      </c>
      <c r="D380" s="23" t="s">
        <v>172</v>
      </c>
      <c r="E380" s="23" t="s">
        <v>95</v>
      </c>
      <c r="F380" s="100">
        <v>10852.32411</v>
      </c>
      <c r="G380" s="100">
        <v>10852.32411</v>
      </c>
      <c r="H380" s="100">
        <v>1</v>
      </c>
      <c r="I380" s="100">
        <v>0</v>
      </c>
      <c r="J380" s="23" t="s">
        <v>85</v>
      </c>
      <c r="K380" s="24">
        <v>44958.00000104167</v>
      </c>
      <c r="L380" s="23">
        <v>1</v>
      </c>
      <c r="M380" s="23" t="s">
        <v>95</v>
      </c>
      <c r="N380" s="45">
        <f>IF($C380="","",IF(OR($J380="SWAP",$J380="FUTURE",$J380="CME FUTURE"),IF($L380=1,ROUND($G380/$H380/$F380,3),POWER(10,ROUND(LOG($G380/$F380),1))),1))</f>
        <v>1</v>
      </c>
      <c r="O380" s="154">
        <f>IF($C380="","",IF(OR($J380="SWAP",$J380="FUTURE",$J380="CME FUTURE"),IF($L380=1,$F380*$N380,$AB$2*$F380*$N380/$H380),F380))</f>
        <v>10852.32411</v>
      </c>
      <c r="P380" s="47">
        <f>IF($C380="","",IF(OR($J380="SWAP",$J380="FUTURE",$J380="CME FUTURE"),IF(NOT(ISERROR(VLOOKUP($M380,SpotUSDRateTable,2,FALSE))),VLOOKUP($M380,SpotUSDRateTable,2,FALSE),$H380)*O380,VLOOKUP($M380,SpotUSDRateTable,2,FALSE)*O380))</f>
        <v>10852.32411</v>
      </c>
      <c r="Q380" s="25">
        <f>IF($C380="","",IF(OR($J380="SWAP",$J380="FUTURE",$J380="CME FUTURE"),INT($K380-$B380),0))</f>
        <v>0</v>
      </c>
      <c r="R380" s="26" t="str">
        <f>IF($C380="","",IF(OR($E380="USD",$E380="EUR"),"CASH",IF($Q380=0,"COIN",IF($Q380&gt;720,"PERP",IF($J380="FUTURE",TEXT($K380-1,"mmm yy"),"CME "&amp;TEXT($K380-1,"mmm yy"))))))</f>
        <v>CASH</v>
      </c>
      <c r="S380" s="26" t="str">
        <f>IF($C380="","",IF($J380="CME FUTURE",IF($G380&gt;0,"LONG","SHORT"),IF($G380&gt;0,"LONG","SHORT")))</f>
        <v>LONG</v>
      </c>
      <c r="T380" s="26" t="str">
        <f>IF($C380="","",$R380&amp;" "&amp;$S380)</f>
        <v>CASH LONG</v>
      </c>
      <c r="U380" s="180">
        <f>IF($C380="","",$G380*(1+$W380))</f>
        <v>10852.32411</v>
      </c>
      <c r="V380" s="176">
        <f>IF($C380="","",$H380*(1+$W380))</f>
        <v>1</v>
      </c>
      <c r="W380" s="39">
        <f>IF($C380="","",IF(DefaultScenario,IF(OR(AND(Default_Exchange="ALL",NOT(ISERROR(MATCH($C380,$AF$6:$AF$37,0)))),$C380=Default_Exchange),IF($G380&gt;0,-LGD,0),0),IF(OR($J380="SWAP",$J380="FUTURE",$J380="CME FUTURE"),IF('Futures &amp; Perps Shifted'!$K$73,VLOOKUP($M380,ShiftByCurrencyDeriv,MATCH($R380,ShiftByCurrencyDerivHeader,0),FALSE),0),0)))</f>
        <v>0</v>
      </c>
      <c r="X380" s="178">
        <f>IF($C380="","",$U380-$G380)</f>
        <v>0</v>
      </c>
      <c r="Y380" s="14" t="str">
        <f t="shared" si="6"/>
        <v>LMAX</v>
      </c>
      <c r="Z380" t="str">
        <f>IF($C380="","",$M380&amp;" "&amp;$T380)</f>
        <v>USD CASH LONG</v>
      </c>
      <c r="AA380" t="b">
        <f>IF($C380="","",IF(ISERROR(VLOOKUP($Y380,Mappings!$A:$C,3,FALSE)),FALSE,VLOOKUP($Y380,Mappings!$A:$C,3,FALSE)))</f>
        <v>1</v>
      </c>
    </row>
    <row r="381" spans="1:27" customFormat="1" x14ac:dyDescent="0.25">
      <c r="A381" s="14">
        <v>379</v>
      </c>
      <c r="B381" s="71">
        <v>44959.000005787035</v>
      </c>
      <c r="C381" s="14" t="s">
        <v>45</v>
      </c>
      <c r="D381" s="23" t="s">
        <v>48</v>
      </c>
      <c r="E381" s="23" t="s">
        <v>14</v>
      </c>
      <c r="F381" s="100">
        <v>2.6E-7</v>
      </c>
      <c r="G381" s="100">
        <v>6.1681801099060102E-3</v>
      </c>
      <c r="H381" s="100">
        <v>23723.7696534846</v>
      </c>
      <c r="I381" s="100">
        <v>0</v>
      </c>
      <c r="J381" s="23" t="s">
        <v>85</v>
      </c>
      <c r="K381" s="24">
        <v>44959.000005787035</v>
      </c>
      <c r="L381" s="23">
        <v>1</v>
      </c>
      <c r="M381" s="23" t="s">
        <v>14</v>
      </c>
      <c r="N381" s="45">
        <f>IF($C381="","",IF(OR($J381="SWAP",$J381="FUTURE",$J381="CME FUTURE"),IF($L381=1,ROUND($G381/$H381/$F381,3),POWER(10,ROUND(LOG($G381/$F381),1))),1))</f>
        <v>1</v>
      </c>
      <c r="O381" s="154">
        <f>IF($C381="","",IF(OR($J381="SWAP",$J381="FUTURE",$J381="CME FUTURE"),IF($L381=1,$F381*$N381,$AB$2*$F381*$N381/$H381),F381))</f>
        <v>2.6E-7</v>
      </c>
      <c r="P381" s="47">
        <f>IF($C381="","",IF(OR($J381="SWAP",$J381="FUTURE",$J381="CME FUTURE"),IF(NOT(ISERROR(VLOOKUP($M381,SpotUSDRateTable,2,FALSE))),VLOOKUP($M381,SpotUSDRateTable,2,FALSE),$H381)*O381,VLOOKUP($M381,SpotUSDRateTable,2,FALSE)*O381))</f>
        <v>6.1681801099059963E-3</v>
      </c>
      <c r="Q381" s="25">
        <f>IF($C381="","",IF(OR($J381="SWAP",$J381="FUTURE",$J381="CME FUTURE"),INT($K381-$B381),0))</f>
        <v>0</v>
      </c>
      <c r="R381" s="26" t="str">
        <f>IF($C381="","",IF(OR($E381="USD",$E381="EUR"),"CASH",IF($Q381=0,"COIN",IF($Q381&gt;720,"PERP",IF($J381="FUTURE",TEXT($K381-1,"mmm yy"),"CME "&amp;TEXT($K381-1,"mmm yy"))))))</f>
        <v>COIN</v>
      </c>
      <c r="S381" s="26" t="str">
        <f>IF($C381="","",IF($J381="CME FUTURE",IF($G381&gt;0,"LONG","SHORT"),IF($G381&gt;0,"LONG","SHORT")))</f>
        <v>LONG</v>
      </c>
      <c r="T381" s="26" t="str">
        <f>IF($C381="","",$R381&amp;" "&amp;$S381)</f>
        <v>COIN LONG</v>
      </c>
      <c r="U381" s="180">
        <f>IF($C381="","",$G381*(1+$W381))</f>
        <v>6.1681801099060102E-3</v>
      </c>
      <c r="V381" s="176">
        <f>IF($C381="","",$H381*(1+$W381))</f>
        <v>23723.7696534846</v>
      </c>
      <c r="W381" s="39">
        <f>IF($C381="","",IF(DefaultScenario,IF(OR(AND(Default_Exchange="ALL",NOT(ISERROR(MATCH($C381,$AF$6:$AF$37,0)))),$C381=Default_Exchange),IF($G381&gt;0,-LGD,0),0),IF(OR($J381="SWAP",$J381="FUTURE",$J381="CME FUTURE"),IF('Futures &amp; Perps Shifted'!$K$73,VLOOKUP($M381,ShiftByCurrencyDeriv,MATCH($R381,ShiftByCurrencyDerivHeader,0),FALSE),0),0)))</f>
        <v>0</v>
      </c>
      <c r="X381" s="178">
        <f>IF($C381="","",$U381-$G381)</f>
        <v>0</v>
      </c>
      <c r="Y381" s="14" t="str">
        <f t="shared" si="6"/>
        <v>OKEX</v>
      </c>
      <c r="Z381" t="str">
        <f>IF($C381="","",$M381&amp;" "&amp;$T381)</f>
        <v>BTC COIN LONG</v>
      </c>
      <c r="AA381" t="b">
        <f>IF($C381="","",IF(ISERROR(VLOOKUP($Y381,Mappings!$A:$C,3,FALSE)),FALSE,VLOOKUP($Y381,Mappings!$A:$C,3,FALSE)))</f>
        <v>1</v>
      </c>
    </row>
    <row r="382" spans="1:27" customFormat="1" x14ac:dyDescent="0.25">
      <c r="A382" s="14">
        <v>380</v>
      </c>
      <c r="B382" s="71">
        <v>44959.000005787035</v>
      </c>
      <c r="C382" s="14" t="s">
        <v>45</v>
      </c>
      <c r="D382" s="23" t="s">
        <v>48</v>
      </c>
      <c r="E382" s="23" t="s">
        <v>15</v>
      </c>
      <c r="F382" s="100">
        <v>6.7499999999999997E-6</v>
      </c>
      <c r="G382" s="100">
        <v>1.10821006825841E-2</v>
      </c>
      <c r="H382" s="100">
        <v>1641.7926937161601</v>
      </c>
      <c r="I382" s="100">
        <v>0</v>
      </c>
      <c r="J382" s="23" t="s">
        <v>85</v>
      </c>
      <c r="K382" s="24">
        <v>44959.000005787035</v>
      </c>
      <c r="L382" s="23">
        <v>1</v>
      </c>
      <c r="M382" s="23" t="s">
        <v>15</v>
      </c>
      <c r="N382" s="45">
        <f>IF($C382="","",IF(OR($J382="SWAP",$J382="FUTURE",$J382="CME FUTURE"),IF($L382=1,ROUND($G382/$H382/$F382,3),POWER(10,ROUND(LOG($G382/$F382),1))),1))</f>
        <v>1</v>
      </c>
      <c r="O382" s="154">
        <f>IF($C382="","",IF(OR($J382="SWAP",$J382="FUTURE",$J382="CME FUTURE"),IF($L382=1,$F382*$N382,$AB$2*$F382*$N382/$H382),F382))</f>
        <v>6.7499999999999997E-6</v>
      </c>
      <c r="P382" s="47">
        <f>IF($C382="","",IF(OR($J382="SWAP",$J382="FUTURE",$J382="CME FUTURE"),IF(NOT(ISERROR(VLOOKUP($M382,SpotUSDRateTable,2,FALSE))),VLOOKUP($M382,SpotUSDRateTable,2,FALSE),$H382)*O382,VLOOKUP($M382,SpotUSDRateTable,2,FALSE)*O382))</f>
        <v>1.1082100682584081E-2</v>
      </c>
      <c r="Q382" s="25">
        <f>IF($C382="","",IF(OR($J382="SWAP",$J382="FUTURE",$J382="CME FUTURE"),INT($K382-$B382),0))</f>
        <v>0</v>
      </c>
      <c r="R382" s="26" t="str">
        <f>IF($C382="","",IF(OR($E382="USD",$E382="EUR"),"CASH",IF($Q382=0,"COIN",IF($Q382&gt;720,"PERP",IF($J382="FUTURE",TEXT($K382-1,"mmm yy"),"CME "&amp;TEXT($K382-1,"mmm yy"))))))</f>
        <v>COIN</v>
      </c>
      <c r="S382" s="26" t="str">
        <f>IF($C382="","",IF($J382="CME FUTURE",IF($G382&gt;0,"LONG","SHORT"),IF($G382&gt;0,"LONG","SHORT")))</f>
        <v>LONG</v>
      </c>
      <c r="T382" s="26" t="str">
        <f>IF($C382="","",$R382&amp;" "&amp;$S382)</f>
        <v>COIN LONG</v>
      </c>
      <c r="U382" s="180">
        <f>IF($C382="","",$G382*(1+$W382))</f>
        <v>1.10821006825841E-2</v>
      </c>
      <c r="V382" s="176">
        <f>IF($C382="","",$H382*(1+$W382))</f>
        <v>1641.7926937161601</v>
      </c>
      <c r="W382" s="39">
        <f>IF($C382="","",IF(DefaultScenario,IF(OR(AND(Default_Exchange="ALL",NOT(ISERROR(MATCH($C382,$AF$6:$AF$37,0)))),$C382=Default_Exchange),IF($G382&gt;0,-LGD,0),0),IF(OR($J382="SWAP",$J382="FUTURE",$J382="CME FUTURE"),IF('Futures &amp; Perps Shifted'!$K$73,VLOOKUP($M382,ShiftByCurrencyDeriv,MATCH($R382,ShiftByCurrencyDerivHeader,0),FALSE),0),0)))</f>
        <v>0</v>
      </c>
      <c r="X382" s="178">
        <f>IF($C382="","",$U382-$G382)</f>
        <v>0</v>
      </c>
      <c r="Y382" s="14" t="str">
        <f t="shared" si="6"/>
        <v>OKEX</v>
      </c>
      <c r="Z382" t="str">
        <f>IF($C382="","",$M382&amp;" "&amp;$T382)</f>
        <v>ETH COIN LONG</v>
      </c>
      <c r="AA382" t="b">
        <f>IF($C382="","",IF(ISERROR(VLOOKUP($Y382,Mappings!$A:$C,3,FALSE)),FALSE,VLOOKUP($Y382,Mappings!$A:$C,3,FALSE)))</f>
        <v>1</v>
      </c>
    </row>
    <row r="383" spans="1:27" customFormat="1" x14ac:dyDescent="0.25">
      <c r="A383" s="14">
        <v>381</v>
      </c>
      <c r="B383" s="71">
        <v>44959.000005787035</v>
      </c>
      <c r="C383" s="14" t="s">
        <v>45</v>
      </c>
      <c r="D383" s="23" t="s">
        <v>48</v>
      </c>
      <c r="E383" s="23" t="s">
        <v>99</v>
      </c>
      <c r="F383" s="100">
        <v>0.44933625999999999</v>
      </c>
      <c r="G383" s="100">
        <v>0.185976615468224</v>
      </c>
      <c r="H383" s="100">
        <v>0.41389184898682302</v>
      </c>
      <c r="I383" s="100">
        <v>0</v>
      </c>
      <c r="J383" s="23" t="s">
        <v>85</v>
      </c>
      <c r="K383" s="24">
        <v>44959.000005787035</v>
      </c>
      <c r="L383" s="23">
        <v>1</v>
      </c>
      <c r="M383" s="23" t="s">
        <v>99</v>
      </c>
      <c r="N383" s="45">
        <f>IF($C383="","",IF(OR($J383="SWAP",$J383="FUTURE",$J383="CME FUTURE"),IF($L383=1,ROUND($G383/$H383/$F383,3),POWER(10,ROUND(LOG($G383/$F383),1))),1))</f>
        <v>1</v>
      </c>
      <c r="O383" s="154">
        <f>IF($C383="","",IF(OR($J383="SWAP",$J383="FUTURE",$J383="CME FUTURE"),IF($L383=1,$F383*$N383,$AB$2*$F383*$N383/$H383),F383))</f>
        <v>0.44933625999999999</v>
      </c>
      <c r="P383" s="47">
        <f>IF($C383="","",IF(OR($J383="SWAP",$J383="FUTURE",$J383="CME FUTURE"),IF(NOT(ISERROR(VLOOKUP($M383,SpotUSDRateTable,2,FALSE))),VLOOKUP($M383,SpotUSDRateTable,2,FALSE),$H383)*O383,VLOOKUP($M383,SpotUSDRateTable,2,FALSE)*O383))</f>
        <v>0.18597661546822383</v>
      </c>
      <c r="Q383" s="25">
        <f>IF($C383="","",IF(OR($J383="SWAP",$J383="FUTURE",$J383="CME FUTURE"),INT($K383-$B383),0))</f>
        <v>0</v>
      </c>
      <c r="R383" s="26" t="str">
        <f>IF($C383="","",IF(OR($E383="USD",$E383="EUR"),"CASH",IF($Q383=0,"COIN",IF($Q383&gt;720,"PERP",IF($J383="FUTURE",TEXT($K383-1,"mmm yy"),"CME "&amp;TEXT($K383-1,"mmm yy"))))))</f>
        <v>COIN</v>
      </c>
      <c r="S383" s="26" t="str">
        <f>IF($C383="","",IF($J383="CME FUTURE",IF($G383&gt;0,"LONG","SHORT"),IF($G383&gt;0,"LONG","SHORT")))</f>
        <v>LONG</v>
      </c>
      <c r="T383" s="26" t="str">
        <f>IF($C383="","",$R383&amp;" "&amp;$S383)</f>
        <v>COIN LONG</v>
      </c>
      <c r="U383" s="180">
        <f>IF($C383="","",$G383*(1+$W383))</f>
        <v>0.185976615468224</v>
      </c>
      <c r="V383" s="176">
        <f>IF($C383="","",$H383*(1+$W383))</f>
        <v>0.41389184898682302</v>
      </c>
      <c r="W383" s="39">
        <f>IF($C383="","",IF(DefaultScenario,IF(OR(AND(Default_Exchange="ALL",NOT(ISERROR(MATCH($C383,$AF$6:$AF$37,0)))),$C383=Default_Exchange),IF($G383&gt;0,-LGD,0),0),IF(OR($J383="SWAP",$J383="FUTURE",$J383="CME FUTURE"),IF('Futures &amp; Perps Shifted'!$K$73,VLOOKUP($M383,ShiftByCurrencyDeriv,MATCH($R383,ShiftByCurrencyDerivHeader,0),FALSE),0),0)))</f>
        <v>0</v>
      </c>
      <c r="X383" s="178">
        <f>IF($C383="","",$U383-$G383)</f>
        <v>0</v>
      </c>
      <c r="Y383" s="14" t="str">
        <f t="shared" si="6"/>
        <v>OKEX</v>
      </c>
      <c r="Z383" t="str">
        <f>IF($C383="","",$M383&amp;" "&amp;$T383)</f>
        <v>XRP COIN LONG</v>
      </c>
      <c r="AA383" t="b">
        <f>IF($C383="","",IF(ISERROR(VLOOKUP($Y383,Mappings!$A:$C,3,FALSE)),FALSE,VLOOKUP($Y383,Mappings!$A:$C,3,FALSE)))</f>
        <v>1</v>
      </c>
    </row>
    <row r="384" spans="1:27" customFormat="1" x14ac:dyDescent="0.25">
      <c r="A384" s="14">
        <v>382</v>
      </c>
      <c r="B384" s="71">
        <v>44959.000000844906</v>
      </c>
      <c r="C384" s="14" t="s">
        <v>45</v>
      </c>
      <c r="D384" s="23" t="s">
        <v>50</v>
      </c>
      <c r="E384" s="23" t="s">
        <v>38</v>
      </c>
      <c r="F384" s="100">
        <v>9.0007799999999999E-3</v>
      </c>
      <c r="G384" s="100">
        <v>9.0016605100276103E-3</v>
      </c>
      <c r="H384" s="100">
        <v>1.0000978259692599</v>
      </c>
      <c r="I384" s="100">
        <v>0</v>
      </c>
      <c r="J384" s="23" t="s">
        <v>85</v>
      </c>
      <c r="K384" s="24">
        <v>44959.000000844906</v>
      </c>
      <c r="L384" s="23">
        <v>1</v>
      </c>
      <c r="M384" s="23" t="s">
        <v>38</v>
      </c>
      <c r="N384" s="45">
        <f>IF($C384="","",IF(OR($J384="SWAP",$J384="FUTURE",$J384="CME FUTURE"),IF($L384=1,ROUND($G384/$H384/$F384,3),POWER(10,ROUND(LOG($G384/$F384),1))),1))</f>
        <v>1</v>
      </c>
      <c r="O384" s="154">
        <f>IF($C384="","",IF(OR($J384="SWAP",$J384="FUTURE",$J384="CME FUTURE"),IF($L384=1,$F384*$N384,$AB$2*$F384*$N384/$H384),F384))</f>
        <v>9.0007799999999999E-3</v>
      </c>
      <c r="P384" s="47">
        <f>IF($C384="","",IF(OR($J384="SWAP",$J384="FUTURE",$J384="CME FUTURE"),IF(NOT(ISERROR(VLOOKUP($M384,SpotUSDRateTable,2,FALSE))),VLOOKUP($M384,SpotUSDRateTable,2,FALSE),$H384)*O384,VLOOKUP($M384,SpotUSDRateTable,2,FALSE)*O384))</f>
        <v>9.0016605100275947E-3</v>
      </c>
      <c r="Q384" s="25">
        <f>IF($C384="","",IF(OR($J384="SWAP",$J384="FUTURE",$J384="CME FUTURE"),INT($K384-$B384),0))</f>
        <v>0</v>
      </c>
      <c r="R384" s="26" t="str">
        <f>IF($C384="","",IF(OR($E384="USD",$E384="EUR"),"CASH",IF($Q384=0,"COIN",IF($Q384&gt;720,"PERP",IF($J384="FUTURE",TEXT($K384-1,"mmm yy"),"CME "&amp;TEXT($K384-1,"mmm yy"))))))</f>
        <v>COIN</v>
      </c>
      <c r="S384" s="26" t="str">
        <f>IF($C384="","",IF($J384="CME FUTURE",IF($G384&gt;0,"LONG","SHORT"),IF($G384&gt;0,"LONG","SHORT")))</f>
        <v>LONG</v>
      </c>
      <c r="T384" s="26" t="str">
        <f>IF($C384="","",$R384&amp;" "&amp;$S384)</f>
        <v>COIN LONG</v>
      </c>
      <c r="U384" s="180">
        <f>IF($C384="","",$G384*(1+$W384))</f>
        <v>9.0016605100276103E-3</v>
      </c>
      <c r="V384" s="176">
        <f>IF($C384="","",$H384*(1+$W384))</f>
        <v>1.0000978259692599</v>
      </c>
      <c r="W384" s="39">
        <f>IF($C384="","",IF(DefaultScenario,IF(OR(AND(Default_Exchange="ALL",NOT(ISERROR(MATCH($C384,$AF$6:$AF$37,0)))),$C384=Default_Exchange),IF($G384&gt;0,-LGD,0),0),IF(OR($J384="SWAP",$J384="FUTURE",$J384="CME FUTURE"),IF('Futures &amp; Perps Shifted'!$K$73,VLOOKUP($M384,ShiftByCurrencyDeriv,MATCH($R384,ShiftByCurrencyDerivHeader,0),FALSE),0),0)))</f>
        <v>0</v>
      </c>
      <c r="X384" s="178">
        <f>IF($C384="","",$U384-$G384)</f>
        <v>0</v>
      </c>
      <c r="Y384" s="14" t="str">
        <f t="shared" si="6"/>
        <v>OKEX</v>
      </c>
      <c r="Z384" t="str">
        <f>IF($C384="","",$M384&amp;" "&amp;$T384)</f>
        <v>USDT COIN LONG</v>
      </c>
      <c r="AA384" t="b">
        <f>IF($C384="","",IF(ISERROR(VLOOKUP($Y384,Mappings!$A:$C,3,FALSE)),FALSE,VLOOKUP($Y384,Mappings!$A:$C,3,FALSE)))</f>
        <v>1</v>
      </c>
    </row>
    <row r="385" spans="1:27" customFormat="1" x14ac:dyDescent="0.25">
      <c r="A385" s="14">
        <v>383</v>
      </c>
      <c r="B385" s="71">
        <v>44959.000003854169</v>
      </c>
      <c r="C385" s="14" t="s">
        <v>45</v>
      </c>
      <c r="D385" s="23" t="s">
        <v>51</v>
      </c>
      <c r="E385" s="23" t="s">
        <v>14</v>
      </c>
      <c r="F385" s="100">
        <v>1.3863722599999999</v>
      </c>
      <c r="G385" s="100">
        <v>32889.9761502209</v>
      </c>
      <c r="H385" s="100">
        <v>23723.7696534846</v>
      </c>
      <c r="I385" s="100">
        <v>0</v>
      </c>
      <c r="J385" s="23" t="s">
        <v>85</v>
      </c>
      <c r="K385" s="24">
        <v>44959.000003854169</v>
      </c>
      <c r="L385" s="23">
        <v>1</v>
      </c>
      <c r="M385" s="23" t="s">
        <v>14</v>
      </c>
      <c r="N385" s="45">
        <f>IF($C385="","",IF(OR($J385="SWAP",$J385="FUTURE",$J385="CME FUTURE"),IF($L385=1,ROUND($G385/$H385/$F385,3),POWER(10,ROUND(LOG($G385/$F385),1))),1))</f>
        <v>1</v>
      </c>
      <c r="O385" s="154">
        <f>IF($C385="","",IF(OR($J385="SWAP",$J385="FUTURE",$J385="CME FUTURE"),IF($L385=1,$F385*$N385,$AB$2*$F385*$N385/$H385),F385))</f>
        <v>1.3863722599999999</v>
      </c>
      <c r="P385" s="47">
        <f>IF($C385="","",IF(OR($J385="SWAP",$J385="FUTURE",$J385="CME FUTURE"),IF(NOT(ISERROR(VLOOKUP($M385,SpotUSDRateTable,2,FALSE))),VLOOKUP($M385,SpotUSDRateTable,2,FALSE),$H385)*O385,VLOOKUP($M385,SpotUSDRateTable,2,FALSE)*O385))</f>
        <v>32889.976150220857</v>
      </c>
      <c r="Q385" s="25">
        <f>IF($C385="","",IF(OR($J385="SWAP",$J385="FUTURE",$J385="CME FUTURE"),INT($K385-$B385),0))</f>
        <v>0</v>
      </c>
      <c r="R385" s="26" t="str">
        <f>IF($C385="","",IF(OR($E385="USD",$E385="EUR"),"CASH",IF($Q385=0,"COIN",IF($Q385&gt;720,"PERP",IF($J385="FUTURE",TEXT($K385-1,"mmm yy"),"CME "&amp;TEXT($K385-1,"mmm yy"))))))</f>
        <v>COIN</v>
      </c>
      <c r="S385" s="26" t="str">
        <f>IF($C385="","",IF($J385="CME FUTURE",IF($G385&gt;0,"LONG","SHORT"),IF($G385&gt;0,"LONG","SHORT")))</f>
        <v>LONG</v>
      </c>
      <c r="T385" s="26" t="str">
        <f>IF($C385="","",$R385&amp;" "&amp;$S385)</f>
        <v>COIN LONG</v>
      </c>
      <c r="U385" s="180">
        <f>IF($C385="","",$G385*(1+$W385))</f>
        <v>32889.9761502209</v>
      </c>
      <c r="V385" s="176">
        <f>IF($C385="","",$H385*(1+$W385))</f>
        <v>23723.7696534846</v>
      </c>
      <c r="W385" s="39">
        <f>IF($C385="","",IF(DefaultScenario,IF(OR(AND(Default_Exchange="ALL",NOT(ISERROR(MATCH($C385,$AF$6:$AF$37,0)))),$C385=Default_Exchange),IF($G385&gt;0,-LGD,0),0),IF(OR($J385="SWAP",$J385="FUTURE",$J385="CME FUTURE"),IF('Futures &amp; Perps Shifted'!$K$73,VLOOKUP($M385,ShiftByCurrencyDeriv,MATCH($R385,ShiftByCurrencyDerivHeader,0),FALSE),0),0)))</f>
        <v>0</v>
      </c>
      <c r="X385" s="178">
        <f>IF($C385="","",$U385-$G385)</f>
        <v>0</v>
      </c>
      <c r="Y385" s="14" t="str">
        <f t="shared" si="6"/>
        <v>OKEX</v>
      </c>
      <c r="Z385" t="str">
        <f>IF($C385="","",$M385&amp;" "&amp;$T385)</f>
        <v>BTC COIN LONG</v>
      </c>
      <c r="AA385" t="b">
        <f>IF($C385="","",IF(ISERROR(VLOOKUP($Y385,Mappings!$A:$C,3,FALSE)),FALSE,VLOOKUP($Y385,Mappings!$A:$C,3,FALSE)))</f>
        <v>1</v>
      </c>
    </row>
    <row r="386" spans="1:27" customFormat="1" x14ac:dyDescent="0.25">
      <c r="A386" s="14">
        <v>384</v>
      </c>
      <c r="B386" s="71">
        <v>44959.000003854169</v>
      </c>
      <c r="C386" s="14" t="s">
        <v>45</v>
      </c>
      <c r="D386" s="23" t="s">
        <v>51</v>
      </c>
      <c r="E386" s="23" t="s">
        <v>38</v>
      </c>
      <c r="F386" s="100">
        <v>13464.90116609</v>
      </c>
      <c r="G386" s="100">
        <v>13466.218383097499</v>
      </c>
      <c r="H386" s="100">
        <v>1.0000978259692599</v>
      </c>
      <c r="I386" s="100">
        <v>0</v>
      </c>
      <c r="J386" s="23" t="s">
        <v>85</v>
      </c>
      <c r="K386" s="24">
        <v>44959.000003854169</v>
      </c>
      <c r="L386" s="23">
        <v>1</v>
      </c>
      <c r="M386" s="23" t="s">
        <v>38</v>
      </c>
      <c r="N386" s="45">
        <f>IF($C386="","",IF(OR($J386="SWAP",$J386="FUTURE",$J386="CME FUTURE"),IF($L386=1,ROUND($G386/$H386/$F386,3),POWER(10,ROUND(LOG($G386/$F386),1))),1))</f>
        <v>1</v>
      </c>
      <c r="O386" s="154">
        <f>IF($C386="","",IF(OR($J386="SWAP",$J386="FUTURE",$J386="CME FUTURE"),IF($L386=1,$F386*$N386,$AB$2*$F386*$N386/$H386),F386))</f>
        <v>13464.90116609</v>
      </c>
      <c r="P386" s="47">
        <f>IF($C386="","",IF(OR($J386="SWAP",$J386="FUTURE",$J386="CME FUTURE"),IF(NOT(ISERROR(VLOOKUP($M386,SpotUSDRateTable,2,FALSE))),VLOOKUP($M386,SpotUSDRateTable,2,FALSE),$H386)*O386,VLOOKUP($M386,SpotUSDRateTable,2,FALSE)*O386))</f>
        <v>13466.218383097561</v>
      </c>
      <c r="Q386" s="25">
        <f>IF($C386="","",IF(OR($J386="SWAP",$J386="FUTURE",$J386="CME FUTURE"),INT($K386-$B386),0))</f>
        <v>0</v>
      </c>
      <c r="R386" s="26" t="str">
        <f>IF($C386="","",IF(OR($E386="USD",$E386="EUR"),"CASH",IF($Q386=0,"COIN",IF($Q386&gt;720,"PERP",IF($J386="FUTURE",TEXT($K386-1,"mmm yy"),"CME "&amp;TEXT($K386-1,"mmm yy"))))))</f>
        <v>COIN</v>
      </c>
      <c r="S386" s="26" t="str">
        <f>IF($C386="","",IF($J386="CME FUTURE",IF($G386&gt;0,"LONG","SHORT"),IF($G386&gt;0,"LONG","SHORT")))</f>
        <v>LONG</v>
      </c>
      <c r="T386" s="26" t="str">
        <f>IF($C386="","",$R386&amp;" "&amp;$S386)</f>
        <v>COIN LONG</v>
      </c>
      <c r="U386" s="180">
        <f>IF($C386="","",$G386*(1+$W386))</f>
        <v>13466.218383097499</v>
      </c>
      <c r="V386" s="176">
        <f>IF($C386="","",$H386*(1+$W386))</f>
        <v>1.0000978259692599</v>
      </c>
      <c r="W386" s="39">
        <f>IF($C386="","",IF(DefaultScenario,IF(OR(AND(Default_Exchange="ALL",NOT(ISERROR(MATCH($C386,$AF$6:$AF$37,0)))),$C386=Default_Exchange),IF($G386&gt;0,-LGD,0),0),IF(OR($J386="SWAP",$J386="FUTURE",$J386="CME FUTURE"),IF('Futures &amp; Perps Shifted'!$K$73,VLOOKUP($M386,ShiftByCurrencyDeriv,MATCH($R386,ShiftByCurrencyDerivHeader,0),FALSE),0),0)))</f>
        <v>0</v>
      </c>
      <c r="X386" s="178">
        <f>IF($C386="","",$U386-$G386)</f>
        <v>0</v>
      </c>
      <c r="Y386" s="14" t="str">
        <f t="shared" si="6"/>
        <v>OKEX</v>
      </c>
      <c r="Z386" t="str">
        <f>IF($C386="","",$M386&amp;" "&amp;$T386)</f>
        <v>USDT COIN LONG</v>
      </c>
      <c r="AA386" t="b">
        <f>IF($C386="","",IF(ISERROR(VLOOKUP($Y386,Mappings!$A:$C,3,FALSE)),FALSE,VLOOKUP($Y386,Mappings!$A:$C,3,FALSE)))</f>
        <v>1</v>
      </c>
    </row>
    <row r="387" spans="1:27" customFormat="1" x14ac:dyDescent="0.25">
      <c r="A387" s="14">
        <v>385</v>
      </c>
      <c r="B387" s="71">
        <v>44959.000003854169</v>
      </c>
      <c r="C387" s="14" t="s">
        <v>45</v>
      </c>
      <c r="D387" s="23" t="s">
        <v>51</v>
      </c>
      <c r="E387" s="23" t="s">
        <v>38</v>
      </c>
      <c r="F387" s="100">
        <v>-10881.6477698</v>
      </c>
      <c r="G387" s="100">
        <v>-10882.7122775402</v>
      </c>
      <c r="H387" s="100">
        <v>1.0000978259692599</v>
      </c>
      <c r="I387" s="100">
        <v>0</v>
      </c>
      <c r="J387" s="23" t="s">
        <v>251</v>
      </c>
      <c r="K387" s="24">
        <v>44959.000003854169</v>
      </c>
      <c r="L387" s="23">
        <v>1</v>
      </c>
      <c r="M387" s="23" t="s">
        <v>38</v>
      </c>
      <c r="N387" s="45">
        <f>IF($C387="","",IF(OR($J387="SWAP",$J387="FUTURE",$J387="CME FUTURE"),IF($L387=1,ROUND($G387/$H387/$F387,3),POWER(10,ROUND(LOG($G387/$F387),1))),1))</f>
        <v>1</v>
      </c>
      <c r="O387" s="154">
        <f>IF($C387="","",IF(OR($J387="SWAP",$J387="FUTURE",$J387="CME FUTURE"),IF($L387=1,$F387*$N387,$AB$2*$F387*$N387/$H387),F387))</f>
        <v>-10881.6477698</v>
      </c>
      <c r="P387" s="47">
        <f>IF($C387="","",IF(OR($J387="SWAP",$J387="FUTURE",$J387="CME FUTURE"),IF(NOT(ISERROR(VLOOKUP($M387,SpotUSDRateTable,2,FALSE))),VLOOKUP($M387,SpotUSDRateTable,2,FALSE),$H387)*O387,VLOOKUP($M387,SpotUSDRateTable,2,FALSE)*O387))</f>
        <v>-10882.712277540226</v>
      </c>
      <c r="Q387" s="25">
        <f>IF($C387="","",IF(OR($J387="SWAP",$J387="FUTURE",$J387="CME FUTURE"),INT($K387-$B387),0))</f>
        <v>0</v>
      </c>
      <c r="R387" s="26" t="str">
        <f>IF($C387="","",IF(OR($E387="USD",$E387="EUR"),"CASH",IF($Q387=0,"COIN",IF($Q387&gt;720,"PERP",IF($J387="FUTURE",TEXT($K387-1,"mmm yy"),"CME "&amp;TEXT($K387-1,"mmm yy"))))))</f>
        <v>COIN</v>
      </c>
      <c r="S387" s="26" t="str">
        <f>IF($C387="","",IF($J387="CME FUTURE",IF($G387&gt;0,"LONG","SHORT"),IF($G387&gt;0,"LONG","SHORT")))</f>
        <v>SHORT</v>
      </c>
      <c r="T387" s="26" t="str">
        <f>IF($C387="","",$R387&amp;" "&amp;$S387)</f>
        <v>COIN SHORT</v>
      </c>
      <c r="U387" s="180">
        <f>IF($C387="","",$G387*(1+$W387))</f>
        <v>-10882.7122775402</v>
      </c>
      <c r="V387" s="176">
        <f>IF($C387="","",$H387*(1+$W387))</f>
        <v>1.0000978259692599</v>
      </c>
      <c r="W387" s="39">
        <f>IF($C387="","",IF(DefaultScenario,IF(OR(AND(Default_Exchange="ALL",NOT(ISERROR(MATCH($C387,$AF$6:$AF$37,0)))),$C387=Default_Exchange),IF($G387&gt;0,-LGD,0),0),IF(OR($J387="SWAP",$J387="FUTURE",$J387="CME FUTURE"),IF('Futures &amp; Perps Shifted'!$K$73,VLOOKUP($M387,ShiftByCurrencyDeriv,MATCH($R387,ShiftByCurrencyDerivHeader,0),FALSE),0),0)))</f>
        <v>0</v>
      </c>
      <c r="X387" s="178">
        <f>IF($C387="","",$U387-$G387)</f>
        <v>0</v>
      </c>
      <c r="Y387" s="14" t="str">
        <f t="shared" si="6"/>
        <v>OKEX</v>
      </c>
      <c r="Z387" t="str">
        <f>IF($C387="","",$M387&amp;" "&amp;$T387)</f>
        <v>USDT COIN SHORT</v>
      </c>
      <c r="AA387" t="b">
        <f>IF($C387="","",IF(ISERROR(VLOOKUP($Y387,Mappings!$A:$C,3,FALSE)),FALSE,VLOOKUP($Y387,Mappings!$A:$C,3,FALSE)))</f>
        <v>1</v>
      </c>
    </row>
    <row r="388" spans="1:27" customFormat="1" x14ac:dyDescent="0.25">
      <c r="A388" s="14">
        <v>386</v>
      </c>
      <c r="B388" s="71">
        <v>44959.000004363428</v>
      </c>
      <c r="C388" s="14" t="s">
        <v>45</v>
      </c>
      <c r="D388" s="23" t="s">
        <v>46</v>
      </c>
      <c r="E388" s="23" t="s">
        <v>14</v>
      </c>
      <c r="F388" s="100">
        <v>784.73124084999995</v>
      </c>
      <c r="G388" s="100">
        <v>18616783.197818499</v>
      </c>
      <c r="H388" s="100">
        <v>23723.7696534846</v>
      </c>
      <c r="I388" s="100">
        <v>0</v>
      </c>
      <c r="J388" s="23" t="s">
        <v>85</v>
      </c>
      <c r="K388" s="24">
        <v>44959.000004363428</v>
      </c>
      <c r="L388" s="23">
        <v>1</v>
      </c>
      <c r="M388" s="23" t="s">
        <v>14</v>
      </c>
      <c r="N388" s="45">
        <f>IF($C388="","",IF(OR($J388="SWAP",$J388="FUTURE",$J388="CME FUTURE"),IF($L388=1,ROUND($G388/$H388/$F388,3),POWER(10,ROUND(LOG($G388/$F388),1))),1))</f>
        <v>1</v>
      </c>
      <c r="O388" s="154">
        <f>IF($C388="","",IF(OR($J388="SWAP",$J388="FUTURE",$J388="CME FUTURE"),IF($L388=1,$F388*$N388,$AB$2*$F388*$N388/$H388),F388))</f>
        <v>784.73124084999995</v>
      </c>
      <c r="P388" s="47">
        <f>IF($C388="","",IF(OR($J388="SWAP",$J388="FUTURE",$J388="CME FUTURE"),IF(NOT(ISERROR(VLOOKUP($M388,SpotUSDRateTable,2,FALSE))),VLOOKUP($M388,SpotUSDRateTable,2,FALSE),$H388)*O388,VLOOKUP($M388,SpotUSDRateTable,2,FALSE)*O388))</f>
        <v>18616783.197818544</v>
      </c>
      <c r="Q388" s="25">
        <f>IF($C388="","",IF(OR($J388="SWAP",$J388="FUTURE",$J388="CME FUTURE"),INT($K388-$B388),0))</f>
        <v>0</v>
      </c>
      <c r="R388" s="26" t="str">
        <f>IF($C388="","",IF(OR($E388="USD",$E388="EUR"),"CASH",IF($Q388=0,"COIN",IF($Q388&gt;720,"PERP",IF($J388="FUTURE",TEXT($K388-1,"mmm yy"),"CME "&amp;TEXT($K388-1,"mmm yy"))))))</f>
        <v>COIN</v>
      </c>
      <c r="S388" s="26" t="str">
        <f>IF($C388="","",IF($J388="CME FUTURE",IF($G388&gt;0,"LONG","SHORT"),IF($G388&gt;0,"LONG","SHORT")))</f>
        <v>LONG</v>
      </c>
      <c r="T388" s="26" t="str">
        <f>IF($C388="","",$R388&amp;" "&amp;$S388)</f>
        <v>COIN LONG</v>
      </c>
      <c r="U388" s="180">
        <f>IF($C388="","",$G388*(1+$W388))</f>
        <v>18616783.197818499</v>
      </c>
      <c r="V388" s="176">
        <f>IF($C388="","",$H388*(1+$W388))</f>
        <v>23723.7696534846</v>
      </c>
      <c r="W388" s="39">
        <f>IF($C388="","",IF(DefaultScenario,IF(OR(AND(Default_Exchange="ALL",NOT(ISERROR(MATCH($C388,$AF$6:$AF$37,0)))),$C388=Default_Exchange),IF($G388&gt;0,-LGD,0),0),IF(OR($J388="SWAP",$J388="FUTURE",$J388="CME FUTURE"),IF('Futures &amp; Perps Shifted'!$K$73,VLOOKUP($M388,ShiftByCurrencyDeriv,MATCH($R388,ShiftByCurrencyDerivHeader,0),FALSE),0),0)))</f>
        <v>0</v>
      </c>
      <c r="X388" s="178">
        <f>IF($C388="","",$U388-$G388)</f>
        <v>0</v>
      </c>
      <c r="Y388" s="14" t="str">
        <f t="shared" si="6"/>
        <v>OKEX</v>
      </c>
      <c r="Z388" t="str">
        <f>IF($C388="","",$M388&amp;" "&amp;$T388)</f>
        <v>BTC COIN LONG</v>
      </c>
      <c r="AA388" t="b">
        <f>IF($C388="","",IF(ISERROR(VLOOKUP($Y388,Mappings!$A:$C,3,FALSE)),FALSE,VLOOKUP($Y388,Mappings!$A:$C,3,FALSE)))</f>
        <v>1</v>
      </c>
    </row>
    <row r="389" spans="1:27" customFormat="1" x14ac:dyDescent="0.25">
      <c r="A389" s="14">
        <v>387</v>
      </c>
      <c r="B389" s="71">
        <v>44959.000004363428</v>
      </c>
      <c r="C389" s="14" t="s">
        <v>45</v>
      </c>
      <c r="D389" s="23" t="s">
        <v>46</v>
      </c>
      <c r="E389" s="23" t="s">
        <v>14</v>
      </c>
      <c r="F389" s="100">
        <v>-42.042089939999997</v>
      </c>
      <c r="G389" s="100">
        <v>-997396.85748764395</v>
      </c>
      <c r="H389" s="100">
        <v>23723.7696534846</v>
      </c>
      <c r="I389" s="100">
        <v>0</v>
      </c>
      <c r="J389" s="23" t="s">
        <v>251</v>
      </c>
      <c r="K389" s="24">
        <v>44959.000004363428</v>
      </c>
      <c r="L389" s="23">
        <v>1</v>
      </c>
      <c r="M389" s="23" t="s">
        <v>14</v>
      </c>
      <c r="N389" s="45">
        <f>IF($C389="","",IF(OR($J389="SWAP",$J389="FUTURE",$J389="CME FUTURE"),IF($L389=1,ROUND($G389/$H389/$F389,3),POWER(10,ROUND(LOG($G389/$F389),1))),1))</f>
        <v>1</v>
      </c>
      <c r="O389" s="154">
        <f>IF($C389="","",IF(OR($J389="SWAP",$J389="FUTURE",$J389="CME FUTURE"),IF($L389=1,$F389*$N389,$AB$2*$F389*$N389/$H389),F389))</f>
        <v>-42.042089939999997</v>
      </c>
      <c r="P389" s="47">
        <f>IF($C389="","",IF(OR($J389="SWAP",$J389="FUTURE",$J389="CME FUTURE"),IF(NOT(ISERROR(VLOOKUP($M389,SpotUSDRateTable,2,FALSE))),VLOOKUP($M389,SpotUSDRateTable,2,FALSE),$H389)*O389,VLOOKUP($M389,SpotUSDRateTable,2,FALSE)*O389))</f>
        <v>-997396.85748764209</v>
      </c>
      <c r="Q389" s="25">
        <f>IF($C389="","",IF(OR($J389="SWAP",$J389="FUTURE",$J389="CME FUTURE"),INT($K389-$B389),0))</f>
        <v>0</v>
      </c>
      <c r="R389" s="26" t="str">
        <f>IF($C389="","",IF(OR($E389="USD",$E389="EUR"),"CASH",IF($Q389=0,"COIN",IF($Q389&gt;720,"PERP",IF($J389="FUTURE",TEXT($K389-1,"mmm yy"),"CME "&amp;TEXT($K389-1,"mmm yy"))))))</f>
        <v>COIN</v>
      </c>
      <c r="S389" s="26" t="str">
        <f>IF($C389="","",IF($J389="CME FUTURE",IF($G389&gt;0,"LONG","SHORT"),IF($G389&gt;0,"LONG","SHORT")))</f>
        <v>SHORT</v>
      </c>
      <c r="T389" s="26" t="str">
        <f>IF($C389="","",$R389&amp;" "&amp;$S389)</f>
        <v>COIN SHORT</v>
      </c>
      <c r="U389" s="180">
        <f>IF($C389="","",$G389*(1+$W389))</f>
        <v>-997396.85748764395</v>
      </c>
      <c r="V389" s="176">
        <f>IF($C389="","",$H389*(1+$W389))</f>
        <v>23723.7696534846</v>
      </c>
      <c r="W389" s="39">
        <f>IF($C389="","",IF(DefaultScenario,IF(OR(AND(Default_Exchange="ALL",NOT(ISERROR(MATCH($C389,$AF$6:$AF$37,0)))),$C389=Default_Exchange),IF($G389&gt;0,-LGD,0),0),IF(OR($J389="SWAP",$J389="FUTURE",$J389="CME FUTURE"),IF('Futures &amp; Perps Shifted'!$K$73,VLOOKUP($M389,ShiftByCurrencyDeriv,MATCH($R389,ShiftByCurrencyDerivHeader,0),FALSE),0),0)))</f>
        <v>0</v>
      </c>
      <c r="X389" s="178">
        <f>IF($C389="","",$U389-$G389)</f>
        <v>0</v>
      </c>
      <c r="Y389" s="14" t="str">
        <f t="shared" si="6"/>
        <v>OKEX</v>
      </c>
      <c r="Z389" t="str">
        <f>IF($C389="","",$M389&amp;" "&amp;$T389)</f>
        <v>BTC COIN SHORT</v>
      </c>
      <c r="AA389" t="b">
        <f>IF($C389="","",IF(ISERROR(VLOOKUP($Y389,Mappings!$A:$C,3,FALSE)),FALSE,VLOOKUP($Y389,Mappings!$A:$C,3,FALSE)))</f>
        <v>1</v>
      </c>
    </row>
    <row r="390" spans="1:27" customFormat="1" x14ac:dyDescent="0.25">
      <c r="A390" s="14">
        <v>388</v>
      </c>
      <c r="B390" s="71">
        <v>44959.000004363428</v>
      </c>
      <c r="C390" s="14" t="s">
        <v>45</v>
      </c>
      <c r="D390" s="23" t="s">
        <v>46</v>
      </c>
      <c r="E390" s="23" t="s">
        <v>15</v>
      </c>
      <c r="F390" s="100">
        <v>10131.681688999999</v>
      </c>
      <c r="G390" s="100">
        <v>16634120.972058</v>
      </c>
      <c r="H390" s="100">
        <v>1641.7926937161601</v>
      </c>
      <c r="I390" s="100">
        <v>0</v>
      </c>
      <c r="J390" s="23" t="s">
        <v>85</v>
      </c>
      <c r="K390" s="24">
        <v>44959.000004363428</v>
      </c>
      <c r="L390" s="23">
        <v>1</v>
      </c>
      <c r="M390" s="23" t="s">
        <v>15</v>
      </c>
      <c r="N390" s="45">
        <f>IF($C390="","",IF(OR($J390="SWAP",$J390="FUTURE",$J390="CME FUTURE"),IF($L390=1,ROUND($G390/$H390/$F390,3),POWER(10,ROUND(LOG($G390/$F390),1))),1))</f>
        <v>1</v>
      </c>
      <c r="O390" s="154">
        <f>IF($C390="","",IF(OR($J390="SWAP",$J390="FUTURE",$J390="CME FUTURE"),IF($L390=1,$F390*$N390,$AB$2*$F390*$N390/$H390),F390))</f>
        <v>10131.681688999999</v>
      </c>
      <c r="P390" s="47">
        <f>IF($C390="","",IF(OR($J390="SWAP",$J390="FUTURE",$J390="CME FUTURE"),IF(NOT(ISERROR(VLOOKUP($M390,SpotUSDRateTable,2,FALSE))),VLOOKUP($M390,SpotUSDRateTable,2,FALSE),$H390)*O390,VLOOKUP($M390,SpotUSDRateTable,2,FALSE)*O390))</f>
        <v>16634120.972058004</v>
      </c>
      <c r="Q390" s="25">
        <f>IF($C390="","",IF(OR($J390="SWAP",$J390="FUTURE",$J390="CME FUTURE"),INT($K390-$B390),0))</f>
        <v>0</v>
      </c>
      <c r="R390" s="26" t="str">
        <f>IF($C390="","",IF(OR($E390="USD",$E390="EUR"),"CASH",IF($Q390=0,"COIN",IF($Q390&gt;720,"PERP",IF($J390="FUTURE",TEXT($K390-1,"mmm yy"),"CME "&amp;TEXT($K390-1,"mmm yy"))))))</f>
        <v>COIN</v>
      </c>
      <c r="S390" s="26" t="str">
        <f>IF($C390="","",IF($J390="CME FUTURE",IF($G390&gt;0,"LONG","SHORT"),IF($G390&gt;0,"LONG","SHORT")))</f>
        <v>LONG</v>
      </c>
      <c r="T390" s="26" t="str">
        <f>IF($C390="","",$R390&amp;" "&amp;$S390)</f>
        <v>COIN LONG</v>
      </c>
      <c r="U390" s="180">
        <f>IF($C390="","",$G390*(1+$W390))</f>
        <v>16634120.972058</v>
      </c>
      <c r="V390" s="176">
        <f>IF($C390="","",$H390*(1+$W390))</f>
        <v>1641.7926937161601</v>
      </c>
      <c r="W390" s="39">
        <f>IF($C390="","",IF(DefaultScenario,IF(OR(AND(Default_Exchange="ALL",NOT(ISERROR(MATCH($C390,$AF$6:$AF$37,0)))),$C390=Default_Exchange),IF($G390&gt;0,-LGD,0),0),IF(OR($J390="SWAP",$J390="FUTURE",$J390="CME FUTURE"),IF('Futures &amp; Perps Shifted'!$K$73,VLOOKUP($M390,ShiftByCurrencyDeriv,MATCH($R390,ShiftByCurrencyDerivHeader,0),FALSE),0),0)))</f>
        <v>0</v>
      </c>
      <c r="X390" s="178">
        <f>IF($C390="","",$U390-$G390)</f>
        <v>0</v>
      </c>
      <c r="Y390" s="14" t="str">
        <f t="shared" si="6"/>
        <v>OKEX</v>
      </c>
      <c r="Z390" t="str">
        <f>IF($C390="","",$M390&amp;" "&amp;$T390)</f>
        <v>ETH COIN LONG</v>
      </c>
      <c r="AA390" t="b">
        <f>IF($C390="","",IF(ISERROR(VLOOKUP($Y390,Mappings!$A:$C,3,FALSE)),FALSE,VLOOKUP($Y390,Mappings!$A:$C,3,FALSE)))</f>
        <v>1</v>
      </c>
    </row>
    <row r="391" spans="1:27" customFormat="1" x14ac:dyDescent="0.25">
      <c r="A391" s="14">
        <v>389</v>
      </c>
      <c r="B391" s="71">
        <v>44959.000004363428</v>
      </c>
      <c r="C391" s="14" t="s">
        <v>45</v>
      </c>
      <c r="D391" s="23" t="s">
        <v>46</v>
      </c>
      <c r="E391" s="23" t="s">
        <v>15</v>
      </c>
      <c r="F391" s="100">
        <v>-114.2466823</v>
      </c>
      <c r="G391" s="100">
        <v>-187569.36828145201</v>
      </c>
      <c r="H391" s="100">
        <v>1641.7926937161601</v>
      </c>
      <c r="I391" s="100">
        <v>0</v>
      </c>
      <c r="J391" s="23" t="s">
        <v>251</v>
      </c>
      <c r="K391" s="24">
        <v>44959.000004363428</v>
      </c>
      <c r="L391" s="23">
        <v>1</v>
      </c>
      <c r="M391" s="23" t="s">
        <v>15</v>
      </c>
      <c r="N391" s="45">
        <f>IF($C391="","",IF(OR($J391="SWAP",$J391="FUTURE",$J391="CME FUTURE"),IF($L391=1,ROUND($G391/$H391/$F391,3),POWER(10,ROUND(LOG($G391/$F391),1))),1))</f>
        <v>1</v>
      </c>
      <c r="O391" s="154">
        <f>IF($C391="","",IF(OR($J391="SWAP",$J391="FUTURE",$J391="CME FUTURE"),IF($L391=1,$F391*$N391,$AB$2*$F391*$N391/$H391),F391))</f>
        <v>-114.2466823</v>
      </c>
      <c r="P391" s="47">
        <f>IF($C391="","",IF(OR($J391="SWAP",$J391="FUTURE",$J391="CME FUTURE"),IF(NOT(ISERROR(VLOOKUP($M391,SpotUSDRateTable,2,FALSE))),VLOOKUP($M391,SpotUSDRateTable,2,FALSE),$H391)*O391,VLOOKUP($M391,SpotUSDRateTable,2,FALSE)*O391))</f>
        <v>-187569.36828145134</v>
      </c>
      <c r="Q391" s="25">
        <f>IF($C391="","",IF(OR($J391="SWAP",$J391="FUTURE",$J391="CME FUTURE"),INT($K391-$B391),0))</f>
        <v>0</v>
      </c>
      <c r="R391" s="26" t="str">
        <f>IF($C391="","",IF(OR($E391="USD",$E391="EUR"),"CASH",IF($Q391=0,"COIN",IF($Q391&gt;720,"PERP",IF($J391="FUTURE",TEXT($K391-1,"mmm yy"),"CME "&amp;TEXT($K391-1,"mmm yy"))))))</f>
        <v>COIN</v>
      </c>
      <c r="S391" s="26" t="str">
        <f>IF($C391="","",IF($J391="CME FUTURE",IF($G391&gt;0,"LONG","SHORT"),IF($G391&gt;0,"LONG","SHORT")))</f>
        <v>SHORT</v>
      </c>
      <c r="T391" s="26" t="str">
        <f>IF($C391="","",$R391&amp;" "&amp;$S391)</f>
        <v>COIN SHORT</v>
      </c>
      <c r="U391" s="180">
        <f>IF($C391="","",$G391*(1+$W391))</f>
        <v>-187569.36828145201</v>
      </c>
      <c r="V391" s="176">
        <f>IF($C391="","",$H391*(1+$W391))</f>
        <v>1641.7926937161601</v>
      </c>
      <c r="W391" s="39">
        <f>IF($C391="","",IF(DefaultScenario,IF(OR(AND(Default_Exchange="ALL",NOT(ISERROR(MATCH($C391,$AF$6:$AF$37,0)))),$C391=Default_Exchange),IF($G391&gt;0,-LGD,0),0),IF(OR($J391="SWAP",$J391="FUTURE",$J391="CME FUTURE"),IF('Futures &amp; Perps Shifted'!$K$73,VLOOKUP($M391,ShiftByCurrencyDeriv,MATCH($R391,ShiftByCurrencyDerivHeader,0),FALSE),0),0)))</f>
        <v>0</v>
      </c>
      <c r="X391" s="178">
        <f>IF($C391="","",$U391-$G391)</f>
        <v>0</v>
      </c>
      <c r="Y391" s="14" t="str">
        <f t="shared" si="6"/>
        <v>OKEX</v>
      </c>
      <c r="Z391" t="str">
        <f>IF($C391="","",$M391&amp;" "&amp;$T391)</f>
        <v>ETH COIN SHORT</v>
      </c>
      <c r="AA391" t="b">
        <f>IF($C391="","",IF(ISERROR(VLOOKUP($Y391,Mappings!$A:$C,3,FALSE)),FALSE,VLOOKUP($Y391,Mappings!$A:$C,3,FALSE)))</f>
        <v>1</v>
      </c>
    </row>
    <row r="392" spans="1:27" customFormat="1" x14ac:dyDescent="0.25">
      <c r="A392" s="14">
        <v>390</v>
      </c>
      <c r="B392" s="71">
        <v>44959.000004363428</v>
      </c>
      <c r="C392" s="14" t="s">
        <v>45</v>
      </c>
      <c r="D392" s="23" t="s">
        <v>46</v>
      </c>
      <c r="E392" s="23" t="s">
        <v>89</v>
      </c>
      <c r="F392" s="100">
        <v>666828.07845178002</v>
      </c>
      <c r="G392" s="100">
        <v>66040.045671138505</v>
      </c>
      <c r="H392" s="100">
        <v>9.9036090118562806E-2</v>
      </c>
      <c r="I392" s="100">
        <v>0</v>
      </c>
      <c r="J392" s="23" t="s">
        <v>85</v>
      </c>
      <c r="K392" s="24">
        <v>44959.000004363428</v>
      </c>
      <c r="L392" s="23">
        <v>1</v>
      </c>
      <c r="M392" s="23" t="s">
        <v>89</v>
      </c>
      <c r="N392" s="45">
        <f>IF($C392="","",IF(OR($J392="SWAP",$J392="FUTURE",$J392="CME FUTURE"),IF($L392=1,ROUND($G392/$H392/$F392,3),POWER(10,ROUND(LOG($G392/$F392),1))),1))</f>
        <v>1</v>
      </c>
      <c r="O392" s="154">
        <f>IF($C392="","",IF(OR($J392="SWAP",$J392="FUTURE",$J392="CME FUTURE"),IF($L392=1,$F392*$N392,$AB$2*$F392*$N392/$H392),F392))</f>
        <v>666828.07845178002</v>
      </c>
      <c r="P392" s="47">
        <f>IF($C392="","",IF(OR($J392="SWAP",$J392="FUTURE",$J392="CME FUTURE"),IF(NOT(ISERROR(VLOOKUP($M392,SpotUSDRateTable,2,FALSE))),VLOOKUP($M392,SpotUSDRateTable,2,FALSE),$H392)*O392,VLOOKUP($M392,SpotUSDRateTable,2,FALSE)*O392))</f>
        <v>66040.045671138549</v>
      </c>
      <c r="Q392" s="25">
        <f>IF($C392="","",IF(OR($J392="SWAP",$J392="FUTURE",$J392="CME FUTURE"),INT($K392-$B392),0))</f>
        <v>0</v>
      </c>
      <c r="R392" s="26" t="str">
        <f>IF($C392="","",IF(OR($E392="USD",$E392="EUR"),"CASH",IF($Q392=0,"COIN",IF($Q392&gt;720,"PERP",IF($J392="FUTURE",TEXT($K392-1,"mmm yy"),"CME "&amp;TEXT($K392-1,"mmm yy"))))))</f>
        <v>COIN</v>
      </c>
      <c r="S392" s="26" t="str">
        <f>IF($C392="","",IF($J392="CME FUTURE",IF($G392&gt;0,"LONG","SHORT"),IF($G392&gt;0,"LONG","SHORT")))</f>
        <v>LONG</v>
      </c>
      <c r="T392" s="26" t="str">
        <f>IF($C392="","",$R392&amp;" "&amp;$S392)</f>
        <v>COIN LONG</v>
      </c>
      <c r="U392" s="180">
        <f>IF($C392="","",$G392*(1+$W392))</f>
        <v>66040.045671138505</v>
      </c>
      <c r="V392" s="176">
        <f>IF($C392="","",$H392*(1+$W392))</f>
        <v>9.9036090118562806E-2</v>
      </c>
      <c r="W392" s="39">
        <f>IF($C392="","",IF(DefaultScenario,IF(OR(AND(Default_Exchange="ALL",NOT(ISERROR(MATCH($C392,$AF$6:$AF$37,0)))),$C392=Default_Exchange),IF($G392&gt;0,-LGD,0),0),IF(OR($J392="SWAP",$J392="FUTURE",$J392="CME FUTURE"),IF('Futures &amp; Perps Shifted'!$K$73,VLOOKUP($M392,ShiftByCurrencyDeriv,MATCH($R392,ShiftByCurrencyDerivHeader,0),FALSE),0),0)))</f>
        <v>0</v>
      </c>
      <c r="X392" s="178">
        <f>IF($C392="","",$U392-$G392)</f>
        <v>0</v>
      </c>
      <c r="Y392" s="14" t="str">
        <f t="shared" si="6"/>
        <v>OKEX</v>
      </c>
      <c r="Z392" t="str">
        <f>IF($C392="","",$M392&amp;" "&amp;$T392)</f>
        <v>OXT COIN LONG</v>
      </c>
      <c r="AA392" t="b">
        <f>IF($C392="","",IF(ISERROR(VLOOKUP($Y392,Mappings!$A:$C,3,FALSE)),FALSE,VLOOKUP($Y392,Mappings!$A:$C,3,FALSE)))</f>
        <v>1</v>
      </c>
    </row>
    <row r="393" spans="1:27" customFormat="1" x14ac:dyDescent="0.25">
      <c r="A393" s="14">
        <v>391</v>
      </c>
      <c r="B393" s="71">
        <v>44959.000004363428</v>
      </c>
      <c r="C393" s="14" t="s">
        <v>45</v>
      </c>
      <c r="D393" s="23" t="s">
        <v>46</v>
      </c>
      <c r="E393" s="23" t="s">
        <v>38</v>
      </c>
      <c r="F393" s="100">
        <v>4443830.2340762699</v>
      </c>
      <c r="G393" s="100">
        <v>4444264.9560761498</v>
      </c>
      <c r="H393" s="100">
        <v>1.0000978259692599</v>
      </c>
      <c r="I393" s="100">
        <v>0</v>
      </c>
      <c r="J393" s="23" t="s">
        <v>85</v>
      </c>
      <c r="K393" s="24">
        <v>44959.000004363428</v>
      </c>
      <c r="L393" s="23">
        <v>1</v>
      </c>
      <c r="M393" s="23" t="s">
        <v>38</v>
      </c>
      <c r="N393" s="45">
        <f>IF($C393="","",IF(OR($J393="SWAP",$J393="FUTURE",$J393="CME FUTURE"),IF($L393=1,ROUND($G393/$H393/$F393,3),POWER(10,ROUND(LOG($G393/$F393),1))),1))</f>
        <v>1</v>
      </c>
      <c r="O393" s="154">
        <f>IF($C393="","",IF(OR($J393="SWAP",$J393="FUTURE",$J393="CME FUTURE"),IF($L393=1,$F393*$N393,$AB$2*$F393*$N393/$H393),F393))</f>
        <v>4443830.2340762699</v>
      </c>
      <c r="P393" s="47">
        <f>IF($C393="","",IF(OR($J393="SWAP",$J393="FUTURE",$J393="CME FUTURE"),IF(NOT(ISERROR(VLOOKUP($M393,SpotUSDRateTable,2,FALSE))),VLOOKUP($M393,SpotUSDRateTable,2,FALSE),$H393)*O393,VLOOKUP($M393,SpotUSDRateTable,2,FALSE)*O393))</f>
        <v>4444264.9560761452</v>
      </c>
      <c r="Q393" s="25">
        <f>IF($C393="","",IF(OR($J393="SWAP",$J393="FUTURE",$J393="CME FUTURE"),INT($K393-$B393),0))</f>
        <v>0</v>
      </c>
      <c r="R393" s="26" t="str">
        <f>IF($C393="","",IF(OR($E393="USD",$E393="EUR"),"CASH",IF($Q393=0,"COIN",IF($Q393&gt;720,"PERP",IF($J393="FUTURE",TEXT($K393-1,"mmm yy"),"CME "&amp;TEXT($K393-1,"mmm yy"))))))</f>
        <v>COIN</v>
      </c>
      <c r="S393" s="26" t="str">
        <f>IF($C393="","",IF($J393="CME FUTURE",IF($G393&gt;0,"LONG","SHORT"),IF($G393&gt;0,"LONG","SHORT")))</f>
        <v>LONG</v>
      </c>
      <c r="T393" s="26" t="str">
        <f>IF($C393="","",$R393&amp;" "&amp;$S393)</f>
        <v>COIN LONG</v>
      </c>
      <c r="U393" s="180">
        <f>IF($C393="","",$G393*(1+$W393))</f>
        <v>4444264.9560761498</v>
      </c>
      <c r="V393" s="176">
        <f>IF($C393="","",$H393*(1+$W393))</f>
        <v>1.0000978259692599</v>
      </c>
      <c r="W393" s="39">
        <f>IF($C393="","",IF(DefaultScenario,IF(OR(AND(Default_Exchange="ALL",NOT(ISERROR(MATCH($C393,$AF$6:$AF$37,0)))),$C393=Default_Exchange),IF($G393&gt;0,-LGD,0),0),IF(OR($J393="SWAP",$J393="FUTURE",$J393="CME FUTURE"),IF('Futures &amp; Perps Shifted'!$K$73,VLOOKUP($M393,ShiftByCurrencyDeriv,MATCH($R393,ShiftByCurrencyDerivHeader,0),FALSE),0),0)))</f>
        <v>0</v>
      </c>
      <c r="X393" s="178">
        <f>IF($C393="","",$U393-$G393)</f>
        <v>0</v>
      </c>
      <c r="Y393" s="14" t="str">
        <f t="shared" si="6"/>
        <v>OKEX</v>
      </c>
      <c r="Z393" t="str">
        <f>IF($C393="","",$M393&amp;" "&amp;$T393)</f>
        <v>USDT COIN LONG</v>
      </c>
      <c r="AA393" t="b">
        <f>IF($C393="","",IF(ISERROR(VLOOKUP($Y393,Mappings!$A:$C,3,FALSE)),FALSE,VLOOKUP($Y393,Mappings!$A:$C,3,FALSE)))</f>
        <v>1</v>
      </c>
    </row>
    <row r="394" spans="1:27" customFormat="1" x14ac:dyDescent="0.25">
      <c r="A394" s="14">
        <v>392</v>
      </c>
      <c r="B394" s="71">
        <v>44959.000004363428</v>
      </c>
      <c r="C394" s="14" t="s">
        <v>45</v>
      </c>
      <c r="D394" s="23" t="s">
        <v>46</v>
      </c>
      <c r="E394" s="23" t="s">
        <v>38</v>
      </c>
      <c r="F394" s="100">
        <v>487144.72657032998</v>
      </c>
      <c r="G394" s="100">
        <v>487192.38197537698</v>
      </c>
      <c r="H394" s="100">
        <v>1.0000978259692599</v>
      </c>
      <c r="I394" s="100">
        <v>0</v>
      </c>
      <c r="J394" s="23" t="s">
        <v>251</v>
      </c>
      <c r="K394" s="24">
        <v>44959.000004363428</v>
      </c>
      <c r="L394" s="23">
        <v>1</v>
      </c>
      <c r="M394" s="23" t="s">
        <v>38</v>
      </c>
      <c r="N394" s="45">
        <f>IF($C394="","",IF(OR($J394="SWAP",$J394="FUTURE",$J394="CME FUTURE"),IF($L394=1,ROUND($G394/$H394/$F394,3),POWER(10,ROUND(LOG($G394/$F394),1))),1))</f>
        <v>1</v>
      </c>
      <c r="O394" s="154">
        <f>IF($C394="","",IF(OR($J394="SWAP",$J394="FUTURE",$J394="CME FUTURE"),IF($L394=1,$F394*$N394,$AB$2*$F394*$N394/$H394),F394))</f>
        <v>487144.72657032998</v>
      </c>
      <c r="P394" s="47">
        <f>IF($C394="","",IF(OR($J394="SWAP",$J394="FUTURE",$J394="CME FUTURE"),IF(NOT(ISERROR(VLOOKUP($M394,SpotUSDRateTable,2,FALSE))),VLOOKUP($M394,SpotUSDRateTable,2,FALSE),$H394)*O394,VLOOKUP($M394,SpotUSDRateTable,2,FALSE)*O394))</f>
        <v>487192.38197537657</v>
      </c>
      <c r="Q394" s="25">
        <f>IF($C394="","",IF(OR($J394="SWAP",$J394="FUTURE",$J394="CME FUTURE"),INT($K394-$B394),0))</f>
        <v>0</v>
      </c>
      <c r="R394" s="26" t="str">
        <f>IF($C394="","",IF(OR($E394="USD",$E394="EUR"),"CASH",IF($Q394=0,"COIN",IF($Q394&gt;720,"PERP",IF($J394="FUTURE",TEXT($K394-1,"mmm yy"),"CME "&amp;TEXT($K394-1,"mmm yy"))))))</f>
        <v>COIN</v>
      </c>
      <c r="S394" s="26" t="str">
        <f>IF($C394="","",IF($J394="CME FUTURE",IF($G394&gt;0,"LONG","SHORT"),IF($G394&gt;0,"LONG","SHORT")))</f>
        <v>LONG</v>
      </c>
      <c r="T394" s="26" t="str">
        <f>IF($C394="","",$R394&amp;" "&amp;$S394)</f>
        <v>COIN LONG</v>
      </c>
      <c r="U394" s="180">
        <f>IF($C394="","",$G394*(1+$W394))</f>
        <v>487192.38197537698</v>
      </c>
      <c r="V394" s="176">
        <f>IF($C394="","",$H394*(1+$W394))</f>
        <v>1.0000978259692599</v>
      </c>
      <c r="W394" s="39">
        <f>IF($C394="","",IF(DefaultScenario,IF(OR(AND(Default_Exchange="ALL",NOT(ISERROR(MATCH($C394,$AF$6:$AF$37,0)))),$C394=Default_Exchange),IF($G394&gt;0,-LGD,0),0),IF(OR($J394="SWAP",$J394="FUTURE",$J394="CME FUTURE"),IF('Futures &amp; Perps Shifted'!$K$73,VLOOKUP($M394,ShiftByCurrencyDeriv,MATCH($R394,ShiftByCurrencyDerivHeader,0),FALSE),0),0)))</f>
        <v>0</v>
      </c>
      <c r="X394" s="178">
        <f>IF($C394="","",$U394-$G394)</f>
        <v>0</v>
      </c>
      <c r="Y394" s="14" t="str">
        <f t="shared" si="6"/>
        <v>OKEX</v>
      </c>
      <c r="Z394" t="str">
        <f>IF($C394="","",$M394&amp;" "&amp;$T394)</f>
        <v>USDT COIN LONG</v>
      </c>
      <c r="AA394" t="b">
        <f>IF($C394="","",IF(ISERROR(VLOOKUP($Y394,Mappings!$A:$C,3,FALSE)),FALSE,VLOOKUP($Y394,Mappings!$A:$C,3,FALSE)))</f>
        <v>1</v>
      </c>
    </row>
    <row r="395" spans="1:27" customFormat="1" x14ac:dyDescent="0.25">
      <c r="A395" s="14">
        <v>393</v>
      </c>
      <c r="B395" s="71">
        <v>44959.000004363428</v>
      </c>
      <c r="C395" s="14" t="s">
        <v>45</v>
      </c>
      <c r="D395" s="23" t="s">
        <v>46</v>
      </c>
      <c r="E395" s="23" t="s">
        <v>99</v>
      </c>
      <c r="F395" s="100">
        <v>4431.38013417</v>
      </c>
      <c r="G395" s="100">
        <v>1834.1121172951</v>
      </c>
      <c r="H395" s="100">
        <v>0.41389184898682302</v>
      </c>
      <c r="I395" s="100">
        <v>0</v>
      </c>
      <c r="J395" s="23" t="s">
        <v>85</v>
      </c>
      <c r="K395" s="24">
        <v>44959.000004363428</v>
      </c>
      <c r="L395" s="23">
        <v>1</v>
      </c>
      <c r="M395" s="23" t="s">
        <v>99</v>
      </c>
      <c r="N395" s="45">
        <f>IF($C395="","",IF(OR($J395="SWAP",$J395="FUTURE",$J395="CME FUTURE"),IF($L395=1,ROUND($G395/$H395/$F395,3),POWER(10,ROUND(LOG($G395/$F395),1))),1))</f>
        <v>1</v>
      </c>
      <c r="O395" s="154">
        <f>IF($C395="","",IF(OR($J395="SWAP",$J395="FUTURE",$J395="CME FUTURE"),IF($L395=1,$F395*$N395,$AB$2*$F395*$N395/$H395),F395))</f>
        <v>4431.38013417</v>
      </c>
      <c r="P395" s="47">
        <f>IF($C395="","",IF(OR($J395="SWAP",$J395="FUTURE",$J395="CME FUTURE"),IF(NOT(ISERROR(VLOOKUP($M395,SpotUSDRateTable,2,FALSE))),VLOOKUP($M395,SpotUSDRateTable,2,FALSE),$H395)*O395,VLOOKUP($M395,SpotUSDRateTable,2,FALSE)*O395))</f>
        <v>1834.1121172950973</v>
      </c>
      <c r="Q395" s="25">
        <f>IF($C395="","",IF(OR($J395="SWAP",$J395="FUTURE",$J395="CME FUTURE"),INT($K395-$B395),0))</f>
        <v>0</v>
      </c>
      <c r="R395" s="26" t="str">
        <f>IF($C395="","",IF(OR($E395="USD",$E395="EUR"),"CASH",IF($Q395=0,"COIN",IF($Q395&gt;720,"PERP",IF($J395="FUTURE",TEXT($K395-1,"mmm yy"),"CME "&amp;TEXT($K395-1,"mmm yy"))))))</f>
        <v>COIN</v>
      </c>
      <c r="S395" s="26" t="str">
        <f>IF($C395="","",IF($J395="CME FUTURE",IF($G395&gt;0,"LONG","SHORT"),IF($G395&gt;0,"LONG","SHORT")))</f>
        <v>LONG</v>
      </c>
      <c r="T395" s="26" t="str">
        <f>IF($C395="","",$R395&amp;" "&amp;$S395)</f>
        <v>COIN LONG</v>
      </c>
      <c r="U395" s="180">
        <f>IF($C395="","",$G395*(1+$W395))</f>
        <v>1834.1121172951</v>
      </c>
      <c r="V395" s="176">
        <f>IF($C395="","",$H395*(1+$W395))</f>
        <v>0.41389184898682302</v>
      </c>
      <c r="W395" s="39">
        <f>IF($C395="","",IF(DefaultScenario,IF(OR(AND(Default_Exchange="ALL",NOT(ISERROR(MATCH($C395,$AF$6:$AF$37,0)))),$C395=Default_Exchange),IF($G395&gt;0,-LGD,0),0),IF(OR($J395="SWAP",$J395="FUTURE",$J395="CME FUTURE"),IF('Futures &amp; Perps Shifted'!$K$73,VLOOKUP($M395,ShiftByCurrencyDeriv,MATCH($R395,ShiftByCurrencyDerivHeader,0),FALSE),0),0)))</f>
        <v>0</v>
      </c>
      <c r="X395" s="178">
        <f>IF($C395="","",$U395-$G395)</f>
        <v>0</v>
      </c>
      <c r="Y395" s="14" t="str">
        <f t="shared" si="6"/>
        <v>OKEX</v>
      </c>
      <c r="Z395" t="str">
        <f>IF($C395="","",$M395&amp;" "&amp;$T395)</f>
        <v>XRP COIN LONG</v>
      </c>
      <c r="AA395" t="b">
        <f>IF($C395="","",IF(ISERROR(VLOOKUP($Y395,Mappings!$A:$C,3,FALSE)),FALSE,VLOOKUP($Y395,Mappings!$A:$C,3,FALSE)))</f>
        <v>1</v>
      </c>
    </row>
    <row r="396" spans="1:27" customFormat="1" x14ac:dyDescent="0.25">
      <c r="A396" s="14">
        <v>394</v>
      </c>
      <c r="B396" s="71">
        <v>44959.000004363428</v>
      </c>
      <c r="C396" s="14" t="s">
        <v>45</v>
      </c>
      <c r="D396" s="23" t="s">
        <v>46</v>
      </c>
      <c r="E396" s="23" t="s">
        <v>26</v>
      </c>
      <c r="F396" s="100">
        <v>3309495.2408833001</v>
      </c>
      <c r="G396" s="100">
        <v>93245.329666773105</v>
      </c>
      <c r="H396" s="100">
        <v>2.8175091027441999E-2</v>
      </c>
      <c r="I396" s="100">
        <v>0</v>
      </c>
      <c r="J396" s="23" t="s">
        <v>85</v>
      </c>
      <c r="K396" s="24">
        <v>44959.000004363428</v>
      </c>
      <c r="L396" s="23">
        <v>1</v>
      </c>
      <c r="M396" s="23" t="s">
        <v>26</v>
      </c>
      <c r="N396" s="45">
        <f>IF($C396="","",IF(OR($J396="SWAP",$J396="FUTURE",$J396="CME FUTURE"),IF($L396=1,ROUND($G396/$H396/$F396,3),POWER(10,ROUND(LOG($G396/$F396),1))),1))</f>
        <v>1</v>
      </c>
      <c r="O396" s="154">
        <f>IF($C396="","",IF(OR($J396="SWAP",$J396="FUTURE",$J396="CME FUTURE"),IF($L396=1,$F396*$N396,$AB$2*$F396*$N396/$H396),F396))</f>
        <v>3309495.2408833001</v>
      </c>
      <c r="P396" s="47">
        <f>IF($C396="","",IF(OR($J396="SWAP",$J396="FUTURE",$J396="CME FUTURE"),IF(NOT(ISERROR(VLOOKUP($M396,SpotUSDRateTable,2,FALSE))),VLOOKUP($M396,SpotUSDRateTable,2,FALSE),$H396)*O396,VLOOKUP($M396,SpotUSDRateTable,2,FALSE)*O396))</f>
        <v>93245.329666773061</v>
      </c>
      <c r="Q396" s="25">
        <f>IF($C396="","",IF(OR($J396="SWAP",$J396="FUTURE",$J396="CME FUTURE"),INT($K396-$B396),0))</f>
        <v>0</v>
      </c>
      <c r="R396" s="26" t="str">
        <f>IF($C396="","",IF(OR($E396="USD",$E396="EUR"),"CASH",IF($Q396=0,"COIN",IF($Q396&gt;720,"PERP",IF($J396="FUTURE",TEXT($K396-1,"mmm yy"),"CME "&amp;TEXT($K396-1,"mmm yy"))))))</f>
        <v>COIN</v>
      </c>
      <c r="S396" s="26" t="str">
        <f>IF($C396="","",IF($J396="CME FUTURE",IF($G396&gt;0,"LONG","SHORT"),IF($G396&gt;0,"LONG","SHORT")))</f>
        <v>LONG</v>
      </c>
      <c r="T396" s="26" t="str">
        <f>IF($C396="","",$R396&amp;" "&amp;$S396)</f>
        <v>COIN LONG</v>
      </c>
      <c r="U396" s="180">
        <f>IF($C396="","",$G396*(1+$W396))</f>
        <v>93245.329666773105</v>
      </c>
      <c r="V396" s="176">
        <f>IF($C396="","",$H396*(1+$W396))</f>
        <v>2.8175091027441999E-2</v>
      </c>
      <c r="W396" s="39">
        <f>IF($C396="","",IF(DefaultScenario,IF(OR(AND(Default_Exchange="ALL",NOT(ISERROR(MATCH($C396,$AF$6:$AF$37,0)))),$C396=Default_Exchange),IF($G396&gt;0,-LGD,0),0),IF(OR($J396="SWAP",$J396="FUTURE",$J396="CME FUTURE"),IF('Futures &amp; Perps Shifted'!$K$73,VLOOKUP($M396,ShiftByCurrencyDeriv,MATCH($R396,ShiftByCurrencyDerivHeader,0),FALSE),0),0)))</f>
        <v>0</v>
      </c>
      <c r="X396" s="178">
        <f>IF($C396="","",$U396-$G396)</f>
        <v>0</v>
      </c>
      <c r="Y396" s="14" t="str">
        <f t="shared" si="6"/>
        <v>OKEX</v>
      </c>
      <c r="Z396" t="str">
        <f>IF($C396="","",$M396&amp;" "&amp;$T396)</f>
        <v>ZIL COIN LONG</v>
      </c>
      <c r="AA396" t="b">
        <f>IF($C396="","",IF(ISERROR(VLOOKUP($Y396,Mappings!$A:$C,3,FALSE)),FALSE,VLOOKUP($Y396,Mappings!$A:$C,3,FALSE)))</f>
        <v>1</v>
      </c>
    </row>
    <row r="397" spans="1:27" customFormat="1" x14ac:dyDescent="0.25">
      <c r="A397" s="14">
        <v>395</v>
      </c>
      <c r="B397" s="71">
        <v>44959.000004363428</v>
      </c>
      <c r="C397" s="14" t="s">
        <v>45</v>
      </c>
      <c r="D397" s="23" t="s">
        <v>173</v>
      </c>
      <c r="E397" s="23" t="s">
        <v>113</v>
      </c>
      <c r="F397" s="100">
        <v>9.4549999999999994E-5</v>
      </c>
      <c r="G397" s="100">
        <v>4.1072188597306297E-3</v>
      </c>
      <c r="H397" s="100">
        <v>43.439649494771402</v>
      </c>
      <c r="I397" s="100">
        <v>0</v>
      </c>
      <c r="J397" s="23" t="s">
        <v>85</v>
      </c>
      <c r="K397" s="24">
        <v>44959.000004363428</v>
      </c>
      <c r="L397" s="23">
        <v>1</v>
      </c>
      <c r="M397" s="23" t="s">
        <v>113</v>
      </c>
      <c r="N397" s="45">
        <f>IF($C397="","",IF(OR($J397="SWAP",$J397="FUTURE",$J397="CME FUTURE"),IF($L397=1,ROUND($G397/$H397/$F397,3),POWER(10,ROUND(LOG($G397/$F397),1))),1))</f>
        <v>1</v>
      </c>
      <c r="O397" s="154">
        <f>IF($C397="","",IF(OR($J397="SWAP",$J397="FUTURE",$J397="CME FUTURE"),IF($L397=1,$F397*$N397,$AB$2*$F397*$N397/$H397),F397))</f>
        <v>9.4549999999999994E-5</v>
      </c>
      <c r="P397" s="47">
        <f>IF($C397="","",IF(OR($J397="SWAP",$J397="FUTURE",$J397="CME FUTURE"),IF(NOT(ISERROR(VLOOKUP($M397,SpotUSDRateTable,2,FALSE))),VLOOKUP($M397,SpotUSDRateTable,2,FALSE),$H397)*O397,VLOOKUP($M397,SpotUSDRateTable,2,FALSE)*O397))</f>
        <v>4.1072188597306358E-3</v>
      </c>
      <c r="Q397" s="25">
        <f>IF($C397="","",IF(OR($J397="SWAP",$J397="FUTURE",$J397="CME FUTURE"),INT($K397-$B397),0))</f>
        <v>0</v>
      </c>
      <c r="R397" s="26" t="str">
        <f>IF($C397="","",IF(OR($E397="USD",$E397="EUR"),"CASH",IF($Q397=0,"COIN",IF($Q397&gt;720,"PERP",IF($J397="FUTURE",TEXT($K397-1,"mmm yy"),"CME "&amp;TEXT($K397-1,"mmm yy"))))))</f>
        <v>COIN</v>
      </c>
      <c r="S397" s="26" t="str">
        <f>IF($C397="","",IF($J397="CME FUTURE",IF($G397&gt;0,"LONG","SHORT"),IF($G397&gt;0,"LONG","SHORT")))</f>
        <v>LONG</v>
      </c>
      <c r="T397" s="26" t="str">
        <f>IF($C397="","",$R397&amp;" "&amp;$S397)</f>
        <v>COIN LONG</v>
      </c>
      <c r="U397" s="180">
        <f>IF($C397="","",$G397*(1+$W397))</f>
        <v>4.1072188597306297E-3</v>
      </c>
      <c r="V397" s="176">
        <f>IF($C397="","",$H397*(1+$W397))</f>
        <v>43.439649494771402</v>
      </c>
      <c r="W397" s="39">
        <f>IF($C397="","",IF(DefaultScenario,IF(OR(AND(Default_Exchange="ALL",NOT(ISERROR(MATCH($C397,$AF$6:$AF$37,0)))),$C397=Default_Exchange),IF($G397&gt;0,-LGD,0),0),IF(OR($J397="SWAP",$J397="FUTURE",$J397="CME FUTURE"),IF('Futures &amp; Perps Shifted'!$K$73,VLOOKUP($M397,ShiftByCurrencyDeriv,MATCH($R397,ShiftByCurrencyDerivHeader,0),FALSE),0),0)))</f>
        <v>0</v>
      </c>
      <c r="X397" s="178">
        <f>IF($C397="","",$U397-$G397)</f>
        <v>0</v>
      </c>
      <c r="Y397" s="14" t="str">
        <f t="shared" si="6"/>
        <v>OKEX</v>
      </c>
      <c r="Z397" t="str">
        <f>IF($C397="","",$M397&amp;" "&amp;$T397)</f>
        <v>BSV COIN LONG</v>
      </c>
      <c r="AA397" t="b">
        <f>IF($C397="","",IF(ISERROR(VLOOKUP($Y397,Mappings!$A:$C,3,FALSE)),FALSE,VLOOKUP($Y397,Mappings!$A:$C,3,FALSE)))</f>
        <v>1</v>
      </c>
    </row>
    <row r="398" spans="1:27" customFormat="1" x14ac:dyDescent="0.25">
      <c r="A398" s="14">
        <v>396</v>
      </c>
      <c r="B398" s="71">
        <v>44959.000004363428</v>
      </c>
      <c r="C398" s="14" t="s">
        <v>45</v>
      </c>
      <c r="D398" s="23" t="s">
        <v>173</v>
      </c>
      <c r="E398" s="23" t="s">
        <v>22</v>
      </c>
      <c r="F398" s="100">
        <v>1E-8</v>
      </c>
      <c r="G398" s="100">
        <v>6.46609549084106E-8</v>
      </c>
      <c r="H398" s="100">
        <v>6.4660954908410604</v>
      </c>
      <c r="I398" s="100">
        <v>0</v>
      </c>
      <c r="J398" s="23" t="s">
        <v>85</v>
      </c>
      <c r="K398" s="24">
        <v>44959.000004363428</v>
      </c>
      <c r="L398" s="23">
        <v>1</v>
      </c>
      <c r="M398" s="23" t="s">
        <v>22</v>
      </c>
      <c r="N398" s="45">
        <f>IF($C398="","",IF(OR($J398="SWAP",$J398="FUTURE",$J398="CME FUTURE"),IF($L398=1,ROUND($G398/$H398/$F398,3),POWER(10,ROUND(LOG($G398/$F398),1))),1))</f>
        <v>1</v>
      </c>
      <c r="O398" s="154">
        <f>IF($C398="","",IF(OR($J398="SWAP",$J398="FUTURE",$J398="CME FUTURE"),IF($L398=1,$F398*$N398,$AB$2*$F398*$N398/$H398),F398))</f>
        <v>1E-8</v>
      </c>
      <c r="P398" s="47">
        <f>IF($C398="","",IF(OR($J398="SWAP",$J398="FUTURE",$J398="CME FUTURE"),IF(NOT(ISERROR(VLOOKUP($M398,SpotUSDRateTable,2,FALSE))),VLOOKUP($M398,SpotUSDRateTable,2,FALSE),$H398)*O398,VLOOKUP($M398,SpotUSDRateTable,2,FALSE)*O398))</f>
        <v>6.46609549084106E-8</v>
      </c>
      <c r="Q398" s="25">
        <f>IF($C398="","",IF(OR($J398="SWAP",$J398="FUTURE",$J398="CME FUTURE"),INT($K398-$B398),0))</f>
        <v>0</v>
      </c>
      <c r="R398" s="26" t="str">
        <f>IF($C398="","",IF(OR($E398="USD",$E398="EUR"),"CASH",IF($Q398=0,"COIN",IF($Q398&gt;720,"PERP",IF($J398="FUTURE",TEXT($K398-1,"mmm yy"),"CME "&amp;TEXT($K398-1,"mmm yy"))))))</f>
        <v>COIN</v>
      </c>
      <c r="S398" s="26" t="str">
        <f>IF($C398="","",IF($J398="CME FUTURE",IF($G398&gt;0,"LONG","SHORT"),IF($G398&gt;0,"LONG","SHORT")))</f>
        <v>LONG</v>
      </c>
      <c r="T398" s="26" t="str">
        <f>IF($C398="","",$R398&amp;" "&amp;$S398)</f>
        <v>COIN LONG</v>
      </c>
      <c r="U398" s="180">
        <f>IF($C398="","",$G398*(1+$W398))</f>
        <v>6.46609549084106E-8</v>
      </c>
      <c r="V398" s="176">
        <f>IF($C398="","",$H398*(1+$W398))</f>
        <v>6.4660954908410604</v>
      </c>
      <c r="W398" s="39">
        <f>IF($C398="","",IF(DefaultScenario,IF(OR(AND(Default_Exchange="ALL",NOT(ISERROR(MATCH($C398,$AF$6:$AF$37,0)))),$C398=Default_Exchange),IF($G398&gt;0,-LGD,0),0),IF(OR($J398="SWAP",$J398="FUTURE",$J398="CME FUTURE"),IF('Futures &amp; Perps Shifted'!$K$73,VLOOKUP($M398,ShiftByCurrencyDeriv,MATCH($R398,ShiftByCurrencyDerivHeader,0),FALSE),0),0)))</f>
        <v>0</v>
      </c>
      <c r="X398" s="178">
        <f>IF($C398="","",$U398-$G398)</f>
        <v>0</v>
      </c>
      <c r="Y398" s="14" t="str">
        <f t="shared" si="6"/>
        <v>OKEX</v>
      </c>
      <c r="Z398" t="str">
        <f>IF($C398="","",$M398&amp;" "&amp;$T398)</f>
        <v>DOT COIN LONG</v>
      </c>
      <c r="AA398" t="b">
        <f>IF($C398="","",IF(ISERROR(VLOOKUP($Y398,Mappings!$A:$C,3,FALSE)),FALSE,VLOOKUP($Y398,Mappings!$A:$C,3,FALSE)))</f>
        <v>1</v>
      </c>
    </row>
    <row r="399" spans="1:27" customFormat="1" x14ac:dyDescent="0.25">
      <c r="A399" s="14">
        <v>397</v>
      </c>
      <c r="B399" s="71">
        <v>44959.000004363428</v>
      </c>
      <c r="C399" s="14" t="s">
        <v>45</v>
      </c>
      <c r="D399" s="23" t="s">
        <v>173</v>
      </c>
      <c r="E399" s="23" t="s">
        <v>270</v>
      </c>
      <c r="F399" s="100">
        <v>8.7929999999999993E-5</v>
      </c>
      <c r="G399" s="100">
        <v>3.3809944845215E-4</v>
      </c>
      <c r="H399" s="100">
        <v>3.84509778746901</v>
      </c>
      <c r="I399" s="100">
        <v>0</v>
      </c>
      <c r="J399" s="23" t="s">
        <v>85</v>
      </c>
      <c r="K399" s="24">
        <v>44959.000004363428</v>
      </c>
      <c r="L399" s="23">
        <v>1</v>
      </c>
      <c r="M399" s="23" t="s">
        <v>270</v>
      </c>
      <c r="N399" s="45">
        <f>IF($C399="","",IF(OR($J399="SWAP",$J399="FUTURE",$J399="CME FUTURE"),IF($L399=1,ROUND($G399/$H399/$F399,3),POWER(10,ROUND(LOG($G399/$F399),1))),1))</f>
        <v>1</v>
      </c>
      <c r="O399" s="154">
        <f>IF($C399="","",IF(OR($J399="SWAP",$J399="FUTURE",$J399="CME FUTURE"),IF($L399=1,$F399*$N399,$AB$2*$F399*$N399/$H399),F399))</f>
        <v>8.7929999999999993E-5</v>
      </c>
      <c r="P399" s="47">
        <f>IF($C399="","",IF(OR($J399="SWAP",$J399="FUTURE",$J399="CME FUTURE"),IF(NOT(ISERROR(VLOOKUP($M399,SpotUSDRateTable,2,FALSE))),VLOOKUP($M399,SpotUSDRateTable,2,FALSE),$H399)*O399,VLOOKUP($M399,SpotUSDRateTable,2,FALSE)*O399))</f>
        <v>3.3809944845215E-4</v>
      </c>
      <c r="Q399" s="25">
        <f>IF($C399="","",IF(OR($J399="SWAP",$J399="FUTURE",$J399="CME FUTURE"),INT($K399-$B399),0))</f>
        <v>0</v>
      </c>
      <c r="R399" s="26" t="str">
        <f>IF($C399="","",IF(OR($E399="USD",$E399="EUR"),"CASH",IF($Q399=0,"COIN",IF($Q399&gt;720,"PERP",IF($J399="FUTURE",TEXT($K399-1,"mmm yy"),"CME "&amp;TEXT($K399-1,"mmm yy"))))))</f>
        <v>COIN</v>
      </c>
      <c r="S399" s="26" t="str">
        <f>IF($C399="","",IF($J399="CME FUTURE",IF($G399&gt;0,"LONG","SHORT"),IF($G399&gt;0,"LONG","SHORT")))</f>
        <v>LONG</v>
      </c>
      <c r="T399" s="26" t="str">
        <f>IF($C399="","",$R399&amp;" "&amp;$S399)</f>
        <v>COIN LONG</v>
      </c>
      <c r="U399" s="180">
        <f>IF($C399="","",$G399*(1+$W399))</f>
        <v>3.3809944845215E-4</v>
      </c>
      <c r="V399" s="176">
        <f>IF($C399="","",$H399*(1+$W399))</f>
        <v>3.84509778746901</v>
      </c>
      <c r="W399" s="39">
        <f>IF($C399="","",IF(DefaultScenario,IF(OR(AND(Default_Exchange="ALL",NOT(ISERROR(MATCH($C399,$AF$6:$AF$37,0)))),$C399=Default_Exchange),IF($G399&gt;0,-LGD,0),0),IF(OR($J399="SWAP",$J399="FUTURE",$J399="CME FUTURE"),IF('Futures &amp; Perps Shifted'!$K$73,VLOOKUP($M399,ShiftByCurrencyDeriv,MATCH($R399,ShiftByCurrencyDerivHeader,0),FALSE),0),0)))</f>
        <v>0</v>
      </c>
      <c r="X399" s="178">
        <f>IF($C399="","",$U399-$G399)</f>
        <v>0</v>
      </c>
      <c r="Y399" s="14" t="str">
        <f t="shared" si="6"/>
        <v>OKEX</v>
      </c>
      <c r="Z399" t="str">
        <f>IF($C399="","",$M399&amp;" "&amp;$T399)</f>
        <v>ETHW COIN LONG</v>
      </c>
      <c r="AA399" t="b">
        <f>IF($C399="","",IF(ISERROR(VLOOKUP($Y399,Mappings!$A:$C,3,FALSE)),FALSE,VLOOKUP($Y399,Mappings!$A:$C,3,FALSE)))</f>
        <v>1</v>
      </c>
    </row>
    <row r="400" spans="1:27" customFormat="1" x14ac:dyDescent="0.25">
      <c r="A400" s="14">
        <v>398</v>
      </c>
      <c r="B400" s="71">
        <v>44959.000004363428</v>
      </c>
      <c r="C400" s="14" t="s">
        <v>45</v>
      </c>
      <c r="D400" s="23" t="s">
        <v>173</v>
      </c>
      <c r="E400" s="23" t="s">
        <v>24</v>
      </c>
      <c r="F400" s="100">
        <v>1E-8</v>
      </c>
      <c r="G400" s="100">
        <v>1.0044362915612399E-6</v>
      </c>
      <c r="H400" s="100">
        <v>100.443629156124</v>
      </c>
      <c r="I400" s="100">
        <v>0</v>
      </c>
      <c r="J400" s="23" t="s">
        <v>85</v>
      </c>
      <c r="K400" s="24">
        <v>44959.000004363428</v>
      </c>
      <c r="L400" s="23">
        <v>1</v>
      </c>
      <c r="M400" s="23" t="s">
        <v>24</v>
      </c>
      <c r="N400" s="45">
        <f>IF($C400="","",IF(OR($J400="SWAP",$J400="FUTURE",$J400="CME FUTURE"),IF($L400=1,ROUND($G400/$H400/$F400,3),POWER(10,ROUND(LOG($G400/$F400),1))),1))</f>
        <v>1</v>
      </c>
      <c r="O400" s="154">
        <f>IF($C400="","",IF(OR($J400="SWAP",$J400="FUTURE",$J400="CME FUTURE"),IF($L400=1,$F400*$N400,$AB$2*$F400*$N400/$H400),F400))</f>
        <v>1E-8</v>
      </c>
      <c r="P400" s="47">
        <f>IF($C400="","",IF(OR($J400="SWAP",$J400="FUTURE",$J400="CME FUTURE"),IF(NOT(ISERROR(VLOOKUP($M400,SpotUSDRateTable,2,FALSE))),VLOOKUP($M400,SpotUSDRateTable,2,FALSE),$H400)*O400,VLOOKUP($M400,SpotUSDRateTable,2,FALSE)*O400))</f>
        <v>1.0044362915612401E-6</v>
      </c>
      <c r="Q400" s="25">
        <f>IF($C400="","",IF(OR($J400="SWAP",$J400="FUTURE",$J400="CME FUTURE"),INT($K400-$B400),0))</f>
        <v>0</v>
      </c>
      <c r="R400" s="26" t="str">
        <f>IF($C400="","",IF(OR($E400="USD",$E400="EUR"),"CASH",IF($Q400=0,"COIN",IF($Q400&gt;720,"PERP",IF($J400="FUTURE",TEXT($K400-1,"mmm yy"),"CME "&amp;TEXT($K400-1,"mmm yy"))))))</f>
        <v>COIN</v>
      </c>
      <c r="S400" s="26" t="str">
        <f>IF($C400="","",IF($J400="CME FUTURE",IF($G400&gt;0,"LONG","SHORT"),IF($G400&gt;0,"LONG","SHORT")))</f>
        <v>LONG</v>
      </c>
      <c r="T400" s="26" t="str">
        <f>IF($C400="","",$R400&amp;" "&amp;$S400)</f>
        <v>COIN LONG</v>
      </c>
      <c r="U400" s="180">
        <f>IF($C400="","",$G400*(1+$W400))</f>
        <v>1.0044362915612399E-6</v>
      </c>
      <c r="V400" s="176">
        <f>IF($C400="","",$H400*(1+$W400))</f>
        <v>100.443629156124</v>
      </c>
      <c r="W400" s="39">
        <f>IF($C400="","",IF(DefaultScenario,IF(OR(AND(Default_Exchange="ALL",NOT(ISERROR(MATCH($C400,$AF$6:$AF$37,0)))),$C400=Default_Exchange),IF($G400&gt;0,-LGD,0),0),IF(OR($J400="SWAP",$J400="FUTURE",$J400="CME FUTURE"),IF('Futures &amp; Perps Shifted'!$K$73,VLOOKUP($M400,ShiftByCurrencyDeriv,MATCH($R400,ShiftByCurrencyDerivHeader,0),FALSE),0),0)))</f>
        <v>0</v>
      </c>
      <c r="X400" s="178">
        <f>IF($C400="","",$U400-$G400)</f>
        <v>0</v>
      </c>
      <c r="Y400" s="14" t="str">
        <f t="shared" si="6"/>
        <v>OKEX</v>
      </c>
      <c r="Z400" t="str">
        <f>IF($C400="","",$M400&amp;" "&amp;$T400)</f>
        <v>LTC COIN LONG</v>
      </c>
      <c r="AA400" t="b">
        <f>IF($C400="","",IF(ISERROR(VLOOKUP($Y400,Mappings!$A:$C,3,FALSE)),FALSE,VLOOKUP($Y400,Mappings!$A:$C,3,FALSE)))</f>
        <v>1</v>
      </c>
    </row>
    <row r="401" spans="1:27" customFormat="1" x14ac:dyDescent="0.25">
      <c r="A401" s="14">
        <v>399</v>
      </c>
      <c r="B401" s="71">
        <v>44959.000004363428</v>
      </c>
      <c r="C401" s="14" t="s">
        <v>45</v>
      </c>
      <c r="D401" s="23" t="s">
        <v>173</v>
      </c>
      <c r="E401" s="23" t="s">
        <v>92</v>
      </c>
      <c r="F401" s="100">
        <v>5.2E-7</v>
      </c>
      <c r="G401" s="100">
        <v>5.2007785579538504E-7</v>
      </c>
      <c r="H401" s="100">
        <v>1.0001497226834299</v>
      </c>
      <c r="I401" s="100">
        <v>0</v>
      </c>
      <c r="J401" s="23" t="s">
        <v>85</v>
      </c>
      <c r="K401" s="24">
        <v>44959.000004363428</v>
      </c>
      <c r="L401" s="23">
        <v>1</v>
      </c>
      <c r="M401" s="23" t="s">
        <v>92</v>
      </c>
      <c r="N401" s="45">
        <f>IF($C401="","",IF(OR($J401="SWAP",$J401="FUTURE",$J401="CME FUTURE"),IF($L401=1,ROUND($G401/$H401/$F401,3),POWER(10,ROUND(LOG($G401/$F401),1))),1))</f>
        <v>1</v>
      </c>
      <c r="O401" s="154">
        <f>IF($C401="","",IF(OR($J401="SWAP",$J401="FUTURE",$J401="CME FUTURE"),IF($L401=1,$F401*$N401,$AB$2*$F401*$N401/$H401),F401))</f>
        <v>5.2E-7</v>
      </c>
      <c r="P401" s="47">
        <f>IF($C401="","",IF(OR($J401="SWAP",$J401="FUTURE",$J401="CME FUTURE"),IF(NOT(ISERROR(VLOOKUP($M401,SpotUSDRateTable,2,FALSE))),VLOOKUP($M401,SpotUSDRateTable,2,FALSE),$H401)*O401,VLOOKUP($M401,SpotUSDRateTable,2,FALSE)*O401))</f>
        <v>5.2007785579538356E-7</v>
      </c>
      <c r="Q401" s="25">
        <f>IF($C401="","",IF(OR($J401="SWAP",$J401="FUTURE",$J401="CME FUTURE"),INT($K401-$B401),0))</f>
        <v>0</v>
      </c>
      <c r="R401" s="26" t="str">
        <f>IF($C401="","",IF(OR($E401="USD",$E401="EUR"),"CASH",IF($Q401=0,"COIN",IF($Q401&gt;720,"PERP",IF($J401="FUTURE",TEXT($K401-1,"mmm yy"),"CME "&amp;TEXT($K401-1,"mmm yy"))))))</f>
        <v>COIN</v>
      </c>
      <c r="S401" s="26" t="str">
        <f>IF($C401="","",IF($J401="CME FUTURE",IF($G401&gt;0,"LONG","SHORT"),IF($G401&gt;0,"LONG","SHORT")))</f>
        <v>LONG</v>
      </c>
      <c r="T401" s="26" t="str">
        <f>IF($C401="","",$R401&amp;" "&amp;$S401)</f>
        <v>COIN LONG</v>
      </c>
      <c r="U401" s="180">
        <f>IF($C401="","",$G401*(1+$W401))</f>
        <v>5.2007785579538504E-7</v>
      </c>
      <c r="V401" s="176">
        <f>IF($C401="","",$H401*(1+$W401))</f>
        <v>1.0001497226834299</v>
      </c>
      <c r="W401" s="39">
        <f>IF($C401="","",IF(DefaultScenario,IF(OR(AND(Default_Exchange="ALL",NOT(ISERROR(MATCH($C401,$AF$6:$AF$37,0)))),$C401=Default_Exchange),IF($G401&gt;0,-LGD,0),0),IF(OR($J401="SWAP",$J401="FUTURE",$J401="CME FUTURE"),IF('Futures &amp; Perps Shifted'!$K$73,VLOOKUP($M401,ShiftByCurrencyDeriv,MATCH($R401,ShiftByCurrencyDerivHeader,0),FALSE),0),0)))</f>
        <v>0</v>
      </c>
      <c r="X401" s="178">
        <f>IF($C401="","",$U401-$G401)</f>
        <v>0</v>
      </c>
      <c r="Y401" s="14" t="str">
        <f t="shared" si="6"/>
        <v>OKEX</v>
      </c>
      <c r="Z401" t="str">
        <f>IF($C401="","",$M401&amp;" "&amp;$T401)</f>
        <v>USDC COIN LONG</v>
      </c>
      <c r="AA401" t="b">
        <f>IF($C401="","",IF(ISERROR(VLOOKUP($Y401,Mappings!$A:$C,3,FALSE)),FALSE,VLOOKUP($Y401,Mappings!$A:$C,3,FALSE)))</f>
        <v>1</v>
      </c>
    </row>
    <row r="402" spans="1:27" customFormat="1" x14ac:dyDescent="0.25">
      <c r="A402" s="14">
        <v>400</v>
      </c>
      <c r="B402" s="71">
        <v>44959.000004363428</v>
      </c>
      <c r="C402" s="14" t="s">
        <v>45</v>
      </c>
      <c r="D402" s="23" t="s">
        <v>173</v>
      </c>
      <c r="E402" s="23" t="s">
        <v>161</v>
      </c>
      <c r="F402" s="100">
        <v>5.47</v>
      </c>
      <c r="G402" s="100">
        <v>2.0072700018306601E-4</v>
      </c>
      <c r="H402" s="100">
        <v>3.6695978095624499E-5</v>
      </c>
      <c r="I402" s="100">
        <v>0</v>
      </c>
      <c r="J402" s="23" t="s">
        <v>85</v>
      </c>
      <c r="K402" s="24">
        <v>44959.000004363428</v>
      </c>
      <c r="L402" s="23">
        <v>1</v>
      </c>
      <c r="M402" s="23" t="s">
        <v>161</v>
      </c>
      <c r="N402" s="45">
        <f>IF($C402="","",IF(OR($J402="SWAP",$J402="FUTURE",$J402="CME FUTURE"),IF($L402=1,ROUND($G402/$H402/$F402,3),POWER(10,ROUND(LOG($G402/$F402),1))),1))</f>
        <v>1</v>
      </c>
      <c r="O402" s="154">
        <f>IF($C402="","",IF(OR($J402="SWAP",$J402="FUTURE",$J402="CME FUTURE"),IF($L402=1,$F402*$N402,$AB$2*$F402*$N402/$H402),F402))</f>
        <v>5.47</v>
      </c>
      <c r="P402" s="47">
        <f>IF($C402="","",IF(OR($J402="SWAP",$J402="FUTURE",$J402="CME FUTURE"),IF(NOT(ISERROR(VLOOKUP($M402,SpotUSDRateTable,2,FALSE))),VLOOKUP($M402,SpotUSDRateTable,2,FALSE),$H402)*O402,VLOOKUP($M402,SpotUSDRateTable,2,FALSE)*O402))</f>
        <v>2.0072700018306601E-4</v>
      </c>
      <c r="Q402" s="25">
        <f>IF($C402="","",IF(OR($J402="SWAP",$J402="FUTURE",$J402="CME FUTURE"),INT($K402-$B402),0))</f>
        <v>0</v>
      </c>
      <c r="R402" s="26" t="str">
        <f>IF($C402="","",IF(OR($E402="USD",$E402="EUR"),"CASH",IF($Q402=0,"COIN",IF($Q402&gt;720,"PERP",IF($J402="FUTURE",TEXT($K402-1,"mmm yy"),"CME "&amp;TEXT($K402-1,"mmm yy"))))))</f>
        <v>COIN</v>
      </c>
      <c r="S402" s="26" t="str">
        <f>IF($C402="","",IF($J402="CME FUTURE",IF($G402&gt;0,"LONG","SHORT"),IF($G402&gt;0,"LONG","SHORT")))</f>
        <v>LONG</v>
      </c>
      <c r="T402" s="26" t="str">
        <f>IF($C402="","",$R402&amp;" "&amp;$S402)</f>
        <v>COIN LONG</v>
      </c>
      <c r="U402" s="180">
        <f>IF($C402="","",$G402*(1+$W402))</f>
        <v>2.0072700018306601E-4</v>
      </c>
      <c r="V402" s="176">
        <f>IF($C402="","",$H402*(1+$W402))</f>
        <v>3.6695978095624499E-5</v>
      </c>
      <c r="W402" s="39">
        <f>IF($C402="","",IF(DefaultScenario,IF(OR(AND(Default_Exchange="ALL",NOT(ISERROR(MATCH($C402,$AF$6:$AF$37,0)))),$C402=Default_Exchange),IF($G402&gt;0,-LGD,0),0),IF(OR($J402="SWAP",$J402="FUTURE",$J402="CME FUTURE"),IF('Futures &amp; Perps Shifted'!$K$73,VLOOKUP($M402,ShiftByCurrencyDeriv,MATCH($R402,ShiftByCurrencyDerivHeader,0),FALSE),0),0)))</f>
        <v>0</v>
      </c>
      <c r="X402" s="178">
        <f>IF($C402="","",$U402-$G402)</f>
        <v>0</v>
      </c>
      <c r="Y402" s="14" t="str">
        <f t="shared" si="6"/>
        <v>OKEX</v>
      </c>
      <c r="Z402" t="str">
        <f>IF($C402="","",$M402&amp;" "&amp;$T402)</f>
        <v>XEC COIN LONG</v>
      </c>
      <c r="AA402" t="b">
        <f>IF($C402="","",IF(ISERROR(VLOOKUP($Y402,Mappings!$A:$C,3,FALSE)),FALSE,VLOOKUP($Y402,Mappings!$A:$C,3,FALSE)))</f>
        <v>1</v>
      </c>
    </row>
    <row r="403" spans="1:27" customFormat="1" x14ac:dyDescent="0.25">
      <c r="A403" s="14">
        <v>401</v>
      </c>
      <c r="B403" s="71">
        <v>44959.000004363428</v>
      </c>
      <c r="C403" s="14" t="s">
        <v>45</v>
      </c>
      <c r="D403" s="23" t="s">
        <v>173</v>
      </c>
      <c r="E403" s="23" t="s">
        <v>99</v>
      </c>
      <c r="F403" s="100">
        <v>4.4000000000000002E-7</v>
      </c>
      <c r="G403" s="100">
        <v>1.8211241355420201E-7</v>
      </c>
      <c r="H403" s="100">
        <v>0.41389184898682302</v>
      </c>
      <c r="I403" s="100">
        <v>0</v>
      </c>
      <c r="J403" s="23" t="s">
        <v>85</v>
      </c>
      <c r="K403" s="24">
        <v>44959.000004363428</v>
      </c>
      <c r="L403" s="23">
        <v>1</v>
      </c>
      <c r="M403" s="23" t="s">
        <v>99</v>
      </c>
      <c r="N403" s="45">
        <f>IF($C403="","",IF(OR($J403="SWAP",$J403="FUTURE",$J403="CME FUTURE"),IF($L403=1,ROUND($G403/$H403/$F403,3),POWER(10,ROUND(LOG($G403/$F403),1))),1))</f>
        <v>1</v>
      </c>
      <c r="O403" s="154">
        <f>IF($C403="","",IF(OR($J403="SWAP",$J403="FUTURE",$J403="CME FUTURE"),IF($L403=1,$F403*$N403,$AB$2*$F403*$N403/$H403),F403))</f>
        <v>4.4000000000000002E-7</v>
      </c>
      <c r="P403" s="47">
        <f>IF($C403="","",IF(OR($J403="SWAP",$J403="FUTURE",$J403="CME FUTURE"),IF(NOT(ISERROR(VLOOKUP($M403,SpotUSDRateTable,2,FALSE))),VLOOKUP($M403,SpotUSDRateTable,2,FALSE),$H403)*O403,VLOOKUP($M403,SpotUSDRateTable,2,FALSE)*O403))</f>
        <v>1.8211241355420214E-7</v>
      </c>
      <c r="Q403" s="25">
        <f>IF($C403="","",IF(OR($J403="SWAP",$J403="FUTURE",$J403="CME FUTURE"),INT($K403-$B403),0))</f>
        <v>0</v>
      </c>
      <c r="R403" s="26" t="str">
        <f>IF($C403="","",IF(OR($E403="USD",$E403="EUR"),"CASH",IF($Q403=0,"COIN",IF($Q403&gt;720,"PERP",IF($J403="FUTURE",TEXT($K403-1,"mmm yy"),"CME "&amp;TEXT($K403-1,"mmm yy"))))))</f>
        <v>COIN</v>
      </c>
      <c r="S403" s="26" t="str">
        <f>IF($C403="","",IF($J403="CME FUTURE",IF($G403&gt;0,"LONG","SHORT"),IF($G403&gt;0,"LONG","SHORT")))</f>
        <v>LONG</v>
      </c>
      <c r="T403" s="26" t="str">
        <f>IF($C403="","",$R403&amp;" "&amp;$S403)</f>
        <v>COIN LONG</v>
      </c>
      <c r="U403" s="180">
        <f>IF($C403="","",$G403*(1+$W403))</f>
        <v>1.8211241355420201E-7</v>
      </c>
      <c r="V403" s="176">
        <f>IF($C403="","",$H403*(1+$W403))</f>
        <v>0.41389184898682302</v>
      </c>
      <c r="W403" s="39">
        <f>IF($C403="","",IF(DefaultScenario,IF(OR(AND(Default_Exchange="ALL",NOT(ISERROR(MATCH($C403,$AF$6:$AF$37,0)))),$C403=Default_Exchange),IF($G403&gt;0,-LGD,0),0),IF(OR($J403="SWAP",$J403="FUTURE",$J403="CME FUTURE"),IF('Futures &amp; Perps Shifted'!$K$73,VLOOKUP($M403,ShiftByCurrencyDeriv,MATCH($R403,ShiftByCurrencyDerivHeader,0),FALSE),0),0)))</f>
        <v>0</v>
      </c>
      <c r="X403" s="178">
        <f>IF($C403="","",$U403-$G403)</f>
        <v>0</v>
      </c>
      <c r="Y403" s="14" t="str">
        <f t="shared" si="6"/>
        <v>OKEX</v>
      </c>
      <c r="Z403" t="str">
        <f>IF($C403="","",$M403&amp;" "&amp;$T403)</f>
        <v>XRP COIN LONG</v>
      </c>
      <c r="AA403" t="b">
        <f>IF($C403="","",IF(ISERROR(VLOOKUP($Y403,Mappings!$A:$C,3,FALSE)),FALSE,VLOOKUP($Y403,Mappings!$A:$C,3,FALSE)))</f>
        <v>1</v>
      </c>
    </row>
    <row r="404" spans="1:27" customFormat="1" x14ac:dyDescent="0.25">
      <c r="A404" s="14">
        <v>402</v>
      </c>
      <c r="B404" s="71">
        <v>44958.916004513892</v>
      </c>
      <c r="C404" s="14" t="s">
        <v>175</v>
      </c>
      <c r="D404" s="23" t="s">
        <v>174</v>
      </c>
      <c r="E404" s="23" t="s">
        <v>15</v>
      </c>
      <c r="F404" s="100">
        <v>7.1361999999999999E-4</v>
      </c>
      <c r="G404" s="100">
        <v>1.17161610208973</v>
      </c>
      <c r="H404" s="100">
        <v>1641.7926937161601</v>
      </c>
      <c r="I404" s="100">
        <v>0</v>
      </c>
      <c r="J404" s="23" t="s">
        <v>85</v>
      </c>
      <c r="K404" s="24">
        <v>44958.916004513892</v>
      </c>
      <c r="L404" s="23">
        <v>1</v>
      </c>
      <c r="M404" s="23" t="s">
        <v>15</v>
      </c>
      <c r="N404" s="45">
        <f>IF($C404="","",IF(OR($J404="SWAP",$J404="FUTURE",$J404="CME FUTURE"),IF($L404=1,ROUND($G404/$H404/$F404,3),POWER(10,ROUND(LOG($G404/$F404),1))),1))</f>
        <v>1</v>
      </c>
      <c r="O404" s="154">
        <f>IF($C404="","",IF(OR($J404="SWAP",$J404="FUTURE",$J404="CME FUTURE"),IF($L404=1,$F404*$N404,$AB$2*$F404*$N404/$H404),F404))</f>
        <v>7.1361999999999999E-4</v>
      </c>
      <c r="P404" s="47">
        <f>IF($C404="","",IF(OR($J404="SWAP",$J404="FUTURE",$J404="CME FUTURE"),IF(NOT(ISERROR(VLOOKUP($M404,SpotUSDRateTable,2,FALSE))),VLOOKUP($M404,SpotUSDRateTable,2,FALSE),$H404)*O404,VLOOKUP($M404,SpotUSDRateTable,2,FALSE)*O404))</f>
        <v>1.1716161020897262</v>
      </c>
      <c r="Q404" s="25">
        <f>IF($C404="","",IF(OR($J404="SWAP",$J404="FUTURE",$J404="CME FUTURE"),INT($K404-$B404),0))</f>
        <v>0</v>
      </c>
      <c r="R404" s="26" t="str">
        <f>IF($C404="","",IF(OR($E404="USD",$E404="EUR"),"CASH",IF($Q404=0,"COIN",IF($Q404&gt;720,"PERP",IF($J404="FUTURE",TEXT($K404-1,"mmm yy"),"CME "&amp;TEXT($K404-1,"mmm yy"))))))</f>
        <v>COIN</v>
      </c>
      <c r="S404" s="26" t="str">
        <f>IF($C404="","",IF($J404="CME FUTURE",IF($G404&gt;0,"LONG","SHORT"),IF($G404&gt;0,"LONG","SHORT")))</f>
        <v>LONG</v>
      </c>
      <c r="T404" s="26" t="str">
        <f>IF($C404="","",$R404&amp;" "&amp;$S404)</f>
        <v>COIN LONG</v>
      </c>
      <c r="U404" s="180">
        <f>IF($C404="","",$G404*(1+$W404))</f>
        <v>1.17161610208973</v>
      </c>
      <c r="V404" s="176">
        <f>IF($C404="","",$H404*(1+$W404))</f>
        <v>1641.7926937161601</v>
      </c>
      <c r="W404" s="39">
        <f>IF($C404="","",IF(DefaultScenario,IF(OR(AND(Default_Exchange="ALL",NOT(ISERROR(MATCH($C404,$AF$6:$AF$37,0)))),$C404=Default_Exchange),IF($G404&gt;0,-LGD,0),0),IF(OR($J404="SWAP",$J404="FUTURE",$J404="CME FUTURE"),IF('Futures &amp; Perps Shifted'!$K$73,VLOOKUP($M404,ShiftByCurrencyDeriv,MATCH($R404,ShiftByCurrencyDerivHeader,0),FALSE),0),0)))</f>
        <v>0</v>
      </c>
      <c r="X404" s="178">
        <f>IF($C404="","",$U404-$G404)</f>
        <v>0</v>
      </c>
      <c r="Y404" s="14" t="str">
        <f t="shared" si="6"/>
        <v>PITX</v>
      </c>
      <c r="Z404" t="str">
        <f>IF($C404="","",$M404&amp;" "&amp;$T404)</f>
        <v>ETH COIN LONG</v>
      </c>
      <c r="AA404" t="b">
        <f>IF($C404="","",IF(ISERROR(VLOOKUP($Y404,Mappings!$A:$C,3,FALSE)),FALSE,VLOOKUP($Y404,Mappings!$A:$C,3,FALSE)))</f>
        <v>1</v>
      </c>
    </row>
    <row r="405" spans="1:27" customFormat="1" x14ac:dyDescent="0.25">
      <c r="A405" s="14">
        <v>403</v>
      </c>
      <c r="B405" s="71">
        <v>44958.916004317129</v>
      </c>
      <c r="C405" s="14" t="s">
        <v>175</v>
      </c>
      <c r="D405" s="23" t="s">
        <v>174</v>
      </c>
      <c r="E405" s="23" t="s">
        <v>107</v>
      </c>
      <c r="F405" s="100">
        <v>0.01</v>
      </c>
      <c r="G405" s="100">
        <v>1.0990049999999999E-2</v>
      </c>
      <c r="H405" s="100">
        <v>1.099005</v>
      </c>
      <c r="I405" s="100">
        <v>0</v>
      </c>
      <c r="J405" s="23" t="s">
        <v>85</v>
      </c>
      <c r="K405" s="24">
        <v>44958.916004317129</v>
      </c>
      <c r="L405" s="23">
        <v>1</v>
      </c>
      <c r="M405" s="23" t="s">
        <v>107</v>
      </c>
      <c r="N405" s="45">
        <f>IF($C405="","",IF(OR($J405="SWAP",$J405="FUTURE",$J405="CME FUTURE"),IF($L405=1,ROUND($G405/$H405/$F405,3),POWER(10,ROUND(LOG($G405/$F405),1))),1))</f>
        <v>1</v>
      </c>
      <c r="O405" s="154">
        <f>IF($C405="","",IF(OR($J405="SWAP",$J405="FUTURE",$J405="CME FUTURE"),IF($L405=1,$F405*$N405,$AB$2*$F405*$N405/$H405),F405))</f>
        <v>0.01</v>
      </c>
      <c r="P405" s="47">
        <f>IF($C405="","",IF(OR($J405="SWAP",$J405="FUTURE",$J405="CME FUTURE"),IF(NOT(ISERROR(VLOOKUP($M405,SpotUSDRateTable,2,FALSE))),VLOOKUP($M405,SpotUSDRateTable,2,FALSE),$H405)*O405,VLOOKUP($M405,SpotUSDRateTable,2,FALSE)*O405))</f>
        <v>1.0990049999999999E-2</v>
      </c>
      <c r="Q405" s="25">
        <f>IF($C405="","",IF(OR($J405="SWAP",$J405="FUTURE",$J405="CME FUTURE"),INT($K405-$B405),0))</f>
        <v>0</v>
      </c>
      <c r="R405" s="26" t="str">
        <f>IF($C405="","",IF(OR($E405="USD",$E405="EUR"),"CASH",IF($Q405=0,"COIN",IF($Q405&gt;720,"PERP",IF($J405="FUTURE",TEXT($K405-1,"mmm yy"),"CME "&amp;TEXT($K405-1,"mmm yy"))))))</f>
        <v>CASH</v>
      </c>
      <c r="S405" s="26" t="str">
        <f>IF($C405="","",IF($J405="CME FUTURE",IF($G405&gt;0,"LONG","SHORT"),IF($G405&gt;0,"LONG","SHORT")))</f>
        <v>LONG</v>
      </c>
      <c r="T405" s="26" t="str">
        <f>IF($C405="","",$R405&amp;" "&amp;$S405)</f>
        <v>CASH LONG</v>
      </c>
      <c r="U405" s="180">
        <f>IF($C405="","",$G405*(1+$W405))</f>
        <v>1.0990049999999999E-2</v>
      </c>
      <c r="V405" s="176">
        <f>IF($C405="","",$H405*(1+$W405))</f>
        <v>1.099005</v>
      </c>
      <c r="W405" s="39">
        <f>IF($C405="","",IF(DefaultScenario,IF(OR(AND(Default_Exchange="ALL",NOT(ISERROR(MATCH($C405,$AF$6:$AF$37,0)))),$C405=Default_Exchange),IF($G405&gt;0,-LGD,0),0),IF(OR($J405="SWAP",$J405="FUTURE",$J405="CME FUTURE"),IF('Futures &amp; Perps Shifted'!$K$73,VLOOKUP($M405,ShiftByCurrencyDeriv,MATCH($R405,ShiftByCurrencyDerivHeader,0),FALSE),0),0)))</f>
        <v>0</v>
      </c>
      <c r="X405" s="178">
        <f>IF($C405="","",$U405-$G405)</f>
        <v>0</v>
      </c>
      <c r="Y405" s="14" t="str">
        <f t="shared" si="6"/>
        <v>PITX</v>
      </c>
      <c r="Z405" t="str">
        <f>IF($C405="","",$M405&amp;" "&amp;$T405)</f>
        <v>EUR CASH LONG</v>
      </c>
      <c r="AA405" t="b">
        <f>IF($C405="","",IF(ISERROR(VLOOKUP($Y405,Mappings!$A:$C,3,FALSE)),FALSE,VLOOKUP($Y405,Mappings!$A:$C,3,FALSE)))</f>
        <v>1</v>
      </c>
    </row>
    <row r="406" spans="1:27" customFormat="1" x14ac:dyDescent="0.25">
      <c r="A406" s="14">
        <v>404</v>
      </c>
      <c r="B406" s="71">
        <v>44958.916004317129</v>
      </c>
      <c r="C406" s="14" t="s">
        <v>175</v>
      </c>
      <c r="D406" s="23" t="s">
        <v>174</v>
      </c>
      <c r="E406" s="23" t="s">
        <v>176</v>
      </c>
      <c r="F406" s="100">
        <v>0.01</v>
      </c>
      <c r="G406" s="100">
        <v>1.2372650000000001E-2</v>
      </c>
      <c r="H406" s="100">
        <v>1.2372650000000001</v>
      </c>
      <c r="I406" s="100">
        <v>0</v>
      </c>
      <c r="J406" s="23" t="s">
        <v>85</v>
      </c>
      <c r="K406" s="24">
        <v>44958.916004317129</v>
      </c>
      <c r="L406" s="23">
        <v>1</v>
      </c>
      <c r="M406" s="23" t="s">
        <v>176</v>
      </c>
      <c r="N406" s="45">
        <f>IF($C406="","",IF(OR($J406="SWAP",$J406="FUTURE",$J406="CME FUTURE"),IF($L406=1,ROUND($G406/$H406/$F406,3),POWER(10,ROUND(LOG($G406/$F406),1))),1))</f>
        <v>1</v>
      </c>
      <c r="O406" s="154">
        <f>IF($C406="","",IF(OR($J406="SWAP",$J406="FUTURE",$J406="CME FUTURE"),IF($L406=1,$F406*$N406,$AB$2*$F406*$N406/$H406),F406))</f>
        <v>0.01</v>
      </c>
      <c r="P406" s="47">
        <f>IF($C406="","",IF(OR($J406="SWAP",$J406="FUTURE",$J406="CME FUTURE"),IF(NOT(ISERROR(VLOOKUP($M406,SpotUSDRateTable,2,FALSE))),VLOOKUP($M406,SpotUSDRateTable,2,FALSE),$H406)*O406,VLOOKUP($M406,SpotUSDRateTable,2,FALSE)*O406))</f>
        <v>1.2372650000000001E-2</v>
      </c>
      <c r="Q406" s="25">
        <f>IF($C406="","",IF(OR($J406="SWAP",$J406="FUTURE",$J406="CME FUTURE"),INT($K406-$B406),0))</f>
        <v>0</v>
      </c>
      <c r="R406" s="26" t="str">
        <f>IF($C406="","",IF(OR($E406="USD",$E406="EUR"),"CASH",IF($Q406=0,"COIN",IF($Q406&gt;720,"PERP",IF($J406="FUTURE",TEXT($K406-1,"mmm yy"),"CME "&amp;TEXT($K406-1,"mmm yy"))))))</f>
        <v>COIN</v>
      </c>
      <c r="S406" s="26" t="str">
        <f>IF($C406="","",IF($J406="CME FUTURE",IF($G406&gt;0,"LONG","SHORT"),IF($G406&gt;0,"LONG","SHORT")))</f>
        <v>LONG</v>
      </c>
      <c r="T406" s="26" t="str">
        <f>IF($C406="","",$R406&amp;" "&amp;$S406)</f>
        <v>COIN LONG</v>
      </c>
      <c r="U406" s="180">
        <f>IF($C406="","",$G406*(1+$W406))</f>
        <v>1.2372650000000001E-2</v>
      </c>
      <c r="V406" s="176">
        <f>IF($C406="","",$H406*(1+$W406))</f>
        <v>1.2372650000000001</v>
      </c>
      <c r="W406" s="39">
        <f>IF($C406="","",IF(DefaultScenario,IF(OR(AND(Default_Exchange="ALL",NOT(ISERROR(MATCH($C406,$AF$6:$AF$37,0)))),$C406=Default_Exchange),IF($G406&gt;0,-LGD,0),0),IF(OR($J406="SWAP",$J406="FUTURE",$J406="CME FUTURE"),IF('Futures &amp; Perps Shifted'!$K$73,VLOOKUP($M406,ShiftByCurrencyDeriv,MATCH($R406,ShiftByCurrencyDerivHeader,0),FALSE),0),0)))</f>
        <v>0</v>
      </c>
      <c r="X406" s="178">
        <f>IF($C406="","",$U406-$G406)</f>
        <v>0</v>
      </c>
      <c r="Y406" s="14" t="str">
        <f t="shared" si="6"/>
        <v>PITX</v>
      </c>
      <c r="Z406" t="str">
        <f>IF($C406="","",$M406&amp;" "&amp;$T406)</f>
        <v>GBP COIN LONG</v>
      </c>
      <c r="AA406" t="b">
        <f>IF($C406="","",IF(ISERROR(VLOOKUP($Y406,Mappings!$A:$C,3,FALSE)),FALSE,VLOOKUP($Y406,Mappings!$A:$C,3,FALSE)))</f>
        <v>1</v>
      </c>
    </row>
    <row r="407" spans="1:27" customFormat="1" x14ac:dyDescent="0.25">
      <c r="A407" s="14">
        <v>405</v>
      </c>
      <c r="B407" s="71">
        <v>44958.916004513892</v>
      </c>
      <c r="C407" s="14" t="s">
        <v>175</v>
      </c>
      <c r="D407" s="23" t="s">
        <v>174</v>
      </c>
      <c r="E407" s="23" t="s">
        <v>177</v>
      </c>
      <c r="F407" s="100">
        <v>0.10983253</v>
      </c>
      <c r="G407" s="100">
        <v>3.4025954485702097E-4</v>
      </c>
      <c r="H407" s="100">
        <v>3.0979851311539598E-3</v>
      </c>
      <c r="I407" s="100">
        <v>0</v>
      </c>
      <c r="J407" s="23" t="s">
        <v>85</v>
      </c>
      <c r="K407" s="24">
        <v>44958.916004513892</v>
      </c>
      <c r="L407" s="23">
        <v>1</v>
      </c>
      <c r="M407" s="23" t="s">
        <v>177</v>
      </c>
      <c r="N407" s="45">
        <f>IF($C407="","",IF(OR($J407="SWAP",$J407="FUTURE",$J407="CME FUTURE"),IF($L407=1,ROUND($G407/$H407/$F407,3),POWER(10,ROUND(LOG($G407/$F407),1))),1))</f>
        <v>1</v>
      </c>
      <c r="O407" s="154">
        <f>IF($C407="","",IF(OR($J407="SWAP",$J407="FUTURE",$J407="CME FUTURE"),IF($L407=1,$F407*$N407,$AB$2*$F407*$N407/$H407),F407))</f>
        <v>0.10983253</v>
      </c>
      <c r="P407" s="47">
        <f>IF($C407="","",IF(OR($J407="SWAP",$J407="FUTURE",$J407="CME FUTURE"),IF(NOT(ISERROR(VLOOKUP($M407,SpotUSDRateTable,2,FALSE))),VLOOKUP($M407,SpotUSDRateTable,2,FALSE),$H407)*O407,VLOOKUP($M407,SpotUSDRateTable,2,FALSE)*O407))</f>
        <v>3.4025954485702119E-4</v>
      </c>
      <c r="Q407" s="25">
        <f>IF($C407="","",IF(OR($J407="SWAP",$J407="FUTURE",$J407="CME FUTURE"),INT($K407-$B407),0))</f>
        <v>0</v>
      </c>
      <c r="R407" s="26" t="str">
        <f>IF($C407="","",IF(OR($E407="USD",$E407="EUR"),"CASH",IF($Q407=0,"COIN",IF($Q407&gt;720,"PERP",IF($J407="FUTURE",TEXT($K407-1,"mmm yy"),"CME "&amp;TEXT($K407-1,"mmm yy"))))))</f>
        <v>COIN</v>
      </c>
      <c r="S407" s="26" t="str">
        <f>IF($C407="","",IF($J407="CME FUTURE",IF($G407&gt;0,"LONG","SHORT"),IF($G407&gt;0,"LONG","SHORT")))</f>
        <v>LONG</v>
      </c>
      <c r="T407" s="26" t="str">
        <f>IF($C407="","",$R407&amp;" "&amp;$S407)</f>
        <v>COIN LONG</v>
      </c>
      <c r="U407" s="180">
        <f>IF($C407="","",$G407*(1+$W407))</f>
        <v>3.4025954485702097E-4</v>
      </c>
      <c r="V407" s="176">
        <f>IF($C407="","",$H407*(1+$W407))</f>
        <v>3.0979851311539598E-3</v>
      </c>
      <c r="W407" s="39">
        <f>IF($C407="","",IF(DefaultScenario,IF(OR(AND(Default_Exchange="ALL",NOT(ISERROR(MATCH($C407,$AF$6:$AF$37,0)))),$C407=Default_Exchange),IF($G407&gt;0,-LGD,0),0),IF(OR($J407="SWAP",$J407="FUTURE",$J407="CME FUTURE"),IF('Futures &amp; Perps Shifted'!$K$73,VLOOKUP($M407,ShiftByCurrencyDeriv,MATCH($R407,ShiftByCurrencyDerivHeader,0),FALSE),0),0)))</f>
        <v>0</v>
      </c>
      <c r="X407" s="178">
        <f>IF($C407="","",$U407-$G407)</f>
        <v>0</v>
      </c>
      <c r="Y407" s="14" t="str">
        <f t="shared" si="6"/>
        <v>PITX</v>
      </c>
      <c r="Z407" t="str">
        <f>IF($C407="","",$M407&amp;" "&amp;$T407)</f>
        <v>TRY COIN LONG</v>
      </c>
      <c r="AA407" t="b">
        <f>IF($C407="","",IF(ISERROR(VLOOKUP($Y407,Mappings!$A:$C,3,FALSE)),FALSE,VLOOKUP($Y407,Mappings!$A:$C,3,FALSE)))</f>
        <v>1</v>
      </c>
    </row>
    <row r="408" spans="1:27" customFormat="1" x14ac:dyDescent="0.25">
      <c r="A408" s="14">
        <v>406</v>
      </c>
      <c r="B408" s="71">
        <v>44958.916004513892</v>
      </c>
      <c r="C408" s="14" t="s">
        <v>175</v>
      </c>
      <c r="D408" s="23" t="s">
        <v>174</v>
      </c>
      <c r="E408" s="23" t="s">
        <v>95</v>
      </c>
      <c r="F408" s="100">
        <v>6.5778299999999998E-3</v>
      </c>
      <c r="G408" s="100">
        <v>6.5778299999999998E-3</v>
      </c>
      <c r="H408" s="100">
        <v>1</v>
      </c>
      <c r="I408" s="100">
        <v>0</v>
      </c>
      <c r="J408" s="23" t="s">
        <v>85</v>
      </c>
      <c r="K408" s="24">
        <v>44958.916004513892</v>
      </c>
      <c r="L408" s="23">
        <v>1</v>
      </c>
      <c r="M408" s="23" t="s">
        <v>95</v>
      </c>
      <c r="N408" s="45">
        <f>IF($C408="","",IF(OR($J408="SWAP",$J408="FUTURE",$J408="CME FUTURE"),IF($L408=1,ROUND($G408/$H408/$F408,3),POWER(10,ROUND(LOG($G408/$F408),1))),1))</f>
        <v>1</v>
      </c>
      <c r="O408" s="154">
        <f>IF($C408="","",IF(OR($J408="SWAP",$J408="FUTURE",$J408="CME FUTURE"),IF($L408=1,$F408*$N408,$AB$2*$F408*$N408/$H408),F408))</f>
        <v>6.5778299999999998E-3</v>
      </c>
      <c r="P408" s="47">
        <f>IF($C408="","",IF(OR($J408="SWAP",$J408="FUTURE",$J408="CME FUTURE"),IF(NOT(ISERROR(VLOOKUP($M408,SpotUSDRateTable,2,FALSE))),VLOOKUP($M408,SpotUSDRateTable,2,FALSE),$H408)*O408,VLOOKUP($M408,SpotUSDRateTable,2,FALSE)*O408))</f>
        <v>6.5778299999999998E-3</v>
      </c>
      <c r="Q408" s="25">
        <f>IF($C408="","",IF(OR($J408="SWAP",$J408="FUTURE",$J408="CME FUTURE"),INT($K408-$B408),0))</f>
        <v>0</v>
      </c>
      <c r="R408" s="26" t="str">
        <f>IF($C408="","",IF(OR($E408="USD",$E408="EUR"),"CASH",IF($Q408=0,"COIN",IF($Q408&gt;720,"PERP",IF($J408="FUTURE",TEXT($K408-1,"mmm yy"),"CME "&amp;TEXT($K408-1,"mmm yy"))))))</f>
        <v>CASH</v>
      </c>
      <c r="S408" s="26" t="str">
        <f>IF($C408="","",IF($J408="CME FUTURE",IF($G408&gt;0,"LONG","SHORT"),IF($G408&gt;0,"LONG","SHORT")))</f>
        <v>LONG</v>
      </c>
      <c r="T408" s="26" t="str">
        <f>IF($C408="","",$R408&amp;" "&amp;$S408)</f>
        <v>CASH LONG</v>
      </c>
      <c r="U408" s="180">
        <f>IF($C408="","",$G408*(1+$W408))</f>
        <v>6.5778299999999998E-3</v>
      </c>
      <c r="V408" s="176">
        <f>IF($C408="","",$H408*(1+$W408))</f>
        <v>1</v>
      </c>
      <c r="W408" s="39">
        <f>IF($C408="","",IF(DefaultScenario,IF(OR(AND(Default_Exchange="ALL",NOT(ISERROR(MATCH($C408,$AF$6:$AF$37,0)))),$C408=Default_Exchange),IF($G408&gt;0,-LGD,0),0),IF(OR($J408="SWAP",$J408="FUTURE",$J408="CME FUTURE"),IF('Futures &amp; Perps Shifted'!$K$73,VLOOKUP($M408,ShiftByCurrencyDeriv,MATCH($R408,ShiftByCurrencyDerivHeader,0),FALSE),0),0)))</f>
        <v>0</v>
      </c>
      <c r="X408" s="178">
        <f>IF($C408="","",$U408-$G408)</f>
        <v>0</v>
      </c>
      <c r="Y408" s="14" t="str">
        <f t="shared" si="6"/>
        <v>PITX</v>
      </c>
      <c r="Z408" t="str">
        <f>IF($C408="","",$M408&amp;" "&amp;$T408)</f>
        <v>USD CASH LONG</v>
      </c>
      <c r="AA408" t="b">
        <f>IF($C408="","",IF(ISERROR(VLOOKUP($Y408,Mappings!$A:$C,3,FALSE)),FALSE,VLOOKUP($Y408,Mappings!$A:$C,3,FALSE)))</f>
        <v>1</v>
      </c>
    </row>
    <row r="409" spans="1:27" customFormat="1" x14ac:dyDescent="0.25">
      <c r="A409" s="14">
        <v>407</v>
      </c>
      <c r="B409" s="71">
        <v>44958.916004513892</v>
      </c>
      <c r="C409" s="14" t="s">
        <v>175</v>
      </c>
      <c r="D409" s="23" t="s">
        <v>174</v>
      </c>
      <c r="E409" s="23" t="s">
        <v>38</v>
      </c>
      <c r="F409" s="100">
        <v>9.9996000000000004E-4</v>
      </c>
      <c r="G409" s="100">
        <v>1.0000578220562199E-3</v>
      </c>
      <c r="H409" s="100">
        <v>1.0000978259692599</v>
      </c>
      <c r="I409" s="100">
        <v>0</v>
      </c>
      <c r="J409" s="23" t="s">
        <v>85</v>
      </c>
      <c r="K409" s="24">
        <v>44958.916004513892</v>
      </c>
      <c r="L409" s="23">
        <v>1</v>
      </c>
      <c r="M409" s="23" t="s">
        <v>38</v>
      </c>
      <c r="N409" s="45">
        <f>IF($C409="","",IF(OR($J409="SWAP",$J409="FUTURE",$J409="CME FUTURE"),IF($L409=1,ROUND($G409/$H409/$F409,3),POWER(10,ROUND(LOG($G409/$F409),1))),1))</f>
        <v>1</v>
      </c>
      <c r="O409" s="154">
        <f>IF($C409="","",IF(OR($J409="SWAP",$J409="FUTURE",$J409="CME FUTURE"),IF($L409=1,$F409*$N409,$AB$2*$F409*$N409/$H409),F409))</f>
        <v>9.9996000000000004E-4</v>
      </c>
      <c r="P409" s="47">
        <f>IF($C409="","",IF(OR($J409="SWAP",$J409="FUTURE",$J409="CME FUTURE"),IF(NOT(ISERROR(VLOOKUP($M409,SpotUSDRateTable,2,FALSE))),VLOOKUP($M409,SpotUSDRateTable,2,FALSE),$H409)*O409,VLOOKUP($M409,SpotUSDRateTable,2,FALSE)*O409))</f>
        <v>1.0000578220562212E-3</v>
      </c>
      <c r="Q409" s="25">
        <f>IF($C409="","",IF(OR($J409="SWAP",$J409="FUTURE",$J409="CME FUTURE"),INT($K409-$B409),0))</f>
        <v>0</v>
      </c>
      <c r="R409" s="26" t="str">
        <f>IF($C409="","",IF(OR($E409="USD",$E409="EUR"),"CASH",IF($Q409=0,"COIN",IF($Q409&gt;720,"PERP",IF($J409="FUTURE",TEXT($K409-1,"mmm yy"),"CME "&amp;TEXT($K409-1,"mmm yy"))))))</f>
        <v>COIN</v>
      </c>
      <c r="S409" s="26" t="str">
        <f>IF($C409="","",IF($J409="CME FUTURE",IF($G409&gt;0,"LONG","SHORT"),IF($G409&gt;0,"LONG","SHORT")))</f>
        <v>LONG</v>
      </c>
      <c r="T409" s="26" t="str">
        <f>IF($C409="","",$R409&amp;" "&amp;$S409)</f>
        <v>COIN LONG</v>
      </c>
      <c r="U409" s="180">
        <f>IF($C409="","",$G409*(1+$W409))</f>
        <v>1.0000578220562199E-3</v>
      </c>
      <c r="V409" s="176">
        <f>IF($C409="","",$H409*(1+$W409))</f>
        <v>1.0000978259692599</v>
      </c>
      <c r="W409" s="39">
        <f>IF($C409="","",IF(DefaultScenario,IF(OR(AND(Default_Exchange="ALL",NOT(ISERROR(MATCH($C409,$AF$6:$AF$37,0)))),$C409=Default_Exchange),IF($G409&gt;0,-LGD,0),0),IF(OR($J409="SWAP",$J409="FUTURE",$J409="CME FUTURE"),IF('Futures &amp; Perps Shifted'!$K$73,VLOOKUP($M409,ShiftByCurrencyDeriv,MATCH($R409,ShiftByCurrencyDerivHeader,0),FALSE),0),0)))</f>
        <v>0</v>
      </c>
      <c r="X409" s="178">
        <f>IF($C409="","",$U409-$G409)</f>
        <v>0</v>
      </c>
      <c r="Y409" s="14" t="str">
        <f t="shared" si="6"/>
        <v>PITX</v>
      </c>
      <c r="Z409" t="str">
        <f>IF($C409="","",$M409&amp;" "&amp;$T409)</f>
        <v>USDT COIN LONG</v>
      </c>
      <c r="AA409" t="b">
        <f>IF($C409="","",IF(ISERROR(VLOOKUP($Y409,Mappings!$A:$C,3,FALSE)),FALSE,VLOOKUP($Y409,Mappings!$A:$C,3,FALSE)))</f>
        <v>1</v>
      </c>
    </row>
    <row r="410" spans="1:27" customFormat="1" x14ac:dyDescent="0.25">
      <c r="A410" s="14">
        <v>408</v>
      </c>
      <c r="B410" s="71">
        <v>44958.916004513892</v>
      </c>
      <c r="C410" s="14" t="s">
        <v>175</v>
      </c>
      <c r="D410" s="23" t="s">
        <v>174</v>
      </c>
      <c r="E410" s="23" t="s">
        <v>162</v>
      </c>
      <c r="F410" s="100">
        <v>9.9999999999999995E-8</v>
      </c>
      <c r="G410" s="100">
        <v>9.2276418191393298E-9</v>
      </c>
      <c r="H410" s="100">
        <v>9.2276418191393303E-2</v>
      </c>
      <c r="I410" s="100">
        <v>0</v>
      </c>
      <c r="J410" s="23" t="s">
        <v>85</v>
      </c>
      <c r="K410" s="24">
        <v>44958.916004513892</v>
      </c>
      <c r="L410" s="23">
        <v>1</v>
      </c>
      <c r="M410" s="23" t="s">
        <v>162</v>
      </c>
      <c r="N410" s="45">
        <f>IF($C410="","",IF(OR($J410="SWAP",$J410="FUTURE",$J410="CME FUTURE"),IF($L410=1,ROUND($G410/$H410/$F410,3),POWER(10,ROUND(LOG($G410/$F410),1))),1))</f>
        <v>1</v>
      </c>
      <c r="O410" s="154">
        <f>IF($C410="","",IF(OR($J410="SWAP",$J410="FUTURE",$J410="CME FUTURE"),IF($L410=1,$F410*$N410,$AB$2*$F410*$N410/$H410),F410))</f>
        <v>9.9999999999999995E-8</v>
      </c>
      <c r="P410" s="47">
        <f>IF($C410="","",IF(OR($J410="SWAP",$J410="FUTURE",$J410="CME FUTURE"),IF(NOT(ISERROR(VLOOKUP($M410,SpotUSDRateTable,2,FALSE))),VLOOKUP($M410,SpotUSDRateTable,2,FALSE),$H410)*O410,VLOOKUP($M410,SpotUSDRateTable,2,FALSE)*O410))</f>
        <v>9.2276418191393298E-9</v>
      </c>
      <c r="Q410" s="25">
        <f>IF($C410="","",IF(OR($J410="SWAP",$J410="FUTURE",$J410="CME FUTURE"),INT($K410-$B410),0))</f>
        <v>0</v>
      </c>
      <c r="R410" s="26" t="str">
        <f>IF($C410="","",IF(OR($E410="USD",$E410="EUR"),"CASH",IF($Q410=0,"COIN",IF($Q410&gt;720,"PERP",IF($J410="FUTURE",TEXT($K410-1,"mmm yy"),"CME "&amp;TEXT($K410-1,"mmm yy"))))))</f>
        <v>COIN</v>
      </c>
      <c r="S410" s="26" t="str">
        <f>IF($C410="","",IF($J410="CME FUTURE",IF($G410&gt;0,"LONG","SHORT"),IF($G410&gt;0,"LONG","SHORT")))</f>
        <v>LONG</v>
      </c>
      <c r="T410" s="26" t="str">
        <f>IF($C410="","",$R410&amp;" "&amp;$S410)</f>
        <v>COIN LONG</v>
      </c>
      <c r="U410" s="180">
        <f>IF($C410="","",$G410*(1+$W410))</f>
        <v>9.2276418191393298E-9</v>
      </c>
      <c r="V410" s="176">
        <f>IF($C410="","",$H410*(1+$W410))</f>
        <v>9.2276418191393303E-2</v>
      </c>
      <c r="W410" s="39">
        <f>IF($C410="","",IF(DefaultScenario,IF(OR(AND(Default_Exchange="ALL",NOT(ISERROR(MATCH($C410,$AF$6:$AF$37,0)))),$C410=Default_Exchange),IF($G410&gt;0,-LGD,0),0),IF(OR($J410="SWAP",$J410="FUTURE",$J410="CME FUTURE"),IF('Futures &amp; Perps Shifted'!$K$73,VLOOKUP($M410,ShiftByCurrencyDeriv,MATCH($R410,ShiftByCurrencyDerivHeader,0),FALSE),0),0)))</f>
        <v>0</v>
      </c>
      <c r="X410" s="178">
        <f>IF($C410="","",$U410-$G410)</f>
        <v>0</v>
      </c>
      <c r="Y410" s="14" t="str">
        <f t="shared" si="6"/>
        <v>PITX</v>
      </c>
      <c r="Z410" t="str">
        <f>IF($C410="","",$M410&amp;" "&amp;$T410)</f>
        <v>XLM COIN LONG</v>
      </c>
      <c r="AA410" t="b">
        <f>IF($C410="","",IF(ISERROR(VLOOKUP($Y410,Mappings!$A:$C,3,FALSE)),FALSE,VLOOKUP($Y410,Mappings!$A:$C,3,FALSE)))</f>
        <v>1</v>
      </c>
    </row>
    <row r="411" spans="1:27" customFormat="1" x14ac:dyDescent="0.25">
      <c r="A411" s="14">
        <v>409</v>
      </c>
      <c r="B411" s="71">
        <v>44959.000000196756</v>
      </c>
      <c r="C411" s="14" t="s">
        <v>180</v>
      </c>
      <c r="D411" s="23" t="s">
        <v>178</v>
      </c>
      <c r="E411" s="23" t="s">
        <v>179</v>
      </c>
      <c r="F411" s="100">
        <v>3552880.5354093201</v>
      </c>
      <c r="G411" s="100">
        <v>29643.2086511089</v>
      </c>
      <c r="H411" s="100">
        <v>8.3434296075181203E-3</v>
      </c>
      <c r="I411" s="100">
        <v>0</v>
      </c>
      <c r="J411" s="23" t="s">
        <v>85</v>
      </c>
      <c r="K411" s="24">
        <v>44959.000000196756</v>
      </c>
      <c r="L411" s="23">
        <v>1</v>
      </c>
      <c r="M411" s="23" t="s">
        <v>179</v>
      </c>
      <c r="N411" s="45">
        <f>IF($C411="","",IF(OR($J411="SWAP",$J411="FUTURE",$J411="CME FUTURE"),IF($L411=1,ROUND($G411/$H411/$F411,3),POWER(10,ROUND(LOG($G411/$F411),1))),1))</f>
        <v>1</v>
      </c>
      <c r="O411" s="154">
        <f>IF($C411="","",IF(OR($J411="SWAP",$J411="FUTURE",$J411="CME FUTURE"),IF($L411=1,$F411*$N411,$AB$2*$F411*$N411/$H411),F411))</f>
        <v>3552880.5354093201</v>
      </c>
      <c r="P411" s="47">
        <f>IF($C411="","",IF(OR($J411="SWAP",$J411="FUTURE",$J411="CME FUTURE"),IF(NOT(ISERROR(VLOOKUP($M411,SpotUSDRateTable,2,FALSE))),VLOOKUP($M411,SpotUSDRateTable,2,FALSE),$H411)*O411,VLOOKUP($M411,SpotUSDRateTable,2,FALSE)*O411))</f>
        <v>29643.208651108955</v>
      </c>
      <c r="Q411" s="25">
        <f>IF($C411="","",IF(OR($J411="SWAP",$J411="FUTURE",$J411="CME FUTURE"),INT($K411-$B411),0))</f>
        <v>0</v>
      </c>
      <c r="R411" s="26" t="str">
        <f>IF($C411="","",IF(OR($E411="USD",$E411="EUR"),"CASH",IF($Q411=0,"COIN",IF($Q411&gt;720,"PERP",IF($J411="FUTURE",TEXT($K411-1,"mmm yy"),"CME "&amp;TEXT($K411-1,"mmm yy"))))))</f>
        <v>COIN</v>
      </c>
      <c r="S411" s="26" t="str">
        <f>IF($C411="","",IF($J411="CME FUTURE",IF($G411&gt;0,"LONG","SHORT"),IF($G411&gt;0,"LONG","SHORT")))</f>
        <v>LONG</v>
      </c>
      <c r="T411" s="26" t="str">
        <f>IF($C411="","",$R411&amp;" "&amp;$S411)</f>
        <v>COIN LONG</v>
      </c>
      <c r="U411" s="180">
        <f>IF($C411="","",$G411*(1+$W411))</f>
        <v>29643.2086511089</v>
      </c>
      <c r="V411" s="176">
        <f>IF($C411="","",$H411*(1+$W411))</f>
        <v>8.3434296075181203E-3</v>
      </c>
      <c r="W411" s="39">
        <f>IF($C411="","",IF(DefaultScenario,IF(OR(AND(Default_Exchange="ALL",NOT(ISERROR(MATCH($C411,$AF$6:$AF$37,0)))),$C411=Default_Exchange),IF($G411&gt;0,-LGD,0),0),IF(OR($J411="SWAP",$J411="FUTURE",$J411="CME FUTURE"),IF('Futures &amp; Perps Shifted'!$K$73,VLOOKUP($M411,ShiftByCurrencyDeriv,MATCH($R411,ShiftByCurrencyDerivHeader,0),FALSE),0),0)))</f>
        <v>0</v>
      </c>
      <c r="X411" s="178">
        <f>IF($C411="","",$U411-$G411)</f>
        <v>0</v>
      </c>
      <c r="Y411" s="14" t="str">
        <f t="shared" si="6"/>
        <v>SHFT</v>
      </c>
      <c r="Z411" t="str">
        <f>IF($C411="","",$M411&amp;" "&amp;$T411)</f>
        <v>SHFT COIN LONG</v>
      </c>
      <c r="AA411" t="b">
        <f>IF($C411="","",IF(ISERROR(VLOOKUP($Y411,Mappings!$A:$C,3,FALSE)),FALSE,VLOOKUP($Y411,Mappings!$A:$C,3,FALSE)))</f>
        <v>0</v>
      </c>
    </row>
    <row r="412" spans="1:27" customFormat="1" x14ac:dyDescent="0.25">
      <c r="A412" s="14">
        <v>410</v>
      </c>
      <c r="B412" s="71">
        <v>44959.000000775464</v>
      </c>
      <c r="C412" s="14" t="s">
        <v>182</v>
      </c>
      <c r="D412" s="23" t="s">
        <v>181</v>
      </c>
      <c r="E412" s="23" t="s">
        <v>14</v>
      </c>
      <c r="F412" s="100">
        <v>230.27350530999999</v>
      </c>
      <c r="G412" s="100">
        <v>5462955.5972749097</v>
      </c>
      <c r="H412" s="100">
        <v>23723.7696534846</v>
      </c>
      <c r="I412" s="100">
        <v>0</v>
      </c>
      <c r="J412" s="23" t="s">
        <v>85</v>
      </c>
      <c r="K412" s="24">
        <v>44959.000000775464</v>
      </c>
      <c r="L412" s="23">
        <v>1</v>
      </c>
      <c r="M412" s="23" t="s">
        <v>14</v>
      </c>
      <c r="N412" s="45">
        <f>IF($C412="","",IF(OR($J412="SWAP",$J412="FUTURE",$J412="CME FUTURE"),IF($L412=1,ROUND($G412/$H412/$F412,3),POWER(10,ROUND(LOG($G412/$F412),1))),1))</f>
        <v>1</v>
      </c>
      <c r="O412" s="154">
        <f>IF($C412="","",IF(OR($J412="SWAP",$J412="FUTURE",$J412="CME FUTURE"),IF($L412=1,$F412*$N412,$AB$2*$F412*$N412/$H412),F412))</f>
        <v>230.27350530999999</v>
      </c>
      <c r="P412" s="47">
        <f>IF($C412="","",IF(OR($J412="SWAP",$J412="FUTURE",$J412="CME FUTURE"),IF(NOT(ISERROR(VLOOKUP($M412,SpotUSDRateTable,2,FALSE))),VLOOKUP($M412,SpotUSDRateTable,2,FALSE),$H412)*O412,VLOOKUP($M412,SpotUSDRateTable,2,FALSE)*O412))</f>
        <v>5462955.5972749023</v>
      </c>
      <c r="Q412" s="25">
        <f>IF($C412="","",IF(OR($J412="SWAP",$J412="FUTURE",$J412="CME FUTURE"),INT($K412-$B412),0))</f>
        <v>0</v>
      </c>
      <c r="R412" s="26" t="str">
        <f>IF($C412="","",IF(OR($E412="USD",$E412="EUR"),"CASH",IF($Q412=0,"COIN",IF($Q412&gt;720,"PERP",IF($J412="FUTURE",TEXT($K412-1,"mmm yy"),"CME "&amp;TEXT($K412-1,"mmm yy"))))))</f>
        <v>COIN</v>
      </c>
      <c r="S412" s="26" t="str">
        <f>IF($C412="","",IF($J412="CME FUTURE",IF($G412&gt;0,"LONG","SHORT"),IF($G412&gt;0,"LONG","SHORT")))</f>
        <v>LONG</v>
      </c>
      <c r="T412" s="26" t="str">
        <f>IF($C412="","",$R412&amp;" "&amp;$S412)</f>
        <v>COIN LONG</v>
      </c>
      <c r="U412" s="180">
        <f>IF($C412="","",$G412*(1+$W412))</f>
        <v>5462955.5972749097</v>
      </c>
      <c r="V412" s="176">
        <f>IF($C412="","",$H412*(1+$W412))</f>
        <v>23723.7696534846</v>
      </c>
      <c r="W412" s="39">
        <f>IF($C412="","",IF(DefaultScenario,IF(OR(AND(Default_Exchange="ALL",NOT(ISERROR(MATCH($C412,$AF$6:$AF$37,0)))),$C412=Default_Exchange),IF($G412&gt;0,-LGD,0),0),IF(OR($J412="SWAP",$J412="FUTURE",$J412="CME FUTURE"),IF('Futures &amp; Perps Shifted'!$K$73,VLOOKUP($M412,ShiftByCurrencyDeriv,MATCH($R412,ShiftByCurrencyDerivHeader,0),FALSE),0),0)))</f>
        <v>0</v>
      </c>
      <c r="X412" s="178">
        <f>IF($C412="","",$U412-$G412)</f>
        <v>0</v>
      </c>
      <c r="Y412" s="14" t="str">
        <f t="shared" si="6"/>
        <v>WOOX</v>
      </c>
      <c r="Z412" t="str">
        <f>IF($C412="","",$M412&amp;" "&amp;$T412)</f>
        <v>BTC COIN LONG</v>
      </c>
      <c r="AA412" t="b">
        <f>IF($C412="","",IF(ISERROR(VLOOKUP($Y412,Mappings!$A:$C,3,FALSE)),FALSE,VLOOKUP($Y412,Mappings!$A:$C,3,FALSE)))</f>
        <v>1</v>
      </c>
    </row>
    <row r="413" spans="1:27" customFormat="1" x14ac:dyDescent="0.25">
      <c r="A413" s="14">
        <v>411</v>
      </c>
      <c r="B413" s="71">
        <v>44959.000000775464</v>
      </c>
      <c r="C413" s="14" t="s">
        <v>182</v>
      </c>
      <c r="D413" s="23" t="s">
        <v>181</v>
      </c>
      <c r="E413" s="23" t="s">
        <v>15</v>
      </c>
      <c r="F413" s="100">
        <v>2545.5731326700002</v>
      </c>
      <c r="G413" s="100">
        <v>4179303.3705377802</v>
      </c>
      <c r="H413" s="100">
        <v>1641.7926937161601</v>
      </c>
      <c r="I413" s="100">
        <v>0</v>
      </c>
      <c r="J413" s="23" t="s">
        <v>85</v>
      </c>
      <c r="K413" s="24">
        <v>44959.000000775464</v>
      </c>
      <c r="L413" s="23">
        <v>1</v>
      </c>
      <c r="M413" s="23" t="s">
        <v>15</v>
      </c>
      <c r="N413" s="45">
        <f>IF($C413="","",IF(OR($J413="SWAP",$J413="FUTURE",$J413="CME FUTURE"),IF($L413=1,ROUND($G413/$H413/$F413,3),POWER(10,ROUND(LOG($G413/$F413),1))),1))</f>
        <v>1</v>
      </c>
      <c r="O413" s="154">
        <f>IF($C413="","",IF(OR($J413="SWAP",$J413="FUTURE",$J413="CME FUTURE"),IF($L413=1,$F413*$N413,$AB$2*$F413*$N413/$H413),F413))</f>
        <v>2545.5731326700002</v>
      </c>
      <c r="P413" s="47">
        <f>IF($C413="","",IF(OR($J413="SWAP",$J413="FUTURE",$J413="CME FUTURE"),IF(NOT(ISERROR(VLOOKUP($M413,SpotUSDRateTable,2,FALSE))),VLOOKUP($M413,SpotUSDRateTable,2,FALSE),$H413)*O413,VLOOKUP($M413,SpotUSDRateTable,2,FALSE)*O413))</f>
        <v>4179303.3705377639</v>
      </c>
      <c r="Q413" s="25">
        <f>IF($C413="","",IF(OR($J413="SWAP",$J413="FUTURE",$J413="CME FUTURE"),INT($K413-$B413),0))</f>
        <v>0</v>
      </c>
      <c r="R413" s="26" t="str">
        <f>IF($C413="","",IF(OR($E413="USD",$E413="EUR"),"CASH",IF($Q413=0,"COIN",IF($Q413&gt;720,"PERP",IF($J413="FUTURE",TEXT($K413-1,"mmm yy"),"CME "&amp;TEXT($K413-1,"mmm yy"))))))</f>
        <v>COIN</v>
      </c>
      <c r="S413" s="26" t="str">
        <f>IF($C413="","",IF($J413="CME FUTURE",IF($G413&gt;0,"LONG","SHORT"),IF($G413&gt;0,"LONG","SHORT")))</f>
        <v>LONG</v>
      </c>
      <c r="T413" s="26" t="str">
        <f>IF($C413="","",$R413&amp;" "&amp;$S413)</f>
        <v>COIN LONG</v>
      </c>
      <c r="U413" s="180">
        <f>IF($C413="","",$G413*(1+$W413))</f>
        <v>4179303.3705377802</v>
      </c>
      <c r="V413" s="176">
        <f>IF($C413="","",$H413*(1+$W413))</f>
        <v>1641.7926937161601</v>
      </c>
      <c r="W413" s="39">
        <f>IF($C413="","",IF(DefaultScenario,IF(OR(AND(Default_Exchange="ALL",NOT(ISERROR(MATCH($C413,$AF$6:$AF$37,0)))),$C413=Default_Exchange),IF($G413&gt;0,-LGD,0),0),IF(OR($J413="SWAP",$J413="FUTURE",$J413="CME FUTURE"),IF('Futures &amp; Perps Shifted'!$K$73,VLOOKUP($M413,ShiftByCurrencyDeriv,MATCH($R413,ShiftByCurrencyDerivHeader,0),FALSE),0),0)))</f>
        <v>0</v>
      </c>
      <c r="X413" s="178">
        <f>IF($C413="","",$U413-$G413)</f>
        <v>0</v>
      </c>
      <c r="Y413" s="14" t="str">
        <f t="shared" si="6"/>
        <v>WOOX</v>
      </c>
      <c r="Z413" t="str">
        <f>IF($C413="","",$M413&amp;" "&amp;$T413)</f>
        <v>ETH COIN LONG</v>
      </c>
      <c r="AA413" t="b">
        <f>IF($C413="","",IF(ISERROR(VLOOKUP($Y413,Mappings!$A:$C,3,FALSE)),FALSE,VLOOKUP($Y413,Mappings!$A:$C,3,FALSE)))</f>
        <v>1</v>
      </c>
    </row>
    <row r="414" spans="1:27" customFormat="1" x14ac:dyDescent="0.25">
      <c r="A414" s="14">
        <v>412</v>
      </c>
      <c r="B414" s="71">
        <v>44959.000000775464</v>
      </c>
      <c r="C414" s="14" t="s">
        <v>182</v>
      </c>
      <c r="D414" s="23" t="s">
        <v>181</v>
      </c>
      <c r="E414" s="23" t="s">
        <v>183</v>
      </c>
      <c r="F414" s="100">
        <v>1644286.05309931</v>
      </c>
      <c r="G414" s="100">
        <v>313513.56445876701</v>
      </c>
      <c r="H414" s="100">
        <v>0.19066850556071199</v>
      </c>
      <c r="I414" s="100">
        <v>0</v>
      </c>
      <c r="J414" s="23" t="s">
        <v>85</v>
      </c>
      <c r="K414" s="24">
        <v>44959.000000775464</v>
      </c>
      <c r="L414" s="23">
        <v>1</v>
      </c>
      <c r="M414" s="23" t="s">
        <v>183</v>
      </c>
      <c r="N414" s="45">
        <f>IF($C414="","",IF(OR($J414="SWAP",$J414="FUTURE",$J414="CME FUTURE"),IF($L414=1,ROUND($G414/$H414/$F414,3),POWER(10,ROUND(LOG($G414/$F414),1))),1))</f>
        <v>1</v>
      </c>
      <c r="O414" s="154">
        <f>IF($C414="","",IF(OR($J414="SWAP",$J414="FUTURE",$J414="CME FUTURE"),IF($L414=1,$F414*$N414,$AB$2*$F414*$N414/$H414),F414))</f>
        <v>1644286.05309931</v>
      </c>
      <c r="P414" s="47">
        <f>IF($C414="","",IF(OR($J414="SWAP",$J414="FUTURE",$J414="CME FUTURE"),IF(NOT(ISERROR(VLOOKUP($M414,SpotUSDRateTable,2,FALSE))),VLOOKUP($M414,SpotUSDRateTable,2,FALSE),$H414)*O414,VLOOKUP($M414,SpotUSDRateTable,2,FALSE)*O414))</f>
        <v>313513.56445876695</v>
      </c>
      <c r="Q414" s="25">
        <f>IF($C414="","",IF(OR($J414="SWAP",$J414="FUTURE",$J414="CME FUTURE"),INT($K414-$B414),0))</f>
        <v>0</v>
      </c>
      <c r="R414" s="26" t="str">
        <f>IF($C414="","",IF(OR($E414="USD",$E414="EUR"),"CASH",IF($Q414=0,"COIN",IF($Q414&gt;720,"PERP",IF($J414="FUTURE",TEXT($K414-1,"mmm yy"),"CME "&amp;TEXT($K414-1,"mmm yy"))))))</f>
        <v>COIN</v>
      </c>
      <c r="S414" s="26" t="str">
        <f>IF($C414="","",IF($J414="CME FUTURE",IF($G414&gt;0,"LONG","SHORT"),IF($G414&gt;0,"LONG","SHORT")))</f>
        <v>LONG</v>
      </c>
      <c r="T414" s="26" t="str">
        <f>IF($C414="","",$R414&amp;" "&amp;$S414)</f>
        <v>COIN LONG</v>
      </c>
      <c r="U414" s="180">
        <f>IF($C414="","",$G414*(1+$W414))</f>
        <v>313513.56445876701</v>
      </c>
      <c r="V414" s="176">
        <f>IF($C414="","",$H414*(1+$W414))</f>
        <v>0.19066850556071199</v>
      </c>
      <c r="W414" s="39">
        <f>IF($C414="","",IF(DefaultScenario,IF(OR(AND(Default_Exchange="ALL",NOT(ISERROR(MATCH($C414,$AF$6:$AF$37,0)))),$C414=Default_Exchange),IF($G414&gt;0,-LGD,0),0),IF(OR($J414="SWAP",$J414="FUTURE",$J414="CME FUTURE"),IF('Futures &amp; Perps Shifted'!$K$73,VLOOKUP($M414,ShiftByCurrencyDeriv,MATCH($R414,ShiftByCurrencyDerivHeader,0),FALSE),0),0)))</f>
        <v>0</v>
      </c>
      <c r="X414" s="178">
        <f>IF($C414="","",$U414-$G414)</f>
        <v>0</v>
      </c>
      <c r="Y414" s="14" t="str">
        <f t="shared" si="6"/>
        <v>WOOX</v>
      </c>
      <c r="Z414" t="str">
        <f>IF($C414="","",$M414&amp;" "&amp;$T414)</f>
        <v>WOO COIN LONG</v>
      </c>
      <c r="AA414" t="b">
        <f>IF($C414="","",IF(ISERROR(VLOOKUP($Y414,Mappings!$A:$C,3,FALSE)),FALSE,VLOOKUP($Y414,Mappings!$A:$C,3,FALSE)))</f>
        <v>1</v>
      </c>
    </row>
    <row r="415" spans="1:27" customFormat="1" x14ac:dyDescent="0.25">
      <c r="A415" s="14">
        <v>413</v>
      </c>
      <c r="B415" s="71">
        <v>44958.991572025465</v>
      </c>
      <c r="C415" s="14" t="s">
        <v>184</v>
      </c>
      <c r="D415" s="23" t="s">
        <v>184</v>
      </c>
      <c r="E415" s="23" t="s">
        <v>116</v>
      </c>
      <c r="F415" s="100">
        <v>4.9807125799999996</v>
      </c>
      <c r="G415" s="100">
        <v>439.64562845367601</v>
      </c>
      <c r="H415" s="100">
        <v>88.269624354368204</v>
      </c>
      <c r="I415" s="100">
        <v>0</v>
      </c>
      <c r="J415" s="23" t="s">
        <v>85</v>
      </c>
      <c r="K415" s="24">
        <v>44958.991572025465</v>
      </c>
      <c r="L415" s="23">
        <v>1</v>
      </c>
      <c r="M415" s="23" t="s">
        <v>116</v>
      </c>
      <c r="N415" s="45">
        <f>IF($C415="","",IF(OR($J415="SWAP",$J415="FUTURE",$J415="CME FUTURE"),IF($L415=1,ROUND($G415/$H415/$F415,3),POWER(10,ROUND(LOG($G415/$F415),1))),1))</f>
        <v>1</v>
      </c>
      <c r="O415" s="154">
        <f>IF($C415="","",IF(OR($J415="SWAP",$J415="FUTURE",$J415="CME FUTURE"),IF($L415=1,$F415*$N415,$AB$2*$F415*$N415/$H415),F415))</f>
        <v>4.9807125799999996</v>
      </c>
      <c r="P415" s="47">
        <f>IF($C415="","",IF(OR($J415="SWAP",$J415="FUTURE",$J415="CME FUTURE"),IF(NOT(ISERROR(VLOOKUP($M415,SpotUSDRateTable,2,FALSE))),VLOOKUP($M415,SpotUSDRateTable,2,FALSE),$H415)*O415,VLOOKUP($M415,SpotUSDRateTable,2,FALSE)*O415))</f>
        <v>439.64562845367607</v>
      </c>
      <c r="Q415" s="25">
        <f>IF($C415="","",IF(OR($J415="SWAP",$J415="FUTURE",$J415="CME FUTURE"),INT($K415-$B415),0))</f>
        <v>0</v>
      </c>
      <c r="R415" s="26" t="str">
        <f>IF($C415="","",IF(OR($E415="USD",$E415="EUR"),"CASH",IF($Q415=0,"COIN",IF($Q415&gt;720,"PERP",IF($J415="FUTURE",TEXT($K415-1,"mmm yy"),"CME "&amp;TEXT($K415-1,"mmm yy"))))))</f>
        <v>COIN</v>
      </c>
      <c r="S415" s="26" t="str">
        <f>IF($C415="","",IF($J415="CME FUTURE",IF($G415&gt;0,"LONG","SHORT"),IF($G415&gt;0,"LONG","SHORT")))</f>
        <v>LONG</v>
      </c>
      <c r="T415" s="26" t="str">
        <f>IF($C415="","",$R415&amp;" "&amp;$S415)</f>
        <v>COIN LONG</v>
      </c>
      <c r="U415" s="180">
        <f>IF($C415="","",$G415*(1+$W415))</f>
        <v>439.64562845367601</v>
      </c>
      <c r="V415" s="176">
        <f>IF($C415="","",$H415*(1+$W415))</f>
        <v>88.269624354368204</v>
      </c>
      <c r="W415" s="39">
        <f>IF($C415="","",IF(DefaultScenario,IF(OR(AND(Default_Exchange="ALL",NOT(ISERROR(MATCH($C415,$AF$6:$AF$37,0)))),$C415=Default_Exchange),IF($G415&gt;0,-LGD,0),0),IF(OR($J415="SWAP",$J415="FUTURE",$J415="CME FUTURE"),IF('Futures &amp; Perps Shifted'!$K$73,VLOOKUP($M415,ShiftByCurrencyDeriv,MATCH($R415,ShiftByCurrencyDerivHeader,0),FALSE),0),0)))</f>
        <v>0</v>
      </c>
      <c r="X415" s="178">
        <f>IF($C415="","",$U415-$G415)</f>
        <v>0</v>
      </c>
      <c r="Y415" s="14" t="str">
        <f t="shared" si="6"/>
        <v>FBLK</v>
      </c>
      <c r="Z415" t="str">
        <f>IF($C415="","",$M415&amp;" "&amp;$T415)</f>
        <v>AAVE COIN LONG</v>
      </c>
      <c r="AA415" t="b">
        <f>IF($C415="","",IF(ISERROR(VLOOKUP($Y415,Mappings!$A:$C,3,FALSE)),FALSE,VLOOKUP($Y415,Mappings!$A:$C,3,FALSE)))</f>
        <v>0</v>
      </c>
    </row>
    <row r="416" spans="1:27" customFormat="1" x14ac:dyDescent="0.25">
      <c r="A416" s="14">
        <v>414</v>
      </c>
      <c r="B416" s="71">
        <v>44958.991572025465</v>
      </c>
      <c r="C416" s="14" t="s">
        <v>184</v>
      </c>
      <c r="D416" s="23" t="s">
        <v>184</v>
      </c>
      <c r="E416" s="23" t="s">
        <v>84</v>
      </c>
      <c r="F416" s="100">
        <v>59</v>
      </c>
      <c r="G416" s="100">
        <v>23.437329583662699</v>
      </c>
      <c r="H416" s="100">
        <v>0.397242874299367</v>
      </c>
      <c r="I416" s="100">
        <v>0</v>
      </c>
      <c r="J416" s="23" t="s">
        <v>85</v>
      </c>
      <c r="K416" s="24">
        <v>44958.991572025465</v>
      </c>
      <c r="L416" s="23">
        <v>1</v>
      </c>
      <c r="M416" s="23" t="s">
        <v>84</v>
      </c>
      <c r="N416" s="45">
        <f>IF($C416="","",IF(OR($J416="SWAP",$J416="FUTURE",$J416="CME FUTURE"),IF($L416=1,ROUND($G416/$H416/$F416,3),POWER(10,ROUND(LOG($G416/$F416),1))),1))</f>
        <v>1</v>
      </c>
      <c r="O416" s="154">
        <f>IF($C416="","",IF(OR($J416="SWAP",$J416="FUTURE",$J416="CME FUTURE"),IF($L416=1,$F416*$N416,$AB$2*$F416*$N416/$H416),F416))</f>
        <v>59</v>
      </c>
      <c r="P416" s="47">
        <f>IF($C416="","",IF(OR($J416="SWAP",$J416="FUTURE",$J416="CME FUTURE"),IF(NOT(ISERROR(VLOOKUP($M416,SpotUSDRateTable,2,FALSE))),VLOOKUP($M416,SpotUSDRateTable,2,FALSE),$H416)*O416,VLOOKUP($M416,SpotUSDRateTable,2,FALSE)*O416))</f>
        <v>23.437329583662653</v>
      </c>
      <c r="Q416" s="25">
        <f>IF($C416="","",IF(OR($J416="SWAP",$J416="FUTURE",$J416="CME FUTURE"),INT($K416-$B416),0))</f>
        <v>0</v>
      </c>
      <c r="R416" s="26" t="str">
        <f>IF($C416="","",IF(OR($E416="USD",$E416="EUR"),"CASH",IF($Q416=0,"COIN",IF($Q416&gt;720,"PERP",IF($J416="FUTURE",TEXT($K416-1,"mmm yy"),"CME "&amp;TEXT($K416-1,"mmm yy"))))))</f>
        <v>COIN</v>
      </c>
      <c r="S416" s="26" t="str">
        <f>IF($C416="","",IF($J416="CME FUTURE",IF($G416&gt;0,"LONG","SHORT"),IF($G416&gt;0,"LONG","SHORT")))</f>
        <v>LONG</v>
      </c>
      <c r="T416" s="26" t="str">
        <f>IF($C416="","",$R416&amp;" "&amp;$S416)</f>
        <v>COIN LONG</v>
      </c>
      <c r="U416" s="180">
        <f>IF($C416="","",$G416*(1+$W416))</f>
        <v>23.437329583662699</v>
      </c>
      <c r="V416" s="176">
        <f>IF($C416="","",$H416*(1+$W416))</f>
        <v>0.397242874299367</v>
      </c>
      <c r="W416" s="39">
        <f>IF($C416="","",IF(DefaultScenario,IF(OR(AND(Default_Exchange="ALL",NOT(ISERROR(MATCH($C416,$AF$6:$AF$37,0)))),$C416=Default_Exchange),IF($G416&gt;0,-LGD,0),0),IF(OR($J416="SWAP",$J416="FUTURE",$J416="CME FUTURE"),IF('Futures &amp; Perps Shifted'!$K$73,VLOOKUP($M416,ShiftByCurrencyDeriv,MATCH($R416,ShiftByCurrencyDerivHeader,0),FALSE),0),0)))</f>
        <v>0</v>
      </c>
      <c r="X416" s="178">
        <f>IF($C416="","",$U416-$G416)</f>
        <v>0</v>
      </c>
      <c r="Y416" s="14" t="str">
        <f t="shared" si="6"/>
        <v>FBLK</v>
      </c>
      <c r="Z416" t="str">
        <f>IF($C416="","",$M416&amp;" "&amp;$T416)</f>
        <v>ADA COIN LONG</v>
      </c>
      <c r="AA416" t="b">
        <f>IF($C416="","",IF(ISERROR(VLOOKUP($Y416,Mappings!$A:$C,3,FALSE)),FALSE,VLOOKUP($Y416,Mappings!$A:$C,3,FALSE)))</f>
        <v>0</v>
      </c>
    </row>
    <row r="417" spans="1:27" customFormat="1" x14ac:dyDescent="0.25">
      <c r="A417" s="14">
        <v>415</v>
      </c>
      <c r="B417" s="71">
        <v>44958.991572025465</v>
      </c>
      <c r="C417" s="14" t="s">
        <v>184</v>
      </c>
      <c r="D417" s="23" t="s">
        <v>184</v>
      </c>
      <c r="E417" s="23" t="s">
        <v>122</v>
      </c>
      <c r="F417" s="100">
        <v>116.66666600000001</v>
      </c>
      <c r="G417" s="100">
        <v>29.287102213946898</v>
      </c>
      <c r="H417" s="100">
        <v>0.25103230612544303</v>
      </c>
      <c r="I417" s="100">
        <v>0</v>
      </c>
      <c r="J417" s="23" t="s">
        <v>85</v>
      </c>
      <c r="K417" s="24">
        <v>44958.991572025465</v>
      </c>
      <c r="L417" s="23">
        <v>1</v>
      </c>
      <c r="M417" s="23" t="s">
        <v>122</v>
      </c>
      <c r="N417" s="45">
        <f>IF($C417="","",IF(OR($J417="SWAP",$J417="FUTURE",$J417="CME FUTURE"),IF($L417=1,ROUND($G417/$H417/$F417,3),POWER(10,ROUND(LOG($G417/$F417),1))),1))</f>
        <v>1</v>
      </c>
      <c r="O417" s="154">
        <f>IF($C417="","",IF(OR($J417="SWAP",$J417="FUTURE",$J417="CME FUTURE"),IF($L417=1,$F417*$N417,$AB$2*$F417*$N417/$H417),F417))</f>
        <v>116.66666600000001</v>
      </c>
      <c r="P417" s="47">
        <f>IF($C417="","",IF(OR($J417="SWAP",$J417="FUTURE",$J417="CME FUTURE"),IF(NOT(ISERROR(VLOOKUP($M417,SpotUSDRateTable,2,FALSE))),VLOOKUP($M417,SpotUSDRateTable,2,FALSE),$H417)*O417,VLOOKUP($M417,SpotUSDRateTable,2,FALSE)*O417))</f>
        <v>29.287102213946817</v>
      </c>
      <c r="Q417" s="25">
        <f>IF($C417="","",IF(OR($J417="SWAP",$J417="FUTURE",$J417="CME FUTURE"),INT($K417-$B417),0))</f>
        <v>0</v>
      </c>
      <c r="R417" s="26" t="str">
        <f>IF($C417="","",IF(OR($E417="USD",$E417="EUR"),"CASH",IF($Q417=0,"COIN",IF($Q417&gt;720,"PERP",IF($J417="FUTURE",TEXT($K417-1,"mmm yy"),"CME "&amp;TEXT($K417-1,"mmm yy"))))))</f>
        <v>COIN</v>
      </c>
      <c r="S417" s="26" t="str">
        <f>IF($C417="","",IF($J417="CME FUTURE",IF($G417&gt;0,"LONG","SHORT"),IF($G417&gt;0,"LONG","SHORT")))</f>
        <v>LONG</v>
      </c>
      <c r="T417" s="26" t="str">
        <f>IF($C417="","",$R417&amp;" "&amp;$S417)</f>
        <v>COIN LONG</v>
      </c>
      <c r="U417" s="180">
        <f>IF($C417="","",$G417*(1+$W417))</f>
        <v>29.287102213946898</v>
      </c>
      <c r="V417" s="176">
        <f>IF($C417="","",$H417*(1+$W417))</f>
        <v>0.25103230612544303</v>
      </c>
      <c r="W417" s="39">
        <f>IF($C417="","",IF(DefaultScenario,IF(OR(AND(Default_Exchange="ALL",NOT(ISERROR(MATCH($C417,$AF$6:$AF$37,0)))),$C417=Default_Exchange),IF($G417&gt;0,-LGD,0),0),IF(OR($J417="SWAP",$J417="FUTURE",$J417="CME FUTURE"),IF('Futures &amp; Perps Shifted'!$K$73,VLOOKUP($M417,ShiftByCurrencyDeriv,MATCH($R417,ShiftByCurrencyDerivHeader,0),FALSE),0),0)))</f>
        <v>0</v>
      </c>
      <c r="X417" s="178">
        <f>IF($C417="","",$U417-$G417)</f>
        <v>0</v>
      </c>
      <c r="Y417" s="14" t="str">
        <f t="shared" si="6"/>
        <v>FBLK</v>
      </c>
      <c r="Z417" t="str">
        <f>IF($C417="","",$M417&amp;" "&amp;$T417)</f>
        <v>ALGO COIN LONG</v>
      </c>
      <c r="AA417" t="b">
        <f>IF($C417="","",IF(ISERROR(VLOOKUP($Y417,Mappings!$A:$C,3,FALSE)),FALSE,VLOOKUP($Y417,Mappings!$A:$C,3,FALSE)))</f>
        <v>0</v>
      </c>
    </row>
    <row r="418" spans="1:27" customFormat="1" x14ac:dyDescent="0.25">
      <c r="A418" s="14">
        <v>416</v>
      </c>
      <c r="B418" s="71">
        <v>44958.991572025465</v>
      </c>
      <c r="C418" s="14" t="s">
        <v>184</v>
      </c>
      <c r="D418" s="23" t="s">
        <v>184</v>
      </c>
      <c r="E418" s="23" t="s">
        <v>185</v>
      </c>
      <c r="F418" s="100">
        <v>6.2959599999999998E-3</v>
      </c>
      <c r="G418" s="100">
        <v>0.13199709537506399</v>
      </c>
      <c r="H418" s="100">
        <v>20.9653643566771</v>
      </c>
      <c r="I418" s="100">
        <v>0</v>
      </c>
      <c r="J418" s="23" t="s">
        <v>85</v>
      </c>
      <c r="K418" s="24">
        <v>44958.991572025465</v>
      </c>
      <c r="L418" s="23">
        <v>1</v>
      </c>
      <c r="M418" s="23" t="s">
        <v>185</v>
      </c>
      <c r="N418" s="45">
        <f>IF($C418="","",IF(OR($J418="SWAP",$J418="FUTURE",$J418="CME FUTURE"),IF($L418=1,ROUND($G418/$H418/$F418,3),POWER(10,ROUND(LOG($G418/$F418),1))),1))</f>
        <v>1</v>
      </c>
      <c r="O418" s="154">
        <f>IF($C418="","",IF(OR($J418="SWAP",$J418="FUTURE",$J418="CME FUTURE"),IF($L418=1,$F418*$N418,$AB$2*$F418*$N418/$H418),F418))</f>
        <v>6.2959599999999998E-3</v>
      </c>
      <c r="P418" s="47">
        <f>IF($C418="","",IF(OR($J418="SWAP",$J418="FUTURE",$J418="CME FUTURE"),IF(NOT(ISERROR(VLOOKUP($M418,SpotUSDRateTable,2,FALSE))),VLOOKUP($M418,SpotUSDRateTable,2,FALSE),$H418)*O418,VLOOKUP($M418,SpotUSDRateTable,2,FALSE)*O418))</f>
        <v>0.13199709537506474</v>
      </c>
      <c r="Q418" s="25">
        <f>IF($C418="","",IF(OR($J418="SWAP",$J418="FUTURE",$J418="CME FUTURE"),INT($K418-$B418),0))</f>
        <v>0</v>
      </c>
      <c r="R418" s="26" t="str">
        <f>IF($C418="","",IF(OR($E418="USD",$E418="EUR"),"CASH",IF($Q418=0,"COIN",IF($Q418&gt;720,"PERP",IF($J418="FUTURE",TEXT($K418-1,"mmm yy"),"CME "&amp;TEXT($K418-1,"mmm yy"))))))</f>
        <v>COIN</v>
      </c>
      <c r="S418" s="26" t="str">
        <f>IF($C418="","",IF($J418="CME FUTURE",IF($G418&gt;0,"LONG","SHORT"),IF($G418&gt;0,"LONG","SHORT")))</f>
        <v>LONG</v>
      </c>
      <c r="T418" s="26" t="str">
        <f>IF($C418="","",$R418&amp;" "&amp;$S418)</f>
        <v>COIN LONG</v>
      </c>
      <c r="U418" s="180">
        <f>IF($C418="","",$G418*(1+$W418))</f>
        <v>0.13199709537506399</v>
      </c>
      <c r="V418" s="176">
        <f>IF($C418="","",$H418*(1+$W418))</f>
        <v>20.9653643566771</v>
      </c>
      <c r="W418" s="39">
        <f>IF($C418="","",IF(DefaultScenario,IF(OR(AND(Default_Exchange="ALL",NOT(ISERROR(MATCH($C418,$AF$6:$AF$37,0)))),$C418=Default_Exchange),IF($G418&gt;0,-LGD,0),0),IF(OR($J418="SWAP",$J418="FUTURE",$J418="CME FUTURE"),IF('Futures &amp; Perps Shifted'!$K$73,VLOOKUP($M418,ShiftByCurrencyDeriv,MATCH($R418,ShiftByCurrencyDerivHeader,0),FALSE),0),0)))</f>
        <v>0</v>
      </c>
      <c r="X418" s="178">
        <f>IF($C418="","",$U418-$G418)</f>
        <v>0</v>
      </c>
      <c r="Y418" s="14" t="str">
        <f t="shared" si="6"/>
        <v>FBLK</v>
      </c>
      <c r="Z418" t="str">
        <f>IF($C418="","",$M418&amp;" "&amp;$T418)</f>
        <v>AVAX COIN LONG</v>
      </c>
      <c r="AA418" t="b">
        <f>IF($C418="","",IF(ISERROR(VLOOKUP($Y418,Mappings!$A:$C,3,FALSE)),FALSE,VLOOKUP($Y418,Mappings!$A:$C,3,FALSE)))</f>
        <v>0</v>
      </c>
    </row>
    <row r="419" spans="1:27" customFormat="1" x14ac:dyDescent="0.25">
      <c r="A419" s="14">
        <v>417</v>
      </c>
      <c r="B419" s="71">
        <v>44958.991572025465</v>
      </c>
      <c r="C419" s="14" t="s">
        <v>184</v>
      </c>
      <c r="D419" s="23" t="s">
        <v>184</v>
      </c>
      <c r="E419" s="23" t="s">
        <v>124</v>
      </c>
      <c r="F419" s="100">
        <v>18675.811631879998</v>
      </c>
      <c r="G419" s="100">
        <v>5068.6060290875002</v>
      </c>
      <c r="H419" s="100">
        <v>0.27139950482448</v>
      </c>
      <c r="I419" s="100">
        <v>0</v>
      </c>
      <c r="J419" s="23" t="s">
        <v>85</v>
      </c>
      <c r="K419" s="24">
        <v>44958.991572025465</v>
      </c>
      <c r="L419" s="23">
        <v>1</v>
      </c>
      <c r="M419" s="23" t="s">
        <v>124</v>
      </c>
      <c r="N419" s="45">
        <f>IF($C419="","",IF(OR($J419="SWAP",$J419="FUTURE",$J419="CME FUTURE"),IF($L419=1,ROUND($G419/$H419/$F419,3),POWER(10,ROUND(LOG($G419/$F419),1))),1))</f>
        <v>1</v>
      </c>
      <c r="O419" s="154">
        <f>IF($C419="","",IF(OR($J419="SWAP",$J419="FUTURE",$J419="CME FUTURE"),IF($L419=1,$F419*$N419,$AB$2*$F419*$N419/$H419),F419))</f>
        <v>18675.811631879998</v>
      </c>
      <c r="P419" s="47">
        <f>IF($C419="","",IF(OR($J419="SWAP",$J419="FUTURE",$J419="CME FUTURE"),IF(NOT(ISERROR(VLOOKUP($M419,SpotUSDRateTable,2,FALSE))),VLOOKUP($M419,SpotUSDRateTable,2,FALSE),$H419)*O419,VLOOKUP($M419,SpotUSDRateTable,2,FALSE)*O419))</f>
        <v>5068.6060290874957</v>
      </c>
      <c r="Q419" s="25">
        <f>IF($C419="","",IF(OR($J419="SWAP",$J419="FUTURE",$J419="CME FUTURE"),INT($K419-$B419),0))</f>
        <v>0</v>
      </c>
      <c r="R419" s="26" t="str">
        <f>IF($C419="","",IF(OR($E419="USD",$E419="EUR"),"CASH",IF($Q419=0,"COIN",IF($Q419&gt;720,"PERP",IF($J419="FUTURE",TEXT($K419-1,"mmm yy"),"CME "&amp;TEXT($K419-1,"mmm yy"))))))</f>
        <v>COIN</v>
      </c>
      <c r="S419" s="26" t="str">
        <f>IF($C419="","",IF($J419="CME FUTURE",IF($G419&gt;0,"LONG","SHORT"),IF($G419&gt;0,"LONG","SHORT")))</f>
        <v>LONG</v>
      </c>
      <c r="T419" s="26" t="str">
        <f>IF($C419="","",$R419&amp;" "&amp;$S419)</f>
        <v>COIN LONG</v>
      </c>
      <c r="U419" s="180">
        <f>IF($C419="","",$G419*(1+$W419))</f>
        <v>5068.6060290875002</v>
      </c>
      <c r="V419" s="176">
        <f>IF($C419="","",$H419*(1+$W419))</f>
        <v>0.27139950482448</v>
      </c>
      <c r="W419" s="39">
        <f>IF($C419="","",IF(DefaultScenario,IF(OR(AND(Default_Exchange="ALL",NOT(ISERROR(MATCH($C419,$AF$6:$AF$37,0)))),$C419=Default_Exchange),IF($G419&gt;0,-LGD,0),0),IF(OR($J419="SWAP",$J419="FUTURE",$J419="CME FUTURE"),IF('Futures &amp; Perps Shifted'!$K$73,VLOOKUP($M419,ShiftByCurrencyDeriv,MATCH($R419,ShiftByCurrencyDerivHeader,0),FALSE),0),0)))</f>
        <v>0</v>
      </c>
      <c r="X419" s="178">
        <f>IF($C419="","",$U419-$G419)</f>
        <v>0</v>
      </c>
      <c r="Y419" s="14" t="str">
        <f t="shared" si="6"/>
        <v>FBLK</v>
      </c>
      <c r="Z419" t="str">
        <f>IF($C419="","",$M419&amp;" "&amp;$T419)</f>
        <v>BAT COIN LONG</v>
      </c>
      <c r="AA419" t="b">
        <f>IF($C419="","",IF(ISERROR(VLOOKUP($Y419,Mappings!$A:$C,3,FALSE)),FALSE,VLOOKUP($Y419,Mappings!$A:$C,3,FALSE)))</f>
        <v>0</v>
      </c>
    </row>
    <row r="420" spans="1:27" customFormat="1" x14ac:dyDescent="0.25">
      <c r="A420" s="14">
        <v>418</v>
      </c>
      <c r="B420" s="71">
        <v>44958.991572025465</v>
      </c>
      <c r="C420" s="14" t="s">
        <v>184</v>
      </c>
      <c r="D420" s="23" t="s">
        <v>184</v>
      </c>
      <c r="E420" s="23" t="s">
        <v>87</v>
      </c>
      <c r="F420" s="100">
        <v>1.7652E-4</v>
      </c>
      <c r="G420" s="100">
        <v>5.6040262484110002E-2</v>
      </c>
      <c r="H420" s="100">
        <v>317.47259508333298</v>
      </c>
      <c r="I420" s="100">
        <v>0</v>
      </c>
      <c r="J420" s="23" t="s">
        <v>85</v>
      </c>
      <c r="K420" s="24">
        <v>44958.991572025465</v>
      </c>
      <c r="L420" s="23">
        <v>1</v>
      </c>
      <c r="M420" s="23" t="s">
        <v>87</v>
      </c>
      <c r="N420" s="45">
        <f>IF($C420="","",IF(OR($J420="SWAP",$J420="FUTURE",$J420="CME FUTURE"),IF($L420=1,ROUND($G420/$H420/$F420,3),POWER(10,ROUND(LOG($G420/$F420),1))),1))</f>
        <v>1</v>
      </c>
      <c r="O420" s="154">
        <f>IF($C420="","",IF(OR($J420="SWAP",$J420="FUTURE",$J420="CME FUTURE"),IF($L420=1,$F420*$N420,$AB$2*$F420*$N420/$H420),F420))</f>
        <v>1.7652E-4</v>
      </c>
      <c r="P420" s="47">
        <f>IF($C420="","",IF(OR($J420="SWAP",$J420="FUTURE",$J420="CME FUTURE"),IF(NOT(ISERROR(VLOOKUP($M420,SpotUSDRateTable,2,FALSE))),VLOOKUP($M420,SpotUSDRateTable,2,FALSE),$H420)*O420,VLOOKUP($M420,SpotUSDRateTable,2,FALSE)*O420))</f>
        <v>5.6040262484109933E-2</v>
      </c>
      <c r="Q420" s="25">
        <f>IF($C420="","",IF(OR($J420="SWAP",$J420="FUTURE",$J420="CME FUTURE"),INT($K420-$B420),0))</f>
        <v>0</v>
      </c>
      <c r="R420" s="26" t="str">
        <f>IF($C420="","",IF(OR($E420="USD",$E420="EUR"),"CASH",IF($Q420=0,"COIN",IF($Q420&gt;720,"PERP",IF($J420="FUTURE",TEXT($K420-1,"mmm yy"),"CME "&amp;TEXT($K420-1,"mmm yy"))))))</f>
        <v>COIN</v>
      </c>
      <c r="S420" s="26" t="str">
        <f>IF($C420="","",IF($J420="CME FUTURE",IF($G420&gt;0,"LONG","SHORT"),IF($G420&gt;0,"LONG","SHORT")))</f>
        <v>LONG</v>
      </c>
      <c r="T420" s="26" t="str">
        <f>IF($C420="","",$R420&amp;" "&amp;$S420)</f>
        <v>COIN LONG</v>
      </c>
      <c r="U420" s="180">
        <f>IF($C420="","",$G420*(1+$W420))</f>
        <v>5.6040262484110002E-2</v>
      </c>
      <c r="V420" s="176">
        <f>IF($C420="","",$H420*(1+$W420))</f>
        <v>317.47259508333298</v>
      </c>
      <c r="W420" s="39">
        <f>IF($C420="","",IF(DefaultScenario,IF(OR(AND(Default_Exchange="ALL",NOT(ISERROR(MATCH($C420,$AF$6:$AF$37,0)))),$C420=Default_Exchange),IF($G420&gt;0,-LGD,0),0),IF(OR($J420="SWAP",$J420="FUTURE",$J420="CME FUTURE"),IF('Futures &amp; Perps Shifted'!$K$73,VLOOKUP($M420,ShiftByCurrencyDeriv,MATCH($R420,ShiftByCurrencyDerivHeader,0),FALSE),0),0)))</f>
        <v>0</v>
      </c>
      <c r="X420" s="178">
        <f>IF($C420="","",$U420-$G420)</f>
        <v>0</v>
      </c>
      <c r="Y420" s="14" t="str">
        <f t="shared" si="6"/>
        <v>FBLK</v>
      </c>
      <c r="Z420" t="str">
        <f>IF($C420="","",$M420&amp;" "&amp;$T420)</f>
        <v>BNB COIN LONG</v>
      </c>
      <c r="AA420" t="b">
        <f>IF($C420="","",IF(ISERROR(VLOOKUP($Y420,Mappings!$A:$C,3,FALSE)),FALSE,VLOOKUP($Y420,Mappings!$A:$C,3,FALSE)))</f>
        <v>0</v>
      </c>
    </row>
    <row r="421" spans="1:27" customFormat="1" x14ac:dyDescent="0.25">
      <c r="A421" s="14">
        <v>419</v>
      </c>
      <c r="B421" s="71">
        <v>44958.991572025465</v>
      </c>
      <c r="C421" s="14" t="s">
        <v>184</v>
      </c>
      <c r="D421" s="23" t="s">
        <v>184</v>
      </c>
      <c r="E421" s="23" t="s">
        <v>14</v>
      </c>
      <c r="F421" s="100">
        <v>105.20941641</v>
      </c>
      <c r="G421" s="100">
        <v>2495963.9602883798</v>
      </c>
      <c r="H421" s="100">
        <v>23723.7696534846</v>
      </c>
      <c r="I421" s="100">
        <v>0</v>
      </c>
      <c r="J421" s="23" t="s">
        <v>85</v>
      </c>
      <c r="K421" s="24">
        <v>44958.991572025465</v>
      </c>
      <c r="L421" s="23">
        <v>1</v>
      </c>
      <c r="M421" s="23" t="s">
        <v>14</v>
      </c>
      <c r="N421" s="45">
        <f>IF($C421="","",IF(OR($J421="SWAP",$J421="FUTURE",$J421="CME FUTURE"),IF($L421=1,ROUND($G421/$H421/$F421,3),POWER(10,ROUND(LOG($G421/$F421),1))),1))</f>
        <v>1</v>
      </c>
      <c r="O421" s="154">
        <f>IF($C421="","",IF(OR($J421="SWAP",$J421="FUTURE",$J421="CME FUTURE"),IF($L421=1,$F421*$N421,$AB$2*$F421*$N421/$H421),F421))</f>
        <v>105.20941641</v>
      </c>
      <c r="P421" s="47">
        <f>IF($C421="","",IF(OR($J421="SWAP",$J421="FUTURE",$J421="CME FUTURE"),IF(NOT(ISERROR(VLOOKUP($M421,SpotUSDRateTable,2,FALSE))),VLOOKUP($M421,SpotUSDRateTable,2,FALSE),$H421)*O421,VLOOKUP($M421,SpotUSDRateTable,2,FALSE)*O421))</f>
        <v>2495963.9602883826</v>
      </c>
      <c r="Q421" s="25">
        <f>IF($C421="","",IF(OR($J421="SWAP",$J421="FUTURE",$J421="CME FUTURE"),INT($K421-$B421),0))</f>
        <v>0</v>
      </c>
      <c r="R421" s="26" t="str">
        <f>IF($C421="","",IF(OR($E421="USD",$E421="EUR"),"CASH",IF($Q421=0,"COIN",IF($Q421&gt;720,"PERP",IF($J421="FUTURE",TEXT($K421-1,"mmm yy"),"CME "&amp;TEXT($K421-1,"mmm yy"))))))</f>
        <v>COIN</v>
      </c>
      <c r="S421" s="26" t="str">
        <f>IF($C421="","",IF($J421="CME FUTURE",IF($G421&gt;0,"LONG","SHORT"),IF($G421&gt;0,"LONG","SHORT")))</f>
        <v>LONG</v>
      </c>
      <c r="T421" s="26" t="str">
        <f>IF($C421="","",$R421&amp;" "&amp;$S421)</f>
        <v>COIN LONG</v>
      </c>
      <c r="U421" s="180">
        <f>IF($C421="","",$G421*(1+$W421))</f>
        <v>2495963.9602883798</v>
      </c>
      <c r="V421" s="176">
        <f>IF($C421="","",$H421*(1+$W421))</f>
        <v>23723.7696534846</v>
      </c>
      <c r="W421" s="39">
        <f>IF($C421="","",IF(DefaultScenario,IF(OR(AND(Default_Exchange="ALL",NOT(ISERROR(MATCH($C421,$AF$6:$AF$37,0)))),$C421=Default_Exchange),IF($G421&gt;0,-LGD,0),0),IF(OR($J421="SWAP",$J421="FUTURE",$J421="CME FUTURE"),IF('Futures &amp; Perps Shifted'!$K$73,VLOOKUP($M421,ShiftByCurrencyDeriv,MATCH($R421,ShiftByCurrencyDerivHeader,0),FALSE),0),0)))</f>
        <v>0</v>
      </c>
      <c r="X421" s="178">
        <f>IF($C421="","",$U421-$G421)</f>
        <v>0</v>
      </c>
      <c r="Y421" s="14" t="str">
        <f t="shared" si="6"/>
        <v>FBLK</v>
      </c>
      <c r="Z421" t="str">
        <f>IF($C421="","",$M421&amp;" "&amp;$T421)</f>
        <v>BTC COIN LONG</v>
      </c>
      <c r="AA421" t="b">
        <f>IF($C421="","",IF(ISERROR(VLOOKUP($Y421,Mappings!$A:$C,3,FALSE)),FALSE,VLOOKUP($Y421,Mappings!$A:$C,3,FALSE)))</f>
        <v>0</v>
      </c>
    </row>
    <row r="422" spans="1:27" customFormat="1" x14ac:dyDescent="0.25">
      <c r="A422" s="14">
        <v>420</v>
      </c>
      <c r="B422" s="71">
        <v>44958.991572025465</v>
      </c>
      <c r="C422" s="14" t="s">
        <v>184</v>
      </c>
      <c r="D422" s="23" t="s">
        <v>184</v>
      </c>
      <c r="E422" s="23" t="s">
        <v>132</v>
      </c>
      <c r="F422" s="100">
        <v>24.022343129999999</v>
      </c>
      <c r="G422" s="100">
        <v>1512.6838577881299</v>
      </c>
      <c r="H422" s="100">
        <v>62.969871406883598</v>
      </c>
      <c r="I422" s="100">
        <v>0</v>
      </c>
      <c r="J422" s="23" t="s">
        <v>85</v>
      </c>
      <c r="K422" s="24">
        <v>44958.991572025465</v>
      </c>
      <c r="L422" s="23">
        <v>1</v>
      </c>
      <c r="M422" s="23" t="s">
        <v>132</v>
      </c>
      <c r="N422" s="45">
        <f>IF($C422="","",IF(OR($J422="SWAP",$J422="FUTURE",$J422="CME FUTURE"),IF($L422=1,ROUND($G422/$H422/$F422,3),POWER(10,ROUND(LOG($G422/$F422),1))),1))</f>
        <v>1</v>
      </c>
      <c r="O422" s="154">
        <f>IF($C422="","",IF(OR($J422="SWAP",$J422="FUTURE",$J422="CME FUTURE"),IF($L422=1,$F422*$N422,$AB$2*$F422*$N422/$H422),F422))</f>
        <v>24.022343129999999</v>
      </c>
      <c r="P422" s="47">
        <f>IF($C422="","",IF(OR($J422="SWAP",$J422="FUTURE",$J422="CME FUTURE"),IF(NOT(ISERROR(VLOOKUP($M422,SpotUSDRateTable,2,FALSE))),VLOOKUP($M422,SpotUSDRateTable,2,FALSE),$H422)*O422,VLOOKUP($M422,SpotUSDRateTable,2,FALSE)*O422))</f>
        <v>1512.6838577881335</v>
      </c>
      <c r="Q422" s="25">
        <f>IF($C422="","",IF(OR($J422="SWAP",$J422="FUTURE",$J422="CME FUTURE"),INT($K422-$B422),0))</f>
        <v>0</v>
      </c>
      <c r="R422" s="26" t="str">
        <f>IF($C422="","",IF(OR($E422="USD",$E422="EUR"),"CASH",IF($Q422=0,"COIN",IF($Q422&gt;720,"PERP",IF($J422="FUTURE",TEXT($K422-1,"mmm yy"),"CME "&amp;TEXT($K422-1,"mmm yy"))))))</f>
        <v>COIN</v>
      </c>
      <c r="S422" s="26" t="str">
        <f>IF($C422="","",IF($J422="CME FUTURE",IF($G422&gt;0,"LONG","SHORT"),IF($G422&gt;0,"LONG","SHORT")))</f>
        <v>LONG</v>
      </c>
      <c r="T422" s="26" t="str">
        <f>IF($C422="","",$R422&amp;" "&amp;$S422)</f>
        <v>COIN LONG</v>
      </c>
      <c r="U422" s="180">
        <f>IF($C422="","",$G422*(1+$W422))</f>
        <v>1512.6838577881299</v>
      </c>
      <c r="V422" s="176">
        <f>IF($C422="","",$H422*(1+$W422))</f>
        <v>62.969871406883598</v>
      </c>
      <c r="W422" s="39">
        <f>IF($C422="","",IF(DefaultScenario,IF(OR(AND(Default_Exchange="ALL",NOT(ISERROR(MATCH($C422,$AF$6:$AF$37,0)))),$C422=Default_Exchange),IF($G422&gt;0,-LGD,0),0),IF(OR($J422="SWAP",$J422="FUTURE",$J422="CME FUTURE"),IF('Futures &amp; Perps Shifted'!$K$73,VLOOKUP($M422,ShiftByCurrencyDeriv,MATCH($R422,ShiftByCurrencyDerivHeader,0),FALSE),0),0)))</f>
        <v>0</v>
      </c>
      <c r="X422" s="178">
        <f>IF($C422="","",$U422-$G422)</f>
        <v>0</v>
      </c>
      <c r="Y422" s="14" t="str">
        <f t="shared" si="6"/>
        <v>FBLK</v>
      </c>
      <c r="Z422" t="str">
        <f>IF($C422="","",$M422&amp;" "&amp;$T422)</f>
        <v>DASH COIN LONG</v>
      </c>
      <c r="AA422" t="b">
        <f>IF($C422="","",IF(ISERROR(VLOOKUP($Y422,Mappings!$A:$C,3,FALSE)),FALSE,VLOOKUP($Y422,Mappings!$A:$C,3,FALSE)))</f>
        <v>0</v>
      </c>
    </row>
    <row r="423" spans="1:27" customFormat="1" x14ac:dyDescent="0.25">
      <c r="A423" s="14">
        <v>421</v>
      </c>
      <c r="B423" s="71">
        <v>44958.991572025465</v>
      </c>
      <c r="C423" s="14" t="s">
        <v>184</v>
      </c>
      <c r="D423" s="23" t="s">
        <v>184</v>
      </c>
      <c r="E423" s="23" t="s">
        <v>22</v>
      </c>
      <c r="F423" s="100">
        <v>27.861319609999999</v>
      </c>
      <c r="G423" s="100">
        <v>180.15395309910201</v>
      </c>
      <c r="H423" s="100">
        <v>6.4660954908410702</v>
      </c>
      <c r="I423" s="100">
        <v>0</v>
      </c>
      <c r="J423" s="23" t="s">
        <v>85</v>
      </c>
      <c r="K423" s="24">
        <v>44958.991572025465</v>
      </c>
      <c r="L423" s="23">
        <v>1</v>
      </c>
      <c r="M423" s="23" t="s">
        <v>22</v>
      </c>
      <c r="N423" s="45">
        <f>IF($C423="","",IF(OR($J423="SWAP",$J423="FUTURE",$J423="CME FUTURE"),IF($L423=1,ROUND($G423/$H423/$F423,3),POWER(10,ROUND(LOG($G423/$F423),1))),1))</f>
        <v>1</v>
      </c>
      <c r="O423" s="154">
        <f>IF($C423="","",IF(OR($J423="SWAP",$J423="FUTURE",$J423="CME FUTURE"),IF($L423=1,$F423*$N423,$AB$2*$F423*$N423/$H423),F423))</f>
        <v>27.861319609999999</v>
      </c>
      <c r="P423" s="47">
        <f>IF($C423="","",IF(OR($J423="SWAP",$J423="FUTURE",$J423="CME FUTURE"),IF(NOT(ISERROR(VLOOKUP($M423,SpotUSDRateTable,2,FALSE))),VLOOKUP($M423,SpotUSDRateTable,2,FALSE),$H423)*O423,VLOOKUP($M423,SpotUSDRateTable,2,FALSE)*O423))</f>
        <v>180.15395309910261</v>
      </c>
      <c r="Q423" s="25">
        <f>IF($C423="","",IF(OR($J423="SWAP",$J423="FUTURE",$J423="CME FUTURE"),INT($K423-$B423),0))</f>
        <v>0</v>
      </c>
      <c r="R423" s="26" t="str">
        <f>IF($C423="","",IF(OR($E423="USD",$E423="EUR"),"CASH",IF($Q423=0,"COIN",IF($Q423&gt;720,"PERP",IF($J423="FUTURE",TEXT($K423-1,"mmm yy"),"CME "&amp;TEXT($K423-1,"mmm yy"))))))</f>
        <v>COIN</v>
      </c>
      <c r="S423" s="26" t="str">
        <f>IF($C423="","",IF($J423="CME FUTURE",IF($G423&gt;0,"LONG","SHORT"),IF($G423&gt;0,"LONG","SHORT")))</f>
        <v>LONG</v>
      </c>
      <c r="T423" s="26" t="str">
        <f>IF($C423="","",$R423&amp;" "&amp;$S423)</f>
        <v>COIN LONG</v>
      </c>
      <c r="U423" s="180">
        <f>IF($C423="","",$G423*(1+$W423))</f>
        <v>180.15395309910201</v>
      </c>
      <c r="V423" s="176">
        <f>IF($C423="","",$H423*(1+$W423))</f>
        <v>6.4660954908410702</v>
      </c>
      <c r="W423" s="39">
        <f>IF($C423="","",IF(DefaultScenario,IF(OR(AND(Default_Exchange="ALL",NOT(ISERROR(MATCH($C423,$AF$6:$AF$37,0)))),$C423=Default_Exchange),IF($G423&gt;0,-LGD,0),0),IF(OR($J423="SWAP",$J423="FUTURE",$J423="CME FUTURE"),IF('Futures &amp; Perps Shifted'!$K$73,VLOOKUP($M423,ShiftByCurrencyDeriv,MATCH($R423,ShiftByCurrencyDerivHeader,0),FALSE),0),0)))</f>
        <v>0</v>
      </c>
      <c r="X423" s="178">
        <f>IF($C423="","",$U423-$G423)</f>
        <v>0</v>
      </c>
      <c r="Y423" s="14" t="str">
        <f t="shared" si="6"/>
        <v>FBLK</v>
      </c>
      <c r="Z423" t="str">
        <f>IF($C423="","",$M423&amp;" "&amp;$T423)</f>
        <v>DOT COIN LONG</v>
      </c>
      <c r="AA423" t="b">
        <f>IF($C423="","",IF(ISERROR(VLOOKUP($Y423,Mappings!$A:$C,3,FALSE)),FALSE,VLOOKUP($Y423,Mappings!$A:$C,3,FALSE)))</f>
        <v>0</v>
      </c>
    </row>
    <row r="424" spans="1:27" customFormat="1" x14ac:dyDescent="0.25">
      <c r="A424" s="14">
        <v>422</v>
      </c>
      <c r="B424" s="71">
        <v>44958.991572025465</v>
      </c>
      <c r="C424" s="14" t="s">
        <v>184</v>
      </c>
      <c r="D424" s="23" t="s">
        <v>184</v>
      </c>
      <c r="E424" s="23" t="s">
        <v>28</v>
      </c>
      <c r="F424" s="100">
        <v>12565.235635719901</v>
      </c>
      <c r="G424" s="100">
        <v>5931.4110305204604</v>
      </c>
      <c r="H424" s="100">
        <v>0.47204932740448302</v>
      </c>
      <c r="I424" s="100">
        <v>0</v>
      </c>
      <c r="J424" s="23" t="s">
        <v>85</v>
      </c>
      <c r="K424" s="24">
        <v>44958.991572025465</v>
      </c>
      <c r="L424" s="23">
        <v>1</v>
      </c>
      <c r="M424" s="23" t="s">
        <v>28</v>
      </c>
      <c r="N424" s="45">
        <f>IF($C424="","",IF(OR($J424="SWAP",$J424="FUTURE",$J424="CME FUTURE"),IF($L424=1,ROUND($G424/$H424/$F424,3),POWER(10,ROUND(LOG($G424/$F424),1))),1))</f>
        <v>1</v>
      </c>
      <c r="O424" s="154">
        <f>IF($C424="","",IF(OR($J424="SWAP",$J424="FUTURE",$J424="CME FUTURE"),IF($L424=1,$F424*$N424,$AB$2*$F424*$N424/$H424),F424))</f>
        <v>12565.235635719901</v>
      </c>
      <c r="P424" s="47">
        <f>IF($C424="","",IF(OR($J424="SWAP",$J424="FUTURE",$J424="CME FUTURE"),IF(NOT(ISERROR(VLOOKUP($M424,SpotUSDRateTable,2,FALSE))),VLOOKUP($M424,SpotUSDRateTable,2,FALSE),$H424)*O424,VLOOKUP($M424,SpotUSDRateTable,2,FALSE)*O424))</f>
        <v>5931.4110305204204</v>
      </c>
      <c r="Q424" s="25">
        <f>IF($C424="","",IF(OR($J424="SWAP",$J424="FUTURE",$J424="CME FUTURE"),INT($K424-$B424),0))</f>
        <v>0</v>
      </c>
      <c r="R424" s="26" t="str">
        <f>IF($C424="","",IF(OR($E424="USD",$E424="EUR"),"CASH",IF($Q424=0,"COIN",IF($Q424&gt;720,"PERP",IF($J424="FUTURE",TEXT($K424-1,"mmm yy"),"CME "&amp;TEXT($K424-1,"mmm yy"))))))</f>
        <v>COIN</v>
      </c>
      <c r="S424" s="26" t="str">
        <f>IF($C424="","",IF($J424="CME FUTURE",IF($G424&gt;0,"LONG","SHORT"),IF($G424&gt;0,"LONG","SHORT")))</f>
        <v>LONG</v>
      </c>
      <c r="T424" s="26" t="str">
        <f>IF($C424="","",$R424&amp;" "&amp;$S424)</f>
        <v>COIN LONG</v>
      </c>
      <c r="U424" s="180">
        <f>IF($C424="","",$G424*(1+$W424))</f>
        <v>5931.4110305204604</v>
      </c>
      <c r="V424" s="176">
        <f>IF($C424="","",$H424*(1+$W424))</f>
        <v>0.47204932740448302</v>
      </c>
      <c r="W424" s="39">
        <f>IF($C424="","",IF(DefaultScenario,IF(OR(AND(Default_Exchange="ALL",NOT(ISERROR(MATCH($C424,$AF$6:$AF$37,0)))),$C424=Default_Exchange),IF($G424&gt;0,-LGD,0),0),IF(OR($J424="SWAP",$J424="FUTURE",$J424="CME FUTURE"),IF('Futures &amp; Perps Shifted'!$K$73,VLOOKUP($M424,ShiftByCurrencyDeriv,MATCH($R424,ShiftByCurrencyDerivHeader,0),FALSE),0),0)))</f>
        <v>0</v>
      </c>
      <c r="X424" s="178">
        <f>IF($C424="","",$U424-$G424)</f>
        <v>0</v>
      </c>
      <c r="Y424" s="14" t="str">
        <f t="shared" si="6"/>
        <v>FBLK</v>
      </c>
      <c r="Z424" t="str">
        <f>IF($C424="","",$M424&amp;" "&amp;$T424)</f>
        <v>ENJ COIN LONG</v>
      </c>
      <c r="AA424" t="b">
        <f>IF($C424="","",IF(ISERROR(VLOOKUP($Y424,Mappings!$A:$C,3,FALSE)),FALSE,VLOOKUP($Y424,Mappings!$A:$C,3,FALSE)))</f>
        <v>0</v>
      </c>
    </row>
    <row r="425" spans="1:27" customFormat="1" x14ac:dyDescent="0.25">
      <c r="A425" s="14">
        <v>423</v>
      </c>
      <c r="B425" s="71">
        <v>44958.991572025465</v>
      </c>
      <c r="C425" s="14" t="s">
        <v>184</v>
      </c>
      <c r="D425" s="23" t="s">
        <v>184</v>
      </c>
      <c r="E425" s="23" t="s">
        <v>23</v>
      </c>
      <c r="F425" s="100">
        <v>46067.408100000001</v>
      </c>
      <c r="G425" s="100">
        <v>49649.818058130099</v>
      </c>
      <c r="H425" s="100">
        <v>1.0777645217276699</v>
      </c>
      <c r="I425" s="100">
        <v>0</v>
      </c>
      <c r="J425" s="23" t="s">
        <v>85</v>
      </c>
      <c r="K425" s="24">
        <v>44958.991572025465</v>
      </c>
      <c r="L425" s="23">
        <v>1</v>
      </c>
      <c r="M425" s="23" t="s">
        <v>23</v>
      </c>
      <c r="N425" s="45">
        <f>IF($C425="","",IF(OR($J425="SWAP",$J425="FUTURE",$J425="CME FUTURE"),IF($L425=1,ROUND($G425/$H425/$F425,3),POWER(10,ROUND(LOG($G425/$F425),1))),1))</f>
        <v>1</v>
      </c>
      <c r="O425" s="154">
        <f>IF($C425="","",IF(OR($J425="SWAP",$J425="FUTURE",$J425="CME FUTURE"),IF($L425=1,$F425*$N425,$AB$2*$F425*$N425/$H425),F425))</f>
        <v>46067.408100000001</v>
      </c>
      <c r="P425" s="47">
        <f>IF($C425="","",IF(OR($J425="SWAP",$J425="FUTURE",$J425="CME FUTURE"),IF(NOT(ISERROR(VLOOKUP($M425,SpotUSDRateTable,2,FALSE))),VLOOKUP($M425,SpotUSDRateTable,2,FALSE),$H425)*O425,VLOOKUP($M425,SpotUSDRateTable,2,FALSE)*O425))</f>
        <v>49649.818058129888</v>
      </c>
      <c r="Q425" s="25">
        <f>IF($C425="","",IF(OR($J425="SWAP",$J425="FUTURE",$J425="CME FUTURE"),INT($K425-$B425),0))</f>
        <v>0</v>
      </c>
      <c r="R425" s="26" t="str">
        <f>IF($C425="","",IF(OR($E425="USD",$E425="EUR"),"CASH",IF($Q425=0,"COIN",IF($Q425&gt;720,"PERP",IF($J425="FUTURE",TEXT($K425-1,"mmm yy"),"CME "&amp;TEXT($K425-1,"mmm yy"))))))</f>
        <v>COIN</v>
      </c>
      <c r="S425" s="26" t="str">
        <f>IF($C425="","",IF($J425="CME FUTURE",IF($G425&gt;0,"LONG","SHORT"),IF($G425&gt;0,"LONG","SHORT")))</f>
        <v>LONG</v>
      </c>
      <c r="T425" s="26" t="str">
        <f>IF($C425="","",$R425&amp;" "&amp;$S425)</f>
        <v>COIN LONG</v>
      </c>
      <c r="U425" s="180">
        <f>IF($C425="","",$G425*(1+$W425))</f>
        <v>49649.818058130099</v>
      </c>
      <c r="V425" s="176">
        <f>IF($C425="","",$H425*(1+$W425))</f>
        <v>1.0777645217276699</v>
      </c>
      <c r="W425" s="39">
        <f>IF($C425="","",IF(DefaultScenario,IF(OR(AND(Default_Exchange="ALL",NOT(ISERROR(MATCH($C425,$AF$6:$AF$37,0)))),$C425=Default_Exchange),IF($G425&gt;0,-LGD,0),0),IF(OR($J425="SWAP",$J425="FUTURE",$J425="CME FUTURE"),IF('Futures &amp; Perps Shifted'!$K$73,VLOOKUP($M425,ShiftByCurrencyDeriv,MATCH($R425,ShiftByCurrencyDerivHeader,0),FALSE),0),0)))</f>
        <v>0</v>
      </c>
      <c r="X425" s="178">
        <f>IF($C425="","",$U425-$G425)</f>
        <v>0</v>
      </c>
      <c r="Y425" s="14" t="str">
        <f t="shared" si="6"/>
        <v>FBLK</v>
      </c>
      <c r="Z425" t="str">
        <f>IF($C425="","",$M425&amp;" "&amp;$T425)</f>
        <v>EOS COIN LONG</v>
      </c>
      <c r="AA425" t="b">
        <f>IF($C425="","",IF(ISERROR(VLOOKUP($Y425,Mappings!$A:$C,3,FALSE)),FALSE,VLOOKUP($Y425,Mappings!$A:$C,3,FALSE)))</f>
        <v>0</v>
      </c>
    </row>
    <row r="426" spans="1:27" customFormat="1" x14ac:dyDescent="0.25">
      <c r="A426" s="14">
        <v>424</v>
      </c>
      <c r="B426" s="71">
        <v>44958.991572025465</v>
      </c>
      <c r="C426" s="14" t="s">
        <v>184</v>
      </c>
      <c r="D426" s="23" t="s">
        <v>184</v>
      </c>
      <c r="E426" s="23" t="s">
        <v>29</v>
      </c>
      <c r="F426" s="100">
        <v>5.8799999999999999E-5</v>
      </c>
      <c r="G426" s="100">
        <v>1.31520979504235E-3</v>
      </c>
      <c r="H426" s="100">
        <v>22.367513521128402</v>
      </c>
      <c r="I426" s="100">
        <v>0</v>
      </c>
      <c r="J426" s="23" t="s">
        <v>85</v>
      </c>
      <c r="K426" s="24">
        <v>44958.991572025465</v>
      </c>
      <c r="L426" s="23">
        <v>1</v>
      </c>
      <c r="M426" s="23" t="s">
        <v>29</v>
      </c>
      <c r="N426" s="45">
        <f>IF($C426="","",IF(OR($J426="SWAP",$J426="FUTURE",$J426="CME FUTURE"),IF($L426=1,ROUND($G426/$H426/$F426,3),POWER(10,ROUND(LOG($G426/$F426),1))),1))</f>
        <v>1</v>
      </c>
      <c r="O426" s="154">
        <f>IF($C426="","",IF(OR($J426="SWAP",$J426="FUTURE",$J426="CME FUTURE"),IF($L426=1,$F426*$N426,$AB$2*$F426*$N426/$H426),F426))</f>
        <v>5.8799999999999999E-5</v>
      </c>
      <c r="P426" s="47">
        <f>IF($C426="","",IF(OR($J426="SWAP",$J426="FUTURE",$J426="CME FUTURE"),IF(NOT(ISERROR(VLOOKUP($M426,SpotUSDRateTable,2,FALSE))),VLOOKUP($M426,SpotUSDRateTable,2,FALSE),$H426)*O426,VLOOKUP($M426,SpotUSDRateTable,2,FALSE)*O426))</f>
        <v>1.31520979504235E-3</v>
      </c>
      <c r="Q426" s="25">
        <f>IF($C426="","",IF(OR($J426="SWAP",$J426="FUTURE",$J426="CME FUTURE"),INT($K426-$B426),0))</f>
        <v>0</v>
      </c>
      <c r="R426" s="26" t="str">
        <f>IF($C426="","",IF(OR($E426="USD",$E426="EUR"),"CASH",IF($Q426=0,"COIN",IF($Q426&gt;720,"PERP",IF($J426="FUTURE",TEXT($K426-1,"mmm yy"),"CME "&amp;TEXT($K426-1,"mmm yy"))))))</f>
        <v>COIN</v>
      </c>
      <c r="S426" s="26" t="str">
        <f>IF($C426="","",IF($J426="CME FUTURE",IF($G426&gt;0,"LONG","SHORT"),IF($G426&gt;0,"LONG","SHORT")))</f>
        <v>LONG</v>
      </c>
      <c r="T426" s="26" t="str">
        <f>IF($C426="","",$R426&amp;" "&amp;$S426)</f>
        <v>COIN LONG</v>
      </c>
      <c r="U426" s="180">
        <f>IF($C426="","",$G426*(1+$W426))</f>
        <v>1.31520979504235E-3</v>
      </c>
      <c r="V426" s="176">
        <f>IF($C426="","",$H426*(1+$W426))</f>
        <v>22.367513521128402</v>
      </c>
      <c r="W426" s="39">
        <f>IF($C426="","",IF(DefaultScenario,IF(OR(AND(Default_Exchange="ALL",NOT(ISERROR(MATCH($C426,$AF$6:$AF$37,0)))),$C426=Default_Exchange),IF($G426&gt;0,-LGD,0),0),IF(OR($J426="SWAP",$J426="FUTURE",$J426="CME FUTURE"),IF('Futures &amp; Perps Shifted'!$K$73,VLOOKUP($M426,ShiftByCurrencyDeriv,MATCH($R426,ShiftByCurrencyDerivHeader,0),FALSE),0),0)))</f>
        <v>0</v>
      </c>
      <c r="X426" s="178">
        <f>IF($C426="","",$U426-$G426)</f>
        <v>0</v>
      </c>
      <c r="Y426" s="14" t="str">
        <f t="shared" si="6"/>
        <v>FBLK</v>
      </c>
      <c r="Z426" t="str">
        <f>IF($C426="","",$M426&amp;" "&amp;$T426)</f>
        <v>ETC COIN LONG</v>
      </c>
      <c r="AA426" t="b">
        <f>IF($C426="","",IF(ISERROR(VLOOKUP($Y426,Mappings!$A:$C,3,FALSE)),FALSE,VLOOKUP($Y426,Mappings!$A:$C,3,FALSE)))</f>
        <v>0</v>
      </c>
    </row>
    <row r="427" spans="1:27" customFormat="1" x14ac:dyDescent="0.25">
      <c r="A427" s="14">
        <v>425</v>
      </c>
      <c r="B427" s="71">
        <v>44958.991572025465</v>
      </c>
      <c r="C427" s="14" t="s">
        <v>184</v>
      </c>
      <c r="D427" s="23" t="s">
        <v>184</v>
      </c>
      <c r="E427" s="23" t="s">
        <v>15</v>
      </c>
      <c r="F427" s="100">
        <v>225.42596376</v>
      </c>
      <c r="G427" s="100">
        <v>370102.70027509303</v>
      </c>
      <c r="H427" s="100">
        <v>1641.7926937161601</v>
      </c>
      <c r="I427" s="100">
        <v>0</v>
      </c>
      <c r="J427" s="23" t="s">
        <v>85</v>
      </c>
      <c r="K427" s="24">
        <v>44958.991572025465</v>
      </c>
      <c r="L427" s="23">
        <v>1</v>
      </c>
      <c r="M427" s="23" t="s">
        <v>15</v>
      </c>
      <c r="N427" s="45">
        <f>IF($C427="","",IF(OR($J427="SWAP",$J427="FUTURE",$J427="CME FUTURE"),IF($L427=1,ROUND($G427/$H427/$F427,3),POWER(10,ROUND(LOG($G427/$F427),1))),1))</f>
        <v>1</v>
      </c>
      <c r="O427" s="154">
        <f>IF($C427="","",IF(OR($J427="SWAP",$J427="FUTURE",$J427="CME FUTURE"),IF($L427=1,$F427*$N427,$AB$2*$F427*$N427/$H427),F427))</f>
        <v>225.42596376</v>
      </c>
      <c r="P427" s="47">
        <f>IF($C427="","",IF(OR($J427="SWAP",$J427="FUTURE",$J427="CME FUTURE"),IF(NOT(ISERROR(VLOOKUP($M427,SpotUSDRateTable,2,FALSE))),VLOOKUP($M427,SpotUSDRateTable,2,FALSE),$H427)*O427,VLOOKUP($M427,SpotUSDRateTable,2,FALSE)*O427))</f>
        <v>370102.70027509186</v>
      </c>
      <c r="Q427" s="25">
        <f>IF($C427="","",IF(OR($J427="SWAP",$J427="FUTURE",$J427="CME FUTURE"),INT($K427-$B427),0))</f>
        <v>0</v>
      </c>
      <c r="R427" s="26" t="str">
        <f>IF($C427="","",IF(OR($E427="USD",$E427="EUR"),"CASH",IF($Q427=0,"COIN",IF($Q427&gt;720,"PERP",IF($J427="FUTURE",TEXT($K427-1,"mmm yy"),"CME "&amp;TEXT($K427-1,"mmm yy"))))))</f>
        <v>COIN</v>
      </c>
      <c r="S427" s="26" t="str">
        <f>IF($C427="","",IF($J427="CME FUTURE",IF($G427&gt;0,"LONG","SHORT"),IF($G427&gt;0,"LONG","SHORT")))</f>
        <v>LONG</v>
      </c>
      <c r="T427" s="26" t="str">
        <f>IF($C427="","",$R427&amp;" "&amp;$S427)</f>
        <v>COIN LONG</v>
      </c>
      <c r="U427" s="180">
        <f>IF($C427="","",$G427*(1+$W427))</f>
        <v>370102.70027509303</v>
      </c>
      <c r="V427" s="176">
        <f>IF($C427="","",$H427*(1+$W427))</f>
        <v>1641.7926937161601</v>
      </c>
      <c r="W427" s="39">
        <f>IF($C427="","",IF(DefaultScenario,IF(OR(AND(Default_Exchange="ALL",NOT(ISERROR(MATCH($C427,$AF$6:$AF$37,0)))),$C427=Default_Exchange),IF($G427&gt;0,-LGD,0),0),IF(OR($J427="SWAP",$J427="FUTURE",$J427="CME FUTURE"),IF('Futures &amp; Perps Shifted'!$K$73,VLOOKUP($M427,ShiftByCurrencyDeriv,MATCH($R427,ShiftByCurrencyDerivHeader,0),FALSE),0),0)))</f>
        <v>0</v>
      </c>
      <c r="X427" s="178">
        <f>IF($C427="","",$U427-$G427)</f>
        <v>0</v>
      </c>
      <c r="Y427" s="14" t="str">
        <f t="shared" si="6"/>
        <v>FBLK</v>
      </c>
      <c r="Z427" t="str">
        <f>IF($C427="","",$M427&amp;" "&amp;$T427)</f>
        <v>ETH COIN LONG</v>
      </c>
      <c r="AA427" t="b">
        <f>IF($C427="","",IF(ISERROR(VLOOKUP($Y427,Mappings!$A:$C,3,FALSE)),FALSE,VLOOKUP($Y427,Mappings!$A:$C,3,FALSE)))</f>
        <v>0</v>
      </c>
    </row>
    <row r="428" spans="1:27" customFormat="1" x14ac:dyDescent="0.25">
      <c r="A428" s="14">
        <v>426</v>
      </c>
      <c r="B428" s="71">
        <v>44958.991572025465</v>
      </c>
      <c r="C428" s="14" t="s">
        <v>184</v>
      </c>
      <c r="D428" s="23" t="s">
        <v>184</v>
      </c>
      <c r="E428" s="23" t="s">
        <v>270</v>
      </c>
      <c r="F428" s="100">
        <v>1268.1820227400001</v>
      </c>
      <c r="G428" s="100">
        <v>4876.2838897455504</v>
      </c>
      <c r="H428" s="100">
        <v>3.84509778746901</v>
      </c>
      <c r="I428" s="100">
        <v>0</v>
      </c>
      <c r="J428" s="23" t="s">
        <v>85</v>
      </c>
      <c r="K428" s="24">
        <v>44958.991572025465</v>
      </c>
      <c r="L428" s="23">
        <v>1</v>
      </c>
      <c r="M428" s="23" t="s">
        <v>270</v>
      </c>
      <c r="N428" s="45">
        <f>IF($C428="","",IF(OR($J428="SWAP",$J428="FUTURE",$J428="CME FUTURE"),IF($L428=1,ROUND($G428/$H428/$F428,3),POWER(10,ROUND(LOG($G428/$F428),1))),1))</f>
        <v>1</v>
      </c>
      <c r="O428" s="154">
        <f>IF($C428="","",IF(OR($J428="SWAP",$J428="FUTURE",$J428="CME FUTURE"),IF($L428=1,$F428*$N428,$AB$2*$F428*$N428/$H428),F428))</f>
        <v>1268.1820227400001</v>
      </c>
      <c r="P428" s="47">
        <f>IF($C428="","",IF(OR($J428="SWAP",$J428="FUTURE",$J428="CME FUTURE"),IF(NOT(ISERROR(VLOOKUP($M428,SpotUSDRateTable,2,FALSE))),VLOOKUP($M428,SpotUSDRateTable,2,FALSE),$H428)*O428,VLOOKUP($M428,SpotUSDRateTable,2,FALSE)*O428))</f>
        <v>4876.2838897455476</v>
      </c>
      <c r="Q428" s="25">
        <f>IF($C428="","",IF(OR($J428="SWAP",$J428="FUTURE",$J428="CME FUTURE"),INT($K428-$B428),0))</f>
        <v>0</v>
      </c>
      <c r="R428" s="26" t="str">
        <f>IF($C428="","",IF(OR($E428="USD",$E428="EUR"),"CASH",IF($Q428=0,"COIN",IF($Q428&gt;720,"PERP",IF($J428="FUTURE",TEXT($K428-1,"mmm yy"),"CME "&amp;TEXT($K428-1,"mmm yy"))))))</f>
        <v>COIN</v>
      </c>
      <c r="S428" s="26" t="str">
        <f>IF($C428="","",IF($J428="CME FUTURE",IF($G428&gt;0,"LONG","SHORT"),IF($G428&gt;0,"LONG","SHORT")))</f>
        <v>LONG</v>
      </c>
      <c r="T428" s="26" t="str">
        <f>IF($C428="","",$R428&amp;" "&amp;$S428)</f>
        <v>COIN LONG</v>
      </c>
      <c r="U428" s="180">
        <f>IF($C428="","",$G428*(1+$W428))</f>
        <v>4876.2838897455504</v>
      </c>
      <c r="V428" s="176">
        <f>IF($C428="","",$H428*(1+$W428))</f>
        <v>3.84509778746901</v>
      </c>
      <c r="W428" s="39">
        <f>IF($C428="","",IF(DefaultScenario,IF(OR(AND(Default_Exchange="ALL",NOT(ISERROR(MATCH($C428,$AF$6:$AF$37,0)))),$C428=Default_Exchange),IF($G428&gt;0,-LGD,0),0),IF(OR($J428="SWAP",$J428="FUTURE",$J428="CME FUTURE"),IF('Futures &amp; Perps Shifted'!$K$73,VLOOKUP($M428,ShiftByCurrencyDeriv,MATCH($R428,ShiftByCurrencyDerivHeader,0),FALSE),0),0)))</f>
        <v>0</v>
      </c>
      <c r="X428" s="178">
        <f>IF($C428="","",$U428-$G428)</f>
        <v>0</v>
      </c>
      <c r="Y428" s="14" t="str">
        <f t="shared" si="6"/>
        <v>FBLK</v>
      </c>
      <c r="Z428" t="str">
        <f>IF($C428="","",$M428&amp;" "&amp;$T428)</f>
        <v>ETHW COIN LONG</v>
      </c>
      <c r="AA428" t="b">
        <f>IF($C428="","",IF(ISERROR(VLOOKUP($Y428,Mappings!$A:$C,3,FALSE)),FALSE,VLOOKUP($Y428,Mappings!$A:$C,3,FALSE)))</f>
        <v>0</v>
      </c>
    </row>
    <row r="429" spans="1:27" customFormat="1" x14ac:dyDescent="0.25">
      <c r="A429" s="14">
        <v>427</v>
      </c>
      <c r="B429" s="71">
        <v>44958.991572025465</v>
      </c>
      <c r="C429" s="14" t="s">
        <v>184</v>
      </c>
      <c r="D429" s="23" t="s">
        <v>184</v>
      </c>
      <c r="E429" s="23" t="s">
        <v>256</v>
      </c>
      <c r="F429" s="100">
        <v>235746.127034</v>
      </c>
      <c r="G429" s="100">
        <v>259364.20168719499</v>
      </c>
      <c r="H429" s="100">
        <v>1.1001843591253899</v>
      </c>
      <c r="I429" s="100">
        <v>0</v>
      </c>
      <c r="J429" s="23" t="s">
        <v>85</v>
      </c>
      <c r="K429" s="24">
        <v>44958.991572025465</v>
      </c>
      <c r="L429" s="23">
        <v>1</v>
      </c>
      <c r="M429" s="23" t="s">
        <v>256</v>
      </c>
      <c r="N429" s="45">
        <f>IF($C429="","",IF(OR($J429="SWAP",$J429="FUTURE",$J429="CME FUTURE"),IF($L429=1,ROUND($G429/$H429/$F429,3),POWER(10,ROUND(LOG($G429/$F429),1))),1))</f>
        <v>1</v>
      </c>
      <c r="O429" s="154">
        <f>IF($C429="","",IF(OR($J429="SWAP",$J429="FUTURE",$J429="CME FUTURE"),IF($L429=1,$F429*$N429,$AB$2*$F429*$N429/$H429),F429))</f>
        <v>235746.127034</v>
      </c>
      <c r="P429" s="47">
        <f>IF($C429="","",IF(OR($J429="SWAP",$J429="FUTURE",$J429="CME FUTURE"),IF(NOT(ISERROR(VLOOKUP($M429,SpotUSDRateTable,2,FALSE))),VLOOKUP($M429,SpotUSDRateTable,2,FALSE),$H429)*O429,VLOOKUP($M429,SpotUSDRateTable,2,FALSE)*O429))</f>
        <v>259364.20168719406</v>
      </c>
      <c r="Q429" s="25">
        <f>IF($C429="","",IF(OR($J429="SWAP",$J429="FUTURE",$J429="CME FUTURE"),INT($K429-$B429),0))</f>
        <v>0</v>
      </c>
      <c r="R429" s="26" t="str">
        <f>IF($C429="","",IF(OR($E429="USD",$E429="EUR"),"CASH",IF($Q429=0,"COIN",IF($Q429&gt;720,"PERP",IF($J429="FUTURE",TEXT($K429-1,"mmm yy"),"CME "&amp;TEXT($K429-1,"mmm yy"))))))</f>
        <v>COIN</v>
      </c>
      <c r="S429" s="26" t="str">
        <f>IF($C429="","",IF($J429="CME FUTURE",IF($G429&gt;0,"LONG","SHORT"),IF($G429&gt;0,"LONG","SHORT")))</f>
        <v>LONG</v>
      </c>
      <c r="T429" s="26" t="str">
        <f>IF($C429="","",$R429&amp;" "&amp;$S429)</f>
        <v>COIN LONG</v>
      </c>
      <c r="U429" s="180">
        <f>IF($C429="","",$G429*(1+$W429))</f>
        <v>259364.20168719499</v>
      </c>
      <c r="V429" s="176">
        <f>IF($C429="","",$H429*(1+$W429))</f>
        <v>1.1001843591253899</v>
      </c>
      <c r="W429" s="39">
        <f>IF($C429="","",IF(DefaultScenario,IF(OR(AND(Default_Exchange="ALL",NOT(ISERROR(MATCH($C429,$AF$6:$AF$37,0)))),$C429=Default_Exchange),IF($G429&gt;0,-LGD,0),0),IF(OR($J429="SWAP",$J429="FUTURE",$J429="CME FUTURE"),IF('Futures &amp; Perps Shifted'!$K$73,VLOOKUP($M429,ShiftByCurrencyDeriv,MATCH($R429,ShiftByCurrencyDerivHeader,0),FALSE),0),0)))</f>
        <v>0</v>
      </c>
      <c r="X429" s="178">
        <f>IF($C429="","",$U429-$G429)</f>
        <v>0</v>
      </c>
      <c r="Y429" s="14" t="str">
        <f t="shared" si="6"/>
        <v>FBLK</v>
      </c>
      <c r="Z429" t="str">
        <f>IF($C429="","",$M429&amp;" "&amp;$T429)</f>
        <v>EUROC COIN LONG</v>
      </c>
      <c r="AA429" t="b">
        <f>IF($C429="","",IF(ISERROR(VLOOKUP($Y429,Mappings!$A:$C,3,FALSE)),FALSE,VLOOKUP($Y429,Mappings!$A:$C,3,FALSE)))</f>
        <v>0</v>
      </c>
    </row>
    <row r="430" spans="1:27" customFormat="1" x14ac:dyDescent="0.25">
      <c r="A430" s="14">
        <v>428</v>
      </c>
      <c r="B430" s="71">
        <v>44958.991572025465</v>
      </c>
      <c r="C430" s="14" t="s">
        <v>184</v>
      </c>
      <c r="D430" s="23" t="s">
        <v>184</v>
      </c>
      <c r="E430" s="23" t="s">
        <v>189</v>
      </c>
      <c r="F430" s="100">
        <v>4549.2025536299998</v>
      </c>
      <c r="G430" s="100">
        <v>2621.83254168846</v>
      </c>
      <c r="H430" s="100">
        <v>0.57632794116770902</v>
      </c>
      <c r="I430" s="100">
        <v>0</v>
      </c>
      <c r="J430" s="23" t="s">
        <v>85</v>
      </c>
      <c r="K430" s="24">
        <v>44958.991572025465</v>
      </c>
      <c r="L430" s="23">
        <v>1</v>
      </c>
      <c r="M430" s="23" t="s">
        <v>189</v>
      </c>
      <c r="N430" s="45">
        <f>IF($C430="","",IF(OR($J430="SWAP",$J430="FUTURE",$J430="CME FUTURE"),IF($L430=1,ROUND($G430/$H430/$F430,3),POWER(10,ROUND(LOG($G430/$F430),1))),1))</f>
        <v>1</v>
      </c>
      <c r="O430" s="154">
        <f>IF($C430="","",IF(OR($J430="SWAP",$J430="FUTURE",$J430="CME FUTURE"),IF($L430=1,$F430*$N430,$AB$2*$F430*$N430/$H430),F430))</f>
        <v>4549.2025536299998</v>
      </c>
      <c r="P430" s="47">
        <f>IF($C430="","",IF(OR($J430="SWAP",$J430="FUTURE",$J430="CME FUTURE"),IF(NOT(ISERROR(VLOOKUP($M430,SpotUSDRateTable,2,FALSE))),VLOOKUP($M430,SpotUSDRateTable,2,FALSE),$H430)*O430,VLOOKUP($M430,SpotUSDRateTable,2,FALSE)*O430))</f>
        <v>2621.8325416884622</v>
      </c>
      <c r="Q430" s="25">
        <f>IF($C430="","",IF(OR($J430="SWAP",$J430="FUTURE",$J430="CME FUTURE"),INT($K430-$B430),0))</f>
        <v>0</v>
      </c>
      <c r="R430" s="26" t="str">
        <f>IF($C430="","",IF(OR($E430="USD",$E430="EUR"),"CASH",IF($Q430=0,"COIN",IF($Q430&gt;720,"PERP",IF($J430="FUTURE",TEXT($K430-1,"mmm yy"),"CME "&amp;TEXT($K430-1,"mmm yy"))))))</f>
        <v>COIN</v>
      </c>
      <c r="S430" s="26" t="str">
        <f>IF($C430="","",IF($J430="CME FUTURE",IF($G430&gt;0,"LONG","SHORT"),IF($G430&gt;0,"LONG","SHORT")))</f>
        <v>LONG</v>
      </c>
      <c r="T430" s="26" t="str">
        <f>IF($C430="","",$R430&amp;" "&amp;$S430)</f>
        <v>COIN LONG</v>
      </c>
      <c r="U430" s="180">
        <f>IF($C430="","",$G430*(1+$W430))</f>
        <v>2621.83254168846</v>
      </c>
      <c r="V430" s="176">
        <f>IF($C430="","",$H430*(1+$W430))</f>
        <v>0.57632794116770902</v>
      </c>
      <c r="W430" s="39">
        <f>IF($C430="","",IF(DefaultScenario,IF(OR(AND(Default_Exchange="ALL",NOT(ISERROR(MATCH($C430,$AF$6:$AF$37,0)))),$C430=Default_Exchange),IF($G430&gt;0,-LGD,0),0),IF(OR($J430="SWAP",$J430="FUTURE",$J430="CME FUTURE"),IF('Futures &amp; Perps Shifted'!$K$73,VLOOKUP($M430,ShiftByCurrencyDeriv,MATCH($R430,ShiftByCurrencyDerivHeader,0),FALSE),0),0)))</f>
        <v>0</v>
      </c>
      <c r="X430" s="178">
        <f>IF($C430="","",$U430-$G430)</f>
        <v>0</v>
      </c>
      <c r="Y430" s="14" t="str">
        <f t="shared" si="6"/>
        <v>FBLK</v>
      </c>
      <c r="Z430" t="str">
        <f>IF($C430="","",$M430&amp;" "&amp;$T430)</f>
        <v>FTM COIN LONG</v>
      </c>
      <c r="AA430" t="b">
        <f>IF($C430="","",IF(ISERROR(VLOOKUP($Y430,Mappings!$A:$C,3,FALSE)),FALSE,VLOOKUP($Y430,Mappings!$A:$C,3,FALSE)))</f>
        <v>0</v>
      </c>
    </row>
    <row r="431" spans="1:27" customFormat="1" x14ac:dyDescent="0.25">
      <c r="A431" s="14">
        <v>429</v>
      </c>
      <c r="B431" s="71">
        <v>44958.991572025465</v>
      </c>
      <c r="C431" s="14" t="s">
        <v>184</v>
      </c>
      <c r="D431" s="23" t="s">
        <v>184</v>
      </c>
      <c r="E431" s="23" t="s">
        <v>109</v>
      </c>
      <c r="F431" s="100">
        <v>2.53888889</v>
      </c>
      <c r="G431" s="100">
        <v>4.9023836469021402</v>
      </c>
      <c r="H431" s="100">
        <v>1.9309169716765899</v>
      </c>
      <c r="I431" s="100">
        <v>0</v>
      </c>
      <c r="J431" s="23" t="s">
        <v>85</v>
      </c>
      <c r="K431" s="24">
        <v>44958.991572025465</v>
      </c>
      <c r="L431" s="23">
        <v>1</v>
      </c>
      <c r="M431" s="23" t="s">
        <v>109</v>
      </c>
      <c r="N431" s="45">
        <f>IF($C431="","",IF(OR($J431="SWAP",$J431="FUTURE",$J431="CME FUTURE"),IF($L431=1,ROUND($G431/$H431/$F431,3),POWER(10,ROUND(LOG($G431/$F431),1))),1))</f>
        <v>1</v>
      </c>
      <c r="O431" s="154">
        <f>IF($C431="","",IF(OR($J431="SWAP",$J431="FUTURE",$J431="CME FUTURE"),IF($L431=1,$F431*$N431,$AB$2*$F431*$N431/$H431),F431))</f>
        <v>2.53888889</v>
      </c>
      <c r="P431" s="47">
        <f>IF($C431="","",IF(OR($J431="SWAP",$J431="FUTURE",$J431="CME FUTURE"),IF(NOT(ISERROR(VLOOKUP($M431,SpotUSDRateTable,2,FALSE))),VLOOKUP($M431,SpotUSDRateTable,2,FALSE),$H431)*O431,VLOOKUP($M431,SpotUSDRateTable,2,FALSE)*O431))</f>
        <v>4.9023836469021385</v>
      </c>
      <c r="Q431" s="25">
        <f>IF($C431="","",IF(OR($J431="SWAP",$J431="FUTURE",$J431="CME FUTURE"),INT($K431-$B431),0))</f>
        <v>0</v>
      </c>
      <c r="R431" s="26" t="str">
        <f>IF($C431="","",IF(OR($E431="USD",$E431="EUR"),"CASH",IF($Q431=0,"COIN",IF($Q431&gt;720,"PERP",IF($J431="FUTURE",TEXT($K431-1,"mmm yy"),"CME "&amp;TEXT($K431-1,"mmm yy"))))))</f>
        <v>COIN</v>
      </c>
      <c r="S431" s="26" t="str">
        <f>IF($C431="","",IF($J431="CME FUTURE",IF($G431&gt;0,"LONG","SHORT"),IF($G431&gt;0,"LONG","SHORT")))</f>
        <v>LONG</v>
      </c>
      <c r="T431" s="26" t="str">
        <f>IF($C431="","",$R431&amp;" "&amp;$S431)</f>
        <v>COIN LONG</v>
      </c>
      <c r="U431" s="180">
        <f>IF($C431="","",$G431*(1+$W431))</f>
        <v>4.9023836469021402</v>
      </c>
      <c r="V431" s="176">
        <f>IF($C431="","",$H431*(1+$W431))</f>
        <v>1.9309169716765899</v>
      </c>
      <c r="W431" s="39">
        <f>IF($C431="","",IF(DefaultScenario,IF(OR(AND(Default_Exchange="ALL",NOT(ISERROR(MATCH($C431,$AF$6:$AF$37,0)))),$C431=Default_Exchange),IF($G431&gt;0,-LGD,0),0),IF(OR($J431="SWAP",$J431="FUTURE",$J431="CME FUTURE"),IF('Futures &amp; Perps Shifted'!$K$73,VLOOKUP($M431,ShiftByCurrencyDeriv,MATCH($R431,ShiftByCurrencyDerivHeader,0),FALSE),0),0)))</f>
        <v>0</v>
      </c>
      <c r="X431" s="178">
        <f>IF($C431="","",$U431-$G431)</f>
        <v>0</v>
      </c>
      <c r="Y431" s="14" t="str">
        <f t="shared" si="6"/>
        <v>FBLK</v>
      </c>
      <c r="Z431" t="str">
        <f>IF($C431="","",$M431&amp;" "&amp;$T431)</f>
        <v>FTT COIN LONG</v>
      </c>
      <c r="AA431" t="b">
        <f>IF($C431="","",IF(ISERROR(VLOOKUP($Y431,Mappings!$A:$C,3,FALSE)),FALSE,VLOOKUP($Y431,Mappings!$A:$C,3,FALSE)))</f>
        <v>0</v>
      </c>
    </row>
    <row r="432" spans="1:27" customFormat="1" x14ac:dyDescent="0.25">
      <c r="A432" s="14">
        <v>430</v>
      </c>
      <c r="B432" s="71">
        <v>44958.991572025465</v>
      </c>
      <c r="C432" s="14" t="s">
        <v>184</v>
      </c>
      <c r="D432" s="23" t="s">
        <v>184</v>
      </c>
      <c r="E432" s="23" t="s">
        <v>408</v>
      </c>
      <c r="F432" s="100">
        <v>4172.2821614699997</v>
      </c>
      <c r="G432" s="100">
        <v>388.557454439656</v>
      </c>
      <c r="H432" s="100">
        <v>9.3128278338384801E-2</v>
      </c>
      <c r="I432" s="100">
        <v>0</v>
      </c>
      <c r="J432" s="23" t="s">
        <v>85</v>
      </c>
      <c r="K432" s="24">
        <v>44958.991572025465</v>
      </c>
      <c r="L432" s="23">
        <v>1</v>
      </c>
      <c r="M432" s="23" t="s">
        <v>408</v>
      </c>
      <c r="N432" s="45">
        <f>IF($C432="","",IF(OR($J432="SWAP",$J432="FUTURE",$J432="CME FUTURE"),IF($L432=1,ROUND($G432/$H432/$F432,3),POWER(10,ROUND(LOG($G432/$F432),1))),1))</f>
        <v>1</v>
      </c>
      <c r="O432" s="154">
        <f>IF($C432="","",IF(OR($J432="SWAP",$J432="FUTURE",$J432="CME FUTURE"),IF($L432=1,$F432*$N432,$AB$2*$F432*$N432/$H432),F432))</f>
        <v>4172.2821614699997</v>
      </c>
      <c r="P432" s="47">
        <f>IF($C432="","",IF(OR($J432="SWAP",$J432="FUTURE",$J432="CME FUTURE"),IF(NOT(ISERROR(VLOOKUP($M432,SpotUSDRateTable,2,FALSE))),VLOOKUP($M432,SpotUSDRateTable,2,FALSE),$H432)*O432,VLOOKUP($M432,SpotUSDRateTable,2,FALSE)*O432))</f>
        <v>388.55745443965588</v>
      </c>
      <c r="Q432" s="25">
        <f>IF($C432="","",IF(OR($J432="SWAP",$J432="FUTURE",$J432="CME FUTURE"),INT($K432-$B432),0))</f>
        <v>0</v>
      </c>
      <c r="R432" s="26" t="str">
        <f>IF($C432="","",IF(OR($E432="USD",$E432="EUR"),"CASH",IF($Q432=0,"COIN",IF($Q432&gt;720,"PERP",IF($J432="FUTURE",TEXT($K432-1,"mmm yy"),"CME "&amp;TEXT($K432-1,"mmm yy"))))))</f>
        <v>COIN</v>
      </c>
      <c r="S432" s="26" t="str">
        <f>IF($C432="","",IF($J432="CME FUTURE",IF($G432&gt;0,"LONG","SHORT"),IF($G432&gt;0,"LONG","SHORT")))</f>
        <v>LONG</v>
      </c>
      <c r="T432" s="26" t="str">
        <f>IF($C432="","",$R432&amp;" "&amp;$S432)</f>
        <v>COIN LONG</v>
      </c>
      <c r="U432" s="180">
        <f>IF($C432="","",$G432*(1+$W432))</f>
        <v>388.557454439656</v>
      </c>
      <c r="V432" s="176">
        <f>IF($C432="","",$H432*(1+$W432))</f>
        <v>9.3128278338384801E-2</v>
      </c>
      <c r="W432" s="39">
        <f>IF($C432="","",IF(DefaultScenario,IF(OR(AND(Default_Exchange="ALL",NOT(ISERROR(MATCH($C432,$AF$6:$AF$37,0)))),$C432=Default_Exchange),IF($G432&gt;0,-LGD,0),0),IF(OR($J432="SWAP",$J432="FUTURE",$J432="CME FUTURE"),IF('Futures &amp; Perps Shifted'!$K$73,VLOOKUP($M432,ShiftByCurrencyDeriv,MATCH($R432,ShiftByCurrencyDerivHeader,0),FALSE),0),0)))</f>
        <v>0</v>
      </c>
      <c r="X432" s="178">
        <f>IF($C432="","",$U432-$G432)</f>
        <v>0</v>
      </c>
      <c r="Y432" s="14" t="str">
        <f t="shared" si="6"/>
        <v>FBLK</v>
      </c>
      <c r="Z432" t="str">
        <f>IF($C432="","",$M432&amp;" "&amp;$T432)</f>
        <v>GRT COIN LONG</v>
      </c>
      <c r="AA432" t="b">
        <f>IF($C432="","",IF(ISERROR(VLOOKUP($Y432,Mappings!$A:$C,3,FALSE)),FALSE,VLOOKUP($Y432,Mappings!$A:$C,3,FALSE)))</f>
        <v>0</v>
      </c>
    </row>
    <row r="433" spans="1:27" customFormat="1" x14ac:dyDescent="0.25">
      <c r="A433" s="14">
        <v>431</v>
      </c>
      <c r="B433" s="71">
        <v>44958.991572025465</v>
      </c>
      <c r="C433" s="14" t="s">
        <v>184</v>
      </c>
      <c r="D433" s="23" t="s">
        <v>184</v>
      </c>
      <c r="E433" s="23" t="s">
        <v>135</v>
      </c>
      <c r="F433" s="100">
        <v>43431.008708870002</v>
      </c>
      <c r="G433" s="100">
        <v>3027.2403716757299</v>
      </c>
      <c r="H433" s="100">
        <v>6.9702280966305902E-2</v>
      </c>
      <c r="I433" s="100">
        <v>0</v>
      </c>
      <c r="J433" s="23" t="s">
        <v>85</v>
      </c>
      <c r="K433" s="24">
        <v>44958.991572025465</v>
      </c>
      <c r="L433" s="23">
        <v>1</v>
      </c>
      <c r="M433" s="23" t="s">
        <v>135</v>
      </c>
      <c r="N433" s="45">
        <f>IF($C433="","",IF(OR($J433="SWAP",$J433="FUTURE",$J433="CME FUTURE"),IF($L433=1,ROUND($G433/$H433/$F433,3),POWER(10,ROUND(LOG($G433/$F433),1))),1))</f>
        <v>1</v>
      </c>
      <c r="O433" s="154">
        <f>IF($C433="","",IF(OR($J433="SWAP",$J433="FUTURE",$J433="CME FUTURE"),IF($L433=1,$F433*$N433,$AB$2*$F433*$N433/$H433),F433))</f>
        <v>43431.008708870002</v>
      </c>
      <c r="P433" s="47">
        <f>IF($C433="","",IF(OR($J433="SWAP",$J433="FUTURE",$J433="CME FUTURE"),IF(NOT(ISERROR(VLOOKUP($M433,SpotUSDRateTable,2,FALSE))),VLOOKUP($M433,SpotUSDRateTable,2,FALSE),$H433)*O433,VLOOKUP($M433,SpotUSDRateTable,2,FALSE)*O433))</f>
        <v>3027.2403716757353</v>
      </c>
      <c r="Q433" s="25">
        <f>IF($C433="","",IF(OR($J433="SWAP",$J433="FUTURE",$J433="CME FUTURE"),INT($K433-$B433),0))</f>
        <v>0</v>
      </c>
      <c r="R433" s="26" t="str">
        <f>IF($C433="","",IF(OR($E433="USD",$E433="EUR"),"CASH",IF($Q433=0,"COIN",IF($Q433&gt;720,"PERP",IF($J433="FUTURE",TEXT($K433-1,"mmm yy"),"CME "&amp;TEXT($K433-1,"mmm yy"))))))</f>
        <v>COIN</v>
      </c>
      <c r="S433" s="26" t="str">
        <f>IF($C433="","",IF($J433="CME FUTURE",IF($G433&gt;0,"LONG","SHORT"),IF($G433&gt;0,"LONG","SHORT")))</f>
        <v>LONG</v>
      </c>
      <c r="T433" s="26" t="str">
        <f>IF($C433="","",$R433&amp;" "&amp;$S433)</f>
        <v>COIN LONG</v>
      </c>
      <c r="U433" s="180">
        <f>IF($C433="","",$G433*(1+$W433))</f>
        <v>3027.2403716757299</v>
      </c>
      <c r="V433" s="176">
        <f>IF($C433="","",$H433*(1+$W433))</f>
        <v>6.9702280966305902E-2</v>
      </c>
      <c r="W433" s="39">
        <f>IF($C433="","",IF(DefaultScenario,IF(OR(AND(Default_Exchange="ALL",NOT(ISERROR(MATCH($C433,$AF$6:$AF$37,0)))),$C433=Default_Exchange),IF($G433&gt;0,-LGD,0),0),IF(OR($J433="SWAP",$J433="FUTURE",$J433="CME FUTURE"),IF('Futures &amp; Perps Shifted'!$K$73,VLOOKUP($M433,ShiftByCurrencyDeriv,MATCH($R433,ShiftByCurrencyDerivHeader,0),FALSE),0),0)))</f>
        <v>0</v>
      </c>
      <c r="X433" s="178">
        <f>IF($C433="","",$U433-$G433)</f>
        <v>0</v>
      </c>
      <c r="Y433" s="14" t="str">
        <f t="shared" ref="Y433:Y496" si="7">IF($C433="","",IF(ISERROR(SEARCH("-",$D433)),$C433,LEFT($D433,SEARCH("-",$D433)-1)))</f>
        <v>FBLK</v>
      </c>
      <c r="Z433" t="str">
        <f>IF($C433="","",$M433&amp;" "&amp;$T433)</f>
        <v>HBAR COIN LONG</v>
      </c>
      <c r="AA433" t="b">
        <f>IF($C433="","",IF(ISERROR(VLOOKUP($Y433,Mappings!$A:$C,3,FALSE)),FALSE,VLOOKUP($Y433,Mappings!$A:$C,3,FALSE)))</f>
        <v>0</v>
      </c>
    </row>
    <row r="434" spans="1:27" customFormat="1" x14ac:dyDescent="0.25">
      <c r="A434" s="14">
        <v>432</v>
      </c>
      <c r="B434" s="71">
        <v>44958.991572025465</v>
      </c>
      <c r="C434" s="14" t="s">
        <v>184</v>
      </c>
      <c r="D434" s="23" t="s">
        <v>184</v>
      </c>
      <c r="E434" s="23" t="s">
        <v>43</v>
      </c>
      <c r="F434" s="100">
        <v>9.2269799999999992E-3</v>
      </c>
      <c r="G434" s="100">
        <v>0.337028736754032</v>
      </c>
      <c r="H434" s="100">
        <v>36.5264405855471</v>
      </c>
      <c r="I434" s="100">
        <v>0</v>
      </c>
      <c r="J434" s="23" t="s">
        <v>85</v>
      </c>
      <c r="K434" s="24">
        <v>44958.991572025465</v>
      </c>
      <c r="L434" s="23">
        <v>1</v>
      </c>
      <c r="M434" s="23" t="s">
        <v>43</v>
      </c>
      <c r="N434" s="45">
        <f>IF($C434="","",IF(OR($J434="SWAP",$J434="FUTURE",$J434="CME FUTURE"),IF($L434=1,ROUND($G434/$H434/$F434,3),POWER(10,ROUND(LOG($G434/$F434),1))),1))</f>
        <v>1</v>
      </c>
      <c r="O434" s="154">
        <f>IF($C434="","",IF(OR($J434="SWAP",$J434="FUTURE",$J434="CME FUTURE"),IF($L434=1,$F434*$N434,$AB$2*$F434*$N434/$H434),F434))</f>
        <v>9.2269799999999992E-3</v>
      </c>
      <c r="P434" s="47">
        <f>IF($C434="","",IF(OR($J434="SWAP",$J434="FUTURE",$J434="CME FUTURE"),IF(NOT(ISERROR(VLOOKUP($M434,SpotUSDRateTable,2,FALSE))),VLOOKUP($M434,SpotUSDRateTable,2,FALSE),$H434)*O434,VLOOKUP($M434,SpotUSDRateTable,2,FALSE)*O434))</f>
        <v>0.33702873675403133</v>
      </c>
      <c r="Q434" s="25">
        <f>IF($C434="","",IF(OR($J434="SWAP",$J434="FUTURE",$J434="CME FUTURE"),INT($K434-$B434),0))</f>
        <v>0</v>
      </c>
      <c r="R434" s="26" t="str">
        <f>IF($C434="","",IF(OR($E434="USD",$E434="EUR"),"CASH",IF($Q434=0,"COIN",IF($Q434&gt;720,"PERP",IF($J434="FUTURE",TEXT($K434-1,"mmm yy"),"CME "&amp;TEXT($K434-1,"mmm yy"))))))</f>
        <v>COIN</v>
      </c>
      <c r="S434" s="26" t="str">
        <f>IF($C434="","",IF($J434="CME FUTURE",IF($G434&gt;0,"LONG","SHORT"),IF($G434&gt;0,"LONG","SHORT")))</f>
        <v>LONG</v>
      </c>
      <c r="T434" s="26" t="str">
        <f>IF($C434="","",$R434&amp;" "&amp;$S434)</f>
        <v>COIN LONG</v>
      </c>
      <c r="U434" s="180">
        <f>IF($C434="","",$G434*(1+$W434))</f>
        <v>0.337028736754032</v>
      </c>
      <c r="V434" s="176">
        <f>IF($C434="","",$H434*(1+$W434))</f>
        <v>36.5264405855471</v>
      </c>
      <c r="W434" s="39">
        <f>IF($C434="","",IF(DefaultScenario,IF(OR(AND(Default_Exchange="ALL",NOT(ISERROR(MATCH($C434,$AF$6:$AF$37,0)))),$C434=Default_Exchange),IF($G434&gt;0,-LGD,0),0),IF(OR($J434="SWAP",$J434="FUTURE",$J434="CME FUTURE"),IF('Futures &amp; Perps Shifted'!$K$73,VLOOKUP($M434,ShiftByCurrencyDeriv,MATCH($R434,ShiftByCurrencyDerivHeader,0),FALSE),0),0)))</f>
        <v>0</v>
      </c>
      <c r="X434" s="178">
        <f>IF($C434="","",$U434-$G434)</f>
        <v>0</v>
      </c>
      <c r="Y434" s="14" t="str">
        <f t="shared" si="7"/>
        <v>FBLK</v>
      </c>
      <c r="Z434" t="str">
        <f>IF($C434="","",$M434&amp;" "&amp;$T434)</f>
        <v>KSM COIN LONG</v>
      </c>
      <c r="AA434" t="b">
        <f>IF($C434="","",IF(ISERROR(VLOOKUP($Y434,Mappings!$A:$C,3,FALSE)),FALSE,VLOOKUP($Y434,Mappings!$A:$C,3,FALSE)))</f>
        <v>0</v>
      </c>
    </row>
    <row r="435" spans="1:27" customFormat="1" x14ac:dyDescent="0.25">
      <c r="A435" s="14">
        <v>433</v>
      </c>
      <c r="B435" s="71">
        <v>44958.991572025465</v>
      </c>
      <c r="C435" s="14" t="s">
        <v>184</v>
      </c>
      <c r="D435" s="23" t="s">
        <v>184</v>
      </c>
      <c r="E435" s="23" t="s">
        <v>27</v>
      </c>
      <c r="F435" s="100">
        <v>23.333333329999999</v>
      </c>
      <c r="G435" s="100">
        <v>168.387903505243</v>
      </c>
      <c r="H435" s="100">
        <v>7.2166244369699699</v>
      </c>
      <c r="I435" s="100">
        <v>0</v>
      </c>
      <c r="J435" s="23" t="s">
        <v>85</v>
      </c>
      <c r="K435" s="24">
        <v>44958.991572025465</v>
      </c>
      <c r="L435" s="23">
        <v>1</v>
      </c>
      <c r="M435" s="23" t="s">
        <v>27</v>
      </c>
      <c r="N435" s="45">
        <f>IF($C435="","",IF(OR($J435="SWAP",$J435="FUTURE",$J435="CME FUTURE"),IF($L435=1,ROUND($G435/$H435/$F435,3),POWER(10,ROUND(LOG($G435/$F435),1))),1))</f>
        <v>1</v>
      </c>
      <c r="O435" s="154">
        <f>IF($C435="","",IF(OR($J435="SWAP",$J435="FUTURE",$J435="CME FUTURE"),IF($L435=1,$F435*$N435,$AB$2*$F435*$N435/$H435),F435))</f>
        <v>23.333333329999999</v>
      </c>
      <c r="P435" s="47">
        <f>IF($C435="","",IF(OR($J435="SWAP",$J435="FUTURE",$J435="CME FUTURE"),IF(NOT(ISERROR(VLOOKUP($M435,SpotUSDRateTable,2,FALSE))),VLOOKUP($M435,SpotUSDRateTable,2,FALSE),$H435)*O435,VLOOKUP($M435,SpotUSDRateTable,2,FALSE)*O435))</f>
        <v>168.38790350524388</v>
      </c>
      <c r="Q435" s="25">
        <f>IF($C435="","",IF(OR($J435="SWAP",$J435="FUTURE",$J435="CME FUTURE"),INT($K435-$B435),0))</f>
        <v>0</v>
      </c>
      <c r="R435" s="26" t="str">
        <f>IF($C435="","",IF(OR($E435="USD",$E435="EUR"),"CASH",IF($Q435=0,"COIN",IF($Q435&gt;720,"PERP",IF($J435="FUTURE",TEXT($K435-1,"mmm yy"),"CME "&amp;TEXT($K435-1,"mmm yy"))))))</f>
        <v>COIN</v>
      </c>
      <c r="S435" s="26" t="str">
        <f>IF($C435="","",IF($J435="CME FUTURE",IF($G435&gt;0,"LONG","SHORT"),IF($G435&gt;0,"LONG","SHORT")))</f>
        <v>LONG</v>
      </c>
      <c r="T435" s="26" t="str">
        <f>IF($C435="","",$R435&amp;" "&amp;$S435)</f>
        <v>COIN LONG</v>
      </c>
      <c r="U435" s="180">
        <f>IF($C435="","",$G435*(1+$W435))</f>
        <v>168.387903505243</v>
      </c>
      <c r="V435" s="176">
        <f>IF($C435="","",$H435*(1+$W435))</f>
        <v>7.2166244369699699</v>
      </c>
      <c r="W435" s="39">
        <f>IF($C435="","",IF(DefaultScenario,IF(OR(AND(Default_Exchange="ALL",NOT(ISERROR(MATCH($C435,$AF$6:$AF$37,0)))),$C435=Default_Exchange),IF($G435&gt;0,-LGD,0),0),IF(OR($J435="SWAP",$J435="FUTURE",$J435="CME FUTURE"),IF('Futures &amp; Perps Shifted'!$K$73,VLOOKUP($M435,ShiftByCurrencyDeriv,MATCH($R435,ShiftByCurrencyDerivHeader,0),FALSE),0),0)))</f>
        <v>0</v>
      </c>
      <c r="X435" s="178">
        <f>IF($C435="","",$U435-$G435)</f>
        <v>0</v>
      </c>
      <c r="Y435" s="14" t="str">
        <f t="shared" si="7"/>
        <v>FBLK</v>
      </c>
      <c r="Z435" t="str">
        <f>IF($C435="","",$M435&amp;" "&amp;$T435)</f>
        <v>LINK COIN LONG</v>
      </c>
      <c r="AA435" t="b">
        <f>IF($C435="","",IF(ISERROR(VLOOKUP($Y435,Mappings!$A:$C,3,FALSE)),FALSE,VLOOKUP($Y435,Mappings!$A:$C,3,FALSE)))</f>
        <v>0</v>
      </c>
    </row>
    <row r="436" spans="1:27" customFormat="1" x14ac:dyDescent="0.25">
      <c r="A436" s="14">
        <v>434</v>
      </c>
      <c r="B436" s="71">
        <v>44958.991572025465</v>
      </c>
      <c r="C436" s="14" t="s">
        <v>184</v>
      </c>
      <c r="D436" s="23" t="s">
        <v>184</v>
      </c>
      <c r="E436" s="23" t="s">
        <v>190</v>
      </c>
      <c r="F436" s="100">
        <v>0.76852028999999999</v>
      </c>
      <c r="G436" s="100">
        <v>0.61623569441600701</v>
      </c>
      <c r="H436" s="100">
        <v>0.80184700707902801</v>
      </c>
      <c r="I436" s="100">
        <v>0</v>
      </c>
      <c r="J436" s="23" t="s">
        <v>85</v>
      </c>
      <c r="K436" s="24">
        <v>44958.991572025465</v>
      </c>
      <c r="L436" s="23">
        <v>1</v>
      </c>
      <c r="M436" s="23" t="s">
        <v>190</v>
      </c>
      <c r="N436" s="45">
        <f>IF($C436="","",IF(OR($J436="SWAP",$J436="FUTURE",$J436="CME FUTURE"),IF($L436=1,ROUND($G436/$H436/$F436,3),POWER(10,ROUND(LOG($G436/$F436),1))),1))</f>
        <v>1</v>
      </c>
      <c r="O436" s="154">
        <f>IF($C436="","",IF(OR($J436="SWAP",$J436="FUTURE",$J436="CME FUTURE"),IF($L436=1,$F436*$N436,$AB$2*$F436*$N436/$H436),F436))</f>
        <v>0.76852028999999999</v>
      </c>
      <c r="P436" s="47">
        <f>IF($C436="","",IF(OR($J436="SWAP",$J436="FUTURE",$J436="CME FUTURE"),IF(NOT(ISERROR(VLOOKUP($M436,SpotUSDRateTable,2,FALSE))),VLOOKUP($M436,SpotUSDRateTable,2,FALSE),$H436)*O436,VLOOKUP($M436,SpotUSDRateTable,2,FALSE)*O436))</f>
        <v>0.61623569441600667</v>
      </c>
      <c r="Q436" s="25">
        <f>IF($C436="","",IF(OR($J436="SWAP",$J436="FUTURE",$J436="CME FUTURE"),INT($K436-$B436),0))</f>
        <v>0</v>
      </c>
      <c r="R436" s="26" t="str">
        <f>IF($C436="","",IF(OR($E436="USD",$E436="EUR"),"CASH",IF($Q436=0,"COIN",IF($Q436&gt;720,"PERP",IF($J436="FUTURE",TEXT($K436-1,"mmm yy"),"CME "&amp;TEXT($K436-1,"mmm yy"))))))</f>
        <v>COIN</v>
      </c>
      <c r="S436" s="26" t="str">
        <f>IF($C436="","",IF($J436="CME FUTURE",IF($G436&gt;0,"LONG","SHORT"),IF($G436&gt;0,"LONG","SHORT")))</f>
        <v>LONG</v>
      </c>
      <c r="T436" s="26" t="str">
        <f>IF($C436="","",$R436&amp;" "&amp;$S436)</f>
        <v>COIN LONG</v>
      </c>
      <c r="U436" s="180">
        <f>IF($C436="","",$G436*(1+$W436))</f>
        <v>0.61623569441600701</v>
      </c>
      <c r="V436" s="176">
        <f>IF($C436="","",$H436*(1+$W436))</f>
        <v>0.80184700707902801</v>
      </c>
      <c r="W436" s="39">
        <f>IF($C436="","",IF(DefaultScenario,IF(OR(AND(Default_Exchange="ALL",NOT(ISERROR(MATCH($C436,$AF$6:$AF$37,0)))),$C436=Default_Exchange),IF($G436&gt;0,-LGD,0),0),IF(OR($J436="SWAP",$J436="FUTURE",$J436="CME FUTURE"),IF('Futures &amp; Perps Shifted'!$K$73,VLOOKUP($M436,ShiftByCurrencyDeriv,MATCH($R436,ShiftByCurrencyDerivHeader,0),FALSE),0),0)))</f>
        <v>0</v>
      </c>
      <c r="X436" s="178">
        <f>IF($C436="","",$U436-$G436)</f>
        <v>0</v>
      </c>
      <c r="Y436" s="14" t="str">
        <f t="shared" si="7"/>
        <v>FBLK</v>
      </c>
      <c r="Z436" t="str">
        <f>IF($C436="","",$M436&amp;" "&amp;$T436)</f>
        <v>MANA COIN LONG</v>
      </c>
      <c r="AA436" t="b">
        <f>IF($C436="","",IF(ISERROR(VLOOKUP($Y436,Mappings!$A:$C,3,FALSE)),FALSE,VLOOKUP($Y436,Mappings!$A:$C,3,FALSE)))</f>
        <v>0</v>
      </c>
    </row>
    <row r="437" spans="1:27" customFormat="1" x14ac:dyDescent="0.25">
      <c r="A437" s="14">
        <v>435</v>
      </c>
      <c r="B437" s="71">
        <v>44958.991572025465</v>
      </c>
      <c r="C437" s="14" t="s">
        <v>184</v>
      </c>
      <c r="D437" s="23" t="s">
        <v>184</v>
      </c>
      <c r="E437" s="23" t="s">
        <v>191</v>
      </c>
      <c r="F437" s="100">
        <v>5309.6083114499997</v>
      </c>
      <c r="G437" s="100">
        <v>6344.8087871792504</v>
      </c>
      <c r="H437" s="100">
        <v>1.1949673902492699</v>
      </c>
      <c r="I437" s="100">
        <v>0</v>
      </c>
      <c r="J437" s="23" t="s">
        <v>85</v>
      </c>
      <c r="K437" s="24">
        <v>44958.991572025465</v>
      </c>
      <c r="L437" s="23">
        <v>1</v>
      </c>
      <c r="M437" s="23" t="s">
        <v>191</v>
      </c>
      <c r="N437" s="45">
        <f>IF($C437="","",IF(OR($J437="SWAP",$J437="FUTURE",$J437="CME FUTURE"),IF($L437=1,ROUND($G437/$H437/$F437,3),POWER(10,ROUND(LOG($G437/$F437),1))),1))</f>
        <v>1</v>
      </c>
      <c r="O437" s="154">
        <f>IF($C437="","",IF(OR($J437="SWAP",$J437="FUTURE",$J437="CME FUTURE"),IF($L437=1,$F437*$N437,$AB$2*$F437*$N437/$H437),F437))</f>
        <v>5309.6083114499997</v>
      </c>
      <c r="P437" s="47">
        <f>IF($C437="","",IF(OR($J437="SWAP",$J437="FUTURE",$J437="CME FUTURE"),IF(NOT(ISERROR(VLOOKUP($M437,SpotUSDRateTable,2,FALSE))),VLOOKUP($M437,SpotUSDRateTable,2,FALSE),$H437)*O437,VLOOKUP($M437,SpotUSDRateTable,2,FALSE)*O437))</f>
        <v>6344.8087871792386</v>
      </c>
      <c r="Q437" s="25">
        <f>IF($C437="","",IF(OR($J437="SWAP",$J437="FUTURE",$J437="CME FUTURE"),INT($K437-$B437),0))</f>
        <v>0</v>
      </c>
      <c r="R437" s="26" t="str">
        <f>IF($C437="","",IF(OR($E437="USD",$E437="EUR"),"CASH",IF($Q437=0,"COIN",IF($Q437&gt;720,"PERP",IF($J437="FUTURE",TEXT($K437-1,"mmm yy"),"CME "&amp;TEXT($K437-1,"mmm yy"))))))</f>
        <v>COIN</v>
      </c>
      <c r="S437" s="26" t="str">
        <f>IF($C437="","",IF($J437="CME FUTURE",IF($G437&gt;0,"LONG","SHORT"),IF($G437&gt;0,"LONG","SHORT")))</f>
        <v>LONG</v>
      </c>
      <c r="T437" s="26" t="str">
        <f>IF($C437="","",$R437&amp;" "&amp;$S437)</f>
        <v>COIN LONG</v>
      </c>
      <c r="U437" s="180">
        <f>IF($C437="","",$G437*(1+$W437))</f>
        <v>6344.8087871792504</v>
      </c>
      <c r="V437" s="176">
        <f>IF($C437="","",$H437*(1+$W437))</f>
        <v>1.1949673902492699</v>
      </c>
      <c r="W437" s="39">
        <f>IF($C437="","",IF(DefaultScenario,IF(OR(AND(Default_Exchange="ALL",NOT(ISERROR(MATCH($C437,$AF$6:$AF$37,0)))),$C437=Default_Exchange),IF($G437&gt;0,-LGD,0),0),IF(OR($J437="SWAP",$J437="FUTURE",$J437="CME FUTURE"),IF('Futures &amp; Perps Shifted'!$K$73,VLOOKUP($M437,ShiftByCurrencyDeriv,MATCH($R437,ShiftByCurrencyDerivHeader,0),FALSE),0),0)))</f>
        <v>0</v>
      </c>
      <c r="X437" s="178">
        <f>IF($C437="","",$U437-$G437)</f>
        <v>0</v>
      </c>
      <c r="Y437" s="14" t="str">
        <f t="shared" si="7"/>
        <v>FBLK</v>
      </c>
      <c r="Z437" t="str">
        <f>IF($C437="","",$M437&amp;" "&amp;$T437)</f>
        <v>MATIC COIN LONG</v>
      </c>
      <c r="AA437" t="b">
        <f>IF($C437="","",IF(ISERROR(VLOOKUP($Y437,Mappings!$A:$C,3,FALSE)),FALSE,VLOOKUP($Y437,Mappings!$A:$C,3,FALSE)))</f>
        <v>0</v>
      </c>
    </row>
    <row r="438" spans="1:27" customFormat="1" x14ac:dyDescent="0.25">
      <c r="A438" s="14">
        <v>436</v>
      </c>
      <c r="B438" s="71">
        <v>44958.991572025465</v>
      </c>
      <c r="C438" s="14" t="s">
        <v>184</v>
      </c>
      <c r="D438" s="23" t="s">
        <v>184</v>
      </c>
      <c r="E438" s="23" t="s">
        <v>149</v>
      </c>
      <c r="F438" s="100">
        <v>478.42099999999999</v>
      </c>
      <c r="G438" s="100">
        <v>696.52467350500297</v>
      </c>
      <c r="H438" s="100">
        <v>1.4558823160041101</v>
      </c>
      <c r="I438" s="100">
        <v>0</v>
      </c>
      <c r="J438" s="23" t="s">
        <v>85</v>
      </c>
      <c r="K438" s="24">
        <v>44958.991572025465</v>
      </c>
      <c r="L438" s="23">
        <v>1</v>
      </c>
      <c r="M438" s="23" t="s">
        <v>149</v>
      </c>
      <c r="N438" s="45">
        <f>IF($C438="","",IF(OR($J438="SWAP",$J438="FUTURE",$J438="CME FUTURE"),IF($L438=1,ROUND($G438/$H438/$F438,3),POWER(10,ROUND(LOG($G438/$F438),1))),1))</f>
        <v>1</v>
      </c>
      <c r="O438" s="154">
        <f>IF($C438="","",IF(OR($J438="SWAP",$J438="FUTURE",$J438="CME FUTURE"),IF($L438=1,$F438*$N438,$AB$2*$F438*$N438/$H438),F438))</f>
        <v>478.42099999999999</v>
      </c>
      <c r="P438" s="47">
        <f>IF($C438="","",IF(OR($J438="SWAP",$J438="FUTURE",$J438="CME FUTURE"),IF(NOT(ISERROR(VLOOKUP($M438,SpotUSDRateTable,2,FALSE))),VLOOKUP($M438,SpotUSDRateTable,2,FALSE),$H438)*O438,VLOOKUP($M438,SpotUSDRateTable,2,FALSE)*O438))</f>
        <v>696.5246735050024</v>
      </c>
      <c r="Q438" s="25">
        <f>IF($C438="","",IF(OR($J438="SWAP",$J438="FUTURE",$J438="CME FUTURE"),INT($K438-$B438),0))</f>
        <v>0</v>
      </c>
      <c r="R438" s="26" t="str">
        <f>IF($C438="","",IF(OR($E438="USD",$E438="EUR"),"CASH",IF($Q438=0,"COIN",IF($Q438&gt;720,"PERP",IF($J438="FUTURE",TEXT($K438-1,"mmm yy"),"CME "&amp;TEXT($K438-1,"mmm yy"))))))</f>
        <v>COIN</v>
      </c>
      <c r="S438" s="26" t="str">
        <f>IF($C438="","",IF($J438="CME FUTURE",IF($G438&gt;0,"LONG","SHORT"),IF($G438&gt;0,"LONG","SHORT")))</f>
        <v>LONG</v>
      </c>
      <c r="T438" s="26" t="str">
        <f>IF($C438="","",$R438&amp;" "&amp;$S438)</f>
        <v>COIN LONG</v>
      </c>
      <c r="U438" s="180">
        <f>IF($C438="","",$G438*(1+$W438))</f>
        <v>696.52467350500297</v>
      </c>
      <c r="V438" s="176">
        <f>IF($C438="","",$H438*(1+$W438))</f>
        <v>1.4558823160041101</v>
      </c>
      <c r="W438" s="39">
        <f>IF($C438="","",IF(DefaultScenario,IF(OR(AND(Default_Exchange="ALL",NOT(ISERROR(MATCH($C438,$AF$6:$AF$37,0)))),$C438=Default_Exchange),IF($G438&gt;0,-LGD,0),0),IF(OR($J438="SWAP",$J438="FUTURE",$J438="CME FUTURE"),IF('Futures &amp; Perps Shifted'!$K$73,VLOOKUP($M438,ShiftByCurrencyDeriv,MATCH($R438,ShiftByCurrencyDerivHeader,0),FALSE),0),0)))</f>
        <v>0</v>
      </c>
      <c r="X438" s="178">
        <f>IF($C438="","",$U438-$G438)</f>
        <v>0</v>
      </c>
      <c r="Y438" s="14" t="str">
        <f t="shared" si="7"/>
        <v>FBLK</v>
      </c>
      <c r="Z438" t="str">
        <f>IF($C438="","",$M438&amp;" "&amp;$T438)</f>
        <v>OMG COIN LONG</v>
      </c>
      <c r="AA438" t="b">
        <f>IF($C438="","",IF(ISERROR(VLOOKUP($Y438,Mappings!$A:$C,3,FALSE)),FALSE,VLOOKUP($Y438,Mappings!$A:$C,3,FALSE)))</f>
        <v>0</v>
      </c>
    </row>
    <row r="439" spans="1:27" customFormat="1" x14ac:dyDescent="0.25">
      <c r="A439" s="14">
        <v>437</v>
      </c>
      <c r="B439" s="71">
        <v>44958.991572025465</v>
      </c>
      <c r="C439" s="14" t="s">
        <v>184</v>
      </c>
      <c r="D439" s="23" t="s">
        <v>184</v>
      </c>
      <c r="E439" s="23" t="s">
        <v>89</v>
      </c>
      <c r="F439" s="100">
        <v>637715.31955742999</v>
      </c>
      <c r="G439" s="100">
        <v>63156.831857677702</v>
      </c>
      <c r="H439" s="100">
        <v>9.9036090118562806E-2</v>
      </c>
      <c r="I439" s="100">
        <v>0</v>
      </c>
      <c r="J439" s="23" t="s">
        <v>85</v>
      </c>
      <c r="K439" s="24">
        <v>44958.991572025465</v>
      </c>
      <c r="L439" s="23">
        <v>1</v>
      </c>
      <c r="M439" s="23" t="s">
        <v>89</v>
      </c>
      <c r="N439" s="45">
        <f>IF($C439="","",IF(OR($J439="SWAP",$J439="FUTURE",$J439="CME FUTURE"),IF($L439=1,ROUND($G439/$H439/$F439,3),POWER(10,ROUND(LOG($G439/$F439),1))),1))</f>
        <v>1</v>
      </c>
      <c r="O439" s="154">
        <f>IF($C439="","",IF(OR($J439="SWAP",$J439="FUTURE",$J439="CME FUTURE"),IF($L439=1,$F439*$N439,$AB$2*$F439*$N439/$H439),F439))</f>
        <v>637715.31955742999</v>
      </c>
      <c r="P439" s="47">
        <f>IF($C439="","",IF(OR($J439="SWAP",$J439="FUTURE",$J439="CME FUTURE"),IF(NOT(ISERROR(VLOOKUP($M439,SpotUSDRateTable,2,FALSE))),VLOOKUP($M439,SpotUSDRateTable,2,FALSE),$H439)*O439,VLOOKUP($M439,SpotUSDRateTable,2,FALSE)*O439))</f>
        <v>63156.831857677716</v>
      </c>
      <c r="Q439" s="25">
        <f>IF($C439="","",IF(OR($J439="SWAP",$J439="FUTURE",$J439="CME FUTURE"),INT($K439-$B439),0))</f>
        <v>0</v>
      </c>
      <c r="R439" s="26" t="str">
        <f>IF($C439="","",IF(OR($E439="USD",$E439="EUR"),"CASH",IF($Q439=0,"COIN",IF($Q439&gt;720,"PERP",IF($J439="FUTURE",TEXT($K439-1,"mmm yy"),"CME "&amp;TEXT($K439-1,"mmm yy"))))))</f>
        <v>COIN</v>
      </c>
      <c r="S439" s="26" t="str">
        <f>IF($C439="","",IF($J439="CME FUTURE",IF($G439&gt;0,"LONG","SHORT"),IF($G439&gt;0,"LONG","SHORT")))</f>
        <v>LONG</v>
      </c>
      <c r="T439" s="26" t="str">
        <f>IF($C439="","",$R439&amp;" "&amp;$S439)</f>
        <v>COIN LONG</v>
      </c>
      <c r="U439" s="180">
        <f>IF($C439="","",$G439*(1+$W439))</f>
        <v>63156.831857677702</v>
      </c>
      <c r="V439" s="176">
        <f>IF($C439="","",$H439*(1+$W439))</f>
        <v>9.9036090118562806E-2</v>
      </c>
      <c r="W439" s="39">
        <f>IF($C439="","",IF(DefaultScenario,IF(OR(AND(Default_Exchange="ALL",NOT(ISERROR(MATCH($C439,$AF$6:$AF$37,0)))),$C439=Default_Exchange),IF($G439&gt;0,-LGD,0),0),IF(OR($J439="SWAP",$J439="FUTURE",$J439="CME FUTURE"),IF('Futures &amp; Perps Shifted'!$K$73,VLOOKUP($M439,ShiftByCurrencyDeriv,MATCH($R439,ShiftByCurrencyDerivHeader,0),FALSE),0),0)))</f>
        <v>0</v>
      </c>
      <c r="X439" s="178">
        <f>IF($C439="","",$U439-$G439)</f>
        <v>0</v>
      </c>
      <c r="Y439" s="14" t="str">
        <f t="shared" si="7"/>
        <v>FBLK</v>
      </c>
      <c r="Z439" t="str">
        <f>IF($C439="","",$M439&amp;" "&amp;$T439)</f>
        <v>OXT COIN LONG</v>
      </c>
      <c r="AA439" t="b">
        <f>IF($C439="","",IF(ISERROR(VLOOKUP($Y439,Mappings!$A:$C,3,FALSE)),FALSE,VLOOKUP($Y439,Mappings!$A:$C,3,FALSE)))</f>
        <v>0</v>
      </c>
    </row>
    <row r="440" spans="1:27" customFormat="1" x14ac:dyDescent="0.25">
      <c r="A440" s="14">
        <v>438</v>
      </c>
      <c r="B440" s="71">
        <v>44958.991572025465</v>
      </c>
      <c r="C440" s="14" t="s">
        <v>184</v>
      </c>
      <c r="D440" s="23" t="s">
        <v>184</v>
      </c>
      <c r="E440" s="23" t="s">
        <v>37</v>
      </c>
      <c r="F440" s="100">
        <v>502292149.83496702</v>
      </c>
      <c r="G440" s="100">
        <v>6019.7688683301803</v>
      </c>
      <c r="H440" s="100">
        <v>1.1984596753718E-5</v>
      </c>
      <c r="I440" s="100">
        <v>0</v>
      </c>
      <c r="J440" s="23" t="s">
        <v>85</v>
      </c>
      <c r="K440" s="24">
        <v>44958.991572025465</v>
      </c>
      <c r="L440" s="23">
        <v>1</v>
      </c>
      <c r="M440" s="23" t="s">
        <v>37</v>
      </c>
      <c r="N440" s="45">
        <f>IF($C440="","",IF(OR($J440="SWAP",$J440="FUTURE",$J440="CME FUTURE"),IF($L440=1,ROUND($G440/$H440/$F440,3),POWER(10,ROUND(LOG($G440/$F440),1))),1))</f>
        <v>1</v>
      </c>
      <c r="O440" s="154">
        <f>IF($C440="","",IF(OR($J440="SWAP",$J440="FUTURE",$J440="CME FUTURE"),IF($L440=1,$F440*$N440,$AB$2*$F440*$N440/$H440),F440))</f>
        <v>502292149.83496702</v>
      </c>
      <c r="P440" s="47">
        <f>IF($C440="","",IF(OR($J440="SWAP",$J440="FUTURE",$J440="CME FUTURE"),IF(NOT(ISERROR(VLOOKUP($M440,SpotUSDRateTable,2,FALSE))),VLOOKUP($M440,SpotUSDRateTable,2,FALSE),$H440)*O440,VLOOKUP($M440,SpotUSDRateTable,2,FALSE)*O440))</f>
        <v>6019.7688683301812</v>
      </c>
      <c r="Q440" s="25">
        <f>IF($C440="","",IF(OR($J440="SWAP",$J440="FUTURE",$J440="CME FUTURE"),INT($K440-$B440),0))</f>
        <v>0</v>
      </c>
      <c r="R440" s="26" t="str">
        <f>IF($C440="","",IF(OR($E440="USD",$E440="EUR"),"CASH",IF($Q440=0,"COIN",IF($Q440&gt;720,"PERP",IF($J440="FUTURE",TEXT($K440-1,"mmm yy"),"CME "&amp;TEXT($K440-1,"mmm yy"))))))</f>
        <v>COIN</v>
      </c>
      <c r="S440" s="26" t="str">
        <f>IF($C440="","",IF($J440="CME FUTURE",IF($G440&gt;0,"LONG","SHORT"),IF($G440&gt;0,"LONG","SHORT")))</f>
        <v>LONG</v>
      </c>
      <c r="T440" s="26" t="str">
        <f>IF($C440="","",$R440&amp;" "&amp;$S440)</f>
        <v>COIN LONG</v>
      </c>
      <c r="U440" s="180">
        <f>IF($C440="","",$G440*(1+$W440))</f>
        <v>6019.7688683301803</v>
      </c>
      <c r="V440" s="176">
        <f>IF($C440="","",$H440*(1+$W440))</f>
        <v>1.1984596753718E-5</v>
      </c>
      <c r="W440" s="39">
        <f>IF($C440="","",IF(DefaultScenario,IF(OR(AND(Default_Exchange="ALL",NOT(ISERROR(MATCH($C440,$AF$6:$AF$37,0)))),$C440=Default_Exchange),IF($G440&gt;0,-LGD,0),0),IF(OR($J440="SWAP",$J440="FUTURE",$J440="CME FUTURE"),IF('Futures &amp; Perps Shifted'!$K$73,VLOOKUP($M440,ShiftByCurrencyDeriv,MATCH($R440,ShiftByCurrencyDerivHeader,0),FALSE),0),0)))</f>
        <v>0</v>
      </c>
      <c r="X440" s="178">
        <f>IF($C440="","",$U440-$G440)</f>
        <v>0</v>
      </c>
      <c r="Y440" s="14" t="str">
        <f t="shared" si="7"/>
        <v>FBLK</v>
      </c>
      <c r="Z440" t="str">
        <f>IF($C440="","",$M440&amp;" "&amp;$T440)</f>
        <v>SHIB COIN LONG</v>
      </c>
      <c r="AA440" t="b">
        <f>IF($C440="","",IF(ISERROR(VLOOKUP($Y440,Mappings!$A:$C,3,FALSE)),FALSE,VLOOKUP($Y440,Mappings!$A:$C,3,FALSE)))</f>
        <v>0</v>
      </c>
    </row>
    <row r="441" spans="1:27" customFormat="1" x14ac:dyDescent="0.25">
      <c r="A441" s="14">
        <v>439</v>
      </c>
      <c r="B441" s="71">
        <v>44958.991572025465</v>
      </c>
      <c r="C441" s="14" t="s">
        <v>184</v>
      </c>
      <c r="D441" s="23" t="s">
        <v>184</v>
      </c>
      <c r="E441" s="23" t="s">
        <v>153</v>
      </c>
      <c r="F441" s="100">
        <v>30.23117474</v>
      </c>
      <c r="G441" s="100">
        <v>755.57858901055499</v>
      </c>
      <c r="H441" s="100">
        <v>24.9933585283677</v>
      </c>
      <c r="I441" s="100">
        <v>0</v>
      </c>
      <c r="J441" s="23" t="s">
        <v>85</v>
      </c>
      <c r="K441" s="24">
        <v>44958.991572025465</v>
      </c>
      <c r="L441" s="23">
        <v>1</v>
      </c>
      <c r="M441" s="23" t="s">
        <v>153</v>
      </c>
      <c r="N441" s="45">
        <f>IF($C441="","",IF(OR($J441="SWAP",$J441="FUTURE",$J441="CME FUTURE"),IF($L441=1,ROUND($G441/$H441/$F441,3),POWER(10,ROUND(LOG($G441/$F441),1))),1))</f>
        <v>1</v>
      </c>
      <c r="O441" s="154">
        <f>IF($C441="","",IF(OR($J441="SWAP",$J441="FUTURE",$J441="CME FUTURE"),IF($L441=1,$F441*$N441,$AB$2*$F441*$N441/$H441),F441))</f>
        <v>30.23117474</v>
      </c>
      <c r="P441" s="47">
        <f>IF($C441="","",IF(OR($J441="SWAP",$J441="FUTURE",$J441="CME FUTURE"),IF(NOT(ISERROR(VLOOKUP($M441,SpotUSDRateTable,2,FALSE))),VLOOKUP($M441,SpotUSDRateTable,2,FALSE),$H441)*O441,VLOOKUP($M441,SpotUSDRateTable,2,FALSE)*O441))</f>
        <v>755.57858901055317</v>
      </c>
      <c r="Q441" s="25">
        <f>IF($C441="","",IF(OR($J441="SWAP",$J441="FUTURE",$J441="CME FUTURE"),INT($K441-$B441),0))</f>
        <v>0</v>
      </c>
      <c r="R441" s="26" t="str">
        <f>IF($C441="","",IF(OR($E441="USD",$E441="EUR"),"CASH",IF($Q441=0,"COIN",IF($Q441&gt;720,"PERP",IF($J441="FUTURE",TEXT($K441-1,"mmm yy"),"CME "&amp;TEXT($K441-1,"mmm yy"))))))</f>
        <v>COIN</v>
      </c>
      <c r="S441" s="26" t="str">
        <f>IF($C441="","",IF($J441="CME FUTURE",IF($G441&gt;0,"LONG","SHORT"),IF($G441&gt;0,"LONG","SHORT")))</f>
        <v>LONG</v>
      </c>
      <c r="T441" s="26" t="str">
        <f>IF($C441="","",$R441&amp;" "&amp;$S441)</f>
        <v>COIN LONG</v>
      </c>
      <c r="U441" s="180">
        <f>IF($C441="","",$G441*(1+$W441))</f>
        <v>755.57858901055499</v>
      </c>
      <c r="V441" s="176">
        <f>IF($C441="","",$H441*(1+$W441))</f>
        <v>24.9933585283677</v>
      </c>
      <c r="W441" s="39">
        <f>IF($C441="","",IF(DefaultScenario,IF(OR(AND(Default_Exchange="ALL",NOT(ISERROR(MATCH($C441,$AF$6:$AF$37,0)))),$C441=Default_Exchange),IF($G441&gt;0,-LGD,0),0),IF(OR($J441="SWAP",$J441="FUTURE",$J441="CME FUTURE"),IF('Futures &amp; Perps Shifted'!$K$73,VLOOKUP($M441,ShiftByCurrencyDeriv,MATCH($R441,ShiftByCurrencyDerivHeader,0),FALSE),0),0)))</f>
        <v>0</v>
      </c>
      <c r="X441" s="178">
        <f>IF($C441="","",$U441-$G441)</f>
        <v>0</v>
      </c>
      <c r="Y441" s="14" t="str">
        <f t="shared" si="7"/>
        <v>FBLK</v>
      </c>
      <c r="Z441" t="str">
        <f>IF($C441="","",$M441&amp;" "&amp;$T441)</f>
        <v>SOL COIN LONG</v>
      </c>
      <c r="AA441" t="b">
        <f>IF($C441="","",IF(ISERROR(VLOOKUP($Y441,Mappings!$A:$C,3,FALSE)),FALSE,VLOOKUP($Y441,Mappings!$A:$C,3,FALSE)))</f>
        <v>0</v>
      </c>
    </row>
    <row r="442" spans="1:27" customFormat="1" x14ac:dyDescent="0.25">
      <c r="A442" s="14">
        <v>440</v>
      </c>
      <c r="B442" s="71">
        <v>44958.991572025465</v>
      </c>
      <c r="C442" s="14" t="s">
        <v>184</v>
      </c>
      <c r="D442" s="23" t="s">
        <v>184</v>
      </c>
      <c r="E442" s="23" t="s">
        <v>407</v>
      </c>
      <c r="F442" s="100">
        <v>1074.51510798</v>
      </c>
      <c r="G442" s="100">
        <v>1401.49723318274</v>
      </c>
      <c r="H442" s="100">
        <v>1.3043066800777201</v>
      </c>
      <c r="I442" s="100">
        <v>0</v>
      </c>
      <c r="J442" s="23" t="s">
        <v>85</v>
      </c>
      <c r="K442" s="24">
        <v>44958.991572025465</v>
      </c>
      <c r="L442" s="23">
        <v>1</v>
      </c>
      <c r="M442" s="23" t="s">
        <v>407</v>
      </c>
      <c r="N442" s="45">
        <f>IF($C442="","",IF(OR($J442="SWAP",$J442="FUTURE",$J442="CME FUTURE"),IF($L442=1,ROUND($G442/$H442/$F442,3),POWER(10,ROUND(LOG($G442/$F442),1))),1))</f>
        <v>1</v>
      </c>
      <c r="O442" s="154">
        <f>IF($C442="","",IF(OR($J442="SWAP",$J442="FUTURE",$J442="CME FUTURE"),IF($L442=1,$F442*$N442,$AB$2*$F442*$N442/$H442),F442))</f>
        <v>1074.51510798</v>
      </c>
      <c r="P442" s="47">
        <f>IF($C442="","",IF(OR($J442="SWAP",$J442="FUTURE",$J442="CME FUTURE"),IF(NOT(ISERROR(VLOOKUP($M442,SpotUSDRateTable,2,FALSE))),VLOOKUP($M442,SpotUSDRateTable,2,FALSE),$H442)*O442,VLOOKUP($M442,SpotUSDRateTable,2,FALSE)*O442))</f>
        <v>1401.4972331827469</v>
      </c>
      <c r="Q442" s="25">
        <f>IF($C442="","",IF(OR($J442="SWAP",$J442="FUTURE",$J442="CME FUTURE"),INT($K442-$B442),0))</f>
        <v>0</v>
      </c>
      <c r="R442" s="26" t="str">
        <f>IF($C442="","",IF(OR($E442="USD",$E442="EUR"),"CASH",IF($Q442=0,"COIN",IF($Q442&gt;720,"PERP",IF($J442="FUTURE",TEXT($K442-1,"mmm yy"),"CME "&amp;TEXT($K442-1,"mmm yy"))))))</f>
        <v>COIN</v>
      </c>
      <c r="S442" s="26" t="str">
        <f>IF($C442="","",IF($J442="CME FUTURE",IF($G442&gt;0,"LONG","SHORT"),IF($G442&gt;0,"LONG","SHORT")))</f>
        <v>LONG</v>
      </c>
      <c r="T442" s="26" t="str">
        <f>IF($C442="","",$R442&amp;" "&amp;$S442)</f>
        <v>COIN LONG</v>
      </c>
      <c r="U442" s="180">
        <f>IF($C442="","",$G442*(1+$W442))</f>
        <v>1401.49723318274</v>
      </c>
      <c r="V442" s="176">
        <f>IF($C442="","",$H442*(1+$W442))</f>
        <v>1.3043066800777201</v>
      </c>
      <c r="W442" s="39">
        <f>IF($C442="","",IF(DefaultScenario,IF(OR(AND(Default_Exchange="ALL",NOT(ISERROR(MATCH($C442,$AF$6:$AF$37,0)))),$C442=Default_Exchange),IF($G442&gt;0,-LGD,0),0),IF(OR($J442="SWAP",$J442="FUTURE",$J442="CME FUTURE"),IF('Futures &amp; Perps Shifted'!$K$73,VLOOKUP($M442,ShiftByCurrencyDeriv,MATCH($R442,ShiftByCurrencyDerivHeader,0),FALSE),0),0)))</f>
        <v>0</v>
      </c>
      <c r="X442" s="178">
        <f>IF($C442="","",$U442-$G442)</f>
        <v>0</v>
      </c>
      <c r="Y442" s="14" t="str">
        <f t="shared" si="7"/>
        <v>FBLK</v>
      </c>
      <c r="Z442" t="str">
        <f>IF($C442="","",$M442&amp;" "&amp;$T442)</f>
        <v>SUSHI COIN LONG</v>
      </c>
      <c r="AA442" t="b">
        <f>IF($C442="","",IF(ISERROR(VLOOKUP($Y442,Mappings!$A:$C,3,FALSE)),FALSE,VLOOKUP($Y442,Mappings!$A:$C,3,FALSE)))</f>
        <v>0</v>
      </c>
    </row>
    <row r="443" spans="1:27" customFormat="1" x14ac:dyDescent="0.25">
      <c r="A443" s="14">
        <v>441</v>
      </c>
      <c r="B443" s="71">
        <v>44958.991572025465</v>
      </c>
      <c r="C443" s="14" t="s">
        <v>184</v>
      </c>
      <c r="D443" s="23" t="s">
        <v>184</v>
      </c>
      <c r="E443" s="23" t="s">
        <v>158</v>
      </c>
      <c r="F443" s="100">
        <v>1795.5197447099999</v>
      </c>
      <c r="G443" s="100">
        <v>12232.428663207</v>
      </c>
      <c r="H443" s="100">
        <v>6.8127508479071297</v>
      </c>
      <c r="I443" s="100">
        <v>0</v>
      </c>
      <c r="J443" s="23" t="s">
        <v>85</v>
      </c>
      <c r="K443" s="24">
        <v>44958.991572025465</v>
      </c>
      <c r="L443" s="23">
        <v>1</v>
      </c>
      <c r="M443" s="23" t="s">
        <v>158</v>
      </c>
      <c r="N443" s="45">
        <f>IF($C443="","",IF(OR($J443="SWAP",$J443="FUTURE",$J443="CME FUTURE"),IF($L443=1,ROUND($G443/$H443/$F443,3),POWER(10,ROUND(LOG($G443/$F443),1))),1))</f>
        <v>1</v>
      </c>
      <c r="O443" s="154">
        <f>IF($C443="","",IF(OR($J443="SWAP",$J443="FUTURE",$J443="CME FUTURE"),IF($L443=1,$F443*$N443,$AB$2*$F443*$N443/$H443),F443))</f>
        <v>1795.5197447099999</v>
      </c>
      <c r="P443" s="47">
        <f>IF($C443="","",IF(OR($J443="SWAP",$J443="FUTURE",$J443="CME FUTURE"),IF(NOT(ISERROR(VLOOKUP($M443,SpotUSDRateTable,2,FALSE))),VLOOKUP($M443,SpotUSDRateTable,2,FALSE),$H443)*O443,VLOOKUP($M443,SpotUSDRateTable,2,FALSE)*O443))</f>
        <v>12232.428663207045</v>
      </c>
      <c r="Q443" s="25">
        <f>IF($C443="","",IF(OR($J443="SWAP",$J443="FUTURE",$J443="CME FUTURE"),INT($K443-$B443),0))</f>
        <v>0</v>
      </c>
      <c r="R443" s="26" t="str">
        <f>IF($C443="","",IF(OR($E443="USD",$E443="EUR"),"CASH",IF($Q443=0,"COIN",IF($Q443&gt;720,"PERP",IF($J443="FUTURE",TEXT($K443-1,"mmm yy"),"CME "&amp;TEXT($K443-1,"mmm yy"))))))</f>
        <v>COIN</v>
      </c>
      <c r="S443" s="26" t="str">
        <f>IF($C443="","",IF($J443="CME FUTURE",IF($G443&gt;0,"LONG","SHORT"),IF($G443&gt;0,"LONG","SHORT")))</f>
        <v>LONG</v>
      </c>
      <c r="T443" s="26" t="str">
        <f>IF($C443="","",$R443&amp;" "&amp;$S443)</f>
        <v>COIN LONG</v>
      </c>
      <c r="U443" s="180">
        <f>IF($C443="","",$G443*(1+$W443))</f>
        <v>12232.428663207</v>
      </c>
      <c r="V443" s="176">
        <f>IF($C443="","",$H443*(1+$W443))</f>
        <v>6.8127508479071297</v>
      </c>
      <c r="W443" s="39">
        <f>IF($C443="","",IF(DefaultScenario,IF(OR(AND(Default_Exchange="ALL",NOT(ISERROR(MATCH($C443,$AF$6:$AF$37,0)))),$C443=Default_Exchange),IF($G443&gt;0,-LGD,0),0),IF(OR($J443="SWAP",$J443="FUTURE",$J443="CME FUTURE"),IF('Futures &amp; Perps Shifted'!$K$73,VLOOKUP($M443,ShiftByCurrencyDeriv,MATCH($R443,ShiftByCurrencyDerivHeader,0),FALSE),0),0)))</f>
        <v>0</v>
      </c>
      <c r="X443" s="178">
        <f>IF($C443="","",$U443-$G443)</f>
        <v>0</v>
      </c>
      <c r="Y443" s="14" t="str">
        <f t="shared" si="7"/>
        <v>FBLK</v>
      </c>
      <c r="Z443" t="str">
        <f>IF($C443="","",$M443&amp;" "&amp;$T443)</f>
        <v>UNI COIN LONG</v>
      </c>
      <c r="AA443" t="b">
        <f>IF($C443="","",IF(ISERROR(VLOOKUP($Y443,Mappings!$A:$C,3,FALSE)),FALSE,VLOOKUP($Y443,Mappings!$A:$C,3,FALSE)))</f>
        <v>0</v>
      </c>
    </row>
    <row r="444" spans="1:27" customFormat="1" x14ac:dyDescent="0.25">
      <c r="A444" s="14">
        <v>442</v>
      </c>
      <c r="B444" s="71">
        <v>44958.991572025465</v>
      </c>
      <c r="C444" s="14" t="s">
        <v>184</v>
      </c>
      <c r="D444" s="23" t="s">
        <v>184</v>
      </c>
      <c r="E444" s="23" t="s">
        <v>92</v>
      </c>
      <c r="F444" s="100">
        <v>1909653.545619</v>
      </c>
      <c r="G444" s="100">
        <v>1909939.4640722701</v>
      </c>
      <c r="H444" s="100">
        <v>1.0001497226834299</v>
      </c>
      <c r="I444" s="100">
        <v>0</v>
      </c>
      <c r="J444" s="23" t="s">
        <v>85</v>
      </c>
      <c r="K444" s="24">
        <v>44958.991572025465</v>
      </c>
      <c r="L444" s="23">
        <v>1</v>
      </c>
      <c r="M444" s="23" t="s">
        <v>92</v>
      </c>
      <c r="N444" s="45">
        <f>IF($C444="","",IF(OR($J444="SWAP",$J444="FUTURE",$J444="CME FUTURE"),IF($L444=1,ROUND($G444/$H444/$F444,3),POWER(10,ROUND(LOG($G444/$F444),1))),1))</f>
        <v>1</v>
      </c>
      <c r="O444" s="154">
        <f>IF($C444="","",IF(OR($J444="SWAP",$J444="FUTURE",$J444="CME FUTURE"),IF($L444=1,$F444*$N444,$AB$2*$F444*$N444/$H444),F444))</f>
        <v>1909653.545619</v>
      </c>
      <c r="P444" s="47">
        <f>IF($C444="","",IF(OR($J444="SWAP",$J444="FUTURE",$J444="CME FUTURE"),IF(NOT(ISERROR(VLOOKUP($M444,SpotUSDRateTable,2,FALSE))),VLOOKUP($M444,SpotUSDRateTable,2,FALSE),$H444)*O444,VLOOKUP($M444,SpotUSDRateTable,2,FALSE)*O444))</f>
        <v>1909939.4640722715</v>
      </c>
      <c r="Q444" s="25">
        <f>IF($C444="","",IF(OR($J444="SWAP",$J444="FUTURE",$J444="CME FUTURE"),INT($K444-$B444),0))</f>
        <v>0</v>
      </c>
      <c r="R444" s="26" t="str">
        <f>IF($C444="","",IF(OR($E444="USD",$E444="EUR"),"CASH",IF($Q444=0,"COIN",IF($Q444&gt;720,"PERP",IF($J444="FUTURE",TEXT($K444-1,"mmm yy"),"CME "&amp;TEXT($K444-1,"mmm yy"))))))</f>
        <v>COIN</v>
      </c>
      <c r="S444" s="26" t="str">
        <f>IF($C444="","",IF($J444="CME FUTURE",IF($G444&gt;0,"LONG","SHORT"),IF($G444&gt;0,"LONG","SHORT")))</f>
        <v>LONG</v>
      </c>
      <c r="T444" s="26" t="str">
        <f>IF($C444="","",$R444&amp;" "&amp;$S444)</f>
        <v>COIN LONG</v>
      </c>
      <c r="U444" s="180">
        <f>IF($C444="","",$G444*(1+$W444))</f>
        <v>1909939.4640722701</v>
      </c>
      <c r="V444" s="176">
        <f>IF($C444="","",$H444*(1+$W444))</f>
        <v>1.0001497226834299</v>
      </c>
      <c r="W444" s="39">
        <f>IF($C444="","",IF(DefaultScenario,IF(OR(AND(Default_Exchange="ALL",NOT(ISERROR(MATCH($C444,$AF$6:$AF$37,0)))),$C444=Default_Exchange),IF($G444&gt;0,-LGD,0),0),IF(OR($J444="SWAP",$J444="FUTURE",$J444="CME FUTURE"),IF('Futures &amp; Perps Shifted'!$K$73,VLOOKUP($M444,ShiftByCurrencyDeriv,MATCH($R444,ShiftByCurrencyDerivHeader,0),FALSE),0),0)))</f>
        <v>0</v>
      </c>
      <c r="X444" s="178">
        <f>IF($C444="","",$U444-$G444)</f>
        <v>0</v>
      </c>
      <c r="Y444" s="14" t="str">
        <f t="shared" si="7"/>
        <v>FBLK</v>
      </c>
      <c r="Z444" t="str">
        <f>IF($C444="","",$M444&amp;" "&amp;$T444)</f>
        <v>USDC COIN LONG</v>
      </c>
      <c r="AA444" t="b">
        <f>IF($C444="","",IF(ISERROR(VLOOKUP($Y444,Mappings!$A:$C,3,FALSE)),FALSE,VLOOKUP($Y444,Mappings!$A:$C,3,FALSE)))</f>
        <v>0</v>
      </c>
    </row>
    <row r="445" spans="1:27" customFormat="1" x14ac:dyDescent="0.25">
      <c r="A445" s="14">
        <v>443</v>
      </c>
      <c r="B445" s="71">
        <v>44958.991572025465</v>
      </c>
      <c r="C445" s="14" t="s">
        <v>184</v>
      </c>
      <c r="D445" s="23" t="s">
        <v>184</v>
      </c>
      <c r="E445" s="23" t="s">
        <v>38</v>
      </c>
      <c r="F445" s="100">
        <v>96.45</v>
      </c>
      <c r="G445" s="100">
        <v>96.459435314735302</v>
      </c>
      <c r="H445" s="100">
        <v>1.0000978259692599</v>
      </c>
      <c r="I445" s="100">
        <v>0</v>
      </c>
      <c r="J445" s="23" t="s">
        <v>85</v>
      </c>
      <c r="K445" s="24">
        <v>44958.991572025465</v>
      </c>
      <c r="L445" s="23">
        <v>1</v>
      </c>
      <c r="M445" s="23" t="s">
        <v>38</v>
      </c>
      <c r="N445" s="45">
        <f>IF($C445="","",IF(OR($J445="SWAP",$J445="FUTURE",$J445="CME FUTURE"),IF($L445=1,ROUND($G445/$H445/$F445,3),POWER(10,ROUND(LOG($G445/$F445),1))),1))</f>
        <v>1</v>
      </c>
      <c r="O445" s="154">
        <f>IF($C445="","",IF(OR($J445="SWAP",$J445="FUTURE",$J445="CME FUTURE"),IF($L445=1,$F445*$N445,$AB$2*$F445*$N445/$H445),F445))</f>
        <v>96.45</v>
      </c>
      <c r="P445" s="47">
        <f>IF($C445="","",IF(OR($J445="SWAP",$J445="FUTURE",$J445="CME FUTURE"),IF(NOT(ISERROR(VLOOKUP($M445,SpotUSDRateTable,2,FALSE))),VLOOKUP($M445,SpotUSDRateTable,2,FALSE),$H445)*O445,VLOOKUP($M445,SpotUSDRateTable,2,FALSE)*O445))</f>
        <v>96.459435314735117</v>
      </c>
      <c r="Q445" s="25">
        <f>IF($C445="","",IF(OR($J445="SWAP",$J445="FUTURE",$J445="CME FUTURE"),INT($K445-$B445),0))</f>
        <v>0</v>
      </c>
      <c r="R445" s="26" t="str">
        <f>IF($C445="","",IF(OR($E445="USD",$E445="EUR"),"CASH",IF($Q445=0,"COIN",IF($Q445&gt;720,"PERP",IF($J445="FUTURE",TEXT($K445-1,"mmm yy"),"CME "&amp;TEXT($K445-1,"mmm yy"))))))</f>
        <v>COIN</v>
      </c>
      <c r="S445" s="26" t="str">
        <f>IF($C445="","",IF($J445="CME FUTURE",IF($G445&gt;0,"LONG","SHORT"),IF($G445&gt;0,"LONG","SHORT")))</f>
        <v>LONG</v>
      </c>
      <c r="T445" s="26" t="str">
        <f>IF($C445="","",$R445&amp;" "&amp;$S445)</f>
        <v>COIN LONG</v>
      </c>
      <c r="U445" s="180">
        <f>IF($C445="","",$G445*(1+$W445))</f>
        <v>96.459435314735302</v>
      </c>
      <c r="V445" s="176">
        <f>IF($C445="","",$H445*(1+$W445))</f>
        <v>1.0000978259692599</v>
      </c>
      <c r="W445" s="39">
        <f>IF($C445="","",IF(DefaultScenario,IF(OR(AND(Default_Exchange="ALL",NOT(ISERROR(MATCH($C445,$AF$6:$AF$37,0)))),$C445=Default_Exchange),IF($G445&gt;0,-LGD,0),0),IF(OR($J445="SWAP",$J445="FUTURE",$J445="CME FUTURE"),IF('Futures &amp; Perps Shifted'!$K$73,VLOOKUP($M445,ShiftByCurrencyDeriv,MATCH($R445,ShiftByCurrencyDerivHeader,0),FALSE),0),0)))</f>
        <v>0</v>
      </c>
      <c r="X445" s="178">
        <f>IF($C445="","",$U445-$G445)</f>
        <v>0</v>
      </c>
      <c r="Y445" s="14" t="str">
        <f t="shared" si="7"/>
        <v>FBLK</v>
      </c>
      <c r="Z445" t="str">
        <f>IF($C445="","",$M445&amp;" "&amp;$T445)</f>
        <v>USDT COIN LONG</v>
      </c>
      <c r="AA445" t="b">
        <f>IF($C445="","",IF(ISERROR(VLOOKUP($Y445,Mappings!$A:$C,3,FALSE)),FALSE,VLOOKUP($Y445,Mappings!$A:$C,3,FALSE)))</f>
        <v>0</v>
      </c>
    </row>
    <row r="446" spans="1:27" customFormat="1" x14ac:dyDescent="0.25">
      <c r="A446" s="14">
        <v>444</v>
      </c>
      <c r="B446" s="71">
        <v>44958.991572025465</v>
      </c>
      <c r="C446" s="14" t="s">
        <v>184</v>
      </c>
      <c r="D446" s="23" t="s">
        <v>184</v>
      </c>
      <c r="E446" s="23" t="s">
        <v>162</v>
      </c>
      <c r="F446" s="100">
        <v>7753.8623047999999</v>
      </c>
      <c r="G446" s="100">
        <v>715.49864063620601</v>
      </c>
      <c r="H446" s="100">
        <v>9.2276418191393303E-2</v>
      </c>
      <c r="I446" s="100">
        <v>0</v>
      </c>
      <c r="J446" s="23" t="s">
        <v>85</v>
      </c>
      <c r="K446" s="24">
        <v>44958.991572025465</v>
      </c>
      <c r="L446" s="23">
        <v>1</v>
      </c>
      <c r="M446" s="23" t="s">
        <v>162</v>
      </c>
      <c r="N446" s="45">
        <f>IF($C446="","",IF(OR($J446="SWAP",$J446="FUTURE",$J446="CME FUTURE"),IF($L446=1,ROUND($G446/$H446/$F446,3),POWER(10,ROUND(LOG($G446/$F446),1))),1))</f>
        <v>1</v>
      </c>
      <c r="O446" s="154">
        <f>IF($C446="","",IF(OR($J446="SWAP",$J446="FUTURE",$J446="CME FUTURE"),IF($L446=1,$F446*$N446,$AB$2*$F446*$N446/$H446),F446))</f>
        <v>7753.8623047999999</v>
      </c>
      <c r="P446" s="47">
        <f>IF($C446="","",IF(OR($J446="SWAP",$J446="FUTURE",$J446="CME FUTURE"),IF(NOT(ISERROR(VLOOKUP($M446,SpotUSDRateTable,2,FALSE))),VLOOKUP($M446,SpotUSDRateTable,2,FALSE),$H446)*O446,VLOOKUP($M446,SpotUSDRateTable,2,FALSE)*O446))</f>
        <v>715.49864063620555</v>
      </c>
      <c r="Q446" s="25">
        <f>IF($C446="","",IF(OR($J446="SWAP",$J446="FUTURE",$J446="CME FUTURE"),INT($K446-$B446),0))</f>
        <v>0</v>
      </c>
      <c r="R446" s="26" t="str">
        <f>IF($C446="","",IF(OR($E446="USD",$E446="EUR"),"CASH",IF($Q446=0,"COIN",IF($Q446&gt;720,"PERP",IF($J446="FUTURE",TEXT($K446-1,"mmm yy"),"CME "&amp;TEXT($K446-1,"mmm yy"))))))</f>
        <v>COIN</v>
      </c>
      <c r="S446" s="26" t="str">
        <f>IF($C446="","",IF($J446="CME FUTURE",IF($G446&gt;0,"LONG","SHORT"),IF($G446&gt;0,"LONG","SHORT")))</f>
        <v>LONG</v>
      </c>
      <c r="T446" s="26" t="str">
        <f>IF($C446="","",$R446&amp;" "&amp;$S446)</f>
        <v>COIN LONG</v>
      </c>
      <c r="U446" s="180">
        <f>IF($C446="","",$G446*(1+$W446))</f>
        <v>715.49864063620601</v>
      </c>
      <c r="V446" s="176">
        <f>IF($C446="","",$H446*(1+$W446))</f>
        <v>9.2276418191393303E-2</v>
      </c>
      <c r="W446" s="39">
        <f>IF($C446="","",IF(DefaultScenario,IF(OR(AND(Default_Exchange="ALL",NOT(ISERROR(MATCH($C446,$AF$6:$AF$37,0)))),$C446=Default_Exchange),IF($G446&gt;0,-LGD,0),0),IF(OR($J446="SWAP",$J446="FUTURE",$J446="CME FUTURE"),IF('Futures &amp; Perps Shifted'!$K$73,VLOOKUP($M446,ShiftByCurrencyDeriv,MATCH($R446,ShiftByCurrencyDerivHeader,0),FALSE),0),0)))</f>
        <v>0</v>
      </c>
      <c r="X446" s="178">
        <f>IF($C446="","",$U446-$G446)</f>
        <v>0</v>
      </c>
      <c r="Y446" s="14" t="str">
        <f t="shared" si="7"/>
        <v>FBLK</v>
      </c>
      <c r="Z446" t="str">
        <f>IF($C446="","",$M446&amp;" "&amp;$T446)</f>
        <v>XLM COIN LONG</v>
      </c>
      <c r="AA446" t="b">
        <f>IF($C446="","",IF(ISERROR(VLOOKUP($Y446,Mappings!$A:$C,3,FALSE)),FALSE,VLOOKUP($Y446,Mappings!$A:$C,3,FALSE)))</f>
        <v>0</v>
      </c>
    </row>
    <row r="447" spans="1:27" customFormat="1" x14ac:dyDescent="0.25">
      <c r="A447" s="14">
        <v>445</v>
      </c>
      <c r="B447" s="71">
        <v>44958.991572025465</v>
      </c>
      <c r="C447" s="14" t="s">
        <v>184</v>
      </c>
      <c r="D447" s="23" t="s">
        <v>184</v>
      </c>
      <c r="E447" s="23" t="s">
        <v>99</v>
      </c>
      <c r="F447" s="100">
        <v>283.58991600000002</v>
      </c>
      <c r="G447" s="100">
        <v>117.375554687258</v>
      </c>
      <c r="H447" s="100">
        <v>0.41389184898682302</v>
      </c>
      <c r="I447" s="100">
        <v>0</v>
      </c>
      <c r="J447" s="23" t="s">
        <v>85</v>
      </c>
      <c r="K447" s="24">
        <v>44958.991572025465</v>
      </c>
      <c r="L447" s="23">
        <v>1</v>
      </c>
      <c r="M447" s="23" t="s">
        <v>99</v>
      </c>
      <c r="N447" s="45">
        <f>IF($C447="","",IF(OR($J447="SWAP",$J447="FUTURE",$J447="CME FUTURE"),IF($L447=1,ROUND($G447/$H447/$F447,3),POWER(10,ROUND(LOG($G447/$F447),1))),1))</f>
        <v>1</v>
      </c>
      <c r="O447" s="154">
        <f>IF($C447="","",IF(OR($J447="SWAP",$J447="FUTURE",$J447="CME FUTURE"),IF($L447=1,$F447*$N447,$AB$2*$F447*$N447/$H447),F447))</f>
        <v>283.58991600000002</v>
      </c>
      <c r="P447" s="47">
        <f>IF($C447="","",IF(OR($J447="SWAP",$J447="FUTURE",$J447="CME FUTURE"),IF(NOT(ISERROR(VLOOKUP($M447,SpotUSDRateTable,2,FALSE))),VLOOKUP($M447,SpotUSDRateTable,2,FALSE),$H447)*O447,VLOOKUP($M447,SpotUSDRateTable,2,FALSE)*O447))</f>
        <v>117.37555468725783</v>
      </c>
      <c r="Q447" s="25">
        <f>IF($C447="","",IF(OR($J447="SWAP",$J447="FUTURE",$J447="CME FUTURE"),INT($K447-$B447),0))</f>
        <v>0</v>
      </c>
      <c r="R447" s="26" t="str">
        <f>IF($C447="","",IF(OR($E447="USD",$E447="EUR"),"CASH",IF($Q447=0,"COIN",IF($Q447&gt;720,"PERP",IF($J447="FUTURE",TEXT($K447-1,"mmm yy"),"CME "&amp;TEXT($K447-1,"mmm yy"))))))</f>
        <v>COIN</v>
      </c>
      <c r="S447" s="26" t="str">
        <f>IF($C447="","",IF($J447="CME FUTURE",IF($G447&gt;0,"LONG","SHORT"),IF($G447&gt;0,"LONG","SHORT")))</f>
        <v>LONG</v>
      </c>
      <c r="T447" s="26" t="str">
        <f>IF($C447="","",$R447&amp;" "&amp;$S447)</f>
        <v>COIN LONG</v>
      </c>
      <c r="U447" s="180">
        <f>IF($C447="","",$G447*(1+$W447))</f>
        <v>117.375554687258</v>
      </c>
      <c r="V447" s="176">
        <f>IF($C447="","",$H447*(1+$W447))</f>
        <v>0.41389184898682302</v>
      </c>
      <c r="W447" s="39">
        <f>IF($C447="","",IF(DefaultScenario,IF(OR(AND(Default_Exchange="ALL",NOT(ISERROR(MATCH($C447,$AF$6:$AF$37,0)))),$C447=Default_Exchange),IF($G447&gt;0,-LGD,0),0),IF(OR($J447="SWAP",$J447="FUTURE",$J447="CME FUTURE"),IF('Futures &amp; Perps Shifted'!$K$73,VLOOKUP($M447,ShiftByCurrencyDeriv,MATCH($R447,ShiftByCurrencyDerivHeader,0),FALSE),0),0)))</f>
        <v>0</v>
      </c>
      <c r="X447" s="178">
        <f>IF($C447="","",$U447-$G447)</f>
        <v>0</v>
      </c>
      <c r="Y447" s="14" t="str">
        <f t="shared" si="7"/>
        <v>FBLK</v>
      </c>
      <c r="Z447" t="str">
        <f>IF($C447="","",$M447&amp;" "&amp;$T447)</f>
        <v>XRP COIN LONG</v>
      </c>
      <c r="AA447" t="b">
        <f>IF($C447="","",IF(ISERROR(VLOOKUP($Y447,Mappings!$A:$C,3,FALSE)),FALSE,VLOOKUP($Y447,Mappings!$A:$C,3,FALSE)))</f>
        <v>0</v>
      </c>
    </row>
    <row r="448" spans="1:27" customFormat="1" x14ac:dyDescent="0.25">
      <c r="A448" s="14">
        <v>446</v>
      </c>
      <c r="B448" s="71">
        <v>44958.991572025465</v>
      </c>
      <c r="C448" s="14" t="s">
        <v>184</v>
      </c>
      <c r="D448" s="23" t="s">
        <v>184</v>
      </c>
      <c r="E448" s="23" t="s">
        <v>163</v>
      </c>
      <c r="F448" s="100">
        <v>2212.6419660000001</v>
      </c>
      <c r="G448" s="100">
        <v>2424.1124815521898</v>
      </c>
      <c r="H448" s="100">
        <v>1.09557376150398</v>
      </c>
      <c r="I448" s="100">
        <v>0</v>
      </c>
      <c r="J448" s="23" t="s">
        <v>85</v>
      </c>
      <c r="K448" s="24">
        <v>44958.991572025465</v>
      </c>
      <c r="L448" s="23">
        <v>1</v>
      </c>
      <c r="M448" s="23" t="s">
        <v>163</v>
      </c>
      <c r="N448" s="45">
        <f>IF($C448="","",IF(OR($J448="SWAP",$J448="FUTURE",$J448="CME FUTURE"),IF($L448=1,ROUND($G448/$H448/$F448,3),POWER(10,ROUND(LOG($G448/$F448),1))),1))</f>
        <v>1</v>
      </c>
      <c r="O448" s="154">
        <f>IF($C448="","",IF(OR($J448="SWAP",$J448="FUTURE",$J448="CME FUTURE"),IF($L448=1,$F448*$N448,$AB$2*$F448*$N448/$H448),F448))</f>
        <v>2212.6419660000001</v>
      </c>
      <c r="P448" s="47">
        <f>IF($C448="","",IF(OR($J448="SWAP",$J448="FUTURE",$J448="CME FUTURE"),IF(NOT(ISERROR(VLOOKUP($M448,SpotUSDRateTable,2,FALSE))),VLOOKUP($M448,SpotUSDRateTable,2,FALSE),$H448)*O448,VLOOKUP($M448,SpotUSDRateTable,2,FALSE)*O448))</f>
        <v>2424.1124815521816</v>
      </c>
      <c r="Q448" s="25">
        <f>IF($C448="","",IF(OR($J448="SWAP",$J448="FUTURE",$J448="CME FUTURE"),INT($K448-$B448),0))</f>
        <v>0</v>
      </c>
      <c r="R448" s="26" t="str">
        <f>IF($C448="","",IF(OR($E448="USD",$E448="EUR"),"CASH",IF($Q448=0,"COIN",IF($Q448&gt;720,"PERP",IF($J448="FUTURE",TEXT($K448-1,"mmm yy"),"CME "&amp;TEXT($K448-1,"mmm yy"))))))</f>
        <v>COIN</v>
      </c>
      <c r="S448" s="26" t="str">
        <f>IF($C448="","",IF($J448="CME FUTURE",IF($G448&gt;0,"LONG","SHORT"),IF($G448&gt;0,"LONG","SHORT")))</f>
        <v>LONG</v>
      </c>
      <c r="T448" s="26" t="str">
        <f>IF($C448="","",$R448&amp;" "&amp;$S448)</f>
        <v>COIN LONG</v>
      </c>
      <c r="U448" s="180">
        <f>IF($C448="","",$G448*(1+$W448))</f>
        <v>2424.1124815521898</v>
      </c>
      <c r="V448" s="176">
        <f>IF($C448="","",$H448*(1+$W448))</f>
        <v>1.09557376150398</v>
      </c>
      <c r="W448" s="39">
        <f>IF($C448="","",IF(DefaultScenario,IF(OR(AND(Default_Exchange="ALL",NOT(ISERROR(MATCH($C448,$AF$6:$AF$37,0)))),$C448=Default_Exchange),IF($G448&gt;0,-LGD,0),0),IF(OR($J448="SWAP",$J448="FUTURE",$J448="CME FUTURE"),IF('Futures &amp; Perps Shifted'!$K$73,VLOOKUP($M448,ShiftByCurrencyDeriv,MATCH($R448,ShiftByCurrencyDerivHeader,0),FALSE),0),0)))</f>
        <v>0</v>
      </c>
      <c r="X448" s="178">
        <f>IF($C448="","",$U448-$G448)</f>
        <v>0</v>
      </c>
      <c r="Y448" s="14" t="str">
        <f t="shared" si="7"/>
        <v>FBLK</v>
      </c>
      <c r="Z448" t="str">
        <f>IF($C448="","",$M448&amp;" "&amp;$T448)</f>
        <v>XTZ COIN LONG</v>
      </c>
      <c r="AA448" t="b">
        <f>IF($C448="","",IF(ISERROR(VLOOKUP($Y448,Mappings!$A:$C,3,FALSE)),FALSE,VLOOKUP($Y448,Mappings!$A:$C,3,FALSE)))</f>
        <v>0</v>
      </c>
    </row>
    <row r="449" spans="1:27" customFormat="1" x14ac:dyDescent="0.25">
      <c r="A449" s="14">
        <v>447</v>
      </c>
      <c r="B449" s="71">
        <v>44958.991572025465</v>
      </c>
      <c r="C449" s="14" t="s">
        <v>184</v>
      </c>
      <c r="D449" s="23" t="s">
        <v>184</v>
      </c>
      <c r="E449" s="23" t="s">
        <v>170</v>
      </c>
      <c r="F449" s="100">
        <v>0.27839324999999998</v>
      </c>
      <c r="G449" s="100">
        <v>2083.0275845316901</v>
      </c>
      <c r="H449" s="100">
        <v>7482.3207262808701</v>
      </c>
      <c r="I449" s="100">
        <v>0</v>
      </c>
      <c r="J449" s="23" t="s">
        <v>85</v>
      </c>
      <c r="K449" s="24">
        <v>44958.991572025465</v>
      </c>
      <c r="L449" s="23">
        <v>1</v>
      </c>
      <c r="M449" s="23" t="s">
        <v>170</v>
      </c>
      <c r="N449" s="45">
        <f>IF($C449="","",IF(OR($J449="SWAP",$J449="FUTURE",$J449="CME FUTURE"),IF($L449=1,ROUND($G449/$H449/$F449,3),POWER(10,ROUND(LOG($G449/$F449),1))),1))</f>
        <v>1</v>
      </c>
      <c r="O449" s="154">
        <f>IF($C449="","",IF(OR($J449="SWAP",$J449="FUTURE",$J449="CME FUTURE"),IF($L449=1,$F449*$N449,$AB$2*$F449*$N449/$H449),F449))</f>
        <v>0.27839324999999998</v>
      </c>
      <c r="P449" s="47">
        <f>IF($C449="","",IF(OR($J449="SWAP",$J449="FUTURE",$J449="CME FUTURE"),IF(NOT(ISERROR(VLOOKUP($M449,SpotUSDRateTable,2,FALSE))),VLOOKUP($M449,SpotUSDRateTable,2,FALSE),$H449)*O449,VLOOKUP($M449,SpotUSDRateTable,2,FALSE)*O449))</f>
        <v>2083.0275845316919</v>
      </c>
      <c r="Q449" s="25">
        <f>IF($C449="","",IF(OR($J449="SWAP",$J449="FUTURE",$J449="CME FUTURE"),INT($K449-$B449),0))</f>
        <v>0</v>
      </c>
      <c r="R449" s="26" t="str">
        <f>IF($C449="","",IF(OR($E449="USD",$E449="EUR"),"CASH",IF($Q449=0,"COIN",IF($Q449&gt;720,"PERP",IF($J449="FUTURE",TEXT($K449-1,"mmm yy"),"CME "&amp;TEXT($K449-1,"mmm yy"))))))</f>
        <v>COIN</v>
      </c>
      <c r="S449" s="26" t="str">
        <f>IF($C449="","",IF($J449="CME FUTURE",IF($G449&gt;0,"LONG","SHORT"),IF($G449&gt;0,"LONG","SHORT")))</f>
        <v>LONG</v>
      </c>
      <c r="T449" s="26" t="str">
        <f>IF($C449="","",$R449&amp;" "&amp;$S449)</f>
        <v>COIN LONG</v>
      </c>
      <c r="U449" s="180">
        <f>IF($C449="","",$G449*(1+$W449))</f>
        <v>2083.0275845316901</v>
      </c>
      <c r="V449" s="176">
        <f>IF($C449="","",$H449*(1+$W449))</f>
        <v>7482.3207262808701</v>
      </c>
      <c r="W449" s="39">
        <f>IF($C449="","",IF(DefaultScenario,IF(OR(AND(Default_Exchange="ALL",NOT(ISERROR(MATCH($C449,$AF$6:$AF$37,0)))),$C449=Default_Exchange),IF($G449&gt;0,-LGD,0),0),IF(OR($J449="SWAP",$J449="FUTURE",$J449="CME FUTURE"),IF('Futures &amp; Perps Shifted'!$K$73,VLOOKUP($M449,ShiftByCurrencyDeriv,MATCH($R449,ShiftByCurrencyDerivHeader,0),FALSE),0),0)))</f>
        <v>0</v>
      </c>
      <c r="X449" s="178">
        <f>IF($C449="","",$U449-$G449)</f>
        <v>0</v>
      </c>
      <c r="Y449" s="14" t="str">
        <f t="shared" si="7"/>
        <v>FBLK</v>
      </c>
      <c r="Z449" t="str">
        <f>IF($C449="","",$M449&amp;" "&amp;$T449)</f>
        <v>YFI COIN LONG</v>
      </c>
      <c r="AA449" t="b">
        <f>IF($C449="","",IF(ISERROR(VLOOKUP($Y449,Mappings!$A:$C,3,FALSE)),FALSE,VLOOKUP($Y449,Mappings!$A:$C,3,FALSE)))</f>
        <v>0</v>
      </c>
    </row>
    <row r="450" spans="1:27" customFormat="1" x14ac:dyDescent="0.25">
      <c r="A450" s="14">
        <v>448</v>
      </c>
      <c r="B450" s="71">
        <v>44959.000005520837</v>
      </c>
      <c r="C450" s="14" t="s">
        <v>11</v>
      </c>
      <c r="D450" s="23" t="s">
        <v>192</v>
      </c>
      <c r="E450" s="23" t="s">
        <v>116</v>
      </c>
      <c r="F450" s="100">
        <v>-1285.2</v>
      </c>
      <c r="G450" s="100">
        <v>-113444.121220234</v>
      </c>
      <c r="H450" s="100">
        <v>88.269624354368204</v>
      </c>
      <c r="I450" s="100">
        <v>0</v>
      </c>
      <c r="J450" s="23" t="s">
        <v>261</v>
      </c>
      <c r="K450" s="24">
        <v>44959.000005520837</v>
      </c>
      <c r="L450" s="23">
        <v>1</v>
      </c>
      <c r="M450" s="23" t="s">
        <v>116</v>
      </c>
      <c r="N450" s="45">
        <f>IF($C450="","",IF(OR($J450="SWAP",$J450="FUTURE",$J450="CME FUTURE"),IF($L450=1,ROUND($G450/$H450/$F450,3),POWER(10,ROUND(LOG($G450/$F450),1))),1))</f>
        <v>1</v>
      </c>
      <c r="O450" s="154">
        <f>IF($C450="","",IF(OR($J450="SWAP",$J450="FUTURE",$J450="CME FUTURE"),IF($L450=1,$F450*$N450,$AB$2*$F450*$N450/$H450),F450))</f>
        <v>-1285.2</v>
      </c>
      <c r="P450" s="47">
        <f>IF($C450="","",IF(OR($J450="SWAP",$J450="FUTURE",$J450="CME FUTURE"),IF(NOT(ISERROR(VLOOKUP($M450,SpotUSDRateTable,2,FALSE))),VLOOKUP($M450,SpotUSDRateTable,2,FALSE),$H450)*O450,VLOOKUP($M450,SpotUSDRateTable,2,FALSE)*O450))</f>
        <v>-113444.12122023402</v>
      </c>
      <c r="Q450" s="25">
        <f>IF($C450="","",IF(OR($J450="SWAP",$J450="FUTURE",$J450="CME FUTURE"),INT($K450-$B450),0))</f>
        <v>0</v>
      </c>
      <c r="R450" s="26" t="str">
        <f>IF($C450="","",IF(OR($E450="USD",$E450="EUR"),"CASH",IF($Q450=0,"COIN",IF($Q450&gt;720,"PERP",IF($J450="FUTURE",TEXT($K450-1,"mmm yy"),"CME "&amp;TEXT($K450-1,"mmm yy"))))))</f>
        <v>COIN</v>
      </c>
      <c r="S450" s="26" t="str">
        <f>IF($C450="","",IF($J450="CME FUTURE",IF($G450&gt;0,"LONG","SHORT"),IF($G450&gt;0,"LONG","SHORT")))</f>
        <v>SHORT</v>
      </c>
      <c r="T450" s="26" t="str">
        <f>IF($C450="","",$R450&amp;" "&amp;$S450)</f>
        <v>COIN SHORT</v>
      </c>
      <c r="U450" s="180">
        <f>IF($C450="","",$G450*(1+$W450))</f>
        <v>-113444.121220234</v>
      </c>
      <c r="V450" s="176">
        <f>IF($C450="","",$H450*(1+$W450))</f>
        <v>88.269624354368204</v>
      </c>
      <c r="W450" s="39">
        <f>IF($C450="","",IF(DefaultScenario,IF(OR(AND(Default_Exchange="ALL",NOT(ISERROR(MATCH($C450,$AF$6:$AF$37,0)))),$C450=Default_Exchange),IF($G450&gt;0,-LGD,0),0),IF(OR($J450="SWAP",$J450="FUTURE",$J450="CME FUTURE"),IF('Futures &amp; Perps Shifted'!$K$73,VLOOKUP($M450,ShiftByCurrencyDeriv,MATCH($R450,ShiftByCurrencyDerivHeader,0),FALSE),0),0)))</f>
        <v>0</v>
      </c>
      <c r="X450" s="178">
        <f>IF($C450="","",$U450-$G450)</f>
        <v>0</v>
      </c>
      <c r="Y450" s="14" t="str">
        <f t="shared" si="7"/>
        <v>BINE</v>
      </c>
      <c r="Z450" t="str">
        <f>IF($C450="","",$M450&amp;" "&amp;$T450)</f>
        <v>AAVE COIN SHORT</v>
      </c>
      <c r="AA450" t="b">
        <f>IF($C450="","",IF(ISERROR(VLOOKUP($Y450,Mappings!$A:$C,3,FALSE)),FALSE,VLOOKUP($Y450,Mappings!$A:$C,3,FALSE)))</f>
        <v>1</v>
      </c>
    </row>
    <row r="451" spans="1:27" customFormat="1" x14ac:dyDescent="0.25">
      <c r="A451" s="14">
        <v>449</v>
      </c>
      <c r="B451" s="71">
        <v>44959.000005520837</v>
      </c>
      <c r="C451" s="14" t="s">
        <v>11</v>
      </c>
      <c r="D451" s="23" t="s">
        <v>192</v>
      </c>
      <c r="E451" s="23" t="s">
        <v>84</v>
      </c>
      <c r="F451" s="100">
        <v>-450000</v>
      </c>
      <c r="G451" s="100">
        <v>-178759.29343471499</v>
      </c>
      <c r="H451" s="100">
        <v>0.397242874299367</v>
      </c>
      <c r="I451" s="100">
        <v>0</v>
      </c>
      <c r="J451" s="23" t="s">
        <v>261</v>
      </c>
      <c r="K451" s="24">
        <v>44959.000005520837</v>
      </c>
      <c r="L451" s="23">
        <v>1</v>
      </c>
      <c r="M451" s="23" t="s">
        <v>84</v>
      </c>
      <c r="N451" s="45">
        <f>IF($C451="","",IF(OR($J451="SWAP",$J451="FUTURE",$J451="CME FUTURE"),IF($L451=1,ROUND($G451/$H451/$F451,3),POWER(10,ROUND(LOG($G451/$F451),1))),1))</f>
        <v>1</v>
      </c>
      <c r="O451" s="154">
        <f>IF($C451="","",IF(OR($J451="SWAP",$J451="FUTURE",$J451="CME FUTURE"),IF($L451=1,$F451*$N451,$AB$2*$F451*$N451/$H451),F451))</f>
        <v>-450000</v>
      </c>
      <c r="P451" s="47">
        <f>IF($C451="","",IF(OR($J451="SWAP",$J451="FUTURE",$J451="CME FUTURE"),IF(NOT(ISERROR(VLOOKUP($M451,SpotUSDRateTable,2,FALSE))),VLOOKUP($M451,SpotUSDRateTable,2,FALSE),$H451)*O451,VLOOKUP($M451,SpotUSDRateTable,2,FALSE)*O451))</f>
        <v>-178759.29343471516</v>
      </c>
      <c r="Q451" s="25">
        <f>IF($C451="","",IF(OR($J451="SWAP",$J451="FUTURE",$J451="CME FUTURE"),INT($K451-$B451),0))</f>
        <v>0</v>
      </c>
      <c r="R451" s="26" t="str">
        <f>IF($C451="","",IF(OR($E451="USD",$E451="EUR"),"CASH",IF($Q451=0,"COIN",IF($Q451&gt;720,"PERP",IF($J451="FUTURE",TEXT($K451-1,"mmm yy"),"CME "&amp;TEXT($K451-1,"mmm yy"))))))</f>
        <v>COIN</v>
      </c>
      <c r="S451" s="26" t="str">
        <f>IF($C451="","",IF($J451="CME FUTURE",IF($G451&gt;0,"LONG","SHORT"),IF($G451&gt;0,"LONG","SHORT")))</f>
        <v>SHORT</v>
      </c>
      <c r="T451" s="26" t="str">
        <f>IF($C451="","",$R451&amp;" "&amp;$S451)</f>
        <v>COIN SHORT</v>
      </c>
      <c r="U451" s="180">
        <f>IF($C451="","",$G451*(1+$W451))</f>
        <v>-178759.29343471499</v>
      </c>
      <c r="V451" s="176">
        <f>IF($C451="","",$H451*(1+$W451))</f>
        <v>0.397242874299367</v>
      </c>
      <c r="W451" s="39">
        <f>IF($C451="","",IF(DefaultScenario,IF(OR(AND(Default_Exchange="ALL",NOT(ISERROR(MATCH($C451,$AF$6:$AF$37,0)))),$C451=Default_Exchange),IF($G451&gt;0,-LGD,0),0),IF(OR($J451="SWAP",$J451="FUTURE",$J451="CME FUTURE"),IF('Futures &amp; Perps Shifted'!$K$73,VLOOKUP($M451,ShiftByCurrencyDeriv,MATCH($R451,ShiftByCurrencyDerivHeader,0),FALSE),0),0)))</f>
        <v>0</v>
      </c>
      <c r="X451" s="178">
        <f>IF($C451="","",$U451-$G451)</f>
        <v>0</v>
      </c>
      <c r="Y451" s="14" t="str">
        <f t="shared" si="7"/>
        <v>BINE</v>
      </c>
      <c r="Z451" t="str">
        <f>IF($C451="","",$M451&amp;" "&amp;$T451)</f>
        <v>ADA COIN SHORT</v>
      </c>
      <c r="AA451" t="b">
        <f>IF($C451="","",IF(ISERROR(VLOOKUP($Y451,Mappings!$A:$C,3,FALSE)),FALSE,VLOOKUP($Y451,Mappings!$A:$C,3,FALSE)))</f>
        <v>1</v>
      </c>
    </row>
    <row r="452" spans="1:27" customFormat="1" x14ac:dyDescent="0.25">
      <c r="A452" s="14">
        <v>450</v>
      </c>
      <c r="B452" s="71">
        <v>44959.000005520837</v>
      </c>
      <c r="C452" s="14" t="s">
        <v>11</v>
      </c>
      <c r="D452" s="23" t="s">
        <v>192</v>
      </c>
      <c r="E452" s="23" t="s">
        <v>122</v>
      </c>
      <c r="F452" s="100">
        <v>-244800</v>
      </c>
      <c r="G452" s="100">
        <v>-61452.708539508603</v>
      </c>
      <c r="H452" s="100">
        <v>0.25103230612544303</v>
      </c>
      <c r="I452" s="100">
        <v>0</v>
      </c>
      <c r="J452" s="23" t="s">
        <v>261</v>
      </c>
      <c r="K452" s="24">
        <v>44959.000005520837</v>
      </c>
      <c r="L452" s="23">
        <v>1</v>
      </c>
      <c r="M452" s="23" t="s">
        <v>122</v>
      </c>
      <c r="N452" s="45">
        <f>IF($C452="","",IF(OR($J452="SWAP",$J452="FUTURE",$J452="CME FUTURE"),IF($L452=1,ROUND($G452/$H452/$F452,3),POWER(10,ROUND(LOG($G452/$F452),1))),1))</f>
        <v>1</v>
      </c>
      <c r="O452" s="154">
        <f>IF($C452="","",IF(OR($J452="SWAP",$J452="FUTURE",$J452="CME FUTURE"),IF($L452=1,$F452*$N452,$AB$2*$F452*$N452/$H452),F452))</f>
        <v>-244800</v>
      </c>
      <c r="P452" s="47">
        <f>IF($C452="","",IF(OR($J452="SWAP",$J452="FUTURE",$J452="CME FUTURE"),IF(NOT(ISERROR(VLOOKUP($M452,SpotUSDRateTable,2,FALSE))),VLOOKUP($M452,SpotUSDRateTable,2,FALSE),$H452)*O452,VLOOKUP($M452,SpotUSDRateTable,2,FALSE)*O452))</f>
        <v>-61452.70853950845</v>
      </c>
      <c r="Q452" s="25">
        <f>IF($C452="","",IF(OR($J452="SWAP",$J452="FUTURE",$J452="CME FUTURE"),INT($K452-$B452),0))</f>
        <v>0</v>
      </c>
      <c r="R452" s="26" t="str">
        <f>IF($C452="","",IF(OR($E452="USD",$E452="EUR"),"CASH",IF($Q452=0,"COIN",IF($Q452&gt;720,"PERP",IF($J452="FUTURE",TEXT($K452-1,"mmm yy"),"CME "&amp;TEXT($K452-1,"mmm yy"))))))</f>
        <v>COIN</v>
      </c>
      <c r="S452" s="26" t="str">
        <f>IF($C452="","",IF($J452="CME FUTURE",IF($G452&gt;0,"LONG","SHORT"),IF($G452&gt;0,"LONG","SHORT")))</f>
        <v>SHORT</v>
      </c>
      <c r="T452" s="26" t="str">
        <f>IF($C452="","",$R452&amp;" "&amp;$S452)</f>
        <v>COIN SHORT</v>
      </c>
      <c r="U452" s="180">
        <f>IF($C452="","",$G452*(1+$W452))</f>
        <v>-61452.708539508603</v>
      </c>
      <c r="V452" s="176">
        <f>IF($C452="","",$H452*(1+$W452))</f>
        <v>0.25103230612544303</v>
      </c>
      <c r="W452" s="39">
        <f>IF($C452="","",IF(DefaultScenario,IF(OR(AND(Default_Exchange="ALL",NOT(ISERROR(MATCH($C452,$AF$6:$AF$37,0)))),$C452=Default_Exchange),IF($G452&gt;0,-LGD,0),0),IF(OR($J452="SWAP",$J452="FUTURE",$J452="CME FUTURE"),IF('Futures &amp; Perps Shifted'!$K$73,VLOOKUP($M452,ShiftByCurrencyDeriv,MATCH($R452,ShiftByCurrencyDerivHeader,0),FALSE),0),0)))</f>
        <v>0</v>
      </c>
      <c r="X452" s="178">
        <f>IF($C452="","",$U452-$G452)</f>
        <v>0</v>
      </c>
      <c r="Y452" s="14" t="str">
        <f t="shared" si="7"/>
        <v>BINE</v>
      </c>
      <c r="Z452" t="str">
        <f>IF($C452="","",$M452&amp;" "&amp;$T452)</f>
        <v>ALGO COIN SHORT</v>
      </c>
      <c r="AA452" t="b">
        <f>IF($C452="","",IF(ISERROR(VLOOKUP($Y452,Mappings!$A:$C,3,FALSE)),FALSE,VLOOKUP($Y452,Mappings!$A:$C,3,FALSE)))</f>
        <v>1</v>
      </c>
    </row>
    <row r="453" spans="1:27" customFormat="1" x14ac:dyDescent="0.25">
      <c r="A453" s="14">
        <v>451</v>
      </c>
      <c r="B453" s="71">
        <v>44959.000005520837</v>
      </c>
      <c r="C453" s="14" t="s">
        <v>11</v>
      </c>
      <c r="D453" s="14" t="s">
        <v>192</v>
      </c>
      <c r="E453" s="23" t="s">
        <v>185</v>
      </c>
      <c r="F453" s="100">
        <v>-6000</v>
      </c>
      <c r="G453" s="100">
        <v>-125792.186140062</v>
      </c>
      <c r="H453" s="100">
        <v>20.9653643566771</v>
      </c>
      <c r="I453" s="100">
        <v>0</v>
      </c>
      <c r="J453" s="23" t="s">
        <v>261</v>
      </c>
      <c r="K453" s="24">
        <v>44959.000005520837</v>
      </c>
      <c r="L453" s="23">
        <v>1</v>
      </c>
      <c r="M453" s="23" t="s">
        <v>185</v>
      </c>
      <c r="N453" s="45">
        <f>IF($C453="","",IF(OR($J453="SWAP",$J453="FUTURE",$J453="CME FUTURE"),IF($L453=1,ROUND($G453/$H453/$F453,3),POWER(10,ROUND(LOG($G453/$F453),1))),1))</f>
        <v>1</v>
      </c>
      <c r="O453" s="154">
        <f>IF($C453="","",IF(OR($J453="SWAP",$J453="FUTURE",$J453="CME FUTURE"),IF($L453=1,$F453*$N453,$AB$2*$F453*$N453/$H453),F453))</f>
        <v>-6000</v>
      </c>
      <c r="P453" s="47">
        <f>IF($C453="","",IF(OR($J453="SWAP",$J453="FUTURE",$J453="CME FUTURE"),IF(NOT(ISERROR(VLOOKUP($M453,SpotUSDRateTable,2,FALSE))),VLOOKUP($M453,SpotUSDRateTable,2,FALSE),$H453)*O453,VLOOKUP($M453,SpotUSDRateTable,2,FALSE)*O453))</f>
        <v>-125792.18614006259</v>
      </c>
      <c r="Q453" s="25">
        <f>IF($C453="","",IF(OR($J453="SWAP",$J453="FUTURE",$J453="CME FUTURE"),INT($K453-$B453),0))</f>
        <v>0</v>
      </c>
      <c r="R453" s="26" t="str">
        <f>IF($C453="","",IF(OR($E453="USD",$E453="EUR"),"CASH",IF($Q453=0,"COIN",IF($Q453&gt;720,"PERP",IF($J453="FUTURE",TEXT($K453-1,"mmm yy"),"CME "&amp;TEXT($K453-1,"mmm yy"))))))</f>
        <v>COIN</v>
      </c>
      <c r="S453" s="26" t="str">
        <f>IF($C453="","",IF($J453="CME FUTURE",IF($G453&gt;0,"LONG","SHORT"),IF($G453&gt;0,"LONG","SHORT")))</f>
        <v>SHORT</v>
      </c>
      <c r="T453" s="26" t="str">
        <f>IF($C453="","",$R453&amp;" "&amp;$S453)</f>
        <v>COIN SHORT</v>
      </c>
      <c r="U453" s="180">
        <f>IF($C453="","",$G453*(1+$W453))</f>
        <v>-125792.186140062</v>
      </c>
      <c r="V453" s="176">
        <f>IF($C453="","",$H453*(1+$W453))</f>
        <v>20.9653643566771</v>
      </c>
      <c r="W453" s="39">
        <f>IF($C453="","",IF(DefaultScenario,IF(OR(AND(Default_Exchange="ALL",NOT(ISERROR(MATCH($C453,$AF$6:$AF$37,0)))),$C453=Default_Exchange),IF($G453&gt;0,-LGD,0),0),IF(OR($J453="SWAP",$J453="FUTURE",$J453="CME FUTURE"),IF('Futures &amp; Perps Shifted'!$K$73,VLOOKUP($M453,ShiftByCurrencyDeriv,MATCH($R453,ShiftByCurrencyDerivHeader,0),FALSE),0),0)))</f>
        <v>0</v>
      </c>
      <c r="X453" s="178">
        <f>IF($C453="","",$U453-$G453)</f>
        <v>0</v>
      </c>
      <c r="Y453" s="14" t="str">
        <f t="shared" si="7"/>
        <v>BINE</v>
      </c>
      <c r="Z453" t="str">
        <f>IF($C453="","",$M453&amp;" "&amp;$T453)</f>
        <v>AVAX COIN SHORT</v>
      </c>
      <c r="AA453" t="b">
        <f>IF($C453="","",IF(ISERROR(VLOOKUP($Y453,Mappings!$A:$C,3,FALSE)),FALSE,VLOOKUP($Y453,Mappings!$A:$C,3,FALSE)))</f>
        <v>1</v>
      </c>
    </row>
    <row r="454" spans="1:27" customFormat="1" x14ac:dyDescent="0.25">
      <c r="A454" s="14">
        <v>452</v>
      </c>
      <c r="B454" s="71">
        <v>44959.000005520837</v>
      </c>
      <c r="C454" s="14" t="s">
        <v>11</v>
      </c>
      <c r="D454" s="23" t="s">
        <v>192</v>
      </c>
      <c r="E454" s="23" t="s">
        <v>124</v>
      </c>
      <c r="F454" s="100">
        <v>-200000</v>
      </c>
      <c r="G454" s="100">
        <v>-54279.9009648961</v>
      </c>
      <c r="H454" s="100">
        <v>0.27139950482448</v>
      </c>
      <c r="I454" s="100">
        <v>0</v>
      </c>
      <c r="J454" s="23" t="s">
        <v>261</v>
      </c>
      <c r="K454" s="24">
        <v>44959.000005520837</v>
      </c>
      <c r="L454" s="23">
        <v>1</v>
      </c>
      <c r="M454" s="23" t="s">
        <v>124</v>
      </c>
      <c r="N454" s="45">
        <f>IF($C454="","",IF(OR($J454="SWAP",$J454="FUTURE",$J454="CME FUTURE"),IF($L454=1,ROUND($G454/$H454/$F454,3),POWER(10,ROUND(LOG($G454/$F454),1))),1))</f>
        <v>1</v>
      </c>
      <c r="O454" s="154">
        <f>IF($C454="","",IF(OR($J454="SWAP",$J454="FUTURE",$J454="CME FUTURE"),IF($L454=1,$F454*$N454,$AB$2*$F454*$N454/$H454),F454))</f>
        <v>-200000</v>
      </c>
      <c r="P454" s="47">
        <f>IF($C454="","",IF(OR($J454="SWAP",$J454="FUTURE",$J454="CME FUTURE"),IF(NOT(ISERROR(VLOOKUP($M454,SpotUSDRateTable,2,FALSE))),VLOOKUP($M454,SpotUSDRateTable,2,FALSE),$H454)*O454,VLOOKUP($M454,SpotUSDRateTable,2,FALSE)*O454))</f>
        <v>-54279.900964895998</v>
      </c>
      <c r="Q454" s="25">
        <f>IF($C454="","",IF(OR($J454="SWAP",$J454="FUTURE",$J454="CME FUTURE"),INT($K454-$B454),0))</f>
        <v>0</v>
      </c>
      <c r="R454" s="26" t="str">
        <f>IF($C454="","",IF(OR($E454="USD",$E454="EUR"),"CASH",IF($Q454=0,"COIN",IF($Q454&gt;720,"PERP",IF($J454="FUTURE",TEXT($K454-1,"mmm yy"),"CME "&amp;TEXT($K454-1,"mmm yy"))))))</f>
        <v>COIN</v>
      </c>
      <c r="S454" s="26" t="str">
        <f>IF($C454="","",IF($J454="CME FUTURE",IF($G454&gt;0,"LONG","SHORT"),IF($G454&gt;0,"LONG","SHORT")))</f>
        <v>SHORT</v>
      </c>
      <c r="T454" s="26" t="str">
        <f>IF($C454="","",$R454&amp;" "&amp;$S454)</f>
        <v>COIN SHORT</v>
      </c>
      <c r="U454" s="180">
        <f>IF($C454="","",$G454*(1+$W454))</f>
        <v>-54279.9009648961</v>
      </c>
      <c r="V454" s="176">
        <f>IF($C454="","",$H454*(1+$W454))</f>
        <v>0.27139950482448</v>
      </c>
      <c r="W454" s="39">
        <f>IF($C454="","",IF(DefaultScenario,IF(OR(AND(Default_Exchange="ALL",NOT(ISERROR(MATCH($C454,$AF$6:$AF$37,0)))),$C454=Default_Exchange),IF($G454&gt;0,-LGD,0),0),IF(OR($J454="SWAP",$J454="FUTURE",$J454="CME FUTURE"),IF('Futures &amp; Perps Shifted'!$K$73,VLOOKUP($M454,ShiftByCurrencyDeriv,MATCH($R454,ShiftByCurrencyDerivHeader,0),FALSE),0),0)))</f>
        <v>0</v>
      </c>
      <c r="X454" s="178">
        <f>IF($C454="","",$U454-$G454)</f>
        <v>0</v>
      </c>
      <c r="Y454" s="14" t="str">
        <f t="shared" si="7"/>
        <v>BINE</v>
      </c>
      <c r="Z454" t="str">
        <f>IF($C454="","",$M454&amp;" "&amp;$T454)</f>
        <v>BAT COIN SHORT</v>
      </c>
      <c r="AA454" t="b">
        <f>IF($C454="","",IF(ISERROR(VLOOKUP($Y454,Mappings!$A:$C,3,FALSE)),FALSE,VLOOKUP($Y454,Mappings!$A:$C,3,FALSE)))</f>
        <v>1</v>
      </c>
    </row>
    <row r="455" spans="1:27" customFormat="1" x14ac:dyDescent="0.25">
      <c r="A455" s="14">
        <v>453</v>
      </c>
      <c r="B455" s="71">
        <v>44959.000005520837</v>
      </c>
      <c r="C455" s="14" t="s">
        <v>11</v>
      </c>
      <c r="D455" s="23" t="s">
        <v>192</v>
      </c>
      <c r="E455" s="23" t="s">
        <v>20</v>
      </c>
      <c r="F455" s="100">
        <v>-90</v>
      </c>
      <c r="G455" s="100">
        <v>-12266.2594462418</v>
      </c>
      <c r="H455" s="100">
        <v>136.29177162490899</v>
      </c>
      <c r="I455" s="100">
        <v>0</v>
      </c>
      <c r="J455" s="23" t="s">
        <v>261</v>
      </c>
      <c r="K455" s="24">
        <v>44959.000005520837</v>
      </c>
      <c r="L455" s="23">
        <v>1</v>
      </c>
      <c r="M455" s="23" t="s">
        <v>20</v>
      </c>
      <c r="N455" s="45">
        <f>IF($C455="","",IF(OR($J455="SWAP",$J455="FUTURE",$J455="CME FUTURE"),IF($L455=1,ROUND($G455/$H455/$F455,3),POWER(10,ROUND(LOG($G455/$F455),1))),1))</f>
        <v>1</v>
      </c>
      <c r="O455" s="154">
        <f>IF($C455="","",IF(OR($J455="SWAP",$J455="FUTURE",$J455="CME FUTURE"),IF($L455=1,$F455*$N455,$AB$2*$F455*$N455/$H455),F455))</f>
        <v>-90</v>
      </c>
      <c r="P455" s="47">
        <f>IF($C455="","",IF(OR($J455="SWAP",$J455="FUTURE",$J455="CME FUTURE"),IF(NOT(ISERROR(VLOOKUP($M455,SpotUSDRateTable,2,FALSE))),VLOOKUP($M455,SpotUSDRateTable,2,FALSE),$H455)*O455,VLOOKUP($M455,SpotUSDRateTable,2,FALSE)*O455))</f>
        <v>-12266.259446241809</v>
      </c>
      <c r="Q455" s="25">
        <f>IF($C455="","",IF(OR($J455="SWAP",$J455="FUTURE",$J455="CME FUTURE"),INT($K455-$B455),0))</f>
        <v>0</v>
      </c>
      <c r="R455" s="26" t="str">
        <f>IF($C455="","",IF(OR($E455="USD",$E455="EUR"),"CASH",IF($Q455=0,"COIN",IF($Q455&gt;720,"PERP",IF($J455="FUTURE",TEXT($K455-1,"mmm yy"),"CME "&amp;TEXT($K455-1,"mmm yy"))))))</f>
        <v>COIN</v>
      </c>
      <c r="S455" s="26" t="str">
        <f>IF($C455="","",IF($J455="CME FUTURE",IF($G455&gt;0,"LONG","SHORT"),IF($G455&gt;0,"LONG","SHORT")))</f>
        <v>SHORT</v>
      </c>
      <c r="T455" s="26" t="str">
        <f>IF($C455="","",$R455&amp;" "&amp;$S455)</f>
        <v>COIN SHORT</v>
      </c>
      <c r="U455" s="180">
        <f>IF($C455="","",$G455*(1+$W455))</f>
        <v>-12266.2594462418</v>
      </c>
      <c r="V455" s="176">
        <f>IF($C455="","",$H455*(1+$W455))</f>
        <v>136.29177162490899</v>
      </c>
      <c r="W455" s="39">
        <f>IF($C455="","",IF(DefaultScenario,IF(OR(AND(Default_Exchange="ALL",NOT(ISERROR(MATCH($C455,$AF$6:$AF$37,0)))),$C455=Default_Exchange),IF($G455&gt;0,-LGD,0),0),IF(OR($J455="SWAP",$J455="FUTURE",$J455="CME FUTURE"),IF('Futures &amp; Perps Shifted'!$K$73,VLOOKUP($M455,ShiftByCurrencyDeriv,MATCH($R455,ShiftByCurrencyDerivHeader,0),FALSE),0),0)))</f>
        <v>0</v>
      </c>
      <c r="X455" s="178">
        <f>IF($C455="","",$U455-$G455)</f>
        <v>0</v>
      </c>
      <c r="Y455" s="14" t="str">
        <f t="shared" si="7"/>
        <v>BINE</v>
      </c>
      <c r="Z455" t="str">
        <f>IF($C455="","",$M455&amp;" "&amp;$T455)</f>
        <v>BCH COIN SHORT</v>
      </c>
      <c r="AA455" t="b">
        <f>IF($C455="","",IF(ISERROR(VLOOKUP($Y455,Mappings!$A:$C,3,FALSE)),FALSE,VLOOKUP($Y455,Mappings!$A:$C,3,FALSE)))</f>
        <v>1</v>
      </c>
    </row>
    <row r="456" spans="1:27" customFormat="1" x14ac:dyDescent="0.25">
      <c r="A456" s="14">
        <v>454</v>
      </c>
      <c r="B456" s="71">
        <v>44959.000005520837</v>
      </c>
      <c r="C456" s="14" t="s">
        <v>11</v>
      </c>
      <c r="D456" s="23" t="s">
        <v>192</v>
      </c>
      <c r="E456" s="23" t="s">
        <v>88</v>
      </c>
      <c r="F456" s="100">
        <v>-26317551.3978105</v>
      </c>
      <c r="G456" s="100">
        <v>-26322968.121202201</v>
      </c>
      <c r="H456" s="100">
        <v>1.0002058217084799</v>
      </c>
      <c r="I456" s="100">
        <v>0</v>
      </c>
      <c r="J456" s="23" t="s">
        <v>261</v>
      </c>
      <c r="K456" s="24">
        <v>44959.000005520837</v>
      </c>
      <c r="L456" s="23">
        <v>1</v>
      </c>
      <c r="M456" s="23" t="s">
        <v>88</v>
      </c>
      <c r="N456" s="45">
        <f>IF($C456="","",IF(OR($J456="SWAP",$J456="FUTURE",$J456="CME FUTURE"),IF($L456=1,ROUND($G456/$H456/$F456,3),POWER(10,ROUND(LOG($G456/$F456),1))),1))</f>
        <v>1</v>
      </c>
      <c r="O456" s="154">
        <f>IF($C456="","",IF(OR($J456="SWAP",$J456="FUTURE",$J456="CME FUTURE"),IF($L456=1,$F456*$N456,$AB$2*$F456*$N456/$H456),F456))</f>
        <v>-26317551.3978105</v>
      </c>
      <c r="P456" s="47">
        <f>IF($C456="","",IF(OR($J456="SWAP",$J456="FUTURE",$J456="CME FUTURE"),IF(NOT(ISERROR(VLOOKUP($M456,SpotUSDRateTable,2,FALSE))),VLOOKUP($M456,SpotUSDRateTable,2,FALSE),$H456)*O456,VLOOKUP($M456,SpotUSDRateTable,2,FALSE)*O456))</f>
        <v>-26322968.121202204</v>
      </c>
      <c r="Q456" s="25">
        <f>IF($C456="","",IF(OR($J456="SWAP",$J456="FUTURE",$J456="CME FUTURE"),INT($K456-$B456),0))</f>
        <v>0</v>
      </c>
      <c r="R456" s="26" t="str">
        <f>IF($C456="","",IF(OR($E456="USD",$E456="EUR"),"CASH",IF($Q456=0,"COIN",IF($Q456&gt;720,"PERP",IF($J456="FUTURE",TEXT($K456-1,"mmm yy"),"CME "&amp;TEXT($K456-1,"mmm yy"))))))</f>
        <v>COIN</v>
      </c>
      <c r="S456" s="26" t="str">
        <f>IF($C456="","",IF($J456="CME FUTURE",IF($G456&gt;0,"LONG","SHORT"),IF($G456&gt;0,"LONG","SHORT")))</f>
        <v>SHORT</v>
      </c>
      <c r="T456" s="26" t="str">
        <f>IF($C456="","",$R456&amp;" "&amp;$S456)</f>
        <v>COIN SHORT</v>
      </c>
      <c r="U456" s="180">
        <f>IF($C456="","",$G456*(1+$W456))</f>
        <v>-26322968.121202201</v>
      </c>
      <c r="V456" s="176">
        <f>IF($C456="","",$H456*(1+$W456))</f>
        <v>1.0002058217084799</v>
      </c>
      <c r="W456" s="39">
        <f>IF($C456="","",IF(DefaultScenario,IF(OR(AND(Default_Exchange="ALL",NOT(ISERROR(MATCH($C456,$AF$6:$AF$37,0)))),$C456=Default_Exchange),IF($G456&gt;0,-LGD,0),0),IF(OR($J456="SWAP",$J456="FUTURE",$J456="CME FUTURE"),IF('Futures &amp; Perps Shifted'!$K$73,VLOOKUP($M456,ShiftByCurrencyDeriv,MATCH($R456,ShiftByCurrencyDerivHeader,0),FALSE),0),0)))</f>
        <v>0</v>
      </c>
      <c r="X456" s="178">
        <f>IF($C456="","",$U456-$G456)</f>
        <v>0</v>
      </c>
      <c r="Y456" s="14" t="str">
        <f t="shared" si="7"/>
        <v>BINE</v>
      </c>
      <c r="Z456" t="str">
        <f>IF($C456="","",$M456&amp;" "&amp;$T456)</f>
        <v>BUSD COIN SHORT</v>
      </c>
      <c r="AA456" t="b">
        <f>IF($C456="","",IF(ISERROR(VLOOKUP($Y456,Mappings!$A:$C,3,FALSE)),FALSE,VLOOKUP($Y456,Mappings!$A:$C,3,FALSE)))</f>
        <v>1</v>
      </c>
    </row>
    <row r="457" spans="1:27" customFormat="1" x14ac:dyDescent="0.25">
      <c r="A457" s="14">
        <v>455</v>
      </c>
      <c r="B457" s="71">
        <v>44959.000005520837</v>
      </c>
      <c r="C457" s="14" t="s">
        <v>11</v>
      </c>
      <c r="D457" s="23" t="s">
        <v>192</v>
      </c>
      <c r="E457" s="23" t="s">
        <v>31</v>
      </c>
      <c r="F457" s="100">
        <v>-2300</v>
      </c>
      <c r="G457" s="100">
        <v>-127788.521035556</v>
      </c>
      <c r="H457" s="100">
        <v>55.560226537198503</v>
      </c>
      <c r="I457" s="100">
        <v>0</v>
      </c>
      <c r="J457" s="23" t="s">
        <v>261</v>
      </c>
      <c r="K457" s="24">
        <v>44959.000005520837</v>
      </c>
      <c r="L457" s="23">
        <v>1</v>
      </c>
      <c r="M457" s="23" t="s">
        <v>31</v>
      </c>
      <c r="N457" s="45">
        <f>IF($C457="","",IF(OR($J457="SWAP",$J457="FUTURE",$J457="CME FUTURE"),IF($L457=1,ROUND($G457/$H457/$F457,3),POWER(10,ROUND(LOG($G457/$F457),1))),1))</f>
        <v>1</v>
      </c>
      <c r="O457" s="154">
        <f>IF($C457="","",IF(OR($J457="SWAP",$J457="FUTURE",$J457="CME FUTURE"),IF($L457=1,$F457*$N457,$AB$2*$F457*$N457/$H457),F457))</f>
        <v>-2300</v>
      </c>
      <c r="P457" s="47">
        <f>IF($C457="","",IF(OR($J457="SWAP",$J457="FUTURE",$J457="CME FUTURE"),IF(NOT(ISERROR(VLOOKUP($M457,SpotUSDRateTable,2,FALSE))),VLOOKUP($M457,SpotUSDRateTable,2,FALSE),$H457)*O457,VLOOKUP($M457,SpotUSDRateTable,2,FALSE)*O457))</f>
        <v>-127788.52103555655</v>
      </c>
      <c r="Q457" s="25">
        <f>IF($C457="","",IF(OR($J457="SWAP",$J457="FUTURE",$J457="CME FUTURE"),INT($K457-$B457),0))</f>
        <v>0</v>
      </c>
      <c r="R457" s="26" t="str">
        <f>IF($C457="","",IF(OR($E457="USD",$E457="EUR"),"CASH",IF($Q457=0,"COIN",IF($Q457&gt;720,"PERP",IF($J457="FUTURE",TEXT($K457-1,"mmm yy"),"CME "&amp;TEXT($K457-1,"mmm yy"))))))</f>
        <v>COIN</v>
      </c>
      <c r="S457" s="26" t="str">
        <f>IF($C457="","",IF($J457="CME FUTURE",IF($G457&gt;0,"LONG","SHORT"),IF($G457&gt;0,"LONG","SHORT")))</f>
        <v>SHORT</v>
      </c>
      <c r="T457" s="26" t="str">
        <f>IF($C457="","",$R457&amp;" "&amp;$S457)</f>
        <v>COIN SHORT</v>
      </c>
      <c r="U457" s="180">
        <f>IF($C457="","",$G457*(1+$W457))</f>
        <v>-127788.521035556</v>
      </c>
      <c r="V457" s="176">
        <f>IF($C457="","",$H457*(1+$W457))</f>
        <v>55.560226537198503</v>
      </c>
      <c r="W457" s="39">
        <f>IF($C457="","",IF(DefaultScenario,IF(OR(AND(Default_Exchange="ALL",NOT(ISERROR(MATCH($C457,$AF$6:$AF$37,0)))),$C457=Default_Exchange),IF($G457&gt;0,-LGD,0),0),IF(OR($J457="SWAP",$J457="FUTURE",$J457="CME FUTURE"),IF('Futures &amp; Perps Shifted'!$K$73,VLOOKUP($M457,ShiftByCurrencyDeriv,MATCH($R457,ShiftByCurrencyDerivHeader,0),FALSE),0),0)))</f>
        <v>0</v>
      </c>
      <c r="X457" s="178">
        <f>IF($C457="","",$U457-$G457)</f>
        <v>0</v>
      </c>
      <c r="Y457" s="14" t="str">
        <f t="shared" si="7"/>
        <v>BINE</v>
      </c>
      <c r="Z457" t="str">
        <f>IF($C457="","",$M457&amp;" "&amp;$T457)</f>
        <v>COMP COIN SHORT</v>
      </c>
      <c r="AA457" t="b">
        <f>IF($C457="","",IF(ISERROR(VLOOKUP($Y457,Mappings!$A:$C,3,FALSE)),FALSE,VLOOKUP($Y457,Mappings!$A:$C,3,FALSE)))</f>
        <v>1</v>
      </c>
    </row>
    <row r="458" spans="1:27" customFormat="1" x14ac:dyDescent="0.25">
      <c r="A458" s="14">
        <v>456</v>
      </c>
      <c r="B458" s="71">
        <v>44959.000005520837</v>
      </c>
      <c r="C458" s="14" t="s">
        <v>11</v>
      </c>
      <c r="D458" s="23" t="s">
        <v>192</v>
      </c>
      <c r="E458" s="23" t="s">
        <v>132</v>
      </c>
      <c r="F458" s="100">
        <v>-1000</v>
      </c>
      <c r="G458" s="100">
        <v>-62969.871406883598</v>
      </c>
      <c r="H458" s="100">
        <v>62.969871406883598</v>
      </c>
      <c r="I458" s="100">
        <v>0</v>
      </c>
      <c r="J458" s="23" t="s">
        <v>261</v>
      </c>
      <c r="K458" s="24">
        <v>44959.000005520837</v>
      </c>
      <c r="L458" s="23">
        <v>1</v>
      </c>
      <c r="M458" s="23" t="s">
        <v>132</v>
      </c>
      <c r="N458" s="45">
        <f>IF($C458="","",IF(OR($J458="SWAP",$J458="FUTURE",$J458="CME FUTURE"),IF($L458=1,ROUND($G458/$H458/$F458,3),POWER(10,ROUND(LOG($G458/$F458),1))),1))</f>
        <v>1</v>
      </c>
      <c r="O458" s="154">
        <f>IF($C458="","",IF(OR($J458="SWAP",$J458="FUTURE",$J458="CME FUTURE"),IF($L458=1,$F458*$N458,$AB$2*$F458*$N458/$H458),F458))</f>
        <v>-1000</v>
      </c>
      <c r="P458" s="47">
        <f>IF($C458="","",IF(OR($J458="SWAP",$J458="FUTURE",$J458="CME FUTURE"),IF(NOT(ISERROR(VLOOKUP($M458,SpotUSDRateTable,2,FALSE))),VLOOKUP($M458,SpotUSDRateTable,2,FALSE),$H458)*O458,VLOOKUP($M458,SpotUSDRateTable,2,FALSE)*O458))</f>
        <v>-62969.871406883598</v>
      </c>
      <c r="Q458" s="25">
        <f>IF($C458="","",IF(OR($J458="SWAP",$J458="FUTURE",$J458="CME FUTURE"),INT($K458-$B458),0))</f>
        <v>0</v>
      </c>
      <c r="R458" s="26" t="str">
        <f>IF($C458="","",IF(OR($E458="USD",$E458="EUR"),"CASH",IF($Q458=0,"COIN",IF($Q458&gt;720,"PERP",IF($J458="FUTURE",TEXT($K458-1,"mmm yy"),"CME "&amp;TEXT($K458-1,"mmm yy"))))))</f>
        <v>COIN</v>
      </c>
      <c r="S458" s="26" t="str">
        <f>IF($C458="","",IF($J458="CME FUTURE",IF($G458&gt;0,"LONG","SHORT"),IF($G458&gt;0,"LONG","SHORT")))</f>
        <v>SHORT</v>
      </c>
      <c r="T458" s="26" t="str">
        <f>IF($C458="","",$R458&amp;" "&amp;$S458)</f>
        <v>COIN SHORT</v>
      </c>
      <c r="U458" s="180">
        <f>IF($C458="","",$G458*(1+$W458))</f>
        <v>-62969.871406883598</v>
      </c>
      <c r="V458" s="176">
        <f>IF($C458="","",$H458*(1+$W458))</f>
        <v>62.969871406883598</v>
      </c>
      <c r="W458" s="39">
        <f>IF($C458="","",IF(DefaultScenario,IF(OR(AND(Default_Exchange="ALL",NOT(ISERROR(MATCH($C458,$AF$6:$AF$37,0)))),$C458=Default_Exchange),IF($G458&gt;0,-LGD,0),0),IF(OR($J458="SWAP",$J458="FUTURE",$J458="CME FUTURE"),IF('Futures &amp; Perps Shifted'!$K$73,VLOOKUP($M458,ShiftByCurrencyDeriv,MATCH($R458,ShiftByCurrencyDerivHeader,0),FALSE),0),0)))</f>
        <v>0</v>
      </c>
      <c r="X458" s="178">
        <f>IF($C458="","",$U458-$G458)</f>
        <v>0</v>
      </c>
      <c r="Y458" s="14" t="str">
        <f t="shared" si="7"/>
        <v>BINE</v>
      </c>
      <c r="Z458" t="str">
        <f>IF($C458="","",$M458&amp;" "&amp;$T458)</f>
        <v>DASH COIN SHORT</v>
      </c>
      <c r="AA458" t="b">
        <f>IF($C458="","",IF(ISERROR(VLOOKUP($Y458,Mappings!$A:$C,3,FALSE)),FALSE,VLOOKUP($Y458,Mappings!$A:$C,3,FALSE)))</f>
        <v>1</v>
      </c>
    </row>
    <row r="459" spans="1:27" customFormat="1" x14ac:dyDescent="0.25">
      <c r="A459" s="14">
        <v>457</v>
      </c>
      <c r="B459" s="71">
        <v>44959.000005520837</v>
      </c>
      <c r="C459" s="14" t="s">
        <v>11</v>
      </c>
      <c r="D459" s="23" t="s">
        <v>192</v>
      </c>
      <c r="E459" s="23" t="s">
        <v>188</v>
      </c>
      <c r="F459" s="100">
        <v>-1100000</v>
      </c>
      <c r="G459" s="100">
        <v>-103588.015248967</v>
      </c>
      <c r="H459" s="100">
        <v>9.41709229536071E-2</v>
      </c>
      <c r="I459" s="100">
        <v>0</v>
      </c>
      <c r="J459" s="23" t="s">
        <v>261</v>
      </c>
      <c r="K459" s="24">
        <v>44959.000005520837</v>
      </c>
      <c r="L459" s="23">
        <v>1</v>
      </c>
      <c r="M459" s="23" t="s">
        <v>188</v>
      </c>
      <c r="N459" s="45">
        <f>IF($C459="","",IF(OR($J459="SWAP",$J459="FUTURE",$J459="CME FUTURE"),IF($L459=1,ROUND($G459/$H459/$F459,3),POWER(10,ROUND(LOG($G459/$F459),1))),1))</f>
        <v>1</v>
      </c>
      <c r="O459" s="154">
        <f>IF($C459="","",IF(OR($J459="SWAP",$J459="FUTURE",$J459="CME FUTURE"),IF($L459=1,$F459*$N459,$AB$2*$F459*$N459/$H459),F459))</f>
        <v>-1100000</v>
      </c>
      <c r="P459" s="47">
        <f>IF($C459="","",IF(OR($J459="SWAP",$J459="FUTURE",$J459="CME FUTURE"),IF(NOT(ISERROR(VLOOKUP($M459,SpotUSDRateTable,2,FALSE))),VLOOKUP($M459,SpotUSDRateTable,2,FALSE),$H459)*O459,VLOOKUP($M459,SpotUSDRateTable,2,FALSE)*O459))</f>
        <v>-103588.01524896781</v>
      </c>
      <c r="Q459" s="25">
        <f>IF($C459="","",IF(OR($J459="SWAP",$J459="FUTURE",$J459="CME FUTURE"),INT($K459-$B459),0))</f>
        <v>0</v>
      </c>
      <c r="R459" s="26" t="str">
        <f>IF($C459="","",IF(OR($E459="USD",$E459="EUR"),"CASH",IF($Q459=0,"COIN",IF($Q459&gt;720,"PERP",IF($J459="FUTURE",TEXT($K459-1,"mmm yy"),"CME "&amp;TEXT($K459-1,"mmm yy"))))))</f>
        <v>COIN</v>
      </c>
      <c r="S459" s="26" t="str">
        <f>IF($C459="","",IF($J459="CME FUTURE",IF($G459&gt;0,"LONG","SHORT"),IF($G459&gt;0,"LONG","SHORT")))</f>
        <v>SHORT</v>
      </c>
      <c r="T459" s="26" t="str">
        <f>IF($C459="","",$R459&amp;" "&amp;$S459)</f>
        <v>COIN SHORT</v>
      </c>
      <c r="U459" s="180">
        <f>IF($C459="","",$G459*(1+$W459))</f>
        <v>-103588.015248967</v>
      </c>
      <c r="V459" s="176">
        <f>IF($C459="","",$H459*(1+$W459))</f>
        <v>9.41709229536071E-2</v>
      </c>
      <c r="W459" s="39">
        <f>IF($C459="","",IF(DefaultScenario,IF(OR(AND(Default_Exchange="ALL",NOT(ISERROR(MATCH($C459,$AF$6:$AF$37,0)))),$C459=Default_Exchange),IF($G459&gt;0,-LGD,0),0),IF(OR($J459="SWAP",$J459="FUTURE",$J459="CME FUTURE"),IF('Futures &amp; Perps Shifted'!$K$73,VLOOKUP($M459,ShiftByCurrencyDeriv,MATCH($R459,ShiftByCurrencyDerivHeader,0),FALSE),0),0)))</f>
        <v>0</v>
      </c>
      <c r="X459" s="178">
        <f>IF($C459="","",$U459-$G459)</f>
        <v>0</v>
      </c>
      <c r="Y459" s="14" t="str">
        <f t="shared" si="7"/>
        <v>BINE</v>
      </c>
      <c r="Z459" t="str">
        <f>IF($C459="","",$M459&amp;" "&amp;$T459)</f>
        <v>DOGE COIN SHORT</v>
      </c>
      <c r="AA459" t="b">
        <f>IF($C459="","",IF(ISERROR(VLOOKUP($Y459,Mappings!$A:$C,3,FALSE)),FALSE,VLOOKUP($Y459,Mappings!$A:$C,3,FALSE)))</f>
        <v>1</v>
      </c>
    </row>
    <row r="460" spans="1:27" customFormat="1" x14ac:dyDescent="0.25">
      <c r="A460" s="14">
        <v>458</v>
      </c>
      <c r="B460" s="71">
        <v>44959.000005520837</v>
      </c>
      <c r="C460" s="14" t="s">
        <v>11</v>
      </c>
      <c r="D460" s="23" t="s">
        <v>192</v>
      </c>
      <c r="E460" s="23" t="s">
        <v>22</v>
      </c>
      <c r="F460" s="100">
        <v>-15000</v>
      </c>
      <c r="G460" s="100">
        <v>-96991.432362616004</v>
      </c>
      <c r="H460" s="100">
        <v>6.4660954908410604</v>
      </c>
      <c r="I460" s="100">
        <v>0</v>
      </c>
      <c r="J460" s="23" t="s">
        <v>261</v>
      </c>
      <c r="K460" s="24">
        <v>44959.000005520837</v>
      </c>
      <c r="L460" s="23">
        <v>1</v>
      </c>
      <c r="M460" s="23" t="s">
        <v>22</v>
      </c>
      <c r="N460" s="45">
        <f>IF($C460="","",IF(OR($J460="SWAP",$J460="FUTURE",$J460="CME FUTURE"),IF($L460=1,ROUND($G460/$H460/$F460,3),POWER(10,ROUND(LOG($G460/$F460),1))),1))</f>
        <v>1</v>
      </c>
      <c r="O460" s="154">
        <f>IF($C460="","",IF(OR($J460="SWAP",$J460="FUTURE",$J460="CME FUTURE"),IF($L460=1,$F460*$N460,$AB$2*$F460*$N460/$H460),F460))</f>
        <v>-15000</v>
      </c>
      <c r="P460" s="47">
        <f>IF($C460="","",IF(OR($J460="SWAP",$J460="FUTURE",$J460="CME FUTURE"),IF(NOT(ISERROR(VLOOKUP($M460,SpotUSDRateTable,2,FALSE))),VLOOKUP($M460,SpotUSDRateTable,2,FALSE),$H460)*O460,VLOOKUP($M460,SpotUSDRateTable,2,FALSE)*O460))</f>
        <v>-96991.432362615902</v>
      </c>
      <c r="Q460" s="25">
        <f>IF($C460="","",IF(OR($J460="SWAP",$J460="FUTURE",$J460="CME FUTURE"),INT($K460-$B460),0))</f>
        <v>0</v>
      </c>
      <c r="R460" s="26" t="str">
        <f>IF($C460="","",IF(OR($E460="USD",$E460="EUR"),"CASH",IF($Q460=0,"COIN",IF($Q460&gt;720,"PERP",IF($J460="FUTURE",TEXT($K460-1,"mmm yy"),"CME "&amp;TEXT($K460-1,"mmm yy"))))))</f>
        <v>COIN</v>
      </c>
      <c r="S460" s="26" t="str">
        <f>IF($C460="","",IF($J460="CME FUTURE",IF($G460&gt;0,"LONG","SHORT"),IF($G460&gt;0,"LONG","SHORT")))</f>
        <v>SHORT</v>
      </c>
      <c r="T460" s="26" t="str">
        <f>IF($C460="","",$R460&amp;" "&amp;$S460)</f>
        <v>COIN SHORT</v>
      </c>
      <c r="U460" s="180">
        <f>IF($C460="","",$G460*(1+$W460))</f>
        <v>-96991.432362616004</v>
      </c>
      <c r="V460" s="176">
        <f>IF($C460="","",$H460*(1+$W460))</f>
        <v>6.4660954908410604</v>
      </c>
      <c r="W460" s="39">
        <f>IF($C460="","",IF(DefaultScenario,IF(OR(AND(Default_Exchange="ALL",NOT(ISERROR(MATCH($C460,$AF$6:$AF$37,0)))),$C460=Default_Exchange),IF($G460&gt;0,-LGD,0),0),IF(OR($J460="SWAP",$J460="FUTURE",$J460="CME FUTURE"),IF('Futures &amp; Perps Shifted'!$K$73,VLOOKUP($M460,ShiftByCurrencyDeriv,MATCH($R460,ShiftByCurrencyDerivHeader,0),FALSE),0),0)))</f>
        <v>0</v>
      </c>
      <c r="X460" s="178">
        <f>IF($C460="","",$U460-$G460)</f>
        <v>0</v>
      </c>
      <c r="Y460" s="14" t="str">
        <f t="shared" si="7"/>
        <v>BINE</v>
      </c>
      <c r="Z460" t="str">
        <f>IF($C460="","",$M460&amp;" "&amp;$T460)</f>
        <v>DOT COIN SHORT</v>
      </c>
      <c r="AA460" t="b">
        <f>IF($C460="","",IF(ISERROR(VLOOKUP($Y460,Mappings!$A:$C,3,FALSE)),FALSE,VLOOKUP($Y460,Mappings!$A:$C,3,FALSE)))</f>
        <v>1</v>
      </c>
    </row>
    <row r="461" spans="1:27" customFormat="1" x14ac:dyDescent="0.25">
      <c r="A461" s="14">
        <v>459</v>
      </c>
      <c r="B461" s="71">
        <v>44959.000005520837</v>
      </c>
      <c r="C461" s="14" t="s">
        <v>11</v>
      </c>
      <c r="D461" s="23" t="s">
        <v>192</v>
      </c>
      <c r="E461" s="23" t="s">
        <v>28</v>
      </c>
      <c r="F461" s="100">
        <v>-60000</v>
      </c>
      <c r="G461" s="100">
        <v>-28322.9596442689</v>
      </c>
      <c r="H461" s="100">
        <v>0.47204932740448302</v>
      </c>
      <c r="I461" s="100">
        <v>0</v>
      </c>
      <c r="J461" s="23" t="s">
        <v>261</v>
      </c>
      <c r="K461" s="24">
        <v>44959.000005520837</v>
      </c>
      <c r="L461" s="23">
        <v>1</v>
      </c>
      <c r="M461" s="23" t="s">
        <v>28</v>
      </c>
      <c r="N461" s="45">
        <f>IF($C461="","",IF(OR($J461="SWAP",$J461="FUTURE",$J461="CME FUTURE"),IF($L461=1,ROUND($G461/$H461/$F461,3),POWER(10,ROUND(LOG($G461/$F461),1))),1))</f>
        <v>1</v>
      </c>
      <c r="O461" s="154">
        <f>IF($C461="","",IF(OR($J461="SWAP",$J461="FUTURE",$J461="CME FUTURE"),IF($L461=1,$F461*$N461,$AB$2*$F461*$N461/$H461),F461))</f>
        <v>-60000</v>
      </c>
      <c r="P461" s="47">
        <f>IF($C461="","",IF(OR($J461="SWAP",$J461="FUTURE",$J461="CME FUTURE"),IF(NOT(ISERROR(VLOOKUP($M461,SpotUSDRateTable,2,FALSE))),VLOOKUP($M461,SpotUSDRateTable,2,FALSE),$H461)*O461,VLOOKUP($M461,SpotUSDRateTable,2,FALSE)*O461))</f>
        <v>-28322.95964426898</v>
      </c>
      <c r="Q461" s="25">
        <f>IF($C461="","",IF(OR($J461="SWAP",$J461="FUTURE",$J461="CME FUTURE"),INT($K461-$B461),0))</f>
        <v>0</v>
      </c>
      <c r="R461" s="26" t="str">
        <f>IF($C461="","",IF(OR($E461="USD",$E461="EUR"),"CASH",IF($Q461=0,"COIN",IF($Q461&gt;720,"PERP",IF($J461="FUTURE",TEXT($K461-1,"mmm yy"),"CME "&amp;TEXT($K461-1,"mmm yy"))))))</f>
        <v>COIN</v>
      </c>
      <c r="S461" s="26" t="str">
        <f>IF($C461="","",IF($J461="CME FUTURE",IF($G461&gt;0,"LONG","SHORT"),IF($G461&gt;0,"LONG","SHORT")))</f>
        <v>SHORT</v>
      </c>
      <c r="T461" s="26" t="str">
        <f>IF($C461="","",$R461&amp;" "&amp;$S461)</f>
        <v>COIN SHORT</v>
      </c>
      <c r="U461" s="180">
        <f>IF($C461="","",$G461*(1+$W461))</f>
        <v>-28322.9596442689</v>
      </c>
      <c r="V461" s="176">
        <f>IF($C461="","",$H461*(1+$W461))</f>
        <v>0.47204932740448302</v>
      </c>
      <c r="W461" s="39">
        <f>IF($C461="","",IF(DefaultScenario,IF(OR(AND(Default_Exchange="ALL",NOT(ISERROR(MATCH($C461,$AF$6:$AF$37,0)))),$C461=Default_Exchange),IF($G461&gt;0,-LGD,0),0),IF(OR($J461="SWAP",$J461="FUTURE",$J461="CME FUTURE"),IF('Futures &amp; Perps Shifted'!$K$73,VLOOKUP($M461,ShiftByCurrencyDeriv,MATCH($R461,ShiftByCurrencyDerivHeader,0),FALSE),0),0)))</f>
        <v>0</v>
      </c>
      <c r="X461" s="178">
        <f>IF($C461="","",$U461-$G461)</f>
        <v>0</v>
      </c>
      <c r="Y461" s="14" t="str">
        <f t="shared" si="7"/>
        <v>BINE</v>
      </c>
      <c r="Z461" t="str">
        <f>IF($C461="","",$M461&amp;" "&amp;$T461)</f>
        <v>ENJ COIN SHORT</v>
      </c>
      <c r="AA461" t="b">
        <f>IF($C461="","",IF(ISERROR(VLOOKUP($Y461,Mappings!$A:$C,3,FALSE)),FALSE,VLOOKUP($Y461,Mappings!$A:$C,3,FALSE)))</f>
        <v>1</v>
      </c>
    </row>
    <row r="462" spans="1:27" customFormat="1" x14ac:dyDescent="0.25">
      <c r="A462" s="14">
        <v>460</v>
      </c>
      <c r="B462" s="71">
        <v>44959.000005520837</v>
      </c>
      <c r="C462" s="14" t="s">
        <v>11</v>
      </c>
      <c r="D462" s="23" t="s">
        <v>192</v>
      </c>
      <c r="E462" s="23" t="s">
        <v>23</v>
      </c>
      <c r="F462" s="100">
        <v>-41313</v>
      </c>
      <c r="G462" s="100">
        <v>-44525.685686135403</v>
      </c>
      <c r="H462" s="100">
        <v>1.0777645217276699</v>
      </c>
      <c r="I462" s="100">
        <v>0</v>
      </c>
      <c r="J462" s="23" t="s">
        <v>261</v>
      </c>
      <c r="K462" s="24">
        <v>44959.000005520837</v>
      </c>
      <c r="L462" s="23">
        <v>1</v>
      </c>
      <c r="M462" s="23" t="s">
        <v>23</v>
      </c>
      <c r="N462" s="45">
        <f>IF($C462="","",IF(OR($J462="SWAP",$J462="FUTURE",$J462="CME FUTURE"),IF($L462=1,ROUND($G462/$H462/$F462,3),POWER(10,ROUND(LOG($G462/$F462),1))),1))</f>
        <v>1</v>
      </c>
      <c r="O462" s="154">
        <f>IF($C462="","",IF(OR($J462="SWAP",$J462="FUTURE",$J462="CME FUTURE"),IF($L462=1,$F462*$N462,$AB$2*$F462*$N462/$H462),F462))</f>
        <v>-41313</v>
      </c>
      <c r="P462" s="47">
        <f>IF($C462="","",IF(OR($J462="SWAP",$J462="FUTURE",$J462="CME FUTURE"),IF(NOT(ISERROR(VLOOKUP($M462,SpotUSDRateTable,2,FALSE))),VLOOKUP($M462,SpotUSDRateTable,2,FALSE),$H462)*O462,VLOOKUP($M462,SpotUSDRateTable,2,FALSE)*O462))</f>
        <v>-44525.685686135228</v>
      </c>
      <c r="Q462" s="25">
        <f>IF($C462="","",IF(OR($J462="SWAP",$J462="FUTURE",$J462="CME FUTURE"),INT($K462-$B462),0))</f>
        <v>0</v>
      </c>
      <c r="R462" s="26" t="str">
        <f>IF($C462="","",IF(OR($E462="USD",$E462="EUR"),"CASH",IF($Q462=0,"COIN",IF($Q462&gt;720,"PERP",IF($J462="FUTURE",TEXT($K462-1,"mmm yy"),"CME "&amp;TEXT($K462-1,"mmm yy"))))))</f>
        <v>COIN</v>
      </c>
      <c r="S462" s="26" t="str">
        <f>IF($C462="","",IF($J462="CME FUTURE",IF($G462&gt;0,"LONG","SHORT"),IF($G462&gt;0,"LONG","SHORT")))</f>
        <v>SHORT</v>
      </c>
      <c r="T462" s="26" t="str">
        <f>IF($C462="","",$R462&amp;" "&amp;$S462)</f>
        <v>COIN SHORT</v>
      </c>
      <c r="U462" s="180">
        <f>IF($C462="","",$G462*(1+$W462))</f>
        <v>-44525.685686135403</v>
      </c>
      <c r="V462" s="176">
        <f>IF($C462="","",$H462*(1+$W462))</f>
        <v>1.0777645217276699</v>
      </c>
      <c r="W462" s="39">
        <f>IF($C462="","",IF(DefaultScenario,IF(OR(AND(Default_Exchange="ALL",NOT(ISERROR(MATCH($C462,$AF$6:$AF$37,0)))),$C462=Default_Exchange),IF($G462&gt;0,-LGD,0),0),IF(OR($J462="SWAP",$J462="FUTURE",$J462="CME FUTURE"),IF('Futures &amp; Perps Shifted'!$K$73,VLOOKUP($M462,ShiftByCurrencyDeriv,MATCH($R462,ShiftByCurrencyDerivHeader,0),FALSE),0),0)))</f>
        <v>0</v>
      </c>
      <c r="X462" s="178">
        <f>IF($C462="","",$U462-$G462)</f>
        <v>0</v>
      </c>
      <c r="Y462" s="14" t="str">
        <f t="shared" si="7"/>
        <v>BINE</v>
      </c>
      <c r="Z462" t="str">
        <f>IF($C462="","",$M462&amp;" "&amp;$T462)</f>
        <v>EOS COIN SHORT</v>
      </c>
      <c r="AA462" t="b">
        <f>IF($C462="","",IF(ISERROR(VLOOKUP($Y462,Mappings!$A:$C,3,FALSE)),FALSE,VLOOKUP($Y462,Mappings!$A:$C,3,FALSE)))</f>
        <v>1</v>
      </c>
    </row>
    <row r="463" spans="1:27" customFormat="1" x14ac:dyDescent="0.25">
      <c r="A463" s="14">
        <v>461</v>
      </c>
      <c r="B463" s="71">
        <v>44959.000005520837</v>
      </c>
      <c r="C463" s="14" t="s">
        <v>11</v>
      </c>
      <c r="D463" s="23" t="s">
        <v>192</v>
      </c>
      <c r="E463" s="23" t="s">
        <v>189</v>
      </c>
      <c r="F463" s="100">
        <v>-300000</v>
      </c>
      <c r="G463" s="100">
        <v>-172898.38235031199</v>
      </c>
      <c r="H463" s="100">
        <v>0.57632794116770902</v>
      </c>
      <c r="I463" s="100">
        <v>0</v>
      </c>
      <c r="J463" s="23" t="s">
        <v>261</v>
      </c>
      <c r="K463" s="24">
        <v>44959.000005520837</v>
      </c>
      <c r="L463" s="23">
        <v>1</v>
      </c>
      <c r="M463" s="23" t="s">
        <v>189</v>
      </c>
      <c r="N463" s="45">
        <f>IF($C463="","",IF(OR($J463="SWAP",$J463="FUTURE",$J463="CME FUTURE"),IF($L463=1,ROUND($G463/$H463/$F463,3),POWER(10,ROUND(LOG($G463/$F463),1))),1))</f>
        <v>1</v>
      </c>
      <c r="O463" s="154">
        <f>IF($C463="","",IF(OR($J463="SWAP",$J463="FUTURE",$J463="CME FUTURE"),IF($L463=1,$F463*$N463,$AB$2*$F463*$N463/$H463),F463))</f>
        <v>-300000</v>
      </c>
      <c r="P463" s="47">
        <f>IF($C463="","",IF(OR($J463="SWAP",$J463="FUTURE",$J463="CME FUTURE"),IF(NOT(ISERROR(VLOOKUP($M463,SpotUSDRateTable,2,FALSE))),VLOOKUP($M463,SpotUSDRateTable,2,FALSE),$H463)*O463,VLOOKUP($M463,SpotUSDRateTable,2,FALSE)*O463))</f>
        <v>-172898.38235031272</v>
      </c>
      <c r="Q463" s="25">
        <f>IF($C463="","",IF(OR($J463="SWAP",$J463="FUTURE",$J463="CME FUTURE"),INT($K463-$B463),0))</f>
        <v>0</v>
      </c>
      <c r="R463" s="26" t="str">
        <f>IF($C463="","",IF(OR($E463="USD",$E463="EUR"),"CASH",IF($Q463=0,"COIN",IF($Q463&gt;720,"PERP",IF($J463="FUTURE",TEXT($K463-1,"mmm yy"),"CME "&amp;TEXT($K463-1,"mmm yy"))))))</f>
        <v>COIN</v>
      </c>
      <c r="S463" s="26" t="str">
        <f>IF($C463="","",IF($J463="CME FUTURE",IF($G463&gt;0,"LONG","SHORT"),IF($G463&gt;0,"LONG","SHORT")))</f>
        <v>SHORT</v>
      </c>
      <c r="T463" s="26" t="str">
        <f>IF($C463="","",$R463&amp;" "&amp;$S463)</f>
        <v>COIN SHORT</v>
      </c>
      <c r="U463" s="180">
        <f>IF($C463="","",$G463*(1+$W463))</f>
        <v>-172898.38235031199</v>
      </c>
      <c r="V463" s="176">
        <f>IF($C463="","",$H463*(1+$W463))</f>
        <v>0.57632794116770902</v>
      </c>
      <c r="W463" s="39">
        <f>IF($C463="","",IF(DefaultScenario,IF(OR(AND(Default_Exchange="ALL",NOT(ISERROR(MATCH($C463,$AF$6:$AF$37,0)))),$C463=Default_Exchange),IF($G463&gt;0,-LGD,0),0),IF(OR($J463="SWAP",$J463="FUTURE",$J463="CME FUTURE"),IF('Futures &amp; Perps Shifted'!$K$73,VLOOKUP($M463,ShiftByCurrencyDeriv,MATCH($R463,ShiftByCurrencyDerivHeader,0),FALSE),0),0)))</f>
        <v>0</v>
      </c>
      <c r="X463" s="178">
        <f>IF($C463="","",$U463-$G463)</f>
        <v>0</v>
      </c>
      <c r="Y463" s="14" t="str">
        <f t="shared" si="7"/>
        <v>BINE</v>
      </c>
      <c r="Z463" t="str">
        <f>IF($C463="","",$M463&amp;" "&amp;$T463)</f>
        <v>FTM COIN SHORT</v>
      </c>
      <c r="AA463" t="b">
        <f>IF($C463="","",IF(ISERROR(VLOOKUP($Y463,Mappings!$A:$C,3,FALSE)),FALSE,VLOOKUP($Y463,Mappings!$A:$C,3,FALSE)))</f>
        <v>1</v>
      </c>
    </row>
    <row r="464" spans="1:27" customFormat="1" x14ac:dyDescent="0.25">
      <c r="A464" s="14">
        <v>462</v>
      </c>
      <c r="B464" s="71">
        <v>44959.000005520837</v>
      </c>
      <c r="C464" s="14" t="s">
        <v>11</v>
      </c>
      <c r="D464" s="23" t="s">
        <v>192</v>
      </c>
      <c r="E464" s="23" t="s">
        <v>408</v>
      </c>
      <c r="F464" s="100">
        <v>-240000</v>
      </c>
      <c r="G464" s="100">
        <v>-22350.7868012123</v>
      </c>
      <c r="H464" s="100">
        <v>9.3128278338384801E-2</v>
      </c>
      <c r="I464" s="100">
        <v>0</v>
      </c>
      <c r="J464" s="23" t="s">
        <v>261</v>
      </c>
      <c r="K464" s="24">
        <v>44959.000005520837</v>
      </c>
      <c r="L464" s="23">
        <v>1</v>
      </c>
      <c r="M464" s="23" t="s">
        <v>408</v>
      </c>
      <c r="N464" s="45">
        <f>IF($C464="","",IF(OR($J464="SWAP",$J464="FUTURE",$J464="CME FUTURE"),IF($L464=1,ROUND($G464/$H464/$F464,3),POWER(10,ROUND(LOG($G464/$F464),1))),1))</f>
        <v>1</v>
      </c>
      <c r="O464" s="154">
        <f>IF($C464="","",IF(OR($J464="SWAP",$J464="FUTURE",$J464="CME FUTURE"),IF($L464=1,$F464*$N464,$AB$2*$F464*$N464/$H464),F464))</f>
        <v>-240000</v>
      </c>
      <c r="P464" s="47">
        <f>IF($C464="","",IF(OR($J464="SWAP",$J464="FUTURE",$J464="CME FUTURE"),IF(NOT(ISERROR(VLOOKUP($M464,SpotUSDRateTable,2,FALSE))),VLOOKUP($M464,SpotUSDRateTable,2,FALSE),$H464)*O464,VLOOKUP($M464,SpotUSDRateTable,2,FALSE)*O464))</f>
        <v>-22350.786801212351</v>
      </c>
      <c r="Q464" s="25">
        <f>IF($C464="","",IF(OR($J464="SWAP",$J464="FUTURE",$J464="CME FUTURE"),INT($K464-$B464),0))</f>
        <v>0</v>
      </c>
      <c r="R464" s="26" t="str">
        <f>IF($C464="","",IF(OR($E464="USD",$E464="EUR"),"CASH",IF($Q464=0,"COIN",IF($Q464&gt;720,"PERP",IF($J464="FUTURE",TEXT($K464-1,"mmm yy"),"CME "&amp;TEXT($K464-1,"mmm yy"))))))</f>
        <v>COIN</v>
      </c>
      <c r="S464" s="26" t="str">
        <f>IF($C464="","",IF($J464="CME FUTURE",IF($G464&gt;0,"LONG","SHORT"),IF($G464&gt;0,"LONG","SHORT")))</f>
        <v>SHORT</v>
      </c>
      <c r="T464" s="26" t="str">
        <f>IF($C464="","",$R464&amp;" "&amp;$S464)</f>
        <v>COIN SHORT</v>
      </c>
      <c r="U464" s="180">
        <f>IF($C464="","",$G464*(1+$W464))</f>
        <v>-22350.7868012123</v>
      </c>
      <c r="V464" s="176">
        <f>IF($C464="","",$H464*(1+$W464))</f>
        <v>9.3128278338384801E-2</v>
      </c>
      <c r="W464" s="39">
        <f>IF($C464="","",IF(DefaultScenario,IF(OR(AND(Default_Exchange="ALL",NOT(ISERROR(MATCH($C464,$AF$6:$AF$37,0)))),$C464=Default_Exchange),IF($G464&gt;0,-LGD,0),0),IF(OR($J464="SWAP",$J464="FUTURE",$J464="CME FUTURE"),IF('Futures &amp; Perps Shifted'!$K$73,VLOOKUP($M464,ShiftByCurrencyDeriv,MATCH($R464,ShiftByCurrencyDerivHeader,0),FALSE),0),0)))</f>
        <v>0</v>
      </c>
      <c r="X464" s="178">
        <f>IF($C464="","",$U464-$G464)</f>
        <v>0</v>
      </c>
      <c r="Y464" s="14" t="str">
        <f t="shared" si="7"/>
        <v>BINE</v>
      </c>
      <c r="Z464" t="str">
        <f>IF($C464="","",$M464&amp;" "&amp;$T464)</f>
        <v>GRT COIN SHORT</v>
      </c>
      <c r="AA464" t="b">
        <f>IF($C464="","",IF(ISERROR(VLOOKUP($Y464,Mappings!$A:$C,3,FALSE)),FALSE,VLOOKUP($Y464,Mappings!$A:$C,3,FALSE)))</f>
        <v>1</v>
      </c>
    </row>
    <row r="465" spans="1:27" customFormat="1" x14ac:dyDescent="0.25">
      <c r="A465" s="14">
        <v>463</v>
      </c>
      <c r="B465" s="71">
        <v>44959.000005520837</v>
      </c>
      <c r="C465" s="14" t="s">
        <v>11</v>
      </c>
      <c r="D465" s="23" t="s">
        <v>192</v>
      </c>
      <c r="E465" s="23" t="s">
        <v>135</v>
      </c>
      <c r="F465" s="100">
        <v>-628800</v>
      </c>
      <c r="G465" s="100">
        <v>-43828.7942716131</v>
      </c>
      <c r="H465" s="100">
        <v>6.9702280966305902E-2</v>
      </c>
      <c r="I465" s="100">
        <v>0</v>
      </c>
      <c r="J465" s="23" t="s">
        <v>261</v>
      </c>
      <c r="K465" s="24">
        <v>44959.000005520837</v>
      </c>
      <c r="L465" s="23">
        <v>1</v>
      </c>
      <c r="M465" s="23" t="s">
        <v>135</v>
      </c>
      <c r="N465" s="45">
        <f>IF($C465="","",IF(OR($J465="SWAP",$J465="FUTURE",$J465="CME FUTURE"),IF($L465=1,ROUND($G465/$H465/$F465,3),POWER(10,ROUND(LOG($G465/$F465),1))),1))</f>
        <v>1</v>
      </c>
      <c r="O465" s="154">
        <f>IF($C465="","",IF(OR($J465="SWAP",$J465="FUTURE",$J465="CME FUTURE"),IF($L465=1,$F465*$N465,$AB$2*$F465*$N465/$H465),F465))</f>
        <v>-628800</v>
      </c>
      <c r="P465" s="47">
        <f>IF($C465="","",IF(OR($J465="SWAP",$J465="FUTURE",$J465="CME FUTURE"),IF(NOT(ISERROR(VLOOKUP($M465,SpotUSDRateTable,2,FALSE))),VLOOKUP($M465,SpotUSDRateTable,2,FALSE),$H465)*O465,VLOOKUP($M465,SpotUSDRateTable,2,FALSE)*O465))</f>
        <v>-43828.794271613151</v>
      </c>
      <c r="Q465" s="25">
        <f>IF($C465="","",IF(OR($J465="SWAP",$J465="FUTURE",$J465="CME FUTURE"),INT($K465-$B465),0))</f>
        <v>0</v>
      </c>
      <c r="R465" s="26" t="str">
        <f>IF($C465="","",IF(OR($E465="USD",$E465="EUR"),"CASH",IF($Q465=0,"COIN",IF($Q465&gt;720,"PERP",IF($J465="FUTURE",TEXT($K465-1,"mmm yy"),"CME "&amp;TEXT($K465-1,"mmm yy"))))))</f>
        <v>COIN</v>
      </c>
      <c r="S465" s="26" t="str">
        <f>IF($C465="","",IF($J465="CME FUTURE",IF($G465&gt;0,"LONG","SHORT"),IF($G465&gt;0,"LONG","SHORT")))</f>
        <v>SHORT</v>
      </c>
      <c r="T465" s="26" t="str">
        <f>IF($C465="","",$R465&amp;" "&amp;$S465)</f>
        <v>COIN SHORT</v>
      </c>
      <c r="U465" s="180">
        <f>IF($C465="","",$G465*(1+$W465))</f>
        <v>-43828.7942716131</v>
      </c>
      <c r="V465" s="176">
        <f>IF($C465="","",$H465*(1+$W465))</f>
        <v>6.9702280966305902E-2</v>
      </c>
      <c r="W465" s="39">
        <f>IF($C465="","",IF(DefaultScenario,IF(OR(AND(Default_Exchange="ALL",NOT(ISERROR(MATCH($C465,$AF$6:$AF$37,0)))),$C465=Default_Exchange),IF($G465&gt;0,-LGD,0),0),IF(OR($J465="SWAP",$J465="FUTURE",$J465="CME FUTURE"),IF('Futures &amp; Perps Shifted'!$K$73,VLOOKUP($M465,ShiftByCurrencyDeriv,MATCH($R465,ShiftByCurrencyDerivHeader,0),FALSE),0),0)))</f>
        <v>0</v>
      </c>
      <c r="X465" s="178">
        <f>IF($C465="","",$U465-$G465)</f>
        <v>0</v>
      </c>
      <c r="Y465" s="14" t="str">
        <f t="shared" si="7"/>
        <v>BINE</v>
      </c>
      <c r="Z465" t="str">
        <f>IF($C465="","",$M465&amp;" "&amp;$T465)</f>
        <v>HBAR COIN SHORT</v>
      </c>
      <c r="AA465" t="b">
        <f>IF($C465="","",IF(ISERROR(VLOOKUP($Y465,Mappings!$A:$C,3,FALSE)),FALSE,VLOOKUP($Y465,Mappings!$A:$C,3,FALSE)))</f>
        <v>1</v>
      </c>
    </row>
    <row r="466" spans="1:27" customFormat="1" x14ac:dyDescent="0.25">
      <c r="A466" s="14">
        <v>464</v>
      </c>
      <c r="B466" s="71">
        <v>44959.000005520837</v>
      </c>
      <c r="C466" s="14" t="s">
        <v>11</v>
      </c>
      <c r="D466" s="23" t="s">
        <v>192</v>
      </c>
      <c r="E466" s="23" t="s">
        <v>27</v>
      </c>
      <c r="F466" s="100">
        <v>-21485.08</v>
      </c>
      <c r="G466" s="100">
        <v>-155049.75335825401</v>
      </c>
      <c r="H466" s="100">
        <v>7.2166244369699699</v>
      </c>
      <c r="I466" s="100">
        <v>0</v>
      </c>
      <c r="J466" s="23" t="s">
        <v>261</v>
      </c>
      <c r="K466" s="24">
        <v>44959.000005520837</v>
      </c>
      <c r="L466" s="23">
        <v>1</v>
      </c>
      <c r="M466" s="23" t="s">
        <v>27</v>
      </c>
      <c r="N466" s="45">
        <f>IF($C466="","",IF(OR($J466="SWAP",$J466="FUTURE",$J466="CME FUTURE"),IF($L466=1,ROUND($G466/$H466/$F466,3),POWER(10,ROUND(LOG($G466/$F466),1))),1))</f>
        <v>1</v>
      </c>
      <c r="O466" s="154">
        <f>IF($C466="","",IF(OR($J466="SWAP",$J466="FUTURE",$J466="CME FUTURE"),IF($L466=1,$F466*$N466,$AB$2*$F466*$N466/$H466),F466))</f>
        <v>-21485.08</v>
      </c>
      <c r="P466" s="47">
        <f>IF($C466="","",IF(OR($J466="SWAP",$J466="FUTURE",$J466="CME FUTURE"),IF(NOT(ISERROR(VLOOKUP($M466,SpotUSDRateTable,2,FALSE))),VLOOKUP($M466,SpotUSDRateTable,2,FALSE),$H466)*O466,VLOOKUP($M466,SpotUSDRateTable,2,FALSE)*O466))</f>
        <v>-155049.75335825476</v>
      </c>
      <c r="Q466" s="25">
        <f>IF($C466="","",IF(OR($J466="SWAP",$J466="FUTURE",$J466="CME FUTURE"),INT($K466-$B466),0))</f>
        <v>0</v>
      </c>
      <c r="R466" s="26" t="str">
        <f>IF($C466="","",IF(OR($E466="USD",$E466="EUR"),"CASH",IF($Q466=0,"COIN",IF($Q466&gt;720,"PERP",IF($J466="FUTURE",TEXT($K466-1,"mmm yy"),"CME "&amp;TEXT($K466-1,"mmm yy"))))))</f>
        <v>COIN</v>
      </c>
      <c r="S466" s="26" t="str">
        <f>IF($C466="","",IF($J466="CME FUTURE",IF($G466&gt;0,"LONG","SHORT"),IF($G466&gt;0,"LONG","SHORT")))</f>
        <v>SHORT</v>
      </c>
      <c r="T466" s="26" t="str">
        <f>IF($C466="","",$R466&amp;" "&amp;$S466)</f>
        <v>COIN SHORT</v>
      </c>
      <c r="U466" s="180">
        <f>IF($C466="","",$G466*(1+$W466))</f>
        <v>-155049.75335825401</v>
      </c>
      <c r="V466" s="176">
        <f>IF($C466="","",$H466*(1+$W466))</f>
        <v>7.2166244369699699</v>
      </c>
      <c r="W466" s="39">
        <f>IF($C466="","",IF(DefaultScenario,IF(OR(AND(Default_Exchange="ALL",NOT(ISERROR(MATCH($C466,$AF$6:$AF$37,0)))),$C466=Default_Exchange),IF($G466&gt;0,-LGD,0),0),IF(OR($J466="SWAP",$J466="FUTURE",$J466="CME FUTURE"),IF('Futures &amp; Perps Shifted'!$K$73,VLOOKUP($M466,ShiftByCurrencyDeriv,MATCH($R466,ShiftByCurrencyDerivHeader,0),FALSE),0),0)))</f>
        <v>0</v>
      </c>
      <c r="X466" s="178">
        <f>IF($C466="","",$U466-$G466)</f>
        <v>0</v>
      </c>
      <c r="Y466" s="14" t="str">
        <f t="shared" si="7"/>
        <v>BINE</v>
      </c>
      <c r="Z466" t="str">
        <f>IF($C466="","",$M466&amp;" "&amp;$T466)</f>
        <v>LINK COIN SHORT</v>
      </c>
      <c r="AA466" t="b">
        <f>IF($C466="","",IF(ISERROR(VLOOKUP($Y466,Mappings!$A:$C,3,FALSE)),FALSE,VLOOKUP($Y466,Mappings!$A:$C,3,FALSE)))</f>
        <v>1</v>
      </c>
    </row>
    <row r="467" spans="1:27" customFormat="1" x14ac:dyDescent="0.25">
      <c r="A467" s="14">
        <v>465</v>
      </c>
      <c r="B467" s="71">
        <v>44959.000005520837</v>
      </c>
      <c r="C467" s="14" t="s">
        <v>11</v>
      </c>
      <c r="D467" s="23" t="s">
        <v>192</v>
      </c>
      <c r="E467" s="23" t="s">
        <v>24</v>
      </c>
      <c r="F467" s="100">
        <v>-1574.172</v>
      </c>
      <c r="G467" s="100">
        <v>-158115.54859595399</v>
      </c>
      <c r="H467" s="100">
        <v>100.443629156124</v>
      </c>
      <c r="I467" s="100">
        <v>0</v>
      </c>
      <c r="J467" s="23" t="s">
        <v>261</v>
      </c>
      <c r="K467" s="24">
        <v>44959.000005520837</v>
      </c>
      <c r="L467" s="23">
        <v>1</v>
      </c>
      <c r="M467" s="23" t="s">
        <v>24</v>
      </c>
      <c r="N467" s="45">
        <f>IF($C467="","",IF(OR($J467="SWAP",$J467="FUTURE",$J467="CME FUTURE"),IF($L467=1,ROUND($G467/$H467/$F467,3),POWER(10,ROUND(LOG($G467/$F467),1))),1))</f>
        <v>1</v>
      </c>
      <c r="O467" s="154">
        <f>IF($C467="","",IF(OR($J467="SWAP",$J467="FUTURE",$J467="CME FUTURE"),IF($L467=1,$F467*$N467,$AB$2*$F467*$N467/$H467),F467))</f>
        <v>-1574.172</v>
      </c>
      <c r="P467" s="47">
        <f>IF($C467="","",IF(OR($J467="SWAP",$J467="FUTURE",$J467="CME FUTURE"),IF(NOT(ISERROR(VLOOKUP($M467,SpotUSDRateTable,2,FALSE))),VLOOKUP($M467,SpotUSDRateTable,2,FALSE),$H467)*O467,VLOOKUP($M467,SpotUSDRateTable,2,FALSE)*O467))</f>
        <v>-158115.54859595402</v>
      </c>
      <c r="Q467" s="25">
        <f>IF($C467="","",IF(OR($J467="SWAP",$J467="FUTURE",$J467="CME FUTURE"),INT($K467-$B467),0))</f>
        <v>0</v>
      </c>
      <c r="R467" s="26" t="str">
        <f>IF($C467="","",IF(OR($E467="USD",$E467="EUR"),"CASH",IF($Q467=0,"COIN",IF($Q467&gt;720,"PERP",IF($J467="FUTURE",TEXT($K467-1,"mmm yy"),"CME "&amp;TEXT($K467-1,"mmm yy"))))))</f>
        <v>COIN</v>
      </c>
      <c r="S467" s="26" t="str">
        <f>IF($C467="","",IF($J467="CME FUTURE",IF($G467&gt;0,"LONG","SHORT"),IF($G467&gt;0,"LONG","SHORT")))</f>
        <v>SHORT</v>
      </c>
      <c r="T467" s="26" t="str">
        <f>IF($C467="","",$R467&amp;" "&amp;$S467)</f>
        <v>COIN SHORT</v>
      </c>
      <c r="U467" s="180">
        <f>IF($C467="","",$G467*(1+$W467))</f>
        <v>-158115.54859595399</v>
      </c>
      <c r="V467" s="176">
        <f>IF($C467="","",$H467*(1+$W467))</f>
        <v>100.443629156124</v>
      </c>
      <c r="W467" s="39">
        <f>IF($C467="","",IF(DefaultScenario,IF(OR(AND(Default_Exchange="ALL",NOT(ISERROR(MATCH($C467,$AF$6:$AF$37,0)))),$C467=Default_Exchange),IF($G467&gt;0,-LGD,0),0),IF(OR($J467="SWAP",$J467="FUTURE",$J467="CME FUTURE"),IF('Futures &amp; Perps Shifted'!$K$73,VLOOKUP($M467,ShiftByCurrencyDeriv,MATCH($R467,ShiftByCurrencyDerivHeader,0),FALSE),0),0)))</f>
        <v>0</v>
      </c>
      <c r="X467" s="178">
        <f>IF($C467="","",$U467-$G467)</f>
        <v>0</v>
      </c>
      <c r="Y467" s="14" t="str">
        <f t="shared" si="7"/>
        <v>BINE</v>
      </c>
      <c r="Z467" t="str">
        <f>IF($C467="","",$M467&amp;" "&amp;$T467)</f>
        <v>LTC COIN SHORT</v>
      </c>
      <c r="AA467" t="b">
        <f>IF($C467="","",IF(ISERROR(VLOOKUP($Y467,Mappings!$A:$C,3,FALSE)),FALSE,VLOOKUP($Y467,Mappings!$A:$C,3,FALSE)))</f>
        <v>1</v>
      </c>
    </row>
    <row r="468" spans="1:27" customFormat="1" x14ac:dyDescent="0.25">
      <c r="A468" s="14">
        <v>466</v>
      </c>
      <c r="B468" s="71">
        <v>44959.000005520837</v>
      </c>
      <c r="C468" s="14" t="s">
        <v>11</v>
      </c>
      <c r="D468" s="23" t="s">
        <v>192</v>
      </c>
      <c r="E468" s="23" t="s">
        <v>190</v>
      </c>
      <c r="F468" s="100">
        <v>-90000</v>
      </c>
      <c r="G468" s="100">
        <v>-72166.230637112501</v>
      </c>
      <c r="H468" s="100">
        <v>0.80184700707902801</v>
      </c>
      <c r="I468" s="100">
        <v>0</v>
      </c>
      <c r="J468" s="23" t="s">
        <v>261</v>
      </c>
      <c r="K468" s="24">
        <v>44959.000005520837</v>
      </c>
      <c r="L468" s="23">
        <v>1</v>
      </c>
      <c r="M468" s="23" t="s">
        <v>190</v>
      </c>
      <c r="N468" s="45">
        <f>IF($C468="","",IF(OR($J468="SWAP",$J468="FUTURE",$J468="CME FUTURE"),IF($L468=1,ROUND($G468/$H468/$F468,3),POWER(10,ROUND(LOG($G468/$F468),1))),1))</f>
        <v>1</v>
      </c>
      <c r="O468" s="154">
        <f>IF($C468="","",IF(OR($J468="SWAP",$J468="FUTURE",$J468="CME FUTURE"),IF($L468=1,$F468*$N468,$AB$2*$F468*$N468/$H468),F468))</f>
        <v>-90000</v>
      </c>
      <c r="P468" s="47">
        <f>IF($C468="","",IF(OR($J468="SWAP",$J468="FUTURE",$J468="CME FUTURE"),IF(NOT(ISERROR(VLOOKUP($M468,SpotUSDRateTable,2,FALSE))),VLOOKUP($M468,SpotUSDRateTable,2,FALSE),$H468)*O468,VLOOKUP($M468,SpotUSDRateTable,2,FALSE)*O468))</f>
        <v>-72166.230637112516</v>
      </c>
      <c r="Q468" s="25">
        <f>IF($C468="","",IF(OR($J468="SWAP",$J468="FUTURE",$J468="CME FUTURE"),INT($K468-$B468),0))</f>
        <v>0</v>
      </c>
      <c r="R468" s="26" t="str">
        <f>IF($C468="","",IF(OR($E468="USD",$E468="EUR"),"CASH",IF($Q468=0,"COIN",IF($Q468&gt;720,"PERP",IF($J468="FUTURE",TEXT($K468-1,"mmm yy"),"CME "&amp;TEXT($K468-1,"mmm yy"))))))</f>
        <v>COIN</v>
      </c>
      <c r="S468" s="26" t="str">
        <f>IF($C468="","",IF($J468="CME FUTURE",IF($G468&gt;0,"LONG","SHORT"),IF($G468&gt;0,"LONG","SHORT")))</f>
        <v>SHORT</v>
      </c>
      <c r="T468" s="26" t="str">
        <f>IF($C468="","",$R468&amp;" "&amp;$S468)</f>
        <v>COIN SHORT</v>
      </c>
      <c r="U468" s="180">
        <f>IF($C468="","",$G468*(1+$W468))</f>
        <v>-72166.230637112501</v>
      </c>
      <c r="V468" s="176">
        <f>IF($C468="","",$H468*(1+$W468))</f>
        <v>0.80184700707902801</v>
      </c>
      <c r="W468" s="39">
        <f>IF($C468="","",IF(DefaultScenario,IF(OR(AND(Default_Exchange="ALL",NOT(ISERROR(MATCH($C468,$AF$6:$AF$37,0)))),$C468=Default_Exchange),IF($G468&gt;0,-LGD,0),0),IF(OR($J468="SWAP",$J468="FUTURE",$J468="CME FUTURE"),IF('Futures &amp; Perps Shifted'!$K$73,VLOOKUP($M468,ShiftByCurrencyDeriv,MATCH($R468,ShiftByCurrencyDerivHeader,0),FALSE),0),0)))</f>
        <v>0</v>
      </c>
      <c r="X468" s="178">
        <f>IF($C468="","",$U468-$G468)</f>
        <v>0</v>
      </c>
      <c r="Y468" s="14" t="str">
        <f t="shared" si="7"/>
        <v>BINE</v>
      </c>
      <c r="Z468" t="str">
        <f>IF($C468="","",$M468&amp;" "&amp;$T468)</f>
        <v>MANA COIN SHORT</v>
      </c>
      <c r="AA468" t="b">
        <f>IF($C468="","",IF(ISERROR(VLOOKUP($Y468,Mappings!$A:$C,3,FALSE)),FALSE,VLOOKUP($Y468,Mappings!$A:$C,3,FALSE)))</f>
        <v>1</v>
      </c>
    </row>
    <row r="469" spans="1:27" customFormat="1" x14ac:dyDescent="0.25">
      <c r="A469" s="14">
        <v>467</v>
      </c>
      <c r="B469" s="71">
        <v>44959.000005520837</v>
      </c>
      <c r="C469" s="14" t="s">
        <v>11</v>
      </c>
      <c r="D469" s="23" t="s">
        <v>192</v>
      </c>
      <c r="E469" s="23" t="s">
        <v>191</v>
      </c>
      <c r="F469" s="100">
        <v>-100000</v>
      </c>
      <c r="G469" s="100">
        <v>-119496.739024927</v>
      </c>
      <c r="H469" s="100">
        <v>1.1949673902492699</v>
      </c>
      <c r="I469" s="100">
        <v>0</v>
      </c>
      <c r="J469" s="23" t="s">
        <v>261</v>
      </c>
      <c r="K469" s="24">
        <v>44959.000005520837</v>
      </c>
      <c r="L469" s="23">
        <v>1</v>
      </c>
      <c r="M469" s="23" t="s">
        <v>191</v>
      </c>
      <c r="N469" s="45">
        <f>IF($C469="","",IF(OR($J469="SWAP",$J469="FUTURE",$J469="CME FUTURE"),IF($L469=1,ROUND($G469/$H469/$F469,3),POWER(10,ROUND(LOG($G469/$F469),1))),1))</f>
        <v>1</v>
      </c>
      <c r="O469" s="154">
        <f>IF($C469="","",IF(OR($J469="SWAP",$J469="FUTURE",$J469="CME FUTURE"),IF($L469=1,$F469*$N469,$AB$2*$F469*$N469/$H469),F469))</f>
        <v>-100000</v>
      </c>
      <c r="P469" s="47">
        <f>IF($C469="","",IF(OR($J469="SWAP",$J469="FUTURE",$J469="CME FUTURE"),IF(NOT(ISERROR(VLOOKUP($M469,SpotUSDRateTable,2,FALSE))),VLOOKUP($M469,SpotUSDRateTable,2,FALSE),$H469)*O469,VLOOKUP($M469,SpotUSDRateTable,2,FALSE)*O469))</f>
        <v>-119496.739024927</v>
      </c>
      <c r="Q469" s="25">
        <f>IF($C469="","",IF(OR($J469="SWAP",$J469="FUTURE",$J469="CME FUTURE"),INT($K469-$B469),0))</f>
        <v>0</v>
      </c>
      <c r="R469" s="26" t="str">
        <f>IF($C469="","",IF(OR($E469="USD",$E469="EUR"),"CASH",IF($Q469=0,"COIN",IF($Q469&gt;720,"PERP",IF($J469="FUTURE",TEXT($K469-1,"mmm yy"),"CME "&amp;TEXT($K469-1,"mmm yy"))))))</f>
        <v>COIN</v>
      </c>
      <c r="S469" s="26" t="str">
        <f>IF($C469="","",IF($J469="CME FUTURE",IF($G469&gt;0,"LONG","SHORT"),IF($G469&gt;0,"LONG","SHORT")))</f>
        <v>SHORT</v>
      </c>
      <c r="T469" s="26" t="str">
        <f>IF($C469="","",$R469&amp;" "&amp;$S469)</f>
        <v>COIN SHORT</v>
      </c>
      <c r="U469" s="180">
        <f>IF($C469="","",$G469*(1+$W469))</f>
        <v>-119496.739024927</v>
      </c>
      <c r="V469" s="176">
        <f>IF($C469="","",$H469*(1+$W469))</f>
        <v>1.1949673902492699</v>
      </c>
      <c r="W469" s="39">
        <f>IF($C469="","",IF(DefaultScenario,IF(OR(AND(Default_Exchange="ALL",NOT(ISERROR(MATCH($C469,$AF$6:$AF$37,0)))),$C469=Default_Exchange),IF($G469&gt;0,-LGD,0),0),IF(OR($J469="SWAP",$J469="FUTURE",$J469="CME FUTURE"),IF('Futures &amp; Perps Shifted'!$K$73,VLOOKUP($M469,ShiftByCurrencyDeriv,MATCH($R469,ShiftByCurrencyDerivHeader,0),FALSE),0),0)))</f>
        <v>0</v>
      </c>
      <c r="X469" s="178">
        <f>IF($C469="","",$U469-$G469)</f>
        <v>0</v>
      </c>
      <c r="Y469" s="14" t="str">
        <f t="shared" si="7"/>
        <v>BINE</v>
      </c>
      <c r="Z469" t="str">
        <f>IF($C469="","",$M469&amp;" "&amp;$T469)</f>
        <v>MATIC COIN SHORT</v>
      </c>
      <c r="AA469" t="b">
        <f>IF($C469="","",IF(ISERROR(VLOOKUP($Y469,Mappings!$A:$C,3,FALSE)),FALSE,VLOOKUP($Y469,Mappings!$A:$C,3,FALSE)))</f>
        <v>1</v>
      </c>
    </row>
    <row r="470" spans="1:27" customFormat="1" x14ac:dyDescent="0.25">
      <c r="A470" s="14">
        <v>468</v>
      </c>
      <c r="B470" s="71">
        <v>44959.000005520837</v>
      </c>
      <c r="C470" s="14" t="s">
        <v>11</v>
      </c>
      <c r="D470" s="23" t="s">
        <v>192</v>
      </c>
      <c r="E470" s="23" t="s">
        <v>406</v>
      </c>
      <c r="F470" s="100">
        <v>-14</v>
      </c>
      <c r="G470" s="100">
        <v>-9362.44769458665</v>
      </c>
      <c r="H470" s="100">
        <v>668.74626389904597</v>
      </c>
      <c r="I470" s="100">
        <v>0</v>
      </c>
      <c r="J470" s="23" t="s">
        <v>261</v>
      </c>
      <c r="K470" s="24">
        <v>44959.000005520837</v>
      </c>
      <c r="L470" s="23">
        <v>1</v>
      </c>
      <c r="M470" s="23" t="s">
        <v>406</v>
      </c>
      <c r="N470" s="45">
        <f>IF($C470="","",IF(OR($J470="SWAP",$J470="FUTURE",$J470="CME FUTURE"),IF($L470=1,ROUND($G470/$H470/$F470,3),POWER(10,ROUND(LOG($G470/$F470),1))),1))</f>
        <v>1</v>
      </c>
      <c r="O470" s="154">
        <f>IF($C470="","",IF(OR($J470="SWAP",$J470="FUTURE",$J470="CME FUTURE"),IF($L470=1,$F470*$N470,$AB$2*$F470*$N470/$H470),F470))</f>
        <v>-14</v>
      </c>
      <c r="P470" s="47">
        <f>IF($C470="","",IF(OR($J470="SWAP",$J470="FUTURE",$J470="CME FUTURE"),IF(NOT(ISERROR(VLOOKUP($M470,SpotUSDRateTable,2,FALSE))),VLOOKUP($M470,SpotUSDRateTable,2,FALSE),$H470)*O470,VLOOKUP($M470,SpotUSDRateTable,2,FALSE)*O470))</f>
        <v>-9362.4476945866445</v>
      </c>
      <c r="Q470" s="25">
        <f>IF($C470="","",IF(OR($J470="SWAP",$J470="FUTURE",$J470="CME FUTURE"),INT($K470-$B470),0))</f>
        <v>0</v>
      </c>
      <c r="R470" s="26" t="str">
        <f>IF($C470="","",IF(OR($E470="USD",$E470="EUR"),"CASH",IF($Q470=0,"COIN",IF($Q470&gt;720,"PERP",IF($J470="FUTURE",TEXT($K470-1,"mmm yy"),"CME "&amp;TEXT($K470-1,"mmm yy"))))))</f>
        <v>COIN</v>
      </c>
      <c r="S470" s="26" t="str">
        <f>IF($C470="","",IF($J470="CME FUTURE",IF($G470&gt;0,"LONG","SHORT"),IF($G470&gt;0,"LONG","SHORT")))</f>
        <v>SHORT</v>
      </c>
      <c r="T470" s="26" t="str">
        <f>IF($C470="","",$R470&amp;" "&amp;$S470)</f>
        <v>COIN SHORT</v>
      </c>
      <c r="U470" s="180">
        <f>IF($C470="","",$G470*(1+$W470))</f>
        <v>-9362.44769458665</v>
      </c>
      <c r="V470" s="176">
        <f>IF($C470="","",$H470*(1+$W470))</f>
        <v>668.74626389904597</v>
      </c>
      <c r="W470" s="39">
        <f>IF($C470="","",IF(DefaultScenario,IF(OR(AND(Default_Exchange="ALL",NOT(ISERROR(MATCH($C470,$AF$6:$AF$37,0)))),$C470=Default_Exchange),IF($G470&gt;0,-LGD,0),0),IF(OR($J470="SWAP",$J470="FUTURE",$J470="CME FUTURE"),IF('Futures &amp; Perps Shifted'!$K$73,VLOOKUP($M470,ShiftByCurrencyDeriv,MATCH($R470,ShiftByCurrencyDerivHeader,0),FALSE),0),0)))</f>
        <v>0</v>
      </c>
      <c r="X470" s="178">
        <f>IF($C470="","",$U470-$G470)</f>
        <v>0</v>
      </c>
      <c r="Y470" s="14" t="str">
        <f t="shared" si="7"/>
        <v>BINE</v>
      </c>
      <c r="Z470" t="str">
        <f>IF($C470="","",$M470&amp;" "&amp;$T470)</f>
        <v>MKR COIN SHORT</v>
      </c>
      <c r="AA470" t="b">
        <f>IF($C470="","",IF(ISERROR(VLOOKUP($Y470,Mappings!$A:$C,3,FALSE)),FALSE,VLOOKUP($Y470,Mappings!$A:$C,3,FALSE)))</f>
        <v>1</v>
      </c>
    </row>
    <row r="471" spans="1:27" customFormat="1" x14ac:dyDescent="0.25">
      <c r="A471" s="14">
        <v>469</v>
      </c>
      <c r="B471" s="71">
        <v>44959.000005520837</v>
      </c>
      <c r="C471" s="14" t="s">
        <v>11</v>
      </c>
      <c r="D471" s="23" t="s">
        <v>192</v>
      </c>
      <c r="E471" s="23" t="s">
        <v>37</v>
      </c>
      <c r="F471" s="100">
        <v>-6000000000</v>
      </c>
      <c r="G471" s="100">
        <v>-71907.580522307995</v>
      </c>
      <c r="H471" s="100">
        <v>1.19845967537179E-5</v>
      </c>
      <c r="I471" s="100">
        <v>0</v>
      </c>
      <c r="J471" s="23" t="s">
        <v>261</v>
      </c>
      <c r="K471" s="24">
        <v>44959.000005520837</v>
      </c>
      <c r="L471" s="23">
        <v>1</v>
      </c>
      <c r="M471" s="23" t="s">
        <v>37</v>
      </c>
      <c r="N471" s="45">
        <f>IF($C471="","",IF(OR($J471="SWAP",$J471="FUTURE",$J471="CME FUTURE"),IF($L471=1,ROUND($G471/$H471/$F471,3),POWER(10,ROUND(LOG($G471/$F471),1))),1))</f>
        <v>1</v>
      </c>
      <c r="O471" s="154">
        <f>IF($C471="","",IF(OR($J471="SWAP",$J471="FUTURE",$J471="CME FUTURE"),IF($L471=1,$F471*$N471,$AB$2*$F471*$N471/$H471),F471))</f>
        <v>-6000000000</v>
      </c>
      <c r="P471" s="47">
        <f>IF($C471="","",IF(OR($J471="SWAP",$J471="FUTURE",$J471="CME FUTURE"),IF(NOT(ISERROR(VLOOKUP($M471,SpotUSDRateTable,2,FALSE))),VLOOKUP($M471,SpotUSDRateTable,2,FALSE),$H471)*O471,VLOOKUP($M471,SpotUSDRateTable,2,FALSE)*O471))</f>
        <v>-71907.580522307995</v>
      </c>
      <c r="Q471" s="25">
        <f>IF($C471="","",IF(OR($J471="SWAP",$J471="FUTURE",$J471="CME FUTURE"),INT($K471-$B471),0))</f>
        <v>0</v>
      </c>
      <c r="R471" s="26" t="str">
        <f>IF($C471="","",IF(OR($E471="USD",$E471="EUR"),"CASH",IF($Q471=0,"COIN",IF($Q471&gt;720,"PERP",IF($J471="FUTURE",TEXT($K471-1,"mmm yy"),"CME "&amp;TEXT($K471-1,"mmm yy"))))))</f>
        <v>COIN</v>
      </c>
      <c r="S471" s="26" t="str">
        <f>IF($C471="","",IF($J471="CME FUTURE",IF($G471&gt;0,"LONG","SHORT"),IF($G471&gt;0,"LONG","SHORT")))</f>
        <v>SHORT</v>
      </c>
      <c r="T471" s="26" t="str">
        <f>IF($C471="","",$R471&amp;" "&amp;$S471)</f>
        <v>COIN SHORT</v>
      </c>
      <c r="U471" s="180">
        <f>IF($C471="","",$G471*(1+$W471))</f>
        <v>-71907.580522307995</v>
      </c>
      <c r="V471" s="176">
        <f>IF($C471="","",$H471*(1+$W471))</f>
        <v>1.19845967537179E-5</v>
      </c>
      <c r="W471" s="39">
        <f>IF($C471="","",IF(DefaultScenario,IF(OR(AND(Default_Exchange="ALL",NOT(ISERROR(MATCH($C471,$AF$6:$AF$37,0)))),$C471=Default_Exchange),IF($G471&gt;0,-LGD,0),0),IF(OR($J471="SWAP",$J471="FUTURE",$J471="CME FUTURE"),IF('Futures &amp; Perps Shifted'!$K$73,VLOOKUP($M471,ShiftByCurrencyDeriv,MATCH($R471,ShiftByCurrencyDerivHeader,0),FALSE),0),0)))</f>
        <v>0</v>
      </c>
      <c r="X471" s="178">
        <f>IF($C471="","",$U471-$G471)</f>
        <v>0</v>
      </c>
      <c r="Y471" s="14" t="str">
        <f t="shared" si="7"/>
        <v>BINE</v>
      </c>
      <c r="Z471" t="str">
        <f>IF($C471="","",$M471&amp;" "&amp;$T471)</f>
        <v>SHIB COIN SHORT</v>
      </c>
      <c r="AA471" t="b">
        <f>IF($C471="","",IF(ISERROR(VLOOKUP($Y471,Mappings!$A:$C,3,FALSE)),FALSE,VLOOKUP($Y471,Mappings!$A:$C,3,FALSE)))</f>
        <v>1</v>
      </c>
    </row>
    <row r="472" spans="1:27" customFormat="1" x14ac:dyDescent="0.25">
      <c r="A472" s="14">
        <v>470</v>
      </c>
      <c r="B472" s="71">
        <v>44959.000005520837</v>
      </c>
      <c r="C472" s="14" t="s">
        <v>11</v>
      </c>
      <c r="D472" s="23" t="s">
        <v>192</v>
      </c>
      <c r="E472" s="23" t="s">
        <v>153</v>
      </c>
      <c r="F472" s="100">
        <v>-8500</v>
      </c>
      <c r="G472" s="100">
        <v>-212443.547491126</v>
      </c>
      <c r="H472" s="100">
        <v>24.9933585283677</v>
      </c>
      <c r="I472" s="100">
        <v>0</v>
      </c>
      <c r="J472" s="23" t="s">
        <v>261</v>
      </c>
      <c r="K472" s="24">
        <v>44959.000005520837</v>
      </c>
      <c r="L472" s="23">
        <v>1</v>
      </c>
      <c r="M472" s="23" t="s">
        <v>153</v>
      </c>
      <c r="N472" s="45">
        <f>IF($C472="","",IF(OR($J472="SWAP",$J472="FUTURE",$J472="CME FUTURE"),IF($L472=1,ROUND($G472/$H472/$F472,3),POWER(10,ROUND(LOG($G472/$F472),1))),1))</f>
        <v>1</v>
      </c>
      <c r="O472" s="154">
        <f>IF($C472="","",IF(OR($J472="SWAP",$J472="FUTURE",$J472="CME FUTURE"),IF($L472=1,$F472*$N472,$AB$2*$F472*$N472/$H472),F472))</f>
        <v>-8500</v>
      </c>
      <c r="P472" s="47">
        <f>IF($C472="","",IF(OR($J472="SWAP",$J472="FUTURE",$J472="CME FUTURE"),IF(NOT(ISERROR(VLOOKUP($M472,SpotUSDRateTable,2,FALSE))),VLOOKUP($M472,SpotUSDRateTable,2,FALSE),$H472)*O472,VLOOKUP($M472,SpotUSDRateTable,2,FALSE)*O472))</f>
        <v>-212443.54749112544</v>
      </c>
      <c r="Q472" s="25">
        <f>IF($C472="","",IF(OR($J472="SWAP",$J472="FUTURE",$J472="CME FUTURE"),INT($K472-$B472),0))</f>
        <v>0</v>
      </c>
      <c r="R472" s="26" t="str">
        <f>IF($C472="","",IF(OR($E472="USD",$E472="EUR"),"CASH",IF($Q472=0,"COIN",IF($Q472&gt;720,"PERP",IF($J472="FUTURE",TEXT($K472-1,"mmm yy"),"CME "&amp;TEXT($K472-1,"mmm yy"))))))</f>
        <v>COIN</v>
      </c>
      <c r="S472" s="26" t="str">
        <f>IF($C472="","",IF($J472="CME FUTURE",IF($G472&gt;0,"LONG","SHORT"),IF($G472&gt;0,"LONG","SHORT")))</f>
        <v>SHORT</v>
      </c>
      <c r="T472" s="26" t="str">
        <f>IF($C472="","",$R472&amp;" "&amp;$S472)</f>
        <v>COIN SHORT</v>
      </c>
      <c r="U472" s="180">
        <f>IF($C472="","",$G472*(1+$W472))</f>
        <v>-212443.547491126</v>
      </c>
      <c r="V472" s="176">
        <f>IF($C472="","",$H472*(1+$W472))</f>
        <v>24.9933585283677</v>
      </c>
      <c r="W472" s="39">
        <f>IF($C472="","",IF(DefaultScenario,IF(OR(AND(Default_Exchange="ALL",NOT(ISERROR(MATCH($C472,$AF$6:$AF$37,0)))),$C472=Default_Exchange),IF($G472&gt;0,-LGD,0),0),IF(OR($J472="SWAP",$J472="FUTURE",$J472="CME FUTURE"),IF('Futures &amp; Perps Shifted'!$K$73,VLOOKUP($M472,ShiftByCurrencyDeriv,MATCH($R472,ShiftByCurrencyDerivHeader,0),FALSE),0),0)))</f>
        <v>0</v>
      </c>
      <c r="X472" s="178">
        <f>IF($C472="","",$U472-$G472)</f>
        <v>0</v>
      </c>
      <c r="Y472" s="14" t="str">
        <f t="shared" si="7"/>
        <v>BINE</v>
      </c>
      <c r="Z472" t="str">
        <f>IF($C472="","",$M472&amp;" "&amp;$T472)</f>
        <v>SOL COIN SHORT</v>
      </c>
      <c r="AA472" t="b">
        <f>IF($C472="","",IF(ISERROR(VLOOKUP($Y472,Mappings!$A:$C,3,FALSE)),FALSE,VLOOKUP($Y472,Mappings!$A:$C,3,FALSE)))</f>
        <v>1</v>
      </c>
    </row>
    <row r="473" spans="1:27" customFormat="1" x14ac:dyDescent="0.25">
      <c r="A473" s="14">
        <v>471</v>
      </c>
      <c r="B473" s="71">
        <v>44959.000005520837</v>
      </c>
      <c r="C473" s="14" t="s">
        <v>11</v>
      </c>
      <c r="D473" s="23" t="s">
        <v>192</v>
      </c>
      <c r="E473" s="23" t="s">
        <v>407</v>
      </c>
      <c r="F473" s="100">
        <v>-43200</v>
      </c>
      <c r="G473" s="100">
        <v>-56346.048579357499</v>
      </c>
      <c r="H473" s="100">
        <v>1.3043066800777201</v>
      </c>
      <c r="I473" s="100">
        <v>0</v>
      </c>
      <c r="J473" s="23" t="s">
        <v>261</v>
      </c>
      <c r="K473" s="24">
        <v>44959.000005520837</v>
      </c>
      <c r="L473" s="23">
        <v>1</v>
      </c>
      <c r="M473" s="23" t="s">
        <v>407</v>
      </c>
      <c r="N473" s="45">
        <f>IF($C473="","",IF(OR($J473="SWAP",$J473="FUTURE",$J473="CME FUTURE"),IF($L473=1,ROUND($G473/$H473/$F473,3),POWER(10,ROUND(LOG($G473/$F473),1))),1))</f>
        <v>1</v>
      </c>
      <c r="O473" s="154">
        <f>IF($C473="","",IF(OR($J473="SWAP",$J473="FUTURE",$J473="CME FUTURE"),IF($L473=1,$F473*$N473,$AB$2*$F473*$N473/$H473),F473))</f>
        <v>-43200</v>
      </c>
      <c r="P473" s="47">
        <f>IF($C473="","",IF(OR($J473="SWAP",$J473="FUTURE",$J473="CME FUTURE"),IF(NOT(ISERROR(VLOOKUP($M473,SpotUSDRateTable,2,FALSE))),VLOOKUP($M473,SpotUSDRateTable,2,FALSE),$H473)*O473,VLOOKUP($M473,SpotUSDRateTable,2,FALSE)*O473))</f>
        <v>-56346.048579357506</v>
      </c>
      <c r="Q473" s="25">
        <f>IF($C473="","",IF(OR($J473="SWAP",$J473="FUTURE",$J473="CME FUTURE"),INT($K473-$B473),0))</f>
        <v>0</v>
      </c>
      <c r="R473" s="26" t="str">
        <f>IF($C473="","",IF(OR($E473="USD",$E473="EUR"),"CASH",IF($Q473=0,"COIN",IF($Q473&gt;720,"PERP",IF($J473="FUTURE",TEXT($K473-1,"mmm yy"),"CME "&amp;TEXT($K473-1,"mmm yy"))))))</f>
        <v>COIN</v>
      </c>
      <c r="S473" s="26" t="str">
        <f>IF($C473="","",IF($J473="CME FUTURE",IF($G473&gt;0,"LONG","SHORT"),IF($G473&gt;0,"LONG","SHORT")))</f>
        <v>SHORT</v>
      </c>
      <c r="T473" s="26" t="str">
        <f>IF($C473="","",$R473&amp;" "&amp;$S473)</f>
        <v>COIN SHORT</v>
      </c>
      <c r="U473" s="180">
        <f>IF($C473="","",$G473*(1+$W473))</f>
        <v>-56346.048579357499</v>
      </c>
      <c r="V473" s="176">
        <f>IF($C473="","",$H473*(1+$W473))</f>
        <v>1.3043066800777201</v>
      </c>
      <c r="W473" s="39">
        <f>IF($C473="","",IF(DefaultScenario,IF(OR(AND(Default_Exchange="ALL",NOT(ISERROR(MATCH($C473,$AF$6:$AF$37,0)))),$C473=Default_Exchange),IF($G473&gt;0,-LGD,0),0),IF(OR($J473="SWAP",$J473="FUTURE",$J473="CME FUTURE"),IF('Futures &amp; Perps Shifted'!$K$73,VLOOKUP($M473,ShiftByCurrencyDeriv,MATCH($R473,ShiftByCurrencyDerivHeader,0),FALSE),0),0)))</f>
        <v>0</v>
      </c>
      <c r="X473" s="178">
        <f>IF($C473="","",$U473-$G473)</f>
        <v>0</v>
      </c>
      <c r="Y473" s="14" t="str">
        <f t="shared" si="7"/>
        <v>BINE</v>
      </c>
      <c r="Z473" t="str">
        <f>IF($C473="","",$M473&amp;" "&amp;$T473)</f>
        <v>SUSHI COIN SHORT</v>
      </c>
      <c r="AA473" t="b">
        <f>IF($C473="","",IF(ISERROR(VLOOKUP($Y473,Mappings!$A:$C,3,FALSE)),FALSE,VLOOKUP($Y473,Mappings!$A:$C,3,FALSE)))</f>
        <v>1</v>
      </c>
    </row>
    <row r="474" spans="1:27" customFormat="1" x14ac:dyDescent="0.25">
      <c r="A474" s="14">
        <v>472</v>
      </c>
      <c r="B474" s="71">
        <v>44959.000005520837</v>
      </c>
      <c r="C474" s="14" t="s">
        <v>11</v>
      </c>
      <c r="D474" s="23" t="s">
        <v>192</v>
      </c>
      <c r="E474" s="23" t="s">
        <v>158</v>
      </c>
      <c r="F474" s="100">
        <v>-12000</v>
      </c>
      <c r="G474" s="100">
        <v>-81753.010174885494</v>
      </c>
      <c r="H474" s="100">
        <v>6.8127508479071297</v>
      </c>
      <c r="I474" s="100">
        <v>0</v>
      </c>
      <c r="J474" s="23" t="s">
        <v>261</v>
      </c>
      <c r="K474" s="24">
        <v>44959.000005520837</v>
      </c>
      <c r="L474" s="23">
        <v>1</v>
      </c>
      <c r="M474" s="23" t="s">
        <v>158</v>
      </c>
      <c r="N474" s="45">
        <f>IF($C474="","",IF(OR($J474="SWAP",$J474="FUTURE",$J474="CME FUTURE"),IF($L474=1,ROUND($G474/$H474/$F474,3),POWER(10,ROUND(LOG($G474/$F474),1))),1))</f>
        <v>1</v>
      </c>
      <c r="O474" s="154">
        <f>IF($C474="","",IF(OR($J474="SWAP",$J474="FUTURE",$J474="CME FUTURE"),IF($L474=1,$F474*$N474,$AB$2*$F474*$N474/$H474),F474))</f>
        <v>-12000</v>
      </c>
      <c r="P474" s="47">
        <f>IF($C474="","",IF(OR($J474="SWAP",$J474="FUTURE",$J474="CME FUTURE"),IF(NOT(ISERROR(VLOOKUP($M474,SpotUSDRateTable,2,FALSE))),VLOOKUP($M474,SpotUSDRateTable,2,FALSE),$H474)*O474,VLOOKUP($M474,SpotUSDRateTable,2,FALSE)*O474))</f>
        <v>-81753.010174885552</v>
      </c>
      <c r="Q474" s="25">
        <f>IF($C474="","",IF(OR($J474="SWAP",$J474="FUTURE",$J474="CME FUTURE"),INT($K474-$B474),0))</f>
        <v>0</v>
      </c>
      <c r="R474" s="26" t="str">
        <f>IF($C474="","",IF(OR($E474="USD",$E474="EUR"),"CASH",IF($Q474=0,"COIN",IF($Q474&gt;720,"PERP",IF($J474="FUTURE",TEXT($K474-1,"mmm yy"),"CME "&amp;TEXT($K474-1,"mmm yy"))))))</f>
        <v>COIN</v>
      </c>
      <c r="S474" s="26" t="str">
        <f>IF($C474="","",IF($J474="CME FUTURE",IF($G474&gt;0,"LONG","SHORT"),IF($G474&gt;0,"LONG","SHORT")))</f>
        <v>SHORT</v>
      </c>
      <c r="T474" s="26" t="str">
        <f>IF($C474="","",$R474&amp;" "&amp;$S474)</f>
        <v>COIN SHORT</v>
      </c>
      <c r="U474" s="180">
        <f>IF($C474="","",$G474*(1+$W474))</f>
        <v>-81753.010174885494</v>
      </c>
      <c r="V474" s="176">
        <f>IF($C474="","",$H474*(1+$W474))</f>
        <v>6.8127508479071297</v>
      </c>
      <c r="W474" s="39">
        <f>IF($C474="","",IF(DefaultScenario,IF(OR(AND(Default_Exchange="ALL",NOT(ISERROR(MATCH($C474,$AF$6:$AF$37,0)))),$C474=Default_Exchange),IF($G474&gt;0,-LGD,0),0),IF(OR($J474="SWAP",$J474="FUTURE",$J474="CME FUTURE"),IF('Futures &amp; Perps Shifted'!$K$73,VLOOKUP($M474,ShiftByCurrencyDeriv,MATCH($R474,ShiftByCurrencyDerivHeader,0),FALSE),0),0)))</f>
        <v>0</v>
      </c>
      <c r="X474" s="178">
        <f>IF($C474="","",$U474-$G474)</f>
        <v>0</v>
      </c>
      <c r="Y474" s="14" t="str">
        <f t="shared" si="7"/>
        <v>BINE</v>
      </c>
      <c r="Z474" t="str">
        <f>IF($C474="","",$M474&amp;" "&amp;$T474)</f>
        <v>UNI COIN SHORT</v>
      </c>
      <c r="AA474" t="b">
        <f>IF($C474="","",IF(ISERROR(VLOOKUP($Y474,Mappings!$A:$C,3,FALSE)),FALSE,VLOOKUP($Y474,Mappings!$A:$C,3,FALSE)))</f>
        <v>1</v>
      </c>
    </row>
    <row r="475" spans="1:27" customFormat="1" x14ac:dyDescent="0.25">
      <c r="A475" s="14">
        <v>473</v>
      </c>
      <c r="B475" s="71">
        <v>44959.000005520837</v>
      </c>
      <c r="C475" s="14" t="s">
        <v>11</v>
      </c>
      <c r="D475" s="23" t="s">
        <v>192</v>
      </c>
      <c r="E475" s="23" t="s">
        <v>38</v>
      </c>
      <c r="F475" s="100">
        <v>-10481957.095437599</v>
      </c>
      <c r="G475" s="100">
        <v>-10482982.503050201</v>
      </c>
      <c r="H475" s="100">
        <v>1.0000978259692599</v>
      </c>
      <c r="I475" s="100">
        <v>0</v>
      </c>
      <c r="J475" s="23" t="s">
        <v>261</v>
      </c>
      <c r="K475" s="24">
        <v>44959.000005520837</v>
      </c>
      <c r="L475" s="23">
        <v>1</v>
      </c>
      <c r="M475" s="23" t="s">
        <v>38</v>
      </c>
      <c r="N475" s="45">
        <f>IF($C475="","",IF(OR($J475="SWAP",$J475="FUTURE",$J475="CME FUTURE"),IF($L475=1,ROUND($G475/$H475/$F475,3),POWER(10,ROUND(LOG($G475/$F475),1))),1))</f>
        <v>1</v>
      </c>
      <c r="O475" s="154">
        <f>IF($C475="","",IF(OR($J475="SWAP",$J475="FUTURE",$J475="CME FUTURE"),IF($L475=1,$F475*$N475,$AB$2*$F475*$N475/$H475),F475))</f>
        <v>-10481957.095437599</v>
      </c>
      <c r="P475" s="47">
        <f>IF($C475="","",IF(OR($J475="SWAP",$J475="FUTURE",$J475="CME FUTURE"),IF(NOT(ISERROR(VLOOKUP($M475,SpotUSDRateTable,2,FALSE))),VLOOKUP($M475,SpotUSDRateTable,2,FALSE),$H475)*O475,VLOOKUP($M475,SpotUSDRateTable,2,FALSE)*O475))</f>
        <v>-10482982.503050201</v>
      </c>
      <c r="Q475" s="25">
        <f>IF($C475="","",IF(OR($J475="SWAP",$J475="FUTURE",$J475="CME FUTURE"),INT($K475-$B475),0))</f>
        <v>0</v>
      </c>
      <c r="R475" s="26" t="str">
        <f>IF($C475="","",IF(OR($E475="USD",$E475="EUR"),"CASH",IF($Q475=0,"COIN",IF($Q475&gt;720,"PERP",IF($J475="FUTURE",TEXT($K475-1,"mmm yy"),"CME "&amp;TEXT($K475-1,"mmm yy"))))))</f>
        <v>COIN</v>
      </c>
      <c r="S475" s="26" t="str">
        <f>IF($C475="","",IF($J475="CME FUTURE",IF($G475&gt;0,"LONG","SHORT"),IF($G475&gt;0,"LONG","SHORT")))</f>
        <v>SHORT</v>
      </c>
      <c r="T475" s="26" t="str">
        <f>IF($C475="","",$R475&amp;" "&amp;$S475)</f>
        <v>COIN SHORT</v>
      </c>
      <c r="U475" s="180">
        <f>IF($C475="","",$G475*(1+$W475))</f>
        <v>-10482982.503050201</v>
      </c>
      <c r="V475" s="176">
        <f>IF($C475="","",$H475*(1+$W475))</f>
        <v>1.0000978259692599</v>
      </c>
      <c r="W475" s="39">
        <f>IF($C475="","",IF(DefaultScenario,IF(OR(AND(Default_Exchange="ALL",NOT(ISERROR(MATCH($C475,$AF$6:$AF$37,0)))),$C475=Default_Exchange),IF($G475&gt;0,-LGD,0),0),IF(OR($J475="SWAP",$J475="FUTURE",$J475="CME FUTURE"),IF('Futures &amp; Perps Shifted'!$K$73,VLOOKUP($M475,ShiftByCurrencyDeriv,MATCH($R475,ShiftByCurrencyDerivHeader,0),FALSE),0),0)))</f>
        <v>0</v>
      </c>
      <c r="X475" s="178">
        <f>IF($C475="","",$U475-$G475)</f>
        <v>0</v>
      </c>
      <c r="Y475" s="14" t="str">
        <f t="shared" si="7"/>
        <v>BINE</v>
      </c>
      <c r="Z475" t="str">
        <f>IF($C475="","",$M475&amp;" "&amp;$T475)</f>
        <v>USDT COIN SHORT</v>
      </c>
      <c r="AA475" t="b">
        <f>IF($C475="","",IF(ISERROR(VLOOKUP($Y475,Mappings!$A:$C,3,FALSE)),FALSE,VLOOKUP($Y475,Mappings!$A:$C,3,FALSE)))</f>
        <v>1</v>
      </c>
    </row>
    <row r="476" spans="1:27" customFormat="1" x14ac:dyDescent="0.25">
      <c r="A476" s="14">
        <v>474</v>
      </c>
      <c r="B476" s="71">
        <v>44959.000005520837</v>
      </c>
      <c r="C476" s="14" t="s">
        <v>11</v>
      </c>
      <c r="D476" s="23" t="s">
        <v>192</v>
      </c>
      <c r="E476" s="23" t="s">
        <v>194</v>
      </c>
      <c r="F476" s="100">
        <v>-100</v>
      </c>
      <c r="G476" s="100">
        <v>-2.4814152330007899</v>
      </c>
      <c r="H476" s="100">
        <v>2.4814152330007899E-2</v>
      </c>
      <c r="I476" s="100">
        <v>0</v>
      </c>
      <c r="J476" s="23" t="s">
        <v>261</v>
      </c>
      <c r="K476" s="24">
        <v>44959.000005520837</v>
      </c>
      <c r="L476" s="23">
        <v>1</v>
      </c>
      <c r="M476" s="23" t="s">
        <v>194</v>
      </c>
      <c r="N476" s="45">
        <f>IF($C476="","",IF(OR($J476="SWAP",$J476="FUTURE",$J476="CME FUTURE"),IF($L476=1,ROUND($G476/$H476/$F476,3),POWER(10,ROUND(LOG($G476/$F476),1))),1))</f>
        <v>1</v>
      </c>
      <c r="O476" s="154">
        <f>IF($C476="","",IF(OR($J476="SWAP",$J476="FUTURE",$J476="CME FUTURE"),IF($L476=1,$F476*$N476,$AB$2*$F476*$N476/$H476),F476))</f>
        <v>-100</v>
      </c>
      <c r="P476" s="47">
        <f>IF($C476="","",IF(OR($J476="SWAP",$J476="FUTURE",$J476="CME FUTURE"),IF(NOT(ISERROR(VLOOKUP($M476,SpotUSDRateTable,2,FALSE))),VLOOKUP($M476,SpotUSDRateTable,2,FALSE),$H476)*O476,VLOOKUP($M476,SpotUSDRateTable,2,FALSE)*O476))</f>
        <v>-2.4814152330007899</v>
      </c>
      <c r="Q476" s="25">
        <f>IF($C476="","",IF(OR($J476="SWAP",$J476="FUTURE",$J476="CME FUTURE"),INT($K476-$B476),0))</f>
        <v>0</v>
      </c>
      <c r="R476" s="26" t="str">
        <f>IF($C476="","",IF(OR($E476="USD",$E476="EUR"),"CASH",IF($Q476=0,"COIN",IF($Q476&gt;720,"PERP",IF($J476="FUTURE",TEXT($K476-1,"mmm yy"),"CME "&amp;TEXT($K476-1,"mmm yy"))))))</f>
        <v>COIN</v>
      </c>
      <c r="S476" s="26" t="str">
        <f>IF($C476="","",IF($J476="CME FUTURE",IF($G476&gt;0,"LONG","SHORT"),IF($G476&gt;0,"LONG","SHORT")))</f>
        <v>SHORT</v>
      </c>
      <c r="T476" s="26" t="str">
        <f>IF($C476="","",$R476&amp;" "&amp;$S476)</f>
        <v>COIN SHORT</v>
      </c>
      <c r="U476" s="180">
        <f>IF($C476="","",$G476*(1+$W476))</f>
        <v>-2.4814152330007899</v>
      </c>
      <c r="V476" s="176">
        <f>IF($C476="","",$H476*(1+$W476))</f>
        <v>2.4814152330007899E-2</v>
      </c>
      <c r="W476" s="39">
        <f>IF($C476="","",IF(DefaultScenario,IF(OR(AND(Default_Exchange="ALL",NOT(ISERROR(MATCH($C476,$AF$6:$AF$37,0)))),$C476=Default_Exchange),IF($G476&gt;0,-LGD,0),0),IF(OR($J476="SWAP",$J476="FUTURE",$J476="CME FUTURE"),IF('Futures &amp; Perps Shifted'!$K$73,VLOOKUP($M476,ShiftByCurrencyDeriv,MATCH($R476,ShiftByCurrencyDerivHeader,0),FALSE),0),0)))</f>
        <v>0</v>
      </c>
      <c r="X476" s="178">
        <f>IF($C476="","",$U476-$G476)</f>
        <v>0</v>
      </c>
      <c r="Y476" s="14" t="str">
        <f t="shared" si="7"/>
        <v>BINE</v>
      </c>
      <c r="Z476" t="str">
        <f>IF($C476="","",$M476&amp;" "&amp;$T476)</f>
        <v>VET COIN SHORT</v>
      </c>
      <c r="AA476" t="b">
        <f>IF($C476="","",IF(ISERROR(VLOOKUP($Y476,Mappings!$A:$C,3,FALSE)),FALSE,VLOOKUP($Y476,Mappings!$A:$C,3,FALSE)))</f>
        <v>1</v>
      </c>
    </row>
    <row r="477" spans="1:27" customFormat="1" x14ac:dyDescent="0.25">
      <c r="A477" s="14">
        <v>475</v>
      </c>
      <c r="B477" s="71">
        <v>44959.000005520837</v>
      </c>
      <c r="C477" s="14" t="s">
        <v>11</v>
      </c>
      <c r="D477" s="23" t="s">
        <v>192</v>
      </c>
      <c r="E477" s="23" t="s">
        <v>162</v>
      </c>
      <c r="F477" s="100">
        <v>-1000000</v>
      </c>
      <c r="G477" s="100">
        <v>-92276.418191393299</v>
      </c>
      <c r="H477" s="100">
        <v>9.2276418191393303E-2</v>
      </c>
      <c r="I477" s="100">
        <v>0</v>
      </c>
      <c r="J477" s="23" t="s">
        <v>261</v>
      </c>
      <c r="K477" s="24">
        <v>44959.000005520837</v>
      </c>
      <c r="L477" s="23">
        <v>1</v>
      </c>
      <c r="M477" s="23" t="s">
        <v>162</v>
      </c>
      <c r="N477" s="45">
        <f>IF($C477="","",IF(OR($J477="SWAP",$J477="FUTURE",$J477="CME FUTURE"),IF($L477=1,ROUND($G477/$H477/$F477,3),POWER(10,ROUND(LOG($G477/$F477),1))),1))</f>
        <v>1</v>
      </c>
      <c r="O477" s="154">
        <f>IF($C477="","",IF(OR($J477="SWAP",$J477="FUTURE",$J477="CME FUTURE"),IF($L477=1,$F477*$N477,$AB$2*$F477*$N477/$H477),F477))</f>
        <v>-1000000</v>
      </c>
      <c r="P477" s="47">
        <f>IF($C477="","",IF(OR($J477="SWAP",$J477="FUTURE",$J477="CME FUTURE"),IF(NOT(ISERROR(VLOOKUP($M477,SpotUSDRateTable,2,FALSE))),VLOOKUP($M477,SpotUSDRateTable,2,FALSE),$H477)*O477,VLOOKUP($M477,SpotUSDRateTable,2,FALSE)*O477))</f>
        <v>-92276.418191393299</v>
      </c>
      <c r="Q477" s="25">
        <f>IF($C477="","",IF(OR($J477="SWAP",$J477="FUTURE",$J477="CME FUTURE"),INT($K477-$B477),0))</f>
        <v>0</v>
      </c>
      <c r="R477" s="26" t="str">
        <f>IF($C477="","",IF(OR($E477="USD",$E477="EUR"),"CASH",IF($Q477=0,"COIN",IF($Q477&gt;720,"PERP",IF($J477="FUTURE",TEXT($K477-1,"mmm yy"),"CME "&amp;TEXT($K477-1,"mmm yy"))))))</f>
        <v>COIN</v>
      </c>
      <c r="S477" s="26" t="str">
        <f>IF($C477="","",IF($J477="CME FUTURE",IF($G477&gt;0,"LONG","SHORT"),IF($G477&gt;0,"LONG","SHORT")))</f>
        <v>SHORT</v>
      </c>
      <c r="T477" s="26" t="str">
        <f>IF($C477="","",$R477&amp;" "&amp;$S477)</f>
        <v>COIN SHORT</v>
      </c>
      <c r="U477" s="180">
        <f>IF($C477="","",$G477*(1+$W477))</f>
        <v>-92276.418191393299</v>
      </c>
      <c r="V477" s="176">
        <f>IF($C477="","",$H477*(1+$W477))</f>
        <v>9.2276418191393303E-2</v>
      </c>
      <c r="W477" s="39">
        <f>IF($C477="","",IF(DefaultScenario,IF(OR(AND(Default_Exchange="ALL",NOT(ISERROR(MATCH($C477,$AF$6:$AF$37,0)))),$C477=Default_Exchange),IF($G477&gt;0,-LGD,0),0),IF(OR($J477="SWAP",$J477="FUTURE",$J477="CME FUTURE"),IF('Futures &amp; Perps Shifted'!$K$73,VLOOKUP($M477,ShiftByCurrencyDeriv,MATCH($R477,ShiftByCurrencyDerivHeader,0),FALSE),0),0)))</f>
        <v>0</v>
      </c>
      <c r="X477" s="178">
        <f>IF($C477="","",$U477-$G477)</f>
        <v>0</v>
      </c>
      <c r="Y477" s="14" t="str">
        <f t="shared" si="7"/>
        <v>BINE</v>
      </c>
      <c r="Z477" t="str">
        <f>IF($C477="","",$M477&amp;" "&amp;$T477)</f>
        <v>XLM COIN SHORT</v>
      </c>
      <c r="AA477" t="b">
        <f>IF($C477="","",IF(ISERROR(VLOOKUP($Y477,Mappings!$A:$C,3,FALSE)),FALSE,VLOOKUP($Y477,Mappings!$A:$C,3,FALSE)))</f>
        <v>1</v>
      </c>
    </row>
    <row r="478" spans="1:27" customFormat="1" x14ac:dyDescent="0.25">
      <c r="A478" s="14">
        <v>476</v>
      </c>
      <c r="B478" s="71">
        <v>44959.000005520837</v>
      </c>
      <c r="C478" s="14" t="s">
        <v>11</v>
      </c>
      <c r="D478" s="23" t="s">
        <v>192</v>
      </c>
      <c r="E478" s="23" t="s">
        <v>163</v>
      </c>
      <c r="F478" s="100">
        <v>-68160</v>
      </c>
      <c r="G478" s="100">
        <v>-74674.307584111593</v>
      </c>
      <c r="H478" s="100">
        <v>1.09557376150398</v>
      </c>
      <c r="I478" s="100">
        <v>0</v>
      </c>
      <c r="J478" s="23" t="s">
        <v>261</v>
      </c>
      <c r="K478" s="24">
        <v>44959.000005520837</v>
      </c>
      <c r="L478" s="23">
        <v>1</v>
      </c>
      <c r="M478" s="23" t="s">
        <v>163</v>
      </c>
      <c r="N478" s="45">
        <f>IF($C478="","",IF(OR($J478="SWAP",$J478="FUTURE",$J478="CME FUTURE"),IF($L478=1,ROUND($G478/$H478/$F478,3),POWER(10,ROUND(LOG($G478/$F478),1))),1))</f>
        <v>1</v>
      </c>
      <c r="O478" s="154">
        <f>IF($C478="","",IF(OR($J478="SWAP",$J478="FUTURE",$J478="CME FUTURE"),IF($L478=1,$F478*$N478,$AB$2*$F478*$N478/$H478),F478))</f>
        <v>-68160</v>
      </c>
      <c r="P478" s="47">
        <f>IF($C478="","",IF(OR($J478="SWAP",$J478="FUTURE",$J478="CME FUTURE"),IF(NOT(ISERROR(VLOOKUP($M478,SpotUSDRateTable,2,FALSE))),VLOOKUP($M478,SpotUSDRateTable,2,FALSE),$H478)*O478,VLOOKUP($M478,SpotUSDRateTable,2,FALSE)*O478))</f>
        <v>-74674.307584111273</v>
      </c>
      <c r="Q478" s="25">
        <f>IF($C478="","",IF(OR($J478="SWAP",$J478="FUTURE",$J478="CME FUTURE"),INT($K478-$B478),0))</f>
        <v>0</v>
      </c>
      <c r="R478" s="26" t="str">
        <f>IF($C478="","",IF(OR($E478="USD",$E478="EUR"),"CASH",IF($Q478=0,"COIN",IF($Q478&gt;720,"PERP",IF($J478="FUTURE",TEXT($K478-1,"mmm yy"),"CME "&amp;TEXT($K478-1,"mmm yy"))))))</f>
        <v>COIN</v>
      </c>
      <c r="S478" s="26" t="str">
        <f>IF($C478="","",IF($J478="CME FUTURE",IF($G478&gt;0,"LONG","SHORT"),IF($G478&gt;0,"LONG","SHORT")))</f>
        <v>SHORT</v>
      </c>
      <c r="T478" s="26" t="str">
        <f>IF($C478="","",$R478&amp;" "&amp;$S478)</f>
        <v>COIN SHORT</v>
      </c>
      <c r="U478" s="180">
        <f>IF($C478="","",$G478*(1+$W478))</f>
        <v>-74674.307584111593</v>
      </c>
      <c r="V478" s="176">
        <f>IF($C478="","",$H478*(1+$W478))</f>
        <v>1.09557376150398</v>
      </c>
      <c r="W478" s="39">
        <f>IF($C478="","",IF(DefaultScenario,IF(OR(AND(Default_Exchange="ALL",NOT(ISERROR(MATCH($C478,$AF$6:$AF$37,0)))),$C478=Default_Exchange),IF($G478&gt;0,-LGD,0),0),IF(OR($J478="SWAP",$J478="FUTURE",$J478="CME FUTURE"),IF('Futures &amp; Perps Shifted'!$K$73,VLOOKUP($M478,ShiftByCurrencyDeriv,MATCH($R478,ShiftByCurrencyDerivHeader,0),FALSE),0),0)))</f>
        <v>0</v>
      </c>
      <c r="X478" s="178">
        <f>IF($C478="","",$U478-$G478)</f>
        <v>0</v>
      </c>
      <c r="Y478" s="14" t="str">
        <f t="shared" si="7"/>
        <v>BINE</v>
      </c>
      <c r="Z478" t="str">
        <f>IF($C478="","",$M478&amp;" "&amp;$T478)</f>
        <v>XTZ COIN SHORT</v>
      </c>
      <c r="AA478" t="b">
        <f>IF($C478="","",IF(ISERROR(VLOOKUP($Y478,Mappings!$A:$C,3,FALSE)),FALSE,VLOOKUP($Y478,Mappings!$A:$C,3,FALSE)))</f>
        <v>1</v>
      </c>
    </row>
    <row r="479" spans="1:27" customFormat="1" x14ac:dyDescent="0.25">
      <c r="A479" s="14">
        <v>477</v>
      </c>
      <c r="B479" s="71">
        <v>44958.916672187501</v>
      </c>
      <c r="C479" s="14" t="s">
        <v>291</v>
      </c>
      <c r="D479" s="23" t="s">
        <v>849</v>
      </c>
      <c r="E479" s="23" t="s">
        <v>38</v>
      </c>
      <c r="F479" s="100">
        <v>-10012421.226086</v>
      </c>
      <c r="G479" s="100">
        <v>-10013400.700897099</v>
      </c>
      <c r="H479" s="100">
        <v>1.0000978259692599</v>
      </c>
      <c r="I479" s="100">
        <v>0</v>
      </c>
      <c r="J479" s="23" t="s">
        <v>261</v>
      </c>
      <c r="K479" s="24">
        <v>44958.916672187501</v>
      </c>
      <c r="L479" s="23">
        <v>1</v>
      </c>
      <c r="M479" s="23" t="s">
        <v>38</v>
      </c>
      <c r="N479" s="45">
        <f>IF($C479="","",IF(OR($J479="SWAP",$J479="FUTURE",$J479="CME FUTURE"),IF($L479=1,ROUND($G479/$H479/$F479,3),POWER(10,ROUND(LOG($G479/$F479),1))),1))</f>
        <v>1</v>
      </c>
      <c r="O479" s="154">
        <f>IF($C479="","",IF(OR($J479="SWAP",$J479="FUTURE",$J479="CME FUTURE"),IF($L479=1,$F479*$N479,$AB$2*$F479*$N479/$H479),F479))</f>
        <v>-10012421.226086</v>
      </c>
      <c r="P479" s="47">
        <f>IF($C479="","",IF(OR($J479="SWAP",$J479="FUTURE",$J479="CME FUTURE"),IF(NOT(ISERROR(VLOOKUP($M479,SpotUSDRateTable,2,FALSE))),VLOOKUP($M479,SpotUSDRateTable,2,FALSE),$H479)*O479,VLOOKUP($M479,SpotUSDRateTable,2,FALSE)*O479))</f>
        <v>-10013400.700897081</v>
      </c>
      <c r="Q479" s="25">
        <f>IF($C479="","",IF(OR($J479="SWAP",$J479="FUTURE",$J479="CME FUTURE"),INT($K479-$B479),0))</f>
        <v>0</v>
      </c>
      <c r="R479" s="26" t="str">
        <f>IF($C479="","",IF(OR($E479="USD",$E479="EUR"),"CASH",IF($Q479=0,"COIN",IF($Q479&gt;720,"PERP",IF($J479="FUTURE",TEXT($K479-1,"mmm yy"),"CME "&amp;TEXT($K479-1,"mmm yy"))))))</f>
        <v>COIN</v>
      </c>
      <c r="S479" s="26" t="str">
        <f>IF($C479="","",IF($J479="CME FUTURE",IF($G479&gt;0,"LONG","SHORT"),IF($G479&gt;0,"LONG","SHORT")))</f>
        <v>SHORT</v>
      </c>
      <c r="T479" s="26" t="str">
        <f>IF($C479="","",$R479&amp;" "&amp;$S479)</f>
        <v>COIN SHORT</v>
      </c>
      <c r="U479" s="180">
        <f>IF($C479="","",$G479*(1+$W479))</f>
        <v>-10013400.700897099</v>
      </c>
      <c r="V479" s="176">
        <f>IF($C479="","",$H479*(1+$W479))</f>
        <v>1.0000978259692599</v>
      </c>
      <c r="W479" s="39">
        <f>IF($C479="","",IF(DefaultScenario,IF(OR(AND(Default_Exchange="ALL",NOT(ISERROR(MATCH($C479,$AF$6:$AF$37,0)))),$C479=Default_Exchange),IF($G479&gt;0,-LGD,0),0),IF(OR($J479="SWAP",$J479="FUTURE",$J479="CME FUTURE"),IF('Futures &amp; Perps Shifted'!$K$73,VLOOKUP($M479,ShiftByCurrencyDeriv,MATCH($R479,ShiftByCurrencyDerivHeader,0),FALSE),0),0)))</f>
        <v>0</v>
      </c>
      <c r="X479" s="178">
        <f>IF($C479="","",$U479-$G479)</f>
        <v>0</v>
      </c>
      <c r="Y479" s="14" t="str">
        <f t="shared" si="7"/>
        <v>DEFI</v>
      </c>
      <c r="Z479" t="str">
        <f>IF($C479="","",$M479&amp;" "&amp;$T479)</f>
        <v>USDT COIN SHORT</v>
      </c>
      <c r="AA479" t="b">
        <f>IF($C479="","",IF(ISERROR(VLOOKUP($Y479,Mappings!$A:$C,3,FALSE)),FALSE,VLOOKUP($Y479,Mappings!$A:$C,3,FALSE)))</f>
        <v>0</v>
      </c>
    </row>
    <row r="480" spans="1:27" customFormat="1" x14ac:dyDescent="0.25">
      <c r="A480" s="14">
        <v>478</v>
      </c>
      <c r="B480" s="71">
        <v>44958</v>
      </c>
      <c r="C480" s="14" t="s">
        <v>101</v>
      </c>
      <c r="D480" s="23" t="s">
        <v>201</v>
      </c>
      <c r="E480" s="23" t="s">
        <v>14</v>
      </c>
      <c r="F480" s="100">
        <v>-3350</v>
      </c>
      <c r="G480" s="100">
        <v>-79474628.3391736</v>
      </c>
      <c r="H480" s="100">
        <v>23723.7696534846</v>
      </c>
      <c r="I480" s="100">
        <v>0</v>
      </c>
      <c r="J480" s="23" t="s">
        <v>193</v>
      </c>
      <c r="K480" s="24">
        <v>44958</v>
      </c>
      <c r="L480" s="23">
        <v>1</v>
      </c>
      <c r="M480" s="23" t="s">
        <v>14</v>
      </c>
      <c r="N480" s="45">
        <f>IF($C480="","",IF(OR($J480="SWAP",$J480="FUTURE",$J480="CME FUTURE"),IF($L480=1,ROUND($G480/$H480/$F480,3),POWER(10,ROUND(LOG($G480/$F480),1))),1))</f>
        <v>1</v>
      </c>
      <c r="O480" s="154">
        <f>IF($C480="","",IF(OR($J480="SWAP",$J480="FUTURE",$J480="CME FUTURE"),IF($L480=1,$F480*$N480,$AB$2*$F480*$N480/$H480),F480))</f>
        <v>-3350</v>
      </c>
      <c r="P480" s="47">
        <f>IF($C480="","",IF(OR($J480="SWAP",$J480="FUTURE",$J480="CME FUTURE"),IF(NOT(ISERROR(VLOOKUP($M480,SpotUSDRateTable,2,FALSE))),VLOOKUP($M480,SpotUSDRateTable,2,FALSE),$H480)*O480,VLOOKUP($M480,SpotUSDRateTable,2,FALSE)*O480))</f>
        <v>-79474628.339173406</v>
      </c>
      <c r="Q480" s="25">
        <f>IF($C480="","",IF(OR($J480="SWAP",$J480="FUTURE",$J480="CME FUTURE"),INT($K480-$B480),0))</f>
        <v>0</v>
      </c>
      <c r="R480" s="26" t="str">
        <f>IF($C480="","",IF(OR($E480="USD",$E480="EUR"),"CASH",IF($Q480=0,"COIN",IF($Q480&gt;720,"PERP",IF($J480="FUTURE",TEXT($K480-1,"mmm yy"),"CME "&amp;TEXT($K480-1,"mmm yy"))))))</f>
        <v>COIN</v>
      </c>
      <c r="S480" s="26" t="str">
        <f>IF($C480="","",IF($J480="CME FUTURE",IF($G480&gt;0,"LONG","SHORT"),IF($G480&gt;0,"LONG","SHORT")))</f>
        <v>SHORT</v>
      </c>
      <c r="T480" s="26" t="str">
        <f>IF($C480="","",$R480&amp;" "&amp;$S480)</f>
        <v>COIN SHORT</v>
      </c>
      <c r="U480" s="180">
        <f>IF($C480="","",$G480*(1+$W480))</f>
        <v>-79474628.3391736</v>
      </c>
      <c r="V480" s="176">
        <f>IF($C480="","",$H480*(1+$W480))</f>
        <v>23723.7696534846</v>
      </c>
      <c r="W480" s="39">
        <f>IF($C480="","",IF(DefaultScenario,IF(OR(AND(Default_Exchange="ALL",NOT(ISERROR(MATCH($C480,$AF$6:$AF$37,0)))),$C480=Default_Exchange),IF($G480&gt;0,-LGD,0),0),IF(OR($J480="SWAP",$J480="FUTURE",$J480="CME FUTURE"),IF('Futures &amp; Perps Shifted'!$K$73,VLOOKUP($M480,ShiftByCurrencyDeriv,MATCH($R480,ShiftByCurrencyDerivHeader,0),FALSE),0),0)))</f>
        <v>0</v>
      </c>
      <c r="X480" s="178">
        <f>IF($C480="","",$U480-$G480)</f>
        <v>0</v>
      </c>
      <c r="Y480" s="14" t="str">
        <f t="shared" si="7"/>
        <v>LEND</v>
      </c>
      <c r="Z480" t="str">
        <f>IF($C480="","",$M480&amp;" "&amp;$T480)</f>
        <v>BTC COIN SHORT</v>
      </c>
      <c r="AA480" t="b">
        <f>IF($C480="","",IF(ISERROR(VLOOKUP($Y480,Mappings!$A:$C,3,FALSE)),FALSE,VLOOKUP($Y480,Mappings!$A:$C,3,FALSE)))</f>
        <v>0</v>
      </c>
    </row>
    <row r="481" spans="1:27" customFormat="1" x14ac:dyDescent="0.25">
      <c r="A481" s="14">
        <v>479</v>
      </c>
      <c r="B481" s="71">
        <v>44958</v>
      </c>
      <c r="C481" s="14" t="s">
        <v>101</v>
      </c>
      <c r="D481" s="23" t="s">
        <v>201</v>
      </c>
      <c r="E481" s="23" t="s">
        <v>23</v>
      </c>
      <c r="F481" s="100">
        <v>-4350822.18</v>
      </c>
      <c r="G481" s="100">
        <v>-4689161.7859498598</v>
      </c>
      <c r="H481" s="100">
        <v>1.0777645217276699</v>
      </c>
      <c r="I481" s="100">
        <v>0</v>
      </c>
      <c r="J481" s="23" t="s">
        <v>193</v>
      </c>
      <c r="K481" s="24">
        <v>44958</v>
      </c>
      <c r="L481" s="23">
        <v>1</v>
      </c>
      <c r="M481" s="23" t="s">
        <v>23</v>
      </c>
      <c r="N481" s="45">
        <f>IF($C481="","",IF(OR($J481="SWAP",$J481="FUTURE",$J481="CME FUTURE"),IF($L481=1,ROUND($G481/$H481/$F481,3),POWER(10,ROUND(LOG($G481/$F481),1))),1))</f>
        <v>1</v>
      </c>
      <c r="O481" s="154">
        <f>IF($C481="","",IF(OR($J481="SWAP",$J481="FUTURE",$J481="CME FUTURE"),IF($L481=1,$F481*$N481,$AB$2*$F481*$N481/$H481),F481))</f>
        <v>-4350822.18</v>
      </c>
      <c r="P481" s="47">
        <f>IF($C481="","",IF(OR($J481="SWAP",$J481="FUTURE",$J481="CME FUTURE"),IF(NOT(ISERROR(VLOOKUP($M481,SpotUSDRateTable,2,FALSE))),VLOOKUP($M481,SpotUSDRateTable,2,FALSE),$H481)*O481,VLOOKUP($M481,SpotUSDRateTable,2,FALSE)*O481))</f>
        <v>-4689161.7859498374</v>
      </c>
      <c r="Q481" s="25">
        <f>IF($C481="","",IF(OR($J481="SWAP",$J481="FUTURE",$J481="CME FUTURE"),INT($K481-$B481),0))</f>
        <v>0</v>
      </c>
      <c r="R481" s="26" t="str">
        <f>IF($C481="","",IF(OR($E481="USD",$E481="EUR"),"CASH",IF($Q481=0,"COIN",IF($Q481&gt;720,"PERP",IF($J481="FUTURE",TEXT($K481-1,"mmm yy"),"CME "&amp;TEXT($K481-1,"mmm yy"))))))</f>
        <v>COIN</v>
      </c>
      <c r="S481" s="26" t="str">
        <f>IF($C481="","",IF($J481="CME FUTURE",IF($G481&gt;0,"LONG","SHORT"),IF($G481&gt;0,"LONG","SHORT")))</f>
        <v>SHORT</v>
      </c>
      <c r="T481" s="26" t="str">
        <f>IF($C481="","",$R481&amp;" "&amp;$S481)</f>
        <v>COIN SHORT</v>
      </c>
      <c r="U481" s="180">
        <f>IF($C481="","",$G481*(1+$W481))</f>
        <v>-4689161.7859498598</v>
      </c>
      <c r="V481" s="176">
        <f>IF($C481="","",$H481*(1+$W481))</f>
        <v>1.0777645217276699</v>
      </c>
      <c r="W481" s="39">
        <f>IF($C481="","",IF(DefaultScenario,IF(OR(AND(Default_Exchange="ALL",NOT(ISERROR(MATCH($C481,$AF$6:$AF$37,0)))),$C481=Default_Exchange),IF($G481&gt;0,-LGD,0),0),IF(OR($J481="SWAP",$J481="FUTURE",$J481="CME FUTURE"),IF('Futures &amp; Perps Shifted'!$K$73,VLOOKUP($M481,ShiftByCurrencyDeriv,MATCH($R481,ShiftByCurrencyDerivHeader,0),FALSE),0),0)))</f>
        <v>0</v>
      </c>
      <c r="X481" s="178">
        <f>IF($C481="","",$U481-$G481)</f>
        <v>0</v>
      </c>
      <c r="Y481" s="14" t="str">
        <f t="shared" si="7"/>
        <v>LEND</v>
      </c>
      <c r="Z481" t="str">
        <f>IF($C481="","",$M481&amp;" "&amp;$T481)</f>
        <v>EOS COIN SHORT</v>
      </c>
      <c r="AA481" t="b">
        <f>IF($C481="","",IF(ISERROR(VLOOKUP($Y481,Mappings!$A:$C,3,FALSE)),FALSE,VLOOKUP($Y481,Mappings!$A:$C,3,FALSE)))</f>
        <v>0</v>
      </c>
    </row>
    <row r="482" spans="1:27" customFormat="1" x14ac:dyDescent="0.25">
      <c r="A482" s="14">
        <v>480</v>
      </c>
      <c r="B482" s="71">
        <v>44958</v>
      </c>
      <c r="C482" s="14" t="s">
        <v>101</v>
      </c>
      <c r="D482" s="23" t="s">
        <v>201</v>
      </c>
      <c r="E482" s="23" t="s">
        <v>15</v>
      </c>
      <c r="F482" s="100">
        <v>-6499.9949999999999</v>
      </c>
      <c r="G482" s="100">
        <v>-10671644.3001916</v>
      </c>
      <c r="H482" s="100">
        <v>1641.7926937161601</v>
      </c>
      <c r="I482" s="100">
        <v>0</v>
      </c>
      <c r="J482" s="23" t="s">
        <v>193</v>
      </c>
      <c r="K482" s="24">
        <v>44958</v>
      </c>
      <c r="L482" s="23">
        <v>1</v>
      </c>
      <c r="M482" s="23" t="s">
        <v>15</v>
      </c>
      <c r="N482" s="45">
        <f>IF($C482="","",IF(OR($J482="SWAP",$J482="FUTURE",$J482="CME FUTURE"),IF($L482=1,ROUND($G482/$H482/$F482,3),POWER(10,ROUND(LOG($G482/$F482),1))),1))</f>
        <v>1</v>
      </c>
      <c r="O482" s="154">
        <f>IF($C482="","",IF(OR($J482="SWAP",$J482="FUTURE",$J482="CME FUTURE"),IF($L482=1,$F482*$N482,$AB$2*$F482*$N482/$H482),F482))</f>
        <v>-6499.9949999999999</v>
      </c>
      <c r="P482" s="47">
        <f>IF($C482="","",IF(OR($J482="SWAP",$J482="FUTURE",$J482="CME FUTURE"),IF(NOT(ISERROR(VLOOKUP($M482,SpotUSDRateTable,2,FALSE))),VLOOKUP($M482,SpotUSDRateTable,2,FALSE),$H482)*O482,VLOOKUP($M482,SpotUSDRateTable,2,FALSE)*O482))</f>
        <v>-10671644.300191572</v>
      </c>
      <c r="Q482" s="25">
        <f>IF($C482="","",IF(OR($J482="SWAP",$J482="FUTURE",$J482="CME FUTURE"),INT($K482-$B482),0))</f>
        <v>0</v>
      </c>
      <c r="R482" s="26" t="str">
        <f>IF($C482="","",IF(OR($E482="USD",$E482="EUR"),"CASH",IF($Q482=0,"COIN",IF($Q482&gt;720,"PERP",IF($J482="FUTURE",TEXT($K482-1,"mmm yy"),"CME "&amp;TEXT($K482-1,"mmm yy"))))))</f>
        <v>COIN</v>
      </c>
      <c r="S482" s="26" t="str">
        <f>IF($C482="","",IF($J482="CME FUTURE",IF($G482&gt;0,"LONG","SHORT"),IF($G482&gt;0,"LONG","SHORT")))</f>
        <v>SHORT</v>
      </c>
      <c r="T482" s="26" t="str">
        <f>IF($C482="","",$R482&amp;" "&amp;$S482)</f>
        <v>COIN SHORT</v>
      </c>
      <c r="U482" s="180">
        <f>IF($C482="","",$G482*(1+$W482))</f>
        <v>-10671644.3001916</v>
      </c>
      <c r="V482" s="176">
        <f>IF($C482="","",$H482*(1+$W482))</f>
        <v>1641.7926937161601</v>
      </c>
      <c r="W482" s="39">
        <f>IF($C482="","",IF(DefaultScenario,IF(OR(AND(Default_Exchange="ALL",NOT(ISERROR(MATCH($C482,$AF$6:$AF$37,0)))),$C482=Default_Exchange),IF($G482&gt;0,-LGD,0),0),IF(OR($J482="SWAP",$J482="FUTURE",$J482="CME FUTURE"),IF('Futures &amp; Perps Shifted'!$K$73,VLOOKUP($M482,ShiftByCurrencyDeriv,MATCH($R482,ShiftByCurrencyDerivHeader,0),FALSE),0),0)))</f>
        <v>0</v>
      </c>
      <c r="X482" s="178">
        <f>IF($C482="","",$U482-$G482)</f>
        <v>0</v>
      </c>
      <c r="Y482" s="14" t="str">
        <f t="shared" si="7"/>
        <v>LEND</v>
      </c>
      <c r="Z482" t="str">
        <f>IF($C482="","",$M482&amp;" "&amp;$T482)</f>
        <v>ETH COIN SHORT</v>
      </c>
      <c r="AA482" t="b">
        <f>IF($C482="","",IF(ISERROR(VLOOKUP($Y482,Mappings!$A:$C,3,FALSE)),FALSE,VLOOKUP($Y482,Mappings!$A:$C,3,FALSE)))</f>
        <v>0</v>
      </c>
    </row>
    <row r="483" spans="1:27" customFormat="1" x14ac:dyDescent="0.25">
      <c r="A483" s="14">
        <v>481</v>
      </c>
      <c r="B483" s="71">
        <v>44958</v>
      </c>
      <c r="C483" s="14" t="s">
        <v>169</v>
      </c>
      <c r="D483" s="23" t="s">
        <v>167</v>
      </c>
      <c r="E483" s="23" t="s">
        <v>14</v>
      </c>
      <c r="F483" s="100">
        <v>-1340.01684679</v>
      </c>
      <c r="G483" s="100">
        <v>-31790251.005034801</v>
      </c>
      <c r="H483" s="100">
        <v>23723.7696534846</v>
      </c>
      <c r="I483" s="100">
        <v>0</v>
      </c>
      <c r="J483" s="23" t="s">
        <v>168</v>
      </c>
      <c r="K483" s="24">
        <v>44958</v>
      </c>
      <c r="L483" s="23">
        <v>1</v>
      </c>
      <c r="M483" s="23" t="s">
        <v>14</v>
      </c>
      <c r="N483" s="45">
        <f>IF($C483="","",IF(OR($J483="SWAP",$J483="FUTURE",$J483="CME FUTURE"),IF($L483=1,ROUND($G483/$H483/$F483,3),POWER(10,ROUND(LOG($G483/$F483),1))),1))</f>
        <v>1</v>
      </c>
      <c r="O483" s="154">
        <f>IF($C483="","",IF(OR($J483="SWAP",$J483="FUTURE",$J483="CME FUTURE"),IF($L483=1,$F483*$N483,$AB$2*$F483*$N483/$H483),F483))</f>
        <v>-1340.01684679</v>
      </c>
      <c r="P483" s="47">
        <f>IF($C483="","",IF(OR($J483="SWAP",$J483="FUTURE",$J483="CME FUTURE"),IF(NOT(ISERROR(VLOOKUP($M483,SpotUSDRateTable,2,FALSE))),VLOOKUP($M483,SpotUSDRateTable,2,FALSE),$H483)*O483,VLOOKUP($M483,SpotUSDRateTable,2,FALSE)*O483))</f>
        <v>-31790251.005034726</v>
      </c>
      <c r="Q483" s="25">
        <f>IF($C483="","",IF(OR($J483="SWAP",$J483="FUTURE",$J483="CME FUTURE"),INT($K483-$B483),0))</f>
        <v>0</v>
      </c>
      <c r="R483" s="26" t="str">
        <f>IF($C483="","",IF(OR($E483="USD",$E483="EUR"),"CASH",IF($Q483=0,"COIN",IF($Q483&gt;720,"PERP",IF($J483="FUTURE",TEXT($K483-1,"mmm yy"),"CME "&amp;TEXT($K483-1,"mmm yy"))))))</f>
        <v>COIN</v>
      </c>
      <c r="S483" s="26" t="str">
        <f>IF($C483="","",IF($J483="CME FUTURE",IF($G483&gt;0,"LONG","SHORT"),IF($G483&gt;0,"LONG","SHORT")))</f>
        <v>SHORT</v>
      </c>
      <c r="T483" s="26" t="str">
        <f>IF($C483="","",$R483&amp;" "&amp;$S483)</f>
        <v>COIN SHORT</v>
      </c>
      <c r="U483" s="180">
        <f>IF($C483="","",$G483*(1+$W483))</f>
        <v>-31790251.005034801</v>
      </c>
      <c r="V483" s="176">
        <f>IF($C483="","",$H483*(1+$W483))</f>
        <v>23723.7696534846</v>
      </c>
      <c r="W483" s="39">
        <f>IF($C483="","",IF(DefaultScenario,IF(OR(AND(Default_Exchange="ALL",NOT(ISERROR(MATCH($C483,$AF$6:$AF$37,0)))),$C483=Default_Exchange),IF($G483&gt;0,-LGD,0),0),IF(OR($J483="SWAP",$J483="FUTURE",$J483="CME FUTURE"),IF('Futures &amp; Perps Shifted'!$K$73,VLOOKUP($M483,ShiftByCurrencyDeriv,MATCH($R483,ShiftByCurrencyDerivHeader,0),FALSE),0),0)))</f>
        <v>0</v>
      </c>
      <c r="X483" s="178">
        <f>IF($C483="","",$U483-$G483)</f>
        <v>0</v>
      </c>
      <c r="Y483" s="14" t="str">
        <f t="shared" si="7"/>
        <v>LEND</v>
      </c>
      <c r="Z483" t="str">
        <f>IF($C483="","",$M483&amp;" "&amp;$T483)</f>
        <v>BTC COIN SHORT</v>
      </c>
      <c r="AA483" t="b">
        <f>IF($C483="","",IF(ISERROR(VLOOKUP($Y483,Mappings!$A:$C,3,FALSE)),FALSE,VLOOKUP($Y483,Mappings!$A:$C,3,FALSE)))</f>
        <v>0</v>
      </c>
    </row>
    <row r="484" spans="1:27" customFormat="1" x14ac:dyDescent="0.25">
      <c r="A484" s="14">
        <v>482</v>
      </c>
      <c r="B484" s="71">
        <v>44958</v>
      </c>
      <c r="C484" s="14" t="s">
        <v>169</v>
      </c>
      <c r="D484" s="23" t="s">
        <v>167</v>
      </c>
      <c r="E484" s="23" t="s">
        <v>15</v>
      </c>
      <c r="F484" s="100">
        <v>-26855</v>
      </c>
      <c r="G484" s="100">
        <v>-44090342.7897477</v>
      </c>
      <c r="H484" s="100">
        <v>1641.7926937161601</v>
      </c>
      <c r="I484" s="100">
        <v>0</v>
      </c>
      <c r="J484" s="23" t="s">
        <v>168</v>
      </c>
      <c r="K484" s="24">
        <v>44958</v>
      </c>
      <c r="L484" s="23">
        <v>1</v>
      </c>
      <c r="M484" s="23" t="s">
        <v>15</v>
      </c>
      <c r="N484" s="45">
        <f>IF($C484="","",IF(OR($J484="SWAP",$J484="FUTURE",$J484="CME FUTURE"),IF($L484=1,ROUND($G484/$H484/$F484,3),POWER(10,ROUND(LOG($G484/$F484),1))),1))</f>
        <v>1</v>
      </c>
      <c r="O484" s="154">
        <f>IF($C484="","",IF(OR($J484="SWAP",$J484="FUTURE",$J484="CME FUTURE"),IF($L484=1,$F484*$N484,$AB$2*$F484*$N484/$H484),F484))</f>
        <v>-26855</v>
      </c>
      <c r="P484" s="47">
        <f>IF($C484="","",IF(OR($J484="SWAP",$J484="FUTURE",$J484="CME FUTURE"),IF(NOT(ISERROR(VLOOKUP($M484,SpotUSDRateTable,2,FALSE))),VLOOKUP($M484,SpotUSDRateTable,2,FALSE),$H484)*O484,VLOOKUP($M484,SpotUSDRateTable,2,FALSE)*O484))</f>
        <v>-44090342.789747477</v>
      </c>
      <c r="Q484" s="25">
        <f>IF($C484="","",IF(OR($J484="SWAP",$J484="FUTURE",$J484="CME FUTURE"),INT($K484-$B484),0))</f>
        <v>0</v>
      </c>
      <c r="R484" s="26" t="str">
        <f>IF($C484="","",IF(OR($E484="USD",$E484="EUR"),"CASH",IF($Q484=0,"COIN",IF($Q484&gt;720,"PERP",IF($J484="FUTURE",TEXT($K484-1,"mmm yy"),"CME "&amp;TEXT($K484-1,"mmm yy"))))))</f>
        <v>COIN</v>
      </c>
      <c r="S484" s="26" t="str">
        <f>IF($C484="","",IF($J484="CME FUTURE",IF($G484&gt;0,"LONG","SHORT"),IF($G484&gt;0,"LONG","SHORT")))</f>
        <v>SHORT</v>
      </c>
      <c r="T484" s="26" t="str">
        <f>IF($C484="","",$R484&amp;" "&amp;$S484)</f>
        <v>COIN SHORT</v>
      </c>
      <c r="U484" s="180">
        <f>IF($C484="","",$G484*(1+$W484))</f>
        <v>-44090342.7897477</v>
      </c>
      <c r="V484" s="176">
        <f>IF($C484="","",$H484*(1+$W484))</f>
        <v>1641.7926937161601</v>
      </c>
      <c r="W484" s="39">
        <f>IF($C484="","",IF(DefaultScenario,IF(OR(AND(Default_Exchange="ALL",NOT(ISERROR(MATCH($C484,$AF$6:$AF$37,0)))),$C484=Default_Exchange),IF($G484&gt;0,-LGD,0),0),IF(OR($J484="SWAP",$J484="FUTURE",$J484="CME FUTURE"),IF('Futures &amp; Perps Shifted'!$K$73,VLOOKUP($M484,ShiftByCurrencyDeriv,MATCH($R484,ShiftByCurrencyDerivHeader,0),FALSE),0),0)))</f>
        <v>0</v>
      </c>
      <c r="X484" s="178">
        <f>IF($C484="","",$U484-$G484)</f>
        <v>0</v>
      </c>
      <c r="Y484" s="14" t="str">
        <f t="shared" si="7"/>
        <v>LEND</v>
      </c>
      <c r="Z484" t="str">
        <f>IF($C484="","",$M484&amp;" "&amp;$T484)</f>
        <v>ETH COIN SHORT</v>
      </c>
      <c r="AA484" t="b">
        <f>IF($C484="","",IF(ISERROR(VLOOKUP($Y484,Mappings!$A:$C,3,FALSE)),FALSE,VLOOKUP($Y484,Mappings!$A:$C,3,FALSE)))</f>
        <v>0</v>
      </c>
    </row>
    <row r="485" spans="1:27" customFormat="1" x14ac:dyDescent="0.25">
      <c r="A485" s="14">
        <v>483</v>
      </c>
      <c r="B485" s="71">
        <v>44958</v>
      </c>
      <c r="C485" s="14" t="s">
        <v>169</v>
      </c>
      <c r="D485" s="23" t="s">
        <v>167</v>
      </c>
      <c r="E485" s="23" t="s">
        <v>256</v>
      </c>
      <c r="F485" s="100">
        <v>-15000000</v>
      </c>
      <c r="G485" s="100">
        <v>-16502765.386880901</v>
      </c>
      <c r="H485" s="100">
        <v>1.1001843591253899</v>
      </c>
      <c r="I485" s="100">
        <v>0</v>
      </c>
      <c r="J485" s="23" t="s">
        <v>168</v>
      </c>
      <c r="K485" s="24">
        <v>44958</v>
      </c>
      <c r="L485" s="23">
        <v>1</v>
      </c>
      <c r="M485" s="23" t="s">
        <v>256</v>
      </c>
      <c r="N485" s="45">
        <f>IF($C485="","",IF(OR($J485="SWAP",$J485="FUTURE",$J485="CME FUTURE"),IF($L485=1,ROUND($G485/$H485/$F485,3),POWER(10,ROUND(LOG($G485/$F485),1))),1))</f>
        <v>1</v>
      </c>
      <c r="O485" s="154">
        <f>IF($C485="","",IF(OR($J485="SWAP",$J485="FUTURE",$J485="CME FUTURE"),IF($L485=1,$F485*$N485,$AB$2*$F485*$N485/$H485),F485))</f>
        <v>-15000000</v>
      </c>
      <c r="P485" s="47">
        <f>IF($C485="","",IF(OR($J485="SWAP",$J485="FUTURE",$J485="CME FUTURE"),IF(NOT(ISERROR(VLOOKUP($M485,SpotUSDRateTable,2,FALSE))),VLOOKUP($M485,SpotUSDRateTable,2,FALSE),$H485)*O485,VLOOKUP($M485,SpotUSDRateTable,2,FALSE)*O485))</f>
        <v>-16502765.386880849</v>
      </c>
      <c r="Q485" s="25">
        <f>IF($C485="","",IF(OR($J485="SWAP",$J485="FUTURE",$J485="CME FUTURE"),INT($K485-$B485),0))</f>
        <v>0</v>
      </c>
      <c r="R485" s="26" t="str">
        <f>IF($C485="","",IF(OR($E485="USD",$E485="EUR"),"CASH",IF($Q485=0,"COIN",IF($Q485&gt;720,"PERP",IF($J485="FUTURE",TEXT($K485-1,"mmm yy"),"CME "&amp;TEXT($K485-1,"mmm yy"))))))</f>
        <v>COIN</v>
      </c>
      <c r="S485" s="26" t="str">
        <f>IF($C485="","",IF($J485="CME FUTURE",IF($G485&gt;0,"LONG","SHORT"),IF($G485&gt;0,"LONG","SHORT")))</f>
        <v>SHORT</v>
      </c>
      <c r="T485" s="26" t="str">
        <f>IF($C485="","",$R485&amp;" "&amp;$S485)</f>
        <v>COIN SHORT</v>
      </c>
      <c r="U485" s="180">
        <f>IF($C485="","",$G485*(1+$W485))</f>
        <v>-16502765.386880901</v>
      </c>
      <c r="V485" s="176">
        <f>IF($C485="","",$H485*(1+$W485))</f>
        <v>1.1001843591253899</v>
      </c>
      <c r="W485" s="39">
        <f>IF($C485="","",IF(DefaultScenario,IF(OR(AND(Default_Exchange="ALL",NOT(ISERROR(MATCH($C485,$AF$6:$AF$37,0)))),$C485=Default_Exchange),IF($G485&gt;0,-LGD,0),0),IF(OR($J485="SWAP",$J485="FUTURE",$J485="CME FUTURE"),IF('Futures &amp; Perps Shifted'!$K$73,VLOOKUP($M485,ShiftByCurrencyDeriv,MATCH($R485,ShiftByCurrencyDerivHeader,0),FALSE),0),0)))</f>
        <v>0</v>
      </c>
      <c r="X485" s="178">
        <f>IF($C485="","",$U485-$G485)</f>
        <v>0</v>
      </c>
      <c r="Y485" s="14" t="str">
        <f t="shared" si="7"/>
        <v>LEND</v>
      </c>
      <c r="Z485" t="str">
        <f>IF($C485="","",$M485&amp;" "&amp;$T485)</f>
        <v>EUROC COIN SHORT</v>
      </c>
      <c r="AA485" t="b">
        <f>IF($C485="","",IF(ISERROR(VLOOKUP($Y485,Mappings!$A:$C,3,FALSE)),FALSE,VLOOKUP($Y485,Mappings!$A:$C,3,FALSE)))</f>
        <v>0</v>
      </c>
    </row>
    <row r="486" spans="1:27" customFormat="1" x14ac:dyDescent="0.25">
      <c r="A486" s="14">
        <v>484</v>
      </c>
      <c r="B486" s="71">
        <v>44958</v>
      </c>
      <c r="C486" s="14" t="s">
        <v>169</v>
      </c>
      <c r="D486" s="23" t="s">
        <v>167</v>
      </c>
      <c r="E486" s="23" t="s">
        <v>95</v>
      </c>
      <c r="F486" s="100">
        <v>-42800000</v>
      </c>
      <c r="G486" s="100">
        <v>-42800000</v>
      </c>
      <c r="H486" s="100">
        <v>1</v>
      </c>
      <c r="I486" s="100">
        <v>0</v>
      </c>
      <c r="J486" s="23" t="s">
        <v>168</v>
      </c>
      <c r="K486" s="24">
        <v>44958</v>
      </c>
      <c r="L486" s="23">
        <v>1</v>
      </c>
      <c r="M486" s="23" t="s">
        <v>95</v>
      </c>
      <c r="N486" s="45">
        <f>IF($C486="","",IF(OR($J486="SWAP",$J486="FUTURE",$J486="CME FUTURE"),IF($L486=1,ROUND($G486/$H486/$F486,3),POWER(10,ROUND(LOG($G486/$F486),1))),1))</f>
        <v>1</v>
      </c>
      <c r="O486" s="154">
        <f>IF($C486="","",IF(OR($J486="SWAP",$J486="FUTURE",$J486="CME FUTURE"),IF($L486=1,$F486*$N486,$AB$2*$F486*$N486/$H486),F486))</f>
        <v>-42800000</v>
      </c>
      <c r="P486" s="47">
        <f>IF($C486="","",IF(OR($J486="SWAP",$J486="FUTURE",$J486="CME FUTURE"),IF(NOT(ISERROR(VLOOKUP($M486,SpotUSDRateTable,2,FALSE))),VLOOKUP($M486,SpotUSDRateTable,2,FALSE),$H486)*O486,VLOOKUP($M486,SpotUSDRateTable,2,FALSE)*O486))</f>
        <v>-42800000</v>
      </c>
      <c r="Q486" s="25">
        <f>IF($C486="","",IF(OR($J486="SWAP",$J486="FUTURE",$J486="CME FUTURE"),INT($K486-$B486),0))</f>
        <v>0</v>
      </c>
      <c r="R486" s="26" t="str">
        <f>IF($C486="","",IF(OR($E486="USD",$E486="EUR"),"CASH",IF($Q486=0,"COIN",IF($Q486&gt;720,"PERP",IF($J486="FUTURE",TEXT($K486-1,"mmm yy"),"CME "&amp;TEXT($K486-1,"mmm yy"))))))</f>
        <v>CASH</v>
      </c>
      <c r="S486" s="26" t="str">
        <f>IF($C486="","",IF($J486="CME FUTURE",IF($G486&gt;0,"LONG","SHORT"),IF($G486&gt;0,"LONG","SHORT")))</f>
        <v>SHORT</v>
      </c>
      <c r="T486" s="26" t="str">
        <f>IF($C486="","",$R486&amp;" "&amp;$S486)</f>
        <v>CASH SHORT</v>
      </c>
      <c r="U486" s="180">
        <f>IF($C486="","",$G486*(1+$W486))</f>
        <v>-42800000</v>
      </c>
      <c r="V486" s="176">
        <f>IF($C486="","",$H486*(1+$W486))</f>
        <v>1</v>
      </c>
      <c r="W486" s="39">
        <f>IF($C486="","",IF(DefaultScenario,IF(OR(AND(Default_Exchange="ALL",NOT(ISERROR(MATCH($C486,$AF$6:$AF$37,0)))),$C486=Default_Exchange),IF($G486&gt;0,-LGD,0),0),IF(OR($J486="SWAP",$J486="FUTURE",$J486="CME FUTURE"),IF('Futures &amp; Perps Shifted'!$K$73,VLOOKUP($M486,ShiftByCurrencyDeriv,MATCH($R486,ShiftByCurrencyDerivHeader,0),FALSE),0),0)))</f>
        <v>0</v>
      </c>
      <c r="X486" s="178">
        <f>IF($C486="","",$U486-$G486)</f>
        <v>0</v>
      </c>
      <c r="Y486" s="14" t="str">
        <f t="shared" si="7"/>
        <v>LEND</v>
      </c>
      <c r="Z486" t="str">
        <f>IF($C486="","",$M486&amp;" "&amp;$T486)</f>
        <v>USD CASH SHORT</v>
      </c>
      <c r="AA486" t="b">
        <f>IF($C486="","",IF(ISERROR(VLOOKUP($Y486,Mappings!$A:$C,3,FALSE)),FALSE,VLOOKUP($Y486,Mappings!$A:$C,3,FALSE)))</f>
        <v>0</v>
      </c>
    </row>
    <row r="487" spans="1:27" customFormat="1" x14ac:dyDescent="0.25">
      <c r="A487" s="14">
        <v>485</v>
      </c>
      <c r="B487" s="71">
        <v>44958</v>
      </c>
      <c r="C487" s="14" t="s">
        <v>169</v>
      </c>
      <c r="D487" s="23" t="s">
        <v>167</v>
      </c>
      <c r="E487" s="23" t="s">
        <v>92</v>
      </c>
      <c r="F487" s="100">
        <v>-89706000</v>
      </c>
      <c r="G487" s="100">
        <v>-89719431.023040101</v>
      </c>
      <c r="H487" s="100">
        <v>1.0001497226834299</v>
      </c>
      <c r="I487" s="100">
        <v>0</v>
      </c>
      <c r="J487" s="23" t="s">
        <v>168</v>
      </c>
      <c r="K487" s="24">
        <v>44958</v>
      </c>
      <c r="L487" s="23">
        <v>1</v>
      </c>
      <c r="M487" s="23" t="s">
        <v>92</v>
      </c>
      <c r="N487" s="45">
        <f>IF($C487="","",IF(OR($J487="SWAP",$J487="FUTURE",$J487="CME FUTURE"),IF($L487=1,ROUND($G487/$H487/$F487,3),POWER(10,ROUND(LOG($G487/$F487),1))),1))</f>
        <v>1</v>
      </c>
      <c r="O487" s="154">
        <f>IF($C487="","",IF(OR($J487="SWAP",$J487="FUTURE",$J487="CME FUTURE"),IF($L487=1,$F487*$N487,$AB$2*$F487*$N487/$H487),F487))</f>
        <v>-89706000</v>
      </c>
      <c r="P487" s="47">
        <f>IF($C487="","",IF(OR($J487="SWAP",$J487="FUTURE",$J487="CME FUTURE"),IF(NOT(ISERROR(VLOOKUP($M487,SpotUSDRateTable,2,FALSE))),VLOOKUP($M487,SpotUSDRateTable,2,FALSE),$H487)*O487,VLOOKUP($M487,SpotUSDRateTable,2,FALSE)*O487))</f>
        <v>-89719431.023039773</v>
      </c>
      <c r="Q487" s="25">
        <f>IF($C487="","",IF(OR($J487="SWAP",$J487="FUTURE",$J487="CME FUTURE"),INT($K487-$B487),0))</f>
        <v>0</v>
      </c>
      <c r="R487" s="26" t="str">
        <f>IF($C487="","",IF(OR($E487="USD",$E487="EUR"),"CASH",IF($Q487=0,"COIN",IF($Q487&gt;720,"PERP",IF($J487="FUTURE",TEXT($K487-1,"mmm yy"),"CME "&amp;TEXT($K487-1,"mmm yy"))))))</f>
        <v>COIN</v>
      </c>
      <c r="S487" s="26" t="str">
        <f>IF($C487="","",IF($J487="CME FUTURE",IF($G487&gt;0,"LONG","SHORT"),IF($G487&gt;0,"LONG","SHORT")))</f>
        <v>SHORT</v>
      </c>
      <c r="T487" s="26" t="str">
        <f>IF($C487="","",$R487&amp;" "&amp;$S487)</f>
        <v>COIN SHORT</v>
      </c>
      <c r="U487" s="180">
        <f>IF($C487="","",$G487*(1+$W487))</f>
        <v>-89719431.023040101</v>
      </c>
      <c r="V487" s="176">
        <f>IF($C487="","",$H487*(1+$W487))</f>
        <v>1.0001497226834299</v>
      </c>
      <c r="W487" s="39">
        <f>IF($C487="","",IF(DefaultScenario,IF(OR(AND(Default_Exchange="ALL",NOT(ISERROR(MATCH($C487,$AF$6:$AF$37,0)))),$C487=Default_Exchange),IF($G487&gt;0,-LGD,0),0),IF(OR($J487="SWAP",$J487="FUTURE",$J487="CME FUTURE"),IF('Futures &amp; Perps Shifted'!$K$73,VLOOKUP($M487,ShiftByCurrencyDeriv,MATCH($R487,ShiftByCurrencyDerivHeader,0),FALSE),0),0)))</f>
        <v>0</v>
      </c>
      <c r="X487" s="178">
        <f>IF($C487="","",$U487-$G487)</f>
        <v>0</v>
      </c>
      <c r="Y487" s="14" t="str">
        <f t="shared" si="7"/>
        <v>LEND</v>
      </c>
      <c r="Z487" t="str">
        <f>IF($C487="","",$M487&amp;" "&amp;$T487)</f>
        <v>USDC COIN SHORT</v>
      </c>
      <c r="AA487" t="b">
        <f>IF($C487="","",IF(ISERROR(VLOOKUP($Y487,Mappings!$A:$C,3,FALSE)),FALSE,VLOOKUP($Y487,Mappings!$A:$C,3,FALSE)))</f>
        <v>0</v>
      </c>
    </row>
    <row r="488" spans="1:27" customFormat="1" x14ac:dyDescent="0.25">
      <c r="A488" s="14">
        <v>486</v>
      </c>
      <c r="B488" s="71">
        <v>44958</v>
      </c>
      <c r="C488" s="14" t="s">
        <v>169</v>
      </c>
      <c r="D488" s="23" t="s">
        <v>167</v>
      </c>
      <c r="E488" s="23" t="s">
        <v>26</v>
      </c>
      <c r="F488" s="100">
        <v>-20000000</v>
      </c>
      <c r="G488" s="100">
        <v>-563501.82054883998</v>
      </c>
      <c r="H488" s="100">
        <v>2.8175091027441999E-2</v>
      </c>
      <c r="I488" s="100">
        <v>0</v>
      </c>
      <c r="J488" s="23" t="s">
        <v>168</v>
      </c>
      <c r="K488" s="24">
        <v>44958</v>
      </c>
      <c r="L488" s="23">
        <v>1</v>
      </c>
      <c r="M488" s="23" t="s">
        <v>26</v>
      </c>
      <c r="N488" s="45">
        <f>IF($C488="","",IF(OR($J488="SWAP",$J488="FUTURE",$J488="CME FUTURE"),IF($L488=1,ROUND($G488/$H488/$F488,3),POWER(10,ROUND(LOG($G488/$F488),1))),1))</f>
        <v>1</v>
      </c>
      <c r="O488" s="154">
        <f>IF($C488="","",IF(OR($J488="SWAP",$J488="FUTURE",$J488="CME FUTURE"),IF($L488=1,$F488*$N488,$AB$2*$F488*$N488/$H488),F488))</f>
        <v>-20000000</v>
      </c>
      <c r="P488" s="47">
        <f>IF($C488="","",IF(OR($J488="SWAP",$J488="FUTURE",$J488="CME FUTURE"),IF(NOT(ISERROR(VLOOKUP($M488,SpotUSDRateTable,2,FALSE))),VLOOKUP($M488,SpotUSDRateTable,2,FALSE),$H488)*O488,VLOOKUP($M488,SpotUSDRateTable,2,FALSE)*O488))</f>
        <v>-563501.82054883998</v>
      </c>
      <c r="Q488" s="25">
        <f>IF($C488="","",IF(OR($J488="SWAP",$J488="FUTURE",$J488="CME FUTURE"),INT($K488-$B488),0))</f>
        <v>0</v>
      </c>
      <c r="R488" s="26" t="str">
        <f>IF($C488="","",IF(OR($E488="USD",$E488="EUR"),"CASH",IF($Q488=0,"COIN",IF($Q488&gt;720,"PERP",IF($J488="FUTURE",TEXT($K488-1,"mmm yy"),"CME "&amp;TEXT($K488-1,"mmm yy"))))))</f>
        <v>COIN</v>
      </c>
      <c r="S488" s="26" t="str">
        <f>IF($C488="","",IF($J488="CME FUTURE",IF($G488&gt;0,"LONG","SHORT"),IF($G488&gt;0,"LONG","SHORT")))</f>
        <v>SHORT</v>
      </c>
      <c r="T488" s="26" t="str">
        <f>IF($C488="","",$R488&amp;" "&amp;$S488)</f>
        <v>COIN SHORT</v>
      </c>
      <c r="U488" s="180">
        <f>IF($C488="","",$G488*(1+$W488))</f>
        <v>-563501.82054883998</v>
      </c>
      <c r="V488" s="176">
        <f>IF($C488="","",$H488*(1+$W488))</f>
        <v>2.8175091027441999E-2</v>
      </c>
      <c r="W488" s="39">
        <f>IF($C488="","",IF(DefaultScenario,IF(OR(AND(Default_Exchange="ALL",NOT(ISERROR(MATCH($C488,$AF$6:$AF$37,0)))),$C488=Default_Exchange),IF($G488&gt;0,-LGD,0),0),IF(OR($J488="SWAP",$J488="FUTURE",$J488="CME FUTURE"),IF('Futures &amp; Perps Shifted'!$K$73,VLOOKUP($M488,ShiftByCurrencyDeriv,MATCH($R488,ShiftByCurrencyDerivHeader,0),FALSE),0),0)))</f>
        <v>0</v>
      </c>
      <c r="X488" s="178">
        <f>IF($C488="","",$U488-$G488)</f>
        <v>0</v>
      </c>
      <c r="Y488" s="14" t="str">
        <f t="shared" si="7"/>
        <v>LEND</v>
      </c>
      <c r="Z488" t="str">
        <f>IF($C488="","",$M488&amp;" "&amp;$T488)</f>
        <v>ZIL COIN SHORT</v>
      </c>
      <c r="AA488" t="b">
        <f>IF($C488="","",IF(ISERROR(VLOOKUP($Y488,Mappings!$A:$C,3,FALSE)),FALSE,VLOOKUP($Y488,Mappings!$A:$C,3,FALSE)))</f>
        <v>0</v>
      </c>
    </row>
    <row r="489" spans="1:27" customFormat="1" x14ac:dyDescent="0.25">
      <c r="A489" s="14">
        <v>487</v>
      </c>
      <c r="B489" s="71">
        <v>44958</v>
      </c>
      <c r="C489" s="14" t="s">
        <v>39</v>
      </c>
      <c r="D489" s="23" t="s">
        <v>202</v>
      </c>
      <c r="E489" s="23" t="s">
        <v>20</v>
      </c>
      <c r="F489" s="100">
        <v>-5000</v>
      </c>
      <c r="G489" s="100">
        <v>-681458.85812454706</v>
      </c>
      <c r="H489" s="100">
        <v>136.29177162490899</v>
      </c>
      <c r="I489" s="100">
        <v>0</v>
      </c>
      <c r="J489" s="23" t="s">
        <v>193</v>
      </c>
      <c r="K489" s="24">
        <v>44958</v>
      </c>
      <c r="L489" s="23">
        <v>1</v>
      </c>
      <c r="M489" s="23" t="s">
        <v>20</v>
      </c>
      <c r="N489" s="45">
        <f>IF($C489="","",IF(OR($J489="SWAP",$J489="FUTURE",$J489="CME FUTURE"),IF($L489=1,ROUND($G489/$H489/$F489,3),POWER(10,ROUND(LOG($G489/$F489),1))),1))</f>
        <v>1</v>
      </c>
      <c r="O489" s="154">
        <f>IF($C489="","",IF(OR($J489="SWAP",$J489="FUTURE",$J489="CME FUTURE"),IF($L489=1,$F489*$N489,$AB$2*$F489*$N489/$H489),F489))</f>
        <v>-5000</v>
      </c>
      <c r="P489" s="47">
        <f>IF($C489="","",IF(OR($J489="SWAP",$J489="FUTURE",$J489="CME FUTURE"),IF(NOT(ISERROR(VLOOKUP($M489,SpotUSDRateTable,2,FALSE))),VLOOKUP($M489,SpotUSDRateTable,2,FALSE),$H489)*O489,VLOOKUP($M489,SpotUSDRateTable,2,FALSE)*O489))</f>
        <v>-681458.85812454496</v>
      </c>
      <c r="Q489" s="25">
        <f>IF($C489="","",IF(OR($J489="SWAP",$J489="FUTURE",$J489="CME FUTURE"),INT($K489-$B489),0))</f>
        <v>0</v>
      </c>
      <c r="R489" s="26" t="str">
        <f>IF($C489="","",IF(OR($E489="USD",$E489="EUR"),"CASH",IF($Q489=0,"COIN",IF($Q489&gt;720,"PERP",IF($J489="FUTURE",TEXT($K489-1,"mmm yy"),"CME "&amp;TEXT($K489-1,"mmm yy"))))))</f>
        <v>COIN</v>
      </c>
      <c r="S489" s="26" t="str">
        <f>IF($C489="","",IF($J489="CME FUTURE",IF($G489&gt;0,"LONG","SHORT"),IF($G489&gt;0,"LONG","SHORT")))</f>
        <v>SHORT</v>
      </c>
      <c r="T489" s="26" t="str">
        <f>IF($C489="","",$R489&amp;" "&amp;$S489)</f>
        <v>COIN SHORT</v>
      </c>
      <c r="U489" s="180">
        <f>IF($C489="","",$G489*(1+$W489))</f>
        <v>-681458.85812454706</v>
      </c>
      <c r="V489" s="176">
        <f>IF($C489="","",$H489*(1+$W489))</f>
        <v>136.29177162490899</v>
      </c>
      <c r="W489" s="39">
        <f>IF($C489="","",IF(DefaultScenario,IF(OR(AND(Default_Exchange="ALL",NOT(ISERROR(MATCH($C489,$AF$6:$AF$37,0)))),$C489=Default_Exchange),IF($G489&gt;0,-LGD,0),0),IF(OR($J489="SWAP",$J489="FUTURE",$J489="CME FUTURE"),IF('Futures &amp; Perps Shifted'!$K$73,VLOOKUP($M489,ShiftByCurrencyDeriv,MATCH($R489,ShiftByCurrencyDerivHeader,0),FALSE),0),0)))</f>
        <v>0</v>
      </c>
      <c r="X489" s="178">
        <f>IF($C489="","",$U489-$G489)</f>
        <v>0</v>
      </c>
      <c r="Y489" s="14" t="str">
        <f t="shared" si="7"/>
        <v>LEND</v>
      </c>
      <c r="Z489" t="str">
        <f>IF($C489="","",$M489&amp;" "&amp;$T489)</f>
        <v>BCH COIN SHORT</v>
      </c>
      <c r="AA489" t="b">
        <f>IF($C489="","",IF(ISERROR(VLOOKUP($Y489,Mappings!$A:$C,3,FALSE)),FALSE,VLOOKUP($Y489,Mappings!$A:$C,3,FALSE)))</f>
        <v>0</v>
      </c>
    </row>
    <row r="490" spans="1:27" customFormat="1" x14ac:dyDescent="0.25">
      <c r="A490" s="14">
        <v>488</v>
      </c>
      <c r="B490" s="71">
        <v>44958</v>
      </c>
      <c r="C490" s="14" t="s">
        <v>39</v>
      </c>
      <c r="D490" s="23" t="s">
        <v>202</v>
      </c>
      <c r="E490" s="23" t="s">
        <v>22</v>
      </c>
      <c r="F490" s="100">
        <v>-40000</v>
      </c>
      <c r="G490" s="100">
        <v>-258643.81963364201</v>
      </c>
      <c r="H490" s="100">
        <v>6.4660954908410604</v>
      </c>
      <c r="I490" s="100">
        <v>0</v>
      </c>
      <c r="J490" s="23" t="s">
        <v>193</v>
      </c>
      <c r="K490" s="24">
        <v>44958</v>
      </c>
      <c r="L490" s="23">
        <v>1</v>
      </c>
      <c r="M490" s="23" t="s">
        <v>22</v>
      </c>
      <c r="N490" s="45">
        <f>IF($C490="","",IF(OR($J490="SWAP",$J490="FUTURE",$J490="CME FUTURE"),IF($L490=1,ROUND($G490/$H490/$F490,3),POWER(10,ROUND(LOG($G490/$F490),1))),1))</f>
        <v>1</v>
      </c>
      <c r="O490" s="154">
        <f>IF($C490="","",IF(OR($J490="SWAP",$J490="FUTURE",$J490="CME FUTURE"),IF($L490=1,$F490*$N490,$AB$2*$F490*$N490/$H490),F490))</f>
        <v>-40000</v>
      </c>
      <c r="P490" s="47">
        <f>IF($C490="","",IF(OR($J490="SWAP",$J490="FUTURE",$J490="CME FUTURE"),IF(NOT(ISERROR(VLOOKUP($M490,SpotUSDRateTable,2,FALSE))),VLOOKUP($M490,SpotUSDRateTable,2,FALSE),$H490)*O490,VLOOKUP($M490,SpotUSDRateTable,2,FALSE)*O490))</f>
        <v>-258643.81963364242</v>
      </c>
      <c r="Q490" s="25">
        <f>IF($C490="","",IF(OR($J490="SWAP",$J490="FUTURE",$J490="CME FUTURE"),INT($K490-$B490),0))</f>
        <v>0</v>
      </c>
      <c r="R490" s="26" t="str">
        <f>IF($C490="","",IF(OR($E490="USD",$E490="EUR"),"CASH",IF($Q490=0,"COIN",IF($Q490&gt;720,"PERP",IF($J490="FUTURE",TEXT($K490-1,"mmm yy"),"CME "&amp;TEXT($K490-1,"mmm yy"))))))</f>
        <v>COIN</v>
      </c>
      <c r="S490" s="26" t="str">
        <f>IF($C490="","",IF($J490="CME FUTURE",IF($G490&gt;0,"LONG","SHORT"),IF($G490&gt;0,"LONG","SHORT")))</f>
        <v>SHORT</v>
      </c>
      <c r="T490" s="26" t="str">
        <f>IF($C490="","",$R490&amp;" "&amp;$S490)</f>
        <v>COIN SHORT</v>
      </c>
      <c r="U490" s="180">
        <f>IF($C490="","",$G490*(1+$W490))</f>
        <v>-258643.81963364201</v>
      </c>
      <c r="V490" s="176">
        <f>IF($C490="","",$H490*(1+$W490))</f>
        <v>6.4660954908410604</v>
      </c>
      <c r="W490" s="39">
        <f>IF($C490="","",IF(DefaultScenario,IF(OR(AND(Default_Exchange="ALL",NOT(ISERROR(MATCH($C490,$AF$6:$AF$37,0)))),$C490=Default_Exchange),IF($G490&gt;0,-LGD,0),0),IF(OR($J490="SWAP",$J490="FUTURE",$J490="CME FUTURE"),IF('Futures &amp; Perps Shifted'!$K$73,VLOOKUP($M490,ShiftByCurrencyDeriv,MATCH($R490,ShiftByCurrencyDerivHeader,0),FALSE),0),0)))</f>
        <v>0</v>
      </c>
      <c r="X490" s="178">
        <f>IF($C490="","",$U490-$G490)</f>
        <v>0</v>
      </c>
      <c r="Y490" s="14" t="str">
        <f t="shared" si="7"/>
        <v>LEND</v>
      </c>
      <c r="Z490" t="str">
        <f>IF($C490="","",$M490&amp;" "&amp;$T490)</f>
        <v>DOT COIN SHORT</v>
      </c>
      <c r="AA490" t="b">
        <f>IF($C490="","",IF(ISERROR(VLOOKUP($Y490,Mappings!$A:$C,3,FALSE)),FALSE,VLOOKUP($Y490,Mappings!$A:$C,3,FALSE)))</f>
        <v>0</v>
      </c>
    </row>
    <row r="491" spans="1:27" customFormat="1" x14ac:dyDescent="0.25">
      <c r="A491" s="14">
        <v>489</v>
      </c>
      <c r="B491" s="71">
        <v>44958</v>
      </c>
      <c r="C491" s="14" t="s">
        <v>39</v>
      </c>
      <c r="D491" s="23" t="s">
        <v>202</v>
      </c>
      <c r="E491" s="23" t="s">
        <v>23</v>
      </c>
      <c r="F491" s="100">
        <v>-160000</v>
      </c>
      <c r="G491" s="100">
        <v>-172442.32347642799</v>
      </c>
      <c r="H491" s="100">
        <v>1.0777645217276699</v>
      </c>
      <c r="I491" s="100">
        <v>0</v>
      </c>
      <c r="J491" s="23" t="s">
        <v>193</v>
      </c>
      <c r="K491" s="24">
        <v>44958</v>
      </c>
      <c r="L491" s="23">
        <v>1</v>
      </c>
      <c r="M491" s="23" t="s">
        <v>23</v>
      </c>
      <c r="N491" s="45">
        <f>IF($C491="","",IF(OR($J491="SWAP",$J491="FUTURE",$J491="CME FUTURE"),IF($L491=1,ROUND($G491/$H491/$F491,3),POWER(10,ROUND(LOG($G491/$F491),1))),1))</f>
        <v>1</v>
      </c>
      <c r="O491" s="154">
        <f>IF($C491="","",IF(OR($J491="SWAP",$J491="FUTURE",$J491="CME FUTURE"),IF($L491=1,$F491*$N491,$AB$2*$F491*$N491/$H491),F491))</f>
        <v>-160000</v>
      </c>
      <c r="P491" s="47">
        <f>IF($C491="","",IF(OR($J491="SWAP",$J491="FUTURE",$J491="CME FUTURE"),IF(NOT(ISERROR(VLOOKUP($M491,SpotUSDRateTable,2,FALSE))),VLOOKUP($M491,SpotUSDRateTable,2,FALSE),$H491)*O491,VLOOKUP($M491,SpotUSDRateTable,2,FALSE)*O491))</f>
        <v>-172442.32347642718</v>
      </c>
      <c r="Q491" s="25">
        <f>IF($C491="","",IF(OR($J491="SWAP",$J491="FUTURE",$J491="CME FUTURE"),INT($K491-$B491),0))</f>
        <v>0</v>
      </c>
      <c r="R491" s="26" t="str">
        <f>IF($C491="","",IF(OR($E491="USD",$E491="EUR"),"CASH",IF($Q491=0,"COIN",IF($Q491&gt;720,"PERP",IF($J491="FUTURE",TEXT($K491-1,"mmm yy"),"CME "&amp;TEXT($K491-1,"mmm yy"))))))</f>
        <v>COIN</v>
      </c>
      <c r="S491" s="26" t="str">
        <f>IF($C491="","",IF($J491="CME FUTURE",IF($G491&gt;0,"LONG","SHORT"),IF($G491&gt;0,"LONG","SHORT")))</f>
        <v>SHORT</v>
      </c>
      <c r="T491" s="26" t="str">
        <f>IF($C491="","",$R491&amp;" "&amp;$S491)</f>
        <v>COIN SHORT</v>
      </c>
      <c r="U491" s="180">
        <f>IF($C491="","",$G491*(1+$W491))</f>
        <v>-172442.32347642799</v>
      </c>
      <c r="V491" s="176">
        <f>IF($C491="","",$H491*(1+$W491))</f>
        <v>1.0777645217276699</v>
      </c>
      <c r="W491" s="39">
        <f>IF($C491="","",IF(DefaultScenario,IF(OR(AND(Default_Exchange="ALL",NOT(ISERROR(MATCH($C491,$AF$6:$AF$37,0)))),$C491=Default_Exchange),IF($G491&gt;0,-LGD,0),0),IF(OR($J491="SWAP",$J491="FUTURE",$J491="CME FUTURE"),IF('Futures &amp; Perps Shifted'!$K$73,VLOOKUP($M491,ShiftByCurrencyDeriv,MATCH($R491,ShiftByCurrencyDerivHeader,0),FALSE),0),0)))</f>
        <v>0</v>
      </c>
      <c r="X491" s="178">
        <f>IF($C491="","",$U491-$G491)</f>
        <v>0</v>
      </c>
      <c r="Y491" s="14" t="str">
        <f t="shared" si="7"/>
        <v>LEND</v>
      </c>
      <c r="Z491" t="str">
        <f>IF($C491="","",$M491&amp;" "&amp;$T491)</f>
        <v>EOS COIN SHORT</v>
      </c>
      <c r="AA491" t="b">
        <f>IF($C491="","",IF(ISERROR(VLOOKUP($Y491,Mappings!$A:$C,3,FALSE)),FALSE,VLOOKUP($Y491,Mappings!$A:$C,3,FALSE)))</f>
        <v>0</v>
      </c>
    </row>
    <row r="492" spans="1:27" customFormat="1" x14ac:dyDescent="0.25">
      <c r="A492" s="14">
        <v>490</v>
      </c>
      <c r="B492" s="71">
        <v>44958</v>
      </c>
      <c r="C492" s="14" t="s">
        <v>39</v>
      </c>
      <c r="D492" s="23" t="s">
        <v>202</v>
      </c>
      <c r="E492" s="23" t="s">
        <v>29</v>
      </c>
      <c r="F492" s="100">
        <v>-108000</v>
      </c>
      <c r="G492" s="100">
        <v>-2415691.4602818699</v>
      </c>
      <c r="H492" s="100">
        <v>22.367513521128402</v>
      </c>
      <c r="I492" s="100">
        <v>0</v>
      </c>
      <c r="J492" s="23" t="s">
        <v>193</v>
      </c>
      <c r="K492" s="24">
        <v>44958</v>
      </c>
      <c r="L492" s="23">
        <v>1</v>
      </c>
      <c r="M492" s="23" t="s">
        <v>29</v>
      </c>
      <c r="N492" s="45">
        <f>IF($C492="","",IF(OR($J492="SWAP",$J492="FUTURE",$J492="CME FUTURE"),IF($L492=1,ROUND($G492/$H492/$F492,3),POWER(10,ROUND(LOG($G492/$F492),1))),1))</f>
        <v>1</v>
      </c>
      <c r="O492" s="154">
        <f>IF($C492="","",IF(OR($J492="SWAP",$J492="FUTURE",$J492="CME FUTURE"),IF($L492=1,$F492*$N492,$AB$2*$F492*$N492/$H492),F492))</f>
        <v>-108000</v>
      </c>
      <c r="P492" s="47">
        <f>IF($C492="","",IF(OR($J492="SWAP",$J492="FUTURE",$J492="CME FUTURE"),IF(NOT(ISERROR(VLOOKUP($M492,SpotUSDRateTable,2,FALSE))),VLOOKUP($M492,SpotUSDRateTable,2,FALSE),$H492)*O492,VLOOKUP($M492,SpotUSDRateTable,2,FALSE)*O492))</f>
        <v>-2415691.4602818675</v>
      </c>
      <c r="Q492" s="25">
        <f>IF($C492="","",IF(OR($J492="SWAP",$J492="FUTURE",$J492="CME FUTURE"),INT($K492-$B492),0))</f>
        <v>0</v>
      </c>
      <c r="R492" s="26" t="str">
        <f>IF($C492="","",IF(OR($E492="USD",$E492="EUR"),"CASH",IF($Q492=0,"COIN",IF($Q492&gt;720,"PERP",IF($J492="FUTURE",TEXT($K492-1,"mmm yy"),"CME "&amp;TEXT($K492-1,"mmm yy"))))))</f>
        <v>COIN</v>
      </c>
      <c r="S492" s="26" t="str">
        <f>IF($C492="","",IF($J492="CME FUTURE",IF($G492&gt;0,"LONG","SHORT"),IF($G492&gt;0,"LONG","SHORT")))</f>
        <v>SHORT</v>
      </c>
      <c r="T492" s="26" t="str">
        <f>IF($C492="","",$R492&amp;" "&amp;$S492)</f>
        <v>COIN SHORT</v>
      </c>
      <c r="U492" s="180">
        <f>IF($C492="","",$G492*(1+$W492))</f>
        <v>-2415691.4602818699</v>
      </c>
      <c r="V492" s="176">
        <f>IF($C492="","",$H492*(1+$W492))</f>
        <v>22.367513521128402</v>
      </c>
      <c r="W492" s="39">
        <f>IF($C492="","",IF(DefaultScenario,IF(OR(AND(Default_Exchange="ALL",NOT(ISERROR(MATCH($C492,$AF$6:$AF$37,0)))),$C492=Default_Exchange),IF($G492&gt;0,-LGD,0),0),IF(OR($J492="SWAP",$J492="FUTURE",$J492="CME FUTURE"),IF('Futures &amp; Perps Shifted'!$K$73,VLOOKUP($M492,ShiftByCurrencyDeriv,MATCH($R492,ShiftByCurrencyDerivHeader,0),FALSE),0),0)))</f>
        <v>0</v>
      </c>
      <c r="X492" s="178">
        <f>IF($C492="","",$U492-$G492)</f>
        <v>0</v>
      </c>
      <c r="Y492" s="14" t="str">
        <f t="shared" si="7"/>
        <v>LEND</v>
      </c>
      <c r="Z492" t="str">
        <f>IF($C492="","",$M492&amp;" "&amp;$T492)</f>
        <v>ETC COIN SHORT</v>
      </c>
      <c r="AA492" t="b">
        <f>IF($C492="","",IF(ISERROR(VLOOKUP($Y492,Mappings!$A:$C,3,FALSE)),FALSE,VLOOKUP($Y492,Mappings!$A:$C,3,FALSE)))</f>
        <v>0</v>
      </c>
    </row>
    <row r="493" spans="1:27" customFormat="1" x14ac:dyDescent="0.25">
      <c r="A493" s="14">
        <v>491</v>
      </c>
      <c r="B493" s="71">
        <v>44958</v>
      </c>
      <c r="C493" s="14" t="s">
        <v>39</v>
      </c>
      <c r="D493" s="23" t="s">
        <v>202</v>
      </c>
      <c r="E493" s="23" t="s">
        <v>15</v>
      </c>
      <c r="F493" s="100">
        <v>-4600</v>
      </c>
      <c r="G493" s="100">
        <v>-7552246.3910943698</v>
      </c>
      <c r="H493" s="100">
        <v>1641.7926937161601</v>
      </c>
      <c r="I493" s="100">
        <v>0</v>
      </c>
      <c r="J493" s="23" t="s">
        <v>193</v>
      </c>
      <c r="K493" s="24">
        <v>44958</v>
      </c>
      <c r="L493" s="23">
        <v>1</v>
      </c>
      <c r="M493" s="23" t="s">
        <v>15</v>
      </c>
      <c r="N493" s="45">
        <f>IF($C493="","",IF(OR($J493="SWAP",$J493="FUTURE",$J493="CME FUTURE"),IF($L493=1,ROUND($G493/$H493/$F493,3),POWER(10,ROUND(LOG($G493/$F493),1))),1))</f>
        <v>1</v>
      </c>
      <c r="O493" s="154">
        <f>IF($C493="","",IF(OR($J493="SWAP",$J493="FUTURE",$J493="CME FUTURE"),IF($L493=1,$F493*$N493,$AB$2*$F493*$N493/$H493),F493))</f>
        <v>-4600</v>
      </c>
      <c r="P493" s="47">
        <f>IF($C493="","",IF(OR($J493="SWAP",$J493="FUTURE",$J493="CME FUTURE"),IF(NOT(ISERROR(VLOOKUP($M493,SpotUSDRateTable,2,FALSE))),VLOOKUP($M493,SpotUSDRateTable,2,FALSE),$H493)*O493,VLOOKUP($M493,SpotUSDRateTable,2,FALSE)*O493))</f>
        <v>-7552246.3910943363</v>
      </c>
      <c r="Q493" s="25">
        <f>IF($C493="","",IF(OR($J493="SWAP",$J493="FUTURE",$J493="CME FUTURE"),INT($K493-$B493),0))</f>
        <v>0</v>
      </c>
      <c r="R493" s="26" t="str">
        <f>IF($C493="","",IF(OR($E493="USD",$E493="EUR"),"CASH",IF($Q493=0,"COIN",IF($Q493&gt;720,"PERP",IF($J493="FUTURE",TEXT($K493-1,"mmm yy"),"CME "&amp;TEXT($K493-1,"mmm yy"))))))</f>
        <v>COIN</v>
      </c>
      <c r="S493" s="26" t="str">
        <f>IF($C493="","",IF($J493="CME FUTURE",IF($G493&gt;0,"LONG","SHORT"),IF($G493&gt;0,"LONG","SHORT")))</f>
        <v>SHORT</v>
      </c>
      <c r="T493" s="26" t="str">
        <f>IF($C493="","",$R493&amp;" "&amp;$S493)</f>
        <v>COIN SHORT</v>
      </c>
      <c r="U493" s="180">
        <f>IF($C493="","",$G493*(1+$W493))</f>
        <v>-7552246.3910943698</v>
      </c>
      <c r="V493" s="176">
        <f>IF($C493="","",$H493*(1+$W493))</f>
        <v>1641.7926937161601</v>
      </c>
      <c r="W493" s="39">
        <f>IF($C493="","",IF(DefaultScenario,IF(OR(AND(Default_Exchange="ALL",NOT(ISERROR(MATCH($C493,$AF$6:$AF$37,0)))),$C493=Default_Exchange),IF($G493&gt;0,-LGD,0),0),IF(OR($J493="SWAP",$J493="FUTURE",$J493="CME FUTURE"),IF('Futures &amp; Perps Shifted'!$K$73,VLOOKUP($M493,ShiftByCurrencyDeriv,MATCH($R493,ShiftByCurrencyDerivHeader,0),FALSE),0),0)))</f>
        <v>0</v>
      </c>
      <c r="X493" s="178">
        <f>IF($C493="","",$U493-$G493)</f>
        <v>0</v>
      </c>
      <c r="Y493" s="14" t="str">
        <f t="shared" si="7"/>
        <v>LEND</v>
      </c>
      <c r="Z493" t="str">
        <f>IF($C493="","",$M493&amp;" "&amp;$T493)</f>
        <v>ETH COIN SHORT</v>
      </c>
      <c r="AA493" t="b">
        <f>IF($C493="","",IF(ISERROR(VLOOKUP($Y493,Mappings!$A:$C,3,FALSE)),FALSE,VLOOKUP($Y493,Mappings!$A:$C,3,FALSE)))</f>
        <v>0</v>
      </c>
    </row>
    <row r="494" spans="1:27" customFormat="1" x14ac:dyDescent="0.25">
      <c r="A494" s="14">
        <v>492</v>
      </c>
      <c r="B494" s="71">
        <v>44958</v>
      </c>
      <c r="C494" s="14" t="s">
        <v>39</v>
      </c>
      <c r="D494" s="23" t="s">
        <v>202</v>
      </c>
      <c r="E494" s="23" t="s">
        <v>27</v>
      </c>
      <c r="F494" s="100">
        <v>-17000</v>
      </c>
      <c r="G494" s="100">
        <v>-122682.61542848901</v>
      </c>
      <c r="H494" s="100">
        <v>7.2166244369699699</v>
      </c>
      <c r="I494" s="100">
        <v>0</v>
      </c>
      <c r="J494" s="23" t="s">
        <v>193</v>
      </c>
      <c r="K494" s="24">
        <v>44958</v>
      </c>
      <c r="L494" s="23">
        <v>1</v>
      </c>
      <c r="M494" s="23" t="s">
        <v>27</v>
      </c>
      <c r="N494" s="45">
        <f>IF($C494="","",IF(OR($J494="SWAP",$J494="FUTURE",$J494="CME FUTURE"),IF($L494=1,ROUND($G494/$H494/$F494,3),POWER(10,ROUND(LOG($G494/$F494),1))),1))</f>
        <v>1</v>
      </c>
      <c r="O494" s="154">
        <f>IF($C494="","",IF(OR($J494="SWAP",$J494="FUTURE",$J494="CME FUTURE"),IF($L494=1,$F494*$N494,$AB$2*$F494*$N494/$H494),F494))</f>
        <v>-17000</v>
      </c>
      <c r="P494" s="47">
        <f>IF($C494="","",IF(OR($J494="SWAP",$J494="FUTURE",$J494="CME FUTURE"),IF(NOT(ISERROR(VLOOKUP($M494,SpotUSDRateTable,2,FALSE))),VLOOKUP($M494,SpotUSDRateTable,2,FALSE),$H494)*O494,VLOOKUP($M494,SpotUSDRateTable,2,FALSE)*O494))</f>
        <v>-122682.61542848949</v>
      </c>
      <c r="Q494" s="25">
        <f>IF($C494="","",IF(OR($J494="SWAP",$J494="FUTURE",$J494="CME FUTURE"),INT($K494-$B494),0))</f>
        <v>0</v>
      </c>
      <c r="R494" s="26" t="str">
        <f>IF($C494="","",IF(OR($E494="USD",$E494="EUR"),"CASH",IF($Q494=0,"COIN",IF($Q494&gt;720,"PERP",IF($J494="FUTURE",TEXT($K494-1,"mmm yy"),"CME "&amp;TEXT($K494-1,"mmm yy"))))))</f>
        <v>COIN</v>
      </c>
      <c r="S494" s="26" t="str">
        <f>IF($C494="","",IF($J494="CME FUTURE",IF($G494&gt;0,"LONG","SHORT"),IF($G494&gt;0,"LONG","SHORT")))</f>
        <v>SHORT</v>
      </c>
      <c r="T494" s="26" t="str">
        <f>IF($C494="","",$R494&amp;" "&amp;$S494)</f>
        <v>COIN SHORT</v>
      </c>
      <c r="U494" s="180">
        <f>IF($C494="","",$G494*(1+$W494))</f>
        <v>-122682.61542848901</v>
      </c>
      <c r="V494" s="176">
        <f>IF($C494="","",$H494*(1+$W494))</f>
        <v>7.2166244369699699</v>
      </c>
      <c r="W494" s="39">
        <f>IF($C494="","",IF(DefaultScenario,IF(OR(AND(Default_Exchange="ALL",NOT(ISERROR(MATCH($C494,$AF$6:$AF$37,0)))),$C494=Default_Exchange),IF($G494&gt;0,-LGD,0),0),IF(OR($J494="SWAP",$J494="FUTURE",$J494="CME FUTURE"),IF('Futures &amp; Perps Shifted'!$K$73,VLOOKUP($M494,ShiftByCurrencyDeriv,MATCH($R494,ShiftByCurrencyDerivHeader,0),FALSE),0),0)))</f>
        <v>0</v>
      </c>
      <c r="X494" s="178">
        <f>IF($C494="","",$U494-$G494)</f>
        <v>0</v>
      </c>
      <c r="Y494" s="14" t="str">
        <f t="shared" si="7"/>
        <v>LEND</v>
      </c>
      <c r="Z494" t="str">
        <f>IF($C494="","",$M494&amp;" "&amp;$T494)</f>
        <v>LINK COIN SHORT</v>
      </c>
      <c r="AA494" t="b">
        <f>IF($C494="","",IF(ISERROR(VLOOKUP($Y494,Mappings!$A:$C,3,FALSE)),FALSE,VLOOKUP($Y494,Mappings!$A:$C,3,FALSE)))</f>
        <v>0</v>
      </c>
    </row>
    <row r="495" spans="1:27" customFormat="1" x14ac:dyDescent="0.25">
      <c r="A495" s="14">
        <v>493</v>
      </c>
      <c r="B495" s="71">
        <v>44958</v>
      </c>
      <c r="C495" s="14" t="s">
        <v>39</v>
      </c>
      <c r="D495" s="23" t="s">
        <v>202</v>
      </c>
      <c r="E495" s="23" t="s">
        <v>24</v>
      </c>
      <c r="F495" s="100">
        <v>-11800</v>
      </c>
      <c r="G495" s="100">
        <v>-1185234.8240422599</v>
      </c>
      <c r="H495" s="100">
        <v>100.443629156124</v>
      </c>
      <c r="I495" s="100">
        <v>0</v>
      </c>
      <c r="J495" s="23" t="s">
        <v>193</v>
      </c>
      <c r="K495" s="24">
        <v>44958</v>
      </c>
      <c r="L495" s="23">
        <v>1</v>
      </c>
      <c r="M495" s="23" t="s">
        <v>24</v>
      </c>
      <c r="N495" s="45">
        <f>IF($C495="","",IF(OR($J495="SWAP",$J495="FUTURE",$J495="CME FUTURE"),IF($L495=1,ROUND($G495/$H495/$F495,3),POWER(10,ROUND(LOG($G495/$F495),1))),1))</f>
        <v>1</v>
      </c>
      <c r="O495" s="154">
        <f>IF($C495="","",IF(OR($J495="SWAP",$J495="FUTURE",$J495="CME FUTURE"),IF($L495=1,$F495*$N495,$AB$2*$F495*$N495/$H495),F495))</f>
        <v>-11800</v>
      </c>
      <c r="P495" s="47">
        <f>IF($C495="","",IF(OR($J495="SWAP",$J495="FUTURE",$J495="CME FUTURE"),IF(NOT(ISERROR(VLOOKUP($M495,SpotUSDRateTable,2,FALSE))),VLOOKUP($M495,SpotUSDRateTable,2,FALSE),$H495)*O495,VLOOKUP($M495,SpotUSDRateTable,2,FALSE)*O495))</f>
        <v>-1185234.8240422632</v>
      </c>
      <c r="Q495" s="25">
        <f>IF($C495="","",IF(OR($J495="SWAP",$J495="FUTURE",$J495="CME FUTURE"),INT($K495-$B495),0))</f>
        <v>0</v>
      </c>
      <c r="R495" s="26" t="str">
        <f>IF($C495="","",IF(OR($E495="USD",$E495="EUR"),"CASH",IF($Q495=0,"COIN",IF($Q495&gt;720,"PERP",IF($J495="FUTURE",TEXT($K495-1,"mmm yy"),"CME "&amp;TEXT($K495-1,"mmm yy"))))))</f>
        <v>COIN</v>
      </c>
      <c r="S495" s="26" t="str">
        <f>IF($C495="","",IF($J495="CME FUTURE",IF($G495&gt;0,"LONG","SHORT"),IF($G495&gt;0,"LONG","SHORT")))</f>
        <v>SHORT</v>
      </c>
      <c r="T495" s="26" t="str">
        <f>IF($C495="","",$R495&amp;" "&amp;$S495)</f>
        <v>COIN SHORT</v>
      </c>
      <c r="U495" s="180">
        <f>IF($C495="","",$G495*(1+$W495))</f>
        <v>-1185234.8240422599</v>
      </c>
      <c r="V495" s="176">
        <f>IF($C495="","",$H495*(1+$W495))</f>
        <v>100.443629156124</v>
      </c>
      <c r="W495" s="39">
        <f>IF($C495="","",IF(DefaultScenario,IF(OR(AND(Default_Exchange="ALL",NOT(ISERROR(MATCH($C495,$AF$6:$AF$37,0)))),$C495=Default_Exchange),IF($G495&gt;0,-LGD,0),0),IF(OR($J495="SWAP",$J495="FUTURE",$J495="CME FUTURE"),IF('Futures &amp; Perps Shifted'!$K$73,VLOOKUP($M495,ShiftByCurrencyDeriv,MATCH($R495,ShiftByCurrencyDerivHeader,0),FALSE),0),0)))</f>
        <v>0</v>
      </c>
      <c r="X495" s="178">
        <f>IF($C495="","",$U495-$G495)</f>
        <v>0</v>
      </c>
      <c r="Y495" s="14" t="str">
        <f t="shared" si="7"/>
        <v>LEND</v>
      </c>
      <c r="Z495" t="str">
        <f>IF($C495="","",$M495&amp;" "&amp;$T495)</f>
        <v>LTC COIN SHORT</v>
      </c>
      <c r="AA495" t="b">
        <f>IF($C495="","",IF(ISERROR(VLOOKUP($Y495,Mappings!$A:$C,3,FALSE)),FALSE,VLOOKUP($Y495,Mappings!$A:$C,3,FALSE)))</f>
        <v>0</v>
      </c>
    </row>
    <row r="496" spans="1:27" customFormat="1" x14ac:dyDescent="0.25">
      <c r="A496" s="14">
        <v>494</v>
      </c>
      <c r="B496" s="71">
        <v>44958</v>
      </c>
      <c r="C496" s="14" t="s">
        <v>207</v>
      </c>
      <c r="D496" s="23" t="s">
        <v>205</v>
      </c>
      <c r="E496" s="23" t="s">
        <v>89</v>
      </c>
      <c r="F496" s="100">
        <v>-2600208</v>
      </c>
      <c r="G496" s="100">
        <v>-257514.433815008</v>
      </c>
      <c r="H496" s="100">
        <v>9.9036090118562806E-2</v>
      </c>
      <c r="I496" s="100">
        <v>0</v>
      </c>
      <c r="J496" s="23" t="s">
        <v>206</v>
      </c>
      <c r="K496" s="24">
        <v>44958</v>
      </c>
      <c r="L496" s="23">
        <v>1</v>
      </c>
      <c r="M496" s="23" t="s">
        <v>89</v>
      </c>
      <c r="N496" s="45">
        <f>IF($C496="","",IF(OR($J496="SWAP",$J496="FUTURE",$J496="CME FUTURE"),IF($L496=1,ROUND($G496/$H496/$F496,3),POWER(10,ROUND(LOG($G496/$F496),1))),1))</f>
        <v>1</v>
      </c>
      <c r="O496" s="154">
        <f>IF($C496="","",IF(OR($J496="SWAP",$J496="FUTURE",$J496="CME FUTURE"),IF($L496=1,$F496*$N496,$AB$2*$F496*$N496/$H496),F496))</f>
        <v>-2600208</v>
      </c>
      <c r="P496" s="47">
        <f>IF($C496="","",IF(OR($J496="SWAP",$J496="FUTURE",$J496="CME FUTURE"),IF(NOT(ISERROR(VLOOKUP($M496,SpotUSDRateTable,2,FALSE))),VLOOKUP($M496,SpotUSDRateTable,2,FALSE),$H496)*O496,VLOOKUP($M496,SpotUSDRateTable,2,FALSE)*O496))</f>
        <v>-257514.43381500794</v>
      </c>
      <c r="Q496" s="25">
        <f>IF($C496="","",IF(OR($J496="SWAP",$J496="FUTURE",$J496="CME FUTURE"),INT($K496-$B496),0))</f>
        <v>0</v>
      </c>
      <c r="R496" s="26" t="str">
        <f>IF($C496="","",IF(OR($E496="USD",$E496="EUR"),"CASH",IF($Q496=0,"COIN",IF($Q496&gt;720,"PERP",IF($J496="FUTURE",TEXT($K496-1,"mmm yy"),"CME "&amp;TEXT($K496-1,"mmm yy"))))))</f>
        <v>COIN</v>
      </c>
      <c r="S496" s="26" t="str">
        <f>IF($C496="","",IF($J496="CME FUTURE",IF($G496&gt;0,"LONG","SHORT"),IF($G496&gt;0,"LONG","SHORT")))</f>
        <v>SHORT</v>
      </c>
      <c r="T496" s="26" t="str">
        <f>IF($C496="","",$R496&amp;" "&amp;$S496)</f>
        <v>COIN SHORT</v>
      </c>
      <c r="U496" s="180">
        <f>IF($C496="","",$G496*(1+$W496))</f>
        <v>-257514.433815008</v>
      </c>
      <c r="V496" s="176">
        <f>IF($C496="","",$H496*(1+$W496))</f>
        <v>9.9036090118562806E-2</v>
      </c>
      <c r="W496" s="39">
        <f>IF($C496="","",IF(DefaultScenario,IF(OR(AND(Default_Exchange="ALL",NOT(ISERROR(MATCH($C496,$AF$6:$AF$37,0)))),$C496=Default_Exchange),IF($G496&gt;0,-LGD,0),0),IF(OR($J496="SWAP",$J496="FUTURE",$J496="CME FUTURE"),IF('Futures &amp; Perps Shifted'!$K$73,VLOOKUP($M496,ShiftByCurrencyDeriv,MATCH($R496,ShiftByCurrencyDerivHeader,0),FALSE),0),0)))</f>
        <v>0</v>
      </c>
      <c r="X496" s="178">
        <f>IF($C496="","",$U496-$G496)</f>
        <v>0</v>
      </c>
      <c r="Y496" s="14" t="str">
        <f t="shared" si="7"/>
        <v>LEND</v>
      </c>
      <c r="Z496" t="str">
        <f>IF($C496="","",$M496&amp;" "&amp;$T496)</f>
        <v>OXT COIN SHORT</v>
      </c>
      <c r="AA496" t="b">
        <f>IF($C496="","",IF(ISERROR(VLOOKUP($Y496,Mappings!$A:$C,3,FALSE)),FALSE,VLOOKUP($Y496,Mappings!$A:$C,3,FALSE)))</f>
        <v>0</v>
      </c>
    </row>
    <row r="497" spans="1:27" customFormat="1" x14ac:dyDescent="0.25">
      <c r="A497" s="14">
        <v>495</v>
      </c>
      <c r="B497" s="71">
        <v>44958</v>
      </c>
      <c r="C497" s="14" t="s">
        <v>207</v>
      </c>
      <c r="D497" s="23" t="s">
        <v>205</v>
      </c>
      <c r="E497" s="23" t="s">
        <v>92</v>
      </c>
      <c r="F497" s="100">
        <v>-1000000</v>
      </c>
      <c r="G497" s="100">
        <v>-1000149.72268343</v>
      </c>
      <c r="H497" s="100">
        <v>1.0001497226834299</v>
      </c>
      <c r="I497" s="100">
        <v>0</v>
      </c>
      <c r="J497" s="23" t="s">
        <v>206</v>
      </c>
      <c r="K497" s="24">
        <v>44958</v>
      </c>
      <c r="L497" s="23">
        <v>1</v>
      </c>
      <c r="M497" s="23" t="s">
        <v>92</v>
      </c>
      <c r="N497" s="45">
        <f>IF($C497="","",IF(OR($J497="SWAP",$J497="FUTURE",$J497="CME FUTURE"),IF($L497=1,ROUND($G497/$H497/$F497,3),POWER(10,ROUND(LOG($G497/$F497),1))),1))</f>
        <v>1</v>
      </c>
      <c r="O497" s="154">
        <f>IF($C497="","",IF(OR($J497="SWAP",$J497="FUTURE",$J497="CME FUTURE"),IF($L497=1,$F497*$N497,$AB$2*$F497*$N497/$H497),F497))</f>
        <v>-1000000</v>
      </c>
      <c r="P497" s="47">
        <f>IF($C497="","",IF(OR($J497="SWAP",$J497="FUTURE",$J497="CME FUTURE"),IF(NOT(ISERROR(VLOOKUP($M497,SpotUSDRateTable,2,FALSE))),VLOOKUP($M497,SpotUSDRateTable,2,FALSE),$H497)*O497,VLOOKUP($M497,SpotUSDRateTable,2,FALSE)*O497))</f>
        <v>-1000149.72268343</v>
      </c>
      <c r="Q497" s="25">
        <f>IF($C497="","",IF(OR($J497="SWAP",$J497="FUTURE",$J497="CME FUTURE"),INT($K497-$B497),0))</f>
        <v>0</v>
      </c>
      <c r="R497" s="26" t="str">
        <f>IF($C497="","",IF(OR($E497="USD",$E497="EUR"),"CASH",IF($Q497=0,"COIN",IF($Q497&gt;720,"PERP",IF($J497="FUTURE",TEXT($K497-1,"mmm yy"),"CME "&amp;TEXT($K497-1,"mmm yy"))))))</f>
        <v>COIN</v>
      </c>
      <c r="S497" s="26" t="str">
        <f>IF($C497="","",IF($J497="CME FUTURE",IF($G497&gt;0,"LONG","SHORT"),IF($G497&gt;0,"LONG","SHORT")))</f>
        <v>SHORT</v>
      </c>
      <c r="T497" s="26" t="str">
        <f>IF($C497="","",$R497&amp;" "&amp;$S497)</f>
        <v>COIN SHORT</v>
      </c>
      <c r="U497" s="180">
        <f>IF($C497="","",$G497*(1+$W497))</f>
        <v>-1000149.72268343</v>
      </c>
      <c r="V497" s="176">
        <f>IF($C497="","",$H497*(1+$W497))</f>
        <v>1.0001497226834299</v>
      </c>
      <c r="W497" s="39">
        <f>IF($C497="","",IF(DefaultScenario,IF(OR(AND(Default_Exchange="ALL",NOT(ISERROR(MATCH($C497,$AF$6:$AF$37,0)))),$C497=Default_Exchange),IF($G497&gt;0,-LGD,0),0),IF(OR($J497="SWAP",$J497="FUTURE",$J497="CME FUTURE"),IF('Futures &amp; Perps Shifted'!$K$73,VLOOKUP($M497,ShiftByCurrencyDeriv,MATCH($R497,ShiftByCurrencyDerivHeader,0),FALSE),0),0)))</f>
        <v>0</v>
      </c>
      <c r="X497" s="178">
        <f>IF($C497="","",$U497-$G497)</f>
        <v>0</v>
      </c>
      <c r="Y497" s="14" t="str">
        <f t="shared" ref="Y497:Y554" si="8">IF($C497="","",IF(ISERROR(SEARCH("-",$D497)),$C497,LEFT($D497,SEARCH("-",$D497)-1)))</f>
        <v>LEND</v>
      </c>
      <c r="Z497" t="str">
        <f>IF($C497="","",$M497&amp;" "&amp;$T497)</f>
        <v>USDC COIN SHORT</v>
      </c>
      <c r="AA497" t="b">
        <f>IF($C497="","",IF(ISERROR(VLOOKUP($Y497,Mappings!$A:$C,3,FALSE)),FALSE,VLOOKUP($Y497,Mappings!$A:$C,3,FALSE)))</f>
        <v>0</v>
      </c>
    </row>
    <row r="498" spans="1:27" customFormat="1" x14ac:dyDescent="0.25">
      <c r="A498" s="14">
        <v>496</v>
      </c>
      <c r="B498" s="71">
        <v>44958</v>
      </c>
      <c r="C498" s="14" t="s">
        <v>209</v>
      </c>
      <c r="D498" s="23" t="s">
        <v>208</v>
      </c>
      <c r="E498" s="23" t="s">
        <v>99</v>
      </c>
      <c r="F498" s="100">
        <v>-201.17</v>
      </c>
      <c r="G498" s="100">
        <v>-83.262623260679305</v>
      </c>
      <c r="H498" s="100">
        <v>0.41389184898682302</v>
      </c>
      <c r="I498" s="100">
        <v>0</v>
      </c>
      <c r="J498" s="23" t="s">
        <v>206</v>
      </c>
      <c r="K498" s="24">
        <v>44958</v>
      </c>
      <c r="L498" s="23">
        <v>1</v>
      </c>
      <c r="M498" s="23" t="s">
        <v>99</v>
      </c>
      <c r="N498" s="45">
        <f>IF($C498="","",IF(OR($J498="SWAP",$J498="FUTURE",$J498="CME FUTURE"),IF($L498=1,ROUND($G498/$H498/$F498,3),POWER(10,ROUND(LOG($G498/$F498),1))),1))</f>
        <v>1</v>
      </c>
      <c r="O498" s="154">
        <f>IF($C498="","",IF(OR($J498="SWAP",$J498="FUTURE",$J498="CME FUTURE"),IF($L498=1,$F498*$N498,$AB$2*$F498*$N498/$H498),F498))</f>
        <v>-201.17</v>
      </c>
      <c r="P498" s="47">
        <f>IF($C498="","",IF(OR($J498="SWAP",$J498="FUTURE",$J498="CME FUTURE"),IF(NOT(ISERROR(VLOOKUP($M498,SpotUSDRateTable,2,FALSE))),VLOOKUP($M498,SpotUSDRateTable,2,FALSE),$H498)*O498,VLOOKUP($M498,SpotUSDRateTable,2,FALSE)*O498))</f>
        <v>-83.262623260679177</v>
      </c>
      <c r="Q498" s="25">
        <f>IF($C498="","",IF(OR($J498="SWAP",$J498="FUTURE",$J498="CME FUTURE"),INT($K498-$B498),0))</f>
        <v>0</v>
      </c>
      <c r="R498" s="26" t="str">
        <f>IF($C498="","",IF(OR($E498="USD",$E498="EUR"),"CASH",IF($Q498=0,"COIN",IF($Q498&gt;720,"PERP",IF($J498="FUTURE",TEXT($K498-1,"mmm yy"),"CME "&amp;TEXT($K498-1,"mmm yy"))))))</f>
        <v>COIN</v>
      </c>
      <c r="S498" s="26" t="str">
        <f>IF($C498="","",IF($J498="CME FUTURE",IF($G498&gt;0,"LONG","SHORT"),IF($G498&gt;0,"LONG","SHORT")))</f>
        <v>SHORT</v>
      </c>
      <c r="T498" s="26" t="str">
        <f>IF($C498="","",$R498&amp;" "&amp;$S498)</f>
        <v>COIN SHORT</v>
      </c>
      <c r="U498" s="180">
        <f>IF($C498="","",$G498*(1+$W498))</f>
        <v>-83.262623260679305</v>
      </c>
      <c r="V498" s="176">
        <f>IF($C498="","",$H498*(1+$W498))</f>
        <v>0.41389184898682302</v>
      </c>
      <c r="W498" s="39">
        <f>IF($C498="","",IF(DefaultScenario,IF(OR(AND(Default_Exchange="ALL",NOT(ISERROR(MATCH($C498,$AF$6:$AF$37,0)))),$C498=Default_Exchange),IF($G498&gt;0,-LGD,0),0),IF(OR($J498="SWAP",$J498="FUTURE",$J498="CME FUTURE"),IF('Futures &amp; Perps Shifted'!$K$73,VLOOKUP($M498,ShiftByCurrencyDeriv,MATCH($R498,ShiftByCurrencyDerivHeader,0),FALSE),0),0)))</f>
        <v>0</v>
      </c>
      <c r="X498" s="178">
        <f>IF($C498="","",$U498-$G498)</f>
        <v>0</v>
      </c>
      <c r="Y498" s="14" t="str">
        <f t="shared" si="8"/>
        <v>LEND</v>
      </c>
      <c r="Z498" t="str">
        <f>IF($C498="","",$M498&amp;" "&amp;$T498)</f>
        <v>XRP COIN SHORT</v>
      </c>
      <c r="AA498" t="b">
        <f>IF($C498="","",IF(ISERROR(VLOOKUP($Y498,Mappings!$A:$C,3,FALSE)),FALSE,VLOOKUP($Y498,Mappings!$A:$C,3,FALSE)))</f>
        <v>0</v>
      </c>
    </row>
    <row r="499" spans="1:27" customFormat="1" x14ac:dyDescent="0.25">
      <c r="A499" s="14">
        <v>497</v>
      </c>
      <c r="B499" s="71">
        <v>44959.000004363428</v>
      </c>
      <c r="C499" s="14" t="s">
        <v>45</v>
      </c>
      <c r="D499" s="23" t="s">
        <v>211</v>
      </c>
      <c r="E499" s="23" t="s">
        <v>20</v>
      </c>
      <c r="F499" s="100">
        <v>-8.9590416800000003</v>
      </c>
      <c r="G499" s="100">
        <v>-1221.0436626286</v>
      </c>
      <c r="H499" s="100">
        <v>136.29177162490899</v>
      </c>
      <c r="I499" s="100">
        <v>0</v>
      </c>
      <c r="J499" s="23" t="s">
        <v>261</v>
      </c>
      <c r="K499" s="24">
        <v>44959.000004363428</v>
      </c>
      <c r="L499" s="23">
        <v>1</v>
      </c>
      <c r="M499" s="23" t="s">
        <v>20</v>
      </c>
      <c r="N499" s="45">
        <f>IF($C499="","",IF(OR($J499="SWAP",$J499="FUTURE",$J499="CME FUTURE"),IF($L499=1,ROUND($G499/$H499/$F499,3),POWER(10,ROUND(LOG($G499/$F499),1))),1))</f>
        <v>1</v>
      </c>
      <c r="O499" s="154">
        <f>IF($C499="","",IF(OR($J499="SWAP",$J499="FUTURE",$J499="CME FUTURE"),IF($L499=1,$F499*$N499,$AB$2*$F499*$N499/$H499),F499))</f>
        <v>-8.9590416800000003</v>
      </c>
      <c r="P499" s="47">
        <f>IF($C499="","",IF(OR($J499="SWAP",$J499="FUTURE",$J499="CME FUTURE"),IF(NOT(ISERROR(VLOOKUP($M499,SpotUSDRateTable,2,FALSE))),VLOOKUP($M499,SpotUSDRateTable,2,FALSE),$H499)*O499,VLOOKUP($M499,SpotUSDRateTable,2,FALSE)*O499))</f>
        <v>-1221.0436626286009</v>
      </c>
      <c r="Q499" s="25">
        <f>IF($C499="","",IF(OR($J499="SWAP",$J499="FUTURE",$J499="CME FUTURE"),INT($K499-$B499),0))</f>
        <v>0</v>
      </c>
      <c r="R499" s="26" t="str">
        <f>IF($C499="","",IF(OR($E499="USD",$E499="EUR"),"CASH",IF($Q499=0,"COIN",IF($Q499&gt;720,"PERP",IF($J499="FUTURE",TEXT($K499-1,"mmm yy"),"CME "&amp;TEXT($K499-1,"mmm yy"))))))</f>
        <v>COIN</v>
      </c>
      <c r="S499" s="26" t="str">
        <f>IF($C499="","",IF($J499="CME FUTURE",IF($G499&gt;0,"LONG","SHORT"),IF($G499&gt;0,"LONG","SHORT")))</f>
        <v>SHORT</v>
      </c>
      <c r="T499" s="26" t="str">
        <f>IF($C499="","",$R499&amp;" "&amp;$S499)</f>
        <v>COIN SHORT</v>
      </c>
      <c r="U499" s="180">
        <f>IF($C499="","",$G499*(1+$W499))</f>
        <v>-1221.0436626286</v>
      </c>
      <c r="V499" s="176">
        <f>IF($C499="","",$H499*(1+$W499))</f>
        <v>136.29177162490899</v>
      </c>
      <c r="W499" s="39">
        <f>IF($C499="","",IF(DefaultScenario,IF(OR(AND(Default_Exchange="ALL",NOT(ISERROR(MATCH($C499,$AF$6:$AF$37,0)))),$C499=Default_Exchange),IF($G499&gt;0,-LGD,0),0),IF(OR($J499="SWAP",$J499="FUTURE",$J499="CME FUTURE"),IF('Futures &amp; Perps Shifted'!$K$73,VLOOKUP($M499,ShiftByCurrencyDeriv,MATCH($R499,ShiftByCurrencyDerivHeader,0),FALSE),0),0)))</f>
        <v>0</v>
      </c>
      <c r="X499" s="178">
        <f>IF($C499="","",$U499-$G499)</f>
        <v>0</v>
      </c>
      <c r="Y499" s="14" t="str">
        <f t="shared" si="8"/>
        <v>OKEX</v>
      </c>
      <c r="Z499" t="str">
        <f>IF($C499="","",$M499&amp;" "&amp;$T499)</f>
        <v>BCH COIN SHORT</v>
      </c>
      <c r="AA499" t="b">
        <f>IF($C499="","",IF(ISERROR(VLOOKUP($Y499,Mappings!$A:$C,3,FALSE)),FALSE,VLOOKUP($Y499,Mappings!$A:$C,3,FALSE)))</f>
        <v>1</v>
      </c>
    </row>
    <row r="500" spans="1:27" customFormat="1" x14ac:dyDescent="0.25">
      <c r="A500" s="14">
        <v>498</v>
      </c>
      <c r="B500" s="71">
        <v>44959.000004363428</v>
      </c>
      <c r="C500" s="14" t="s">
        <v>45</v>
      </c>
      <c r="D500" s="14" t="s">
        <v>211</v>
      </c>
      <c r="E500" s="14" t="s">
        <v>23</v>
      </c>
      <c r="F500" s="99">
        <v>-4537.0498287999999</v>
      </c>
      <c r="G500" s="99">
        <v>-4889.8713387912603</v>
      </c>
      <c r="H500" s="99">
        <v>1.0777645217276699</v>
      </c>
      <c r="I500" s="99">
        <v>0</v>
      </c>
      <c r="J500" s="14" t="s">
        <v>261</v>
      </c>
      <c r="K500" s="24">
        <v>44959.000004363428</v>
      </c>
      <c r="L500" s="14">
        <v>1</v>
      </c>
      <c r="M500" s="14" t="s">
        <v>23</v>
      </c>
      <c r="N500" s="45">
        <f>IF($C500="","",IF(OR($J500="SWAP",$J500="FUTURE",$J500="CME FUTURE"),IF($L500=1,ROUND($G500/$H500/$F500,3),POWER(10,ROUND(LOG($G500/$F500),1))),1))</f>
        <v>1</v>
      </c>
      <c r="O500" s="154">
        <f>IF($C500="","",IF(OR($J500="SWAP",$J500="FUTURE",$J500="CME FUTURE"),IF($L500=1,$F500*$N500,$AB$2*$F500*$N500/$H500),F500))</f>
        <v>-4537.0498287999999</v>
      </c>
      <c r="P500" s="47">
        <f>IF($C500="","",IF(OR($J500="SWAP",$J500="FUTURE",$J500="CME FUTURE"),IF(NOT(ISERROR(VLOOKUP($M500,SpotUSDRateTable,2,FALSE))),VLOOKUP($M500,SpotUSDRateTable,2,FALSE),$H500)*O500,VLOOKUP($M500,SpotUSDRateTable,2,FALSE)*O500))</f>
        <v>-4889.8713387912385</v>
      </c>
      <c r="Q500" s="25">
        <f>IF($C500="","",IF(OR($J500="SWAP",$J500="FUTURE",$J500="CME FUTURE"),INT($K500-$B500),0))</f>
        <v>0</v>
      </c>
      <c r="R500" s="26" t="str">
        <f>IF($C500="","",IF(OR($E500="USD",$E500="EUR"),"CASH",IF($Q500=0,"COIN",IF($Q500&gt;720,"PERP",IF($J500="FUTURE",TEXT($K500-1,"mmm yy"),"CME "&amp;TEXT($K500-1,"mmm yy"))))))</f>
        <v>COIN</v>
      </c>
      <c r="S500" s="26" t="str">
        <f>IF($C500="","",IF($J500="CME FUTURE",IF($G500&gt;0,"LONG","SHORT"),IF($G500&gt;0,"LONG","SHORT")))</f>
        <v>SHORT</v>
      </c>
      <c r="T500" s="26" t="str">
        <f>IF($C500="","",$R500&amp;" "&amp;$S500)</f>
        <v>COIN SHORT</v>
      </c>
      <c r="U500" s="180">
        <f>IF($C500="","",$G500*(1+$W500))</f>
        <v>-4889.8713387912603</v>
      </c>
      <c r="V500" s="176">
        <f>IF($C500="","",$H500*(1+$W500))</f>
        <v>1.0777645217276699</v>
      </c>
      <c r="W500" s="39">
        <f>IF($C500="","",IF(DefaultScenario,IF(OR(AND(Default_Exchange="ALL",NOT(ISERROR(MATCH($C500,$AF$6:$AF$37,0)))),$C500=Default_Exchange),IF($G500&gt;0,-LGD,0),0),IF(OR($J500="SWAP",$J500="FUTURE",$J500="CME FUTURE"),IF('Futures &amp; Perps Shifted'!$K$73,VLOOKUP($M500,ShiftByCurrencyDeriv,MATCH($R500,ShiftByCurrencyDerivHeader,0),FALSE),0),0)))</f>
        <v>0</v>
      </c>
      <c r="X500" s="178">
        <f>IF($C500="","",$U500-$G500)</f>
        <v>0</v>
      </c>
      <c r="Y500" s="14" t="str">
        <f t="shared" si="8"/>
        <v>OKEX</v>
      </c>
      <c r="Z500" t="str">
        <f>IF($C500="","",$M500&amp;" "&amp;$T500)</f>
        <v>EOS COIN SHORT</v>
      </c>
      <c r="AA500" t="b">
        <f>IF($C500="","",IF(ISERROR(VLOOKUP($Y500,Mappings!$A:$C,3,FALSE)),FALSE,VLOOKUP($Y500,Mappings!$A:$C,3,FALSE)))</f>
        <v>1</v>
      </c>
    </row>
    <row r="501" spans="1:27" customFormat="1" x14ac:dyDescent="0.25">
      <c r="A501" s="14">
        <v>499</v>
      </c>
      <c r="B501" s="71">
        <v>44959.000004363428</v>
      </c>
      <c r="C501" s="14" t="s">
        <v>45</v>
      </c>
      <c r="D501" s="14" t="s">
        <v>211</v>
      </c>
      <c r="E501" s="14" t="s">
        <v>30</v>
      </c>
      <c r="F501" s="99">
        <v>-3.6981750000000001E-2</v>
      </c>
      <c r="G501" s="99">
        <v>-0.21033555396516801</v>
      </c>
      <c r="H501" s="99">
        <v>5.68755004739279</v>
      </c>
      <c r="I501" s="99">
        <v>0</v>
      </c>
      <c r="J501" s="14" t="s">
        <v>261</v>
      </c>
      <c r="K501" s="24">
        <v>44959.000004363428</v>
      </c>
      <c r="L501" s="14">
        <v>1</v>
      </c>
      <c r="M501" s="14" t="s">
        <v>30</v>
      </c>
      <c r="N501" s="45">
        <f>IF($C501="","",IF(OR($J501="SWAP",$J501="FUTURE",$J501="CME FUTURE"),IF($L501=1,ROUND($G501/$H501/$F501,3),POWER(10,ROUND(LOG($G501/$F501),1))),1))</f>
        <v>1</v>
      </c>
      <c r="O501" s="154">
        <f>IF($C501="","",IF(OR($J501="SWAP",$J501="FUTURE",$J501="CME FUTURE"),IF($L501=1,$F501*$N501,$AB$2*$F501*$N501/$H501),F501))</f>
        <v>-3.6981750000000001E-2</v>
      </c>
      <c r="P501" s="47">
        <f>IF($C501="","",IF(OR($J501="SWAP",$J501="FUTURE",$J501="CME FUTURE"),IF(NOT(ISERROR(VLOOKUP($M501,SpotUSDRateTable,2,FALSE))),VLOOKUP($M501,SpotUSDRateTable,2,FALSE),$H501)*O501,VLOOKUP($M501,SpotUSDRateTable,2,FALSE)*O501))</f>
        <v>-0.21033555396516831</v>
      </c>
      <c r="Q501" s="25">
        <f>IF($C501="","",IF(OR($J501="SWAP",$J501="FUTURE",$J501="CME FUTURE"),INT($K501-$B501),0))</f>
        <v>0</v>
      </c>
      <c r="R501" s="26" t="str">
        <f>IF($C501="","",IF(OR($E501="USD",$E501="EUR"),"CASH",IF($Q501=0,"COIN",IF($Q501&gt;720,"PERP",IF($J501="FUTURE",TEXT($K501-1,"mmm yy"),"CME "&amp;TEXT($K501-1,"mmm yy"))))))</f>
        <v>COIN</v>
      </c>
      <c r="S501" s="26" t="str">
        <f>IF($C501="","",IF($J501="CME FUTURE",IF($G501&gt;0,"LONG","SHORT"),IF($G501&gt;0,"LONG","SHORT")))</f>
        <v>SHORT</v>
      </c>
      <c r="T501" s="26" t="str">
        <f>IF($C501="","",$R501&amp;" "&amp;$S501)</f>
        <v>COIN SHORT</v>
      </c>
      <c r="U501" s="180">
        <f>IF($C501="","",$G501*(1+$W501))</f>
        <v>-0.21033555396516801</v>
      </c>
      <c r="V501" s="176">
        <f>IF($C501="","",$H501*(1+$W501))</f>
        <v>5.68755004739279</v>
      </c>
      <c r="W501" s="39">
        <f>IF($C501="","",IF(DefaultScenario,IF(OR(AND(Default_Exchange="ALL",NOT(ISERROR(MATCH($C501,$AF$6:$AF$37,0)))),$C501=Default_Exchange),IF($G501&gt;0,-LGD,0),0),IF(OR($J501="SWAP",$J501="FUTURE",$J501="CME FUTURE"),IF('Futures &amp; Perps Shifted'!$K$73,VLOOKUP($M501,ShiftByCurrencyDeriv,MATCH($R501,ShiftByCurrencyDerivHeader,0),FALSE),0),0)))</f>
        <v>0</v>
      </c>
      <c r="X501" s="178">
        <f>IF($C501="","",$U501-$G501)</f>
        <v>0</v>
      </c>
      <c r="Y501" s="14" t="str">
        <f t="shared" si="8"/>
        <v>OKEX</v>
      </c>
      <c r="Z501" t="str">
        <f>IF($C501="","",$M501&amp;" "&amp;$T501)</f>
        <v>FIL COIN SHORT</v>
      </c>
      <c r="AA501" t="b">
        <f>IF($C501="","",IF(ISERROR(VLOOKUP($Y501,Mappings!$A:$C,3,FALSE)),FALSE,VLOOKUP($Y501,Mappings!$A:$C,3,FALSE)))</f>
        <v>1</v>
      </c>
    </row>
    <row r="502" spans="1:27" customFormat="1" x14ac:dyDescent="0.25">
      <c r="A502" s="14">
        <v>500</v>
      </c>
      <c r="B502" s="71">
        <v>44959.000004363428</v>
      </c>
      <c r="C502" s="14" t="s">
        <v>45</v>
      </c>
      <c r="D502" s="14" t="s">
        <v>211</v>
      </c>
      <c r="E502" s="14" t="s">
        <v>24</v>
      </c>
      <c r="F502" s="99">
        <v>-70.981874360000006</v>
      </c>
      <c r="G502" s="99">
        <v>-7129.6770650224298</v>
      </c>
      <c r="H502" s="99">
        <v>100.443629156124</v>
      </c>
      <c r="I502" s="99">
        <v>0</v>
      </c>
      <c r="J502" s="14" t="s">
        <v>261</v>
      </c>
      <c r="K502" s="24">
        <v>44959.000004363428</v>
      </c>
      <c r="L502" s="14">
        <v>1</v>
      </c>
      <c r="M502" s="14" t="s">
        <v>24</v>
      </c>
      <c r="N502" s="45">
        <f>IF($C502="","",IF(OR($J502="SWAP",$J502="FUTURE",$J502="CME FUTURE"),IF($L502=1,ROUND($G502/$H502/$F502,3),POWER(10,ROUND(LOG($G502/$F502),1))),1))</f>
        <v>1</v>
      </c>
      <c r="O502" s="154">
        <f>IF($C502="","",IF(OR($J502="SWAP",$J502="FUTURE",$J502="CME FUTURE"),IF($L502=1,$F502*$N502,$AB$2*$F502*$N502/$H502),F502))</f>
        <v>-70.981874360000006</v>
      </c>
      <c r="P502" s="47">
        <f>IF($C502="","",IF(OR($J502="SWAP",$J502="FUTURE",$J502="CME FUTURE"),IF(NOT(ISERROR(VLOOKUP($M502,SpotUSDRateTable,2,FALSE))),VLOOKUP($M502,SpotUSDRateTable,2,FALSE),$H502)*O502,VLOOKUP($M502,SpotUSDRateTable,2,FALSE)*O502))</f>
        <v>-7129.6770650224271</v>
      </c>
      <c r="Q502" s="25">
        <f>IF($C502="","",IF(OR($J502="SWAP",$J502="FUTURE",$J502="CME FUTURE"),INT($K502-$B502),0))</f>
        <v>0</v>
      </c>
      <c r="R502" s="26" t="str">
        <f>IF($C502="","",IF(OR($E502="USD",$E502="EUR"),"CASH",IF($Q502=0,"COIN",IF($Q502&gt;720,"PERP",IF($J502="FUTURE",TEXT($K502-1,"mmm yy"),"CME "&amp;TEXT($K502-1,"mmm yy"))))))</f>
        <v>COIN</v>
      </c>
      <c r="S502" s="26" t="str">
        <f>IF($C502="","",IF($J502="CME FUTURE",IF($G502&gt;0,"LONG","SHORT"),IF($G502&gt;0,"LONG","SHORT")))</f>
        <v>SHORT</v>
      </c>
      <c r="T502" s="26" t="str">
        <f>IF($C502="","",$R502&amp;" "&amp;$S502)</f>
        <v>COIN SHORT</v>
      </c>
      <c r="U502" s="180">
        <f>IF($C502="","",$G502*(1+$W502))</f>
        <v>-7129.6770650224298</v>
      </c>
      <c r="V502" s="176">
        <f>IF($C502="","",$H502*(1+$W502))</f>
        <v>100.443629156124</v>
      </c>
      <c r="W502" s="39">
        <f>IF($C502="","",IF(DefaultScenario,IF(OR(AND(Default_Exchange="ALL",NOT(ISERROR(MATCH($C502,$AF$6:$AF$37,0)))),$C502=Default_Exchange),IF($G502&gt;0,-LGD,0),0),IF(OR($J502="SWAP",$J502="FUTURE",$J502="CME FUTURE"),IF('Futures &amp; Perps Shifted'!$K$73,VLOOKUP($M502,ShiftByCurrencyDeriv,MATCH($R502,ShiftByCurrencyDerivHeader,0),FALSE),0),0)))</f>
        <v>0</v>
      </c>
      <c r="X502" s="178">
        <f>IF($C502="","",$U502-$G502)</f>
        <v>0</v>
      </c>
      <c r="Y502" s="14" t="str">
        <f t="shared" si="8"/>
        <v>OKEX</v>
      </c>
      <c r="Z502" t="str">
        <f>IF($C502="","",$M502&amp;" "&amp;$T502)</f>
        <v>LTC COIN SHORT</v>
      </c>
      <c r="AA502" t="b">
        <f>IF($C502="","",IF(ISERROR(VLOOKUP($Y502,Mappings!$A:$C,3,FALSE)),FALSE,VLOOKUP($Y502,Mappings!$A:$C,3,FALSE)))</f>
        <v>1</v>
      </c>
    </row>
    <row r="503" spans="1:27" customFormat="1" x14ac:dyDescent="0.25">
      <c r="A503" s="14">
        <v>501</v>
      </c>
      <c r="B503" s="71">
        <v>44959.000004363428</v>
      </c>
      <c r="C503" s="14" t="s">
        <v>45</v>
      </c>
      <c r="D503" s="14" t="s">
        <v>211</v>
      </c>
      <c r="E503" s="14" t="s">
        <v>37</v>
      </c>
      <c r="F503" s="99">
        <v>-10040040859.104401</v>
      </c>
      <c r="G503" s="99">
        <v>-120325.841087219</v>
      </c>
      <c r="H503" s="99">
        <v>1.1984596753718E-5</v>
      </c>
      <c r="I503" s="99">
        <v>0</v>
      </c>
      <c r="J503" s="14" t="s">
        <v>261</v>
      </c>
      <c r="K503" s="24">
        <v>44959.000004363428</v>
      </c>
      <c r="L503" s="14">
        <v>1</v>
      </c>
      <c r="M503" s="14" t="s">
        <v>37</v>
      </c>
      <c r="N503" s="45">
        <f>IF($C503="","",IF(OR($J503="SWAP",$J503="FUTURE",$J503="CME FUTURE"),IF($L503=1,ROUND($G503/$H503/$F503,3),POWER(10,ROUND(LOG($G503/$F503),1))),1))</f>
        <v>1</v>
      </c>
      <c r="O503" s="154">
        <f>IF($C503="","",IF(OR($J503="SWAP",$J503="FUTURE",$J503="CME FUTURE"),IF($L503=1,$F503*$N503,$AB$2*$F503*$N503/$H503),F503))</f>
        <v>-10040040859.104401</v>
      </c>
      <c r="P503" s="47">
        <f>IF($C503="","",IF(OR($J503="SWAP",$J503="FUTURE",$J503="CME FUTURE"),IF(NOT(ISERROR(VLOOKUP($M503,SpotUSDRateTable,2,FALSE))),VLOOKUP($M503,SpotUSDRateTable,2,FALSE),$H503)*O503,VLOOKUP($M503,SpotUSDRateTable,2,FALSE)*O503))</f>
        <v>-120325.84108721868</v>
      </c>
      <c r="Q503" s="25">
        <f>IF($C503="","",IF(OR($J503="SWAP",$J503="FUTURE",$J503="CME FUTURE"),INT($K503-$B503),0))</f>
        <v>0</v>
      </c>
      <c r="R503" s="26" t="str">
        <f>IF($C503="","",IF(OR($E503="USD",$E503="EUR"),"CASH",IF($Q503=0,"COIN",IF($Q503&gt;720,"PERP",IF($J503="FUTURE",TEXT($K503-1,"mmm yy"),"CME "&amp;TEXT($K503-1,"mmm yy"))))))</f>
        <v>COIN</v>
      </c>
      <c r="S503" s="26" t="str">
        <f>IF($C503="","",IF($J503="CME FUTURE",IF($G503&gt;0,"LONG","SHORT"),IF($G503&gt;0,"LONG","SHORT")))</f>
        <v>SHORT</v>
      </c>
      <c r="T503" s="26" t="str">
        <f>IF($C503="","",$R503&amp;" "&amp;$S503)</f>
        <v>COIN SHORT</v>
      </c>
      <c r="U503" s="180">
        <f>IF($C503="","",$G503*(1+$W503))</f>
        <v>-120325.841087219</v>
      </c>
      <c r="V503" s="176">
        <f>IF($C503="","",$H503*(1+$W503))</f>
        <v>1.1984596753718E-5</v>
      </c>
      <c r="W503" s="39">
        <f>IF($C503="","",IF(DefaultScenario,IF(OR(AND(Default_Exchange="ALL",NOT(ISERROR(MATCH($C503,$AF$6:$AF$37,0)))),$C503=Default_Exchange),IF($G503&gt;0,-LGD,0),0),IF(OR($J503="SWAP",$J503="FUTURE",$J503="CME FUTURE"),IF('Futures &amp; Perps Shifted'!$K$73,VLOOKUP($M503,ShiftByCurrencyDeriv,MATCH($R503,ShiftByCurrencyDerivHeader,0),FALSE),0),0)))</f>
        <v>0</v>
      </c>
      <c r="X503" s="178">
        <f>IF($C503="","",$U503-$G503)</f>
        <v>0</v>
      </c>
      <c r="Y503" s="14" t="str">
        <f t="shared" si="8"/>
        <v>OKEX</v>
      </c>
      <c r="Z503" t="str">
        <f>IF($C503="","",$M503&amp;" "&amp;$T503)</f>
        <v>SHIB COIN SHORT</v>
      </c>
      <c r="AA503" t="b">
        <f>IF($C503="","",IF(ISERROR(VLOOKUP($Y503,Mappings!$A:$C,3,FALSE)),FALSE,VLOOKUP($Y503,Mappings!$A:$C,3,FALSE)))</f>
        <v>1</v>
      </c>
    </row>
    <row r="504" spans="1:27" customFormat="1" x14ac:dyDescent="0.25">
      <c r="A504" s="14">
        <v>502</v>
      </c>
      <c r="B504" s="71">
        <v>44959.000000775464</v>
      </c>
      <c r="C504" s="14" t="s">
        <v>182</v>
      </c>
      <c r="D504" s="14" t="s">
        <v>212</v>
      </c>
      <c r="E504" s="14" t="s">
        <v>38</v>
      </c>
      <c r="F504" s="99">
        <v>-5077934.5846861601</v>
      </c>
      <c r="G504" s="99">
        <v>-5078431.3385587502</v>
      </c>
      <c r="H504" s="99">
        <v>1.0000978259692599</v>
      </c>
      <c r="I504" s="99">
        <v>0</v>
      </c>
      <c r="J504" s="14" t="s">
        <v>261</v>
      </c>
      <c r="K504" s="24">
        <v>44959.000000775464</v>
      </c>
      <c r="L504" s="14">
        <v>1</v>
      </c>
      <c r="M504" s="14" t="s">
        <v>38</v>
      </c>
      <c r="N504" s="45">
        <f>IF($C504="","",IF(OR($J504="SWAP",$J504="FUTURE",$J504="CME FUTURE"),IF($L504=1,ROUND($G504/$H504/$F504,3),POWER(10,ROUND(LOG($G504/$F504),1))),1))</f>
        <v>1</v>
      </c>
      <c r="O504" s="154">
        <f>IF($C504="","",IF(OR($J504="SWAP",$J504="FUTURE",$J504="CME FUTURE"),IF($L504=1,$F504*$N504,$AB$2*$F504*$N504/$H504),F504))</f>
        <v>-5077934.5846861601</v>
      </c>
      <c r="P504" s="47">
        <f>IF($C504="","",IF(OR($J504="SWAP",$J504="FUTURE",$J504="CME FUTURE"),IF(NOT(ISERROR(VLOOKUP($M504,SpotUSDRateTable,2,FALSE))),VLOOKUP($M504,SpotUSDRateTable,2,FALSE),$H504)*O504,VLOOKUP($M504,SpotUSDRateTable,2,FALSE)*O504))</f>
        <v>-5078431.3385587456</v>
      </c>
      <c r="Q504" s="25">
        <f>IF($C504="","",IF(OR($J504="SWAP",$J504="FUTURE",$J504="CME FUTURE"),INT($K504-$B504),0))</f>
        <v>0</v>
      </c>
      <c r="R504" s="26" t="str">
        <f>IF($C504="","",IF(OR($E504="USD",$E504="EUR"),"CASH",IF($Q504=0,"COIN",IF($Q504&gt;720,"PERP",IF($J504="FUTURE",TEXT($K504-1,"mmm yy"),"CME "&amp;TEXT($K504-1,"mmm yy"))))))</f>
        <v>COIN</v>
      </c>
      <c r="S504" s="26" t="str">
        <f>IF($C504="","",IF($J504="CME FUTURE",IF($G504&gt;0,"LONG","SHORT"),IF($G504&gt;0,"LONG","SHORT")))</f>
        <v>SHORT</v>
      </c>
      <c r="T504" s="26" t="str">
        <f>IF($C504="","",$R504&amp;" "&amp;$S504)</f>
        <v>COIN SHORT</v>
      </c>
      <c r="U504" s="180">
        <f>IF($C504="","",$G504*(1+$W504))</f>
        <v>-5078431.3385587502</v>
      </c>
      <c r="V504" s="176">
        <f>IF($C504="","",$H504*(1+$W504))</f>
        <v>1.0000978259692599</v>
      </c>
      <c r="W504" s="39">
        <f>IF($C504="","",IF(DefaultScenario,IF(OR(AND(Default_Exchange="ALL",NOT(ISERROR(MATCH($C504,$AF$6:$AF$37,0)))),$C504=Default_Exchange),IF($G504&gt;0,-LGD,0),0),IF(OR($J504="SWAP",$J504="FUTURE",$J504="CME FUTURE"),IF('Futures &amp; Perps Shifted'!$K$73,VLOOKUP($M504,ShiftByCurrencyDeriv,MATCH($R504,ShiftByCurrencyDerivHeader,0),FALSE),0),0)))</f>
        <v>0</v>
      </c>
      <c r="X504" s="178">
        <f>IF($C504="","",$U504-$G504)</f>
        <v>0</v>
      </c>
      <c r="Y504" s="14" t="str">
        <f t="shared" si="8"/>
        <v>WOOX</v>
      </c>
      <c r="Z504" t="str">
        <f>IF($C504="","",$M504&amp;" "&amp;$T504)</f>
        <v>USDT COIN SHORT</v>
      </c>
      <c r="AA504" t="b">
        <f>IF($C504="","",IF(ISERROR(VLOOKUP($Y504,Mappings!$A:$C,3,FALSE)),FALSE,VLOOKUP($Y504,Mappings!$A:$C,3,FALSE)))</f>
        <v>1</v>
      </c>
    </row>
    <row r="505" spans="1:27" customFormat="1" x14ac:dyDescent="0.25">
      <c r="A505" s="14">
        <v>503</v>
      </c>
      <c r="B505" s="71">
        <v>44959.000002777779</v>
      </c>
      <c r="C505" s="14" t="s">
        <v>420</v>
      </c>
      <c r="D505" s="14" t="s">
        <v>420</v>
      </c>
      <c r="E505" s="14" t="s">
        <v>95</v>
      </c>
      <c r="F505" s="99">
        <v>79941.919999999998</v>
      </c>
      <c r="G505" s="99">
        <v>79941.919999999998</v>
      </c>
      <c r="H505" s="99">
        <v>1</v>
      </c>
      <c r="I505" s="99">
        <v>0</v>
      </c>
      <c r="J505" s="14" t="s">
        <v>306</v>
      </c>
      <c r="K505" s="24">
        <v>44959.000002777779</v>
      </c>
      <c r="L505" s="14">
        <v>1</v>
      </c>
      <c r="M505" s="14" t="s">
        <v>95</v>
      </c>
      <c r="N505" s="45">
        <f>IF($C505="","",IF(OR($J505="SWAP",$J505="FUTURE",$J505="CME FUTURE"),IF($L505=1,ROUND($G505/$H505/$F505,3),POWER(10,ROUND(LOG($G505/$F505),1))),1))</f>
        <v>1</v>
      </c>
      <c r="O505" s="154">
        <f>IF($C505="","",IF(OR($J505="SWAP",$J505="FUTURE",$J505="CME FUTURE"),IF($L505=1,$F505*$N505,$AB$2*$F505*$N505/$H505),F505))</f>
        <v>79941.919999999998</v>
      </c>
      <c r="P505" s="47">
        <f>IF($C505="","",IF(OR($J505="SWAP",$J505="FUTURE",$J505="CME FUTURE"),IF(NOT(ISERROR(VLOOKUP($M505,SpotUSDRateTable,2,FALSE))),VLOOKUP($M505,SpotUSDRateTable,2,FALSE),$H505)*O505,VLOOKUP($M505,SpotUSDRateTable,2,FALSE)*O505))</f>
        <v>79941.919999999998</v>
      </c>
      <c r="Q505" s="25">
        <f>IF($C505="","",IF(OR($J505="SWAP",$J505="FUTURE",$J505="CME FUTURE"),INT($K505-$B505),0))</f>
        <v>0</v>
      </c>
      <c r="R505" s="26" t="str">
        <f>IF($C505="","",IF(OR($E505="USD",$E505="EUR"),"CASH",IF($Q505=0,"COIN",IF($Q505&gt;720,"PERP",IF($J505="FUTURE",TEXT($K505-1,"mmm yy"),"CME "&amp;TEXT($K505-1,"mmm yy"))))))</f>
        <v>CASH</v>
      </c>
      <c r="S505" s="26" t="str">
        <f>IF($C505="","",IF($J505="CME FUTURE",IF($G505&gt;0,"LONG","SHORT"),IF($G505&gt;0,"LONG","SHORT")))</f>
        <v>LONG</v>
      </c>
      <c r="T505" s="26" t="str">
        <f>IF($C505="","",$R505&amp;" "&amp;$S505)</f>
        <v>CASH LONG</v>
      </c>
      <c r="U505" s="180">
        <f>IF($C505="","",$G505*(1+$W505))</f>
        <v>79941.919999999998</v>
      </c>
      <c r="V505" s="176">
        <f>IF($C505="","",$H505*(1+$W505))</f>
        <v>1</v>
      </c>
      <c r="W505" s="39">
        <f>IF($C505="","",IF(DefaultScenario,IF(OR(AND(Default_Exchange="ALL",NOT(ISERROR(MATCH($C505,$AF$6:$AF$37,0)))),$C505=Default_Exchange),IF($G505&gt;0,-LGD,0),0),IF(OR($J505="SWAP",$J505="FUTURE",$J505="CME FUTURE"),IF('Futures &amp; Perps Shifted'!$K$73,VLOOKUP($M505,ShiftByCurrencyDeriv,MATCH($R505,ShiftByCurrencyDerivHeader,0),FALSE),0),0)))</f>
        <v>0</v>
      </c>
      <c r="X505" s="178">
        <f>IF($C505="","",$U505-$G505)</f>
        <v>0</v>
      </c>
      <c r="Y505" s="14" t="str">
        <f t="shared" si="8"/>
        <v>WEDBUSH</v>
      </c>
      <c r="Z505" t="str">
        <f>IF($C505="","",$M505&amp;" "&amp;$T505)</f>
        <v>USD CASH LONG</v>
      </c>
      <c r="AA505" t="b">
        <f>IF($C505="","",IF(ISERROR(VLOOKUP($Y505,Mappings!$A:$C,3,FALSE)),FALSE,VLOOKUP($Y505,Mappings!$A:$C,3,FALSE)))</f>
        <v>0</v>
      </c>
    </row>
    <row r="506" spans="1:27" customFormat="1" x14ac:dyDescent="0.25">
      <c r="A506" s="14">
        <v>504</v>
      </c>
      <c r="B506" s="71">
        <v>44959.000002777779</v>
      </c>
      <c r="C506" s="14" t="s">
        <v>257</v>
      </c>
      <c r="D506" s="14" t="s">
        <v>257</v>
      </c>
      <c r="E506" s="14" t="s">
        <v>95</v>
      </c>
      <c r="F506" s="99">
        <v>209451.69</v>
      </c>
      <c r="G506" s="99">
        <v>209451.69</v>
      </c>
      <c r="H506" s="99">
        <v>1</v>
      </c>
      <c r="I506" s="99">
        <v>0</v>
      </c>
      <c r="J506" s="14" t="s">
        <v>85</v>
      </c>
      <c r="K506" s="24">
        <v>44959.000002777779</v>
      </c>
      <c r="L506" s="14">
        <v>1</v>
      </c>
      <c r="M506" s="14" t="s">
        <v>95</v>
      </c>
      <c r="N506" s="45">
        <f>IF($C506="","",IF(OR($J506="SWAP",$J506="FUTURE",$J506="CME FUTURE"),IF($L506=1,ROUND($G506/$H506/$F506,3),POWER(10,ROUND(LOG($G506/$F506),1))),1))</f>
        <v>1</v>
      </c>
      <c r="O506" s="154">
        <f>IF($C506="","",IF(OR($J506="SWAP",$J506="FUTURE",$J506="CME FUTURE"),IF($L506=1,$F506*$N506,$AB$2*$F506*$N506/$H506),F506))</f>
        <v>209451.69</v>
      </c>
      <c r="P506" s="47">
        <f>IF($C506="","",IF(OR($J506="SWAP",$J506="FUTURE",$J506="CME FUTURE"),IF(NOT(ISERROR(VLOOKUP($M506,SpotUSDRateTable,2,FALSE))),VLOOKUP($M506,SpotUSDRateTable,2,FALSE),$H506)*O506,VLOOKUP($M506,SpotUSDRateTable,2,FALSE)*O506))</f>
        <v>209451.69</v>
      </c>
      <c r="Q506" s="25">
        <f>IF($C506="","",IF(OR($J506="SWAP",$J506="FUTURE",$J506="CME FUTURE"),INT($K506-$B506),0))</f>
        <v>0</v>
      </c>
      <c r="R506" s="26" t="str">
        <f>IF($C506="","",IF(OR($E506="USD",$E506="EUR"),"CASH",IF($Q506=0,"COIN",IF($Q506&gt;720,"PERP",IF($J506="FUTURE",TEXT($K506-1,"mmm yy"),"CME "&amp;TEXT($K506-1,"mmm yy"))))))</f>
        <v>CASH</v>
      </c>
      <c r="S506" s="26" t="str">
        <f>IF($C506="","",IF($J506="CME FUTURE",IF($G506&gt;0,"LONG","SHORT"),IF($G506&gt;0,"LONG","SHORT")))</f>
        <v>LONG</v>
      </c>
      <c r="T506" s="26" t="str">
        <f>IF($C506="","",$R506&amp;" "&amp;$S506)</f>
        <v>CASH LONG</v>
      </c>
      <c r="U506" s="180">
        <f>IF($C506="","",$G506*(1+$W506))</f>
        <v>209451.69</v>
      </c>
      <c r="V506" s="176">
        <f>IF($C506="","",$H506*(1+$W506))</f>
        <v>1</v>
      </c>
      <c r="W506" s="39">
        <f>IF($C506="","",IF(DefaultScenario,IF(OR(AND(Default_Exchange="ALL",NOT(ISERROR(MATCH($C506,$AF$6:$AF$37,0)))),$C506=Default_Exchange),IF($G506&gt;0,-LGD,0),0),IF(OR($J506="SWAP",$J506="FUTURE",$J506="CME FUTURE"),IF('Futures &amp; Perps Shifted'!$K$73,VLOOKUP($M506,ShiftByCurrencyDeriv,MATCH($R506,ShiftByCurrencyDerivHeader,0),FALSE),0),0)))</f>
        <v>0</v>
      </c>
      <c r="X506" s="178">
        <f>IF($C506="","",$U506-$G506)</f>
        <v>0</v>
      </c>
      <c r="Y506" s="14" t="str">
        <f t="shared" si="8"/>
        <v>CASH</v>
      </c>
      <c r="Z506" t="str">
        <f>IF($C506="","",$M506&amp;" "&amp;$T506)</f>
        <v>USD CASH LONG</v>
      </c>
      <c r="AA506" t="b">
        <f>IF($C506="","",IF(ISERROR(VLOOKUP($Y506,Mappings!$A:$C,3,FALSE)),FALSE,VLOOKUP($Y506,Mappings!$A:$C,3,FALSE)))</f>
        <v>0</v>
      </c>
    </row>
    <row r="507" spans="1:27" customFormat="1" x14ac:dyDescent="0.25">
      <c r="A507" s="14">
        <v>505</v>
      </c>
      <c r="B507" s="71">
        <v>44959.000002777779</v>
      </c>
      <c r="C507" s="14" t="s">
        <v>263</v>
      </c>
      <c r="D507" s="14" t="s">
        <v>235</v>
      </c>
      <c r="E507" s="14" t="s">
        <v>95</v>
      </c>
      <c r="F507" s="99">
        <v>25152036.77</v>
      </c>
      <c r="G507" s="99">
        <v>25152036.77</v>
      </c>
      <c r="H507" s="99">
        <v>1</v>
      </c>
      <c r="I507" s="99">
        <v>0</v>
      </c>
      <c r="J507" s="14" t="s">
        <v>306</v>
      </c>
      <c r="K507" s="24">
        <v>44959.000002777779</v>
      </c>
      <c r="L507" s="14">
        <v>1</v>
      </c>
      <c r="M507" s="14" t="s">
        <v>95</v>
      </c>
      <c r="N507" s="45">
        <f>IF($C507="","",IF(OR($J507="SWAP",$J507="FUTURE",$J507="CME FUTURE"),IF($L507=1,ROUND($G507/$H507/$F507,3),POWER(10,ROUND(LOG($G507/$F507),1))),1))</f>
        <v>1</v>
      </c>
      <c r="O507" s="154">
        <f>IF($C507="","",IF(OR($J507="SWAP",$J507="FUTURE",$J507="CME FUTURE"),IF($L507=1,$F507*$N507,$AB$2*$F507*$N507/$H507),F507))</f>
        <v>25152036.77</v>
      </c>
      <c r="P507" s="47">
        <f>IF($C507="","",IF(OR($J507="SWAP",$J507="FUTURE",$J507="CME FUTURE"),IF(NOT(ISERROR(VLOOKUP($M507,SpotUSDRateTable,2,FALSE))),VLOOKUP($M507,SpotUSDRateTable,2,FALSE),$H507)*O507,VLOOKUP($M507,SpotUSDRateTable,2,FALSE)*O507))</f>
        <v>25152036.77</v>
      </c>
      <c r="Q507" s="25">
        <f>IF($C507="","",IF(OR($J507="SWAP",$J507="FUTURE",$J507="CME FUTURE"),INT($K507-$B507),0))</f>
        <v>0</v>
      </c>
      <c r="R507" s="26" t="str">
        <f>IF($C507="","",IF(OR($E507="USD",$E507="EUR"),"CASH",IF($Q507=0,"COIN",IF($Q507&gt;720,"PERP",IF($J507="FUTURE",TEXT($K507-1,"mmm yy"),"CME "&amp;TEXT($K507-1,"mmm yy"))))))</f>
        <v>CASH</v>
      </c>
      <c r="S507" s="26" t="str">
        <f>IF($C507="","",IF($J507="CME FUTURE",IF($G507&gt;0,"LONG","SHORT"),IF($G507&gt;0,"LONG","SHORT")))</f>
        <v>LONG</v>
      </c>
      <c r="T507" s="26" t="str">
        <f>IF($C507="","",$R507&amp;" "&amp;$S507)</f>
        <v>CASH LONG</v>
      </c>
      <c r="U507" s="180">
        <f>IF($C507="","",$G507*(1+$W507))</f>
        <v>25152036.77</v>
      </c>
      <c r="V507" s="176">
        <f>IF($C507="","",$H507*(1+$W507))</f>
        <v>1</v>
      </c>
      <c r="W507" s="39">
        <f>IF($C507="","",IF(DefaultScenario,IF(OR(AND(Default_Exchange="ALL",NOT(ISERROR(MATCH($C507,$AF$6:$AF$37,0)))),$C507=Default_Exchange),IF($G507&gt;0,-LGD,0),0),IF(OR($J507="SWAP",$J507="FUTURE",$J507="CME FUTURE"),IF('Futures &amp; Perps Shifted'!$K$73,VLOOKUP($M507,ShiftByCurrencyDeriv,MATCH($R507,ShiftByCurrencyDerivHeader,0),FALSE),0),0)))</f>
        <v>0</v>
      </c>
      <c r="X507" s="178">
        <f>IF($C507="","",$U507-$G507)</f>
        <v>0</v>
      </c>
      <c r="Y507" s="14" t="str">
        <f t="shared" si="8"/>
        <v>ED&amp;F</v>
      </c>
      <c r="Z507" t="str">
        <f>IF($C507="","",$M507&amp;" "&amp;$T507)</f>
        <v>USD CASH LONG</v>
      </c>
      <c r="AA507" t="b">
        <f>IF($C507="","",IF(ISERROR(VLOOKUP($Y507,Mappings!$A:$C,3,FALSE)),FALSE,VLOOKUP($Y507,Mappings!$A:$C,3,FALSE)))</f>
        <v>1</v>
      </c>
    </row>
    <row r="508" spans="1:27" customFormat="1" x14ac:dyDescent="0.25">
      <c r="A508" s="14"/>
      <c r="B508" s="71"/>
      <c r="C508" s="14"/>
      <c r="D508" s="14"/>
      <c r="E508" s="14"/>
      <c r="F508" s="99"/>
      <c r="G508" s="99"/>
      <c r="H508" s="99"/>
      <c r="I508" s="99"/>
      <c r="J508" s="14"/>
      <c r="K508" s="24"/>
      <c r="L508" s="14"/>
      <c r="M508" s="14"/>
      <c r="N508" s="45" t="str">
        <f>IF($C508="","",IF(OR($J508="SWAP",$J508="FUTURE",$J508="CME FUTURE"),IF($L508=1,ROUND($G508/$H508/$F508,3),POWER(10,ROUND(LOG($G508/$F508),1))),1))</f>
        <v/>
      </c>
      <c r="O508" s="154" t="str">
        <f>IF($C508="","",IF(OR($J508="SWAP",$J508="FUTURE",$J508="CME FUTURE"),IF($L508=1,$F508*$N508,$AB$2*$F508*$N508/$H508),F508))</f>
        <v/>
      </c>
      <c r="P508" s="47" t="str">
        <f>IF($C508="","",IF(OR($J508="SWAP",$J508="FUTURE",$J508="CME FUTURE"),IF(NOT(ISERROR(VLOOKUP($M508,SpotUSDRateTable,2,FALSE))),VLOOKUP($M508,SpotUSDRateTable,2,FALSE),$H508)*O508,VLOOKUP($M508,SpotUSDRateTable,2,FALSE)*O508))</f>
        <v/>
      </c>
      <c r="Q508" s="25" t="str">
        <f>IF($C508="","",IF(OR($J508="SWAP",$J508="FUTURE",$J508="CME FUTURE"),INT($K508-$B508),0))</f>
        <v/>
      </c>
      <c r="R508" s="26" t="str">
        <f>IF($C508="","",IF(OR($E508="USD",$E508="EUR"),"CASH",IF($Q508=0,"COIN",IF($Q508&gt;720,"PERP",IF($J508="FUTURE",TEXT($K508-1,"mmm yy"),"CME "&amp;TEXT($K508-1,"mmm yy"))))))</f>
        <v/>
      </c>
      <c r="S508" s="26" t="str">
        <f>IF($C508="","",IF($J508="CME FUTURE",IF($G508&gt;0,"LONG","SHORT"),IF($G508&gt;0,"LONG","SHORT")))</f>
        <v/>
      </c>
      <c r="T508" s="26" t="str">
        <f>IF($C508="","",$R508&amp;" "&amp;$S508)</f>
        <v/>
      </c>
      <c r="U508" s="180" t="str">
        <f>IF($C508="","",$G508*(1+$W508))</f>
        <v/>
      </c>
      <c r="V508" s="176" t="str">
        <f>IF($C508="","",$H508*(1+$W508))</f>
        <v/>
      </c>
      <c r="W508" s="39" t="str">
        <f>IF($C508="","",IF(DefaultScenario,IF(OR(AND(Default_Exchange="ALL",NOT(ISERROR(MATCH($C508,$AF$6:$AF$37,0)))),$C508=Default_Exchange),IF($G508&gt;0,-LGD,0),0),IF(OR($J508="SWAP",$J508="FUTURE",$J508="CME FUTURE"),IF('Futures &amp; Perps Shifted'!$K$73,VLOOKUP($M508,ShiftByCurrencyDeriv,MATCH($R508,ShiftByCurrencyDerivHeader,0),FALSE),0),0)))</f>
        <v/>
      </c>
      <c r="X508" s="178" t="str">
        <f>IF($C508="","",$U508-$G508)</f>
        <v/>
      </c>
      <c r="Y508" s="14" t="str">
        <f t="shared" si="8"/>
        <v/>
      </c>
      <c r="Z508" t="str">
        <f>IF($C508="","",$M508&amp;" "&amp;$T508)</f>
        <v/>
      </c>
      <c r="AA508" t="str">
        <f>IF($C508="","",IF(ISERROR(VLOOKUP($Y508,Mappings!$A:$C,3,FALSE)),FALSE,VLOOKUP($Y508,Mappings!$A:$C,3,FALSE)))</f>
        <v/>
      </c>
    </row>
    <row r="509" spans="1:27" customFormat="1" x14ac:dyDescent="0.25">
      <c r="A509" s="14"/>
      <c r="B509" s="71"/>
      <c r="C509" s="14"/>
      <c r="D509" s="14"/>
      <c r="E509" s="14"/>
      <c r="F509" s="99"/>
      <c r="G509" s="99"/>
      <c r="H509" s="99"/>
      <c r="I509" s="99"/>
      <c r="J509" s="14"/>
      <c r="K509" s="24"/>
      <c r="L509" s="14"/>
      <c r="M509" s="14"/>
      <c r="N509" s="45" t="str">
        <f>IF($C509="","",IF(OR($J509="SWAP",$J509="FUTURE",$J509="CME FUTURE"),IF($L509=1,ROUND($G509/$H509/$F509,3),POWER(10,ROUND(LOG($G509/$F509),1))),1))</f>
        <v/>
      </c>
      <c r="O509" s="154" t="str">
        <f>IF($C509="","",IF(OR($J509="SWAP",$J509="FUTURE",$J509="CME FUTURE"),IF($L509=1,$F509*$N509,$AB$2*$F509*$N509/$H509),F509))</f>
        <v/>
      </c>
      <c r="P509" s="47" t="str">
        <f>IF($C509="","",IF(OR($J509="SWAP",$J509="FUTURE",$J509="CME FUTURE"),IF(NOT(ISERROR(VLOOKUP($M509,SpotUSDRateTable,2,FALSE))),VLOOKUP($M509,SpotUSDRateTable,2,FALSE),$H509)*O509,VLOOKUP($M509,SpotUSDRateTable,2,FALSE)*O509))</f>
        <v/>
      </c>
      <c r="Q509" s="25" t="str">
        <f>IF($C509="","",IF(OR($J509="SWAP",$J509="FUTURE",$J509="CME FUTURE"),INT($K509-$B509),0))</f>
        <v/>
      </c>
      <c r="R509" s="26" t="str">
        <f>IF($C509="","",IF(OR($E509="USD",$E509="EUR"),"CASH",IF($Q509=0,"COIN",IF($Q509&gt;720,"PERP",IF($J509="FUTURE",TEXT($K509-1,"mmm yy"),"CME "&amp;TEXT($K509-1,"mmm yy"))))))</f>
        <v/>
      </c>
      <c r="S509" s="26" t="str">
        <f>IF($C509="","",IF($J509="CME FUTURE",IF($G509&gt;0,"LONG","SHORT"),IF($G509&gt;0,"LONG","SHORT")))</f>
        <v/>
      </c>
      <c r="T509" s="26" t="str">
        <f>IF($C509="","",$R509&amp;" "&amp;$S509)</f>
        <v/>
      </c>
      <c r="U509" s="180" t="str">
        <f>IF($C509="","",$G509*(1+$W509))</f>
        <v/>
      </c>
      <c r="V509" s="176" t="str">
        <f>IF($C509="","",$H509*(1+$W509))</f>
        <v/>
      </c>
      <c r="W509" s="39" t="str">
        <f>IF($C509="","",IF(DefaultScenario,IF(OR(AND(Default_Exchange="ALL",NOT(ISERROR(MATCH($C509,$AF$6:$AF$37,0)))),$C509=Default_Exchange),IF($G509&gt;0,-LGD,0),0),IF(OR($J509="SWAP",$J509="FUTURE",$J509="CME FUTURE"),IF('Futures &amp; Perps Shifted'!$K$73,VLOOKUP($M509,ShiftByCurrencyDeriv,MATCH($R509,ShiftByCurrencyDerivHeader,0),FALSE),0),0)))</f>
        <v/>
      </c>
      <c r="X509" s="178" t="str">
        <f>IF($C509="","",$U509-$G509)</f>
        <v/>
      </c>
      <c r="Y509" s="14" t="str">
        <f t="shared" si="8"/>
        <v/>
      </c>
      <c r="Z509" t="str">
        <f>IF($C509="","",$M509&amp;" "&amp;$T509)</f>
        <v/>
      </c>
      <c r="AA509" t="str">
        <f>IF($C509="","",IF(ISERROR(VLOOKUP($Y509,Mappings!$A:$C,3,FALSE)),FALSE,VLOOKUP($Y509,Mappings!$A:$C,3,FALSE)))</f>
        <v/>
      </c>
    </row>
    <row r="510" spans="1:27" customFormat="1" x14ac:dyDescent="0.25">
      <c r="A510" s="14"/>
      <c r="B510" s="71"/>
      <c r="C510" s="14"/>
      <c r="D510" s="14"/>
      <c r="E510" s="14"/>
      <c r="F510" s="99"/>
      <c r="G510" s="99"/>
      <c r="H510" s="99"/>
      <c r="I510" s="99"/>
      <c r="J510" s="14"/>
      <c r="K510" s="24"/>
      <c r="L510" s="14"/>
      <c r="M510" s="14"/>
      <c r="N510" s="45" t="str">
        <f>IF($C510="","",IF(OR($J510="SWAP",$J510="FUTURE",$J510="CME FUTURE"),IF($L510=1,ROUND($G510/$H510/$F510,3),POWER(10,ROUND(LOG($G510/$F510),1))),1))</f>
        <v/>
      </c>
      <c r="O510" s="154" t="str">
        <f>IF($C510="","",IF(OR($J510="SWAP",$J510="FUTURE",$J510="CME FUTURE"),IF($L510=1,$F510*$N510,$AB$2*$F510*$N510/$H510),F510))</f>
        <v/>
      </c>
      <c r="P510" s="47" t="str">
        <f>IF($C510="","",IF(OR($J510="SWAP",$J510="FUTURE",$J510="CME FUTURE"),IF(NOT(ISERROR(VLOOKUP($M510,SpotUSDRateTable,2,FALSE))),VLOOKUP($M510,SpotUSDRateTable,2,FALSE),$H510)*O510,VLOOKUP($M510,SpotUSDRateTable,2,FALSE)*O510))</f>
        <v/>
      </c>
      <c r="Q510" s="25" t="str">
        <f>IF($C510="","",IF(OR($J510="SWAP",$J510="FUTURE",$J510="CME FUTURE"),INT($K510-$B510),0))</f>
        <v/>
      </c>
      <c r="R510" s="26" t="str">
        <f>IF($C510="","",IF(OR($E510="USD",$E510="EUR"),"CASH",IF($Q510=0,"COIN",IF($Q510&gt;720,"PERP",IF($J510="FUTURE",TEXT($K510-1,"mmm yy"),"CME "&amp;TEXT($K510-1,"mmm yy"))))))</f>
        <v/>
      </c>
      <c r="S510" s="26" t="str">
        <f>IF($C510="","",IF($J510="CME FUTURE",IF($G510&gt;0,"LONG","SHORT"),IF($G510&gt;0,"LONG","SHORT")))</f>
        <v/>
      </c>
      <c r="T510" s="26" t="str">
        <f>IF($C510="","",$R510&amp;" "&amp;$S510)</f>
        <v/>
      </c>
      <c r="U510" s="180" t="str">
        <f>IF($C510="","",$G510*(1+$W510))</f>
        <v/>
      </c>
      <c r="V510" s="176" t="str">
        <f>IF($C510="","",$H510*(1+$W510))</f>
        <v/>
      </c>
      <c r="W510" s="39" t="str">
        <f>IF($C510="","",IF(DefaultScenario,IF(OR(AND(Default_Exchange="ALL",NOT(ISERROR(MATCH($C510,$AF$6:$AF$37,0)))),$C510=Default_Exchange),IF($G510&gt;0,-LGD,0),0),IF(OR($J510="SWAP",$J510="FUTURE",$J510="CME FUTURE"),IF('Futures &amp; Perps Shifted'!$K$73,VLOOKUP($M510,ShiftByCurrencyDeriv,MATCH($R510,ShiftByCurrencyDerivHeader,0),FALSE),0),0)))</f>
        <v/>
      </c>
      <c r="X510" s="178" t="str">
        <f>IF($C510="","",$U510-$G510)</f>
        <v/>
      </c>
      <c r="Y510" s="14" t="str">
        <f t="shared" si="8"/>
        <v/>
      </c>
      <c r="Z510" t="str">
        <f>IF($C510="","",$M510&amp;" "&amp;$T510)</f>
        <v/>
      </c>
      <c r="AA510" t="str">
        <f>IF($C510="","",IF(ISERROR(VLOOKUP($Y510,Mappings!$A:$C,3,FALSE)),FALSE,VLOOKUP($Y510,Mappings!$A:$C,3,FALSE)))</f>
        <v/>
      </c>
    </row>
    <row r="511" spans="1:27" customFormat="1" x14ac:dyDescent="0.25">
      <c r="A511" s="14"/>
      <c r="B511" s="71"/>
      <c r="C511" s="14"/>
      <c r="D511" s="14"/>
      <c r="E511" s="14"/>
      <c r="F511" s="99"/>
      <c r="G511" s="99"/>
      <c r="H511" s="99"/>
      <c r="I511" s="99"/>
      <c r="J511" s="14"/>
      <c r="K511" s="24"/>
      <c r="L511" s="14"/>
      <c r="M511" s="14"/>
      <c r="N511" s="45" t="str">
        <f>IF($C511="","",IF(OR($J511="SWAP",$J511="FUTURE",$J511="CME FUTURE"),IF($L511=1,ROUND($G511/$H511/$F511,3),POWER(10,ROUND(LOG($G511/$F511),1))),1))</f>
        <v/>
      </c>
      <c r="O511" s="154" t="str">
        <f>IF($C511="","",IF(OR($J511="SWAP",$J511="FUTURE",$J511="CME FUTURE"),IF($L511=1,$F511*$N511,$AB$2*$F511*$N511/$H511),F511))</f>
        <v/>
      </c>
      <c r="P511" s="47" t="str">
        <f>IF($C511="","",IF(OR($J511="SWAP",$J511="FUTURE",$J511="CME FUTURE"),IF(NOT(ISERROR(VLOOKUP($M511,SpotUSDRateTable,2,FALSE))),VLOOKUP($M511,SpotUSDRateTable,2,FALSE),$H511)*O511,VLOOKUP($M511,SpotUSDRateTable,2,FALSE)*O511))</f>
        <v/>
      </c>
      <c r="Q511" s="25" t="str">
        <f>IF($C511="","",IF(OR($J511="SWAP",$J511="FUTURE",$J511="CME FUTURE"),INT($K511-$B511),0))</f>
        <v/>
      </c>
      <c r="R511" s="26" t="str">
        <f>IF($C511="","",IF(OR($E511="USD",$E511="EUR"),"CASH",IF($Q511=0,"COIN",IF($Q511&gt;720,"PERP",IF($J511="FUTURE",TEXT($K511-1,"mmm yy"),"CME "&amp;TEXT($K511-1,"mmm yy"))))))</f>
        <v/>
      </c>
      <c r="S511" s="26" t="str">
        <f>IF($C511="","",IF($J511="CME FUTURE",IF($G511&gt;0,"LONG","SHORT"),IF($G511&gt;0,"LONG","SHORT")))</f>
        <v/>
      </c>
      <c r="T511" s="26" t="str">
        <f>IF($C511="","",$R511&amp;" "&amp;$S511)</f>
        <v/>
      </c>
      <c r="U511" s="180" t="str">
        <f>IF($C511="","",$G511*(1+$W511))</f>
        <v/>
      </c>
      <c r="V511" s="176" t="str">
        <f>IF($C511="","",$H511*(1+$W511))</f>
        <v/>
      </c>
      <c r="W511" s="39" t="str">
        <f>IF($C511="","",IF(DefaultScenario,IF(OR(AND(Default_Exchange="ALL",NOT(ISERROR(MATCH($C511,$AF$6:$AF$37,0)))),$C511=Default_Exchange),IF($G511&gt;0,-LGD,0),0),IF(OR($J511="SWAP",$J511="FUTURE",$J511="CME FUTURE"),IF('Futures &amp; Perps Shifted'!$K$73,VLOOKUP($M511,ShiftByCurrencyDeriv,MATCH($R511,ShiftByCurrencyDerivHeader,0),FALSE),0),0)))</f>
        <v/>
      </c>
      <c r="X511" s="178" t="str">
        <f>IF($C511="","",$U511-$G511)</f>
        <v/>
      </c>
      <c r="Y511" s="14" t="str">
        <f t="shared" si="8"/>
        <v/>
      </c>
      <c r="Z511" t="str">
        <f>IF($C511="","",$M511&amp;" "&amp;$T511)</f>
        <v/>
      </c>
      <c r="AA511" t="str">
        <f>IF($C511="","",IF(ISERROR(VLOOKUP($Y511,Mappings!$A:$C,3,FALSE)),FALSE,VLOOKUP($Y511,Mappings!$A:$C,3,FALSE)))</f>
        <v/>
      </c>
    </row>
    <row r="512" spans="1:27" customFormat="1" x14ac:dyDescent="0.25">
      <c r="A512" s="14"/>
      <c r="B512" s="71"/>
      <c r="C512" s="14"/>
      <c r="D512" s="14"/>
      <c r="E512" s="14"/>
      <c r="F512" s="99"/>
      <c r="G512" s="99"/>
      <c r="H512" s="99"/>
      <c r="I512" s="99"/>
      <c r="J512" s="14"/>
      <c r="K512" s="24"/>
      <c r="L512" s="14"/>
      <c r="M512" s="14"/>
      <c r="N512" s="45" t="str">
        <f>IF($C512="","",IF(OR($J512="SWAP",$J512="FUTURE",$J512="CME FUTURE"),IF($L512=1,ROUND($G512/$H512/$F512,3),POWER(10,ROUND(LOG($G512/$F512),1))),1))</f>
        <v/>
      </c>
      <c r="O512" s="154" t="str">
        <f>IF($C512="","",IF(OR($J512="SWAP",$J512="FUTURE",$J512="CME FUTURE"),IF($L512=1,$F512*$N512,$AB$2*$F512*$N512/$H512),F512))</f>
        <v/>
      </c>
      <c r="P512" s="47" t="str">
        <f>IF($C512="","",IF(OR($J512="SWAP",$J512="FUTURE",$J512="CME FUTURE"),IF(NOT(ISERROR(VLOOKUP($M512,SpotUSDRateTable,2,FALSE))),VLOOKUP($M512,SpotUSDRateTable,2,FALSE),$H512)*O512,VLOOKUP($M512,SpotUSDRateTable,2,FALSE)*O512))</f>
        <v/>
      </c>
      <c r="Q512" s="25" t="str">
        <f>IF($C512="","",IF(OR($J512="SWAP",$J512="FUTURE",$J512="CME FUTURE"),INT($K512-$B512),0))</f>
        <v/>
      </c>
      <c r="R512" s="26" t="str">
        <f>IF($C512="","",IF(OR($E512="USD",$E512="EUR"),"CASH",IF($Q512=0,"COIN",IF($Q512&gt;720,"PERP",IF($J512="FUTURE",TEXT($K512-1,"mmm yy"),"CME "&amp;TEXT($K512-1,"mmm yy"))))))</f>
        <v/>
      </c>
      <c r="S512" s="26" t="str">
        <f>IF($C512="","",IF($J512="CME FUTURE",IF($G512&gt;0,"LONG","SHORT"),IF($G512&gt;0,"LONG","SHORT")))</f>
        <v/>
      </c>
      <c r="T512" s="26" t="str">
        <f>IF($C512="","",$R512&amp;" "&amp;$S512)</f>
        <v/>
      </c>
      <c r="U512" s="180" t="str">
        <f>IF($C512="","",$G512*(1+$W512))</f>
        <v/>
      </c>
      <c r="V512" s="176" t="str">
        <f>IF($C512="","",$H512*(1+$W512))</f>
        <v/>
      </c>
      <c r="W512" s="39" t="str">
        <f>IF($C512="","",IF(DefaultScenario,IF(OR(AND(Default_Exchange="ALL",NOT(ISERROR(MATCH($C512,$AF$6:$AF$37,0)))),$C512=Default_Exchange),IF($G512&gt;0,-LGD,0),0),IF(OR($J512="SWAP",$J512="FUTURE",$J512="CME FUTURE"),IF('Futures &amp; Perps Shifted'!$K$73,VLOOKUP($M512,ShiftByCurrencyDeriv,MATCH($R512,ShiftByCurrencyDerivHeader,0),FALSE),0),0)))</f>
        <v/>
      </c>
      <c r="X512" s="178" t="str">
        <f>IF($C512="","",$U512-$G512)</f>
        <v/>
      </c>
      <c r="Y512" s="14" t="str">
        <f t="shared" si="8"/>
        <v/>
      </c>
      <c r="Z512" t="str">
        <f>IF($C512="","",$M512&amp;" "&amp;$T512)</f>
        <v/>
      </c>
      <c r="AA512" t="str">
        <f>IF($C512="","",IF(ISERROR(VLOOKUP($Y512,Mappings!$A:$C,3,FALSE)),FALSE,VLOOKUP($Y512,Mappings!$A:$C,3,FALSE)))</f>
        <v/>
      </c>
    </row>
    <row r="513" spans="1:27" customFormat="1" x14ac:dyDescent="0.25">
      <c r="A513" s="14"/>
      <c r="B513" s="71"/>
      <c r="C513" s="14"/>
      <c r="D513" s="14"/>
      <c r="E513" s="14"/>
      <c r="F513" s="99"/>
      <c r="G513" s="99"/>
      <c r="H513" s="99"/>
      <c r="I513" s="99"/>
      <c r="J513" s="14"/>
      <c r="K513" s="24"/>
      <c r="L513" s="14"/>
      <c r="M513" s="14"/>
      <c r="N513" s="45" t="str">
        <f>IF($C513="","",IF(OR($J513="SWAP",$J513="FUTURE",$J513="CME FUTURE"),IF($L513=1,ROUND($G513/$H513/$F513,3),POWER(10,ROUND(LOG($G513/$F513),1))),1))</f>
        <v/>
      </c>
      <c r="O513" s="154" t="str">
        <f>IF($C513="","",IF(OR($J513="SWAP",$J513="FUTURE",$J513="CME FUTURE"),IF($L513=1,$F513*$N513,$AB$2*$F513*$N513/$H513),F513))</f>
        <v/>
      </c>
      <c r="P513" s="47" t="str">
        <f>IF($C513="","",IF(OR($J513="SWAP",$J513="FUTURE",$J513="CME FUTURE"),IF(NOT(ISERROR(VLOOKUP($M513,SpotUSDRateTable,2,FALSE))),VLOOKUP($M513,SpotUSDRateTable,2,FALSE),$H513)*O513,VLOOKUP($M513,SpotUSDRateTable,2,FALSE)*O513))</f>
        <v/>
      </c>
      <c r="Q513" s="25" t="str">
        <f>IF($C513="","",IF(OR($J513="SWAP",$J513="FUTURE",$J513="CME FUTURE"),INT($K513-$B513),0))</f>
        <v/>
      </c>
      <c r="R513" s="26" t="str">
        <f>IF($C513="","",IF(OR($E513="USD",$E513="EUR"),"CASH",IF($Q513=0,"COIN",IF($Q513&gt;720,"PERP",IF($J513="FUTURE",TEXT($K513-1,"mmm yy"),"CME "&amp;TEXT($K513-1,"mmm yy"))))))</f>
        <v/>
      </c>
      <c r="S513" s="26" t="str">
        <f>IF($C513="","",IF($J513="CME FUTURE",IF($G513&gt;0,"LONG","SHORT"),IF($G513&gt;0,"LONG","SHORT")))</f>
        <v/>
      </c>
      <c r="T513" s="26" t="str">
        <f>IF($C513="","",$R513&amp;" "&amp;$S513)</f>
        <v/>
      </c>
      <c r="U513" s="180" t="str">
        <f>IF($C513="","",$G513*(1+$W513))</f>
        <v/>
      </c>
      <c r="V513" s="176" t="str">
        <f>IF($C513="","",$H513*(1+$W513))</f>
        <v/>
      </c>
      <c r="W513" s="39" t="str">
        <f>IF($C513="","",IF(DefaultScenario,IF(OR(AND(Default_Exchange="ALL",NOT(ISERROR(MATCH($C513,$AF$6:$AF$37,0)))),$C513=Default_Exchange),IF($G513&gt;0,-LGD,0),0),IF(OR($J513="SWAP",$J513="FUTURE",$J513="CME FUTURE"),IF('Futures &amp; Perps Shifted'!$K$73,VLOOKUP($M513,ShiftByCurrencyDeriv,MATCH($R513,ShiftByCurrencyDerivHeader,0),FALSE),0),0)))</f>
        <v/>
      </c>
      <c r="X513" s="178" t="str">
        <f>IF($C513="","",$U513-$G513)</f>
        <v/>
      </c>
      <c r="Y513" s="14" t="str">
        <f t="shared" si="8"/>
        <v/>
      </c>
      <c r="Z513" t="str">
        <f>IF($C513="","",$M513&amp;" "&amp;$T513)</f>
        <v/>
      </c>
      <c r="AA513" t="str">
        <f>IF($C513="","",IF(ISERROR(VLOOKUP($Y513,Mappings!$A:$C,3,FALSE)),FALSE,VLOOKUP($Y513,Mappings!$A:$C,3,FALSE)))</f>
        <v/>
      </c>
    </row>
    <row r="514" spans="1:27" customFormat="1" x14ac:dyDescent="0.25">
      <c r="A514" s="14"/>
      <c r="B514" s="71"/>
      <c r="C514" s="14"/>
      <c r="D514" s="14"/>
      <c r="E514" s="14"/>
      <c r="F514" s="99"/>
      <c r="G514" s="99"/>
      <c r="H514" s="99"/>
      <c r="I514" s="99"/>
      <c r="J514" s="14"/>
      <c r="K514" s="24"/>
      <c r="L514" s="14"/>
      <c r="M514" s="14"/>
      <c r="N514" s="45" t="str">
        <f>IF($C514="","",IF(OR($J514="SWAP",$J514="FUTURE",$J514="CME FUTURE"),IF($L514=1,ROUND($G514/$H514/$F514,3),POWER(10,ROUND(LOG($G514/$F514),1))),1))</f>
        <v/>
      </c>
      <c r="O514" s="154" t="str">
        <f>IF($C514="","",IF(OR($J514="SWAP",$J514="FUTURE",$J514="CME FUTURE"),IF($L514=1,$F514*$N514,$AB$2*$F514*$N514/$H514),F514))</f>
        <v/>
      </c>
      <c r="P514" s="47" t="str">
        <f>IF($C514="","",IF(OR($J514="SWAP",$J514="FUTURE",$J514="CME FUTURE"),IF(NOT(ISERROR(VLOOKUP($M514,SpotUSDRateTable,2,FALSE))),VLOOKUP($M514,SpotUSDRateTable,2,FALSE),$H514)*O514,VLOOKUP($M514,SpotUSDRateTable,2,FALSE)*O514))</f>
        <v/>
      </c>
      <c r="Q514" s="25" t="str">
        <f>IF($C514="","",IF(OR($J514="SWAP",$J514="FUTURE",$J514="CME FUTURE"),INT($K514-$B514),0))</f>
        <v/>
      </c>
      <c r="R514" s="26" t="str">
        <f>IF($C514="","",IF(OR($E514="USD",$E514="EUR"),"CASH",IF($Q514=0,"COIN",IF($Q514&gt;720,"PERP",IF($J514="FUTURE",TEXT($K514-1,"mmm yy"),"CME "&amp;TEXT($K514-1,"mmm yy"))))))</f>
        <v/>
      </c>
      <c r="S514" s="26" t="str">
        <f>IF($C514="","",IF($J514="CME FUTURE",IF($G514&gt;0,"LONG","SHORT"),IF($G514&gt;0,"LONG","SHORT")))</f>
        <v/>
      </c>
      <c r="T514" s="26" t="str">
        <f>IF($C514="","",$R514&amp;" "&amp;$S514)</f>
        <v/>
      </c>
      <c r="U514" s="180" t="str">
        <f>IF($C514="","",$G514*(1+$W514))</f>
        <v/>
      </c>
      <c r="V514" s="176" t="str">
        <f>IF($C514="","",$H514*(1+$W514))</f>
        <v/>
      </c>
      <c r="W514" s="39" t="str">
        <f>IF($C514="","",IF(DefaultScenario,IF(OR(AND(Default_Exchange="ALL",NOT(ISERROR(MATCH($C514,$AF$6:$AF$37,0)))),$C514=Default_Exchange),IF($G514&gt;0,-LGD,0),0),IF(OR($J514="SWAP",$J514="FUTURE",$J514="CME FUTURE"),IF('Futures &amp; Perps Shifted'!$K$73,VLOOKUP($M514,ShiftByCurrencyDeriv,MATCH($R514,ShiftByCurrencyDerivHeader,0),FALSE),0),0)))</f>
        <v/>
      </c>
      <c r="X514" s="178" t="str">
        <f>IF($C514="","",$U514-$G514)</f>
        <v/>
      </c>
      <c r="Y514" s="14" t="str">
        <f t="shared" si="8"/>
        <v/>
      </c>
      <c r="Z514" t="str">
        <f>IF($C514="","",$M514&amp;" "&amp;$T514)</f>
        <v/>
      </c>
      <c r="AA514" t="str">
        <f>IF($C514="","",IF(ISERROR(VLOOKUP($Y514,Mappings!$A:$C,3,FALSE)),FALSE,VLOOKUP($Y514,Mappings!$A:$C,3,FALSE)))</f>
        <v/>
      </c>
    </row>
    <row r="515" spans="1:27" customFormat="1" x14ac:dyDescent="0.25">
      <c r="A515" s="14"/>
      <c r="B515" s="71"/>
      <c r="C515" s="14"/>
      <c r="D515" s="14"/>
      <c r="E515" s="14"/>
      <c r="F515" s="99"/>
      <c r="G515" s="99"/>
      <c r="H515" s="99"/>
      <c r="I515" s="99"/>
      <c r="J515" s="14"/>
      <c r="K515" s="24"/>
      <c r="L515" s="14"/>
      <c r="M515" s="14"/>
      <c r="N515" s="45" t="str">
        <f>IF($C515="","",IF(OR($J515="SWAP",$J515="FUTURE",$J515="CME FUTURE"),IF($L515=1,ROUND($G515/$H515/$F515,3),POWER(10,ROUND(LOG($G515/$F515),1))),1))</f>
        <v/>
      </c>
      <c r="O515" s="154" t="str">
        <f>IF($C515="","",IF(OR($J515="SWAP",$J515="FUTURE",$J515="CME FUTURE"),IF($L515=1,$F515*$N515,$AB$2*$F515*$N515/$H515),F515))</f>
        <v/>
      </c>
      <c r="P515" s="47" t="str">
        <f>IF($C515="","",IF(OR($J515="SWAP",$J515="FUTURE",$J515="CME FUTURE"),IF(NOT(ISERROR(VLOOKUP($M515,SpotUSDRateTable,2,FALSE))),VLOOKUP($M515,SpotUSDRateTable,2,FALSE),$H515)*O515,VLOOKUP($M515,SpotUSDRateTable,2,FALSE)*O515))</f>
        <v/>
      </c>
      <c r="Q515" s="25" t="str">
        <f>IF($C515="","",IF(OR($J515="SWAP",$J515="FUTURE",$J515="CME FUTURE"),INT($K515-$B515),0))</f>
        <v/>
      </c>
      <c r="R515" s="26" t="str">
        <f>IF($C515="","",IF(OR($E515="USD",$E515="EUR"),"CASH",IF($Q515=0,"COIN",IF($Q515&gt;720,"PERP",IF($J515="FUTURE",TEXT($K515-1,"mmm yy"),"CME "&amp;TEXT($K515-1,"mmm yy"))))))</f>
        <v/>
      </c>
      <c r="S515" s="26" t="str">
        <f>IF($C515="","",IF($J515="CME FUTURE",IF($G515&gt;0,"LONG","SHORT"),IF($G515&gt;0,"LONG","SHORT")))</f>
        <v/>
      </c>
      <c r="T515" s="26" t="str">
        <f>IF($C515="","",$R515&amp;" "&amp;$S515)</f>
        <v/>
      </c>
      <c r="U515" s="180" t="str">
        <f>IF($C515="","",$G515*(1+$W515))</f>
        <v/>
      </c>
      <c r="V515" s="176" t="str">
        <f>IF($C515="","",$H515*(1+$W515))</f>
        <v/>
      </c>
      <c r="W515" s="39" t="str">
        <f>IF($C515="","",IF(DefaultScenario,IF(OR(AND(Default_Exchange="ALL",NOT(ISERROR(MATCH($C515,$AF$6:$AF$37,0)))),$C515=Default_Exchange),IF($G515&gt;0,-LGD,0),0),IF(OR($J515="SWAP",$J515="FUTURE",$J515="CME FUTURE"),IF('Futures &amp; Perps Shifted'!$K$73,VLOOKUP($M515,ShiftByCurrencyDeriv,MATCH($R515,ShiftByCurrencyDerivHeader,0),FALSE),0),0)))</f>
        <v/>
      </c>
      <c r="X515" s="178" t="str">
        <f>IF($C515="","",$U515-$G515)</f>
        <v/>
      </c>
      <c r="Y515" s="14" t="str">
        <f t="shared" si="8"/>
        <v/>
      </c>
      <c r="Z515" t="str">
        <f>IF($C515="","",$M515&amp;" "&amp;$T515)</f>
        <v/>
      </c>
      <c r="AA515" t="str">
        <f>IF($C515="","",IF(ISERROR(VLOOKUP($Y515,Mappings!$A:$C,3,FALSE)),FALSE,VLOOKUP($Y515,Mappings!$A:$C,3,FALSE)))</f>
        <v/>
      </c>
    </row>
    <row r="516" spans="1:27" customFormat="1" x14ac:dyDescent="0.25">
      <c r="A516" s="14"/>
      <c r="B516" s="71"/>
      <c r="C516" s="14"/>
      <c r="D516" s="14"/>
      <c r="E516" s="14"/>
      <c r="F516" s="99"/>
      <c r="G516" s="99"/>
      <c r="H516" s="99"/>
      <c r="I516" s="99"/>
      <c r="J516" s="14"/>
      <c r="K516" s="24"/>
      <c r="L516" s="14"/>
      <c r="M516" s="14"/>
      <c r="N516" s="45" t="str">
        <f>IF($C516="","",IF(OR($J516="SWAP",$J516="FUTURE",$J516="CME FUTURE"),IF($L516=1,ROUND($G516/$H516/$F516,3),POWER(10,ROUND(LOG($G516/$F516),1))),1))</f>
        <v/>
      </c>
      <c r="O516" s="154" t="str">
        <f>IF($C516="","",IF(OR($J516="SWAP",$J516="FUTURE",$J516="CME FUTURE"),IF($L516=1,$F516*$N516,$AB$2*$F516*$N516/$H516),F516))</f>
        <v/>
      </c>
      <c r="P516" s="47" t="str">
        <f>IF($C516="","",IF(OR($J516="SWAP",$J516="FUTURE",$J516="CME FUTURE"),IF(NOT(ISERROR(VLOOKUP($M516,SpotUSDRateTable,2,FALSE))),VLOOKUP($M516,SpotUSDRateTable,2,FALSE),$H516)*O516,VLOOKUP($M516,SpotUSDRateTable,2,FALSE)*O516))</f>
        <v/>
      </c>
      <c r="Q516" s="25" t="str">
        <f>IF($C516="","",IF(OR($J516="SWAP",$J516="FUTURE",$J516="CME FUTURE"),INT($K516-$B516),0))</f>
        <v/>
      </c>
      <c r="R516" s="26" t="str">
        <f>IF($C516="","",IF(OR($E516="USD",$E516="EUR"),"CASH",IF($Q516=0,"COIN",IF($Q516&gt;720,"PERP",IF($J516="FUTURE",TEXT($K516-1,"mmm yy"),"CME "&amp;TEXT($K516-1,"mmm yy"))))))</f>
        <v/>
      </c>
      <c r="S516" s="26" t="str">
        <f>IF($C516="","",IF($J516="CME FUTURE",IF($G516&gt;0,"LONG","SHORT"),IF($G516&gt;0,"LONG","SHORT")))</f>
        <v/>
      </c>
      <c r="T516" s="26" t="str">
        <f>IF($C516="","",$R516&amp;" "&amp;$S516)</f>
        <v/>
      </c>
      <c r="U516" s="180" t="str">
        <f>IF($C516="","",$G516*(1+$W516))</f>
        <v/>
      </c>
      <c r="V516" s="176" t="str">
        <f>IF($C516="","",$H516*(1+$W516))</f>
        <v/>
      </c>
      <c r="W516" s="39" t="str">
        <f>IF($C516="","",IF(DefaultScenario,IF(OR(AND(Default_Exchange="ALL",NOT(ISERROR(MATCH($C516,$AF$6:$AF$37,0)))),$C516=Default_Exchange),IF($G516&gt;0,-LGD,0),0),IF(OR($J516="SWAP",$J516="FUTURE",$J516="CME FUTURE"),IF('Futures &amp; Perps Shifted'!$K$73,VLOOKUP($M516,ShiftByCurrencyDeriv,MATCH($R516,ShiftByCurrencyDerivHeader,0),FALSE),0),0)))</f>
        <v/>
      </c>
      <c r="X516" s="178" t="str">
        <f>IF($C516="","",$U516-$G516)</f>
        <v/>
      </c>
      <c r="Y516" s="14" t="str">
        <f t="shared" si="8"/>
        <v/>
      </c>
      <c r="Z516" t="str">
        <f>IF($C516="","",$M516&amp;" "&amp;$T516)</f>
        <v/>
      </c>
      <c r="AA516" t="str">
        <f>IF($C516="","",IF(ISERROR(VLOOKUP($Y516,Mappings!$A:$C,3,FALSE)),FALSE,VLOOKUP($Y516,Mappings!$A:$C,3,FALSE)))</f>
        <v/>
      </c>
    </row>
    <row r="517" spans="1:27" customFormat="1" x14ac:dyDescent="0.25">
      <c r="A517" s="14"/>
      <c r="B517" s="71"/>
      <c r="C517" s="14"/>
      <c r="D517" s="14"/>
      <c r="E517" s="14"/>
      <c r="F517" s="99"/>
      <c r="G517" s="99"/>
      <c r="H517" s="99"/>
      <c r="I517" s="99"/>
      <c r="J517" s="14"/>
      <c r="K517" s="24"/>
      <c r="L517" s="14"/>
      <c r="M517" s="14"/>
      <c r="N517" s="45" t="str">
        <f>IF($C517="","",IF(OR($J517="SWAP",$J517="FUTURE",$J517="CME FUTURE"),IF($L517=1,ROUND($G517/$H517/$F517,3),POWER(10,ROUND(LOG($G517/$F517),1))),1))</f>
        <v/>
      </c>
      <c r="O517" s="154" t="str">
        <f>IF($C517="","",IF(OR($J517="SWAP",$J517="FUTURE",$J517="CME FUTURE"),IF($L517=1,$F517*$N517,$AB$2*$F517*$N517/$H517),F517))</f>
        <v/>
      </c>
      <c r="P517" s="47" t="str">
        <f>IF($C517="","",IF(OR($J517="SWAP",$J517="FUTURE",$J517="CME FUTURE"),IF(NOT(ISERROR(VLOOKUP($M517,SpotUSDRateTable,2,FALSE))),VLOOKUP($M517,SpotUSDRateTable,2,FALSE),$H517)*O517,VLOOKUP($M517,SpotUSDRateTable,2,FALSE)*O517))</f>
        <v/>
      </c>
      <c r="Q517" s="25" t="str">
        <f>IF($C517="","",IF(OR($J517="SWAP",$J517="FUTURE",$J517="CME FUTURE"),INT($K517-$B517),0))</f>
        <v/>
      </c>
      <c r="R517" s="26" t="str">
        <f>IF($C517="","",IF(OR($E517="USD",$E517="EUR"),"CASH",IF($Q517=0,"COIN",IF($Q517&gt;720,"PERP",IF($J517="FUTURE",TEXT($K517-1,"mmm yy"),"CME "&amp;TEXT($K517-1,"mmm yy"))))))</f>
        <v/>
      </c>
      <c r="S517" s="26" t="str">
        <f>IF($C517="","",IF($J517="CME FUTURE",IF($G517&gt;0,"LONG","SHORT"),IF($G517&gt;0,"LONG","SHORT")))</f>
        <v/>
      </c>
      <c r="T517" s="26" t="str">
        <f>IF($C517="","",$R517&amp;" "&amp;$S517)</f>
        <v/>
      </c>
      <c r="U517" s="180" t="str">
        <f>IF($C517="","",$G517*(1+$W517))</f>
        <v/>
      </c>
      <c r="V517" s="176" t="str">
        <f>IF($C517="","",$H517*(1+$W517))</f>
        <v/>
      </c>
      <c r="W517" s="39" t="str">
        <f>IF($C517="","",IF(DefaultScenario,IF(OR(AND(Default_Exchange="ALL",NOT(ISERROR(MATCH($C517,$AF$6:$AF$37,0)))),$C517=Default_Exchange),IF($G517&gt;0,-LGD,0),0),IF(OR($J517="SWAP",$J517="FUTURE",$J517="CME FUTURE"),IF('Futures &amp; Perps Shifted'!$K$73,VLOOKUP($M517,ShiftByCurrencyDeriv,MATCH($R517,ShiftByCurrencyDerivHeader,0),FALSE),0),0)))</f>
        <v/>
      </c>
      <c r="X517" s="178" t="str">
        <f>IF($C517="","",$U517-$G517)</f>
        <v/>
      </c>
      <c r="Y517" s="14" t="str">
        <f t="shared" si="8"/>
        <v/>
      </c>
      <c r="Z517" t="str">
        <f>IF($C517="","",$M517&amp;" "&amp;$T517)</f>
        <v/>
      </c>
      <c r="AA517" t="str">
        <f>IF($C517="","",IF(ISERROR(VLOOKUP($Y517,Mappings!$A:$C,3,FALSE)),FALSE,VLOOKUP($Y517,Mappings!$A:$C,3,FALSE)))</f>
        <v/>
      </c>
    </row>
    <row r="518" spans="1:27" customFormat="1" x14ac:dyDescent="0.25">
      <c r="A518" s="14"/>
      <c r="B518" s="71"/>
      <c r="C518" s="14"/>
      <c r="D518" s="14"/>
      <c r="E518" s="14"/>
      <c r="F518" s="99"/>
      <c r="G518" s="99"/>
      <c r="H518" s="99"/>
      <c r="I518" s="99"/>
      <c r="J518" s="14"/>
      <c r="K518" s="24"/>
      <c r="L518" s="14"/>
      <c r="M518" s="14"/>
      <c r="N518" s="45" t="str">
        <f>IF($C518="","",IF(OR($J518="SWAP",$J518="FUTURE",$J518="CME FUTURE"),IF($L518=1,ROUND($G518/$H518/$F518,3),POWER(10,ROUND(LOG($G518/$F518),1))),1))</f>
        <v/>
      </c>
      <c r="O518" s="154" t="str">
        <f>IF($C518="","",IF(OR($J518="SWAP",$J518="FUTURE",$J518="CME FUTURE"),IF($L518=1,$F518*$N518,$AB$2*$F518*$N518/$H518),F518))</f>
        <v/>
      </c>
      <c r="P518" s="47" t="str">
        <f>IF($C518="","",IF(OR($J518="SWAP",$J518="FUTURE",$J518="CME FUTURE"),IF(NOT(ISERROR(VLOOKUP($M518,SpotUSDRateTable,2,FALSE))),VLOOKUP($M518,SpotUSDRateTable,2,FALSE),$H518)*O518,VLOOKUP($M518,SpotUSDRateTable,2,FALSE)*O518))</f>
        <v/>
      </c>
      <c r="Q518" s="25" t="str">
        <f>IF($C518="","",IF(OR($J518="SWAP",$J518="FUTURE",$J518="CME FUTURE"),INT($K518-$B518),0))</f>
        <v/>
      </c>
      <c r="R518" s="26" t="str">
        <f>IF($C518="","",IF(OR($E518="USD",$E518="EUR"),"CASH",IF($Q518=0,"COIN",IF($Q518&gt;720,"PERP",IF($J518="FUTURE",TEXT($K518-1,"mmm yy"),"CME "&amp;TEXT($K518-1,"mmm yy"))))))</f>
        <v/>
      </c>
      <c r="S518" s="26" t="str">
        <f>IF($C518="","",IF($J518="CME FUTURE",IF($G518&gt;0,"LONG","SHORT"),IF($G518&gt;0,"LONG","SHORT")))</f>
        <v/>
      </c>
      <c r="T518" s="26" t="str">
        <f>IF($C518="","",$R518&amp;" "&amp;$S518)</f>
        <v/>
      </c>
      <c r="U518" s="180" t="str">
        <f>IF($C518="","",$G518*(1+$W518))</f>
        <v/>
      </c>
      <c r="V518" s="176" t="str">
        <f>IF($C518="","",$H518*(1+$W518))</f>
        <v/>
      </c>
      <c r="W518" s="39" t="str">
        <f>IF($C518="","",IF(DefaultScenario,IF(OR(AND(Default_Exchange="ALL",NOT(ISERROR(MATCH($C518,$AF$6:$AF$37,0)))),$C518=Default_Exchange),IF($G518&gt;0,-LGD,0),0),IF(OR($J518="SWAP",$J518="FUTURE",$J518="CME FUTURE"),IF('Futures &amp; Perps Shifted'!$K$73,VLOOKUP($M518,ShiftByCurrencyDeriv,MATCH($R518,ShiftByCurrencyDerivHeader,0),FALSE),0),0)))</f>
        <v/>
      </c>
      <c r="X518" s="178" t="str">
        <f>IF($C518="","",$U518-$G518)</f>
        <v/>
      </c>
      <c r="Y518" s="14" t="str">
        <f t="shared" si="8"/>
        <v/>
      </c>
      <c r="Z518" t="str">
        <f>IF($C518="","",$M518&amp;" "&amp;$T518)</f>
        <v/>
      </c>
      <c r="AA518" t="str">
        <f>IF($C518="","",IF(ISERROR(VLOOKUP($Y518,Mappings!$A:$C,3,FALSE)),FALSE,VLOOKUP($Y518,Mappings!$A:$C,3,FALSE)))</f>
        <v/>
      </c>
    </row>
    <row r="519" spans="1:27" customFormat="1" x14ac:dyDescent="0.25">
      <c r="A519" s="14"/>
      <c r="B519" s="71"/>
      <c r="C519" s="14"/>
      <c r="D519" s="14"/>
      <c r="E519" s="14"/>
      <c r="F519" s="99"/>
      <c r="G519" s="99"/>
      <c r="H519" s="99"/>
      <c r="I519" s="99"/>
      <c r="J519" s="14"/>
      <c r="K519" s="24"/>
      <c r="L519" s="14"/>
      <c r="M519" s="14"/>
      <c r="N519" s="45" t="str">
        <f>IF($C519="","",IF(OR($J519="SWAP",$J519="FUTURE",$J519="CME FUTURE"),IF($L519=1,ROUND($G519/$H519/$F519,3),POWER(10,ROUND(LOG($G519/$F519),1))),1))</f>
        <v/>
      </c>
      <c r="O519" s="154" t="str">
        <f>IF($C519="","",IF(OR($J519="SWAP",$J519="FUTURE",$J519="CME FUTURE"),IF($L519=1,$F519*$N519,$AB$2*$F519*$N519/$H519),F519))</f>
        <v/>
      </c>
      <c r="P519" s="47" t="str">
        <f>IF($C519="","",IF(OR($J519="SWAP",$J519="FUTURE",$J519="CME FUTURE"),IF(NOT(ISERROR(VLOOKUP($M519,SpotUSDRateTable,2,FALSE))),VLOOKUP($M519,SpotUSDRateTable,2,FALSE),$H519)*O519,VLOOKUP($M519,SpotUSDRateTable,2,FALSE)*O519))</f>
        <v/>
      </c>
      <c r="Q519" s="25" t="str">
        <f>IF($C519="","",IF(OR($J519="SWAP",$J519="FUTURE",$J519="CME FUTURE"),INT($K519-$B519),0))</f>
        <v/>
      </c>
      <c r="R519" s="26" t="str">
        <f>IF($C519="","",IF(OR($E519="USD",$E519="EUR"),"CASH",IF($Q519=0,"COIN",IF($Q519&gt;720,"PERP",IF($J519="FUTURE",TEXT($K519-1,"mmm yy"),"CME "&amp;TEXT($K519-1,"mmm yy"))))))</f>
        <v/>
      </c>
      <c r="S519" s="26" t="str">
        <f>IF($C519="","",IF($J519="CME FUTURE",IF($G519&gt;0,"LONG","SHORT"),IF($G519&gt;0,"LONG","SHORT")))</f>
        <v/>
      </c>
      <c r="T519" s="26" t="str">
        <f>IF($C519="","",$R519&amp;" "&amp;$S519)</f>
        <v/>
      </c>
      <c r="U519" s="180" t="str">
        <f>IF($C519="","",$G519*(1+$W519))</f>
        <v/>
      </c>
      <c r="V519" s="176" t="str">
        <f>IF($C519="","",$H519*(1+$W519))</f>
        <v/>
      </c>
      <c r="W519" s="39" t="str">
        <f>IF($C519="","",IF(DefaultScenario,IF(OR(AND(Default_Exchange="ALL",NOT(ISERROR(MATCH($C519,$AF$6:$AF$37,0)))),$C519=Default_Exchange),IF($G519&gt;0,-LGD,0),0),IF(OR($J519="SWAP",$J519="FUTURE",$J519="CME FUTURE"),IF('Futures &amp; Perps Shifted'!$K$73,VLOOKUP($M519,ShiftByCurrencyDeriv,MATCH($R519,ShiftByCurrencyDerivHeader,0),FALSE),0),0)))</f>
        <v/>
      </c>
      <c r="X519" s="178" t="str">
        <f>IF($C519="","",$U519-$G519)</f>
        <v/>
      </c>
      <c r="Y519" s="14" t="str">
        <f t="shared" si="8"/>
        <v/>
      </c>
      <c r="Z519" t="str">
        <f>IF($C519="","",$M519&amp;" "&amp;$T519)</f>
        <v/>
      </c>
      <c r="AA519" t="str">
        <f>IF($C519="","",IF(ISERROR(VLOOKUP($Y519,Mappings!$A:$C,3,FALSE)),FALSE,VLOOKUP($Y519,Mappings!$A:$C,3,FALSE)))</f>
        <v/>
      </c>
    </row>
    <row r="520" spans="1:27" customFormat="1" x14ac:dyDescent="0.25">
      <c r="A520" s="14"/>
      <c r="B520" s="71"/>
      <c r="C520" s="14"/>
      <c r="D520" s="14"/>
      <c r="E520" s="14"/>
      <c r="F520" s="99"/>
      <c r="G520" s="99"/>
      <c r="H520" s="99"/>
      <c r="I520" s="99"/>
      <c r="J520" s="14"/>
      <c r="K520" s="24"/>
      <c r="L520" s="14"/>
      <c r="M520" s="14"/>
      <c r="N520" s="45" t="str">
        <f>IF($C520="","",IF(OR($J520="SWAP",$J520="FUTURE",$J520="CME FUTURE"),IF($L520=1,ROUND($G520/$H520/$F520,3),POWER(10,ROUND(LOG($G520/$F520),1))),1))</f>
        <v/>
      </c>
      <c r="O520" s="154" t="str">
        <f>IF($C520="","",IF(OR($J520="SWAP",$J520="FUTURE",$J520="CME FUTURE"),IF($L520=1,$F520*$N520,$AB$2*$F520*$N520/$H520),F520))</f>
        <v/>
      </c>
      <c r="P520" s="47" t="str">
        <f>IF($C520="","",IF(OR($J520="SWAP",$J520="FUTURE",$J520="CME FUTURE"),IF(NOT(ISERROR(VLOOKUP($M520,SpotUSDRateTable,2,FALSE))),VLOOKUP($M520,SpotUSDRateTable,2,FALSE),$H520)*O520,VLOOKUP($M520,SpotUSDRateTable,2,FALSE)*O520))</f>
        <v/>
      </c>
      <c r="Q520" s="25" t="str">
        <f>IF($C520="","",IF(OR($J520="SWAP",$J520="FUTURE",$J520="CME FUTURE"),INT($K520-$B520),0))</f>
        <v/>
      </c>
      <c r="R520" s="26" t="str">
        <f>IF($C520="","",IF(OR($E520="USD",$E520="EUR"),"CASH",IF($Q520=0,"COIN",IF($Q520&gt;720,"PERP",IF($J520="FUTURE",TEXT($K520-1,"mmm yy"),"CME "&amp;TEXT($K520-1,"mmm yy"))))))</f>
        <v/>
      </c>
      <c r="S520" s="26" t="str">
        <f>IF($C520="","",IF($J520="CME FUTURE",IF($G520&gt;0,"LONG","SHORT"),IF($G520&gt;0,"LONG","SHORT")))</f>
        <v/>
      </c>
      <c r="T520" s="26" t="str">
        <f>IF($C520="","",$R520&amp;" "&amp;$S520)</f>
        <v/>
      </c>
      <c r="U520" s="180" t="str">
        <f>IF($C520="","",$G520*(1+$W520))</f>
        <v/>
      </c>
      <c r="V520" s="176" t="str">
        <f>IF($C520="","",$H520*(1+$W520))</f>
        <v/>
      </c>
      <c r="W520" s="39" t="str">
        <f>IF($C520="","",IF(DefaultScenario,IF(OR(AND(Default_Exchange="ALL",NOT(ISERROR(MATCH($C520,$AF$6:$AF$37,0)))),$C520=Default_Exchange),IF($G520&gt;0,-LGD,0),0),IF(OR($J520="SWAP",$J520="FUTURE",$J520="CME FUTURE"),IF('Futures &amp; Perps Shifted'!$K$73,VLOOKUP($M520,ShiftByCurrencyDeriv,MATCH($R520,ShiftByCurrencyDerivHeader,0),FALSE),0),0)))</f>
        <v/>
      </c>
      <c r="X520" s="178" t="str">
        <f>IF($C520="","",$U520-$G520)</f>
        <v/>
      </c>
      <c r="Y520" s="14" t="str">
        <f t="shared" si="8"/>
        <v/>
      </c>
      <c r="Z520" t="str">
        <f>IF($C520="","",$M520&amp;" "&amp;$T520)</f>
        <v/>
      </c>
      <c r="AA520" t="str">
        <f>IF($C520="","",IF(ISERROR(VLOOKUP($Y520,Mappings!$A:$C,3,FALSE)),FALSE,VLOOKUP($Y520,Mappings!$A:$C,3,FALSE)))</f>
        <v/>
      </c>
    </row>
    <row r="521" spans="1:27" customFormat="1" x14ac:dyDescent="0.25">
      <c r="A521" s="14"/>
      <c r="B521" s="71"/>
      <c r="C521" s="14"/>
      <c r="D521" s="14"/>
      <c r="E521" s="14"/>
      <c r="F521" s="99"/>
      <c r="G521" s="99"/>
      <c r="H521" s="99"/>
      <c r="I521" s="99"/>
      <c r="J521" s="14"/>
      <c r="K521" s="24"/>
      <c r="L521" s="14"/>
      <c r="M521" s="14"/>
      <c r="N521" s="45" t="str">
        <f>IF($C521="","",IF(OR($J521="SWAP",$J521="FUTURE",$J521="CME FUTURE"),IF($L521=1,ROUND($G521/$H521/$F521,3),POWER(10,ROUND(LOG($G521/$F521),1))),1))</f>
        <v/>
      </c>
      <c r="O521" s="154" t="str">
        <f>IF($C521="","",IF(OR($J521="SWAP",$J521="FUTURE",$J521="CME FUTURE"),IF($L521=1,$F521*$N521,$AB$2*$F521*$N521/$H521),F521))</f>
        <v/>
      </c>
      <c r="P521" s="47" t="str">
        <f>IF($C521="","",IF(OR($J521="SWAP",$J521="FUTURE",$J521="CME FUTURE"),IF(NOT(ISERROR(VLOOKUP($M521,SpotUSDRateTable,2,FALSE))),VLOOKUP($M521,SpotUSDRateTable,2,FALSE),$H521)*O521,VLOOKUP($M521,SpotUSDRateTable,2,FALSE)*O521))</f>
        <v/>
      </c>
      <c r="Q521" s="25" t="str">
        <f>IF($C521="","",IF(OR($J521="SWAP",$J521="FUTURE",$J521="CME FUTURE"),INT($K521-$B521),0))</f>
        <v/>
      </c>
      <c r="R521" s="26" t="str">
        <f>IF($C521="","",IF(OR($E521="USD",$E521="EUR"),"CASH",IF($Q521=0,"COIN",IF($Q521&gt;720,"PERP",IF($J521="FUTURE",TEXT($K521-1,"mmm yy"),"CME "&amp;TEXT($K521-1,"mmm yy"))))))</f>
        <v/>
      </c>
      <c r="S521" s="26" t="str">
        <f>IF($C521="","",IF($J521="CME FUTURE",IF($G521&gt;0,"LONG","SHORT"),IF($G521&gt;0,"LONG","SHORT")))</f>
        <v/>
      </c>
      <c r="T521" s="26" t="str">
        <f>IF($C521="","",$R521&amp;" "&amp;$S521)</f>
        <v/>
      </c>
      <c r="U521" s="180" t="str">
        <f>IF($C521="","",$G521*(1+$W521))</f>
        <v/>
      </c>
      <c r="V521" s="176" t="str">
        <f>IF($C521="","",$H521*(1+$W521))</f>
        <v/>
      </c>
      <c r="W521" s="39" t="str">
        <f>IF($C521="","",IF(DefaultScenario,IF(OR(AND(Default_Exchange="ALL",NOT(ISERROR(MATCH($C521,$AF$6:$AF$37,0)))),$C521=Default_Exchange),IF($G521&gt;0,-LGD,0),0),IF(OR($J521="SWAP",$J521="FUTURE",$J521="CME FUTURE"),IF('Futures &amp; Perps Shifted'!$K$73,VLOOKUP($M521,ShiftByCurrencyDeriv,MATCH($R521,ShiftByCurrencyDerivHeader,0),FALSE),0),0)))</f>
        <v/>
      </c>
      <c r="X521" s="178" t="str">
        <f>IF($C521="","",$U521-$G521)</f>
        <v/>
      </c>
      <c r="Y521" s="14" t="str">
        <f t="shared" si="8"/>
        <v/>
      </c>
      <c r="Z521" t="str">
        <f>IF($C521="","",$M521&amp;" "&amp;$T521)</f>
        <v/>
      </c>
      <c r="AA521" t="str">
        <f>IF($C521="","",IF(ISERROR(VLOOKUP($Y521,Mappings!$A:$C,3,FALSE)),FALSE,VLOOKUP($Y521,Mappings!$A:$C,3,FALSE)))</f>
        <v/>
      </c>
    </row>
    <row r="522" spans="1:27" customFormat="1" x14ac:dyDescent="0.25">
      <c r="A522" s="14"/>
      <c r="B522" s="71"/>
      <c r="C522" s="14"/>
      <c r="D522" s="14"/>
      <c r="E522" s="14"/>
      <c r="F522" s="99"/>
      <c r="G522" s="99"/>
      <c r="H522" s="99"/>
      <c r="I522" s="99"/>
      <c r="J522" s="14"/>
      <c r="K522" s="24"/>
      <c r="L522" s="14"/>
      <c r="M522" s="14"/>
      <c r="N522" s="45" t="str">
        <f>IF($C522="","",IF(OR($J522="SWAP",$J522="FUTURE",$J522="CME FUTURE"),IF($L522=1,ROUND($G522/$H522/$F522,3),POWER(10,ROUND(LOG($G522/$F522),1))),1))</f>
        <v/>
      </c>
      <c r="O522" s="154" t="str">
        <f>IF($C522="","",IF(OR($J522="SWAP",$J522="FUTURE",$J522="CME FUTURE"),IF($L522=1,$F522*$N522,$AB$2*$F522*$N522/$H522),F522))</f>
        <v/>
      </c>
      <c r="P522" s="47" t="str">
        <f>IF($C522="","",IF(OR($J522="SWAP",$J522="FUTURE",$J522="CME FUTURE"),IF(NOT(ISERROR(VLOOKUP($M522,SpotUSDRateTable,2,FALSE))),VLOOKUP($M522,SpotUSDRateTable,2,FALSE),$H522)*O522,VLOOKUP($M522,SpotUSDRateTable,2,FALSE)*O522))</f>
        <v/>
      </c>
      <c r="Q522" s="25" t="str">
        <f>IF($C522="","",IF(OR($J522="SWAP",$J522="FUTURE",$J522="CME FUTURE"),INT($K522-$B522),0))</f>
        <v/>
      </c>
      <c r="R522" s="26" t="str">
        <f>IF($C522="","",IF(OR($E522="USD",$E522="EUR"),"CASH",IF($Q522=0,"COIN",IF($Q522&gt;720,"PERP",IF($J522="FUTURE",TEXT($K522-1,"mmm yy"),"CME "&amp;TEXT($K522-1,"mmm yy"))))))</f>
        <v/>
      </c>
      <c r="S522" s="26" t="str">
        <f>IF($C522="","",IF($J522="CME FUTURE",IF($G522&gt;0,"LONG","SHORT"),IF($G522&gt;0,"LONG","SHORT")))</f>
        <v/>
      </c>
      <c r="T522" s="26" t="str">
        <f>IF($C522="","",$R522&amp;" "&amp;$S522)</f>
        <v/>
      </c>
      <c r="U522" s="180" t="str">
        <f>IF($C522="","",$G522*(1+$W522))</f>
        <v/>
      </c>
      <c r="V522" s="176" t="str">
        <f>IF($C522="","",$H522*(1+$W522))</f>
        <v/>
      </c>
      <c r="W522" s="39" t="str">
        <f>IF($C522="","",IF(DefaultScenario,IF(OR(AND(Default_Exchange="ALL",NOT(ISERROR(MATCH($C522,$AF$6:$AF$37,0)))),$C522=Default_Exchange),IF($G522&gt;0,-LGD,0),0),IF(OR($J522="SWAP",$J522="FUTURE",$J522="CME FUTURE"),IF('Futures &amp; Perps Shifted'!$K$73,VLOOKUP($M522,ShiftByCurrencyDeriv,MATCH($R522,ShiftByCurrencyDerivHeader,0),FALSE),0),0)))</f>
        <v/>
      </c>
      <c r="X522" s="178" t="str">
        <f>IF($C522="","",$U522-$G522)</f>
        <v/>
      </c>
      <c r="Y522" s="14" t="str">
        <f t="shared" si="8"/>
        <v/>
      </c>
      <c r="Z522" t="str">
        <f>IF($C522="","",$M522&amp;" "&amp;$T522)</f>
        <v/>
      </c>
      <c r="AA522" t="str">
        <f>IF($C522="","",IF(ISERROR(VLOOKUP($Y522,Mappings!$A:$C,3,FALSE)),FALSE,VLOOKUP($Y522,Mappings!$A:$C,3,FALSE)))</f>
        <v/>
      </c>
    </row>
    <row r="523" spans="1:27" customFormat="1" x14ac:dyDescent="0.25">
      <c r="A523" s="14"/>
      <c r="B523" s="71"/>
      <c r="C523" s="14"/>
      <c r="D523" s="14"/>
      <c r="E523" s="14"/>
      <c r="F523" s="99"/>
      <c r="G523" s="99"/>
      <c r="H523" s="99"/>
      <c r="I523" s="99"/>
      <c r="J523" s="14"/>
      <c r="K523" s="24"/>
      <c r="L523" s="14"/>
      <c r="M523" s="14"/>
      <c r="N523" s="45" t="str">
        <f>IF($C523="","",IF(OR($J523="SWAP",$J523="FUTURE",$J523="CME FUTURE"),IF($L523=1,ROUND($G523/$H523/$F523,3),POWER(10,ROUND(LOG($G523/$F523),1))),1))</f>
        <v/>
      </c>
      <c r="O523" s="154" t="str">
        <f>IF($C523="","",IF(OR($J523="SWAP",$J523="FUTURE",$J523="CME FUTURE"),IF($L523=1,$F523*$N523,$AB$2*$F523*$N523/$H523),F523))</f>
        <v/>
      </c>
      <c r="P523" s="47" t="str">
        <f>IF($C523="","",IF(OR($J523="SWAP",$J523="FUTURE",$J523="CME FUTURE"),IF(NOT(ISERROR(VLOOKUP($M523,SpotUSDRateTable,2,FALSE))),VLOOKUP($M523,SpotUSDRateTable,2,FALSE),$H523)*O523,VLOOKUP($M523,SpotUSDRateTable,2,FALSE)*O523))</f>
        <v/>
      </c>
      <c r="Q523" s="25" t="str">
        <f>IF($C523="","",IF(OR($J523="SWAP",$J523="FUTURE",$J523="CME FUTURE"),INT($K523-$B523),0))</f>
        <v/>
      </c>
      <c r="R523" s="26" t="str">
        <f>IF($C523="","",IF(OR($E523="USD",$E523="EUR"),"CASH",IF($Q523=0,"COIN",IF($Q523&gt;720,"PERP",IF($J523="FUTURE",TEXT($K523-1,"mmm yy"),"CME "&amp;TEXT($K523-1,"mmm yy"))))))</f>
        <v/>
      </c>
      <c r="S523" s="26" t="str">
        <f>IF($C523="","",IF($J523="CME FUTURE",IF($G523&gt;0,"LONG","SHORT"),IF($G523&gt;0,"LONG","SHORT")))</f>
        <v/>
      </c>
      <c r="T523" s="26" t="str">
        <f>IF($C523="","",$R523&amp;" "&amp;$S523)</f>
        <v/>
      </c>
      <c r="U523" s="180" t="str">
        <f>IF($C523="","",$G523*(1+$W523))</f>
        <v/>
      </c>
      <c r="V523" s="176" t="str">
        <f>IF($C523="","",$H523*(1+$W523))</f>
        <v/>
      </c>
      <c r="W523" s="39" t="str">
        <f>IF($C523="","",IF(DefaultScenario,IF(OR(AND(Default_Exchange="ALL",NOT(ISERROR(MATCH($C523,$AF$6:$AF$37,0)))),$C523=Default_Exchange),IF($G523&gt;0,-LGD,0),0),IF(OR($J523="SWAP",$J523="FUTURE",$J523="CME FUTURE"),IF('Futures &amp; Perps Shifted'!$K$73,VLOOKUP($M523,ShiftByCurrencyDeriv,MATCH($R523,ShiftByCurrencyDerivHeader,0),FALSE),0),0)))</f>
        <v/>
      </c>
      <c r="X523" s="178" t="str">
        <f>IF($C523="","",$U523-$G523)</f>
        <v/>
      </c>
      <c r="Y523" s="14" t="str">
        <f t="shared" si="8"/>
        <v/>
      </c>
      <c r="Z523" t="str">
        <f>IF($C523="","",$M523&amp;" "&amp;$T523)</f>
        <v/>
      </c>
      <c r="AA523" t="str">
        <f>IF($C523="","",IF(ISERROR(VLOOKUP($Y523,Mappings!$A:$C,3,FALSE)),FALSE,VLOOKUP($Y523,Mappings!$A:$C,3,FALSE)))</f>
        <v/>
      </c>
    </row>
    <row r="524" spans="1:27" customFormat="1" x14ac:dyDescent="0.25">
      <c r="A524" s="14"/>
      <c r="B524" s="71"/>
      <c r="C524" s="14"/>
      <c r="D524" s="14"/>
      <c r="E524" s="14"/>
      <c r="F524" s="99"/>
      <c r="G524" s="99"/>
      <c r="H524" s="99"/>
      <c r="I524" s="99"/>
      <c r="J524" s="14"/>
      <c r="K524" s="24"/>
      <c r="L524" s="14"/>
      <c r="M524" s="14"/>
      <c r="N524" s="45" t="str">
        <f>IF($C524="","",IF(OR($J524="SWAP",$J524="FUTURE",$J524="CME FUTURE"),IF($L524=1,ROUND($G524/$H524/$F524,3),POWER(10,ROUND(LOG($G524/$F524),1))),1))</f>
        <v/>
      </c>
      <c r="O524" s="154" t="str">
        <f>IF($C524="","",IF(OR($J524="SWAP",$J524="FUTURE",$J524="CME FUTURE"),IF($L524=1,$F524*$N524,$AB$2*$F524*$N524/$H524),F524))</f>
        <v/>
      </c>
      <c r="P524" s="47" t="str">
        <f>IF($C524="","",IF(OR($J524="SWAP",$J524="FUTURE",$J524="CME FUTURE"),IF(NOT(ISERROR(VLOOKUP($M524,SpotUSDRateTable,2,FALSE))),VLOOKUP($M524,SpotUSDRateTable,2,FALSE),$H524)*O524,VLOOKUP($M524,SpotUSDRateTable,2,FALSE)*O524))</f>
        <v/>
      </c>
      <c r="Q524" s="25" t="str">
        <f>IF($C524="","",IF(OR($J524="SWAP",$J524="FUTURE",$J524="CME FUTURE"),INT($K524-$B524),0))</f>
        <v/>
      </c>
      <c r="R524" s="26" t="str">
        <f>IF($C524="","",IF(OR($E524="USD",$E524="EUR"),"CASH",IF($Q524=0,"COIN",IF($Q524&gt;720,"PERP",IF($J524="FUTURE",TEXT($K524-1,"mmm yy"),"CME "&amp;TEXT($K524-1,"mmm yy"))))))</f>
        <v/>
      </c>
      <c r="S524" s="26" t="str">
        <f>IF($C524="","",IF($J524="CME FUTURE",IF($G524&gt;0,"LONG","SHORT"),IF($G524&gt;0,"LONG","SHORT")))</f>
        <v/>
      </c>
      <c r="T524" s="26" t="str">
        <f>IF($C524="","",$R524&amp;" "&amp;$S524)</f>
        <v/>
      </c>
      <c r="U524" s="180" t="str">
        <f>IF($C524="","",$G524*(1+$W524))</f>
        <v/>
      </c>
      <c r="V524" s="176" t="str">
        <f>IF($C524="","",$H524*(1+$W524))</f>
        <v/>
      </c>
      <c r="W524" s="39" t="str">
        <f>IF($C524="","",IF(DefaultScenario,IF(OR(AND(Default_Exchange="ALL",NOT(ISERROR(MATCH($C524,$AF$6:$AF$37,0)))),$C524=Default_Exchange),IF($G524&gt;0,-LGD,0),0),IF(OR($J524="SWAP",$J524="FUTURE",$J524="CME FUTURE"),IF('Futures &amp; Perps Shifted'!$K$73,VLOOKUP($M524,ShiftByCurrencyDeriv,MATCH($R524,ShiftByCurrencyDerivHeader,0),FALSE),0),0)))</f>
        <v/>
      </c>
      <c r="X524" s="178" t="str">
        <f>IF($C524="","",$U524-$G524)</f>
        <v/>
      </c>
      <c r="Y524" s="14" t="str">
        <f t="shared" si="8"/>
        <v/>
      </c>
      <c r="Z524" t="str">
        <f>IF($C524="","",$M524&amp;" "&amp;$T524)</f>
        <v/>
      </c>
      <c r="AA524" t="str">
        <f>IF($C524="","",IF(ISERROR(VLOOKUP($Y524,Mappings!$A:$C,3,FALSE)),FALSE,VLOOKUP($Y524,Mappings!$A:$C,3,FALSE)))</f>
        <v/>
      </c>
    </row>
    <row r="525" spans="1:27" customFormat="1" x14ac:dyDescent="0.25">
      <c r="A525" s="14"/>
      <c r="B525" s="71"/>
      <c r="C525" s="14"/>
      <c r="D525" s="14"/>
      <c r="E525" s="14"/>
      <c r="F525" s="99"/>
      <c r="G525" s="99"/>
      <c r="H525" s="99"/>
      <c r="I525" s="99"/>
      <c r="J525" s="14"/>
      <c r="K525" s="24"/>
      <c r="L525" s="14"/>
      <c r="M525" s="14"/>
      <c r="N525" s="45" t="str">
        <f>IF($C525="","",IF(OR($J525="SWAP",$J525="FUTURE",$J525="CME FUTURE"),IF($L525=1,ROUND($G525/$H525/$F525,3),POWER(10,ROUND(LOG($G525/$F525),1))),1))</f>
        <v/>
      </c>
      <c r="O525" s="154" t="str">
        <f>IF($C525="","",IF(OR($J525="SWAP",$J525="FUTURE",$J525="CME FUTURE"),IF($L525=1,$F525*$N525,$AB$2*$F525*$N525/$H525),F525))</f>
        <v/>
      </c>
      <c r="P525" s="47" t="str">
        <f>IF($C525="","",IF(OR($J525="SWAP",$J525="FUTURE",$J525="CME FUTURE"),IF(NOT(ISERROR(VLOOKUP($M525,SpotUSDRateTable,2,FALSE))),VLOOKUP($M525,SpotUSDRateTable,2,FALSE),$H525)*O525,VLOOKUP($M525,SpotUSDRateTable,2,FALSE)*O525))</f>
        <v/>
      </c>
      <c r="Q525" s="25" t="str">
        <f>IF($C525="","",IF(OR($J525="SWAP",$J525="FUTURE",$J525="CME FUTURE"),INT($K525-$B525),0))</f>
        <v/>
      </c>
      <c r="R525" s="26" t="str">
        <f>IF($C525="","",IF(OR($E525="USD",$E525="EUR"),"CASH",IF($Q525=0,"COIN",IF($Q525&gt;720,"PERP",IF($J525="FUTURE",TEXT($K525-1,"mmm yy"),"CME "&amp;TEXT($K525-1,"mmm yy"))))))</f>
        <v/>
      </c>
      <c r="S525" s="26" t="str">
        <f>IF($C525="","",IF($J525="CME FUTURE",IF($G525&gt;0,"LONG","SHORT"),IF($G525&gt;0,"LONG","SHORT")))</f>
        <v/>
      </c>
      <c r="T525" s="26" t="str">
        <f>IF($C525="","",$R525&amp;" "&amp;$S525)</f>
        <v/>
      </c>
      <c r="U525" s="180" t="str">
        <f>IF($C525="","",$G525*(1+$W525))</f>
        <v/>
      </c>
      <c r="V525" s="176" t="str">
        <f>IF($C525="","",$H525*(1+$W525))</f>
        <v/>
      </c>
      <c r="W525" s="39" t="str">
        <f>IF($C525="","",IF(DefaultScenario,IF(OR(AND(Default_Exchange="ALL",NOT(ISERROR(MATCH($C525,$AF$6:$AF$37,0)))),$C525=Default_Exchange),IF($G525&gt;0,-LGD,0),0),IF(OR($J525="SWAP",$J525="FUTURE",$J525="CME FUTURE"),IF('Futures &amp; Perps Shifted'!$K$73,VLOOKUP($M525,ShiftByCurrencyDeriv,MATCH($R525,ShiftByCurrencyDerivHeader,0),FALSE),0),0)))</f>
        <v/>
      </c>
      <c r="X525" s="178" t="str">
        <f>IF($C525="","",$U525-$G525)</f>
        <v/>
      </c>
      <c r="Y525" s="14" t="str">
        <f t="shared" si="8"/>
        <v/>
      </c>
      <c r="Z525" t="str">
        <f>IF($C525="","",$M525&amp;" "&amp;$T525)</f>
        <v/>
      </c>
      <c r="AA525" t="str">
        <f>IF($C525="","",IF(ISERROR(VLOOKUP($Y525,Mappings!$A:$C,3,FALSE)),FALSE,VLOOKUP($Y525,Mappings!$A:$C,3,FALSE)))</f>
        <v/>
      </c>
    </row>
    <row r="526" spans="1:27" customFormat="1" x14ac:dyDescent="0.25">
      <c r="A526" s="14"/>
      <c r="B526" s="71"/>
      <c r="C526" s="14"/>
      <c r="D526" s="14"/>
      <c r="E526" s="14"/>
      <c r="F526" s="99"/>
      <c r="G526" s="99"/>
      <c r="H526" s="99"/>
      <c r="I526" s="99"/>
      <c r="J526" s="14"/>
      <c r="K526" s="24"/>
      <c r="L526" s="14"/>
      <c r="M526" s="14"/>
      <c r="N526" s="45" t="str">
        <f>IF($C526="","",IF(OR($J526="SWAP",$J526="FUTURE",$J526="CME FUTURE"),IF($L526=1,ROUND($G526/$H526/$F526,3),POWER(10,ROUND(LOG($G526/$F526),1))),1))</f>
        <v/>
      </c>
      <c r="O526" s="154" t="str">
        <f>IF($C526="","",IF(OR($J526="SWAP",$J526="FUTURE",$J526="CME FUTURE"),IF($L526=1,$F526*$N526,$AB$2*$F526*$N526/$H526),F526))</f>
        <v/>
      </c>
      <c r="P526" s="47" t="str">
        <f>IF($C526="","",IF(OR($J526="SWAP",$J526="FUTURE",$J526="CME FUTURE"),IF(NOT(ISERROR(VLOOKUP($M526,SpotUSDRateTable,2,FALSE))),VLOOKUP($M526,SpotUSDRateTable,2,FALSE),$H526)*O526,VLOOKUP($M526,SpotUSDRateTable,2,FALSE)*O526))</f>
        <v/>
      </c>
      <c r="Q526" s="25" t="str">
        <f>IF($C526="","",IF(OR($J526="SWAP",$J526="FUTURE",$J526="CME FUTURE"),INT($K526-$B526),0))</f>
        <v/>
      </c>
      <c r="R526" s="26" t="str">
        <f>IF($C526="","",IF(OR($E526="USD",$E526="EUR"),"CASH",IF($Q526=0,"COIN",IF($Q526&gt;720,"PERP",IF($J526="FUTURE",TEXT($K526-1,"mmm yy"),"CME "&amp;TEXT($K526-1,"mmm yy"))))))</f>
        <v/>
      </c>
      <c r="S526" s="26" t="str">
        <f>IF($C526="","",IF($J526="CME FUTURE",IF($G526&gt;0,"LONG","SHORT"),IF($G526&gt;0,"LONG","SHORT")))</f>
        <v/>
      </c>
      <c r="T526" s="26" t="str">
        <f>IF($C526="","",$R526&amp;" "&amp;$S526)</f>
        <v/>
      </c>
      <c r="U526" s="180" t="str">
        <f>IF($C526="","",$G526*(1+$W526))</f>
        <v/>
      </c>
      <c r="V526" s="176" t="str">
        <f>IF($C526="","",$H526*(1+$W526))</f>
        <v/>
      </c>
      <c r="W526" s="39" t="str">
        <f>IF($C526="","",IF(DefaultScenario,IF(OR(AND(Default_Exchange="ALL",NOT(ISERROR(MATCH($C526,$AF$6:$AF$37,0)))),$C526=Default_Exchange),IF($G526&gt;0,-LGD,0),0),IF(OR($J526="SWAP",$J526="FUTURE",$J526="CME FUTURE"),IF('Futures &amp; Perps Shifted'!$K$73,VLOOKUP($M526,ShiftByCurrencyDeriv,MATCH($R526,ShiftByCurrencyDerivHeader,0),FALSE),0),0)))</f>
        <v/>
      </c>
      <c r="X526" s="178" t="str">
        <f>IF($C526="","",$U526-$G526)</f>
        <v/>
      </c>
      <c r="Y526" s="14" t="str">
        <f t="shared" si="8"/>
        <v/>
      </c>
      <c r="Z526" t="str">
        <f>IF($C526="","",$M526&amp;" "&amp;$T526)</f>
        <v/>
      </c>
      <c r="AA526" t="str">
        <f>IF($C526="","",IF(ISERROR(VLOOKUP($Y526,Mappings!$A:$C,3,FALSE)),FALSE,VLOOKUP($Y526,Mappings!$A:$C,3,FALSE)))</f>
        <v/>
      </c>
    </row>
    <row r="527" spans="1:27" customFormat="1" x14ac:dyDescent="0.25">
      <c r="A527" s="14"/>
      <c r="B527" s="71"/>
      <c r="C527" s="14"/>
      <c r="D527" s="14"/>
      <c r="E527" s="14"/>
      <c r="F527" s="99"/>
      <c r="G527" s="99"/>
      <c r="H527" s="99"/>
      <c r="I527" s="99"/>
      <c r="J527" s="14"/>
      <c r="K527" s="24"/>
      <c r="L527" s="14"/>
      <c r="M527" s="14"/>
      <c r="N527" s="45" t="str">
        <f>IF($C527="","",IF(OR($J527="SWAP",$J527="FUTURE",$J527="CME FUTURE"),IF($L527=1,ROUND($G527/$H527/$F527,3),POWER(10,ROUND(LOG($G527/$F527),1))),1))</f>
        <v/>
      </c>
      <c r="O527" s="154" t="str">
        <f>IF($C527="","",IF(OR($J527="SWAP",$J527="FUTURE",$J527="CME FUTURE"),IF($L527=1,$F527*$N527,$AB$2*$F527*$N527/$H527),F527))</f>
        <v/>
      </c>
      <c r="P527" s="47" t="str">
        <f>IF($C527="","",IF(OR($J527="SWAP",$J527="FUTURE",$J527="CME FUTURE"),IF(NOT(ISERROR(VLOOKUP($M527,SpotUSDRateTable,2,FALSE))),VLOOKUP($M527,SpotUSDRateTable,2,FALSE),$H527)*O527,VLOOKUP($M527,SpotUSDRateTable,2,FALSE)*O527))</f>
        <v/>
      </c>
      <c r="Q527" s="25" t="str">
        <f>IF($C527="","",IF(OR($J527="SWAP",$J527="FUTURE",$J527="CME FUTURE"),INT($K527-$B527),0))</f>
        <v/>
      </c>
      <c r="R527" s="26" t="str">
        <f>IF($C527="","",IF(OR($E527="USD",$E527="EUR"),"CASH",IF($Q527=0,"COIN",IF($Q527&gt;720,"PERP",IF($J527="FUTURE",TEXT($K527-1,"mmm yy"),"CME "&amp;TEXT($K527-1,"mmm yy"))))))</f>
        <v/>
      </c>
      <c r="S527" s="26" t="str">
        <f>IF($C527="","",IF($J527="CME FUTURE",IF($G527&gt;0,"LONG","SHORT"),IF($G527&gt;0,"LONG","SHORT")))</f>
        <v/>
      </c>
      <c r="T527" s="26" t="str">
        <f>IF($C527="","",$R527&amp;" "&amp;$S527)</f>
        <v/>
      </c>
      <c r="U527" s="180" t="str">
        <f>IF($C527="","",$G527*(1+$W527))</f>
        <v/>
      </c>
      <c r="V527" s="176" t="str">
        <f>IF($C527="","",$H527*(1+$W527))</f>
        <v/>
      </c>
      <c r="W527" s="39" t="str">
        <f>IF($C527="","",IF(DefaultScenario,IF(OR(AND(Default_Exchange="ALL",NOT(ISERROR(MATCH($C527,$AF$6:$AF$37,0)))),$C527=Default_Exchange),IF($G527&gt;0,-LGD,0),0),IF(OR($J527="SWAP",$J527="FUTURE",$J527="CME FUTURE"),IF('Futures &amp; Perps Shifted'!$K$73,VLOOKUP($M527,ShiftByCurrencyDeriv,MATCH($R527,ShiftByCurrencyDerivHeader,0),FALSE),0),0)))</f>
        <v/>
      </c>
      <c r="X527" s="178" t="str">
        <f>IF($C527="","",$U527-$G527)</f>
        <v/>
      </c>
      <c r="Y527" s="14" t="str">
        <f t="shared" si="8"/>
        <v/>
      </c>
      <c r="Z527" t="str">
        <f>IF($C527="","",$M527&amp;" "&amp;$T527)</f>
        <v/>
      </c>
      <c r="AA527" t="str">
        <f>IF($C527="","",IF(ISERROR(VLOOKUP($Y527,Mappings!$A:$C,3,FALSE)),FALSE,VLOOKUP($Y527,Mappings!$A:$C,3,FALSE)))</f>
        <v/>
      </c>
    </row>
    <row r="528" spans="1:27" customFormat="1" x14ac:dyDescent="0.25">
      <c r="A528" s="14"/>
      <c r="B528" s="71"/>
      <c r="C528" s="14"/>
      <c r="D528" s="14"/>
      <c r="E528" s="14"/>
      <c r="F528" s="99"/>
      <c r="G528" s="99"/>
      <c r="H528" s="99"/>
      <c r="I528" s="99"/>
      <c r="J528" s="14"/>
      <c r="K528" s="24"/>
      <c r="L528" s="14"/>
      <c r="M528" s="14"/>
      <c r="N528" s="45" t="str">
        <f>IF($C528="","",IF(OR($J528="SWAP",$J528="FUTURE",$J528="CME FUTURE"),IF($L528=1,ROUND($G528/$H528/$F528,3),POWER(10,ROUND(LOG($G528/$F528),1))),1))</f>
        <v/>
      </c>
      <c r="O528" s="154" t="str">
        <f>IF($C528="","",IF(OR($J528="SWAP",$J528="FUTURE",$J528="CME FUTURE"),IF($L528=1,$F528*$N528,$AB$2*$F528*$N528/$H528),F528))</f>
        <v/>
      </c>
      <c r="P528" s="47" t="str">
        <f>IF($C528="","",IF(OR($J528="SWAP",$J528="FUTURE",$J528="CME FUTURE"),IF(NOT(ISERROR(VLOOKUP($M528,SpotUSDRateTable,2,FALSE))),VLOOKUP($M528,SpotUSDRateTable,2,FALSE),$H528)*O528,VLOOKUP($M528,SpotUSDRateTable,2,FALSE)*O528))</f>
        <v/>
      </c>
      <c r="Q528" s="25" t="str">
        <f>IF($C528="","",IF(OR($J528="SWAP",$J528="FUTURE",$J528="CME FUTURE"),INT($K528-$B528),0))</f>
        <v/>
      </c>
      <c r="R528" s="26" t="str">
        <f>IF($C528="","",IF(OR($E528="USD",$E528="EUR"),"CASH",IF($Q528=0,"COIN",IF($Q528&gt;720,"PERP",IF($J528="FUTURE",TEXT($K528-1,"mmm yy"),"CME "&amp;TEXT($K528-1,"mmm yy"))))))</f>
        <v/>
      </c>
      <c r="S528" s="26" t="str">
        <f>IF($C528="","",IF($J528="CME FUTURE",IF($G528&gt;0,"LONG","SHORT"),IF($G528&gt;0,"LONG","SHORT")))</f>
        <v/>
      </c>
      <c r="T528" s="26" t="str">
        <f>IF($C528="","",$R528&amp;" "&amp;$S528)</f>
        <v/>
      </c>
      <c r="U528" s="180" t="str">
        <f>IF($C528="","",$G528*(1+$W528))</f>
        <v/>
      </c>
      <c r="V528" s="176" t="str">
        <f>IF($C528="","",$H528*(1+$W528))</f>
        <v/>
      </c>
      <c r="W528" s="39" t="str">
        <f>IF($C528="","",IF(DefaultScenario,IF(OR(AND(Default_Exchange="ALL",NOT(ISERROR(MATCH($C528,$AF$6:$AF$37,0)))),$C528=Default_Exchange),IF($G528&gt;0,-LGD,0),0),IF(OR($J528="SWAP",$J528="FUTURE",$J528="CME FUTURE"),IF('Futures &amp; Perps Shifted'!$K$73,VLOOKUP($M528,ShiftByCurrencyDeriv,MATCH($R528,ShiftByCurrencyDerivHeader,0),FALSE),0),0)))</f>
        <v/>
      </c>
      <c r="X528" s="178" t="str">
        <f>IF($C528="","",$U528-$G528)</f>
        <v/>
      </c>
      <c r="Y528" s="14" t="str">
        <f t="shared" si="8"/>
        <v/>
      </c>
      <c r="Z528" t="str">
        <f>IF($C528="","",$M528&amp;" "&amp;$T528)</f>
        <v/>
      </c>
      <c r="AA528" t="str">
        <f>IF($C528="","",IF(ISERROR(VLOOKUP($Y528,Mappings!$A:$C,3,FALSE)),FALSE,VLOOKUP($Y528,Mappings!$A:$C,3,FALSE)))</f>
        <v/>
      </c>
    </row>
    <row r="529" spans="1:27" customFormat="1" x14ac:dyDescent="0.25">
      <c r="A529" s="14"/>
      <c r="B529" s="71"/>
      <c r="C529" s="14"/>
      <c r="D529" s="14"/>
      <c r="E529" s="14"/>
      <c r="F529" s="99"/>
      <c r="G529" s="99"/>
      <c r="H529" s="99"/>
      <c r="I529" s="99"/>
      <c r="J529" s="14"/>
      <c r="K529" s="24"/>
      <c r="L529" s="14"/>
      <c r="M529" s="14"/>
      <c r="N529" s="45" t="str">
        <f>IF($C529="","",IF(OR($J529="SWAP",$J529="FUTURE",$J529="CME FUTURE"),IF($L529=1,ROUND($G529/$H529/$F529,3),POWER(10,ROUND(LOG($G529/$F529),1))),1))</f>
        <v/>
      </c>
      <c r="O529" s="154" t="str">
        <f>IF($C529="","",IF(OR($J529="SWAP",$J529="FUTURE",$J529="CME FUTURE"),IF($L529=1,$F529*$N529,$AB$2*$F529*$N529/$H529),F529))</f>
        <v/>
      </c>
      <c r="P529" s="47" t="str">
        <f>IF($C529="","",IF(OR($J529="SWAP",$J529="FUTURE",$J529="CME FUTURE"),IF(NOT(ISERROR(VLOOKUP($M529,SpotUSDRateTable,2,FALSE))),VLOOKUP($M529,SpotUSDRateTable,2,FALSE),$H529)*O529,VLOOKUP($M529,SpotUSDRateTable,2,FALSE)*O529))</f>
        <v/>
      </c>
      <c r="Q529" s="25" t="str">
        <f>IF($C529="","",IF(OR($J529="SWAP",$J529="FUTURE",$J529="CME FUTURE"),INT($K529-$B529),0))</f>
        <v/>
      </c>
      <c r="R529" s="26" t="str">
        <f>IF($C529="","",IF(OR($E529="USD",$E529="EUR"),"CASH",IF($Q529=0,"COIN",IF($Q529&gt;720,"PERP",IF($J529="FUTURE",TEXT($K529-1,"mmm yy"),"CME "&amp;TEXT($K529-1,"mmm yy"))))))</f>
        <v/>
      </c>
      <c r="S529" s="26" t="str">
        <f>IF($C529="","",IF($J529="CME FUTURE",IF($G529&gt;0,"LONG","SHORT"),IF($G529&gt;0,"LONG","SHORT")))</f>
        <v/>
      </c>
      <c r="T529" s="26" t="str">
        <f>IF($C529="","",$R529&amp;" "&amp;$S529)</f>
        <v/>
      </c>
      <c r="U529" s="180" t="str">
        <f>IF($C529="","",$G529*(1+$W529))</f>
        <v/>
      </c>
      <c r="V529" s="176" t="str">
        <f>IF($C529="","",$H529*(1+$W529))</f>
        <v/>
      </c>
      <c r="W529" s="39" t="str">
        <f>IF($C529="","",IF(DefaultScenario,IF(OR(AND(Default_Exchange="ALL",NOT(ISERROR(MATCH($C529,$AF$6:$AF$37,0)))),$C529=Default_Exchange),IF($G529&gt;0,-LGD,0),0),IF(OR($J529="SWAP",$J529="FUTURE",$J529="CME FUTURE"),IF('Futures &amp; Perps Shifted'!$K$73,VLOOKUP($M529,ShiftByCurrencyDeriv,MATCH($R529,ShiftByCurrencyDerivHeader,0),FALSE),0),0)))</f>
        <v/>
      </c>
      <c r="X529" s="178" t="str">
        <f>IF($C529="","",$U529-$G529)</f>
        <v/>
      </c>
      <c r="Y529" s="14" t="str">
        <f t="shared" si="8"/>
        <v/>
      </c>
      <c r="Z529" t="str">
        <f>IF($C529="","",$M529&amp;" "&amp;$T529)</f>
        <v/>
      </c>
      <c r="AA529" t="str">
        <f>IF($C529="","",IF(ISERROR(VLOOKUP($Y529,Mappings!$A:$C,3,FALSE)),FALSE,VLOOKUP($Y529,Mappings!$A:$C,3,FALSE)))</f>
        <v/>
      </c>
    </row>
    <row r="530" spans="1:27" customFormat="1" x14ac:dyDescent="0.25">
      <c r="A530" s="14"/>
      <c r="B530" s="71"/>
      <c r="C530" s="14"/>
      <c r="D530" s="14"/>
      <c r="E530" s="14"/>
      <c r="F530" s="99"/>
      <c r="G530" s="99"/>
      <c r="H530" s="99"/>
      <c r="I530" s="99"/>
      <c r="J530" s="14"/>
      <c r="K530" s="24"/>
      <c r="L530" s="14"/>
      <c r="M530" s="14"/>
      <c r="N530" s="45" t="str">
        <f>IF($C530="","",IF(OR($J530="SWAP",$J530="FUTURE",$J530="CME FUTURE"),IF($L530=1,ROUND($G530/$H530/$F530,3),POWER(10,ROUND(LOG($G530/$F530),1))),1))</f>
        <v/>
      </c>
      <c r="O530" s="154" t="str">
        <f>IF($C530="","",IF(OR($J530="SWAP",$J530="FUTURE",$J530="CME FUTURE"),IF($L530=1,$F530*$N530,$AB$2*$F530*$N530/$H530),F530))</f>
        <v/>
      </c>
      <c r="P530" s="47" t="str">
        <f>IF($C530="","",IF(OR($J530="SWAP",$J530="FUTURE",$J530="CME FUTURE"),IF(NOT(ISERROR(VLOOKUP($M530,SpotUSDRateTable,2,FALSE))),VLOOKUP($M530,SpotUSDRateTable,2,FALSE),$H530)*O530,VLOOKUP($M530,SpotUSDRateTable,2,FALSE)*O530))</f>
        <v/>
      </c>
      <c r="Q530" s="25" t="str">
        <f>IF($C530="","",IF(OR($J530="SWAP",$J530="FUTURE",$J530="CME FUTURE"),INT($K530-$B530),0))</f>
        <v/>
      </c>
      <c r="R530" s="26" t="str">
        <f>IF($C530="","",IF(OR($E530="USD",$E530="EUR"),"CASH",IF($Q530=0,"COIN",IF($Q530&gt;720,"PERP",IF($J530="FUTURE",TEXT($K530-1,"mmm yy"),"CME "&amp;TEXT($K530-1,"mmm yy"))))))</f>
        <v/>
      </c>
      <c r="S530" s="26" t="str">
        <f>IF($C530="","",IF($J530="CME FUTURE",IF($G530&gt;0,"LONG","SHORT"),IF($G530&gt;0,"LONG","SHORT")))</f>
        <v/>
      </c>
      <c r="T530" s="26" t="str">
        <f>IF($C530="","",$R530&amp;" "&amp;$S530)</f>
        <v/>
      </c>
      <c r="U530" s="180" t="str">
        <f>IF($C530="","",$G530*(1+$W530))</f>
        <v/>
      </c>
      <c r="V530" s="176" t="str">
        <f>IF($C530="","",$H530*(1+$W530))</f>
        <v/>
      </c>
      <c r="W530" s="39" t="str">
        <f>IF($C530="","",IF(DefaultScenario,IF(OR(AND(Default_Exchange="ALL",NOT(ISERROR(MATCH($C530,$AF$6:$AF$37,0)))),$C530=Default_Exchange),IF($G530&gt;0,-LGD,0),0),IF(OR($J530="SWAP",$J530="FUTURE",$J530="CME FUTURE"),IF('Futures &amp; Perps Shifted'!$K$73,VLOOKUP($M530,ShiftByCurrencyDeriv,MATCH($R530,ShiftByCurrencyDerivHeader,0),FALSE),0),0)))</f>
        <v/>
      </c>
      <c r="X530" s="178" t="str">
        <f>IF($C530="","",$U530-$G530)</f>
        <v/>
      </c>
      <c r="Y530" s="14" t="str">
        <f t="shared" si="8"/>
        <v/>
      </c>
      <c r="Z530" t="str">
        <f>IF($C530="","",$M530&amp;" "&amp;$T530)</f>
        <v/>
      </c>
      <c r="AA530" t="str">
        <f>IF($C530="","",IF(ISERROR(VLOOKUP($Y530,Mappings!$A:$C,3,FALSE)),FALSE,VLOOKUP($Y530,Mappings!$A:$C,3,FALSE)))</f>
        <v/>
      </c>
    </row>
    <row r="531" spans="1:27" customFormat="1" x14ac:dyDescent="0.25">
      <c r="A531" s="14"/>
      <c r="B531" s="71"/>
      <c r="C531" s="14"/>
      <c r="D531" s="14"/>
      <c r="E531" s="14"/>
      <c r="F531" s="99"/>
      <c r="G531" s="99"/>
      <c r="H531" s="99"/>
      <c r="I531" s="99"/>
      <c r="J531" s="14"/>
      <c r="K531" s="24"/>
      <c r="L531" s="14"/>
      <c r="M531" s="14"/>
      <c r="N531" s="45" t="str">
        <f>IF($C531="","",IF(OR($J531="SWAP",$J531="FUTURE",$J531="CME FUTURE"),IF($L531=1,ROUND($G531/$H531/$F531,3),POWER(10,ROUND(LOG($G531/$F531),1))),1))</f>
        <v/>
      </c>
      <c r="O531" s="154" t="str">
        <f>IF($C531="","",IF(OR($J531="SWAP",$J531="FUTURE",$J531="CME FUTURE"),IF($L531=1,$F531*$N531,$AB$2*$F531*$N531/$H531),F531))</f>
        <v/>
      </c>
      <c r="P531" s="47" t="str">
        <f>IF($C531="","",IF(OR($J531="SWAP",$J531="FUTURE",$J531="CME FUTURE"),IF(NOT(ISERROR(VLOOKUP($M531,SpotUSDRateTable,2,FALSE))),VLOOKUP($M531,SpotUSDRateTable,2,FALSE),$H531)*O531,VLOOKUP($M531,SpotUSDRateTable,2,FALSE)*O531))</f>
        <v/>
      </c>
      <c r="Q531" s="25" t="str">
        <f>IF($C531="","",IF(OR($J531="SWAP",$J531="FUTURE",$J531="CME FUTURE"),INT($K531-$B531),0))</f>
        <v/>
      </c>
      <c r="R531" s="26" t="str">
        <f>IF($C531="","",IF(OR($E531="USD",$E531="EUR"),"CASH",IF($Q531=0,"COIN",IF($Q531&gt;720,"PERP",IF($J531="FUTURE",TEXT($K531-1,"mmm yy"),"CME "&amp;TEXT($K531-1,"mmm yy"))))))</f>
        <v/>
      </c>
      <c r="S531" s="26" t="str">
        <f>IF($C531="","",IF($J531="CME FUTURE",IF($G531&gt;0,"LONG","SHORT"),IF($G531&gt;0,"LONG","SHORT")))</f>
        <v/>
      </c>
      <c r="T531" s="26" t="str">
        <f>IF($C531="","",$R531&amp;" "&amp;$S531)</f>
        <v/>
      </c>
      <c r="U531" s="180" t="str">
        <f>IF($C531="","",$G531*(1+$W531))</f>
        <v/>
      </c>
      <c r="V531" s="176" t="str">
        <f>IF($C531="","",$H531*(1+$W531))</f>
        <v/>
      </c>
      <c r="W531" s="39" t="str">
        <f>IF($C531="","",IF(DefaultScenario,IF(OR(AND(Default_Exchange="ALL",NOT(ISERROR(MATCH($C531,$AF$6:$AF$37,0)))),$C531=Default_Exchange),IF($G531&gt;0,-LGD,0),0),IF(OR($J531="SWAP",$J531="FUTURE",$J531="CME FUTURE"),IF('Futures &amp; Perps Shifted'!$K$73,VLOOKUP($M531,ShiftByCurrencyDeriv,MATCH($R531,ShiftByCurrencyDerivHeader,0),FALSE),0),0)))</f>
        <v/>
      </c>
      <c r="X531" s="178" t="str">
        <f>IF($C531="","",$U531-$G531)</f>
        <v/>
      </c>
      <c r="Y531" s="14" t="str">
        <f t="shared" si="8"/>
        <v/>
      </c>
      <c r="Z531" t="str">
        <f>IF($C531="","",$M531&amp;" "&amp;$T531)</f>
        <v/>
      </c>
      <c r="AA531" t="str">
        <f>IF($C531="","",IF(ISERROR(VLOOKUP($Y531,Mappings!$A:$C,3,FALSE)),FALSE,VLOOKUP($Y531,Mappings!$A:$C,3,FALSE)))</f>
        <v/>
      </c>
    </row>
    <row r="532" spans="1:27" customFormat="1" x14ac:dyDescent="0.25">
      <c r="A532" s="14"/>
      <c r="B532" s="71"/>
      <c r="C532" s="14"/>
      <c r="D532" s="14"/>
      <c r="E532" s="14"/>
      <c r="F532" s="99"/>
      <c r="G532" s="99"/>
      <c r="H532" s="99"/>
      <c r="I532" s="99"/>
      <c r="J532" s="14"/>
      <c r="K532" s="24"/>
      <c r="L532" s="14"/>
      <c r="M532" s="14"/>
      <c r="N532" s="45" t="str">
        <f>IF($C532="","",IF(OR($J532="SWAP",$J532="FUTURE",$J532="CME FUTURE"),IF($L532=1,ROUND($G532/$H532/$F532,3),POWER(10,ROUND(LOG($G532/$F532),1))),1))</f>
        <v/>
      </c>
      <c r="O532" s="154" t="str">
        <f>IF($C532="","",IF(OR($J532="SWAP",$J532="FUTURE",$J532="CME FUTURE"),IF($L532=1,$F532*$N532,$AB$2*$F532*$N532/$H532),F532))</f>
        <v/>
      </c>
      <c r="P532" s="47" t="str">
        <f>IF($C532="","",IF(OR($J532="SWAP",$J532="FUTURE",$J532="CME FUTURE"),IF(NOT(ISERROR(VLOOKUP($M532,SpotUSDRateTable,2,FALSE))),VLOOKUP($M532,SpotUSDRateTable,2,FALSE),$H532)*O532,VLOOKUP($M532,SpotUSDRateTable,2,FALSE)*O532))</f>
        <v/>
      </c>
      <c r="Q532" s="25" t="str">
        <f>IF($C532="","",IF(OR($J532="SWAP",$J532="FUTURE",$J532="CME FUTURE"),INT($K532-$B532),0))</f>
        <v/>
      </c>
      <c r="R532" s="26" t="str">
        <f>IF($C532="","",IF(OR($E532="USD",$E532="EUR"),"CASH",IF($Q532=0,"COIN",IF($Q532&gt;720,"PERP",IF($J532="FUTURE",TEXT($K532-1,"mmm yy"),"CME "&amp;TEXT($K532-1,"mmm yy"))))))</f>
        <v/>
      </c>
      <c r="S532" s="26" t="str">
        <f>IF($C532="","",IF($J532="CME FUTURE",IF($G532&gt;0,"LONG","SHORT"),IF($G532&gt;0,"LONG","SHORT")))</f>
        <v/>
      </c>
      <c r="T532" s="26" t="str">
        <f>IF($C532="","",$R532&amp;" "&amp;$S532)</f>
        <v/>
      </c>
      <c r="U532" s="180" t="str">
        <f>IF($C532="","",$G532*(1+$W532))</f>
        <v/>
      </c>
      <c r="V532" s="176" t="str">
        <f>IF($C532="","",$H532*(1+$W532))</f>
        <v/>
      </c>
      <c r="W532" s="39" t="str">
        <f>IF($C532="","",IF(DefaultScenario,IF(OR(AND(Default_Exchange="ALL",NOT(ISERROR(MATCH($C532,$AF$6:$AF$37,0)))),$C532=Default_Exchange),IF($G532&gt;0,-LGD,0),0),IF(OR($J532="SWAP",$J532="FUTURE",$J532="CME FUTURE"),IF('Futures &amp; Perps Shifted'!$K$73,VLOOKUP($M532,ShiftByCurrencyDeriv,MATCH($R532,ShiftByCurrencyDerivHeader,0),FALSE),0),0)))</f>
        <v/>
      </c>
      <c r="X532" s="178" t="str">
        <f>IF($C532="","",$U532-$G532)</f>
        <v/>
      </c>
      <c r="Y532" s="14" t="str">
        <f t="shared" si="8"/>
        <v/>
      </c>
      <c r="Z532" t="str">
        <f>IF($C532="","",$M532&amp;" "&amp;$T532)</f>
        <v/>
      </c>
      <c r="AA532" t="str">
        <f>IF($C532="","",IF(ISERROR(VLOOKUP($Y532,Mappings!$A:$C,3,FALSE)),FALSE,VLOOKUP($Y532,Mappings!$A:$C,3,FALSE)))</f>
        <v/>
      </c>
    </row>
    <row r="533" spans="1:27" customFormat="1" x14ac:dyDescent="0.25">
      <c r="A533" s="14"/>
      <c r="B533" s="71"/>
      <c r="C533" s="14"/>
      <c r="D533" s="14"/>
      <c r="E533" s="14"/>
      <c r="F533" s="99"/>
      <c r="G533" s="99"/>
      <c r="H533" s="99"/>
      <c r="I533" s="99"/>
      <c r="J533" s="14"/>
      <c r="K533" s="24"/>
      <c r="L533" s="14"/>
      <c r="M533" s="14"/>
      <c r="N533" s="45" t="str">
        <f>IF($C533="","",IF(OR($J533="SWAP",$J533="FUTURE",$J533="CME FUTURE"),IF($L533=1,ROUND($G533/$H533/$F533,3),POWER(10,ROUND(LOG($G533/$F533),1))),1))</f>
        <v/>
      </c>
      <c r="O533" s="154" t="str">
        <f>IF($C533="","",IF(OR($J533="SWAP",$J533="FUTURE",$J533="CME FUTURE"),IF($L533=1,$F533*$N533,$AB$2*$F533*$N533/$H533),F533))</f>
        <v/>
      </c>
      <c r="P533" s="47" t="str">
        <f>IF($C533="","",IF(OR($J533="SWAP",$J533="FUTURE",$J533="CME FUTURE"),IF(NOT(ISERROR(VLOOKUP($M533,SpotUSDRateTable,2,FALSE))),VLOOKUP($M533,SpotUSDRateTable,2,FALSE),$H533)*O533,VLOOKUP($M533,SpotUSDRateTable,2,FALSE)*O533))</f>
        <v/>
      </c>
      <c r="Q533" s="25" t="str">
        <f>IF($C533="","",IF(OR($J533="SWAP",$J533="FUTURE",$J533="CME FUTURE"),INT($K533-$B533),0))</f>
        <v/>
      </c>
      <c r="R533" s="26" t="str">
        <f>IF($C533="","",IF(OR($E533="USD",$E533="EUR"),"CASH",IF($Q533=0,"COIN",IF($Q533&gt;720,"PERP",IF($J533="FUTURE",TEXT($K533-1,"mmm yy"),"CME "&amp;TEXT($K533-1,"mmm yy"))))))</f>
        <v/>
      </c>
      <c r="S533" s="26" t="str">
        <f>IF($C533="","",IF($J533="CME FUTURE",IF($G533&gt;0,"LONG","SHORT"),IF($G533&gt;0,"LONG","SHORT")))</f>
        <v/>
      </c>
      <c r="T533" s="26" t="str">
        <f>IF($C533="","",$R533&amp;" "&amp;$S533)</f>
        <v/>
      </c>
      <c r="U533" s="180" t="str">
        <f>IF($C533="","",$G533*(1+$W533))</f>
        <v/>
      </c>
      <c r="V533" s="176" t="str">
        <f>IF($C533="","",$H533*(1+$W533))</f>
        <v/>
      </c>
      <c r="W533" s="39" t="str">
        <f>IF($C533="","",IF(DefaultScenario,IF(OR(AND(Default_Exchange="ALL",NOT(ISERROR(MATCH($C533,$AF$6:$AF$37,0)))),$C533=Default_Exchange),IF($G533&gt;0,-LGD,0),0),IF(OR($J533="SWAP",$J533="FUTURE",$J533="CME FUTURE"),IF('Futures &amp; Perps Shifted'!$K$73,VLOOKUP($M533,ShiftByCurrencyDeriv,MATCH($R533,ShiftByCurrencyDerivHeader,0),FALSE),0),0)))</f>
        <v/>
      </c>
      <c r="X533" s="178" t="str">
        <f>IF($C533="","",$U533-$G533)</f>
        <v/>
      </c>
      <c r="Y533" s="14" t="str">
        <f t="shared" si="8"/>
        <v/>
      </c>
      <c r="Z533" t="str">
        <f>IF($C533="","",$M533&amp;" "&amp;$T533)</f>
        <v/>
      </c>
      <c r="AA533" t="str">
        <f>IF($C533="","",IF(ISERROR(VLOOKUP($Y533,Mappings!$A:$C,3,FALSE)),FALSE,VLOOKUP($Y533,Mappings!$A:$C,3,FALSE)))</f>
        <v/>
      </c>
    </row>
    <row r="534" spans="1:27" customFormat="1" x14ac:dyDescent="0.25">
      <c r="A534" s="14"/>
      <c r="B534" s="71"/>
      <c r="C534" s="14"/>
      <c r="D534" s="14"/>
      <c r="E534" s="14"/>
      <c r="F534" s="99"/>
      <c r="G534" s="99"/>
      <c r="H534" s="99"/>
      <c r="I534" s="99"/>
      <c r="J534" s="14"/>
      <c r="K534" s="24"/>
      <c r="L534" s="14"/>
      <c r="M534" s="14"/>
      <c r="N534" s="45" t="str">
        <f>IF($C534="","",IF(OR($J534="SWAP",$J534="FUTURE",$J534="CME FUTURE"),IF($L534=1,ROUND($G534/$H534/$F534,3),POWER(10,ROUND(LOG($G534/$F534),1))),1))</f>
        <v/>
      </c>
      <c r="O534" s="154" t="str">
        <f>IF($C534="","",IF(OR($J534="SWAP",$J534="FUTURE",$J534="CME FUTURE"),IF($L534=1,$F534*$N534,$AB$2*$F534*$N534/$H534),F534))</f>
        <v/>
      </c>
      <c r="P534" s="47" t="str">
        <f>IF($C534="","",IF(OR($J534="SWAP",$J534="FUTURE",$J534="CME FUTURE"),IF(NOT(ISERROR(VLOOKUP($M534,SpotUSDRateTable,2,FALSE))),VLOOKUP($M534,SpotUSDRateTable,2,FALSE),$H534)*O534,VLOOKUP($M534,SpotUSDRateTable,2,FALSE)*O534))</f>
        <v/>
      </c>
      <c r="Q534" s="25" t="str">
        <f>IF($C534="","",IF(OR($J534="SWAP",$J534="FUTURE",$J534="CME FUTURE"),INT($K534-$B534),0))</f>
        <v/>
      </c>
      <c r="R534" s="26" t="str">
        <f>IF($C534="","",IF(OR($E534="USD",$E534="EUR"),"CASH",IF($Q534=0,"COIN",IF($Q534&gt;720,"PERP",IF($J534="FUTURE",TEXT($K534-1,"mmm yy"),"CME "&amp;TEXT($K534-1,"mmm yy"))))))</f>
        <v/>
      </c>
      <c r="S534" s="26" t="str">
        <f>IF($C534="","",IF($J534="CME FUTURE",IF($G534&gt;0,"LONG","SHORT"),IF($G534&gt;0,"LONG","SHORT")))</f>
        <v/>
      </c>
      <c r="T534" s="26" t="str">
        <f>IF($C534="","",$R534&amp;" "&amp;$S534)</f>
        <v/>
      </c>
      <c r="U534" s="180" t="str">
        <f>IF($C534="","",$G534*(1+$W534))</f>
        <v/>
      </c>
      <c r="V534" s="176" t="str">
        <f>IF($C534="","",$H534*(1+$W534))</f>
        <v/>
      </c>
      <c r="W534" s="39" t="str">
        <f>IF($C534="","",IF(DefaultScenario,IF(OR(AND(Default_Exchange="ALL",NOT(ISERROR(MATCH($C534,$AF$6:$AF$37,0)))),$C534=Default_Exchange),IF($G534&gt;0,-LGD,0),0),IF(OR($J534="SWAP",$J534="FUTURE",$J534="CME FUTURE"),IF('Futures &amp; Perps Shifted'!$K$73,VLOOKUP($M534,ShiftByCurrencyDeriv,MATCH($R534,ShiftByCurrencyDerivHeader,0),FALSE),0),0)))</f>
        <v/>
      </c>
      <c r="X534" s="178" t="str">
        <f>IF($C534="","",$U534-$G534)</f>
        <v/>
      </c>
      <c r="Y534" s="14" t="str">
        <f t="shared" si="8"/>
        <v/>
      </c>
      <c r="Z534" t="str">
        <f>IF($C534="","",$M534&amp;" "&amp;$T534)</f>
        <v/>
      </c>
      <c r="AA534" t="str">
        <f>IF($C534="","",IF(ISERROR(VLOOKUP($Y534,Mappings!$A:$C,3,FALSE)),FALSE,VLOOKUP($Y534,Mappings!$A:$C,3,FALSE)))</f>
        <v/>
      </c>
    </row>
    <row r="535" spans="1:27" customFormat="1" x14ac:dyDescent="0.25">
      <c r="A535" s="14"/>
      <c r="B535" s="71"/>
      <c r="C535" s="14"/>
      <c r="D535" s="14"/>
      <c r="E535" s="14"/>
      <c r="F535" s="99"/>
      <c r="G535" s="99"/>
      <c r="H535" s="99"/>
      <c r="I535" s="99"/>
      <c r="J535" s="14"/>
      <c r="K535" s="24"/>
      <c r="L535" s="14"/>
      <c r="M535" s="14"/>
      <c r="N535" s="45" t="str">
        <f>IF($C535="","",IF(OR($J535="SWAP",$J535="FUTURE",$J535="CME FUTURE"),IF($L535=1,ROUND($G535/$H535/$F535,3),POWER(10,ROUND(LOG($G535/$F535),1))),1))</f>
        <v/>
      </c>
      <c r="O535" s="154" t="str">
        <f>IF($C535="","",IF(OR($J535="SWAP",$J535="FUTURE",$J535="CME FUTURE"),IF($L535=1,$F535*$N535,$AB$2*$F535*$N535/$H535),F535))</f>
        <v/>
      </c>
      <c r="P535" s="47" t="str">
        <f>IF($C535="","",IF(OR($J535="SWAP",$J535="FUTURE",$J535="CME FUTURE"),IF(NOT(ISERROR(VLOOKUP($M535,SpotUSDRateTable,2,FALSE))),VLOOKUP($M535,SpotUSDRateTable,2,FALSE),$H535)*O535,VLOOKUP($M535,SpotUSDRateTable,2,FALSE)*O535))</f>
        <v/>
      </c>
      <c r="Q535" s="25" t="str">
        <f>IF($C535="","",IF(OR($J535="SWAP",$J535="FUTURE",$J535="CME FUTURE"),INT($K535-$B535),0))</f>
        <v/>
      </c>
      <c r="R535" s="26" t="str">
        <f>IF($C535="","",IF(OR($E535="USD",$E535="EUR"),"CASH",IF($Q535=0,"COIN",IF($Q535&gt;720,"PERP",IF($J535="FUTURE",TEXT($K535-1,"mmm yy"),"CME "&amp;TEXT($K535-1,"mmm yy"))))))</f>
        <v/>
      </c>
      <c r="S535" s="26" t="str">
        <f>IF($C535="","",IF($J535="CME FUTURE",IF($G535&gt;0,"LONG","SHORT"),IF($G535&gt;0,"LONG","SHORT")))</f>
        <v/>
      </c>
      <c r="T535" s="26" t="str">
        <f>IF($C535="","",$R535&amp;" "&amp;$S535)</f>
        <v/>
      </c>
      <c r="U535" s="180" t="str">
        <f>IF($C535="","",$G535*(1+$W535))</f>
        <v/>
      </c>
      <c r="V535" s="176" t="str">
        <f>IF($C535="","",$H535*(1+$W535))</f>
        <v/>
      </c>
      <c r="W535" s="39" t="str">
        <f>IF($C535="","",IF(DefaultScenario,IF(OR(AND(Default_Exchange="ALL",NOT(ISERROR(MATCH($C535,$AF$6:$AF$37,0)))),$C535=Default_Exchange),IF($G535&gt;0,-LGD,0),0),IF(OR($J535="SWAP",$J535="FUTURE",$J535="CME FUTURE"),IF('Futures &amp; Perps Shifted'!$K$73,VLOOKUP($M535,ShiftByCurrencyDeriv,MATCH($R535,ShiftByCurrencyDerivHeader,0),FALSE),0),0)))</f>
        <v/>
      </c>
      <c r="X535" s="178" t="str">
        <f>IF($C535="","",$U535-$G535)</f>
        <v/>
      </c>
      <c r="Y535" s="14" t="str">
        <f t="shared" si="8"/>
        <v/>
      </c>
      <c r="Z535" t="str">
        <f>IF($C535="","",$M535&amp;" "&amp;$T535)</f>
        <v/>
      </c>
      <c r="AA535" t="str">
        <f>IF($C535="","",IF(ISERROR(VLOOKUP($Y535,Mappings!$A:$C,3,FALSE)),FALSE,VLOOKUP($Y535,Mappings!$A:$C,3,FALSE)))</f>
        <v/>
      </c>
    </row>
    <row r="536" spans="1:27" customFormat="1" x14ac:dyDescent="0.25">
      <c r="A536" s="14"/>
      <c r="B536" s="71"/>
      <c r="C536" s="14"/>
      <c r="D536" s="14"/>
      <c r="E536" s="14"/>
      <c r="F536" s="99"/>
      <c r="G536" s="99"/>
      <c r="H536" s="99"/>
      <c r="I536" s="99"/>
      <c r="J536" s="14"/>
      <c r="K536" s="24"/>
      <c r="L536" s="14"/>
      <c r="M536" s="14"/>
      <c r="N536" s="45" t="str">
        <f>IF($C536="","",IF(OR($J536="SWAP",$J536="FUTURE",$J536="CME FUTURE"),IF($L536=1,ROUND($G536/$H536/$F536,3),POWER(10,ROUND(LOG($G536/$F536),1))),1))</f>
        <v/>
      </c>
      <c r="O536" s="154" t="str">
        <f>IF($C536="","",IF(OR($J536="SWAP",$J536="FUTURE",$J536="CME FUTURE"),IF($L536=1,$F536*$N536,$AB$2*$F536*$N536/$H536),F536))</f>
        <v/>
      </c>
      <c r="P536" s="47" t="str">
        <f>IF($C536="","",IF(OR($J536="SWAP",$J536="FUTURE",$J536="CME FUTURE"),IF(NOT(ISERROR(VLOOKUP($M536,SpotUSDRateTable,2,FALSE))),VLOOKUP($M536,SpotUSDRateTable,2,FALSE),$H536)*O536,VLOOKUP($M536,SpotUSDRateTable,2,FALSE)*O536))</f>
        <v/>
      </c>
      <c r="Q536" s="25" t="str">
        <f>IF($C536="","",IF(OR($J536="SWAP",$J536="FUTURE",$J536="CME FUTURE"),INT($K536-$B536),0))</f>
        <v/>
      </c>
      <c r="R536" s="26" t="str">
        <f>IF($C536="","",IF(OR($E536="USD",$E536="EUR"),"CASH",IF($Q536=0,"COIN",IF($Q536&gt;720,"PERP",IF($J536="FUTURE",TEXT($K536-1,"mmm yy"),"CME "&amp;TEXT($K536-1,"mmm yy"))))))</f>
        <v/>
      </c>
      <c r="S536" s="26" t="str">
        <f>IF($C536="","",IF($J536="CME FUTURE",IF($G536&gt;0,"LONG","SHORT"),IF($G536&gt;0,"LONG","SHORT")))</f>
        <v/>
      </c>
      <c r="T536" s="26" t="str">
        <f>IF($C536="","",$R536&amp;" "&amp;$S536)</f>
        <v/>
      </c>
      <c r="U536" s="180" t="str">
        <f>IF($C536="","",$G536*(1+$W536))</f>
        <v/>
      </c>
      <c r="V536" s="176" t="str">
        <f>IF($C536="","",$H536*(1+$W536))</f>
        <v/>
      </c>
      <c r="W536" s="39" t="str">
        <f>IF($C536="","",IF(DefaultScenario,IF(OR(AND(Default_Exchange="ALL",NOT(ISERROR(MATCH($C536,$AF$6:$AF$37,0)))),$C536=Default_Exchange),IF($G536&gt;0,-LGD,0),0),IF(OR($J536="SWAP",$J536="FUTURE",$J536="CME FUTURE"),IF('Futures &amp; Perps Shifted'!$K$73,VLOOKUP($M536,ShiftByCurrencyDeriv,MATCH($R536,ShiftByCurrencyDerivHeader,0),FALSE),0),0)))</f>
        <v/>
      </c>
      <c r="X536" s="178" t="str">
        <f>IF($C536="","",$U536-$G536)</f>
        <v/>
      </c>
      <c r="Y536" s="14" t="str">
        <f t="shared" si="8"/>
        <v/>
      </c>
      <c r="Z536" t="str">
        <f>IF($C536="","",$M536&amp;" "&amp;$T536)</f>
        <v/>
      </c>
      <c r="AA536" t="str">
        <f>IF($C536="","",IF(ISERROR(VLOOKUP($Y536,Mappings!$A:$C,3,FALSE)),FALSE,VLOOKUP($Y536,Mappings!$A:$C,3,FALSE)))</f>
        <v/>
      </c>
    </row>
    <row r="537" spans="1:27" customFormat="1" x14ac:dyDescent="0.25">
      <c r="A537" s="14"/>
      <c r="B537" s="71"/>
      <c r="C537" s="14"/>
      <c r="D537" s="14"/>
      <c r="E537" s="14"/>
      <c r="F537" s="99"/>
      <c r="G537" s="99"/>
      <c r="H537" s="99"/>
      <c r="I537" s="99"/>
      <c r="J537" s="14"/>
      <c r="K537" s="24"/>
      <c r="L537" s="14"/>
      <c r="M537" s="14"/>
      <c r="N537" s="45" t="str">
        <f>IF($C537="","",IF(OR($J537="SWAP",$J537="FUTURE",$J537="CME FUTURE"),IF($L537=1,ROUND($G537/$H537/$F537,3),POWER(10,ROUND(LOG($G537/$F537),1))),1))</f>
        <v/>
      </c>
      <c r="O537" s="154" t="str">
        <f>IF($C537="","",IF(OR($J537="SWAP",$J537="FUTURE",$J537="CME FUTURE"),IF($L537=1,$F537*$N537,$AB$2*$F537*$N537/$H537),F537))</f>
        <v/>
      </c>
      <c r="P537" s="47" t="str">
        <f>IF($C537="","",IF(OR($J537="SWAP",$J537="FUTURE",$J537="CME FUTURE"),IF(NOT(ISERROR(VLOOKUP($M537,SpotUSDRateTable,2,FALSE))),VLOOKUP($M537,SpotUSDRateTable,2,FALSE),$H537)*O537,VLOOKUP($M537,SpotUSDRateTable,2,FALSE)*O537))</f>
        <v/>
      </c>
      <c r="Q537" s="25" t="str">
        <f>IF($C537="","",IF(OR($J537="SWAP",$J537="FUTURE",$J537="CME FUTURE"),INT($K537-$B537),0))</f>
        <v/>
      </c>
      <c r="R537" s="26" t="str">
        <f>IF($C537="","",IF(OR($E537="USD",$E537="EUR"),"CASH",IF($Q537=0,"COIN",IF($Q537&gt;720,"PERP",IF($J537="FUTURE",TEXT($K537-1,"mmm yy"),"CME "&amp;TEXT($K537-1,"mmm yy"))))))</f>
        <v/>
      </c>
      <c r="S537" s="26" t="str">
        <f>IF($C537="","",IF($J537="CME FUTURE",IF($G537&gt;0,"LONG","SHORT"),IF($G537&gt;0,"LONG","SHORT")))</f>
        <v/>
      </c>
      <c r="T537" s="26" t="str">
        <f>IF($C537="","",$R537&amp;" "&amp;$S537)</f>
        <v/>
      </c>
      <c r="U537" s="180" t="str">
        <f>IF($C537="","",$G537*(1+$W537))</f>
        <v/>
      </c>
      <c r="V537" s="176" t="str">
        <f>IF($C537="","",$H537*(1+$W537))</f>
        <v/>
      </c>
      <c r="W537" s="39" t="str">
        <f>IF($C537="","",IF(DefaultScenario,IF(OR(AND(Default_Exchange="ALL",NOT(ISERROR(MATCH($C537,$AF$6:$AF$37,0)))),$C537=Default_Exchange),IF($G537&gt;0,-LGD,0),0),IF(OR($J537="SWAP",$J537="FUTURE",$J537="CME FUTURE"),IF('Futures &amp; Perps Shifted'!$K$73,VLOOKUP($M537,ShiftByCurrencyDeriv,MATCH($R537,ShiftByCurrencyDerivHeader,0),FALSE),0),0)))</f>
        <v/>
      </c>
      <c r="X537" s="178" t="str">
        <f>IF($C537="","",$U537-$G537)</f>
        <v/>
      </c>
      <c r="Y537" s="14" t="str">
        <f t="shared" si="8"/>
        <v/>
      </c>
      <c r="Z537" t="str">
        <f>IF($C537="","",$M537&amp;" "&amp;$T537)</f>
        <v/>
      </c>
      <c r="AA537" t="str">
        <f>IF($C537="","",IF(ISERROR(VLOOKUP($Y537,Mappings!$A:$C,3,FALSE)),FALSE,VLOOKUP($Y537,Mappings!$A:$C,3,FALSE)))</f>
        <v/>
      </c>
    </row>
    <row r="538" spans="1:27" customFormat="1" x14ac:dyDescent="0.25">
      <c r="A538" s="14"/>
      <c r="B538" s="71"/>
      <c r="C538" s="14"/>
      <c r="D538" s="14"/>
      <c r="E538" s="14"/>
      <c r="F538" s="99"/>
      <c r="G538" s="99"/>
      <c r="H538" s="99"/>
      <c r="I538" s="99"/>
      <c r="J538" s="14"/>
      <c r="K538" s="24"/>
      <c r="L538" s="14"/>
      <c r="M538" s="14"/>
      <c r="N538" s="45" t="str">
        <f>IF($C538="","",IF(OR($J538="SWAP",$J538="FUTURE",$J538="CME FUTURE"),IF($L538=1,ROUND($G538/$H538/$F538,3),POWER(10,ROUND(LOG($G538/$F538),1))),1))</f>
        <v/>
      </c>
      <c r="O538" s="154" t="str">
        <f>IF($C538="","",IF(OR($J538="SWAP",$J538="FUTURE",$J538="CME FUTURE"),IF($L538=1,$F538*$N538,$AB$2*$F538*$N538/$H538),F538))</f>
        <v/>
      </c>
      <c r="P538" s="47" t="str">
        <f>IF($C538="","",IF(OR($J538="SWAP",$J538="FUTURE",$J538="CME FUTURE"),IF(NOT(ISERROR(VLOOKUP($M538,SpotUSDRateTable,2,FALSE))),VLOOKUP($M538,SpotUSDRateTable,2,FALSE),$H538)*O538,VLOOKUP($M538,SpotUSDRateTable,2,FALSE)*O538))</f>
        <v/>
      </c>
      <c r="Q538" s="25" t="str">
        <f>IF($C538="","",IF(OR($J538="SWAP",$J538="FUTURE",$J538="CME FUTURE"),INT($K538-$B538),0))</f>
        <v/>
      </c>
      <c r="R538" s="26" t="str">
        <f>IF($C538="","",IF(OR($E538="USD",$E538="EUR"),"CASH",IF($Q538=0,"COIN",IF($Q538&gt;720,"PERP",IF($J538="FUTURE",TEXT($K538-1,"mmm yy"),"CME "&amp;TEXT($K538-1,"mmm yy"))))))</f>
        <v/>
      </c>
      <c r="S538" s="26" t="str">
        <f>IF($C538="","",IF($J538="CME FUTURE",IF($G538&gt;0,"LONG","SHORT"),IF($G538&gt;0,"LONG","SHORT")))</f>
        <v/>
      </c>
      <c r="T538" s="26" t="str">
        <f>IF($C538="","",$R538&amp;" "&amp;$S538)</f>
        <v/>
      </c>
      <c r="U538" s="180" t="str">
        <f>IF($C538="","",$G538*(1+$W538))</f>
        <v/>
      </c>
      <c r="V538" s="176" t="str">
        <f>IF($C538="","",$H538*(1+$W538))</f>
        <v/>
      </c>
      <c r="W538" s="39" t="str">
        <f>IF($C538="","",IF(DefaultScenario,IF(OR(AND(Default_Exchange="ALL",NOT(ISERROR(MATCH($C538,$AF$6:$AF$37,0)))),$C538=Default_Exchange),IF($G538&gt;0,-LGD,0),0),IF(OR($J538="SWAP",$J538="FUTURE",$J538="CME FUTURE"),IF('Futures &amp; Perps Shifted'!$K$73,VLOOKUP($M538,ShiftByCurrencyDeriv,MATCH($R538,ShiftByCurrencyDerivHeader,0),FALSE),0),0)))</f>
        <v/>
      </c>
      <c r="X538" s="178" t="str">
        <f>IF($C538="","",$U538-$G538)</f>
        <v/>
      </c>
      <c r="Y538" s="14" t="str">
        <f t="shared" si="8"/>
        <v/>
      </c>
      <c r="Z538" t="str">
        <f>IF($C538="","",$M538&amp;" "&amp;$T538)</f>
        <v/>
      </c>
      <c r="AA538" t="str">
        <f>IF($C538="","",IF(ISERROR(VLOOKUP($Y538,Mappings!$A:$C,3,FALSE)),FALSE,VLOOKUP($Y538,Mappings!$A:$C,3,FALSE)))</f>
        <v/>
      </c>
    </row>
    <row r="539" spans="1:27" customFormat="1" x14ac:dyDescent="0.25">
      <c r="A539" s="14"/>
      <c r="B539" s="71"/>
      <c r="C539" s="14"/>
      <c r="D539" s="14"/>
      <c r="E539" s="14"/>
      <c r="F539" s="99"/>
      <c r="G539" s="99"/>
      <c r="H539" s="99"/>
      <c r="I539" s="99"/>
      <c r="J539" s="14"/>
      <c r="K539" s="24"/>
      <c r="L539" s="14"/>
      <c r="M539" s="14"/>
      <c r="N539" s="45" t="str">
        <f>IF($C539="","",IF(OR($J539="SWAP",$J539="FUTURE",$J539="CME FUTURE"),IF($L539=1,ROUND($G539/$H539/$F539,3),POWER(10,ROUND(LOG($G539/$F539),1))),1))</f>
        <v/>
      </c>
      <c r="O539" s="154" t="str">
        <f>IF($C539="","",IF(OR($J539="SWAP",$J539="FUTURE",$J539="CME FUTURE"),IF($L539=1,$F539*$N539,$AB$2*$F539*$N539/$H539),F539))</f>
        <v/>
      </c>
      <c r="P539" s="47" t="str">
        <f>IF($C539="","",IF(OR($J539="SWAP",$J539="FUTURE",$J539="CME FUTURE"),IF(NOT(ISERROR(VLOOKUP($M539,SpotUSDRateTable,2,FALSE))),VLOOKUP($M539,SpotUSDRateTable,2,FALSE),$H539)*O539,VLOOKUP($M539,SpotUSDRateTable,2,FALSE)*O539))</f>
        <v/>
      </c>
      <c r="Q539" s="25" t="str">
        <f>IF($C539="","",IF(OR($J539="SWAP",$J539="FUTURE",$J539="CME FUTURE"),INT($K539-$B539),0))</f>
        <v/>
      </c>
      <c r="R539" s="26" t="str">
        <f>IF($C539="","",IF(OR($E539="USD",$E539="EUR"),"CASH",IF($Q539=0,"COIN",IF($Q539&gt;720,"PERP",IF($J539="FUTURE",TEXT($K539-1,"mmm yy"),"CME "&amp;TEXT($K539-1,"mmm yy"))))))</f>
        <v/>
      </c>
      <c r="S539" s="26" t="str">
        <f>IF($C539="","",IF($J539="CME FUTURE",IF($G539&gt;0,"LONG","SHORT"),IF($G539&gt;0,"LONG","SHORT")))</f>
        <v/>
      </c>
      <c r="T539" s="26" t="str">
        <f>IF($C539="","",$R539&amp;" "&amp;$S539)</f>
        <v/>
      </c>
      <c r="U539" s="180" t="str">
        <f>IF($C539="","",$G539*(1+$W539))</f>
        <v/>
      </c>
      <c r="V539" s="176" t="str">
        <f>IF($C539="","",$H539*(1+$W539))</f>
        <v/>
      </c>
      <c r="W539" s="39" t="str">
        <f>IF($C539="","",IF(DefaultScenario,IF(OR(AND(Default_Exchange="ALL",NOT(ISERROR(MATCH($C539,$AF$6:$AF$37,0)))),$C539=Default_Exchange),IF($G539&gt;0,-LGD,0),0),IF(OR($J539="SWAP",$J539="FUTURE",$J539="CME FUTURE"),IF('Futures &amp; Perps Shifted'!$K$73,VLOOKUP($M539,ShiftByCurrencyDeriv,MATCH($R539,ShiftByCurrencyDerivHeader,0),FALSE),0),0)))</f>
        <v/>
      </c>
      <c r="X539" s="178" t="str">
        <f>IF($C539="","",$U539-$G539)</f>
        <v/>
      </c>
      <c r="Y539" s="14" t="str">
        <f t="shared" si="8"/>
        <v/>
      </c>
      <c r="Z539" t="str">
        <f>IF($C539="","",$M539&amp;" "&amp;$T539)</f>
        <v/>
      </c>
      <c r="AA539" t="str">
        <f>IF($C539="","",IF(ISERROR(VLOOKUP($Y539,Mappings!$A:$C,3,FALSE)),FALSE,VLOOKUP($Y539,Mappings!$A:$C,3,FALSE)))</f>
        <v/>
      </c>
    </row>
    <row r="540" spans="1:27" customFormat="1" x14ac:dyDescent="0.25">
      <c r="A540" s="14"/>
      <c r="B540" s="71"/>
      <c r="C540" s="14"/>
      <c r="D540" s="14"/>
      <c r="E540" s="14"/>
      <c r="F540" s="99"/>
      <c r="G540" s="99"/>
      <c r="H540" s="99"/>
      <c r="I540" s="99"/>
      <c r="J540" s="14"/>
      <c r="K540" s="24"/>
      <c r="L540" s="14"/>
      <c r="M540" s="14"/>
      <c r="N540" s="45" t="str">
        <f>IF($C540="","",IF(OR($J540="SWAP",$J540="FUTURE",$J540="CME FUTURE"),IF($L540=1,ROUND($G540/$H540/$F540,3),POWER(10,ROUND(LOG($G540/$F540),1))),1))</f>
        <v/>
      </c>
      <c r="O540" s="154" t="str">
        <f>IF($C540="","",IF(OR($J540="SWAP",$J540="FUTURE",$J540="CME FUTURE"),IF($L540=1,$F540*$N540,$AB$2*$F540*$N540/$H540),F540))</f>
        <v/>
      </c>
      <c r="P540" s="47" t="str">
        <f>IF($C540="","",IF(OR($J540="SWAP",$J540="FUTURE",$J540="CME FUTURE"),IF(NOT(ISERROR(VLOOKUP($M540,SpotUSDRateTable,2,FALSE))),VLOOKUP($M540,SpotUSDRateTable,2,FALSE),$H540)*O540,VLOOKUP($M540,SpotUSDRateTable,2,FALSE)*O540))</f>
        <v/>
      </c>
      <c r="Q540" s="25" t="str">
        <f>IF($C540="","",IF(OR($J540="SWAP",$J540="FUTURE",$J540="CME FUTURE"),INT($K540-$B540),0))</f>
        <v/>
      </c>
      <c r="R540" s="26" t="str">
        <f>IF($C540="","",IF(OR($E540="USD",$E540="EUR"),"CASH",IF($Q540=0,"COIN",IF($Q540&gt;720,"PERP",IF($J540="FUTURE",TEXT($K540-1,"mmm yy"),"CME "&amp;TEXT($K540-1,"mmm yy"))))))</f>
        <v/>
      </c>
      <c r="S540" s="26" t="str">
        <f>IF($C540="","",IF($J540="CME FUTURE",IF($G540&gt;0,"LONG","SHORT"),IF($G540&gt;0,"LONG","SHORT")))</f>
        <v/>
      </c>
      <c r="T540" s="26" t="str">
        <f>IF($C540="","",$R540&amp;" "&amp;$S540)</f>
        <v/>
      </c>
      <c r="U540" s="180" t="str">
        <f>IF($C540="","",$G540*(1+$W540))</f>
        <v/>
      </c>
      <c r="V540" s="176" t="str">
        <f>IF($C540="","",$H540*(1+$W540))</f>
        <v/>
      </c>
      <c r="W540" s="39" t="str">
        <f>IF($C540="","",IF(DefaultScenario,IF(OR(AND(Default_Exchange="ALL",NOT(ISERROR(MATCH($C540,$AF$6:$AF$37,0)))),$C540=Default_Exchange),IF($G540&gt;0,-LGD,0),0),IF(OR($J540="SWAP",$J540="FUTURE",$J540="CME FUTURE"),IF('Futures &amp; Perps Shifted'!$K$73,VLOOKUP($M540,ShiftByCurrencyDeriv,MATCH($R540,ShiftByCurrencyDerivHeader,0),FALSE),0),0)))</f>
        <v/>
      </c>
      <c r="X540" s="178" t="str">
        <f>IF($C540="","",$U540-$G540)</f>
        <v/>
      </c>
      <c r="Y540" s="14" t="str">
        <f t="shared" si="8"/>
        <v/>
      </c>
      <c r="Z540" t="str">
        <f>IF($C540="","",$M540&amp;" "&amp;$T540)</f>
        <v/>
      </c>
      <c r="AA540" t="str">
        <f>IF($C540="","",IF(ISERROR(VLOOKUP($Y540,Mappings!$A:$C,3,FALSE)),FALSE,VLOOKUP($Y540,Mappings!$A:$C,3,FALSE)))</f>
        <v/>
      </c>
    </row>
    <row r="541" spans="1:27" customFormat="1" x14ac:dyDescent="0.25">
      <c r="A541" s="14"/>
      <c r="B541" s="71"/>
      <c r="C541" s="14"/>
      <c r="D541" s="14"/>
      <c r="E541" s="14"/>
      <c r="F541" s="99"/>
      <c r="G541" s="99"/>
      <c r="H541" s="99"/>
      <c r="I541" s="99"/>
      <c r="J541" s="14"/>
      <c r="K541" s="24"/>
      <c r="L541" s="14"/>
      <c r="M541" s="14"/>
      <c r="N541" s="45" t="str">
        <f>IF($C541="","",IF(OR($J541="SWAP",$J541="FUTURE",$J541="CME FUTURE"),IF($L541=1,ROUND($G541/$H541/$F541,3),POWER(10,ROUND(LOG($G541/$F541),1))),1))</f>
        <v/>
      </c>
      <c r="O541" s="154" t="str">
        <f>IF($C541="","",IF(OR($J541="SWAP",$J541="FUTURE",$J541="CME FUTURE"),IF($L541=1,$F541*$N541,$AB$2*$F541*$N541/$H541),F541))</f>
        <v/>
      </c>
      <c r="P541" s="47" t="str">
        <f>IF($C541="","",IF(OR($J541="SWAP",$J541="FUTURE",$J541="CME FUTURE"),IF(NOT(ISERROR(VLOOKUP($M541,SpotUSDRateTable,2,FALSE))),VLOOKUP($M541,SpotUSDRateTable,2,FALSE),$H541)*O541,VLOOKUP($M541,SpotUSDRateTable,2,FALSE)*O541))</f>
        <v/>
      </c>
      <c r="Q541" s="25" t="str">
        <f>IF($C541="","",IF(OR($J541="SWAP",$J541="FUTURE",$J541="CME FUTURE"),INT($K541-$B541),0))</f>
        <v/>
      </c>
      <c r="R541" s="26" t="str">
        <f>IF($C541="","",IF(OR($E541="USD",$E541="EUR"),"CASH",IF($Q541=0,"COIN",IF($Q541&gt;720,"PERP",IF($J541="FUTURE",TEXT($K541-1,"mmm yy"),"CME "&amp;TEXT($K541-1,"mmm yy"))))))</f>
        <v/>
      </c>
      <c r="S541" s="26" t="str">
        <f>IF($C541="","",IF($J541="CME FUTURE",IF($G541&gt;0,"LONG","SHORT"),IF($G541&gt;0,"LONG","SHORT")))</f>
        <v/>
      </c>
      <c r="T541" s="26" t="str">
        <f>IF($C541="","",$R541&amp;" "&amp;$S541)</f>
        <v/>
      </c>
      <c r="U541" s="180" t="str">
        <f>IF($C541="","",$G541*(1+$W541))</f>
        <v/>
      </c>
      <c r="V541" s="176" t="str">
        <f>IF($C541="","",$H541*(1+$W541))</f>
        <v/>
      </c>
      <c r="W541" s="39" t="str">
        <f>IF($C541="","",IF(DefaultScenario,IF(OR(AND(Default_Exchange="ALL",NOT(ISERROR(MATCH($C541,$AF$6:$AF$37,0)))),$C541=Default_Exchange),IF($G541&gt;0,-LGD,0),0),IF(OR($J541="SWAP",$J541="FUTURE",$J541="CME FUTURE"),IF('Futures &amp; Perps Shifted'!$K$73,VLOOKUP($M541,ShiftByCurrencyDeriv,MATCH($R541,ShiftByCurrencyDerivHeader,0),FALSE),0),0)))</f>
        <v/>
      </c>
      <c r="X541" s="178" t="str">
        <f>IF($C541="","",$U541-$G541)</f>
        <v/>
      </c>
      <c r="Y541" s="14" t="str">
        <f t="shared" si="8"/>
        <v/>
      </c>
      <c r="Z541" t="str">
        <f>IF($C541="","",$M541&amp;" "&amp;$T541)</f>
        <v/>
      </c>
      <c r="AA541" t="str">
        <f>IF($C541="","",IF(ISERROR(VLOOKUP($Y541,Mappings!$A:$C,3,FALSE)),FALSE,VLOOKUP($Y541,Mappings!$A:$C,3,FALSE)))</f>
        <v/>
      </c>
    </row>
    <row r="542" spans="1:27" customFormat="1" x14ac:dyDescent="0.25">
      <c r="A542" s="14"/>
      <c r="B542" s="71"/>
      <c r="C542" s="14"/>
      <c r="D542" s="14"/>
      <c r="E542" s="14"/>
      <c r="F542" s="99"/>
      <c r="G542" s="99"/>
      <c r="H542" s="99"/>
      <c r="I542" s="99"/>
      <c r="J542" s="14"/>
      <c r="K542" s="24"/>
      <c r="L542" s="14"/>
      <c r="M542" s="14"/>
      <c r="N542" s="45" t="str">
        <f>IF($C542="","",IF(OR($J542="SWAP",$J542="FUTURE",$J542="CME FUTURE"),IF($L542=1,ROUND($G542/$H542/$F542,3),POWER(10,ROUND(LOG($G542/$F542),1))),1))</f>
        <v/>
      </c>
      <c r="O542" s="154" t="str">
        <f>IF($C542="","",IF(OR($J542="SWAP",$J542="FUTURE",$J542="CME FUTURE"),IF($L542=1,$F542*$N542,$AB$2*$F542*$N542/$H542),F542))</f>
        <v/>
      </c>
      <c r="P542" s="47" t="str">
        <f>IF($C542="","",IF(OR($J542="SWAP",$J542="FUTURE",$J542="CME FUTURE"),IF(NOT(ISERROR(VLOOKUP($M542,SpotUSDRateTable,2,FALSE))),VLOOKUP($M542,SpotUSDRateTable,2,FALSE),$H542)*O542,VLOOKUP($M542,SpotUSDRateTable,2,FALSE)*O542))</f>
        <v/>
      </c>
      <c r="Q542" s="25" t="str">
        <f>IF($C542="","",IF(OR($J542="SWAP",$J542="FUTURE",$J542="CME FUTURE"),INT($K542-$B542),0))</f>
        <v/>
      </c>
      <c r="R542" s="26" t="str">
        <f>IF($C542="","",IF(OR($E542="USD",$E542="EUR"),"CASH",IF($Q542=0,"COIN",IF($Q542&gt;720,"PERP",IF($J542="FUTURE",TEXT($K542-1,"mmm yy"),"CME "&amp;TEXT($K542-1,"mmm yy"))))))</f>
        <v/>
      </c>
      <c r="S542" s="26" t="str">
        <f>IF($C542="","",IF($J542="CME FUTURE",IF($G542&gt;0,"LONG","SHORT"),IF($G542&gt;0,"LONG","SHORT")))</f>
        <v/>
      </c>
      <c r="T542" s="26" t="str">
        <f>IF($C542="","",$R542&amp;" "&amp;$S542)</f>
        <v/>
      </c>
      <c r="U542" s="180" t="str">
        <f>IF($C542="","",$G542*(1+$W542))</f>
        <v/>
      </c>
      <c r="V542" s="176" t="str">
        <f>IF($C542="","",$H542*(1+$W542))</f>
        <v/>
      </c>
      <c r="W542" s="39" t="str">
        <f>IF($C542="","",IF(DefaultScenario,IF(OR(AND(Default_Exchange="ALL",NOT(ISERROR(MATCH($C542,$AF$6:$AF$37,0)))),$C542=Default_Exchange),IF($G542&gt;0,-LGD,0),0),IF(OR($J542="SWAP",$J542="FUTURE",$J542="CME FUTURE"),IF('Futures &amp; Perps Shifted'!$K$73,VLOOKUP($M542,ShiftByCurrencyDeriv,MATCH($R542,ShiftByCurrencyDerivHeader,0),FALSE),0),0)))</f>
        <v/>
      </c>
      <c r="X542" s="178" t="str">
        <f>IF($C542="","",$U542-$G542)</f>
        <v/>
      </c>
      <c r="Y542" s="14" t="str">
        <f t="shared" si="8"/>
        <v/>
      </c>
      <c r="Z542" t="str">
        <f>IF($C542="","",$M542&amp;" "&amp;$T542)</f>
        <v/>
      </c>
      <c r="AA542" t="str">
        <f>IF($C542="","",IF(ISERROR(VLOOKUP($Y542,Mappings!$A:$C,3,FALSE)),FALSE,VLOOKUP($Y542,Mappings!$A:$C,3,FALSE)))</f>
        <v/>
      </c>
    </row>
    <row r="543" spans="1:27" customFormat="1" x14ac:dyDescent="0.25">
      <c r="A543" s="14"/>
      <c r="B543" s="71"/>
      <c r="C543" s="14"/>
      <c r="D543" s="14"/>
      <c r="E543" s="14"/>
      <c r="F543" s="99"/>
      <c r="G543" s="99"/>
      <c r="H543" s="99"/>
      <c r="I543" s="99"/>
      <c r="J543" s="14"/>
      <c r="K543" s="24"/>
      <c r="L543" s="14"/>
      <c r="M543" s="14"/>
      <c r="N543" s="45" t="str">
        <f>IF($C543="","",IF(OR($J543="SWAP",$J543="FUTURE",$J543="CME FUTURE"),IF($L543=1,ROUND($G543/$H543/$F543,3),POWER(10,ROUND(LOG($G543/$F543),1))),1))</f>
        <v/>
      </c>
      <c r="O543" s="154" t="str">
        <f>IF($C543="","",IF(OR($J543="SWAP",$J543="FUTURE",$J543="CME FUTURE"),IF($L543=1,$F543*$N543,$AB$2*$F543*$N543/$H543),F543))</f>
        <v/>
      </c>
      <c r="P543" s="47" t="str">
        <f>IF($C543="","",IF(OR($J543="SWAP",$J543="FUTURE",$J543="CME FUTURE"),IF(NOT(ISERROR(VLOOKUP($M543,SpotUSDRateTable,2,FALSE))),VLOOKUP($M543,SpotUSDRateTable,2,FALSE),$H543)*O543,VLOOKUP($M543,SpotUSDRateTable,2,FALSE)*O543))</f>
        <v/>
      </c>
      <c r="Q543" s="25" t="str">
        <f>IF($C543="","",IF(OR($J543="SWAP",$J543="FUTURE",$J543="CME FUTURE"),INT($K543-$B543),0))</f>
        <v/>
      </c>
      <c r="R543" s="26" t="str">
        <f>IF($C543="","",IF(OR($E543="USD",$E543="EUR"),"CASH",IF($Q543=0,"COIN",IF($Q543&gt;720,"PERP",IF($J543="FUTURE",TEXT($K543-1,"mmm yy"),"CME "&amp;TEXT($K543-1,"mmm yy"))))))</f>
        <v/>
      </c>
      <c r="S543" s="26" t="str">
        <f>IF($C543="","",IF($J543="CME FUTURE",IF($G543&gt;0,"LONG","SHORT"),IF($G543&gt;0,"LONG","SHORT")))</f>
        <v/>
      </c>
      <c r="T543" s="26" t="str">
        <f>IF($C543="","",$R543&amp;" "&amp;$S543)</f>
        <v/>
      </c>
      <c r="U543" s="180" t="str">
        <f>IF($C543="","",$G543*(1+$W543))</f>
        <v/>
      </c>
      <c r="V543" s="176" t="str">
        <f>IF($C543="","",$H543*(1+$W543))</f>
        <v/>
      </c>
      <c r="W543" s="39" t="str">
        <f>IF($C543="","",IF(DefaultScenario,IF(OR(AND(Default_Exchange="ALL",NOT(ISERROR(MATCH($C543,$AF$6:$AF$37,0)))),$C543=Default_Exchange),IF($G543&gt;0,-LGD,0),0),IF(OR($J543="SWAP",$J543="FUTURE",$J543="CME FUTURE"),IF('Futures &amp; Perps Shifted'!$K$73,VLOOKUP($M543,ShiftByCurrencyDeriv,MATCH($R543,ShiftByCurrencyDerivHeader,0),FALSE),0),0)))</f>
        <v/>
      </c>
      <c r="X543" s="178" t="str">
        <f>IF($C543="","",$U543-$G543)</f>
        <v/>
      </c>
      <c r="Y543" s="14" t="str">
        <f t="shared" si="8"/>
        <v/>
      </c>
      <c r="Z543" t="str">
        <f>IF($C543="","",$M543&amp;" "&amp;$T543)</f>
        <v/>
      </c>
      <c r="AA543" t="str">
        <f>IF($C543="","",IF(ISERROR(VLOOKUP($Y543,Mappings!$A:$C,3,FALSE)),FALSE,VLOOKUP($Y543,Mappings!$A:$C,3,FALSE)))</f>
        <v/>
      </c>
    </row>
    <row r="544" spans="1:27" customFormat="1" x14ac:dyDescent="0.25">
      <c r="A544" s="14"/>
      <c r="B544" s="71"/>
      <c r="C544" s="14"/>
      <c r="D544" s="14"/>
      <c r="E544" s="14"/>
      <c r="F544" s="99"/>
      <c r="G544" s="99"/>
      <c r="H544" s="99"/>
      <c r="I544" s="99"/>
      <c r="J544" s="14"/>
      <c r="K544" s="24"/>
      <c r="L544" s="14"/>
      <c r="M544" s="14"/>
      <c r="N544" s="45" t="str">
        <f>IF($C544="","",IF(OR($J544="SWAP",$J544="FUTURE",$J544="CME FUTURE"),IF($L544=1,ROUND($G544/$H544/$F544,3),POWER(10,ROUND(LOG($G544/$F544),1))),1))</f>
        <v/>
      </c>
      <c r="O544" s="154" t="str">
        <f>IF($C544="","",IF(OR($J544="SWAP",$J544="FUTURE",$J544="CME FUTURE"),IF($L544=1,$F544*$N544,$AB$2*$F544*$N544/$H544),F544))</f>
        <v/>
      </c>
      <c r="P544" s="47" t="str">
        <f>IF($C544="","",IF(OR($J544="SWAP",$J544="FUTURE",$J544="CME FUTURE"),IF(NOT(ISERROR(VLOOKUP($M544,SpotUSDRateTable,2,FALSE))),VLOOKUP($M544,SpotUSDRateTable,2,FALSE),$H544)*O544,VLOOKUP($M544,SpotUSDRateTable,2,FALSE)*O544))</f>
        <v/>
      </c>
      <c r="Q544" s="25" t="str">
        <f>IF($C544="","",IF(OR($J544="SWAP",$J544="FUTURE",$J544="CME FUTURE"),INT($K544-$B544),0))</f>
        <v/>
      </c>
      <c r="R544" s="26" t="str">
        <f>IF($C544="","",IF(OR($E544="USD",$E544="EUR"),"CASH",IF($Q544=0,"COIN",IF($Q544&gt;720,"PERP",IF($J544="FUTURE",TEXT($K544-1,"mmm yy"),"CME "&amp;TEXT($K544-1,"mmm yy"))))))</f>
        <v/>
      </c>
      <c r="S544" s="26" t="str">
        <f>IF($C544="","",IF($J544="CME FUTURE",IF($G544&gt;0,"LONG","SHORT"),IF($G544&gt;0,"LONG","SHORT")))</f>
        <v/>
      </c>
      <c r="T544" s="26" t="str">
        <f>IF($C544="","",$R544&amp;" "&amp;$S544)</f>
        <v/>
      </c>
      <c r="U544" s="180" t="str">
        <f>IF($C544="","",$G544*(1+$W544))</f>
        <v/>
      </c>
      <c r="V544" s="176" t="str">
        <f>IF($C544="","",$H544*(1+$W544))</f>
        <v/>
      </c>
      <c r="W544" s="39" t="str">
        <f>IF($C544="","",IF(DefaultScenario,IF(OR(AND(Default_Exchange="ALL",NOT(ISERROR(MATCH($C544,$AF$6:$AF$37,0)))),$C544=Default_Exchange),IF($G544&gt;0,-LGD,0),0),IF(OR($J544="SWAP",$J544="FUTURE",$J544="CME FUTURE"),IF('Futures &amp; Perps Shifted'!$K$73,VLOOKUP($M544,ShiftByCurrencyDeriv,MATCH($R544,ShiftByCurrencyDerivHeader,0),FALSE),0),0)))</f>
        <v/>
      </c>
      <c r="X544" s="178" t="str">
        <f>IF($C544="","",$U544-$G544)</f>
        <v/>
      </c>
      <c r="Y544" s="14" t="str">
        <f t="shared" si="8"/>
        <v/>
      </c>
      <c r="Z544" t="str">
        <f>IF($C544="","",$M544&amp;" "&amp;$T544)</f>
        <v/>
      </c>
      <c r="AA544" t="str">
        <f>IF($C544="","",IF(ISERROR(VLOOKUP($Y544,Mappings!$A:$C,3,FALSE)),FALSE,VLOOKUP($Y544,Mappings!$A:$C,3,FALSE)))</f>
        <v/>
      </c>
    </row>
    <row r="545" spans="1:27" customFormat="1" x14ac:dyDescent="0.25">
      <c r="A545" s="14"/>
      <c r="B545" s="71"/>
      <c r="C545" s="14"/>
      <c r="D545" s="14"/>
      <c r="E545" s="14"/>
      <c r="F545" s="99"/>
      <c r="G545" s="99"/>
      <c r="H545" s="99"/>
      <c r="I545" s="99"/>
      <c r="J545" s="14"/>
      <c r="K545" s="24"/>
      <c r="L545" s="14"/>
      <c r="M545" s="14"/>
      <c r="N545" s="45" t="str">
        <f>IF($C545="","",IF(OR($J545="SWAP",$J545="FUTURE",$J545="CME FUTURE"),IF($L545=1,ROUND($G545/$H545/$F545,3),POWER(10,ROUND(LOG($G545/$F545),1))),1))</f>
        <v/>
      </c>
      <c r="O545" s="154" t="str">
        <f>IF($C545="","",IF(OR($J545="SWAP",$J545="FUTURE",$J545="CME FUTURE"),IF($L545=1,$F545*$N545,$AB$2*$F545*$N545/$H545),F545))</f>
        <v/>
      </c>
      <c r="P545" s="47" t="str">
        <f>IF($C545="","",IF(OR($J545="SWAP",$J545="FUTURE",$J545="CME FUTURE"),IF(NOT(ISERROR(VLOOKUP($M545,SpotUSDRateTable,2,FALSE))),VLOOKUP($M545,SpotUSDRateTable,2,FALSE),$H545)*O545,VLOOKUP($M545,SpotUSDRateTable,2,FALSE)*O545))</f>
        <v/>
      </c>
      <c r="Q545" s="25" t="str">
        <f>IF($C545="","",IF(OR($J545="SWAP",$J545="FUTURE",$J545="CME FUTURE"),INT($K545-$B545),0))</f>
        <v/>
      </c>
      <c r="R545" s="26" t="str">
        <f>IF($C545="","",IF(OR($E545="USD",$E545="EUR"),"CASH",IF($Q545=0,"COIN",IF($Q545&gt;720,"PERP",IF($J545="FUTURE",TEXT($K545-1,"mmm yy"),"CME "&amp;TEXT($K545-1,"mmm yy"))))))</f>
        <v/>
      </c>
      <c r="S545" s="26" t="str">
        <f>IF($C545="","",IF($J545="CME FUTURE",IF($G545&gt;0,"LONG","SHORT"),IF($G545&gt;0,"LONG","SHORT")))</f>
        <v/>
      </c>
      <c r="T545" s="26" t="str">
        <f>IF($C545="","",$R545&amp;" "&amp;$S545)</f>
        <v/>
      </c>
      <c r="U545" s="180" t="str">
        <f>IF($C545="","",$G545*(1+$W545))</f>
        <v/>
      </c>
      <c r="V545" s="176" t="str">
        <f>IF($C545="","",$H545*(1+$W545))</f>
        <v/>
      </c>
      <c r="W545" s="39" t="str">
        <f>IF($C545="","",IF(DefaultScenario,IF(OR(AND(Default_Exchange="ALL",NOT(ISERROR(MATCH($C545,$AF$6:$AF$37,0)))),$C545=Default_Exchange),IF($G545&gt;0,-LGD,0),0),IF(OR($J545="SWAP",$J545="FUTURE",$J545="CME FUTURE"),IF('Futures &amp; Perps Shifted'!$K$73,VLOOKUP($M545,ShiftByCurrencyDeriv,MATCH($R545,ShiftByCurrencyDerivHeader,0),FALSE),0),0)))</f>
        <v/>
      </c>
      <c r="X545" s="178" t="str">
        <f>IF($C545="","",$U545-$G545)</f>
        <v/>
      </c>
      <c r="Y545" s="14" t="str">
        <f t="shared" si="8"/>
        <v/>
      </c>
      <c r="Z545" t="str">
        <f>IF($C545="","",$M545&amp;" "&amp;$T545)</f>
        <v/>
      </c>
      <c r="AA545" t="str">
        <f>IF($C545="","",IF(ISERROR(VLOOKUP($Y545,Mappings!$A:$C,3,FALSE)),FALSE,VLOOKUP($Y545,Mappings!$A:$C,3,FALSE)))</f>
        <v/>
      </c>
    </row>
    <row r="546" spans="1:27" customFormat="1" x14ac:dyDescent="0.25">
      <c r="A546" s="14"/>
      <c r="B546" s="71"/>
      <c r="C546" s="14"/>
      <c r="D546" s="14"/>
      <c r="E546" s="14"/>
      <c r="F546" s="99"/>
      <c r="G546" s="99"/>
      <c r="H546" s="99"/>
      <c r="I546" s="99"/>
      <c r="J546" s="14"/>
      <c r="K546" s="24"/>
      <c r="L546" s="14"/>
      <c r="M546" s="14"/>
      <c r="N546" s="45" t="str">
        <f>IF($C546="","",IF(OR($J546="SWAP",$J546="FUTURE",$J546="CME FUTURE"),IF($L546=1,ROUND($G546/$H546/$F546,3),POWER(10,ROUND(LOG($G546/$F546),1))),1))</f>
        <v/>
      </c>
      <c r="O546" s="154" t="str">
        <f>IF($C546="","",IF(OR($J546="SWAP",$J546="FUTURE",$J546="CME FUTURE"),IF($L546=1,$F546*$N546,$AB$2*$F546*$N546/$H546),F546))</f>
        <v/>
      </c>
      <c r="P546" s="47" t="str">
        <f>IF($C546="","",IF(OR($J546="SWAP",$J546="FUTURE",$J546="CME FUTURE"),IF(NOT(ISERROR(VLOOKUP($M546,SpotUSDRateTable,2,FALSE))),VLOOKUP($M546,SpotUSDRateTable,2,FALSE),$H546)*O546,VLOOKUP($M546,SpotUSDRateTable,2,FALSE)*O546))</f>
        <v/>
      </c>
      <c r="Q546" s="25" t="str">
        <f>IF($C546="","",IF(OR($J546="SWAP",$J546="FUTURE",$J546="CME FUTURE"),INT($K546-$B546),0))</f>
        <v/>
      </c>
      <c r="R546" s="26" t="str">
        <f>IF($C546="","",IF(OR($E546="USD",$E546="EUR"),"CASH",IF($Q546=0,"COIN",IF($Q546&gt;720,"PERP",IF($J546="FUTURE",TEXT($K546-1,"mmm yy"),"CME "&amp;TEXT($K546-1,"mmm yy"))))))</f>
        <v/>
      </c>
      <c r="S546" s="26" t="str">
        <f>IF($C546="","",IF($J546="CME FUTURE",IF($G546&gt;0,"LONG","SHORT"),IF($G546&gt;0,"LONG","SHORT")))</f>
        <v/>
      </c>
      <c r="T546" s="26" t="str">
        <f>IF($C546="","",$R546&amp;" "&amp;$S546)</f>
        <v/>
      </c>
      <c r="U546" s="180" t="str">
        <f>IF($C546="","",$G546*(1+$W546))</f>
        <v/>
      </c>
      <c r="V546" s="176" t="str">
        <f>IF($C546="","",$H546*(1+$W546))</f>
        <v/>
      </c>
      <c r="W546" s="39" t="str">
        <f>IF($C546="","",IF(DefaultScenario,IF(OR(AND(Default_Exchange="ALL",NOT(ISERROR(MATCH($C546,$AF$6:$AF$37,0)))),$C546=Default_Exchange),IF($G546&gt;0,-LGD,0),0),IF(OR($J546="SWAP",$J546="FUTURE",$J546="CME FUTURE"),IF('Futures &amp; Perps Shifted'!$K$73,VLOOKUP($M546,ShiftByCurrencyDeriv,MATCH($R546,ShiftByCurrencyDerivHeader,0),FALSE),0),0)))</f>
        <v/>
      </c>
      <c r="X546" s="178" t="str">
        <f>IF($C546="","",$U546-$G546)</f>
        <v/>
      </c>
      <c r="Y546" s="14" t="str">
        <f t="shared" si="8"/>
        <v/>
      </c>
      <c r="Z546" t="str">
        <f>IF($C546="","",$M546&amp;" "&amp;$T546)</f>
        <v/>
      </c>
      <c r="AA546" t="str">
        <f>IF($C546="","",IF(ISERROR(VLOOKUP($Y546,Mappings!$A:$C,3,FALSE)),FALSE,VLOOKUP($Y546,Mappings!$A:$C,3,FALSE)))</f>
        <v/>
      </c>
    </row>
    <row r="547" spans="1:27" customFormat="1" x14ac:dyDescent="0.25">
      <c r="A547" s="14"/>
      <c r="B547" s="71"/>
      <c r="C547" s="14"/>
      <c r="D547" s="14"/>
      <c r="E547" s="14"/>
      <c r="F547" s="99"/>
      <c r="G547" s="99"/>
      <c r="H547" s="99"/>
      <c r="I547" s="99"/>
      <c r="J547" s="14"/>
      <c r="K547" s="24"/>
      <c r="L547" s="14"/>
      <c r="M547" s="14"/>
      <c r="N547" s="45" t="str">
        <f>IF($C547="","",IF(OR($J547="SWAP",$J547="FUTURE",$J547="CME FUTURE"),IF($L547=1,ROUND($G547/$H547/$F547,3),POWER(10,ROUND(LOG($G547/$F547),1))),1))</f>
        <v/>
      </c>
      <c r="O547" s="154" t="str">
        <f>IF($C547="","",IF(OR($J547="SWAP",$J547="FUTURE",$J547="CME FUTURE"),IF($L547=1,$F547*$N547,$AB$2*$F547*$N547/$H547),F547))</f>
        <v/>
      </c>
      <c r="P547" s="47" t="str">
        <f>IF($C547="","",IF(OR($J547="SWAP",$J547="FUTURE",$J547="CME FUTURE"),IF(NOT(ISERROR(VLOOKUP($M547,SpotUSDRateTable,2,FALSE))),VLOOKUP($M547,SpotUSDRateTable,2,FALSE),$H547)*O547,VLOOKUP($M547,SpotUSDRateTable,2,FALSE)*O547))</f>
        <v/>
      </c>
      <c r="Q547" s="25" t="str">
        <f>IF($C547="","",IF(OR($J547="SWAP",$J547="FUTURE",$J547="CME FUTURE"),INT($K547-$B547),0))</f>
        <v/>
      </c>
      <c r="R547" s="26" t="str">
        <f>IF($C547="","",IF(OR($E547="USD",$E547="EUR"),"CASH",IF($Q547=0,"COIN",IF($Q547&gt;720,"PERP",IF($J547="FUTURE",TEXT($K547-1,"mmm yy"),"CME "&amp;TEXT($K547-1,"mmm yy"))))))</f>
        <v/>
      </c>
      <c r="S547" s="26" t="str">
        <f>IF($C547="","",IF($J547="CME FUTURE",IF($G547&gt;0,"LONG","SHORT"),IF($G547&gt;0,"LONG","SHORT")))</f>
        <v/>
      </c>
      <c r="T547" s="26" t="str">
        <f>IF($C547="","",$R547&amp;" "&amp;$S547)</f>
        <v/>
      </c>
      <c r="U547" s="180" t="str">
        <f>IF($C547="","",$G547*(1+$W547))</f>
        <v/>
      </c>
      <c r="V547" s="176" t="str">
        <f>IF($C547="","",$H547*(1+$W547))</f>
        <v/>
      </c>
      <c r="W547" s="39" t="str">
        <f>IF($C547="","",IF(DefaultScenario,IF(OR(AND(Default_Exchange="ALL",NOT(ISERROR(MATCH($C547,$AF$6:$AF$37,0)))),$C547=Default_Exchange),IF($G547&gt;0,-LGD,0),0),IF(OR($J547="SWAP",$J547="FUTURE",$J547="CME FUTURE"),IF('Futures &amp; Perps Shifted'!$K$73,VLOOKUP($M547,ShiftByCurrencyDeriv,MATCH($R547,ShiftByCurrencyDerivHeader,0),FALSE),0),0)))</f>
        <v/>
      </c>
      <c r="X547" s="178" t="str">
        <f>IF($C547="","",$U547-$G547)</f>
        <v/>
      </c>
      <c r="Y547" s="14" t="str">
        <f t="shared" si="8"/>
        <v/>
      </c>
      <c r="Z547" t="str">
        <f>IF($C547="","",$M547&amp;" "&amp;$T547)</f>
        <v/>
      </c>
      <c r="AA547" t="str">
        <f>IF($C547="","",IF(ISERROR(VLOOKUP($Y547,Mappings!$A:$C,3,FALSE)),FALSE,VLOOKUP($Y547,Mappings!$A:$C,3,FALSE)))</f>
        <v/>
      </c>
    </row>
    <row r="548" spans="1:27" customFormat="1" x14ac:dyDescent="0.25">
      <c r="A548" s="14"/>
      <c r="B548" s="71"/>
      <c r="C548" s="14"/>
      <c r="D548" s="14"/>
      <c r="E548" s="14"/>
      <c r="F548" s="99"/>
      <c r="G548" s="99"/>
      <c r="H548" s="99"/>
      <c r="I548" s="99"/>
      <c r="J548" s="14"/>
      <c r="K548" s="24"/>
      <c r="L548" s="14"/>
      <c r="M548" s="14"/>
      <c r="N548" s="45" t="str">
        <f>IF($C548="","",IF(OR($J548="SWAP",$J548="FUTURE",$J548="CME FUTURE"),IF($L548=1,ROUND($G548/$H548/$F548,3),POWER(10,ROUND(LOG($G548/$F548),1))),1))</f>
        <v/>
      </c>
      <c r="O548" s="154" t="str">
        <f>IF($C548="","",IF(OR($J548="SWAP",$J548="FUTURE",$J548="CME FUTURE"),IF($L548=1,$F548*$N548,$AB$2*$F548*$N548/$H548),F548))</f>
        <v/>
      </c>
      <c r="P548" s="47" t="str">
        <f>IF($C548="","",IF(OR($J548="SWAP",$J548="FUTURE",$J548="CME FUTURE"),IF(NOT(ISERROR(VLOOKUP($M548,SpotUSDRateTable,2,FALSE))),VLOOKUP($M548,SpotUSDRateTable,2,FALSE),$H548)*O548,VLOOKUP($M548,SpotUSDRateTable,2,FALSE)*O548))</f>
        <v/>
      </c>
      <c r="Q548" s="25" t="str">
        <f>IF($C548="","",IF(OR($J548="SWAP",$J548="FUTURE",$J548="CME FUTURE"),INT($K548-$B548),0))</f>
        <v/>
      </c>
      <c r="R548" s="26" t="str">
        <f>IF($C548="","",IF(OR($E548="USD",$E548="EUR"),"CASH",IF($Q548=0,"COIN",IF($Q548&gt;720,"PERP",IF($J548="FUTURE",TEXT($K548-1,"mmm yy"),"CME "&amp;TEXT($K548-1,"mmm yy"))))))</f>
        <v/>
      </c>
      <c r="S548" s="26" t="str">
        <f>IF($C548="","",IF($J548="CME FUTURE",IF($G548&gt;0,"LONG","SHORT"),IF($G548&gt;0,"LONG","SHORT")))</f>
        <v/>
      </c>
      <c r="T548" s="26" t="str">
        <f>IF($C548="","",$R548&amp;" "&amp;$S548)</f>
        <v/>
      </c>
      <c r="U548" s="180" t="str">
        <f>IF($C548="","",$G548*(1+$W548))</f>
        <v/>
      </c>
      <c r="V548" s="176" t="str">
        <f>IF($C548="","",$H548*(1+$W548))</f>
        <v/>
      </c>
      <c r="W548" s="39" t="str">
        <f>IF($C548="","",IF(DefaultScenario,IF(OR(AND(Default_Exchange="ALL",NOT(ISERROR(MATCH($C548,$AF$6:$AF$37,0)))),$C548=Default_Exchange),IF($G548&gt;0,-LGD,0),0),IF(OR($J548="SWAP",$J548="FUTURE",$J548="CME FUTURE"),IF('Futures &amp; Perps Shifted'!$K$73,VLOOKUP($M548,ShiftByCurrencyDeriv,MATCH($R548,ShiftByCurrencyDerivHeader,0),FALSE),0),0)))</f>
        <v/>
      </c>
      <c r="X548" s="178" t="str">
        <f>IF($C548="","",$U548-$G548)</f>
        <v/>
      </c>
      <c r="Y548" s="14" t="str">
        <f t="shared" si="8"/>
        <v/>
      </c>
      <c r="Z548" t="str">
        <f>IF($C548="","",$M548&amp;" "&amp;$T548)</f>
        <v/>
      </c>
      <c r="AA548" t="str">
        <f>IF($C548="","",IF(ISERROR(VLOOKUP($Y548,Mappings!$A:$C,3,FALSE)),FALSE,VLOOKUP($Y548,Mappings!$A:$C,3,FALSE)))</f>
        <v/>
      </c>
    </row>
    <row r="549" spans="1:27" customFormat="1" x14ac:dyDescent="0.25">
      <c r="A549" s="14"/>
      <c r="B549" s="71"/>
      <c r="C549" s="14"/>
      <c r="D549" s="14"/>
      <c r="E549" s="14"/>
      <c r="F549" s="99"/>
      <c r="G549" s="99"/>
      <c r="H549" s="99"/>
      <c r="I549" s="99"/>
      <c r="J549" s="14"/>
      <c r="K549" s="24"/>
      <c r="L549" s="14"/>
      <c r="M549" s="14"/>
      <c r="N549" s="45" t="str">
        <f>IF($C549="","",IF(OR($J549="SWAP",$J549="FUTURE",$J549="CME FUTURE"),IF($L549=1,ROUND($G549/$H549/$F549,3),POWER(10,ROUND(LOG($G549/$F549),1))),1))</f>
        <v/>
      </c>
      <c r="O549" s="154" t="str">
        <f>IF($C549="","",IF(OR($J549="SWAP",$J549="FUTURE",$J549="CME FUTURE"),IF($L549=1,$F549*$N549,$AB$2*$F549*$N549/$H549),F549))</f>
        <v/>
      </c>
      <c r="P549" s="47" t="str">
        <f>IF($C549="","",IF(OR($J549="SWAP",$J549="FUTURE",$J549="CME FUTURE"),IF(NOT(ISERROR(VLOOKUP($M549,SpotUSDRateTable,2,FALSE))),VLOOKUP($M549,SpotUSDRateTable,2,FALSE),$H549)*O549,VLOOKUP($M549,SpotUSDRateTable,2,FALSE)*O549))</f>
        <v/>
      </c>
      <c r="Q549" s="25" t="str">
        <f>IF($C549="","",IF(OR($J549="SWAP",$J549="FUTURE",$J549="CME FUTURE"),INT($K549-$B549),0))</f>
        <v/>
      </c>
      <c r="R549" s="26" t="str">
        <f>IF($C549="","",IF(OR($E549="USD",$E549="EUR"),"CASH",IF($Q549=0,"COIN",IF($Q549&gt;720,"PERP",IF($J549="FUTURE",TEXT($K549-1,"mmm yy"),"CME "&amp;TEXT($K549-1,"mmm yy"))))))</f>
        <v/>
      </c>
      <c r="S549" s="26" t="str">
        <f>IF($C549="","",IF($J549="CME FUTURE",IF($G549&gt;0,"LONG","SHORT"),IF($G549&gt;0,"LONG","SHORT")))</f>
        <v/>
      </c>
      <c r="T549" s="26" t="str">
        <f>IF($C549="","",$R549&amp;" "&amp;$S549)</f>
        <v/>
      </c>
      <c r="U549" s="180" t="str">
        <f>IF($C549="","",$G549*(1+$W549))</f>
        <v/>
      </c>
      <c r="V549" s="176" t="str">
        <f>IF($C549="","",$H549*(1+$W549))</f>
        <v/>
      </c>
      <c r="W549" s="39" t="str">
        <f>IF($C549="","",IF(DefaultScenario,IF(OR(AND(Default_Exchange="ALL",NOT(ISERROR(MATCH($C549,$AF$6:$AF$37,0)))),$C549=Default_Exchange),IF($G549&gt;0,-LGD,0),0),IF(OR($J549="SWAP",$J549="FUTURE",$J549="CME FUTURE"),IF('Futures &amp; Perps Shifted'!$K$73,VLOOKUP($M549,ShiftByCurrencyDeriv,MATCH($R549,ShiftByCurrencyDerivHeader,0),FALSE),0),0)))</f>
        <v/>
      </c>
      <c r="X549" s="178" t="str">
        <f>IF($C549="","",$U549-$G549)</f>
        <v/>
      </c>
      <c r="Y549" s="14" t="str">
        <f t="shared" si="8"/>
        <v/>
      </c>
      <c r="Z549" t="str">
        <f>IF($C549="","",$M549&amp;" "&amp;$T549)</f>
        <v/>
      </c>
      <c r="AA549" t="str">
        <f>IF($C549="","",IF(ISERROR(VLOOKUP($Y549,Mappings!$A:$C,3,FALSE)),FALSE,VLOOKUP($Y549,Mappings!$A:$C,3,FALSE)))</f>
        <v/>
      </c>
    </row>
    <row r="550" spans="1:27" customFormat="1" x14ac:dyDescent="0.25">
      <c r="A550" s="14"/>
      <c r="B550" s="71"/>
      <c r="C550" s="14"/>
      <c r="D550" s="14"/>
      <c r="E550" s="14"/>
      <c r="F550" s="99"/>
      <c r="G550" s="99"/>
      <c r="H550" s="99"/>
      <c r="I550" s="99"/>
      <c r="J550" s="14"/>
      <c r="K550" s="24"/>
      <c r="L550" s="14"/>
      <c r="M550" s="14"/>
      <c r="N550" s="45" t="str">
        <f>IF($C550="","",IF(OR($J550="SWAP",$J550="FUTURE",$J550="CME FUTURE"),IF($L550=1,ROUND($G550/$H550/$F550,3),POWER(10,ROUND(LOG($G550/$F550),1))),1))</f>
        <v/>
      </c>
      <c r="O550" s="154" t="str">
        <f>IF($C550="","",IF(OR($J550="SWAP",$J550="FUTURE",$J550="CME FUTURE"),IF($L550=1,$F550*$N550,$AB$2*$F550*$N550/$H550),F550))</f>
        <v/>
      </c>
      <c r="P550" s="47" t="str">
        <f>IF($C550="","",IF(OR($J550="SWAP",$J550="FUTURE",$J550="CME FUTURE"),IF(NOT(ISERROR(VLOOKUP($M550,SpotUSDRateTable,2,FALSE))),VLOOKUP($M550,SpotUSDRateTable,2,FALSE),$H550)*O550,VLOOKUP($M550,SpotUSDRateTable,2,FALSE)*O550))</f>
        <v/>
      </c>
      <c r="Q550" s="25" t="str">
        <f>IF($C550="","",IF(OR($J550="SWAP",$J550="FUTURE",$J550="CME FUTURE"),INT($K550-$B550),0))</f>
        <v/>
      </c>
      <c r="R550" s="26" t="str">
        <f>IF($C550="","",IF(OR($E550="USD",$E550="EUR"),"CASH",IF($Q550=0,"COIN",IF($Q550&gt;720,"PERP",IF($J550="FUTURE",TEXT($K550-1,"mmm yy"),"CME "&amp;TEXT($K550-1,"mmm yy"))))))</f>
        <v/>
      </c>
      <c r="S550" s="26" t="str">
        <f>IF($C550="","",IF($J550="CME FUTURE",IF($G550&gt;0,"LONG","SHORT"),IF($G550&gt;0,"LONG","SHORT")))</f>
        <v/>
      </c>
      <c r="T550" s="26" t="str">
        <f>IF($C550="","",$R550&amp;" "&amp;$S550)</f>
        <v/>
      </c>
      <c r="U550" s="180" t="str">
        <f>IF($C550="","",$G550*(1+$W550))</f>
        <v/>
      </c>
      <c r="V550" s="176" t="str">
        <f>IF($C550="","",$H550*(1+$W550))</f>
        <v/>
      </c>
      <c r="W550" s="39" t="str">
        <f>IF($C550="","",IF(DefaultScenario,IF(OR(AND(Default_Exchange="ALL",NOT(ISERROR(MATCH($C550,$AF$6:$AF$37,0)))),$C550=Default_Exchange),IF($G550&gt;0,-LGD,0),0),IF(OR($J550="SWAP",$J550="FUTURE",$J550="CME FUTURE"),IF('Futures &amp; Perps Shifted'!$K$73,VLOOKUP($M550,ShiftByCurrencyDeriv,MATCH($R550,ShiftByCurrencyDerivHeader,0),FALSE),0),0)))</f>
        <v/>
      </c>
      <c r="X550" s="178" t="str">
        <f>IF($C550="","",$U550-$G550)</f>
        <v/>
      </c>
      <c r="Y550" s="14" t="str">
        <f t="shared" si="8"/>
        <v/>
      </c>
      <c r="Z550" t="str">
        <f>IF($C550="","",$M550&amp;" "&amp;$T550)</f>
        <v/>
      </c>
      <c r="AA550" t="str">
        <f>IF($C550="","",IF(ISERROR(VLOOKUP($Y550,Mappings!$A:$C,3,FALSE)),FALSE,VLOOKUP($Y550,Mappings!$A:$C,3,FALSE)))</f>
        <v/>
      </c>
    </row>
    <row r="551" spans="1:27" customFormat="1" x14ac:dyDescent="0.25">
      <c r="A551" s="14"/>
      <c r="B551" s="71"/>
      <c r="C551" s="14"/>
      <c r="D551" s="14"/>
      <c r="E551" s="14"/>
      <c r="F551" s="99"/>
      <c r="G551" s="99"/>
      <c r="H551" s="99"/>
      <c r="I551" s="99"/>
      <c r="J551" s="14"/>
      <c r="K551" s="24"/>
      <c r="L551" s="14"/>
      <c r="M551" s="14"/>
      <c r="N551" s="45" t="str">
        <f>IF($C551="","",IF(OR($J551="SWAP",$J551="FUTURE",$J551="CME FUTURE"),IF($L551=1,ROUND($G551/$H551/$F551,3),POWER(10,ROUND(LOG($G551/$F551),1))),1))</f>
        <v/>
      </c>
      <c r="O551" s="154" t="str">
        <f>IF($C551="","",IF(OR($J551="SWAP",$J551="FUTURE",$J551="CME FUTURE"),IF($L551=1,$F551*$N551,$AB$2*$F551*$N551/$H551),F551))</f>
        <v/>
      </c>
      <c r="P551" s="47" t="str">
        <f>IF($C551="","",IF(OR($J551="SWAP",$J551="FUTURE",$J551="CME FUTURE"),IF(NOT(ISERROR(VLOOKUP($M551,SpotUSDRateTable,2,FALSE))),VLOOKUP($M551,SpotUSDRateTable,2,FALSE),$H551)*O551,VLOOKUP($M551,SpotUSDRateTable,2,FALSE)*O551))</f>
        <v/>
      </c>
      <c r="Q551" s="25" t="str">
        <f>IF($C551="","",IF(OR($J551="SWAP",$J551="FUTURE",$J551="CME FUTURE"),INT($K551-$B551),0))</f>
        <v/>
      </c>
      <c r="R551" s="26" t="str">
        <f>IF($C551="","",IF(OR($E551="USD",$E551="EUR"),"CASH",IF($Q551=0,"COIN",IF($Q551&gt;720,"PERP",IF($J551="FUTURE",TEXT($K551-1,"mmm yy"),"CME "&amp;TEXT($K551-1,"mmm yy"))))))</f>
        <v/>
      </c>
      <c r="S551" s="26" t="str">
        <f>IF($C551="","",IF($J551="CME FUTURE",IF($G551&gt;0,"LONG","SHORT"),IF($G551&gt;0,"LONG","SHORT")))</f>
        <v/>
      </c>
      <c r="T551" s="26" t="str">
        <f>IF($C551="","",$R551&amp;" "&amp;$S551)</f>
        <v/>
      </c>
      <c r="U551" s="180" t="str">
        <f>IF($C551="","",$G551*(1+$W551))</f>
        <v/>
      </c>
      <c r="V551" s="176" t="str">
        <f>IF($C551="","",$H551*(1+$W551))</f>
        <v/>
      </c>
      <c r="W551" s="39" t="str">
        <f>IF($C551="","",IF(DefaultScenario,IF(OR(AND(Default_Exchange="ALL",NOT(ISERROR(MATCH($C551,$AF$6:$AF$37,0)))),$C551=Default_Exchange),IF($G551&gt;0,-LGD,0),0),IF(OR($J551="SWAP",$J551="FUTURE",$J551="CME FUTURE"),IF('Futures &amp; Perps Shifted'!$K$73,VLOOKUP($M551,ShiftByCurrencyDeriv,MATCH($R551,ShiftByCurrencyDerivHeader,0),FALSE),0),0)))</f>
        <v/>
      </c>
      <c r="X551" s="178" t="str">
        <f>IF($C551="","",$U551-$G551)</f>
        <v/>
      </c>
      <c r="Y551" s="14" t="str">
        <f t="shared" si="8"/>
        <v/>
      </c>
      <c r="Z551" t="str">
        <f>IF($C551="","",$M551&amp;" "&amp;$T551)</f>
        <v/>
      </c>
      <c r="AA551" t="str">
        <f>IF($C551="","",IF(ISERROR(VLOOKUP($Y551,Mappings!$A:$C,3,FALSE)),FALSE,VLOOKUP($Y551,Mappings!$A:$C,3,FALSE)))</f>
        <v/>
      </c>
    </row>
    <row r="552" spans="1:27" customFormat="1" x14ac:dyDescent="0.25">
      <c r="A552" s="14"/>
      <c r="B552" s="71"/>
      <c r="C552" s="14"/>
      <c r="D552" s="14"/>
      <c r="E552" s="14"/>
      <c r="F552" s="99"/>
      <c r="G552" s="99"/>
      <c r="H552" s="99"/>
      <c r="I552" s="99"/>
      <c r="J552" s="14"/>
      <c r="K552" s="24"/>
      <c r="L552" s="14"/>
      <c r="M552" s="14"/>
      <c r="N552" s="45" t="str">
        <f>IF($C552="","",IF(OR($J552="SWAP",$J552="FUTURE",$J552="CME FUTURE"),IF($L552=1,ROUND($G552/$H552/$F552,3),POWER(10,ROUND(LOG($G552/$F552),1))),1))</f>
        <v/>
      </c>
      <c r="O552" s="154" t="str">
        <f>IF($C552="","",IF(OR($J552="SWAP",$J552="FUTURE",$J552="CME FUTURE"),IF($L552=1,$F552*$N552,$AB$2*$F552*$N552/$H552),F552))</f>
        <v/>
      </c>
      <c r="P552" s="47" t="str">
        <f>IF($C552="","",IF(OR($J552="SWAP",$J552="FUTURE",$J552="CME FUTURE"),IF(NOT(ISERROR(VLOOKUP($M552,SpotUSDRateTable,2,FALSE))),VLOOKUP($M552,SpotUSDRateTable,2,FALSE),$H552)*O552,VLOOKUP($M552,SpotUSDRateTable,2,FALSE)*O552))</f>
        <v/>
      </c>
      <c r="Q552" s="25" t="str">
        <f>IF($C552="","",IF(OR($J552="SWAP",$J552="FUTURE",$J552="CME FUTURE"),INT($K552-$B552),0))</f>
        <v/>
      </c>
      <c r="R552" s="26" t="str">
        <f>IF($C552="","",IF(OR($E552="USD",$E552="EUR"),"CASH",IF($Q552=0,"COIN",IF($Q552&gt;720,"PERP",IF($J552="FUTURE",TEXT($K552-1,"mmm yy"),"CME "&amp;TEXT($K552-1,"mmm yy"))))))</f>
        <v/>
      </c>
      <c r="S552" s="26" t="str">
        <f>IF($C552="","",IF($J552="CME FUTURE",IF($G552&gt;0,"LONG","SHORT"),IF($G552&gt;0,"LONG","SHORT")))</f>
        <v/>
      </c>
      <c r="T552" s="26" t="str">
        <f>IF($C552="","",$R552&amp;" "&amp;$S552)</f>
        <v/>
      </c>
      <c r="U552" s="180" t="str">
        <f>IF($C552="","",$G552*(1+$W552))</f>
        <v/>
      </c>
      <c r="V552" s="176" t="str">
        <f>IF($C552="","",$H552*(1+$W552))</f>
        <v/>
      </c>
      <c r="W552" s="39" t="str">
        <f>IF($C552="","",IF(DefaultScenario,IF(OR(AND(Default_Exchange="ALL",NOT(ISERROR(MATCH($C552,$AF$6:$AF$37,0)))),$C552=Default_Exchange),IF($G552&gt;0,-LGD,0),0),IF(OR($J552="SWAP",$J552="FUTURE",$J552="CME FUTURE"),IF('Futures &amp; Perps Shifted'!$K$73,VLOOKUP($M552,ShiftByCurrencyDeriv,MATCH($R552,ShiftByCurrencyDerivHeader,0),FALSE),0),0)))</f>
        <v/>
      </c>
      <c r="X552" s="178" t="str">
        <f>IF($C552="","",$U552-$G552)</f>
        <v/>
      </c>
      <c r="Y552" s="14" t="str">
        <f t="shared" si="8"/>
        <v/>
      </c>
      <c r="Z552" t="str">
        <f>IF($C552="","",$M552&amp;" "&amp;$T552)</f>
        <v/>
      </c>
      <c r="AA552" t="str">
        <f>IF($C552="","",IF(ISERROR(VLOOKUP($Y552,Mappings!$A:$C,3,FALSE)),FALSE,VLOOKUP($Y552,Mappings!$A:$C,3,FALSE)))</f>
        <v/>
      </c>
    </row>
    <row r="553" spans="1:27" customFormat="1" x14ac:dyDescent="0.25">
      <c r="A553" s="14"/>
      <c r="B553" s="71"/>
      <c r="C553" s="14"/>
      <c r="D553" s="14"/>
      <c r="E553" s="14"/>
      <c r="F553" s="99"/>
      <c r="G553" s="99"/>
      <c r="H553" s="99"/>
      <c r="I553" s="99"/>
      <c r="J553" s="14"/>
      <c r="K553" s="24"/>
      <c r="L553" s="14"/>
      <c r="M553" s="14"/>
      <c r="N553" s="45" t="str">
        <f>IF($C553="","",IF(OR($J553="SWAP",$J553="FUTURE",$J553="CME FUTURE"),IF($L553=1,ROUND($G553/$H553/$F553,3),POWER(10,ROUND(LOG($G553/$F553),1))),1))</f>
        <v/>
      </c>
      <c r="O553" s="154" t="str">
        <f>IF($C553="","",IF(OR($J553="SWAP",$J553="FUTURE",$J553="CME FUTURE"),IF($L553=1,$F553*$N553,$AB$2*$F553*$N553/$H553),F553))</f>
        <v/>
      </c>
      <c r="P553" s="47" t="str">
        <f>IF($C553="","",IF(OR($J553="SWAP",$J553="FUTURE",$J553="CME FUTURE"),IF(NOT(ISERROR(VLOOKUP($M553,SpotUSDRateTable,2,FALSE))),VLOOKUP($M553,SpotUSDRateTable,2,FALSE),$H553)*O553,VLOOKUP($M553,SpotUSDRateTable,2,FALSE)*O553))</f>
        <v/>
      </c>
      <c r="Q553" s="25" t="str">
        <f>IF($C553="","",IF(OR($J553="SWAP",$J553="FUTURE",$J553="CME FUTURE"),INT($K553-$B553),0))</f>
        <v/>
      </c>
      <c r="R553" s="26" t="str">
        <f>IF($C553="","",IF(OR($E553="USD",$E553="EUR"),"CASH",IF($Q553=0,"COIN",IF($Q553&gt;720,"PERP",IF($J553="FUTURE",TEXT($K553-1,"mmm yy"),"CME "&amp;TEXT($K553-1,"mmm yy"))))))</f>
        <v/>
      </c>
      <c r="S553" s="26" t="str">
        <f>IF($C553="","",IF($J553="CME FUTURE",IF($G553&gt;0,"LONG","SHORT"),IF($G553&gt;0,"LONG","SHORT")))</f>
        <v/>
      </c>
      <c r="T553" s="26" t="str">
        <f>IF($C553="","",$R553&amp;" "&amp;$S553)</f>
        <v/>
      </c>
      <c r="U553" s="180" t="str">
        <f>IF($C553="","",$G553*(1+$W553))</f>
        <v/>
      </c>
      <c r="V553" s="176" t="str">
        <f>IF($C553="","",$H553*(1+$W553))</f>
        <v/>
      </c>
      <c r="W553" s="39" t="str">
        <f>IF($C553="","",IF(DefaultScenario,IF(OR(AND(Default_Exchange="ALL",NOT(ISERROR(MATCH($C553,$AF$6:$AF$37,0)))),$C553=Default_Exchange),IF($G553&gt;0,-LGD,0),0),IF(OR($J553="SWAP",$J553="FUTURE",$J553="CME FUTURE"),IF('Futures &amp; Perps Shifted'!$K$73,VLOOKUP($M553,ShiftByCurrencyDeriv,MATCH($R553,ShiftByCurrencyDerivHeader,0),FALSE),0),0)))</f>
        <v/>
      </c>
      <c r="X553" s="178" t="str">
        <f>IF($C553="","",$U553-$G553)</f>
        <v/>
      </c>
      <c r="Y553" s="14" t="str">
        <f t="shared" si="8"/>
        <v/>
      </c>
      <c r="Z553" t="str">
        <f>IF($C553="","",$M553&amp;" "&amp;$T553)</f>
        <v/>
      </c>
      <c r="AA553" t="str">
        <f>IF($C553="","",IF(ISERROR(VLOOKUP($Y553,Mappings!$A:$C,3,FALSE)),FALSE,VLOOKUP($Y553,Mappings!$A:$C,3,FALSE)))</f>
        <v/>
      </c>
    </row>
    <row r="554" spans="1:27" customFormat="1" x14ac:dyDescent="0.25">
      <c r="A554" s="14"/>
      <c r="B554" s="71"/>
      <c r="C554" s="14"/>
      <c r="D554" s="14"/>
      <c r="E554" s="14"/>
      <c r="F554" s="99"/>
      <c r="G554" s="99"/>
      <c r="H554" s="99"/>
      <c r="I554" s="99"/>
      <c r="J554" s="14"/>
      <c r="K554" s="24"/>
      <c r="L554" s="14"/>
      <c r="M554" s="14"/>
      <c r="N554" s="45" t="str">
        <f>IF($C554="","",IF(OR($J554="SWAP",$J554="FUTURE",$J554="CME FUTURE"),IF($L554=1,ROUND($G554/$H554/$F554,3),POWER(10,ROUND(LOG($G554/$F554),1))),1))</f>
        <v/>
      </c>
      <c r="O554" s="154" t="str">
        <f>IF($C554="","",IF(OR($J554="SWAP",$J554="FUTURE",$J554="CME FUTURE"),IF($L554=1,$F554*$N554,$AB$2*$F554*$N554/$H554),F554))</f>
        <v/>
      </c>
      <c r="P554" s="47" t="str">
        <f>IF($C554="","",IF(OR($J554="SWAP",$J554="FUTURE",$J554="CME FUTURE"),IF(NOT(ISERROR(VLOOKUP($M554,SpotUSDRateTable,2,FALSE))),VLOOKUP($M554,SpotUSDRateTable,2,FALSE),$H554)*O554,VLOOKUP($M554,SpotUSDRateTable,2,FALSE)*O554))</f>
        <v/>
      </c>
      <c r="Q554" s="25" t="str">
        <f>IF($C554="","",IF(OR($J554="SWAP",$J554="FUTURE",$J554="CME FUTURE"),INT($K554-$B554),0))</f>
        <v/>
      </c>
      <c r="R554" s="26" t="str">
        <f>IF($C554="","",IF(OR($E554="USD",$E554="EUR"),"CASH",IF($Q554=0,"COIN",IF($Q554&gt;720,"PERP",IF($J554="FUTURE",TEXT($K554-1,"mmm yy"),"CME "&amp;TEXT($K554-1,"mmm yy"))))))</f>
        <v/>
      </c>
      <c r="S554" s="26" t="str">
        <f>IF($C554="","",IF($J554="CME FUTURE",IF($G554&gt;0,"LONG","SHORT"),IF($G554&gt;0,"LONG","SHORT")))</f>
        <v/>
      </c>
      <c r="T554" s="26" t="str">
        <f>IF($C554="","",$R554&amp;" "&amp;$S554)</f>
        <v/>
      </c>
      <c r="U554" s="180" t="str">
        <f>IF($C554="","",$G554*(1+$W554))</f>
        <v/>
      </c>
      <c r="V554" s="176" t="str">
        <f>IF($C554="","",$H554*(1+$W554))</f>
        <v/>
      </c>
      <c r="W554" s="39" t="str">
        <f>IF($C554="","",IF(DefaultScenario,IF(OR(AND(Default_Exchange="ALL",NOT(ISERROR(MATCH($C554,$AF$6:$AF$37,0)))),$C554=Default_Exchange),IF($G554&gt;0,-LGD,0),0),IF(OR($J554="SWAP",$J554="FUTURE",$J554="CME FUTURE"),IF('Futures &amp; Perps Shifted'!$K$73,VLOOKUP($M554,ShiftByCurrencyDeriv,MATCH($R554,ShiftByCurrencyDerivHeader,0),FALSE),0),0)))</f>
        <v/>
      </c>
      <c r="X554" s="178" t="str">
        <f>IF($C554="","",$U554-$G554)</f>
        <v/>
      </c>
      <c r="Y554" s="14" t="str">
        <f t="shared" si="8"/>
        <v/>
      </c>
      <c r="Z554" t="str">
        <f>IF($C554="","",$M554&amp;" "&amp;$T554)</f>
        <v/>
      </c>
      <c r="AA554" t="str">
        <f>IF($C554="","",IF(ISERROR(VLOOKUP($Y554,Mappings!$A:$C,3,FALSE)),FALSE,VLOOKUP($Y554,Mappings!$A:$C,3,FALSE)))</f>
        <v/>
      </c>
    </row>
  </sheetData>
  <autoFilter ref="A1:AB554" xr:uid="{00000000-0001-0000-0800-000000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1DDC5-7D07-4F43-8FDC-F8BB31AED075}">
  <sheetPr codeName="Sheet8"/>
  <dimension ref="A1:BA554"/>
  <sheetViews>
    <sheetView zoomScale="82" zoomScaleNormal="82" workbookViewId="0">
      <pane xSplit="16" ySplit="1" topLeftCell="Q2" activePane="bottomRight" state="frozenSplit"/>
      <selection pane="topRight" activeCell="P1" sqref="P1"/>
      <selection pane="bottomLeft" activeCell="A2" sqref="A2"/>
      <selection pane="bottomRight" activeCell="A2" sqref="A2:M44"/>
    </sheetView>
  </sheetViews>
  <sheetFormatPr defaultRowHeight="15" x14ac:dyDescent="0.25"/>
  <cols>
    <col min="1" max="1" width="8.140625" customWidth="1"/>
    <col min="2" max="2" width="19.140625" bestFit="1" customWidth="1"/>
    <col min="3" max="3" width="12" bestFit="1" customWidth="1"/>
    <col min="4" max="4" width="13" bestFit="1" customWidth="1"/>
    <col min="5" max="5" width="28.7109375" customWidth="1"/>
    <col min="6" max="6" width="18" bestFit="1" customWidth="1"/>
    <col min="7" max="7" width="15.140625" bestFit="1" customWidth="1"/>
    <col min="8" max="8" width="17.140625" customWidth="1"/>
    <col min="9" max="9" width="17.140625" bestFit="1" customWidth="1"/>
    <col min="10" max="10" width="18.42578125" bestFit="1" customWidth="1"/>
    <col min="11" max="11" width="17.7109375" bestFit="1" customWidth="1"/>
    <col min="12" max="12" width="10.28515625" bestFit="1" customWidth="1"/>
    <col min="13" max="13" width="12.42578125" bestFit="1" customWidth="1"/>
    <col min="14" max="14" width="14.42578125" customWidth="1"/>
    <col min="15" max="15" width="20.140625" customWidth="1"/>
    <col min="16" max="16" width="17.85546875" customWidth="1"/>
    <col min="17" max="17" width="17.5703125" bestFit="1" customWidth="1"/>
    <col min="18" max="18" width="11.5703125" bestFit="1" customWidth="1"/>
    <col min="19" max="19" width="13.42578125" bestFit="1" customWidth="1"/>
    <col min="20" max="20" width="21.5703125" bestFit="1" customWidth="1"/>
    <col min="21" max="21" width="18.5703125" bestFit="1" customWidth="1"/>
    <col min="22" max="22" width="15.140625" bestFit="1" customWidth="1"/>
    <col min="23" max="23" width="8" bestFit="1" customWidth="1"/>
    <col min="24" max="24" width="13.42578125" customWidth="1"/>
    <col min="25" max="25" width="10.7109375" bestFit="1" customWidth="1"/>
    <col min="26" max="26" width="20.7109375" bestFit="1" customWidth="1"/>
    <col min="27" max="27" width="13" customWidth="1"/>
    <col min="28" max="28" width="12" bestFit="1" customWidth="1"/>
    <col min="29" max="29" width="12" customWidth="1"/>
    <col min="30" max="31" width="10.140625" bestFit="1" customWidth="1"/>
    <col min="32" max="32" width="13.28515625" bestFit="1" customWidth="1"/>
    <col min="33" max="33" width="12.85546875" bestFit="1" customWidth="1"/>
    <col min="34" max="34" width="12" bestFit="1" customWidth="1"/>
    <col min="35" max="35" width="8.7109375" bestFit="1" customWidth="1"/>
    <col min="36" max="36" width="9.28515625" bestFit="1" customWidth="1"/>
    <col min="43" max="44" width="22.42578125" bestFit="1" customWidth="1"/>
    <col min="45" max="46" width="15.42578125" bestFit="1" customWidth="1"/>
    <col min="48" max="48" width="15.42578125" bestFit="1" customWidth="1"/>
    <col min="52" max="52" width="12.42578125" bestFit="1" customWidth="1"/>
  </cols>
  <sheetData>
    <row r="1" spans="1:53" s="10" customFormat="1" x14ac:dyDescent="0.25">
      <c r="A1" s="10" t="s">
        <v>426</v>
      </c>
      <c r="B1" s="10" t="s">
        <v>76</v>
      </c>
      <c r="C1" s="12" t="s">
        <v>0</v>
      </c>
      <c r="D1" s="12" t="s">
        <v>1</v>
      </c>
      <c r="E1" s="12" t="s">
        <v>2</v>
      </c>
      <c r="F1" s="43" t="s">
        <v>3</v>
      </c>
      <c r="G1" s="65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3" t="s">
        <v>10</v>
      </c>
      <c r="N1" s="13" t="s">
        <v>279</v>
      </c>
      <c r="O1" s="13" t="s">
        <v>280</v>
      </c>
      <c r="P1" s="13" t="s">
        <v>269</v>
      </c>
      <c r="Q1" s="13" t="s">
        <v>52</v>
      </c>
      <c r="R1" s="13" t="s">
        <v>53</v>
      </c>
      <c r="S1" s="13" t="s">
        <v>59</v>
      </c>
      <c r="T1" s="13" t="s">
        <v>62</v>
      </c>
      <c r="U1" s="13" t="s">
        <v>67</v>
      </c>
      <c r="V1" s="13" t="s">
        <v>68</v>
      </c>
      <c r="W1" s="13" t="s">
        <v>69</v>
      </c>
      <c r="X1" s="13" t="s">
        <v>70</v>
      </c>
      <c r="Y1" s="12" t="s">
        <v>214</v>
      </c>
      <c r="Z1" s="11" t="s">
        <v>252</v>
      </c>
      <c r="AA1" s="11"/>
      <c r="AB1" s="11" t="s">
        <v>281</v>
      </c>
      <c r="AC1" s="11"/>
      <c r="AD1" s="11"/>
      <c r="AQ1" s="67">
        <v>10</v>
      </c>
      <c r="AR1" s="10">
        <v>0</v>
      </c>
      <c r="AS1" s="68">
        <v>1E-4</v>
      </c>
      <c r="AT1" s="69">
        <v>1E-3</v>
      </c>
      <c r="AV1" s="10" t="s">
        <v>278</v>
      </c>
      <c r="AW1" s="68">
        <v>0.1</v>
      </c>
      <c r="AZ1" s="10" t="s">
        <v>294</v>
      </c>
      <c r="BA1" s="68">
        <v>1E-3</v>
      </c>
    </row>
    <row r="2" spans="1:53" x14ac:dyDescent="0.25">
      <c r="A2">
        <v>0</v>
      </c>
      <c r="B2" s="72">
        <v>44958.916666666664</v>
      </c>
      <c r="C2" t="s">
        <v>11</v>
      </c>
      <c r="D2" t="s">
        <v>12</v>
      </c>
      <c r="E2" t="s">
        <v>16</v>
      </c>
      <c r="F2">
        <v>132652</v>
      </c>
      <c r="G2" s="1">
        <v>13265200</v>
      </c>
      <c r="H2">
        <v>22972.9</v>
      </c>
      <c r="I2">
        <v>-1.2650673400000001</v>
      </c>
      <c r="J2" t="s">
        <v>17</v>
      </c>
      <c r="K2" s="28">
        <v>73050.333333333328</v>
      </c>
      <c r="L2">
        <v>0</v>
      </c>
      <c r="M2" t="s">
        <v>14</v>
      </c>
      <c r="N2" s="48">
        <f t="shared" ref="N2:N65" si="0">IF($C2="","",IF($A2="",0,IF($L2=1,ROUND($G2/$H2/$F2,3),POWER(10,ROUND(LOG($G2/$F2),1)))))</f>
        <v>100</v>
      </c>
      <c r="O2" s="46">
        <f t="shared" ref="O2:O33" si="1">IF($C2="","",IF($A2="",0,IF($L2=1,$F2*$N2,$AA$6*$F2*$N2/$H2)))</f>
        <v>577.42818712482961</v>
      </c>
      <c r="P2" s="47">
        <f t="shared" ref="P2:P33" si="2">IF($C2="","",IF($A2="",0,IF(NOT(ISERROR(VLOOKUP($M2,SpotUSDRateTable,2,FALSE))),VLOOKUP($M2,SpotUSDRateTable,2,FALSE),$H2)*O2))</f>
        <v>13698773.302778659</v>
      </c>
      <c r="Q2" s="25">
        <f>IF($C2="","",IF(OR($J2="SWAP",$J2="FUTURE",$J2="CME FUTURE"),$K2-$B2,0))</f>
        <v>28091.416666666664</v>
      </c>
      <c r="R2" s="26" t="str">
        <f t="shared" ref="R2:R61" si="3">IF($C2="","",IF(OR($E2="USD",$E2="EUR"),"CASH",IF($Q2=0,"COIN",IF($Q2&gt;720,"PERP",IF($J2="FUTURE",TEXT($K2-1,"mmm yy"),"CME "&amp;TEXT($K2-1,"mmm yy"))))))</f>
        <v>PERP</v>
      </c>
      <c r="S2" s="26" t="str">
        <f>IF($C2="","",IF($J2="CME FUTURE",IF($G2&gt;0,"LONG","SHORT"),IF($G2&gt;0,"LONG","SHORT")))</f>
        <v>LONG</v>
      </c>
      <c r="T2" s="26" t="str">
        <f t="shared" ref="T2:T61" si="4">IF($C2="","",$R2&amp;" "&amp;$S2)</f>
        <v>PERP LONG</v>
      </c>
      <c r="U2" s="26">
        <f t="shared" ref="U2:U61" si="5">IF($C2="","",$G2*(1+$W2))</f>
        <v>13265200</v>
      </c>
      <c r="V2" s="26">
        <f t="shared" ref="V2:V61" si="6">IF($C2="","",$H2*(1+$W2))</f>
        <v>22972.9</v>
      </c>
      <c r="W2" s="26">
        <f>IF($C2="","",IF(DefaultScenario,IF(OR(AND(Default_Exchange="ALL",NOT(ISERROR(MATCH($C2,$AE$6:$AE$37,0)))),$C2=Default_Exchange),IF($G2&gt;0,-LGD,0),0),IF(OR($J2="SWAP",$J2="FUTURE",$J2="CME FUTURE"),IF('Futures &amp; Perps Shifted'!$K$73,VLOOKUP($M2,ShiftByCurrencyDeriv,MATCH($R2,ShiftByCurrencyDerivHeader,0),FALSE),0),0)))</f>
        <v>0</v>
      </c>
      <c r="X2" s="26">
        <f t="shared" ref="X2:X61" si="7">IF($C2="","",$U2-$G2)</f>
        <v>0</v>
      </c>
      <c r="Y2" s="26" t="str">
        <f t="shared" ref="Y2:Y61" si="8">IF($C2="","",IF(ISERROR(SEARCH("-",$D2)),$D2,LEFT($D2,SEARCH("-",$D2)-1)))</f>
        <v>BINE</v>
      </c>
      <c r="Z2" s="26" t="str">
        <f t="shared" ref="Z2:Z61" si="9">IF($C2="","",IF(OR($E2="USD",$E2="EUR"),"CASH",IF($Q2=0,"COIN",IF($Q2&gt;720,"PERP",IF($Q2&lt;24,"W"&amp;ROUND($Q2/7,0),"M"&amp;ROUND($Q2/30,0))))))</f>
        <v>PERP</v>
      </c>
      <c r="AA2" s="30"/>
      <c r="AB2" s="36" t="str">
        <f t="shared" ref="AB2:AB33" si="10">IF($C62="","",(O62*H62-G62)/G62)</f>
        <v/>
      </c>
      <c r="AC2" s="42" t="str">
        <f t="shared" ref="AC2:AC20" si="11">IF($C62="","",IF($A62="",0,IF($L62=1,($G62/$H62)/$F62,-1)))</f>
        <v/>
      </c>
      <c r="AD2" s="36"/>
      <c r="AN2" t="str">
        <f t="shared" ref="AN2:AN61" si="12">IF($C2="","",IF($J2="CME FUTURE","USD",IF(ISNUMBER(VALUE(MID($E2,SEARCH($M2,$E2)+LEN($M2)+IF(OR(MID($E2,SEARCH($M2,$E2)+LEN($M2),1)="-",MID($E2,SEARCH($M2,$E2)+LEN($M2),1)="_"),1,0),3))),"USD",MID($E2,SEARCH($M2,$E2)+LEN($M2)+IF(OR(MID($E2,SEARCH($M2,$E2)+LEN($M2),1)="-",MID($E2,SEARCH($M2,$E2)+LEN($M2),1)="_"),1,0),IF(OR(LEN($E2)&lt;SEARCH($M2,$E2)+LEN($M2)+3,MID($E2,SEARCH($M2,$E2)+LEN($M2)+4,1)="_",MID($E2,SEARCH($M2,$E2)+LEN($M2)+4,1)="-"),3,4)))))</f>
        <v>USD</v>
      </c>
      <c r="AO2">
        <f t="shared" ref="AO2:AO33" si="13">VLOOKUP($AN2,SpotUSDRateTable,2,FALSE)</f>
        <v>1</v>
      </c>
      <c r="AP2">
        <f t="shared" ref="AP2:AP33" si="14">VLOOKUP($M2,SpotUSDRateTable,2,FALSE)</f>
        <v>23723.7696534846</v>
      </c>
      <c r="AQ2">
        <f t="shared" ref="AQ2:AR21" si="15">IF($C2="","",IF($A2="",0,IF($L2=1,(($H2+AQ$1)-$H2)*$N2*$F2/$AO2,$F2*$N2*(1/($H2)-1/($H2+AQ$1))*$AP2)))</f>
        <v>5960.4198350854831</v>
      </c>
      <c r="AR2">
        <f t="shared" si="15"/>
        <v>0</v>
      </c>
      <c r="AS2">
        <f t="shared" ref="AS2:AT21" si="16">IF($C2="","",IF($A2="",0,IF($L2=1,($H2*(1+AS$1)-$H2)*$N2*$F2/$AO2,$F2*$N2*(1/($H2)-1/($H2*(1+AS$1)))*$AP2)))</f>
        <v>1369.7403562427382</v>
      </c>
      <c r="AT2">
        <f t="shared" si="16"/>
        <v>13685.088214563348</v>
      </c>
      <c r="AV2" s="31">
        <f>AW2*G2</f>
        <v>12453430.275253328</v>
      </c>
      <c r="AW2" s="36">
        <f t="shared" ref="AW2:AW61" si="17">IF($C2="","",IF($A2="",0,IF($L2=1,(($H2*(1+AW$1))-$H2)*$N2*$F2/$AO2,$F2*$N2*(1/($H2)-1/($H2*(1+AW$1)))*$AP2)/$G2/AW$1))</f>
        <v>0.93880456195559259</v>
      </c>
      <c r="AZ2">
        <f>IF($C2="","",IF($A2="",0,IF($L2=1,($H2*IF(OR($J2="FUTURE",$J2="CME FUTURE"),1+BA$1,1)-$H2)*$N2*$F2/$AO2,$F2*$N2*(1/($H2)-1/(IF(OR($J2="FUTURE",$J2="CME FUTURE"),1+BA$1,1)*$H2))*$AP2)))</f>
        <v>0</v>
      </c>
    </row>
    <row r="3" spans="1:53" x14ac:dyDescent="0.25">
      <c r="A3">
        <v>1</v>
      </c>
      <c r="B3" s="72">
        <v>44958.916666666664</v>
      </c>
      <c r="C3" t="s">
        <v>11</v>
      </c>
      <c r="D3" t="s">
        <v>12</v>
      </c>
      <c r="E3" t="s">
        <v>455</v>
      </c>
      <c r="F3">
        <v>892536</v>
      </c>
      <c r="G3" s="1">
        <v>8925360</v>
      </c>
      <c r="H3">
        <v>1574.36</v>
      </c>
      <c r="I3">
        <v>-20.37413038</v>
      </c>
      <c r="J3" t="s">
        <v>17</v>
      </c>
      <c r="K3" s="28">
        <v>73050.333333333328</v>
      </c>
      <c r="L3">
        <v>0</v>
      </c>
      <c r="M3" t="s">
        <v>15</v>
      </c>
      <c r="N3" s="48">
        <f t="shared" si="0"/>
        <v>10</v>
      </c>
      <c r="O3" s="46">
        <f t="shared" si="1"/>
        <v>5669.1989125739983</v>
      </c>
      <c r="P3" s="47">
        <f t="shared" si="2"/>
        <v>9307649.3538875896</v>
      </c>
      <c r="Q3" s="25">
        <f t="shared" ref="Q3:Q66" si="18">IF($C3="","",IF(OR($J3="SWAP",$J3="FUTURE",$J3="CME FUTURE"),$K3-$B3,0))</f>
        <v>28091.416666666664</v>
      </c>
      <c r="R3" s="26" t="str">
        <f t="shared" si="3"/>
        <v>PERP</v>
      </c>
      <c r="S3" s="26" t="str">
        <f t="shared" ref="S3:S66" si="19">IF($C3="","",IF($J3="CME FUTURE",IF($G3&gt;0,"LONG","SHORT"),IF($G3&gt;0,"LONG","SHORT")))</f>
        <v>LONG</v>
      </c>
      <c r="T3" s="26" t="str">
        <f t="shared" si="4"/>
        <v>PERP LONG</v>
      </c>
      <c r="U3" s="26">
        <f t="shared" si="5"/>
        <v>8925360</v>
      </c>
      <c r="V3" s="26">
        <f t="shared" si="6"/>
        <v>1574.36</v>
      </c>
      <c r="W3" s="26">
        <f>IF($C3="","",IF(DefaultScenario,IF(OR(AND(Default_Exchange="ALL",NOT(ISERROR(MATCH($C3,$AE$6:$AE$37,0)))),$C3=Default_Exchange),IF($G3&gt;0,-LGD,0),0),IF(OR($J3="SWAP",$J3="FUTURE",$J3="CME FUTURE"),IF('Futures &amp; Perps Shifted'!$K$73,VLOOKUP($M3,ShiftByCurrencyDeriv,MATCH($R3,ShiftByCurrencyDerivHeader,0),FALSE),0),0)))</f>
        <v>0</v>
      </c>
      <c r="X3" s="26">
        <f t="shared" si="7"/>
        <v>0</v>
      </c>
      <c r="Y3" s="26" t="str">
        <f t="shared" si="8"/>
        <v>BINE</v>
      </c>
      <c r="Z3" s="26" t="str">
        <f t="shared" si="9"/>
        <v>PERP</v>
      </c>
      <c r="AA3" s="9"/>
      <c r="AB3" s="36" t="str">
        <f t="shared" si="10"/>
        <v/>
      </c>
      <c r="AC3" s="42" t="str">
        <f t="shared" si="11"/>
        <v/>
      </c>
      <c r="AD3" s="36"/>
      <c r="AF3" s="42"/>
      <c r="AN3" t="str">
        <f t="shared" si="12"/>
        <v>USD</v>
      </c>
      <c r="AO3">
        <f t="shared" si="13"/>
        <v>1</v>
      </c>
      <c r="AP3">
        <f t="shared" si="14"/>
        <v>1641.7926937161601</v>
      </c>
      <c r="AQ3">
        <f t="shared" si="15"/>
        <v>58747.060982905619</v>
      </c>
      <c r="AR3">
        <f t="shared" si="15"/>
        <v>0</v>
      </c>
      <c r="AS3">
        <f t="shared" si="16"/>
        <v>930.67186820104712</v>
      </c>
      <c r="AT3">
        <f t="shared" si="16"/>
        <v>9298.35100288381</v>
      </c>
      <c r="AV3" s="31">
        <f>AW3*G3</f>
        <v>8461499.4126250762</v>
      </c>
      <c r="AW3" s="36">
        <f t="shared" si="17"/>
        <v>0.94802892125640614</v>
      </c>
      <c r="AZ3">
        <f>IF($C3="","",IF($A3="",0,IF($L3=1,($H3*IF(OR($J3="FUTURE",$J3="CME FUTURE"),1+BA$1,1)-$H3)*$N3*$F3/$AO3,$F3*$N3*(1/($H3)-1/(IF(OR($J3="FUTURE",$J3="CME FUTURE"),1+BA$1,1)*$H3))*$AP3)))</f>
        <v>0</v>
      </c>
    </row>
    <row r="4" spans="1:53" x14ac:dyDescent="0.25">
      <c r="A4">
        <v>2</v>
      </c>
      <c r="B4" s="72">
        <v>44958.916666666664</v>
      </c>
      <c r="C4" t="s">
        <v>11</v>
      </c>
      <c r="D4" t="s">
        <v>12</v>
      </c>
      <c r="E4" t="s">
        <v>917</v>
      </c>
      <c r="F4">
        <v>-200943</v>
      </c>
      <c r="G4" s="1">
        <v>-20094300</v>
      </c>
      <c r="H4">
        <v>23178.214225129999</v>
      </c>
      <c r="I4">
        <v>-13.24579149</v>
      </c>
      <c r="J4" t="s">
        <v>13</v>
      </c>
      <c r="K4" s="28">
        <v>45016.333333333336</v>
      </c>
      <c r="L4">
        <v>0</v>
      </c>
      <c r="M4" t="s">
        <v>14</v>
      </c>
      <c r="N4" s="48">
        <f t="shared" si="0"/>
        <v>100</v>
      </c>
      <c r="O4" s="46">
        <f t="shared" si="1"/>
        <v>-866.94772102906893</v>
      </c>
      <c r="P4" s="47">
        <f t="shared" si="2"/>
        <v>-20567268.035307057</v>
      </c>
      <c r="Q4" s="25">
        <f t="shared" si="18"/>
        <v>57.416666666671517</v>
      </c>
      <c r="R4" s="26" t="str">
        <f t="shared" si="3"/>
        <v>Mar 23</v>
      </c>
      <c r="S4" s="26" t="str">
        <f t="shared" si="19"/>
        <v>SHORT</v>
      </c>
      <c r="T4" s="26" t="str">
        <f t="shared" si="4"/>
        <v>Mar 23 SHORT</v>
      </c>
      <c r="U4" s="26">
        <f t="shared" si="5"/>
        <v>-20295243</v>
      </c>
      <c r="V4" s="26">
        <f t="shared" si="6"/>
        <v>23409.9963673813</v>
      </c>
      <c r="W4" s="26">
        <f>IF($C4="","",IF(DefaultScenario,IF(OR(AND(Default_Exchange="ALL",NOT(ISERROR(MATCH($C4,$AE$6:$AE$37,0)))),$C4=Default_Exchange),IF($G4&gt;0,-LGD,0),0),IF(OR($J4="SWAP",$J4="FUTURE",$J4="CME FUTURE"),IF('Futures &amp; Perps Shifted'!$K$73,VLOOKUP($M4,ShiftByCurrencyDeriv,MATCH($R4,ShiftByCurrencyDerivHeader,0),FALSE),0),0)))</f>
        <v>0.01</v>
      </c>
      <c r="X4" s="26">
        <f t="shared" si="7"/>
        <v>-200943</v>
      </c>
      <c r="Y4" s="26" t="str">
        <f t="shared" si="8"/>
        <v>BINE</v>
      </c>
      <c r="Z4" s="26" t="str">
        <f t="shared" si="9"/>
        <v>M2</v>
      </c>
      <c r="AB4" s="36" t="str">
        <f>IF($D64="","",(O64*I64-H64)/H64)</f>
        <v/>
      </c>
      <c r="AC4" s="42" t="str">
        <f>IF($D64="","",IF($C64="",0,IF($M64=1,($H64/$I64)/$G64,-1)))</f>
        <v/>
      </c>
      <c r="AD4" s="36"/>
      <c r="AF4" t="s">
        <v>60</v>
      </c>
      <c r="AG4" t="s">
        <v>61</v>
      </c>
      <c r="AN4" t="str">
        <f t="shared" si="12"/>
        <v>USD</v>
      </c>
      <c r="AO4">
        <f t="shared" si="13"/>
        <v>1</v>
      </c>
      <c r="AP4">
        <f t="shared" si="14"/>
        <v>23723.7696534846</v>
      </c>
      <c r="AQ4">
        <f t="shared" si="15"/>
        <v>-8869.7076176795345</v>
      </c>
      <c r="AR4">
        <f t="shared" si="15"/>
        <v>0</v>
      </c>
      <c r="AS4">
        <f t="shared" si="16"/>
        <v>-2056.5211514133061</v>
      </c>
      <c r="AT4">
        <f t="shared" si="16"/>
        <v>-20546.721313991893</v>
      </c>
      <c r="AV4" s="31">
        <f t="shared" ref="AV4:AV61" si="20">AW4*G4</f>
        <v>-18697516.395733688</v>
      </c>
      <c r="AW4" s="36">
        <f t="shared" si="17"/>
        <v>0.93048856619706521</v>
      </c>
      <c r="AZ4">
        <f t="shared" ref="AZ4:AZ61" si="21">IF($C4="","",IF($A4="",0,IF($L4=1,($H4*IF(OR($J4="FUTURE",$J4="CME FUTURE"),1+BA$1,1)-$H4)*$N4*$F4/$AO4,$F4*$N4*(1/($H4)-1/(IF(OR($J4="FUTURE",$J4="CME FUTURE"),1+BA$1,1)*$H4))*$AP4)))</f>
        <v>-20546.721313991893</v>
      </c>
    </row>
    <row r="5" spans="1:53" x14ac:dyDescent="0.25">
      <c r="A5">
        <v>3</v>
      </c>
      <c r="B5" s="72">
        <v>44958.916666666664</v>
      </c>
      <c r="C5" t="s">
        <v>11</v>
      </c>
      <c r="D5" t="s">
        <v>12</v>
      </c>
      <c r="E5" t="s">
        <v>918</v>
      </c>
      <c r="F5">
        <v>-23198</v>
      </c>
      <c r="G5" s="1">
        <v>-2319800</v>
      </c>
      <c r="H5">
        <v>23453.729420629999</v>
      </c>
      <c r="I5">
        <v>-4.4379705100000004</v>
      </c>
      <c r="J5" t="s">
        <v>13</v>
      </c>
      <c r="K5" s="28">
        <v>45107.333333333336</v>
      </c>
      <c r="L5">
        <v>0</v>
      </c>
      <c r="M5" t="s">
        <v>14</v>
      </c>
      <c r="N5" s="48">
        <f t="shared" si="0"/>
        <v>100</v>
      </c>
      <c r="O5" s="46">
        <f t="shared" si="1"/>
        <v>-98.909642828892459</v>
      </c>
      <c r="P5" s="47">
        <f t="shared" si="2"/>
        <v>-2346509.5829810798</v>
      </c>
      <c r="Q5" s="25">
        <f t="shared" si="18"/>
        <v>148.41666666667152</v>
      </c>
      <c r="R5" s="26" t="str">
        <f t="shared" si="3"/>
        <v>Jun 23</v>
      </c>
      <c r="S5" s="26" t="str">
        <f t="shared" si="19"/>
        <v>SHORT</v>
      </c>
      <c r="T5" s="26" t="str">
        <f t="shared" si="4"/>
        <v>Jun 23 SHORT</v>
      </c>
      <c r="U5" s="26">
        <f t="shared" si="5"/>
        <v>-2342998</v>
      </c>
      <c r="V5" s="26">
        <f t="shared" si="6"/>
        <v>23688.2667148363</v>
      </c>
      <c r="W5" s="26">
        <f>IF($C5="","",IF(DefaultScenario,IF(OR(AND(Default_Exchange="ALL",NOT(ISERROR(MATCH($C5,$AE$6:$AE$37,0)))),$C5=Default_Exchange),IF($G5&gt;0,-LGD,0),0),IF(OR($J5="SWAP",$J5="FUTURE",$J5="CME FUTURE"),IF('Futures &amp; Perps Shifted'!$K$73,VLOOKUP($M5,ShiftByCurrencyDeriv,MATCH($R5,ShiftByCurrencyDerivHeader,0),FALSE),0),0)))</f>
        <v>0.01</v>
      </c>
      <c r="X5" s="26">
        <f t="shared" si="7"/>
        <v>-23198</v>
      </c>
      <c r="Y5" s="26" t="str">
        <f t="shared" si="8"/>
        <v>BINE</v>
      </c>
      <c r="Z5" s="26" t="str">
        <f t="shared" si="9"/>
        <v>M5</v>
      </c>
      <c r="AA5" t="s">
        <v>308</v>
      </c>
      <c r="AB5" s="36" t="str">
        <f>IF($D65="","",(O65*I65-H65)/H65)</f>
        <v/>
      </c>
      <c r="AC5" s="42" t="str">
        <f>IF($D65="","",IF($C65="",0,IF($M65=1,($H65/$I65)/$G65,-1)))</f>
        <v/>
      </c>
      <c r="AD5" s="36"/>
      <c r="AE5" t="s">
        <v>14</v>
      </c>
      <c r="AF5" s="44">
        <f>SUMIFS($O$62:$O$123,$M$62:$M$123,"="&amp;$AE5,$O$62:$O$123,"&gt;0")</f>
        <v>0</v>
      </c>
      <c r="AG5" s="44">
        <f>SUMIFS($O$62:$O$123,$M$62:$M$123,"="&amp;$AE5,$O$62:$O$123,"&lt;=0")</f>
        <v>0</v>
      </c>
      <c r="AH5" s="31">
        <f>AG5+AF5</f>
        <v>0</v>
      </c>
      <c r="AN5" t="str">
        <f t="shared" si="12"/>
        <v>USD</v>
      </c>
      <c r="AO5">
        <f t="shared" si="13"/>
        <v>1</v>
      </c>
      <c r="AP5">
        <f t="shared" si="14"/>
        <v>23723.7696534846</v>
      </c>
      <c r="AQ5">
        <f t="shared" si="15"/>
        <v>-1000.0582349530287</v>
      </c>
      <c r="AR5">
        <f t="shared" si="15"/>
        <v>0</v>
      </c>
      <c r="AS5">
        <f t="shared" si="16"/>
        <v>-234.62749554848091</v>
      </c>
      <c r="AT5">
        <f t="shared" si="16"/>
        <v>-2344.1654175635026</v>
      </c>
      <c r="AV5" s="31">
        <f t="shared" si="20"/>
        <v>-2133190.5299828025</v>
      </c>
      <c r="AW5" s="36">
        <f t="shared" si="17"/>
        <v>0.91955794895370391</v>
      </c>
      <c r="AZ5">
        <f t="shared" si="21"/>
        <v>-2344.1654175635026</v>
      </c>
    </row>
    <row r="6" spans="1:53" x14ac:dyDescent="0.25">
      <c r="A6">
        <v>4</v>
      </c>
      <c r="B6" s="72">
        <v>44958.916666666664</v>
      </c>
      <c r="C6" t="s">
        <v>11</v>
      </c>
      <c r="D6" t="s">
        <v>12</v>
      </c>
      <c r="E6" t="s">
        <v>919</v>
      </c>
      <c r="F6">
        <v>-1020935</v>
      </c>
      <c r="G6" s="1">
        <v>-10209350</v>
      </c>
      <c r="H6">
        <v>1588.01316367</v>
      </c>
      <c r="I6">
        <v>85.578472399999995</v>
      </c>
      <c r="J6" t="s">
        <v>13</v>
      </c>
      <c r="K6" s="28">
        <v>45016.333333333336</v>
      </c>
      <c r="L6">
        <v>0</v>
      </c>
      <c r="M6" t="s">
        <v>15</v>
      </c>
      <c r="N6" s="48">
        <f t="shared" si="0"/>
        <v>10</v>
      </c>
      <c r="O6" s="46">
        <f t="shared" si="1"/>
        <v>-6429.0084198077675</v>
      </c>
      <c r="P6" s="47">
        <f t="shared" si="2"/>
        <v>-10555099.051480068</v>
      </c>
      <c r="Q6" s="25">
        <f t="shared" si="18"/>
        <v>57.416666666671517</v>
      </c>
      <c r="R6" s="26" t="str">
        <f t="shared" si="3"/>
        <v>Mar 23</v>
      </c>
      <c r="S6" s="26" t="str">
        <f t="shared" si="19"/>
        <v>SHORT</v>
      </c>
      <c r="T6" s="26" t="str">
        <f t="shared" si="4"/>
        <v>Mar 23 SHORT</v>
      </c>
      <c r="U6" s="26">
        <f t="shared" si="5"/>
        <v>-10311443.5</v>
      </c>
      <c r="V6" s="26">
        <f t="shared" si="6"/>
        <v>1603.8932953067001</v>
      </c>
      <c r="W6" s="26">
        <f>IF($C6="","",IF(DefaultScenario,IF(OR(AND(Default_Exchange="ALL",NOT(ISERROR(MATCH($C6,$AE$6:$AE$37,0)))),$C6=Default_Exchange),IF($G6&gt;0,-LGD,0),0),IF(OR($J6="SWAP",$J6="FUTURE",$J6="CME FUTURE"),IF('Futures &amp; Perps Shifted'!$K$73,VLOOKUP($M6,ShiftByCurrencyDeriv,MATCH($R6,ShiftByCurrencyDerivHeader,0),FALSE),0),0)))</f>
        <v>0.01</v>
      </c>
      <c r="X6" s="26">
        <f t="shared" si="7"/>
        <v>-102093.5</v>
      </c>
      <c r="Y6" s="26" t="str">
        <f t="shared" si="8"/>
        <v>BINE</v>
      </c>
      <c r="Z6" s="26" t="str">
        <f t="shared" si="9"/>
        <v>M2</v>
      </c>
      <c r="AA6" s="44">
        <v>1</v>
      </c>
      <c r="AB6" s="36" t="str">
        <f>IF($D66="","",(O66*I66-H66)/H66)</f>
        <v/>
      </c>
      <c r="AC6" s="42" t="str">
        <f>IF($D66="","",IF($C66="",0,IF($M66=1,($H66/$I66)/$G66,-1)))</f>
        <v/>
      </c>
      <c r="AD6" s="42" t="e">
        <f>G66*I66*AC6</f>
        <v>#VALUE!</v>
      </c>
      <c r="AE6" t="s">
        <v>78</v>
      </c>
      <c r="AF6" s="32">
        <f>AF5*VLOOKUP($AE5,AE32:AH50,2,FALSE)</f>
        <v>0</v>
      </c>
      <c r="AG6" s="32">
        <f>AG5*VLOOKUP($AE5,AE32:AH50,2,FALSE)</f>
        <v>0</v>
      </c>
      <c r="AH6" s="31">
        <f>AG6+AF6</f>
        <v>0</v>
      </c>
      <c r="AN6" t="str">
        <f t="shared" si="12"/>
        <v>USD</v>
      </c>
      <c r="AO6">
        <f t="shared" si="13"/>
        <v>1</v>
      </c>
      <c r="AP6">
        <f t="shared" si="14"/>
        <v>1641.7926937161601</v>
      </c>
      <c r="AQ6">
        <f t="shared" si="15"/>
        <v>-66051.389884919437</v>
      </c>
      <c r="AR6">
        <f t="shared" si="15"/>
        <v>0</v>
      </c>
      <c r="AS6">
        <f t="shared" si="16"/>
        <v>-1055.404364711309</v>
      </c>
      <c r="AT6">
        <f t="shared" si="16"/>
        <v>-10544.554496979983</v>
      </c>
      <c r="AV6" s="31">
        <f t="shared" si="20"/>
        <v>-9595544.59225462</v>
      </c>
      <c r="AW6" s="36">
        <f t="shared" si="17"/>
        <v>0.93987811097225771</v>
      </c>
      <c r="AZ6">
        <f t="shared" si="21"/>
        <v>-10544.554496979983</v>
      </c>
    </row>
    <row r="7" spans="1:53" x14ac:dyDescent="0.25">
      <c r="A7">
        <v>5</v>
      </c>
      <c r="B7" s="72">
        <v>44958.916666666664</v>
      </c>
      <c r="C7" t="s">
        <v>11</v>
      </c>
      <c r="D7" t="s">
        <v>18</v>
      </c>
      <c r="E7" t="s">
        <v>456</v>
      </c>
      <c r="F7">
        <v>5965</v>
      </c>
      <c r="G7" s="1">
        <v>61165.688485699997</v>
      </c>
      <c r="H7">
        <v>10.25409698</v>
      </c>
      <c r="I7">
        <v>-6680.1012598999996</v>
      </c>
      <c r="J7" t="s">
        <v>17</v>
      </c>
      <c r="K7" s="28">
        <v>73050.333333333328</v>
      </c>
      <c r="L7">
        <v>1</v>
      </c>
      <c r="M7" t="s">
        <v>19</v>
      </c>
      <c r="N7" s="48">
        <f t="shared" si="0"/>
        <v>1</v>
      </c>
      <c r="O7" s="46">
        <f t="shared" si="1"/>
        <v>5965</v>
      </c>
      <c r="P7" s="47">
        <f t="shared" si="2"/>
        <v>61165.688485699997</v>
      </c>
      <c r="Q7" s="25">
        <f t="shared" si="18"/>
        <v>28091.416666666664</v>
      </c>
      <c r="R7" s="26" t="str">
        <f t="shared" si="3"/>
        <v>PERP</v>
      </c>
      <c r="S7" s="26" t="str">
        <f t="shared" si="19"/>
        <v>LONG</v>
      </c>
      <c r="T7" s="26" t="str">
        <f t="shared" si="4"/>
        <v>PERP LONG</v>
      </c>
      <c r="U7" s="26">
        <f t="shared" si="5"/>
        <v>61165.688485699997</v>
      </c>
      <c r="V7" s="26">
        <f t="shared" si="6"/>
        <v>10.25409698</v>
      </c>
      <c r="W7" s="26">
        <f>IF($C7="","",IF(DefaultScenario,IF(OR(AND(Default_Exchange="ALL",NOT(ISERROR(MATCH($C7,$AE$6:$AE$37,0)))),$C7=Default_Exchange),IF($G7&gt;0,-LGD,0),0),IF(OR($J7="SWAP",$J7="FUTURE",$J7="CME FUTURE"),IF('Futures &amp; Perps Shifted'!$K$73,VLOOKUP($M7,ShiftByCurrencyDeriv,MATCH($R7,ShiftByCurrencyDerivHeader,0),FALSE),0),0)))</f>
        <v>0</v>
      </c>
      <c r="X7" s="26">
        <f t="shared" si="7"/>
        <v>0</v>
      </c>
      <c r="Y7" s="26" t="str">
        <f t="shared" si="8"/>
        <v>BINE</v>
      </c>
      <c r="Z7" s="26" t="str">
        <f t="shared" si="9"/>
        <v>PERP</v>
      </c>
      <c r="AB7" s="36" t="str">
        <f>IF($D67="","",(O67*I67-H67)/H67)</f>
        <v/>
      </c>
      <c r="AC7" s="42" t="str">
        <f>IF($D67="","",IF($C67="",0,IF($M67=1,($H67/$I67)/$G67,-1)))</f>
        <v/>
      </c>
      <c r="AD7" s="36"/>
      <c r="AE7" t="s">
        <v>269</v>
      </c>
      <c r="AF7" s="5">
        <f>SUMIFS($P$62:$P$123,$M$62:$M$123,"="&amp;$AE5,$P$62:$P$123,"&gt;0")</f>
        <v>0</v>
      </c>
      <c r="AG7" s="5">
        <f>SUMIFS($P$62:$P$123,$M$62:$M$123,"="&amp;$AE5,$P$62:$P$123,"&lt;0")</f>
        <v>0</v>
      </c>
      <c r="AH7" s="31">
        <f>AG7+AF7</f>
        <v>0</v>
      </c>
      <c r="AN7" t="str">
        <f t="shared" si="12"/>
        <v>USDT</v>
      </c>
      <c r="AO7">
        <f t="shared" si="13"/>
        <v>1.0000978259692599</v>
      </c>
      <c r="AP7" t="e">
        <f t="shared" si="14"/>
        <v>#N/A</v>
      </c>
      <c r="AQ7">
        <f t="shared" si="15"/>
        <v>59644.165251723556</v>
      </c>
      <c r="AR7">
        <f t="shared" si="15"/>
        <v>0</v>
      </c>
      <c r="AS7">
        <f t="shared" si="16"/>
        <v>6.1159705478246602</v>
      </c>
      <c r="AT7">
        <f t="shared" si="16"/>
        <v>61.159705478225419</v>
      </c>
      <c r="AV7" s="31">
        <f t="shared" si="20"/>
        <v>61159.705478231983</v>
      </c>
      <c r="AW7" s="36">
        <f t="shared" si="17"/>
        <v>0.99990218359972494</v>
      </c>
      <c r="AZ7">
        <f t="shared" si="21"/>
        <v>0</v>
      </c>
    </row>
    <row r="8" spans="1:53" x14ac:dyDescent="0.25">
      <c r="A8">
        <v>6</v>
      </c>
      <c r="B8" s="72">
        <v>44958.916666666664</v>
      </c>
      <c r="C8" t="s">
        <v>11</v>
      </c>
      <c r="D8" t="s">
        <v>18</v>
      </c>
      <c r="E8" t="s">
        <v>458</v>
      </c>
      <c r="F8">
        <v>1679.932</v>
      </c>
      <c r="G8" s="1">
        <v>218256.76543999999</v>
      </c>
      <c r="H8">
        <v>129.91999999999999</v>
      </c>
      <c r="I8">
        <v>-6066.2979870199997</v>
      </c>
      <c r="J8" t="s">
        <v>17</v>
      </c>
      <c r="K8" s="28">
        <v>73050.333333333328</v>
      </c>
      <c r="L8">
        <v>1</v>
      </c>
      <c r="M8" t="s">
        <v>20</v>
      </c>
      <c r="N8" s="48">
        <f t="shared" si="0"/>
        <v>1</v>
      </c>
      <c r="O8" s="46">
        <f t="shared" si="1"/>
        <v>1679.932</v>
      </c>
      <c r="P8" s="47">
        <f t="shared" si="2"/>
        <v>228960.9084893766</v>
      </c>
      <c r="Q8" s="25">
        <f t="shared" si="18"/>
        <v>28091.416666666664</v>
      </c>
      <c r="R8" s="26" t="str">
        <f t="shared" si="3"/>
        <v>PERP</v>
      </c>
      <c r="S8" s="26" t="str">
        <f t="shared" si="19"/>
        <v>LONG</v>
      </c>
      <c r="T8" s="26" t="str">
        <f t="shared" si="4"/>
        <v>PERP LONG</v>
      </c>
      <c r="U8" s="26">
        <f t="shared" si="5"/>
        <v>218256.76543999999</v>
      </c>
      <c r="V8" s="26">
        <f t="shared" si="6"/>
        <v>129.91999999999999</v>
      </c>
      <c r="W8" s="26">
        <f>IF($C8="","",IF(DefaultScenario,IF(OR(AND(Default_Exchange="ALL",NOT(ISERROR(MATCH($C8,$AE$6:$AE$37,0)))),$C8=Default_Exchange),IF($G8&gt;0,-LGD,0),0),IF(OR($J8="SWAP",$J8="FUTURE",$J8="CME FUTURE"),IF('Futures &amp; Perps Shifted'!$K$73,VLOOKUP($M8,ShiftByCurrencyDeriv,MATCH($R8,ShiftByCurrencyDerivHeader,0),FALSE),0),0)))</f>
        <v>0</v>
      </c>
      <c r="X8" s="26">
        <f t="shared" si="7"/>
        <v>0</v>
      </c>
      <c r="Y8" s="26" t="str">
        <f t="shared" si="8"/>
        <v>BINE</v>
      </c>
      <c r="Z8" s="26" t="str">
        <f t="shared" si="9"/>
        <v>PERP</v>
      </c>
      <c r="AB8" s="36" t="str">
        <f t="shared" si="10"/>
        <v/>
      </c>
      <c r="AC8" s="42" t="str">
        <f t="shared" si="11"/>
        <v/>
      </c>
      <c r="AD8" s="36"/>
      <c r="AN8" t="str">
        <f t="shared" si="12"/>
        <v>USDT</v>
      </c>
      <c r="AO8">
        <f t="shared" si="13"/>
        <v>1.0000978259692599</v>
      </c>
      <c r="AP8">
        <f t="shared" si="14"/>
        <v>136.29177162490899</v>
      </c>
      <c r="AQ8">
        <f t="shared" si="15"/>
        <v>16797.676750990518</v>
      </c>
      <c r="AR8">
        <f t="shared" si="15"/>
        <v>0</v>
      </c>
      <c r="AS8">
        <f t="shared" si="16"/>
        <v>21.823541634881853</v>
      </c>
      <c r="AT8">
        <f t="shared" si="16"/>
        <v>218.23541634886629</v>
      </c>
      <c r="AV8" s="31">
        <f t="shared" si="20"/>
        <v>218235.41634886913</v>
      </c>
      <c r="AW8" s="36">
        <f t="shared" si="17"/>
        <v>0.99990218359972571</v>
      </c>
      <c r="AZ8">
        <f t="shared" si="21"/>
        <v>0</v>
      </c>
    </row>
    <row r="9" spans="1:53" x14ac:dyDescent="0.25">
      <c r="A9">
        <v>7</v>
      </c>
      <c r="B9" s="72">
        <v>44958.916666666664</v>
      </c>
      <c r="C9" t="s">
        <v>11</v>
      </c>
      <c r="D9" t="s">
        <v>18</v>
      </c>
      <c r="E9" t="s">
        <v>21</v>
      </c>
      <c r="F9">
        <v>1959.231</v>
      </c>
      <c r="G9" s="1">
        <v>44982695.780753799</v>
      </c>
      <c r="H9">
        <v>22959.363025980001</v>
      </c>
      <c r="I9">
        <v>-91238.186325729999</v>
      </c>
      <c r="J9" t="s">
        <v>17</v>
      </c>
      <c r="K9" s="28">
        <v>73050.333333333328</v>
      </c>
      <c r="L9">
        <v>1</v>
      </c>
      <c r="M9" t="s">
        <v>14</v>
      </c>
      <c r="N9" s="48">
        <f t="shared" si="0"/>
        <v>1</v>
      </c>
      <c r="O9" s="46">
        <f t="shared" si="1"/>
        <v>1959.231</v>
      </c>
      <c r="P9" s="47">
        <f t="shared" si="2"/>
        <v>46480344.941966288</v>
      </c>
      <c r="Q9" s="25">
        <f t="shared" si="18"/>
        <v>28091.416666666664</v>
      </c>
      <c r="R9" s="26" t="str">
        <f t="shared" si="3"/>
        <v>PERP</v>
      </c>
      <c r="S9" s="26" t="str">
        <f t="shared" si="19"/>
        <v>LONG</v>
      </c>
      <c r="T9" s="26" t="str">
        <f t="shared" si="4"/>
        <v>PERP LONG</v>
      </c>
      <c r="U9" s="26">
        <f t="shared" si="5"/>
        <v>44982695.780753799</v>
      </c>
      <c r="V9" s="26">
        <f t="shared" si="6"/>
        <v>22959.363025980001</v>
      </c>
      <c r="W9" s="26">
        <f>IF($C9="","",IF(DefaultScenario,IF(OR(AND(Default_Exchange="ALL",NOT(ISERROR(MATCH($C9,$AE$6:$AE$37,0)))),$C9=Default_Exchange),IF($G9&gt;0,-LGD,0),0),IF(OR($J9="SWAP",$J9="FUTURE",$J9="CME FUTURE"),IF('Futures &amp; Perps Shifted'!$K$73,VLOOKUP($M9,ShiftByCurrencyDeriv,MATCH($R9,ShiftByCurrencyDerivHeader,0),FALSE),0),0)))</f>
        <v>0</v>
      </c>
      <c r="X9" s="26">
        <f t="shared" si="7"/>
        <v>0</v>
      </c>
      <c r="Y9" s="26" t="str">
        <f t="shared" si="8"/>
        <v>BINE</v>
      </c>
      <c r="Z9" s="26" t="str">
        <f t="shared" si="9"/>
        <v>PERP</v>
      </c>
      <c r="AB9" s="36" t="str">
        <f t="shared" si="10"/>
        <v/>
      </c>
      <c r="AC9" s="42" t="str">
        <f t="shared" si="11"/>
        <v/>
      </c>
      <c r="AD9" s="36"/>
      <c r="AE9" t="s">
        <v>15</v>
      </c>
      <c r="AF9" s="44">
        <f>SUMIFS($O$62:$O$123,$M$62:$M$123,"="&amp;$AE9,$O$62:$O$123,"&gt;0")</f>
        <v>0</v>
      </c>
      <c r="AG9" s="44">
        <f>SUMIFS($O$62:$O$123,$M$62:$M$123,"="&amp;$AE9,$O$62:$O$123,"&lt;=0")</f>
        <v>0</v>
      </c>
      <c r="AH9" s="31">
        <f>AG9+AF9</f>
        <v>0</v>
      </c>
      <c r="AN9" t="str">
        <f t="shared" si="12"/>
        <v>USDT</v>
      </c>
      <c r="AO9">
        <f t="shared" si="13"/>
        <v>1.0000978259692599</v>
      </c>
      <c r="AP9">
        <f t="shared" si="14"/>
        <v>23723.7696534846</v>
      </c>
      <c r="AQ9">
        <f t="shared" si="15"/>
        <v>19590.393550762714</v>
      </c>
      <c r="AR9">
        <f t="shared" si="15"/>
        <v>0</v>
      </c>
      <c r="AS9">
        <f t="shared" si="16"/>
        <v>4497.8295735386091</v>
      </c>
      <c r="AT9">
        <f t="shared" si="16"/>
        <v>44978.29573537183</v>
      </c>
      <c r="AV9" s="31">
        <f t="shared" si="20"/>
        <v>44978295.735377885</v>
      </c>
      <c r="AW9" s="36">
        <f t="shared" si="17"/>
        <v>0.99990218359972549</v>
      </c>
      <c r="AZ9">
        <f t="shared" si="21"/>
        <v>0</v>
      </c>
    </row>
    <row r="10" spans="1:53" x14ac:dyDescent="0.25">
      <c r="A10">
        <v>8</v>
      </c>
      <c r="B10" s="72">
        <v>44958.916666666664</v>
      </c>
      <c r="C10" t="s">
        <v>11</v>
      </c>
      <c r="D10" t="s">
        <v>18</v>
      </c>
      <c r="E10" t="s">
        <v>457</v>
      </c>
      <c r="F10">
        <v>75329.399999999994</v>
      </c>
      <c r="G10" s="1">
        <v>76609.999800000005</v>
      </c>
      <c r="H10">
        <v>1.0169999999999999</v>
      </c>
      <c r="I10">
        <v>-211.82551950000001</v>
      </c>
      <c r="J10" t="s">
        <v>17</v>
      </c>
      <c r="K10" s="28">
        <v>73050.333333333328</v>
      </c>
      <c r="L10">
        <v>1</v>
      </c>
      <c r="M10" t="s">
        <v>23</v>
      </c>
      <c r="N10" s="48">
        <f t="shared" si="0"/>
        <v>1</v>
      </c>
      <c r="O10" s="46">
        <f t="shared" si="1"/>
        <v>75329.399999999994</v>
      </c>
      <c r="P10" s="47">
        <f t="shared" si="2"/>
        <v>81187.35476303233</v>
      </c>
      <c r="Q10" s="25">
        <f t="shared" si="18"/>
        <v>28091.416666666664</v>
      </c>
      <c r="R10" s="26" t="str">
        <f t="shared" si="3"/>
        <v>PERP</v>
      </c>
      <c r="S10" s="26" t="str">
        <f t="shared" si="19"/>
        <v>LONG</v>
      </c>
      <c r="T10" s="26" t="str">
        <f t="shared" si="4"/>
        <v>PERP LONG</v>
      </c>
      <c r="U10" s="26">
        <f t="shared" si="5"/>
        <v>76609.999800000005</v>
      </c>
      <c r="V10" s="26">
        <f t="shared" si="6"/>
        <v>1.0169999999999999</v>
      </c>
      <c r="W10" s="26">
        <f>IF($C10="","",IF(DefaultScenario,IF(OR(AND(Default_Exchange="ALL",NOT(ISERROR(MATCH($C10,$AE$6:$AE$37,0)))),$C10=Default_Exchange),IF($G10&gt;0,-LGD,0),0),IF(OR($J10="SWAP",$J10="FUTURE",$J10="CME FUTURE"),IF('Futures &amp; Perps Shifted'!$K$73,VLOOKUP($M10,ShiftByCurrencyDeriv,MATCH($R10,ShiftByCurrencyDerivHeader,0),FALSE),0),0)))</f>
        <v>0</v>
      </c>
      <c r="X10" s="26">
        <f t="shared" si="7"/>
        <v>0</v>
      </c>
      <c r="Y10" s="26" t="str">
        <f t="shared" si="8"/>
        <v>BINE</v>
      </c>
      <c r="Z10" s="26" t="str">
        <f t="shared" si="9"/>
        <v>PERP</v>
      </c>
      <c r="AB10" s="36" t="str">
        <f t="shared" si="10"/>
        <v/>
      </c>
      <c r="AC10" s="42" t="str">
        <f t="shared" si="11"/>
        <v/>
      </c>
      <c r="AD10" s="36"/>
      <c r="AE10" t="s">
        <v>78</v>
      </c>
      <c r="AF10" s="32">
        <f>AF9*VLOOKUP($AE9,AE36:AH54,2,FALSE)</f>
        <v>0</v>
      </c>
      <c r="AG10" s="32">
        <f>AG9*VLOOKUP($AE9,AE36:AH54,2,FALSE)</f>
        <v>0</v>
      </c>
      <c r="AH10" s="31">
        <f>AG10+AF10</f>
        <v>0</v>
      </c>
      <c r="AN10" t="str">
        <f t="shared" si="12"/>
        <v>USDT</v>
      </c>
      <c r="AO10">
        <f t="shared" si="13"/>
        <v>1.0000978259692599</v>
      </c>
      <c r="AP10">
        <f t="shared" si="14"/>
        <v>1.0777645217276699</v>
      </c>
      <c r="AQ10">
        <f t="shared" si="15"/>
        <v>753220.31549257075</v>
      </c>
      <c r="AR10">
        <f t="shared" si="15"/>
        <v>0</v>
      </c>
      <c r="AS10">
        <f t="shared" si="16"/>
        <v>7.6602506085664777</v>
      </c>
      <c r="AT10">
        <f t="shared" si="16"/>
        <v>76.602506085581155</v>
      </c>
      <c r="AV10" s="31">
        <f t="shared" si="20"/>
        <v>76602.506085594519</v>
      </c>
      <c r="AW10" s="36">
        <f t="shared" si="17"/>
        <v>0.99990218359972527</v>
      </c>
      <c r="AZ10">
        <f t="shared" si="21"/>
        <v>0</v>
      </c>
    </row>
    <row r="11" spans="1:53" x14ac:dyDescent="0.25">
      <c r="A11">
        <v>9</v>
      </c>
      <c r="B11" s="72">
        <v>44958.916666666664</v>
      </c>
      <c r="C11" t="s">
        <v>11</v>
      </c>
      <c r="D11" t="s">
        <v>18</v>
      </c>
      <c r="E11" t="s">
        <v>1128</v>
      </c>
      <c r="F11">
        <v>16572.25</v>
      </c>
      <c r="G11" s="1">
        <v>349121.113983255</v>
      </c>
      <c r="H11">
        <v>21.06660918</v>
      </c>
      <c r="I11">
        <v>-5354.2548374300004</v>
      </c>
      <c r="J11" t="s">
        <v>17</v>
      </c>
      <c r="K11" s="28">
        <v>73050.333333333328</v>
      </c>
      <c r="L11">
        <v>1</v>
      </c>
      <c r="M11" t="s">
        <v>29</v>
      </c>
      <c r="N11" s="48">
        <f t="shared" si="0"/>
        <v>1</v>
      </c>
      <c r="O11" s="46">
        <f t="shared" si="1"/>
        <v>16572.25</v>
      </c>
      <c r="P11" s="47">
        <f t="shared" si="2"/>
        <v>370680.02595052012</v>
      </c>
      <c r="Q11" s="25">
        <f t="shared" si="18"/>
        <v>28091.416666666664</v>
      </c>
      <c r="R11" s="26" t="str">
        <f t="shared" si="3"/>
        <v>PERP</v>
      </c>
      <c r="S11" s="26" t="str">
        <f t="shared" si="19"/>
        <v>LONG</v>
      </c>
      <c r="T11" s="26" t="str">
        <f t="shared" si="4"/>
        <v>PERP LONG</v>
      </c>
      <c r="U11" s="26">
        <f t="shared" si="5"/>
        <v>349121.113983255</v>
      </c>
      <c r="V11" s="26">
        <f t="shared" si="6"/>
        <v>21.06660918</v>
      </c>
      <c r="W11" s="26">
        <f>IF($C11="","",IF(DefaultScenario,IF(OR(AND(Default_Exchange="ALL",NOT(ISERROR(MATCH($C11,$AE$6:$AE$37,0)))),$C11=Default_Exchange),IF($G11&gt;0,-LGD,0),0),IF(OR($J11="SWAP",$J11="FUTURE",$J11="CME FUTURE"),IF('Futures &amp; Perps Shifted'!$K$73,VLOOKUP($M11,ShiftByCurrencyDeriv,MATCH($R11,ShiftByCurrencyDerivHeader,0),FALSE),0),0)))</f>
        <v>0</v>
      </c>
      <c r="X11" s="26">
        <f t="shared" si="7"/>
        <v>0</v>
      </c>
      <c r="Y11" s="26" t="str">
        <f t="shared" si="8"/>
        <v>BINE</v>
      </c>
      <c r="Z11" s="26" t="str">
        <f t="shared" si="9"/>
        <v>PERP</v>
      </c>
      <c r="AB11" s="36" t="str">
        <f t="shared" si="10"/>
        <v/>
      </c>
      <c r="AC11" s="42" t="str">
        <f t="shared" si="11"/>
        <v/>
      </c>
      <c r="AD11" s="36"/>
      <c r="AE11" t="s">
        <v>269</v>
      </c>
      <c r="AF11" s="5">
        <f>SUMIFS($P$62:$P$123,$M$62:$M$123,"="&amp;$AE9,$P$62:$P$123,"&gt;0")</f>
        <v>0</v>
      </c>
      <c r="AG11" s="5">
        <f>SUMIFS($P$62:$P$123,$M$62:$M$123,"="&amp;$AE9,$P$62:$P$123,"&lt;0")</f>
        <v>0</v>
      </c>
      <c r="AH11" s="31">
        <f>AG11+AF11</f>
        <v>0</v>
      </c>
      <c r="AN11" t="str">
        <f t="shared" si="12"/>
        <v>USDT</v>
      </c>
      <c r="AO11">
        <f t="shared" si="13"/>
        <v>1.0000978259692599</v>
      </c>
      <c r="AP11">
        <f t="shared" si="14"/>
        <v>22.367513521128402</v>
      </c>
      <c r="AQ11">
        <f t="shared" si="15"/>
        <v>165706.28962160531</v>
      </c>
      <c r="AR11">
        <f t="shared" si="15"/>
        <v>0</v>
      </c>
      <c r="AS11">
        <f t="shared" si="16"/>
        <v>34.908696421244876</v>
      </c>
      <c r="AT11">
        <f t="shared" si="16"/>
        <v>349.0869642125665</v>
      </c>
      <c r="AV11" s="31">
        <f t="shared" si="20"/>
        <v>349086.9642126254</v>
      </c>
      <c r="AW11" s="36">
        <f t="shared" si="17"/>
        <v>0.99990218359972571</v>
      </c>
      <c r="AZ11">
        <f t="shared" si="21"/>
        <v>0</v>
      </c>
    </row>
    <row r="12" spans="1:53" x14ac:dyDescent="0.25">
      <c r="A12">
        <v>10</v>
      </c>
      <c r="B12" s="72">
        <v>44958.916666666664</v>
      </c>
      <c r="C12" t="s">
        <v>11</v>
      </c>
      <c r="D12" t="s">
        <v>18</v>
      </c>
      <c r="E12" t="s">
        <v>459</v>
      </c>
      <c r="F12">
        <v>15308.777</v>
      </c>
      <c r="G12" s="1">
        <v>24093936.590408999</v>
      </c>
      <c r="H12">
        <v>1573.86423425</v>
      </c>
      <c r="I12">
        <v>-97642.519536160005</v>
      </c>
      <c r="J12" t="s">
        <v>17</v>
      </c>
      <c r="K12" s="28">
        <v>73050.333333333328</v>
      </c>
      <c r="L12">
        <v>1</v>
      </c>
      <c r="M12" t="s">
        <v>15</v>
      </c>
      <c r="N12" s="48">
        <f t="shared" si="0"/>
        <v>1</v>
      </c>
      <c r="O12" s="46">
        <f t="shared" si="1"/>
        <v>15308.777</v>
      </c>
      <c r="P12" s="47">
        <f t="shared" si="2"/>
        <v>25133838.228329998</v>
      </c>
      <c r="Q12" s="25">
        <f t="shared" si="18"/>
        <v>28091.416666666664</v>
      </c>
      <c r="R12" s="26" t="str">
        <f t="shared" si="3"/>
        <v>PERP</v>
      </c>
      <c r="S12" s="26" t="str">
        <f t="shared" si="19"/>
        <v>LONG</v>
      </c>
      <c r="T12" s="26" t="str">
        <f t="shared" si="4"/>
        <v>PERP LONG</v>
      </c>
      <c r="U12" s="26">
        <f t="shared" si="5"/>
        <v>24093936.590408999</v>
      </c>
      <c r="V12" s="26">
        <f t="shared" si="6"/>
        <v>1573.86423425</v>
      </c>
      <c r="W12" s="26">
        <f>IF($C12="","",IF(DefaultScenario,IF(OR(AND(Default_Exchange="ALL",NOT(ISERROR(MATCH($C12,$AE$6:$AE$37,0)))),$C12=Default_Exchange),IF($G12&gt;0,-LGD,0),0),IF(OR($J12="SWAP",$J12="FUTURE",$J12="CME FUTURE"),IF('Futures &amp; Perps Shifted'!$K$73,VLOOKUP($M12,ShiftByCurrencyDeriv,MATCH($R12,ShiftByCurrencyDerivHeader,0),FALSE),0),0)))</f>
        <v>0</v>
      </c>
      <c r="X12" s="26">
        <f t="shared" si="7"/>
        <v>0</v>
      </c>
      <c r="Y12" s="26" t="str">
        <f t="shared" si="8"/>
        <v>BINE</v>
      </c>
      <c r="Z12" s="26" t="str">
        <f t="shared" si="9"/>
        <v>PERP</v>
      </c>
      <c r="AB12" s="36" t="str">
        <f t="shared" si="10"/>
        <v/>
      </c>
      <c r="AC12" s="42" t="str">
        <f t="shared" si="11"/>
        <v/>
      </c>
      <c r="AD12" s="36"/>
      <c r="AN12" t="str">
        <f t="shared" si="12"/>
        <v>USDT</v>
      </c>
      <c r="AO12">
        <f t="shared" si="13"/>
        <v>1.0000978259692599</v>
      </c>
      <c r="AP12">
        <f t="shared" si="14"/>
        <v>1641.7926937161601</v>
      </c>
      <c r="AQ12">
        <f t="shared" si="15"/>
        <v>153072.79550541236</v>
      </c>
      <c r="AR12">
        <f t="shared" si="15"/>
        <v>0</v>
      </c>
      <c r="AS12">
        <f t="shared" si="16"/>
        <v>2409.1579808247325</v>
      </c>
      <c r="AT12">
        <f t="shared" si="16"/>
        <v>24091.579808261245</v>
      </c>
      <c r="AV12" s="31">
        <f t="shared" si="20"/>
        <v>24091579.808263294</v>
      </c>
      <c r="AW12" s="36">
        <f t="shared" si="17"/>
        <v>0.99990218359972594</v>
      </c>
      <c r="AZ12">
        <f t="shared" si="21"/>
        <v>0</v>
      </c>
    </row>
    <row r="13" spans="1:53" x14ac:dyDescent="0.25">
      <c r="A13">
        <v>11</v>
      </c>
      <c r="B13" s="72">
        <v>44958.916666666664</v>
      </c>
      <c r="C13" t="s">
        <v>11</v>
      </c>
      <c r="D13" t="s">
        <v>18</v>
      </c>
      <c r="E13" t="s">
        <v>460</v>
      </c>
      <c r="F13">
        <v>-1661.931</v>
      </c>
      <c r="G13" s="1">
        <v>-156203.38544060101</v>
      </c>
      <c r="H13">
        <v>93.989091869999996</v>
      </c>
      <c r="I13">
        <v>1387.2661565200001</v>
      </c>
      <c r="J13" t="s">
        <v>17</v>
      </c>
      <c r="K13" s="28">
        <v>73050.333333333328</v>
      </c>
      <c r="L13">
        <v>1</v>
      </c>
      <c r="M13" t="s">
        <v>24</v>
      </c>
      <c r="N13" s="48">
        <f t="shared" si="0"/>
        <v>1</v>
      </c>
      <c r="O13" s="46">
        <f t="shared" si="1"/>
        <v>-1661.931</v>
      </c>
      <c r="P13" s="47">
        <f t="shared" si="2"/>
        <v>-166930.38104706633</v>
      </c>
      <c r="Q13" s="25">
        <f t="shared" si="18"/>
        <v>28091.416666666664</v>
      </c>
      <c r="R13" s="26" t="str">
        <f t="shared" si="3"/>
        <v>PERP</v>
      </c>
      <c r="S13" s="26" t="str">
        <f t="shared" si="19"/>
        <v>SHORT</v>
      </c>
      <c r="T13" s="26" t="str">
        <f t="shared" si="4"/>
        <v>PERP SHORT</v>
      </c>
      <c r="U13" s="26">
        <f t="shared" si="5"/>
        <v>-156203.38544060101</v>
      </c>
      <c r="V13" s="26">
        <f t="shared" si="6"/>
        <v>93.989091869999996</v>
      </c>
      <c r="W13" s="26">
        <f>IF($C13="","",IF(DefaultScenario,IF(OR(AND(Default_Exchange="ALL",NOT(ISERROR(MATCH($C13,$AE$6:$AE$37,0)))),$C13=Default_Exchange),IF($G13&gt;0,-LGD,0),0),IF(OR($J13="SWAP",$J13="FUTURE",$J13="CME FUTURE"),IF('Futures &amp; Perps Shifted'!$K$73,VLOOKUP($M13,ShiftByCurrencyDeriv,MATCH($R13,ShiftByCurrencyDerivHeader,0),FALSE),0),0)))</f>
        <v>0</v>
      </c>
      <c r="X13" s="26">
        <f t="shared" si="7"/>
        <v>0</v>
      </c>
      <c r="Y13" s="26" t="str">
        <f t="shared" si="8"/>
        <v>BINE</v>
      </c>
      <c r="Z13" s="26" t="str">
        <f t="shared" si="9"/>
        <v>PERP</v>
      </c>
      <c r="AB13" s="36" t="str">
        <f t="shared" si="10"/>
        <v/>
      </c>
      <c r="AC13" s="42" t="str">
        <f t="shared" si="11"/>
        <v/>
      </c>
      <c r="AD13" s="36"/>
      <c r="AE13" t="s">
        <v>23</v>
      </c>
      <c r="AF13" s="44">
        <f>SUMIFS($O$62:$O$123,$M$62:$M$123,"="&amp;$AE13,$O$62:$O$123,"&gt;0")</f>
        <v>0</v>
      </c>
      <c r="AG13" s="44">
        <f>SUMIFS($O$62:$O$123,$M$62:$M$123,"="&amp;$AE13,$O$62:$O$123,"&lt;=0")</f>
        <v>0</v>
      </c>
      <c r="AH13" s="31">
        <f>AG13+AF13</f>
        <v>0</v>
      </c>
      <c r="AN13" t="str">
        <f t="shared" si="12"/>
        <v>USDT</v>
      </c>
      <c r="AO13">
        <f t="shared" si="13"/>
        <v>1.0000978259692599</v>
      </c>
      <c r="AP13">
        <f t="shared" si="14"/>
        <v>100.443629156124</v>
      </c>
      <c r="AQ13">
        <f t="shared" si="15"/>
        <v>-16617.684358920735</v>
      </c>
      <c r="AR13">
        <f t="shared" si="15"/>
        <v>0</v>
      </c>
      <c r="AS13">
        <f t="shared" si="16"/>
        <v>-15.618810618770294</v>
      </c>
      <c r="AT13">
        <f t="shared" si="16"/>
        <v>-156.18810618770294</v>
      </c>
      <c r="AV13" s="31">
        <f t="shared" si="20"/>
        <v>-156188.10618772631</v>
      </c>
      <c r="AW13" s="36">
        <f t="shared" si="17"/>
        <v>0.99990218359972416</v>
      </c>
      <c r="AZ13">
        <f t="shared" si="21"/>
        <v>0</v>
      </c>
    </row>
    <row r="14" spans="1:53" x14ac:dyDescent="0.25">
      <c r="A14">
        <v>12</v>
      </c>
      <c r="B14" s="72">
        <v>44958.916666666664</v>
      </c>
      <c r="C14" t="s">
        <v>11</v>
      </c>
      <c r="D14" t="s">
        <v>18</v>
      </c>
      <c r="E14" t="s">
        <v>1125</v>
      </c>
      <c r="F14">
        <v>-10</v>
      </c>
      <c r="G14" s="1">
        <v>-6251.6244717</v>
      </c>
      <c r="H14">
        <v>625.16244716999995</v>
      </c>
      <c r="I14">
        <v>486.11212829999999</v>
      </c>
      <c r="J14" t="s">
        <v>17</v>
      </c>
      <c r="K14" s="28">
        <v>73050.333333333328</v>
      </c>
      <c r="L14">
        <v>1</v>
      </c>
      <c r="M14" t="s">
        <v>406</v>
      </c>
      <c r="N14" s="48">
        <f t="shared" si="0"/>
        <v>1</v>
      </c>
      <c r="O14" s="46">
        <f t="shared" si="1"/>
        <v>-10</v>
      </c>
      <c r="P14" s="47">
        <f t="shared" si="2"/>
        <v>-6687.4626389904597</v>
      </c>
      <c r="Q14" s="25">
        <f t="shared" si="18"/>
        <v>28091.416666666664</v>
      </c>
      <c r="R14" s="26" t="str">
        <f t="shared" si="3"/>
        <v>PERP</v>
      </c>
      <c r="S14" s="26" t="str">
        <f t="shared" si="19"/>
        <v>SHORT</v>
      </c>
      <c r="T14" s="26" t="str">
        <f t="shared" si="4"/>
        <v>PERP SHORT</v>
      </c>
      <c r="U14" s="26">
        <f t="shared" si="5"/>
        <v>-6251.6244717</v>
      </c>
      <c r="V14" s="26">
        <f t="shared" si="6"/>
        <v>625.16244716999995</v>
      </c>
      <c r="W14" s="26">
        <f>IF($C14="","",IF(DefaultScenario,IF(OR(AND(Default_Exchange="ALL",NOT(ISERROR(MATCH($C14,$AE$6:$AE$37,0)))),$C14=Default_Exchange),IF($G14&gt;0,-LGD,0),0),IF(OR($J14="SWAP",$J14="FUTURE",$J14="CME FUTURE"),IF('Futures &amp; Perps Shifted'!$K$73,VLOOKUP($M14,ShiftByCurrencyDeriv,MATCH($R14,ShiftByCurrencyDerivHeader,0),FALSE),0),0)))</f>
        <v>0</v>
      </c>
      <c r="X14" s="26">
        <f t="shared" si="7"/>
        <v>0</v>
      </c>
      <c r="Y14" s="26" t="str">
        <f t="shared" si="8"/>
        <v>BINE</v>
      </c>
      <c r="Z14" s="26" t="str">
        <f t="shared" si="9"/>
        <v>PERP</v>
      </c>
      <c r="AB14" s="36" t="str">
        <f t="shared" si="10"/>
        <v/>
      </c>
      <c r="AC14" s="42" t="str">
        <f t="shared" si="11"/>
        <v/>
      </c>
      <c r="AD14" s="36"/>
      <c r="AE14" t="s">
        <v>78</v>
      </c>
      <c r="AF14" s="32">
        <f>AF13*VLOOKUP($AE13,AE40:AH58,2,FALSE)</f>
        <v>0</v>
      </c>
      <c r="AG14" s="32">
        <f>AG13*VLOOKUP($AE13,AE40:AH58,2,FALSE)</f>
        <v>0</v>
      </c>
      <c r="AH14" s="31">
        <f>AG14+AF14</f>
        <v>0</v>
      </c>
      <c r="AN14" t="str">
        <f t="shared" si="12"/>
        <v>USDT</v>
      </c>
      <c r="AO14">
        <f t="shared" si="13"/>
        <v>1.0000978259692599</v>
      </c>
      <c r="AP14">
        <f t="shared" si="14"/>
        <v>668.74626389904597</v>
      </c>
      <c r="AQ14">
        <f t="shared" si="15"/>
        <v>-99.990218359972431</v>
      </c>
      <c r="AR14">
        <f t="shared" si="15"/>
        <v>0</v>
      </c>
      <c r="AS14">
        <f t="shared" si="16"/>
        <v>-0.62510129602999909</v>
      </c>
      <c r="AT14">
        <f t="shared" si="16"/>
        <v>-6.251012960297718</v>
      </c>
      <c r="AV14" s="31">
        <f t="shared" si="20"/>
        <v>-6251.0129602983088</v>
      </c>
      <c r="AW14" s="36">
        <f t="shared" si="17"/>
        <v>0.99990218359972527</v>
      </c>
      <c r="AZ14">
        <f t="shared" si="21"/>
        <v>0</v>
      </c>
    </row>
    <row r="15" spans="1:53" x14ac:dyDescent="0.25">
      <c r="A15">
        <v>13</v>
      </c>
      <c r="B15" s="72">
        <v>44958.916666666664</v>
      </c>
      <c r="C15" t="s">
        <v>11</v>
      </c>
      <c r="D15" t="s">
        <v>18</v>
      </c>
      <c r="E15" t="s">
        <v>843</v>
      </c>
      <c r="F15">
        <v>-28000</v>
      </c>
      <c r="G15" s="1">
        <v>-37892.512560000003</v>
      </c>
      <c r="H15">
        <v>1.3533040199999999</v>
      </c>
      <c r="I15">
        <v>-4997.2126399999997</v>
      </c>
      <c r="J15" t="s">
        <v>17</v>
      </c>
      <c r="K15" s="28">
        <v>73050.333333333328</v>
      </c>
      <c r="L15">
        <v>1</v>
      </c>
      <c r="M15" t="s">
        <v>149</v>
      </c>
      <c r="N15" s="48">
        <f t="shared" si="0"/>
        <v>1</v>
      </c>
      <c r="O15" s="46">
        <f t="shared" si="1"/>
        <v>-28000</v>
      </c>
      <c r="P15" s="47">
        <f t="shared" si="2"/>
        <v>-40764.704848115085</v>
      </c>
      <c r="Q15" s="25">
        <f t="shared" si="18"/>
        <v>28091.416666666664</v>
      </c>
      <c r="R15" s="26" t="str">
        <f t="shared" si="3"/>
        <v>PERP</v>
      </c>
      <c r="S15" s="26" t="str">
        <f t="shared" si="19"/>
        <v>SHORT</v>
      </c>
      <c r="T15" s="26" t="str">
        <f t="shared" si="4"/>
        <v>PERP SHORT</v>
      </c>
      <c r="U15" s="26">
        <f t="shared" si="5"/>
        <v>-37892.512560000003</v>
      </c>
      <c r="V15" s="26">
        <f t="shared" si="6"/>
        <v>1.3533040199999999</v>
      </c>
      <c r="W15" s="26">
        <f>IF($C15="","",IF(DefaultScenario,IF(OR(AND(Default_Exchange="ALL",NOT(ISERROR(MATCH($C15,$AE$6:$AE$37,0)))),$C15=Default_Exchange),IF($G15&gt;0,-LGD,0),0),IF(OR($J15="SWAP",$J15="FUTURE",$J15="CME FUTURE"),IF('Futures &amp; Perps Shifted'!$K$73,VLOOKUP($M15,ShiftByCurrencyDeriv,MATCH($R15,ShiftByCurrencyDerivHeader,0),FALSE),0),0)))</f>
        <v>0</v>
      </c>
      <c r="X15" s="26">
        <f t="shared" si="7"/>
        <v>0</v>
      </c>
      <c r="Y15" s="26" t="str">
        <f t="shared" si="8"/>
        <v>BINE</v>
      </c>
      <c r="Z15" s="26" t="str">
        <f t="shared" si="9"/>
        <v>PERP</v>
      </c>
      <c r="AB15" s="36" t="str">
        <f t="shared" si="10"/>
        <v/>
      </c>
      <c r="AC15" s="42" t="str">
        <f t="shared" si="11"/>
        <v/>
      </c>
      <c r="AD15" s="36"/>
      <c r="AE15" t="s">
        <v>269</v>
      </c>
      <c r="AF15" s="5">
        <f>SUMIFS($P$62:$P$123,$M$62:$M$123,"="&amp;$AE13,$P$62:$P$123,"&gt;0")</f>
        <v>0</v>
      </c>
      <c r="AG15" s="5">
        <f>SUMIFS($P$62:$P$123,$M$62:$M$123,"="&amp;$AE13,$P$62:$P$123,"&lt;0")</f>
        <v>0</v>
      </c>
      <c r="AH15" s="31">
        <f>AG15+AF15</f>
        <v>0</v>
      </c>
      <c r="AN15" t="str">
        <f t="shared" si="12"/>
        <v>USDT</v>
      </c>
      <c r="AO15">
        <f t="shared" si="13"/>
        <v>1.0000978259692599</v>
      </c>
      <c r="AP15">
        <f t="shared" si="14"/>
        <v>1.4558823160041101</v>
      </c>
      <c r="AQ15">
        <f t="shared" si="15"/>
        <v>-279972.61140792281</v>
      </c>
      <c r="AR15">
        <f t="shared" si="15"/>
        <v>0</v>
      </c>
      <c r="AS15">
        <f t="shared" si="16"/>
        <v>-3.7888806050817796</v>
      </c>
      <c r="AT15">
        <f t="shared" si="16"/>
        <v>-37.888806050817799</v>
      </c>
      <c r="AV15" s="31">
        <f t="shared" si="20"/>
        <v>-37888.806050824009</v>
      </c>
      <c r="AW15" s="36">
        <f t="shared" si="17"/>
        <v>0.99990218359972505</v>
      </c>
      <c r="AZ15">
        <f t="shared" si="21"/>
        <v>0</v>
      </c>
    </row>
    <row r="16" spans="1:53" x14ac:dyDescent="0.25">
      <c r="A16">
        <v>14</v>
      </c>
      <c r="B16" s="72">
        <v>44958.916666666664</v>
      </c>
      <c r="C16" t="s">
        <v>11</v>
      </c>
      <c r="D16" t="s">
        <v>18</v>
      </c>
      <c r="E16" t="s">
        <v>1112</v>
      </c>
      <c r="F16">
        <v>-3</v>
      </c>
      <c r="G16" s="1">
        <v>-21109.5530325</v>
      </c>
      <c r="H16">
        <v>7036.5176775</v>
      </c>
      <c r="I16">
        <v>-1317.3970325099999</v>
      </c>
      <c r="J16" t="s">
        <v>17</v>
      </c>
      <c r="K16" s="28">
        <v>73050.333333333328</v>
      </c>
      <c r="L16">
        <v>1</v>
      </c>
      <c r="M16" t="s">
        <v>170</v>
      </c>
      <c r="N16" s="48">
        <f t="shared" si="0"/>
        <v>1</v>
      </c>
      <c r="O16" s="46">
        <f t="shared" si="1"/>
        <v>-3</v>
      </c>
      <c r="P16" s="47">
        <f t="shared" si="2"/>
        <v>-22446.962178842608</v>
      </c>
      <c r="Q16" s="25">
        <f t="shared" si="18"/>
        <v>28091.416666666664</v>
      </c>
      <c r="R16" s="26" t="str">
        <f t="shared" si="3"/>
        <v>PERP</v>
      </c>
      <c r="S16" s="26" t="str">
        <f t="shared" si="19"/>
        <v>SHORT</v>
      </c>
      <c r="T16" s="26" t="str">
        <f t="shared" si="4"/>
        <v>PERP SHORT</v>
      </c>
      <c r="U16" s="26">
        <f t="shared" si="5"/>
        <v>-21109.5530325</v>
      </c>
      <c r="V16" s="26">
        <f t="shared" si="6"/>
        <v>7036.5176775</v>
      </c>
      <c r="W16" s="26">
        <f>IF($C16="","",IF(DefaultScenario,IF(OR(AND(Default_Exchange="ALL",NOT(ISERROR(MATCH($C16,$AE$6:$AE$37,0)))),$C16=Default_Exchange),IF($G16&gt;0,-LGD,0),0),IF(OR($J16="SWAP",$J16="FUTURE",$J16="CME FUTURE"),IF('Futures &amp; Perps Shifted'!$K$73,VLOOKUP($M16,ShiftByCurrencyDeriv,MATCH($R16,ShiftByCurrencyDerivHeader,0),FALSE),0),0)))</f>
        <v>0</v>
      </c>
      <c r="X16" s="26">
        <f t="shared" si="7"/>
        <v>0</v>
      </c>
      <c r="Y16" s="26" t="str">
        <f t="shared" si="8"/>
        <v>BINE</v>
      </c>
      <c r="Z16" s="26" t="str">
        <f t="shared" si="9"/>
        <v>PERP</v>
      </c>
      <c r="AB16" s="36" t="str">
        <f t="shared" si="10"/>
        <v/>
      </c>
      <c r="AC16" s="42" t="str">
        <f t="shared" si="11"/>
        <v/>
      </c>
      <c r="AD16" s="36"/>
      <c r="AN16" t="str">
        <f t="shared" si="12"/>
        <v>USDT</v>
      </c>
      <c r="AO16">
        <f t="shared" si="13"/>
        <v>1.0000978259692599</v>
      </c>
      <c r="AP16">
        <f t="shared" si="14"/>
        <v>7482.3207262808701</v>
      </c>
      <c r="AQ16">
        <f t="shared" si="15"/>
        <v>-29.997065507991728</v>
      </c>
      <c r="AR16">
        <f t="shared" si="15"/>
        <v>0</v>
      </c>
      <c r="AS16">
        <f t="shared" si="16"/>
        <v>-2.1107488172003772</v>
      </c>
      <c r="AT16">
        <f t="shared" si="16"/>
        <v>-21.10748817200923</v>
      </c>
      <c r="AV16" s="31">
        <f t="shared" si="20"/>
        <v>-21107.488172010948</v>
      </c>
      <c r="AW16" s="36">
        <f t="shared" si="17"/>
        <v>0.99990218359972505</v>
      </c>
      <c r="AZ16">
        <f t="shared" si="21"/>
        <v>0</v>
      </c>
    </row>
    <row r="17" spans="1:52" x14ac:dyDescent="0.25">
      <c r="A17">
        <v>15</v>
      </c>
      <c r="B17" s="72">
        <v>44958.916666666664</v>
      </c>
      <c r="C17" t="s">
        <v>11</v>
      </c>
      <c r="D17" t="s">
        <v>18</v>
      </c>
      <c r="E17" t="s">
        <v>461</v>
      </c>
      <c r="F17">
        <v>-4458754</v>
      </c>
      <c r="G17" s="1">
        <v>-119185.43719764</v>
      </c>
      <c r="H17">
        <v>2.673066E-2</v>
      </c>
      <c r="I17">
        <v>778.76597363999997</v>
      </c>
      <c r="J17" t="s">
        <v>17</v>
      </c>
      <c r="K17" s="28">
        <v>73050.333333333328</v>
      </c>
      <c r="L17">
        <v>1</v>
      </c>
      <c r="M17" t="s">
        <v>26</v>
      </c>
      <c r="N17" s="48">
        <f t="shared" si="0"/>
        <v>1</v>
      </c>
      <c r="O17" s="46">
        <f t="shared" si="1"/>
        <v>-4458754</v>
      </c>
      <c r="P17" s="47">
        <f t="shared" si="2"/>
        <v>-125625.79981897112</v>
      </c>
      <c r="Q17" s="25">
        <f t="shared" si="18"/>
        <v>28091.416666666664</v>
      </c>
      <c r="R17" s="26" t="str">
        <f t="shared" si="3"/>
        <v>PERP</v>
      </c>
      <c r="S17" s="26" t="str">
        <f t="shared" si="19"/>
        <v>SHORT</v>
      </c>
      <c r="T17" s="26" t="str">
        <f t="shared" si="4"/>
        <v>PERP SHORT</v>
      </c>
      <c r="U17" s="26">
        <f t="shared" si="5"/>
        <v>-119185.43719764</v>
      </c>
      <c r="V17" s="26">
        <f t="shared" si="6"/>
        <v>2.673066E-2</v>
      </c>
      <c r="W17" s="26">
        <f>IF($C17="","",IF(DefaultScenario,IF(OR(AND(Default_Exchange="ALL",NOT(ISERROR(MATCH($C17,$AE$6:$AE$37,0)))),$C17=Default_Exchange),IF($G17&gt;0,-LGD,0),0),IF(OR($J17="SWAP",$J17="FUTURE",$J17="CME FUTURE"),IF('Futures &amp; Perps Shifted'!$K$73,VLOOKUP($M17,ShiftByCurrencyDeriv,MATCH($R17,ShiftByCurrencyDerivHeader,0),FALSE),0),0)))</f>
        <v>0</v>
      </c>
      <c r="X17" s="26">
        <f t="shared" si="7"/>
        <v>0</v>
      </c>
      <c r="Y17" s="26" t="str">
        <f t="shared" si="8"/>
        <v>BINE</v>
      </c>
      <c r="Z17" s="26" t="str">
        <f t="shared" si="9"/>
        <v>PERP</v>
      </c>
      <c r="AB17" s="36" t="str">
        <f t="shared" si="10"/>
        <v/>
      </c>
      <c r="AC17" s="42" t="str">
        <f t="shared" si="11"/>
        <v/>
      </c>
      <c r="AD17" s="36"/>
      <c r="AN17" t="str">
        <f t="shared" si="12"/>
        <v>USDT</v>
      </c>
      <c r="AO17">
        <f t="shared" si="13"/>
        <v>1.0000978259692599</v>
      </c>
      <c r="AP17">
        <f t="shared" si="14"/>
        <v>2.8175091027441999E-2</v>
      </c>
      <c r="AQ17">
        <f t="shared" si="15"/>
        <v>-44583178.607340053</v>
      </c>
      <c r="AR17">
        <f t="shared" si="15"/>
        <v>0</v>
      </c>
      <c r="AS17">
        <f t="shared" si="16"/>
        <v>-11.917377890715366</v>
      </c>
      <c r="AT17">
        <f t="shared" si="16"/>
        <v>-119.17377890720006</v>
      </c>
      <c r="AV17" s="31">
        <f t="shared" si="20"/>
        <v>-119173.77890720811</v>
      </c>
      <c r="AW17" s="36">
        <f t="shared" si="17"/>
        <v>0.99990218359972483</v>
      </c>
      <c r="AZ17">
        <f t="shared" si="21"/>
        <v>0</v>
      </c>
    </row>
    <row r="18" spans="1:52" x14ac:dyDescent="0.25">
      <c r="A18">
        <v>16</v>
      </c>
      <c r="B18" s="72">
        <v>44958.916666666664</v>
      </c>
      <c r="C18" t="s">
        <v>11</v>
      </c>
      <c r="D18" t="s">
        <v>18</v>
      </c>
      <c r="E18" t="s">
        <v>1118</v>
      </c>
      <c r="F18">
        <v>-16</v>
      </c>
      <c r="G18" s="1">
        <v>-299.87846528</v>
      </c>
      <c r="H18">
        <v>18.74240408</v>
      </c>
      <c r="I18">
        <v>-43.436324159999998</v>
      </c>
      <c r="J18" t="s">
        <v>17</v>
      </c>
      <c r="K18" s="28">
        <v>73050.333333333328</v>
      </c>
      <c r="L18">
        <v>1</v>
      </c>
      <c r="M18" t="s">
        <v>185</v>
      </c>
      <c r="N18" s="48">
        <f t="shared" si="0"/>
        <v>1</v>
      </c>
      <c r="O18" s="46">
        <f t="shared" si="1"/>
        <v>-16</v>
      </c>
      <c r="P18" s="47">
        <f t="shared" si="2"/>
        <v>-335.44582970683359</v>
      </c>
      <c r="Q18" s="25">
        <f t="shared" si="18"/>
        <v>28091.416666666664</v>
      </c>
      <c r="R18" s="26" t="str">
        <f t="shared" si="3"/>
        <v>PERP</v>
      </c>
      <c r="S18" s="26" t="str">
        <f t="shared" si="19"/>
        <v>SHORT</v>
      </c>
      <c r="T18" s="26" t="str">
        <f t="shared" si="4"/>
        <v>PERP SHORT</v>
      </c>
      <c r="U18" s="26">
        <f t="shared" si="5"/>
        <v>-299.87846528</v>
      </c>
      <c r="V18" s="26">
        <f t="shared" si="6"/>
        <v>18.74240408</v>
      </c>
      <c r="W18" s="26">
        <f>IF($C18="","",IF(DefaultScenario,IF(OR(AND(Default_Exchange="ALL",NOT(ISERROR(MATCH($C18,$AE$6:$AE$37,0)))),$C18=Default_Exchange),IF($G18&gt;0,-LGD,0),0),IF(OR($J18="SWAP",$J18="FUTURE",$J18="CME FUTURE"),IF('Futures &amp; Perps Shifted'!$K$73,VLOOKUP($M18,ShiftByCurrencyDeriv,MATCH($R18,ShiftByCurrencyDerivHeader,0),FALSE),0),0)))</f>
        <v>0</v>
      </c>
      <c r="X18" s="26">
        <f t="shared" si="7"/>
        <v>0</v>
      </c>
      <c r="Y18" s="26" t="str">
        <f t="shared" si="8"/>
        <v>BINE</v>
      </c>
      <c r="Z18" s="26" t="str">
        <f t="shared" si="9"/>
        <v>PERP</v>
      </c>
      <c r="AB18" s="36" t="str">
        <f t="shared" si="10"/>
        <v/>
      </c>
      <c r="AC18" s="42" t="str">
        <f t="shared" si="11"/>
        <v/>
      </c>
      <c r="AD18" s="36"/>
      <c r="AN18" t="str">
        <f t="shared" si="12"/>
        <v>USDT</v>
      </c>
      <c r="AO18">
        <f t="shared" si="13"/>
        <v>1.0000978259692599</v>
      </c>
      <c r="AP18">
        <f t="shared" si="14"/>
        <v>20.9653643566771</v>
      </c>
      <c r="AQ18">
        <f t="shared" si="15"/>
        <v>-159.98434937595587</v>
      </c>
      <c r="AR18">
        <f t="shared" si="15"/>
        <v>0</v>
      </c>
      <c r="AS18">
        <f t="shared" si="16"/>
        <v>-2.9984913224802293E-2</v>
      </c>
      <c r="AT18">
        <f t="shared" si="16"/>
        <v>-0.29984913224796611</v>
      </c>
      <c r="AV18" s="31">
        <f t="shared" si="20"/>
        <v>-299.84913224800641</v>
      </c>
      <c r="AW18" s="36">
        <f t="shared" si="17"/>
        <v>0.99990218359972527</v>
      </c>
      <c r="AZ18">
        <f t="shared" si="21"/>
        <v>0</v>
      </c>
    </row>
    <row r="19" spans="1:52" x14ac:dyDescent="0.25">
      <c r="A19">
        <v>17</v>
      </c>
      <c r="B19" s="72">
        <v>44958.916666666664</v>
      </c>
      <c r="C19" t="s">
        <v>11</v>
      </c>
      <c r="D19" t="s">
        <v>18</v>
      </c>
      <c r="E19" t="s">
        <v>462</v>
      </c>
      <c r="F19">
        <v>-200.97900000000001</v>
      </c>
      <c r="G19" s="1">
        <v>-10099.251307500001</v>
      </c>
      <c r="H19">
        <v>50.250281409999999</v>
      </c>
      <c r="I19">
        <v>-138.21493848</v>
      </c>
      <c r="J19" t="s">
        <v>17</v>
      </c>
      <c r="K19" s="28">
        <v>73050.333333333328</v>
      </c>
      <c r="L19">
        <v>1</v>
      </c>
      <c r="M19" t="s">
        <v>31</v>
      </c>
      <c r="N19" s="48">
        <f t="shared" si="0"/>
        <v>1</v>
      </c>
      <c r="O19" s="46">
        <f t="shared" si="1"/>
        <v>-200.97900000000001</v>
      </c>
      <c r="P19" s="47">
        <f t="shared" si="2"/>
        <v>-11166.438769219618</v>
      </c>
      <c r="Q19" s="25">
        <f t="shared" si="18"/>
        <v>28091.416666666664</v>
      </c>
      <c r="R19" s="26" t="str">
        <f t="shared" si="3"/>
        <v>PERP</v>
      </c>
      <c r="S19" s="26" t="str">
        <f t="shared" si="19"/>
        <v>SHORT</v>
      </c>
      <c r="T19" s="26" t="str">
        <f t="shared" si="4"/>
        <v>PERP SHORT</v>
      </c>
      <c r="U19" s="26">
        <f t="shared" si="5"/>
        <v>-10099.251307500001</v>
      </c>
      <c r="V19" s="26">
        <f t="shared" si="6"/>
        <v>50.250281409999999</v>
      </c>
      <c r="W19" s="26">
        <f>IF($C19="","",IF(DefaultScenario,IF(OR(AND(Default_Exchange="ALL",NOT(ISERROR(MATCH($C19,$AE$6:$AE$37,0)))),$C19=Default_Exchange),IF($G19&gt;0,-LGD,0),0),IF(OR($J19="SWAP",$J19="FUTURE",$J19="CME FUTURE"),IF('Futures &amp; Perps Shifted'!$K$73,VLOOKUP($M19,ShiftByCurrencyDeriv,MATCH($R19,ShiftByCurrencyDerivHeader,0),FALSE),0),0)))</f>
        <v>0</v>
      </c>
      <c r="X19" s="26">
        <f t="shared" si="7"/>
        <v>0</v>
      </c>
      <c r="Y19" s="26" t="str">
        <f t="shared" si="8"/>
        <v>BINE</v>
      </c>
      <c r="Z19" s="26" t="str">
        <f t="shared" si="9"/>
        <v>PERP</v>
      </c>
      <c r="AB19" s="36" t="str">
        <f t="shared" si="10"/>
        <v/>
      </c>
      <c r="AC19" s="42" t="str">
        <f t="shared" si="11"/>
        <v/>
      </c>
      <c r="AD19" s="36"/>
      <c r="AN19" t="str">
        <f t="shared" si="12"/>
        <v>USDT</v>
      </c>
      <c r="AO19">
        <f t="shared" si="13"/>
        <v>1.0000978259692599</v>
      </c>
      <c r="AP19">
        <f t="shared" si="14"/>
        <v>55.560226537198503</v>
      </c>
      <c r="AQ19">
        <f t="shared" si="15"/>
        <v>-2009.5934095768901</v>
      </c>
      <c r="AR19">
        <f t="shared" si="15"/>
        <v>0</v>
      </c>
      <c r="AS19">
        <f t="shared" si="16"/>
        <v>-1.0098263435089396</v>
      </c>
      <c r="AT19">
        <f t="shared" si="16"/>
        <v>-10.098263435090827</v>
      </c>
      <c r="AV19" s="31">
        <f t="shared" si="20"/>
        <v>-10098.263435092025</v>
      </c>
      <c r="AW19" s="36">
        <f t="shared" si="17"/>
        <v>0.99990218359976424</v>
      </c>
      <c r="AZ19">
        <f t="shared" si="21"/>
        <v>0</v>
      </c>
    </row>
    <row r="20" spans="1:52" x14ac:dyDescent="0.25">
      <c r="A20">
        <v>18</v>
      </c>
      <c r="B20" s="72">
        <v>44958.916666666664</v>
      </c>
      <c r="C20" t="s">
        <v>11</v>
      </c>
      <c r="D20" t="s">
        <v>18</v>
      </c>
      <c r="E20" t="s">
        <v>463</v>
      </c>
      <c r="F20">
        <v>-28397.41</v>
      </c>
      <c r="G20" s="1">
        <v>-191361.28656602799</v>
      </c>
      <c r="H20">
        <v>6.7386880199999997</v>
      </c>
      <c r="I20">
        <v>4997.7590088799998</v>
      </c>
      <c r="J20" t="s">
        <v>17</v>
      </c>
      <c r="K20" s="28">
        <v>73050.333333333328</v>
      </c>
      <c r="L20">
        <v>1</v>
      </c>
      <c r="M20" t="s">
        <v>27</v>
      </c>
      <c r="N20" s="48">
        <f t="shared" si="0"/>
        <v>1</v>
      </c>
      <c r="O20" s="46">
        <f t="shared" si="1"/>
        <v>-28397.41</v>
      </c>
      <c r="P20" s="47">
        <f t="shared" si="2"/>
        <v>-204933.4429526554</v>
      </c>
      <c r="Q20" s="25">
        <f t="shared" si="18"/>
        <v>28091.416666666664</v>
      </c>
      <c r="R20" s="26" t="str">
        <f t="shared" si="3"/>
        <v>PERP</v>
      </c>
      <c r="S20" s="26" t="str">
        <f t="shared" si="19"/>
        <v>SHORT</v>
      </c>
      <c r="T20" s="26" t="str">
        <f t="shared" si="4"/>
        <v>PERP SHORT</v>
      </c>
      <c r="U20" s="26">
        <f t="shared" si="5"/>
        <v>-191361.28656602799</v>
      </c>
      <c r="V20" s="26">
        <f t="shared" si="6"/>
        <v>6.7386880199999997</v>
      </c>
      <c r="W20" s="26">
        <f>IF($C20="","",IF(DefaultScenario,IF(OR(AND(Default_Exchange="ALL",NOT(ISERROR(MATCH($C20,$AE$6:$AE$37,0)))),$C20=Default_Exchange),IF($G20&gt;0,-LGD,0),0),IF(OR($J20="SWAP",$J20="FUTURE",$J20="CME FUTURE"),IF('Futures &amp; Perps Shifted'!$K$73,VLOOKUP($M20,ShiftByCurrencyDeriv,MATCH($R20,ShiftByCurrencyDerivHeader,0),FALSE),0),0)))</f>
        <v>0</v>
      </c>
      <c r="X20" s="26">
        <f t="shared" si="7"/>
        <v>0</v>
      </c>
      <c r="Y20" s="26" t="str">
        <f t="shared" si="8"/>
        <v>BINE</v>
      </c>
      <c r="Z20" s="26" t="str">
        <f t="shared" si="9"/>
        <v>PERP</v>
      </c>
      <c r="AB20" s="36" t="str">
        <f t="shared" si="10"/>
        <v/>
      </c>
      <c r="AC20" s="42" t="str">
        <f t="shared" si="11"/>
        <v/>
      </c>
      <c r="AD20" s="36"/>
      <c r="AF20" s="42"/>
      <c r="AN20" t="str">
        <f t="shared" si="12"/>
        <v>USDT</v>
      </c>
      <c r="AO20">
        <f t="shared" si="13"/>
        <v>1.0000978259692599</v>
      </c>
      <c r="AP20">
        <f t="shared" si="14"/>
        <v>7.2166244369699699</v>
      </c>
      <c r="AQ20">
        <f t="shared" si="15"/>
        <v>-283946.32267576642</v>
      </c>
      <c r="AR20">
        <f t="shared" si="15"/>
        <v>0</v>
      </c>
      <c r="AS20">
        <f t="shared" si="16"/>
        <v>-19.134256829383663</v>
      </c>
      <c r="AT20">
        <f t="shared" si="16"/>
        <v>-191.34256829381141</v>
      </c>
      <c r="AV20" s="31">
        <f t="shared" si="20"/>
        <v>-191342.56829382424</v>
      </c>
      <c r="AW20" s="36">
        <f t="shared" si="17"/>
        <v>0.99990218359972571</v>
      </c>
      <c r="AZ20">
        <f t="shared" si="21"/>
        <v>0</v>
      </c>
    </row>
    <row r="21" spans="1:52" x14ac:dyDescent="0.25">
      <c r="A21">
        <v>19</v>
      </c>
      <c r="B21" s="72">
        <v>44958.916666666664</v>
      </c>
      <c r="C21" t="s">
        <v>11</v>
      </c>
      <c r="D21" t="s">
        <v>18</v>
      </c>
      <c r="E21" t="s">
        <v>920</v>
      </c>
      <c r="F21">
        <v>-733.95500000000004</v>
      </c>
      <c r="G21" s="1">
        <v>-17016271.903510801</v>
      </c>
      <c r="H21">
        <v>23184.353132699998</v>
      </c>
      <c r="I21">
        <v>-766336.55296322005</v>
      </c>
      <c r="J21" t="s">
        <v>13</v>
      </c>
      <c r="K21" s="28">
        <v>45016.333333333336</v>
      </c>
      <c r="L21">
        <v>1</v>
      </c>
      <c r="M21" t="s">
        <v>14</v>
      </c>
      <c r="N21" s="48">
        <f t="shared" si="0"/>
        <v>1</v>
      </c>
      <c r="O21" s="46">
        <f t="shared" si="1"/>
        <v>-733.95500000000004</v>
      </c>
      <c r="P21" s="47">
        <f t="shared" si="2"/>
        <v>-17412179.356023289</v>
      </c>
      <c r="Q21" s="25">
        <f t="shared" si="18"/>
        <v>57.416666666671517</v>
      </c>
      <c r="R21" s="26" t="str">
        <f t="shared" si="3"/>
        <v>Mar 23</v>
      </c>
      <c r="S21" s="26" t="str">
        <f t="shared" si="19"/>
        <v>SHORT</v>
      </c>
      <c r="T21" s="26" t="str">
        <f t="shared" si="4"/>
        <v>Mar 23 SHORT</v>
      </c>
      <c r="U21" s="26">
        <f t="shared" si="5"/>
        <v>-17186434.622545909</v>
      </c>
      <c r="V21" s="26">
        <f t="shared" si="6"/>
        <v>23416.196664027</v>
      </c>
      <c r="W21" s="26">
        <f>IF($C21="","",IF(DefaultScenario,IF(OR(AND(Default_Exchange="ALL",NOT(ISERROR(MATCH($C21,$AE$6:$AE$37,0)))),$C21=Default_Exchange),IF($G21&gt;0,-LGD,0),0),IF(OR($J21="SWAP",$J21="FUTURE",$J21="CME FUTURE"),IF('Futures &amp; Perps Shifted'!$K$73,VLOOKUP($M21,ShiftByCurrencyDeriv,MATCH($R21,ShiftByCurrencyDerivHeader,0),FALSE),0),0)))</f>
        <v>0.01</v>
      </c>
      <c r="X21" s="26">
        <f t="shared" si="7"/>
        <v>-170162.71903510764</v>
      </c>
      <c r="Y21" s="26" t="str">
        <f t="shared" si="8"/>
        <v>BINE</v>
      </c>
      <c r="Z21" s="26" t="str">
        <f t="shared" si="9"/>
        <v>M2</v>
      </c>
      <c r="AB21" s="36" t="str">
        <f t="shared" si="10"/>
        <v/>
      </c>
      <c r="AC21" s="42" t="str">
        <f>IF($C81="","",IF($A81="",0,IF($L81=1,($G81/$H81)/#REF!,-1)))</f>
        <v/>
      </c>
      <c r="AD21" s="36"/>
      <c r="AF21" s="42"/>
      <c r="AN21" t="str">
        <f t="shared" si="12"/>
        <v>USDT</v>
      </c>
      <c r="AO21">
        <f t="shared" si="13"/>
        <v>1.0000978259692599</v>
      </c>
      <c r="AP21">
        <f t="shared" si="14"/>
        <v>23723.7696534846</v>
      </c>
      <c r="AQ21">
        <f t="shared" si="15"/>
        <v>-7338.8320716393564</v>
      </c>
      <c r="AR21">
        <f t="shared" si="15"/>
        <v>0</v>
      </c>
      <c r="AS21">
        <f t="shared" si="16"/>
        <v>-1701.4607433054737</v>
      </c>
      <c r="AT21">
        <f t="shared" si="16"/>
        <v>-17014.607433044057</v>
      </c>
      <c r="AV21" s="31">
        <f t="shared" si="20"/>
        <v>-17014607.433047127</v>
      </c>
      <c r="AW21" s="36">
        <f t="shared" si="17"/>
        <v>0.9999021835997266</v>
      </c>
      <c r="AZ21">
        <f t="shared" si="21"/>
        <v>-17014.607433044057</v>
      </c>
    </row>
    <row r="22" spans="1:52" x14ac:dyDescent="0.25">
      <c r="A22">
        <v>20</v>
      </c>
      <c r="B22" s="72">
        <v>44958.916666666664</v>
      </c>
      <c r="C22" t="s">
        <v>11</v>
      </c>
      <c r="D22" t="s">
        <v>18</v>
      </c>
      <c r="E22" t="s">
        <v>921</v>
      </c>
      <c r="F22">
        <v>-12775.772000000001</v>
      </c>
      <c r="G22" s="1">
        <v>-20303545.7422796</v>
      </c>
      <c r="H22">
        <v>1589.2226115399999</v>
      </c>
      <c r="I22">
        <v>-556361.10817510996</v>
      </c>
      <c r="J22" t="s">
        <v>13</v>
      </c>
      <c r="K22" s="28">
        <v>45016.333333333336</v>
      </c>
      <c r="L22">
        <v>1</v>
      </c>
      <c r="M22" t="s">
        <v>15</v>
      </c>
      <c r="N22" s="48">
        <f t="shared" si="0"/>
        <v>1</v>
      </c>
      <c r="O22" s="46">
        <f t="shared" si="1"/>
        <v>-12775.772000000001</v>
      </c>
      <c r="P22" s="47">
        <f t="shared" si="2"/>
        <v>-20975169.126183495</v>
      </c>
      <c r="Q22" s="25">
        <f t="shared" si="18"/>
        <v>57.416666666671517</v>
      </c>
      <c r="R22" s="26" t="str">
        <f t="shared" si="3"/>
        <v>Mar 23</v>
      </c>
      <c r="S22" s="26" t="str">
        <f t="shared" si="19"/>
        <v>SHORT</v>
      </c>
      <c r="T22" s="26" t="str">
        <f t="shared" si="4"/>
        <v>Mar 23 SHORT</v>
      </c>
      <c r="U22" s="26">
        <f t="shared" si="5"/>
        <v>-20506581.199702397</v>
      </c>
      <c r="V22" s="26">
        <f t="shared" si="6"/>
        <v>1605.1148376553999</v>
      </c>
      <c r="W22" s="26">
        <f>IF($C22="","",IF(DefaultScenario,IF(OR(AND(Default_Exchange="ALL",NOT(ISERROR(MATCH($C22,$AE$6:$AE$37,0)))),$C22=Default_Exchange),IF($G22&gt;0,-LGD,0),0),IF(OR($J22="SWAP",$J22="FUTURE",$J22="CME FUTURE"),IF('Futures &amp; Perps Shifted'!$K$73,VLOOKUP($M22,ShiftByCurrencyDeriv,MATCH($R22,ShiftByCurrencyDerivHeader,0),FALSE),0),0)))</f>
        <v>0.01</v>
      </c>
      <c r="X22" s="26">
        <f t="shared" si="7"/>
        <v>-203035.45742279664</v>
      </c>
      <c r="Y22" s="26" t="str">
        <f t="shared" si="8"/>
        <v>BINE</v>
      </c>
      <c r="Z22" s="26" t="str">
        <f t="shared" si="9"/>
        <v>M2</v>
      </c>
      <c r="AB22" s="36" t="str">
        <f t="shared" si="10"/>
        <v/>
      </c>
      <c r="AC22" s="42" t="str">
        <f>IF($C82="","",IF($A82="",0,IF($L82=1,($G82/$H82)/$F81,-1)))</f>
        <v/>
      </c>
      <c r="AD22" s="36"/>
      <c r="AN22" t="str">
        <f t="shared" si="12"/>
        <v>USDT</v>
      </c>
      <c r="AO22">
        <f t="shared" si="13"/>
        <v>1.0000978259692599</v>
      </c>
      <c r="AP22">
        <f t="shared" si="14"/>
        <v>1641.7926937161601</v>
      </c>
      <c r="AQ22">
        <f t="shared" ref="AQ22:AR41" si="22">IF($C22="","",IF($A22="",0,IF($L22=1,(($H22+AQ$1)-$H22)*$N22*$F22/$AO22,$F22*$N22*(1/($H22)-1/($H22+AQ$1))*$AP22)))</f>
        <v>-127745.22319972217</v>
      </c>
      <c r="AR22">
        <f t="shared" si="22"/>
        <v>0</v>
      </c>
      <c r="AS22">
        <f t="shared" ref="AS22:AT41" si="23">IF($C22="","",IF($A22="",0,IF($L22=1,($H22*(1+AS$1)-$H22)*$N22*$F22/$AO22,$F22*$N22*(1/($H22)-1/($H22*(1+AS$1)))*$AP22)))</f>
        <v>-2030.1559722519116</v>
      </c>
      <c r="AT22">
        <f t="shared" si="23"/>
        <v>-20301.559722519116</v>
      </c>
      <c r="AV22" s="31">
        <f t="shared" si="20"/>
        <v>-20301559.722522281</v>
      </c>
      <c r="AW22" s="36">
        <f t="shared" si="17"/>
        <v>0.99990218359972549</v>
      </c>
      <c r="AZ22">
        <f t="shared" si="21"/>
        <v>-20301.559722519116</v>
      </c>
    </row>
    <row r="23" spans="1:52" x14ac:dyDescent="0.25">
      <c r="A23">
        <v>21</v>
      </c>
      <c r="B23" s="72">
        <v>44958.916666666664</v>
      </c>
      <c r="C23" t="s">
        <v>11</v>
      </c>
      <c r="D23" t="s">
        <v>296</v>
      </c>
      <c r="E23" t="s">
        <v>21</v>
      </c>
      <c r="F23">
        <v>-53.558999999999997</v>
      </c>
      <c r="G23" s="1">
        <v>-1229737.13773752</v>
      </c>
      <c r="H23">
        <v>22960.420055220002</v>
      </c>
      <c r="I23">
        <v>5269.5321930500004</v>
      </c>
      <c r="J23" t="s">
        <v>17</v>
      </c>
      <c r="K23" s="28">
        <v>73050.333333333328</v>
      </c>
      <c r="L23">
        <v>1</v>
      </c>
      <c r="M23" t="s">
        <v>14</v>
      </c>
      <c r="N23" s="48">
        <f t="shared" si="0"/>
        <v>1</v>
      </c>
      <c r="O23" s="46">
        <f t="shared" si="1"/>
        <v>-53.558999999999997</v>
      </c>
      <c r="P23" s="47">
        <f t="shared" si="2"/>
        <v>-1270621.3788709817</v>
      </c>
      <c r="Q23" s="25">
        <f t="shared" si="18"/>
        <v>28091.416666666664</v>
      </c>
      <c r="R23" s="26" t="str">
        <f t="shared" si="3"/>
        <v>PERP</v>
      </c>
      <c r="S23" s="26" t="str">
        <f t="shared" si="19"/>
        <v>SHORT</v>
      </c>
      <c r="T23" s="26" t="str">
        <f t="shared" si="4"/>
        <v>PERP SHORT</v>
      </c>
      <c r="U23" s="26">
        <f t="shared" si="5"/>
        <v>-1229737.13773752</v>
      </c>
      <c r="V23" s="26">
        <f t="shared" si="6"/>
        <v>22960.420055220002</v>
      </c>
      <c r="W23" s="26">
        <f>IF($C23="","",IF(DefaultScenario,IF(OR(AND(Default_Exchange="ALL",NOT(ISERROR(MATCH($C23,$AE$6:$AE$37,0)))),$C23=Default_Exchange),IF($G23&gt;0,-LGD,0),0),IF(OR($J23="SWAP",$J23="FUTURE",$J23="CME FUTURE"),IF('Futures &amp; Perps Shifted'!$K$73,VLOOKUP($M23,ShiftByCurrencyDeriv,MATCH($R23,ShiftByCurrencyDerivHeader,0),FALSE),0),0)))</f>
        <v>0</v>
      </c>
      <c r="X23" s="26">
        <f t="shared" si="7"/>
        <v>0</v>
      </c>
      <c r="Y23" s="26" t="str">
        <f t="shared" si="8"/>
        <v>BINE</v>
      </c>
      <c r="Z23" s="26" t="str">
        <f t="shared" si="9"/>
        <v>PERP</v>
      </c>
      <c r="AB23" s="36" t="str">
        <f t="shared" si="10"/>
        <v/>
      </c>
      <c r="AC23" s="42" t="str">
        <f t="shared" ref="AC23:AC52" si="24">IF($C83="","",IF($A83="",0,IF($L83=1,($G83/$H83)/$F83,-1)))</f>
        <v/>
      </c>
      <c r="AD23" s="36"/>
      <c r="AN23" t="str">
        <f t="shared" si="12"/>
        <v>USDT</v>
      </c>
      <c r="AO23">
        <f t="shared" si="13"/>
        <v>1.0000978259692599</v>
      </c>
      <c r="AP23">
        <f t="shared" si="14"/>
        <v>23723.7696534846</v>
      </c>
      <c r="AQ23">
        <f t="shared" si="22"/>
        <v>-535.53761051417621</v>
      </c>
      <c r="AR23">
        <f t="shared" si="22"/>
        <v>0</v>
      </c>
      <c r="AS23">
        <f t="shared" si="23"/>
        <v>-122.96168492766664</v>
      </c>
      <c r="AT23">
        <f t="shared" si="23"/>
        <v>-1229.6168492772508</v>
      </c>
      <c r="AV23" s="31">
        <f t="shared" si="20"/>
        <v>-1229616.84927743</v>
      </c>
      <c r="AW23" s="36">
        <f t="shared" si="17"/>
        <v>0.99990218359973149</v>
      </c>
      <c r="AZ23">
        <f t="shared" si="21"/>
        <v>0</v>
      </c>
    </row>
    <row r="24" spans="1:52" x14ac:dyDescent="0.25">
      <c r="A24">
        <v>22</v>
      </c>
      <c r="B24" s="72">
        <v>44958.916666666664</v>
      </c>
      <c r="C24" t="s">
        <v>32</v>
      </c>
      <c r="D24" t="s">
        <v>33</v>
      </c>
      <c r="E24" t="s">
        <v>34</v>
      </c>
      <c r="F24">
        <v>-1.4123000000000001</v>
      </c>
      <c r="G24" s="1">
        <v>-32480.618804492002</v>
      </c>
      <c r="H24">
        <v>22998.384765625</v>
      </c>
      <c r="I24">
        <v>-4863.0639520000004</v>
      </c>
      <c r="J24" t="s">
        <v>17</v>
      </c>
      <c r="K24" s="28">
        <v>73050.333333333328</v>
      </c>
      <c r="L24">
        <v>1</v>
      </c>
      <c r="M24" t="s">
        <v>14</v>
      </c>
      <c r="N24" s="48">
        <f t="shared" si="0"/>
        <v>1</v>
      </c>
      <c r="O24" s="46">
        <f t="shared" si="1"/>
        <v>-1.4123000000000001</v>
      </c>
      <c r="P24" s="47">
        <f t="shared" si="2"/>
        <v>-33505.079881616301</v>
      </c>
      <c r="Q24" s="25">
        <f t="shared" si="18"/>
        <v>28091.416666666664</v>
      </c>
      <c r="R24" s="26" t="str">
        <f t="shared" si="3"/>
        <v>PERP</v>
      </c>
      <c r="S24" s="26" t="str">
        <f t="shared" si="19"/>
        <v>SHORT</v>
      </c>
      <c r="T24" s="26" t="str">
        <f t="shared" si="4"/>
        <v>PERP SHORT</v>
      </c>
      <c r="U24" s="26">
        <f t="shared" si="5"/>
        <v>-32480.618804492002</v>
      </c>
      <c r="V24" s="26">
        <f t="shared" si="6"/>
        <v>22998.384765625</v>
      </c>
      <c r="W24" s="26">
        <f>IF($C24="","",IF(DefaultScenario,IF(OR(AND(Default_Exchange="ALL",NOT(ISERROR(MATCH($C24,$AE$6:$AE$37,0)))),$C24=Default_Exchange),IF($G24&gt;0,-LGD,0),0),IF(OR($J24="SWAP",$J24="FUTURE",$J24="CME FUTURE"),IF('Futures &amp; Perps Shifted'!$K$73,VLOOKUP($M24,ShiftByCurrencyDeriv,MATCH($R24,ShiftByCurrencyDerivHeader,0),FALSE),0),0)))</f>
        <v>0</v>
      </c>
      <c r="X24" s="26">
        <f t="shared" si="7"/>
        <v>0</v>
      </c>
      <c r="Y24" s="26" t="str">
        <f t="shared" si="8"/>
        <v>DYDX</v>
      </c>
      <c r="Z24" s="26" t="str">
        <f t="shared" si="9"/>
        <v>PERP</v>
      </c>
      <c r="AB24" s="36" t="str">
        <f t="shared" si="10"/>
        <v/>
      </c>
      <c r="AC24" s="42" t="str">
        <f t="shared" si="24"/>
        <v/>
      </c>
      <c r="AD24" s="36"/>
      <c r="AE24">
        <v>-8468</v>
      </c>
      <c r="AF24">
        <v>19560</v>
      </c>
      <c r="AN24" t="str">
        <f t="shared" si="12"/>
        <v>USDC</v>
      </c>
      <c r="AO24">
        <f t="shared" si="13"/>
        <v>1.0001497226834299</v>
      </c>
      <c r="AP24">
        <f t="shared" si="14"/>
        <v>23723.7696534846</v>
      </c>
      <c r="AQ24">
        <f t="shared" si="22"/>
        <v>-14.12088578308815</v>
      </c>
      <c r="AR24">
        <f t="shared" si="22"/>
        <v>0</v>
      </c>
      <c r="AS24">
        <f t="shared" si="23"/>
        <v>-3.247575644710194</v>
      </c>
      <c r="AT24">
        <f t="shared" si="23"/>
        <v>-32.475756447086525</v>
      </c>
      <c r="AV24" s="31">
        <f t="shared" si="20"/>
        <v>-32475.756447090531</v>
      </c>
      <c r="AW24" s="36">
        <f t="shared" si="17"/>
        <v>0.99985029973010253</v>
      </c>
      <c r="AZ24">
        <f t="shared" si="21"/>
        <v>0</v>
      </c>
    </row>
    <row r="25" spans="1:52" x14ac:dyDescent="0.25">
      <c r="A25">
        <v>23</v>
      </c>
      <c r="B25" s="72">
        <v>44958.916666666664</v>
      </c>
      <c r="C25" t="s">
        <v>32</v>
      </c>
      <c r="D25" t="s">
        <v>33</v>
      </c>
      <c r="E25" t="s">
        <v>464</v>
      </c>
      <c r="F25">
        <v>-426.6</v>
      </c>
      <c r="G25" s="1">
        <v>-5951.9230567929999</v>
      </c>
      <c r="H25">
        <v>13.951999664000001</v>
      </c>
      <c r="I25">
        <v>3405.5263100000002</v>
      </c>
      <c r="J25" t="s">
        <v>17</v>
      </c>
      <c r="K25" s="28">
        <v>73050.333333333328</v>
      </c>
      <c r="L25">
        <v>1</v>
      </c>
      <c r="M25" t="s">
        <v>35</v>
      </c>
      <c r="N25" s="48">
        <f t="shared" si="0"/>
        <v>1</v>
      </c>
      <c r="O25" s="46">
        <f t="shared" si="1"/>
        <v>-426.6</v>
      </c>
      <c r="P25" s="47">
        <f t="shared" si="2"/>
        <v>-6342.8720189542955</v>
      </c>
      <c r="Q25" s="25">
        <f t="shared" si="18"/>
        <v>28091.416666666664</v>
      </c>
      <c r="R25" s="26" t="str">
        <f t="shared" si="3"/>
        <v>PERP</v>
      </c>
      <c r="S25" s="26" t="str">
        <f t="shared" si="19"/>
        <v>SHORT</v>
      </c>
      <c r="T25" s="26" t="str">
        <f t="shared" si="4"/>
        <v>PERP SHORT</v>
      </c>
      <c r="U25" s="26">
        <f t="shared" si="5"/>
        <v>-5951.9230567929999</v>
      </c>
      <c r="V25" s="26">
        <f t="shared" si="6"/>
        <v>13.951999664000001</v>
      </c>
      <c r="W25" s="26">
        <f>IF($C25="","",IF(DefaultScenario,IF(OR(AND(Default_Exchange="ALL",NOT(ISERROR(MATCH($C25,$AE$6:$AE$37,0)))),$C25=Default_Exchange),IF($G25&gt;0,-LGD,0),0),IF(OR($J25="SWAP",$J25="FUTURE",$J25="CME FUTURE"),IF('Futures &amp; Perps Shifted'!$K$73,VLOOKUP($M25,ShiftByCurrencyDeriv,MATCH($R25,ShiftByCurrencyDerivHeader,0),FALSE),0),0)))</f>
        <v>0</v>
      </c>
      <c r="X25" s="26">
        <f t="shared" si="7"/>
        <v>0</v>
      </c>
      <c r="Y25" s="26" t="str">
        <f t="shared" si="8"/>
        <v>DYDX</v>
      </c>
      <c r="Z25" s="26" t="str">
        <f t="shared" si="9"/>
        <v>PERP</v>
      </c>
      <c r="AB25" s="36" t="str">
        <f t="shared" si="10"/>
        <v/>
      </c>
      <c r="AC25" s="42" t="str">
        <f t="shared" si="24"/>
        <v/>
      </c>
      <c r="AD25" s="36"/>
      <c r="AN25" t="str">
        <f t="shared" si="12"/>
        <v>USDC</v>
      </c>
      <c r="AO25">
        <f t="shared" si="13"/>
        <v>1.0001497226834299</v>
      </c>
      <c r="AP25">
        <f t="shared" si="14"/>
        <v>14.868429486531401</v>
      </c>
      <c r="AQ25">
        <f t="shared" si="22"/>
        <v>-4265.3613786485894</v>
      </c>
      <c r="AR25">
        <f t="shared" si="22"/>
        <v>0</v>
      </c>
      <c r="AS25">
        <f t="shared" si="23"/>
        <v>-0.59510320521721283</v>
      </c>
      <c r="AT25">
        <f t="shared" si="23"/>
        <v>-5.9510320521736437</v>
      </c>
      <c r="AV25" s="31">
        <f t="shared" si="20"/>
        <v>-5951.0320521743779</v>
      </c>
      <c r="AW25" s="36">
        <f t="shared" si="17"/>
        <v>0.9998502997081582</v>
      </c>
      <c r="AZ25">
        <f t="shared" si="21"/>
        <v>0</v>
      </c>
    </row>
    <row r="26" spans="1:52" x14ac:dyDescent="0.25">
      <c r="A26">
        <v>24</v>
      </c>
      <c r="B26" s="72">
        <v>44958.916666666664</v>
      </c>
      <c r="C26" t="s">
        <v>39</v>
      </c>
      <c r="D26" t="s">
        <v>41</v>
      </c>
      <c r="E26" t="s">
        <v>821</v>
      </c>
      <c r="F26">
        <v>-149</v>
      </c>
      <c r="G26" s="1">
        <v>-1490</v>
      </c>
      <c r="H26">
        <v>1575.31</v>
      </c>
      <c r="I26">
        <v>-1.9818E-4</v>
      </c>
      <c r="J26" t="s">
        <v>17</v>
      </c>
      <c r="K26" s="28">
        <v>73050.333333333328</v>
      </c>
      <c r="L26">
        <v>0</v>
      </c>
      <c r="M26" t="s">
        <v>15</v>
      </c>
      <c r="N26" s="48">
        <f t="shared" si="0"/>
        <v>10</v>
      </c>
      <c r="O26" s="46">
        <f t="shared" si="1"/>
        <v>-0.94584557960020565</v>
      </c>
      <c r="P26" s="47">
        <f t="shared" si="2"/>
        <v>-1552.8823619713444</v>
      </c>
      <c r="Q26" s="25">
        <f t="shared" si="18"/>
        <v>28091.416666666664</v>
      </c>
      <c r="R26" s="26" t="str">
        <f t="shared" si="3"/>
        <v>PERP</v>
      </c>
      <c r="S26" s="26" t="str">
        <f t="shared" si="19"/>
        <v>SHORT</v>
      </c>
      <c r="T26" s="26" t="str">
        <f t="shared" si="4"/>
        <v>PERP SHORT</v>
      </c>
      <c r="U26" s="26">
        <f t="shared" si="5"/>
        <v>-1490</v>
      </c>
      <c r="V26" s="26">
        <f t="shared" si="6"/>
        <v>1575.31</v>
      </c>
      <c r="W26" s="26">
        <f>IF($C26="","",IF(DefaultScenario,IF(OR(AND(Default_Exchange="ALL",NOT(ISERROR(MATCH($C26,$AE$6:$AE$37,0)))),$C26=Default_Exchange),IF($G26&gt;0,-LGD,0),0),IF(OR($J26="SWAP",$J26="FUTURE",$J26="CME FUTURE"),IF('Futures &amp; Perps Shifted'!$K$73,VLOOKUP($M26,ShiftByCurrencyDeriv,MATCH($R26,ShiftByCurrencyDerivHeader,0),FALSE),0),0)))</f>
        <v>0</v>
      </c>
      <c r="X26" s="26">
        <f t="shared" si="7"/>
        <v>0</v>
      </c>
      <c r="Y26" s="26" t="str">
        <f t="shared" si="8"/>
        <v>HUBI</v>
      </c>
      <c r="Z26" s="26" t="str">
        <f t="shared" si="9"/>
        <v>PERP</v>
      </c>
      <c r="AB26" s="36" t="str">
        <f t="shared" si="10"/>
        <v/>
      </c>
      <c r="AC26" s="42" t="str">
        <f t="shared" si="24"/>
        <v/>
      </c>
      <c r="AD26" s="36"/>
      <c r="AN26" t="str">
        <f t="shared" si="12"/>
        <v>USD</v>
      </c>
      <c r="AO26">
        <f t="shared" si="13"/>
        <v>1</v>
      </c>
      <c r="AP26">
        <f t="shared" si="14"/>
        <v>1641.7926937161601</v>
      </c>
      <c r="AQ26">
        <f t="shared" si="22"/>
        <v>-9.7954492305690319</v>
      </c>
      <c r="AR26">
        <f t="shared" si="22"/>
        <v>0</v>
      </c>
      <c r="AS26">
        <f t="shared" si="23"/>
        <v>-0.15527270892625139</v>
      </c>
      <c r="AT26">
        <f t="shared" si="23"/>
        <v>-1.5513310309402317</v>
      </c>
      <c r="AV26" s="31">
        <f t="shared" si="20"/>
        <v>-1411.7112381557699</v>
      </c>
      <c r="AW26" s="36">
        <f t="shared" si="17"/>
        <v>0.94745720681595291</v>
      </c>
      <c r="AZ26">
        <f t="shared" si="21"/>
        <v>0</v>
      </c>
    </row>
    <row r="27" spans="1:52" x14ac:dyDescent="0.25">
      <c r="A27">
        <v>25</v>
      </c>
      <c r="B27" s="72">
        <v>44958.916666666664</v>
      </c>
      <c r="C27" t="s">
        <v>45</v>
      </c>
      <c r="D27" t="s">
        <v>46</v>
      </c>
      <c r="E27" t="s">
        <v>49</v>
      </c>
      <c r="F27">
        <v>66618</v>
      </c>
      <c r="G27" s="1">
        <v>6661800</v>
      </c>
      <c r="H27">
        <v>22997.599999999999</v>
      </c>
      <c r="I27">
        <v>0.10518654099999999</v>
      </c>
      <c r="J27" t="s">
        <v>17</v>
      </c>
      <c r="K27" s="28">
        <v>73050.333333333328</v>
      </c>
      <c r="L27">
        <v>0</v>
      </c>
      <c r="M27" t="s">
        <v>14</v>
      </c>
      <c r="N27" s="48">
        <f t="shared" si="0"/>
        <v>100</v>
      </c>
      <c r="O27" s="46">
        <f t="shared" si="1"/>
        <v>289.67370508226946</v>
      </c>
      <c r="P27" s="47">
        <f t="shared" si="2"/>
        <v>6872152.2540431917</v>
      </c>
      <c r="Q27" s="25">
        <f t="shared" si="18"/>
        <v>28091.416666666664</v>
      </c>
      <c r="R27" s="26" t="str">
        <f t="shared" si="3"/>
        <v>PERP</v>
      </c>
      <c r="S27" s="26" t="str">
        <f t="shared" si="19"/>
        <v>LONG</v>
      </c>
      <c r="T27" s="26" t="str">
        <f t="shared" si="4"/>
        <v>PERP LONG</v>
      </c>
      <c r="U27" s="26">
        <f t="shared" si="5"/>
        <v>6661800</v>
      </c>
      <c r="V27" s="26">
        <f t="shared" si="6"/>
        <v>22997.599999999999</v>
      </c>
      <c r="W27" s="26">
        <f>IF($C27="","",IF(DefaultScenario,IF(OR(AND(Default_Exchange="ALL",NOT(ISERROR(MATCH($C27,$AE$6:$AE$37,0)))),$C27=Default_Exchange),IF($G27&gt;0,-LGD,0),0),IF(OR($J27="SWAP",$J27="FUTURE",$J27="CME FUTURE"),IF('Futures &amp; Perps Shifted'!$K$73,VLOOKUP($M27,ShiftByCurrencyDeriv,MATCH($R27,ShiftByCurrencyDerivHeader,0),FALSE),0),0)))</f>
        <v>0</v>
      </c>
      <c r="X27" s="26">
        <f t="shared" si="7"/>
        <v>0</v>
      </c>
      <c r="Y27" s="26" t="str">
        <f t="shared" si="8"/>
        <v>OKEX</v>
      </c>
      <c r="Z27" s="26" t="str">
        <f t="shared" si="9"/>
        <v>PERP</v>
      </c>
      <c r="AB27" s="36" t="str">
        <f t="shared" si="10"/>
        <v/>
      </c>
      <c r="AC27" s="42" t="str">
        <f t="shared" si="24"/>
        <v/>
      </c>
      <c r="AD27" s="36"/>
      <c r="AN27" t="str">
        <f t="shared" si="12"/>
        <v>USD</v>
      </c>
      <c r="AO27">
        <f t="shared" si="13"/>
        <v>1</v>
      </c>
      <c r="AP27">
        <f t="shared" si="14"/>
        <v>23723.7696534846</v>
      </c>
      <c r="AQ27">
        <f t="shared" si="22"/>
        <v>2986.9053069613365</v>
      </c>
      <c r="AR27">
        <f t="shared" si="22"/>
        <v>0</v>
      </c>
      <c r="AS27">
        <f t="shared" si="23"/>
        <v>687.14651075341874</v>
      </c>
      <c r="AT27">
        <f t="shared" si="23"/>
        <v>6865.2869670764539</v>
      </c>
      <c r="AV27" s="31">
        <f t="shared" si="20"/>
        <v>6247411.1400392726</v>
      </c>
      <c r="AW27" s="36">
        <f t="shared" si="17"/>
        <v>0.93779626227735335</v>
      </c>
      <c r="AZ27">
        <f t="shared" si="21"/>
        <v>0</v>
      </c>
    </row>
    <row r="28" spans="1:52" x14ac:dyDescent="0.25">
      <c r="A28">
        <v>26</v>
      </c>
      <c r="B28" s="72">
        <v>44958.916666666664</v>
      </c>
      <c r="C28" t="s">
        <v>45</v>
      </c>
      <c r="D28" t="s">
        <v>46</v>
      </c>
      <c r="E28" t="s">
        <v>466</v>
      </c>
      <c r="F28">
        <v>261259</v>
      </c>
      <c r="G28" s="1">
        <v>2612590</v>
      </c>
      <c r="H28">
        <v>1576.53</v>
      </c>
      <c r="I28">
        <v>-3.2178934240000001</v>
      </c>
      <c r="J28" t="s">
        <v>17</v>
      </c>
      <c r="K28" s="28">
        <v>73050.333333333328</v>
      </c>
      <c r="L28">
        <v>0</v>
      </c>
      <c r="M28" t="s">
        <v>15</v>
      </c>
      <c r="N28" s="48">
        <f t="shared" si="0"/>
        <v>10</v>
      </c>
      <c r="O28" s="46">
        <f t="shared" si="1"/>
        <v>1657.1774720430312</v>
      </c>
      <c r="P28" s="47">
        <f t="shared" si="2"/>
        <v>2720741.8657912649</v>
      </c>
      <c r="Q28" s="25">
        <f t="shared" si="18"/>
        <v>28091.416666666664</v>
      </c>
      <c r="R28" s="26" t="str">
        <f t="shared" si="3"/>
        <v>PERP</v>
      </c>
      <c r="S28" s="26" t="str">
        <f t="shared" si="19"/>
        <v>LONG</v>
      </c>
      <c r="T28" s="26" t="str">
        <f t="shared" si="4"/>
        <v>PERP LONG</v>
      </c>
      <c r="U28" s="26">
        <f t="shared" si="5"/>
        <v>2612590</v>
      </c>
      <c r="V28" s="26">
        <f t="shared" si="6"/>
        <v>1576.53</v>
      </c>
      <c r="W28" s="26">
        <f>IF($C28="","",IF(DefaultScenario,IF(OR(AND(Default_Exchange="ALL",NOT(ISERROR(MATCH($C28,$AE$6:$AE$37,0)))),$C28=Default_Exchange),IF($G28&gt;0,-LGD,0),0),IF(OR($J28="SWAP",$J28="FUTURE",$J28="CME FUTURE"),IF('Futures &amp; Perps Shifted'!$K$73,VLOOKUP($M28,ShiftByCurrencyDeriv,MATCH($R28,ShiftByCurrencyDerivHeader,0),FALSE),0),0)))</f>
        <v>0</v>
      </c>
      <c r="X28" s="26">
        <f t="shared" si="7"/>
        <v>0</v>
      </c>
      <c r="Y28" s="26" t="str">
        <f t="shared" si="8"/>
        <v>OKEX</v>
      </c>
      <c r="Z28" s="26" t="str">
        <f t="shared" si="9"/>
        <v>PERP</v>
      </c>
      <c r="AB28" s="36" t="str">
        <f t="shared" si="10"/>
        <v/>
      </c>
      <c r="AC28" s="42" t="str">
        <f t="shared" si="24"/>
        <v/>
      </c>
      <c r="AD28" s="36"/>
      <c r="AN28" t="str">
        <f t="shared" si="12"/>
        <v>USD</v>
      </c>
      <c r="AO28">
        <f t="shared" si="13"/>
        <v>1</v>
      </c>
      <c r="AP28">
        <f t="shared" si="14"/>
        <v>1641.7926937161601</v>
      </c>
      <c r="AQ28">
        <f t="shared" si="22"/>
        <v>17149.00988819154</v>
      </c>
      <c r="AR28">
        <f t="shared" si="22"/>
        <v>0</v>
      </c>
      <c r="AS28">
        <f t="shared" si="23"/>
        <v>272.0469818809305</v>
      </c>
      <c r="AT28">
        <f t="shared" si="23"/>
        <v>2718.0238419487573</v>
      </c>
      <c r="AV28" s="31">
        <f t="shared" si="20"/>
        <v>2473401.6961738802</v>
      </c>
      <c r="AW28" s="36">
        <f t="shared" si="17"/>
        <v>0.94672401569855213</v>
      </c>
      <c r="AZ28">
        <f t="shared" si="21"/>
        <v>0</v>
      </c>
    </row>
    <row r="29" spans="1:52" x14ac:dyDescent="0.25">
      <c r="A29">
        <v>27</v>
      </c>
      <c r="B29" s="72">
        <v>44958.916666666664</v>
      </c>
      <c r="C29" t="s">
        <v>45</v>
      </c>
      <c r="D29" t="s">
        <v>46</v>
      </c>
      <c r="E29" t="s">
        <v>47</v>
      </c>
      <c r="F29">
        <v>107733</v>
      </c>
      <c r="G29" s="1">
        <v>24772340.932294998</v>
      </c>
      <c r="H29">
        <v>22994.2</v>
      </c>
      <c r="I29">
        <v>-119444.199958433</v>
      </c>
      <c r="J29" t="s">
        <v>17</v>
      </c>
      <c r="K29" s="28">
        <v>73050.333333333328</v>
      </c>
      <c r="L29">
        <v>1</v>
      </c>
      <c r="M29" t="s">
        <v>14</v>
      </c>
      <c r="N29" s="48">
        <f t="shared" si="0"/>
        <v>0.01</v>
      </c>
      <c r="O29" s="46">
        <f t="shared" si="1"/>
        <v>1077.33</v>
      </c>
      <c r="P29" s="47">
        <f t="shared" si="2"/>
        <v>25558328.760788564</v>
      </c>
      <c r="Q29" s="25">
        <f t="shared" si="18"/>
        <v>28091.416666666664</v>
      </c>
      <c r="R29" s="26" t="str">
        <f t="shared" si="3"/>
        <v>PERP</v>
      </c>
      <c r="S29" s="26" t="str">
        <f t="shared" si="19"/>
        <v>LONG</v>
      </c>
      <c r="T29" s="26" t="str">
        <f t="shared" si="4"/>
        <v>PERP LONG</v>
      </c>
      <c r="U29" s="26">
        <f t="shared" si="5"/>
        <v>24772340.932294998</v>
      </c>
      <c r="V29" s="26">
        <f t="shared" si="6"/>
        <v>22994.2</v>
      </c>
      <c r="W29" s="26">
        <f>IF($C29="","",IF(DefaultScenario,IF(OR(AND(Default_Exchange="ALL",NOT(ISERROR(MATCH($C29,$AE$6:$AE$37,0)))),$C29=Default_Exchange),IF($G29&gt;0,-LGD,0),0),IF(OR($J29="SWAP",$J29="FUTURE",$J29="CME FUTURE"),IF('Futures &amp; Perps Shifted'!$K$73,VLOOKUP($M29,ShiftByCurrencyDeriv,MATCH($R29,ShiftByCurrencyDerivHeader,0),FALSE),0),0)))</f>
        <v>0</v>
      </c>
      <c r="X29" s="26">
        <f t="shared" si="7"/>
        <v>0</v>
      </c>
      <c r="Y29" s="26" t="str">
        <f t="shared" si="8"/>
        <v>OKEX</v>
      </c>
      <c r="Z29" s="26" t="str">
        <f t="shared" si="9"/>
        <v>PERP</v>
      </c>
      <c r="AB29" s="36" t="str">
        <f t="shared" si="10"/>
        <v/>
      </c>
      <c r="AC29" s="42" t="str">
        <f t="shared" si="24"/>
        <v/>
      </c>
      <c r="AD29" s="42"/>
      <c r="AF29" s="42"/>
      <c r="AN29" t="str">
        <f t="shared" si="12"/>
        <v>USDT</v>
      </c>
      <c r="AO29">
        <f t="shared" si="13"/>
        <v>1.0000978259692599</v>
      </c>
      <c r="AP29">
        <f t="shared" si="14"/>
        <v>23723.7696534846</v>
      </c>
      <c r="AQ29">
        <f t="shared" si="22"/>
        <v>10772.246194574911</v>
      </c>
      <c r="AR29">
        <f t="shared" si="22"/>
        <v>0</v>
      </c>
      <c r="AS29">
        <f t="shared" si="23"/>
        <v>2476.9918344722682</v>
      </c>
      <c r="AT29">
        <f t="shared" si="23"/>
        <v>24769.9183447266</v>
      </c>
      <c r="AV29" s="31">
        <f t="shared" si="20"/>
        <v>24769918.344729461</v>
      </c>
      <c r="AW29" s="36">
        <f t="shared" si="17"/>
        <v>0.99990220594928203</v>
      </c>
      <c r="AZ29">
        <f t="shared" si="21"/>
        <v>0</v>
      </c>
    </row>
    <row r="30" spans="1:52" x14ac:dyDescent="0.25">
      <c r="A30">
        <v>28</v>
      </c>
      <c r="B30" s="72">
        <v>44958.916666666664</v>
      </c>
      <c r="C30" t="s">
        <v>45</v>
      </c>
      <c r="D30" t="s">
        <v>46</v>
      </c>
      <c r="E30" t="s">
        <v>465</v>
      </c>
      <c r="F30">
        <v>5119</v>
      </c>
      <c r="G30" s="1">
        <v>52239.394999999997</v>
      </c>
      <c r="H30">
        <v>1.0205</v>
      </c>
      <c r="I30">
        <v>-128.34537596600001</v>
      </c>
      <c r="J30" t="s">
        <v>17</v>
      </c>
      <c r="K30" s="28">
        <v>73050.333333333328</v>
      </c>
      <c r="L30">
        <v>1</v>
      </c>
      <c r="M30" t="s">
        <v>23</v>
      </c>
      <c r="N30" s="48">
        <f t="shared" si="0"/>
        <v>10</v>
      </c>
      <c r="O30" s="46">
        <f t="shared" si="1"/>
        <v>51190</v>
      </c>
      <c r="P30" s="47">
        <f t="shared" si="2"/>
        <v>55170.765867239425</v>
      </c>
      <c r="Q30" s="25">
        <f t="shared" si="18"/>
        <v>28091.416666666664</v>
      </c>
      <c r="R30" s="26" t="str">
        <f t="shared" si="3"/>
        <v>PERP</v>
      </c>
      <c r="S30" s="26" t="str">
        <f t="shared" si="19"/>
        <v>LONG</v>
      </c>
      <c r="T30" s="26" t="str">
        <f t="shared" si="4"/>
        <v>PERP LONG</v>
      </c>
      <c r="U30" s="26">
        <f t="shared" si="5"/>
        <v>52239.394999999997</v>
      </c>
      <c r="V30" s="26">
        <f t="shared" si="6"/>
        <v>1.0205</v>
      </c>
      <c r="W30" s="26">
        <f>IF($C30="","",IF(DefaultScenario,IF(OR(AND(Default_Exchange="ALL",NOT(ISERROR(MATCH($C30,$AE$6:$AE$37,0)))),$C30=Default_Exchange),IF($G30&gt;0,-LGD,0),0),IF(OR($J30="SWAP",$J30="FUTURE",$J30="CME FUTURE"),IF('Futures &amp; Perps Shifted'!$K$73,VLOOKUP($M30,ShiftByCurrencyDeriv,MATCH($R30,ShiftByCurrencyDerivHeader,0),FALSE),0),0)))</f>
        <v>0</v>
      </c>
      <c r="X30" s="26">
        <f t="shared" si="7"/>
        <v>0</v>
      </c>
      <c r="Y30" s="26" t="str">
        <f t="shared" si="8"/>
        <v>OKEX</v>
      </c>
      <c r="Z30" s="26" t="str">
        <f t="shared" si="9"/>
        <v>PERP</v>
      </c>
      <c r="AB30" s="36" t="str">
        <f t="shared" si="10"/>
        <v/>
      </c>
      <c r="AC30" s="42" t="str">
        <f t="shared" si="24"/>
        <v/>
      </c>
      <c r="AD30" s="36"/>
      <c r="AN30" t="str">
        <f t="shared" si="12"/>
        <v>USDT</v>
      </c>
      <c r="AO30">
        <f t="shared" si="13"/>
        <v>1.0000978259692599</v>
      </c>
      <c r="AP30">
        <f t="shared" si="14"/>
        <v>1.0777645217276699</v>
      </c>
      <c r="AQ30">
        <f t="shared" si="22"/>
        <v>511849.92778469884</v>
      </c>
      <c r="AR30">
        <f t="shared" si="22"/>
        <v>0</v>
      </c>
      <c r="AS30">
        <f t="shared" si="23"/>
        <v>5.2234285130410436</v>
      </c>
      <c r="AT30">
        <f t="shared" si="23"/>
        <v>52.234285130421796</v>
      </c>
      <c r="AV30" s="31">
        <f t="shared" si="20"/>
        <v>52234.285130428623</v>
      </c>
      <c r="AW30" s="36">
        <f t="shared" si="17"/>
        <v>0.99990218359972638</v>
      </c>
      <c r="AZ30">
        <f t="shared" si="21"/>
        <v>0</v>
      </c>
    </row>
    <row r="31" spans="1:52" x14ac:dyDescent="0.25">
      <c r="A31">
        <v>29</v>
      </c>
      <c r="B31" s="72">
        <v>44958.916666666664</v>
      </c>
      <c r="C31" t="s">
        <v>45</v>
      </c>
      <c r="D31" t="s">
        <v>46</v>
      </c>
      <c r="E31" t="s">
        <v>467</v>
      </c>
      <c r="F31">
        <v>99867</v>
      </c>
      <c r="G31" s="1">
        <v>15748626.6666728</v>
      </c>
      <c r="H31">
        <v>1576.96</v>
      </c>
      <c r="I31">
        <v>-67118.419137053002</v>
      </c>
      <c r="J31" t="s">
        <v>17</v>
      </c>
      <c r="K31" s="28">
        <v>73050.333333333328</v>
      </c>
      <c r="L31">
        <v>1</v>
      </c>
      <c r="M31" t="s">
        <v>15</v>
      </c>
      <c r="N31" s="48">
        <f t="shared" si="0"/>
        <v>0.1</v>
      </c>
      <c r="O31" s="46">
        <f t="shared" si="1"/>
        <v>9986.7000000000007</v>
      </c>
      <c r="P31" s="47">
        <f t="shared" si="2"/>
        <v>16396091.094335178</v>
      </c>
      <c r="Q31" s="25">
        <f t="shared" si="18"/>
        <v>28091.416666666664</v>
      </c>
      <c r="R31" s="26" t="str">
        <f t="shared" si="3"/>
        <v>PERP</v>
      </c>
      <c r="S31" s="26" t="str">
        <f t="shared" si="19"/>
        <v>LONG</v>
      </c>
      <c r="T31" s="26" t="str">
        <f t="shared" si="4"/>
        <v>PERP LONG</v>
      </c>
      <c r="U31" s="26">
        <f t="shared" si="5"/>
        <v>15748626.6666728</v>
      </c>
      <c r="V31" s="26">
        <f t="shared" si="6"/>
        <v>1576.96</v>
      </c>
      <c r="W31" s="26">
        <f>IF($C31="","",IF(DefaultScenario,IF(OR(AND(Default_Exchange="ALL",NOT(ISERROR(MATCH($C31,$AE$6:$AE$37,0)))),$C31=Default_Exchange),IF($G31&gt;0,-LGD,0),0),IF(OR($J31="SWAP",$J31="FUTURE",$J31="CME FUTURE"),IF('Futures &amp; Perps Shifted'!$K$73,VLOOKUP($M31,ShiftByCurrencyDeriv,MATCH($R31,ShiftByCurrencyDerivHeader,0),FALSE),0),0)))</f>
        <v>0</v>
      </c>
      <c r="X31" s="26">
        <f t="shared" si="7"/>
        <v>0</v>
      </c>
      <c r="Y31" s="26" t="str">
        <f t="shared" si="8"/>
        <v>OKEX</v>
      </c>
      <c r="Z31" s="26" t="str">
        <f t="shared" si="9"/>
        <v>PERP</v>
      </c>
      <c r="AB31" s="36" t="str">
        <f t="shared" si="10"/>
        <v/>
      </c>
      <c r="AC31" s="42" t="str">
        <f t="shared" si="24"/>
        <v/>
      </c>
      <c r="AD31" s="36"/>
      <c r="AN31" t="str">
        <f t="shared" si="12"/>
        <v>USDT</v>
      </c>
      <c r="AO31">
        <f t="shared" si="13"/>
        <v>1.0000978259692599</v>
      </c>
      <c r="AP31">
        <f t="shared" si="14"/>
        <v>1641.7926937161601</v>
      </c>
      <c r="AQ31">
        <f t="shared" si="22"/>
        <v>99857.231369553658</v>
      </c>
      <c r="AR31">
        <f t="shared" si="22"/>
        <v>0</v>
      </c>
      <c r="AS31">
        <f t="shared" si="23"/>
        <v>1574.7085958051853</v>
      </c>
      <c r="AT31">
        <f t="shared" si="23"/>
        <v>15747.085958051855</v>
      </c>
      <c r="AV31" s="31">
        <f t="shared" si="20"/>
        <v>15747085.958053149</v>
      </c>
      <c r="AW31" s="36">
        <f t="shared" si="17"/>
        <v>0.99990216870002313</v>
      </c>
      <c r="AZ31">
        <f t="shared" si="21"/>
        <v>0</v>
      </c>
    </row>
    <row r="32" spans="1:52" x14ac:dyDescent="0.25">
      <c r="A32">
        <v>30</v>
      </c>
      <c r="B32" s="72">
        <v>44958.916666666664</v>
      </c>
      <c r="C32" t="s">
        <v>45</v>
      </c>
      <c r="D32" t="s">
        <v>46</v>
      </c>
      <c r="E32" t="s">
        <v>922</v>
      </c>
      <c r="F32">
        <v>-169757</v>
      </c>
      <c r="G32" s="1">
        <v>-16975700</v>
      </c>
      <c r="H32">
        <v>23175.7</v>
      </c>
      <c r="I32">
        <v>-20.802684415000002</v>
      </c>
      <c r="J32" t="s">
        <v>13</v>
      </c>
      <c r="K32" s="28">
        <v>45016.333333333336</v>
      </c>
      <c r="L32">
        <v>0</v>
      </c>
      <c r="M32" t="s">
        <v>14</v>
      </c>
      <c r="N32" s="48">
        <f t="shared" si="0"/>
        <v>100</v>
      </c>
      <c r="O32" s="46">
        <f t="shared" si="1"/>
        <v>-732.47841489145958</v>
      </c>
      <c r="P32" s="47">
        <f t="shared" si="2"/>
        <v>-17377149.191034511</v>
      </c>
      <c r="Q32" s="25">
        <f t="shared" si="18"/>
        <v>57.416666666671517</v>
      </c>
      <c r="R32" s="26" t="str">
        <f t="shared" si="3"/>
        <v>Mar 23</v>
      </c>
      <c r="S32" s="26" t="str">
        <f t="shared" si="19"/>
        <v>SHORT</v>
      </c>
      <c r="T32" s="26" t="str">
        <f t="shared" si="4"/>
        <v>Mar 23 SHORT</v>
      </c>
      <c r="U32" s="26">
        <f t="shared" si="5"/>
        <v>-17145457</v>
      </c>
      <c r="V32" s="26">
        <f t="shared" si="6"/>
        <v>23407.457000000002</v>
      </c>
      <c r="W32" s="26">
        <f>IF($C32="","",IF(DefaultScenario,IF(OR(AND(Default_Exchange="ALL",NOT(ISERROR(MATCH($C32,$AE$6:$AE$37,0)))),$C32=Default_Exchange),IF($G32&gt;0,-LGD,0),0),IF(OR($J32="SWAP",$J32="FUTURE",$J32="CME FUTURE"),IF('Futures &amp; Perps Shifted'!$K$73,VLOOKUP($M32,ShiftByCurrencyDeriv,MATCH($R32,ShiftByCurrencyDerivHeader,0),FALSE),0),0)))</f>
        <v>0.01</v>
      </c>
      <c r="X32" s="26">
        <f t="shared" si="7"/>
        <v>-169757</v>
      </c>
      <c r="Y32" s="26" t="str">
        <f t="shared" si="8"/>
        <v>OKEX</v>
      </c>
      <c r="Z32" s="26" t="str">
        <f t="shared" si="9"/>
        <v>M2</v>
      </c>
      <c r="AB32" s="36" t="str">
        <f t="shared" si="10"/>
        <v/>
      </c>
      <c r="AC32" s="42" t="str">
        <f t="shared" si="24"/>
        <v/>
      </c>
      <c r="AD32" s="36"/>
      <c r="AE32" t="s">
        <v>14</v>
      </c>
      <c r="AF32">
        <f t="shared" ref="AF32:AF50" si="25">SUMIF($M$2:$M$123,"="&amp;$AE32,$H$2:$H$123)/COUNTIF($M$2:$M$123,"="&amp;$AE32)</f>
        <v>23238.704308352335</v>
      </c>
      <c r="AH32">
        <v>-12.04</v>
      </c>
      <c r="AJ32">
        <f>AH32*AF32</f>
        <v>-279793.99987256207</v>
      </c>
      <c r="AN32" t="str">
        <f t="shared" si="12"/>
        <v>USD</v>
      </c>
      <c r="AO32">
        <f t="shared" si="13"/>
        <v>1</v>
      </c>
      <c r="AP32">
        <f t="shared" si="14"/>
        <v>23723.7696534846</v>
      </c>
      <c r="AQ32">
        <f t="shared" si="22"/>
        <v>-7494.7701346224694</v>
      </c>
      <c r="AR32">
        <f t="shared" si="22"/>
        <v>0</v>
      </c>
      <c r="AS32">
        <f t="shared" si="23"/>
        <v>-1737.5411649857299</v>
      </c>
      <c r="AT32">
        <f t="shared" si="23"/>
        <v>-17359.789401629074</v>
      </c>
      <c r="AV32" s="31">
        <f t="shared" si="20"/>
        <v>-15797408.355485925</v>
      </c>
      <c r="AW32" s="36">
        <f t="shared" si="17"/>
        <v>0.93058951062318052</v>
      </c>
      <c r="AZ32">
        <f t="shared" si="21"/>
        <v>-17359.789401629074</v>
      </c>
    </row>
    <row r="33" spans="1:52" x14ac:dyDescent="0.25">
      <c r="A33">
        <v>31</v>
      </c>
      <c r="B33" s="72">
        <v>44958.916666666664</v>
      </c>
      <c r="C33" t="s">
        <v>45</v>
      </c>
      <c r="D33" t="s">
        <v>46</v>
      </c>
      <c r="E33" t="s">
        <v>923</v>
      </c>
      <c r="F33">
        <v>-18607</v>
      </c>
      <c r="G33" s="1">
        <v>-1860700</v>
      </c>
      <c r="H33">
        <v>23451.4</v>
      </c>
      <c r="I33">
        <v>-3.4614511989999999</v>
      </c>
      <c r="J33" t="s">
        <v>13</v>
      </c>
      <c r="K33" s="28">
        <v>45107.333333333336</v>
      </c>
      <c r="L33">
        <v>0</v>
      </c>
      <c r="M33" t="s">
        <v>14</v>
      </c>
      <c r="N33" s="48">
        <f t="shared" si="0"/>
        <v>100</v>
      </c>
      <c r="O33" s="46">
        <f t="shared" si="1"/>
        <v>-79.342811090169448</v>
      </c>
      <c r="P33" s="47">
        <f t="shared" si="2"/>
        <v>-1882310.5739631234</v>
      </c>
      <c r="Q33" s="25">
        <f t="shared" si="18"/>
        <v>148.41666666667152</v>
      </c>
      <c r="R33" s="26" t="str">
        <f t="shared" si="3"/>
        <v>Jun 23</v>
      </c>
      <c r="S33" s="26" t="str">
        <f t="shared" si="19"/>
        <v>SHORT</v>
      </c>
      <c r="T33" s="26" t="str">
        <f t="shared" si="4"/>
        <v>Jun 23 SHORT</v>
      </c>
      <c r="U33" s="26">
        <f t="shared" si="5"/>
        <v>-1879307</v>
      </c>
      <c r="V33" s="26">
        <f t="shared" si="6"/>
        <v>23685.914000000001</v>
      </c>
      <c r="W33" s="26">
        <f>IF($C33="","",IF(DefaultScenario,IF(OR(AND(Default_Exchange="ALL",NOT(ISERROR(MATCH($C33,$AE$6:$AE$37,0)))),$C33=Default_Exchange),IF($G33&gt;0,-LGD,0),0),IF(OR($J33="SWAP",$J33="FUTURE",$J33="CME FUTURE"),IF('Futures &amp; Perps Shifted'!$K$73,VLOOKUP($M33,ShiftByCurrencyDeriv,MATCH($R33,ShiftByCurrencyDerivHeader,0),FALSE),0),0)))</f>
        <v>0.01</v>
      </c>
      <c r="X33" s="26">
        <f t="shared" si="7"/>
        <v>-18607</v>
      </c>
      <c r="Y33" s="26" t="str">
        <f t="shared" si="8"/>
        <v>OKEX</v>
      </c>
      <c r="Z33" s="26" t="str">
        <f t="shared" si="9"/>
        <v>M5</v>
      </c>
      <c r="AB33" s="36" t="str">
        <f t="shared" si="10"/>
        <v/>
      </c>
      <c r="AC33" s="42" t="str">
        <f t="shared" si="24"/>
        <v/>
      </c>
      <c r="AD33" s="36"/>
      <c r="AE33" t="s">
        <v>35</v>
      </c>
      <c r="AF33">
        <f t="shared" si="25"/>
        <v>13.951999664000001</v>
      </c>
      <c r="AJ33">
        <f t="shared" ref="AJ33:AJ54" si="26">AH33*AF33</f>
        <v>0</v>
      </c>
      <c r="AN33" t="str">
        <f t="shared" si="12"/>
        <v>USD</v>
      </c>
      <c r="AO33">
        <f t="shared" si="13"/>
        <v>1</v>
      </c>
      <c r="AP33">
        <f t="shared" si="14"/>
        <v>23723.7696534846</v>
      </c>
      <c r="AQ33">
        <f t="shared" si="22"/>
        <v>-802.30104510550052</v>
      </c>
      <c r="AR33">
        <f t="shared" si="22"/>
        <v>0</v>
      </c>
      <c r="AS33">
        <f t="shared" si="23"/>
        <v>-188.21223617290585</v>
      </c>
      <c r="AT33">
        <f t="shared" si="23"/>
        <v>-1880.4301438192567</v>
      </c>
      <c r="AV33" s="31">
        <f t="shared" si="20"/>
        <v>-1711191.4308755717</v>
      </c>
      <c r="AW33" s="36">
        <f t="shared" si="17"/>
        <v>0.91964928837296267</v>
      </c>
      <c r="AZ33">
        <f t="shared" si="21"/>
        <v>-1880.4301438192567</v>
      </c>
    </row>
    <row r="34" spans="1:52" x14ac:dyDescent="0.25">
      <c r="A34">
        <v>32</v>
      </c>
      <c r="B34" s="72">
        <v>44958.916666666664</v>
      </c>
      <c r="C34" t="s">
        <v>45</v>
      </c>
      <c r="D34" t="s">
        <v>46</v>
      </c>
      <c r="E34" t="s">
        <v>926</v>
      </c>
      <c r="F34">
        <v>-713562</v>
      </c>
      <c r="G34" s="1">
        <v>-7135620</v>
      </c>
      <c r="H34">
        <v>1587.29</v>
      </c>
      <c r="I34">
        <v>54.843930059999998</v>
      </c>
      <c r="J34" t="s">
        <v>13</v>
      </c>
      <c r="K34" s="28">
        <v>45016.333333333336</v>
      </c>
      <c r="L34">
        <v>0</v>
      </c>
      <c r="M34" t="s">
        <v>15</v>
      </c>
      <c r="N34" s="48">
        <f t="shared" si="0"/>
        <v>10</v>
      </c>
      <c r="O34" s="46">
        <f t="shared" ref="O34:O68" si="27">IF($C34="","",IF($A34="",0,IF($L34=1,$F34*$N34,$AA$6*$F34*$N34/$H34)))</f>
        <v>-4495.4734169559442</v>
      </c>
      <c r="P34" s="47">
        <f t="shared" ref="P34:P58" si="28">IF($C34="","",IF($A34="",0,IF(NOT(ISERROR(VLOOKUP($M34,SpotUSDRateTable,2,FALSE))),VLOOKUP($M34,SpotUSDRateTable,2,FALSE),$H34)*O34))</f>
        <v>-7380635.4107534904</v>
      </c>
      <c r="Q34" s="25">
        <f t="shared" si="18"/>
        <v>57.416666666671517</v>
      </c>
      <c r="R34" s="26" t="str">
        <f t="shared" si="3"/>
        <v>Mar 23</v>
      </c>
      <c r="S34" s="26" t="str">
        <f t="shared" si="19"/>
        <v>SHORT</v>
      </c>
      <c r="T34" s="26" t="str">
        <f t="shared" si="4"/>
        <v>Mar 23 SHORT</v>
      </c>
      <c r="U34" s="26">
        <f t="shared" si="5"/>
        <v>-7206976.2000000002</v>
      </c>
      <c r="V34" s="26">
        <f t="shared" si="6"/>
        <v>1603.1629</v>
      </c>
      <c r="W34" s="26">
        <f>IF($C34="","",IF(DefaultScenario,IF(OR(AND(Default_Exchange="ALL",NOT(ISERROR(MATCH($C34,$AE$6:$AE$37,0)))),$C34=Default_Exchange),IF($G34&gt;0,-LGD,0),0),IF(OR($J34="SWAP",$J34="FUTURE",$J34="CME FUTURE"),IF('Futures &amp; Perps Shifted'!$K$73,VLOOKUP($M34,ShiftByCurrencyDeriv,MATCH($R34,ShiftByCurrencyDerivHeader,0),FALSE),0),0)))</f>
        <v>0.01</v>
      </c>
      <c r="X34" s="26">
        <f t="shared" si="7"/>
        <v>-71356.200000000186</v>
      </c>
      <c r="Y34" s="26" t="str">
        <f t="shared" si="8"/>
        <v>OKEX</v>
      </c>
      <c r="Z34" s="26" t="str">
        <f t="shared" si="9"/>
        <v>M2</v>
      </c>
      <c r="AA34" s="9"/>
      <c r="AB34" s="36" t="str">
        <f t="shared" ref="AB34:AB52" si="29">IF($C94="","",(O94*H94-G94)/G94)</f>
        <v/>
      </c>
      <c r="AC34" s="42" t="str">
        <f t="shared" si="24"/>
        <v/>
      </c>
      <c r="AD34" s="36"/>
      <c r="AE34" t="s">
        <v>19</v>
      </c>
      <c r="AF34">
        <f t="shared" si="25"/>
        <v>10.292048489999999</v>
      </c>
      <c r="AJ34">
        <f t="shared" si="26"/>
        <v>0</v>
      </c>
      <c r="AN34" t="str">
        <f t="shared" si="12"/>
        <v>USD</v>
      </c>
      <c r="AO34">
        <f t="shared" ref="AO34:AO62" si="30">VLOOKUP($AN34,SpotUSDRateTable,2,FALSE)</f>
        <v>1</v>
      </c>
      <c r="AP34">
        <f t="shared" ref="AP34:AP62" si="31">VLOOKUP($M34,SpotUSDRateTable,2,FALSE)</f>
        <v>1641.7926937161601</v>
      </c>
      <c r="AQ34">
        <f t="shared" si="22"/>
        <v>-46207.234821187463</v>
      </c>
      <c r="AR34">
        <f t="shared" si="22"/>
        <v>0</v>
      </c>
      <c r="AS34">
        <f t="shared" si="23"/>
        <v>-737.98974210141341</v>
      </c>
      <c r="AT34">
        <f t="shared" si="23"/>
        <v>-7373.2621486033777</v>
      </c>
      <c r="AV34" s="31">
        <f t="shared" si="20"/>
        <v>-6709668.5552304462</v>
      </c>
      <c r="AW34" s="36">
        <f t="shared" si="17"/>
        <v>0.94030631609172655</v>
      </c>
      <c r="AZ34">
        <f t="shared" si="21"/>
        <v>-7373.2621486033777</v>
      </c>
    </row>
    <row r="35" spans="1:52" x14ac:dyDescent="0.25">
      <c r="A35">
        <v>33</v>
      </c>
      <c r="B35" s="72">
        <v>44958.916666666664</v>
      </c>
      <c r="C35" t="s">
        <v>45</v>
      </c>
      <c r="D35" t="s">
        <v>46</v>
      </c>
      <c r="E35" t="s">
        <v>468</v>
      </c>
      <c r="F35">
        <v>-9347</v>
      </c>
      <c r="G35" s="1">
        <v>-63269.843000000001</v>
      </c>
      <c r="H35">
        <v>6.7690000000000001</v>
      </c>
      <c r="I35">
        <v>1095.2468859349999</v>
      </c>
      <c r="J35" t="s">
        <v>17</v>
      </c>
      <c r="K35" s="28">
        <v>73050.333333333328</v>
      </c>
      <c r="L35">
        <v>1</v>
      </c>
      <c r="M35" t="s">
        <v>27</v>
      </c>
      <c r="N35" s="48">
        <f t="shared" si="0"/>
        <v>1</v>
      </c>
      <c r="O35" s="46">
        <f t="shared" si="27"/>
        <v>-9347</v>
      </c>
      <c r="P35" s="47">
        <f t="shared" si="28"/>
        <v>-67453.788612358316</v>
      </c>
      <c r="Q35" s="25">
        <f t="shared" si="18"/>
        <v>28091.416666666664</v>
      </c>
      <c r="R35" s="26" t="str">
        <f t="shared" si="3"/>
        <v>PERP</v>
      </c>
      <c r="S35" s="26" t="str">
        <f t="shared" si="19"/>
        <v>SHORT</v>
      </c>
      <c r="T35" s="26" t="str">
        <f t="shared" si="4"/>
        <v>PERP SHORT</v>
      </c>
      <c r="U35" s="26">
        <f t="shared" si="5"/>
        <v>-63269.843000000001</v>
      </c>
      <c r="V35" s="26">
        <f t="shared" si="6"/>
        <v>6.7690000000000001</v>
      </c>
      <c r="W35" s="26">
        <f>IF($C35="","",IF(DefaultScenario,IF(OR(AND(Default_Exchange="ALL",NOT(ISERROR(MATCH($C35,$AE$6:$AE$37,0)))),$C35=Default_Exchange),IF($G35&gt;0,-LGD,0),0),IF(OR($J35="SWAP",$J35="FUTURE",$J35="CME FUTURE"),IF('Futures &amp; Perps Shifted'!$K$73,VLOOKUP($M35,ShiftByCurrencyDeriv,MATCH($R35,ShiftByCurrencyDerivHeader,0),FALSE),0),0)))</f>
        <v>0</v>
      </c>
      <c r="X35" s="26">
        <f t="shared" si="7"/>
        <v>0</v>
      </c>
      <c r="Y35" s="26" t="str">
        <f t="shared" si="8"/>
        <v>OKEX</v>
      </c>
      <c r="Z35" s="26" t="str">
        <f t="shared" si="9"/>
        <v>PERP</v>
      </c>
      <c r="AB35" s="36" t="str">
        <f t="shared" si="29"/>
        <v/>
      </c>
      <c r="AC35" s="42" t="str">
        <f t="shared" si="24"/>
        <v/>
      </c>
      <c r="AD35" s="36"/>
      <c r="AE35" t="s">
        <v>20</v>
      </c>
      <c r="AF35">
        <f t="shared" si="25"/>
        <v>129.91999999999999</v>
      </c>
      <c r="AH35">
        <v>37.380000000000003</v>
      </c>
      <c r="AJ35">
        <f t="shared" si="26"/>
        <v>4856.4096</v>
      </c>
      <c r="AN35" t="str">
        <f t="shared" si="12"/>
        <v>USDT</v>
      </c>
      <c r="AO35">
        <f t="shared" si="30"/>
        <v>1.0000978259692599</v>
      </c>
      <c r="AP35">
        <f t="shared" si="31"/>
        <v>7.2166244369699699</v>
      </c>
      <c r="AQ35">
        <f t="shared" si="22"/>
        <v>-93460.857101066213</v>
      </c>
      <c r="AR35">
        <f t="shared" si="22"/>
        <v>0</v>
      </c>
      <c r="AS35">
        <f t="shared" si="23"/>
        <v>-6.3263654171730641</v>
      </c>
      <c r="AT35">
        <f t="shared" si="23"/>
        <v>-63.263654171705738</v>
      </c>
      <c r="AV35" s="31">
        <f t="shared" si="20"/>
        <v>-63263.654171711794</v>
      </c>
      <c r="AW35" s="36">
        <f t="shared" si="17"/>
        <v>0.99990218359972527</v>
      </c>
      <c r="AZ35">
        <f t="shared" si="21"/>
        <v>0</v>
      </c>
    </row>
    <row r="36" spans="1:52" x14ac:dyDescent="0.25">
      <c r="A36">
        <v>34</v>
      </c>
      <c r="B36" s="72">
        <v>44958.916666666664</v>
      </c>
      <c r="C36" t="s">
        <v>45</v>
      </c>
      <c r="D36" t="s">
        <v>46</v>
      </c>
      <c r="E36" t="s">
        <v>924</v>
      </c>
      <c r="F36">
        <v>-39467</v>
      </c>
      <c r="G36" s="1">
        <v>-9150621.0804676693</v>
      </c>
      <c r="H36">
        <v>23185.5</v>
      </c>
      <c r="I36">
        <v>-244601.07240216399</v>
      </c>
      <c r="J36" t="s">
        <v>13</v>
      </c>
      <c r="K36" s="28">
        <v>45016.333333333336</v>
      </c>
      <c r="L36">
        <v>1</v>
      </c>
      <c r="M36" t="s">
        <v>14</v>
      </c>
      <c r="N36" s="48">
        <f t="shared" si="0"/>
        <v>0.01</v>
      </c>
      <c r="O36" s="46">
        <f t="shared" si="27"/>
        <v>-394.67</v>
      </c>
      <c r="P36" s="47">
        <f t="shared" si="28"/>
        <v>-9363060.1691407673</v>
      </c>
      <c r="Q36" s="25">
        <f t="shared" si="18"/>
        <v>57.416666666671517</v>
      </c>
      <c r="R36" s="26" t="str">
        <f t="shared" si="3"/>
        <v>Mar 23</v>
      </c>
      <c r="S36" s="26" t="str">
        <f t="shared" si="19"/>
        <v>SHORT</v>
      </c>
      <c r="T36" s="26" t="str">
        <f t="shared" si="4"/>
        <v>Mar 23 SHORT</v>
      </c>
      <c r="U36" s="26">
        <f t="shared" si="5"/>
        <v>-9242127.2912723459</v>
      </c>
      <c r="V36" s="26">
        <f t="shared" si="6"/>
        <v>23417.355</v>
      </c>
      <c r="W36" s="26">
        <f>IF($C36="","",IF(DefaultScenario,IF(OR(AND(Default_Exchange="ALL",NOT(ISERROR(MATCH($C36,$AE$6:$AE$37,0)))),$C36=Default_Exchange),IF($G36&gt;0,-LGD,0),0),IF(OR($J36="SWAP",$J36="FUTURE",$J36="CME FUTURE"),IF('Futures &amp; Perps Shifted'!$K$73,VLOOKUP($M36,ShiftByCurrencyDeriv,MATCH($R36,ShiftByCurrencyDerivHeader,0),FALSE),0),0)))</f>
        <v>0.01</v>
      </c>
      <c r="X36" s="26">
        <f t="shared" si="7"/>
        <v>-91506.210804676637</v>
      </c>
      <c r="Y36" s="26" t="str">
        <f t="shared" si="8"/>
        <v>OKEX</v>
      </c>
      <c r="Z36" s="26" t="str">
        <f t="shared" si="9"/>
        <v>M2</v>
      </c>
      <c r="AA36" s="9"/>
      <c r="AB36" s="36" t="str">
        <f t="shared" si="29"/>
        <v/>
      </c>
      <c r="AC36" s="42" t="str">
        <f t="shared" si="24"/>
        <v/>
      </c>
      <c r="AD36" s="36"/>
      <c r="AE36" t="s">
        <v>14</v>
      </c>
      <c r="AF36">
        <f t="shared" si="25"/>
        <v>23238.704308352335</v>
      </c>
      <c r="AH36">
        <v>-12.04</v>
      </c>
      <c r="AJ36">
        <f t="shared" si="26"/>
        <v>-279793.99987256207</v>
      </c>
      <c r="AN36" t="str">
        <f t="shared" si="12"/>
        <v>USDT</v>
      </c>
      <c r="AO36">
        <f t="shared" si="30"/>
        <v>1.0000978259692599</v>
      </c>
      <c r="AP36">
        <f t="shared" si="31"/>
        <v>23723.7696534846</v>
      </c>
      <c r="AQ36">
        <f t="shared" si="22"/>
        <v>-3946.3139480130321</v>
      </c>
      <c r="AR36">
        <f t="shared" si="22"/>
        <v>0</v>
      </c>
      <c r="AS36">
        <f t="shared" si="23"/>
        <v>-914.9726204165454</v>
      </c>
      <c r="AT36">
        <f t="shared" si="23"/>
        <v>-9149.726204164017</v>
      </c>
      <c r="AV36" s="31">
        <f t="shared" si="20"/>
        <v>-9149726.2041656263</v>
      </c>
      <c r="AW36" s="36">
        <f t="shared" si="17"/>
        <v>0.99990220594928214</v>
      </c>
      <c r="AZ36">
        <f t="shared" si="21"/>
        <v>-9149.726204164017</v>
      </c>
    </row>
    <row r="37" spans="1:52" x14ac:dyDescent="0.25">
      <c r="A37">
        <v>35</v>
      </c>
      <c r="B37" s="72">
        <v>44958.916666666664</v>
      </c>
      <c r="C37" t="s">
        <v>45</v>
      </c>
      <c r="D37" t="s">
        <v>46</v>
      </c>
      <c r="E37" t="s">
        <v>925</v>
      </c>
      <c r="F37">
        <v>-7669</v>
      </c>
      <c r="G37" s="1">
        <v>-1796371.18184797</v>
      </c>
      <c r="H37">
        <v>23423.8</v>
      </c>
      <c r="I37">
        <v>-78661.696334163003</v>
      </c>
      <c r="J37" t="s">
        <v>13</v>
      </c>
      <c r="K37" s="28">
        <v>45107.333333333336</v>
      </c>
      <c r="L37">
        <v>1</v>
      </c>
      <c r="M37" t="s">
        <v>14</v>
      </c>
      <c r="N37" s="48">
        <f t="shared" si="0"/>
        <v>0.01</v>
      </c>
      <c r="O37" s="46">
        <f t="shared" si="27"/>
        <v>-76.69</v>
      </c>
      <c r="P37" s="47">
        <f t="shared" si="28"/>
        <v>-1819375.8947257339</v>
      </c>
      <c r="Q37" s="25">
        <f t="shared" si="18"/>
        <v>148.41666666667152</v>
      </c>
      <c r="R37" s="26" t="str">
        <f t="shared" si="3"/>
        <v>Jun 23</v>
      </c>
      <c r="S37" s="26" t="str">
        <f t="shared" si="19"/>
        <v>SHORT</v>
      </c>
      <c r="T37" s="26" t="str">
        <f t="shared" si="4"/>
        <v>Jun 23 SHORT</v>
      </c>
      <c r="U37" s="26">
        <f t="shared" si="5"/>
        <v>-1814334.8936664497</v>
      </c>
      <c r="V37" s="26">
        <f t="shared" si="6"/>
        <v>23658.038</v>
      </c>
      <c r="W37" s="26">
        <f>IF($C37="","",IF(DefaultScenario,IF(OR(AND(Default_Exchange="ALL",NOT(ISERROR(MATCH($C37,$AE$6:$AE$37,0)))),$C37=Default_Exchange),IF($G37&gt;0,-LGD,0),0),IF(OR($J37="SWAP",$J37="FUTURE",$J37="CME FUTURE"),IF('Futures &amp; Perps Shifted'!$K$73,VLOOKUP($M37,ShiftByCurrencyDeriv,MATCH($R37,ShiftByCurrencyDerivHeader,0),FALSE),0),0)))</f>
        <v>0.01</v>
      </c>
      <c r="X37" s="26">
        <f t="shared" si="7"/>
        <v>-17963.7118184797</v>
      </c>
      <c r="Y37" s="26" t="str">
        <f t="shared" si="8"/>
        <v>OKEX</v>
      </c>
      <c r="Z37" s="26" t="str">
        <f t="shared" si="9"/>
        <v>M5</v>
      </c>
      <c r="AB37" s="36" t="str">
        <f t="shared" si="29"/>
        <v/>
      </c>
      <c r="AC37" s="42" t="str">
        <f t="shared" si="24"/>
        <v/>
      </c>
      <c r="AD37" s="36"/>
      <c r="AE37" t="s">
        <v>31</v>
      </c>
      <c r="AF37">
        <f t="shared" si="25"/>
        <v>50.250281409999999</v>
      </c>
      <c r="AJ37">
        <f t="shared" si="26"/>
        <v>0</v>
      </c>
      <c r="AN37" t="str">
        <f t="shared" si="12"/>
        <v>USDT</v>
      </c>
      <c r="AO37">
        <f t="shared" si="30"/>
        <v>1.0000978259692599</v>
      </c>
      <c r="AP37">
        <f t="shared" si="31"/>
        <v>23723.7696534846</v>
      </c>
      <c r="AQ37">
        <f t="shared" si="22"/>
        <v>-766.82498460262866</v>
      </c>
      <c r="AR37">
        <f t="shared" si="22"/>
        <v>0</v>
      </c>
      <c r="AS37">
        <f t="shared" si="23"/>
        <v>-179.61955074321475</v>
      </c>
      <c r="AT37">
        <f t="shared" si="23"/>
        <v>-1796.1955074332632</v>
      </c>
      <c r="AV37" s="31">
        <f t="shared" si="20"/>
        <v>-1796195.507433506</v>
      </c>
      <c r="AW37" s="36">
        <f t="shared" si="17"/>
        <v>0.99990220594928303</v>
      </c>
      <c r="AZ37">
        <f t="shared" si="21"/>
        <v>-1796.1955074332632</v>
      </c>
    </row>
    <row r="38" spans="1:52" x14ac:dyDescent="0.25">
      <c r="A38">
        <v>36</v>
      </c>
      <c r="B38" s="72">
        <v>44958.916666666664</v>
      </c>
      <c r="C38" t="s">
        <v>45</v>
      </c>
      <c r="D38" t="s">
        <v>46</v>
      </c>
      <c r="E38" t="s">
        <v>927</v>
      </c>
      <c r="F38">
        <v>-2075</v>
      </c>
      <c r="G38" s="1">
        <v>-329572.25491100899</v>
      </c>
      <c r="H38">
        <v>1588.3</v>
      </c>
      <c r="I38">
        <v>-481.36761316299999</v>
      </c>
      <c r="J38" t="s">
        <v>13</v>
      </c>
      <c r="K38" s="28">
        <v>45016.333333333336</v>
      </c>
      <c r="L38">
        <v>1</v>
      </c>
      <c r="M38" t="s">
        <v>15</v>
      </c>
      <c r="N38" s="48">
        <f t="shared" si="0"/>
        <v>0.1</v>
      </c>
      <c r="O38" s="46">
        <f t="shared" si="27"/>
        <v>-207.5</v>
      </c>
      <c r="P38" s="47">
        <f t="shared" si="28"/>
        <v>-340671.9839461032</v>
      </c>
      <c r="Q38" s="25">
        <f t="shared" si="18"/>
        <v>57.416666666671517</v>
      </c>
      <c r="R38" s="26" t="str">
        <f t="shared" si="3"/>
        <v>Mar 23</v>
      </c>
      <c r="S38" s="26" t="str">
        <f t="shared" si="19"/>
        <v>SHORT</v>
      </c>
      <c r="T38" s="26" t="str">
        <f t="shared" si="4"/>
        <v>Mar 23 SHORT</v>
      </c>
      <c r="U38" s="26">
        <f t="shared" si="5"/>
        <v>-332867.97746011906</v>
      </c>
      <c r="V38" s="26">
        <f t="shared" si="6"/>
        <v>1604.183</v>
      </c>
      <c r="W38" s="26">
        <f>IF($C38="","",IF(DefaultScenario,IF(OR(AND(Default_Exchange="ALL",NOT(ISERROR(MATCH($C38,$AE$6:$AE$37,0)))),$C38=Default_Exchange),IF($G38&gt;0,-LGD,0),0),IF(OR($J38="SWAP",$J38="FUTURE",$J38="CME FUTURE"),IF('Futures &amp; Perps Shifted'!$K$73,VLOOKUP($M38,ShiftByCurrencyDeriv,MATCH($R38,ShiftByCurrencyDerivHeader,0),FALSE),0),0)))</f>
        <v>0.01</v>
      </c>
      <c r="X38" s="26">
        <f t="shared" si="7"/>
        <v>-3295.7225491100689</v>
      </c>
      <c r="Y38" s="26" t="str">
        <f t="shared" si="8"/>
        <v>OKEX</v>
      </c>
      <c r="Z38" s="26" t="str">
        <f t="shared" si="9"/>
        <v>M2</v>
      </c>
      <c r="AB38" s="36" t="str">
        <f t="shared" si="29"/>
        <v/>
      </c>
      <c r="AC38" s="42" t="str">
        <f t="shared" si="24"/>
        <v/>
      </c>
      <c r="AD38" s="36"/>
      <c r="AE38" t="s">
        <v>22</v>
      </c>
      <c r="AF38" t="e">
        <f t="shared" si="25"/>
        <v>#DIV/0!</v>
      </c>
      <c r="AJ38" t="e">
        <f t="shared" si="26"/>
        <v>#DIV/0!</v>
      </c>
      <c r="AN38" t="str">
        <f t="shared" si="12"/>
        <v>USDT</v>
      </c>
      <c r="AO38">
        <f t="shared" si="30"/>
        <v>1.0000978259692599</v>
      </c>
      <c r="AP38">
        <f t="shared" si="31"/>
        <v>1641.7926937161601</v>
      </c>
      <c r="AQ38">
        <f t="shared" si="22"/>
        <v>-2074.7970309694279</v>
      </c>
      <c r="AR38">
        <f t="shared" si="22"/>
        <v>0</v>
      </c>
      <c r="AS38">
        <f t="shared" si="23"/>
        <v>-32.95400124290402</v>
      </c>
      <c r="AT38">
        <f t="shared" si="23"/>
        <v>-329.54001242885147</v>
      </c>
      <c r="AV38" s="31">
        <f t="shared" si="20"/>
        <v>-329540.0124288745</v>
      </c>
      <c r="AW38" s="36">
        <f t="shared" si="17"/>
        <v>0.99990216870002246</v>
      </c>
      <c r="AZ38">
        <f t="shared" si="21"/>
        <v>-329.54001242885147</v>
      </c>
    </row>
    <row r="39" spans="1:52" x14ac:dyDescent="0.25">
      <c r="A39">
        <v>37</v>
      </c>
      <c r="B39" s="72">
        <v>44958.916666666664</v>
      </c>
      <c r="C39" t="s">
        <v>45</v>
      </c>
      <c r="D39" t="s">
        <v>46</v>
      </c>
      <c r="E39" t="s">
        <v>934</v>
      </c>
      <c r="F39">
        <v>-6248</v>
      </c>
      <c r="G39" s="1">
        <v>-998605.358880379</v>
      </c>
      <c r="H39">
        <v>1598.28</v>
      </c>
      <c r="I39">
        <v>1757.6913745849999</v>
      </c>
      <c r="J39" t="s">
        <v>13</v>
      </c>
      <c r="K39" s="28">
        <v>45107.333333333336</v>
      </c>
      <c r="L39">
        <v>1</v>
      </c>
      <c r="M39" t="s">
        <v>15</v>
      </c>
      <c r="N39" s="48">
        <f t="shared" si="0"/>
        <v>0.1</v>
      </c>
      <c r="O39" s="46">
        <f t="shared" si="27"/>
        <v>-624.80000000000007</v>
      </c>
      <c r="P39" s="47">
        <f t="shared" si="28"/>
        <v>-1025792.0750338569</v>
      </c>
      <c r="Q39" s="25">
        <f t="shared" si="18"/>
        <v>148.41666666667152</v>
      </c>
      <c r="R39" s="26" t="str">
        <f t="shared" si="3"/>
        <v>Jun 23</v>
      </c>
      <c r="S39" s="26" t="str">
        <f t="shared" si="19"/>
        <v>SHORT</v>
      </c>
      <c r="T39" s="26" t="str">
        <f t="shared" si="4"/>
        <v>Jun 23 SHORT</v>
      </c>
      <c r="U39" s="26">
        <f t="shared" si="5"/>
        <v>-1008591.4124691827</v>
      </c>
      <c r="V39" s="26">
        <f t="shared" si="6"/>
        <v>1614.2628</v>
      </c>
      <c r="W39" s="26">
        <f>IF($C39="","",IF(DefaultScenario,IF(OR(AND(Default_Exchange="ALL",NOT(ISERROR(MATCH($C39,$AE$6:$AE$37,0)))),$C39=Default_Exchange),IF($G39&gt;0,-LGD,0),0),IF(OR($J39="SWAP",$J39="FUTURE",$J39="CME FUTURE"),IF('Futures &amp; Perps Shifted'!$K$73,VLOOKUP($M39,ShiftByCurrencyDeriv,MATCH($R39,ShiftByCurrencyDerivHeader,0),FALSE),0),0)))</f>
        <v>0.01</v>
      </c>
      <c r="X39" s="26">
        <f t="shared" si="7"/>
        <v>-9986.0535888037411</v>
      </c>
      <c r="Y39" s="26" t="str">
        <f t="shared" si="8"/>
        <v>OKEX</v>
      </c>
      <c r="Z39" s="26" t="str">
        <f t="shared" si="9"/>
        <v>M5</v>
      </c>
      <c r="AB39" s="36" t="str">
        <f t="shared" si="29"/>
        <v/>
      </c>
      <c r="AC39" s="42" t="str">
        <f t="shared" si="24"/>
        <v/>
      </c>
      <c r="AD39" s="36"/>
      <c r="AE39" t="s">
        <v>28</v>
      </c>
      <c r="AF39" t="e">
        <f t="shared" si="25"/>
        <v>#DIV/0!</v>
      </c>
      <c r="AJ39" t="e">
        <f t="shared" si="26"/>
        <v>#DIV/0!</v>
      </c>
      <c r="AN39" t="str">
        <f t="shared" si="12"/>
        <v>USDT</v>
      </c>
      <c r="AO39">
        <f t="shared" si="30"/>
        <v>1.0000978259692599</v>
      </c>
      <c r="AP39">
        <f t="shared" si="31"/>
        <v>1641.7926937161601</v>
      </c>
      <c r="AQ39">
        <f t="shared" si="22"/>
        <v>-6247.388843131077</v>
      </c>
      <c r="AR39">
        <f t="shared" si="22"/>
        <v>0</v>
      </c>
      <c r="AS39">
        <f t="shared" si="23"/>
        <v>-99.850766402033713</v>
      </c>
      <c r="AT39">
        <f t="shared" si="23"/>
        <v>-998.50766401991109</v>
      </c>
      <c r="AV39" s="31">
        <f t="shared" si="20"/>
        <v>-998507.66401995509</v>
      </c>
      <c r="AW39" s="36">
        <f t="shared" si="17"/>
        <v>0.99990216870002235</v>
      </c>
      <c r="AZ39">
        <f t="shared" si="21"/>
        <v>-998.50766401991109</v>
      </c>
    </row>
    <row r="40" spans="1:52" x14ac:dyDescent="0.25">
      <c r="A40">
        <v>38</v>
      </c>
      <c r="B40" s="72">
        <v>44958.916666666664</v>
      </c>
      <c r="C40" t="s">
        <v>45</v>
      </c>
      <c r="D40" t="s">
        <v>51</v>
      </c>
      <c r="E40" t="s">
        <v>469</v>
      </c>
      <c r="F40">
        <v>17538</v>
      </c>
      <c r="G40" s="1">
        <v>18116.754269960998</v>
      </c>
      <c r="H40">
        <v>10.33</v>
      </c>
      <c r="I40">
        <v>-12794.64636284</v>
      </c>
      <c r="J40" t="s">
        <v>17</v>
      </c>
      <c r="K40" s="28">
        <v>73050.333333333328</v>
      </c>
      <c r="L40">
        <v>1</v>
      </c>
      <c r="M40" t="s">
        <v>19</v>
      </c>
      <c r="N40" s="48">
        <f t="shared" si="0"/>
        <v>0.1</v>
      </c>
      <c r="O40" s="46">
        <f t="shared" si="27"/>
        <v>1753.8000000000002</v>
      </c>
      <c r="P40" s="47">
        <f t="shared" si="28"/>
        <v>18116.754000000001</v>
      </c>
      <c r="Q40" s="25">
        <f t="shared" si="18"/>
        <v>28091.416666666664</v>
      </c>
      <c r="R40" s="26" t="str">
        <f t="shared" si="3"/>
        <v>PERP</v>
      </c>
      <c r="S40" s="26" t="str">
        <f t="shared" si="19"/>
        <v>LONG</v>
      </c>
      <c r="T40" s="26" t="str">
        <f t="shared" si="4"/>
        <v>PERP LONG</v>
      </c>
      <c r="U40" s="26">
        <f t="shared" si="5"/>
        <v>18116.754269960998</v>
      </c>
      <c r="V40" s="26">
        <f t="shared" si="6"/>
        <v>10.33</v>
      </c>
      <c r="W40" s="26">
        <f>IF($C40="","",IF(DefaultScenario,IF(OR(AND(Default_Exchange="ALL",NOT(ISERROR(MATCH($C40,$AE$6:$AE$37,0)))),$C40=Default_Exchange),IF($G40&gt;0,-LGD,0),0),IF(OR($J40="SWAP",$J40="FUTURE",$J40="CME FUTURE"),IF('Futures &amp; Perps Shifted'!$K$73,VLOOKUP($M40,ShiftByCurrencyDeriv,MATCH($R40,ShiftByCurrencyDerivHeader,0),FALSE),0),0)))</f>
        <v>0</v>
      </c>
      <c r="X40" s="26">
        <f t="shared" si="7"/>
        <v>0</v>
      </c>
      <c r="Y40" s="26" t="str">
        <f t="shared" si="8"/>
        <v>OKEX</v>
      </c>
      <c r="Z40" s="26" t="str">
        <f t="shared" si="9"/>
        <v>PERP</v>
      </c>
      <c r="AB40" s="36" t="str">
        <f t="shared" si="29"/>
        <v/>
      </c>
      <c r="AC40" s="42" t="str">
        <f t="shared" si="24"/>
        <v/>
      </c>
      <c r="AD40" s="36"/>
      <c r="AE40" t="s">
        <v>23</v>
      </c>
      <c r="AF40">
        <f t="shared" si="25"/>
        <v>1.0187499999999998</v>
      </c>
      <c r="AH40">
        <v>1338.29</v>
      </c>
      <c r="AJ40">
        <f t="shared" si="26"/>
        <v>1363.3829374999998</v>
      </c>
      <c r="AN40" t="str">
        <f t="shared" si="12"/>
        <v>USDT</v>
      </c>
      <c r="AO40">
        <f t="shared" si="30"/>
        <v>1.0000978259692599</v>
      </c>
      <c r="AP40" t="e">
        <f t="shared" si="31"/>
        <v>#N/A</v>
      </c>
      <c r="AQ40">
        <f t="shared" si="22"/>
        <v>17536.284495971962</v>
      </c>
      <c r="AR40">
        <f t="shared" si="22"/>
        <v>0</v>
      </c>
      <c r="AS40">
        <f t="shared" si="23"/>
        <v>1.8114981884332333</v>
      </c>
      <c r="AT40">
        <f t="shared" si="23"/>
        <v>18.114981884338562</v>
      </c>
      <c r="AV40" s="31">
        <f t="shared" si="20"/>
        <v>18114.98188433906</v>
      </c>
      <c r="AW40" s="36">
        <f t="shared" si="17"/>
        <v>0.99990216870000403</v>
      </c>
      <c r="AZ40">
        <f t="shared" si="21"/>
        <v>0</v>
      </c>
    </row>
    <row r="41" spans="1:52" x14ac:dyDescent="0.25">
      <c r="A41">
        <v>39</v>
      </c>
      <c r="B41" s="72">
        <v>44958.916666666664</v>
      </c>
      <c r="C41" t="s">
        <v>263</v>
      </c>
      <c r="D41" t="s">
        <v>293</v>
      </c>
      <c r="E41" t="s">
        <v>936</v>
      </c>
      <c r="F41">
        <v>-729</v>
      </c>
      <c r="G41" s="1">
        <v>-59942025</v>
      </c>
      <c r="H41" s="29">
        <v>1644.5</v>
      </c>
      <c r="I41">
        <v>0</v>
      </c>
      <c r="J41" t="s">
        <v>277</v>
      </c>
      <c r="K41" s="28">
        <v>44982</v>
      </c>
      <c r="L41">
        <v>1</v>
      </c>
      <c r="M41" t="s">
        <v>15</v>
      </c>
      <c r="N41" s="48">
        <f t="shared" si="0"/>
        <v>50</v>
      </c>
      <c r="O41" s="46">
        <f t="shared" si="27"/>
        <v>-36450</v>
      </c>
      <c r="P41" s="47">
        <f t="shared" si="28"/>
        <v>-59843343.685954034</v>
      </c>
      <c r="Q41" s="25">
        <f t="shared" si="18"/>
        <v>23.083333333335759</v>
      </c>
      <c r="R41" s="26" t="str">
        <f t="shared" si="3"/>
        <v>CME Feb 23</v>
      </c>
      <c r="S41" s="26" t="str">
        <f t="shared" si="19"/>
        <v>SHORT</v>
      </c>
      <c r="T41" s="26" t="str">
        <f t="shared" si="4"/>
        <v>CME Feb 23 SHORT</v>
      </c>
      <c r="U41" s="26">
        <f t="shared" si="5"/>
        <v>-60541445.25</v>
      </c>
      <c r="V41" s="26">
        <f t="shared" si="6"/>
        <v>1660.9449999999999</v>
      </c>
      <c r="W41" s="26">
        <f>IF($C41="","",IF(DefaultScenario,IF(OR(AND(Default_Exchange="ALL",NOT(ISERROR(MATCH($C41,$AE$6:$AE$37,0)))),$C41=Default_Exchange),IF($G41&gt;0,-LGD,0),0),IF(OR($J41="SWAP",$J41="FUTURE",$J41="CME FUTURE"),IF('Futures &amp; Perps Shifted'!$K$73,VLOOKUP($M41,ShiftByCurrencyDeriv,MATCH($R41,ShiftByCurrencyDerivHeader,0),FALSE),0),0)))</f>
        <v>0.01</v>
      </c>
      <c r="X41" s="26">
        <f t="shared" si="7"/>
        <v>-599420.25</v>
      </c>
      <c r="Y41" s="26" t="str">
        <f t="shared" si="8"/>
        <v>UNMBF222</v>
      </c>
      <c r="Z41" s="26" t="str">
        <f t="shared" si="9"/>
        <v>W3</v>
      </c>
      <c r="AA41" s="9"/>
      <c r="AB41" s="36" t="str">
        <f t="shared" si="29"/>
        <v/>
      </c>
      <c r="AC41" s="42" t="str">
        <f t="shared" si="24"/>
        <v/>
      </c>
      <c r="AD41" s="36"/>
      <c r="AE41" t="s">
        <v>29</v>
      </c>
      <c r="AF41">
        <f t="shared" si="25"/>
        <v>21.06660918</v>
      </c>
      <c r="AH41">
        <v>-22.74</v>
      </c>
      <c r="AJ41">
        <f t="shared" si="26"/>
        <v>-479.05469275319996</v>
      </c>
      <c r="AN41" t="str">
        <f t="shared" si="12"/>
        <v>USD</v>
      </c>
      <c r="AO41">
        <f t="shared" si="30"/>
        <v>1</v>
      </c>
      <c r="AP41">
        <f t="shared" si="31"/>
        <v>1641.7926937161601</v>
      </c>
      <c r="AQ41">
        <f t="shared" si="22"/>
        <v>-364500</v>
      </c>
      <c r="AR41">
        <f t="shared" si="22"/>
        <v>0</v>
      </c>
      <c r="AS41">
        <f t="shared" si="23"/>
        <v>-5994.2024999995629</v>
      </c>
      <c r="AT41">
        <f t="shared" si="23"/>
        <v>-59942.024999995621</v>
      </c>
      <c r="AV41" s="31">
        <f t="shared" si="20"/>
        <v>-59942025.000000015</v>
      </c>
      <c r="AW41" s="36">
        <f t="shared" si="17"/>
        <v>1.0000000000000002</v>
      </c>
      <c r="AZ41">
        <f t="shared" si="21"/>
        <v>-59942.024999995621</v>
      </c>
    </row>
    <row r="42" spans="1:52" x14ac:dyDescent="0.25">
      <c r="A42">
        <v>40</v>
      </c>
      <c r="B42" s="72">
        <v>44958.916666666664</v>
      </c>
      <c r="C42" t="s">
        <v>263</v>
      </c>
      <c r="D42" t="s">
        <v>293</v>
      </c>
      <c r="E42" t="s">
        <v>937</v>
      </c>
      <c r="F42">
        <v>-643</v>
      </c>
      <c r="G42" s="1">
        <v>-76372325</v>
      </c>
      <c r="H42">
        <v>23755</v>
      </c>
      <c r="I42">
        <v>0</v>
      </c>
      <c r="J42" t="s">
        <v>277</v>
      </c>
      <c r="K42" s="28">
        <v>44982</v>
      </c>
      <c r="L42">
        <v>1</v>
      </c>
      <c r="M42" t="s">
        <v>14</v>
      </c>
      <c r="N42" s="48">
        <f t="shared" si="0"/>
        <v>5</v>
      </c>
      <c r="O42" s="46">
        <f t="shared" si="27"/>
        <v>-3215</v>
      </c>
      <c r="P42" s="47">
        <f t="shared" si="28"/>
        <v>-76271919.435952991</v>
      </c>
      <c r="Q42" s="25">
        <f t="shared" si="18"/>
        <v>23.083333333335759</v>
      </c>
      <c r="R42" s="26" t="str">
        <f t="shared" si="3"/>
        <v>CME Feb 23</v>
      </c>
      <c r="S42" s="26" t="str">
        <f t="shared" si="19"/>
        <v>SHORT</v>
      </c>
      <c r="T42" s="26" t="str">
        <f t="shared" si="4"/>
        <v>CME Feb 23 SHORT</v>
      </c>
      <c r="U42" s="26">
        <f t="shared" si="5"/>
        <v>-77136048.25</v>
      </c>
      <c r="V42" s="26">
        <f t="shared" si="6"/>
        <v>23992.55</v>
      </c>
      <c r="W42" s="26">
        <f>IF($C42="","",IF(DefaultScenario,IF(OR(AND(Default_Exchange="ALL",NOT(ISERROR(MATCH($C42,$AE$6:$AE$37,0)))),$C42=Default_Exchange),IF($G42&gt;0,-LGD,0),0),IF(OR($J42="SWAP",$J42="FUTURE",$J42="CME FUTURE"),IF('Futures &amp; Perps Shifted'!$K$73,VLOOKUP($M42,ShiftByCurrencyDeriv,MATCH($R42,ShiftByCurrencyDerivHeader,0),FALSE),0),0)))</f>
        <v>0.01</v>
      </c>
      <c r="X42" s="26">
        <f t="shared" si="7"/>
        <v>-763723.25</v>
      </c>
      <c r="Y42" s="26" t="str">
        <f t="shared" si="8"/>
        <v>UNMBF222</v>
      </c>
      <c r="Z42" s="26" t="str">
        <f t="shared" si="9"/>
        <v>W3</v>
      </c>
      <c r="AB42" s="36" t="str">
        <f t="shared" si="29"/>
        <v/>
      </c>
      <c r="AC42" s="42" t="str">
        <f t="shared" si="24"/>
        <v/>
      </c>
      <c r="AD42" s="36"/>
      <c r="AE42" t="s">
        <v>15</v>
      </c>
      <c r="AF42">
        <f t="shared" si="25"/>
        <v>1593.2608341216667</v>
      </c>
      <c r="AH42">
        <f>241.04</f>
        <v>241.04</v>
      </c>
      <c r="AJ42">
        <f t="shared" si="26"/>
        <v>384039.5914566865</v>
      </c>
      <c r="AN42" t="str">
        <f t="shared" si="12"/>
        <v>USD</v>
      </c>
      <c r="AO42">
        <f t="shared" si="30"/>
        <v>1</v>
      </c>
      <c r="AP42">
        <f t="shared" si="31"/>
        <v>23723.7696534846</v>
      </c>
      <c r="AQ42">
        <f t="shared" ref="AQ42:AR62" si="32">IF($C42="","",IF($A42="",0,IF($L42=1,(($H42+AQ$1)-$H42)*$N42*$F42/$AO42,$F42*$N42*(1/($H42)-1/($H42+AQ$1))*$AP42)))</f>
        <v>-32150</v>
      </c>
      <c r="AR42">
        <f t="shared" si="32"/>
        <v>0</v>
      </c>
      <c r="AS42">
        <f t="shared" ref="AS42:AT63" si="33">IF($C42="","",IF($A42="",0,IF($L42=1,($H42*(1+AS$1)-$H42)*$N42*$F42/$AO42,$F42*$N42*(1/($H42)-1/($H42*(1+AS$1)))*$AP42)))</f>
        <v>-7637.2324999944794</v>
      </c>
      <c r="AT42">
        <f t="shared" si="33"/>
        <v>-76372.324999991572</v>
      </c>
      <c r="AV42" s="31">
        <f t="shared" si="20"/>
        <v>-76372325.000000119</v>
      </c>
      <c r="AW42" s="36">
        <f t="shared" si="17"/>
        <v>1.0000000000000016</v>
      </c>
      <c r="AZ42">
        <f t="shared" si="21"/>
        <v>-76372.324999991572</v>
      </c>
    </row>
    <row r="43" spans="1:52" x14ac:dyDescent="0.25">
      <c r="A43">
        <v>41</v>
      </c>
      <c r="B43" s="72">
        <v>44958.916666666664</v>
      </c>
      <c r="C43" t="s">
        <v>263</v>
      </c>
      <c r="D43" t="s">
        <v>293</v>
      </c>
      <c r="E43" t="s">
        <v>1140</v>
      </c>
      <c r="F43">
        <v>-8</v>
      </c>
      <c r="G43" s="1">
        <v>-658600</v>
      </c>
      <c r="H43">
        <v>1646.5</v>
      </c>
      <c r="I43">
        <v>0</v>
      </c>
      <c r="J43" t="s">
        <v>277</v>
      </c>
      <c r="K43" s="28">
        <v>45017</v>
      </c>
      <c r="L43">
        <v>1</v>
      </c>
      <c r="M43" t="s">
        <v>15</v>
      </c>
      <c r="N43" s="48">
        <f t="shared" si="0"/>
        <v>50</v>
      </c>
      <c r="O43" s="46">
        <f t="shared" si="27"/>
        <v>-400</v>
      </c>
      <c r="P43" s="47">
        <f t="shared" si="28"/>
        <v>-656717.07748646406</v>
      </c>
      <c r="Q43" s="25">
        <f t="shared" si="18"/>
        <v>58.083333333335759</v>
      </c>
      <c r="R43" s="26" t="str">
        <f t="shared" si="3"/>
        <v>CME Mar 23</v>
      </c>
      <c r="S43" s="26" t="str">
        <f t="shared" si="19"/>
        <v>SHORT</v>
      </c>
      <c r="T43" s="26" t="str">
        <f t="shared" si="4"/>
        <v>CME Mar 23 SHORT</v>
      </c>
      <c r="U43" s="26">
        <f t="shared" si="5"/>
        <v>-665186</v>
      </c>
      <c r="V43" s="26">
        <f t="shared" si="6"/>
        <v>1662.9649999999999</v>
      </c>
      <c r="W43" s="26">
        <f>IF($C43="","",IF(DefaultScenario,IF(OR(AND(Default_Exchange="ALL",NOT(ISERROR(MATCH($C43,$AE$6:$AE$37,0)))),$C43=Default_Exchange),IF($G43&gt;0,-LGD,0),0),IF(OR($J43="SWAP",$J43="FUTURE",$J43="CME FUTURE"),IF('Futures &amp; Perps Shifted'!$K$73,VLOOKUP($M43,ShiftByCurrencyDeriv,MATCH($R43,ShiftByCurrencyDerivHeader,0),FALSE),0),0)))</f>
        <v>0.01</v>
      </c>
      <c r="X43" s="26">
        <f t="shared" si="7"/>
        <v>-6586</v>
      </c>
      <c r="Y43" s="26" t="str">
        <f t="shared" si="8"/>
        <v>UNMBF222</v>
      </c>
      <c r="Z43" s="26" t="str">
        <f t="shared" si="9"/>
        <v>M2</v>
      </c>
      <c r="AA43" s="9"/>
      <c r="AB43" s="36" t="str">
        <f t="shared" si="29"/>
        <v/>
      </c>
      <c r="AC43" s="42" t="str">
        <f t="shared" si="24"/>
        <v/>
      </c>
      <c r="AD43" s="36"/>
      <c r="AE43" t="s">
        <v>30</v>
      </c>
      <c r="AF43" t="e">
        <f t="shared" si="25"/>
        <v>#DIV/0!</v>
      </c>
      <c r="AJ43" t="e">
        <f t="shared" si="26"/>
        <v>#DIV/0!</v>
      </c>
      <c r="AN43" t="str">
        <f t="shared" si="12"/>
        <v>USD</v>
      </c>
      <c r="AO43">
        <f t="shared" si="30"/>
        <v>1</v>
      </c>
      <c r="AP43">
        <f t="shared" si="31"/>
        <v>1641.7926937161601</v>
      </c>
      <c r="AQ43">
        <f t="shared" si="32"/>
        <v>-4000</v>
      </c>
      <c r="AR43">
        <f t="shared" si="32"/>
        <v>0</v>
      </c>
      <c r="AS43">
        <f t="shared" si="33"/>
        <v>-65.859999999975116</v>
      </c>
      <c r="AT43">
        <f t="shared" si="33"/>
        <v>-658.59999999993306</v>
      </c>
      <c r="AV43" s="31">
        <f t="shared" si="20"/>
        <v>-658600.00000000035</v>
      </c>
      <c r="AW43" s="36">
        <f t="shared" si="17"/>
        <v>1.0000000000000004</v>
      </c>
      <c r="AZ43">
        <f t="shared" si="21"/>
        <v>-658.59999999993306</v>
      </c>
    </row>
    <row r="44" spans="1:52" x14ac:dyDescent="0.25">
      <c r="A44">
        <v>42</v>
      </c>
      <c r="B44" s="72">
        <v>44958.916666666664</v>
      </c>
      <c r="C44" t="s">
        <v>263</v>
      </c>
      <c r="D44" t="s">
        <v>293</v>
      </c>
      <c r="E44" t="s">
        <v>1133</v>
      </c>
      <c r="F44">
        <v>-43</v>
      </c>
      <c r="G44" s="1">
        <v>-5136350</v>
      </c>
      <c r="H44">
        <v>23890</v>
      </c>
      <c r="I44">
        <v>0</v>
      </c>
      <c r="J44" t="s">
        <v>277</v>
      </c>
      <c r="K44" s="28">
        <v>45017</v>
      </c>
      <c r="L44">
        <v>1</v>
      </c>
      <c r="M44" t="s">
        <v>14</v>
      </c>
      <c r="N44" s="48">
        <f t="shared" si="0"/>
        <v>5</v>
      </c>
      <c r="O44" s="46">
        <f t="shared" si="27"/>
        <v>-215</v>
      </c>
      <c r="P44" s="47">
        <f t="shared" si="28"/>
        <v>-5100610.4754991895</v>
      </c>
      <c r="Q44" s="25">
        <f t="shared" si="18"/>
        <v>58.083333333335759</v>
      </c>
      <c r="R44" s="26" t="str">
        <f t="shared" si="3"/>
        <v>CME Mar 23</v>
      </c>
      <c r="S44" s="26" t="str">
        <f t="shared" si="19"/>
        <v>SHORT</v>
      </c>
      <c r="T44" s="26" t="str">
        <f t="shared" si="4"/>
        <v>CME Mar 23 SHORT</v>
      </c>
      <c r="U44" s="26">
        <f t="shared" si="5"/>
        <v>-5187713.5</v>
      </c>
      <c r="V44" s="26">
        <f t="shared" si="6"/>
        <v>24128.9</v>
      </c>
      <c r="W44" s="26">
        <f>IF($C44="","",IF(DefaultScenario,IF(OR(AND(Default_Exchange="ALL",NOT(ISERROR(MATCH($C44,$AE$6:$AE$37,0)))),$C44=Default_Exchange),IF($G44&gt;0,-LGD,0),0),IF(OR($J44="SWAP",$J44="FUTURE",$J44="CME FUTURE"),IF('Futures &amp; Perps Shifted'!$K$73,VLOOKUP($M44,ShiftByCurrencyDeriv,MATCH($R44,ShiftByCurrencyDerivHeader,0),FALSE),0),0)))</f>
        <v>0.01</v>
      </c>
      <c r="X44" s="26">
        <f t="shared" si="7"/>
        <v>-51363.5</v>
      </c>
      <c r="Y44" s="26" t="str">
        <f t="shared" si="8"/>
        <v>UNMBF222</v>
      </c>
      <c r="Z44" s="26" t="str">
        <f t="shared" si="9"/>
        <v>M2</v>
      </c>
      <c r="AB44" s="36" t="str">
        <f t="shared" si="29"/>
        <v/>
      </c>
      <c r="AC44" s="42" t="str">
        <f t="shared" si="24"/>
        <v/>
      </c>
      <c r="AD44" s="36"/>
      <c r="AE44" t="s">
        <v>43</v>
      </c>
      <c r="AF44" t="e">
        <f t="shared" si="25"/>
        <v>#DIV/0!</v>
      </c>
      <c r="AJ44" t="e">
        <f t="shared" si="26"/>
        <v>#DIV/0!</v>
      </c>
      <c r="AN44" t="str">
        <f t="shared" si="12"/>
        <v>USD</v>
      </c>
      <c r="AO44">
        <f t="shared" si="30"/>
        <v>1</v>
      </c>
      <c r="AP44">
        <f t="shared" si="31"/>
        <v>23723.7696534846</v>
      </c>
      <c r="AQ44">
        <f t="shared" si="32"/>
        <v>-2150</v>
      </c>
      <c r="AR44">
        <f t="shared" si="32"/>
        <v>0</v>
      </c>
      <c r="AS44">
        <f t="shared" si="33"/>
        <v>-513.63499999983105</v>
      </c>
      <c r="AT44">
        <f t="shared" si="33"/>
        <v>-5136.3499999990927</v>
      </c>
      <c r="AV44" s="31">
        <f t="shared" si="20"/>
        <v>-5136350.0000000065</v>
      </c>
      <c r="AW44" s="36">
        <f t="shared" si="17"/>
        <v>1.0000000000000013</v>
      </c>
      <c r="AZ44">
        <f t="shared" si="21"/>
        <v>-5136.3499999990927</v>
      </c>
    </row>
    <row r="45" spans="1:52" x14ac:dyDescent="0.25">
      <c r="B45" s="72"/>
      <c r="G45" s="1"/>
      <c r="K45" s="28"/>
      <c r="N45" s="48" t="str">
        <f t="shared" si="0"/>
        <v/>
      </c>
      <c r="O45" s="46" t="str">
        <f t="shared" si="27"/>
        <v/>
      </c>
      <c r="P45" s="47" t="str">
        <f t="shared" si="28"/>
        <v/>
      </c>
      <c r="Q45" s="25" t="str">
        <f t="shared" si="18"/>
        <v/>
      </c>
      <c r="R45" s="26" t="str">
        <f t="shared" si="3"/>
        <v/>
      </c>
      <c r="S45" s="26" t="str">
        <f t="shared" si="19"/>
        <v/>
      </c>
      <c r="T45" s="26" t="str">
        <f t="shared" si="4"/>
        <v/>
      </c>
      <c r="U45" s="26" t="str">
        <f t="shared" si="5"/>
        <v/>
      </c>
      <c r="V45" s="26" t="str">
        <f t="shared" si="6"/>
        <v/>
      </c>
      <c r="W45" s="26" t="str">
        <f>IF($C45="","",IF(DefaultScenario,IF(OR(AND(Default_Exchange="ALL",NOT(ISERROR(MATCH($C45,$AE$6:$AE$37,0)))),$C45=Default_Exchange),IF($G45&gt;0,-LGD,0),0),IF(OR($J45="SWAP",$J45="FUTURE",$J45="CME FUTURE"),IF('Futures &amp; Perps Shifted'!$K$73,VLOOKUP($M45,ShiftByCurrencyDeriv,MATCH($R45,ShiftByCurrencyDerivHeader,0),FALSE),0),0)))</f>
        <v/>
      </c>
      <c r="X45" s="26" t="str">
        <f t="shared" si="7"/>
        <v/>
      </c>
      <c r="Y45" s="26" t="str">
        <f t="shared" si="8"/>
        <v/>
      </c>
      <c r="Z45" s="26" t="str">
        <f t="shared" si="9"/>
        <v/>
      </c>
      <c r="AB45" s="36" t="str">
        <f t="shared" si="29"/>
        <v/>
      </c>
      <c r="AC45" s="42" t="str">
        <f t="shared" si="24"/>
        <v/>
      </c>
      <c r="AD45" s="36"/>
      <c r="AE45" t="s">
        <v>27</v>
      </c>
      <c r="AF45">
        <f t="shared" si="25"/>
        <v>6.7538440099999999</v>
      </c>
      <c r="AH45">
        <v>-0.15</v>
      </c>
      <c r="AJ45">
        <f t="shared" si="26"/>
        <v>-1.0130766014999999</v>
      </c>
      <c r="AN45" t="str">
        <f t="shared" si="12"/>
        <v/>
      </c>
      <c r="AO45" t="str">
        <f t="shared" si="30"/>
        <v/>
      </c>
      <c r="AP45" t="e">
        <f t="shared" si="31"/>
        <v>#N/A</v>
      </c>
      <c r="AQ45" t="str">
        <f t="shared" si="32"/>
        <v/>
      </c>
      <c r="AR45" t="str">
        <f t="shared" si="32"/>
        <v/>
      </c>
      <c r="AS45" t="str">
        <f t="shared" si="33"/>
        <v/>
      </c>
      <c r="AT45" t="str">
        <f t="shared" si="33"/>
        <v/>
      </c>
      <c r="AV45" s="31" t="e">
        <f t="shared" si="20"/>
        <v>#VALUE!</v>
      </c>
      <c r="AW45" s="36" t="str">
        <f t="shared" si="17"/>
        <v/>
      </c>
      <c r="AZ45" t="str">
        <f t="shared" si="21"/>
        <v/>
      </c>
    </row>
    <row r="46" spans="1:52" x14ac:dyDescent="0.25">
      <c r="B46" s="72"/>
      <c r="G46" s="1"/>
      <c r="K46" s="28"/>
      <c r="N46" s="48" t="str">
        <f t="shared" si="0"/>
        <v/>
      </c>
      <c r="O46" s="46" t="str">
        <f t="shared" si="27"/>
        <v/>
      </c>
      <c r="P46" s="47" t="str">
        <f t="shared" si="28"/>
        <v/>
      </c>
      <c r="Q46" s="25" t="str">
        <f t="shared" si="18"/>
        <v/>
      </c>
      <c r="R46" s="26" t="str">
        <f t="shared" si="3"/>
        <v/>
      </c>
      <c r="S46" s="26" t="str">
        <f t="shared" si="19"/>
        <v/>
      </c>
      <c r="T46" s="26" t="str">
        <f t="shared" si="4"/>
        <v/>
      </c>
      <c r="U46" s="26" t="str">
        <f t="shared" si="5"/>
        <v/>
      </c>
      <c r="V46" s="26" t="str">
        <f t="shared" si="6"/>
        <v/>
      </c>
      <c r="W46" s="26" t="str">
        <f>IF($C46="","",IF(DefaultScenario,IF(OR(AND(Default_Exchange="ALL",NOT(ISERROR(MATCH($C46,$AE$6:$AE$37,0)))),$C46=Default_Exchange),IF($G46&gt;0,-LGD,0),0),IF(OR($J46="SWAP",$J46="FUTURE",$J46="CME FUTURE"),IF('Futures &amp; Perps Shifted'!$K$73,VLOOKUP($M46,ShiftByCurrencyDeriv,MATCH($R46,ShiftByCurrencyDerivHeader,0),FALSE),0),0)))</f>
        <v/>
      </c>
      <c r="X46" s="26" t="str">
        <f t="shared" si="7"/>
        <v/>
      </c>
      <c r="Y46" s="26" t="str">
        <f t="shared" si="8"/>
        <v/>
      </c>
      <c r="Z46" s="26" t="str">
        <f t="shared" si="9"/>
        <v/>
      </c>
      <c r="AB46" s="36" t="str">
        <f t="shared" si="29"/>
        <v/>
      </c>
      <c r="AC46" s="42" t="str">
        <f t="shared" si="24"/>
        <v/>
      </c>
      <c r="AD46" s="36"/>
      <c r="AE46" t="s">
        <v>24</v>
      </c>
      <c r="AF46">
        <f t="shared" si="25"/>
        <v>93.989091869999996</v>
      </c>
      <c r="AH46">
        <v>120.95</v>
      </c>
      <c r="AJ46">
        <f t="shared" si="26"/>
        <v>11367.9806616765</v>
      </c>
      <c r="AN46" t="str">
        <f t="shared" si="12"/>
        <v/>
      </c>
      <c r="AO46" t="str">
        <f t="shared" si="30"/>
        <v/>
      </c>
      <c r="AP46" t="e">
        <f t="shared" si="31"/>
        <v>#N/A</v>
      </c>
      <c r="AQ46" t="str">
        <f t="shared" si="32"/>
        <v/>
      </c>
      <c r="AR46" t="str">
        <f t="shared" si="32"/>
        <v/>
      </c>
      <c r="AS46" t="str">
        <f t="shared" si="33"/>
        <v/>
      </c>
      <c r="AT46" t="str">
        <f t="shared" si="33"/>
        <v/>
      </c>
      <c r="AV46" s="31" t="e">
        <f t="shared" si="20"/>
        <v>#VALUE!</v>
      </c>
      <c r="AW46" s="36" t="str">
        <f t="shared" si="17"/>
        <v/>
      </c>
      <c r="AZ46" t="str">
        <f t="shared" si="21"/>
        <v/>
      </c>
    </row>
    <row r="47" spans="1:52" x14ac:dyDescent="0.25">
      <c r="B47" s="72"/>
      <c r="G47" s="1"/>
      <c r="K47" s="28"/>
      <c r="N47" s="48" t="str">
        <f t="shared" si="0"/>
        <v/>
      </c>
      <c r="O47" s="46" t="str">
        <f t="shared" si="27"/>
        <v/>
      </c>
      <c r="P47" s="47" t="str">
        <f t="shared" si="28"/>
        <v/>
      </c>
      <c r="Q47" s="25" t="str">
        <f t="shared" si="18"/>
        <v/>
      </c>
      <c r="R47" s="26" t="str">
        <f t="shared" si="3"/>
        <v/>
      </c>
      <c r="S47" s="26" t="str">
        <f t="shared" si="19"/>
        <v/>
      </c>
      <c r="T47" s="26" t="str">
        <f t="shared" si="4"/>
        <v/>
      </c>
      <c r="U47" s="26" t="str">
        <f t="shared" si="5"/>
        <v/>
      </c>
      <c r="V47" s="26" t="str">
        <f t="shared" si="6"/>
        <v/>
      </c>
      <c r="W47" s="26" t="str">
        <f>IF($C47="","",IF(DefaultScenario,IF(OR(AND(Default_Exchange="ALL",NOT(ISERROR(MATCH($C47,$AE$6:$AE$37,0)))),$C47=Default_Exchange),IF($G47&gt;0,-LGD,0),0),IF(OR($J47="SWAP",$J47="FUTURE",$J47="CME FUTURE"),IF('Futures &amp; Perps Shifted'!$K$73,VLOOKUP($M47,ShiftByCurrencyDeriv,MATCH($R47,ShiftByCurrencyDerivHeader,0),FALSE),0),0)))</f>
        <v/>
      </c>
      <c r="X47" s="26" t="str">
        <f t="shared" si="7"/>
        <v/>
      </c>
      <c r="Y47" s="26" t="str">
        <f t="shared" si="8"/>
        <v/>
      </c>
      <c r="Z47" s="26" t="str">
        <f t="shared" si="9"/>
        <v/>
      </c>
      <c r="AB47" s="36" t="str">
        <f t="shared" si="29"/>
        <v/>
      </c>
      <c r="AC47" s="42" t="str">
        <f t="shared" si="24"/>
        <v/>
      </c>
      <c r="AD47" s="36"/>
      <c r="AE47" t="s">
        <v>37</v>
      </c>
      <c r="AF47" t="e">
        <f t="shared" si="25"/>
        <v>#DIV/0!</v>
      </c>
      <c r="AJ47" t="e">
        <f t="shared" si="26"/>
        <v>#DIV/0!</v>
      </c>
      <c r="AN47" t="str">
        <f t="shared" si="12"/>
        <v/>
      </c>
      <c r="AO47" t="str">
        <f t="shared" si="30"/>
        <v/>
      </c>
      <c r="AP47" t="e">
        <f t="shared" si="31"/>
        <v>#N/A</v>
      </c>
      <c r="AQ47" t="str">
        <f t="shared" si="32"/>
        <v/>
      </c>
      <c r="AR47" t="str">
        <f t="shared" si="32"/>
        <v/>
      </c>
      <c r="AS47" t="str">
        <f t="shared" si="33"/>
        <v/>
      </c>
      <c r="AT47" t="str">
        <f t="shared" si="33"/>
        <v/>
      </c>
      <c r="AV47" s="31" t="e">
        <f t="shared" si="20"/>
        <v>#VALUE!</v>
      </c>
      <c r="AW47" s="36" t="str">
        <f t="shared" si="17"/>
        <v/>
      </c>
      <c r="AZ47" t="str">
        <f t="shared" si="21"/>
        <v/>
      </c>
    </row>
    <row r="48" spans="1:52" x14ac:dyDescent="0.25">
      <c r="B48" s="72"/>
      <c r="G48" s="1"/>
      <c r="K48" s="28"/>
      <c r="N48" s="48" t="str">
        <f t="shared" si="0"/>
        <v/>
      </c>
      <c r="O48" s="46" t="str">
        <f t="shared" si="27"/>
        <v/>
      </c>
      <c r="P48" s="47" t="str">
        <f t="shared" si="28"/>
        <v/>
      </c>
      <c r="Q48" s="25" t="str">
        <f t="shared" si="18"/>
        <v/>
      </c>
      <c r="R48" s="26" t="str">
        <f t="shared" si="3"/>
        <v/>
      </c>
      <c r="S48" s="26" t="str">
        <f t="shared" si="19"/>
        <v/>
      </c>
      <c r="T48" s="26" t="str">
        <f t="shared" si="4"/>
        <v/>
      </c>
      <c r="U48" s="26" t="str">
        <f t="shared" si="5"/>
        <v/>
      </c>
      <c r="V48" s="26" t="str">
        <f t="shared" si="6"/>
        <v/>
      </c>
      <c r="W48" s="26" t="str">
        <f>IF($C48="","",IF(DefaultScenario,IF(OR(AND(Default_Exchange="ALL",NOT(ISERROR(MATCH($C48,$AE$6:$AE$37,0)))),$C48=Default_Exchange),IF($G48&gt;0,-LGD,0),0),IF(OR($J48="SWAP",$J48="FUTURE",$J48="CME FUTURE"),IF('Futures &amp; Perps Shifted'!$K$73,VLOOKUP($M48,ShiftByCurrencyDeriv,MATCH($R48,ShiftByCurrencyDerivHeader,0),FALSE),0),0)))</f>
        <v/>
      </c>
      <c r="X48" s="26" t="str">
        <f t="shared" si="7"/>
        <v/>
      </c>
      <c r="Y48" s="26" t="str">
        <f t="shared" si="8"/>
        <v/>
      </c>
      <c r="Z48" s="26" t="str">
        <f t="shared" si="9"/>
        <v/>
      </c>
      <c r="AB48" s="36" t="str">
        <f t="shared" si="29"/>
        <v/>
      </c>
      <c r="AC48" s="42" t="str">
        <f t="shared" si="24"/>
        <v/>
      </c>
      <c r="AD48" s="36"/>
      <c r="AE48" t="s">
        <v>25</v>
      </c>
      <c r="AF48" t="e">
        <f t="shared" si="25"/>
        <v>#DIV/0!</v>
      </c>
      <c r="AH48">
        <v>-11187.67</v>
      </c>
      <c r="AJ48" t="e">
        <f t="shared" si="26"/>
        <v>#DIV/0!</v>
      </c>
      <c r="AN48" t="str">
        <f t="shared" si="12"/>
        <v/>
      </c>
      <c r="AO48" t="str">
        <f t="shared" si="30"/>
        <v/>
      </c>
      <c r="AP48" t="e">
        <f t="shared" si="31"/>
        <v>#N/A</v>
      </c>
      <c r="AQ48" t="str">
        <f t="shared" si="32"/>
        <v/>
      </c>
      <c r="AR48" t="str">
        <f t="shared" si="32"/>
        <v/>
      </c>
      <c r="AS48" t="str">
        <f t="shared" si="33"/>
        <v/>
      </c>
      <c r="AT48" t="str">
        <f t="shared" si="33"/>
        <v/>
      </c>
      <c r="AV48" s="31" t="e">
        <f t="shared" si="20"/>
        <v>#VALUE!</v>
      </c>
      <c r="AW48" s="36" t="str">
        <f t="shared" si="17"/>
        <v/>
      </c>
      <c r="AZ48" t="str">
        <f t="shared" si="21"/>
        <v/>
      </c>
    </row>
    <row r="49" spans="2:52" x14ac:dyDescent="0.25">
      <c r="B49" s="72"/>
      <c r="G49" s="1"/>
      <c r="K49" s="28"/>
      <c r="N49" s="48" t="str">
        <f t="shared" si="0"/>
        <v/>
      </c>
      <c r="O49" s="46" t="str">
        <f t="shared" si="27"/>
        <v/>
      </c>
      <c r="P49" s="47" t="str">
        <f t="shared" si="28"/>
        <v/>
      </c>
      <c r="Q49" s="25" t="str">
        <f t="shared" si="18"/>
        <v/>
      </c>
      <c r="R49" s="26" t="str">
        <f t="shared" si="3"/>
        <v/>
      </c>
      <c r="S49" s="26" t="str">
        <f t="shared" si="19"/>
        <v/>
      </c>
      <c r="T49" s="26" t="str">
        <f t="shared" si="4"/>
        <v/>
      </c>
      <c r="U49" s="26" t="str">
        <f t="shared" si="5"/>
        <v/>
      </c>
      <c r="V49" s="26" t="str">
        <f t="shared" si="6"/>
        <v/>
      </c>
      <c r="W49" s="26" t="str">
        <f>IF($C49="","",IF(DefaultScenario,IF(OR(AND(Default_Exchange="ALL",NOT(ISERROR(MATCH($C49,$AE$6:$AE$37,0)))),$C49=Default_Exchange),IF($G49&gt;0,-LGD,0),0),IF(OR($J49="SWAP",$J49="FUTURE",$J49="CME FUTURE"),IF('Futures &amp; Perps Shifted'!$K$73,VLOOKUP($M49,ShiftByCurrencyDeriv,MATCH($R49,ShiftByCurrencyDerivHeader,0),FALSE),0),0)))</f>
        <v/>
      </c>
      <c r="X49" s="26" t="str">
        <f t="shared" si="7"/>
        <v/>
      </c>
      <c r="Y49" s="26" t="str">
        <f t="shared" si="8"/>
        <v/>
      </c>
      <c r="Z49" s="26" t="str">
        <f t="shared" si="9"/>
        <v/>
      </c>
      <c r="AB49" s="36" t="str">
        <f t="shared" si="29"/>
        <v/>
      </c>
      <c r="AC49" s="42" t="str">
        <f t="shared" si="24"/>
        <v/>
      </c>
      <c r="AD49" s="36"/>
      <c r="AE49" t="s">
        <v>38</v>
      </c>
      <c r="AF49" t="e">
        <f t="shared" si="25"/>
        <v>#DIV/0!</v>
      </c>
      <c r="AJ49" t="e">
        <f t="shared" si="26"/>
        <v>#DIV/0!</v>
      </c>
      <c r="AN49" t="str">
        <f t="shared" si="12"/>
        <v/>
      </c>
      <c r="AO49" t="str">
        <f t="shared" si="30"/>
        <v/>
      </c>
      <c r="AP49" t="e">
        <f t="shared" si="31"/>
        <v>#N/A</v>
      </c>
      <c r="AQ49" t="str">
        <f t="shared" si="32"/>
        <v/>
      </c>
      <c r="AR49" t="str">
        <f t="shared" si="32"/>
        <v/>
      </c>
      <c r="AS49" t="str">
        <f t="shared" si="33"/>
        <v/>
      </c>
      <c r="AT49" t="str">
        <f t="shared" si="33"/>
        <v/>
      </c>
      <c r="AV49" s="31" t="e">
        <f t="shared" si="20"/>
        <v>#VALUE!</v>
      </c>
      <c r="AW49" s="36" t="str">
        <f t="shared" si="17"/>
        <v/>
      </c>
      <c r="AZ49" t="str">
        <f t="shared" si="21"/>
        <v/>
      </c>
    </row>
    <row r="50" spans="2:52" x14ac:dyDescent="0.25">
      <c r="B50" s="72"/>
      <c r="G50" s="1"/>
      <c r="K50" s="28"/>
      <c r="N50" s="48" t="str">
        <f t="shared" si="0"/>
        <v/>
      </c>
      <c r="O50" s="46" t="str">
        <f t="shared" si="27"/>
        <v/>
      </c>
      <c r="P50" s="47" t="str">
        <f t="shared" si="28"/>
        <v/>
      </c>
      <c r="Q50" s="25" t="str">
        <f t="shared" si="18"/>
        <v/>
      </c>
      <c r="R50" s="26" t="str">
        <f t="shared" si="3"/>
        <v/>
      </c>
      <c r="S50" s="26" t="str">
        <f t="shared" si="19"/>
        <v/>
      </c>
      <c r="T50" s="26" t="str">
        <f t="shared" si="4"/>
        <v/>
      </c>
      <c r="U50" s="26" t="str">
        <f t="shared" si="5"/>
        <v/>
      </c>
      <c r="V50" s="26" t="str">
        <f t="shared" si="6"/>
        <v/>
      </c>
      <c r="W50" s="26" t="str">
        <f>IF($C50="","",IF(DefaultScenario,IF(OR(AND(Default_Exchange="ALL",NOT(ISERROR(MATCH($C50,$AE$6:$AE$37,0)))),$C50=Default_Exchange),IF($G50&gt;0,-LGD,0),0),IF(OR($J50="SWAP",$J50="FUTURE",$J50="CME FUTURE"),IF('Futures &amp; Perps Shifted'!$K$73,VLOOKUP($M50,ShiftByCurrencyDeriv,MATCH($R50,ShiftByCurrencyDerivHeader,0),FALSE),0),0)))</f>
        <v/>
      </c>
      <c r="X50" s="26" t="str">
        <f t="shared" si="7"/>
        <v/>
      </c>
      <c r="Y50" s="26" t="str">
        <f t="shared" si="8"/>
        <v/>
      </c>
      <c r="Z50" s="26" t="str">
        <f t="shared" si="9"/>
        <v/>
      </c>
      <c r="AB50" s="36" t="str">
        <f t="shared" si="29"/>
        <v/>
      </c>
      <c r="AC50" s="42" t="str">
        <f t="shared" si="24"/>
        <v/>
      </c>
      <c r="AD50" s="36"/>
      <c r="AE50" t="s">
        <v>26</v>
      </c>
      <c r="AF50">
        <f t="shared" si="25"/>
        <v>2.673066E-2</v>
      </c>
      <c r="AJ50">
        <f t="shared" si="26"/>
        <v>0</v>
      </c>
      <c r="AN50" t="str">
        <f t="shared" si="12"/>
        <v/>
      </c>
      <c r="AO50" t="str">
        <f t="shared" si="30"/>
        <v/>
      </c>
      <c r="AP50" t="e">
        <f t="shared" si="31"/>
        <v>#N/A</v>
      </c>
      <c r="AQ50" t="str">
        <f t="shared" si="32"/>
        <v/>
      </c>
      <c r="AR50" t="str">
        <f t="shared" si="32"/>
        <v/>
      </c>
      <c r="AS50" t="str">
        <f t="shared" si="33"/>
        <v/>
      </c>
      <c r="AT50" t="str">
        <f t="shared" si="33"/>
        <v/>
      </c>
      <c r="AV50" s="31" t="e">
        <f t="shared" si="20"/>
        <v>#VALUE!</v>
      </c>
      <c r="AW50" s="36" t="str">
        <f t="shared" si="17"/>
        <v/>
      </c>
      <c r="AZ50" t="str">
        <f t="shared" si="21"/>
        <v/>
      </c>
    </row>
    <row r="51" spans="2:52" x14ac:dyDescent="0.25">
      <c r="B51" s="72"/>
      <c r="G51" s="1"/>
      <c r="K51" s="28"/>
      <c r="N51" s="48" t="str">
        <f t="shared" si="0"/>
        <v/>
      </c>
      <c r="O51" s="46" t="str">
        <f t="shared" si="27"/>
        <v/>
      </c>
      <c r="P51" s="47" t="str">
        <f t="shared" si="28"/>
        <v/>
      </c>
      <c r="Q51" s="25" t="str">
        <f t="shared" si="18"/>
        <v/>
      </c>
      <c r="R51" s="26" t="str">
        <f t="shared" si="3"/>
        <v/>
      </c>
      <c r="S51" s="26" t="str">
        <f t="shared" si="19"/>
        <v/>
      </c>
      <c r="T51" s="26" t="str">
        <f t="shared" si="4"/>
        <v/>
      </c>
      <c r="U51" s="26" t="str">
        <f t="shared" si="5"/>
        <v/>
      </c>
      <c r="V51" s="26" t="str">
        <f t="shared" si="6"/>
        <v/>
      </c>
      <c r="W51" s="26" t="str">
        <f>IF($C51="","",IF(DefaultScenario,IF(OR(AND(Default_Exchange="ALL",NOT(ISERROR(MATCH($C51,$AE$6:$AE$37,0)))),$C51=Default_Exchange),IF($G51&gt;0,-LGD,0),0),IF(OR($J51="SWAP",$J51="FUTURE",$J51="CME FUTURE"),IF('Futures &amp; Perps Shifted'!$K$73,VLOOKUP($M51,ShiftByCurrencyDeriv,MATCH($R51,ShiftByCurrencyDerivHeader,0),FALSE),0),0)))</f>
        <v/>
      </c>
      <c r="X51" s="26" t="str">
        <f t="shared" si="7"/>
        <v/>
      </c>
      <c r="Y51" s="26" t="str">
        <f t="shared" si="8"/>
        <v/>
      </c>
      <c r="Z51" s="26" t="str">
        <f t="shared" si="9"/>
        <v/>
      </c>
      <c r="AB51" s="36" t="str">
        <f t="shared" si="29"/>
        <v/>
      </c>
      <c r="AC51" s="42" t="str">
        <f t="shared" si="24"/>
        <v/>
      </c>
      <c r="AD51" s="36"/>
      <c r="AJ51">
        <f t="shared" si="26"/>
        <v>0</v>
      </c>
      <c r="AN51" t="str">
        <f t="shared" si="12"/>
        <v/>
      </c>
      <c r="AO51" t="str">
        <f t="shared" si="30"/>
        <v/>
      </c>
      <c r="AP51" t="e">
        <f t="shared" si="31"/>
        <v>#N/A</v>
      </c>
      <c r="AQ51" t="str">
        <f t="shared" si="32"/>
        <v/>
      </c>
      <c r="AR51" t="str">
        <f t="shared" si="32"/>
        <v/>
      </c>
      <c r="AS51" t="str">
        <f t="shared" si="33"/>
        <v/>
      </c>
      <c r="AT51" t="str">
        <f t="shared" si="33"/>
        <v/>
      </c>
      <c r="AV51" s="31" t="e">
        <f t="shared" si="20"/>
        <v>#VALUE!</v>
      </c>
      <c r="AW51" s="36" t="str">
        <f t="shared" si="17"/>
        <v/>
      </c>
      <c r="AZ51" t="str">
        <f t="shared" si="21"/>
        <v/>
      </c>
    </row>
    <row r="52" spans="2:52" x14ac:dyDescent="0.25">
      <c r="B52" s="72"/>
      <c r="G52" s="1"/>
      <c r="K52" s="28"/>
      <c r="N52" s="48" t="str">
        <f t="shared" si="0"/>
        <v/>
      </c>
      <c r="O52" s="46" t="str">
        <f t="shared" si="27"/>
        <v/>
      </c>
      <c r="P52" s="47" t="str">
        <f t="shared" si="28"/>
        <v/>
      </c>
      <c r="Q52" s="25" t="str">
        <f t="shared" si="18"/>
        <v/>
      </c>
      <c r="R52" s="26" t="str">
        <f t="shared" si="3"/>
        <v/>
      </c>
      <c r="S52" s="26" t="str">
        <f t="shared" si="19"/>
        <v/>
      </c>
      <c r="T52" s="26" t="str">
        <f t="shared" si="4"/>
        <v/>
      </c>
      <c r="U52" s="26" t="str">
        <f t="shared" si="5"/>
        <v/>
      </c>
      <c r="V52" s="26" t="str">
        <f t="shared" si="6"/>
        <v/>
      </c>
      <c r="W52" s="26" t="str">
        <f>IF($C52="","",IF(DefaultScenario,IF(OR(AND(Default_Exchange="ALL",NOT(ISERROR(MATCH($C52,$AE$6:$AE$37,0)))),$C52=Default_Exchange),IF($G52&gt;0,-LGD,0),0),IF(OR($J52="SWAP",$J52="FUTURE",$J52="CME FUTURE"),IF('Futures &amp; Perps Shifted'!$K$73,VLOOKUP($M52,ShiftByCurrencyDeriv,MATCH($R52,ShiftByCurrencyDerivHeader,0),FALSE),0),0)))</f>
        <v/>
      </c>
      <c r="X52" s="26" t="str">
        <f t="shared" si="7"/>
        <v/>
      </c>
      <c r="Y52" s="26" t="str">
        <f t="shared" si="8"/>
        <v/>
      </c>
      <c r="Z52" s="26" t="str">
        <f t="shared" si="9"/>
        <v/>
      </c>
      <c r="AB52" s="36" t="str">
        <f t="shared" si="29"/>
        <v/>
      </c>
      <c r="AC52" s="42" t="str">
        <f t="shared" si="24"/>
        <v/>
      </c>
      <c r="AD52" s="36"/>
      <c r="AE52" t="s">
        <v>84</v>
      </c>
      <c r="AF52">
        <v>0.43</v>
      </c>
      <c r="AH52">
        <v>726.86</v>
      </c>
      <c r="AJ52">
        <f t="shared" si="26"/>
        <v>312.5498</v>
      </c>
      <c r="AN52" t="str">
        <f t="shared" si="12"/>
        <v/>
      </c>
      <c r="AO52" t="str">
        <f t="shared" si="30"/>
        <v/>
      </c>
      <c r="AP52" t="e">
        <f t="shared" si="31"/>
        <v>#N/A</v>
      </c>
      <c r="AQ52" t="str">
        <f t="shared" si="32"/>
        <v/>
      </c>
      <c r="AR52" t="str">
        <f t="shared" si="32"/>
        <v/>
      </c>
      <c r="AS52" t="str">
        <f t="shared" si="33"/>
        <v/>
      </c>
      <c r="AT52" t="str">
        <f t="shared" si="33"/>
        <v/>
      </c>
      <c r="AV52" s="31" t="e">
        <f t="shared" si="20"/>
        <v>#VALUE!</v>
      </c>
      <c r="AW52" s="36" t="str">
        <f t="shared" si="17"/>
        <v/>
      </c>
      <c r="AZ52" t="str">
        <f t="shared" si="21"/>
        <v/>
      </c>
    </row>
    <row r="53" spans="2:52" x14ac:dyDescent="0.25">
      <c r="B53" s="72"/>
      <c r="G53" s="1"/>
      <c r="K53" s="28"/>
      <c r="N53" s="48" t="str">
        <f t="shared" si="0"/>
        <v/>
      </c>
      <c r="O53" s="46" t="str">
        <f t="shared" si="27"/>
        <v/>
      </c>
      <c r="P53" s="47" t="str">
        <f t="shared" si="28"/>
        <v/>
      </c>
      <c r="Q53" s="25" t="str">
        <f t="shared" si="18"/>
        <v/>
      </c>
      <c r="R53" s="26" t="str">
        <f t="shared" si="3"/>
        <v/>
      </c>
      <c r="S53" s="26" t="str">
        <f t="shared" si="19"/>
        <v/>
      </c>
      <c r="T53" s="26" t="str">
        <f t="shared" si="4"/>
        <v/>
      </c>
      <c r="U53" s="26" t="str">
        <f t="shared" si="5"/>
        <v/>
      </c>
      <c r="V53" s="26" t="str">
        <f t="shared" si="6"/>
        <v/>
      </c>
      <c r="W53" s="26" t="str">
        <f>IF($C53="","",IF(DefaultScenario,IF(OR(AND(Default_Exchange="ALL",NOT(ISERROR(MATCH($C53,$AE$6:$AE$37,0)))),$C53=Default_Exchange),IF($G53&gt;0,-LGD,0),0),IF(OR($J53="SWAP",$J53="FUTURE",$J53="CME FUTURE"),IF('Futures &amp; Perps Shifted'!$K$73,VLOOKUP($M53,ShiftByCurrencyDeriv,MATCH($R53,ShiftByCurrencyDerivHeader,0),FALSE),0),0)))</f>
        <v/>
      </c>
      <c r="X53" s="26" t="str">
        <f t="shared" si="7"/>
        <v/>
      </c>
      <c r="Y53" s="26" t="str">
        <f t="shared" si="8"/>
        <v/>
      </c>
      <c r="Z53" s="26" t="str">
        <f t="shared" si="9"/>
        <v/>
      </c>
      <c r="AB53" s="36"/>
      <c r="AC53" s="42"/>
      <c r="AD53" s="36"/>
      <c r="AE53" t="s">
        <v>23</v>
      </c>
      <c r="AF53">
        <v>1.18</v>
      </c>
      <c r="AH53">
        <v>1338.29</v>
      </c>
      <c r="AJ53">
        <f t="shared" si="26"/>
        <v>1579.1822</v>
      </c>
      <c r="AN53" t="str">
        <f t="shared" si="12"/>
        <v/>
      </c>
      <c r="AO53" t="str">
        <f t="shared" si="30"/>
        <v/>
      </c>
      <c r="AP53" t="e">
        <f t="shared" si="31"/>
        <v>#N/A</v>
      </c>
      <c r="AQ53" t="str">
        <f t="shared" si="32"/>
        <v/>
      </c>
      <c r="AR53" t="str">
        <f t="shared" si="32"/>
        <v/>
      </c>
      <c r="AS53" t="str">
        <f t="shared" si="33"/>
        <v/>
      </c>
      <c r="AT53" t="str">
        <f t="shared" si="33"/>
        <v/>
      </c>
      <c r="AV53" s="31" t="e">
        <f t="shared" si="20"/>
        <v>#VALUE!</v>
      </c>
      <c r="AW53" s="36" t="str">
        <f t="shared" si="17"/>
        <v/>
      </c>
      <c r="AZ53" t="str">
        <f t="shared" si="21"/>
        <v/>
      </c>
    </row>
    <row r="54" spans="2:52" x14ac:dyDescent="0.25">
      <c r="B54" s="72"/>
      <c r="G54" s="1"/>
      <c r="K54" s="28"/>
      <c r="N54" s="48" t="str">
        <f t="shared" si="0"/>
        <v/>
      </c>
      <c r="O54" s="46" t="str">
        <f t="shared" si="27"/>
        <v/>
      </c>
      <c r="P54" s="47" t="str">
        <f t="shared" si="28"/>
        <v/>
      </c>
      <c r="Q54" s="25" t="str">
        <f t="shared" si="18"/>
        <v/>
      </c>
      <c r="R54" s="26" t="str">
        <f t="shared" si="3"/>
        <v/>
      </c>
      <c r="S54" s="26" t="str">
        <f t="shared" si="19"/>
        <v/>
      </c>
      <c r="T54" s="26" t="str">
        <f t="shared" si="4"/>
        <v/>
      </c>
      <c r="U54" s="26" t="str">
        <f t="shared" si="5"/>
        <v/>
      </c>
      <c r="V54" s="26" t="str">
        <f t="shared" si="6"/>
        <v/>
      </c>
      <c r="W54" s="26" t="str">
        <f>IF($C54="","",IF(DefaultScenario,IF(OR(AND(Default_Exchange="ALL",NOT(ISERROR(MATCH($C54,$AE$6:$AE$37,0)))),$C54=Default_Exchange),IF($G54&gt;0,-LGD,0),0),IF(OR($J54="SWAP",$J54="FUTURE",$J54="CME FUTURE"),IF('Futures &amp; Perps Shifted'!$K$73,VLOOKUP($M54,ShiftByCurrencyDeriv,MATCH($R54,ShiftByCurrencyDerivHeader,0),FALSE),0),0)))</f>
        <v/>
      </c>
      <c r="X54" s="26" t="str">
        <f t="shared" si="7"/>
        <v/>
      </c>
      <c r="Y54" s="26" t="str">
        <f t="shared" si="8"/>
        <v/>
      </c>
      <c r="Z54" s="26" t="str">
        <f t="shared" si="9"/>
        <v/>
      </c>
      <c r="AB54" s="36"/>
      <c r="AC54" s="42"/>
      <c r="AD54" s="36"/>
      <c r="AE54" t="s">
        <v>99</v>
      </c>
      <c r="AF54">
        <v>0.43</v>
      </c>
      <c r="AH54">
        <v>1506.58</v>
      </c>
      <c r="AJ54">
        <f t="shared" si="26"/>
        <v>647.82939999999996</v>
      </c>
      <c r="AN54" t="str">
        <f t="shared" si="12"/>
        <v/>
      </c>
      <c r="AO54" t="str">
        <f t="shared" si="30"/>
        <v/>
      </c>
      <c r="AP54" t="e">
        <f t="shared" si="31"/>
        <v>#N/A</v>
      </c>
      <c r="AQ54" t="str">
        <f t="shared" si="32"/>
        <v/>
      </c>
      <c r="AR54" t="str">
        <f t="shared" si="32"/>
        <v/>
      </c>
      <c r="AS54" t="str">
        <f t="shared" si="33"/>
        <v/>
      </c>
      <c r="AT54" t="str">
        <f t="shared" si="33"/>
        <v/>
      </c>
      <c r="AV54" s="31" t="e">
        <f t="shared" si="20"/>
        <v>#VALUE!</v>
      </c>
      <c r="AW54" s="36" t="str">
        <f t="shared" si="17"/>
        <v/>
      </c>
      <c r="AZ54" t="str">
        <f t="shared" si="21"/>
        <v/>
      </c>
    </row>
    <row r="55" spans="2:52" x14ac:dyDescent="0.25">
      <c r="B55" s="72"/>
      <c r="F55" s="42"/>
      <c r="G55" s="1"/>
      <c r="K55" s="28"/>
      <c r="N55" s="48" t="str">
        <f t="shared" si="0"/>
        <v/>
      </c>
      <c r="O55" s="46" t="str">
        <f t="shared" si="27"/>
        <v/>
      </c>
      <c r="P55" s="47" t="str">
        <f t="shared" si="28"/>
        <v/>
      </c>
      <c r="Q55" s="25" t="str">
        <f t="shared" si="18"/>
        <v/>
      </c>
      <c r="R55" s="26" t="str">
        <f t="shared" si="3"/>
        <v/>
      </c>
      <c r="S55" s="26" t="str">
        <f t="shared" si="19"/>
        <v/>
      </c>
      <c r="T55" s="26" t="str">
        <f t="shared" si="4"/>
        <v/>
      </c>
      <c r="U55" s="26" t="str">
        <f t="shared" si="5"/>
        <v/>
      </c>
      <c r="V55" s="26" t="str">
        <f t="shared" si="6"/>
        <v/>
      </c>
      <c r="W55" s="26" t="str">
        <f>IF($C55="","",IF(DefaultScenario,IF(OR(AND(Default_Exchange="ALL",NOT(ISERROR(MATCH($C55,$AE$6:$AE$37,0)))),$C55=Default_Exchange),IF($G55&gt;0,-LGD,0),0),IF(OR($J55="SWAP",$J55="FUTURE",$J55="CME FUTURE"),IF('Futures &amp; Perps Shifted'!$K$73,VLOOKUP($M55,ShiftByCurrencyDeriv,MATCH($R55,ShiftByCurrencyDerivHeader,0),FALSE),0),0)))</f>
        <v/>
      </c>
      <c r="X55" s="26" t="str">
        <f t="shared" si="7"/>
        <v/>
      </c>
      <c r="Y55" s="26" t="str">
        <f t="shared" si="8"/>
        <v/>
      </c>
      <c r="Z55" s="26" t="str">
        <f t="shared" si="9"/>
        <v/>
      </c>
      <c r="AB55" s="36"/>
      <c r="AC55" s="42"/>
      <c r="AD55" s="36"/>
      <c r="AF55" s="42"/>
      <c r="AN55" t="str">
        <f t="shared" si="12"/>
        <v/>
      </c>
      <c r="AO55" t="str">
        <f t="shared" si="30"/>
        <v/>
      </c>
      <c r="AP55" t="e">
        <f t="shared" si="31"/>
        <v>#N/A</v>
      </c>
      <c r="AQ55" t="str">
        <f t="shared" si="32"/>
        <v/>
      </c>
      <c r="AR55" t="str">
        <f t="shared" si="32"/>
        <v/>
      </c>
      <c r="AS55" t="str">
        <f t="shared" si="33"/>
        <v/>
      </c>
      <c r="AT55" t="str">
        <f t="shared" si="33"/>
        <v/>
      </c>
      <c r="AV55" s="31" t="e">
        <f t="shared" si="20"/>
        <v>#VALUE!</v>
      </c>
      <c r="AW55" s="36" t="str">
        <f t="shared" si="17"/>
        <v/>
      </c>
      <c r="AZ55" t="str">
        <f t="shared" si="21"/>
        <v/>
      </c>
    </row>
    <row r="56" spans="2:52" x14ac:dyDescent="0.25">
      <c r="B56" s="72"/>
      <c r="F56" s="42"/>
      <c r="G56" s="1"/>
      <c r="K56" s="28"/>
      <c r="N56" s="48" t="str">
        <f t="shared" si="0"/>
        <v/>
      </c>
      <c r="O56" s="46" t="str">
        <f t="shared" si="27"/>
        <v/>
      </c>
      <c r="P56" s="47" t="str">
        <f t="shared" si="28"/>
        <v/>
      </c>
      <c r="Q56" s="25" t="str">
        <f t="shared" si="18"/>
        <v/>
      </c>
      <c r="R56" s="26" t="str">
        <f t="shared" si="3"/>
        <v/>
      </c>
      <c r="S56" s="26" t="str">
        <f t="shared" si="19"/>
        <v/>
      </c>
      <c r="T56" s="26" t="str">
        <f t="shared" si="4"/>
        <v/>
      </c>
      <c r="U56" s="26" t="str">
        <f t="shared" si="5"/>
        <v/>
      </c>
      <c r="V56" s="26" t="str">
        <f t="shared" si="6"/>
        <v/>
      </c>
      <c r="W56" s="26" t="str">
        <f>IF($C56="","",IF(DefaultScenario,IF(OR(AND(Default_Exchange="ALL",NOT(ISERROR(MATCH($C56,$AE$6:$AE$37,0)))),$C56=Default_Exchange),IF($G56&gt;0,-LGD,0),0),IF(OR($J56="SWAP",$J56="FUTURE",$J56="CME FUTURE"),IF('Futures &amp; Perps Shifted'!$K$73,VLOOKUP($M56,ShiftByCurrencyDeriv,MATCH($R56,ShiftByCurrencyDerivHeader,0),FALSE),0),0)))</f>
        <v/>
      </c>
      <c r="X56" s="26" t="str">
        <f t="shared" si="7"/>
        <v/>
      </c>
      <c r="Y56" s="26" t="str">
        <f t="shared" si="8"/>
        <v/>
      </c>
      <c r="Z56" s="26" t="str">
        <f t="shared" si="9"/>
        <v/>
      </c>
      <c r="AB56" s="36"/>
      <c r="AC56" s="42"/>
      <c r="AD56" s="36"/>
      <c r="AF56" s="42"/>
      <c r="AN56" t="str">
        <f t="shared" si="12"/>
        <v/>
      </c>
      <c r="AO56" t="str">
        <f t="shared" si="30"/>
        <v/>
      </c>
      <c r="AP56" t="e">
        <f t="shared" si="31"/>
        <v>#N/A</v>
      </c>
      <c r="AQ56" t="str">
        <f t="shared" si="32"/>
        <v/>
      </c>
      <c r="AR56" t="str">
        <f t="shared" si="32"/>
        <v/>
      </c>
      <c r="AS56" t="str">
        <f t="shared" si="33"/>
        <v/>
      </c>
      <c r="AT56" t="str">
        <f t="shared" si="33"/>
        <v/>
      </c>
      <c r="AV56" s="31" t="e">
        <f t="shared" si="20"/>
        <v>#VALUE!</v>
      </c>
      <c r="AW56" s="36" t="str">
        <f t="shared" si="17"/>
        <v/>
      </c>
      <c r="AZ56" t="str">
        <f t="shared" si="21"/>
        <v/>
      </c>
    </row>
    <row r="57" spans="2:52" x14ac:dyDescent="0.25">
      <c r="B57" s="72"/>
      <c r="F57" s="42"/>
      <c r="G57" s="1"/>
      <c r="K57" s="28"/>
      <c r="N57" s="48" t="str">
        <f t="shared" si="0"/>
        <v/>
      </c>
      <c r="O57" s="46" t="str">
        <f t="shared" si="27"/>
        <v/>
      </c>
      <c r="P57" s="47" t="str">
        <f t="shared" si="28"/>
        <v/>
      </c>
      <c r="Q57" s="25" t="str">
        <f t="shared" si="18"/>
        <v/>
      </c>
      <c r="R57" s="26" t="str">
        <f t="shared" si="3"/>
        <v/>
      </c>
      <c r="S57" s="26" t="str">
        <f t="shared" si="19"/>
        <v/>
      </c>
      <c r="T57" s="26" t="str">
        <f t="shared" si="4"/>
        <v/>
      </c>
      <c r="U57" s="26" t="str">
        <f t="shared" si="5"/>
        <v/>
      </c>
      <c r="V57" s="26" t="str">
        <f t="shared" si="6"/>
        <v/>
      </c>
      <c r="W57" s="26" t="str">
        <f>IF($C57="","",IF(DefaultScenario,IF(OR(AND(Default_Exchange="ALL",NOT(ISERROR(MATCH($C57,$AE$6:$AE$37,0)))),$C57=Default_Exchange),IF($G57&gt;0,-LGD,0),0),IF(OR($J57="SWAP",$J57="FUTURE",$J57="CME FUTURE"),IF('Futures &amp; Perps Shifted'!$K$73,VLOOKUP($M57,ShiftByCurrencyDeriv,MATCH($R57,ShiftByCurrencyDerivHeader,0),FALSE),0),0)))</f>
        <v/>
      </c>
      <c r="X57" s="26" t="str">
        <f t="shared" si="7"/>
        <v/>
      </c>
      <c r="Y57" s="26" t="str">
        <f t="shared" si="8"/>
        <v/>
      </c>
      <c r="Z57" s="26" t="str">
        <f t="shared" si="9"/>
        <v/>
      </c>
      <c r="AA57" s="9"/>
      <c r="AB57" s="9"/>
      <c r="AC57" s="9"/>
      <c r="AD57" s="36"/>
      <c r="AN57" t="str">
        <f t="shared" si="12"/>
        <v/>
      </c>
      <c r="AO57" t="str">
        <f t="shared" si="30"/>
        <v/>
      </c>
      <c r="AP57" t="e">
        <f t="shared" si="31"/>
        <v>#N/A</v>
      </c>
      <c r="AQ57" t="str">
        <f t="shared" si="32"/>
        <v/>
      </c>
      <c r="AR57" t="str">
        <f t="shared" si="32"/>
        <v/>
      </c>
      <c r="AS57" t="str">
        <f t="shared" si="33"/>
        <v/>
      </c>
      <c r="AT57" t="str">
        <f t="shared" si="33"/>
        <v/>
      </c>
      <c r="AV57" s="31" t="e">
        <f t="shared" si="20"/>
        <v>#VALUE!</v>
      </c>
      <c r="AW57" s="36" t="str">
        <f t="shared" si="17"/>
        <v/>
      </c>
      <c r="AZ57" t="str">
        <f t="shared" si="21"/>
        <v/>
      </c>
    </row>
    <row r="58" spans="2:52" x14ac:dyDescent="0.25">
      <c r="B58" s="72"/>
      <c r="F58" s="42"/>
      <c r="G58" s="1"/>
      <c r="K58" s="28"/>
      <c r="N58" s="48" t="str">
        <f t="shared" si="0"/>
        <v/>
      </c>
      <c r="O58" s="46" t="str">
        <f t="shared" si="27"/>
        <v/>
      </c>
      <c r="P58" s="47" t="str">
        <f t="shared" si="28"/>
        <v/>
      </c>
      <c r="Q58" s="25" t="str">
        <f t="shared" si="18"/>
        <v/>
      </c>
      <c r="R58" s="26" t="str">
        <f t="shared" si="3"/>
        <v/>
      </c>
      <c r="S58" s="26" t="str">
        <f t="shared" si="19"/>
        <v/>
      </c>
      <c r="T58" s="26" t="str">
        <f t="shared" si="4"/>
        <v/>
      </c>
      <c r="U58" s="26" t="str">
        <f t="shared" si="5"/>
        <v/>
      </c>
      <c r="V58" s="26" t="str">
        <f t="shared" si="6"/>
        <v/>
      </c>
      <c r="W58" s="26" t="str">
        <f>IF($C58="","",IF(DefaultScenario,IF(OR(AND(Default_Exchange="ALL",NOT(ISERROR(MATCH($C58,$AE$6:$AE$37,0)))),$C58=Default_Exchange),IF($G58&gt;0,-LGD,0),0),IF(OR($J58="SWAP",$J58="FUTURE",$J58="CME FUTURE"),IF('Futures &amp; Perps Shifted'!$K$73,VLOOKUP($M58,ShiftByCurrencyDeriv,MATCH($R58,ShiftByCurrencyDerivHeader,0),FALSE),0),0)))</f>
        <v/>
      </c>
      <c r="X58" s="26" t="str">
        <f t="shared" si="7"/>
        <v/>
      </c>
      <c r="Y58" s="26" t="str">
        <f t="shared" si="8"/>
        <v/>
      </c>
      <c r="Z58" s="26" t="str">
        <f t="shared" si="9"/>
        <v/>
      </c>
      <c r="AA58" s="54"/>
      <c r="AB58" s="54"/>
      <c r="AC58" s="9"/>
      <c r="AD58" s="36"/>
      <c r="AF58" s="42"/>
      <c r="AN58" t="str">
        <f t="shared" si="12"/>
        <v/>
      </c>
      <c r="AO58" t="str">
        <f t="shared" si="30"/>
        <v/>
      </c>
      <c r="AP58" t="e">
        <f t="shared" si="31"/>
        <v>#N/A</v>
      </c>
      <c r="AQ58" t="str">
        <f t="shared" si="32"/>
        <v/>
      </c>
      <c r="AR58" t="str">
        <f t="shared" si="32"/>
        <v/>
      </c>
      <c r="AS58" t="str">
        <f t="shared" si="33"/>
        <v/>
      </c>
      <c r="AT58" t="str">
        <f t="shared" si="33"/>
        <v/>
      </c>
      <c r="AV58" s="31" t="e">
        <f t="shared" si="20"/>
        <v>#VALUE!</v>
      </c>
      <c r="AW58" s="36" t="str">
        <f t="shared" si="17"/>
        <v/>
      </c>
      <c r="AZ58" t="str">
        <f t="shared" si="21"/>
        <v/>
      </c>
    </row>
    <row r="59" spans="2:52" x14ac:dyDescent="0.25">
      <c r="F59" s="42"/>
      <c r="G59" s="1"/>
      <c r="K59" s="28"/>
      <c r="N59" s="48" t="str">
        <f t="shared" si="0"/>
        <v/>
      </c>
      <c r="O59" s="46" t="str">
        <f t="shared" si="27"/>
        <v/>
      </c>
      <c r="P59" s="47" t="str">
        <f t="shared" ref="P59:P68" si="34">IF($C59="","",IF($A59="",0,IF(NOT(ISERROR(VLOOKUP($M59,SpotUSDRateTable,2,FALSE))),VLOOKUP($M59,SpotUSDRateTable,2,FALSE),$H59)*O59))</f>
        <v/>
      </c>
      <c r="Q59" s="25" t="str">
        <f t="shared" si="18"/>
        <v/>
      </c>
      <c r="R59" s="26" t="str">
        <f t="shared" si="3"/>
        <v/>
      </c>
      <c r="S59" s="26" t="str">
        <f t="shared" si="19"/>
        <v/>
      </c>
      <c r="T59" s="26" t="str">
        <f t="shared" si="4"/>
        <v/>
      </c>
      <c r="U59" s="26" t="str">
        <f t="shared" si="5"/>
        <v/>
      </c>
      <c r="V59" s="26" t="str">
        <f t="shared" si="6"/>
        <v/>
      </c>
      <c r="W59" s="26" t="str">
        <f>IF($C59="","",IF(DefaultScenario,IF(OR(AND(Default_Exchange="ALL",NOT(ISERROR(MATCH($C59,$AE$6:$AE$37,0)))),$C59=Default_Exchange),IF($G59&gt;0,-LGD,0),0),IF(OR($J59="SWAP",$J59="FUTURE",$J59="CME FUTURE"),IF('Futures &amp; Perps Shifted'!$K$73,VLOOKUP($M59,ShiftByCurrencyDeriv,MATCH($R59,ShiftByCurrencyDerivHeader,0),FALSE),0),0)))</f>
        <v/>
      </c>
      <c r="X59" s="26" t="str">
        <f t="shared" si="7"/>
        <v/>
      </c>
      <c r="Y59" s="26" t="str">
        <f t="shared" si="8"/>
        <v/>
      </c>
      <c r="Z59" s="26" t="str">
        <f t="shared" si="9"/>
        <v/>
      </c>
      <c r="AA59" s="54"/>
      <c r="AB59" s="54"/>
      <c r="AC59" s="9"/>
      <c r="AD59" s="36"/>
      <c r="AN59" t="str">
        <f t="shared" si="12"/>
        <v/>
      </c>
      <c r="AO59" t="str">
        <f t="shared" si="30"/>
        <v/>
      </c>
      <c r="AP59" t="e">
        <f t="shared" si="31"/>
        <v>#N/A</v>
      </c>
      <c r="AQ59" t="str">
        <f t="shared" si="32"/>
        <v/>
      </c>
      <c r="AR59" t="str">
        <f t="shared" si="32"/>
        <v/>
      </c>
      <c r="AS59" t="str">
        <f t="shared" si="33"/>
        <v/>
      </c>
      <c r="AT59" t="str">
        <f t="shared" si="33"/>
        <v/>
      </c>
      <c r="AV59" s="31" t="e">
        <f t="shared" si="20"/>
        <v>#VALUE!</v>
      </c>
      <c r="AW59" s="36" t="str">
        <f t="shared" si="17"/>
        <v/>
      </c>
      <c r="AZ59" t="str">
        <f t="shared" si="21"/>
        <v/>
      </c>
    </row>
    <row r="60" spans="2:52" x14ac:dyDescent="0.25">
      <c r="F60" s="42"/>
      <c r="G60" s="1"/>
      <c r="K60" s="28"/>
      <c r="N60" s="48" t="str">
        <f t="shared" si="0"/>
        <v/>
      </c>
      <c r="O60" s="46" t="str">
        <f t="shared" si="27"/>
        <v/>
      </c>
      <c r="P60" s="47" t="str">
        <f t="shared" si="34"/>
        <v/>
      </c>
      <c r="Q60" s="25" t="str">
        <f t="shared" si="18"/>
        <v/>
      </c>
      <c r="R60" s="26" t="str">
        <f t="shared" si="3"/>
        <v/>
      </c>
      <c r="S60" s="26" t="str">
        <f t="shared" si="19"/>
        <v/>
      </c>
      <c r="T60" s="26" t="str">
        <f t="shared" si="4"/>
        <v/>
      </c>
      <c r="U60" s="26" t="str">
        <f t="shared" si="5"/>
        <v/>
      </c>
      <c r="V60" s="26" t="str">
        <f t="shared" si="6"/>
        <v/>
      </c>
      <c r="W60" s="26" t="str">
        <f>IF($C60="","",IF(DefaultScenario,IF(OR(AND(Default_Exchange="ALL",NOT(ISERROR(MATCH($C60,$AE$6:$AE$37,0)))),$C60=Default_Exchange),IF($G60&gt;0,-LGD,0),0),IF(OR($J60="SWAP",$J60="FUTURE",$J60="CME FUTURE"),IF('Futures &amp; Perps Shifted'!$K$73,VLOOKUP($M60,ShiftByCurrencyDeriv,MATCH($R60,ShiftByCurrencyDerivHeader,0),FALSE),0),0)))</f>
        <v/>
      </c>
      <c r="X60" s="26" t="str">
        <f t="shared" si="7"/>
        <v/>
      </c>
      <c r="Y60" s="26" t="str">
        <f t="shared" si="8"/>
        <v/>
      </c>
      <c r="Z60" s="26" t="str">
        <f t="shared" si="9"/>
        <v/>
      </c>
      <c r="AA60" s="54"/>
      <c r="AB60" s="54"/>
      <c r="AC60" s="9"/>
      <c r="AD60" s="36"/>
      <c r="AF60" s="42"/>
      <c r="AN60" t="str">
        <f t="shared" si="12"/>
        <v/>
      </c>
      <c r="AO60" t="str">
        <f t="shared" si="30"/>
        <v/>
      </c>
      <c r="AP60" t="e">
        <f t="shared" si="31"/>
        <v>#N/A</v>
      </c>
      <c r="AQ60" t="str">
        <f t="shared" si="32"/>
        <v/>
      </c>
      <c r="AR60" t="str">
        <f t="shared" si="32"/>
        <v/>
      </c>
      <c r="AS60" t="str">
        <f t="shared" si="33"/>
        <v/>
      </c>
      <c r="AT60" t="str">
        <f t="shared" si="33"/>
        <v/>
      </c>
      <c r="AV60" s="31" t="e">
        <f t="shared" si="20"/>
        <v>#VALUE!</v>
      </c>
      <c r="AW60" s="36" t="str">
        <f t="shared" si="17"/>
        <v/>
      </c>
      <c r="AZ60" t="str">
        <f t="shared" si="21"/>
        <v/>
      </c>
    </row>
    <row r="61" spans="2:52" x14ac:dyDescent="0.25">
      <c r="F61" s="42"/>
      <c r="G61" s="1"/>
      <c r="K61" s="28"/>
      <c r="N61" s="48" t="str">
        <f t="shared" si="0"/>
        <v/>
      </c>
      <c r="O61" s="46" t="str">
        <f t="shared" si="27"/>
        <v/>
      </c>
      <c r="P61" s="47" t="str">
        <f t="shared" si="34"/>
        <v/>
      </c>
      <c r="Q61" s="25" t="str">
        <f t="shared" si="18"/>
        <v/>
      </c>
      <c r="R61" s="26" t="str">
        <f t="shared" si="3"/>
        <v/>
      </c>
      <c r="S61" s="26" t="str">
        <f t="shared" si="19"/>
        <v/>
      </c>
      <c r="T61" s="26" t="str">
        <f t="shared" si="4"/>
        <v/>
      </c>
      <c r="U61" s="26" t="str">
        <f t="shared" si="5"/>
        <v/>
      </c>
      <c r="V61" s="26" t="str">
        <f t="shared" si="6"/>
        <v/>
      </c>
      <c r="W61" s="26" t="str">
        <f>IF($C61="","",IF(DefaultScenario,IF(OR(AND(Default_Exchange="ALL",NOT(ISERROR(MATCH($C61,$AE$6:$AE$37,0)))),$C61=Default_Exchange),IF($G61&gt;0,-LGD,0),0),IF(OR($J61="SWAP",$J61="FUTURE",$J61="CME FUTURE"),IF('Futures &amp; Perps Shifted'!$K$73,VLOOKUP($M61,ShiftByCurrencyDeriv,MATCH($R61,ShiftByCurrencyDerivHeader,0),FALSE),0),0)))</f>
        <v/>
      </c>
      <c r="X61" s="26" t="str">
        <f t="shared" si="7"/>
        <v/>
      </c>
      <c r="Y61" s="26" t="str">
        <f t="shared" si="8"/>
        <v/>
      </c>
      <c r="Z61" s="26" t="str">
        <f t="shared" si="9"/>
        <v/>
      </c>
      <c r="AA61" s="54"/>
      <c r="AB61" s="54"/>
      <c r="AC61" s="9"/>
      <c r="AD61" s="36"/>
      <c r="AN61" t="str">
        <f t="shared" si="12"/>
        <v/>
      </c>
      <c r="AO61" t="str">
        <f t="shared" si="30"/>
        <v/>
      </c>
      <c r="AP61" t="e">
        <f t="shared" si="31"/>
        <v>#N/A</v>
      </c>
      <c r="AQ61" t="str">
        <f t="shared" si="32"/>
        <v/>
      </c>
      <c r="AR61" t="str">
        <f t="shared" si="32"/>
        <v/>
      </c>
      <c r="AS61" t="str">
        <f t="shared" si="33"/>
        <v/>
      </c>
      <c r="AT61" t="str">
        <f t="shared" si="33"/>
        <v/>
      </c>
      <c r="AV61" s="31" t="e">
        <f t="shared" si="20"/>
        <v>#VALUE!</v>
      </c>
      <c r="AW61" s="36" t="str">
        <f t="shared" si="17"/>
        <v/>
      </c>
      <c r="AZ61" t="str">
        <f t="shared" si="21"/>
        <v/>
      </c>
    </row>
    <row r="62" spans="2:52" x14ac:dyDescent="0.25">
      <c r="F62" s="42"/>
      <c r="G62" s="1"/>
      <c r="K62" s="28"/>
      <c r="N62" s="48" t="str">
        <f t="shared" si="0"/>
        <v/>
      </c>
      <c r="O62" s="46" t="str">
        <f t="shared" si="27"/>
        <v/>
      </c>
      <c r="P62" s="47" t="str">
        <f t="shared" si="34"/>
        <v/>
      </c>
      <c r="Q62" s="25" t="str">
        <f t="shared" si="18"/>
        <v/>
      </c>
      <c r="R62" s="26" t="str">
        <f>IF($C62="","",IF(OR($E62="USD",$E62="EUR"),"CASH",IF($Q62=0,"COIN",IF($Q62&gt;720,"PERP",IF($J62="FUTURE",TEXT($K62-1,"mmm yy"),"CME "&amp;TEXT($K62-1,"mmm yy"))))))</f>
        <v/>
      </c>
      <c r="S62" s="26" t="str">
        <f t="shared" si="19"/>
        <v/>
      </c>
      <c r="T62" s="26" t="str">
        <f>IF($C62="","",$R62&amp;" "&amp;$S62)</f>
        <v/>
      </c>
      <c r="U62" s="26" t="str">
        <f>IF($C62="","",$G62*(1+$W62))</f>
        <v/>
      </c>
      <c r="V62" s="26" t="str">
        <f>IF($C62="","",$H62*(1+$W62))</f>
        <v/>
      </c>
      <c r="W62" s="26" t="str">
        <f>IF($C62="","",IF(DefaultScenario,IF(OR(AND(Default_Exchange="ALL",NOT(ISERROR(MATCH($C62,$AE$6:$AE$37,0)))),$C62=Default_Exchange),IF($G62&gt;0,-LGD,0),0),IF(OR($J62="SWAP",$J62="FUTURE",$J62="CME FUTURE"),IF('Futures &amp; Perps Shifted'!$K$73,VLOOKUP($M62,ShiftByCurrencyDeriv,MATCH($R62,ShiftByCurrencyDerivHeader,0),FALSE),0),0)))</f>
        <v/>
      </c>
      <c r="X62" s="26" t="str">
        <f>IF($C62="","",$U62-$G62)</f>
        <v/>
      </c>
      <c r="Y62" s="26" t="str">
        <f>IF($C62="","",IF(ISERROR(SEARCH("-",$D62)),$D62,LEFT($D62,SEARCH("-",$D62)-1)))</f>
        <v/>
      </c>
      <c r="Z62" s="26" t="str">
        <f>IF($C62="","",IF(OR($E62="USD",$E62="EUR"),"CASH",IF($Q62=0,"COIN",IF($Q62&gt;720,"PERP",IF($Q62&lt;24,"W"&amp;ROUND($Q62/7,0),"M"&amp;ROUND($Q62/30,0))))))</f>
        <v/>
      </c>
      <c r="AA62" s="54"/>
      <c r="AB62" s="54"/>
      <c r="AC62" s="9"/>
      <c r="AD62" s="36"/>
      <c r="AN62" t="str">
        <f>IF($C62="","",IF($J62="CME FUTURE","USD",IF(ISNUMBER(VALUE(MID($E62,SEARCH($M62,$E62)+LEN($M62)+IF(OR(MID($E62,SEARCH($M62,$E62)+LEN($M62),1)="-",MID($E62,SEARCH($M62,$E62)+LEN($M62),1)="_"),1,0),3))),"USD",MID($E62,SEARCH($M62,$E62)+LEN($M62)+IF(OR(MID($E62,SEARCH($M62,$E62)+LEN($M62),1)="-",MID($E62,SEARCH($M62,$E62)+LEN($M62),1)="_"),1,0),IF(OR(LEN($E62)&lt;SEARCH($M62,$E62)+LEN($M62)+3,MID($E62,SEARCH($M62,$E62)+LEN($M62)+4,1)="_",MID($E62,SEARCH($M62,$E62)+LEN($M62)+4,1)="-"),3,4)))))</f>
        <v/>
      </c>
      <c r="AO62" t="str">
        <f t="shared" si="30"/>
        <v/>
      </c>
      <c r="AP62" t="e">
        <f t="shared" si="31"/>
        <v>#N/A</v>
      </c>
      <c r="AQ62" t="str">
        <f t="shared" si="32"/>
        <v/>
      </c>
      <c r="AR62" t="str">
        <f t="shared" si="32"/>
        <v/>
      </c>
      <c r="AS62" t="str">
        <f t="shared" si="33"/>
        <v/>
      </c>
      <c r="AT62" t="str">
        <f t="shared" si="33"/>
        <v/>
      </c>
      <c r="AV62" s="31" t="e">
        <f>AW62*G62</f>
        <v>#VALUE!</v>
      </c>
      <c r="AW62" s="36" t="str">
        <f>IF($C62="","",IF($A62="",0,IF($L62=1,(($H62*(1+AW$1))-$H62)*$N62*$F62/$AO62,$F62*$N62*(1/($H62)-1/($H62*(1+AW$1)))*$AP62)/$G62/AW$1))</f>
        <v/>
      </c>
      <c r="AZ62" t="str">
        <f t="shared" ref="AZ62:AZ68" si="35">IF($C62="","",IF($A62="",0,IF($L62=1,($H62*IF(OR($J62="FUTURE",$J62="CME FUTURE"),1+BA$1,1)-$H62)*$N62*$F62/$AO62,$F62*$N62*(1/($H62)-1/(IF(OR($J62="FUTURE",$J62="CME FUTURE"),1+BA$1,1)*$H62))*$AP62)))</f>
        <v/>
      </c>
    </row>
    <row r="63" spans="2:52" x14ac:dyDescent="0.25">
      <c r="F63" s="42"/>
      <c r="G63" s="1"/>
      <c r="K63" s="28"/>
      <c r="N63" s="48" t="str">
        <f t="shared" si="0"/>
        <v/>
      </c>
      <c r="O63" s="46" t="str">
        <f t="shared" si="27"/>
        <v/>
      </c>
      <c r="P63" s="47" t="str">
        <f t="shared" si="34"/>
        <v/>
      </c>
      <c r="Q63" s="25" t="str">
        <f t="shared" si="18"/>
        <v/>
      </c>
      <c r="R63" s="26" t="str">
        <f>IF($C63="","",IF(OR($E63="USD",$E63="EUR"),"CASH",IF($Q63=0,"COIN",IF($Q63&gt;720,"PERP",IF($J63="FUTURE",TEXT($K63-1,"mmm yy"),"CME "&amp;TEXT($K63-1,"mmm yy"))))))</f>
        <v/>
      </c>
      <c r="S63" s="26" t="str">
        <f t="shared" si="19"/>
        <v/>
      </c>
      <c r="T63" s="26" t="str">
        <f>IF($C63="","",$R63&amp;" "&amp;$S63)</f>
        <v/>
      </c>
      <c r="U63" s="26" t="str">
        <f>IF($C63="","",$G63*(1+$W63))</f>
        <v/>
      </c>
      <c r="V63" s="26" t="str">
        <f>IF($C63="","",$H63*(1+$W63))</f>
        <v/>
      </c>
      <c r="W63" s="26" t="str">
        <f>IF($C63="","",IF(DefaultScenario,IF(OR(AND(Default_Exchange="ALL",NOT(ISERROR(MATCH($C63,$AE$6:$AE$37,0)))),$C63=Default_Exchange),IF($G63&gt;0,-LGD,0),0),IF(OR($J63="SWAP",$J63="FUTURE",$J63="CME FUTURE"),IF('Futures &amp; Perps Shifted'!$K$73,VLOOKUP($M63,ShiftByCurrencyDeriv,MATCH($R63,ShiftByCurrencyDerivHeader,0),FALSE),0),0)))</f>
        <v/>
      </c>
      <c r="X63" s="26" t="str">
        <f>IF($C63="","",$U63-$G63)</f>
        <v/>
      </c>
      <c r="Y63" s="26" t="str">
        <f>IF($C63="","",IF(ISERROR(SEARCH("-",$D63)),$D63,LEFT($D63,SEARCH("-",$D63)-1)))</f>
        <v/>
      </c>
      <c r="Z63" s="26" t="str">
        <f>IF($C63="","",IF(OR($E63="USD",$E63="EUR"),"CASH",IF($Q63=0,"COIN",IF($Q63&gt;720,"PERP",IF($Q63&lt;24,"W"&amp;ROUND($Q63/7,0),"M"&amp;ROUND($Q63/30,0))))))</f>
        <v/>
      </c>
      <c r="AA63" s="54"/>
      <c r="AB63" s="54"/>
      <c r="AC63" s="9"/>
      <c r="AD63" s="36"/>
      <c r="AL63">
        <v>7117</v>
      </c>
      <c r="AN63" t="str">
        <f>IF($C63="","",IF($J63="CME FUTURE","USD",IF(ISNUMBER(VALUE(MID($E63,SEARCH($M63,$E63)+LEN($M63)+IF(OR(MID($E63,SEARCH($M63,$E63)+LEN($M63),1)="-",MID($E63,SEARCH($M63,$E63)+LEN($M63),1)="_"),1,0),3))),"USD",MID($E63,SEARCH($M63,$E63)+LEN($M63)+IF(OR(MID($E63,SEARCH($M63,$E63)+LEN($M63),1)="-",MID($E63,SEARCH($M63,$E63)+LEN($M63),1)="_"),1,0),IF(OR(LEN($E63)&lt;SEARCH($M63,$E63)+LEN($M63)+3,MID($E63,SEARCH($M63,$E63)+LEN($M63)+4,1)="_",MID($E63,SEARCH($M63,$E63)+LEN($M63)+4,1)="-"),3,4)))))</f>
        <v/>
      </c>
      <c r="AO63" t="str">
        <f t="shared" ref="AO63:AO68" si="36">VLOOKUP($AN63,SpotUSDRateTable,2,FALSE)</f>
        <v/>
      </c>
      <c r="AP63" t="e">
        <f>VLOOKUP($M63,SpotUSDRateTable,2,FALSE)</f>
        <v>#N/A</v>
      </c>
      <c r="AQ63" t="str">
        <f>IF($C63="","",IF($A63="",0,IF($L63=1,(($H63+AQ$1)-$H63)*$N63*$F63/$AO63,$F63*$N63*(1/($H63)-1/($H63+AQ$1))*$AP63)))</f>
        <v/>
      </c>
      <c r="AR63" t="str">
        <f>IF($C63="","",IF($A63="",0,IF($L63=1,(($H63+AR$1)-$H63)*$N63*$F63/$AO63,$F63*$N63*(1/($H63)-1/($H63+AR$1))*$AP63)))</f>
        <v/>
      </c>
      <c r="AS63" t="str">
        <f t="shared" si="33"/>
        <v/>
      </c>
      <c r="AT63" t="str">
        <f t="shared" si="33"/>
        <v/>
      </c>
      <c r="AV63" s="31" t="e">
        <f>AW63*G63</f>
        <v>#VALUE!</v>
      </c>
      <c r="AW63" s="36" t="str">
        <f>IF($C63="","",IF($A63="",0,IF($L63=1,(($H63*(1+AW$1))-$H63)*$N63*$F63/$AO63,$F63*$N63*(1/($H63)-1/($H63*(1+AW$1)))*$AP63)/$G63/AW$1))</f>
        <v/>
      </c>
      <c r="AZ63" t="str">
        <f t="shared" si="35"/>
        <v/>
      </c>
    </row>
    <row r="64" spans="2:52" x14ac:dyDescent="0.25">
      <c r="F64" s="42"/>
      <c r="G64" s="1"/>
      <c r="K64" s="28"/>
      <c r="N64" s="48" t="str">
        <f t="shared" si="0"/>
        <v/>
      </c>
      <c r="O64" s="46" t="str">
        <f t="shared" si="27"/>
        <v/>
      </c>
      <c r="P64" s="47" t="str">
        <f t="shared" si="34"/>
        <v/>
      </c>
      <c r="Q64" s="25" t="str">
        <f t="shared" si="18"/>
        <v/>
      </c>
      <c r="R64" s="26" t="str">
        <f>IF($D64="","",IF(OR($F64="USD",$F64="EUR"),"CASH",IF($Q64=0,"COIN",IF($Q64&gt;720,"PERP",IF($K64="FUTURE",TEXT($L64-1,"mmm yy"),"CME "&amp;TEXT($L64-1,"mmm yy"))))))</f>
        <v/>
      </c>
      <c r="S64" s="26" t="str">
        <f t="shared" si="19"/>
        <v/>
      </c>
      <c r="T64" s="26" t="str">
        <f>IF($D64="","",$R64&amp;" "&amp;$S64)</f>
        <v/>
      </c>
      <c r="U64" s="26" t="str">
        <f>IF($D64="","",$H64*(1+$W64))</f>
        <v/>
      </c>
      <c r="V64" s="26" t="str">
        <f>IF($D64="","",$I64*(1+$W64))</f>
        <v/>
      </c>
      <c r="W64" s="26" t="str">
        <f>IF($C64="","",IF(DefaultScenario,IF(OR(AND(Default_Exchange="ALL",NOT(ISERROR(MATCH($C64,$AE$6:$AE$37,0)))),$C64=Default_Exchange),IF($G64&gt;0,-LGD,0),0),IF(OR($J64="SWAP",$J64="FUTURE",$J64="CME FUTURE"),IF('Futures &amp; Perps Shifted'!$K$73,VLOOKUP($M64,ShiftByCurrencyDeriv,MATCH($R64,ShiftByCurrencyDerivHeader,0),FALSE),0),0)))</f>
        <v/>
      </c>
      <c r="X64" s="26" t="str">
        <f>IF($D64="","",$U64-$H64)</f>
        <v/>
      </c>
      <c r="Y64" s="26" t="str">
        <f>IF($D64="","",IF(ISERROR(SEARCH("-",$E64)),$E64,LEFT($E64,SEARCH("-",$E64)-1)))</f>
        <v/>
      </c>
      <c r="Z64" s="26" t="str">
        <f>IF($D64="","",IF(OR($F64="USD",$F64="EUR"),"CASH",IF($Q64=0,"COIN",IF($Q64&gt;720,"PERP",IF($Q64&lt;24,"W"&amp;ROUND($Q64/7,0),"M"&amp;ROUND($Q64/30,0))))))</f>
        <v/>
      </c>
      <c r="AA64" s="54"/>
      <c r="AB64" s="54"/>
      <c r="AC64" s="9"/>
      <c r="AD64" s="36"/>
      <c r="AL64">
        <v>9312</v>
      </c>
      <c r="AN64" t="str">
        <f>IF($D64="","",IF($K64="CME FUTURE","USD",IF(ISNUMBER(VALUE(MID($F64,SEARCH(#REF!,$F64)+LEN(#REF!)+IF(OR(MID($F64,SEARCH(#REF!,$F64)+LEN(#REF!),1)="-",MID($F64,SEARCH(#REF!,$F64)+LEN(#REF!),1)="_"),1,0),3))),"USD",MID($F64,SEARCH(#REF!,$F64)+LEN(#REF!)+IF(OR(MID($F64,SEARCH(#REF!,$F64)+LEN(#REF!),1)="-",MID($F64,SEARCH(#REF!,$F64)+LEN(#REF!),1)="_"),1,0),IF(OR(LEN($F64)&lt;SEARCH(#REF!,$F64)+LEN(#REF!)+3,MID($F64,SEARCH(#REF!,$F64)+LEN(#REF!)+4,1)="_",MID($F64,SEARCH(#REF!,$F64)+LEN(#REF!)+4,1)="-"),3,4)))))</f>
        <v/>
      </c>
      <c r="AO64" t="str">
        <f t="shared" si="36"/>
        <v/>
      </c>
      <c r="AP64" t="e">
        <f>VLOOKUP(#REF!,SpotUSDRateTable,2,FALSE)</f>
        <v>#REF!</v>
      </c>
      <c r="AQ64" t="str">
        <f t="shared" ref="AQ64:AR67" si="37">IF($D64="","",IF($C64="",0,IF($M64=1,(($I64+AQ$1)-$I64)*$N64*$G64/$AO64,$G64*$N64*(1/($I64)-1/($I64+AQ$1))*$AP64)))</f>
        <v/>
      </c>
      <c r="AR64" t="str">
        <f t="shared" si="37"/>
        <v/>
      </c>
      <c r="AS64" t="str">
        <f t="shared" ref="AS64:AT67" si="38">IF($D64="","",IF($C64="",0,IF($M64=1,($I64*(1+AS$1)-$I64)*$N64*$G64/$AO64,$G64*$N64*(1/($I64)-1/($I64*(1+AS$1)))*$AP64)))</f>
        <v/>
      </c>
      <c r="AT64" t="str">
        <f t="shared" si="38"/>
        <v/>
      </c>
      <c r="AV64" s="31" t="e">
        <f>AW64*H64</f>
        <v>#VALUE!</v>
      </c>
      <c r="AW64" s="36" t="str">
        <f>IF($D64="","",IF($C64="",0,IF($M64=1,(($I64*(1+AW$1))-$I64)*$N64*$G64/$AO64,$G64*$N64*(1/($I64)-1/($I64*(1+AW$1)))*$AP64)/$H64/AW$1))</f>
        <v/>
      </c>
      <c r="AZ64" t="str">
        <f>IF($D64="","",IF($C64="",0,IF($M64=1,($I64*IF(OR($K64="FUTURE",$K64="CME FUTURE"),1+BA$1,1)-$I64)*$N64*$G64/$AO64,$G64*$N64*(1/($I64)-1/(IF(OR($K64="FUTURE",$K64="CME FUTURE"),1+BA$1,1)*$I64))*$AP64)))</f>
        <v/>
      </c>
    </row>
    <row r="65" spans="6:52" x14ac:dyDescent="0.25">
      <c r="F65" s="42"/>
      <c r="G65" s="1"/>
      <c r="K65" s="28"/>
      <c r="N65" s="48" t="str">
        <f t="shared" si="0"/>
        <v/>
      </c>
      <c r="O65" s="46" t="str">
        <f t="shared" si="27"/>
        <v/>
      </c>
      <c r="P65" s="47" t="str">
        <f t="shared" si="34"/>
        <v/>
      </c>
      <c r="Q65" s="25" t="str">
        <f t="shared" si="18"/>
        <v/>
      </c>
      <c r="R65" s="26" t="str">
        <f>IF($D65="","",IF(OR($F65="USD",$F65="EUR"),"CASH",IF($Q65=0,"COIN",IF($Q65&gt;720,"PERP",IF($K65="FUTURE",TEXT($L65-1,"mmm yy"),"CME "&amp;TEXT($L65-1,"mmm yy"))))))</f>
        <v/>
      </c>
      <c r="S65" s="26" t="str">
        <f t="shared" si="19"/>
        <v/>
      </c>
      <c r="T65" s="26" t="str">
        <f>IF($D65="","",$R65&amp;" "&amp;$S65)</f>
        <v/>
      </c>
      <c r="U65" s="26" t="str">
        <f>IF($D65="","",$H65*(1+$W65))</f>
        <v/>
      </c>
      <c r="V65" s="26" t="str">
        <f>IF($D65="","",$I65*(1+$W65))</f>
        <v/>
      </c>
      <c r="W65" s="26" t="str">
        <f>IF($C65="","",IF(DefaultScenario,IF(OR(AND(Default_Exchange="ALL",NOT(ISERROR(MATCH($C65,$AE$6:$AE$37,0)))),$C65=Default_Exchange),IF($G65&gt;0,-LGD,0),0),IF(OR($J65="SWAP",$J65="FUTURE",$J65="CME FUTURE"),IF('Futures &amp; Perps Shifted'!$K$73,VLOOKUP($M65,ShiftByCurrencyDeriv,MATCH($R65,ShiftByCurrencyDerivHeader,0),FALSE),0),0)))</f>
        <v/>
      </c>
      <c r="X65" s="26" t="str">
        <f>IF($D65="","",$U65-$H65)</f>
        <v/>
      </c>
      <c r="Y65" s="26" t="str">
        <f>IF($D65="","",IF(ISERROR(SEARCH("-",$E65)),$E65,LEFT($E65,SEARCH("-",$E65)-1)))</f>
        <v/>
      </c>
      <c r="Z65" s="26" t="str">
        <f>IF($D65="","",IF(OR($F65="USD",$F65="EUR"),"CASH",IF($Q65=0,"COIN",IF($Q65&gt;720,"PERP",IF($Q65&lt;24,"W"&amp;ROUND($Q65/7,0),"M"&amp;ROUND($Q65/30,0))))))</f>
        <v/>
      </c>
      <c r="AA65" s="54"/>
      <c r="AB65" s="54"/>
      <c r="AC65" s="9"/>
      <c r="AD65" s="36"/>
      <c r="AL65">
        <v>-11513</v>
      </c>
      <c r="AN65" t="str">
        <f>IF($D65="","",IF($K65="CME FUTURE","USD",IF(ISNUMBER(VALUE(MID($F65,SEARCH(#REF!,$F65)+LEN(#REF!)+IF(OR(MID($F65,SEARCH(#REF!,$F65)+LEN(#REF!),1)="-",MID($F65,SEARCH(#REF!,$F65)+LEN(#REF!),1)="_"),1,0),3))),"USD",MID($F65,SEARCH(#REF!,$F65)+LEN(#REF!)+IF(OR(MID($F65,SEARCH(#REF!,$F65)+LEN(#REF!),1)="-",MID($F65,SEARCH(#REF!,$F65)+LEN(#REF!),1)="_"),1,0),IF(OR(LEN($F65)&lt;SEARCH(#REF!,$F65)+LEN(#REF!)+3,MID($F65,SEARCH(#REF!,$F65)+LEN(#REF!)+4,1)="_",MID($F65,SEARCH(#REF!,$F65)+LEN(#REF!)+4,1)="-"),3,4)))))</f>
        <v/>
      </c>
      <c r="AO65" t="str">
        <f t="shared" si="36"/>
        <v/>
      </c>
      <c r="AP65" t="e">
        <f>VLOOKUP(#REF!,SpotUSDRateTable,2,FALSE)</f>
        <v>#REF!</v>
      </c>
      <c r="AQ65" t="str">
        <f t="shared" si="37"/>
        <v/>
      </c>
      <c r="AR65" t="str">
        <f t="shared" si="37"/>
        <v/>
      </c>
      <c r="AS65" t="str">
        <f t="shared" si="38"/>
        <v/>
      </c>
      <c r="AT65" t="str">
        <f t="shared" si="38"/>
        <v/>
      </c>
      <c r="AV65" s="31" t="e">
        <f>AW65*H65</f>
        <v>#VALUE!</v>
      </c>
      <c r="AW65" s="36" t="str">
        <f>IF($D65="","",IF($C65="",0,IF($M65=1,(($I65*(1+AW$1))-$I65)*$N65*$G65/$AO65,$G65*$N65*(1/($I65)-1/($I65*(1+AW$1)))*$AP65)/$H65/AW$1))</f>
        <v/>
      </c>
      <c r="AZ65" t="str">
        <f>IF($D65="","",IF($C65="",0,IF($M65=1,($I65*IF(OR($K65="FUTURE",$K65="CME FUTURE"),1+BA$1,1)-$I65)*$N65*$G65/$AO65,$G65*$N65*(1/($I65)-1/(IF(OR($K65="FUTURE",$K65="CME FUTURE"),1+BA$1,1)*$I65))*$AP65)))</f>
        <v/>
      </c>
    </row>
    <row r="66" spans="6:52" x14ac:dyDescent="0.25">
      <c r="F66" s="42"/>
      <c r="G66" s="1"/>
      <c r="K66" s="28"/>
      <c r="N66" s="48" t="str">
        <f>IF($C66="","",IF($A66="",0,IF($L66=1,ROUND($G66/$H66/$F66,3),POWER(10,ROUND(LOG($G66/$F66),1)))))</f>
        <v/>
      </c>
      <c r="O66" s="46" t="str">
        <f t="shared" si="27"/>
        <v/>
      </c>
      <c r="P66" s="47" t="str">
        <f t="shared" si="34"/>
        <v/>
      </c>
      <c r="Q66" s="25" t="str">
        <f t="shared" si="18"/>
        <v/>
      </c>
      <c r="R66" s="26" t="str">
        <f>IF($D66="","",IF(OR($F66="USD",$F66="EUR"),"CASH",IF($Q66=0,"COIN",IF($Q66&gt;720,"PERP",IF($K66="FUTURE",TEXT($L66-1,"mmm yy"),"CME "&amp;TEXT($L66-1,"mmm yy"))))))</f>
        <v/>
      </c>
      <c r="S66" s="26" t="str">
        <f t="shared" si="19"/>
        <v/>
      </c>
      <c r="T66" s="26" t="str">
        <f>IF($D66="","",$R66&amp;" "&amp;$S66)</f>
        <v/>
      </c>
      <c r="U66" s="26" t="str">
        <f>IF($D66="","",$H66*(1+$W66))</f>
        <v/>
      </c>
      <c r="V66" s="26" t="str">
        <f>IF($D66="","",$I66*(1+$W66))</f>
        <v/>
      </c>
      <c r="W66" s="26" t="str">
        <f>IF($C66="","",IF(DefaultScenario,IF(OR(AND(Default_Exchange="ALL",NOT(ISERROR(MATCH($C66,$AE$6:$AE$37,0)))),$C66=Default_Exchange),IF($G66&gt;0,-LGD,0),0),IF(OR($J66="SWAP",$J66="FUTURE",$J66="CME FUTURE"),IF('Futures &amp; Perps Shifted'!$K$73,VLOOKUP($M66,ShiftByCurrencyDeriv,MATCH($R66,ShiftByCurrencyDerivHeader,0),FALSE),0),0)))</f>
        <v/>
      </c>
      <c r="X66" s="26" t="str">
        <f>IF($D66="","",$U66-$H66)</f>
        <v/>
      </c>
      <c r="Y66" s="26" t="str">
        <f>IF($D66="","",IF(ISERROR(SEARCH("-",$E66)),$E66,LEFT($E66,SEARCH("-",$E66)-1)))</f>
        <v/>
      </c>
      <c r="Z66" s="26" t="str">
        <f>IF($D66="","",IF(OR($F66="USD",$F66="EUR"),"CASH",IF($Q66=0,"COIN",IF($Q66&gt;720,"PERP",IF($Q66&lt;24,"W"&amp;ROUND($Q66/7,0),"M"&amp;ROUND($Q66/30,0))))))</f>
        <v/>
      </c>
      <c r="AA66" s="54"/>
      <c r="AB66" s="54"/>
      <c r="AC66" s="9"/>
      <c r="AD66" s="36"/>
      <c r="AL66">
        <v>5093</v>
      </c>
      <c r="AN66" t="str">
        <f>IF($D66="","",IF($K66="CME FUTURE","USD",IF(ISNUMBER(VALUE(MID($F66,SEARCH(#REF!,$F66)+LEN(#REF!)+IF(OR(MID($F66,SEARCH(#REF!,$F66)+LEN(#REF!),1)="-",MID($F66,SEARCH(#REF!,$F66)+LEN(#REF!),1)="_"),1,0),3))),"USD",MID($F66,SEARCH(#REF!,$F66)+LEN(#REF!)+IF(OR(MID($F66,SEARCH(#REF!,$F66)+LEN(#REF!),1)="-",MID($F66,SEARCH(#REF!,$F66)+LEN(#REF!),1)="_"),1,0),IF(OR(LEN($F66)&lt;SEARCH(#REF!,$F66)+LEN(#REF!)+3,MID($F66,SEARCH(#REF!,$F66)+LEN(#REF!)+4,1)="_",MID($F66,SEARCH(#REF!,$F66)+LEN(#REF!)+4,1)="-"),3,4)))))</f>
        <v/>
      </c>
      <c r="AO66" t="str">
        <f t="shared" si="36"/>
        <v/>
      </c>
      <c r="AP66" t="e">
        <f>VLOOKUP(#REF!,SpotUSDRateTable,2,FALSE)</f>
        <v>#REF!</v>
      </c>
      <c r="AQ66" t="str">
        <f t="shared" si="37"/>
        <v/>
      </c>
      <c r="AR66" t="str">
        <f t="shared" si="37"/>
        <v/>
      </c>
      <c r="AS66" t="str">
        <f t="shared" si="38"/>
        <v/>
      </c>
      <c r="AT66" t="str">
        <f t="shared" si="38"/>
        <v/>
      </c>
      <c r="AV66" s="31" t="e">
        <f>AW66*H66</f>
        <v>#VALUE!</v>
      </c>
      <c r="AW66" s="36" t="str">
        <f>IF($D66="","",IF($C66="",0,IF($M66=1,(($I66*(1+AW$1))-$I66)*$N66*$G66/$AO66,$G66*$N66*(1/($I66)-1/($I66*(1+AW$1)))*$AP66)/$H66/AW$1))</f>
        <v/>
      </c>
      <c r="AZ66" t="str">
        <f>IF($D66="","",IF($C66="",0,IF($M66=1,($I66*IF(OR($K66="FUTURE",$K66="CME FUTURE"),1+BA$1,1)-$I66)*$N66*$G66/$AO66,$G66*$N66*(1/($I66)-1/(IF(OR($K66="FUTURE",$K66="CME FUTURE"),1+BA$1,1)*$I66))*$AP66)))</f>
        <v/>
      </c>
    </row>
    <row r="67" spans="6:52" x14ac:dyDescent="0.25">
      <c r="F67" s="42"/>
      <c r="G67" s="1"/>
      <c r="K67" s="28"/>
      <c r="N67" s="48" t="str">
        <f>IF($C67="","",IF($A67="",0,IF($L67=1,ROUND($G67/$H67/$F67,3),POWER(10,ROUND(LOG($G67/$F67),1)))))</f>
        <v/>
      </c>
      <c r="O67" s="46" t="str">
        <f t="shared" si="27"/>
        <v/>
      </c>
      <c r="P67" s="47" t="str">
        <f t="shared" si="34"/>
        <v/>
      </c>
      <c r="Q67" s="25" t="str">
        <f t="shared" ref="Q67:Q77" si="39">IF($C67="","",IF(OR($J67="SWAP",$J67="FUTURE",$J67="CME FUTURE"),$K67-$B67,0))</f>
        <v/>
      </c>
      <c r="R67" s="26" t="str">
        <f>IF($D67="","",IF(OR($F67="USD",$F67="EUR"),"CASH",IF($Q67=0,"COIN",IF($Q67&gt;720,"PERP",IF($K67="FUTURE",TEXT($L67-1,"mmm yy"),"CME "&amp;TEXT($L67-1,"mmm yy"))))))</f>
        <v/>
      </c>
      <c r="S67" s="26" t="str">
        <f>IF($C67="","",IF($J67="CME FUTURE",IF($G67&gt;0,"LONG","SHORT"),IF($G67&gt;0,"LONG","SHORT")))</f>
        <v/>
      </c>
      <c r="T67" s="26" t="str">
        <f>IF($D67="","",$R67&amp;" "&amp;$S67)</f>
        <v/>
      </c>
      <c r="U67" s="26" t="str">
        <f>IF($D67="","",$H67*(1+$W67))</f>
        <v/>
      </c>
      <c r="V67" s="26" t="str">
        <f>IF($D67="","",$I67*(1+$W67))</f>
        <v/>
      </c>
      <c r="W67" s="26" t="str">
        <f>IF($C67="","",IF(DefaultScenario,IF(OR(AND(Default_Exchange="ALL",NOT(ISERROR(MATCH($C67,$AE$6:$AE$37,0)))),$C67=Default_Exchange),IF($G67&gt;0,-LGD,0),0),IF(OR($J67="SWAP",$J67="FUTURE",$J67="CME FUTURE"),IF('Futures &amp; Perps Shifted'!$K$73,VLOOKUP($M67,ShiftByCurrencyDeriv,MATCH($R67,ShiftByCurrencyDerivHeader,0),FALSE),0),0)))</f>
        <v/>
      </c>
      <c r="X67" s="26" t="str">
        <f>IF($D67="","",$U67-$H67)</f>
        <v/>
      </c>
      <c r="Y67" s="26" t="str">
        <f>IF($D67="","",IF(ISERROR(SEARCH("-",$E67)),$E67,LEFT($E67,SEARCH("-",$E67)-1)))</f>
        <v/>
      </c>
      <c r="Z67" s="26" t="str">
        <f>IF($D67="","",IF(OR($F67="USD",$F67="EUR"),"CASH",IF($Q67=0,"COIN",IF($Q67&gt;720,"PERP",IF($Q67&lt;24,"W"&amp;ROUND($Q67/7,0),"M"&amp;ROUND($Q67/30,0))))))</f>
        <v/>
      </c>
      <c r="AA67" s="54"/>
      <c r="AB67" s="54"/>
      <c r="AC67" s="9"/>
      <c r="AD67" s="36"/>
      <c r="AL67">
        <v>-7024</v>
      </c>
      <c r="AN67" t="str">
        <f>IF($D67="","",IF($K67="CME FUTURE","USD",IF(ISNUMBER(VALUE(MID($F67,SEARCH(#REF!,$F67)+LEN(#REF!)+IF(OR(MID($F67,SEARCH(#REF!,$F67)+LEN(#REF!),1)="-",MID($F67,SEARCH(#REF!,$F67)+LEN(#REF!),1)="_"),1,0),3))),"USD",MID($F67,SEARCH(#REF!,$F67)+LEN(#REF!)+IF(OR(MID($F67,SEARCH(#REF!,$F67)+LEN(#REF!),1)="-",MID($F67,SEARCH(#REF!,$F67)+LEN(#REF!),1)="_"),1,0),IF(OR(LEN($F67)&lt;SEARCH(#REF!,$F67)+LEN(#REF!)+3,MID($F67,SEARCH(#REF!,$F67)+LEN(#REF!)+4,1)="_",MID($F67,SEARCH(#REF!,$F67)+LEN(#REF!)+4,1)="-"),3,4)))))</f>
        <v/>
      </c>
      <c r="AO67" t="str">
        <f t="shared" si="36"/>
        <v/>
      </c>
      <c r="AP67" t="e">
        <f>VLOOKUP(#REF!,SpotUSDRateTable,2,FALSE)</f>
        <v>#REF!</v>
      </c>
      <c r="AQ67" t="str">
        <f t="shared" si="37"/>
        <v/>
      </c>
      <c r="AR67" t="str">
        <f t="shared" si="37"/>
        <v/>
      </c>
      <c r="AS67" t="str">
        <f t="shared" si="38"/>
        <v/>
      </c>
      <c r="AT67" t="str">
        <f t="shared" si="38"/>
        <v/>
      </c>
      <c r="AV67" s="31" t="e">
        <f>AW67*H67</f>
        <v>#VALUE!</v>
      </c>
      <c r="AW67" s="36" t="str">
        <f>IF($D67="","",IF($C67="",0,IF($M67=1,(($I67*(1+AW$1))-$I67)*$N67*$G67/$AO67,$G67*$N67*(1/($I67)-1/($I67*(1+AW$1)))*$AP67)/$H67/AW$1))</f>
        <v/>
      </c>
      <c r="AZ67" t="str">
        <f>IF($D67="","",IF($C67="",0,IF($M67=1,($I67*IF(OR($K67="FUTURE",$K67="CME FUTURE"),1+BA$1,1)-$I67)*$N67*$G67/$AO67,$G67*$N67*(1/($I67)-1/(IF(OR($K67="FUTURE",$K67="CME FUTURE"),1+BA$1,1)*$I67))*$AP67)))</f>
        <v/>
      </c>
    </row>
    <row r="68" spans="6:52" x14ac:dyDescent="0.25">
      <c r="F68" s="42"/>
      <c r="G68" s="1"/>
      <c r="K68" s="28"/>
      <c r="N68" s="48" t="str">
        <f>IF($C68="","",IF($A68="",0,IF($L68=1,ROUND($G68/$H68/$F68,3),POWER(10,ROUND(LOG($G68/$F68),1)))))</f>
        <v/>
      </c>
      <c r="O68" s="46" t="str">
        <f t="shared" si="27"/>
        <v/>
      </c>
      <c r="P68" s="47" t="str">
        <f t="shared" si="34"/>
        <v/>
      </c>
      <c r="Q68" s="25" t="str">
        <f t="shared" si="39"/>
        <v/>
      </c>
      <c r="R68" s="26" t="str">
        <f>IF($C68="","",IF(OR($E68="USD",$E68="EUR"),"CASH",IF($Q68=0,"COIN",IF($Q68&gt;720,"PERP",IF($J68="FUTURE",TEXT($K68-1,"mmm yy"),"CME "&amp;TEXT($K68-1,"mmm yy"))))))</f>
        <v/>
      </c>
      <c r="S68" s="26" t="str">
        <f>IF($C68="","",IF($J68="CME FUTURE",IF($G68&gt;0,"LONG","SHORT"),IF($G68&gt;0,"LONG","SHORT")))</f>
        <v/>
      </c>
      <c r="T68" s="26" t="str">
        <f>IF($C68="","",$R68&amp;" "&amp;$S68)</f>
        <v/>
      </c>
      <c r="U68" s="26" t="str">
        <f>IF($C68="","",$G68*(1+$W68))</f>
        <v/>
      </c>
      <c r="V68" s="26" t="str">
        <f>IF($C68="","",$H68*(1+$W68))</f>
        <v/>
      </c>
      <c r="W68" s="26" t="str">
        <f>IF($C68="","",IF(DefaultScenario,IF(OR(AND(Default_Exchange="ALL",NOT(ISERROR(MATCH($C68,$AE$6:$AE$37,0)))),$C68=Default_Exchange),IF($G68&gt;0,-LGD,0),0),IF(OR($J68="SWAP",$J68="FUTURE",$J68="CME FUTURE"),IF('Futures &amp; Perps Shifted'!$K$73,VLOOKUP($M68,ShiftByCurrencyDeriv,MATCH($R68,ShiftByCurrencyDerivHeader,0),FALSE),0),0)))</f>
        <v/>
      </c>
      <c r="X68" s="26" t="str">
        <f>IF($C68="","",$U68-$G68)</f>
        <v/>
      </c>
      <c r="Y68" s="26" t="str">
        <f>IF($C68="","",IF(ISERROR(SEARCH("-",$D68)),$D68,LEFT($D68,SEARCH("-",$D68)-1)))</f>
        <v/>
      </c>
      <c r="Z68" s="26" t="str">
        <f>IF($C68="","",IF(OR($E68="USD",$E68="EUR"),"CASH",IF($Q68=0,"COIN",IF($Q68&gt;720,"PERP",IF($Q68&lt;24,"W"&amp;ROUND($Q68/7,0),"M"&amp;ROUND($Q68/30,0))))))</f>
        <v/>
      </c>
      <c r="AA68" s="54"/>
      <c r="AB68" s="54"/>
      <c r="AC68" s="9"/>
      <c r="AD68" s="36"/>
      <c r="AL68">
        <v>-5306</v>
      </c>
      <c r="AN68" t="str">
        <f>IF($C68="","",IF($J68="CME FUTURE","USD",IF(ISNUMBER(VALUE(MID($E68,SEARCH($M68,$E68)+LEN($M68)+IF(OR(MID($E68,SEARCH($M68,$E68)+LEN($M68),1)="-",MID($E68,SEARCH($M68,$E68)+LEN($M68),1)="_"),1,0),3))),"USD",MID($E68,SEARCH($M68,$E68)+LEN($M68)+IF(OR(MID($E68,SEARCH($M68,$E68)+LEN($M68),1)="-",MID($E68,SEARCH($M68,$E68)+LEN($M68),1)="_"),1,0),IF(OR(LEN($E68)&lt;SEARCH($M68,$E68)+LEN($M68)+3,MID($E68,SEARCH($M68,$E68)+LEN($M68)+4,1)="_",MID($E68,SEARCH($M68,$E68)+LEN($M68)+4,1)="-"),3,4)))))</f>
        <v/>
      </c>
      <c r="AO68" t="str">
        <f t="shared" si="36"/>
        <v/>
      </c>
      <c r="AP68" t="e">
        <f>VLOOKUP($M68,SpotUSDRateTable,2,FALSE)</f>
        <v>#N/A</v>
      </c>
      <c r="AQ68" t="str">
        <f>IF($C68="","",IF($A68="",0,IF($L68=1,(($H68+AQ$1)-$H68)*$N68*$F68/$AO68,$F68*$N68*(1/($H68)-1/($H68+AQ$1))*$AP68)))</f>
        <v/>
      </c>
      <c r="AR68" t="str">
        <f>IF($C68="","",IF($A68="",0,IF($L68=1,(($H68+AR$1)-$H68)*$N68*$F68/$AO68,$F68*$N68*(1/($H68)-1/($H68+AR$1))*$AP68)))</f>
        <v/>
      </c>
      <c r="AS68" t="str">
        <f>IF($C68="","",IF($A68="",0,IF($L68=1,($H68*(1+AS$1)-$H68)*$N68*$F68/$AO68,$F68*$N68*(1/($H68)-1/($H68*(1+AS$1)))*$AP68)))</f>
        <v/>
      </c>
      <c r="AT68" t="str">
        <f>IF($C68="","",IF($A68="",0,IF($L68=1,($H68*(1+AT$1)-$H68)*$N68*$F68/$AO68,$F68*$N68*(1/($H68)-1/($H68*(1+AT$1)))*$AP68)))</f>
        <v/>
      </c>
      <c r="AV68" s="31" t="e">
        <f>AW68*G68</f>
        <v>#VALUE!</v>
      </c>
      <c r="AW68" s="36" t="str">
        <f>IF($C68="","",IF($A68="",0,IF($L68=1,(($H68*(1+AW$1))-$H68)*$N68*$F68/$AO68,$F68*$N68*(1/($H68)-1/($H68*(1+AW$1)))*$AP68)/$G68/AW$1))</f>
        <v/>
      </c>
      <c r="AZ68" t="str">
        <f t="shared" si="35"/>
        <v/>
      </c>
    </row>
    <row r="69" spans="6:52" x14ac:dyDescent="0.25">
      <c r="F69" s="42"/>
      <c r="G69" s="1"/>
      <c r="K69" s="28"/>
      <c r="N69" s="48"/>
      <c r="O69" s="46"/>
      <c r="P69" s="47"/>
      <c r="Q69" s="25" t="str">
        <f t="shared" si="39"/>
        <v/>
      </c>
      <c r="R69" s="26"/>
      <c r="S69" s="26"/>
      <c r="T69" s="26"/>
      <c r="U69" s="26"/>
      <c r="V69" s="26"/>
      <c r="W69" s="26" t="str">
        <f>IF($C69="","",IF(DefaultScenario,IF(OR(AND(Default_Exchange="ALL",NOT(ISERROR(MATCH($C69,$AE$6:$AE$37,0)))),$C69=Default_Exchange),IF($G69&gt;0,-LGD,0),0),IF(OR($J69="SWAP",$J69="FUTURE",$J69="CME FUTURE"),IF('Futures &amp; Perps Shifted'!$K$73,VLOOKUP($M69,ShiftByCurrencyDeriv,MATCH($R69,ShiftByCurrencyDerivHeader,0),FALSE),0),0)))</f>
        <v/>
      </c>
      <c r="X69" s="26"/>
      <c r="Y69" s="26"/>
      <c r="Z69" s="26"/>
      <c r="AA69" s="54"/>
      <c r="AB69" s="54"/>
      <c r="AC69" s="9"/>
      <c r="AD69" s="36"/>
      <c r="AV69" s="31"/>
      <c r="AW69" s="36"/>
    </row>
    <row r="70" spans="6:52" x14ac:dyDescent="0.25">
      <c r="F70" s="42"/>
      <c r="G70" s="1"/>
      <c r="K70" s="28"/>
      <c r="N70" s="48"/>
      <c r="O70" s="46"/>
      <c r="P70" s="47"/>
      <c r="Q70" s="25" t="str">
        <f t="shared" si="39"/>
        <v/>
      </c>
      <c r="R70" s="26"/>
      <c r="S70" s="26"/>
      <c r="T70" s="26"/>
      <c r="U70" s="26"/>
      <c r="V70" s="26"/>
      <c r="W70" s="26" t="str">
        <f>IF($C70="","",IF(DefaultScenario,IF(OR(AND(Default_Exchange="ALL",NOT(ISERROR(MATCH($C70,$AE$6:$AE$37,0)))),$C70=Default_Exchange),IF($G70&gt;0,-LGD,0),0),IF(OR($J70="SWAP",$J70="FUTURE",$J70="CME FUTURE"),IF('Futures &amp; Perps Shifted'!$K$73,VLOOKUP($M70,ShiftByCurrencyDeriv,MATCH($R70,ShiftByCurrencyDerivHeader,0),FALSE),0),0)))</f>
        <v/>
      </c>
      <c r="X70" s="26"/>
      <c r="Y70" s="26"/>
      <c r="Z70" s="26"/>
      <c r="AA70" s="54"/>
      <c r="AB70" s="54"/>
      <c r="AC70" s="9"/>
      <c r="AD70" s="36"/>
      <c r="AV70" s="31"/>
      <c r="AW70" s="36"/>
    </row>
    <row r="71" spans="6:52" x14ac:dyDescent="0.25">
      <c r="F71" s="42"/>
      <c r="G71" s="1"/>
      <c r="K71" s="28"/>
      <c r="N71" s="48"/>
      <c r="O71" s="46"/>
      <c r="P71" s="47"/>
      <c r="Q71" s="25" t="str">
        <f t="shared" si="39"/>
        <v/>
      </c>
      <c r="R71" s="26"/>
      <c r="S71" s="26"/>
      <c r="T71" s="26"/>
      <c r="U71" s="26"/>
      <c r="V71" s="26"/>
      <c r="W71" s="26" t="str">
        <f>IF($C71="","",IF(DefaultScenario,IF(OR(AND(Default_Exchange="ALL",NOT(ISERROR(MATCH($C71,$AE$6:$AE$37,0)))),$C71=Default_Exchange),IF($G71&gt;0,-LGD,0),0),IF(OR($J71="SWAP",$J71="FUTURE",$J71="CME FUTURE"),IF('Futures &amp; Perps Shifted'!$K$73,VLOOKUP($M71,ShiftByCurrencyDeriv,MATCH($R71,ShiftByCurrencyDerivHeader,0),FALSE),0),0)))</f>
        <v/>
      </c>
      <c r="X71" s="26"/>
      <c r="Y71" s="26"/>
      <c r="Z71" s="26"/>
      <c r="AA71" s="54"/>
      <c r="AB71" s="54"/>
      <c r="AC71" s="9"/>
      <c r="AD71" s="36"/>
      <c r="AV71" s="31"/>
      <c r="AW71" s="36"/>
    </row>
    <row r="72" spans="6:52" x14ac:dyDescent="0.25">
      <c r="F72" s="42"/>
      <c r="G72" s="1"/>
      <c r="K72" s="28"/>
      <c r="N72" s="48"/>
      <c r="O72" s="46"/>
      <c r="P72" s="47"/>
      <c r="Q72" s="25" t="str">
        <f t="shared" si="39"/>
        <v/>
      </c>
      <c r="R72" s="26"/>
      <c r="S72" s="26"/>
      <c r="T72" s="26"/>
      <c r="U72" s="26"/>
      <c r="V72" s="26"/>
      <c r="W72" s="26" t="str">
        <f>IF($C72="","",IF(DefaultScenario,IF(OR(AND(Default_Exchange="ALL",NOT(ISERROR(MATCH($C72,$AE$6:$AE$37,0)))),$C72=Default_Exchange),IF($G72&gt;0,-LGD,0),0),IF(OR($J72="SWAP",$J72="FUTURE",$J72="CME FUTURE"),IF('Futures &amp; Perps Shifted'!$K$73,VLOOKUP($M72,ShiftByCurrencyDeriv,MATCH($R72,ShiftByCurrencyDerivHeader,0),FALSE),0),0)))</f>
        <v/>
      </c>
      <c r="X72" s="26"/>
      <c r="Y72" s="26"/>
      <c r="Z72" s="26"/>
      <c r="AA72" s="54"/>
      <c r="AB72" s="54"/>
      <c r="AC72" s="9"/>
      <c r="AD72" s="36"/>
      <c r="AV72" s="31"/>
      <c r="AW72" s="36"/>
    </row>
    <row r="73" spans="6:52" x14ac:dyDescent="0.25">
      <c r="F73" s="42"/>
      <c r="G73" s="1"/>
      <c r="K73" s="28"/>
      <c r="N73" s="48"/>
      <c r="O73" s="46"/>
      <c r="P73" s="47"/>
      <c r="Q73" s="25" t="str">
        <f t="shared" si="39"/>
        <v/>
      </c>
      <c r="R73" s="26"/>
      <c r="S73" s="26"/>
      <c r="T73" s="26"/>
      <c r="U73" s="26"/>
      <c r="V73" s="26"/>
      <c r="W73" s="26" t="str">
        <f>IF($C73="","",IF(DefaultScenario,IF(OR(AND(Default_Exchange="ALL",NOT(ISERROR(MATCH($C73,$AE$6:$AE$37,0)))),$C73=Default_Exchange),IF($G73&gt;0,-LGD,0),0),IF(OR($J73="SWAP",$J73="FUTURE",$J73="CME FUTURE"),IF('Futures &amp; Perps Shifted'!$K$73,VLOOKUP($M73,ShiftByCurrencyDeriv,MATCH($R73,ShiftByCurrencyDerivHeader,0),FALSE),0),0)))</f>
        <v/>
      </c>
      <c r="X73" s="26"/>
      <c r="Y73" s="26"/>
      <c r="Z73" s="26"/>
      <c r="AA73" s="54"/>
      <c r="AB73" s="54"/>
      <c r="AC73" s="9"/>
      <c r="AD73" s="36"/>
      <c r="AV73" s="31"/>
      <c r="AW73" s="36"/>
    </row>
    <row r="74" spans="6:52" x14ac:dyDescent="0.25">
      <c r="F74" s="42"/>
      <c r="G74" s="1"/>
      <c r="K74" s="28"/>
      <c r="N74" s="48" t="str">
        <f>IF($C74="","",IF($A74="",0,IF($L74=1,ROUND($G74/$H74/$F74,3),POWER(10,ROUND(LOG($G74/$F74),1)))))</f>
        <v/>
      </c>
      <c r="O74" s="46" t="str">
        <f>IF($C74="","",IF($A74="",0,IF($L74=1,$F74*$N74,$AA$6*$F74*$N74/$H74)))</f>
        <v/>
      </c>
      <c r="P74" s="47" t="str">
        <f>IF($C74="","",IF($A74="",0,IF(NOT(ISERROR(VLOOKUP($M74,SpotUSDRateTable,2,FALSE))),VLOOKUP($M74,SpotUSDRateTable,2,FALSE),$H74)*O74))</f>
        <v/>
      </c>
      <c r="Q74" s="25" t="str">
        <f t="shared" si="39"/>
        <v/>
      </c>
      <c r="R74" s="26" t="str">
        <f>IF($C74="","",IF(OR($E74="USD",$E74="EUR"),"CASH",IF($Q74=0,"COIN",IF($Q74&gt;720,"PERP",IF($J74="FUTURE",TEXT($K74-1,"mmm yy"),"CME "&amp;TEXT($K74-1,"mmm yy"))))))</f>
        <v/>
      </c>
      <c r="S74" s="26" t="str">
        <f>IF($C74="","",IF($J74="CME FUTURE","HEDGE",IF($G74&gt;0,"LONG","SHORT")))</f>
        <v/>
      </c>
      <c r="T74" s="26" t="str">
        <f>IF($C74="","",$R74&amp;" "&amp;$S74)</f>
        <v/>
      </c>
      <c r="U74" s="26" t="str">
        <f>IF($C74="","",$G74*(1+$W74))</f>
        <v/>
      </c>
      <c r="V74" s="26" t="str">
        <f>IF($C74="","",$H74*(1+$W74))</f>
        <v/>
      </c>
      <c r="W74" s="26" t="str">
        <f>IF($C74="","",IF(DefaultScenario,IF(OR(AND(Default_Exchange="ALL",NOT(ISERROR(MATCH($C74,$AE$6:$AE$37,0)))),$C74=Default_Exchange),IF($G74&gt;0,-LGD,0),0),IF(OR($J74="SWAP",$J74="FUTURE",$J74="CME FUTURE"),IF('Futures &amp; Perps Shifted'!$K$73,VLOOKUP($M74,ShiftByCurrencyDeriv,MATCH($R74,ShiftByCurrencyDerivHeader,0),FALSE),0),0)))</f>
        <v/>
      </c>
      <c r="X74" s="26" t="str">
        <f>IF($C74="","",$U74-$G74)</f>
        <v/>
      </c>
      <c r="Y74" s="26" t="str">
        <f>IF($C74="","",IF(ISERROR(SEARCH("-",$D74)),$D74,LEFT($D74,SEARCH("-",$D74)-1)))</f>
        <v/>
      </c>
      <c r="Z74" s="26" t="str">
        <f>IF($C74="","",IF(OR($E74="USD",$E74="EUR"),"CASH",IF($Q74=0,"COIN",IF($Q74&gt;720,"PERP",IF($Q74&lt;24,"W"&amp;ROUND($Q74/7,0),"M"&amp;ROUND($Q74/30,0))))))</f>
        <v/>
      </c>
      <c r="AB74" s="9"/>
      <c r="AC74" s="42"/>
      <c r="AD74" s="9"/>
      <c r="AR74" t="str">
        <f>IF($C74="","",IF($A74="",0,IF($L74=1,(($H74+AR$1)-$H74)*$N74*$F74/$AO74,$F74*$N74*(1/($H74)-1/($H74+AR$1))*$AP74)))</f>
        <v/>
      </c>
      <c r="AS74" t="str">
        <f t="shared" ref="AS74:AT77" si="40">IF($C74="","",IF($A74="",0,IF($L74=1,($H74*(1+AS$1)-$H74)*$N74*$F74/$AO74,$F74*$N74*(1/($H74)-1/($H74*(1+AS$1)))*$AP74)))</f>
        <v/>
      </c>
      <c r="AT74" t="str">
        <f t="shared" si="40"/>
        <v/>
      </c>
      <c r="AV74" s="31" t="e">
        <f>AW74*G74</f>
        <v>#VALUE!</v>
      </c>
      <c r="AW74" s="36" t="str">
        <f>IF($C74="","",IF($A74="",0,IF($L74=1,(($H74*(1+AW$1))-$H74)*$N74*$F74/$AO74,$F74*$N74*(1/($H74)-1/($H74*(1+AW$1)))*$AP74)/$G74/AW$1))</f>
        <v/>
      </c>
      <c r="AZ74" t="str">
        <f>IF($C74="","",IF($A74="",0,IF($L74=1,($H74*IF(OR($J74="FUTURE",$J74="CME FUTURE"),1+BA$1,1)-$H74)*$N74*$F74/$AO74,$F74*$N74*(1/($H74)-1/(IF(OR($J74="FUTURE",$J74="CME FUTURE"),1+BA$1,1)*$H74))*$AP74)))</f>
        <v/>
      </c>
    </row>
    <row r="75" spans="6:52" x14ac:dyDescent="0.25">
      <c r="F75" s="42"/>
      <c r="G75" s="1"/>
      <c r="K75" s="28"/>
      <c r="N75" s="48" t="str">
        <f>IF($C75="","",IF($A75="",0,IF($L75=1,ROUND($G75/$H75/$F75,3),POWER(10,ROUND(LOG($G75/$F75),1)))))</f>
        <v/>
      </c>
      <c r="O75" s="46" t="str">
        <f>IF($C75="","",IF($A75="",0,IF($L75=1,$F75*$N75,$AA$6*$F75*$N75/$H75)))</f>
        <v/>
      </c>
      <c r="P75" s="47" t="str">
        <f>IF($C75="","",IF($A75="",0,IF(NOT(ISERROR(VLOOKUP($M75,SpotUSDRateTable,2,FALSE))),VLOOKUP($M75,SpotUSDRateTable,2,FALSE),$H75)*O75))</f>
        <v/>
      </c>
      <c r="Q75" s="25" t="str">
        <f t="shared" si="39"/>
        <v/>
      </c>
      <c r="R75" s="26" t="str">
        <f>IF($C75="","",IF(OR($E75="USD",$E75="EUR"),"CASH",IF($Q75=0,"COIN",IF($Q75&gt;720,"PERP",IF($J75="FUTURE",TEXT($K75-1,"mmm yy"),"CME "&amp;TEXT($K75-1,"mmm yy"))))))</f>
        <v/>
      </c>
      <c r="S75" s="26" t="str">
        <f>IF($C75="","",IF($J75="CME FUTURE","HEDGE",IF($G75&gt;0,"LONG","SHORT")))</f>
        <v/>
      </c>
      <c r="T75" s="26" t="str">
        <f>IF($C75="","",$R75&amp;" "&amp;$S75)</f>
        <v/>
      </c>
      <c r="U75" s="26" t="str">
        <f>IF($C75="","",$G75*(1+$W75))</f>
        <v/>
      </c>
      <c r="V75" s="26" t="str">
        <f>IF($C75="","",$H75*(1+$W75))</f>
        <v/>
      </c>
      <c r="W75" s="26" t="str">
        <f>IF($C75="","",IF(DefaultScenario,IF(OR(AND(Default_Exchange="ALL",NOT(ISERROR(MATCH($C75,$AE$6:$AE$37,0)))),$C75=Default_Exchange),IF($G75&gt;0,-LGD,0),0),IF(OR($J75="SWAP",$J75="FUTURE",$J75="CME FUTURE"),IF('Futures &amp; Perps Shifted'!$K$73,VLOOKUP($M75,ShiftByCurrencyDeriv,MATCH($R75,ShiftByCurrencyDerivHeader,0),FALSE),0),0)))</f>
        <v/>
      </c>
      <c r="X75" s="26" t="str">
        <f>IF($C75="","",$U75-$G75)</f>
        <v/>
      </c>
      <c r="Y75" s="26" t="str">
        <f>IF($C75="","",IF(ISERROR(SEARCH("-",$D75)),$D75,LEFT($D75,SEARCH("-",$D75)-1)))</f>
        <v/>
      </c>
      <c r="Z75" s="26" t="str">
        <f>IF($C75="","",IF(OR($E75="USD",$E75="EUR"),"CASH",IF($Q75=0,"COIN",IF($Q75&gt;720,"PERP",IF($Q75&lt;24,"W"&amp;ROUND($Q75/7,0),"M"&amp;ROUND($Q75/30,0))))))</f>
        <v/>
      </c>
      <c r="AB75" s="9"/>
      <c r="AC75" s="9"/>
      <c r="AD75" s="9"/>
      <c r="AR75" t="str">
        <f>IF($C75="","",IF($A75="",0,IF($L75=1,(($H75+AR$1)-$H75)*$N75*$F75/$AO75,$F75*$N75*(1/($H75)-1/($H75+AR$1))*$AP75)))</f>
        <v/>
      </c>
      <c r="AS75" t="str">
        <f t="shared" si="40"/>
        <v/>
      </c>
      <c r="AT75" t="str">
        <f t="shared" si="40"/>
        <v/>
      </c>
      <c r="AV75" s="31" t="e">
        <f>AW75*G75</f>
        <v>#VALUE!</v>
      </c>
      <c r="AW75" s="36" t="str">
        <f>IF($C75="","",IF($A75="",0,IF($L75=1,(($H75*(1+AW$1))-$H75)*$N75*$F75/$AO75,$F75*$N75*(1/($H75)-1/($H75*(1+AW$1)))*$AP75)/$G75/AW$1))</f>
        <v/>
      </c>
      <c r="AZ75" t="str">
        <f>IF($C75="","",IF($A75="",0,IF($L75=1,($H75*IF(OR($J75="FUTURE",$J75="CME FUTURE"),1+BA$1,1)-$H75)*$N75*$F75/$AO75,$F75*$N75*(1/($H75)-1/(IF(OR($J75="FUTURE",$J75="CME FUTURE"),1+BA$1,1)*$H75))*$AP75)))</f>
        <v/>
      </c>
    </row>
    <row r="76" spans="6:52" x14ac:dyDescent="0.25">
      <c r="F76" s="42"/>
      <c r="G76" s="1"/>
      <c r="K76" s="28"/>
      <c r="N76" s="48" t="str">
        <f>IF($C76="","",IF($A76="",0,IF($L76=1,ROUND($G76/$H76/$F76,3),POWER(10,ROUND(LOG($G76/$F76),1)))))</f>
        <v/>
      </c>
      <c r="O76" s="46" t="str">
        <f>IF($C76="","",IF($A76="",0,IF($L76=1,$F76*$N76,$AA$6*$F76*$N76/$H76)))</f>
        <v/>
      </c>
      <c r="P76" s="47" t="str">
        <f>IF($C76="","",IF($A76="",0,IF(NOT(ISERROR(VLOOKUP($M76,SpotUSDRateTable,2,FALSE))),VLOOKUP($M76,SpotUSDRateTable,2,FALSE),$H76)*O76))</f>
        <v/>
      </c>
      <c r="Q76" s="25" t="str">
        <f t="shared" si="39"/>
        <v/>
      </c>
      <c r="R76" s="26" t="str">
        <f>IF($C76="","",IF(OR($E76="USD",$E76="EUR"),"CASH",IF($Q76=0,"COIN",IF($Q76&gt;720,"PERP",IF($J76="FUTURE",TEXT($K76-1,"mmm yy"),"CME "&amp;TEXT($K76-1,"mmm yy"))))))</f>
        <v/>
      </c>
      <c r="S76" s="26" t="str">
        <f>IF($C76="","",IF($J76="CME FUTURE","HEDGE",IF($G76&gt;0,"LONG","SHORT")))</f>
        <v/>
      </c>
      <c r="T76" s="26" t="str">
        <f>IF($C76="","",$R76&amp;" "&amp;$S76)</f>
        <v/>
      </c>
      <c r="U76" s="26" t="str">
        <f>IF($C76="","",$G76*(1+$W76))</f>
        <v/>
      </c>
      <c r="V76" s="26" t="str">
        <f>IF($C76="","",$H76*(1+$W76))</f>
        <v/>
      </c>
      <c r="W76" s="26" t="str">
        <f>IF($C76="","",IF(DefaultScenario,IF(OR(AND(Default_Exchange="ALL",NOT(ISERROR(MATCH($C76,$AE$6:$AE$37,0)))),$C76=Default_Exchange),IF($G76&gt;0,-LGD,0),0),IF(OR($J76="SWAP",$J76="FUTURE",$J76="CME FUTURE"),IF('Futures &amp; Perps Shifted'!$K$73,VLOOKUP($M76,ShiftByCurrencyDeriv,MATCH($R76,ShiftByCurrencyDerivHeader,0),FALSE),0),0)))</f>
        <v/>
      </c>
      <c r="X76" s="26" t="str">
        <f>IF($C76="","",$U76-$G76)</f>
        <v/>
      </c>
      <c r="Y76" s="26" t="str">
        <f>IF($C76="","",IF(ISERROR(SEARCH("-",$D76)),$D76,LEFT($D76,SEARCH("-",$D76)-1)))</f>
        <v/>
      </c>
      <c r="Z76" s="26" t="str">
        <f>IF($C76="","",IF(OR($E76="USD",$E76="EUR"),"CASH",IF($Q76=0,"COIN",IF($Q76&gt;720,"PERP",IF($Q76&lt;24,"W"&amp;ROUND($Q76/7,0),"M"&amp;ROUND($Q76/30,0))))))</f>
        <v/>
      </c>
      <c r="AB76" s="9"/>
      <c r="AC76" s="9"/>
      <c r="AD76" s="9"/>
      <c r="AR76" t="str">
        <f>IF($C76="","",IF($A76="",0,IF($L76=1,(($H76+AR$1)-$H76)*$N76*$F76/$AO76,$F76*$N76*(1/($H76)-1/($H76+AR$1))*$AP76)))</f>
        <v/>
      </c>
      <c r="AS76" t="str">
        <f t="shared" si="40"/>
        <v/>
      </c>
      <c r="AT76" t="str">
        <f t="shared" si="40"/>
        <v/>
      </c>
      <c r="AV76" s="31" t="e">
        <f>AW76*G76</f>
        <v>#VALUE!</v>
      </c>
      <c r="AW76" s="36" t="str">
        <f>IF($C76="","",IF($A76="",0,IF($L76=1,(($H76*(1+AW$1))-$H76)*$N76*$F76/$AO76,$F76*$N76*(1/($H76)-1/($H76*(1+AW$1)))*$AP76)/$G76/AW$1))</f>
        <v/>
      </c>
      <c r="AZ76" t="str">
        <f>IF($C76="","",IF($A76="",0,IF($L76=1,($H76*IF(OR($J76="FUTURE",$J76="CME FUTURE"),1+BA$1,1)-$H76)*$N76*$F76/$AO76,$F76*$N76*(1/($H76)-1/(IF(OR($J76="FUTURE",$J76="CME FUTURE"),1+BA$1,1)*$H76))*$AP76)))</f>
        <v/>
      </c>
    </row>
    <row r="77" spans="6:52" x14ac:dyDescent="0.25">
      <c r="F77" s="42"/>
      <c r="G77" s="1"/>
      <c r="K77" s="28"/>
      <c r="N77" s="48" t="str">
        <f>IF($C77="","",IF($A77="",0,IF($L77=1,ROUND($G77/$H77/$F77,3),POWER(10,ROUND(LOG($G77/$F77),1)))))</f>
        <v/>
      </c>
      <c r="O77" s="46" t="str">
        <f>IF($C77="","",IF($A77="",0,IF($L77=1,$F77*$N77,$AA$6*$F77*$N77/$H77)))</f>
        <v/>
      </c>
      <c r="P77" s="47" t="str">
        <f>IF($C77="","",IF($A77="",0,IF(NOT(ISERROR(VLOOKUP($M77,SpotUSDRateTable,2,FALSE))),VLOOKUP($M77,SpotUSDRateTable,2,FALSE),$H77)*O77))</f>
        <v/>
      </c>
      <c r="Q77" s="25" t="str">
        <f t="shared" si="39"/>
        <v/>
      </c>
      <c r="R77" s="26" t="str">
        <f>IF($C77="","",IF(OR($E77="USD",$E77="EUR"),"CASH",IF($Q77=0,"COIN",IF($Q77&gt;720,"PERP",IF($J77="FUTURE",TEXT($K77-1,"mmm yy"),"CME "&amp;TEXT($K77-1,"mmm yy"))))))</f>
        <v/>
      </c>
      <c r="S77" s="26" t="str">
        <f>IF($C77="","",IF($J77="CME FUTURE","HEDGE",IF($G77&gt;0,"LONG","SHORT")))</f>
        <v/>
      </c>
      <c r="T77" s="26" t="str">
        <f>IF($C77="","",$R77&amp;" "&amp;$S77)</f>
        <v/>
      </c>
      <c r="U77" s="26" t="str">
        <f>IF($C77="","",$G77*(1+$W77))</f>
        <v/>
      </c>
      <c r="V77" s="26" t="str">
        <f>IF($C77="","",$H77*(1+$W77))</f>
        <v/>
      </c>
      <c r="W77" s="26" t="str">
        <f>IF($C77="","",IF(DefaultScenario,IF(OR(AND(Default_Exchange="ALL",NOT(ISERROR(MATCH($C77,$AE$6:$AE$37,0)))),$C77=Default_Exchange),IF($G77&gt;0,-LGD,0),0),IF(OR($J77="SWAP",$J77="FUTURE",$J77="CME FUTURE"),IF('Futures &amp; Perps Shifted'!$K$73,VLOOKUP($M77,ShiftByCurrencyDeriv,MATCH($R77,ShiftByCurrencyDerivHeader,0),FALSE),0),0)))</f>
        <v/>
      </c>
      <c r="X77" s="26" t="str">
        <f>IF($C77="","",$U77-$G77)</f>
        <v/>
      </c>
      <c r="Y77" s="26" t="str">
        <f>IF($C77="","",IF(ISERROR(SEARCH("-",$D77)),$D77,LEFT($D77,SEARCH("-",$D77)-1)))</f>
        <v/>
      </c>
      <c r="Z77" s="26" t="str">
        <f>IF($C77="","",IF(OR($E77="USD",$E77="EUR"),"CASH",IF($Q77=0,"COIN",IF($Q77&gt;720,"PERP",IF($Q77&lt;24,"W"&amp;ROUND($Q77/7,0),"M"&amp;ROUND($Q77/30,0))))))</f>
        <v/>
      </c>
      <c r="AB77" s="9"/>
      <c r="AC77" s="9"/>
      <c r="AD77" s="9"/>
      <c r="AR77" t="str">
        <f>IF($C77="","",IF($A77="",0,IF($L77=1,(($H77+AR$1)-$H77)*$N77*$F77/$AO77,$F77*$N77*(1/($H77)-1/($H77+AR$1))*$AP77)))</f>
        <v/>
      </c>
      <c r="AS77" t="str">
        <f t="shared" si="40"/>
        <v/>
      </c>
      <c r="AT77" t="str">
        <f t="shared" si="40"/>
        <v/>
      </c>
      <c r="AV77" s="31" t="e">
        <f>AW77*G77</f>
        <v>#VALUE!</v>
      </c>
      <c r="AW77" s="36" t="str">
        <f>IF($C77="","",IF($A77="",0,IF($L77=1,(($H77*(1+AW$1))-$H77)*$N77*$F77/$AO77,$F77*$N77*(1/($H77)-1/($H77*(1+AW$1)))*$AP77)/$G77/AW$1))</f>
        <v/>
      </c>
      <c r="AZ77" t="str">
        <f>IF($C77="","",IF($A77="",0,IF($L77=1,($H77*IF(OR($J77="FUTURE",$J77="CME FUTURE"),1+BA$1,1)-$H77)*$N77*$F77/$AO77,$F77*$N77*(1/($H77)-1/(IF(OR($J77="FUTURE",$J77="CME FUTURE"),1+BA$1,1)*$H77))*$AP77)))</f>
        <v/>
      </c>
    </row>
    <row r="78" spans="6:52" x14ac:dyDescent="0.25">
      <c r="W78" t="str">
        <f>IF($C78="","",IF(DefaultScenario,IF(OR(AND(Default_Exchange="ALL",NOT(ISERROR(MATCH($C78,$AE$6:$AE$37,0)))),$C78=Default_Exchange),IF($G78&gt;0,-LGD,0),0),IF(OR($J78="SWAP",$J78="FUTURE",$J78="CME FUTURE"),IF('Futures &amp; Perps Shifted'!$K$73,VLOOKUP($M78,ShiftByCurrencyDeriv,MATCH($R78,ShiftByCurrencyDerivHeader,0),FALSE),0),0)))</f>
        <v/>
      </c>
    </row>
    <row r="79" spans="6:52" x14ac:dyDescent="0.25">
      <c r="W79" t="str">
        <f>IF($C79="","",IF(DefaultScenario,IF(OR(AND(Default_Exchange="ALL",NOT(ISERROR(MATCH($C79,$AE$6:$AE$37,0)))),$C79=Default_Exchange),IF($G79&gt;0,-LGD,0),0),IF(OR($J79="SWAP",$J79="FUTURE",$J79="CME FUTURE"),IF('Futures &amp; Perps Shifted'!$K$73,VLOOKUP($M79,ShiftByCurrencyDeriv,MATCH($R79,ShiftByCurrencyDerivHeader,0),FALSE),0),0)))</f>
        <v/>
      </c>
    </row>
    <row r="80" spans="6:52" x14ac:dyDescent="0.25">
      <c r="W80" t="str">
        <f>IF($C80="","",IF(DefaultScenario,IF(OR(AND(Default_Exchange="ALL",NOT(ISERROR(MATCH($C80,$AE$6:$AE$37,0)))),$C80=Default_Exchange),IF($G80&gt;0,-LGD,0),0),IF(OR($J80="SWAP",$J80="FUTURE",$J80="CME FUTURE"),IF('Futures &amp; Perps Shifted'!$K$73,VLOOKUP($M80,ShiftByCurrencyDeriv,MATCH($R80,ShiftByCurrencyDerivHeader,0),FALSE),0),0)))</f>
        <v/>
      </c>
    </row>
    <row r="81" spans="23:23" x14ac:dyDescent="0.25">
      <c r="W81" t="str">
        <f>IF($C81="","",IF(DefaultScenario,IF(OR(AND(Default_Exchange="ALL",NOT(ISERROR(MATCH($C81,$AE$6:$AE$37,0)))),$C81=Default_Exchange),IF($G81&gt;0,-LGD,0),0),IF(OR($J81="SWAP",$J81="FUTURE",$J81="CME FUTURE"),IF('Futures &amp; Perps Shifted'!$K$73,VLOOKUP($M81,ShiftByCurrencyDeriv,MATCH($R81,ShiftByCurrencyDerivHeader,0),FALSE),0),0)))</f>
        <v/>
      </c>
    </row>
    <row r="82" spans="23:23" x14ac:dyDescent="0.25">
      <c r="W82" t="str">
        <f>IF($C82="","",IF(DefaultScenario,IF(OR(AND(Default_Exchange="ALL",NOT(ISERROR(MATCH($C82,$AE$6:$AE$37,0)))),$C82=Default_Exchange),IF($G82&gt;0,-LGD,0),0),IF(OR($J82="SWAP",$J82="FUTURE",$J82="CME FUTURE"),IF('Futures &amp; Perps Shifted'!$K$73,VLOOKUP($M82,ShiftByCurrencyDeriv,MATCH($R82,ShiftByCurrencyDerivHeader,0),FALSE),0),0)))</f>
        <v/>
      </c>
    </row>
    <row r="83" spans="23:23" x14ac:dyDescent="0.25">
      <c r="W83" t="str">
        <f>IF($C83="","",IF(DefaultScenario,IF(OR(AND(Default_Exchange="ALL",NOT(ISERROR(MATCH($C83,$AE$6:$AE$37,0)))),$C83=Default_Exchange),IF($G83&gt;0,-LGD,0),0),IF(OR($J83="SWAP",$J83="FUTURE",$J83="CME FUTURE"),IF('Futures &amp; Perps Shifted'!$K$73,VLOOKUP($M83,ShiftByCurrencyDeriv,MATCH($R83,ShiftByCurrencyDerivHeader,0),FALSE),0),0)))</f>
        <v/>
      </c>
    </row>
    <row r="84" spans="23:23" x14ac:dyDescent="0.25">
      <c r="W84" t="str">
        <f>IF($C84="","",IF(DefaultScenario,IF(OR(AND(Default_Exchange="ALL",NOT(ISERROR(MATCH($C84,$AE$6:$AE$37,0)))),$C84=Default_Exchange),IF($G84&gt;0,-LGD,0),0),IF(OR($J84="SWAP",$J84="FUTURE",$J84="CME FUTURE"),IF('Futures &amp; Perps Shifted'!$K$73,VLOOKUP($M84,ShiftByCurrencyDeriv,MATCH($R84,ShiftByCurrencyDerivHeader,0),FALSE),0),0)))</f>
        <v/>
      </c>
    </row>
    <row r="85" spans="23:23" x14ac:dyDescent="0.25">
      <c r="W85" t="str">
        <f>IF($C85="","",IF(DefaultScenario,IF(OR(AND(Default_Exchange="ALL",NOT(ISERROR(MATCH($C85,$AE$6:$AE$37,0)))),$C85=Default_Exchange),IF($G85&gt;0,-LGD,0),0),IF(OR($J85="SWAP",$J85="FUTURE",$J85="CME FUTURE"),IF('Futures &amp; Perps Shifted'!$K$73,VLOOKUP($M85,ShiftByCurrencyDeriv,MATCH($R85,ShiftByCurrencyDerivHeader,0),FALSE),0),0)))</f>
        <v/>
      </c>
    </row>
    <row r="86" spans="23:23" x14ac:dyDescent="0.25">
      <c r="W86" t="str">
        <f>IF($C86="","",IF(DefaultScenario,IF(OR(AND(Default_Exchange="ALL",NOT(ISERROR(MATCH($C86,$AE$6:$AE$37,0)))),$C86=Default_Exchange),IF($G86&gt;0,-LGD,0),0),IF(OR($J86="SWAP",$J86="FUTURE",$J86="CME FUTURE"),IF('Futures &amp; Perps Shifted'!$K$73,VLOOKUP($M86,ShiftByCurrencyDeriv,MATCH($R86,ShiftByCurrencyDerivHeader,0),FALSE),0),0)))</f>
        <v/>
      </c>
    </row>
    <row r="87" spans="23:23" x14ac:dyDescent="0.25">
      <c r="W87" t="str">
        <f>IF($C87="","",IF(DefaultScenario,IF(OR(AND(Default_Exchange="ALL",NOT(ISERROR(MATCH($C87,$AE$6:$AE$37,0)))),$C87=Default_Exchange),IF($G87&gt;0,-LGD,0),0),IF(OR($J87="SWAP",$J87="FUTURE",$J87="CME FUTURE"),IF('Futures &amp; Perps Shifted'!$K$73,VLOOKUP($M87,ShiftByCurrencyDeriv,MATCH($R87,ShiftByCurrencyDerivHeader,0),FALSE),0),0)))</f>
        <v/>
      </c>
    </row>
    <row r="88" spans="23:23" x14ac:dyDescent="0.25">
      <c r="W88" t="str">
        <f>IF($C88="","",IF(DefaultScenario,IF(OR(AND(Default_Exchange="ALL",NOT(ISERROR(MATCH($C88,$AE$6:$AE$37,0)))),$C88=Default_Exchange),IF($G88&gt;0,-LGD,0),0),IF(OR($J88="SWAP",$J88="FUTURE",$J88="CME FUTURE"),IF('Futures &amp; Perps Shifted'!$K$73,VLOOKUP($M88,ShiftByCurrencyDeriv,MATCH($R88,ShiftByCurrencyDerivHeader,0),FALSE),0),0)))</f>
        <v/>
      </c>
    </row>
    <row r="89" spans="23:23" x14ac:dyDescent="0.25">
      <c r="W89" t="str">
        <f>IF($C89="","",IF(DefaultScenario,IF(OR(AND(Default_Exchange="ALL",NOT(ISERROR(MATCH($C89,$AE$6:$AE$37,0)))),$C89=Default_Exchange),IF($G89&gt;0,-LGD,0),0),IF(OR($J89="SWAP",$J89="FUTURE",$J89="CME FUTURE"),IF('Futures &amp; Perps Shifted'!$K$73,VLOOKUP($M89,ShiftByCurrencyDeriv,MATCH($R89,ShiftByCurrencyDerivHeader,0),FALSE),0),0)))</f>
        <v/>
      </c>
    </row>
    <row r="90" spans="23:23" x14ac:dyDescent="0.25">
      <c r="W90" t="str">
        <f>IF($C90="","",IF(DefaultScenario,IF(OR(AND(Default_Exchange="ALL",NOT(ISERROR(MATCH($C90,$AE$6:$AE$37,0)))),$C90=Default_Exchange),IF($G90&gt;0,-LGD,0),0),IF(OR($J90="SWAP",$J90="FUTURE",$J90="CME FUTURE"),IF('Futures &amp; Perps Shifted'!$K$73,VLOOKUP($M90,ShiftByCurrencyDeriv,MATCH($R90,ShiftByCurrencyDerivHeader,0),FALSE),0),0)))</f>
        <v/>
      </c>
    </row>
    <row r="91" spans="23:23" x14ac:dyDescent="0.25">
      <c r="W91" t="str">
        <f>IF($C91="","",IF(DefaultScenario,IF(OR(AND(Default_Exchange="ALL",NOT(ISERROR(MATCH($C91,$AE$6:$AE$37,0)))),$C91=Default_Exchange),IF($G91&gt;0,-LGD,0),0),IF(OR($J91="SWAP",$J91="FUTURE",$J91="CME FUTURE"),IF('Futures &amp; Perps Shifted'!$K$73,VLOOKUP($M91,ShiftByCurrencyDeriv,MATCH($R91,ShiftByCurrencyDerivHeader,0),FALSE),0),0)))</f>
        <v/>
      </c>
    </row>
    <row r="92" spans="23:23" x14ac:dyDescent="0.25">
      <c r="W92" t="str">
        <f>IF($C92="","",IF(DefaultScenario,IF(OR(AND(Default_Exchange="ALL",NOT(ISERROR(MATCH($C92,$AE$6:$AE$37,0)))),$C92=Default_Exchange),IF($G92&gt;0,-LGD,0),0),IF(OR($J92="SWAP",$J92="FUTURE",$J92="CME FUTURE"),IF('Futures &amp; Perps Shifted'!$K$73,VLOOKUP($M92,ShiftByCurrencyDeriv,MATCH($R92,ShiftByCurrencyDerivHeader,0),FALSE),0),0)))</f>
        <v/>
      </c>
    </row>
    <row r="93" spans="23:23" x14ac:dyDescent="0.25">
      <c r="W93" t="str">
        <f>IF($C93="","",IF(DefaultScenario,IF(OR(AND(Default_Exchange="ALL",NOT(ISERROR(MATCH($C93,$AE$6:$AE$37,0)))),$C93=Default_Exchange),IF($G93&gt;0,-LGD,0),0),IF(OR($J93="SWAP",$J93="FUTURE",$J93="CME FUTURE"),IF('Futures &amp; Perps Shifted'!$K$73,VLOOKUP($M93,ShiftByCurrencyDeriv,MATCH($R93,ShiftByCurrencyDerivHeader,0),FALSE),0),0)))</f>
        <v/>
      </c>
    </row>
    <row r="94" spans="23:23" x14ac:dyDescent="0.25">
      <c r="W94" t="str">
        <f>IF($C94="","",IF(DefaultScenario,IF(OR(AND(Default_Exchange="ALL",NOT(ISERROR(MATCH($C94,$AE$6:$AE$37,0)))),$C94=Default_Exchange),IF($G94&gt;0,-LGD,0),0),IF(OR($J94="SWAP",$J94="FUTURE",$J94="CME FUTURE"),IF('Futures &amp; Perps Shifted'!$K$73,VLOOKUP($M94,ShiftByCurrencyDeriv,MATCH($R94,ShiftByCurrencyDerivHeader,0),FALSE),0),0)))</f>
        <v/>
      </c>
    </row>
    <row r="95" spans="23:23" x14ac:dyDescent="0.25">
      <c r="W95" t="str">
        <f>IF($C95="","",IF(DefaultScenario,IF(OR(AND(Default_Exchange="ALL",NOT(ISERROR(MATCH($C95,$AE$6:$AE$37,0)))),$C95=Default_Exchange),IF($G95&gt;0,-LGD,0),0),IF(OR($J95="SWAP",$J95="FUTURE",$J95="CME FUTURE"),IF('Futures &amp; Perps Shifted'!$K$73,VLOOKUP($M95,ShiftByCurrencyDeriv,MATCH($R95,ShiftByCurrencyDerivHeader,0),FALSE),0),0)))</f>
        <v/>
      </c>
    </row>
    <row r="96" spans="23:23" x14ac:dyDescent="0.25">
      <c r="W96" t="str">
        <f>IF($C96="","",IF(DefaultScenario,IF(OR(AND(Default_Exchange="ALL",NOT(ISERROR(MATCH($C96,$AE$6:$AE$37,0)))),$C96=Default_Exchange),IF($G96&gt;0,-LGD,0),0),IF(OR($J96="SWAP",$J96="FUTURE",$J96="CME FUTURE"),IF('Futures &amp; Perps Shifted'!$K$73,VLOOKUP($M96,ShiftByCurrencyDeriv,MATCH($R96,ShiftByCurrencyDerivHeader,0),FALSE),0),0)))</f>
        <v/>
      </c>
    </row>
    <row r="97" spans="23:23" x14ac:dyDescent="0.25">
      <c r="W97" t="str">
        <f>IF($C97="","",IF(DefaultScenario,IF(OR(AND(Default_Exchange="ALL",NOT(ISERROR(MATCH($C97,$AE$6:$AE$37,0)))),$C97=Default_Exchange),IF($G97&gt;0,-LGD,0),0),IF(OR($J97="SWAP",$J97="FUTURE",$J97="CME FUTURE"),IF('Futures &amp; Perps Shifted'!$K$73,VLOOKUP($M97,ShiftByCurrencyDeriv,MATCH($R97,ShiftByCurrencyDerivHeader,0),FALSE),0),0)))</f>
        <v/>
      </c>
    </row>
    <row r="98" spans="23:23" x14ac:dyDescent="0.25">
      <c r="W98" t="str">
        <f>IF($C98="","",IF(DefaultScenario,IF(OR(AND(Default_Exchange="ALL",NOT(ISERROR(MATCH($C98,$AE$6:$AE$37,0)))),$C98=Default_Exchange),IF($G98&gt;0,-LGD,0),0),IF(OR($J98="SWAP",$J98="FUTURE",$J98="CME FUTURE"),IF('Futures &amp; Perps Shifted'!$K$73,VLOOKUP($M98,ShiftByCurrencyDeriv,MATCH($R98,ShiftByCurrencyDerivHeader,0),FALSE),0),0)))</f>
        <v/>
      </c>
    </row>
    <row r="99" spans="23:23" x14ac:dyDescent="0.25">
      <c r="W99" t="str">
        <f>IF($C99="","",IF(DefaultScenario,IF(OR(AND(Default_Exchange="ALL",NOT(ISERROR(MATCH($C99,$AE$6:$AE$37,0)))),$C99=Default_Exchange),IF($G99&gt;0,-LGD,0),0),IF(OR($J99="SWAP",$J99="FUTURE",$J99="CME FUTURE"),IF('Futures &amp; Perps Shifted'!$K$73,VLOOKUP($M99,ShiftByCurrencyDeriv,MATCH($R99,ShiftByCurrencyDerivHeader,0),FALSE),0),0)))</f>
        <v/>
      </c>
    </row>
    <row r="100" spans="23:23" x14ac:dyDescent="0.25">
      <c r="W100" t="str">
        <f>IF($C100="","",IF(DefaultScenario,IF(OR(AND(Default_Exchange="ALL",NOT(ISERROR(MATCH($C100,$AE$6:$AE$37,0)))),$C100=Default_Exchange),IF($G100&gt;0,-LGD,0),0),IF(OR($J100="SWAP",$J100="FUTURE",$J100="CME FUTURE"),IF('Futures &amp; Perps Shifted'!$K$73,VLOOKUP($M100,ShiftByCurrencyDeriv,MATCH($R100,ShiftByCurrencyDerivHeader,0),FALSE),0),0)))</f>
        <v/>
      </c>
    </row>
    <row r="101" spans="23:23" x14ac:dyDescent="0.25">
      <c r="W101" t="str">
        <f>IF($C101="","",IF(DefaultScenario,IF(OR(AND(Default_Exchange="ALL",NOT(ISERROR(MATCH($C101,$AE$6:$AE$37,0)))),$C101=Default_Exchange),IF($G101&gt;0,-LGD,0),0),IF(OR($J101="SWAP",$J101="FUTURE",$J101="CME FUTURE"),IF('Futures &amp; Perps Shifted'!$K$73,VLOOKUP($M101,ShiftByCurrencyDeriv,MATCH($R101,ShiftByCurrencyDerivHeader,0),FALSE),0),0)))</f>
        <v/>
      </c>
    </row>
    <row r="102" spans="23:23" x14ac:dyDescent="0.25">
      <c r="W102" t="str">
        <f>IF($C102="","",IF(DefaultScenario,IF(OR(AND(Default_Exchange="ALL",NOT(ISERROR(MATCH($C102,$AE$6:$AE$37,0)))),$C102=Default_Exchange),IF($G102&gt;0,-LGD,0),0),IF(OR($J102="SWAP",$J102="FUTURE",$J102="CME FUTURE"),IF('Futures &amp; Perps Shifted'!$K$73,VLOOKUP($M102,ShiftByCurrencyDeriv,MATCH($R102,ShiftByCurrencyDerivHeader,0),FALSE),0),0)))</f>
        <v/>
      </c>
    </row>
    <row r="103" spans="23:23" x14ac:dyDescent="0.25">
      <c r="W103" t="str">
        <f>IF($C103="","",IF(DefaultScenario,IF(OR(AND(Default_Exchange="ALL",NOT(ISERROR(MATCH($C103,$AE$6:$AE$37,0)))),$C103=Default_Exchange),IF($G103&gt;0,-LGD,0),0),IF(OR($J103="SWAP",$J103="FUTURE",$J103="CME FUTURE"),IF('Futures &amp; Perps Shifted'!$K$73,VLOOKUP($M103,ShiftByCurrencyDeriv,MATCH($R103,ShiftByCurrencyDerivHeader,0),FALSE),0),0)))</f>
        <v/>
      </c>
    </row>
    <row r="104" spans="23:23" x14ac:dyDescent="0.25">
      <c r="W104" t="str">
        <f>IF($C104="","",IF(DefaultScenario,IF(OR(AND(Default_Exchange="ALL",NOT(ISERROR(MATCH($C104,$AE$6:$AE$37,0)))),$C104=Default_Exchange),IF($G104&gt;0,-LGD,0),0),IF(OR($J104="SWAP",$J104="FUTURE",$J104="CME FUTURE"),IF('Futures &amp; Perps Shifted'!$K$73,VLOOKUP($M104,ShiftByCurrencyDeriv,MATCH($R104,ShiftByCurrencyDerivHeader,0),FALSE),0),0)))</f>
        <v/>
      </c>
    </row>
    <row r="105" spans="23:23" x14ac:dyDescent="0.25">
      <c r="W105" t="str">
        <f>IF($C105="","",IF(DefaultScenario,IF(OR(AND(Default_Exchange="ALL",NOT(ISERROR(MATCH($C105,$AE$6:$AE$37,0)))),$C105=Default_Exchange),IF($G105&gt;0,-LGD,0),0),IF(OR($J105="SWAP",$J105="FUTURE",$J105="CME FUTURE"),IF('Futures &amp; Perps Shifted'!$K$73,VLOOKUP($M105,ShiftByCurrencyDeriv,MATCH($R105,ShiftByCurrencyDerivHeader,0),FALSE),0),0)))</f>
        <v/>
      </c>
    </row>
    <row r="106" spans="23:23" x14ac:dyDescent="0.25">
      <c r="W106" t="str">
        <f>IF($C106="","",IF(DefaultScenario,IF(OR(AND(Default_Exchange="ALL",NOT(ISERROR(MATCH($C106,$AE$6:$AE$37,0)))),$C106=Default_Exchange),IF($G106&gt;0,-LGD,0),0),IF(OR($J106="SWAP",$J106="FUTURE",$J106="CME FUTURE"),IF('Futures &amp; Perps Shifted'!$K$73,VLOOKUP($M106,ShiftByCurrencyDeriv,MATCH($R106,ShiftByCurrencyDerivHeader,0),FALSE),0),0)))</f>
        <v/>
      </c>
    </row>
    <row r="107" spans="23:23" x14ac:dyDescent="0.25">
      <c r="W107" t="str">
        <f>IF($C107="","",IF(DefaultScenario,IF(OR(AND(Default_Exchange="ALL",NOT(ISERROR(MATCH($C107,$AE$6:$AE$37,0)))),$C107=Default_Exchange),IF($G107&gt;0,-LGD,0),0),IF(OR($J107="SWAP",$J107="FUTURE",$J107="CME FUTURE"),IF('Futures &amp; Perps Shifted'!$K$73,VLOOKUP($M107,ShiftByCurrencyDeriv,MATCH($R107,ShiftByCurrencyDerivHeader,0),FALSE),0),0)))</f>
        <v/>
      </c>
    </row>
    <row r="108" spans="23:23" x14ac:dyDescent="0.25">
      <c r="W108" t="str">
        <f>IF($C108="","",IF(DefaultScenario,IF(OR(AND(Default_Exchange="ALL",NOT(ISERROR(MATCH($C108,$AE$6:$AE$37,0)))),$C108=Default_Exchange),IF($G108&gt;0,-LGD,0),0),IF(OR($J108="SWAP",$J108="FUTURE",$J108="CME FUTURE"),IF('Futures &amp; Perps Shifted'!$K$73,VLOOKUP($M108,ShiftByCurrencyDeriv,MATCH($R108,ShiftByCurrencyDerivHeader,0),FALSE),0),0)))</f>
        <v/>
      </c>
    </row>
    <row r="109" spans="23:23" x14ac:dyDescent="0.25">
      <c r="W109" t="str">
        <f>IF($C109="","",IF(DefaultScenario,IF(OR(AND(Default_Exchange="ALL",NOT(ISERROR(MATCH($C109,$AE$6:$AE$37,0)))),$C109=Default_Exchange),IF($G109&gt;0,-LGD,0),0),IF(OR($J109="SWAP",$J109="FUTURE",$J109="CME FUTURE"),IF('Futures &amp; Perps Shifted'!$K$73,VLOOKUP($M109,ShiftByCurrencyDeriv,MATCH($R109,ShiftByCurrencyDerivHeader,0),FALSE),0),0)))</f>
        <v/>
      </c>
    </row>
    <row r="110" spans="23:23" x14ac:dyDescent="0.25">
      <c r="W110" t="str">
        <f>IF($C110="","",IF(DefaultScenario,IF(OR(AND(Default_Exchange="ALL",NOT(ISERROR(MATCH($C110,$AE$6:$AE$37,0)))),$C110=Default_Exchange),IF($G110&gt;0,-LGD,0),0),IF(OR($J110="SWAP",$J110="FUTURE",$J110="CME FUTURE"),IF('Futures &amp; Perps Shifted'!$K$73,VLOOKUP($M110,ShiftByCurrencyDeriv,MATCH($R110,ShiftByCurrencyDerivHeader,0),FALSE),0),0)))</f>
        <v/>
      </c>
    </row>
    <row r="111" spans="23:23" x14ac:dyDescent="0.25">
      <c r="W111" t="str">
        <f>IF($C111="","",IF(DefaultScenario,IF(OR(AND(Default_Exchange="ALL",NOT(ISERROR(MATCH($C111,$AE$6:$AE$37,0)))),$C111=Default_Exchange),IF($G111&gt;0,-LGD,0),0),IF(OR($J111="SWAP",$J111="FUTURE",$J111="CME FUTURE"),IF('Futures &amp; Perps Shifted'!$K$73,VLOOKUP($M111,ShiftByCurrencyDeriv,MATCH($R111,ShiftByCurrencyDerivHeader,0),FALSE),0),0)))</f>
        <v/>
      </c>
    </row>
    <row r="112" spans="23:23" x14ac:dyDescent="0.25">
      <c r="W112" t="str">
        <f>IF($C112="","",IF(DefaultScenario,IF(OR(AND(Default_Exchange="ALL",NOT(ISERROR(MATCH($C112,$AE$6:$AE$37,0)))),$C112=Default_Exchange),IF($G112&gt;0,-LGD,0),0),IF(OR($J112="SWAP",$J112="FUTURE",$J112="CME FUTURE"),IF('Futures &amp; Perps Shifted'!$K$73,VLOOKUP($M112,ShiftByCurrencyDeriv,MATCH($R112,ShiftByCurrencyDerivHeader,0),FALSE),0),0)))</f>
        <v/>
      </c>
    </row>
    <row r="113" spans="23:23" x14ac:dyDescent="0.25">
      <c r="W113" t="str">
        <f>IF($C113="","",IF(DefaultScenario,IF(OR(AND(Default_Exchange="ALL",NOT(ISERROR(MATCH($C113,$AE$6:$AE$37,0)))),$C113=Default_Exchange),IF($G113&gt;0,-LGD,0),0),IF(OR($J113="SWAP",$J113="FUTURE",$J113="CME FUTURE"),IF('Futures &amp; Perps Shifted'!$K$73,VLOOKUP($M113,ShiftByCurrencyDeriv,MATCH($R113,ShiftByCurrencyDerivHeader,0),FALSE),0),0)))</f>
        <v/>
      </c>
    </row>
    <row r="114" spans="23:23" x14ac:dyDescent="0.25">
      <c r="W114" t="str">
        <f>IF($C114="","",IF(DefaultScenario,IF(OR(AND(Default_Exchange="ALL",NOT(ISERROR(MATCH($C114,$AE$6:$AE$37,0)))),$C114=Default_Exchange),IF($G114&gt;0,-LGD,0),0),IF(OR($J114="SWAP",$J114="FUTURE",$J114="CME FUTURE"),IF('Futures &amp; Perps Shifted'!$K$73,VLOOKUP($M114,ShiftByCurrencyDeriv,MATCH($R114,ShiftByCurrencyDerivHeader,0),FALSE),0),0)))</f>
        <v/>
      </c>
    </row>
    <row r="115" spans="23:23" x14ac:dyDescent="0.25">
      <c r="W115" t="str">
        <f>IF($C115="","",IF(DefaultScenario,IF(OR(AND(Default_Exchange="ALL",NOT(ISERROR(MATCH($C115,$AE$6:$AE$37,0)))),$C115=Default_Exchange),IF($G115&gt;0,-LGD,0),0),IF(OR($J115="SWAP",$J115="FUTURE",$J115="CME FUTURE"),IF('Futures &amp; Perps Shifted'!$K$73,VLOOKUP($M115,ShiftByCurrencyDeriv,MATCH($R115,ShiftByCurrencyDerivHeader,0),FALSE),0),0)))</f>
        <v/>
      </c>
    </row>
    <row r="116" spans="23:23" x14ac:dyDescent="0.25">
      <c r="W116" t="str">
        <f>IF($C116="","",IF(DefaultScenario,IF(OR(AND(Default_Exchange="ALL",NOT(ISERROR(MATCH($C116,$AE$6:$AE$37,0)))),$C116=Default_Exchange),IF($G116&gt;0,-LGD,0),0),IF(OR($J116="SWAP",$J116="FUTURE",$J116="CME FUTURE"),IF('Futures &amp; Perps Shifted'!$K$73,VLOOKUP($M116,ShiftByCurrencyDeriv,MATCH($R116,ShiftByCurrencyDerivHeader,0),FALSE),0),0)))</f>
        <v/>
      </c>
    </row>
    <row r="117" spans="23:23" x14ac:dyDescent="0.25">
      <c r="W117" t="str">
        <f>IF($C117="","",IF(DefaultScenario,IF(OR(AND(Default_Exchange="ALL",NOT(ISERROR(MATCH($C117,$AE$6:$AE$37,0)))),$C117=Default_Exchange),IF($G117&gt;0,-LGD,0),0),IF(OR($J117="SWAP",$J117="FUTURE",$J117="CME FUTURE"),IF('Futures &amp; Perps Shifted'!$K$73,VLOOKUP($M117,ShiftByCurrencyDeriv,MATCH($R117,ShiftByCurrencyDerivHeader,0),FALSE),0),0)))</f>
        <v/>
      </c>
    </row>
    <row r="118" spans="23:23" x14ac:dyDescent="0.25">
      <c r="W118" t="str">
        <f>IF($C118="","",IF(DefaultScenario,IF(OR(AND(Default_Exchange="ALL",NOT(ISERROR(MATCH($C118,$AE$6:$AE$37,0)))),$C118=Default_Exchange),IF($G118&gt;0,-LGD,0),0),IF(OR($J118="SWAP",$J118="FUTURE",$J118="CME FUTURE"),IF('Futures &amp; Perps Shifted'!$K$73,VLOOKUP($M118,ShiftByCurrencyDeriv,MATCH($R118,ShiftByCurrencyDerivHeader,0),FALSE),0),0)))</f>
        <v/>
      </c>
    </row>
    <row r="119" spans="23:23" x14ac:dyDescent="0.25">
      <c r="W119" t="str">
        <f>IF($C119="","",IF(DefaultScenario,IF(OR(AND(Default_Exchange="ALL",NOT(ISERROR(MATCH($C119,$AE$6:$AE$37,0)))),$C119=Default_Exchange),IF($G119&gt;0,-LGD,0),0),IF(OR($J119="SWAP",$J119="FUTURE",$J119="CME FUTURE"),IF('Futures &amp; Perps Shifted'!$K$73,VLOOKUP($M119,ShiftByCurrencyDeriv,MATCH($R119,ShiftByCurrencyDerivHeader,0),FALSE),0),0)))</f>
        <v/>
      </c>
    </row>
    <row r="120" spans="23:23" x14ac:dyDescent="0.25">
      <c r="W120" t="str">
        <f>IF($C120="","",IF(DefaultScenario,IF(OR(AND(Default_Exchange="ALL",NOT(ISERROR(MATCH($C120,$AE$6:$AE$37,0)))),$C120=Default_Exchange),IF($G120&gt;0,-LGD,0),0),IF(OR($J120="SWAP",$J120="FUTURE",$J120="CME FUTURE"),IF('Futures &amp; Perps Shifted'!$K$73,VLOOKUP($M120,ShiftByCurrencyDeriv,MATCH($R120,ShiftByCurrencyDerivHeader,0),FALSE),0),0)))</f>
        <v/>
      </c>
    </row>
    <row r="121" spans="23:23" x14ac:dyDescent="0.25">
      <c r="W121" t="str">
        <f>IF($C121="","",IF(DefaultScenario,IF(OR(AND(Default_Exchange="ALL",NOT(ISERROR(MATCH($C121,$AE$6:$AE$37,0)))),$C121=Default_Exchange),IF($G121&gt;0,-LGD,0),0),IF(OR($J121="SWAP",$J121="FUTURE",$J121="CME FUTURE"),IF('Futures &amp; Perps Shifted'!$K$73,VLOOKUP($M121,ShiftByCurrencyDeriv,MATCH($R121,ShiftByCurrencyDerivHeader,0),FALSE),0),0)))</f>
        <v/>
      </c>
    </row>
    <row r="122" spans="23:23" x14ac:dyDescent="0.25">
      <c r="W122" t="str">
        <f>IF($C122="","",IF(DefaultScenario,IF(OR(AND(Default_Exchange="ALL",NOT(ISERROR(MATCH($C122,$AE$6:$AE$37,0)))),$C122=Default_Exchange),IF($G122&gt;0,-LGD,0),0),IF(OR($J122="SWAP",$J122="FUTURE",$J122="CME FUTURE"),IF('Futures &amp; Perps Shifted'!$K$73,VLOOKUP($M122,ShiftByCurrencyDeriv,MATCH($R122,ShiftByCurrencyDerivHeader,0),FALSE),0),0)))</f>
        <v/>
      </c>
    </row>
    <row r="123" spans="23:23" x14ac:dyDescent="0.25">
      <c r="W123" t="str">
        <f>IF($C123="","",IF(DefaultScenario,IF(OR(AND(Default_Exchange="ALL",NOT(ISERROR(MATCH($C123,$AE$6:$AE$37,0)))),$C123=Default_Exchange),IF($G123&gt;0,-LGD,0),0),IF(OR($J123="SWAP",$J123="FUTURE",$J123="CME FUTURE"),IF('Futures &amp; Perps Shifted'!$K$73,VLOOKUP($M123,ShiftByCurrencyDeriv,MATCH($R123,ShiftByCurrencyDerivHeader,0),FALSE),0),0)))</f>
        <v/>
      </c>
    </row>
    <row r="124" spans="23:23" x14ac:dyDescent="0.25">
      <c r="W124" t="str">
        <f>IF($C124="","",IF(DefaultScenario,IF(OR(AND(Default_Exchange="ALL",NOT(ISERROR(MATCH($C124,$AE$6:$AE$37,0)))),$C124=Default_Exchange),IF($G124&gt;0,-LGD,0),0),IF(OR($J124="SWAP",$J124="FUTURE",$J124="CME FUTURE"),IF('Futures &amp; Perps Shifted'!$K$73,VLOOKUP($M124,ShiftByCurrencyDeriv,MATCH($R124,ShiftByCurrencyDerivHeader,0),FALSE),0),0)))</f>
        <v/>
      </c>
    </row>
    <row r="125" spans="23:23" x14ac:dyDescent="0.25">
      <c r="W125" t="str">
        <f>IF($C125="","",IF(DefaultScenario,IF(OR(AND(Default_Exchange="ALL",NOT(ISERROR(MATCH($C125,$AE$6:$AE$37,0)))),$C125=Default_Exchange),IF($G125&gt;0,-LGD,0),0),IF(OR($J125="SWAP",$J125="FUTURE",$J125="CME FUTURE"),IF('Futures &amp; Perps Shifted'!$K$73,VLOOKUP($M125,ShiftByCurrencyDeriv,MATCH($R125,ShiftByCurrencyDerivHeader,0),FALSE),0),0)))</f>
        <v/>
      </c>
    </row>
    <row r="126" spans="23:23" x14ac:dyDescent="0.25">
      <c r="W126" t="str">
        <f>IF($C126="","",IF(DefaultScenario,IF(OR(AND(Default_Exchange="ALL",NOT(ISERROR(MATCH($C126,$AE$6:$AE$37,0)))),$C126=Default_Exchange),IF($G126&gt;0,-LGD,0),0),IF(OR($J126="SWAP",$J126="FUTURE",$J126="CME FUTURE"),IF('Futures &amp; Perps Shifted'!$K$73,VLOOKUP($M126,ShiftByCurrencyDeriv,MATCH($R126,ShiftByCurrencyDerivHeader,0),FALSE),0),0)))</f>
        <v/>
      </c>
    </row>
    <row r="127" spans="23:23" x14ac:dyDescent="0.25">
      <c r="W127" t="str">
        <f>IF($C127="","",IF(DefaultScenario,IF(OR(AND(Default_Exchange="ALL",NOT(ISERROR(MATCH($C127,$AE$6:$AE$37,0)))),$C127=Default_Exchange),IF($G127&gt;0,-LGD,0),0),IF(OR($J127="SWAP",$J127="FUTURE",$J127="CME FUTURE"),IF('Futures &amp; Perps Shifted'!$K$73,VLOOKUP($M127,ShiftByCurrencyDeriv,MATCH($R127,ShiftByCurrencyDerivHeader,0),FALSE),0),0)))</f>
        <v/>
      </c>
    </row>
    <row r="128" spans="23:23" x14ac:dyDescent="0.25">
      <c r="W128" t="str">
        <f>IF($C128="","",IF(DefaultScenario,IF(OR(AND(Default_Exchange="ALL",NOT(ISERROR(MATCH($C128,$AE$6:$AE$37,0)))),$C128=Default_Exchange),IF($G128&gt;0,-LGD,0),0),IF(OR($J128="SWAP",$J128="FUTURE",$J128="CME FUTURE"),IF('Futures &amp; Perps Shifted'!$K$73,VLOOKUP($M128,ShiftByCurrencyDeriv,MATCH($R128,ShiftByCurrencyDerivHeader,0),FALSE),0),0)))</f>
        <v/>
      </c>
    </row>
    <row r="129" spans="23:23" x14ac:dyDescent="0.25">
      <c r="W129" t="str">
        <f>IF($C129="","",IF(DefaultScenario,IF(OR(AND(Default_Exchange="ALL",NOT(ISERROR(MATCH($C129,$AE$6:$AE$37,0)))),$C129=Default_Exchange),IF($G129&gt;0,-LGD,0),0),IF(OR($J129="SWAP",$J129="FUTURE",$J129="CME FUTURE"),IF('Futures &amp; Perps Shifted'!$K$73,VLOOKUP($M129,ShiftByCurrencyDeriv,MATCH($R129,ShiftByCurrencyDerivHeader,0),FALSE),0),0)))</f>
        <v/>
      </c>
    </row>
    <row r="130" spans="23:23" x14ac:dyDescent="0.25">
      <c r="W130" t="str">
        <f>IF($C130="","",IF(DefaultScenario,IF(OR(AND(Default_Exchange="ALL",NOT(ISERROR(MATCH($C130,$AE$6:$AE$37,0)))),$C130=Default_Exchange),IF($G130&gt;0,-LGD,0),0),IF(OR($J130="SWAP",$J130="FUTURE",$J130="CME FUTURE"),IF('Futures &amp; Perps Shifted'!$K$73,VLOOKUP($M130,ShiftByCurrencyDeriv,MATCH($R130,ShiftByCurrencyDerivHeader,0),FALSE),0),0)))</f>
        <v/>
      </c>
    </row>
    <row r="131" spans="23:23" x14ac:dyDescent="0.25">
      <c r="W131" t="str">
        <f>IF($C131="","",IF(DefaultScenario,IF(OR(AND(Default_Exchange="ALL",NOT(ISERROR(MATCH($C131,$AE$6:$AE$37,0)))),$C131=Default_Exchange),IF($G131&gt;0,-LGD,0),0),IF(OR($J131="SWAP",$J131="FUTURE",$J131="CME FUTURE"),IF('Futures &amp; Perps Shifted'!$K$73,VLOOKUP($M131,ShiftByCurrencyDeriv,MATCH($R131,ShiftByCurrencyDerivHeader,0),FALSE),0),0)))</f>
        <v/>
      </c>
    </row>
    <row r="132" spans="23:23" x14ac:dyDescent="0.25">
      <c r="W132" t="str">
        <f>IF($C132="","",IF(DefaultScenario,IF(OR(AND(Default_Exchange="ALL",NOT(ISERROR(MATCH($C132,$AE$6:$AE$37,0)))),$C132=Default_Exchange),IF($G132&gt;0,-LGD,0),0),IF(OR($J132="SWAP",$J132="FUTURE",$J132="CME FUTURE"),IF('Futures &amp; Perps Shifted'!$K$73,VLOOKUP($M132,ShiftByCurrencyDeriv,MATCH($R132,ShiftByCurrencyDerivHeader,0),FALSE),0),0)))</f>
        <v/>
      </c>
    </row>
    <row r="133" spans="23:23" x14ac:dyDescent="0.25">
      <c r="W133" t="str">
        <f>IF($C133="","",IF(DefaultScenario,IF(OR(AND(Default_Exchange="ALL",NOT(ISERROR(MATCH($C133,$AE$6:$AE$37,0)))),$C133=Default_Exchange),IF($G133&gt;0,-LGD,0),0),IF(OR($J133="SWAP",$J133="FUTURE",$J133="CME FUTURE"),IF('Futures &amp; Perps Shifted'!$K$73,VLOOKUP($M133,ShiftByCurrencyDeriv,MATCH($R133,ShiftByCurrencyDerivHeader,0),FALSE),0),0)))</f>
        <v/>
      </c>
    </row>
    <row r="134" spans="23:23" x14ac:dyDescent="0.25">
      <c r="W134" t="str">
        <f>IF($C134="","",IF(DefaultScenario,IF(OR(AND(Default_Exchange="ALL",NOT(ISERROR(MATCH($C134,$AE$6:$AE$37,0)))),$C134=Default_Exchange),IF($G134&gt;0,-LGD,0),0),IF(OR($J134="SWAP",$J134="FUTURE",$J134="CME FUTURE"),IF('Futures &amp; Perps Shifted'!$K$73,VLOOKUP($M134,ShiftByCurrencyDeriv,MATCH($R134,ShiftByCurrencyDerivHeader,0),FALSE),0),0)))</f>
        <v/>
      </c>
    </row>
    <row r="135" spans="23:23" x14ac:dyDescent="0.25">
      <c r="W135" t="str">
        <f>IF($C135="","",IF(DefaultScenario,IF(OR(AND(Default_Exchange="ALL",NOT(ISERROR(MATCH($C135,$AE$6:$AE$37,0)))),$C135=Default_Exchange),IF($G135&gt;0,-LGD,0),0),IF(OR($J135="SWAP",$J135="FUTURE",$J135="CME FUTURE"),IF('Futures &amp; Perps Shifted'!$K$73,VLOOKUP($M135,ShiftByCurrencyDeriv,MATCH($R135,ShiftByCurrencyDerivHeader,0),FALSE),0),0)))</f>
        <v/>
      </c>
    </row>
    <row r="136" spans="23:23" x14ac:dyDescent="0.25">
      <c r="W136" t="str">
        <f>IF($C136="","",IF(DefaultScenario,IF(OR(AND(Default_Exchange="ALL",NOT(ISERROR(MATCH($C136,$AE$6:$AE$37,0)))),$C136=Default_Exchange),IF($G136&gt;0,-LGD,0),0),IF(OR($J136="SWAP",$J136="FUTURE",$J136="CME FUTURE"),IF('Futures &amp; Perps Shifted'!$K$73,VLOOKUP($M136,ShiftByCurrencyDeriv,MATCH($R136,ShiftByCurrencyDerivHeader,0),FALSE),0),0)))</f>
        <v/>
      </c>
    </row>
    <row r="137" spans="23:23" x14ac:dyDescent="0.25">
      <c r="W137" t="str">
        <f>IF($C137="","",IF(DefaultScenario,IF(OR(AND(Default_Exchange="ALL",NOT(ISERROR(MATCH($C137,$AE$6:$AE$37,0)))),$C137=Default_Exchange),IF($G137&gt;0,-LGD,0),0),IF(OR($J137="SWAP",$J137="FUTURE",$J137="CME FUTURE"),IF('Futures &amp; Perps Shifted'!$K$73,VLOOKUP($M137,ShiftByCurrencyDeriv,MATCH($R137,ShiftByCurrencyDerivHeader,0),FALSE),0),0)))</f>
        <v/>
      </c>
    </row>
    <row r="138" spans="23:23" x14ac:dyDescent="0.25">
      <c r="W138" t="str">
        <f>IF($C138="","",IF(DefaultScenario,IF(OR(AND(Default_Exchange="ALL",NOT(ISERROR(MATCH($C138,$AE$6:$AE$37,0)))),$C138=Default_Exchange),IF($G138&gt;0,-LGD,0),0),IF(OR($J138="SWAP",$J138="FUTURE",$J138="CME FUTURE"),IF('Futures &amp; Perps Shifted'!$K$73,VLOOKUP($M138,ShiftByCurrencyDeriv,MATCH($R138,ShiftByCurrencyDerivHeader,0),FALSE),0),0)))</f>
        <v/>
      </c>
    </row>
    <row r="139" spans="23:23" x14ac:dyDescent="0.25">
      <c r="W139" t="str">
        <f>IF($C139="","",IF(DefaultScenario,IF(OR(AND(Default_Exchange="ALL",NOT(ISERROR(MATCH($C139,$AE$6:$AE$37,0)))),$C139=Default_Exchange),IF($G139&gt;0,-LGD,0),0),IF(OR($J139="SWAP",$J139="FUTURE",$J139="CME FUTURE"),IF('Futures &amp; Perps Shifted'!$K$73,VLOOKUP($M139,ShiftByCurrencyDeriv,MATCH($R139,ShiftByCurrencyDerivHeader,0),FALSE),0),0)))</f>
        <v/>
      </c>
    </row>
    <row r="140" spans="23:23" x14ac:dyDescent="0.25">
      <c r="W140" t="str">
        <f>IF($C140="","",IF(DefaultScenario,IF(OR(AND(Default_Exchange="ALL",NOT(ISERROR(MATCH($C140,$AE$6:$AE$37,0)))),$C140=Default_Exchange),IF($G140&gt;0,-LGD,0),0),IF(OR($J140="SWAP",$J140="FUTURE",$J140="CME FUTURE"),IF('Futures &amp; Perps Shifted'!$K$73,VLOOKUP($M140,ShiftByCurrencyDeriv,MATCH($R140,ShiftByCurrencyDerivHeader,0),FALSE),0),0)))</f>
        <v/>
      </c>
    </row>
    <row r="141" spans="23:23" x14ac:dyDescent="0.25">
      <c r="W141" t="str">
        <f>IF($C141="","",IF(DefaultScenario,IF(OR(AND(Default_Exchange="ALL",NOT(ISERROR(MATCH($C141,$AE$6:$AE$37,0)))),$C141=Default_Exchange),IF($G141&gt;0,-LGD,0),0),IF(OR($J141="SWAP",$J141="FUTURE",$J141="CME FUTURE"),IF('Futures &amp; Perps Shifted'!$K$73,VLOOKUP($M141,ShiftByCurrencyDeriv,MATCH($R141,ShiftByCurrencyDerivHeader,0),FALSE),0),0)))</f>
        <v/>
      </c>
    </row>
    <row r="142" spans="23:23" x14ac:dyDescent="0.25">
      <c r="W142" t="str">
        <f>IF($C142="","",IF(DefaultScenario,IF(OR(AND(Default_Exchange="ALL",NOT(ISERROR(MATCH($C142,$AE$6:$AE$37,0)))),$C142=Default_Exchange),IF($G142&gt;0,-LGD,0),0),IF(OR($J142="SWAP",$J142="FUTURE",$J142="CME FUTURE"),IF('Futures &amp; Perps Shifted'!$K$73,VLOOKUP($M142,ShiftByCurrencyDeriv,MATCH($R142,ShiftByCurrencyDerivHeader,0),FALSE),0),0)))</f>
        <v/>
      </c>
    </row>
    <row r="143" spans="23:23" x14ac:dyDescent="0.25">
      <c r="W143" t="str">
        <f>IF($C143="","",IF(DefaultScenario,IF(OR(AND(Default_Exchange="ALL",NOT(ISERROR(MATCH($C143,$AE$6:$AE$37,0)))),$C143=Default_Exchange),IF($G143&gt;0,-LGD,0),0),IF(OR($J143="SWAP",$J143="FUTURE",$J143="CME FUTURE"),IF('Futures &amp; Perps Shifted'!$K$73,VLOOKUP($M143,ShiftByCurrencyDeriv,MATCH($R143,ShiftByCurrencyDerivHeader,0),FALSE),0),0)))</f>
        <v/>
      </c>
    </row>
    <row r="144" spans="23:23" x14ac:dyDescent="0.25">
      <c r="W144" t="str">
        <f>IF($C144="","",IF(DefaultScenario,IF(OR(AND(Default_Exchange="ALL",NOT(ISERROR(MATCH($C144,$AE$6:$AE$37,0)))),$C144=Default_Exchange),IF($G144&gt;0,-LGD,0),0),IF(OR($J144="SWAP",$J144="FUTURE",$J144="CME FUTURE"),IF('Futures &amp; Perps Shifted'!$K$73,VLOOKUP($M144,ShiftByCurrencyDeriv,MATCH($R144,ShiftByCurrencyDerivHeader,0),FALSE),0),0)))</f>
        <v/>
      </c>
    </row>
    <row r="145" spans="23:23" x14ac:dyDescent="0.25">
      <c r="W145" t="str">
        <f>IF($C145="","",IF(DefaultScenario,IF(OR(AND(Default_Exchange="ALL",NOT(ISERROR(MATCH($C145,$AE$6:$AE$37,0)))),$C145=Default_Exchange),IF($G145&gt;0,-LGD,0),0),IF(OR($J145="SWAP",$J145="FUTURE",$J145="CME FUTURE"),IF('Futures &amp; Perps Shifted'!$K$73,VLOOKUP($M145,ShiftByCurrencyDeriv,MATCH($R145,ShiftByCurrencyDerivHeader,0),FALSE),0),0)))</f>
        <v/>
      </c>
    </row>
    <row r="146" spans="23:23" x14ac:dyDescent="0.25">
      <c r="W146" t="str">
        <f>IF($C146="","",IF(DefaultScenario,IF(OR(AND(Default_Exchange="ALL",NOT(ISERROR(MATCH($C146,$AE$6:$AE$37,0)))),$C146=Default_Exchange),IF($G146&gt;0,-LGD,0),0),IF(OR($J146="SWAP",$J146="FUTURE",$J146="CME FUTURE"),IF('Futures &amp; Perps Shifted'!$K$73,VLOOKUP($M146,ShiftByCurrencyDeriv,MATCH($R146,ShiftByCurrencyDerivHeader,0),FALSE),0),0)))</f>
        <v/>
      </c>
    </row>
    <row r="147" spans="23:23" x14ac:dyDescent="0.25">
      <c r="W147" t="str">
        <f>IF($C147="","",IF(DefaultScenario,IF(OR(AND(Default_Exchange="ALL",NOT(ISERROR(MATCH($C147,$AE$6:$AE$37,0)))),$C147=Default_Exchange),IF($G147&gt;0,-LGD,0),0),IF(OR($J147="SWAP",$J147="FUTURE",$J147="CME FUTURE"),IF('Futures &amp; Perps Shifted'!$K$73,VLOOKUP($M147,ShiftByCurrencyDeriv,MATCH($R147,ShiftByCurrencyDerivHeader,0),FALSE),0),0)))</f>
        <v/>
      </c>
    </row>
    <row r="148" spans="23:23" x14ac:dyDescent="0.25">
      <c r="W148" t="str">
        <f>IF($C148="","",IF(DefaultScenario,IF(OR(AND(Default_Exchange="ALL",NOT(ISERROR(MATCH($C148,$AE$6:$AE$37,0)))),$C148=Default_Exchange),IF($G148&gt;0,-LGD,0),0),IF(OR($J148="SWAP",$J148="FUTURE",$J148="CME FUTURE"),IF('Futures &amp; Perps Shifted'!$K$73,VLOOKUP($M148,ShiftByCurrencyDeriv,MATCH($R148,ShiftByCurrencyDerivHeader,0),FALSE),0),0)))</f>
        <v/>
      </c>
    </row>
    <row r="149" spans="23:23" x14ac:dyDescent="0.25">
      <c r="W149" t="str">
        <f>IF($C149="","",IF(DefaultScenario,IF(OR(AND(Default_Exchange="ALL",NOT(ISERROR(MATCH($C149,$AE$6:$AE$37,0)))),$C149=Default_Exchange),IF($G149&gt;0,-LGD,0),0),IF(OR($J149="SWAP",$J149="FUTURE",$J149="CME FUTURE"),IF('Futures &amp; Perps Shifted'!$K$73,VLOOKUP($M149,ShiftByCurrencyDeriv,MATCH($R149,ShiftByCurrencyDerivHeader,0),FALSE),0),0)))</f>
        <v/>
      </c>
    </row>
    <row r="150" spans="23:23" x14ac:dyDescent="0.25">
      <c r="W150" t="str">
        <f>IF($C150="","",IF(DefaultScenario,IF(OR(AND(Default_Exchange="ALL",NOT(ISERROR(MATCH($C150,$AE$6:$AE$37,0)))),$C150=Default_Exchange),IF($G150&gt;0,-LGD,0),0),IF(OR($J150="SWAP",$J150="FUTURE",$J150="CME FUTURE"),IF('Futures &amp; Perps Shifted'!$K$73,VLOOKUP($M150,ShiftByCurrencyDeriv,MATCH($R150,ShiftByCurrencyDerivHeader,0),FALSE),0),0)))</f>
        <v/>
      </c>
    </row>
    <row r="151" spans="23:23" x14ac:dyDescent="0.25">
      <c r="W151" t="str">
        <f>IF($C151="","",IF(DefaultScenario,IF(OR(AND(Default_Exchange="ALL",NOT(ISERROR(MATCH($C151,$AE$6:$AE$37,0)))),$C151=Default_Exchange),IF($G151&gt;0,-LGD,0),0),IF(OR($J151="SWAP",$J151="FUTURE",$J151="CME FUTURE"),IF('Futures &amp; Perps Shifted'!$K$73,VLOOKUP($M151,ShiftByCurrencyDeriv,MATCH($R151,ShiftByCurrencyDerivHeader,0),FALSE),0),0)))</f>
        <v/>
      </c>
    </row>
    <row r="152" spans="23:23" x14ac:dyDescent="0.25">
      <c r="W152" t="str">
        <f>IF($C152="","",IF(DefaultScenario,IF(OR(AND(Default_Exchange="ALL",NOT(ISERROR(MATCH($C152,$AE$6:$AE$37,0)))),$C152=Default_Exchange),IF($G152&gt;0,-LGD,0),0),IF(OR($J152="SWAP",$J152="FUTURE",$J152="CME FUTURE"),IF('Futures &amp; Perps Shifted'!$K$73,VLOOKUP($M152,ShiftByCurrencyDeriv,MATCH($R152,ShiftByCurrencyDerivHeader,0),FALSE),0),0)))</f>
        <v/>
      </c>
    </row>
    <row r="153" spans="23:23" x14ac:dyDescent="0.25">
      <c r="W153" t="str">
        <f>IF($C153="","",IF(DefaultScenario,IF(OR(AND(Default_Exchange="ALL",NOT(ISERROR(MATCH($C153,$AE$6:$AE$37,0)))),$C153=Default_Exchange),IF($G153&gt;0,-LGD,0),0),IF(OR($J153="SWAP",$J153="FUTURE",$J153="CME FUTURE"),IF('Futures &amp; Perps Shifted'!$K$73,VLOOKUP($M153,ShiftByCurrencyDeriv,MATCH($R153,ShiftByCurrencyDerivHeader,0),FALSE),0),0)))</f>
        <v/>
      </c>
    </row>
    <row r="154" spans="23:23" x14ac:dyDescent="0.25">
      <c r="W154" t="str">
        <f>IF($C154="","",IF(DefaultScenario,IF(OR(AND(Default_Exchange="ALL",NOT(ISERROR(MATCH($C154,$AE$6:$AE$37,0)))),$C154=Default_Exchange),IF($G154&gt;0,-LGD,0),0),IF(OR($J154="SWAP",$J154="FUTURE",$J154="CME FUTURE"),IF('Futures &amp; Perps Shifted'!$K$73,VLOOKUP($M154,ShiftByCurrencyDeriv,MATCH($R154,ShiftByCurrencyDerivHeader,0),FALSE),0),0)))</f>
        <v/>
      </c>
    </row>
    <row r="155" spans="23:23" x14ac:dyDescent="0.25">
      <c r="W155" t="str">
        <f>IF($C155="","",IF(DefaultScenario,IF(OR(AND(Default_Exchange="ALL",NOT(ISERROR(MATCH($C155,$AE$6:$AE$37,0)))),$C155=Default_Exchange),IF($G155&gt;0,-LGD,0),0),IF(OR($J155="SWAP",$J155="FUTURE",$J155="CME FUTURE"),IF('Futures &amp; Perps Shifted'!$K$73,VLOOKUP($M155,ShiftByCurrencyDeriv,MATCH($R155,ShiftByCurrencyDerivHeader,0),FALSE),0),0)))</f>
        <v/>
      </c>
    </row>
    <row r="156" spans="23:23" x14ac:dyDescent="0.25">
      <c r="W156" t="str">
        <f>IF($C156="","",IF(DefaultScenario,IF(OR(AND(Default_Exchange="ALL",NOT(ISERROR(MATCH($C156,$AE$6:$AE$37,0)))),$C156=Default_Exchange),IF($G156&gt;0,-LGD,0),0),IF(OR($J156="SWAP",$J156="FUTURE",$J156="CME FUTURE"),IF('Futures &amp; Perps Shifted'!$K$73,VLOOKUP($M156,ShiftByCurrencyDeriv,MATCH($R156,ShiftByCurrencyDerivHeader,0),FALSE),0),0)))</f>
        <v/>
      </c>
    </row>
    <row r="157" spans="23:23" x14ac:dyDescent="0.25">
      <c r="W157" t="str">
        <f>IF($C157="","",IF(DefaultScenario,IF(OR(AND(Default_Exchange="ALL",NOT(ISERROR(MATCH($C157,$AE$6:$AE$37,0)))),$C157=Default_Exchange),IF($G157&gt;0,-LGD,0),0),IF(OR($J157="SWAP",$J157="FUTURE",$J157="CME FUTURE"),IF('Futures &amp; Perps Shifted'!$K$73,VLOOKUP($M157,ShiftByCurrencyDeriv,MATCH($R157,ShiftByCurrencyDerivHeader,0),FALSE),0),0)))</f>
        <v/>
      </c>
    </row>
    <row r="158" spans="23:23" x14ac:dyDescent="0.25">
      <c r="W158" t="str">
        <f>IF($C158="","",IF(DefaultScenario,IF(OR(AND(Default_Exchange="ALL",NOT(ISERROR(MATCH($C158,$AE$6:$AE$37,0)))),$C158=Default_Exchange),IF($G158&gt;0,-LGD,0),0),IF(OR($J158="SWAP",$J158="FUTURE",$J158="CME FUTURE"),IF('Futures &amp; Perps Shifted'!$K$73,VLOOKUP($M158,ShiftByCurrencyDeriv,MATCH($R158,ShiftByCurrencyDerivHeader,0),FALSE),0),0)))</f>
        <v/>
      </c>
    </row>
    <row r="159" spans="23:23" x14ac:dyDescent="0.25">
      <c r="W159" t="str">
        <f>IF($C159="","",IF(DefaultScenario,IF(OR(AND(Default_Exchange="ALL",NOT(ISERROR(MATCH($C159,$AE$6:$AE$37,0)))),$C159=Default_Exchange),IF($G159&gt;0,-LGD,0),0),IF(OR($J159="SWAP",$J159="FUTURE",$J159="CME FUTURE"),IF('Futures &amp; Perps Shifted'!$K$73,VLOOKUP($M159,ShiftByCurrencyDeriv,MATCH($R159,ShiftByCurrencyDerivHeader,0),FALSE),0),0)))</f>
        <v/>
      </c>
    </row>
    <row r="160" spans="23:23" x14ac:dyDescent="0.25">
      <c r="W160" t="str">
        <f>IF($C160="","",IF(DefaultScenario,IF(OR(AND(Default_Exchange="ALL",NOT(ISERROR(MATCH($C160,$AE$6:$AE$37,0)))),$C160=Default_Exchange),IF($G160&gt;0,-LGD,0),0),IF(OR($J160="SWAP",$J160="FUTURE",$J160="CME FUTURE"),IF('Futures &amp; Perps Shifted'!$K$73,VLOOKUP($M160,ShiftByCurrencyDeriv,MATCH($R160,ShiftByCurrencyDerivHeader,0),FALSE),0),0)))</f>
        <v/>
      </c>
    </row>
    <row r="161" spans="23:23" x14ac:dyDescent="0.25">
      <c r="W161" t="str">
        <f>IF($C161="","",IF(DefaultScenario,IF(OR(AND(Default_Exchange="ALL",NOT(ISERROR(MATCH($C161,$AE$6:$AE$37,0)))),$C161=Default_Exchange),IF($G161&gt;0,-LGD,0),0),IF(OR($J161="SWAP",$J161="FUTURE",$J161="CME FUTURE"),IF('Futures &amp; Perps Shifted'!$K$73,VLOOKUP($M161,ShiftByCurrencyDeriv,MATCH($R161,ShiftByCurrencyDerivHeader,0),FALSE),0),0)))</f>
        <v/>
      </c>
    </row>
    <row r="162" spans="23:23" x14ac:dyDescent="0.25">
      <c r="W162" t="str">
        <f>IF($C162="","",IF(DefaultScenario,IF(OR(AND(Default_Exchange="ALL",NOT(ISERROR(MATCH($C162,$AE$6:$AE$37,0)))),$C162=Default_Exchange),IF($G162&gt;0,-LGD,0),0),IF(OR($J162="SWAP",$J162="FUTURE",$J162="CME FUTURE"),IF('Futures &amp; Perps Shifted'!$K$73,VLOOKUP($M162,ShiftByCurrencyDeriv,MATCH($R162,ShiftByCurrencyDerivHeader,0),FALSE),0),0)))</f>
        <v/>
      </c>
    </row>
    <row r="163" spans="23:23" x14ac:dyDescent="0.25">
      <c r="W163" t="str">
        <f>IF($C163="","",IF(DefaultScenario,IF(OR(AND(Default_Exchange="ALL",NOT(ISERROR(MATCH($C163,$AE$6:$AE$37,0)))),$C163=Default_Exchange),IF($G163&gt;0,-LGD,0),0),IF(OR($J163="SWAP",$J163="FUTURE",$J163="CME FUTURE"),IF('Futures &amp; Perps Shifted'!$K$73,VLOOKUP($M163,ShiftByCurrencyDeriv,MATCH($R163,ShiftByCurrencyDerivHeader,0),FALSE),0),0)))</f>
        <v/>
      </c>
    </row>
    <row r="164" spans="23:23" x14ac:dyDescent="0.25">
      <c r="W164" t="str">
        <f>IF($C164="","",IF(DefaultScenario,IF(OR(AND(Default_Exchange="ALL",NOT(ISERROR(MATCH($C164,$AE$6:$AE$37,0)))),$C164=Default_Exchange),IF($G164&gt;0,-LGD,0),0),IF(OR($J164="SWAP",$J164="FUTURE",$J164="CME FUTURE"),IF('Futures &amp; Perps Shifted'!$K$73,VLOOKUP($M164,ShiftByCurrencyDeriv,MATCH($R164,ShiftByCurrencyDerivHeader,0),FALSE),0),0)))</f>
        <v/>
      </c>
    </row>
    <row r="165" spans="23:23" x14ac:dyDescent="0.25">
      <c r="W165" t="str">
        <f>IF($C165="","",IF(DefaultScenario,IF(OR(AND(Default_Exchange="ALL",NOT(ISERROR(MATCH($C165,$AE$6:$AE$37,0)))),$C165=Default_Exchange),IF($G165&gt;0,-LGD,0),0),IF(OR($J165="SWAP",$J165="FUTURE",$J165="CME FUTURE"),IF('Futures &amp; Perps Shifted'!$K$73,VLOOKUP($M165,ShiftByCurrencyDeriv,MATCH($R165,ShiftByCurrencyDerivHeader,0),FALSE),0),0)))</f>
        <v/>
      </c>
    </row>
    <row r="166" spans="23:23" x14ac:dyDescent="0.25">
      <c r="W166" t="str">
        <f>IF($C166="","",IF(DefaultScenario,IF(OR(AND(Default_Exchange="ALL",NOT(ISERROR(MATCH($C166,$AE$6:$AE$37,0)))),$C166=Default_Exchange),IF($G166&gt;0,-LGD,0),0),IF(OR($J166="SWAP",$J166="FUTURE",$J166="CME FUTURE"),IF('Futures &amp; Perps Shifted'!$K$73,VLOOKUP($M166,ShiftByCurrencyDeriv,MATCH($R166,ShiftByCurrencyDerivHeader,0),FALSE),0),0)))</f>
        <v/>
      </c>
    </row>
    <row r="167" spans="23:23" x14ac:dyDescent="0.25">
      <c r="W167" t="str">
        <f>IF($C167="","",IF(DefaultScenario,IF(OR(AND(Default_Exchange="ALL",NOT(ISERROR(MATCH($C167,$AE$6:$AE$37,0)))),$C167=Default_Exchange),IF($G167&gt;0,-LGD,0),0),IF(OR($J167="SWAP",$J167="FUTURE",$J167="CME FUTURE"),IF('Futures &amp; Perps Shifted'!$K$73,VLOOKUP($M167,ShiftByCurrencyDeriv,MATCH($R167,ShiftByCurrencyDerivHeader,0),FALSE),0),0)))</f>
        <v/>
      </c>
    </row>
    <row r="168" spans="23:23" x14ac:dyDescent="0.25">
      <c r="W168" t="str">
        <f>IF($C168="","",IF(DefaultScenario,IF(OR(AND(Default_Exchange="ALL",NOT(ISERROR(MATCH($C168,$AE$6:$AE$37,0)))),$C168=Default_Exchange),IF($G168&gt;0,-LGD,0),0),IF(OR($J168="SWAP",$J168="FUTURE",$J168="CME FUTURE"),IF('Futures &amp; Perps Shifted'!$K$73,VLOOKUP($M168,ShiftByCurrencyDeriv,MATCH($R168,ShiftByCurrencyDerivHeader,0),FALSE),0),0)))</f>
        <v/>
      </c>
    </row>
    <row r="169" spans="23:23" x14ac:dyDescent="0.25">
      <c r="W169" t="str">
        <f>IF($C169="","",IF(DefaultScenario,IF(OR(AND(Default_Exchange="ALL",NOT(ISERROR(MATCH($C169,$AE$6:$AE$37,0)))),$C169=Default_Exchange),IF($G169&gt;0,-LGD,0),0),IF(OR($J169="SWAP",$J169="FUTURE",$J169="CME FUTURE"),IF('Futures &amp; Perps Shifted'!$K$73,VLOOKUP($M169,ShiftByCurrencyDeriv,MATCH($R169,ShiftByCurrencyDerivHeader,0),FALSE),0),0)))</f>
        <v/>
      </c>
    </row>
    <row r="170" spans="23:23" x14ac:dyDescent="0.25">
      <c r="W170" t="str">
        <f>IF($C170="","",IF(DefaultScenario,IF(OR(AND(Default_Exchange="ALL",NOT(ISERROR(MATCH($C170,$AE$6:$AE$37,0)))),$C170=Default_Exchange),IF($G170&gt;0,-LGD,0),0),IF(OR($J170="SWAP",$J170="FUTURE",$J170="CME FUTURE"),IF('Futures &amp; Perps Shifted'!$K$73,VLOOKUP($M170,ShiftByCurrencyDeriv,MATCH($R170,ShiftByCurrencyDerivHeader,0),FALSE),0),0)))</f>
        <v/>
      </c>
    </row>
    <row r="171" spans="23:23" x14ac:dyDescent="0.25">
      <c r="W171" t="str">
        <f>IF($C171="","",IF(DefaultScenario,IF(OR(AND(Default_Exchange="ALL",NOT(ISERROR(MATCH($C171,$AE$6:$AE$37,0)))),$C171=Default_Exchange),IF($G171&gt;0,-LGD,0),0),IF(OR($J171="SWAP",$J171="FUTURE",$J171="CME FUTURE"),IF('Futures &amp; Perps Shifted'!$K$73,VLOOKUP($M171,ShiftByCurrencyDeriv,MATCH($R171,ShiftByCurrencyDerivHeader,0),FALSE),0),0)))</f>
        <v/>
      </c>
    </row>
    <row r="172" spans="23:23" x14ac:dyDescent="0.25">
      <c r="W172" t="str">
        <f>IF($C172="","",IF(DefaultScenario,IF(OR(AND(Default_Exchange="ALL",NOT(ISERROR(MATCH($C172,$AE$6:$AE$37,0)))),$C172=Default_Exchange),IF($G172&gt;0,-LGD,0),0),IF(OR($J172="SWAP",$J172="FUTURE",$J172="CME FUTURE"),IF('Futures &amp; Perps Shifted'!$K$73,VLOOKUP($M172,ShiftByCurrencyDeriv,MATCH($R172,ShiftByCurrencyDerivHeader,0),FALSE),0),0)))</f>
        <v/>
      </c>
    </row>
    <row r="173" spans="23:23" x14ac:dyDescent="0.25">
      <c r="W173" t="str">
        <f>IF($C173="","",IF(DefaultScenario,IF(OR(AND(Default_Exchange="ALL",NOT(ISERROR(MATCH($C173,$AE$6:$AE$37,0)))),$C173=Default_Exchange),IF($G173&gt;0,-LGD,0),0),IF(OR($J173="SWAP",$J173="FUTURE",$J173="CME FUTURE"),IF('Futures &amp; Perps Shifted'!$K$73,VLOOKUP($M173,ShiftByCurrencyDeriv,MATCH($R173,ShiftByCurrencyDerivHeader,0),FALSE),0),0)))</f>
        <v/>
      </c>
    </row>
    <row r="174" spans="23:23" x14ac:dyDescent="0.25">
      <c r="W174" t="str">
        <f>IF($C174="","",IF(DefaultScenario,IF(OR(AND(Default_Exchange="ALL",NOT(ISERROR(MATCH($C174,$AE$6:$AE$37,0)))),$C174=Default_Exchange),IF($G174&gt;0,-LGD,0),0),IF(OR($J174="SWAP",$J174="FUTURE",$J174="CME FUTURE"),IF('Futures &amp; Perps Shifted'!$K$73,VLOOKUP($M174,ShiftByCurrencyDeriv,MATCH($R174,ShiftByCurrencyDerivHeader,0),FALSE),0),0)))</f>
        <v/>
      </c>
    </row>
    <row r="175" spans="23:23" x14ac:dyDescent="0.25">
      <c r="W175" t="str">
        <f>IF($C175="","",IF(DefaultScenario,IF(OR(AND(Default_Exchange="ALL",NOT(ISERROR(MATCH($C175,$AE$6:$AE$37,0)))),$C175=Default_Exchange),IF($G175&gt;0,-LGD,0),0),IF(OR($J175="SWAP",$J175="FUTURE",$J175="CME FUTURE"),IF('Futures &amp; Perps Shifted'!$K$73,VLOOKUP($M175,ShiftByCurrencyDeriv,MATCH($R175,ShiftByCurrencyDerivHeader,0),FALSE),0),0)))</f>
        <v/>
      </c>
    </row>
    <row r="176" spans="23:23" x14ac:dyDescent="0.25">
      <c r="W176" t="str">
        <f>IF($C176="","",IF(DefaultScenario,IF(OR(AND(Default_Exchange="ALL",NOT(ISERROR(MATCH($C176,$AE$6:$AE$37,0)))),$C176=Default_Exchange),IF($G176&gt;0,-LGD,0),0),IF(OR($J176="SWAP",$J176="FUTURE",$J176="CME FUTURE"),IF('Futures &amp; Perps Shifted'!$K$73,VLOOKUP($M176,ShiftByCurrencyDeriv,MATCH($R176,ShiftByCurrencyDerivHeader,0),FALSE),0),0)))</f>
        <v/>
      </c>
    </row>
    <row r="177" spans="23:23" x14ac:dyDescent="0.25">
      <c r="W177" t="str">
        <f>IF($C177="","",IF(DefaultScenario,IF(OR(AND(Default_Exchange="ALL",NOT(ISERROR(MATCH($C177,$AE$6:$AE$37,0)))),$C177=Default_Exchange),IF($G177&gt;0,-LGD,0),0),IF(OR($J177="SWAP",$J177="FUTURE",$J177="CME FUTURE"),IF('Futures &amp; Perps Shifted'!$K$73,VLOOKUP($M177,ShiftByCurrencyDeriv,MATCH($R177,ShiftByCurrencyDerivHeader,0),FALSE),0),0)))</f>
        <v/>
      </c>
    </row>
    <row r="178" spans="23:23" x14ac:dyDescent="0.25">
      <c r="W178" t="str">
        <f>IF($C178="","",IF(DefaultScenario,IF(OR(AND(Default_Exchange="ALL",NOT(ISERROR(MATCH($C178,$AE$6:$AE$37,0)))),$C178=Default_Exchange),IF($G178&gt;0,-LGD,0),0),IF(OR($J178="SWAP",$J178="FUTURE",$J178="CME FUTURE"),IF('Futures &amp; Perps Shifted'!$K$73,VLOOKUP($M178,ShiftByCurrencyDeriv,MATCH($R178,ShiftByCurrencyDerivHeader,0),FALSE),0),0)))</f>
        <v/>
      </c>
    </row>
    <row r="179" spans="23:23" x14ac:dyDescent="0.25">
      <c r="W179" t="str">
        <f>IF($C179="","",IF(DefaultScenario,IF(OR(AND(Default_Exchange="ALL",NOT(ISERROR(MATCH($C179,$AE$6:$AE$37,0)))),$C179=Default_Exchange),IF($G179&gt;0,-LGD,0),0),IF(OR($J179="SWAP",$J179="FUTURE",$J179="CME FUTURE"),IF('Futures &amp; Perps Shifted'!$K$73,VLOOKUP($M179,ShiftByCurrencyDeriv,MATCH($R179,ShiftByCurrencyDerivHeader,0),FALSE),0),0)))</f>
        <v/>
      </c>
    </row>
    <row r="180" spans="23:23" x14ac:dyDescent="0.25">
      <c r="W180" t="str">
        <f>IF($C180="","",IF(DefaultScenario,IF(OR(AND(Default_Exchange="ALL",NOT(ISERROR(MATCH($C180,$AE$6:$AE$37,0)))),$C180=Default_Exchange),IF($G180&gt;0,-LGD,0),0),IF(OR($J180="SWAP",$J180="FUTURE",$J180="CME FUTURE"),IF('Futures &amp; Perps Shifted'!$K$73,VLOOKUP($M180,ShiftByCurrencyDeriv,MATCH($R180,ShiftByCurrencyDerivHeader,0),FALSE),0),0)))</f>
        <v/>
      </c>
    </row>
    <row r="181" spans="23:23" x14ac:dyDescent="0.25">
      <c r="W181" t="str">
        <f>IF($C181="","",IF(DefaultScenario,IF(OR(AND(Default_Exchange="ALL",NOT(ISERROR(MATCH($C181,$AE$6:$AE$37,0)))),$C181=Default_Exchange),IF($G181&gt;0,-LGD,0),0),IF(OR($J181="SWAP",$J181="FUTURE",$J181="CME FUTURE"),IF('Futures &amp; Perps Shifted'!$K$73,VLOOKUP($M181,ShiftByCurrencyDeriv,MATCH($R181,ShiftByCurrencyDerivHeader,0),FALSE),0),0)))</f>
        <v/>
      </c>
    </row>
    <row r="182" spans="23:23" x14ac:dyDescent="0.25">
      <c r="W182" t="str">
        <f>IF($C182="","",IF(DefaultScenario,IF(OR(AND(Default_Exchange="ALL",NOT(ISERROR(MATCH($C182,$AE$6:$AE$37,0)))),$C182=Default_Exchange),IF($G182&gt;0,-LGD,0),0),IF(OR($J182="SWAP",$J182="FUTURE",$J182="CME FUTURE"),IF('Futures &amp; Perps Shifted'!$K$73,VLOOKUP($M182,ShiftByCurrencyDeriv,MATCH($R182,ShiftByCurrencyDerivHeader,0),FALSE),0),0)))</f>
        <v/>
      </c>
    </row>
    <row r="183" spans="23:23" x14ac:dyDescent="0.25">
      <c r="W183" t="str">
        <f>IF($C183="","",IF(DefaultScenario,IF(OR(AND(Default_Exchange="ALL",NOT(ISERROR(MATCH($C183,$AE$6:$AE$37,0)))),$C183=Default_Exchange),IF($G183&gt;0,-LGD,0),0),IF(OR($J183="SWAP",$J183="FUTURE",$J183="CME FUTURE"),IF('Futures &amp; Perps Shifted'!$K$73,VLOOKUP($M183,ShiftByCurrencyDeriv,MATCH($R183,ShiftByCurrencyDerivHeader,0),FALSE),0),0)))</f>
        <v/>
      </c>
    </row>
    <row r="184" spans="23:23" x14ac:dyDescent="0.25">
      <c r="W184" t="str">
        <f>IF($C184="","",IF(DefaultScenario,IF(OR(AND(Default_Exchange="ALL",NOT(ISERROR(MATCH($C184,$AE$6:$AE$37,0)))),$C184=Default_Exchange),IF($G184&gt;0,-LGD,0),0),IF(OR($J184="SWAP",$J184="FUTURE",$J184="CME FUTURE"),IF('Futures &amp; Perps Shifted'!$K$73,VLOOKUP($M184,ShiftByCurrencyDeriv,MATCH($R184,ShiftByCurrencyDerivHeader,0),FALSE),0),0)))</f>
        <v/>
      </c>
    </row>
    <row r="185" spans="23:23" x14ac:dyDescent="0.25">
      <c r="W185" t="str">
        <f>IF($C185="","",IF(DefaultScenario,IF(OR(AND(Default_Exchange="ALL",NOT(ISERROR(MATCH($C185,$AE$6:$AE$37,0)))),$C185=Default_Exchange),IF($G185&gt;0,-LGD,0),0),IF(OR($J185="SWAP",$J185="FUTURE",$J185="CME FUTURE"),IF('Futures &amp; Perps Shifted'!$K$73,VLOOKUP($M185,ShiftByCurrencyDeriv,MATCH($R185,ShiftByCurrencyDerivHeader,0),FALSE),0),0)))</f>
        <v/>
      </c>
    </row>
    <row r="186" spans="23:23" x14ac:dyDescent="0.25">
      <c r="W186" t="str">
        <f>IF($C186="","",IF(DefaultScenario,IF(OR(AND(Default_Exchange="ALL",NOT(ISERROR(MATCH($C186,$AE$6:$AE$37,0)))),$C186=Default_Exchange),IF($G186&gt;0,-LGD,0),0),IF(OR($J186="SWAP",$J186="FUTURE",$J186="CME FUTURE"),IF('Futures &amp; Perps Shifted'!$K$73,VLOOKUP($M186,ShiftByCurrencyDeriv,MATCH($R186,ShiftByCurrencyDerivHeader,0),FALSE),0),0)))</f>
        <v/>
      </c>
    </row>
    <row r="187" spans="23:23" x14ac:dyDescent="0.25">
      <c r="W187" t="str">
        <f>IF($C187="","",IF(DefaultScenario,IF(OR(AND(Default_Exchange="ALL",NOT(ISERROR(MATCH($C187,$AE$6:$AE$37,0)))),$C187=Default_Exchange),IF($G187&gt;0,-LGD,0),0),IF(OR($J187="SWAP",$J187="FUTURE",$J187="CME FUTURE"),IF('Futures &amp; Perps Shifted'!$K$73,VLOOKUP($M187,ShiftByCurrencyDeriv,MATCH($R187,ShiftByCurrencyDerivHeader,0),FALSE),0),0)))</f>
        <v/>
      </c>
    </row>
    <row r="188" spans="23:23" x14ac:dyDescent="0.25">
      <c r="W188" t="str">
        <f>IF($C188="","",IF(DefaultScenario,IF(OR(AND(Default_Exchange="ALL",NOT(ISERROR(MATCH($C188,$AE$6:$AE$37,0)))),$C188=Default_Exchange),IF($G188&gt;0,-LGD,0),0),IF(OR($J188="SWAP",$J188="FUTURE",$J188="CME FUTURE"),IF('Futures &amp; Perps Shifted'!$K$73,VLOOKUP($M188,ShiftByCurrencyDeriv,MATCH($R188,ShiftByCurrencyDerivHeader,0),FALSE),0),0)))</f>
        <v/>
      </c>
    </row>
    <row r="189" spans="23:23" x14ac:dyDescent="0.25">
      <c r="W189" t="str">
        <f>IF($C189="","",IF(DefaultScenario,IF(OR(AND(Default_Exchange="ALL",NOT(ISERROR(MATCH($C189,$AE$6:$AE$37,0)))),$C189=Default_Exchange),IF($G189&gt;0,-LGD,0),0),IF(OR($J189="SWAP",$J189="FUTURE",$J189="CME FUTURE"),IF('Futures &amp; Perps Shifted'!$K$73,VLOOKUP($M189,ShiftByCurrencyDeriv,MATCH($R189,ShiftByCurrencyDerivHeader,0),FALSE),0),0)))</f>
        <v/>
      </c>
    </row>
    <row r="190" spans="23:23" x14ac:dyDescent="0.25">
      <c r="W190" t="str">
        <f>IF($C190="","",IF(DefaultScenario,IF(OR(AND(Default_Exchange="ALL",NOT(ISERROR(MATCH($C190,$AE$6:$AE$37,0)))),$C190=Default_Exchange),IF($G190&gt;0,-LGD,0),0),IF(OR($J190="SWAP",$J190="FUTURE",$J190="CME FUTURE"),IF('Futures &amp; Perps Shifted'!$K$73,VLOOKUP($M190,ShiftByCurrencyDeriv,MATCH($R190,ShiftByCurrencyDerivHeader,0),FALSE),0),0)))</f>
        <v/>
      </c>
    </row>
    <row r="191" spans="23:23" x14ac:dyDescent="0.25">
      <c r="W191" t="str">
        <f>IF($C191="","",IF(DefaultScenario,IF(OR(AND(Default_Exchange="ALL",NOT(ISERROR(MATCH($C191,$AE$6:$AE$37,0)))),$C191=Default_Exchange),IF($G191&gt;0,-LGD,0),0),IF(OR($J191="SWAP",$J191="FUTURE",$J191="CME FUTURE"),IF('Futures &amp; Perps Shifted'!$K$73,VLOOKUP($M191,ShiftByCurrencyDeriv,MATCH($R191,ShiftByCurrencyDerivHeader,0),FALSE),0),0)))</f>
        <v/>
      </c>
    </row>
    <row r="192" spans="23:23" x14ac:dyDescent="0.25">
      <c r="W192" t="str">
        <f>IF($C192="","",IF(DefaultScenario,IF(OR(AND(Default_Exchange="ALL",NOT(ISERROR(MATCH($C192,$AE$6:$AE$37,0)))),$C192=Default_Exchange),IF($G192&gt;0,-LGD,0),0),IF(OR($J192="SWAP",$J192="FUTURE",$J192="CME FUTURE"),IF('Futures &amp; Perps Shifted'!$K$73,VLOOKUP($M192,ShiftByCurrencyDeriv,MATCH($R192,ShiftByCurrencyDerivHeader,0),FALSE),0),0)))</f>
        <v/>
      </c>
    </row>
    <row r="193" spans="23:23" x14ac:dyDescent="0.25">
      <c r="W193" t="str">
        <f>IF($C193="","",IF(DefaultScenario,IF(OR(AND(Default_Exchange="ALL",NOT(ISERROR(MATCH($C193,$AE$6:$AE$37,0)))),$C193=Default_Exchange),IF($G193&gt;0,-LGD,0),0),IF(OR($J193="SWAP",$J193="FUTURE",$J193="CME FUTURE"),IF('Futures &amp; Perps Shifted'!$K$73,VLOOKUP($M193,ShiftByCurrencyDeriv,MATCH($R193,ShiftByCurrencyDerivHeader,0),FALSE),0),0)))</f>
        <v/>
      </c>
    </row>
    <row r="194" spans="23:23" x14ac:dyDescent="0.25">
      <c r="W194" t="str">
        <f>IF($C194="","",IF(DefaultScenario,IF(OR(AND(Default_Exchange="ALL",NOT(ISERROR(MATCH($C194,$AE$6:$AE$37,0)))),$C194=Default_Exchange),IF($G194&gt;0,-LGD,0),0),IF(OR($J194="SWAP",$J194="FUTURE",$J194="CME FUTURE"),IF('Futures &amp; Perps Shifted'!$K$73,VLOOKUP($M194,ShiftByCurrencyDeriv,MATCH($R194,ShiftByCurrencyDerivHeader,0),FALSE),0),0)))</f>
        <v/>
      </c>
    </row>
    <row r="195" spans="23:23" x14ac:dyDescent="0.25">
      <c r="W195" t="str">
        <f>IF($C195="","",IF(DefaultScenario,IF(OR(AND(Default_Exchange="ALL",NOT(ISERROR(MATCH($C195,$AE$6:$AE$37,0)))),$C195=Default_Exchange),IF($G195&gt;0,-LGD,0),0),IF(OR($J195="SWAP",$J195="FUTURE",$J195="CME FUTURE"),IF('Futures &amp; Perps Shifted'!$K$73,VLOOKUP($M195,ShiftByCurrencyDeriv,MATCH($R195,ShiftByCurrencyDerivHeader,0),FALSE),0),0)))</f>
        <v/>
      </c>
    </row>
    <row r="196" spans="23:23" x14ac:dyDescent="0.25">
      <c r="W196" t="str">
        <f>IF($C196="","",IF(DefaultScenario,IF(OR(AND(Default_Exchange="ALL",NOT(ISERROR(MATCH($C196,$AE$6:$AE$37,0)))),$C196=Default_Exchange),IF($G196&gt;0,-LGD,0),0),IF(OR($J196="SWAP",$J196="FUTURE",$J196="CME FUTURE"),IF('Futures &amp; Perps Shifted'!$K$73,VLOOKUP($M196,ShiftByCurrencyDeriv,MATCH($R196,ShiftByCurrencyDerivHeader,0),FALSE),0),0)))</f>
        <v/>
      </c>
    </row>
    <row r="197" spans="23:23" x14ac:dyDescent="0.25">
      <c r="W197" t="str">
        <f>IF($C197="","",IF(DefaultScenario,IF(OR(AND(Default_Exchange="ALL",NOT(ISERROR(MATCH($C197,$AE$6:$AE$37,0)))),$C197=Default_Exchange),IF($G197&gt;0,-LGD,0),0),IF(OR($J197="SWAP",$J197="FUTURE",$J197="CME FUTURE"),IF('Futures &amp; Perps Shifted'!$K$73,VLOOKUP($M197,ShiftByCurrencyDeriv,MATCH($R197,ShiftByCurrencyDerivHeader,0),FALSE),0),0)))</f>
        <v/>
      </c>
    </row>
    <row r="198" spans="23:23" x14ac:dyDescent="0.25">
      <c r="W198" t="str">
        <f>IF($C198="","",IF(DefaultScenario,IF(OR(AND(Default_Exchange="ALL",NOT(ISERROR(MATCH($C198,$AE$6:$AE$37,0)))),$C198=Default_Exchange),IF($G198&gt;0,-LGD,0),0),IF(OR($J198="SWAP",$J198="FUTURE",$J198="CME FUTURE"),IF('Futures &amp; Perps Shifted'!$K$73,VLOOKUP($M198,ShiftByCurrencyDeriv,MATCH($R198,ShiftByCurrencyDerivHeader,0),FALSE),0),0)))</f>
        <v/>
      </c>
    </row>
    <row r="199" spans="23:23" x14ac:dyDescent="0.25">
      <c r="W199" t="str">
        <f>IF($C199="","",IF(DefaultScenario,IF(OR(AND(Default_Exchange="ALL",NOT(ISERROR(MATCH($C199,$AE$6:$AE$37,0)))),$C199=Default_Exchange),IF($G199&gt;0,-LGD,0),0),IF(OR($J199="SWAP",$J199="FUTURE",$J199="CME FUTURE"),IF('Futures &amp; Perps Shifted'!$K$73,VLOOKUP($M199,ShiftByCurrencyDeriv,MATCH($R199,ShiftByCurrencyDerivHeader,0),FALSE),0),0)))</f>
        <v/>
      </c>
    </row>
    <row r="200" spans="23:23" x14ac:dyDescent="0.25">
      <c r="W200" t="str">
        <f>IF($C200="","",IF(DefaultScenario,IF(OR(AND(Default_Exchange="ALL",NOT(ISERROR(MATCH($C200,$AE$6:$AE$37,0)))),$C200=Default_Exchange),IF($G200&gt;0,-LGD,0),0),IF(OR($J200="SWAP",$J200="FUTURE",$J200="CME FUTURE"),IF('Futures &amp; Perps Shifted'!$K$73,VLOOKUP($M200,ShiftByCurrencyDeriv,MATCH($R200,ShiftByCurrencyDerivHeader,0),FALSE),0),0)))</f>
        <v/>
      </c>
    </row>
    <row r="201" spans="23:23" x14ac:dyDescent="0.25">
      <c r="W201" t="str">
        <f>IF($C201="","",IF(DefaultScenario,IF(OR(AND(Default_Exchange="ALL",NOT(ISERROR(MATCH($C201,$AE$6:$AE$37,0)))),$C201=Default_Exchange),IF($G201&gt;0,-LGD,0),0),IF(OR($J201="SWAP",$J201="FUTURE",$J201="CME FUTURE"),IF('Futures &amp; Perps Shifted'!$K$73,VLOOKUP($M201,ShiftByCurrencyDeriv,MATCH($R201,ShiftByCurrencyDerivHeader,0),FALSE),0),0)))</f>
        <v/>
      </c>
    </row>
    <row r="202" spans="23:23" x14ac:dyDescent="0.25">
      <c r="W202" t="str">
        <f>IF($C202="","",IF(DefaultScenario,IF(OR(AND(Default_Exchange="ALL",NOT(ISERROR(MATCH($C202,$AE$6:$AE$37,0)))),$C202=Default_Exchange),IF($G202&gt;0,-LGD,0),0),IF(OR($J202="SWAP",$J202="FUTURE",$J202="CME FUTURE"),IF('Futures &amp; Perps Shifted'!$K$73,VLOOKUP($M202,ShiftByCurrencyDeriv,MATCH($R202,ShiftByCurrencyDerivHeader,0),FALSE),0),0)))</f>
        <v/>
      </c>
    </row>
    <row r="203" spans="23:23" x14ac:dyDescent="0.25">
      <c r="W203" t="str">
        <f>IF($C203="","",IF(DefaultScenario,IF(OR(AND(Default_Exchange="ALL",NOT(ISERROR(MATCH($C203,$AE$6:$AE$37,0)))),$C203=Default_Exchange),IF($G203&gt;0,-LGD,0),0),IF(OR($J203="SWAP",$J203="FUTURE",$J203="CME FUTURE"),IF('Futures &amp; Perps Shifted'!$K$73,VLOOKUP($M203,ShiftByCurrencyDeriv,MATCH($R203,ShiftByCurrencyDerivHeader,0),FALSE),0),0)))</f>
        <v/>
      </c>
    </row>
    <row r="204" spans="23:23" x14ac:dyDescent="0.25">
      <c r="W204" t="str">
        <f>IF($C204="","",IF(DefaultScenario,IF(OR(AND(Default_Exchange="ALL",NOT(ISERROR(MATCH($C204,$AE$6:$AE$37,0)))),$C204=Default_Exchange),IF($G204&gt;0,-LGD,0),0),IF(OR($J204="SWAP",$J204="FUTURE",$J204="CME FUTURE"),IF('Futures &amp; Perps Shifted'!$K$73,VLOOKUP($M204,ShiftByCurrencyDeriv,MATCH($R204,ShiftByCurrencyDerivHeader,0),FALSE),0),0)))</f>
        <v/>
      </c>
    </row>
    <row r="205" spans="23:23" x14ac:dyDescent="0.25">
      <c r="W205" t="str">
        <f>IF($C205="","",IF(DefaultScenario,IF(OR(AND(Default_Exchange="ALL",NOT(ISERROR(MATCH($C205,$AE$6:$AE$37,0)))),$C205=Default_Exchange),IF($G205&gt;0,-LGD,0),0),IF(OR($J205="SWAP",$J205="FUTURE",$J205="CME FUTURE"),IF('Futures &amp; Perps Shifted'!$K$73,VLOOKUP($M205,ShiftByCurrencyDeriv,MATCH($R205,ShiftByCurrencyDerivHeader,0),FALSE),0),0)))</f>
        <v/>
      </c>
    </row>
    <row r="206" spans="23:23" x14ac:dyDescent="0.25">
      <c r="W206" t="str">
        <f>IF($C206="","",IF(DefaultScenario,IF(OR(AND(Default_Exchange="ALL",NOT(ISERROR(MATCH($C206,$AE$6:$AE$37,0)))),$C206=Default_Exchange),IF($G206&gt;0,-LGD,0),0),IF(OR($J206="SWAP",$J206="FUTURE",$J206="CME FUTURE"),IF('Futures &amp; Perps Shifted'!$K$73,VLOOKUP($M206,ShiftByCurrencyDeriv,MATCH($R206,ShiftByCurrencyDerivHeader,0),FALSE),0),0)))</f>
        <v/>
      </c>
    </row>
    <row r="207" spans="23:23" x14ac:dyDescent="0.25">
      <c r="W207" t="str">
        <f>IF($C207="","",IF(DefaultScenario,IF(OR(AND(Default_Exchange="ALL",NOT(ISERROR(MATCH($C207,$AE$6:$AE$37,0)))),$C207=Default_Exchange),IF($G207&gt;0,-LGD,0),0),IF(OR($J207="SWAP",$J207="FUTURE",$J207="CME FUTURE"),IF('Futures &amp; Perps Shifted'!$K$73,VLOOKUP($M207,ShiftByCurrencyDeriv,MATCH($R207,ShiftByCurrencyDerivHeader,0),FALSE),0),0)))</f>
        <v/>
      </c>
    </row>
    <row r="208" spans="23:23" x14ac:dyDescent="0.25">
      <c r="W208" t="str">
        <f>IF($C208="","",IF(DefaultScenario,IF(OR(AND(Default_Exchange="ALL",NOT(ISERROR(MATCH($C208,$AE$6:$AE$37,0)))),$C208=Default_Exchange),IF($G208&gt;0,-LGD,0),0),IF(OR($J208="SWAP",$J208="FUTURE",$J208="CME FUTURE"),IF('Futures &amp; Perps Shifted'!$K$73,VLOOKUP($M208,ShiftByCurrencyDeriv,MATCH($R208,ShiftByCurrencyDerivHeader,0),FALSE),0),0)))</f>
        <v/>
      </c>
    </row>
    <row r="209" spans="23:23" x14ac:dyDescent="0.25">
      <c r="W209" t="str">
        <f>IF($C209="","",IF(DefaultScenario,IF(OR(AND(Default_Exchange="ALL",NOT(ISERROR(MATCH($C209,$AE$6:$AE$37,0)))),$C209=Default_Exchange),IF($G209&gt;0,-LGD,0),0),IF(OR($J209="SWAP",$J209="FUTURE",$J209="CME FUTURE"),IF('Futures &amp; Perps Shifted'!$K$73,VLOOKUP($M209,ShiftByCurrencyDeriv,MATCH($R209,ShiftByCurrencyDerivHeader,0),FALSE),0),0)))</f>
        <v/>
      </c>
    </row>
    <row r="210" spans="23:23" x14ac:dyDescent="0.25">
      <c r="W210" t="str">
        <f>IF($C210="","",IF(DefaultScenario,IF(OR(AND(Default_Exchange="ALL",NOT(ISERROR(MATCH($C210,$AE$6:$AE$37,0)))),$C210=Default_Exchange),IF($G210&gt;0,-LGD,0),0),IF(OR($J210="SWAP",$J210="FUTURE",$J210="CME FUTURE"),IF('Futures &amp; Perps Shifted'!$K$73,VLOOKUP($M210,ShiftByCurrencyDeriv,MATCH($R210,ShiftByCurrencyDerivHeader,0),FALSE),0),0)))</f>
        <v/>
      </c>
    </row>
    <row r="211" spans="23:23" x14ac:dyDescent="0.25">
      <c r="W211" t="str">
        <f>IF($C211="","",IF(DefaultScenario,IF(OR(AND(Default_Exchange="ALL",NOT(ISERROR(MATCH($C211,$AE$6:$AE$37,0)))),$C211=Default_Exchange),IF($G211&gt;0,-LGD,0),0),IF(OR($J211="SWAP",$J211="FUTURE",$J211="CME FUTURE"),IF('Futures &amp; Perps Shifted'!$K$73,VLOOKUP($M211,ShiftByCurrencyDeriv,MATCH($R211,ShiftByCurrencyDerivHeader,0),FALSE),0),0)))</f>
        <v/>
      </c>
    </row>
    <row r="212" spans="23:23" x14ac:dyDescent="0.25">
      <c r="W212" t="str">
        <f>IF($C212="","",IF(DefaultScenario,IF(OR(AND(Default_Exchange="ALL",NOT(ISERROR(MATCH($C212,$AE$6:$AE$37,0)))),$C212=Default_Exchange),IF($G212&gt;0,-LGD,0),0),IF(OR($J212="SWAP",$J212="FUTURE",$J212="CME FUTURE"),IF('Futures &amp; Perps Shifted'!$K$73,VLOOKUP($M212,ShiftByCurrencyDeriv,MATCH($R212,ShiftByCurrencyDerivHeader,0),FALSE),0),0)))</f>
        <v/>
      </c>
    </row>
    <row r="213" spans="23:23" x14ac:dyDescent="0.25">
      <c r="W213" t="str">
        <f>IF($C213="","",IF(DefaultScenario,IF(OR(AND(Default_Exchange="ALL",NOT(ISERROR(MATCH($C213,$AE$6:$AE$37,0)))),$C213=Default_Exchange),IF($G213&gt;0,-LGD,0),0),IF(OR($J213="SWAP",$J213="FUTURE",$J213="CME FUTURE"),IF('Futures &amp; Perps Shifted'!$K$73,VLOOKUP($M213,ShiftByCurrencyDeriv,MATCH($R213,ShiftByCurrencyDerivHeader,0),FALSE),0),0)))</f>
        <v/>
      </c>
    </row>
    <row r="214" spans="23:23" x14ac:dyDescent="0.25">
      <c r="W214" t="str">
        <f>IF($C214="","",IF(DefaultScenario,IF(OR(AND(Default_Exchange="ALL",NOT(ISERROR(MATCH($C214,$AE$6:$AE$37,0)))),$C214=Default_Exchange),IF($G214&gt;0,-LGD,0),0),IF(OR($J214="SWAP",$J214="FUTURE",$J214="CME FUTURE"),IF('Futures &amp; Perps Shifted'!$K$73,VLOOKUP($M214,ShiftByCurrencyDeriv,MATCH($R214,ShiftByCurrencyDerivHeader,0),FALSE),0),0)))</f>
        <v/>
      </c>
    </row>
    <row r="215" spans="23:23" x14ac:dyDescent="0.25">
      <c r="W215" t="str">
        <f>IF($C215="","",IF(DefaultScenario,IF(OR(AND(Default_Exchange="ALL",NOT(ISERROR(MATCH($C215,$AE$6:$AE$37,0)))),$C215=Default_Exchange),IF($G215&gt;0,-LGD,0),0),IF(OR($J215="SWAP",$J215="FUTURE",$J215="CME FUTURE"),IF('Futures &amp; Perps Shifted'!$K$73,VLOOKUP($M215,ShiftByCurrencyDeriv,MATCH($R215,ShiftByCurrencyDerivHeader,0),FALSE),0),0)))</f>
        <v/>
      </c>
    </row>
    <row r="216" spans="23:23" x14ac:dyDescent="0.25">
      <c r="W216" t="str">
        <f>IF($C216="","",IF(DefaultScenario,IF(OR(AND(Default_Exchange="ALL",NOT(ISERROR(MATCH($C216,$AE$6:$AE$37,0)))),$C216=Default_Exchange),IF($G216&gt;0,-LGD,0),0),IF(OR($J216="SWAP",$J216="FUTURE",$J216="CME FUTURE"),IF('Futures &amp; Perps Shifted'!$K$73,VLOOKUP($M216,ShiftByCurrencyDeriv,MATCH($R216,ShiftByCurrencyDerivHeader,0),FALSE),0),0)))</f>
        <v/>
      </c>
    </row>
    <row r="217" spans="23:23" x14ac:dyDescent="0.25">
      <c r="W217" t="str">
        <f>IF($C217="","",IF(DefaultScenario,IF(OR(AND(Default_Exchange="ALL",NOT(ISERROR(MATCH($C217,$AE$6:$AE$37,0)))),$C217=Default_Exchange),IF($G217&gt;0,-LGD,0),0),IF(OR($J217="SWAP",$J217="FUTURE",$J217="CME FUTURE"),IF('Futures &amp; Perps Shifted'!$K$73,VLOOKUP($M217,ShiftByCurrencyDeriv,MATCH($R217,ShiftByCurrencyDerivHeader,0),FALSE),0),0)))</f>
        <v/>
      </c>
    </row>
    <row r="218" spans="23:23" x14ac:dyDescent="0.25">
      <c r="W218" t="str">
        <f>IF($C218="","",IF(DefaultScenario,IF(OR(AND(Default_Exchange="ALL",NOT(ISERROR(MATCH($C218,$AE$6:$AE$37,0)))),$C218=Default_Exchange),IF($G218&gt;0,-LGD,0),0),IF(OR($J218="SWAP",$J218="FUTURE",$J218="CME FUTURE"),IF('Futures &amp; Perps Shifted'!$K$73,VLOOKUP($M218,ShiftByCurrencyDeriv,MATCH($R218,ShiftByCurrencyDerivHeader,0),FALSE),0),0)))</f>
        <v/>
      </c>
    </row>
    <row r="219" spans="23:23" x14ac:dyDescent="0.25">
      <c r="W219" t="str">
        <f>IF($C219="","",IF(DefaultScenario,IF(OR(AND(Default_Exchange="ALL",NOT(ISERROR(MATCH($C219,$AE$6:$AE$37,0)))),$C219=Default_Exchange),IF($G219&gt;0,-LGD,0),0),IF(OR($J219="SWAP",$J219="FUTURE",$J219="CME FUTURE"),IF('Futures &amp; Perps Shifted'!$K$73,VLOOKUP($M219,ShiftByCurrencyDeriv,MATCH($R219,ShiftByCurrencyDerivHeader,0),FALSE),0),0)))</f>
        <v/>
      </c>
    </row>
    <row r="220" spans="23:23" x14ac:dyDescent="0.25">
      <c r="W220" t="str">
        <f>IF($C220="","",IF(DefaultScenario,IF(OR(AND(Default_Exchange="ALL",NOT(ISERROR(MATCH($C220,$AE$6:$AE$37,0)))),$C220=Default_Exchange),IF($G220&gt;0,-LGD,0),0),IF(OR($J220="SWAP",$J220="FUTURE",$J220="CME FUTURE"),IF('Futures &amp; Perps Shifted'!$K$73,VLOOKUP($M220,ShiftByCurrencyDeriv,MATCH($R220,ShiftByCurrencyDerivHeader,0),FALSE),0),0)))</f>
        <v/>
      </c>
    </row>
    <row r="221" spans="23:23" x14ac:dyDescent="0.25">
      <c r="W221" t="str">
        <f>IF($C221="","",IF(DefaultScenario,IF(OR(AND(Default_Exchange="ALL",NOT(ISERROR(MATCH($C221,$AE$6:$AE$37,0)))),$C221=Default_Exchange),IF($G221&gt;0,-LGD,0),0),IF(OR($J221="SWAP",$J221="FUTURE",$J221="CME FUTURE"),IF('Futures &amp; Perps Shifted'!$K$73,VLOOKUP($M221,ShiftByCurrencyDeriv,MATCH($R221,ShiftByCurrencyDerivHeader,0),FALSE),0),0)))</f>
        <v/>
      </c>
    </row>
    <row r="222" spans="23:23" x14ac:dyDescent="0.25">
      <c r="W222" t="str">
        <f>IF($C222="","",IF(DefaultScenario,IF(OR(AND(Default_Exchange="ALL",NOT(ISERROR(MATCH($C222,$AE$6:$AE$37,0)))),$C222=Default_Exchange),IF($G222&gt;0,-LGD,0),0),IF(OR($J222="SWAP",$J222="FUTURE",$J222="CME FUTURE"),IF('Futures &amp; Perps Shifted'!$K$73,VLOOKUP($M222,ShiftByCurrencyDeriv,MATCH($R222,ShiftByCurrencyDerivHeader,0),FALSE),0),0)))</f>
        <v/>
      </c>
    </row>
    <row r="223" spans="23:23" x14ac:dyDescent="0.25">
      <c r="W223" t="str">
        <f>IF($C223="","",IF(DefaultScenario,IF(OR(AND(Default_Exchange="ALL",NOT(ISERROR(MATCH($C223,$AE$6:$AE$37,0)))),$C223=Default_Exchange),IF($G223&gt;0,-LGD,0),0),IF(OR($J223="SWAP",$J223="FUTURE",$J223="CME FUTURE"),IF('Futures &amp; Perps Shifted'!$K$73,VLOOKUP($M223,ShiftByCurrencyDeriv,MATCH($R223,ShiftByCurrencyDerivHeader,0),FALSE),0),0)))</f>
        <v/>
      </c>
    </row>
    <row r="224" spans="23:23" x14ac:dyDescent="0.25">
      <c r="W224" t="str">
        <f>IF($C224="","",IF(DefaultScenario,IF(OR(AND(Default_Exchange="ALL",NOT(ISERROR(MATCH($C224,$AE$6:$AE$37,0)))),$C224=Default_Exchange),IF($G224&gt;0,-LGD,0),0),IF(OR($J224="SWAP",$J224="FUTURE",$J224="CME FUTURE"),IF('Futures &amp; Perps Shifted'!$K$73,VLOOKUP($M224,ShiftByCurrencyDeriv,MATCH($R224,ShiftByCurrencyDerivHeader,0),FALSE),0),0)))</f>
        <v/>
      </c>
    </row>
    <row r="225" spans="23:23" x14ac:dyDescent="0.25">
      <c r="W225" t="str">
        <f>IF($C225="","",IF(DefaultScenario,IF(OR(AND(Default_Exchange="ALL",NOT(ISERROR(MATCH($C225,$AE$6:$AE$37,0)))),$C225=Default_Exchange),IF($G225&gt;0,-LGD,0),0),IF(OR($J225="SWAP",$J225="FUTURE",$J225="CME FUTURE"),IF('Futures &amp; Perps Shifted'!$K$73,VLOOKUP($M225,ShiftByCurrencyDeriv,MATCH($R225,ShiftByCurrencyDerivHeader,0),FALSE),0),0)))</f>
        <v/>
      </c>
    </row>
    <row r="226" spans="23:23" x14ac:dyDescent="0.25">
      <c r="W226" t="str">
        <f>IF($C226="","",IF(DefaultScenario,IF(OR(AND(Default_Exchange="ALL",NOT(ISERROR(MATCH($C226,$AE$6:$AE$37,0)))),$C226=Default_Exchange),IF($G226&gt;0,-LGD,0),0),IF(OR($J226="SWAP",$J226="FUTURE",$J226="CME FUTURE"),IF('Futures &amp; Perps Shifted'!$K$73,VLOOKUP($M226,ShiftByCurrencyDeriv,MATCH($R226,ShiftByCurrencyDerivHeader,0),FALSE),0),0)))</f>
        <v/>
      </c>
    </row>
    <row r="227" spans="23:23" x14ac:dyDescent="0.25">
      <c r="W227" t="str">
        <f>IF($C227="","",IF(DefaultScenario,IF(OR(AND(Default_Exchange="ALL",NOT(ISERROR(MATCH($C227,$AE$6:$AE$37,0)))),$C227=Default_Exchange),IF($G227&gt;0,-LGD,0),0),IF(OR($J227="SWAP",$J227="FUTURE",$J227="CME FUTURE"),IF('Futures &amp; Perps Shifted'!$K$73,VLOOKUP($M227,ShiftByCurrencyDeriv,MATCH($R227,ShiftByCurrencyDerivHeader,0),FALSE),0),0)))</f>
        <v/>
      </c>
    </row>
    <row r="228" spans="23:23" x14ac:dyDescent="0.25">
      <c r="W228" t="str">
        <f>IF($C228="","",IF(DefaultScenario,IF(OR(AND(Default_Exchange="ALL",NOT(ISERROR(MATCH($C228,$AE$6:$AE$37,0)))),$C228=Default_Exchange),IF($G228&gt;0,-LGD,0),0),IF(OR($J228="SWAP",$J228="FUTURE",$J228="CME FUTURE"),IF('Futures &amp; Perps Shifted'!$K$73,VLOOKUP($M228,ShiftByCurrencyDeriv,MATCH($R228,ShiftByCurrencyDerivHeader,0),FALSE),0),0)))</f>
        <v/>
      </c>
    </row>
    <row r="229" spans="23:23" x14ac:dyDescent="0.25">
      <c r="W229" t="str">
        <f>IF($C229="","",IF(DefaultScenario,IF(OR(AND(Default_Exchange="ALL",NOT(ISERROR(MATCH($C229,$AE$6:$AE$37,0)))),$C229=Default_Exchange),IF($G229&gt;0,-LGD,0),0),IF(OR($J229="SWAP",$J229="FUTURE",$J229="CME FUTURE"),IF('Futures &amp; Perps Shifted'!$K$73,VLOOKUP($M229,ShiftByCurrencyDeriv,MATCH($R229,ShiftByCurrencyDerivHeader,0),FALSE),0),0)))</f>
        <v/>
      </c>
    </row>
    <row r="230" spans="23:23" x14ac:dyDescent="0.25">
      <c r="W230" t="str">
        <f>IF($C230="","",IF(DefaultScenario,IF(OR(AND(Default_Exchange="ALL",NOT(ISERROR(MATCH($C230,$AE$6:$AE$37,0)))),$C230=Default_Exchange),IF($G230&gt;0,-LGD,0),0),IF(OR($J230="SWAP",$J230="FUTURE",$J230="CME FUTURE"),IF('Futures &amp; Perps Shifted'!$K$73,VLOOKUP($M230,ShiftByCurrencyDeriv,MATCH($R230,ShiftByCurrencyDerivHeader,0),FALSE),0),0)))</f>
        <v/>
      </c>
    </row>
    <row r="231" spans="23:23" x14ac:dyDescent="0.25">
      <c r="W231" t="str">
        <f>IF($C231="","",IF(DefaultScenario,IF(OR(AND(Default_Exchange="ALL",NOT(ISERROR(MATCH($C231,$AE$6:$AE$37,0)))),$C231=Default_Exchange),IF($G231&gt;0,-LGD,0),0),IF(OR($J231="SWAP",$J231="FUTURE",$J231="CME FUTURE"),IF('Futures &amp; Perps Shifted'!$K$73,VLOOKUP($M231,ShiftByCurrencyDeriv,MATCH($R231,ShiftByCurrencyDerivHeader,0),FALSE),0),0)))</f>
        <v/>
      </c>
    </row>
    <row r="232" spans="23:23" x14ac:dyDescent="0.25">
      <c r="W232" t="str">
        <f>IF($C232="","",IF(DefaultScenario,IF(OR(AND(Default_Exchange="ALL",NOT(ISERROR(MATCH($C232,$AE$6:$AE$37,0)))),$C232=Default_Exchange),IF($G232&gt;0,-LGD,0),0),IF(OR($J232="SWAP",$J232="FUTURE",$J232="CME FUTURE"),IF('Futures &amp; Perps Shifted'!$K$73,VLOOKUP($M232,ShiftByCurrencyDeriv,MATCH($R232,ShiftByCurrencyDerivHeader,0),FALSE),0),0)))</f>
        <v/>
      </c>
    </row>
    <row r="233" spans="23:23" x14ac:dyDescent="0.25">
      <c r="W233" t="str">
        <f>IF($C233="","",IF(DefaultScenario,IF(OR(AND(Default_Exchange="ALL",NOT(ISERROR(MATCH($C233,$AE$6:$AE$37,0)))),$C233=Default_Exchange),IF($G233&gt;0,-LGD,0),0),IF(OR($J233="SWAP",$J233="FUTURE",$J233="CME FUTURE"),IF('Futures &amp; Perps Shifted'!$K$73,VLOOKUP($M233,ShiftByCurrencyDeriv,MATCH($R233,ShiftByCurrencyDerivHeader,0),FALSE),0),0)))</f>
        <v/>
      </c>
    </row>
    <row r="234" spans="23:23" x14ac:dyDescent="0.25">
      <c r="W234" t="str">
        <f>IF($C234="","",IF(DefaultScenario,IF(OR(AND(Default_Exchange="ALL",NOT(ISERROR(MATCH($C234,$AE$6:$AE$37,0)))),$C234=Default_Exchange),IF($G234&gt;0,-LGD,0),0),IF(OR($J234="SWAP",$J234="FUTURE",$J234="CME FUTURE"),IF('Futures &amp; Perps Shifted'!$K$73,VLOOKUP($M234,ShiftByCurrencyDeriv,MATCH($R234,ShiftByCurrencyDerivHeader,0),FALSE),0),0)))</f>
        <v/>
      </c>
    </row>
    <row r="235" spans="23:23" x14ac:dyDescent="0.25">
      <c r="W235" t="str">
        <f>IF($C235="","",IF(DefaultScenario,IF(OR(AND(Default_Exchange="ALL",NOT(ISERROR(MATCH($C235,$AE$6:$AE$37,0)))),$C235=Default_Exchange),IF($G235&gt;0,-LGD,0),0),IF(OR($J235="SWAP",$J235="FUTURE",$J235="CME FUTURE"),IF('Futures &amp; Perps Shifted'!$K$73,VLOOKUP($M235,ShiftByCurrencyDeriv,MATCH($R235,ShiftByCurrencyDerivHeader,0),FALSE),0),0)))</f>
        <v/>
      </c>
    </row>
    <row r="236" spans="23:23" x14ac:dyDescent="0.25">
      <c r="W236" t="str">
        <f>IF($C236="","",IF(DefaultScenario,IF(OR(AND(Default_Exchange="ALL",NOT(ISERROR(MATCH($C236,$AE$6:$AE$37,0)))),$C236=Default_Exchange),IF($G236&gt;0,-LGD,0),0),IF(OR($J236="SWAP",$J236="FUTURE",$J236="CME FUTURE"),IF('Futures &amp; Perps Shifted'!$K$73,VLOOKUP($M236,ShiftByCurrencyDeriv,MATCH($R236,ShiftByCurrencyDerivHeader,0),FALSE),0),0)))</f>
        <v/>
      </c>
    </row>
    <row r="237" spans="23:23" x14ac:dyDescent="0.25">
      <c r="W237" t="str">
        <f>IF($C237="","",IF(DefaultScenario,IF(OR(AND(Default_Exchange="ALL",NOT(ISERROR(MATCH($C237,$AE$6:$AE$37,0)))),$C237=Default_Exchange),IF($G237&gt;0,-LGD,0),0),IF(OR($J237="SWAP",$J237="FUTURE",$J237="CME FUTURE"),IF('Futures &amp; Perps Shifted'!$K$73,VLOOKUP($M237,ShiftByCurrencyDeriv,MATCH($R237,ShiftByCurrencyDerivHeader,0),FALSE),0),0)))</f>
        <v/>
      </c>
    </row>
    <row r="238" spans="23:23" x14ac:dyDescent="0.25">
      <c r="W238" t="str">
        <f>IF($C238="","",IF(DefaultScenario,IF(OR(AND(Default_Exchange="ALL",NOT(ISERROR(MATCH($C238,$AE$6:$AE$37,0)))),$C238=Default_Exchange),IF($G238&gt;0,-LGD,0),0),IF(OR($J238="SWAP",$J238="FUTURE",$J238="CME FUTURE"),IF('Futures &amp; Perps Shifted'!$K$73,VLOOKUP($M238,ShiftByCurrencyDeriv,MATCH($R238,ShiftByCurrencyDerivHeader,0),FALSE),0),0)))</f>
        <v/>
      </c>
    </row>
    <row r="239" spans="23:23" x14ac:dyDescent="0.25">
      <c r="W239" t="str">
        <f>IF($C239="","",IF(DefaultScenario,IF(OR(AND(Default_Exchange="ALL",NOT(ISERROR(MATCH($C239,$AE$6:$AE$37,0)))),$C239=Default_Exchange),IF($G239&gt;0,-LGD,0),0),IF(OR($J239="SWAP",$J239="FUTURE",$J239="CME FUTURE"),IF('Futures &amp; Perps Shifted'!$K$73,VLOOKUP($M239,ShiftByCurrencyDeriv,MATCH($R239,ShiftByCurrencyDerivHeader,0),FALSE),0),0)))</f>
        <v/>
      </c>
    </row>
    <row r="240" spans="23:23" x14ac:dyDescent="0.25">
      <c r="W240" t="str">
        <f>IF($C240="","",IF(DefaultScenario,IF(OR(AND(Default_Exchange="ALL",NOT(ISERROR(MATCH($C240,$AE$6:$AE$37,0)))),$C240=Default_Exchange),IF($G240&gt;0,-LGD,0),0),IF(OR($J240="SWAP",$J240="FUTURE",$J240="CME FUTURE"),IF('Futures &amp; Perps Shifted'!$K$73,VLOOKUP($M240,ShiftByCurrencyDeriv,MATCH($R240,ShiftByCurrencyDerivHeader,0),FALSE),0),0)))</f>
        <v/>
      </c>
    </row>
    <row r="241" spans="23:23" x14ac:dyDescent="0.25">
      <c r="W241" t="str">
        <f>IF($C241="","",IF(DefaultScenario,IF(OR(AND(Default_Exchange="ALL",NOT(ISERROR(MATCH($C241,$AE$6:$AE$37,0)))),$C241=Default_Exchange),IF($G241&gt;0,-LGD,0),0),IF(OR($J241="SWAP",$J241="FUTURE",$J241="CME FUTURE"),IF('Futures &amp; Perps Shifted'!$K$73,VLOOKUP($M241,ShiftByCurrencyDeriv,MATCH($R241,ShiftByCurrencyDerivHeader,0),FALSE),0),0)))</f>
        <v/>
      </c>
    </row>
    <row r="242" spans="23:23" x14ac:dyDescent="0.25">
      <c r="W242" t="str">
        <f>IF($C242="","",IF(DefaultScenario,IF(OR(AND(Default_Exchange="ALL",NOT(ISERROR(MATCH($C242,$AE$6:$AE$37,0)))),$C242=Default_Exchange),IF($G242&gt;0,-LGD,0),0),IF(OR($J242="SWAP",$J242="FUTURE",$J242="CME FUTURE"),IF('Futures &amp; Perps Shifted'!$K$73,VLOOKUP($M242,ShiftByCurrencyDeriv,MATCH($R242,ShiftByCurrencyDerivHeader,0),FALSE),0),0)))</f>
        <v/>
      </c>
    </row>
    <row r="243" spans="23:23" x14ac:dyDescent="0.25">
      <c r="W243" t="str">
        <f>IF($C243="","",IF(DefaultScenario,IF(OR(AND(Default_Exchange="ALL",NOT(ISERROR(MATCH($C243,$AE$6:$AE$37,0)))),$C243=Default_Exchange),IF($G243&gt;0,-LGD,0),0),IF(OR($J243="SWAP",$J243="FUTURE",$J243="CME FUTURE"),IF('Futures &amp; Perps Shifted'!$K$73,VLOOKUP($M243,ShiftByCurrencyDeriv,MATCH($R243,ShiftByCurrencyDerivHeader,0),FALSE),0),0)))</f>
        <v/>
      </c>
    </row>
    <row r="244" spans="23:23" x14ac:dyDescent="0.25">
      <c r="W244" t="str">
        <f>IF($C244="","",IF(DefaultScenario,IF(OR(AND(Default_Exchange="ALL",NOT(ISERROR(MATCH($C244,$AE$6:$AE$37,0)))),$C244=Default_Exchange),IF($G244&gt;0,-LGD,0),0),IF(OR($J244="SWAP",$J244="FUTURE",$J244="CME FUTURE"),IF('Futures &amp; Perps Shifted'!$K$73,VLOOKUP($M244,ShiftByCurrencyDeriv,MATCH($R244,ShiftByCurrencyDerivHeader,0),FALSE),0),0)))</f>
        <v/>
      </c>
    </row>
    <row r="245" spans="23:23" x14ac:dyDescent="0.25">
      <c r="W245" t="str">
        <f>IF($C245="","",IF(DefaultScenario,IF(OR(AND(Default_Exchange="ALL",NOT(ISERROR(MATCH($C245,$AE$6:$AE$37,0)))),$C245=Default_Exchange),IF($G245&gt;0,-LGD,0),0),IF(OR($J245="SWAP",$J245="FUTURE",$J245="CME FUTURE"),IF('Futures &amp; Perps Shifted'!$K$73,VLOOKUP($M245,ShiftByCurrencyDeriv,MATCH($R245,ShiftByCurrencyDerivHeader,0),FALSE),0),0)))</f>
        <v/>
      </c>
    </row>
    <row r="246" spans="23:23" x14ac:dyDescent="0.25">
      <c r="W246" t="str">
        <f>IF($C246="","",IF(DefaultScenario,IF(OR(AND(Default_Exchange="ALL",NOT(ISERROR(MATCH($C246,$AE$6:$AE$37,0)))),$C246=Default_Exchange),IF($G246&gt;0,-LGD,0),0),IF(OR($J246="SWAP",$J246="FUTURE",$J246="CME FUTURE"),IF('Futures &amp; Perps Shifted'!$K$73,VLOOKUP($M246,ShiftByCurrencyDeriv,MATCH($R246,ShiftByCurrencyDerivHeader,0),FALSE),0),0)))</f>
        <v/>
      </c>
    </row>
    <row r="247" spans="23:23" x14ac:dyDescent="0.25">
      <c r="W247" t="str">
        <f>IF($C247="","",IF(DefaultScenario,IF(OR(AND(Default_Exchange="ALL",NOT(ISERROR(MATCH($C247,$AE$6:$AE$37,0)))),$C247=Default_Exchange),IF($G247&gt;0,-LGD,0),0),IF(OR($J247="SWAP",$J247="FUTURE",$J247="CME FUTURE"),IF('Futures &amp; Perps Shifted'!$K$73,VLOOKUP($M247,ShiftByCurrencyDeriv,MATCH($R247,ShiftByCurrencyDerivHeader,0),FALSE),0),0)))</f>
        <v/>
      </c>
    </row>
    <row r="248" spans="23:23" x14ac:dyDescent="0.25">
      <c r="W248" t="str">
        <f>IF($C248="","",IF(DefaultScenario,IF(OR(AND(Default_Exchange="ALL",NOT(ISERROR(MATCH($C248,$AE$6:$AE$37,0)))),$C248=Default_Exchange),IF($G248&gt;0,-LGD,0),0),IF(OR($J248="SWAP",$J248="FUTURE",$J248="CME FUTURE"),IF('Futures &amp; Perps Shifted'!$K$73,VLOOKUP($M248,ShiftByCurrencyDeriv,MATCH($R248,ShiftByCurrencyDerivHeader,0),FALSE),0),0)))</f>
        <v/>
      </c>
    </row>
    <row r="249" spans="23:23" x14ac:dyDescent="0.25">
      <c r="W249" t="str">
        <f>IF($C249="","",IF(DefaultScenario,IF(OR(AND(Default_Exchange="ALL",NOT(ISERROR(MATCH($C249,$AE$6:$AE$37,0)))),$C249=Default_Exchange),IF($G249&gt;0,-LGD,0),0),IF(OR($J249="SWAP",$J249="FUTURE",$J249="CME FUTURE"),IF('Futures &amp; Perps Shifted'!$K$73,VLOOKUP($M249,ShiftByCurrencyDeriv,MATCH($R249,ShiftByCurrencyDerivHeader,0),FALSE),0),0)))</f>
        <v/>
      </c>
    </row>
    <row r="250" spans="23:23" x14ac:dyDescent="0.25">
      <c r="W250" t="str">
        <f>IF($C250="","",IF(DefaultScenario,IF(OR(AND(Default_Exchange="ALL",NOT(ISERROR(MATCH($C250,$AE$6:$AE$37,0)))),$C250=Default_Exchange),IF($G250&gt;0,-LGD,0),0),IF(OR($J250="SWAP",$J250="FUTURE",$J250="CME FUTURE"),IF('Futures &amp; Perps Shifted'!$K$73,VLOOKUP($M250,ShiftByCurrencyDeriv,MATCH($R250,ShiftByCurrencyDerivHeader,0),FALSE),0),0)))</f>
        <v/>
      </c>
    </row>
    <row r="251" spans="23:23" x14ac:dyDescent="0.25">
      <c r="W251" t="str">
        <f>IF($C251="","",IF(DefaultScenario,IF(OR(AND(Default_Exchange="ALL",NOT(ISERROR(MATCH($C251,$AE$6:$AE$37,0)))),$C251=Default_Exchange),IF($G251&gt;0,-LGD,0),0),IF(OR($J251="SWAP",$J251="FUTURE",$J251="CME FUTURE"),IF('Futures &amp; Perps Shifted'!$K$73,VLOOKUP($M251,ShiftByCurrencyDeriv,MATCH($R251,ShiftByCurrencyDerivHeader,0),FALSE),0),0)))</f>
        <v/>
      </c>
    </row>
    <row r="252" spans="23:23" x14ac:dyDescent="0.25">
      <c r="W252" t="str">
        <f>IF($C252="","",IF(DefaultScenario,IF(OR(AND(Default_Exchange="ALL",NOT(ISERROR(MATCH($C252,$AE$6:$AE$37,0)))),$C252=Default_Exchange),IF($G252&gt;0,-LGD,0),0),IF(OR($J252="SWAP",$J252="FUTURE",$J252="CME FUTURE"),IF('Futures &amp; Perps Shifted'!$K$73,VLOOKUP($M252,ShiftByCurrencyDeriv,MATCH($R252,ShiftByCurrencyDerivHeader,0),FALSE),0),0)))</f>
        <v/>
      </c>
    </row>
    <row r="253" spans="23:23" x14ac:dyDescent="0.25">
      <c r="W253" t="str">
        <f>IF($C253="","",IF(DefaultScenario,IF(OR(AND(Default_Exchange="ALL",NOT(ISERROR(MATCH($C253,$AE$6:$AE$37,0)))),$C253=Default_Exchange),IF($G253&gt;0,-LGD,0),0),IF(OR($J253="SWAP",$J253="FUTURE",$J253="CME FUTURE"),IF('Futures &amp; Perps Shifted'!$K$73,VLOOKUP($M253,ShiftByCurrencyDeriv,MATCH($R253,ShiftByCurrencyDerivHeader,0),FALSE),0),0)))</f>
        <v/>
      </c>
    </row>
    <row r="254" spans="23:23" x14ac:dyDescent="0.25">
      <c r="W254" t="str">
        <f>IF($C254="","",IF(DefaultScenario,IF(OR(AND(Default_Exchange="ALL",NOT(ISERROR(MATCH($C254,$AE$6:$AE$37,0)))),$C254=Default_Exchange),IF($G254&gt;0,-LGD,0),0),IF(OR($J254="SWAP",$J254="FUTURE",$J254="CME FUTURE"),IF('Futures &amp; Perps Shifted'!$K$73,VLOOKUP($M254,ShiftByCurrencyDeriv,MATCH($R254,ShiftByCurrencyDerivHeader,0),FALSE),0),0)))</f>
        <v/>
      </c>
    </row>
    <row r="255" spans="23:23" x14ac:dyDescent="0.25">
      <c r="W255" t="str">
        <f>IF($C255="","",IF(DefaultScenario,IF(OR(AND(Default_Exchange="ALL",NOT(ISERROR(MATCH($C255,$AE$6:$AE$37,0)))),$C255=Default_Exchange),IF($G255&gt;0,-LGD,0),0),IF(OR($J255="SWAP",$J255="FUTURE",$J255="CME FUTURE"),IF('Futures &amp; Perps Shifted'!$K$73,VLOOKUP($M255,ShiftByCurrencyDeriv,MATCH($R255,ShiftByCurrencyDerivHeader,0),FALSE),0),0)))</f>
        <v/>
      </c>
    </row>
    <row r="256" spans="23:23" x14ac:dyDescent="0.25">
      <c r="W256" t="str">
        <f>IF($C256="","",IF(DefaultScenario,IF(OR(AND(Default_Exchange="ALL",NOT(ISERROR(MATCH($C256,$AE$6:$AE$37,0)))),$C256=Default_Exchange),IF($G256&gt;0,-LGD,0),0),IF(OR($J256="SWAP",$J256="FUTURE",$J256="CME FUTURE"),IF('Futures &amp; Perps Shifted'!$K$73,VLOOKUP($M256,ShiftByCurrencyDeriv,MATCH($R256,ShiftByCurrencyDerivHeader,0),FALSE),0),0)))</f>
        <v/>
      </c>
    </row>
    <row r="257" spans="23:23" x14ac:dyDescent="0.25">
      <c r="W257" t="str">
        <f>IF($C257="","",IF(DefaultScenario,IF(OR(AND(Default_Exchange="ALL",NOT(ISERROR(MATCH($C257,$AE$6:$AE$37,0)))),$C257=Default_Exchange),IF($G257&gt;0,-LGD,0),0),IF(OR($J257="SWAP",$J257="FUTURE",$J257="CME FUTURE"),IF('Futures &amp; Perps Shifted'!$K$73,VLOOKUP($M257,ShiftByCurrencyDeriv,MATCH($R257,ShiftByCurrencyDerivHeader,0),FALSE),0),0)))</f>
        <v/>
      </c>
    </row>
    <row r="258" spans="23:23" x14ac:dyDescent="0.25">
      <c r="W258" t="str">
        <f>IF($C258="","",IF(DefaultScenario,IF(OR(AND(Default_Exchange="ALL",NOT(ISERROR(MATCH($C258,$AE$6:$AE$37,0)))),$C258=Default_Exchange),IF($G258&gt;0,-LGD,0),0),IF(OR($J258="SWAP",$J258="FUTURE",$J258="CME FUTURE"),IF('Futures &amp; Perps Shifted'!$K$73,VLOOKUP($M258,ShiftByCurrencyDeriv,MATCH($R258,ShiftByCurrencyDerivHeader,0),FALSE),0),0)))</f>
        <v/>
      </c>
    </row>
    <row r="259" spans="23:23" x14ac:dyDescent="0.25">
      <c r="W259" t="str">
        <f>IF($C259="","",IF(DefaultScenario,IF(OR(AND(Default_Exchange="ALL",NOT(ISERROR(MATCH($C259,$AE$6:$AE$37,0)))),$C259=Default_Exchange),IF($G259&gt;0,-LGD,0),0),IF(OR($J259="SWAP",$J259="FUTURE",$J259="CME FUTURE"),IF('Futures &amp; Perps Shifted'!$K$73,VLOOKUP($M259,ShiftByCurrencyDeriv,MATCH($R259,ShiftByCurrencyDerivHeader,0),FALSE),0),0)))</f>
        <v/>
      </c>
    </row>
    <row r="260" spans="23:23" x14ac:dyDescent="0.25">
      <c r="W260" t="str">
        <f>IF($C260="","",IF(DefaultScenario,IF(OR(AND(Default_Exchange="ALL",NOT(ISERROR(MATCH($C260,$AE$6:$AE$37,0)))),$C260=Default_Exchange),IF($G260&gt;0,-LGD,0),0),IF(OR($J260="SWAP",$J260="FUTURE",$J260="CME FUTURE"),IF('Futures &amp; Perps Shifted'!$K$73,VLOOKUP($M260,ShiftByCurrencyDeriv,MATCH($R260,ShiftByCurrencyDerivHeader,0),FALSE),0),0)))</f>
        <v/>
      </c>
    </row>
    <row r="261" spans="23:23" x14ac:dyDescent="0.25">
      <c r="W261" t="str">
        <f>IF($C261="","",IF(DefaultScenario,IF(OR(AND(Default_Exchange="ALL",NOT(ISERROR(MATCH($C261,$AE$6:$AE$37,0)))),$C261=Default_Exchange),IF($G261&gt;0,-LGD,0),0),IF(OR($J261="SWAP",$J261="FUTURE",$J261="CME FUTURE"),IF('Futures &amp; Perps Shifted'!$K$73,VLOOKUP($M261,ShiftByCurrencyDeriv,MATCH($R261,ShiftByCurrencyDerivHeader,0),FALSE),0),0)))</f>
        <v/>
      </c>
    </row>
    <row r="262" spans="23:23" x14ac:dyDescent="0.25">
      <c r="W262" t="str">
        <f>IF($C262="","",IF(DefaultScenario,IF(OR(AND(Default_Exchange="ALL",NOT(ISERROR(MATCH($C262,$AE$6:$AE$37,0)))),$C262=Default_Exchange),IF($G262&gt;0,-LGD,0),0),IF(OR($J262="SWAP",$J262="FUTURE",$J262="CME FUTURE"),IF('Futures &amp; Perps Shifted'!$K$73,VLOOKUP($M262,ShiftByCurrencyDeriv,MATCH($R262,ShiftByCurrencyDerivHeader,0),FALSE),0),0)))</f>
        <v/>
      </c>
    </row>
    <row r="263" spans="23:23" x14ac:dyDescent="0.25">
      <c r="W263" t="str">
        <f>IF($C263="","",IF(DefaultScenario,IF(OR(AND(Default_Exchange="ALL",NOT(ISERROR(MATCH($C263,$AE$6:$AE$37,0)))),$C263=Default_Exchange),IF($G263&gt;0,-LGD,0),0),IF(OR($J263="SWAP",$J263="FUTURE",$J263="CME FUTURE"),IF('Futures &amp; Perps Shifted'!$K$73,VLOOKUP($M263,ShiftByCurrencyDeriv,MATCH($R263,ShiftByCurrencyDerivHeader,0),FALSE),0),0)))</f>
        <v/>
      </c>
    </row>
    <row r="264" spans="23:23" x14ac:dyDescent="0.25">
      <c r="W264" t="str">
        <f>IF($C264="","",IF(DefaultScenario,IF(OR(AND(Default_Exchange="ALL",NOT(ISERROR(MATCH($C264,$AE$6:$AE$37,0)))),$C264=Default_Exchange),IF($G264&gt;0,-LGD,0),0),IF(OR($J264="SWAP",$J264="FUTURE",$J264="CME FUTURE"),IF('Futures &amp; Perps Shifted'!$K$73,VLOOKUP($M264,ShiftByCurrencyDeriv,MATCH($R264,ShiftByCurrencyDerivHeader,0),FALSE),0),0)))</f>
        <v/>
      </c>
    </row>
    <row r="265" spans="23:23" x14ac:dyDescent="0.25">
      <c r="W265" t="str">
        <f>IF($C265="","",IF(DefaultScenario,IF(OR(AND(Default_Exchange="ALL",NOT(ISERROR(MATCH($C265,$AE$6:$AE$37,0)))),$C265=Default_Exchange),IF($G265&gt;0,-LGD,0),0),IF(OR($J265="SWAP",$J265="FUTURE",$J265="CME FUTURE"),IF('Futures &amp; Perps Shifted'!$K$73,VLOOKUP($M265,ShiftByCurrencyDeriv,MATCH($R265,ShiftByCurrencyDerivHeader,0),FALSE),0),0)))</f>
        <v/>
      </c>
    </row>
    <row r="266" spans="23:23" x14ac:dyDescent="0.25">
      <c r="W266" t="str">
        <f>IF($C266="","",IF(DefaultScenario,IF(OR(AND(Default_Exchange="ALL",NOT(ISERROR(MATCH($C266,$AE$6:$AE$37,0)))),$C266=Default_Exchange),IF($G266&gt;0,-LGD,0),0),IF(OR($J266="SWAP",$J266="FUTURE",$J266="CME FUTURE"),IF('Futures &amp; Perps Shifted'!$K$73,VLOOKUP($M266,ShiftByCurrencyDeriv,MATCH($R266,ShiftByCurrencyDerivHeader,0),FALSE),0),0)))</f>
        <v/>
      </c>
    </row>
    <row r="267" spans="23:23" x14ac:dyDescent="0.25">
      <c r="W267" t="str">
        <f>IF($C267="","",IF(DefaultScenario,IF(OR(AND(Default_Exchange="ALL",NOT(ISERROR(MATCH($C267,$AE$6:$AE$37,0)))),$C267=Default_Exchange),IF($G267&gt;0,-LGD,0),0),IF(OR($J267="SWAP",$J267="FUTURE",$J267="CME FUTURE"),IF('Futures &amp; Perps Shifted'!$K$73,VLOOKUP($M267,ShiftByCurrencyDeriv,MATCH($R267,ShiftByCurrencyDerivHeader,0),FALSE),0),0)))</f>
        <v/>
      </c>
    </row>
    <row r="268" spans="23:23" x14ac:dyDescent="0.25">
      <c r="W268" t="str">
        <f>IF($C268="","",IF(DefaultScenario,IF(OR(AND(Default_Exchange="ALL",NOT(ISERROR(MATCH($C268,$AE$6:$AE$37,0)))),$C268=Default_Exchange),IF($G268&gt;0,-LGD,0),0),IF(OR($J268="SWAP",$J268="FUTURE",$J268="CME FUTURE"),IF('Futures &amp; Perps Shifted'!$K$73,VLOOKUP($M268,ShiftByCurrencyDeriv,MATCH($R268,ShiftByCurrencyDerivHeader,0),FALSE),0),0)))</f>
        <v/>
      </c>
    </row>
    <row r="269" spans="23:23" x14ac:dyDescent="0.25">
      <c r="W269" t="str">
        <f>IF($C269="","",IF(DefaultScenario,IF(OR(AND(Default_Exchange="ALL",NOT(ISERROR(MATCH($C269,$AE$6:$AE$37,0)))),$C269=Default_Exchange),IF($G269&gt;0,-LGD,0),0),IF(OR($J269="SWAP",$J269="FUTURE",$J269="CME FUTURE"),IF('Futures &amp; Perps Shifted'!$K$73,VLOOKUP($M269,ShiftByCurrencyDeriv,MATCH($R269,ShiftByCurrencyDerivHeader,0),FALSE),0),0)))</f>
        <v/>
      </c>
    </row>
    <row r="270" spans="23:23" x14ac:dyDescent="0.25">
      <c r="W270" t="str">
        <f>IF($C270="","",IF(DefaultScenario,IF(OR(AND(Default_Exchange="ALL",NOT(ISERROR(MATCH($C270,$AE$6:$AE$37,0)))),$C270=Default_Exchange),IF($G270&gt;0,-LGD,0),0),IF(OR($J270="SWAP",$J270="FUTURE",$J270="CME FUTURE"),IF('Futures &amp; Perps Shifted'!$K$73,VLOOKUP($M270,ShiftByCurrencyDeriv,MATCH($R270,ShiftByCurrencyDerivHeader,0),FALSE),0),0)))</f>
        <v/>
      </c>
    </row>
    <row r="271" spans="23:23" x14ac:dyDescent="0.25">
      <c r="W271" t="str">
        <f>IF($C271="","",IF(DefaultScenario,IF(OR(AND(Default_Exchange="ALL",NOT(ISERROR(MATCH($C271,$AE$6:$AE$37,0)))),$C271=Default_Exchange),IF($G271&gt;0,-LGD,0),0),IF(OR($J271="SWAP",$J271="FUTURE",$J271="CME FUTURE"),IF('Futures &amp; Perps Shifted'!$K$73,VLOOKUP($M271,ShiftByCurrencyDeriv,MATCH($R271,ShiftByCurrencyDerivHeader,0),FALSE),0),0)))</f>
        <v/>
      </c>
    </row>
    <row r="272" spans="23:23" x14ac:dyDescent="0.25">
      <c r="W272" t="str">
        <f>IF($C272="","",IF(DefaultScenario,IF(OR(AND(Default_Exchange="ALL",NOT(ISERROR(MATCH($C272,$AE$6:$AE$37,0)))),$C272=Default_Exchange),IF($G272&gt;0,-LGD,0),0),IF(OR($J272="SWAP",$J272="FUTURE",$J272="CME FUTURE"),IF('Futures &amp; Perps Shifted'!$K$73,VLOOKUP($M272,ShiftByCurrencyDeriv,MATCH($R272,ShiftByCurrencyDerivHeader,0),FALSE),0),0)))</f>
        <v/>
      </c>
    </row>
    <row r="273" spans="23:23" x14ac:dyDescent="0.25">
      <c r="W273" t="str">
        <f>IF($C273="","",IF(DefaultScenario,IF(OR(AND(Default_Exchange="ALL",NOT(ISERROR(MATCH($C273,$AE$6:$AE$37,0)))),$C273=Default_Exchange),IF($G273&gt;0,-LGD,0),0),IF(OR($J273="SWAP",$J273="FUTURE",$J273="CME FUTURE"),IF('Futures &amp; Perps Shifted'!$K$73,VLOOKUP($M273,ShiftByCurrencyDeriv,MATCH($R273,ShiftByCurrencyDerivHeader,0),FALSE),0),0)))</f>
        <v/>
      </c>
    </row>
    <row r="274" spans="23:23" x14ac:dyDescent="0.25">
      <c r="W274" t="str">
        <f>IF($C274="","",IF(DefaultScenario,IF(OR(AND(Default_Exchange="ALL",NOT(ISERROR(MATCH($C274,$AE$6:$AE$37,0)))),$C274=Default_Exchange),IF($G274&gt;0,-LGD,0),0),IF(OR($J274="SWAP",$J274="FUTURE",$J274="CME FUTURE"),IF('Futures &amp; Perps Shifted'!$K$73,VLOOKUP($M274,ShiftByCurrencyDeriv,MATCH($R274,ShiftByCurrencyDerivHeader,0),FALSE),0),0)))</f>
        <v/>
      </c>
    </row>
    <row r="275" spans="23:23" x14ac:dyDescent="0.25">
      <c r="W275" t="str">
        <f>IF($C275="","",IF(DefaultScenario,IF(OR(AND(Default_Exchange="ALL",NOT(ISERROR(MATCH($C275,$AE$6:$AE$37,0)))),$C275=Default_Exchange),IF($G275&gt;0,-LGD,0),0),IF(OR($J275="SWAP",$J275="FUTURE",$J275="CME FUTURE"),IF('Futures &amp; Perps Shifted'!$K$73,VLOOKUP($M275,ShiftByCurrencyDeriv,MATCH($R275,ShiftByCurrencyDerivHeader,0),FALSE),0),0)))</f>
        <v/>
      </c>
    </row>
    <row r="276" spans="23:23" x14ac:dyDescent="0.25">
      <c r="W276" t="str">
        <f>IF($C276="","",IF(DefaultScenario,IF(OR(AND(Default_Exchange="ALL",NOT(ISERROR(MATCH($C276,$AE$6:$AE$37,0)))),$C276=Default_Exchange),IF($G276&gt;0,-LGD,0),0),IF(OR($J276="SWAP",$J276="FUTURE",$J276="CME FUTURE"),IF('Futures &amp; Perps Shifted'!$K$73,VLOOKUP($M276,ShiftByCurrencyDeriv,MATCH($R276,ShiftByCurrencyDerivHeader,0),FALSE),0),0)))</f>
        <v/>
      </c>
    </row>
    <row r="277" spans="23:23" x14ac:dyDescent="0.25">
      <c r="W277" t="str">
        <f>IF($C277="","",IF(DefaultScenario,IF(OR(AND(Default_Exchange="ALL",NOT(ISERROR(MATCH($C277,$AE$6:$AE$37,0)))),$C277=Default_Exchange),IF($G277&gt;0,-LGD,0),0),IF(OR($J277="SWAP",$J277="FUTURE",$J277="CME FUTURE"),IF('Futures &amp; Perps Shifted'!$K$73,VLOOKUP($M277,ShiftByCurrencyDeriv,MATCH($R277,ShiftByCurrencyDerivHeader,0),FALSE),0),0)))</f>
        <v/>
      </c>
    </row>
    <row r="278" spans="23:23" x14ac:dyDescent="0.25">
      <c r="W278" t="str">
        <f>IF($C278="","",IF(DefaultScenario,IF(OR(AND(Default_Exchange="ALL",NOT(ISERROR(MATCH($C278,$AE$6:$AE$37,0)))),$C278=Default_Exchange),IF($G278&gt;0,-LGD,0),0),IF(OR($J278="SWAP",$J278="FUTURE",$J278="CME FUTURE"),IF('Futures &amp; Perps Shifted'!$K$73,VLOOKUP($M278,ShiftByCurrencyDeriv,MATCH($R278,ShiftByCurrencyDerivHeader,0),FALSE),0),0)))</f>
        <v/>
      </c>
    </row>
    <row r="279" spans="23:23" x14ac:dyDescent="0.25">
      <c r="W279" t="str">
        <f>IF($C279="","",IF(DefaultScenario,IF(OR(AND(Default_Exchange="ALL",NOT(ISERROR(MATCH($C279,$AE$6:$AE$37,0)))),$C279=Default_Exchange),IF($G279&gt;0,-LGD,0),0),IF(OR($J279="SWAP",$J279="FUTURE",$J279="CME FUTURE"),IF('Futures &amp; Perps Shifted'!$K$73,VLOOKUP($M279,ShiftByCurrencyDeriv,MATCH($R279,ShiftByCurrencyDerivHeader,0),FALSE),0),0)))</f>
        <v/>
      </c>
    </row>
    <row r="280" spans="23:23" x14ac:dyDescent="0.25">
      <c r="W280" t="str">
        <f>IF($C280="","",IF(DefaultScenario,IF(OR(AND(Default_Exchange="ALL",NOT(ISERROR(MATCH($C280,$AE$6:$AE$37,0)))),$C280=Default_Exchange),IF($G280&gt;0,-LGD,0),0),IF(OR($J280="SWAP",$J280="FUTURE",$J280="CME FUTURE"),IF('Futures &amp; Perps Shifted'!$K$73,VLOOKUP($M280,ShiftByCurrencyDeriv,MATCH($R280,ShiftByCurrencyDerivHeader,0),FALSE),0),0)))</f>
        <v/>
      </c>
    </row>
    <row r="281" spans="23:23" x14ac:dyDescent="0.25">
      <c r="W281" t="str">
        <f>IF($C281="","",IF(DefaultScenario,IF(OR(AND(Default_Exchange="ALL",NOT(ISERROR(MATCH($C281,$AE$6:$AE$37,0)))),$C281=Default_Exchange),IF($G281&gt;0,-LGD,0),0),IF(OR($J281="SWAP",$J281="FUTURE",$J281="CME FUTURE"),IF('Futures &amp; Perps Shifted'!$K$73,VLOOKUP($M281,ShiftByCurrencyDeriv,MATCH($R281,ShiftByCurrencyDerivHeader,0),FALSE),0),0)))</f>
        <v/>
      </c>
    </row>
    <row r="282" spans="23:23" x14ac:dyDescent="0.25">
      <c r="W282" t="str">
        <f>IF($C282="","",IF(DefaultScenario,IF(OR(AND(Default_Exchange="ALL",NOT(ISERROR(MATCH($C282,$AE$6:$AE$37,0)))),$C282=Default_Exchange),IF($G282&gt;0,-LGD,0),0),IF(OR($J282="SWAP",$J282="FUTURE",$J282="CME FUTURE"),IF('Futures &amp; Perps Shifted'!$K$73,VLOOKUP($M282,ShiftByCurrencyDeriv,MATCH($R282,ShiftByCurrencyDerivHeader,0),FALSE),0),0)))</f>
        <v/>
      </c>
    </row>
    <row r="283" spans="23:23" x14ac:dyDescent="0.25">
      <c r="W283" t="str">
        <f>IF($C283="","",IF(DefaultScenario,IF(OR(AND(Default_Exchange="ALL",NOT(ISERROR(MATCH($C283,$AE$6:$AE$37,0)))),$C283=Default_Exchange),IF($G283&gt;0,-LGD,0),0),IF(OR($J283="SWAP",$J283="FUTURE",$J283="CME FUTURE"),IF('Futures &amp; Perps Shifted'!$K$73,VLOOKUP($M283,ShiftByCurrencyDeriv,MATCH($R283,ShiftByCurrencyDerivHeader,0),FALSE),0),0)))</f>
        <v/>
      </c>
    </row>
    <row r="284" spans="23:23" x14ac:dyDescent="0.25">
      <c r="W284" t="str">
        <f>IF($C284="","",IF(DefaultScenario,IF(OR(AND(Default_Exchange="ALL",NOT(ISERROR(MATCH($C284,$AE$6:$AE$37,0)))),$C284=Default_Exchange),IF($G284&gt;0,-LGD,0),0),IF(OR($J284="SWAP",$J284="FUTURE",$J284="CME FUTURE"),IF('Futures &amp; Perps Shifted'!$K$73,VLOOKUP($M284,ShiftByCurrencyDeriv,MATCH($R284,ShiftByCurrencyDerivHeader,0),FALSE),0),0)))</f>
        <v/>
      </c>
    </row>
    <row r="285" spans="23:23" x14ac:dyDescent="0.25">
      <c r="W285" t="str">
        <f>IF($C285="","",IF(DefaultScenario,IF(OR(AND(Default_Exchange="ALL",NOT(ISERROR(MATCH($C285,$AE$6:$AE$37,0)))),$C285=Default_Exchange),IF($G285&gt;0,-LGD,0),0),IF(OR($J285="SWAP",$J285="FUTURE",$J285="CME FUTURE"),IF('Futures &amp; Perps Shifted'!$K$73,VLOOKUP($M285,ShiftByCurrencyDeriv,MATCH($R285,ShiftByCurrencyDerivHeader,0),FALSE),0),0)))</f>
        <v/>
      </c>
    </row>
    <row r="286" spans="23:23" x14ac:dyDescent="0.25">
      <c r="W286" t="str">
        <f>IF($C286="","",IF(DefaultScenario,IF(OR(AND(Default_Exchange="ALL",NOT(ISERROR(MATCH($C286,$AE$6:$AE$37,0)))),$C286=Default_Exchange),IF($G286&gt;0,-LGD,0),0),IF(OR($J286="SWAP",$J286="FUTURE",$J286="CME FUTURE"),IF('Futures &amp; Perps Shifted'!$K$73,VLOOKUP($M286,ShiftByCurrencyDeriv,MATCH($R286,ShiftByCurrencyDerivHeader,0),FALSE),0),0)))</f>
        <v/>
      </c>
    </row>
    <row r="287" spans="23:23" x14ac:dyDescent="0.25">
      <c r="W287" t="str">
        <f>IF($C287="","",IF(DefaultScenario,IF(OR(AND(Default_Exchange="ALL",NOT(ISERROR(MATCH($C287,$AE$6:$AE$37,0)))),$C287=Default_Exchange),IF($G287&gt;0,-LGD,0),0),IF(OR($J287="SWAP",$J287="FUTURE",$J287="CME FUTURE"),IF('Futures &amp; Perps Shifted'!$K$73,VLOOKUP($M287,ShiftByCurrencyDeriv,MATCH($R287,ShiftByCurrencyDerivHeader,0),FALSE),0),0)))</f>
        <v/>
      </c>
    </row>
    <row r="288" spans="23:23" x14ac:dyDescent="0.25">
      <c r="W288" t="str">
        <f>IF($C288="","",IF(DefaultScenario,IF(OR(AND(Default_Exchange="ALL",NOT(ISERROR(MATCH($C288,$AE$6:$AE$37,0)))),$C288=Default_Exchange),IF($G288&gt;0,-LGD,0),0),IF(OR($J288="SWAP",$J288="FUTURE",$J288="CME FUTURE"),IF('Futures &amp; Perps Shifted'!$K$73,VLOOKUP($M288,ShiftByCurrencyDeriv,MATCH($R288,ShiftByCurrencyDerivHeader,0),FALSE),0),0)))</f>
        <v/>
      </c>
    </row>
    <row r="289" spans="23:23" x14ac:dyDescent="0.25">
      <c r="W289" t="str">
        <f>IF($C289="","",IF(DefaultScenario,IF(OR(AND(Default_Exchange="ALL",NOT(ISERROR(MATCH($C289,$AE$6:$AE$37,0)))),$C289=Default_Exchange),IF($G289&gt;0,-LGD,0),0),IF(OR($J289="SWAP",$J289="FUTURE",$J289="CME FUTURE"),IF('Futures &amp; Perps Shifted'!$K$73,VLOOKUP($M289,ShiftByCurrencyDeriv,MATCH($R289,ShiftByCurrencyDerivHeader,0),FALSE),0),0)))</f>
        <v/>
      </c>
    </row>
    <row r="290" spans="23:23" x14ac:dyDescent="0.25">
      <c r="W290" t="str">
        <f>IF($C290="","",IF(DefaultScenario,IF(OR(AND(Default_Exchange="ALL",NOT(ISERROR(MATCH($C290,$AE$6:$AE$37,0)))),$C290=Default_Exchange),IF($G290&gt;0,-LGD,0),0),IF(OR($J290="SWAP",$J290="FUTURE",$J290="CME FUTURE"),IF('Futures &amp; Perps Shifted'!$K$73,VLOOKUP($M290,ShiftByCurrencyDeriv,MATCH($R290,ShiftByCurrencyDerivHeader,0),FALSE),0),0)))</f>
        <v/>
      </c>
    </row>
    <row r="291" spans="23:23" x14ac:dyDescent="0.25">
      <c r="W291" t="str">
        <f>IF($C291="","",IF(DefaultScenario,IF(OR(AND(Default_Exchange="ALL",NOT(ISERROR(MATCH($C291,$AE$6:$AE$37,0)))),$C291=Default_Exchange),IF($G291&gt;0,-LGD,0),0),IF(OR($J291="SWAP",$J291="FUTURE",$J291="CME FUTURE"),IF('Futures &amp; Perps Shifted'!$K$73,VLOOKUP($M291,ShiftByCurrencyDeriv,MATCH($R291,ShiftByCurrencyDerivHeader,0),FALSE),0),0)))</f>
        <v/>
      </c>
    </row>
    <row r="292" spans="23:23" x14ac:dyDescent="0.25">
      <c r="W292" t="str">
        <f>IF($C292="","",IF(DefaultScenario,IF(OR(AND(Default_Exchange="ALL",NOT(ISERROR(MATCH($C292,$AE$6:$AE$37,0)))),$C292=Default_Exchange),IF($G292&gt;0,-LGD,0),0),IF(OR($J292="SWAP",$J292="FUTURE",$J292="CME FUTURE"),IF('Futures &amp; Perps Shifted'!$K$73,VLOOKUP($M292,ShiftByCurrencyDeriv,MATCH($R292,ShiftByCurrencyDerivHeader,0),FALSE),0),0)))</f>
        <v/>
      </c>
    </row>
    <row r="293" spans="23:23" x14ac:dyDescent="0.25">
      <c r="W293" t="str">
        <f>IF($C293="","",IF(DefaultScenario,IF(OR(AND(Default_Exchange="ALL",NOT(ISERROR(MATCH($C293,$AE$6:$AE$37,0)))),$C293=Default_Exchange),IF($G293&gt;0,-LGD,0),0),IF(OR($J293="SWAP",$J293="FUTURE",$J293="CME FUTURE"),IF('Futures &amp; Perps Shifted'!$K$73,VLOOKUP($M293,ShiftByCurrencyDeriv,MATCH($R293,ShiftByCurrencyDerivHeader,0),FALSE),0),0)))</f>
        <v/>
      </c>
    </row>
    <row r="294" spans="23:23" x14ac:dyDescent="0.25">
      <c r="W294" t="str">
        <f>IF($C294="","",IF(DefaultScenario,IF(OR(AND(Default_Exchange="ALL",NOT(ISERROR(MATCH($C294,$AE$6:$AE$37,0)))),$C294=Default_Exchange),IF($G294&gt;0,-LGD,0),0),IF(OR($J294="SWAP",$J294="FUTURE",$J294="CME FUTURE"),IF('Futures &amp; Perps Shifted'!$K$73,VLOOKUP($M294,ShiftByCurrencyDeriv,MATCH($R294,ShiftByCurrencyDerivHeader,0),FALSE),0),0)))</f>
        <v/>
      </c>
    </row>
    <row r="295" spans="23:23" x14ac:dyDescent="0.25">
      <c r="W295" t="str">
        <f>IF($C295="","",IF(DefaultScenario,IF(OR(AND(Default_Exchange="ALL",NOT(ISERROR(MATCH($C295,$AE$6:$AE$37,0)))),$C295=Default_Exchange),IF($G295&gt;0,-LGD,0),0),IF(OR($J295="SWAP",$J295="FUTURE",$J295="CME FUTURE"),IF('Futures &amp; Perps Shifted'!$K$73,VLOOKUP($M295,ShiftByCurrencyDeriv,MATCH($R295,ShiftByCurrencyDerivHeader,0),FALSE),0),0)))</f>
        <v/>
      </c>
    </row>
    <row r="296" spans="23:23" x14ac:dyDescent="0.25">
      <c r="W296" t="str">
        <f>IF($C296="","",IF(DefaultScenario,IF(OR(AND(Default_Exchange="ALL",NOT(ISERROR(MATCH($C296,$AE$6:$AE$37,0)))),$C296=Default_Exchange),IF($G296&gt;0,-LGD,0),0),IF(OR($J296="SWAP",$J296="FUTURE",$J296="CME FUTURE"),IF('Futures &amp; Perps Shifted'!$K$73,VLOOKUP($M296,ShiftByCurrencyDeriv,MATCH($R296,ShiftByCurrencyDerivHeader,0),FALSE),0),0)))</f>
        <v/>
      </c>
    </row>
    <row r="297" spans="23:23" x14ac:dyDescent="0.25">
      <c r="W297" t="str">
        <f>IF($C297="","",IF(DefaultScenario,IF(OR(AND(Default_Exchange="ALL",NOT(ISERROR(MATCH($C297,$AE$6:$AE$37,0)))),$C297=Default_Exchange),IF($G297&gt;0,-LGD,0),0),IF(OR($J297="SWAP",$J297="FUTURE",$J297="CME FUTURE"),IF('Futures &amp; Perps Shifted'!$K$73,VLOOKUP($M297,ShiftByCurrencyDeriv,MATCH($R297,ShiftByCurrencyDerivHeader,0),FALSE),0),0)))</f>
        <v/>
      </c>
    </row>
    <row r="298" spans="23:23" x14ac:dyDescent="0.25">
      <c r="W298" t="str">
        <f>IF($C298="","",IF(DefaultScenario,IF(OR(AND(Default_Exchange="ALL",NOT(ISERROR(MATCH($C298,$AE$6:$AE$37,0)))),$C298=Default_Exchange),IF($G298&gt;0,-LGD,0),0),IF(OR($J298="SWAP",$J298="FUTURE",$J298="CME FUTURE"),IF('Futures &amp; Perps Shifted'!$K$73,VLOOKUP($M298,ShiftByCurrencyDeriv,MATCH($R298,ShiftByCurrencyDerivHeader,0),FALSE),0),0)))</f>
        <v/>
      </c>
    </row>
    <row r="299" spans="23:23" x14ac:dyDescent="0.25">
      <c r="W299" t="str">
        <f>IF($C299="","",IF(DefaultScenario,IF(OR(AND(Default_Exchange="ALL",NOT(ISERROR(MATCH($C299,$AE$6:$AE$37,0)))),$C299=Default_Exchange),IF($G299&gt;0,-LGD,0),0),IF(OR($J299="SWAP",$J299="FUTURE",$J299="CME FUTURE"),IF('Futures &amp; Perps Shifted'!$K$73,VLOOKUP($M299,ShiftByCurrencyDeriv,MATCH($R299,ShiftByCurrencyDerivHeader,0),FALSE),0),0)))</f>
        <v/>
      </c>
    </row>
    <row r="300" spans="23:23" x14ac:dyDescent="0.25">
      <c r="W300" t="str">
        <f>IF($C300="","",IF(DefaultScenario,IF(OR(AND(Default_Exchange="ALL",NOT(ISERROR(MATCH($C300,$AE$6:$AE$37,0)))),$C300=Default_Exchange),IF($G300&gt;0,-LGD,0),0),IF(OR($J300="SWAP",$J300="FUTURE",$J300="CME FUTURE"),IF('Futures &amp; Perps Shifted'!$K$73,VLOOKUP($M300,ShiftByCurrencyDeriv,MATCH($R300,ShiftByCurrencyDerivHeader,0),FALSE),0),0)))</f>
        <v/>
      </c>
    </row>
    <row r="301" spans="23:23" x14ac:dyDescent="0.25">
      <c r="W301" t="str">
        <f>IF($C301="","",IF(DefaultScenario,IF(OR(AND(Default_Exchange="ALL",NOT(ISERROR(MATCH($C301,$AE$6:$AE$37,0)))),$C301=Default_Exchange),IF($G301&gt;0,-LGD,0),0),IF(OR($J301="SWAP",$J301="FUTURE",$J301="CME FUTURE"),IF('Futures &amp; Perps Shifted'!$K$73,VLOOKUP($M301,ShiftByCurrencyDeriv,MATCH($R301,ShiftByCurrencyDerivHeader,0),FALSE),0),0)))</f>
        <v/>
      </c>
    </row>
    <row r="302" spans="23:23" x14ac:dyDescent="0.25">
      <c r="W302" t="str">
        <f>IF($C302="","",IF(DefaultScenario,IF(OR(AND(Default_Exchange="ALL",NOT(ISERROR(MATCH($C302,$AE$6:$AE$37,0)))),$C302=Default_Exchange),IF($G302&gt;0,-LGD,0),0),IF(OR($J302="SWAP",$J302="FUTURE",$J302="CME FUTURE"),IF('Futures &amp; Perps Shifted'!$K$73,VLOOKUP($M302,ShiftByCurrencyDeriv,MATCH($R302,ShiftByCurrencyDerivHeader,0),FALSE),0),0)))</f>
        <v/>
      </c>
    </row>
    <row r="303" spans="23:23" x14ac:dyDescent="0.25">
      <c r="W303" t="str">
        <f>IF($C303="","",IF(DefaultScenario,IF(OR(AND(Default_Exchange="ALL",NOT(ISERROR(MATCH($C303,$AE$6:$AE$37,0)))),$C303=Default_Exchange),IF($G303&gt;0,-LGD,0),0),IF(OR($J303="SWAP",$J303="FUTURE",$J303="CME FUTURE"),IF('Futures &amp; Perps Shifted'!$K$73,VLOOKUP($M303,ShiftByCurrencyDeriv,MATCH($R303,ShiftByCurrencyDerivHeader,0),FALSE),0),0)))</f>
        <v/>
      </c>
    </row>
    <row r="304" spans="23:23" x14ac:dyDescent="0.25">
      <c r="W304" t="str">
        <f>IF($C304="","",IF(DefaultScenario,IF(OR(AND(Default_Exchange="ALL",NOT(ISERROR(MATCH($C304,$AE$6:$AE$37,0)))),$C304=Default_Exchange),IF($G304&gt;0,-LGD,0),0),IF(OR($J304="SWAP",$J304="FUTURE",$J304="CME FUTURE"),IF('Futures &amp; Perps Shifted'!$K$73,VLOOKUP($M304,ShiftByCurrencyDeriv,MATCH($R304,ShiftByCurrencyDerivHeader,0),FALSE),0),0)))</f>
        <v/>
      </c>
    </row>
    <row r="305" spans="23:23" x14ac:dyDescent="0.25">
      <c r="W305" t="str">
        <f>IF($C305="","",IF(DefaultScenario,IF(OR(AND(Default_Exchange="ALL",NOT(ISERROR(MATCH($C305,$AE$6:$AE$37,0)))),$C305=Default_Exchange),IF($G305&gt;0,-LGD,0),0),IF(OR($J305="SWAP",$J305="FUTURE",$J305="CME FUTURE"),IF('Futures &amp; Perps Shifted'!$K$73,VLOOKUP($M305,ShiftByCurrencyDeriv,MATCH($R305,ShiftByCurrencyDerivHeader,0),FALSE),0),0)))</f>
        <v/>
      </c>
    </row>
    <row r="306" spans="23:23" x14ac:dyDescent="0.25">
      <c r="W306" t="str">
        <f>IF($C306="","",IF(DefaultScenario,IF(OR(AND(Default_Exchange="ALL",NOT(ISERROR(MATCH($C306,$AE$6:$AE$37,0)))),$C306=Default_Exchange),IF($G306&gt;0,-LGD,0),0),IF(OR($J306="SWAP",$J306="FUTURE",$J306="CME FUTURE"),IF('Futures &amp; Perps Shifted'!$K$73,VLOOKUP($M306,ShiftByCurrencyDeriv,MATCH($R306,ShiftByCurrencyDerivHeader,0),FALSE),0),0)))</f>
        <v/>
      </c>
    </row>
    <row r="307" spans="23:23" x14ac:dyDescent="0.25">
      <c r="W307" t="str">
        <f>IF($C307="","",IF(DefaultScenario,IF(OR(AND(Default_Exchange="ALL",NOT(ISERROR(MATCH($C307,$AE$6:$AE$37,0)))),$C307=Default_Exchange),IF($G307&gt;0,-LGD,0),0),IF(OR($J307="SWAP",$J307="FUTURE",$J307="CME FUTURE"),IF('Futures &amp; Perps Shifted'!$K$73,VLOOKUP($M307,ShiftByCurrencyDeriv,MATCH($R307,ShiftByCurrencyDerivHeader,0),FALSE),0),0)))</f>
        <v/>
      </c>
    </row>
    <row r="308" spans="23:23" x14ac:dyDescent="0.25">
      <c r="W308" t="str">
        <f>IF($C308="","",IF(DefaultScenario,IF(OR(AND(Default_Exchange="ALL",NOT(ISERROR(MATCH($C308,$AE$6:$AE$37,0)))),$C308=Default_Exchange),IF($G308&gt;0,-LGD,0),0),IF(OR($J308="SWAP",$J308="FUTURE",$J308="CME FUTURE"),IF('Futures &amp; Perps Shifted'!$K$73,VLOOKUP($M308,ShiftByCurrencyDeriv,MATCH($R308,ShiftByCurrencyDerivHeader,0),FALSE),0),0)))</f>
        <v/>
      </c>
    </row>
    <row r="309" spans="23:23" x14ac:dyDescent="0.25">
      <c r="W309" t="str">
        <f>IF($C309="","",IF(DefaultScenario,IF(OR(AND(Default_Exchange="ALL",NOT(ISERROR(MATCH($C309,$AE$6:$AE$37,0)))),$C309=Default_Exchange),IF($G309&gt;0,-LGD,0),0),IF(OR($J309="SWAP",$J309="FUTURE",$J309="CME FUTURE"),IF('Futures &amp; Perps Shifted'!$K$73,VLOOKUP($M309,ShiftByCurrencyDeriv,MATCH($R309,ShiftByCurrencyDerivHeader,0),FALSE),0),0)))</f>
        <v/>
      </c>
    </row>
    <row r="310" spans="23:23" x14ac:dyDescent="0.25">
      <c r="W310" t="str">
        <f>IF($C310="","",IF(DefaultScenario,IF(OR(AND(Default_Exchange="ALL",NOT(ISERROR(MATCH($C310,$AE$6:$AE$37,0)))),$C310=Default_Exchange),IF($G310&gt;0,-LGD,0),0),IF(OR($J310="SWAP",$J310="FUTURE",$J310="CME FUTURE"),IF('Futures &amp; Perps Shifted'!$K$73,VLOOKUP($M310,ShiftByCurrencyDeriv,MATCH($R310,ShiftByCurrencyDerivHeader,0),FALSE),0),0)))</f>
        <v/>
      </c>
    </row>
    <row r="311" spans="23:23" x14ac:dyDescent="0.25">
      <c r="W311" t="str">
        <f>IF($C311="","",IF(DefaultScenario,IF(OR(AND(Default_Exchange="ALL",NOT(ISERROR(MATCH($C311,$AE$6:$AE$37,0)))),$C311=Default_Exchange),IF($G311&gt;0,-LGD,0),0),IF(OR($J311="SWAP",$J311="FUTURE",$J311="CME FUTURE"),IF('Futures &amp; Perps Shifted'!$K$73,VLOOKUP($M311,ShiftByCurrencyDeriv,MATCH($R311,ShiftByCurrencyDerivHeader,0),FALSE),0),0)))</f>
        <v/>
      </c>
    </row>
    <row r="312" spans="23:23" x14ac:dyDescent="0.25">
      <c r="W312" t="str">
        <f>IF($C312="","",IF(DefaultScenario,IF(OR(AND(Default_Exchange="ALL",NOT(ISERROR(MATCH($C312,$AE$6:$AE$37,0)))),$C312=Default_Exchange),IF($G312&gt;0,-LGD,0),0),IF(OR($J312="SWAP",$J312="FUTURE",$J312="CME FUTURE"),IF('Futures &amp; Perps Shifted'!$K$73,VLOOKUP($M312,ShiftByCurrencyDeriv,MATCH($R312,ShiftByCurrencyDerivHeader,0),FALSE),0),0)))</f>
        <v/>
      </c>
    </row>
    <row r="313" spans="23:23" x14ac:dyDescent="0.25">
      <c r="W313" t="str">
        <f>IF($C313="","",IF(DefaultScenario,IF(OR(AND(Default_Exchange="ALL",NOT(ISERROR(MATCH($C313,$AE$6:$AE$37,0)))),$C313=Default_Exchange),IF($G313&gt;0,-LGD,0),0),IF(OR($J313="SWAP",$J313="FUTURE",$J313="CME FUTURE"),IF('Futures &amp; Perps Shifted'!$K$73,VLOOKUP($M313,ShiftByCurrencyDeriv,MATCH($R313,ShiftByCurrencyDerivHeader,0),FALSE),0),0)))</f>
        <v/>
      </c>
    </row>
    <row r="314" spans="23:23" x14ac:dyDescent="0.25">
      <c r="W314" t="str">
        <f>IF($C314="","",IF(DefaultScenario,IF(OR(AND(Default_Exchange="ALL",NOT(ISERROR(MATCH($C314,$AE$6:$AE$37,0)))),$C314=Default_Exchange),IF($G314&gt;0,-LGD,0),0),IF(OR($J314="SWAP",$J314="FUTURE",$J314="CME FUTURE"),IF('Futures &amp; Perps Shifted'!$K$73,VLOOKUP($M314,ShiftByCurrencyDeriv,MATCH($R314,ShiftByCurrencyDerivHeader,0),FALSE),0),0)))</f>
        <v/>
      </c>
    </row>
    <row r="315" spans="23:23" x14ac:dyDescent="0.25">
      <c r="W315" t="str">
        <f>IF($C315="","",IF(DefaultScenario,IF(OR(AND(Default_Exchange="ALL",NOT(ISERROR(MATCH($C315,$AE$6:$AE$37,0)))),$C315=Default_Exchange),IF($G315&gt;0,-LGD,0),0),IF(OR($J315="SWAP",$J315="FUTURE",$J315="CME FUTURE"),IF('Futures &amp; Perps Shifted'!$K$73,VLOOKUP($M315,ShiftByCurrencyDeriv,MATCH($R315,ShiftByCurrencyDerivHeader,0),FALSE),0),0)))</f>
        <v/>
      </c>
    </row>
    <row r="316" spans="23:23" x14ac:dyDescent="0.25">
      <c r="W316" t="str">
        <f>IF($C316="","",IF(DefaultScenario,IF(OR(AND(Default_Exchange="ALL",NOT(ISERROR(MATCH($C316,$AE$6:$AE$37,0)))),$C316=Default_Exchange),IF($G316&gt;0,-LGD,0),0),IF(OR($J316="SWAP",$J316="FUTURE",$J316="CME FUTURE"),IF('Futures &amp; Perps Shifted'!$K$73,VLOOKUP($M316,ShiftByCurrencyDeriv,MATCH($R316,ShiftByCurrencyDerivHeader,0),FALSE),0),0)))</f>
        <v/>
      </c>
    </row>
    <row r="317" spans="23:23" x14ac:dyDescent="0.25">
      <c r="W317" t="str">
        <f>IF($C317="","",IF(DefaultScenario,IF(OR(AND(Default_Exchange="ALL",NOT(ISERROR(MATCH($C317,$AE$6:$AE$37,0)))),$C317=Default_Exchange),IF($G317&gt;0,-LGD,0),0),IF(OR($J317="SWAP",$J317="FUTURE",$J317="CME FUTURE"),IF('Futures &amp; Perps Shifted'!$K$73,VLOOKUP($M317,ShiftByCurrencyDeriv,MATCH($R317,ShiftByCurrencyDerivHeader,0),FALSE),0),0)))</f>
        <v/>
      </c>
    </row>
    <row r="318" spans="23:23" x14ac:dyDescent="0.25">
      <c r="W318" t="str">
        <f>IF($C318="","",IF(DefaultScenario,IF(OR(AND(Default_Exchange="ALL",NOT(ISERROR(MATCH($C318,$AE$6:$AE$37,0)))),$C318=Default_Exchange),IF($G318&gt;0,-LGD,0),0),IF(OR($J318="SWAP",$J318="FUTURE",$J318="CME FUTURE"),IF('Futures &amp; Perps Shifted'!$K$73,VLOOKUP($M318,ShiftByCurrencyDeriv,MATCH($R318,ShiftByCurrencyDerivHeader,0),FALSE),0),0)))</f>
        <v/>
      </c>
    </row>
    <row r="319" spans="23:23" x14ac:dyDescent="0.25">
      <c r="W319" t="str">
        <f>IF($C319="","",IF(DefaultScenario,IF(OR(AND(Default_Exchange="ALL",NOT(ISERROR(MATCH($C319,$AE$6:$AE$37,0)))),$C319=Default_Exchange),IF($G319&gt;0,-LGD,0),0),IF(OR($J319="SWAP",$J319="FUTURE",$J319="CME FUTURE"),IF('Futures &amp; Perps Shifted'!$K$73,VLOOKUP($M319,ShiftByCurrencyDeriv,MATCH($R319,ShiftByCurrencyDerivHeader,0),FALSE),0),0)))</f>
        <v/>
      </c>
    </row>
    <row r="320" spans="23:23" x14ac:dyDescent="0.25">
      <c r="W320" t="str">
        <f>IF($C320="","",IF(DefaultScenario,IF(OR(AND(Default_Exchange="ALL",NOT(ISERROR(MATCH($C320,$AE$6:$AE$37,0)))),$C320=Default_Exchange),IF($G320&gt;0,-LGD,0),0),IF(OR($J320="SWAP",$J320="FUTURE",$J320="CME FUTURE"),IF('Futures &amp; Perps Shifted'!$K$73,VLOOKUP($M320,ShiftByCurrencyDeriv,MATCH($R320,ShiftByCurrencyDerivHeader,0),FALSE),0),0)))</f>
        <v/>
      </c>
    </row>
    <row r="321" spans="23:23" x14ac:dyDescent="0.25">
      <c r="W321" t="str">
        <f>IF($C321="","",IF(DefaultScenario,IF(OR(AND(Default_Exchange="ALL",NOT(ISERROR(MATCH($C321,$AE$6:$AE$37,0)))),$C321=Default_Exchange),IF($G321&gt;0,-LGD,0),0),IF(OR($J321="SWAP",$J321="FUTURE",$J321="CME FUTURE"),IF('Futures &amp; Perps Shifted'!$K$73,VLOOKUP($M321,ShiftByCurrencyDeriv,MATCH($R321,ShiftByCurrencyDerivHeader,0),FALSE),0),0)))</f>
        <v/>
      </c>
    </row>
    <row r="322" spans="23:23" x14ac:dyDescent="0.25">
      <c r="W322" t="str">
        <f>IF($C322="","",IF(DefaultScenario,IF(OR(AND(Default_Exchange="ALL",NOT(ISERROR(MATCH($C322,$AE$6:$AE$37,0)))),$C322=Default_Exchange),IF($G322&gt;0,-LGD,0),0),IF(OR($J322="SWAP",$J322="FUTURE",$J322="CME FUTURE"),IF('Futures &amp; Perps Shifted'!$K$73,VLOOKUP($M322,ShiftByCurrencyDeriv,MATCH($R322,ShiftByCurrencyDerivHeader,0),FALSE),0),0)))</f>
        <v/>
      </c>
    </row>
    <row r="323" spans="23:23" x14ac:dyDescent="0.25">
      <c r="W323" t="str">
        <f>IF($C323="","",IF(DefaultScenario,IF(OR(AND(Default_Exchange="ALL",NOT(ISERROR(MATCH($C323,$AE$6:$AE$37,0)))),$C323=Default_Exchange),IF($G323&gt;0,-LGD,0),0),IF(OR($J323="SWAP",$J323="FUTURE",$J323="CME FUTURE"),IF('Futures &amp; Perps Shifted'!$K$73,VLOOKUP($M323,ShiftByCurrencyDeriv,MATCH($R323,ShiftByCurrencyDerivHeader,0),FALSE),0),0)))</f>
        <v/>
      </c>
    </row>
    <row r="324" spans="23:23" x14ac:dyDescent="0.25">
      <c r="W324" t="str">
        <f>IF($C324="","",IF(DefaultScenario,IF(OR(AND(Default_Exchange="ALL",NOT(ISERROR(MATCH($C324,$AE$6:$AE$37,0)))),$C324=Default_Exchange),IF($G324&gt;0,-LGD,0),0),IF(OR($J324="SWAP",$J324="FUTURE",$J324="CME FUTURE"),IF('Futures &amp; Perps Shifted'!$K$73,VLOOKUP($M324,ShiftByCurrencyDeriv,MATCH($R324,ShiftByCurrencyDerivHeader,0),FALSE),0),0)))</f>
        <v/>
      </c>
    </row>
    <row r="325" spans="23:23" x14ac:dyDescent="0.25">
      <c r="W325" t="str">
        <f>IF($C325="","",IF(DefaultScenario,IF(OR(AND(Default_Exchange="ALL",NOT(ISERROR(MATCH($C325,$AE$6:$AE$37,0)))),$C325=Default_Exchange),IF($G325&gt;0,-LGD,0),0),IF(OR($J325="SWAP",$J325="FUTURE",$J325="CME FUTURE"),IF('Futures &amp; Perps Shifted'!$K$73,VLOOKUP($M325,ShiftByCurrencyDeriv,MATCH($R325,ShiftByCurrencyDerivHeader,0),FALSE),0),0)))</f>
        <v/>
      </c>
    </row>
    <row r="326" spans="23:23" x14ac:dyDescent="0.25">
      <c r="W326" t="str">
        <f>IF($C326="","",IF(DefaultScenario,IF(OR(AND(Default_Exchange="ALL",NOT(ISERROR(MATCH($C326,$AE$6:$AE$37,0)))),$C326=Default_Exchange),IF($G326&gt;0,-LGD,0),0),IF(OR($J326="SWAP",$J326="FUTURE",$J326="CME FUTURE"),IF('Futures &amp; Perps Shifted'!$K$73,VLOOKUP($M326,ShiftByCurrencyDeriv,MATCH($R326,ShiftByCurrencyDerivHeader,0),FALSE),0),0)))</f>
        <v/>
      </c>
    </row>
    <row r="327" spans="23:23" x14ac:dyDescent="0.25">
      <c r="W327" t="str">
        <f>IF($C327="","",IF(DefaultScenario,IF(OR(AND(Default_Exchange="ALL",NOT(ISERROR(MATCH($C327,$AE$6:$AE$37,0)))),$C327=Default_Exchange),IF($G327&gt;0,-LGD,0),0),IF(OR($J327="SWAP",$J327="FUTURE",$J327="CME FUTURE"),IF('Futures &amp; Perps Shifted'!$K$73,VLOOKUP($M327,ShiftByCurrencyDeriv,MATCH($R327,ShiftByCurrencyDerivHeader,0),FALSE),0),0)))</f>
        <v/>
      </c>
    </row>
    <row r="328" spans="23:23" x14ac:dyDescent="0.25">
      <c r="W328" t="str">
        <f>IF($C328="","",IF(DefaultScenario,IF(OR(AND(Default_Exchange="ALL",NOT(ISERROR(MATCH($C328,$AE$6:$AE$37,0)))),$C328=Default_Exchange),IF($G328&gt;0,-LGD,0),0),IF(OR($J328="SWAP",$J328="FUTURE",$J328="CME FUTURE"),IF('Futures &amp; Perps Shifted'!$K$73,VLOOKUP($M328,ShiftByCurrencyDeriv,MATCH($R328,ShiftByCurrencyDerivHeader,0),FALSE),0),0)))</f>
        <v/>
      </c>
    </row>
    <row r="329" spans="23:23" x14ac:dyDescent="0.25">
      <c r="W329" t="str">
        <f>IF($C329="","",IF(DefaultScenario,IF(OR(AND(Default_Exchange="ALL",NOT(ISERROR(MATCH($C329,$AE$6:$AE$37,0)))),$C329=Default_Exchange),IF($G329&gt;0,-LGD,0),0),IF(OR($J329="SWAP",$J329="FUTURE",$J329="CME FUTURE"),IF('Futures &amp; Perps Shifted'!$K$73,VLOOKUP($M329,ShiftByCurrencyDeriv,MATCH($R329,ShiftByCurrencyDerivHeader,0),FALSE),0),0)))</f>
        <v/>
      </c>
    </row>
    <row r="330" spans="23:23" x14ac:dyDescent="0.25">
      <c r="W330" t="str">
        <f>IF($C330="","",IF(DefaultScenario,IF(OR(AND(Default_Exchange="ALL",NOT(ISERROR(MATCH($C330,$AE$6:$AE$37,0)))),$C330=Default_Exchange),IF($G330&gt;0,-LGD,0),0),IF(OR($J330="SWAP",$J330="FUTURE",$J330="CME FUTURE"),IF('Futures &amp; Perps Shifted'!$K$73,VLOOKUP($M330,ShiftByCurrencyDeriv,MATCH($R330,ShiftByCurrencyDerivHeader,0),FALSE),0),0)))</f>
        <v/>
      </c>
    </row>
    <row r="331" spans="23:23" x14ac:dyDescent="0.25">
      <c r="W331" t="str">
        <f>IF($C331="","",IF(DefaultScenario,IF(OR(AND(Default_Exchange="ALL",NOT(ISERROR(MATCH($C331,$AE$6:$AE$37,0)))),$C331=Default_Exchange),IF($G331&gt;0,-LGD,0),0),IF(OR($J331="SWAP",$J331="FUTURE",$J331="CME FUTURE"),IF('Futures &amp; Perps Shifted'!$K$73,VLOOKUP($M331,ShiftByCurrencyDeriv,MATCH($R331,ShiftByCurrencyDerivHeader,0),FALSE),0),0)))</f>
        <v/>
      </c>
    </row>
    <row r="332" spans="23:23" x14ac:dyDescent="0.25">
      <c r="W332" t="str">
        <f>IF($C332="","",IF(DefaultScenario,IF(OR(AND(Default_Exchange="ALL",NOT(ISERROR(MATCH($C332,$AE$6:$AE$37,0)))),$C332=Default_Exchange),IF($G332&gt;0,-LGD,0),0),IF(OR($J332="SWAP",$J332="FUTURE",$J332="CME FUTURE"),IF('Futures &amp; Perps Shifted'!$K$73,VLOOKUP($M332,ShiftByCurrencyDeriv,MATCH($R332,ShiftByCurrencyDerivHeader,0),FALSE),0),0)))</f>
        <v/>
      </c>
    </row>
    <row r="333" spans="23:23" x14ac:dyDescent="0.25">
      <c r="W333" t="str">
        <f>IF($C333="","",IF(DefaultScenario,IF(OR(AND(Default_Exchange="ALL",NOT(ISERROR(MATCH($C333,$AE$6:$AE$37,0)))),$C333=Default_Exchange),IF($G333&gt;0,-LGD,0),0),IF(OR($J333="SWAP",$J333="FUTURE",$J333="CME FUTURE"),IF('Futures &amp; Perps Shifted'!$K$73,VLOOKUP($M333,ShiftByCurrencyDeriv,MATCH($R333,ShiftByCurrencyDerivHeader,0),FALSE),0),0)))</f>
        <v/>
      </c>
    </row>
    <row r="334" spans="23:23" x14ac:dyDescent="0.25">
      <c r="W334" t="str">
        <f>IF($C334="","",IF(DefaultScenario,IF(OR(AND(Default_Exchange="ALL",NOT(ISERROR(MATCH($C334,$AE$6:$AE$37,0)))),$C334=Default_Exchange),IF($G334&gt;0,-LGD,0),0),IF(OR($J334="SWAP",$J334="FUTURE",$J334="CME FUTURE"),IF('Futures &amp; Perps Shifted'!$K$73,VLOOKUP($M334,ShiftByCurrencyDeriv,MATCH($R334,ShiftByCurrencyDerivHeader,0),FALSE),0),0)))</f>
        <v/>
      </c>
    </row>
    <row r="335" spans="23:23" x14ac:dyDescent="0.25">
      <c r="W335" t="str">
        <f>IF($C335="","",IF(DefaultScenario,IF(OR(AND(Default_Exchange="ALL",NOT(ISERROR(MATCH($C335,$AE$6:$AE$37,0)))),$C335=Default_Exchange),IF($G335&gt;0,-LGD,0),0),IF(OR($J335="SWAP",$J335="FUTURE",$J335="CME FUTURE"),IF('Futures &amp; Perps Shifted'!$K$73,VLOOKUP($M335,ShiftByCurrencyDeriv,MATCH($R335,ShiftByCurrencyDerivHeader,0),FALSE),0),0)))</f>
        <v/>
      </c>
    </row>
    <row r="336" spans="23:23" x14ac:dyDescent="0.25">
      <c r="W336" t="str">
        <f>IF($C336="","",IF(DefaultScenario,IF(OR(AND(Default_Exchange="ALL",NOT(ISERROR(MATCH($C336,$AE$6:$AE$37,0)))),$C336=Default_Exchange),IF($G336&gt;0,-LGD,0),0),IF(OR($J336="SWAP",$J336="FUTURE",$J336="CME FUTURE"),IF('Futures &amp; Perps Shifted'!$K$73,VLOOKUP($M336,ShiftByCurrencyDeriv,MATCH($R336,ShiftByCurrencyDerivHeader,0),FALSE),0),0)))</f>
        <v/>
      </c>
    </row>
    <row r="337" spans="23:23" x14ac:dyDescent="0.25">
      <c r="W337" t="str">
        <f>IF($C337="","",IF(DefaultScenario,IF(OR(AND(Default_Exchange="ALL",NOT(ISERROR(MATCH($C337,$AE$6:$AE$37,0)))),$C337=Default_Exchange),IF($G337&gt;0,-LGD,0),0),IF(OR($J337="SWAP",$J337="FUTURE",$J337="CME FUTURE"),IF('Futures &amp; Perps Shifted'!$K$73,VLOOKUP($M337,ShiftByCurrencyDeriv,MATCH($R337,ShiftByCurrencyDerivHeader,0),FALSE),0),0)))</f>
        <v/>
      </c>
    </row>
    <row r="338" spans="23:23" x14ac:dyDescent="0.25">
      <c r="W338" t="str">
        <f>IF($C338="","",IF(DefaultScenario,IF(OR(AND(Default_Exchange="ALL",NOT(ISERROR(MATCH($C338,$AE$6:$AE$37,0)))),$C338=Default_Exchange),IF($G338&gt;0,-LGD,0),0),IF(OR($J338="SWAP",$J338="FUTURE",$J338="CME FUTURE"),IF('Futures &amp; Perps Shifted'!$K$73,VLOOKUP($M338,ShiftByCurrencyDeriv,MATCH($R338,ShiftByCurrencyDerivHeader,0),FALSE),0),0)))</f>
        <v/>
      </c>
    </row>
    <row r="339" spans="23:23" x14ac:dyDescent="0.25">
      <c r="W339" t="str">
        <f>IF($C339="","",IF(DefaultScenario,IF(OR(AND(Default_Exchange="ALL",NOT(ISERROR(MATCH($C339,$AE$6:$AE$37,0)))),$C339=Default_Exchange),IF($G339&gt;0,-LGD,0),0),IF(OR($J339="SWAP",$J339="FUTURE",$J339="CME FUTURE"),IF('Futures &amp; Perps Shifted'!$K$73,VLOOKUP($M339,ShiftByCurrencyDeriv,MATCH($R339,ShiftByCurrencyDerivHeader,0),FALSE),0),0)))</f>
        <v/>
      </c>
    </row>
    <row r="340" spans="23:23" x14ac:dyDescent="0.25">
      <c r="W340" t="str">
        <f>IF($C340="","",IF(DefaultScenario,IF(OR(AND(Default_Exchange="ALL",NOT(ISERROR(MATCH($C340,$AE$6:$AE$37,0)))),$C340=Default_Exchange),IF($G340&gt;0,-LGD,0),0),IF(OR($J340="SWAP",$J340="FUTURE",$J340="CME FUTURE"),IF('Futures &amp; Perps Shifted'!$K$73,VLOOKUP($M340,ShiftByCurrencyDeriv,MATCH($R340,ShiftByCurrencyDerivHeader,0),FALSE),0),0)))</f>
        <v/>
      </c>
    </row>
    <row r="341" spans="23:23" x14ac:dyDescent="0.25">
      <c r="W341" t="str">
        <f>IF($C341="","",IF(DefaultScenario,IF(OR(AND(Default_Exchange="ALL",NOT(ISERROR(MATCH($C341,$AE$6:$AE$37,0)))),$C341=Default_Exchange),IF($G341&gt;0,-LGD,0),0),IF(OR($J341="SWAP",$J341="FUTURE",$J341="CME FUTURE"),IF('Futures &amp; Perps Shifted'!$K$73,VLOOKUP($M341,ShiftByCurrencyDeriv,MATCH($R341,ShiftByCurrencyDerivHeader,0),FALSE),0),0)))</f>
        <v/>
      </c>
    </row>
    <row r="342" spans="23:23" x14ac:dyDescent="0.25">
      <c r="W342" t="str">
        <f>IF($C342="","",IF(DefaultScenario,IF(OR(AND(Default_Exchange="ALL",NOT(ISERROR(MATCH($C342,$AE$6:$AE$37,0)))),$C342=Default_Exchange),IF($G342&gt;0,-LGD,0),0),IF(OR($J342="SWAP",$J342="FUTURE",$J342="CME FUTURE"),IF('Futures &amp; Perps Shifted'!$K$73,VLOOKUP($M342,ShiftByCurrencyDeriv,MATCH($R342,ShiftByCurrencyDerivHeader,0),FALSE),0),0)))</f>
        <v/>
      </c>
    </row>
    <row r="343" spans="23:23" x14ac:dyDescent="0.25">
      <c r="W343" t="str">
        <f>IF($C343="","",IF(DefaultScenario,IF(OR(AND(Default_Exchange="ALL",NOT(ISERROR(MATCH($C343,$AE$6:$AE$37,0)))),$C343=Default_Exchange),IF($G343&gt;0,-LGD,0),0),IF(OR($J343="SWAP",$J343="FUTURE",$J343="CME FUTURE"),IF('Futures &amp; Perps Shifted'!$K$73,VLOOKUP($M343,ShiftByCurrencyDeriv,MATCH($R343,ShiftByCurrencyDerivHeader,0),FALSE),0),0)))</f>
        <v/>
      </c>
    </row>
    <row r="344" spans="23:23" x14ac:dyDescent="0.25">
      <c r="W344" t="str">
        <f>IF($C344="","",IF(DefaultScenario,IF(OR(AND(Default_Exchange="ALL",NOT(ISERROR(MATCH($C344,$AE$6:$AE$37,0)))),$C344=Default_Exchange),IF($G344&gt;0,-LGD,0),0),IF(OR($J344="SWAP",$J344="FUTURE",$J344="CME FUTURE"),IF('Futures &amp; Perps Shifted'!$K$73,VLOOKUP($M344,ShiftByCurrencyDeriv,MATCH($R344,ShiftByCurrencyDerivHeader,0),FALSE),0),0)))</f>
        <v/>
      </c>
    </row>
    <row r="345" spans="23:23" x14ac:dyDescent="0.25">
      <c r="W345" t="str">
        <f>IF($C345="","",IF(DefaultScenario,IF(OR(AND(Default_Exchange="ALL",NOT(ISERROR(MATCH($C345,$AE$6:$AE$37,0)))),$C345=Default_Exchange),IF($G345&gt;0,-LGD,0),0),IF(OR($J345="SWAP",$J345="FUTURE",$J345="CME FUTURE"),IF('Futures &amp; Perps Shifted'!$K$73,VLOOKUP($M345,ShiftByCurrencyDeriv,MATCH($R345,ShiftByCurrencyDerivHeader,0),FALSE),0),0)))</f>
        <v/>
      </c>
    </row>
    <row r="346" spans="23:23" x14ac:dyDescent="0.25">
      <c r="W346" t="str">
        <f>IF($C346="","",IF(DefaultScenario,IF(OR(AND(Default_Exchange="ALL",NOT(ISERROR(MATCH($C346,$AE$6:$AE$37,0)))),$C346=Default_Exchange),IF($G346&gt;0,-LGD,0),0),IF(OR($J346="SWAP",$J346="FUTURE",$J346="CME FUTURE"),IF('Futures &amp; Perps Shifted'!$K$73,VLOOKUP($M346,ShiftByCurrencyDeriv,MATCH($R346,ShiftByCurrencyDerivHeader,0),FALSE),0),0)))</f>
        <v/>
      </c>
    </row>
    <row r="347" spans="23:23" x14ac:dyDescent="0.25">
      <c r="W347" t="str">
        <f>IF($C347="","",IF(DefaultScenario,IF(OR(AND(Default_Exchange="ALL",NOT(ISERROR(MATCH($C347,$AE$6:$AE$37,0)))),$C347=Default_Exchange),IF($G347&gt;0,-LGD,0),0),IF(OR($J347="SWAP",$J347="FUTURE",$J347="CME FUTURE"),IF('Futures &amp; Perps Shifted'!$K$73,VLOOKUP($M347,ShiftByCurrencyDeriv,MATCH($R347,ShiftByCurrencyDerivHeader,0),FALSE),0),0)))</f>
        <v/>
      </c>
    </row>
    <row r="348" spans="23:23" x14ac:dyDescent="0.25">
      <c r="W348" t="str">
        <f>IF($C348="","",IF(DefaultScenario,IF(OR(AND(Default_Exchange="ALL",NOT(ISERROR(MATCH($C348,$AE$6:$AE$37,0)))),$C348=Default_Exchange),IF($G348&gt;0,-LGD,0),0),IF(OR($J348="SWAP",$J348="FUTURE",$J348="CME FUTURE"),IF('Futures &amp; Perps Shifted'!$K$73,VLOOKUP($M348,ShiftByCurrencyDeriv,MATCH($R348,ShiftByCurrencyDerivHeader,0),FALSE),0),0)))</f>
        <v/>
      </c>
    </row>
    <row r="349" spans="23:23" x14ac:dyDescent="0.25">
      <c r="W349" t="str">
        <f>IF($C349="","",IF(DefaultScenario,IF(OR(AND(Default_Exchange="ALL",NOT(ISERROR(MATCH($C349,$AE$6:$AE$37,0)))),$C349=Default_Exchange),IF($G349&gt;0,-LGD,0),0),IF(OR($J349="SWAP",$J349="FUTURE",$J349="CME FUTURE"),IF('Futures &amp; Perps Shifted'!$K$73,VLOOKUP($M349,ShiftByCurrencyDeriv,MATCH($R349,ShiftByCurrencyDerivHeader,0),FALSE),0),0)))</f>
        <v/>
      </c>
    </row>
    <row r="350" spans="23:23" x14ac:dyDescent="0.25">
      <c r="W350" t="str">
        <f>IF($C350="","",IF(DefaultScenario,IF(OR(AND(Default_Exchange="ALL",NOT(ISERROR(MATCH($C350,$AE$6:$AE$37,0)))),$C350=Default_Exchange),IF($G350&gt;0,-LGD,0),0),IF(OR($J350="SWAP",$J350="FUTURE",$J350="CME FUTURE"),IF('Futures &amp; Perps Shifted'!$K$73,VLOOKUP($M350,ShiftByCurrencyDeriv,MATCH($R350,ShiftByCurrencyDerivHeader,0),FALSE),0),0)))</f>
        <v/>
      </c>
    </row>
    <row r="351" spans="23:23" x14ac:dyDescent="0.25">
      <c r="W351" t="str">
        <f>IF($C351="","",IF(DefaultScenario,IF(OR(AND(Default_Exchange="ALL",NOT(ISERROR(MATCH($C351,$AE$6:$AE$37,0)))),$C351=Default_Exchange),IF($G351&gt;0,-LGD,0),0),IF(OR($J351="SWAP",$J351="FUTURE",$J351="CME FUTURE"),IF('Futures &amp; Perps Shifted'!$K$73,VLOOKUP($M351,ShiftByCurrencyDeriv,MATCH($R351,ShiftByCurrencyDerivHeader,0),FALSE),0),0)))</f>
        <v/>
      </c>
    </row>
    <row r="352" spans="23:23" x14ac:dyDescent="0.25">
      <c r="W352" t="str">
        <f>IF($C352="","",IF(DefaultScenario,IF(OR(AND(Default_Exchange="ALL",NOT(ISERROR(MATCH($C352,$AE$6:$AE$37,0)))),$C352=Default_Exchange),IF($G352&gt;0,-LGD,0),0),IF(OR($J352="SWAP",$J352="FUTURE",$J352="CME FUTURE"),IF('Futures &amp; Perps Shifted'!$K$73,VLOOKUP($M352,ShiftByCurrencyDeriv,MATCH($R352,ShiftByCurrencyDerivHeader,0),FALSE),0),0)))</f>
        <v/>
      </c>
    </row>
    <row r="353" spans="23:23" x14ac:dyDescent="0.25">
      <c r="W353" t="str">
        <f>IF($C353="","",IF(DefaultScenario,IF(OR(AND(Default_Exchange="ALL",NOT(ISERROR(MATCH($C353,$AE$6:$AE$37,0)))),$C353=Default_Exchange),IF($G353&gt;0,-LGD,0),0),IF(OR($J353="SWAP",$J353="FUTURE",$J353="CME FUTURE"),IF('Futures &amp; Perps Shifted'!$K$73,VLOOKUP($M353,ShiftByCurrencyDeriv,MATCH($R353,ShiftByCurrencyDerivHeader,0),FALSE),0),0)))</f>
        <v/>
      </c>
    </row>
    <row r="354" spans="23:23" x14ac:dyDescent="0.25">
      <c r="W354" t="str">
        <f>IF($C354="","",IF(DefaultScenario,IF(OR(AND(Default_Exchange="ALL",NOT(ISERROR(MATCH($C354,$AE$6:$AE$37,0)))),$C354=Default_Exchange),IF($G354&gt;0,-LGD,0),0),IF(OR($J354="SWAP",$J354="FUTURE",$J354="CME FUTURE"),IF('Futures &amp; Perps Shifted'!$K$73,VLOOKUP($M354,ShiftByCurrencyDeriv,MATCH($R354,ShiftByCurrencyDerivHeader,0),FALSE),0),0)))</f>
        <v/>
      </c>
    </row>
    <row r="355" spans="23:23" x14ac:dyDescent="0.25">
      <c r="W355" t="str">
        <f>IF($C355="","",IF(DefaultScenario,IF(OR(AND(Default_Exchange="ALL",NOT(ISERROR(MATCH($C355,$AE$6:$AE$37,0)))),$C355=Default_Exchange),IF($G355&gt;0,-LGD,0),0),IF(OR($J355="SWAP",$J355="FUTURE",$J355="CME FUTURE"),IF('Futures &amp; Perps Shifted'!$K$73,VLOOKUP($M355,ShiftByCurrencyDeriv,MATCH($R355,ShiftByCurrencyDerivHeader,0),FALSE),0),0)))</f>
        <v/>
      </c>
    </row>
    <row r="356" spans="23:23" x14ac:dyDescent="0.25">
      <c r="W356" t="str">
        <f>IF($C356="","",IF(DefaultScenario,IF(OR(AND(Default_Exchange="ALL",NOT(ISERROR(MATCH($C356,$AE$6:$AE$37,0)))),$C356=Default_Exchange),IF($G356&gt;0,-LGD,0),0),IF(OR($J356="SWAP",$J356="FUTURE",$J356="CME FUTURE"),IF('Futures &amp; Perps Shifted'!$K$73,VLOOKUP($M356,ShiftByCurrencyDeriv,MATCH($R356,ShiftByCurrencyDerivHeader,0),FALSE),0),0)))</f>
        <v/>
      </c>
    </row>
    <row r="357" spans="23:23" x14ac:dyDescent="0.25">
      <c r="W357" t="str">
        <f>IF($C357="","",IF(DefaultScenario,IF(OR(AND(Default_Exchange="ALL",NOT(ISERROR(MATCH($C357,$AE$6:$AE$37,0)))),$C357=Default_Exchange),IF($G357&gt;0,-LGD,0),0),IF(OR($J357="SWAP",$J357="FUTURE",$J357="CME FUTURE"),IF('Futures &amp; Perps Shifted'!$K$73,VLOOKUP($M357,ShiftByCurrencyDeriv,MATCH($R357,ShiftByCurrencyDerivHeader,0),FALSE),0),0)))</f>
        <v/>
      </c>
    </row>
    <row r="358" spans="23:23" x14ac:dyDescent="0.25">
      <c r="W358" t="str">
        <f>IF($C358="","",IF(DefaultScenario,IF(OR(AND(Default_Exchange="ALL",NOT(ISERROR(MATCH($C358,$AE$6:$AE$37,0)))),$C358=Default_Exchange),IF($G358&gt;0,-LGD,0),0),IF(OR($J358="SWAP",$J358="FUTURE",$J358="CME FUTURE"),IF('Futures &amp; Perps Shifted'!$K$73,VLOOKUP($M358,ShiftByCurrencyDeriv,MATCH($R358,ShiftByCurrencyDerivHeader,0),FALSE),0),0)))</f>
        <v/>
      </c>
    </row>
    <row r="359" spans="23:23" x14ac:dyDescent="0.25">
      <c r="W359" t="str">
        <f>IF($C359="","",IF(DefaultScenario,IF(OR(AND(Default_Exchange="ALL",NOT(ISERROR(MATCH($C359,$AE$6:$AE$37,0)))),$C359=Default_Exchange),IF($G359&gt;0,-LGD,0),0),IF(OR($J359="SWAP",$J359="FUTURE",$J359="CME FUTURE"),IF('Futures &amp; Perps Shifted'!$K$73,VLOOKUP($M359,ShiftByCurrencyDeriv,MATCH($R359,ShiftByCurrencyDerivHeader,0),FALSE),0),0)))</f>
        <v/>
      </c>
    </row>
    <row r="360" spans="23:23" x14ac:dyDescent="0.25">
      <c r="W360" t="str">
        <f>IF($C360="","",IF(DefaultScenario,IF(OR(AND(Default_Exchange="ALL",NOT(ISERROR(MATCH($C360,$AE$6:$AE$37,0)))),$C360=Default_Exchange),IF($G360&gt;0,-LGD,0),0),IF(OR($J360="SWAP",$J360="FUTURE",$J360="CME FUTURE"),IF('Futures &amp; Perps Shifted'!$K$73,VLOOKUP($M360,ShiftByCurrencyDeriv,MATCH($R360,ShiftByCurrencyDerivHeader,0),FALSE),0),0)))</f>
        <v/>
      </c>
    </row>
    <row r="361" spans="23:23" x14ac:dyDescent="0.25">
      <c r="W361" t="str">
        <f>IF($C361="","",IF(DefaultScenario,IF(OR(AND(Default_Exchange="ALL",NOT(ISERROR(MATCH($C361,$AE$6:$AE$37,0)))),$C361=Default_Exchange),IF($G361&gt;0,-LGD,0),0),IF(OR($J361="SWAP",$J361="FUTURE",$J361="CME FUTURE"),IF('Futures &amp; Perps Shifted'!$K$73,VLOOKUP($M361,ShiftByCurrencyDeriv,MATCH($R361,ShiftByCurrencyDerivHeader,0),FALSE),0),0)))</f>
        <v/>
      </c>
    </row>
    <row r="362" spans="23:23" x14ac:dyDescent="0.25">
      <c r="W362" t="str">
        <f>IF($C362="","",IF(DefaultScenario,IF(OR(AND(Default_Exchange="ALL",NOT(ISERROR(MATCH($C362,$AE$6:$AE$37,0)))),$C362=Default_Exchange),IF($G362&gt;0,-LGD,0),0),IF(OR($J362="SWAP",$J362="FUTURE",$J362="CME FUTURE"),IF('Futures &amp; Perps Shifted'!$K$73,VLOOKUP($M362,ShiftByCurrencyDeriv,MATCH($R362,ShiftByCurrencyDerivHeader,0),FALSE),0),0)))</f>
        <v/>
      </c>
    </row>
    <row r="363" spans="23:23" x14ac:dyDescent="0.25">
      <c r="W363" t="str">
        <f>IF($C363="","",IF(DefaultScenario,IF(OR(AND(Default_Exchange="ALL",NOT(ISERROR(MATCH($C363,$AE$6:$AE$37,0)))),$C363=Default_Exchange),IF($G363&gt;0,-LGD,0),0),IF(OR($J363="SWAP",$J363="FUTURE",$J363="CME FUTURE"),IF('Futures &amp; Perps Shifted'!$K$73,VLOOKUP($M363,ShiftByCurrencyDeriv,MATCH($R363,ShiftByCurrencyDerivHeader,0),FALSE),0),0)))</f>
        <v/>
      </c>
    </row>
    <row r="364" spans="23:23" x14ac:dyDescent="0.25">
      <c r="W364" t="str">
        <f>IF($C364="","",IF(DefaultScenario,IF(OR(AND(Default_Exchange="ALL",NOT(ISERROR(MATCH($C364,$AE$6:$AE$37,0)))),$C364=Default_Exchange),IF($G364&gt;0,-LGD,0),0),IF(OR($J364="SWAP",$J364="FUTURE",$J364="CME FUTURE"),IF('Futures &amp; Perps Shifted'!$K$73,VLOOKUP($M364,ShiftByCurrencyDeriv,MATCH($R364,ShiftByCurrencyDerivHeader,0),FALSE),0),0)))</f>
        <v/>
      </c>
    </row>
    <row r="365" spans="23:23" x14ac:dyDescent="0.25">
      <c r="W365" t="str">
        <f>IF($C365="","",IF(DefaultScenario,IF(OR(AND(Default_Exchange="ALL",NOT(ISERROR(MATCH($C365,$AE$6:$AE$37,0)))),$C365=Default_Exchange),IF($G365&gt;0,-LGD,0),0),IF(OR($J365="SWAP",$J365="FUTURE",$J365="CME FUTURE"),IF('Futures &amp; Perps Shifted'!$K$73,VLOOKUP($M365,ShiftByCurrencyDeriv,MATCH($R365,ShiftByCurrencyDerivHeader,0),FALSE),0),0)))</f>
        <v/>
      </c>
    </row>
    <row r="366" spans="23:23" x14ac:dyDescent="0.25">
      <c r="W366" t="str">
        <f>IF($C366="","",IF(DefaultScenario,IF(OR(AND(Default_Exchange="ALL",NOT(ISERROR(MATCH($C366,$AE$6:$AE$37,0)))),$C366=Default_Exchange),IF($G366&gt;0,-LGD,0),0),IF(OR($J366="SWAP",$J366="FUTURE",$J366="CME FUTURE"),IF('Futures &amp; Perps Shifted'!$K$73,VLOOKUP($M366,ShiftByCurrencyDeriv,MATCH($R366,ShiftByCurrencyDerivHeader,0),FALSE),0),0)))</f>
        <v/>
      </c>
    </row>
    <row r="367" spans="23:23" x14ac:dyDescent="0.25">
      <c r="W367" t="str">
        <f>IF($C367="","",IF(DefaultScenario,IF(OR(AND(Default_Exchange="ALL",NOT(ISERROR(MATCH($C367,$AE$6:$AE$37,0)))),$C367=Default_Exchange),IF($G367&gt;0,-LGD,0),0),IF(OR($J367="SWAP",$J367="FUTURE",$J367="CME FUTURE"),IF('Futures &amp; Perps Shifted'!$K$73,VLOOKUP($M367,ShiftByCurrencyDeriv,MATCH($R367,ShiftByCurrencyDerivHeader,0),FALSE),0),0)))</f>
        <v/>
      </c>
    </row>
    <row r="368" spans="23:23" x14ac:dyDescent="0.25">
      <c r="W368" t="str">
        <f>IF($C368="","",IF(DefaultScenario,IF(OR(AND(Default_Exchange="ALL",NOT(ISERROR(MATCH($C368,$AE$6:$AE$37,0)))),$C368=Default_Exchange),IF($G368&gt;0,-LGD,0),0),IF(OR($J368="SWAP",$J368="FUTURE",$J368="CME FUTURE"),IF('Futures &amp; Perps Shifted'!$K$73,VLOOKUP($M368,ShiftByCurrencyDeriv,MATCH($R368,ShiftByCurrencyDerivHeader,0),FALSE),0),0)))</f>
        <v/>
      </c>
    </row>
    <row r="369" spans="23:23" x14ac:dyDescent="0.25">
      <c r="W369" t="str">
        <f>IF($C369="","",IF(DefaultScenario,IF(OR(AND(Default_Exchange="ALL",NOT(ISERROR(MATCH($C369,$AE$6:$AE$37,0)))),$C369=Default_Exchange),IF($G369&gt;0,-LGD,0),0),IF(OR($J369="SWAP",$J369="FUTURE",$J369="CME FUTURE"),IF('Futures &amp; Perps Shifted'!$K$73,VLOOKUP($M369,ShiftByCurrencyDeriv,MATCH($R369,ShiftByCurrencyDerivHeader,0),FALSE),0),0)))</f>
        <v/>
      </c>
    </row>
    <row r="370" spans="23:23" x14ac:dyDescent="0.25">
      <c r="W370" t="str">
        <f>IF($C370="","",IF(DefaultScenario,IF(OR(AND(Default_Exchange="ALL",NOT(ISERROR(MATCH($C370,$AE$6:$AE$37,0)))),$C370=Default_Exchange),IF($G370&gt;0,-LGD,0),0),IF(OR($J370="SWAP",$J370="FUTURE",$J370="CME FUTURE"),IF('Futures &amp; Perps Shifted'!$K$73,VLOOKUP($M370,ShiftByCurrencyDeriv,MATCH($R370,ShiftByCurrencyDerivHeader,0),FALSE),0),0)))</f>
        <v/>
      </c>
    </row>
    <row r="371" spans="23:23" x14ac:dyDescent="0.25">
      <c r="W371" t="str">
        <f>IF($C371="","",IF(DefaultScenario,IF(OR(AND(Default_Exchange="ALL",NOT(ISERROR(MATCH($C371,$AE$6:$AE$37,0)))),$C371=Default_Exchange),IF($G371&gt;0,-LGD,0),0),IF(OR($J371="SWAP",$J371="FUTURE",$J371="CME FUTURE"),IF('Futures &amp; Perps Shifted'!$K$73,VLOOKUP($M371,ShiftByCurrencyDeriv,MATCH($R371,ShiftByCurrencyDerivHeader,0),FALSE),0),0)))</f>
        <v/>
      </c>
    </row>
    <row r="372" spans="23:23" x14ac:dyDescent="0.25">
      <c r="W372" t="str">
        <f>IF($C372="","",IF(DefaultScenario,IF(OR(AND(Default_Exchange="ALL",NOT(ISERROR(MATCH($C372,$AE$6:$AE$37,0)))),$C372=Default_Exchange),IF($G372&gt;0,-LGD,0),0),IF(OR($J372="SWAP",$J372="FUTURE",$J372="CME FUTURE"),IF('Futures &amp; Perps Shifted'!$K$73,VLOOKUP($M372,ShiftByCurrencyDeriv,MATCH($R372,ShiftByCurrencyDerivHeader,0),FALSE),0),0)))</f>
        <v/>
      </c>
    </row>
    <row r="373" spans="23:23" x14ac:dyDescent="0.25">
      <c r="W373" t="str">
        <f>IF($C373="","",IF(DefaultScenario,IF(OR(AND(Default_Exchange="ALL",NOT(ISERROR(MATCH($C373,$AE$6:$AE$37,0)))),$C373=Default_Exchange),IF($G373&gt;0,-LGD,0),0),IF(OR($J373="SWAP",$J373="FUTURE",$J373="CME FUTURE"),IF('Futures &amp; Perps Shifted'!$K$73,VLOOKUP($M373,ShiftByCurrencyDeriv,MATCH($R373,ShiftByCurrencyDerivHeader,0),FALSE),0),0)))</f>
        <v/>
      </c>
    </row>
    <row r="374" spans="23:23" x14ac:dyDescent="0.25">
      <c r="W374" t="str">
        <f>IF($C374="","",IF(DefaultScenario,IF(OR(AND(Default_Exchange="ALL",NOT(ISERROR(MATCH($C374,$AE$6:$AE$37,0)))),$C374=Default_Exchange),IF($G374&gt;0,-LGD,0),0),IF(OR($J374="SWAP",$J374="FUTURE",$J374="CME FUTURE"),IF('Futures &amp; Perps Shifted'!$K$73,VLOOKUP($M374,ShiftByCurrencyDeriv,MATCH($R374,ShiftByCurrencyDerivHeader,0),FALSE),0),0)))</f>
        <v/>
      </c>
    </row>
    <row r="375" spans="23:23" x14ac:dyDescent="0.25">
      <c r="W375" t="str">
        <f>IF($C375="","",IF(DefaultScenario,IF(OR(AND(Default_Exchange="ALL",NOT(ISERROR(MATCH($C375,$AE$6:$AE$37,0)))),$C375=Default_Exchange),IF($G375&gt;0,-LGD,0),0),IF(OR($J375="SWAP",$J375="FUTURE",$J375="CME FUTURE"),IF('Futures &amp; Perps Shifted'!$K$73,VLOOKUP($M375,ShiftByCurrencyDeriv,MATCH($R375,ShiftByCurrencyDerivHeader,0),FALSE),0),0)))</f>
        <v/>
      </c>
    </row>
    <row r="376" spans="23:23" x14ac:dyDescent="0.25">
      <c r="W376" t="str">
        <f>IF($C376="","",IF(DefaultScenario,IF(OR(AND(Default_Exchange="ALL",NOT(ISERROR(MATCH($C376,$AE$6:$AE$37,0)))),$C376=Default_Exchange),IF($G376&gt;0,-LGD,0),0),IF(OR($J376="SWAP",$J376="FUTURE",$J376="CME FUTURE"),IF('Futures &amp; Perps Shifted'!$K$73,VLOOKUP($M376,ShiftByCurrencyDeriv,MATCH($R376,ShiftByCurrencyDerivHeader,0),FALSE),0),0)))</f>
        <v/>
      </c>
    </row>
    <row r="377" spans="23:23" x14ac:dyDescent="0.25">
      <c r="W377" t="str">
        <f>IF($C377="","",IF(DefaultScenario,IF(OR(AND(Default_Exchange="ALL",NOT(ISERROR(MATCH($C377,$AE$6:$AE$37,0)))),$C377=Default_Exchange),IF($G377&gt;0,-LGD,0),0),IF(OR($J377="SWAP",$J377="FUTURE",$J377="CME FUTURE"),IF('Futures &amp; Perps Shifted'!$K$73,VLOOKUP($M377,ShiftByCurrencyDeriv,MATCH($R377,ShiftByCurrencyDerivHeader,0),FALSE),0),0)))</f>
        <v/>
      </c>
    </row>
    <row r="378" spans="23:23" x14ac:dyDescent="0.25">
      <c r="W378" t="str">
        <f>IF($C378="","",IF(DefaultScenario,IF(OR(AND(Default_Exchange="ALL",NOT(ISERROR(MATCH($C378,$AE$6:$AE$37,0)))),$C378=Default_Exchange),IF($G378&gt;0,-LGD,0),0),IF(OR($J378="SWAP",$J378="FUTURE",$J378="CME FUTURE"),IF('Futures &amp; Perps Shifted'!$K$73,VLOOKUP($M378,ShiftByCurrencyDeriv,MATCH($R378,ShiftByCurrencyDerivHeader,0),FALSE),0),0)))</f>
        <v/>
      </c>
    </row>
    <row r="379" spans="23:23" x14ac:dyDescent="0.25">
      <c r="W379" t="str">
        <f>IF($C379="","",IF(DefaultScenario,IF(OR(AND(Default_Exchange="ALL",NOT(ISERROR(MATCH($C379,$AE$6:$AE$37,0)))),$C379=Default_Exchange),IF($G379&gt;0,-LGD,0),0),IF(OR($J379="SWAP",$J379="FUTURE",$J379="CME FUTURE"),IF('Futures &amp; Perps Shifted'!$K$73,VLOOKUP($M379,ShiftByCurrencyDeriv,MATCH($R379,ShiftByCurrencyDerivHeader,0),FALSE),0),0)))</f>
        <v/>
      </c>
    </row>
    <row r="380" spans="23:23" x14ac:dyDescent="0.25">
      <c r="W380" t="str">
        <f>IF($C380="","",IF(DefaultScenario,IF(OR(AND(Default_Exchange="ALL",NOT(ISERROR(MATCH($C380,$AE$6:$AE$37,0)))),$C380=Default_Exchange),IF($G380&gt;0,-LGD,0),0),IF(OR($J380="SWAP",$J380="FUTURE",$J380="CME FUTURE"),IF('Futures &amp; Perps Shifted'!$K$73,VLOOKUP($M380,ShiftByCurrencyDeriv,MATCH($R380,ShiftByCurrencyDerivHeader,0),FALSE),0),0)))</f>
        <v/>
      </c>
    </row>
    <row r="381" spans="23:23" x14ac:dyDescent="0.25">
      <c r="W381" t="str">
        <f>IF($C381="","",IF(DefaultScenario,IF(OR(AND(Default_Exchange="ALL",NOT(ISERROR(MATCH($C381,$AE$6:$AE$37,0)))),$C381=Default_Exchange),IF($G381&gt;0,-LGD,0),0),IF(OR($J381="SWAP",$J381="FUTURE",$J381="CME FUTURE"),IF('Futures &amp; Perps Shifted'!$K$73,VLOOKUP($M381,ShiftByCurrencyDeriv,MATCH($R381,ShiftByCurrencyDerivHeader,0),FALSE),0),0)))</f>
        <v/>
      </c>
    </row>
    <row r="382" spans="23:23" x14ac:dyDescent="0.25">
      <c r="W382" t="str">
        <f>IF($C382="","",IF(DefaultScenario,IF(OR(AND(Default_Exchange="ALL",NOT(ISERROR(MATCH($C382,$AE$6:$AE$37,0)))),$C382=Default_Exchange),IF($G382&gt;0,-LGD,0),0),IF(OR($J382="SWAP",$J382="FUTURE",$J382="CME FUTURE"),IF('Futures &amp; Perps Shifted'!$K$73,VLOOKUP($M382,ShiftByCurrencyDeriv,MATCH($R382,ShiftByCurrencyDerivHeader,0),FALSE),0),0)))</f>
        <v/>
      </c>
    </row>
    <row r="383" spans="23:23" x14ac:dyDescent="0.25">
      <c r="W383" t="str">
        <f>IF($C383="","",IF(DefaultScenario,IF(OR(AND(Default_Exchange="ALL",NOT(ISERROR(MATCH($C383,$AE$6:$AE$37,0)))),$C383=Default_Exchange),IF($G383&gt;0,-LGD,0),0),IF(OR($J383="SWAP",$J383="FUTURE",$J383="CME FUTURE"),IF('Futures &amp; Perps Shifted'!$K$73,VLOOKUP($M383,ShiftByCurrencyDeriv,MATCH($R383,ShiftByCurrencyDerivHeader,0),FALSE),0),0)))</f>
        <v/>
      </c>
    </row>
    <row r="384" spans="23:23" x14ac:dyDescent="0.25">
      <c r="W384" t="str">
        <f>IF($C384="","",IF(DefaultScenario,IF(OR(AND(Default_Exchange="ALL",NOT(ISERROR(MATCH($C384,$AE$6:$AE$37,0)))),$C384=Default_Exchange),IF($G384&gt;0,-LGD,0),0),IF(OR($J384="SWAP",$J384="FUTURE",$J384="CME FUTURE"),IF('Futures &amp; Perps Shifted'!$K$73,VLOOKUP($M384,ShiftByCurrencyDeriv,MATCH($R384,ShiftByCurrencyDerivHeader,0),FALSE),0),0)))</f>
        <v/>
      </c>
    </row>
    <row r="385" spans="23:23" x14ac:dyDescent="0.25">
      <c r="W385" t="str">
        <f>IF($C385="","",IF(DefaultScenario,IF(OR(AND(Default_Exchange="ALL",NOT(ISERROR(MATCH($C385,$AE$6:$AE$37,0)))),$C385=Default_Exchange),IF($G385&gt;0,-LGD,0),0),IF(OR($J385="SWAP",$J385="FUTURE",$J385="CME FUTURE"),IF('Futures &amp; Perps Shifted'!$K$73,VLOOKUP($M385,ShiftByCurrencyDeriv,MATCH($R385,ShiftByCurrencyDerivHeader,0),FALSE),0),0)))</f>
        <v/>
      </c>
    </row>
    <row r="386" spans="23:23" x14ac:dyDescent="0.25">
      <c r="W386" t="str">
        <f>IF($C386="","",IF(DefaultScenario,IF(OR(AND(Default_Exchange="ALL",NOT(ISERROR(MATCH($C386,$AE$6:$AE$37,0)))),$C386=Default_Exchange),IF($G386&gt;0,-LGD,0),0),IF(OR($J386="SWAP",$J386="FUTURE",$J386="CME FUTURE"),IF('Futures &amp; Perps Shifted'!$K$73,VLOOKUP($M386,ShiftByCurrencyDeriv,MATCH($R386,ShiftByCurrencyDerivHeader,0),FALSE),0),0)))</f>
        <v/>
      </c>
    </row>
    <row r="387" spans="23:23" x14ac:dyDescent="0.25">
      <c r="W387" t="str">
        <f>IF($C387="","",IF(DefaultScenario,IF(OR(AND(Default_Exchange="ALL",NOT(ISERROR(MATCH($C387,$AE$6:$AE$37,0)))),$C387=Default_Exchange),IF($G387&gt;0,-LGD,0),0),IF(OR($J387="SWAP",$J387="FUTURE",$J387="CME FUTURE"),IF('Futures &amp; Perps Shifted'!$K$73,VLOOKUP($M387,ShiftByCurrencyDeriv,MATCH($R387,ShiftByCurrencyDerivHeader,0),FALSE),0),0)))</f>
        <v/>
      </c>
    </row>
    <row r="388" spans="23:23" x14ac:dyDescent="0.25">
      <c r="W388" t="str">
        <f>IF($C388="","",IF(DefaultScenario,IF(OR(AND(Default_Exchange="ALL",NOT(ISERROR(MATCH($C388,$AE$6:$AE$37,0)))),$C388=Default_Exchange),IF($G388&gt;0,-LGD,0),0),IF(OR($J388="SWAP",$J388="FUTURE",$J388="CME FUTURE"),IF('Futures &amp; Perps Shifted'!$K$73,VLOOKUP($M388,ShiftByCurrencyDeriv,MATCH($R388,ShiftByCurrencyDerivHeader,0),FALSE),0),0)))</f>
        <v/>
      </c>
    </row>
    <row r="389" spans="23:23" x14ac:dyDescent="0.25">
      <c r="W389" t="str">
        <f>IF($C389="","",IF(DefaultScenario,IF(OR(AND(Default_Exchange="ALL",NOT(ISERROR(MATCH($C389,$AE$6:$AE$37,0)))),$C389=Default_Exchange),IF($G389&gt;0,-LGD,0),0),IF(OR($J389="SWAP",$J389="FUTURE",$J389="CME FUTURE"),IF('Futures &amp; Perps Shifted'!$K$73,VLOOKUP($M389,ShiftByCurrencyDeriv,MATCH($R389,ShiftByCurrencyDerivHeader,0),FALSE),0),0)))</f>
        <v/>
      </c>
    </row>
    <row r="390" spans="23:23" x14ac:dyDescent="0.25">
      <c r="W390" t="str">
        <f>IF($C390="","",IF(DefaultScenario,IF(OR(AND(Default_Exchange="ALL",NOT(ISERROR(MATCH($C390,$AE$6:$AE$37,0)))),$C390=Default_Exchange),IF($G390&gt;0,-LGD,0),0),IF(OR($J390="SWAP",$J390="FUTURE",$J390="CME FUTURE"),IF('Futures &amp; Perps Shifted'!$K$73,VLOOKUP($M390,ShiftByCurrencyDeriv,MATCH($R390,ShiftByCurrencyDerivHeader,0),FALSE),0),0)))</f>
        <v/>
      </c>
    </row>
    <row r="391" spans="23:23" x14ac:dyDescent="0.25">
      <c r="W391" t="str">
        <f>IF($C391="","",IF(DefaultScenario,IF(OR(AND(Default_Exchange="ALL",NOT(ISERROR(MATCH($C391,$AE$6:$AE$37,0)))),$C391=Default_Exchange),IF($G391&gt;0,-LGD,0),0),IF(OR($J391="SWAP",$J391="FUTURE",$J391="CME FUTURE"),IF('Futures &amp; Perps Shifted'!$K$73,VLOOKUP($M391,ShiftByCurrencyDeriv,MATCH($R391,ShiftByCurrencyDerivHeader,0),FALSE),0),0)))</f>
        <v/>
      </c>
    </row>
    <row r="392" spans="23:23" x14ac:dyDescent="0.25">
      <c r="W392" t="str">
        <f>IF($C392="","",IF(DefaultScenario,IF(OR(AND(Default_Exchange="ALL",NOT(ISERROR(MATCH($C392,$AE$6:$AE$37,0)))),$C392=Default_Exchange),IF($G392&gt;0,-LGD,0),0),IF(OR($J392="SWAP",$J392="FUTURE",$J392="CME FUTURE"),IF('Futures &amp; Perps Shifted'!$K$73,VLOOKUP($M392,ShiftByCurrencyDeriv,MATCH($R392,ShiftByCurrencyDerivHeader,0),FALSE),0),0)))</f>
        <v/>
      </c>
    </row>
    <row r="393" spans="23:23" x14ac:dyDescent="0.25">
      <c r="W393" t="str">
        <f>IF($C393="","",IF(DefaultScenario,IF(OR(AND(Default_Exchange="ALL",NOT(ISERROR(MATCH($C393,$AE$6:$AE$37,0)))),$C393=Default_Exchange),IF($G393&gt;0,-LGD,0),0),IF(OR($J393="SWAP",$J393="FUTURE",$J393="CME FUTURE"),IF('Futures &amp; Perps Shifted'!$K$73,VLOOKUP($M393,ShiftByCurrencyDeriv,MATCH($R393,ShiftByCurrencyDerivHeader,0),FALSE),0),0)))</f>
        <v/>
      </c>
    </row>
    <row r="394" spans="23:23" x14ac:dyDescent="0.25">
      <c r="W394" t="str">
        <f>IF($C394="","",IF(DefaultScenario,IF(OR(AND(Default_Exchange="ALL",NOT(ISERROR(MATCH($C394,$AE$6:$AE$37,0)))),$C394=Default_Exchange),IF($G394&gt;0,-LGD,0),0),IF(OR($J394="SWAP",$J394="FUTURE",$J394="CME FUTURE"),IF('Futures &amp; Perps Shifted'!$K$73,VLOOKUP($M394,ShiftByCurrencyDeriv,MATCH($R394,ShiftByCurrencyDerivHeader,0),FALSE),0),0)))</f>
        <v/>
      </c>
    </row>
    <row r="395" spans="23:23" x14ac:dyDescent="0.25">
      <c r="W395" t="str">
        <f>IF($C395="","",IF(DefaultScenario,IF(OR(AND(Default_Exchange="ALL",NOT(ISERROR(MATCH($C395,$AE$6:$AE$37,0)))),$C395=Default_Exchange),IF($G395&gt;0,-LGD,0),0),IF(OR($J395="SWAP",$J395="FUTURE",$J395="CME FUTURE"),IF('Futures &amp; Perps Shifted'!$K$73,VLOOKUP($M395,ShiftByCurrencyDeriv,MATCH($R395,ShiftByCurrencyDerivHeader,0),FALSE),0),0)))</f>
        <v/>
      </c>
    </row>
    <row r="396" spans="23:23" x14ac:dyDescent="0.25">
      <c r="W396" t="str">
        <f>IF($C396="","",IF(DefaultScenario,IF(OR(AND(Default_Exchange="ALL",NOT(ISERROR(MATCH($C396,$AE$6:$AE$37,0)))),$C396=Default_Exchange),IF($G396&gt;0,-LGD,0),0),IF(OR($J396="SWAP",$J396="FUTURE",$J396="CME FUTURE"),IF('Futures &amp; Perps Shifted'!$K$73,VLOOKUP($M396,ShiftByCurrencyDeriv,MATCH($R396,ShiftByCurrencyDerivHeader,0),FALSE),0),0)))</f>
        <v/>
      </c>
    </row>
    <row r="397" spans="23:23" x14ac:dyDescent="0.25">
      <c r="W397" t="str">
        <f>IF($C397="","",IF(DefaultScenario,IF(OR(AND(Default_Exchange="ALL",NOT(ISERROR(MATCH($C397,$AE$6:$AE$37,0)))),$C397=Default_Exchange),IF($G397&gt;0,-LGD,0),0),IF(OR($J397="SWAP",$J397="FUTURE",$J397="CME FUTURE"),IF('Futures &amp; Perps Shifted'!$K$73,VLOOKUP($M397,ShiftByCurrencyDeriv,MATCH($R397,ShiftByCurrencyDerivHeader,0),FALSE),0),0)))</f>
        <v/>
      </c>
    </row>
    <row r="398" spans="23:23" x14ac:dyDescent="0.25">
      <c r="W398" t="str">
        <f>IF($C398="","",IF(DefaultScenario,IF(OR(AND(Default_Exchange="ALL",NOT(ISERROR(MATCH($C398,$AE$6:$AE$37,0)))),$C398=Default_Exchange),IF($G398&gt;0,-LGD,0),0),IF(OR($J398="SWAP",$J398="FUTURE",$J398="CME FUTURE"),IF('Futures &amp; Perps Shifted'!$K$73,VLOOKUP($M398,ShiftByCurrencyDeriv,MATCH($R398,ShiftByCurrencyDerivHeader,0),FALSE),0),0)))</f>
        <v/>
      </c>
    </row>
    <row r="399" spans="23:23" x14ac:dyDescent="0.25">
      <c r="W399" t="str">
        <f>IF($C399="","",IF(DefaultScenario,IF(OR(AND(Default_Exchange="ALL",NOT(ISERROR(MATCH($C399,$AE$6:$AE$37,0)))),$C399=Default_Exchange),IF($G399&gt;0,-LGD,0),0),IF(OR($J399="SWAP",$J399="FUTURE",$J399="CME FUTURE"),IF('Futures &amp; Perps Shifted'!$K$73,VLOOKUP($M399,ShiftByCurrencyDeriv,MATCH($R399,ShiftByCurrencyDerivHeader,0),FALSE),0),0)))</f>
        <v/>
      </c>
    </row>
    <row r="400" spans="23:23" x14ac:dyDescent="0.25">
      <c r="W400" t="str">
        <f>IF($C400="","",IF(DefaultScenario,IF(OR(AND(Default_Exchange="ALL",NOT(ISERROR(MATCH($C400,$AE$6:$AE$37,0)))),$C400=Default_Exchange),IF($G400&gt;0,-LGD,0),0),IF(OR($J400="SWAP",$J400="FUTURE",$J400="CME FUTURE"),IF('Futures &amp; Perps Shifted'!$K$73,VLOOKUP($M400,ShiftByCurrencyDeriv,MATCH($R400,ShiftByCurrencyDerivHeader,0),FALSE),0),0)))</f>
        <v/>
      </c>
    </row>
    <row r="401" spans="23:23" x14ac:dyDescent="0.25">
      <c r="W401" t="str">
        <f>IF($C401="","",IF(DefaultScenario,IF(OR(AND(Default_Exchange="ALL",NOT(ISERROR(MATCH($C401,$AE$6:$AE$37,0)))),$C401=Default_Exchange),IF($G401&gt;0,-LGD,0),0),IF(OR($J401="SWAP",$J401="FUTURE",$J401="CME FUTURE"),IF('Futures &amp; Perps Shifted'!$K$73,VLOOKUP($M401,ShiftByCurrencyDeriv,MATCH($R401,ShiftByCurrencyDerivHeader,0),FALSE),0),0)))</f>
        <v/>
      </c>
    </row>
    <row r="402" spans="23:23" x14ac:dyDescent="0.25">
      <c r="W402" t="str">
        <f>IF($C402="","",IF(DefaultScenario,IF(OR(AND(Default_Exchange="ALL",NOT(ISERROR(MATCH($C402,$AE$6:$AE$37,0)))),$C402=Default_Exchange),IF($G402&gt;0,-LGD,0),0),IF(OR($J402="SWAP",$J402="FUTURE",$J402="CME FUTURE"),IF('Futures &amp; Perps Shifted'!$K$73,VLOOKUP($M402,ShiftByCurrencyDeriv,MATCH($R402,ShiftByCurrencyDerivHeader,0),FALSE),0),0)))</f>
        <v/>
      </c>
    </row>
    <row r="403" spans="23:23" x14ac:dyDescent="0.25">
      <c r="W403" t="str">
        <f>IF($C403="","",IF(DefaultScenario,IF(OR(AND(Default_Exchange="ALL",NOT(ISERROR(MATCH($C403,$AE$6:$AE$37,0)))),$C403=Default_Exchange),IF($G403&gt;0,-LGD,0),0),IF(OR($J403="SWAP",$J403="FUTURE",$J403="CME FUTURE"),IF('Futures &amp; Perps Shifted'!$K$73,VLOOKUP($M403,ShiftByCurrencyDeriv,MATCH($R403,ShiftByCurrencyDerivHeader,0),FALSE),0),0)))</f>
        <v/>
      </c>
    </row>
    <row r="404" spans="23:23" x14ac:dyDescent="0.25">
      <c r="W404" t="str">
        <f>IF($C404="","",IF(DefaultScenario,IF(OR(AND(Default_Exchange="ALL",NOT(ISERROR(MATCH($C404,$AE$6:$AE$37,0)))),$C404=Default_Exchange),IF($G404&gt;0,-LGD,0),0),IF(OR($J404="SWAP",$J404="FUTURE",$J404="CME FUTURE"),IF('Futures &amp; Perps Shifted'!$K$73,VLOOKUP($M404,ShiftByCurrencyDeriv,MATCH($R404,ShiftByCurrencyDerivHeader,0),FALSE),0),0)))</f>
        <v/>
      </c>
    </row>
    <row r="405" spans="23:23" x14ac:dyDescent="0.25">
      <c r="W405" t="str">
        <f>IF($C405="","",IF(DefaultScenario,IF(OR(AND(Default_Exchange="ALL",NOT(ISERROR(MATCH($C405,$AE$6:$AE$37,0)))),$C405=Default_Exchange),IF($G405&gt;0,-LGD,0),0),IF(OR($J405="SWAP",$J405="FUTURE",$J405="CME FUTURE"),IF('Futures &amp; Perps Shifted'!$K$73,VLOOKUP($M405,ShiftByCurrencyDeriv,MATCH($R405,ShiftByCurrencyDerivHeader,0),FALSE),0),0)))</f>
        <v/>
      </c>
    </row>
    <row r="406" spans="23:23" x14ac:dyDescent="0.25">
      <c r="W406" t="str">
        <f>IF($C406="","",IF(DefaultScenario,IF(OR(AND(Default_Exchange="ALL",NOT(ISERROR(MATCH($C406,$AE$6:$AE$37,0)))),$C406=Default_Exchange),IF($G406&gt;0,-LGD,0),0),IF(OR($J406="SWAP",$J406="FUTURE",$J406="CME FUTURE"),IF('Futures &amp; Perps Shifted'!$K$73,VLOOKUP($M406,ShiftByCurrencyDeriv,MATCH($R406,ShiftByCurrencyDerivHeader,0),FALSE),0),0)))</f>
        <v/>
      </c>
    </row>
    <row r="407" spans="23:23" x14ac:dyDescent="0.25">
      <c r="W407" t="str">
        <f>IF($C407="","",IF(DefaultScenario,IF(OR(AND(Default_Exchange="ALL",NOT(ISERROR(MATCH($C407,$AE$6:$AE$37,0)))),$C407=Default_Exchange),IF($G407&gt;0,-LGD,0),0),IF(OR($J407="SWAP",$J407="FUTURE",$J407="CME FUTURE"),IF('Futures &amp; Perps Shifted'!$K$73,VLOOKUP($M407,ShiftByCurrencyDeriv,MATCH($R407,ShiftByCurrencyDerivHeader,0),FALSE),0),0)))</f>
        <v/>
      </c>
    </row>
    <row r="408" spans="23:23" x14ac:dyDescent="0.25">
      <c r="W408" t="str">
        <f>IF($C408="","",IF(DefaultScenario,IF(OR(AND(Default_Exchange="ALL",NOT(ISERROR(MATCH($C408,$AE$6:$AE$37,0)))),$C408=Default_Exchange),IF($G408&gt;0,-LGD,0),0),IF(OR($J408="SWAP",$J408="FUTURE",$J408="CME FUTURE"),IF('Futures &amp; Perps Shifted'!$K$73,VLOOKUP($M408,ShiftByCurrencyDeriv,MATCH($R408,ShiftByCurrencyDerivHeader,0),FALSE),0),0)))</f>
        <v/>
      </c>
    </row>
    <row r="409" spans="23:23" x14ac:dyDescent="0.25">
      <c r="W409" t="str">
        <f>IF($C409="","",IF(DefaultScenario,IF(OR(AND(Default_Exchange="ALL",NOT(ISERROR(MATCH($C409,$AE$6:$AE$37,0)))),$C409=Default_Exchange),IF($G409&gt;0,-LGD,0),0),IF(OR($J409="SWAP",$J409="FUTURE",$J409="CME FUTURE"),IF('Futures &amp; Perps Shifted'!$K$73,VLOOKUP($M409,ShiftByCurrencyDeriv,MATCH($R409,ShiftByCurrencyDerivHeader,0),FALSE),0),0)))</f>
        <v/>
      </c>
    </row>
    <row r="410" spans="23:23" x14ac:dyDescent="0.25">
      <c r="W410" t="str">
        <f>IF($C410="","",IF(DefaultScenario,IF(OR(AND(Default_Exchange="ALL",NOT(ISERROR(MATCH($C410,$AE$6:$AE$37,0)))),$C410=Default_Exchange),IF($G410&gt;0,-LGD,0),0),IF(OR($J410="SWAP",$J410="FUTURE",$J410="CME FUTURE"),IF('Futures &amp; Perps Shifted'!$K$73,VLOOKUP($M410,ShiftByCurrencyDeriv,MATCH($R410,ShiftByCurrencyDerivHeader,0),FALSE),0),0)))</f>
        <v/>
      </c>
    </row>
    <row r="411" spans="23:23" x14ac:dyDescent="0.25">
      <c r="W411" t="str">
        <f>IF($C411="","",IF(DefaultScenario,IF(OR(AND(Default_Exchange="ALL",NOT(ISERROR(MATCH($C411,$AE$6:$AE$37,0)))),$C411=Default_Exchange),IF($G411&gt;0,-LGD,0),0),IF(OR($J411="SWAP",$J411="FUTURE",$J411="CME FUTURE"),IF('Futures &amp; Perps Shifted'!$K$73,VLOOKUP($M411,ShiftByCurrencyDeriv,MATCH($R411,ShiftByCurrencyDerivHeader,0),FALSE),0),0)))</f>
        <v/>
      </c>
    </row>
    <row r="412" spans="23:23" x14ac:dyDescent="0.25">
      <c r="W412" t="str">
        <f>IF($C412="","",IF(DefaultScenario,IF(OR(AND(Default_Exchange="ALL",NOT(ISERROR(MATCH($C412,$AE$6:$AE$37,0)))),$C412=Default_Exchange),IF($G412&gt;0,-LGD,0),0),IF(OR($J412="SWAP",$J412="FUTURE",$J412="CME FUTURE"),IF('Futures &amp; Perps Shifted'!$K$73,VLOOKUP($M412,ShiftByCurrencyDeriv,MATCH($R412,ShiftByCurrencyDerivHeader,0),FALSE),0),0)))</f>
        <v/>
      </c>
    </row>
    <row r="413" spans="23:23" x14ac:dyDescent="0.25">
      <c r="W413" t="str">
        <f>IF($C413="","",IF(DefaultScenario,IF(OR(AND(Default_Exchange="ALL",NOT(ISERROR(MATCH($C413,$AE$6:$AE$37,0)))),$C413=Default_Exchange),IF($G413&gt;0,-LGD,0),0),IF(OR($J413="SWAP",$J413="FUTURE",$J413="CME FUTURE"),IF('Futures &amp; Perps Shifted'!$K$73,VLOOKUP($M413,ShiftByCurrencyDeriv,MATCH($R413,ShiftByCurrencyDerivHeader,0),FALSE),0),0)))</f>
        <v/>
      </c>
    </row>
    <row r="414" spans="23:23" x14ac:dyDescent="0.25">
      <c r="W414" t="str">
        <f>IF($C414="","",IF(DefaultScenario,IF(OR(AND(Default_Exchange="ALL",NOT(ISERROR(MATCH($C414,$AE$6:$AE$37,0)))),$C414=Default_Exchange),IF($G414&gt;0,-LGD,0),0),IF(OR($J414="SWAP",$J414="FUTURE",$J414="CME FUTURE"),IF('Futures &amp; Perps Shifted'!$K$73,VLOOKUP($M414,ShiftByCurrencyDeriv,MATCH($R414,ShiftByCurrencyDerivHeader,0),FALSE),0),0)))</f>
        <v/>
      </c>
    </row>
    <row r="415" spans="23:23" x14ac:dyDescent="0.25">
      <c r="W415" t="str">
        <f>IF($C415="","",IF(DefaultScenario,IF(OR(AND(Default_Exchange="ALL",NOT(ISERROR(MATCH($C415,$AE$6:$AE$37,0)))),$C415=Default_Exchange),IF($G415&gt;0,-LGD,0),0),IF(OR($J415="SWAP",$J415="FUTURE",$J415="CME FUTURE"),IF('Futures &amp; Perps Shifted'!$K$73,VLOOKUP($M415,ShiftByCurrencyDeriv,MATCH($R415,ShiftByCurrencyDerivHeader,0),FALSE),0),0)))</f>
        <v/>
      </c>
    </row>
    <row r="416" spans="23:23" x14ac:dyDescent="0.25">
      <c r="W416" t="str">
        <f>IF($C416="","",IF(DefaultScenario,IF(OR(AND(Default_Exchange="ALL",NOT(ISERROR(MATCH($C416,$AE$6:$AE$37,0)))),$C416=Default_Exchange),IF($G416&gt;0,-LGD,0),0),IF(OR($J416="SWAP",$J416="FUTURE",$J416="CME FUTURE"),IF('Futures &amp; Perps Shifted'!$K$73,VLOOKUP($M416,ShiftByCurrencyDeriv,MATCH($R416,ShiftByCurrencyDerivHeader,0),FALSE),0),0)))</f>
        <v/>
      </c>
    </row>
    <row r="417" spans="23:23" x14ac:dyDescent="0.25">
      <c r="W417" t="str">
        <f>IF($C417="","",IF(DefaultScenario,IF(OR(AND(Default_Exchange="ALL",NOT(ISERROR(MATCH($C417,$AE$6:$AE$37,0)))),$C417=Default_Exchange),IF($G417&gt;0,-LGD,0),0),IF(OR($J417="SWAP",$J417="FUTURE",$J417="CME FUTURE"),IF('Futures &amp; Perps Shifted'!$K$73,VLOOKUP($M417,ShiftByCurrencyDeriv,MATCH($R417,ShiftByCurrencyDerivHeader,0),FALSE),0),0)))</f>
        <v/>
      </c>
    </row>
    <row r="418" spans="23:23" x14ac:dyDescent="0.25">
      <c r="W418" t="str">
        <f>IF($C418="","",IF(DefaultScenario,IF(OR(AND(Default_Exchange="ALL",NOT(ISERROR(MATCH($C418,$AE$6:$AE$37,0)))),$C418=Default_Exchange),IF($G418&gt;0,-LGD,0),0),IF(OR($J418="SWAP",$J418="FUTURE",$J418="CME FUTURE"),IF('Futures &amp; Perps Shifted'!$K$73,VLOOKUP($M418,ShiftByCurrencyDeriv,MATCH($R418,ShiftByCurrencyDerivHeader,0),FALSE),0),0)))</f>
        <v/>
      </c>
    </row>
    <row r="419" spans="23:23" x14ac:dyDescent="0.25">
      <c r="W419" t="str">
        <f>IF($C419="","",IF(DefaultScenario,IF(OR(AND(Default_Exchange="ALL",NOT(ISERROR(MATCH($C419,$AE$6:$AE$37,0)))),$C419=Default_Exchange),IF($G419&gt;0,-LGD,0),0),IF(OR($J419="SWAP",$J419="FUTURE",$J419="CME FUTURE"),IF('Futures &amp; Perps Shifted'!$K$73,VLOOKUP($M419,ShiftByCurrencyDeriv,MATCH($R419,ShiftByCurrencyDerivHeader,0),FALSE),0),0)))</f>
        <v/>
      </c>
    </row>
    <row r="420" spans="23:23" x14ac:dyDescent="0.25">
      <c r="W420" t="str">
        <f>IF($C420="","",IF(DefaultScenario,IF(OR(AND(Default_Exchange="ALL",NOT(ISERROR(MATCH($C420,$AE$6:$AE$37,0)))),$C420=Default_Exchange),IF($G420&gt;0,-LGD,0),0),IF(OR($J420="SWAP",$J420="FUTURE",$J420="CME FUTURE"),IF('Futures &amp; Perps Shifted'!$K$73,VLOOKUP($M420,ShiftByCurrencyDeriv,MATCH($R420,ShiftByCurrencyDerivHeader,0),FALSE),0),0)))</f>
        <v/>
      </c>
    </row>
    <row r="421" spans="23:23" x14ac:dyDescent="0.25">
      <c r="W421" t="str">
        <f>IF($C421="","",IF(DefaultScenario,IF(OR(AND(Default_Exchange="ALL",NOT(ISERROR(MATCH($C421,$AE$6:$AE$37,0)))),$C421=Default_Exchange),IF($G421&gt;0,-LGD,0),0),IF(OR($J421="SWAP",$J421="FUTURE",$J421="CME FUTURE"),IF('Futures &amp; Perps Shifted'!$K$73,VLOOKUP($M421,ShiftByCurrencyDeriv,MATCH($R421,ShiftByCurrencyDerivHeader,0),FALSE),0),0)))</f>
        <v/>
      </c>
    </row>
    <row r="422" spans="23:23" x14ac:dyDescent="0.25">
      <c r="W422" t="str">
        <f>IF($C422="","",IF(DefaultScenario,IF(OR(AND(Default_Exchange="ALL",NOT(ISERROR(MATCH($C422,$AE$6:$AE$37,0)))),$C422=Default_Exchange),IF($G422&gt;0,-LGD,0),0),IF(OR($J422="SWAP",$J422="FUTURE",$J422="CME FUTURE"),IF('Futures &amp; Perps Shifted'!$K$73,VLOOKUP($M422,ShiftByCurrencyDeriv,MATCH($R422,ShiftByCurrencyDerivHeader,0),FALSE),0),0)))</f>
        <v/>
      </c>
    </row>
    <row r="423" spans="23:23" x14ac:dyDescent="0.25">
      <c r="W423" t="str">
        <f>IF($C423="","",IF(DefaultScenario,IF(OR(AND(Default_Exchange="ALL",NOT(ISERROR(MATCH($C423,$AE$6:$AE$37,0)))),$C423=Default_Exchange),IF($G423&gt;0,-LGD,0),0),IF(OR($J423="SWAP",$J423="FUTURE",$J423="CME FUTURE"),IF('Futures &amp; Perps Shifted'!$K$73,VLOOKUP($M423,ShiftByCurrencyDeriv,MATCH($R423,ShiftByCurrencyDerivHeader,0),FALSE),0),0)))</f>
        <v/>
      </c>
    </row>
    <row r="424" spans="23:23" x14ac:dyDescent="0.25">
      <c r="W424" t="str">
        <f>IF($C424="","",IF(DefaultScenario,IF(OR(AND(Default_Exchange="ALL",NOT(ISERROR(MATCH($C424,$AE$6:$AE$37,0)))),$C424=Default_Exchange),IF($G424&gt;0,-LGD,0),0),IF(OR($J424="SWAP",$J424="FUTURE",$J424="CME FUTURE"),IF('Futures &amp; Perps Shifted'!$K$73,VLOOKUP($M424,ShiftByCurrencyDeriv,MATCH($R424,ShiftByCurrencyDerivHeader,0),FALSE),0),0)))</f>
        <v/>
      </c>
    </row>
    <row r="425" spans="23:23" x14ac:dyDescent="0.25">
      <c r="W425" t="str">
        <f>IF($C425="","",IF(DefaultScenario,IF(OR(AND(Default_Exchange="ALL",NOT(ISERROR(MATCH($C425,$AE$6:$AE$37,0)))),$C425=Default_Exchange),IF($G425&gt;0,-LGD,0),0),IF(OR($J425="SWAP",$J425="FUTURE",$J425="CME FUTURE"),IF('Futures &amp; Perps Shifted'!$K$73,VLOOKUP($M425,ShiftByCurrencyDeriv,MATCH($R425,ShiftByCurrencyDerivHeader,0),FALSE),0),0)))</f>
        <v/>
      </c>
    </row>
    <row r="426" spans="23:23" x14ac:dyDescent="0.25">
      <c r="W426" t="str">
        <f>IF($C426="","",IF(DefaultScenario,IF(OR(AND(Default_Exchange="ALL",NOT(ISERROR(MATCH($C426,$AE$6:$AE$37,0)))),$C426=Default_Exchange),IF($G426&gt;0,-LGD,0),0),IF(OR($J426="SWAP",$J426="FUTURE",$J426="CME FUTURE"),IF('Futures &amp; Perps Shifted'!$K$73,VLOOKUP($M426,ShiftByCurrencyDeriv,MATCH($R426,ShiftByCurrencyDerivHeader,0),FALSE),0),0)))</f>
        <v/>
      </c>
    </row>
    <row r="427" spans="23:23" x14ac:dyDescent="0.25">
      <c r="W427" t="str">
        <f>IF($C427="","",IF(DefaultScenario,IF(OR(AND(Default_Exchange="ALL",NOT(ISERROR(MATCH($C427,$AE$6:$AE$37,0)))),$C427=Default_Exchange),IF($G427&gt;0,-LGD,0),0),IF(OR($J427="SWAP",$J427="FUTURE",$J427="CME FUTURE"),IF('Futures &amp; Perps Shifted'!$K$73,VLOOKUP($M427,ShiftByCurrencyDeriv,MATCH($R427,ShiftByCurrencyDerivHeader,0),FALSE),0),0)))</f>
        <v/>
      </c>
    </row>
    <row r="428" spans="23:23" x14ac:dyDescent="0.25">
      <c r="W428" t="str">
        <f>IF($C428="","",IF(DefaultScenario,IF(OR(AND(Default_Exchange="ALL",NOT(ISERROR(MATCH($C428,$AE$6:$AE$37,0)))),$C428=Default_Exchange),IF($G428&gt;0,-LGD,0),0),IF(OR($J428="SWAP",$J428="FUTURE",$J428="CME FUTURE"),IF('Futures &amp; Perps Shifted'!$K$73,VLOOKUP($M428,ShiftByCurrencyDeriv,MATCH($R428,ShiftByCurrencyDerivHeader,0),FALSE),0),0)))</f>
        <v/>
      </c>
    </row>
    <row r="429" spans="23:23" x14ac:dyDescent="0.25">
      <c r="W429" t="str">
        <f>IF($C429="","",IF(DefaultScenario,IF(OR(AND(Default_Exchange="ALL",NOT(ISERROR(MATCH($C429,$AE$6:$AE$37,0)))),$C429=Default_Exchange),IF($G429&gt;0,-LGD,0),0),IF(OR($J429="SWAP",$J429="FUTURE",$J429="CME FUTURE"),IF('Futures &amp; Perps Shifted'!$K$73,VLOOKUP($M429,ShiftByCurrencyDeriv,MATCH($R429,ShiftByCurrencyDerivHeader,0),FALSE),0),0)))</f>
        <v/>
      </c>
    </row>
    <row r="430" spans="23:23" x14ac:dyDescent="0.25">
      <c r="W430" t="str">
        <f>IF($C430="","",IF(DefaultScenario,IF(OR(AND(Default_Exchange="ALL",NOT(ISERROR(MATCH($C430,$AE$6:$AE$37,0)))),$C430=Default_Exchange),IF($G430&gt;0,-LGD,0),0),IF(OR($J430="SWAP",$J430="FUTURE",$J430="CME FUTURE"),IF('Futures &amp; Perps Shifted'!$K$73,VLOOKUP($M430,ShiftByCurrencyDeriv,MATCH($R430,ShiftByCurrencyDerivHeader,0),FALSE),0),0)))</f>
        <v/>
      </c>
    </row>
    <row r="431" spans="23:23" x14ac:dyDescent="0.25">
      <c r="W431" t="str">
        <f>IF($C431="","",IF(DefaultScenario,IF(OR(AND(Default_Exchange="ALL",NOT(ISERROR(MATCH($C431,$AE$6:$AE$37,0)))),$C431=Default_Exchange),IF($G431&gt;0,-LGD,0),0),IF(OR($J431="SWAP",$J431="FUTURE",$J431="CME FUTURE"),IF('Futures &amp; Perps Shifted'!$K$73,VLOOKUP($M431,ShiftByCurrencyDeriv,MATCH($R431,ShiftByCurrencyDerivHeader,0),FALSE),0),0)))</f>
        <v/>
      </c>
    </row>
    <row r="432" spans="23:23" x14ac:dyDescent="0.25">
      <c r="W432" t="str">
        <f>IF($C432="","",IF(DefaultScenario,IF(OR(AND(Default_Exchange="ALL",NOT(ISERROR(MATCH($C432,$AE$6:$AE$37,0)))),$C432=Default_Exchange),IF($G432&gt;0,-LGD,0),0),IF(OR($J432="SWAP",$J432="FUTURE",$J432="CME FUTURE"),IF('Futures &amp; Perps Shifted'!$K$73,VLOOKUP($M432,ShiftByCurrencyDeriv,MATCH($R432,ShiftByCurrencyDerivHeader,0),FALSE),0),0)))</f>
        <v/>
      </c>
    </row>
    <row r="433" spans="23:23" x14ac:dyDescent="0.25">
      <c r="W433" t="str">
        <f>IF($C433="","",IF(DefaultScenario,IF(OR(AND(Default_Exchange="ALL",NOT(ISERROR(MATCH($C433,$AE$6:$AE$37,0)))),$C433=Default_Exchange),IF($G433&gt;0,-LGD,0),0),IF(OR($J433="SWAP",$J433="FUTURE",$J433="CME FUTURE"),IF('Futures &amp; Perps Shifted'!$K$73,VLOOKUP($M433,ShiftByCurrencyDeriv,MATCH($R433,ShiftByCurrencyDerivHeader,0),FALSE),0),0)))</f>
        <v/>
      </c>
    </row>
    <row r="434" spans="23:23" x14ac:dyDescent="0.25">
      <c r="W434" t="str">
        <f>IF($C434="","",IF(DefaultScenario,IF(OR(AND(Default_Exchange="ALL",NOT(ISERROR(MATCH($C434,$AE$6:$AE$37,0)))),$C434=Default_Exchange),IF($G434&gt;0,-LGD,0),0),IF(OR($J434="SWAP",$J434="FUTURE",$J434="CME FUTURE"),IF('Futures &amp; Perps Shifted'!$K$73,VLOOKUP($M434,ShiftByCurrencyDeriv,MATCH($R434,ShiftByCurrencyDerivHeader,0),FALSE),0),0)))</f>
        <v/>
      </c>
    </row>
    <row r="435" spans="23:23" x14ac:dyDescent="0.25">
      <c r="W435" t="str">
        <f>IF($C435="","",IF(DefaultScenario,IF(OR(AND(Default_Exchange="ALL",NOT(ISERROR(MATCH($C435,$AE$6:$AE$37,0)))),$C435=Default_Exchange),IF($G435&gt;0,-LGD,0),0),IF(OR($J435="SWAP",$J435="FUTURE",$J435="CME FUTURE"),IF('Futures &amp; Perps Shifted'!$K$73,VLOOKUP($M435,ShiftByCurrencyDeriv,MATCH($R435,ShiftByCurrencyDerivHeader,0),FALSE),0),0)))</f>
        <v/>
      </c>
    </row>
    <row r="436" spans="23:23" x14ac:dyDescent="0.25">
      <c r="W436" t="str">
        <f>IF($C436="","",IF(DefaultScenario,IF(OR(AND(Default_Exchange="ALL",NOT(ISERROR(MATCH($C436,$AE$6:$AE$37,0)))),$C436=Default_Exchange),IF($G436&gt;0,-LGD,0),0),IF(OR($J436="SWAP",$J436="FUTURE",$J436="CME FUTURE"),IF('Futures &amp; Perps Shifted'!$K$73,VLOOKUP($M436,ShiftByCurrencyDeriv,MATCH($R436,ShiftByCurrencyDerivHeader,0),FALSE),0),0)))</f>
        <v/>
      </c>
    </row>
    <row r="437" spans="23:23" x14ac:dyDescent="0.25">
      <c r="W437" t="str">
        <f>IF($C437="","",IF(DefaultScenario,IF(OR(AND(Default_Exchange="ALL",NOT(ISERROR(MATCH($C437,$AE$6:$AE$37,0)))),$C437=Default_Exchange),IF($G437&gt;0,-LGD,0),0),IF(OR($J437="SWAP",$J437="FUTURE",$J437="CME FUTURE"),IF('Futures &amp; Perps Shifted'!$K$73,VLOOKUP($M437,ShiftByCurrencyDeriv,MATCH($R437,ShiftByCurrencyDerivHeader,0),FALSE),0),0)))</f>
        <v/>
      </c>
    </row>
    <row r="438" spans="23:23" x14ac:dyDescent="0.25">
      <c r="W438" t="str">
        <f>IF($C438="","",IF(DefaultScenario,IF(OR(AND(Default_Exchange="ALL",NOT(ISERROR(MATCH($C438,$AE$6:$AE$37,0)))),$C438=Default_Exchange),IF($G438&gt;0,-LGD,0),0),IF(OR($J438="SWAP",$J438="FUTURE",$J438="CME FUTURE"),IF('Futures &amp; Perps Shifted'!$K$73,VLOOKUP($M438,ShiftByCurrencyDeriv,MATCH($R438,ShiftByCurrencyDerivHeader,0),FALSE),0),0)))</f>
        <v/>
      </c>
    </row>
    <row r="439" spans="23:23" x14ac:dyDescent="0.25">
      <c r="W439" t="str">
        <f>IF($C439="","",IF(DefaultScenario,IF(OR(AND(Default_Exchange="ALL",NOT(ISERROR(MATCH($C439,$AE$6:$AE$37,0)))),$C439=Default_Exchange),IF($G439&gt;0,-LGD,0),0),IF(OR($J439="SWAP",$J439="FUTURE",$J439="CME FUTURE"),IF('Futures &amp; Perps Shifted'!$K$73,VLOOKUP($M439,ShiftByCurrencyDeriv,MATCH($R439,ShiftByCurrencyDerivHeader,0),FALSE),0),0)))</f>
        <v/>
      </c>
    </row>
    <row r="440" spans="23:23" x14ac:dyDescent="0.25">
      <c r="W440" t="str">
        <f>IF($C440="","",IF(DefaultScenario,IF(OR(AND(Default_Exchange="ALL",NOT(ISERROR(MATCH($C440,$AE$6:$AE$37,0)))),$C440=Default_Exchange),IF($G440&gt;0,-LGD,0),0),IF(OR($J440="SWAP",$J440="FUTURE",$J440="CME FUTURE"),IF('Futures &amp; Perps Shifted'!$K$73,VLOOKUP($M440,ShiftByCurrencyDeriv,MATCH($R440,ShiftByCurrencyDerivHeader,0),FALSE),0),0)))</f>
        <v/>
      </c>
    </row>
    <row r="441" spans="23:23" x14ac:dyDescent="0.25">
      <c r="W441" t="str">
        <f>IF($C441="","",IF(DefaultScenario,IF(OR(AND(Default_Exchange="ALL",NOT(ISERROR(MATCH($C441,$AE$6:$AE$37,0)))),$C441=Default_Exchange),IF($G441&gt;0,-LGD,0),0),IF(OR($J441="SWAP",$J441="FUTURE",$J441="CME FUTURE"),IF('Futures &amp; Perps Shifted'!$K$73,VLOOKUP($M441,ShiftByCurrencyDeriv,MATCH($R441,ShiftByCurrencyDerivHeader,0),FALSE),0),0)))</f>
        <v/>
      </c>
    </row>
    <row r="442" spans="23:23" x14ac:dyDescent="0.25">
      <c r="W442" t="str">
        <f>IF($C442="","",IF(DefaultScenario,IF(OR(AND(Default_Exchange="ALL",NOT(ISERROR(MATCH($C442,$AE$6:$AE$37,0)))),$C442=Default_Exchange),IF($G442&gt;0,-LGD,0),0),IF(OR($J442="SWAP",$J442="FUTURE",$J442="CME FUTURE"),IF('Futures &amp; Perps Shifted'!$K$73,VLOOKUP($M442,ShiftByCurrencyDeriv,MATCH($R442,ShiftByCurrencyDerivHeader,0),FALSE),0),0)))</f>
        <v/>
      </c>
    </row>
    <row r="443" spans="23:23" x14ac:dyDescent="0.25">
      <c r="W443" t="str">
        <f>IF($C443="","",IF(DefaultScenario,IF(OR(AND(Default_Exchange="ALL",NOT(ISERROR(MATCH($C443,$AE$6:$AE$37,0)))),$C443=Default_Exchange),IF($G443&gt;0,-LGD,0),0),IF(OR($J443="SWAP",$J443="FUTURE",$J443="CME FUTURE"),IF('Futures &amp; Perps Shifted'!$K$73,VLOOKUP($M443,ShiftByCurrencyDeriv,MATCH($R443,ShiftByCurrencyDerivHeader,0),FALSE),0),0)))</f>
        <v/>
      </c>
    </row>
    <row r="444" spans="23:23" x14ac:dyDescent="0.25">
      <c r="W444" t="str">
        <f>IF($C444="","",IF(DefaultScenario,IF(OR(AND(Default_Exchange="ALL",NOT(ISERROR(MATCH($C444,$AE$6:$AE$37,0)))),$C444=Default_Exchange),IF($G444&gt;0,-LGD,0),0),IF(OR($J444="SWAP",$J444="FUTURE",$J444="CME FUTURE"),IF('Futures &amp; Perps Shifted'!$K$73,VLOOKUP($M444,ShiftByCurrencyDeriv,MATCH($R444,ShiftByCurrencyDerivHeader,0),FALSE),0),0)))</f>
        <v/>
      </c>
    </row>
    <row r="445" spans="23:23" x14ac:dyDescent="0.25">
      <c r="W445" t="str">
        <f>IF($C445="","",IF(DefaultScenario,IF(OR(AND(Default_Exchange="ALL",NOT(ISERROR(MATCH($C445,$AE$6:$AE$37,0)))),$C445=Default_Exchange),IF($G445&gt;0,-LGD,0),0),IF(OR($J445="SWAP",$J445="FUTURE",$J445="CME FUTURE"),IF('Futures &amp; Perps Shifted'!$K$73,VLOOKUP($M445,ShiftByCurrencyDeriv,MATCH($R445,ShiftByCurrencyDerivHeader,0),FALSE),0),0)))</f>
        <v/>
      </c>
    </row>
    <row r="446" spans="23:23" x14ac:dyDescent="0.25">
      <c r="W446" t="str">
        <f>IF($C446="","",IF(DefaultScenario,IF(OR(AND(Default_Exchange="ALL",NOT(ISERROR(MATCH($C446,$AE$6:$AE$37,0)))),$C446=Default_Exchange),IF($G446&gt;0,-LGD,0),0),IF(OR($J446="SWAP",$J446="FUTURE",$J446="CME FUTURE"),IF('Futures &amp; Perps Shifted'!$K$73,VLOOKUP($M446,ShiftByCurrencyDeriv,MATCH($R446,ShiftByCurrencyDerivHeader,0),FALSE),0),0)))</f>
        <v/>
      </c>
    </row>
    <row r="447" spans="23:23" x14ac:dyDescent="0.25">
      <c r="W447" t="str">
        <f>IF($C447="","",IF(DefaultScenario,IF(OR(AND(Default_Exchange="ALL",NOT(ISERROR(MATCH($C447,$AE$6:$AE$37,0)))),$C447=Default_Exchange),IF($G447&gt;0,-LGD,0),0),IF(OR($J447="SWAP",$J447="FUTURE",$J447="CME FUTURE"),IF('Futures &amp; Perps Shifted'!$K$73,VLOOKUP($M447,ShiftByCurrencyDeriv,MATCH($R447,ShiftByCurrencyDerivHeader,0),FALSE),0),0)))</f>
        <v/>
      </c>
    </row>
    <row r="448" spans="23:23" x14ac:dyDescent="0.25">
      <c r="W448" t="str">
        <f>IF($C448="","",IF(DefaultScenario,IF(OR(AND(Default_Exchange="ALL",NOT(ISERROR(MATCH($C448,$AE$6:$AE$37,0)))),$C448=Default_Exchange),IF($G448&gt;0,-LGD,0),0),IF(OR($J448="SWAP",$J448="FUTURE",$J448="CME FUTURE"),IF('Futures &amp; Perps Shifted'!$K$73,VLOOKUP($M448,ShiftByCurrencyDeriv,MATCH($R448,ShiftByCurrencyDerivHeader,0),FALSE),0),0)))</f>
        <v/>
      </c>
    </row>
    <row r="449" spans="23:23" x14ac:dyDescent="0.25">
      <c r="W449" t="str">
        <f>IF($C449="","",IF(DefaultScenario,IF(OR(AND(Default_Exchange="ALL",NOT(ISERROR(MATCH($C449,$AE$6:$AE$37,0)))),$C449=Default_Exchange),IF($G449&gt;0,-LGD,0),0),IF(OR($J449="SWAP",$J449="FUTURE",$J449="CME FUTURE"),IF('Futures &amp; Perps Shifted'!$K$73,VLOOKUP($M449,ShiftByCurrencyDeriv,MATCH($R449,ShiftByCurrencyDerivHeader,0),FALSE),0),0)))</f>
        <v/>
      </c>
    </row>
    <row r="450" spans="23:23" x14ac:dyDescent="0.25">
      <c r="W450" t="str">
        <f>IF($C450="","",IF(DefaultScenario,IF(OR(AND(Default_Exchange="ALL",NOT(ISERROR(MATCH($C450,$AE$6:$AE$37,0)))),$C450=Default_Exchange),IF($G450&gt;0,-LGD,0),0),IF(OR($J450="SWAP",$J450="FUTURE",$J450="CME FUTURE"),IF('Futures &amp; Perps Shifted'!$K$73,VLOOKUP($M450,ShiftByCurrencyDeriv,MATCH($R450,ShiftByCurrencyDerivHeader,0),FALSE),0),0)))</f>
        <v/>
      </c>
    </row>
    <row r="451" spans="23:23" x14ac:dyDescent="0.25">
      <c r="W451" t="str">
        <f>IF($C451="","",IF(DefaultScenario,IF(OR(AND(Default_Exchange="ALL",NOT(ISERROR(MATCH($C451,$AE$6:$AE$37,0)))),$C451=Default_Exchange),IF($G451&gt;0,-LGD,0),0),IF(OR($J451="SWAP",$J451="FUTURE",$J451="CME FUTURE"),IF('Futures &amp; Perps Shifted'!$K$73,VLOOKUP($M451,ShiftByCurrencyDeriv,MATCH($R451,ShiftByCurrencyDerivHeader,0),FALSE),0),0)))</f>
        <v/>
      </c>
    </row>
    <row r="452" spans="23:23" x14ac:dyDescent="0.25">
      <c r="W452" t="str">
        <f>IF($C452="","",IF(DefaultScenario,IF(OR(AND(Default_Exchange="ALL",NOT(ISERROR(MATCH($C452,$AE$6:$AE$37,0)))),$C452=Default_Exchange),IF($G452&gt;0,-LGD,0),0),IF(OR($J452="SWAP",$J452="FUTURE",$J452="CME FUTURE"),IF('Futures &amp; Perps Shifted'!$K$73,VLOOKUP($M452,ShiftByCurrencyDeriv,MATCH($R452,ShiftByCurrencyDerivHeader,0),FALSE),0),0)))</f>
        <v/>
      </c>
    </row>
    <row r="453" spans="23:23" x14ac:dyDescent="0.25">
      <c r="W453" t="str">
        <f>IF($C453="","",IF(DefaultScenario,IF(OR(AND(Default_Exchange="ALL",NOT(ISERROR(MATCH($C453,$AE$6:$AE$37,0)))),$C453=Default_Exchange),IF($G453&gt;0,-LGD,0),0),IF(OR($J453="SWAP",$J453="FUTURE",$J453="CME FUTURE"),IF('Futures &amp; Perps Shifted'!$K$73,VLOOKUP($M453,ShiftByCurrencyDeriv,MATCH($R453,ShiftByCurrencyDerivHeader,0),FALSE),0),0)))</f>
        <v/>
      </c>
    </row>
    <row r="454" spans="23:23" x14ac:dyDescent="0.25">
      <c r="W454" t="str">
        <f>IF($C454="","",IF(DefaultScenario,IF(OR(AND(Default_Exchange="ALL",NOT(ISERROR(MATCH($C454,$AE$6:$AE$37,0)))),$C454=Default_Exchange),IF($G454&gt;0,-LGD,0),0),IF(OR($J454="SWAP",$J454="FUTURE",$J454="CME FUTURE"),IF('Futures &amp; Perps Shifted'!$K$73,VLOOKUP($M454,ShiftByCurrencyDeriv,MATCH($R454,ShiftByCurrencyDerivHeader,0),FALSE),0),0)))</f>
        <v/>
      </c>
    </row>
    <row r="455" spans="23:23" x14ac:dyDescent="0.25">
      <c r="W455" t="str">
        <f>IF($C455="","",IF(DefaultScenario,IF(OR(AND(Default_Exchange="ALL",NOT(ISERROR(MATCH($C455,$AE$6:$AE$37,0)))),$C455=Default_Exchange),IF($G455&gt;0,-LGD,0),0),IF(OR($J455="SWAP",$J455="FUTURE",$J455="CME FUTURE"),IF('Futures &amp; Perps Shifted'!$K$73,VLOOKUP($M455,ShiftByCurrencyDeriv,MATCH($R455,ShiftByCurrencyDerivHeader,0),FALSE),0),0)))</f>
        <v/>
      </c>
    </row>
    <row r="456" spans="23:23" x14ac:dyDescent="0.25">
      <c r="W456" t="str">
        <f>IF($C456="","",IF(DefaultScenario,IF(OR(AND(Default_Exchange="ALL",NOT(ISERROR(MATCH($C456,$AE$6:$AE$37,0)))),$C456=Default_Exchange),IF($G456&gt;0,-LGD,0),0),IF(OR($J456="SWAP",$J456="FUTURE",$J456="CME FUTURE"),IF('Futures &amp; Perps Shifted'!$K$73,VLOOKUP($M456,ShiftByCurrencyDeriv,MATCH($R456,ShiftByCurrencyDerivHeader,0),FALSE),0),0)))</f>
        <v/>
      </c>
    </row>
    <row r="457" spans="23:23" x14ac:dyDescent="0.25">
      <c r="W457" t="str">
        <f>IF($C457="","",IF(DefaultScenario,IF(OR(AND(Default_Exchange="ALL",NOT(ISERROR(MATCH($C457,$AE$6:$AE$37,0)))),$C457=Default_Exchange),IF($G457&gt;0,-LGD,0),0),IF(OR($J457="SWAP",$J457="FUTURE",$J457="CME FUTURE"),IF('Futures &amp; Perps Shifted'!$K$73,VLOOKUP($M457,ShiftByCurrencyDeriv,MATCH($R457,ShiftByCurrencyDerivHeader,0),FALSE),0),0)))</f>
        <v/>
      </c>
    </row>
    <row r="458" spans="23:23" x14ac:dyDescent="0.25">
      <c r="W458" t="str">
        <f>IF($C458="","",IF(DefaultScenario,IF(OR(AND(Default_Exchange="ALL",NOT(ISERROR(MATCH($C458,$AE$6:$AE$37,0)))),$C458=Default_Exchange),IF($G458&gt;0,-LGD,0),0),IF(OR($J458="SWAP",$J458="FUTURE",$J458="CME FUTURE"),IF('Futures &amp; Perps Shifted'!$K$73,VLOOKUP($M458,ShiftByCurrencyDeriv,MATCH($R458,ShiftByCurrencyDerivHeader,0),FALSE),0),0)))</f>
        <v/>
      </c>
    </row>
    <row r="459" spans="23:23" x14ac:dyDescent="0.25">
      <c r="W459" t="str">
        <f>IF($C459="","",IF(DefaultScenario,IF(OR(AND(Default_Exchange="ALL",NOT(ISERROR(MATCH($C459,$AE$6:$AE$37,0)))),$C459=Default_Exchange),IF($G459&gt;0,-LGD,0),0),IF(OR($J459="SWAP",$J459="FUTURE",$J459="CME FUTURE"),IF('Futures &amp; Perps Shifted'!$K$73,VLOOKUP($M459,ShiftByCurrencyDeriv,MATCH($R459,ShiftByCurrencyDerivHeader,0),FALSE),0),0)))</f>
        <v/>
      </c>
    </row>
    <row r="460" spans="23:23" x14ac:dyDescent="0.25">
      <c r="W460" t="str">
        <f>IF($C460="","",IF(DefaultScenario,IF(OR(AND(Default_Exchange="ALL",NOT(ISERROR(MATCH($C460,$AE$6:$AE$37,0)))),$C460=Default_Exchange),IF($G460&gt;0,-LGD,0),0),IF(OR($J460="SWAP",$J460="FUTURE",$J460="CME FUTURE"),IF('Futures &amp; Perps Shifted'!$K$73,VLOOKUP($M460,ShiftByCurrencyDeriv,MATCH($R460,ShiftByCurrencyDerivHeader,0),FALSE),0),0)))</f>
        <v/>
      </c>
    </row>
    <row r="461" spans="23:23" x14ac:dyDescent="0.25">
      <c r="W461" t="str">
        <f>IF($C461="","",IF(DefaultScenario,IF(OR(AND(Default_Exchange="ALL",NOT(ISERROR(MATCH($C461,$AE$6:$AE$37,0)))),$C461=Default_Exchange),IF($G461&gt;0,-LGD,0),0),IF(OR($J461="SWAP",$J461="FUTURE",$J461="CME FUTURE"),IF('Futures &amp; Perps Shifted'!$K$73,VLOOKUP($M461,ShiftByCurrencyDeriv,MATCH($R461,ShiftByCurrencyDerivHeader,0),FALSE),0),0)))</f>
        <v/>
      </c>
    </row>
    <row r="462" spans="23:23" x14ac:dyDescent="0.25">
      <c r="W462" t="str">
        <f>IF($C462="","",IF(DefaultScenario,IF(OR(AND(Default_Exchange="ALL",NOT(ISERROR(MATCH($C462,$AE$6:$AE$37,0)))),$C462=Default_Exchange),IF($G462&gt;0,-LGD,0),0),IF(OR($J462="SWAP",$J462="FUTURE",$J462="CME FUTURE"),IF('Futures &amp; Perps Shifted'!$K$73,VLOOKUP($M462,ShiftByCurrencyDeriv,MATCH($R462,ShiftByCurrencyDerivHeader,0),FALSE),0),0)))</f>
        <v/>
      </c>
    </row>
    <row r="463" spans="23:23" x14ac:dyDescent="0.25">
      <c r="W463" t="str">
        <f>IF($C463="","",IF(DefaultScenario,IF(OR(AND(Default_Exchange="ALL",NOT(ISERROR(MATCH($C463,$AE$6:$AE$37,0)))),$C463=Default_Exchange),IF($G463&gt;0,-LGD,0),0),IF(OR($J463="SWAP",$J463="FUTURE",$J463="CME FUTURE"),IF('Futures &amp; Perps Shifted'!$K$73,VLOOKUP($M463,ShiftByCurrencyDeriv,MATCH($R463,ShiftByCurrencyDerivHeader,0),FALSE),0),0)))</f>
        <v/>
      </c>
    </row>
    <row r="464" spans="23:23" x14ac:dyDescent="0.25">
      <c r="W464" t="str">
        <f>IF($C464="","",IF(DefaultScenario,IF(OR(AND(Default_Exchange="ALL",NOT(ISERROR(MATCH($C464,$AE$6:$AE$37,0)))),$C464=Default_Exchange),IF($G464&gt;0,-LGD,0),0),IF(OR($J464="SWAP",$J464="FUTURE",$J464="CME FUTURE"),IF('Futures &amp; Perps Shifted'!$K$73,VLOOKUP($M464,ShiftByCurrencyDeriv,MATCH($R464,ShiftByCurrencyDerivHeader,0),FALSE),0),0)))</f>
        <v/>
      </c>
    </row>
    <row r="465" spans="23:23" x14ac:dyDescent="0.25">
      <c r="W465" t="str">
        <f>IF($C465="","",IF(DefaultScenario,IF(OR(AND(Default_Exchange="ALL",NOT(ISERROR(MATCH($C465,$AE$6:$AE$37,0)))),$C465=Default_Exchange),IF($G465&gt;0,-LGD,0),0),IF(OR($J465="SWAP",$J465="FUTURE",$J465="CME FUTURE"),IF('Futures &amp; Perps Shifted'!$K$73,VLOOKUP($M465,ShiftByCurrencyDeriv,MATCH($R465,ShiftByCurrencyDerivHeader,0),FALSE),0),0)))</f>
        <v/>
      </c>
    </row>
    <row r="466" spans="23:23" x14ac:dyDescent="0.25">
      <c r="W466" t="str">
        <f>IF($C466="","",IF(DefaultScenario,IF(OR(AND(Default_Exchange="ALL",NOT(ISERROR(MATCH($C466,$AE$6:$AE$37,0)))),$C466=Default_Exchange),IF($G466&gt;0,-LGD,0),0),IF(OR($J466="SWAP",$J466="FUTURE",$J466="CME FUTURE"),IF('Futures &amp; Perps Shifted'!$K$73,VLOOKUP($M466,ShiftByCurrencyDeriv,MATCH($R466,ShiftByCurrencyDerivHeader,0),FALSE),0),0)))</f>
        <v/>
      </c>
    </row>
    <row r="467" spans="23:23" x14ac:dyDescent="0.25">
      <c r="W467" t="str">
        <f>IF($C467="","",IF(DefaultScenario,IF(OR(AND(Default_Exchange="ALL",NOT(ISERROR(MATCH($C467,$AE$6:$AE$37,0)))),$C467=Default_Exchange),IF($G467&gt;0,-LGD,0),0),IF(OR($J467="SWAP",$J467="FUTURE",$J467="CME FUTURE"),IF('Futures &amp; Perps Shifted'!$K$73,VLOOKUP($M467,ShiftByCurrencyDeriv,MATCH($R467,ShiftByCurrencyDerivHeader,0),FALSE),0),0)))</f>
        <v/>
      </c>
    </row>
    <row r="468" spans="23:23" x14ac:dyDescent="0.25">
      <c r="W468" t="str">
        <f>IF($C468="","",IF(DefaultScenario,IF(OR(AND(Default_Exchange="ALL",NOT(ISERROR(MATCH($C468,$AE$6:$AE$37,0)))),$C468=Default_Exchange),IF($G468&gt;0,-LGD,0),0),IF(OR($J468="SWAP",$J468="FUTURE",$J468="CME FUTURE"),IF('Futures &amp; Perps Shifted'!$K$73,VLOOKUP($M468,ShiftByCurrencyDeriv,MATCH($R468,ShiftByCurrencyDerivHeader,0),FALSE),0),0)))</f>
        <v/>
      </c>
    </row>
    <row r="469" spans="23:23" x14ac:dyDescent="0.25">
      <c r="W469" t="str">
        <f>IF($C469="","",IF(DefaultScenario,IF(OR(AND(Default_Exchange="ALL",NOT(ISERROR(MATCH($C469,$AE$6:$AE$37,0)))),$C469=Default_Exchange),IF($G469&gt;0,-LGD,0),0),IF(OR($J469="SWAP",$J469="FUTURE",$J469="CME FUTURE"),IF('Futures &amp; Perps Shifted'!$K$73,VLOOKUP($M469,ShiftByCurrencyDeriv,MATCH($R469,ShiftByCurrencyDerivHeader,0),FALSE),0),0)))</f>
        <v/>
      </c>
    </row>
    <row r="470" spans="23:23" x14ac:dyDescent="0.25">
      <c r="W470" t="str">
        <f>IF($C470="","",IF(DefaultScenario,IF(OR(AND(Default_Exchange="ALL",NOT(ISERROR(MATCH($C470,$AE$6:$AE$37,0)))),$C470=Default_Exchange),IF($G470&gt;0,-LGD,0),0),IF(OR($J470="SWAP",$J470="FUTURE",$J470="CME FUTURE"),IF('Futures &amp; Perps Shifted'!$K$73,VLOOKUP($M470,ShiftByCurrencyDeriv,MATCH($R470,ShiftByCurrencyDerivHeader,0),FALSE),0),0)))</f>
        <v/>
      </c>
    </row>
    <row r="471" spans="23:23" x14ac:dyDescent="0.25">
      <c r="W471" t="str">
        <f>IF($C471="","",IF(DefaultScenario,IF(OR(AND(Default_Exchange="ALL",NOT(ISERROR(MATCH($C471,$AE$6:$AE$37,0)))),$C471=Default_Exchange),IF($G471&gt;0,-LGD,0),0),IF(OR($J471="SWAP",$J471="FUTURE",$J471="CME FUTURE"),IF('Futures &amp; Perps Shifted'!$K$73,VLOOKUP($M471,ShiftByCurrencyDeriv,MATCH($R471,ShiftByCurrencyDerivHeader,0),FALSE),0),0)))</f>
        <v/>
      </c>
    </row>
    <row r="472" spans="23:23" x14ac:dyDescent="0.25">
      <c r="W472" t="str">
        <f>IF($C472="","",IF(DefaultScenario,IF(OR(AND(Default_Exchange="ALL",NOT(ISERROR(MATCH($C472,$AE$6:$AE$37,0)))),$C472=Default_Exchange),IF($G472&gt;0,-LGD,0),0),IF(OR($J472="SWAP",$J472="FUTURE",$J472="CME FUTURE"),IF('Futures &amp; Perps Shifted'!$K$73,VLOOKUP($M472,ShiftByCurrencyDeriv,MATCH($R472,ShiftByCurrencyDerivHeader,0),FALSE),0),0)))</f>
        <v/>
      </c>
    </row>
    <row r="473" spans="23:23" x14ac:dyDescent="0.25">
      <c r="W473" t="str">
        <f>IF($C473="","",IF(DefaultScenario,IF(OR(AND(Default_Exchange="ALL",NOT(ISERROR(MATCH($C473,$AE$6:$AE$37,0)))),$C473=Default_Exchange),IF($G473&gt;0,-LGD,0),0),IF(OR($J473="SWAP",$J473="FUTURE",$J473="CME FUTURE"),IF('Futures &amp; Perps Shifted'!$K$73,VLOOKUP($M473,ShiftByCurrencyDeriv,MATCH($R473,ShiftByCurrencyDerivHeader,0),FALSE),0),0)))</f>
        <v/>
      </c>
    </row>
    <row r="474" spans="23:23" x14ac:dyDescent="0.25">
      <c r="W474" t="str">
        <f>IF($C474="","",IF(DefaultScenario,IF(OR(AND(Default_Exchange="ALL",NOT(ISERROR(MATCH($C474,$AE$6:$AE$37,0)))),$C474=Default_Exchange),IF($G474&gt;0,-LGD,0),0),IF(OR($J474="SWAP",$J474="FUTURE",$J474="CME FUTURE"),IF('Futures &amp; Perps Shifted'!$K$73,VLOOKUP($M474,ShiftByCurrencyDeriv,MATCH($R474,ShiftByCurrencyDerivHeader,0),FALSE),0),0)))</f>
        <v/>
      </c>
    </row>
    <row r="475" spans="23:23" x14ac:dyDescent="0.25">
      <c r="W475" t="str">
        <f>IF($C475="","",IF(DefaultScenario,IF(OR(AND(Default_Exchange="ALL",NOT(ISERROR(MATCH($C475,$AE$6:$AE$37,0)))),$C475=Default_Exchange),IF($G475&gt;0,-LGD,0),0),IF(OR($J475="SWAP",$J475="FUTURE",$J475="CME FUTURE"),IF('Futures &amp; Perps Shifted'!$K$73,VLOOKUP($M475,ShiftByCurrencyDeriv,MATCH($R475,ShiftByCurrencyDerivHeader,0),FALSE),0),0)))</f>
        <v/>
      </c>
    </row>
    <row r="476" spans="23:23" x14ac:dyDescent="0.25">
      <c r="W476" t="str">
        <f>IF($C476="","",IF(DefaultScenario,IF(OR(AND(Default_Exchange="ALL",NOT(ISERROR(MATCH($C476,$AE$6:$AE$37,0)))),$C476=Default_Exchange),IF($G476&gt;0,-LGD,0),0),IF(OR($J476="SWAP",$J476="FUTURE",$J476="CME FUTURE"),IF('Futures &amp; Perps Shifted'!$K$73,VLOOKUP($M476,ShiftByCurrencyDeriv,MATCH($R476,ShiftByCurrencyDerivHeader,0),FALSE),0),0)))</f>
        <v/>
      </c>
    </row>
    <row r="477" spans="23:23" x14ac:dyDescent="0.25">
      <c r="W477" t="str">
        <f>IF($C477="","",IF(DefaultScenario,IF(OR(AND(Default_Exchange="ALL",NOT(ISERROR(MATCH($C477,$AE$6:$AE$37,0)))),$C477=Default_Exchange),IF($G477&gt;0,-LGD,0),0),IF(OR($J477="SWAP",$J477="FUTURE",$J477="CME FUTURE"),IF('Futures &amp; Perps Shifted'!$K$73,VLOOKUP($M477,ShiftByCurrencyDeriv,MATCH($R477,ShiftByCurrencyDerivHeader,0),FALSE),0),0)))</f>
        <v/>
      </c>
    </row>
    <row r="478" spans="23:23" x14ac:dyDescent="0.25">
      <c r="W478" t="str">
        <f>IF($C478="","",IF(DefaultScenario,IF(OR(AND(Default_Exchange="ALL",NOT(ISERROR(MATCH($C478,$AE$6:$AE$37,0)))),$C478=Default_Exchange),IF($G478&gt;0,-LGD,0),0),IF(OR($J478="SWAP",$J478="FUTURE",$J478="CME FUTURE"),IF('Futures &amp; Perps Shifted'!$K$73,VLOOKUP($M478,ShiftByCurrencyDeriv,MATCH($R478,ShiftByCurrencyDerivHeader,0),FALSE),0),0)))</f>
        <v/>
      </c>
    </row>
    <row r="479" spans="23:23" x14ac:dyDescent="0.25">
      <c r="W479" t="str">
        <f>IF($C479="","",IF(DefaultScenario,IF(OR(AND(Default_Exchange="ALL",NOT(ISERROR(MATCH($C479,$AE$6:$AE$37,0)))),$C479=Default_Exchange),IF($G479&gt;0,-LGD,0),0),IF(OR($J479="SWAP",$J479="FUTURE",$J479="CME FUTURE"),IF('Futures &amp; Perps Shifted'!$K$73,VLOOKUP($M479,ShiftByCurrencyDeriv,MATCH($R479,ShiftByCurrencyDerivHeader,0),FALSE),0),0)))</f>
        <v/>
      </c>
    </row>
    <row r="480" spans="23:23" x14ac:dyDescent="0.25">
      <c r="W480" t="str">
        <f>IF($C480="","",IF(DefaultScenario,IF(OR(AND(Default_Exchange="ALL",NOT(ISERROR(MATCH($C480,$AE$6:$AE$37,0)))),$C480=Default_Exchange),IF($G480&gt;0,-LGD,0),0),IF(OR($J480="SWAP",$J480="FUTURE",$J480="CME FUTURE"),IF('Futures &amp; Perps Shifted'!$K$73,VLOOKUP($M480,ShiftByCurrencyDeriv,MATCH($R480,ShiftByCurrencyDerivHeader,0),FALSE),0),0)))</f>
        <v/>
      </c>
    </row>
    <row r="481" spans="23:23" x14ac:dyDescent="0.25">
      <c r="W481" t="str">
        <f>IF($C481="","",IF(DefaultScenario,IF(OR(AND(Default_Exchange="ALL",NOT(ISERROR(MATCH($C481,$AE$6:$AE$37,0)))),$C481=Default_Exchange),IF($G481&gt;0,-LGD,0),0),IF(OR($J481="SWAP",$J481="FUTURE",$J481="CME FUTURE"),IF('Futures &amp; Perps Shifted'!$K$73,VLOOKUP($M481,ShiftByCurrencyDeriv,MATCH($R481,ShiftByCurrencyDerivHeader,0),FALSE),0),0)))</f>
        <v/>
      </c>
    </row>
    <row r="482" spans="23:23" x14ac:dyDescent="0.25">
      <c r="W482" t="str">
        <f>IF($C482="","",IF(DefaultScenario,IF(OR(AND(Default_Exchange="ALL",NOT(ISERROR(MATCH($C482,$AE$6:$AE$37,0)))),$C482=Default_Exchange),IF($G482&gt;0,-LGD,0),0),IF(OR($J482="SWAP",$J482="FUTURE",$J482="CME FUTURE"),IF('Futures &amp; Perps Shifted'!$K$73,VLOOKUP($M482,ShiftByCurrencyDeriv,MATCH($R482,ShiftByCurrencyDerivHeader,0),FALSE),0),0)))</f>
        <v/>
      </c>
    </row>
    <row r="483" spans="23:23" x14ac:dyDescent="0.25">
      <c r="W483" t="str">
        <f>IF($C483="","",IF(DefaultScenario,IF(OR(AND(Default_Exchange="ALL",NOT(ISERROR(MATCH($C483,$AE$6:$AE$37,0)))),$C483=Default_Exchange),IF($G483&gt;0,-LGD,0),0),IF(OR($J483="SWAP",$J483="FUTURE",$J483="CME FUTURE"),IF('Futures &amp; Perps Shifted'!$K$73,VLOOKUP($M483,ShiftByCurrencyDeriv,MATCH($R483,ShiftByCurrencyDerivHeader,0),FALSE),0),0)))</f>
        <v/>
      </c>
    </row>
    <row r="484" spans="23:23" x14ac:dyDescent="0.25">
      <c r="W484" t="str">
        <f>IF($C484="","",IF(DefaultScenario,IF(OR(AND(Default_Exchange="ALL",NOT(ISERROR(MATCH($C484,$AE$6:$AE$37,0)))),$C484=Default_Exchange),IF($G484&gt;0,-LGD,0),0),IF(OR($J484="SWAP",$J484="FUTURE",$J484="CME FUTURE"),IF('Futures &amp; Perps Shifted'!$K$73,VLOOKUP($M484,ShiftByCurrencyDeriv,MATCH($R484,ShiftByCurrencyDerivHeader,0),FALSE),0),0)))</f>
        <v/>
      </c>
    </row>
    <row r="485" spans="23:23" x14ac:dyDescent="0.25">
      <c r="W485" t="str">
        <f>IF($C485="","",IF(DefaultScenario,IF(OR(AND(Default_Exchange="ALL",NOT(ISERROR(MATCH($C485,$AE$6:$AE$37,0)))),$C485=Default_Exchange),IF($G485&gt;0,-LGD,0),0),IF(OR($J485="SWAP",$J485="FUTURE",$J485="CME FUTURE"),IF('Futures &amp; Perps Shifted'!$K$73,VLOOKUP($M485,ShiftByCurrencyDeriv,MATCH($R485,ShiftByCurrencyDerivHeader,0),FALSE),0),0)))</f>
        <v/>
      </c>
    </row>
    <row r="486" spans="23:23" x14ac:dyDescent="0.25">
      <c r="W486" t="str">
        <f>IF($C486="","",IF(DefaultScenario,IF(OR(AND(Default_Exchange="ALL",NOT(ISERROR(MATCH($C486,$AE$6:$AE$37,0)))),$C486=Default_Exchange),IF($G486&gt;0,-LGD,0),0),IF(OR($J486="SWAP",$J486="FUTURE",$J486="CME FUTURE"),IF('Futures &amp; Perps Shifted'!$K$73,VLOOKUP($M486,ShiftByCurrencyDeriv,MATCH($R486,ShiftByCurrencyDerivHeader,0),FALSE),0),0)))</f>
        <v/>
      </c>
    </row>
    <row r="487" spans="23:23" x14ac:dyDescent="0.25">
      <c r="W487" t="str">
        <f>IF($C487="","",IF(DefaultScenario,IF(OR(AND(Default_Exchange="ALL",NOT(ISERROR(MATCH($C487,$AE$6:$AE$37,0)))),$C487=Default_Exchange),IF($G487&gt;0,-LGD,0),0),IF(OR($J487="SWAP",$J487="FUTURE",$J487="CME FUTURE"),IF('Futures &amp; Perps Shifted'!$K$73,VLOOKUP($M487,ShiftByCurrencyDeriv,MATCH($R487,ShiftByCurrencyDerivHeader,0),FALSE),0),0)))</f>
        <v/>
      </c>
    </row>
    <row r="488" spans="23:23" x14ac:dyDescent="0.25">
      <c r="W488" t="str">
        <f>IF($C488="","",IF(DefaultScenario,IF(OR(AND(Default_Exchange="ALL",NOT(ISERROR(MATCH($C488,$AE$6:$AE$37,0)))),$C488=Default_Exchange),IF($G488&gt;0,-LGD,0),0),IF(OR($J488="SWAP",$J488="FUTURE",$J488="CME FUTURE"),IF('Futures &amp; Perps Shifted'!$K$73,VLOOKUP($M488,ShiftByCurrencyDeriv,MATCH($R488,ShiftByCurrencyDerivHeader,0),FALSE),0),0)))</f>
        <v/>
      </c>
    </row>
    <row r="489" spans="23:23" x14ac:dyDescent="0.25">
      <c r="W489" t="str">
        <f>IF($C489="","",IF(DefaultScenario,IF(OR(AND(Default_Exchange="ALL",NOT(ISERROR(MATCH($C489,$AE$6:$AE$37,0)))),$C489=Default_Exchange),IF($G489&gt;0,-LGD,0),0),IF(OR($J489="SWAP",$J489="FUTURE",$J489="CME FUTURE"),IF('Futures &amp; Perps Shifted'!$K$73,VLOOKUP($M489,ShiftByCurrencyDeriv,MATCH($R489,ShiftByCurrencyDerivHeader,0),FALSE),0),0)))</f>
        <v/>
      </c>
    </row>
    <row r="490" spans="23:23" x14ac:dyDescent="0.25">
      <c r="W490" t="str">
        <f>IF($C490="","",IF(DefaultScenario,IF(OR(AND(Default_Exchange="ALL",NOT(ISERROR(MATCH($C490,$AE$6:$AE$37,0)))),$C490=Default_Exchange),IF($G490&gt;0,-LGD,0),0),IF(OR($J490="SWAP",$J490="FUTURE",$J490="CME FUTURE"),IF('Futures &amp; Perps Shifted'!$K$73,VLOOKUP($M490,ShiftByCurrencyDeriv,MATCH($R490,ShiftByCurrencyDerivHeader,0),FALSE),0),0)))</f>
        <v/>
      </c>
    </row>
    <row r="491" spans="23:23" x14ac:dyDescent="0.25">
      <c r="W491" t="str">
        <f>IF($C491="","",IF(DefaultScenario,IF(OR(AND(Default_Exchange="ALL",NOT(ISERROR(MATCH($C491,$AE$6:$AE$37,0)))),$C491=Default_Exchange),IF($G491&gt;0,-LGD,0),0),IF(OR($J491="SWAP",$J491="FUTURE",$J491="CME FUTURE"),IF('Futures &amp; Perps Shifted'!$K$73,VLOOKUP($M491,ShiftByCurrencyDeriv,MATCH($R491,ShiftByCurrencyDerivHeader,0),FALSE),0),0)))</f>
        <v/>
      </c>
    </row>
    <row r="492" spans="23:23" x14ac:dyDescent="0.25">
      <c r="W492" t="str">
        <f>IF($C492="","",IF(DefaultScenario,IF(OR(AND(Default_Exchange="ALL",NOT(ISERROR(MATCH($C492,$AE$6:$AE$37,0)))),$C492=Default_Exchange),IF($G492&gt;0,-LGD,0),0),IF(OR($J492="SWAP",$J492="FUTURE",$J492="CME FUTURE"),IF('Futures &amp; Perps Shifted'!$K$73,VLOOKUP($M492,ShiftByCurrencyDeriv,MATCH($R492,ShiftByCurrencyDerivHeader,0),FALSE),0),0)))</f>
        <v/>
      </c>
    </row>
    <row r="493" spans="23:23" x14ac:dyDescent="0.25">
      <c r="W493" t="str">
        <f>IF($C493="","",IF(DefaultScenario,IF(OR(AND(Default_Exchange="ALL",NOT(ISERROR(MATCH($C493,$AE$6:$AE$37,0)))),$C493=Default_Exchange),IF($G493&gt;0,-LGD,0),0),IF(OR($J493="SWAP",$J493="FUTURE",$J493="CME FUTURE"),IF('Futures &amp; Perps Shifted'!$K$73,VLOOKUP($M493,ShiftByCurrencyDeriv,MATCH($R493,ShiftByCurrencyDerivHeader,0),FALSE),0),0)))</f>
        <v/>
      </c>
    </row>
    <row r="494" spans="23:23" x14ac:dyDescent="0.25">
      <c r="W494" t="str">
        <f>IF($C494="","",IF(DefaultScenario,IF(OR(AND(Default_Exchange="ALL",NOT(ISERROR(MATCH($C494,$AE$6:$AE$37,0)))),$C494=Default_Exchange),IF($G494&gt;0,-LGD,0),0),IF(OR($J494="SWAP",$J494="FUTURE",$J494="CME FUTURE"),IF('Futures &amp; Perps Shifted'!$K$73,VLOOKUP($M494,ShiftByCurrencyDeriv,MATCH($R494,ShiftByCurrencyDerivHeader,0),FALSE),0),0)))</f>
        <v/>
      </c>
    </row>
    <row r="495" spans="23:23" x14ac:dyDescent="0.25">
      <c r="W495" t="str">
        <f>IF($C495="","",IF(DefaultScenario,IF(OR(AND(Default_Exchange="ALL",NOT(ISERROR(MATCH($C495,$AE$6:$AE$37,0)))),$C495=Default_Exchange),IF($G495&gt;0,-LGD,0),0),IF(OR($J495="SWAP",$J495="FUTURE",$J495="CME FUTURE"),IF('Futures &amp; Perps Shifted'!$K$73,VLOOKUP($M495,ShiftByCurrencyDeriv,MATCH($R495,ShiftByCurrencyDerivHeader,0),FALSE),0),0)))</f>
        <v/>
      </c>
    </row>
    <row r="496" spans="23:23" x14ac:dyDescent="0.25">
      <c r="W496" t="str">
        <f>IF($C496="","",IF(DefaultScenario,IF(OR(AND(Default_Exchange="ALL",NOT(ISERROR(MATCH($C496,$AE$6:$AE$37,0)))),$C496=Default_Exchange),IF($G496&gt;0,-LGD,0),0),IF(OR($J496="SWAP",$J496="FUTURE",$J496="CME FUTURE"),IF('Futures &amp; Perps Shifted'!$K$73,VLOOKUP($M496,ShiftByCurrencyDeriv,MATCH($R496,ShiftByCurrencyDerivHeader,0),FALSE),0),0)))</f>
        <v/>
      </c>
    </row>
    <row r="497" spans="23:23" x14ac:dyDescent="0.25">
      <c r="W497" t="str">
        <f>IF($C497="","",IF(DefaultScenario,IF(OR(AND(Default_Exchange="ALL",NOT(ISERROR(MATCH($C497,$AE$6:$AE$37,0)))),$C497=Default_Exchange),IF($G497&gt;0,-LGD,0),0),IF(OR($J497="SWAP",$J497="FUTURE",$J497="CME FUTURE"),IF('Futures &amp; Perps Shifted'!$K$73,VLOOKUP($M497,ShiftByCurrencyDeriv,MATCH($R497,ShiftByCurrencyDerivHeader,0),FALSE),0),0)))</f>
        <v/>
      </c>
    </row>
    <row r="498" spans="23:23" x14ac:dyDescent="0.25">
      <c r="W498" t="str">
        <f>IF($C498="","",IF(DefaultScenario,IF(OR(AND(Default_Exchange="ALL",NOT(ISERROR(MATCH($C498,$AE$6:$AE$37,0)))),$C498=Default_Exchange),IF($G498&gt;0,-LGD,0),0),IF(OR($J498="SWAP",$J498="FUTURE",$J498="CME FUTURE"),IF('Futures &amp; Perps Shifted'!$K$73,VLOOKUP($M498,ShiftByCurrencyDeriv,MATCH($R498,ShiftByCurrencyDerivHeader,0),FALSE),0),0)))</f>
        <v/>
      </c>
    </row>
    <row r="499" spans="23:23" x14ac:dyDescent="0.25">
      <c r="W499" t="str">
        <f>IF($C499="","",IF(DefaultScenario,IF(OR(AND(Default_Exchange="ALL",NOT(ISERROR(MATCH($C499,$AE$6:$AE$37,0)))),$C499=Default_Exchange),IF($G499&gt;0,-LGD,0),0),IF(OR($J499="SWAP",$J499="FUTURE",$J499="CME FUTURE"),IF('Futures &amp; Perps Shifted'!$K$73,VLOOKUP($M499,ShiftByCurrencyDeriv,MATCH($R499,ShiftByCurrencyDerivHeader,0),FALSE),0),0)))</f>
        <v/>
      </c>
    </row>
    <row r="500" spans="23:23" x14ac:dyDescent="0.25">
      <c r="W500" t="str">
        <f>IF($C500="","",IF(DefaultScenario,IF(OR(AND(Default_Exchange="ALL",NOT(ISERROR(MATCH($C500,$AE$6:$AE$37,0)))),$C500=Default_Exchange),IF($G500&gt;0,-LGD,0),0),IF(OR($J500="SWAP",$J500="FUTURE",$J500="CME FUTURE"),IF('Futures &amp; Perps Shifted'!$K$73,VLOOKUP($M500,ShiftByCurrencyDeriv,MATCH($R500,ShiftByCurrencyDerivHeader,0),FALSE),0),0)))</f>
        <v/>
      </c>
    </row>
    <row r="501" spans="23:23" x14ac:dyDescent="0.25">
      <c r="W501" t="str">
        <f>IF($C501="","",IF(DefaultScenario,IF(OR(AND(Default_Exchange="ALL",NOT(ISERROR(MATCH($C501,$AE$6:$AE$37,0)))),$C501=Default_Exchange),IF($G501&gt;0,-LGD,0),0),IF(OR($J501="SWAP",$J501="FUTURE",$J501="CME FUTURE"),IF('Futures &amp; Perps Shifted'!$K$73,VLOOKUP($M501,ShiftByCurrencyDeriv,MATCH($R501,ShiftByCurrencyDerivHeader,0),FALSE),0),0)))</f>
        <v/>
      </c>
    </row>
    <row r="502" spans="23:23" x14ac:dyDescent="0.25">
      <c r="W502" t="str">
        <f>IF($C502="","",IF(DefaultScenario,IF(OR(AND(Default_Exchange="ALL",NOT(ISERROR(MATCH($C502,$AE$6:$AE$37,0)))),$C502=Default_Exchange),IF($G502&gt;0,-LGD,0),0),IF(OR($J502="SWAP",$J502="FUTURE",$J502="CME FUTURE"),IF('Futures &amp; Perps Shifted'!$K$73,VLOOKUP($M502,ShiftByCurrencyDeriv,MATCH($R502,ShiftByCurrencyDerivHeader,0),FALSE),0),0)))</f>
        <v/>
      </c>
    </row>
    <row r="503" spans="23:23" x14ac:dyDescent="0.25">
      <c r="W503" t="str">
        <f>IF($C503="","",IF(DefaultScenario,IF(OR(AND(Default_Exchange="ALL",NOT(ISERROR(MATCH($C503,$AE$6:$AE$37,0)))),$C503=Default_Exchange),IF($G503&gt;0,-LGD,0),0),IF(OR($J503="SWAP",$J503="FUTURE",$J503="CME FUTURE"),IF('Futures &amp; Perps Shifted'!$K$73,VLOOKUP($M503,ShiftByCurrencyDeriv,MATCH($R503,ShiftByCurrencyDerivHeader,0),FALSE),0),0)))</f>
        <v/>
      </c>
    </row>
    <row r="504" spans="23:23" x14ac:dyDescent="0.25">
      <c r="W504" t="str">
        <f>IF($C504="","",IF(DefaultScenario,IF(OR(AND(Default_Exchange="ALL",NOT(ISERROR(MATCH($C504,$AE$6:$AE$37,0)))),$C504=Default_Exchange),IF($G504&gt;0,-LGD,0),0),IF(OR($J504="SWAP",$J504="FUTURE",$J504="CME FUTURE"),IF('Futures &amp; Perps Shifted'!$K$73,VLOOKUP($M504,ShiftByCurrencyDeriv,MATCH($R504,ShiftByCurrencyDerivHeader,0),FALSE),0),0)))</f>
        <v/>
      </c>
    </row>
    <row r="505" spans="23:23" x14ac:dyDescent="0.25">
      <c r="W505" t="str">
        <f>IF($C505="","",IF(DefaultScenario,IF(OR(AND(Default_Exchange="ALL",NOT(ISERROR(MATCH($C505,$AE$6:$AE$37,0)))),$C505=Default_Exchange),IF($G505&gt;0,-LGD,0),0),IF(OR($J505="SWAP",$J505="FUTURE",$J505="CME FUTURE"),IF('Futures &amp; Perps Shifted'!$K$73,VLOOKUP($M505,ShiftByCurrencyDeriv,MATCH($R505,ShiftByCurrencyDerivHeader,0),FALSE),0),0)))</f>
        <v/>
      </c>
    </row>
    <row r="506" spans="23:23" x14ac:dyDescent="0.25">
      <c r="W506" t="str">
        <f>IF($C506="","",IF(DefaultScenario,IF(OR(AND(Default_Exchange="ALL",NOT(ISERROR(MATCH($C506,$AE$6:$AE$37,0)))),$C506=Default_Exchange),IF($G506&gt;0,-LGD,0),0),IF(OR($J506="SWAP",$J506="FUTURE",$J506="CME FUTURE"),IF('Futures &amp; Perps Shifted'!$K$73,VLOOKUP($M506,ShiftByCurrencyDeriv,MATCH($R506,ShiftByCurrencyDerivHeader,0),FALSE),0),0)))</f>
        <v/>
      </c>
    </row>
    <row r="507" spans="23:23" x14ac:dyDescent="0.25">
      <c r="W507" t="str">
        <f>IF($C507="","",IF(DefaultScenario,IF(OR(AND(Default_Exchange="ALL",NOT(ISERROR(MATCH($C507,$AE$6:$AE$37,0)))),$C507=Default_Exchange),IF($G507&gt;0,-LGD,0),0),IF(OR($J507="SWAP",$J507="FUTURE",$J507="CME FUTURE"),IF('Futures &amp; Perps Shifted'!$K$73,VLOOKUP($M507,ShiftByCurrencyDeriv,MATCH($R507,ShiftByCurrencyDerivHeader,0),FALSE),0),0)))</f>
        <v/>
      </c>
    </row>
    <row r="508" spans="23:23" x14ac:dyDescent="0.25">
      <c r="W508" t="str">
        <f>IF($C508="","",IF(DefaultScenario,IF(OR(AND(Default_Exchange="ALL",NOT(ISERROR(MATCH($C508,$AE$6:$AE$37,0)))),$C508=Default_Exchange),IF($G508&gt;0,-LGD,0),0),IF(OR($J508="SWAP",$J508="FUTURE",$J508="CME FUTURE"),IF('Futures &amp; Perps Shifted'!$K$73,VLOOKUP($M508,ShiftByCurrencyDeriv,MATCH($R508,ShiftByCurrencyDerivHeader,0),FALSE),0),0)))</f>
        <v/>
      </c>
    </row>
    <row r="509" spans="23:23" x14ac:dyDescent="0.25">
      <c r="W509" t="str">
        <f>IF($C509="","",IF(DefaultScenario,IF(OR(AND(Default_Exchange="ALL",NOT(ISERROR(MATCH($C509,$AE$6:$AE$37,0)))),$C509=Default_Exchange),IF($G509&gt;0,-LGD,0),0),IF(OR($J509="SWAP",$J509="FUTURE",$J509="CME FUTURE"),IF('Futures &amp; Perps Shifted'!$K$73,VLOOKUP($M509,ShiftByCurrencyDeriv,MATCH($R509,ShiftByCurrencyDerivHeader,0),FALSE),0),0)))</f>
        <v/>
      </c>
    </row>
    <row r="510" spans="23:23" x14ac:dyDescent="0.25">
      <c r="W510" t="str">
        <f>IF($C510="","",IF(DefaultScenario,IF(OR(AND(Default_Exchange="ALL",NOT(ISERROR(MATCH($C510,$AE$6:$AE$37,0)))),$C510=Default_Exchange),IF($G510&gt;0,-LGD,0),0),IF(OR($J510="SWAP",$J510="FUTURE",$J510="CME FUTURE"),IF('Futures &amp; Perps Shifted'!$K$73,VLOOKUP($M510,ShiftByCurrencyDeriv,MATCH($R510,ShiftByCurrencyDerivHeader,0),FALSE),0),0)))</f>
        <v/>
      </c>
    </row>
    <row r="511" spans="23:23" x14ac:dyDescent="0.25">
      <c r="W511" t="str">
        <f>IF($C511="","",IF(DefaultScenario,IF(OR(AND(Default_Exchange="ALL",NOT(ISERROR(MATCH($C511,$AE$6:$AE$37,0)))),$C511=Default_Exchange),IF($G511&gt;0,-LGD,0),0),IF(OR($J511="SWAP",$J511="FUTURE",$J511="CME FUTURE"),IF('Futures &amp; Perps Shifted'!$K$73,VLOOKUP($M511,ShiftByCurrencyDeriv,MATCH($R511,ShiftByCurrencyDerivHeader,0),FALSE),0),0)))</f>
        <v/>
      </c>
    </row>
    <row r="512" spans="23:23" x14ac:dyDescent="0.25">
      <c r="W512" t="str">
        <f>IF($C512="","",IF(DefaultScenario,IF(OR(AND(Default_Exchange="ALL",NOT(ISERROR(MATCH($C512,$AE$6:$AE$37,0)))),$C512=Default_Exchange),IF($G512&gt;0,-LGD,0),0),IF(OR($J512="SWAP",$J512="FUTURE",$J512="CME FUTURE"),IF('Futures &amp; Perps Shifted'!$K$73,VLOOKUP($M512,ShiftByCurrencyDeriv,MATCH($R512,ShiftByCurrencyDerivHeader,0),FALSE),0),0)))</f>
        <v/>
      </c>
    </row>
    <row r="513" spans="23:23" x14ac:dyDescent="0.25">
      <c r="W513" t="str">
        <f>IF($C513="","",IF(DefaultScenario,IF(OR(AND(Default_Exchange="ALL",NOT(ISERROR(MATCH($C513,$AE$6:$AE$37,0)))),$C513=Default_Exchange),IF($G513&gt;0,-LGD,0),0),IF(OR($J513="SWAP",$J513="FUTURE",$J513="CME FUTURE"),IF('Futures &amp; Perps Shifted'!$K$73,VLOOKUP($M513,ShiftByCurrencyDeriv,MATCH($R513,ShiftByCurrencyDerivHeader,0),FALSE),0),0)))</f>
        <v/>
      </c>
    </row>
    <row r="514" spans="23:23" x14ac:dyDescent="0.25">
      <c r="W514" t="str">
        <f>IF($C514="","",IF(DefaultScenario,IF(OR(AND(Default_Exchange="ALL",NOT(ISERROR(MATCH($C514,$AE$6:$AE$37,0)))),$C514=Default_Exchange),IF($G514&gt;0,-LGD,0),0),IF(OR($J514="SWAP",$J514="FUTURE",$J514="CME FUTURE"),IF('Futures &amp; Perps Shifted'!$K$73,VLOOKUP($M514,ShiftByCurrencyDeriv,MATCH($R514,ShiftByCurrencyDerivHeader,0),FALSE),0),0)))</f>
        <v/>
      </c>
    </row>
    <row r="515" spans="23:23" x14ac:dyDescent="0.25">
      <c r="W515" t="str">
        <f>IF($C515="","",IF(DefaultScenario,IF(OR(AND(Default_Exchange="ALL",NOT(ISERROR(MATCH($C515,$AE$6:$AE$37,0)))),$C515=Default_Exchange),IF($G515&gt;0,-LGD,0),0),IF(OR($J515="SWAP",$J515="FUTURE",$J515="CME FUTURE"),IF('Futures &amp; Perps Shifted'!$K$73,VLOOKUP($M515,ShiftByCurrencyDeriv,MATCH($R515,ShiftByCurrencyDerivHeader,0),FALSE),0),0)))</f>
        <v/>
      </c>
    </row>
    <row r="516" spans="23:23" x14ac:dyDescent="0.25">
      <c r="W516" t="str">
        <f>IF($C516="","",IF(DefaultScenario,IF(OR(AND(Default_Exchange="ALL",NOT(ISERROR(MATCH($C516,$AE$6:$AE$37,0)))),$C516=Default_Exchange),IF($G516&gt;0,-LGD,0),0),IF(OR($J516="SWAP",$J516="FUTURE",$J516="CME FUTURE"),IF('Futures &amp; Perps Shifted'!$K$73,VLOOKUP($M516,ShiftByCurrencyDeriv,MATCH($R516,ShiftByCurrencyDerivHeader,0),FALSE),0),0)))</f>
        <v/>
      </c>
    </row>
    <row r="517" spans="23:23" x14ac:dyDescent="0.25">
      <c r="W517" t="str">
        <f>IF($C517="","",IF(DefaultScenario,IF(OR(AND(Default_Exchange="ALL",NOT(ISERROR(MATCH($C517,$AE$6:$AE$37,0)))),$C517=Default_Exchange),IF($G517&gt;0,-LGD,0),0),IF(OR($J517="SWAP",$J517="FUTURE",$J517="CME FUTURE"),IF('Futures &amp; Perps Shifted'!$K$73,VLOOKUP($M517,ShiftByCurrencyDeriv,MATCH($R517,ShiftByCurrencyDerivHeader,0),FALSE),0),0)))</f>
        <v/>
      </c>
    </row>
    <row r="518" spans="23:23" x14ac:dyDescent="0.25">
      <c r="W518" t="str">
        <f>IF($C518="","",IF(DefaultScenario,IF(OR(AND(Default_Exchange="ALL",NOT(ISERROR(MATCH($C518,$AE$6:$AE$37,0)))),$C518=Default_Exchange),IF($G518&gt;0,-LGD,0),0),IF(OR($J518="SWAP",$J518="FUTURE",$J518="CME FUTURE"),IF('Futures &amp; Perps Shifted'!$K$73,VLOOKUP($M518,ShiftByCurrencyDeriv,MATCH($R518,ShiftByCurrencyDerivHeader,0),FALSE),0),0)))</f>
        <v/>
      </c>
    </row>
    <row r="519" spans="23:23" x14ac:dyDescent="0.25">
      <c r="W519" t="str">
        <f>IF($C519="","",IF(DefaultScenario,IF(OR(AND(Default_Exchange="ALL",NOT(ISERROR(MATCH($C519,$AE$6:$AE$37,0)))),$C519=Default_Exchange),IF($G519&gt;0,-LGD,0),0),IF(OR($J519="SWAP",$J519="FUTURE",$J519="CME FUTURE"),IF('Futures &amp; Perps Shifted'!$K$73,VLOOKUP($M519,ShiftByCurrencyDeriv,MATCH($R519,ShiftByCurrencyDerivHeader,0),FALSE),0),0)))</f>
        <v/>
      </c>
    </row>
    <row r="520" spans="23:23" x14ac:dyDescent="0.25">
      <c r="W520" t="str">
        <f>IF($C520="","",IF(DefaultScenario,IF(OR(AND(Default_Exchange="ALL",NOT(ISERROR(MATCH($C520,$AE$6:$AE$37,0)))),$C520=Default_Exchange),IF($G520&gt;0,-LGD,0),0),IF(OR($J520="SWAP",$J520="FUTURE",$J520="CME FUTURE"),IF('Futures &amp; Perps Shifted'!$K$73,VLOOKUP($M520,ShiftByCurrencyDeriv,MATCH($R520,ShiftByCurrencyDerivHeader,0),FALSE),0),0)))</f>
        <v/>
      </c>
    </row>
    <row r="521" spans="23:23" x14ac:dyDescent="0.25">
      <c r="W521" t="str">
        <f>IF($C521="","",IF(DefaultScenario,IF(OR(AND(Default_Exchange="ALL",NOT(ISERROR(MATCH($C521,$AE$6:$AE$37,0)))),$C521=Default_Exchange),IF($G521&gt;0,-LGD,0),0),IF(OR($J521="SWAP",$J521="FUTURE",$J521="CME FUTURE"),IF('Futures &amp; Perps Shifted'!$K$73,VLOOKUP($M521,ShiftByCurrencyDeriv,MATCH($R521,ShiftByCurrencyDerivHeader,0),FALSE),0),0)))</f>
        <v/>
      </c>
    </row>
    <row r="522" spans="23:23" x14ac:dyDescent="0.25">
      <c r="W522" t="str">
        <f>IF($C522="","",IF(DefaultScenario,IF(OR(AND(Default_Exchange="ALL",NOT(ISERROR(MATCH($C522,$AE$6:$AE$37,0)))),$C522=Default_Exchange),IF($G522&gt;0,-LGD,0),0),IF(OR($J522="SWAP",$J522="FUTURE",$J522="CME FUTURE"),IF('Futures &amp; Perps Shifted'!$K$73,VLOOKUP($M522,ShiftByCurrencyDeriv,MATCH($R522,ShiftByCurrencyDerivHeader,0),FALSE),0),0)))</f>
        <v/>
      </c>
    </row>
    <row r="523" spans="23:23" x14ac:dyDescent="0.25">
      <c r="W523" t="str">
        <f>IF($C523="","",IF(DefaultScenario,IF(OR(AND(Default_Exchange="ALL",NOT(ISERROR(MATCH($C523,$AE$6:$AE$37,0)))),$C523=Default_Exchange),IF($G523&gt;0,-LGD,0),0),IF(OR($J523="SWAP",$J523="FUTURE",$J523="CME FUTURE"),IF('Futures &amp; Perps Shifted'!$K$73,VLOOKUP($M523,ShiftByCurrencyDeriv,MATCH($R523,ShiftByCurrencyDerivHeader,0),FALSE),0),0)))</f>
        <v/>
      </c>
    </row>
    <row r="524" spans="23:23" x14ac:dyDescent="0.25">
      <c r="W524" t="str">
        <f>IF($C524="","",IF(DefaultScenario,IF(OR(AND(Default_Exchange="ALL",NOT(ISERROR(MATCH($C524,$AE$6:$AE$37,0)))),$C524=Default_Exchange),IF($G524&gt;0,-LGD,0),0),IF(OR($J524="SWAP",$J524="FUTURE",$J524="CME FUTURE"),IF('Futures &amp; Perps Shifted'!$K$73,VLOOKUP($M524,ShiftByCurrencyDeriv,MATCH($R524,ShiftByCurrencyDerivHeader,0),FALSE),0),0)))</f>
        <v/>
      </c>
    </row>
    <row r="525" spans="23:23" x14ac:dyDescent="0.25">
      <c r="W525" t="str">
        <f>IF($C525="","",IF(DefaultScenario,IF(OR(AND(Default_Exchange="ALL",NOT(ISERROR(MATCH($C525,$AE$6:$AE$37,0)))),$C525=Default_Exchange),IF($G525&gt;0,-LGD,0),0),IF(OR($J525="SWAP",$J525="FUTURE",$J525="CME FUTURE"),IF('Futures &amp; Perps Shifted'!$K$73,VLOOKUP($M525,ShiftByCurrencyDeriv,MATCH($R525,ShiftByCurrencyDerivHeader,0),FALSE),0),0)))</f>
        <v/>
      </c>
    </row>
    <row r="526" spans="23:23" x14ac:dyDescent="0.25">
      <c r="W526" t="str">
        <f>IF($C526="","",IF(DefaultScenario,IF(OR(AND(Default_Exchange="ALL",NOT(ISERROR(MATCH($C526,$AE$6:$AE$37,0)))),$C526=Default_Exchange),IF($G526&gt;0,-LGD,0),0),IF(OR($J526="SWAP",$J526="FUTURE",$J526="CME FUTURE"),IF('Futures &amp; Perps Shifted'!$K$73,VLOOKUP($M526,ShiftByCurrencyDeriv,MATCH($R526,ShiftByCurrencyDerivHeader,0),FALSE),0),0)))</f>
        <v/>
      </c>
    </row>
    <row r="527" spans="23:23" x14ac:dyDescent="0.25">
      <c r="W527" t="str">
        <f>IF($C527="","",IF(DefaultScenario,IF(OR(AND(Default_Exchange="ALL",NOT(ISERROR(MATCH($C527,$AE$6:$AE$37,0)))),$C527=Default_Exchange),IF($G527&gt;0,-LGD,0),0),IF(OR($J527="SWAP",$J527="FUTURE",$J527="CME FUTURE"),IF('Futures &amp; Perps Shifted'!$K$73,VLOOKUP($M527,ShiftByCurrencyDeriv,MATCH($R527,ShiftByCurrencyDerivHeader,0),FALSE),0),0)))</f>
        <v/>
      </c>
    </row>
    <row r="528" spans="23:23" x14ac:dyDescent="0.25">
      <c r="W528" t="str">
        <f>IF($C528="","",IF(DefaultScenario,IF(OR(AND(Default_Exchange="ALL",NOT(ISERROR(MATCH($C528,$AE$6:$AE$37,0)))),$C528=Default_Exchange),IF($G528&gt;0,-LGD,0),0),IF(OR($J528="SWAP",$J528="FUTURE",$J528="CME FUTURE"),IF('Futures &amp; Perps Shifted'!$K$73,VLOOKUP($M528,ShiftByCurrencyDeriv,MATCH($R528,ShiftByCurrencyDerivHeader,0),FALSE),0),0)))</f>
        <v/>
      </c>
    </row>
    <row r="529" spans="23:23" x14ac:dyDescent="0.25">
      <c r="W529" t="str">
        <f>IF($C529="","",IF(DefaultScenario,IF(OR(AND(Default_Exchange="ALL",NOT(ISERROR(MATCH($C529,$AE$6:$AE$37,0)))),$C529=Default_Exchange),IF($G529&gt;0,-LGD,0),0),IF(OR($J529="SWAP",$J529="FUTURE",$J529="CME FUTURE"),IF('Futures &amp; Perps Shifted'!$K$73,VLOOKUP($M529,ShiftByCurrencyDeriv,MATCH($R529,ShiftByCurrencyDerivHeader,0),FALSE),0),0)))</f>
        <v/>
      </c>
    </row>
    <row r="530" spans="23:23" x14ac:dyDescent="0.25">
      <c r="W530" t="str">
        <f>IF($C530="","",IF(DefaultScenario,IF(OR(AND(Default_Exchange="ALL",NOT(ISERROR(MATCH($C530,$AE$6:$AE$37,0)))),$C530=Default_Exchange),IF($G530&gt;0,-LGD,0),0),IF(OR($J530="SWAP",$J530="FUTURE",$J530="CME FUTURE"),IF('Futures &amp; Perps Shifted'!$K$73,VLOOKUP($M530,ShiftByCurrencyDeriv,MATCH($R530,ShiftByCurrencyDerivHeader,0),FALSE),0),0)))</f>
        <v/>
      </c>
    </row>
    <row r="531" spans="23:23" x14ac:dyDescent="0.25">
      <c r="W531" t="str">
        <f>IF($C531="","",IF(DefaultScenario,IF(OR(AND(Default_Exchange="ALL",NOT(ISERROR(MATCH($C531,$AE$6:$AE$37,0)))),$C531=Default_Exchange),IF($G531&gt;0,-LGD,0),0),IF(OR($J531="SWAP",$J531="FUTURE",$J531="CME FUTURE"),IF('Futures &amp; Perps Shifted'!$K$73,VLOOKUP($M531,ShiftByCurrencyDeriv,MATCH($R531,ShiftByCurrencyDerivHeader,0),FALSE),0),0)))</f>
        <v/>
      </c>
    </row>
    <row r="532" spans="23:23" x14ac:dyDescent="0.25">
      <c r="W532" t="str">
        <f>IF($C532="","",IF(DefaultScenario,IF(OR(AND(Default_Exchange="ALL",NOT(ISERROR(MATCH($C532,$AE$6:$AE$37,0)))),$C532=Default_Exchange),IF($G532&gt;0,-LGD,0),0),IF(OR($J532="SWAP",$J532="FUTURE",$J532="CME FUTURE"),IF('Futures &amp; Perps Shifted'!$K$73,VLOOKUP($M532,ShiftByCurrencyDeriv,MATCH($R532,ShiftByCurrencyDerivHeader,0),FALSE),0),0)))</f>
        <v/>
      </c>
    </row>
    <row r="533" spans="23:23" x14ac:dyDescent="0.25">
      <c r="W533" t="str">
        <f>IF($C533="","",IF(DefaultScenario,IF(OR(AND(Default_Exchange="ALL",NOT(ISERROR(MATCH($C533,$AE$6:$AE$37,0)))),$C533=Default_Exchange),IF($G533&gt;0,-LGD,0),0),IF(OR($J533="SWAP",$J533="FUTURE",$J533="CME FUTURE"),IF('Futures &amp; Perps Shifted'!$K$73,VLOOKUP($M533,ShiftByCurrencyDeriv,MATCH($R533,ShiftByCurrencyDerivHeader,0),FALSE),0),0)))</f>
        <v/>
      </c>
    </row>
    <row r="534" spans="23:23" x14ac:dyDescent="0.25">
      <c r="W534" t="str">
        <f>IF($C534="","",IF(DefaultScenario,IF(OR(AND(Default_Exchange="ALL",NOT(ISERROR(MATCH($C534,$AE$6:$AE$37,0)))),$C534=Default_Exchange),IF($G534&gt;0,-LGD,0),0),IF(OR($J534="SWAP",$J534="FUTURE",$J534="CME FUTURE"),IF('Futures &amp; Perps Shifted'!$K$73,VLOOKUP($M534,ShiftByCurrencyDeriv,MATCH($R534,ShiftByCurrencyDerivHeader,0),FALSE),0),0)))</f>
        <v/>
      </c>
    </row>
    <row r="535" spans="23:23" x14ac:dyDescent="0.25">
      <c r="W535" t="str">
        <f>IF($C535="","",IF(DefaultScenario,IF(OR(AND(Default_Exchange="ALL",NOT(ISERROR(MATCH($C535,$AE$6:$AE$37,0)))),$C535=Default_Exchange),IF($G535&gt;0,-LGD,0),0),IF(OR($J535="SWAP",$J535="FUTURE",$J535="CME FUTURE"),IF('Futures &amp; Perps Shifted'!$K$73,VLOOKUP($M535,ShiftByCurrencyDeriv,MATCH($R535,ShiftByCurrencyDerivHeader,0),FALSE),0),0)))</f>
        <v/>
      </c>
    </row>
    <row r="536" spans="23:23" x14ac:dyDescent="0.25">
      <c r="W536" t="str">
        <f>IF($C536="","",IF(DefaultScenario,IF(OR(AND(Default_Exchange="ALL",NOT(ISERROR(MATCH($C536,$AE$6:$AE$37,0)))),$C536=Default_Exchange),IF($G536&gt;0,-LGD,0),0),IF(OR($J536="SWAP",$J536="FUTURE",$J536="CME FUTURE"),IF('Futures &amp; Perps Shifted'!$K$73,VLOOKUP($M536,ShiftByCurrencyDeriv,MATCH($R536,ShiftByCurrencyDerivHeader,0),FALSE),0),0)))</f>
        <v/>
      </c>
    </row>
    <row r="537" spans="23:23" x14ac:dyDescent="0.25">
      <c r="W537" t="str">
        <f>IF($C537="","",IF(DefaultScenario,IF(OR(AND(Default_Exchange="ALL",NOT(ISERROR(MATCH($C537,$AE$6:$AE$37,0)))),$C537=Default_Exchange),IF($G537&gt;0,-LGD,0),0),IF(OR($J537="SWAP",$J537="FUTURE",$J537="CME FUTURE"),IF('Futures &amp; Perps Shifted'!$K$73,VLOOKUP($M537,ShiftByCurrencyDeriv,MATCH($R537,ShiftByCurrencyDerivHeader,0),FALSE),0),0)))</f>
        <v/>
      </c>
    </row>
    <row r="538" spans="23:23" x14ac:dyDescent="0.25">
      <c r="W538" t="str">
        <f>IF($C538="","",IF(DefaultScenario,IF(OR(AND(Default_Exchange="ALL",NOT(ISERROR(MATCH($C538,$AE$6:$AE$37,0)))),$C538=Default_Exchange),IF($G538&gt;0,-LGD,0),0),IF(OR($J538="SWAP",$J538="FUTURE",$J538="CME FUTURE"),IF('Futures &amp; Perps Shifted'!$K$73,VLOOKUP($M538,ShiftByCurrencyDeriv,MATCH($R538,ShiftByCurrencyDerivHeader,0),FALSE),0),0)))</f>
        <v/>
      </c>
    </row>
    <row r="539" spans="23:23" x14ac:dyDescent="0.25">
      <c r="W539" t="str">
        <f>IF($C539="","",IF(DefaultScenario,IF(OR(AND(Default_Exchange="ALL",NOT(ISERROR(MATCH($C539,$AE$6:$AE$37,0)))),$C539=Default_Exchange),IF($G539&gt;0,-LGD,0),0),IF(OR($J539="SWAP",$J539="FUTURE",$J539="CME FUTURE"),IF('Futures &amp; Perps Shifted'!$K$73,VLOOKUP($M539,ShiftByCurrencyDeriv,MATCH($R539,ShiftByCurrencyDerivHeader,0),FALSE),0),0)))</f>
        <v/>
      </c>
    </row>
    <row r="540" spans="23:23" x14ac:dyDescent="0.25">
      <c r="W540" t="str">
        <f>IF($C540="","",IF(DefaultScenario,IF(OR(AND(Default_Exchange="ALL",NOT(ISERROR(MATCH($C540,$AE$6:$AE$37,0)))),$C540=Default_Exchange),IF($G540&gt;0,-LGD,0),0),IF(OR($J540="SWAP",$J540="FUTURE",$J540="CME FUTURE"),IF('Futures &amp; Perps Shifted'!$K$73,VLOOKUP($M540,ShiftByCurrencyDeriv,MATCH($R540,ShiftByCurrencyDerivHeader,0),FALSE),0),0)))</f>
        <v/>
      </c>
    </row>
    <row r="541" spans="23:23" x14ac:dyDescent="0.25">
      <c r="W541" t="str">
        <f>IF($C541="","",IF(DefaultScenario,IF(OR(AND(Default_Exchange="ALL",NOT(ISERROR(MATCH($C541,$AE$6:$AE$37,0)))),$C541=Default_Exchange),IF($G541&gt;0,-LGD,0),0),IF(OR($J541="SWAP",$J541="FUTURE",$J541="CME FUTURE"),IF('Futures &amp; Perps Shifted'!$K$73,VLOOKUP($M541,ShiftByCurrencyDeriv,MATCH($R541,ShiftByCurrencyDerivHeader,0),FALSE),0),0)))</f>
        <v/>
      </c>
    </row>
    <row r="542" spans="23:23" x14ac:dyDescent="0.25">
      <c r="W542" t="str">
        <f>IF($C542="","",IF(DefaultScenario,IF(OR(AND(Default_Exchange="ALL",NOT(ISERROR(MATCH($C542,$AE$6:$AE$37,0)))),$C542=Default_Exchange),IF($G542&gt;0,-LGD,0),0),IF(OR($J542="SWAP",$J542="FUTURE",$J542="CME FUTURE"),IF('Futures &amp; Perps Shifted'!$K$73,VLOOKUP($M542,ShiftByCurrencyDeriv,MATCH($R542,ShiftByCurrencyDerivHeader,0),FALSE),0),0)))</f>
        <v/>
      </c>
    </row>
    <row r="543" spans="23:23" x14ac:dyDescent="0.25">
      <c r="W543" t="str">
        <f>IF($C543="","",IF(DefaultScenario,IF(OR(AND(Default_Exchange="ALL",NOT(ISERROR(MATCH($C543,$AE$6:$AE$37,0)))),$C543=Default_Exchange),IF($G543&gt;0,-LGD,0),0),IF(OR($J543="SWAP",$J543="FUTURE",$J543="CME FUTURE"),IF('Futures &amp; Perps Shifted'!$K$73,VLOOKUP($M543,ShiftByCurrencyDeriv,MATCH($R543,ShiftByCurrencyDerivHeader,0),FALSE),0),0)))</f>
        <v/>
      </c>
    </row>
    <row r="544" spans="23:23" x14ac:dyDescent="0.25">
      <c r="W544" t="str">
        <f>IF($C544="","",IF(DefaultScenario,IF(OR(AND(Default_Exchange="ALL",NOT(ISERROR(MATCH($C544,$AE$6:$AE$37,0)))),$C544=Default_Exchange),IF($G544&gt;0,-LGD,0),0),IF(OR($J544="SWAP",$J544="FUTURE",$J544="CME FUTURE"),IF('Futures &amp; Perps Shifted'!$K$73,VLOOKUP($M544,ShiftByCurrencyDeriv,MATCH($R544,ShiftByCurrencyDerivHeader,0),FALSE),0),0)))</f>
        <v/>
      </c>
    </row>
    <row r="545" spans="23:23" x14ac:dyDescent="0.25">
      <c r="W545" t="str">
        <f>IF($C545="","",IF(DefaultScenario,IF(OR(AND(Default_Exchange="ALL",NOT(ISERROR(MATCH($C545,$AE$6:$AE$37,0)))),$C545=Default_Exchange),IF($G545&gt;0,-LGD,0),0),IF(OR($J545="SWAP",$J545="FUTURE",$J545="CME FUTURE"),IF('Futures &amp; Perps Shifted'!$K$73,VLOOKUP($M545,ShiftByCurrencyDeriv,MATCH($R545,ShiftByCurrencyDerivHeader,0),FALSE),0),0)))</f>
        <v/>
      </c>
    </row>
    <row r="546" spans="23:23" x14ac:dyDescent="0.25">
      <c r="W546" t="str">
        <f>IF($C546="","",IF(DefaultScenario,IF(OR(AND(Default_Exchange="ALL",NOT(ISERROR(MATCH($C546,$AE$6:$AE$37,0)))),$C546=Default_Exchange),IF($G546&gt;0,-LGD,0),0),IF(OR($J546="SWAP",$J546="FUTURE",$J546="CME FUTURE"),IF('Futures &amp; Perps Shifted'!$K$73,VLOOKUP($M546,ShiftByCurrencyDeriv,MATCH($R546,ShiftByCurrencyDerivHeader,0),FALSE),0),0)))</f>
        <v/>
      </c>
    </row>
    <row r="547" spans="23:23" x14ac:dyDescent="0.25">
      <c r="W547" t="str">
        <f>IF($C547="","",IF(DefaultScenario,IF(OR(AND(Default_Exchange="ALL",NOT(ISERROR(MATCH($C547,$AE$6:$AE$37,0)))),$C547=Default_Exchange),IF($G547&gt;0,-LGD,0),0),IF(OR($J547="SWAP",$J547="FUTURE",$J547="CME FUTURE"),IF('Futures &amp; Perps Shifted'!$K$73,VLOOKUP($M547,ShiftByCurrencyDeriv,MATCH($R547,ShiftByCurrencyDerivHeader,0),FALSE),0),0)))</f>
        <v/>
      </c>
    </row>
    <row r="548" spans="23:23" x14ac:dyDescent="0.25">
      <c r="W548" t="str">
        <f>IF($C548="","",IF(DefaultScenario,IF(OR(AND(Default_Exchange="ALL",NOT(ISERROR(MATCH($C548,$AE$6:$AE$37,0)))),$C548=Default_Exchange),IF($G548&gt;0,-LGD,0),0),IF(OR($J548="SWAP",$J548="FUTURE",$J548="CME FUTURE"),IF('Futures &amp; Perps Shifted'!$K$73,VLOOKUP($M548,ShiftByCurrencyDeriv,MATCH($R548,ShiftByCurrencyDerivHeader,0),FALSE),0),0)))</f>
        <v/>
      </c>
    </row>
    <row r="549" spans="23:23" x14ac:dyDescent="0.25">
      <c r="W549" t="str">
        <f>IF($C549="","",IF(DefaultScenario,IF(OR(AND(Default_Exchange="ALL",NOT(ISERROR(MATCH($C549,$AE$6:$AE$37,0)))),$C549=Default_Exchange),IF($G549&gt;0,-LGD,0),0),IF(OR($J549="SWAP",$J549="FUTURE",$J549="CME FUTURE"),IF('Futures &amp; Perps Shifted'!$K$73,VLOOKUP($M549,ShiftByCurrencyDeriv,MATCH($R549,ShiftByCurrencyDerivHeader,0),FALSE),0),0)))</f>
        <v/>
      </c>
    </row>
    <row r="550" spans="23:23" x14ac:dyDescent="0.25">
      <c r="W550" t="str">
        <f>IF($C550="","",IF(DefaultScenario,IF(OR(AND(Default_Exchange="ALL",NOT(ISERROR(MATCH($C550,$AE$6:$AE$37,0)))),$C550=Default_Exchange),IF($G550&gt;0,-LGD,0),0),IF(OR($J550="SWAP",$J550="FUTURE",$J550="CME FUTURE"),IF('Futures &amp; Perps Shifted'!$K$73,VLOOKUP($M550,ShiftByCurrencyDeriv,MATCH($R550,ShiftByCurrencyDerivHeader,0),FALSE),0),0)))</f>
        <v/>
      </c>
    </row>
    <row r="551" spans="23:23" x14ac:dyDescent="0.25">
      <c r="W551" t="str">
        <f>IF($C551="","",IF(DefaultScenario,IF(OR(AND(Default_Exchange="ALL",NOT(ISERROR(MATCH($C551,$AE$6:$AE$37,0)))),$C551=Default_Exchange),IF($G551&gt;0,-LGD,0),0),IF(OR($J551="SWAP",$J551="FUTURE",$J551="CME FUTURE"),IF('Futures &amp; Perps Shifted'!$K$73,VLOOKUP($M551,ShiftByCurrencyDeriv,MATCH($R551,ShiftByCurrencyDerivHeader,0),FALSE),0),0)))</f>
        <v/>
      </c>
    </row>
    <row r="552" spans="23:23" x14ac:dyDescent="0.25">
      <c r="W552" t="str">
        <f>IF($C552="","",IF(DefaultScenario,IF(OR(AND(Default_Exchange="ALL",NOT(ISERROR(MATCH($C552,$AE$6:$AE$37,0)))),$C552=Default_Exchange),IF($G552&gt;0,-LGD,0),0),IF(OR($J552="SWAP",$J552="FUTURE",$J552="CME FUTURE"),IF('Futures &amp; Perps Shifted'!$K$73,VLOOKUP($M552,ShiftByCurrencyDeriv,MATCH($R552,ShiftByCurrencyDerivHeader,0),FALSE),0),0)))</f>
        <v/>
      </c>
    </row>
    <row r="553" spans="23:23" x14ac:dyDescent="0.25">
      <c r="W553" t="str">
        <f>IF($C553="","",IF(DefaultScenario,IF(OR(AND(Default_Exchange="ALL",NOT(ISERROR(MATCH($C553,$AE$6:$AE$37,0)))),$C553=Default_Exchange),IF($G553&gt;0,-LGD,0),0),IF(OR($J553="SWAP",$J553="FUTURE",$J553="CME FUTURE"),IF('Futures &amp; Perps Shifted'!$K$73,VLOOKUP($M553,ShiftByCurrencyDeriv,MATCH($R553,ShiftByCurrencyDerivHeader,0),FALSE),0),0)))</f>
        <v/>
      </c>
    </row>
    <row r="554" spans="23:23" x14ac:dyDescent="0.25">
      <c r="W554" t="str">
        <f>IF($C554="","",IF(DefaultScenario,IF(OR(AND(Default_Exchange="ALL",NOT(ISERROR(MATCH($C554,$AE$6:$AE$37,0)))),$C554=Default_Exchange),IF($G554&gt;0,-LGD,0),0),IF(OR($J554="SWAP",$J554="FUTURE",$J554="CME FUTURE"),IF('Futures &amp; Perps Shifted'!$K$73,VLOOKUP($M554,ShiftByCurrencyDeriv,MATCH($R554,ShiftByCurrencyDerivHeader,0),FALSE),0),0)))</f>
        <v/>
      </c>
    </row>
  </sheetData>
  <phoneticPr fontId="19" type="noConversion"/>
  <conditionalFormatting sqref="F74:F1048576">
    <cfRule type="cellIs" dxfId="10" priority="12" operator="lessThan">
      <formula>0</formula>
    </cfRule>
  </conditionalFormatting>
  <conditionalFormatting sqref="AQ2:AT1048576">
    <cfRule type="cellIs" dxfId="9" priority="8" operator="lessThan">
      <formula>0</formula>
    </cfRule>
  </conditionalFormatting>
  <conditionalFormatting sqref="F66:F73 F56:F63 F2:F54">
    <cfRule type="cellIs" dxfId="8" priority="7" operator="lessThan">
      <formula>0</formula>
    </cfRule>
  </conditionalFormatting>
  <conditionalFormatting sqref="F64:F65">
    <cfRule type="cellIs" dxfId="7" priority="2" operator="lessThan">
      <formula>0</formula>
    </cfRule>
  </conditionalFormatting>
  <conditionalFormatting sqref="F55">
    <cfRule type="cellIs" dxfId="6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1DAE3-7B35-448A-85FC-A494B1302321}">
  <sheetPr codeName="Sheet16"/>
  <dimension ref="A1:P2015"/>
  <sheetViews>
    <sheetView zoomScale="80" zoomScaleNormal="80" workbookViewId="0">
      <pane xSplit="1" ySplit="1" topLeftCell="B2" activePane="bottomRight" state="frozenSplit"/>
      <selection pane="topRight" activeCell="D1" sqref="D1"/>
      <selection pane="bottomLeft" activeCell="A2" sqref="A2"/>
      <selection pane="bottomRight" activeCell="A2" sqref="A2"/>
    </sheetView>
  </sheetViews>
  <sheetFormatPr defaultRowHeight="15" x14ac:dyDescent="0.25"/>
  <cols>
    <col min="1" max="1" width="10.85546875" bestFit="1" customWidth="1"/>
    <col min="2" max="2" width="8.5703125" bestFit="1" customWidth="1"/>
    <col min="3" max="3" width="6.5703125" bestFit="1" customWidth="1"/>
    <col min="4" max="4" width="14.85546875" style="42" bestFit="1" customWidth="1"/>
    <col min="5" max="5" width="14.85546875" style="42" customWidth="1"/>
    <col min="6" max="6" width="2.28515625" style="21" customWidth="1"/>
    <col min="7" max="7" width="15.140625" bestFit="1" customWidth="1"/>
    <col min="8" max="8" width="16.7109375" bestFit="1" customWidth="1"/>
    <col min="9" max="9" width="11.28515625" bestFit="1" customWidth="1"/>
    <col min="10" max="10" width="13.85546875" bestFit="1" customWidth="1"/>
    <col min="11" max="13" width="13.140625" bestFit="1" customWidth="1"/>
    <col min="14" max="14" width="13.7109375" bestFit="1" customWidth="1"/>
  </cols>
  <sheetData>
    <row r="1" spans="1:16" s="10" customFormat="1" x14ac:dyDescent="0.25">
      <c r="A1" s="10" t="s">
        <v>1411</v>
      </c>
      <c r="B1" s="10" t="s">
        <v>1412</v>
      </c>
      <c r="C1" s="10" t="s">
        <v>1416</v>
      </c>
      <c r="D1" s="173" t="s">
        <v>1413</v>
      </c>
      <c r="E1" s="173" t="s">
        <v>78</v>
      </c>
      <c r="F1" s="58"/>
      <c r="G1" s="205" t="s">
        <v>1415</v>
      </c>
      <c r="H1" s="98"/>
      <c r="I1" s="98"/>
      <c r="J1" s="98"/>
      <c r="K1" s="98"/>
      <c r="L1" s="98"/>
      <c r="M1" s="98"/>
      <c r="N1" s="98"/>
    </row>
    <row r="2" spans="1:16" x14ac:dyDescent="0.25">
      <c r="A2" t="str">
        <f>IF(AND(trading_client_detail!$A2&lt;&gt;"",ROUND(trading_client_detail!$G2,0)&lt;&gt;0),IF(OR(LEFT(trading_client_detail!$F2,3)="USD",RIGHT(trading_client_detail!$F2,3)="USD",LEFT(trading_client_detail!$F2,3)="EUR",RIGHT(trading_client_detail!$F2,3)="EUR"),"",IF(NOT(ISERROR(VLOOKUP(trading_client_detail!$E2,'asset_&amp;_open_positions'!$E:$M, 9, FALSE))),VLOOKUP(trading_client_detail!$E2,'asset_&amp;_open_positions'!$E:$M, 9, FALSE),IF(NOT(ISERROR(VLOOKUP(trading_client_detail!$F2,'asset_&amp;_open_positions'!$E:$M, 9, FALSE))),VLOOKUP(trading_client_detail!$F2,'asset_&amp;_open_positions'!$E:$M, 9, FALSE),RIGHT(trading_client_detail!$F2,LEN(trading_client_detail!$F2)-1)))),"")</f>
        <v>AAVE</v>
      </c>
      <c r="B2" t="str">
        <f>IF(AND(trading_client_detail!$A2&lt;&gt;"",ROUND(trading_client_detail!$G2,0)&lt;&gt;0),IF(OR(LEFT(trading_client_detail!$F2,3)="USD",RIGHT(trading_client_detail!$F2,3)="USD"),"",IF(NOT(ISERROR(VLOOKUP(trading_client_detail!$E2,'asset_&amp;_open_positions'!$E:$M, 6, FALSE))),VLOOKUP(trading_client_detail!$E2,'asset_&amp;_open_positions'!$E:$M, 6, FALSE),IF(NOT(ISERROR(VLOOKUP($A2,'asset_&amp;_open_positions'!$E:$M, 6, FALSE))),VLOOKUP($A2,'asset_&amp;_open_positions'!$E:$M, 6, FALSE),"ASSET"))),"")</f>
        <v>ASSET</v>
      </c>
      <c r="C2">
        <f>IF(AND(trading_client_detail!$A2&lt;&gt;"",ROUND(trading_client_detail!$G2,0)&lt;&gt;0),IF(OR(LEFT(trading_client_detail!$F2,3)="USD",RIGHT(trading_client_detail!$F2,3)="USD"),"",IF(NOT(ISERROR(VLOOKUP(trading_client_detail!$E2,'asset_&amp;_open_positions'!$E:$M, 6, FALSE))),VLOOKUP(trading_client_detail!$E2,'asset_&amp;_open_positions'!$E:$M, 8, FALSE),IF(NOT(ISERROR(VLOOKUP($A2,'asset_&amp;_open_positions'!$E:$M, 6, FALSE))),VLOOKUP($A2,'asset_&amp;_open_positions'!$E:$M, 8, FALSE),1))),"")</f>
        <v>1</v>
      </c>
      <c r="D2" s="42">
        <f>IF(trading_client_detail!$A2&lt;&gt;"",IF(OR(LEFT(trading_client_detail!$F2,3)="USD",RIGHT(trading_client_detail!$F2,3)="USD",LEFT(trading_client_detail!$F2,3)="EUR",RIGHT(trading_client_detail!$F2,3)="EUR"),"",trading_client_detail!$G2),"")</f>
        <v>292.077</v>
      </c>
      <c r="G2" s="98"/>
      <c r="H2" s="98"/>
      <c r="I2" s="98"/>
      <c r="J2" s="98"/>
      <c r="K2" s="98"/>
      <c r="L2" s="98"/>
      <c r="M2" s="98"/>
      <c r="N2" s="98"/>
    </row>
    <row r="3" spans="1:16" x14ac:dyDescent="0.25">
      <c r="A3" t="str">
        <f>IF(AND(trading_client_detail!$A3&lt;&gt;"",ROUND(trading_client_detail!$G3,0)&lt;&gt;0),IF(OR(LEFT(trading_client_detail!$F3,3)="USD",RIGHT(trading_client_detail!$F3,3)="USD",LEFT(trading_client_detail!$F3,3)="EUR",RIGHT(trading_client_detail!$F3,3)="EUR"),"",IF(NOT(ISERROR(VLOOKUP(trading_client_detail!$E3,'asset_&amp;_open_positions'!$E:$M, 9, FALSE))),VLOOKUP(trading_client_detail!$E3,'asset_&amp;_open_positions'!$E:$M, 9, FALSE),IF(NOT(ISERROR(VLOOKUP(trading_client_detail!$F3,'asset_&amp;_open_positions'!$E:$M, 9, FALSE))),VLOOKUP(trading_client_detail!$F3,'asset_&amp;_open_positions'!$E:$M, 9, FALSE),RIGHT(trading_client_detail!$F3,LEN(trading_client_detail!$F3)-1)))),"")</f>
        <v/>
      </c>
      <c r="B3" t="str">
        <f>IF(AND(trading_client_detail!$A3&lt;&gt;"",ROUND(trading_client_detail!$G3,0)&lt;&gt;0),IF(OR(LEFT(trading_client_detail!$F3,3)="USD",RIGHT(trading_client_detail!$F3,3)="USD"),"",IF(NOT(ISERROR(VLOOKUP(trading_client_detail!$E3,'asset_&amp;_open_positions'!$E:$M, 6, FALSE))),VLOOKUP(trading_client_detail!$E3,'asset_&amp;_open_positions'!$E:$M, 6, FALSE),IF(NOT(ISERROR(VLOOKUP($A3,'asset_&amp;_open_positions'!$E:$M, 6, FALSE))),VLOOKUP($A3,'asset_&amp;_open_positions'!$E:$M, 6, FALSE),"ASSET"))),"")</f>
        <v/>
      </c>
      <c r="C3" t="str">
        <f>IF(AND(trading_client_detail!$A3&lt;&gt;"",ROUND(trading_client_detail!$G3,0)&lt;&gt;0),IF(OR(LEFT(trading_client_detail!$F3,3)="USD",RIGHT(trading_client_detail!$F3,3)="USD"),"",IF(NOT(ISERROR(VLOOKUP(trading_client_detail!$E3,'asset_&amp;_open_positions'!$E:$M, 6, FALSE))),VLOOKUP(trading_client_detail!$E3,'asset_&amp;_open_positions'!$E:$M, 8, FALSE),IF(NOT(ISERROR(VLOOKUP($A3,'asset_&amp;_open_positions'!$E:$M, 6, FALSE))),VLOOKUP($A3,'asset_&amp;_open_positions'!$E:$M, 8, FALSE),1))),"")</f>
        <v/>
      </c>
      <c r="D3" s="42" t="str">
        <f>IF(trading_client_detail!$A3&lt;&gt;"",IF(OR(LEFT(trading_client_detail!$F3,3)="USD",RIGHT(trading_client_detail!$F3,3)="USD",LEFT(trading_client_detail!$F3,3)="EUR",RIGHT(trading_client_detail!$F3,3)="EUR"),"",trading_client_detail!$G3),"")</f>
        <v/>
      </c>
      <c r="G3" s="2" t="s">
        <v>1414</v>
      </c>
      <c r="H3" s="204" t="s">
        <v>54</v>
      </c>
      <c r="I3" s="98"/>
      <c r="J3" s="98"/>
      <c r="K3" s="98"/>
      <c r="N3" s="98"/>
      <c r="O3" s="98"/>
      <c r="P3" s="98"/>
    </row>
    <row r="4" spans="1:16" x14ac:dyDescent="0.25">
      <c r="A4" t="str">
        <f>IF(AND(trading_client_detail!$A4&lt;&gt;"",ROUND(trading_client_detail!$G4,0)&lt;&gt;0),IF(OR(LEFT(trading_client_detail!$F4,3)="USD",RIGHT(trading_client_detail!$F4,3)="USD",LEFT(trading_client_detail!$F4,3)="EUR",RIGHT(trading_client_detail!$F4,3)="EUR"),"",IF(NOT(ISERROR(VLOOKUP(trading_client_detail!$E4,'asset_&amp;_open_positions'!$E:$M, 9, FALSE))),VLOOKUP(trading_client_detail!$E4,'asset_&amp;_open_positions'!$E:$M, 9, FALSE),IF(NOT(ISERROR(VLOOKUP(trading_client_detail!$F4,'asset_&amp;_open_positions'!$E:$M, 9, FALSE))),VLOOKUP(trading_client_detail!$F4,'asset_&amp;_open_positions'!$E:$M, 9, FALSE),RIGHT(trading_client_detail!$F4,LEN(trading_client_detail!$F4)-1)))),"")</f>
        <v>AAVE</v>
      </c>
      <c r="B4" t="str">
        <f>IF(AND(trading_client_detail!$A4&lt;&gt;"",ROUND(trading_client_detail!$G4,0)&lt;&gt;0),IF(OR(LEFT(trading_client_detail!$F4,3)="USD",RIGHT(trading_client_detail!$F4,3)="USD"),"",IF(NOT(ISERROR(VLOOKUP(trading_client_detail!$E4,'asset_&amp;_open_positions'!$E:$M, 6, FALSE))),VLOOKUP(trading_client_detail!$E4,'asset_&amp;_open_positions'!$E:$M, 6, FALSE),IF(NOT(ISERROR(VLOOKUP($A4,'asset_&amp;_open_positions'!$E:$M, 6, FALSE))),VLOOKUP($A4,'asset_&amp;_open_positions'!$E:$M, 6, FALSE),"ASSET"))),"")</f>
        <v>ASSET</v>
      </c>
      <c r="C4">
        <f>IF(AND(trading_client_detail!$A4&lt;&gt;"",ROUND(trading_client_detail!$G4,0)&lt;&gt;0),IF(OR(LEFT(trading_client_detail!$F4,3)="USD",RIGHT(trading_client_detail!$F4,3)="USD"),"",IF(NOT(ISERROR(VLOOKUP(trading_client_detail!$E4,'asset_&amp;_open_positions'!$E:$M, 6, FALSE))),VLOOKUP(trading_client_detail!$E4,'asset_&amp;_open_positions'!$E:$M, 8, FALSE),IF(NOT(ISERROR(VLOOKUP($A4,'asset_&amp;_open_positions'!$E:$M, 6, FALSE))),VLOOKUP($A4,'asset_&amp;_open_positions'!$E:$M, 8, FALSE),1))),"")</f>
        <v>1</v>
      </c>
      <c r="D4" s="42">
        <f>IF(trading_client_detail!$A4&lt;&gt;"",IF(OR(LEFT(trading_client_detail!$F4,3)="USD",RIGHT(trading_client_detail!$F4,3)="USD",LEFT(trading_client_detail!$F4,3)="EUR",RIGHT(trading_client_detail!$F4,3)="EUR"),"",trading_client_detail!$G4),"")</f>
        <v>-292.10700164000002</v>
      </c>
      <c r="G4" s="2" t="s">
        <v>1420</v>
      </c>
      <c r="H4" s="98" t="s">
        <v>85</v>
      </c>
      <c r="I4" s="98" t="s">
        <v>13</v>
      </c>
      <c r="J4" s="98" t="s">
        <v>17</v>
      </c>
      <c r="K4" s="98" t="s">
        <v>1421</v>
      </c>
      <c r="N4" s="98"/>
      <c r="O4" s="98"/>
      <c r="P4" s="98"/>
    </row>
    <row r="5" spans="1:16" x14ac:dyDescent="0.25">
      <c r="A5" t="str">
        <f>IF(AND(trading_client_detail!$A5&lt;&gt;"",ROUND(trading_client_detail!$G5,0)&lt;&gt;0),IF(OR(LEFT(trading_client_detail!$F5,3)="USD",RIGHT(trading_client_detail!$F5,3)="USD",LEFT(trading_client_detail!$F5,3)="EUR",RIGHT(trading_client_detail!$F5,3)="EUR"),"",IF(NOT(ISERROR(VLOOKUP(trading_client_detail!$E5,'asset_&amp;_open_positions'!$E:$M, 9, FALSE))),VLOOKUP(trading_client_detail!$E5,'asset_&amp;_open_positions'!$E:$M, 9, FALSE),IF(NOT(ISERROR(VLOOKUP(trading_client_detail!$F5,'asset_&amp;_open_positions'!$E:$M, 9, FALSE))),VLOOKUP(trading_client_detail!$F5,'asset_&amp;_open_positions'!$E:$M, 9, FALSE),RIGHT(trading_client_detail!$F5,LEN(trading_client_detail!$F5)-1)))),"")</f>
        <v/>
      </c>
      <c r="B5" t="str">
        <f>IF(AND(trading_client_detail!$A5&lt;&gt;"",ROUND(trading_client_detail!$G5,0)&lt;&gt;0),IF(OR(LEFT(trading_client_detail!$F5,3)="USD",RIGHT(trading_client_detail!$F5,3)="USD"),"",IF(NOT(ISERROR(VLOOKUP(trading_client_detail!$E5,'asset_&amp;_open_positions'!$E:$M, 6, FALSE))),VLOOKUP(trading_client_detail!$E5,'asset_&amp;_open_positions'!$E:$M, 6, FALSE),IF(NOT(ISERROR(VLOOKUP($A5,'asset_&amp;_open_positions'!$E:$M, 6, FALSE))),VLOOKUP($A5,'asset_&amp;_open_positions'!$E:$M, 6, FALSE),"ASSET"))),"")</f>
        <v/>
      </c>
      <c r="C5" t="str">
        <f>IF(AND(trading_client_detail!$A5&lt;&gt;"",ROUND(trading_client_detail!$G5,0)&lt;&gt;0),IF(OR(LEFT(trading_client_detail!$F5,3)="USD",RIGHT(trading_client_detail!$F5,3)="USD"),"",IF(NOT(ISERROR(VLOOKUP(trading_client_detail!$E5,'asset_&amp;_open_positions'!$E:$M, 6, FALSE))),VLOOKUP(trading_client_detail!$E5,'asset_&amp;_open_positions'!$E:$M, 8, FALSE),IF(NOT(ISERROR(VLOOKUP($A5,'asset_&amp;_open_positions'!$E:$M, 6, FALSE))),VLOOKUP($A5,'asset_&amp;_open_positions'!$E:$M, 8, FALSE),1))),"")</f>
        <v/>
      </c>
      <c r="D5" s="42" t="str">
        <f>IF(trading_client_detail!$A5&lt;&gt;"",IF(OR(LEFT(trading_client_detail!$F5,3)="USD",RIGHT(trading_client_detail!$F5,3)="USD",LEFT(trading_client_detail!$F5,3)="EUR",RIGHT(trading_client_detail!$F5,3)="EUR"),"",trading_client_detail!$G5),"")</f>
        <v/>
      </c>
      <c r="G5" s="3"/>
      <c r="H5" s="98">
        <v>0</v>
      </c>
      <c r="I5" s="98"/>
      <c r="J5" s="98"/>
      <c r="K5" s="98">
        <v>0</v>
      </c>
      <c r="N5" s="98"/>
      <c r="O5" s="98"/>
      <c r="P5" s="98"/>
    </row>
    <row r="6" spans="1:16" x14ac:dyDescent="0.25">
      <c r="A6" t="str">
        <f>IF(AND(trading_client_detail!$A6&lt;&gt;"",ROUND(trading_client_detail!$G6,0)&lt;&gt;0),IF(OR(LEFT(trading_client_detail!$F6,3)="USD",RIGHT(trading_client_detail!$F6,3)="USD",LEFT(trading_client_detail!$F6,3)="EUR",RIGHT(trading_client_detail!$F6,3)="EUR"),"",IF(NOT(ISERROR(VLOOKUP(trading_client_detail!$E6,'asset_&amp;_open_positions'!$E:$M, 9, FALSE))),VLOOKUP(trading_client_detail!$E6,'asset_&amp;_open_positions'!$E:$M, 9, FALSE),IF(NOT(ISERROR(VLOOKUP(trading_client_detail!$F6,'asset_&amp;_open_positions'!$E:$M, 9, FALSE))),VLOOKUP(trading_client_detail!$F6,'asset_&amp;_open_positions'!$E:$M, 9, FALSE),RIGHT(trading_client_detail!$F6,LEN(trading_client_detail!$F6)-1)))),"")</f>
        <v>AAVE</v>
      </c>
      <c r="B6" t="str">
        <f>IF(AND(trading_client_detail!$A6&lt;&gt;"",ROUND(trading_client_detail!$G6,0)&lt;&gt;0),IF(OR(LEFT(trading_client_detail!$F6,3)="USD",RIGHT(trading_client_detail!$F6,3)="USD"),"",IF(NOT(ISERROR(VLOOKUP(trading_client_detail!$E6,'asset_&amp;_open_positions'!$E:$M, 6, FALSE))),VLOOKUP(trading_client_detail!$E6,'asset_&amp;_open_positions'!$E:$M, 6, FALSE),IF(NOT(ISERROR(VLOOKUP($A6,'asset_&amp;_open_positions'!$E:$M, 6, FALSE))),VLOOKUP($A6,'asset_&amp;_open_positions'!$E:$M, 6, FALSE),"ASSET"))),"")</f>
        <v>ASSET</v>
      </c>
      <c r="C6">
        <f>IF(AND(trading_client_detail!$A6&lt;&gt;"",ROUND(trading_client_detail!$G6,0)&lt;&gt;0),IF(OR(LEFT(trading_client_detail!$F6,3)="USD",RIGHT(trading_client_detail!$F6,3)="USD"),"",IF(NOT(ISERROR(VLOOKUP(trading_client_detail!$E6,'asset_&amp;_open_positions'!$E:$M, 6, FALSE))),VLOOKUP(trading_client_detail!$E6,'asset_&amp;_open_positions'!$E:$M, 8, FALSE),IF(NOT(ISERROR(VLOOKUP($A6,'asset_&amp;_open_positions'!$E:$M, 6, FALSE))),VLOOKUP($A6,'asset_&amp;_open_positions'!$E:$M, 8, FALSE),1))),"")</f>
        <v>1</v>
      </c>
      <c r="D6" s="42">
        <f>IF(trading_client_detail!$A6&lt;&gt;"",IF(OR(LEFT(trading_client_detail!$F6,3)="USD",RIGHT(trading_client_detail!$F6,3)="USD",LEFT(trading_client_detail!$F6,3)="EUR",RIGHT(trading_client_detail!$F6,3)="EUR"),"",trading_client_detail!$G6),"")</f>
        <v>132.45500000000001</v>
      </c>
      <c r="G6" s="3" t="s">
        <v>116</v>
      </c>
      <c r="H6" s="98">
        <v>0.17868749000098205</v>
      </c>
      <c r="I6" s="98"/>
      <c r="J6" s="98"/>
      <c r="K6" s="98">
        <v>0.17868749000098205</v>
      </c>
      <c r="N6" s="98"/>
      <c r="O6" s="98"/>
      <c r="P6" s="98"/>
    </row>
    <row r="7" spans="1:16" x14ac:dyDescent="0.25">
      <c r="A7" t="str">
        <f>IF(AND(trading_client_detail!$A7&lt;&gt;"",ROUND(trading_client_detail!$G7,0)&lt;&gt;0),IF(OR(LEFT(trading_client_detail!$F7,3)="USD",RIGHT(trading_client_detail!$F7,3)="USD",LEFT(trading_client_detail!$F7,3)="EUR",RIGHT(trading_client_detail!$F7,3)="EUR"),"",IF(NOT(ISERROR(VLOOKUP(trading_client_detail!$E7,'asset_&amp;_open_positions'!$E:$M, 9, FALSE))),VLOOKUP(trading_client_detail!$E7,'asset_&amp;_open_positions'!$E:$M, 9, FALSE),IF(NOT(ISERROR(VLOOKUP(trading_client_detail!$F7,'asset_&amp;_open_positions'!$E:$M, 9, FALSE))),VLOOKUP(trading_client_detail!$F7,'asset_&amp;_open_positions'!$E:$M, 9, FALSE),RIGHT(trading_client_detail!$F7,LEN(trading_client_detail!$F7)-1)))),"")</f>
        <v/>
      </c>
      <c r="B7" t="str">
        <f>IF(AND(trading_client_detail!$A7&lt;&gt;"",ROUND(trading_client_detail!$G7,0)&lt;&gt;0),IF(OR(LEFT(trading_client_detail!$F7,3)="USD",RIGHT(trading_client_detail!$F7,3)="USD"),"",IF(NOT(ISERROR(VLOOKUP(trading_client_detail!$E7,'asset_&amp;_open_positions'!$E:$M, 6, FALSE))),VLOOKUP(trading_client_detail!$E7,'asset_&amp;_open_positions'!$E:$M, 6, FALSE),IF(NOT(ISERROR(VLOOKUP($A7,'asset_&amp;_open_positions'!$E:$M, 6, FALSE))),VLOOKUP($A7,'asset_&amp;_open_positions'!$E:$M, 6, FALSE),"ASSET"))),"")</f>
        <v/>
      </c>
      <c r="C7" t="str">
        <f>IF(AND(trading_client_detail!$A7&lt;&gt;"",ROUND(trading_client_detail!$G7,0)&lt;&gt;0),IF(OR(LEFT(trading_client_detail!$F7,3)="USD",RIGHT(trading_client_detail!$F7,3)="USD"),"",IF(NOT(ISERROR(VLOOKUP(trading_client_detail!$E7,'asset_&amp;_open_positions'!$E:$M, 6, FALSE))),VLOOKUP(trading_client_detail!$E7,'asset_&amp;_open_positions'!$E:$M, 8, FALSE),IF(NOT(ISERROR(VLOOKUP($A7,'asset_&amp;_open_positions'!$E:$M, 6, FALSE))),VLOOKUP($A7,'asset_&amp;_open_positions'!$E:$M, 8, FALSE),1))),"")</f>
        <v/>
      </c>
      <c r="D7" s="42" t="str">
        <f>IF(trading_client_detail!$A7&lt;&gt;"",IF(OR(LEFT(trading_client_detail!$F7,3)="USD",RIGHT(trading_client_detail!$F7,3)="USD",LEFT(trading_client_detail!$F7,3)="EUR",RIGHT(trading_client_detail!$F7,3)="EUR"),"",trading_client_detail!$G7),"")</f>
        <v/>
      </c>
      <c r="G7" s="3" t="s">
        <v>84</v>
      </c>
      <c r="H7" s="98">
        <v>-28.69130346502061</v>
      </c>
      <c r="I7" s="98"/>
      <c r="J7" s="98"/>
      <c r="K7" s="98">
        <v>-28.69130346502061</v>
      </c>
      <c r="N7" s="98"/>
      <c r="O7" s="98"/>
      <c r="P7" s="98"/>
    </row>
    <row r="8" spans="1:16" x14ac:dyDescent="0.25">
      <c r="A8" t="str">
        <f>IF(AND(trading_client_detail!$A8&lt;&gt;"",ROUND(trading_client_detail!$G8,0)&lt;&gt;0),IF(OR(LEFT(trading_client_detail!$F8,3)="USD",RIGHT(trading_client_detail!$F8,3)="USD",LEFT(trading_client_detail!$F8,3)="EUR",RIGHT(trading_client_detail!$F8,3)="EUR"),"",IF(NOT(ISERROR(VLOOKUP(trading_client_detail!$E8,'asset_&amp;_open_positions'!$E:$M, 9, FALSE))),VLOOKUP(trading_client_detail!$E8,'asset_&amp;_open_positions'!$E:$M, 9, FALSE),IF(NOT(ISERROR(VLOOKUP(trading_client_detail!$F8,'asset_&amp;_open_positions'!$E:$M, 9, FALSE))),VLOOKUP(trading_client_detail!$F8,'asset_&amp;_open_positions'!$E:$M, 9, FALSE),RIGHT(trading_client_detail!$F8,LEN(trading_client_detail!$F8)-1)))),"")</f>
        <v>AAVE</v>
      </c>
      <c r="B8" t="str">
        <f>IF(AND(trading_client_detail!$A8&lt;&gt;"",ROUND(trading_client_detail!$G8,0)&lt;&gt;0),IF(OR(LEFT(trading_client_detail!$F8,3)="USD",RIGHT(trading_client_detail!$F8,3)="USD"),"",IF(NOT(ISERROR(VLOOKUP(trading_client_detail!$E8,'asset_&amp;_open_positions'!$E:$M, 6, FALSE))),VLOOKUP(trading_client_detail!$E8,'asset_&amp;_open_positions'!$E:$M, 6, FALSE),IF(NOT(ISERROR(VLOOKUP($A8,'asset_&amp;_open_positions'!$E:$M, 6, FALSE))),VLOOKUP($A8,'asset_&amp;_open_positions'!$E:$M, 6, FALSE),"ASSET"))),"")</f>
        <v>ASSET</v>
      </c>
      <c r="C8">
        <f>IF(AND(trading_client_detail!$A8&lt;&gt;"",ROUND(trading_client_detail!$G8,0)&lt;&gt;0),IF(OR(LEFT(trading_client_detail!$F8,3)="USD",RIGHT(trading_client_detail!$F8,3)="USD"),"",IF(NOT(ISERROR(VLOOKUP(trading_client_detail!$E8,'asset_&amp;_open_positions'!$E:$M, 6, FALSE))),VLOOKUP(trading_client_detail!$E8,'asset_&amp;_open_positions'!$E:$M, 8, FALSE),IF(NOT(ISERROR(VLOOKUP($A8,'asset_&amp;_open_positions'!$E:$M, 6, FALSE))),VLOOKUP($A8,'asset_&amp;_open_positions'!$E:$M, 8, FALSE),1))),"")</f>
        <v>1</v>
      </c>
      <c r="D8" s="42">
        <f>IF(trading_client_detail!$A8&lt;&gt;"",IF(OR(LEFT(trading_client_detail!$F8,3)="USD",RIGHT(trading_client_detail!$F8,3)="USD",LEFT(trading_client_detail!$F8,3)="EUR",RIGHT(trading_client_detail!$F8,3)="EUR"),"",trading_client_detail!$G8),"")</f>
        <v>-132.24631086999901</v>
      </c>
      <c r="G8" s="3" t="s">
        <v>122</v>
      </c>
      <c r="H8" s="98">
        <v>21.552361800000654</v>
      </c>
      <c r="I8" s="98"/>
      <c r="J8" s="98"/>
      <c r="K8" s="98">
        <v>21.552361800000654</v>
      </c>
      <c r="N8" s="98"/>
      <c r="O8" s="98"/>
      <c r="P8" s="98"/>
    </row>
    <row r="9" spans="1:16" x14ac:dyDescent="0.25">
      <c r="A9" t="str">
        <f>IF(AND(trading_client_detail!$A9&lt;&gt;"",ROUND(trading_client_detail!$G9,0)&lt;&gt;0),IF(OR(LEFT(trading_client_detail!$F9,3)="USD",RIGHT(trading_client_detail!$F9,3)="USD",LEFT(trading_client_detail!$F9,3)="EUR",RIGHT(trading_client_detail!$F9,3)="EUR"),"",IF(NOT(ISERROR(VLOOKUP(trading_client_detail!$E9,'asset_&amp;_open_positions'!$E:$M, 9, FALSE))),VLOOKUP(trading_client_detail!$E9,'asset_&amp;_open_positions'!$E:$M, 9, FALSE),IF(NOT(ISERROR(VLOOKUP(trading_client_detail!$F9,'asset_&amp;_open_positions'!$E:$M, 9, FALSE))),VLOOKUP(trading_client_detail!$F9,'asset_&amp;_open_positions'!$E:$M, 9, FALSE),RIGHT(trading_client_detail!$F9,LEN(trading_client_detail!$F9)-1)))),"")</f>
        <v/>
      </c>
      <c r="B9" t="str">
        <f>IF(AND(trading_client_detail!$A9&lt;&gt;"",ROUND(trading_client_detail!$G9,0)&lt;&gt;0),IF(OR(LEFT(trading_client_detail!$F9,3)="USD",RIGHT(trading_client_detail!$F9,3)="USD"),"",IF(NOT(ISERROR(VLOOKUP(trading_client_detail!$E9,'asset_&amp;_open_positions'!$E:$M, 6, FALSE))),VLOOKUP(trading_client_detail!$E9,'asset_&amp;_open_positions'!$E:$M, 6, FALSE),IF(NOT(ISERROR(VLOOKUP($A9,'asset_&amp;_open_positions'!$E:$M, 6, FALSE))),VLOOKUP($A9,'asset_&amp;_open_positions'!$E:$M, 6, FALSE),"ASSET"))),"")</f>
        <v/>
      </c>
      <c r="C9" t="str">
        <f>IF(AND(trading_client_detail!$A9&lt;&gt;"",ROUND(trading_client_detail!$G9,0)&lt;&gt;0),IF(OR(LEFT(trading_client_detail!$F9,3)="USD",RIGHT(trading_client_detail!$F9,3)="USD"),"",IF(NOT(ISERROR(VLOOKUP(trading_client_detail!$E9,'asset_&amp;_open_positions'!$E:$M, 6, FALSE))),VLOOKUP(trading_client_detail!$E9,'asset_&amp;_open_positions'!$E:$M, 8, FALSE),IF(NOT(ISERROR(VLOOKUP($A9,'asset_&amp;_open_positions'!$E:$M, 6, FALSE))),VLOOKUP($A9,'asset_&amp;_open_positions'!$E:$M, 8, FALSE),1))),"")</f>
        <v/>
      </c>
      <c r="D9" s="42" t="str">
        <f>IF(trading_client_detail!$A9&lt;&gt;"",IF(OR(LEFT(trading_client_detail!$F9,3)="USD",RIGHT(trading_client_detail!$F9,3)="USD",LEFT(trading_client_detail!$F9,3)="EUR",RIGHT(trading_client_detail!$F9,3)="EUR"),"",trading_client_detail!$G9),"")</f>
        <v/>
      </c>
      <c r="G9" s="3" t="s">
        <v>185</v>
      </c>
      <c r="H9" s="98">
        <v>-1.5482492799980037</v>
      </c>
      <c r="I9" s="98"/>
      <c r="J9" s="98"/>
      <c r="K9" s="98">
        <v>-1.5482492799980037</v>
      </c>
      <c r="N9" s="98"/>
      <c r="O9" s="98"/>
      <c r="P9" s="98"/>
    </row>
    <row r="10" spans="1:16" x14ac:dyDescent="0.25">
      <c r="A10" t="str">
        <f>IF(AND(trading_client_detail!$A10&lt;&gt;"",ROUND(trading_client_detail!$G10,0)&lt;&gt;0),IF(OR(LEFT(trading_client_detail!$F10,3)="USD",RIGHT(trading_client_detail!$F10,3)="USD",LEFT(trading_client_detail!$F10,3)="EUR",RIGHT(trading_client_detail!$F10,3)="EUR"),"",IF(NOT(ISERROR(VLOOKUP(trading_client_detail!$E10,'asset_&amp;_open_positions'!$E:$M, 9, FALSE))),VLOOKUP(trading_client_detail!$E10,'asset_&amp;_open_positions'!$E:$M, 9, FALSE),IF(NOT(ISERROR(VLOOKUP(trading_client_detail!$F10,'asset_&amp;_open_positions'!$E:$M, 9, FALSE))),VLOOKUP(trading_client_detail!$F10,'asset_&amp;_open_positions'!$E:$M, 9, FALSE),RIGHT(trading_client_detail!$F10,LEN(trading_client_detail!$F10)-1)))),"")</f>
        <v>ADA</v>
      </c>
      <c r="B10" t="str">
        <f>IF(AND(trading_client_detail!$A10&lt;&gt;"",ROUND(trading_client_detail!$G10,0)&lt;&gt;0),IF(OR(LEFT(trading_client_detail!$F10,3)="USD",RIGHT(trading_client_detail!$F10,3)="USD"),"",IF(NOT(ISERROR(VLOOKUP(trading_client_detail!$E10,'asset_&amp;_open_positions'!$E:$M, 6, FALSE))),VLOOKUP(trading_client_detail!$E10,'asset_&amp;_open_positions'!$E:$M, 6, FALSE),IF(NOT(ISERROR(VLOOKUP($A10,'asset_&amp;_open_positions'!$E:$M, 6, FALSE))),VLOOKUP($A10,'asset_&amp;_open_positions'!$E:$M, 6, FALSE),"ASSET"))),"")</f>
        <v>ASSET</v>
      </c>
      <c r="C10">
        <f>IF(AND(trading_client_detail!$A10&lt;&gt;"",ROUND(trading_client_detail!$G10,0)&lt;&gt;0),IF(OR(LEFT(trading_client_detail!$F10,3)="USD",RIGHT(trading_client_detail!$F10,3)="USD"),"",IF(NOT(ISERROR(VLOOKUP(trading_client_detail!$E10,'asset_&amp;_open_positions'!$E:$M, 6, FALSE))),VLOOKUP(trading_client_detail!$E10,'asset_&amp;_open_positions'!$E:$M, 8, FALSE),IF(NOT(ISERROR(VLOOKUP($A10,'asset_&amp;_open_positions'!$E:$M, 6, FALSE))),VLOOKUP($A10,'asset_&amp;_open_positions'!$E:$M, 8, FALSE),1))),"")</f>
        <v>1</v>
      </c>
      <c r="D10" s="42">
        <f>IF(trading_client_detail!$A10&lt;&gt;"",IF(OR(LEFT(trading_client_detail!$F10,3)="USD",RIGHT(trading_client_detail!$F10,3)="USD",LEFT(trading_client_detail!$F10,3)="EUR",RIGHT(trading_client_detail!$F10,3)="EUR"),"",trading_client_detail!$G10),"")</f>
        <v>-142223.1</v>
      </c>
      <c r="G10" s="3" t="s">
        <v>19</v>
      </c>
      <c r="H10" s="98">
        <v>0</v>
      </c>
      <c r="I10" s="98"/>
      <c r="J10" s="98">
        <v>7568.5</v>
      </c>
      <c r="K10" s="98">
        <v>7568.5</v>
      </c>
      <c r="N10" s="98"/>
      <c r="O10" s="98"/>
      <c r="P10" s="98"/>
    </row>
    <row r="11" spans="1:16" x14ac:dyDescent="0.25">
      <c r="A11" t="str">
        <f>IF(AND(trading_client_detail!$A11&lt;&gt;"",ROUND(trading_client_detail!$G11,0)&lt;&gt;0),IF(OR(LEFT(trading_client_detail!$F11,3)="USD",RIGHT(trading_client_detail!$F11,3)="USD",LEFT(trading_client_detail!$F11,3)="EUR",RIGHT(trading_client_detail!$F11,3)="EUR"),"",IF(NOT(ISERROR(VLOOKUP(trading_client_detail!$E11,'asset_&amp;_open_positions'!$E:$M, 9, FALSE))),VLOOKUP(trading_client_detail!$E11,'asset_&amp;_open_positions'!$E:$M, 9, FALSE),IF(NOT(ISERROR(VLOOKUP(trading_client_detail!$F11,'asset_&amp;_open_positions'!$E:$M, 9, FALSE))),VLOOKUP(trading_client_detail!$F11,'asset_&amp;_open_positions'!$E:$M, 9, FALSE),RIGHT(trading_client_detail!$F11,LEN(trading_client_detail!$F11)-1)))),"")</f>
        <v/>
      </c>
      <c r="B11" t="str">
        <f>IF(AND(trading_client_detail!$A11&lt;&gt;"",ROUND(trading_client_detail!$G11,0)&lt;&gt;0),IF(OR(LEFT(trading_client_detail!$F11,3)="USD",RIGHT(trading_client_detail!$F11,3)="USD"),"",IF(NOT(ISERROR(VLOOKUP(trading_client_detail!$E11,'asset_&amp;_open_positions'!$E:$M, 6, FALSE))),VLOOKUP(trading_client_detail!$E11,'asset_&amp;_open_positions'!$E:$M, 6, FALSE),IF(NOT(ISERROR(VLOOKUP($A11,'asset_&amp;_open_positions'!$E:$M, 6, FALSE))),VLOOKUP($A11,'asset_&amp;_open_positions'!$E:$M, 6, FALSE),"ASSET"))),"")</f>
        <v/>
      </c>
      <c r="C11" t="str">
        <f>IF(AND(trading_client_detail!$A11&lt;&gt;"",ROUND(trading_client_detail!$G11,0)&lt;&gt;0),IF(OR(LEFT(trading_client_detail!$F11,3)="USD",RIGHT(trading_client_detail!$F11,3)="USD"),"",IF(NOT(ISERROR(VLOOKUP(trading_client_detail!$E11,'asset_&amp;_open_positions'!$E:$M, 6, FALSE))),VLOOKUP(trading_client_detail!$E11,'asset_&amp;_open_positions'!$E:$M, 8, FALSE),IF(NOT(ISERROR(VLOOKUP($A11,'asset_&amp;_open_positions'!$E:$M, 6, FALSE))),VLOOKUP($A11,'asset_&amp;_open_positions'!$E:$M, 8, FALSE),1))),"")</f>
        <v/>
      </c>
      <c r="D11" s="42" t="str">
        <f>IF(trading_client_detail!$A11&lt;&gt;"",IF(OR(LEFT(trading_client_detail!$F11,3)="USD",RIGHT(trading_client_detail!$F11,3)="USD",LEFT(trading_client_detail!$F11,3)="EUR",RIGHT(trading_client_detail!$F11,3)="EUR"),"",trading_client_detail!$G11),"")</f>
        <v/>
      </c>
      <c r="G11" s="3" t="s">
        <v>124</v>
      </c>
      <c r="H11" s="98">
        <v>30.405044470000576</v>
      </c>
      <c r="I11" s="98"/>
      <c r="J11" s="98"/>
      <c r="K11" s="98">
        <v>30.405044470000576</v>
      </c>
      <c r="N11" s="98"/>
      <c r="O11" s="98"/>
      <c r="P11" s="98"/>
    </row>
    <row r="12" spans="1:16" x14ac:dyDescent="0.25">
      <c r="A12" t="str">
        <f>IF(AND(trading_client_detail!$A12&lt;&gt;"",ROUND(trading_client_detail!$G12,0)&lt;&gt;0),IF(OR(LEFT(trading_client_detail!$F12,3)="USD",RIGHT(trading_client_detail!$F12,3)="USD",LEFT(trading_client_detail!$F12,3)="EUR",RIGHT(trading_client_detail!$F12,3)="EUR"),"",IF(NOT(ISERROR(VLOOKUP(trading_client_detail!$E12,'asset_&amp;_open_positions'!$E:$M, 9, FALSE))),VLOOKUP(trading_client_detail!$E12,'asset_&amp;_open_positions'!$E:$M, 9, FALSE),IF(NOT(ISERROR(VLOOKUP(trading_client_detail!$F12,'asset_&amp;_open_positions'!$E:$M, 9, FALSE))),VLOOKUP(trading_client_detail!$F12,'asset_&amp;_open_positions'!$E:$M, 9, FALSE),RIGHT(trading_client_detail!$F12,LEN(trading_client_detail!$F12)-1)))),"")</f>
        <v>ADA</v>
      </c>
      <c r="B12" t="str">
        <f>IF(AND(trading_client_detail!$A12&lt;&gt;"",ROUND(trading_client_detail!$G12,0)&lt;&gt;0),IF(OR(LEFT(trading_client_detail!$F12,3)="USD",RIGHT(trading_client_detail!$F12,3)="USD"),"",IF(NOT(ISERROR(VLOOKUP(trading_client_detail!$E12,'asset_&amp;_open_positions'!$E:$M, 6, FALSE))),VLOOKUP(trading_client_detail!$E12,'asset_&amp;_open_positions'!$E:$M, 6, FALSE),IF(NOT(ISERROR(VLOOKUP($A12,'asset_&amp;_open_positions'!$E:$M, 6, FALSE))),VLOOKUP($A12,'asset_&amp;_open_positions'!$E:$M, 6, FALSE),"ASSET"))),"")</f>
        <v>ASSET</v>
      </c>
      <c r="C12">
        <f>IF(AND(trading_client_detail!$A12&lt;&gt;"",ROUND(trading_client_detail!$G12,0)&lt;&gt;0),IF(OR(LEFT(trading_client_detail!$F12,3)="USD",RIGHT(trading_client_detail!$F12,3)="USD"),"",IF(NOT(ISERROR(VLOOKUP(trading_client_detail!$E12,'asset_&amp;_open_positions'!$E:$M, 6, FALSE))),VLOOKUP(trading_client_detail!$E12,'asset_&amp;_open_positions'!$E:$M, 8, FALSE),IF(NOT(ISERROR(VLOOKUP($A12,'asset_&amp;_open_positions'!$E:$M, 6, FALSE))),VLOOKUP($A12,'asset_&amp;_open_positions'!$E:$M, 8, FALSE),1))),"")</f>
        <v>1</v>
      </c>
      <c r="D12" s="42">
        <f>IF(trading_client_detail!$A12&lt;&gt;"",IF(OR(LEFT(trading_client_detail!$F12,3)="USD",RIGHT(trading_client_detail!$F12,3)="USD",LEFT(trading_client_detail!$F12,3)="EUR",RIGHT(trading_client_detail!$F12,3)="EUR"),"",trading_client_detail!$G12),"")</f>
        <v>183839.94399526599</v>
      </c>
      <c r="G12" s="3" t="s">
        <v>20</v>
      </c>
      <c r="H12" s="98">
        <v>-482.01650438300021</v>
      </c>
      <c r="I12" s="98"/>
      <c r="J12" s="98">
        <v>1830.6779999999901</v>
      </c>
      <c r="K12" s="98">
        <v>1348.6614956169899</v>
      </c>
      <c r="N12" s="98"/>
      <c r="O12" s="98"/>
      <c r="P12" s="98"/>
    </row>
    <row r="13" spans="1:16" x14ac:dyDescent="0.25">
      <c r="A13" t="str">
        <f>IF(AND(trading_client_detail!$A13&lt;&gt;"",ROUND(trading_client_detail!$G13,0)&lt;&gt;0),IF(OR(LEFT(trading_client_detail!$F13,3)="USD",RIGHT(trading_client_detail!$F13,3)="USD",LEFT(trading_client_detail!$F13,3)="EUR",RIGHT(trading_client_detail!$F13,3)="EUR"),"",IF(NOT(ISERROR(VLOOKUP(trading_client_detail!$E13,'asset_&amp;_open_positions'!$E:$M, 9, FALSE))),VLOOKUP(trading_client_detail!$E13,'asset_&amp;_open_positions'!$E:$M, 9, FALSE),IF(NOT(ISERROR(VLOOKUP(trading_client_detail!$F13,'asset_&amp;_open_positions'!$E:$M, 9, FALSE))),VLOOKUP(trading_client_detail!$F13,'asset_&amp;_open_positions'!$E:$M, 9, FALSE),RIGHT(trading_client_detail!$F13,LEN(trading_client_detail!$F13)-1)))),"")</f>
        <v/>
      </c>
      <c r="B13" t="str">
        <f>IF(AND(trading_client_detail!$A13&lt;&gt;"",ROUND(trading_client_detail!$G13,0)&lt;&gt;0),IF(OR(LEFT(trading_client_detail!$F13,3)="USD",RIGHT(trading_client_detail!$F13,3)="USD"),"",IF(NOT(ISERROR(VLOOKUP(trading_client_detail!$E13,'asset_&amp;_open_positions'!$E:$M, 6, FALSE))),VLOOKUP(trading_client_detail!$E13,'asset_&amp;_open_positions'!$E:$M, 6, FALSE),IF(NOT(ISERROR(VLOOKUP($A13,'asset_&amp;_open_positions'!$E:$M, 6, FALSE))),VLOOKUP($A13,'asset_&amp;_open_positions'!$E:$M, 6, FALSE),"ASSET"))),"")</f>
        <v/>
      </c>
      <c r="C13" t="str">
        <f>IF(AND(trading_client_detail!$A13&lt;&gt;"",ROUND(trading_client_detail!$G13,0)&lt;&gt;0),IF(OR(LEFT(trading_client_detail!$F13,3)="USD",RIGHT(trading_client_detail!$F13,3)="USD"),"",IF(NOT(ISERROR(VLOOKUP(trading_client_detail!$E13,'asset_&amp;_open_positions'!$E:$M, 6, FALSE))),VLOOKUP(trading_client_detail!$E13,'asset_&amp;_open_positions'!$E:$M, 8, FALSE),IF(NOT(ISERROR(VLOOKUP($A13,'asset_&amp;_open_positions'!$E:$M, 6, FALSE))),VLOOKUP($A13,'asset_&amp;_open_positions'!$E:$M, 8, FALSE),1))),"")</f>
        <v/>
      </c>
      <c r="D13" s="42" t="str">
        <f>IF(trading_client_detail!$A13&lt;&gt;"",IF(OR(LEFT(trading_client_detail!$F13,3)="USD",RIGHT(trading_client_detail!$F13,3)="USD",LEFT(trading_client_detail!$F13,3)="EUR",RIGHT(trading_client_detail!$F13,3)="EUR"),"",trading_client_detail!$G13),"")</f>
        <v/>
      </c>
      <c r="G13" s="3" t="s">
        <v>14</v>
      </c>
      <c r="H13" s="98">
        <v>2583.3698467969994</v>
      </c>
      <c r="I13" s="98">
        <v>-1224.355</v>
      </c>
      <c r="J13" s="98">
        <v>3523.7409999999973</v>
      </c>
      <c r="K13" s="98">
        <v>4882.7558467969966</v>
      </c>
      <c r="N13" s="98"/>
      <c r="O13" s="98"/>
      <c r="P13" s="98"/>
    </row>
    <row r="14" spans="1:16" x14ac:dyDescent="0.25">
      <c r="A14" t="str">
        <f>IF(AND(trading_client_detail!$A14&lt;&gt;"",ROUND(trading_client_detail!$G14,0)&lt;&gt;0),IF(OR(LEFT(trading_client_detail!$F14,3)="USD",RIGHT(trading_client_detail!$F14,3)="USD",LEFT(trading_client_detail!$F14,3)="EUR",RIGHT(trading_client_detail!$F14,3)="EUR"),"",IF(NOT(ISERROR(VLOOKUP(trading_client_detail!$E14,'asset_&amp;_open_positions'!$E:$M, 9, FALSE))),VLOOKUP(trading_client_detail!$E14,'asset_&amp;_open_positions'!$E:$M, 9, FALSE),IF(NOT(ISERROR(VLOOKUP(trading_client_detail!$F14,'asset_&amp;_open_positions'!$E:$M, 9, FALSE))),VLOOKUP(trading_client_detail!$F14,'asset_&amp;_open_positions'!$E:$M, 9, FALSE),RIGHT(trading_client_detail!$F14,LEN(trading_client_detail!$F14)-1)))),"")</f>
        <v>ADA</v>
      </c>
      <c r="B14" t="str">
        <f>IF(AND(trading_client_detail!$A14&lt;&gt;"",ROUND(trading_client_detail!$G14,0)&lt;&gt;0),IF(OR(LEFT(trading_client_detail!$F14,3)="USD",RIGHT(trading_client_detail!$F14,3)="USD"),"",IF(NOT(ISERROR(VLOOKUP(trading_client_detail!$E14,'asset_&amp;_open_positions'!$E:$M, 6, FALSE))),VLOOKUP(trading_client_detail!$E14,'asset_&amp;_open_positions'!$E:$M, 6, FALSE),IF(NOT(ISERROR(VLOOKUP($A14,'asset_&amp;_open_positions'!$E:$M, 6, FALSE))),VLOOKUP($A14,'asset_&amp;_open_positions'!$E:$M, 6, FALSE),"ASSET"))),"")</f>
        <v>ASSET</v>
      </c>
      <c r="C14">
        <f>IF(AND(trading_client_detail!$A14&lt;&gt;"",ROUND(trading_client_detail!$G14,0)&lt;&gt;0),IF(OR(LEFT(trading_client_detail!$F14,3)="USD",RIGHT(trading_client_detail!$F14,3)="USD"),"",IF(NOT(ISERROR(VLOOKUP(trading_client_detail!$E14,'asset_&amp;_open_positions'!$E:$M, 6, FALSE))),VLOOKUP(trading_client_detail!$E14,'asset_&amp;_open_positions'!$E:$M, 8, FALSE),IF(NOT(ISERROR(VLOOKUP($A14,'asset_&amp;_open_positions'!$E:$M, 6, FALSE))),VLOOKUP($A14,'asset_&amp;_open_positions'!$E:$M, 8, FALSE),1))),"")</f>
        <v>1</v>
      </c>
      <c r="D14" s="42">
        <f>IF(trading_client_detail!$A14&lt;&gt;"",IF(OR(LEFT(trading_client_detail!$F14,3)="USD",RIGHT(trading_client_detail!$F14,3)="USD",LEFT(trading_client_detail!$F14,3)="EUR",RIGHT(trading_client_detail!$F14,3)="EUR"),"",trading_client_detail!$G14),"")</f>
        <v>-41668.629730950001</v>
      </c>
      <c r="G14" s="3" t="s">
        <v>31</v>
      </c>
      <c r="H14" s="98">
        <v>-17.550576620000015</v>
      </c>
      <c r="I14" s="98"/>
      <c r="J14" s="98"/>
      <c r="K14" s="98">
        <v>-17.550576620000015</v>
      </c>
      <c r="N14" s="98"/>
      <c r="O14" s="98"/>
      <c r="P14" s="98"/>
    </row>
    <row r="15" spans="1:16" x14ac:dyDescent="0.25">
      <c r="A15" t="str">
        <f>IF(AND(trading_client_detail!$A15&lt;&gt;"",ROUND(trading_client_detail!$G15,0)&lt;&gt;0),IF(OR(LEFT(trading_client_detail!$F15,3)="USD",RIGHT(trading_client_detail!$F15,3)="USD",LEFT(trading_client_detail!$F15,3)="EUR",RIGHT(trading_client_detail!$F15,3)="EUR"),"",IF(NOT(ISERROR(VLOOKUP(trading_client_detail!$E15,'asset_&amp;_open_positions'!$E:$M, 9, FALSE))),VLOOKUP(trading_client_detail!$E15,'asset_&amp;_open_positions'!$E:$M, 9, FALSE),IF(NOT(ISERROR(VLOOKUP(trading_client_detail!$F15,'asset_&amp;_open_positions'!$E:$M, 9, FALSE))),VLOOKUP(trading_client_detail!$F15,'asset_&amp;_open_positions'!$E:$M, 9, FALSE),RIGHT(trading_client_detail!$F15,LEN(trading_client_detail!$F15)-1)))),"")</f>
        <v/>
      </c>
      <c r="B15" t="str">
        <f>IF(AND(trading_client_detail!$A15&lt;&gt;"",ROUND(trading_client_detail!$G15,0)&lt;&gt;0),IF(OR(LEFT(trading_client_detail!$F15,3)="USD",RIGHT(trading_client_detail!$F15,3)="USD"),"",IF(NOT(ISERROR(VLOOKUP(trading_client_detail!$E15,'asset_&amp;_open_positions'!$E:$M, 6, FALSE))),VLOOKUP(trading_client_detail!$E15,'asset_&amp;_open_positions'!$E:$M, 6, FALSE),IF(NOT(ISERROR(VLOOKUP($A15,'asset_&amp;_open_positions'!$E:$M, 6, FALSE))),VLOOKUP($A15,'asset_&amp;_open_positions'!$E:$M, 6, FALSE),"ASSET"))),"")</f>
        <v/>
      </c>
      <c r="C15" t="str">
        <f>IF(AND(trading_client_detail!$A15&lt;&gt;"",ROUND(trading_client_detail!$G15,0)&lt;&gt;0),IF(OR(LEFT(trading_client_detail!$F15,3)="USD",RIGHT(trading_client_detail!$F15,3)="USD"),"",IF(NOT(ISERROR(VLOOKUP(trading_client_detail!$E15,'asset_&amp;_open_positions'!$E:$M, 6, FALSE))),VLOOKUP(trading_client_detail!$E15,'asset_&amp;_open_positions'!$E:$M, 8, FALSE),IF(NOT(ISERROR(VLOOKUP($A15,'asset_&amp;_open_positions'!$E:$M, 6, FALSE))),VLOOKUP($A15,'asset_&amp;_open_positions'!$E:$M, 8, FALSE),1))),"")</f>
        <v/>
      </c>
      <c r="D15" s="42" t="str">
        <f>IF(trading_client_detail!$A15&lt;&gt;"",IF(OR(LEFT(trading_client_detail!$F15,3)="USD",RIGHT(trading_client_detail!$F15,3)="USD",LEFT(trading_client_detail!$F15,3)="EUR",RIGHT(trading_client_detail!$F15,3)="EUR"),"",trading_client_detail!$G15),"")</f>
        <v/>
      </c>
      <c r="G15" s="3" t="s">
        <v>188</v>
      </c>
      <c r="H15" s="98">
        <v>178.28301690099761</v>
      </c>
      <c r="I15" s="98"/>
      <c r="J15" s="98"/>
      <c r="K15" s="98">
        <v>178.28301690099761</v>
      </c>
      <c r="N15" s="98"/>
      <c r="O15" s="98"/>
      <c r="P15" s="98"/>
    </row>
    <row r="16" spans="1:16" x14ac:dyDescent="0.25">
      <c r="A16" t="str">
        <f>IF(AND(trading_client_detail!$A16&lt;&gt;"",ROUND(trading_client_detail!$G16,0)&lt;&gt;0),IF(OR(LEFT(trading_client_detail!$F16,3)="USD",RIGHT(trading_client_detail!$F16,3)="USD",LEFT(trading_client_detail!$F16,3)="EUR",RIGHT(trading_client_detail!$F16,3)="EUR"),"",IF(NOT(ISERROR(VLOOKUP(trading_client_detail!$E16,'asset_&amp;_open_positions'!$E:$M, 9, FALSE))),VLOOKUP(trading_client_detail!$E16,'asset_&amp;_open_positions'!$E:$M, 9, FALSE),IF(NOT(ISERROR(VLOOKUP(trading_client_detail!$F16,'asset_&amp;_open_positions'!$E:$M, 9, FALSE))),VLOOKUP(trading_client_detail!$F16,'asset_&amp;_open_positions'!$E:$M, 9, FALSE),RIGHT(trading_client_detail!$F16,LEN(trading_client_detail!$F16)-1)))),"")</f>
        <v>ADA</v>
      </c>
      <c r="B16" t="str">
        <f>IF(AND(trading_client_detail!$A16&lt;&gt;"",ROUND(trading_client_detail!$G16,0)&lt;&gt;0),IF(OR(LEFT(trading_client_detail!$F16,3)="USD",RIGHT(trading_client_detail!$F16,3)="USD"),"",IF(NOT(ISERROR(VLOOKUP(trading_client_detail!$E16,'asset_&amp;_open_positions'!$E:$M, 6, FALSE))),VLOOKUP(trading_client_detail!$E16,'asset_&amp;_open_positions'!$E:$M, 6, FALSE),IF(NOT(ISERROR(VLOOKUP($A16,'asset_&amp;_open_positions'!$E:$M, 6, FALSE))),VLOOKUP($A16,'asset_&amp;_open_positions'!$E:$M, 6, FALSE),"ASSET"))),"")</f>
        <v>ASSET</v>
      </c>
      <c r="C16">
        <f>IF(AND(trading_client_detail!$A16&lt;&gt;"",ROUND(trading_client_detail!$G16,0)&lt;&gt;0),IF(OR(LEFT(trading_client_detail!$F16,3)="USD",RIGHT(trading_client_detail!$F16,3)="USD"),"",IF(NOT(ISERROR(VLOOKUP(trading_client_detail!$E16,'asset_&amp;_open_positions'!$E:$M, 6, FALSE))),VLOOKUP(trading_client_detail!$E16,'asset_&amp;_open_positions'!$E:$M, 8, FALSE),IF(NOT(ISERROR(VLOOKUP($A16,'asset_&amp;_open_positions'!$E:$M, 6, FALSE))),VLOOKUP($A16,'asset_&amp;_open_positions'!$E:$M, 8, FALSE),1))),"")</f>
        <v>1</v>
      </c>
      <c r="D16" s="42">
        <f>IF(trading_client_detail!$A16&lt;&gt;"",IF(OR(LEFT(trading_client_detail!$F16,3)="USD",RIGHT(trading_client_detail!$F16,3)="USD",LEFT(trading_client_detail!$F16,3)="EUR",RIGHT(trading_client_detail!$F16,3)="EUR"),"",trading_client_detail!$G16),"")</f>
        <v>-11652.4</v>
      </c>
      <c r="G16" s="3" t="s">
        <v>22</v>
      </c>
      <c r="H16" s="98">
        <v>-0.24796838999907322</v>
      </c>
      <c r="I16" s="98"/>
      <c r="J16" s="98"/>
      <c r="K16" s="98">
        <v>-0.24796838999907322</v>
      </c>
      <c r="N16" s="98"/>
      <c r="O16" s="98"/>
      <c r="P16" s="98"/>
    </row>
    <row r="17" spans="1:16" x14ac:dyDescent="0.25">
      <c r="A17" t="str">
        <f>IF(AND(trading_client_detail!$A17&lt;&gt;"",ROUND(trading_client_detail!$G17,0)&lt;&gt;0),IF(OR(LEFT(trading_client_detail!$F17,3)="USD",RIGHT(trading_client_detail!$F17,3)="USD",LEFT(trading_client_detail!$F17,3)="EUR",RIGHT(trading_client_detail!$F17,3)="EUR"),"",IF(NOT(ISERROR(VLOOKUP(trading_client_detail!$E17,'asset_&amp;_open_positions'!$E:$M, 9, FALSE))),VLOOKUP(trading_client_detail!$E17,'asset_&amp;_open_positions'!$E:$M, 9, FALSE),IF(NOT(ISERROR(VLOOKUP(trading_client_detail!$F17,'asset_&amp;_open_positions'!$E:$M, 9, FALSE))),VLOOKUP(trading_client_detail!$F17,'asset_&amp;_open_positions'!$E:$M, 9, FALSE),RIGHT(trading_client_detail!$F17,LEN(trading_client_detail!$F17)-1)))),"")</f>
        <v/>
      </c>
      <c r="B17" t="str">
        <f>IF(AND(trading_client_detail!$A17&lt;&gt;"",ROUND(trading_client_detail!$G17,0)&lt;&gt;0),IF(OR(LEFT(trading_client_detail!$F17,3)="USD",RIGHT(trading_client_detail!$F17,3)="USD"),"",IF(NOT(ISERROR(VLOOKUP(trading_client_detail!$E17,'asset_&amp;_open_positions'!$E:$M, 6, FALSE))),VLOOKUP(trading_client_detail!$E17,'asset_&amp;_open_positions'!$E:$M, 6, FALSE),IF(NOT(ISERROR(VLOOKUP($A17,'asset_&amp;_open_positions'!$E:$M, 6, FALSE))),VLOOKUP($A17,'asset_&amp;_open_positions'!$E:$M, 6, FALSE),"ASSET"))),"")</f>
        <v/>
      </c>
      <c r="C17" t="str">
        <f>IF(AND(trading_client_detail!$A17&lt;&gt;"",ROUND(trading_client_detail!$G17,0)&lt;&gt;0),IF(OR(LEFT(trading_client_detail!$F17,3)="USD",RIGHT(trading_client_detail!$F17,3)="USD"),"",IF(NOT(ISERROR(VLOOKUP(trading_client_detail!$E17,'asset_&amp;_open_positions'!$E:$M, 6, FALSE))),VLOOKUP(trading_client_detail!$E17,'asset_&amp;_open_positions'!$E:$M, 8, FALSE),IF(NOT(ISERROR(VLOOKUP($A17,'asset_&amp;_open_positions'!$E:$M, 6, FALSE))),VLOOKUP($A17,'asset_&amp;_open_positions'!$E:$M, 8, FALSE),1))),"")</f>
        <v/>
      </c>
      <c r="D17" s="42" t="str">
        <f>IF(trading_client_detail!$A17&lt;&gt;"",IF(OR(LEFT(trading_client_detail!$F17,3)="USD",RIGHT(trading_client_detail!$F17,3)="USD",LEFT(trading_client_detail!$F17,3)="EUR",RIGHT(trading_client_detail!$F17,3)="EUR"),"",trading_client_detail!$G17),"")</f>
        <v/>
      </c>
      <c r="G17" s="3" t="s">
        <v>28</v>
      </c>
      <c r="H17" s="98">
        <v>-6.0406838999988395</v>
      </c>
      <c r="I17" s="98"/>
      <c r="J17" s="98"/>
      <c r="K17" s="98">
        <v>-6.0406838999988395</v>
      </c>
      <c r="N17" s="98"/>
      <c r="O17" s="98"/>
      <c r="P17" s="98"/>
    </row>
    <row r="18" spans="1:16" x14ac:dyDescent="0.25">
      <c r="A18" t="str">
        <f>IF(AND(trading_client_detail!$A18&lt;&gt;"",ROUND(trading_client_detail!$G18,0)&lt;&gt;0),IF(OR(LEFT(trading_client_detail!$F18,3)="USD",RIGHT(trading_client_detail!$F18,3)="USD",LEFT(trading_client_detail!$F18,3)="EUR",RIGHT(trading_client_detail!$F18,3)="EUR"),"",IF(NOT(ISERROR(VLOOKUP(trading_client_detail!$E18,'asset_&amp;_open_positions'!$E:$M, 9, FALSE))),VLOOKUP(trading_client_detail!$E18,'asset_&amp;_open_positions'!$E:$M, 9, FALSE),IF(NOT(ISERROR(VLOOKUP(trading_client_detail!$F18,'asset_&amp;_open_positions'!$E:$M, 9, FALSE))),VLOOKUP(trading_client_detail!$F18,'asset_&amp;_open_positions'!$E:$M, 9, FALSE),RIGHT(trading_client_detail!$F18,LEN(trading_client_detail!$F18)-1)))),"")</f>
        <v>ADA</v>
      </c>
      <c r="B18" t="str">
        <f>IF(AND(trading_client_detail!$A18&lt;&gt;"",ROUND(trading_client_detail!$G18,0)&lt;&gt;0),IF(OR(LEFT(trading_client_detail!$F18,3)="USD",RIGHT(trading_client_detail!$F18,3)="USD"),"",IF(NOT(ISERROR(VLOOKUP(trading_client_detail!$E18,'asset_&amp;_open_positions'!$E:$M, 6, FALSE))),VLOOKUP(trading_client_detail!$E18,'asset_&amp;_open_positions'!$E:$M, 6, FALSE),IF(NOT(ISERROR(VLOOKUP($A18,'asset_&amp;_open_positions'!$E:$M, 6, FALSE))),VLOOKUP($A18,'asset_&amp;_open_positions'!$E:$M, 6, FALSE),"ASSET"))),"")</f>
        <v>ASSET</v>
      </c>
      <c r="C18">
        <f>IF(AND(trading_client_detail!$A18&lt;&gt;"",ROUND(trading_client_detail!$G18,0)&lt;&gt;0),IF(OR(LEFT(trading_client_detail!$F18,3)="USD",RIGHT(trading_client_detail!$F18,3)="USD"),"",IF(NOT(ISERROR(VLOOKUP(trading_client_detail!$E18,'asset_&amp;_open_positions'!$E:$M, 6, FALSE))),VLOOKUP(trading_client_detail!$E18,'asset_&amp;_open_positions'!$E:$M, 8, FALSE),IF(NOT(ISERROR(VLOOKUP($A18,'asset_&amp;_open_positions'!$E:$M, 6, FALSE))),VLOOKUP($A18,'asset_&amp;_open_positions'!$E:$M, 8, FALSE),1))),"")</f>
        <v>1</v>
      </c>
      <c r="D18" s="42">
        <f>IF(trading_client_detail!$A18&lt;&gt;"",IF(OR(LEFT(trading_client_detail!$F18,3)="USD",RIGHT(trading_client_detail!$F18,3)="USD",LEFT(trading_client_detail!$F18,3)="EUR",RIGHT(trading_client_detail!$F18,3)="EUR"),"",trading_client_detail!$G18),"")</f>
        <v>38638.520379918999</v>
      </c>
      <c r="G18" s="3" t="s">
        <v>23</v>
      </c>
      <c r="H18" s="98">
        <v>447291.55411117</v>
      </c>
      <c r="I18" s="98"/>
      <c r="J18" s="98">
        <v>-691908.3</v>
      </c>
      <c r="K18" s="98">
        <v>-244616.74588883005</v>
      </c>
      <c r="N18" s="98"/>
      <c r="O18" s="98"/>
      <c r="P18" s="98"/>
    </row>
    <row r="19" spans="1:16" x14ac:dyDescent="0.25">
      <c r="A19" t="str">
        <f>IF(AND(trading_client_detail!$A19&lt;&gt;"",ROUND(trading_client_detail!$G19,0)&lt;&gt;0),IF(OR(LEFT(trading_client_detail!$F19,3)="USD",RIGHT(trading_client_detail!$F19,3)="USD",LEFT(trading_client_detail!$F19,3)="EUR",RIGHT(trading_client_detail!$F19,3)="EUR"),"",IF(NOT(ISERROR(VLOOKUP(trading_client_detail!$E19,'asset_&amp;_open_positions'!$E:$M, 9, FALSE))),VLOOKUP(trading_client_detail!$E19,'asset_&amp;_open_positions'!$E:$M, 9, FALSE),IF(NOT(ISERROR(VLOOKUP(trading_client_detail!$F19,'asset_&amp;_open_positions'!$E:$M, 9, FALSE))),VLOOKUP(trading_client_detail!$F19,'asset_&amp;_open_positions'!$E:$M, 9, FALSE),RIGHT(trading_client_detail!$F19,LEN(trading_client_detail!$F19)-1)))),"")</f>
        <v/>
      </c>
      <c r="B19" t="str">
        <f>IF(AND(trading_client_detail!$A19&lt;&gt;"",ROUND(trading_client_detail!$G19,0)&lt;&gt;0),IF(OR(LEFT(trading_client_detail!$F19,3)="USD",RIGHT(trading_client_detail!$F19,3)="USD"),"",IF(NOT(ISERROR(VLOOKUP(trading_client_detail!$E19,'asset_&amp;_open_positions'!$E:$M, 6, FALSE))),VLOOKUP(trading_client_detail!$E19,'asset_&amp;_open_positions'!$E:$M, 6, FALSE),IF(NOT(ISERROR(VLOOKUP($A19,'asset_&amp;_open_positions'!$E:$M, 6, FALSE))),VLOOKUP($A19,'asset_&amp;_open_positions'!$E:$M, 6, FALSE),"ASSET"))),"")</f>
        <v/>
      </c>
      <c r="C19" t="str">
        <f>IF(AND(trading_client_detail!$A19&lt;&gt;"",ROUND(trading_client_detail!$G19,0)&lt;&gt;0),IF(OR(LEFT(trading_client_detail!$F19,3)="USD",RIGHT(trading_client_detail!$F19,3)="USD"),"",IF(NOT(ISERROR(VLOOKUP(trading_client_detail!$E19,'asset_&amp;_open_positions'!$E:$M, 6, FALSE))),VLOOKUP(trading_client_detail!$E19,'asset_&amp;_open_positions'!$E:$M, 8, FALSE),IF(NOT(ISERROR(VLOOKUP($A19,'asset_&amp;_open_positions'!$E:$M, 6, FALSE))),VLOOKUP($A19,'asset_&amp;_open_positions'!$E:$M, 8, FALSE),1))),"")</f>
        <v/>
      </c>
      <c r="D19" s="42" t="str">
        <f>IF(trading_client_detail!$A19&lt;&gt;"",IF(OR(LEFT(trading_client_detail!$F19,3)="USD",RIGHT(trading_client_detail!$F19,3)="USD",LEFT(trading_client_detail!$F19,3)="EUR",RIGHT(trading_client_detail!$F19,3)="EUR"),"",trading_client_detail!$G19),"")</f>
        <v/>
      </c>
      <c r="G19" s="3" t="s">
        <v>29</v>
      </c>
      <c r="H19" s="98">
        <v>-16811.007549435104</v>
      </c>
      <c r="I19" s="98"/>
      <c r="J19" s="98">
        <v>17914.43</v>
      </c>
      <c r="K19" s="98">
        <v>1103.4224505648963</v>
      </c>
      <c r="N19" s="98"/>
      <c r="O19" s="98"/>
      <c r="P19" s="98"/>
    </row>
    <row r="20" spans="1:16" x14ac:dyDescent="0.25">
      <c r="A20" t="str">
        <f>IF(AND(trading_client_detail!$A20&lt;&gt;"",ROUND(trading_client_detail!$G20,0)&lt;&gt;0),IF(OR(LEFT(trading_client_detail!$F20,3)="USD",RIGHT(trading_client_detail!$F20,3)="USD",LEFT(trading_client_detail!$F20,3)="EUR",RIGHT(trading_client_detail!$F20,3)="EUR"),"",IF(NOT(ISERROR(VLOOKUP(trading_client_detail!$E20,'asset_&amp;_open_positions'!$E:$M, 9, FALSE))),VLOOKUP(trading_client_detail!$E20,'asset_&amp;_open_positions'!$E:$M, 9, FALSE),IF(NOT(ISERROR(VLOOKUP(trading_client_detail!$F20,'asset_&amp;_open_positions'!$E:$M, 9, FALSE))),VLOOKUP(trading_client_detail!$F20,'asset_&amp;_open_positions'!$E:$M, 9, FALSE),RIGHT(trading_client_detail!$F20,LEN(trading_client_detail!$F20)-1)))),"")</f>
        <v>ADA</v>
      </c>
      <c r="B20" t="str">
        <f>IF(AND(trading_client_detail!$A20&lt;&gt;"",ROUND(trading_client_detail!$G20,0)&lt;&gt;0),IF(OR(LEFT(trading_client_detail!$F20,3)="USD",RIGHT(trading_client_detail!$F20,3)="USD"),"",IF(NOT(ISERROR(VLOOKUP(trading_client_detail!$E20,'asset_&amp;_open_positions'!$E:$M, 6, FALSE))),VLOOKUP(trading_client_detail!$E20,'asset_&amp;_open_positions'!$E:$M, 6, FALSE),IF(NOT(ISERROR(VLOOKUP($A20,'asset_&amp;_open_positions'!$E:$M, 6, FALSE))),VLOOKUP($A20,'asset_&amp;_open_positions'!$E:$M, 6, FALSE),"ASSET"))),"")</f>
        <v>ASSET</v>
      </c>
      <c r="C20">
        <f>IF(AND(trading_client_detail!$A20&lt;&gt;"",ROUND(trading_client_detail!$G20,0)&lt;&gt;0),IF(OR(LEFT(trading_client_detail!$F20,3)="USD",RIGHT(trading_client_detail!$F20,3)="USD"),"",IF(NOT(ISERROR(VLOOKUP(trading_client_detail!$E20,'asset_&amp;_open_positions'!$E:$M, 6, FALSE))),VLOOKUP(trading_client_detail!$E20,'asset_&amp;_open_positions'!$E:$M, 8, FALSE),IF(NOT(ISERROR(VLOOKUP($A20,'asset_&amp;_open_positions'!$E:$M, 6, FALSE))),VLOOKUP($A20,'asset_&amp;_open_positions'!$E:$M, 8, FALSE),1))),"")</f>
        <v>1</v>
      </c>
      <c r="D20" s="42">
        <f>IF(trading_client_detail!$A20&lt;&gt;"",IF(OR(LEFT(trading_client_detail!$F20,3)="USD",RIGHT(trading_client_detail!$F20,3)="USD",LEFT(trading_client_detail!$F20,3)="EUR",RIGHT(trading_client_detail!$F20,3)="EUR"),"",trading_client_detail!$G20),"")</f>
        <v>-26963.0259477</v>
      </c>
      <c r="G20" s="3" t="s">
        <v>15</v>
      </c>
      <c r="H20" s="98">
        <v>30335.337537986008</v>
      </c>
      <c r="I20" s="98">
        <v>-13671.702000000001</v>
      </c>
      <c r="J20" s="98">
        <v>36158.381000000983</v>
      </c>
      <c r="K20" s="98">
        <v>52822.016537986987</v>
      </c>
      <c r="N20" s="98"/>
      <c r="O20" s="98"/>
      <c r="P20" s="98"/>
    </row>
    <row r="21" spans="1:16" x14ac:dyDescent="0.25">
      <c r="A21" t="str">
        <f>IF(AND(trading_client_detail!$A21&lt;&gt;"",ROUND(trading_client_detail!$G21,0)&lt;&gt;0),IF(OR(LEFT(trading_client_detail!$F21,3)="USD",RIGHT(trading_client_detail!$F21,3)="USD",LEFT(trading_client_detail!$F21,3)="EUR",RIGHT(trading_client_detail!$F21,3)="EUR"),"",IF(NOT(ISERROR(VLOOKUP(trading_client_detail!$E21,'asset_&amp;_open_positions'!$E:$M, 9, FALSE))),VLOOKUP(trading_client_detail!$E21,'asset_&amp;_open_positions'!$E:$M, 9, FALSE),IF(NOT(ISERROR(VLOOKUP(trading_client_detail!$F21,'asset_&amp;_open_positions'!$E:$M, 9, FALSE))),VLOOKUP(trading_client_detail!$F21,'asset_&amp;_open_positions'!$E:$M, 9, FALSE),RIGHT(trading_client_detail!$F21,LEN(trading_client_detail!$F21)-1)))),"")</f>
        <v/>
      </c>
      <c r="B21" t="str">
        <f>IF(AND(trading_client_detail!$A21&lt;&gt;"",ROUND(trading_client_detail!$G21,0)&lt;&gt;0),IF(OR(LEFT(trading_client_detail!$F21,3)="USD",RIGHT(trading_client_detail!$F21,3)="USD"),"",IF(NOT(ISERROR(VLOOKUP(trading_client_detail!$E21,'asset_&amp;_open_positions'!$E:$M, 6, FALSE))),VLOOKUP(trading_client_detail!$E21,'asset_&amp;_open_positions'!$E:$M, 6, FALSE),IF(NOT(ISERROR(VLOOKUP($A21,'asset_&amp;_open_positions'!$E:$M, 6, FALSE))),VLOOKUP($A21,'asset_&amp;_open_positions'!$E:$M, 6, FALSE),"ASSET"))),"")</f>
        <v/>
      </c>
      <c r="C21" t="str">
        <f>IF(AND(trading_client_detail!$A21&lt;&gt;"",ROUND(trading_client_detail!$G21,0)&lt;&gt;0),IF(OR(LEFT(trading_client_detail!$F21,3)="USD",RIGHT(trading_client_detail!$F21,3)="USD"),"",IF(NOT(ISERROR(VLOOKUP(trading_client_detail!$E21,'asset_&amp;_open_positions'!$E:$M, 6, FALSE))),VLOOKUP(trading_client_detail!$E21,'asset_&amp;_open_positions'!$E:$M, 8, FALSE),IF(NOT(ISERROR(VLOOKUP($A21,'asset_&amp;_open_positions'!$E:$M, 6, FALSE))),VLOOKUP($A21,'asset_&amp;_open_positions'!$E:$M, 8, FALSE),1))),"")</f>
        <v/>
      </c>
      <c r="D21" s="42" t="str">
        <f>IF(trading_client_detail!$A21&lt;&gt;"",IF(OR(LEFT(trading_client_detail!$F21,3)="USD",RIGHT(trading_client_detail!$F21,3)="USD",LEFT(trading_client_detail!$F21,3)="EUR",RIGHT(trading_client_detail!$F21,3)="EUR"),"",trading_client_detail!$G21),"")</f>
        <v/>
      </c>
      <c r="G21" s="3" t="s">
        <v>189</v>
      </c>
      <c r="H21" s="98">
        <v>26.054150709998794</v>
      </c>
      <c r="I21" s="98"/>
      <c r="J21" s="98"/>
      <c r="K21" s="98">
        <v>26.054150709998794</v>
      </c>
      <c r="N21" s="98"/>
      <c r="O21" s="98"/>
      <c r="P21" s="98"/>
    </row>
    <row r="22" spans="1:16" x14ac:dyDescent="0.25">
      <c r="A22" t="str">
        <f>IF(AND(trading_client_detail!$A22&lt;&gt;"",ROUND(trading_client_detail!$G22,0)&lt;&gt;0),IF(OR(LEFT(trading_client_detail!$F22,3)="USD",RIGHT(trading_client_detail!$F22,3)="USD",LEFT(trading_client_detail!$F22,3)="EUR",RIGHT(trading_client_detail!$F22,3)="EUR"),"",IF(NOT(ISERROR(VLOOKUP(trading_client_detail!$E22,'asset_&amp;_open_positions'!$E:$M, 9, FALSE))),VLOOKUP(trading_client_detail!$E22,'asset_&amp;_open_positions'!$E:$M, 9, FALSE),IF(NOT(ISERROR(VLOOKUP(trading_client_detail!$F22,'asset_&amp;_open_positions'!$E:$M, 9, FALSE))),VLOOKUP(trading_client_detail!$F22,'asset_&amp;_open_positions'!$E:$M, 9, FALSE),RIGHT(trading_client_detail!$F22,LEN(trading_client_detail!$F22)-1)))),"")</f>
        <v/>
      </c>
      <c r="B22" t="str">
        <f>IF(AND(trading_client_detail!$A22&lt;&gt;"",ROUND(trading_client_detail!$G22,0)&lt;&gt;0),IF(OR(LEFT(trading_client_detail!$F22,3)="USD",RIGHT(trading_client_detail!$F22,3)="USD"),"",IF(NOT(ISERROR(VLOOKUP(trading_client_detail!$E22,'asset_&amp;_open_positions'!$E:$M, 6, FALSE))),VLOOKUP(trading_client_detail!$E22,'asset_&amp;_open_positions'!$E:$M, 6, FALSE),IF(NOT(ISERROR(VLOOKUP($A22,'asset_&amp;_open_positions'!$E:$M, 6, FALSE))),VLOOKUP($A22,'asset_&amp;_open_positions'!$E:$M, 6, FALSE),"ASSET"))),"")</f>
        <v/>
      </c>
      <c r="C22" t="str">
        <f>IF(AND(trading_client_detail!$A22&lt;&gt;"",ROUND(trading_client_detail!$G22,0)&lt;&gt;0),IF(OR(LEFT(trading_client_detail!$F22,3)="USD",RIGHT(trading_client_detail!$F22,3)="USD"),"",IF(NOT(ISERROR(VLOOKUP(trading_client_detail!$E22,'asset_&amp;_open_positions'!$E:$M, 6, FALSE))),VLOOKUP(trading_client_detail!$E22,'asset_&amp;_open_positions'!$E:$M, 8, FALSE),IF(NOT(ISERROR(VLOOKUP($A22,'asset_&amp;_open_positions'!$E:$M, 6, FALSE))),VLOOKUP($A22,'asset_&amp;_open_positions'!$E:$M, 8, FALSE),1))),"")</f>
        <v/>
      </c>
      <c r="D22" s="42" t="str">
        <f>IF(trading_client_detail!$A22&lt;&gt;"",IF(OR(LEFT(trading_client_detail!$F22,3)="USD",RIGHT(trading_client_detail!$F22,3)="USD",LEFT(trading_client_detail!$F22,3)="EUR",RIGHT(trading_client_detail!$F22,3)="EUR"),"",trading_client_detail!$G22),"")</f>
        <v/>
      </c>
      <c r="G22" s="3" t="s">
        <v>408</v>
      </c>
      <c r="H22" s="98">
        <v>-10647.637386500021</v>
      </c>
      <c r="I22" s="98"/>
      <c r="J22" s="98"/>
      <c r="K22" s="98">
        <v>-10647.637386500021</v>
      </c>
      <c r="N22" s="98"/>
      <c r="O22" s="98"/>
      <c r="P22" s="98"/>
    </row>
    <row r="23" spans="1:16" x14ac:dyDescent="0.25">
      <c r="A23" t="str">
        <f>IF(AND(trading_client_detail!$A23&lt;&gt;"",ROUND(trading_client_detail!$G23,0)&lt;&gt;0),IF(OR(LEFT(trading_client_detail!$F23,3)="USD",RIGHT(trading_client_detail!$F23,3)="USD",LEFT(trading_client_detail!$F23,3)="EUR",RIGHT(trading_client_detail!$F23,3)="EUR"),"",IF(NOT(ISERROR(VLOOKUP(trading_client_detail!$E23,'asset_&amp;_open_positions'!$E:$M, 9, FALSE))),VLOOKUP(trading_client_detail!$E23,'asset_&amp;_open_positions'!$E:$M, 9, FALSE),IF(NOT(ISERROR(VLOOKUP(trading_client_detail!$F23,'asset_&amp;_open_positions'!$E:$M, 9, FALSE))),VLOOKUP(trading_client_detail!$F23,'asset_&amp;_open_positions'!$E:$M, 9, FALSE),RIGHT(trading_client_detail!$F23,LEN(trading_client_detail!$F23)-1)))),"")</f>
        <v>ALGO</v>
      </c>
      <c r="B23" t="str">
        <f>IF(AND(trading_client_detail!$A23&lt;&gt;"",ROUND(trading_client_detail!$G23,0)&lt;&gt;0),IF(OR(LEFT(trading_client_detail!$F23,3)="USD",RIGHT(trading_client_detail!$F23,3)="USD"),"",IF(NOT(ISERROR(VLOOKUP(trading_client_detail!$E23,'asset_&amp;_open_positions'!$E:$M, 6, FALSE))),VLOOKUP(trading_client_detail!$E23,'asset_&amp;_open_positions'!$E:$M, 6, FALSE),IF(NOT(ISERROR(VLOOKUP($A23,'asset_&amp;_open_positions'!$E:$M, 6, FALSE))),VLOOKUP($A23,'asset_&amp;_open_positions'!$E:$M, 6, FALSE),"ASSET"))),"")</f>
        <v>ASSET</v>
      </c>
      <c r="C23">
        <f>IF(AND(trading_client_detail!$A23&lt;&gt;"",ROUND(trading_client_detail!$G23,0)&lt;&gt;0),IF(OR(LEFT(trading_client_detail!$F23,3)="USD",RIGHT(trading_client_detail!$F23,3)="USD"),"",IF(NOT(ISERROR(VLOOKUP(trading_client_detail!$E23,'asset_&amp;_open_positions'!$E:$M, 6, FALSE))),VLOOKUP(trading_client_detail!$E23,'asset_&amp;_open_positions'!$E:$M, 8, FALSE),IF(NOT(ISERROR(VLOOKUP($A23,'asset_&amp;_open_positions'!$E:$M, 6, FALSE))),VLOOKUP($A23,'asset_&amp;_open_positions'!$E:$M, 8, FALSE),1))),"")</f>
        <v>1</v>
      </c>
      <c r="D23" s="42">
        <f>IF(trading_client_detail!$A23&lt;&gt;"",IF(OR(LEFT(trading_client_detail!$F23,3)="USD",RIGHT(trading_client_detail!$F23,3)="USD",LEFT(trading_client_detail!$F23,3)="EUR",RIGHT(trading_client_detail!$F23,3)="EUR"),"",trading_client_detail!$G23),"")</f>
        <v>113963</v>
      </c>
      <c r="G23" s="3" t="s">
        <v>135</v>
      </c>
      <c r="H23" s="98">
        <v>-109.19999999995343</v>
      </c>
      <c r="I23" s="98"/>
      <c r="J23" s="98"/>
      <c r="K23" s="98">
        <v>-109.19999999995343</v>
      </c>
      <c r="N23" s="98"/>
      <c r="O23" s="98"/>
      <c r="P23" s="98"/>
    </row>
    <row r="24" spans="1:16" x14ac:dyDescent="0.25">
      <c r="A24" t="str">
        <f>IF(AND(trading_client_detail!$A24&lt;&gt;"",ROUND(trading_client_detail!$G24,0)&lt;&gt;0),IF(OR(LEFT(trading_client_detail!$F24,3)="USD",RIGHT(trading_client_detail!$F24,3)="USD",LEFT(trading_client_detail!$F24,3)="EUR",RIGHT(trading_client_detail!$F24,3)="EUR"),"",IF(NOT(ISERROR(VLOOKUP(trading_client_detail!$E24,'asset_&amp;_open_positions'!$E:$M, 9, FALSE))),VLOOKUP(trading_client_detail!$E24,'asset_&amp;_open_positions'!$E:$M, 9, FALSE),IF(NOT(ISERROR(VLOOKUP(trading_client_detail!$F24,'asset_&amp;_open_positions'!$E:$M, 9, FALSE))),VLOOKUP(trading_client_detail!$F24,'asset_&amp;_open_positions'!$E:$M, 9, FALSE),RIGHT(trading_client_detail!$F24,LEN(trading_client_detail!$F24)-1)))),"")</f>
        <v/>
      </c>
      <c r="B24" t="str">
        <f>IF(AND(trading_client_detail!$A24&lt;&gt;"",ROUND(trading_client_detail!$G24,0)&lt;&gt;0),IF(OR(LEFT(trading_client_detail!$F24,3)="USD",RIGHT(trading_client_detail!$F24,3)="USD"),"",IF(NOT(ISERROR(VLOOKUP(trading_client_detail!$E24,'asset_&amp;_open_positions'!$E:$M, 6, FALSE))),VLOOKUP(trading_client_detail!$E24,'asset_&amp;_open_positions'!$E:$M, 6, FALSE),IF(NOT(ISERROR(VLOOKUP($A24,'asset_&amp;_open_positions'!$E:$M, 6, FALSE))),VLOOKUP($A24,'asset_&amp;_open_positions'!$E:$M, 6, FALSE),"ASSET"))),"")</f>
        <v/>
      </c>
      <c r="C24" t="str">
        <f>IF(AND(trading_client_detail!$A24&lt;&gt;"",ROUND(trading_client_detail!$G24,0)&lt;&gt;0),IF(OR(LEFT(trading_client_detail!$F24,3)="USD",RIGHT(trading_client_detail!$F24,3)="USD"),"",IF(NOT(ISERROR(VLOOKUP(trading_client_detail!$E24,'asset_&amp;_open_positions'!$E:$M, 6, FALSE))),VLOOKUP(trading_client_detail!$E24,'asset_&amp;_open_positions'!$E:$M, 8, FALSE),IF(NOT(ISERROR(VLOOKUP($A24,'asset_&amp;_open_positions'!$E:$M, 6, FALSE))),VLOOKUP($A24,'asset_&amp;_open_positions'!$E:$M, 8, FALSE),1))),"")</f>
        <v/>
      </c>
      <c r="D24" s="42" t="str">
        <f>IF(trading_client_detail!$A24&lt;&gt;"",IF(OR(LEFT(trading_client_detail!$F24,3)="USD",RIGHT(trading_client_detail!$F24,3)="USD",LEFT(trading_client_detail!$F24,3)="EUR",RIGHT(trading_client_detail!$F24,3)="EUR"),"",trading_client_detail!$G24),"")</f>
        <v/>
      </c>
      <c r="G24" s="3" t="s">
        <v>27</v>
      </c>
      <c r="H24" s="98">
        <v>104671.766578173</v>
      </c>
      <c r="I24" s="98"/>
      <c r="J24" s="98">
        <v>-116530.62</v>
      </c>
      <c r="K24" s="98">
        <v>-11858.853421826992</v>
      </c>
      <c r="N24" s="98"/>
      <c r="O24" s="98"/>
      <c r="P24" s="98"/>
    </row>
    <row r="25" spans="1:16" x14ac:dyDescent="0.25">
      <c r="A25" t="str">
        <f>IF(AND(trading_client_detail!$A25&lt;&gt;"",ROUND(trading_client_detail!$G25,0)&lt;&gt;0),IF(OR(LEFT(trading_client_detail!$F25,3)="USD",RIGHT(trading_client_detail!$F25,3)="USD",LEFT(trading_client_detail!$F25,3)="EUR",RIGHT(trading_client_detail!$F25,3)="EUR"),"",IF(NOT(ISERROR(VLOOKUP(trading_client_detail!$E25,'asset_&amp;_open_positions'!$E:$M, 9, FALSE))),VLOOKUP(trading_client_detail!$E25,'asset_&amp;_open_positions'!$E:$M, 9, FALSE),IF(NOT(ISERROR(VLOOKUP(trading_client_detail!$F25,'asset_&amp;_open_positions'!$E:$M, 9, FALSE))),VLOOKUP(trading_client_detail!$F25,'asset_&amp;_open_positions'!$E:$M, 9, FALSE),RIGHT(trading_client_detail!$F25,LEN(trading_client_detail!$F25)-1)))),"")</f>
        <v>ALGO</v>
      </c>
      <c r="B25" t="str">
        <f>IF(AND(trading_client_detail!$A25&lt;&gt;"",ROUND(trading_client_detail!$G25,0)&lt;&gt;0),IF(OR(LEFT(trading_client_detail!$F25,3)="USD",RIGHT(trading_client_detail!$F25,3)="USD"),"",IF(NOT(ISERROR(VLOOKUP(trading_client_detail!$E25,'asset_&amp;_open_positions'!$E:$M, 6, FALSE))),VLOOKUP(trading_client_detail!$E25,'asset_&amp;_open_positions'!$E:$M, 6, FALSE),IF(NOT(ISERROR(VLOOKUP($A25,'asset_&amp;_open_positions'!$E:$M, 6, FALSE))),VLOOKUP($A25,'asset_&amp;_open_positions'!$E:$M, 6, FALSE),"ASSET"))),"")</f>
        <v>ASSET</v>
      </c>
      <c r="C25">
        <f>IF(AND(trading_client_detail!$A25&lt;&gt;"",ROUND(trading_client_detail!$G25,0)&lt;&gt;0),IF(OR(LEFT(trading_client_detail!$F25,3)="USD",RIGHT(trading_client_detail!$F25,3)="USD"),"",IF(NOT(ISERROR(VLOOKUP(trading_client_detail!$E25,'asset_&amp;_open_positions'!$E:$M, 6, FALSE))),VLOOKUP(trading_client_detail!$E25,'asset_&amp;_open_positions'!$E:$M, 8, FALSE),IF(NOT(ISERROR(VLOOKUP($A25,'asset_&amp;_open_positions'!$E:$M, 6, FALSE))),VLOOKUP($A25,'asset_&amp;_open_positions'!$E:$M, 8, FALSE),1))),"")</f>
        <v>1</v>
      </c>
      <c r="D25" s="42">
        <f>IF(trading_client_detail!$A25&lt;&gt;"",IF(OR(LEFT(trading_client_detail!$F25,3)="USD",RIGHT(trading_client_detail!$F25,3)="USD",LEFT(trading_client_detail!$F25,3)="EUR",RIGHT(trading_client_detail!$F25,3)="EUR"),"",trading_client_detail!$G25),"")</f>
        <v>-113941.4476382</v>
      </c>
      <c r="G25" s="3" t="s">
        <v>24</v>
      </c>
      <c r="H25" s="98">
        <v>7872.5236521689985</v>
      </c>
      <c r="I25" s="98"/>
      <c r="J25" s="98">
        <v>-2596.5230000000001</v>
      </c>
      <c r="K25" s="98">
        <v>5276.0006521689984</v>
      </c>
      <c r="N25" s="98"/>
      <c r="O25" s="98"/>
      <c r="P25" s="98"/>
    </row>
    <row r="26" spans="1:16" x14ac:dyDescent="0.25">
      <c r="A26" t="str">
        <f>IF(AND(trading_client_detail!$A26&lt;&gt;"",ROUND(trading_client_detail!$G26,0)&lt;&gt;0),IF(OR(LEFT(trading_client_detail!$F26,3)="USD",RIGHT(trading_client_detail!$F26,3)="USD",LEFT(trading_client_detail!$F26,3)="EUR",RIGHT(trading_client_detail!$F26,3)="EUR"),"",IF(NOT(ISERROR(VLOOKUP(trading_client_detail!$E26,'asset_&amp;_open_positions'!$E:$M, 9, FALSE))),VLOOKUP(trading_client_detail!$E26,'asset_&amp;_open_positions'!$E:$M, 9, FALSE),IF(NOT(ISERROR(VLOOKUP(trading_client_detail!$F26,'asset_&amp;_open_positions'!$E:$M, 9, FALSE))),VLOOKUP(trading_client_detail!$F26,'asset_&amp;_open_positions'!$E:$M, 9, FALSE),RIGHT(trading_client_detail!$F26,LEN(trading_client_detail!$F26)-1)))),"")</f>
        <v/>
      </c>
      <c r="B26" t="str">
        <f>IF(AND(trading_client_detail!$A26&lt;&gt;"",ROUND(trading_client_detail!$G26,0)&lt;&gt;0),IF(OR(LEFT(trading_client_detail!$F26,3)="USD",RIGHT(trading_client_detail!$F26,3)="USD"),"",IF(NOT(ISERROR(VLOOKUP(trading_client_detail!$E26,'asset_&amp;_open_positions'!$E:$M, 6, FALSE))),VLOOKUP(trading_client_detail!$E26,'asset_&amp;_open_positions'!$E:$M, 6, FALSE),IF(NOT(ISERROR(VLOOKUP($A26,'asset_&amp;_open_positions'!$E:$M, 6, FALSE))),VLOOKUP($A26,'asset_&amp;_open_positions'!$E:$M, 6, FALSE),"ASSET"))),"")</f>
        <v/>
      </c>
      <c r="C26" t="str">
        <f>IF(AND(trading_client_detail!$A26&lt;&gt;"",ROUND(trading_client_detail!$G26,0)&lt;&gt;0),IF(OR(LEFT(trading_client_detail!$F26,3)="USD",RIGHT(trading_client_detail!$F26,3)="USD"),"",IF(NOT(ISERROR(VLOOKUP(trading_client_detail!$E26,'asset_&amp;_open_positions'!$E:$M, 6, FALSE))),VLOOKUP(trading_client_detail!$E26,'asset_&amp;_open_positions'!$E:$M, 8, FALSE),IF(NOT(ISERROR(VLOOKUP($A26,'asset_&amp;_open_positions'!$E:$M, 6, FALSE))),VLOOKUP($A26,'asset_&amp;_open_positions'!$E:$M, 8, FALSE),1))),"")</f>
        <v/>
      </c>
      <c r="D26" s="42" t="str">
        <f>IF(trading_client_detail!$A26&lt;&gt;"",IF(OR(LEFT(trading_client_detail!$F26,3)="USD",RIGHT(trading_client_detail!$F26,3)="USD",LEFT(trading_client_detail!$F26,3)="EUR",RIGHT(trading_client_detail!$F26,3)="EUR"),"",trading_client_detail!$G26),"")</f>
        <v/>
      </c>
      <c r="G26" s="3" t="s">
        <v>190</v>
      </c>
      <c r="H26" s="98">
        <v>6.3630666299995937</v>
      </c>
      <c r="I26" s="98"/>
      <c r="J26" s="98"/>
      <c r="K26" s="98">
        <v>6.3630666299995937</v>
      </c>
      <c r="N26" s="98"/>
      <c r="O26" s="98"/>
      <c r="P26" s="98"/>
    </row>
    <row r="27" spans="1:16" x14ac:dyDescent="0.25">
      <c r="A27" t="str">
        <f>IF(AND(trading_client_detail!$A27&lt;&gt;"",ROUND(trading_client_detail!$G27,0)&lt;&gt;0),IF(OR(LEFT(trading_client_detail!$F27,3)="USD",RIGHT(trading_client_detail!$F27,3)="USD",LEFT(trading_client_detail!$F27,3)="EUR",RIGHT(trading_client_detail!$F27,3)="EUR"),"",IF(NOT(ISERROR(VLOOKUP(trading_client_detail!$E27,'asset_&amp;_open_positions'!$E:$M, 9, FALSE))),VLOOKUP(trading_client_detail!$E27,'asset_&amp;_open_positions'!$E:$M, 9, FALSE),IF(NOT(ISERROR(VLOOKUP(trading_client_detail!$F27,'asset_&amp;_open_positions'!$E:$M, 9, FALSE))),VLOOKUP(trading_client_detail!$F27,'asset_&amp;_open_positions'!$E:$M, 9, FALSE),RIGHT(trading_client_detail!$F27,LEN(trading_client_detail!$F27)-1)))),"")</f>
        <v>AVAX</v>
      </c>
      <c r="B27" t="str">
        <f>IF(AND(trading_client_detail!$A27&lt;&gt;"",ROUND(trading_client_detail!$G27,0)&lt;&gt;0),IF(OR(LEFT(trading_client_detail!$F27,3)="USD",RIGHT(trading_client_detail!$F27,3)="USD"),"",IF(NOT(ISERROR(VLOOKUP(trading_client_detail!$E27,'asset_&amp;_open_positions'!$E:$M, 6, FALSE))),VLOOKUP(trading_client_detail!$E27,'asset_&amp;_open_positions'!$E:$M, 6, FALSE),IF(NOT(ISERROR(VLOOKUP($A27,'asset_&amp;_open_positions'!$E:$M, 6, FALSE))),VLOOKUP($A27,'asset_&amp;_open_positions'!$E:$M, 6, FALSE),"ASSET"))),"")</f>
        <v>ASSET</v>
      </c>
      <c r="C27">
        <f>IF(AND(trading_client_detail!$A27&lt;&gt;"",ROUND(trading_client_detail!$G27,0)&lt;&gt;0),IF(OR(LEFT(trading_client_detail!$F27,3)="USD",RIGHT(trading_client_detail!$F27,3)="USD"),"",IF(NOT(ISERROR(VLOOKUP(trading_client_detail!$E27,'asset_&amp;_open_positions'!$E:$M, 6, FALSE))),VLOOKUP(trading_client_detail!$E27,'asset_&amp;_open_positions'!$E:$M, 8, FALSE),IF(NOT(ISERROR(VLOOKUP($A27,'asset_&amp;_open_positions'!$E:$M, 6, FALSE))),VLOOKUP($A27,'asset_&amp;_open_positions'!$E:$M, 8, FALSE),1))),"")</f>
        <v>1</v>
      </c>
      <c r="D27" s="42">
        <f>IF(trading_client_detail!$A27&lt;&gt;"",IF(OR(LEFT(trading_client_detail!$F27,3)="USD",RIGHT(trading_client_detail!$F27,3)="USD",LEFT(trading_client_detail!$F27,3)="EUR",RIGHT(trading_client_detail!$F27,3)="EUR"),"",trading_client_detail!$G27),"")</f>
        <v>936.43</v>
      </c>
      <c r="G27" s="3" t="s">
        <v>191</v>
      </c>
      <c r="H27" s="98">
        <v>-17.690575959899434</v>
      </c>
      <c r="I27" s="98"/>
      <c r="J27" s="98"/>
      <c r="K27" s="98">
        <v>-17.690575959899434</v>
      </c>
      <c r="N27" s="98"/>
      <c r="O27" s="98"/>
      <c r="P27" s="98"/>
    </row>
    <row r="28" spans="1:16" x14ac:dyDescent="0.25">
      <c r="A28" t="str">
        <f>IF(AND(trading_client_detail!$A28&lt;&gt;"",ROUND(trading_client_detail!$G28,0)&lt;&gt;0),IF(OR(LEFT(trading_client_detail!$F28,3)="USD",RIGHT(trading_client_detail!$F28,3)="USD",LEFT(trading_client_detail!$F28,3)="EUR",RIGHT(trading_client_detail!$F28,3)="EUR"),"",IF(NOT(ISERROR(VLOOKUP(trading_client_detail!$E28,'asset_&amp;_open_positions'!$E:$M, 9, FALSE))),VLOOKUP(trading_client_detail!$E28,'asset_&amp;_open_positions'!$E:$M, 9, FALSE),IF(NOT(ISERROR(VLOOKUP(trading_client_detail!$F28,'asset_&amp;_open_positions'!$E:$M, 9, FALSE))),VLOOKUP(trading_client_detail!$F28,'asset_&amp;_open_positions'!$E:$M, 9, FALSE),RIGHT(trading_client_detail!$F28,LEN(trading_client_detail!$F28)-1)))),"")</f>
        <v/>
      </c>
      <c r="B28" t="str">
        <f>IF(AND(trading_client_detail!$A28&lt;&gt;"",ROUND(trading_client_detail!$G28,0)&lt;&gt;0),IF(OR(LEFT(trading_client_detail!$F28,3)="USD",RIGHT(trading_client_detail!$F28,3)="USD"),"",IF(NOT(ISERROR(VLOOKUP(trading_client_detail!$E28,'asset_&amp;_open_positions'!$E:$M, 6, FALSE))),VLOOKUP(trading_client_detail!$E28,'asset_&amp;_open_positions'!$E:$M, 6, FALSE),IF(NOT(ISERROR(VLOOKUP($A28,'asset_&amp;_open_positions'!$E:$M, 6, FALSE))),VLOOKUP($A28,'asset_&amp;_open_positions'!$E:$M, 6, FALSE),"ASSET"))),"")</f>
        <v/>
      </c>
      <c r="C28" t="str">
        <f>IF(AND(trading_client_detail!$A28&lt;&gt;"",ROUND(trading_client_detail!$G28,0)&lt;&gt;0),IF(OR(LEFT(trading_client_detail!$F28,3)="USD",RIGHT(trading_client_detail!$F28,3)="USD"),"",IF(NOT(ISERROR(VLOOKUP(trading_client_detail!$E28,'asset_&amp;_open_positions'!$E:$M, 6, FALSE))),VLOOKUP(trading_client_detail!$E28,'asset_&amp;_open_positions'!$E:$M, 8, FALSE),IF(NOT(ISERROR(VLOOKUP($A28,'asset_&amp;_open_positions'!$E:$M, 6, FALSE))),VLOOKUP($A28,'asset_&amp;_open_positions'!$E:$M, 8, FALSE),1))),"")</f>
        <v/>
      </c>
      <c r="D28" s="42" t="str">
        <f>IF(trading_client_detail!$A28&lt;&gt;"",IF(OR(LEFT(trading_client_detail!$F28,3)="USD",RIGHT(trading_client_detail!$F28,3)="USD",LEFT(trading_client_detail!$F28,3)="EUR",RIGHT(trading_client_detail!$F28,3)="EUR"),"",trading_client_detail!$G28),"")</f>
        <v/>
      </c>
      <c r="G28" s="3" t="s">
        <v>406</v>
      </c>
      <c r="H28" s="98">
        <v>1.831842629999997</v>
      </c>
      <c r="I28" s="98"/>
      <c r="J28" s="98"/>
      <c r="K28" s="98">
        <v>1.831842629999997</v>
      </c>
      <c r="N28" s="98"/>
      <c r="O28" s="98"/>
      <c r="P28" s="98"/>
    </row>
    <row r="29" spans="1:16" x14ac:dyDescent="0.25">
      <c r="A29" t="str">
        <f>IF(AND(trading_client_detail!$A29&lt;&gt;"",ROUND(trading_client_detail!$G29,0)&lt;&gt;0),IF(OR(LEFT(trading_client_detail!$F29,3)="USD",RIGHT(trading_client_detail!$F29,3)="USD",LEFT(trading_client_detail!$F29,3)="EUR",RIGHT(trading_client_detail!$F29,3)="EUR"),"",IF(NOT(ISERROR(VLOOKUP(trading_client_detail!$E29,'asset_&amp;_open_positions'!$E:$M, 9, FALSE))),VLOOKUP(trading_client_detail!$E29,'asset_&amp;_open_positions'!$E:$M, 9, FALSE),IF(NOT(ISERROR(VLOOKUP(trading_client_detail!$F29,'asset_&amp;_open_positions'!$E:$M, 9, FALSE))),VLOOKUP(trading_client_detail!$F29,'asset_&amp;_open_positions'!$E:$M, 9, FALSE),RIGHT(trading_client_detail!$F29,LEN(trading_client_detail!$F29)-1)))),"")</f>
        <v>AVAX</v>
      </c>
      <c r="B29" t="str">
        <f>IF(AND(trading_client_detail!$A29&lt;&gt;"",ROUND(trading_client_detail!$G29,0)&lt;&gt;0),IF(OR(LEFT(trading_client_detail!$F29,3)="USD",RIGHT(trading_client_detail!$F29,3)="USD"),"",IF(NOT(ISERROR(VLOOKUP(trading_client_detail!$E29,'asset_&amp;_open_positions'!$E:$M, 6, FALSE))),VLOOKUP(trading_client_detail!$E29,'asset_&amp;_open_positions'!$E:$M, 6, FALSE),IF(NOT(ISERROR(VLOOKUP($A29,'asset_&amp;_open_positions'!$E:$M, 6, FALSE))),VLOOKUP($A29,'asset_&amp;_open_positions'!$E:$M, 6, FALSE),"ASSET"))),"")</f>
        <v>ASSET</v>
      </c>
      <c r="C29">
        <f>IF(AND(trading_client_detail!$A29&lt;&gt;"",ROUND(trading_client_detail!$G29,0)&lt;&gt;0),IF(OR(LEFT(trading_client_detail!$F29,3)="USD",RIGHT(trading_client_detail!$F29,3)="USD"),"",IF(NOT(ISERROR(VLOOKUP(trading_client_detail!$E29,'asset_&amp;_open_positions'!$E:$M, 6, FALSE))),VLOOKUP(trading_client_detail!$E29,'asset_&amp;_open_positions'!$E:$M, 8, FALSE),IF(NOT(ISERROR(VLOOKUP($A29,'asset_&amp;_open_positions'!$E:$M, 6, FALSE))),VLOOKUP($A29,'asset_&amp;_open_positions'!$E:$M, 8, FALSE),1))),"")</f>
        <v>1</v>
      </c>
      <c r="D29" s="42">
        <f>IF(trading_client_detail!$A29&lt;&gt;"",IF(OR(LEFT(trading_client_detail!$F29,3)="USD",RIGHT(trading_client_detail!$F29,3)="USD",LEFT(trading_client_detail!$F29,3)="EUR",RIGHT(trading_client_detail!$F29,3)="EUR"),"",trading_client_detail!$G29),"")</f>
        <v>-937.97824927999795</v>
      </c>
      <c r="G29" s="3" t="s">
        <v>89</v>
      </c>
      <c r="H29" s="98">
        <v>1043.0568581590051</v>
      </c>
      <c r="I29" s="98"/>
      <c r="J29" s="98"/>
      <c r="K29" s="98">
        <v>1043.0568581590051</v>
      </c>
      <c r="N29" s="98"/>
      <c r="O29" s="98"/>
      <c r="P29" s="98"/>
    </row>
    <row r="30" spans="1:16" x14ac:dyDescent="0.25">
      <c r="A30" t="str">
        <f>IF(AND(trading_client_detail!$A30&lt;&gt;"",ROUND(trading_client_detail!$G30,0)&lt;&gt;0),IF(OR(LEFT(trading_client_detail!$F30,3)="USD",RIGHT(trading_client_detail!$F30,3)="USD",LEFT(trading_client_detail!$F30,3)="EUR",RIGHT(trading_client_detail!$F30,3)="EUR"),"",IF(NOT(ISERROR(VLOOKUP(trading_client_detail!$E30,'asset_&amp;_open_positions'!$E:$M, 9, FALSE))),VLOOKUP(trading_client_detail!$E30,'asset_&amp;_open_positions'!$E:$M, 9, FALSE),IF(NOT(ISERROR(VLOOKUP(trading_client_detail!$F30,'asset_&amp;_open_positions'!$E:$M, 9, FALSE))),VLOOKUP(trading_client_detail!$F30,'asset_&amp;_open_positions'!$E:$M, 9, FALSE),RIGHT(trading_client_detail!$F30,LEN(trading_client_detail!$F30)-1)))),"")</f>
        <v/>
      </c>
      <c r="B30" t="str">
        <f>IF(AND(trading_client_detail!$A30&lt;&gt;"",ROUND(trading_client_detail!$G30,0)&lt;&gt;0),IF(OR(LEFT(trading_client_detail!$F30,3)="USD",RIGHT(trading_client_detail!$F30,3)="USD"),"",IF(NOT(ISERROR(VLOOKUP(trading_client_detail!$E30,'asset_&amp;_open_positions'!$E:$M, 6, FALSE))),VLOOKUP(trading_client_detail!$E30,'asset_&amp;_open_positions'!$E:$M, 6, FALSE),IF(NOT(ISERROR(VLOOKUP($A30,'asset_&amp;_open_positions'!$E:$M, 6, FALSE))),VLOOKUP($A30,'asset_&amp;_open_positions'!$E:$M, 6, FALSE),"ASSET"))),"")</f>
        <v/>
      </c>
      <c r="C30" t="str">
        <f>IF(AND(trading_client_detail!$A30&lt;&gt;"",ROUND(trading_client_detail!$G30,0)&lt;&gt;0),IF(OR(LEFT(trading_client_detail!$F30,3)="USD",RIGHT(trading_client_detail!$F30,3)="USD"),"",IF(NOT(ISERROR(VLOOKUP(trading_client_detail!$E30,'asset_&amp;_open_positions'!$E:$M, 6, FALSE))),VLOOKUP(trading_client_detail!$E30,'asset_&amp;_open_positions'!$E:$M, 8, FALSE),IF(NOT(ISERROR(VLOOKUP($A30,'asset_&amp;_open_positions'!$E:$M, 6, FALSE))),VLOOKUP($A30,'asset_&amp;_open_positions'!$E:$M, 8, FALSE),1))),"")</f>
        <v/>
      </c>
      <c r="D30" s="42" t="str">
        <f>IF(trading_client_detail!$A30&lt;&gt;"",IF(OR(LEFT(trading_client_detail!$F30,3)="USD",RIGHT(trading_client_detail!$F30,3)="USD",LEFT(trading_client_detail!$F30,3)="EUR",RIGHT(trading_client_detail!$F30,3)="EUR"),"",trading_client_detail!$G30),"")</f>
        <v/>
      </c>
      <c r="G30" s="3" t="s">
        <v>37</v>
      </c>
      <c r="H30" s="98">
        <v>5.073099999997055E-5</v>
      </c>
      <c r="I30" s="98"/>
      <c r="J30" s="98"/>
      <c r="K30" s="98">
        <v>5.073099999997055E-5</v>
      </c>
      <c r="N30" s="98"/>
      <c r="O30" s="98"/>
      <c r="P30" s="98"/>
    </row>
    <row r="31" spans="1:16" x14ac:dyDescent="0.25">
      <c r="A31" t="str">
        <f>IF(AND(trading_client_detail!$A31&lt;&gt;"",ROUND(trading_client_detail!$G31,0)&lt;&gt;0),IF(OR(LEFT(trading_client_detail!$F31,3)="USD",RIGHT(trading_client_detail!$F31,3)="USD",LEFT(trading_client_detail!$F31,3)="EUR",RIGHT(trading_client_detail!$F31,3)="EUR"),"",IF(NOT(ISERROR(VLOOKUP(trading_client_detail!$E31,'asset_&amp;_open_positions'!$E:$M, 9, FALSE))),VLOOKUP(trading_client_detail!$E31,'asset_&amp;_open_positions'!$E:$M, 9, FALSE),IF(NOT(ISERROR(VLOOKUP(trading_client_detail!$F31,'asset_&amp;_open_positions'!$E:$M, 9, FALSE))),VLOOKUP(trading_client_detail!$F31,'asset_&amp;_open_positions'!$E:$M, 9, FALSE),RIGHT(trading_client_detail!$F31,LEN(trading_client_detail!$F31)-1)))),"")</f>
        <v>AXS</v>
      </c>
      <c r="B31" t="str">
        <f>IF(AND(trading_client_detail!$A31&lt;&gt;"",ROUND(trading_client_detail!$G31,0)&lt;&gt;0),IF(OR(LEFT(trading_client_detail!$F31,3)="USD",RIGHT(trading_client_detail!$F31,3)="USD"),"",IF(NOT(ISERROR(VLOOKUP(trading_client_detail!$E31,'asset_&amp;_open_positions'!$E:$M, 6, FALSE))),VLOOKUP(trading_client_detail!$E31,'asset_&amp;_open_positions'!$E:$M, 6, FALSE),IF(NOT(ISERROR(VLOOKUP($A31,'asset_&amp;_open_positions'!$E:$M, 6, FALSE))),VLOOKUP($A31,'asset_&amp;_open_positions'!$E:$M, 6, FALSE),"ASSET"))),"")</f>
        <v>ASSET</v>
      </c>
      <c r="C31">
        <f>IF(AND(trading_client_detail!$A31&lt;&gt;"",ROUND(trading_client_detail!$G31,0)&lt;&gt;0),IF(OR(LEFT(trading_client_detail!$F31,3)="USD",RIGHT(trading_client_detail!$F31,3)="USD"),"",IF(NOT(ISERROR(VLOOKUP(trading_client_detail!$E31,'asset_&amp;_open_positions'!$E:$M, 6, FALSE))),VLOOKUP(trading_client_detail!$E31,'asset_&amp;_open_positions'!$E:$M, 8, FALSE),IF(NOT(ISERROR(VLOOKUP($A31,'asset_&amp;_open_positions'!$E:$M, 6, FALSE))),VLOOKUP($A31,'asset_&amp;_open_positions'!$E:$M, 8, FALSE),1))),"")</f>
        <v>1</v>
      </c>
      <c r="D31" s="42">
        <f>IF(trading_client_detail!$A31&lt;&gt;"",IF(OR(LEFT(trading_client_detail!$F31,3)="USD",RIGHT(trading_client_detail!$F31,3)="USD",LEFT(trading_client_detail!$F31,3)="EUR",RIGHT(trading_client_detail!$F31,3)="EUR"),"",trading_client_detail!$G31),"")</f>
        <v>-1757.3</v>
      </c>
      <c r="G31" s="3" t="s">
        <v>153</v>
      </c>
      <c r="H31" s="98">
        <v>-0.30493983999002694</v>
      </c>
      <c r="I31" s="98"/>
      <c r="J31" s="98"/>
      <c r="K31" s="98">
        <v>-0.30493983999002694</v>
      </c>
      <c r="N31" s="98"/>
      <c r="O31" s="98"/>
      <c r="P31" s="98"/>
    </row>
    <row r="32" spans="1:16" x14ac:dyDescent="0.25">
      <c r="A32" t="str">
        <f>IF(AND(trading_client_detail!$A32&lt;&gt;"",ROUND(trading_client_detail!$G32,0)&lt;&gt;0),IF(OR(LEFT(trading_client_detail!$F32,3)="USD",RIGHT(trading_client_detail!$F32,3)="USD",LEFT(trading_client_detail!$F32,3)="EUR",RIGHT(trading_client_detail!$F32,3)="EUR"),"",IF(NOT(ISERROR(VLOOKUP(trading_client_detail!$E32,'asset_&amp;_open_positions'!$E:$M, 9, FALSE))),VLOOKUP(trading_client_detail!$E32,'asset_&amp;_open_positions'!$E:$M, 9, FALSE),IF(NOT(ISERROR(VLOOKUP(trading_client_detail!$F32,'asset_&amp;_open_positions'!$E:$M, 9, FALSE))),VLOOKUP(trading_client_detail!$F32,'asset_&amp;_open_positions'!$E:$M, 9, FALSE),RIGHT(trading_client_detail!$F32,LEN(trading_client_detail!$F32)-1)))),"")</f>
        <v/>
      </c>
      <c r="B32" t="str">
        <f>IF(AND(trading_client_detail!$A32&lt;&gt;"",ROUND(trading_client_detail!$G32,0)&lt;&gt;0),IF(OR(LEFT(trading_client_detail!$F32,3)="USD",RIGHT(trading_client_detail!$F32,3)="USD"),"",IF(NOT(ISERROR(VLOOKUP(trading_client_detail!$E32,'asset_&amp;_open_positions'!$E:$M, 6, FALSE))),VLOOKUP(trading_client_detail!$E32,'asset_&amp;_open_positions'!$E:$M, 6, FALSE),IF(NOT(ISERROR(VLOOKUP($A32,'asset_&amp;_open_positions'!$E:$M, 6, FALSE))),VLOOKUP($A32,'asset_&amp;_open_positions'!$E:$M, 6, FALSE),"ASSET"))),"")</f>
        <v/>
      </c>
      <c r="C32" t="str">
        <f>IF(AND(trading_client_detail!$A32&lt;&gt;"",ROUND(trading_client_detail!$G32,0)&lt;&gt;0),IF(OR(LEFT(trading_client_detail!$F32,3)="USD",RIGHT(trading_client_detail!$F32,3)="USD"),"",IF(NOT(ISERROR(VLOOKUP(trading_client_detail!$E32,'asset_&amp;_open_positions'!$E:$M, 6, FALSE))),VLOOKUP(trading_client_detail!$E32,'asset_&amp;_open_positions'!$E:$M, 8, FALSE),IF(NOT(ISERROR(VLOOKUP($A32,'asset_&amp;_open_positions'!$E:$M, 6, FALSE))),VLOOKUP($A32,'asset_&amp;_open_positions'!$E:$M, 8, FALSE),1))),"")</f>
        <v/>
      </c>
      <c r="D32" s="42" t="str">
        <f>IF(trading_client_detail!$A32&lt;&gt;"",IF(OR(LEFT(trading_client_detail!$F32,3)="USD",RIGHT(trading_client_detail!$F32,3)="USD",LEFT(trading_client_detail!$F32,3)="EUR",RIGHT(trading_client_detail!$F32,3)="EUR"),"",trading_client_detail!$G32),"")</f>
        <v/>
      </c>
      <c r="G32" s="3" t="s">
        <v>407</v>
      </c>
      <c r="H32" s="98">
        <v>8.7330374499997561</v>
      </c>
      <c r="I32" s="98"/>
      <c r="J32" s="98"/>
      <c r="K32" s="98">
        <v>8.7330374499997561</v>
      </c>
      <c r="N32" s="98"/>
      <c r="O32" s="98"/>
      <c r="P32" s="98"/>
    </row>
    <row r="33" spans="1:16" x14ac:dyDescent="0.25">
      <c r="A33" t="str">
        <f>IF(AND(trading_client_detail!$A33&lt;&gt;"",ROUND(trading_client_detail!$G33,0)&lt;&gt;0),IF(OR(LEFT(trading_client_detail!$F33,3)="USD",RIGHT(trading_client_detail!$F33,3)="USD",LEFT(trading_client_detail!$F33,3)="EUR",RIGHT(trading_client_detail!$F33,3)="EUR"),"",IF(NOT(ISERROR(VLOOKUP(trading_client_detail!$E33,'asset_&amp;_open_positions'!$E:$M, 9, FALSE))),VLOOKUP(trading_client_detail!$E33,'asset_&amp;_open_positions'!$E:$M, 9, FALSE),IF(NOT(ISERROR(VLOOKUP(trading_client_detail!$F33,'asset_&amp;_open_positions'!$E:$M, 9, FALSE))),VLOOKUP(trading_client_detail!$F33,'asset_&amp;_open_positions'!$E:$M, 9, FALSE),RIGHT(trading_client_detail!$F33,LEN(trading_client_detail!$F33)-1)))),"")</f>
        <v>AXS</v>
      </c>
      <c r="B33" t="str">
        <f>IF(AND(trading_client_detail!$A33&lt;&gt;"",ROUND(trading_client_detail!$G33,0)&lt;&gt;0),IF(OR(LEFT(trading_client_detail!$F33,3)="USD",RIGHT(trading_client_detail!$F33,3)="USD"),"",IF(NOT(ISERROR(VLOOKUP(trading_client_detail!$E33,'asset_&amp;_open_positions'!$E:$M, 6, FALSE))),VLOOKUP(trading_client_detail!$E33,'asset_&amp;_open_positions'!$E:$M, 6, FALSE),IF(NOT(ISERROR(VLOOKUP($A33,'asset_&amp;_open_positions'!$E:$M, 6, FALSE))),VLOOKUP($A33,'asset_&amp;_open_positions'!$E:$M, 6, FALSE),"ASSET"))),"")</f>
        <v>SWAP</v>
      </c>
      <c r="C33">
        <f>IF(AND(trading_client_detail!$A33&lt;&gt;"",ROUND(trading_client_detail!$G33,0)&lt;&gt;0),IF(OR(LEFT(trading_client_detail!$F33,3)="USD",RIGHT(trading_client_detail!$F33,3)="USD"),"",IF(NOT(ISERROR(VLOOKUP(trading_client_detail!$E33,'asset_&amp;_open_positions'!$E:$M, 6, FALSE))),VLOOKUP(trading_client_detail!$E33,'asset_&amp;_open_positions'!$E:$M, 8, FALSE),IF(NOT(ISERROR(VLOOKUP($A33,'asset_&amp;_open_positions'!$E:$M, 6, FALSE))),VLOOKUP($A33,'asset_&amp;_open_positions'!$E:$M, 8, FALSE),1))),"")</f>
        <v>1</v>
      </c>
      <c r="D33" s="42">
        <f>IF(trading_client_detail!$A33&lt;&gt;"",IF(OR(LEFT(trading_client_detail!$F33,3)="USD",RIGHT(trading_client_detail!$F33,3)="USD",LEFT(trading_client_detail!$F33,3)="EUR",RIGHT(trading_client_detail!$F33,3)="EUR"),"",trading_client_detail!$G33),"")</f>
        <v>1757.5</v>
      </c>
      <c r="G33" s="3" t="s">
        <v>158</v>
      </c>
      <c r="H33" s="98">
        <v>5.2270700000462966E-3</v>
      </c>
      <c r="I33" s="98"/>
      <c r="J33" s="98"/>
      <c r="K33" s="98">
        <v>5.2270700000462966E-3</v>
      </c>
      <c r="N33" s="98"/>
      <c r="O33" s="98"/>
      <c r="P33" s="98"/>
    </row>
    <row r="34" spans="1:16" x14ac:dyDescent="0.25">
      <c r="A34" t="str">
        <f>IF(AND(trading_client_detail!$A34&lt;&gt;"",ROUND(trading_client_detail!$G34,0)&lt;&gt;0),IF(OR(LEFT(trading_client_detail!$F34,3)="USD",RIGHT(trading_client_detail!$F34,3)="USD",LEFT(trading_client_detail!$F34,3)="EUR",RIGHT(trading_client_detail!$F34,3)="EUR"),"",IF(NOT(ISERROR(VLOOKUP(trading_client_detail!$E34,'asset_&amp;_open_positions'!$E:$M, 9, FALSE))),VLOOKUP(trading_client_detail!$E34,'asset_&amp;_open_positions'!$E:$M, 9, FALSE),IF(NOT(ISERROR(VLOOKUP(trading_client_detail!$F34,'asset_&amp;_open_positions'!$E:$M, 9, FALSE))),VLOOKUP(trading_client_detail!$F34,'asset_&amp;_open_positions'!$E:$M, 9, FALSE),RIGHT(trading_client_detail!$F34,LEN(trading_client_detail!$F34)-1)))),"")</f>
        <v/>
      </c>
      <c r="B34" t="str">
        <f>IF(AND(trading_client_detail!$A34&lt;&gt;"",ROUND(trading_client_detail!$G34,0)&lt;&gt;0),IF(OR(LEFT(trading_client_detail!$F34,3)="USD",RIGHT(trading_client_detail!$F34,3)="USD"),"",IF(NOT(ISERROR(VLOOKUP(trading_client_detail!$E34,'asset_&amp;_open_positions'!$E:$M, 6, FALSE))),VLOOKUP(trading_client_detail!$E34,'asset_&amp;_open_positions'!$E:$M, 6, FALSE),IF(NOT(ISERROR(VLOOKUP($A34,'asset_&amp;_open_positions'!$E:$M, 6, FALSE))),VLOOKUP($A34,'asset_&amp;_open_positions'!$E:$M, 6, FALSE),"ASSET"))),"")</f>
        <v/>
      </c>
      <c r="C34" t="str">
        <f>IF(AND(trading_client_detail!$A34&lt;&gt;"",ROUND(trading_client_detail!$G34,0)&lt;&gt;0),IF(OR(LEFT(trading_client_detail!$F34,3)="USD",RIGHT(trading_client_detail!$F34,3)="USD"),"",IF(NOT(ISERROR(VLOOKUP(trading_client_detail!$E34,'asset_&amp;_open_positions'!$E:$M, 6, FALSE))),VLOOKUP(trading_client_detail!$E34,'asset_&amp;_open_positions'!$E:$M, 8, FALSE),IF(NOT(ISERROR(VLOOKUP($A34,'asset_&amp;_open_positions'!$E:$M, 6, FALSE))),VLOOKUP($A34,'asset_&amp;_open_positions'!$E:$M, 8, FALSE),1))),"")</f>
        <v/>
      </c>
      <c r="D34" s="42" t="str">
        <f>IF(trading_client_detail!$A34&lt;&gt;"",IF(OR(LEFT(trading_client_detail!$F34,3)="USD",RIGHT(trading_client_detail!$F34,3)="USD",LEFT(trading_client_detail!$F34,3)="EUR",RIGHT(trading_client_detail!$F34,3)="EUR"),"",trading_client_detail!$G34),"")</f>
        <v/>
      </c>
      <c r="G34" s="3" t="s">
        <v>162</v>
      </c>
      <c r="H34" s="98">
        <v>-9.4493535300134681</v>
      </c>
      <c r="I34" s="98"/>
      <c r="J34" s="98"/>
      <c r="K34" s="98">
        <v>-9.4493535300134681</v>
      </c>
      <c r="N34" s="98"/>
      <c r="O34" s="98"/>
      <c r="P34" s="98"/>
    </row>
    <row r="35" spans="1:16" x14ac:dyDescent="0.25">
      <c r="A35" t="str">
        <f>IF(AND(trading_client_detail!$A35&lt;&gt;"",ROUND(trading_client_detail!$G35,0)&lt;&gt;0),IF(OR(LEFT(trading_client_detail!$F35,3)="USD",RIGHT(trading_client_detail!$F35,3)="USD",LEFT(trading_client_detail!$F35,3)="EUR",RIGHT(trading_client_detail!$F35,3)="EUR"),"",IF(NOT(ISERROR(VLOOKUP(trading_client_detail!$E35,'asset_&amp;_open_positions'!$E:$M, 9, FALSE))),VLOOKUP(trading_client_detail!$E35,'asset_&amp;_open_positions'!$E:$M, 9, FALSE),IF(NOT(ISERROR(VLOOKUP(trading_client_detail!$F35,'asset_&amp;_open_positions'!$E:$M, 9, FALSE))),VLOOKUP(trading_client_detail!$F35,'asset_&amp;_open_positions'!$E:$M, 9, FALSE),RIGHT(trading_client_detail!$F35,LEN(trading_client_detail!$F35)-1)))),"")</f>
        <v>AXS</v>
      </c>
      <c r="B35" t="str">
        <f>IF(AND(trading_client_detail!$A35&lt;&gt;"",ROUND(trading_client_detail!$G35,0)&lt;&gt;0),IF(OR(LEFT(trading_client_detail!$F35,3)="USD",RIGHT(trading_client_detail!$F35,3)="USD"),"",IF(NOT(ISERROR(VLOOKUP(trading_client_detail!$E35,'asset_&amp;_open_positions'!$E:$M, 6, FALSE))),VLOOKUP(trading_client_detail!$E35,'asset_&amp;_open_positions'!$E:$M, 6, FALSE),IF(NOT(ISERROR(VLOOKUP($A35,'asset_&amp;_open_positions'!$E:$M, 6, FALSE))),VLOOKUP($A35,'asset_&amp;_open_positions'!$E:$M, 6, FALSE),"ASSET"))),"")</f>
        <v>SWAP</v>
      </c>
      <c r="C35">
        <f>IF(AND(trading_client_detail!$A35&lt;&gt;"",ROUND(trading_client_detail!$G35,0)&lt;&gt;0),IF(OR(LEFT(trading_client_detail!$F35,3)="USD",RIGHT(trading_client_detail!$F35,3)="USD"),"",IF(NOT(ISERROR(VLOOKUP(trading_client_detail!$E35,'asset_&amp;_open_positions'!$E:$M, 6, FALSE))),VLOOKUP(trading_client_detail!$E35,'asset_&amp;_open_positions'!$E:$M, 8, FALSE),IF(NOT(ISERROR(VLOOKUP($A35,'asset_&amp;_open_positions'!$E:$M, 6, FALSE))),VLOOKUP($A35,'asset_&amp;_open_positions'!$E:$M, 8, FALSE),1))),"")</f>
        <v>1</v>
      </c>
      <c r="D35" s="42">
        <f>IF(trading_client_detail!$A35&lt;&gt;"",IF(OR(LEFT(trading_client_detail!$F35,3)="USD",RIGHT(trading_client_detail!$F35,3)="USD",LEFT(trading_client_detail!$F35,3)="EUR",RIGHT(trading_client_detail!$F35,3)="EUR"),"",trading_client_detail!$G35),"")</f>
        <v>5811</v>
      </c>
      <c r="G35" s="3" t="s">
        <v>99</v>
      </c>
      <c r="H35" s="98">
        <v>2052058.1996195901</v>
      </c>
      <c r="I35" s="98"/>
      <c r="J35" s="98"/>
      <c r="K35" s="98">
        <v>2052058.1996195901</v>
      </c>
      <c r="N35" s="98"/>
      <c r="O35" s="98"/>
      <c r="P35" s="98"/>
    </row>
    <row r="36" spans="1:16" x14ac:dyDescent="0.25">
      <c r="A36" t="str">
        <f>IF(AND(trading_client_detail!$A36&lt;&gt;"",ROUND(trading_client_detail!$G36,0)&lt;&gt;0),IF(OR(LEFT(trading_client_detail!$F36,3)="USD",RIGHT(trading_client_detail!$F36,3)="USD",LEFT(trading_client_detail!$F36,3)="EUR",RIGHT(trading_client_detail!$F36,3)="EUR"),"",IF(NOT(ISERROR(VLOOKUP(trading_client_detail!$E36,'asset_&amp;_open_positions'!$E:$M, 9, FALSE))),VLOOKUP(trading_client_detail!$E36,'asset_&amp;_open_positions'!$E:$M, 9, FALSE),IF(NOT(ISERROR(VLOOKUP(trading_client_detail!$F36,'asset_&amp;_open_positions'!$E:$M, 9, FALSE))),VLOOKUP(trading_client_detail!$F36,'asset_&amp;_open_positions'!$E:$M, 9, FALSE),RIGHT(trading_client_detail!$F36,LEN(trading_client_detail!$F36)-1)))),"")</f>
        <v/>
      </c>
      <c r="B36" t="str">
        <f>IF(AND(trading_client_detail!$A36&lt;&gt;"",ROUND(trading_client_detail!$G36,0)&lt;&gt;0),IF(OR(LEFT(trading_client_detail!$F36,3)="USD",RIGHT(trading_client_detail!$F36,3)="USD"),"",IF(NOT(ISERROR(VLOOKUP(trading_client_detail!$E36,'asset_&amp;_open_positions'!$E:$M, 6, FALSE))),VLOOKUP(trading_client_detail!$E36,'asset_&amp;_open_positions'!$E:$M, 6, FALSE),IF(NOT(ISERROR(VLOOKUP($A36,'asset_&amp;_open_positions'!$E:$M, 6, FALSE))),VLOOKUP($A36,'asset_&amp;_open_positions'!$E:$M, 6, FALSE),"ASSET"))),"")</f>
        <v/>
      </c>
      <c r="C36" t="str">
        <f>IF(AND(trading_client_detail!$A36&lt;&gt;"",ROUND(trading_client_detail!$G36,0)&lt;&gt;0),IF(OR(LEFT(trading_client_detail!$F36,3)="USD",RIGHT(trading_client_detail!$F36,3)="USD"),"",IF(NOT(ISERROR(VLOOKUP(trading_client_detail!$E36,'asset_&amp;_open_positions'!$E:$M, 6, FALSE))),VLOOKUP(trading_client_detail!$E36,'asset_&amp;_open_positions'!$E:$M, 8, FALSE),IF(NOT(ISERROR(VLOOKUP($A36,'asset_&amp;_open_positions'!$E:$M, 6, FALSE))),VLOOKUP($A36,'asset_&amp;_open_positions'!$E:$M, 8, FALSE),1))),"")</f>
        <v/>
      </c>
      <c r="D36" s="42" t="str">
        <f>IF(trading_client_detail!$A36&lt;&gt;"",IF(OR(LEFT(trading_client_detail!$F36,3)="USD",RIGHT(trading_client_detail!$F36,3)="USD",LEFT(trading_client_detail!$F36,3)="EUR",RIGHT(trading_client_detail!$F36,3)="EUR"),"",trading_client_detail!$G36),"")</f>
        <v/>
      </c>
      <c r="G36" s="3" t="s">
        <v>163</v>
      </c>
      <c r="H36" s="98">
        <v>3.8142000000007101</v>
      </c>
      <c r="I36" s="98"/>
      <c r="J36" s="98"/>
      <c r="K36" s="98">
        <v>3.8142000000007101</v>
      </c>
      <c r="N36" s="98"/>
      <c r="O36" s="98"/>
      <c r="P36" s="98"/>
    </row>
    <row r="37" spans="1:16" x14ac:dyDescent="0.25">
      <c r="A37" t="str">
        <f>IF(AND(trading_client_detail!$A37&lt;&gt;"",ROUND(trading_client_detail!$G37,0)&lt;&gt;0),IF(OR(LEFT(trading_client_detail!$F37,3)="USD",RIGHT(trading_client_detail!$F37,3)="USD",LEFT(trading_client_detail!$F37,3)="EUR",RIGHT(trading_client_detail!$F37,3)="EUR"),"",IF(NOT(ISERROR(VLOOKUP(trading_client_detail!$E37,'asset_&amp;_open_positions'!$E:$M, 9, FALSE))),VLOOKUP(trading_client_detail!$E37,'asset_&amp;_open_positions'!$E:$M, 9, FALSE),IF(NOT(ISERROR(VLOOKUP(trading_client_detail!$F37,'asset_&amp;_open_positions'!$E:$M, 9, FALSE))),VLOOKUP(trading_client_detail!$F37,'asset_&amp;_open_positions'!$E:$M, 9, FALSE),RIGHT(trading_client_detail!$F37,LEN(trading_client_detail!$F37)-1)))),"")</f>
        <v>AXS</v>
      </c>
      <c r="B37" t="str">
        <f>IF(AND(trading_client_detail!$A37&lt;&gt;"",ROUND(trading_client_detail!$G37,0)&lt;&gt;0),IF(OR(LEFT(trading_client_detail!$F37,3)="USD",RIGHT(trading_client_detail!$F37,3)="USD"),"",IF(NOT(ISERROR(VLOOKUP(trading_client_detail!$E37,'asset_&amp;_open_positions'!$E:$M, 6, FALSE))),VLOOKUP(trading_client_detail!$E37,'asset_&amp;_open_positions'!$E:$M, 6, FALSE),IF(NOT(ISERROR(VLOOKUP($A37,'asset_&amp;_open_positions'!$E:$M, 6, FALSE))),VLOOKUP($A37,'asset_&amp;_open_positions'!$E:$M, 6, FALSE),"ASSET"))),"")</f>
        <v>ASSET</v>
      </c>
      <c r="C37">
        <f>IF(AND(trading_client_detail!$A37&lt;&gt;"",ROUND(trading_client_detail!$G37,0)&lt;&gt;0),IF(OR(LEFT(trading_client_detail!$F37,3)="USD",RIGHT(trading_client_detail!$F37,3)="USD"),"",IF(NOT(ISERROR(VLOOKUP(trading_client_detail!$E37,'asset_&amp;_open_positions'!$E:$M, 6, FALSE))),VLOOKUP(trading_client_detail!$E37,'asset_&amp;_open_positions'!$E:$M, 8, FALSE),IF(NOT(ISERROR(VLOOKUP($A37,'asset_&amp;_open_positions'!$E:$M, 6, FALSE))),VLOOKUP($A37,'asset_&amp;_open_positions'!$E:$M, 8, FALSE),1))),"")</f>
        <v>1</v>
      </c>
      <c r="D37" s="42">
        <f>IF(trading_client_detail!$A37&lt;&gt;"",IF(OR(LEFT(trading_client_detail!$F37,3)="USD",RIGHT(trading_client_detail!$F37,3)="USD",LEFT(trading_client_detail!$F37,3)="EUR",RIGHT(trading_client_detail!$F37,3)="EUR"),"",trading_client_detail!$G37),"")</f>
        <v>-5811</v>
      </c>
      <c r="G37" s="3" t="s">
        <v>170</v>
      </c>
      <c r="H37" s="98">
        <v>2.2450050000009991E-2</v>
      </c>
      <c r="I37" s="98"/>
      <c r="J37" s="98"/>
      <c r="K37" s="98">
        <v>2.2450050000009991E-2</v>
      </c>
      <c r="N37" s="98"/>
      <c r="O37" s="98"/>
      <c r="P37" s="98"/>
    </row>
    <row r="38" spans="1:16" x14ac:dyDescent="0.25">
      <c r="A38" t="str">
        <f>IF(AND(trading_client_detail!$A38&lt;&gt;"",ROUND(trading_client_detail!$G38,0)&lt;&gt;0),IF(OR(LEFT(trading_client_detail!$F38,3)="USD",RIGHT(trading_client_detail!$F38,3)="USD",LEFT(trading_client_detail!$F38,3)="EUR",RIGHT(trading_client_detail!$F38,3)="EUR"),"",IF(NOT(ISERROR(VLOOKUP(trading_client_detail!$E38,'asset_&amp;_open_positions'!$E:$M, 9, FALSE))),VLOOKUP(trading_client_detail!$E38,'asset_&amp;_open_positions'!$E:$M, 9, FALSE),IF(NOT(ISERROR(VLOOKUP(trading_client_detail!$F38,'asset_&amp;_open_positions'!$E:$M, 9, FALSE))),VLOOKUP(trading_client_detail!$F38,'asset_&amp;_open_positions'!$E:$M, 9, FALSE),RIGHT(trading_client_detail!$F38,LEN(trading_client_detail!$F38)-1)))),"")</f>
        <v/>
      </c>
      <c r="B38" t="str">
        <f>IF(AND(trading_client_detail!$A38&lt;&gt;"",ROUND(trading_client_detail!$G38,0)&lt;&gt;0),IF(OR(LEFT(trading_client_detail!$F38,3)="USD",RIGHT(trading_client_detail!$F38,3)="USD"),"",IF(NOT(ISERROR(VLOOKUP(trading_client_detail!$E38,'asset_&amp;_open_positions'!$E:$M, 6, FALSE))),VLOOKUP(trading_client_detail!$E38,'asset_&amp;_open_positions'!$E:$M, 6, FALSE),IF(NOT(ISERROR(VLOOKUP($A38,'asset_&amp;_open_positions'!$E:$M, 6, FALSE))),VLOOKUP($A38,'asset_&amp;_open_positions'!$E:$M, 6, FALSE),"ASSET"))),"")</f>
        <v/>
      </c>
      <c r="C38" t="str">
        <f>IF(AND(trading_client_detail!$A38&lt;&gt;"",ROUND(trading_client_detail!$G38,0)&lt;&gt;0),IF(OR(LEFT(trading_client_detail!$F38,3)="USD",RIGHT(trading_client_detail!$F38,3)="USD"),"",IF(NOT(ISERROR(VLOOKUP(trading_client_detail!$E38,'asset_&amp;_open_positions'!$E:$M, 6, FALSE))),VLOOKUP(trading_client_detail!$E38,'asset_&amp;_open_positions'!$E:$M, 8, FALSE),IF(NOT(ISERROR(VLOOKUP($A38,'asset_&amp;_open_positions'!$E:$M, 6, FALSE))),VLOOKUP($A38,'asset_&amp;_open_positions'!$E:$M, 8, FALSE),1))),"")</f>
        <v/>
      </c>
      <c r="D38" s="42" t="str">
        <f>IF(trading_client_detail!$A38&lt;&gt;"",IF(OR(LEFT(trading_client_detail!$F38,3)="USD",RIGHT(trading_client_detail!$F38,3)="USD",LEFT(trading_client_detail!$F38,3)="EUR",RIGHT(trading_client_detail!$F38,3)="EUR"),"",trading_client_detail!$G38),"")</f>
        <v/>
      </c>
      <c r="G38" s="3" t="s">
        <v>26</v>
      </c>
      <c r="H38" s="98">
        <v>4412424.57581231</v>
      </c>
      <c r="I38" s="98"/>
      <c r="J38" s="98">
        <v>-4412314</v>
      </c>
      <c r="K38" s="98">
        <v>110.57581230998039</v>
      </c>
      <c r="N38" s="98"/>
      <c r="O38" s="98"/>
      <c r="P38" s="98"/>
    </row>
    <row r="39" spans="1:16" x14ac:dyDescent="0.25">
      <c r="A39" t="str">
        <f>IF(AND(trading_client_detail!$A39&lt;&gt;"",ROUND(trading_client_detail!$G39,0)&lt;&gt;0),IF(OR(LEFT(trading_client_detail!$F39,3)="USD",RIGHT(trading_client_detail!$F39,3)="USD",LEFT(trading_client_detail!$F39,3)="EUR",RIGHT(trading_client_detail!$F39,3)="EUR"),"",IF(NOT(ISERROR(VLOOKUP(trading_client_detail!$E39,'asset_&amp;_open_positions'!$E:$M, 9, FALSE))),VLOOKUP(trading_client_detail!$E39,'asset_&amp;_open_positions'!$E:$M, 9, FALSE),IF(NOT(ISERROR(VLOOKUP(trading_client_detail!$F39,'asset_&amp;_open_positions'!$E:$M, 9, FALSE))),VLOOKUP(trading_client_detail!$F39,'asset_&amp;_open_positions'!$E:$M, 9, FALSE),RIGHT(trading_client_detail!$F39,LEN(trading_client_detail!$F39)-1)))),"")</f>
        <v>BAT</v>
      </c>
      <c r="B39" t="str">
        <f>IF(AND(trading_client_detail!$A39&lt;&gt;"",ROUND(trading_client_detail!$G39,0)&lt;&gt;0),IF(OR(LEFT(trading_client_detail!$F39,3)="USD",RIGHT(trading_client_detail!$F39,3)="USD"),"",IF(NOT(ISERROR(VLOOKUP(trading_client_detail!$E39,'asset_&amp;_open_positions'!$E:$M, 6, FALSE))),VLOOKUP(trading_client_detail!$E39,'asset_&amp;_open_positions'!$E:$M, 6, FALSE),IF(NOT(ISERROR(VLOOKUP($A39,'asset_&amp;_open_positions'!$E:$M, 6, FALSE))),VLOOKUP($A39,'asset_&amp;_open_positions'!$E:$M, 6, FALSE),"ASSET"))),"")</f>
        <v>ASSET</v>
      </c>
      <c r="C39">
        <f>IF(AND(trading_client_detail!$A39&lt;&gt;"",ROUND(trading_client_detail!$G39,0)&lt;&gt;0),IF(OR(LEFT(trading_client_detail!$F39,3)="USD",RIGHT(trading_client_detail!$F39,3)="USD"),"",IF(NOT(ISERROR(VLOOKUP(trading_client_detail!$E39,'asset_&amp;_open_positions'!$E:$M, 6, FALSE))),VLOOKUP(trading_client_detail!$E39,'asset_&amp;_open_positions'!$E:$M, 8, FALSE),IF(NOT(ISERROR(VLOOKUP($A39,'asset_&amp;_open_positions'!$E:$M, 6, FALSE))),VLOOKUP($A39,'asset_&amp;_open_positions'!$E:$M, 8, FALSE),1))),"")</f>
        <v>1</v>
      </c>
      <c r="D39" s="42">
        <f>IF(trading_client_detail!$A39&lt;&gt;"",IF(OR(LEFT(trading_client_detail!$F39,3)="USD",RIGHT(trading_client_detail!$F39,3)="USD",LEFT(trading_client_detail!$F39,3)="EUR",RIGHT(trading_client_detail!$F39,3)="EUR"),"",trading_client_detail!$G39),"")</f>
        <v>-10649</v>
      </c>
      <c r="G39" s="3" t="s">
        <v>983</v>
      </c>
      <c r="H39" s="98">
        <v>-101364.50482414001</v>
      </c>
      <c r="I39" s="98"/>
      <c r="J39" s="98"/>
      <c r="K39" s="98">
        <v>-101364.50482414001</v>
      </c>
      <c r="N39" s="98"/>
      <c r="O39" s="98"/>
      <c r="P39" s="98"/>
    </row>
    <row r="40" spans="1:16" x14ac:dyDescent="0.25">
      <c r="A40" t="str">
        <f>IF(AND(trading_client_detail!$A40&lt;&gt;"",ROUND(trading_client_detail!$G40,0)&lt;&gt;0),IF(OR(LEFT(trading_client_detail!$F40,3)="USD",RIGHT(trading_client_detail!$F40,3)="USD",LEFT(trading_client_detail!$F40,3)="EUR",RIGHT(trading_client_detail!$F40,3)="EUR"),"",IF(NOT(ISERROR(VLOOKUP(trading_client_detail!$E40,'asset_&amp;_open_positions'!$E:$M, 9, FALSE))),VLOOKUP(trading_client_detail!$E40,'asset_&amp;_open_positions'!$E:$M, 9, FALSE),IF(NOT(ISERROR(VLOOKUP(trading_client_detail!$F40,'asset_&amp;_open_positions'!$E:$M, 9, FALSE))),VLOOKUP(trading_client_detail!$F40,'asset_&amp;_open_positions'!$E:$M, 9, FALSE),RIGHT(trading_client_detail!$F40,LEN(trading_client_detail!$F40)-1)))),"")</f>
        <v/>
      </c>
      <c r="B40" t="str">
        <f>IF(AND(trading_client_detail!$A40&lt;&gt;"",ROUND(trading_client_detail!$G40,0)&lt;&gt;0),IF(OR(LEFT(trading_client_detail!$F40,3)="USD",RIGHT(trading_client_detail!$F40,3)="USD"),"",IF(NOT(ISERROR(VLOOKUP(trading_client_detail!$E40,'asset_&amp;_open_positions'!$E:$M, 6, FALSE))),VLOOKUP(trading_client_detail!$E40,'asset_&amp;_open_positions'!$E:$M, 6, FALSE),IF(NOT(ISERROR(VLOOKUP($A40,'asset_&amp;_open_positions'!$E:$M, 6, FALSE))),VLOOKUP($A40,'asset_&amp;_open_positions'!$E:$M, 6, FALSE),"ASSET"))),"")</f>
        <v/>
      </c>
      <c r="C40" t="str">
        <f>IF(AND(trading_client_detail!$A40&lt;&gt;"",ROUND(trading_client_detail!$G40,0)&lt;&gt;0),IF(OR(LEFT(trading_client_detail!$F40,3)="USD",RIGHT(trading_client_detail!$F40,3)="USD"),"",IF(NOT(ISERROR(VLOOKUP(trading_client_detail!$E40,'asset_&amp;_open_positions'!$E:$M, 6, FALSE))),VLOOKUP(trading_client_detail!$E40,'asset_&amp;_open_positions'!$E:$M, 8, FALSE),IF(NOT(ISERROR(VLOOKUP($A40,'asset_&amp;_open_positions'!$E:$M, 6, FALSE))),VLOOKUP($A40,'asset_&amp;_open_positions'!$E:$M, 8, FALSE),1))),"")</f>
        <v/>
      </c>
      <c r="D40" s="42" t="str">
        <f>IF(trading_client_detail!$A40&lt;&gt;"",IF(OR(LEFT(trading_client_detail!$F40,3)="USD",RIGHT(trading_client_detail!$F40,3)="USD",LEFT(trading_client_detail!$F40,3)="EUR",RIGHT(trading_client_detail!$F40,3)="EUR"),"",trading_client_detail!$G40),"")</f>
        <v/>
      </c>
      <c r="N40" s="98"/>
      <c r="O40" s="98"/>
      <c r="P40" s="98"/>
    </row>
    <row r="41" spans="1:16" x14ac:dyDescent="0.25">
      <c r="A41" t="str">
        <f>IF(AND(trading_client_detail!$A41&lt;&gt;"",ROUND(trading_client_detail!$G41,0)&lt;&gt;0),IF(OR(LEFT(trading_client_detail!$F41,3)="USD",RIGHT(trading_client_detail!$F41,3)="USD",LEFT(trading_client_detail!$F41,3)="EUR",RIGHT(trading_client_detail!$F41,3)="EUR"),"",IF(NOT(ISERROR(VLOOKUP(trading_client_detail!$E41,'asset_&amp;_open_positions'!$E:$M, 9, FALSE))),VLOOKUP(trading_client_detail!$E41,'asset_&amp;_open_positions'!$E:$M, 9, FALSE),IF(NOT(ISERROR(VLOOKUP(trading_client_detail!$F41,'asset_&amp;_open_positions'!$E:$M, 9, FALSE))),VLOOKUP(trading_client_detail!$F41,'asset_&amp;_open_positions'!$E:$M, 9, FALSE),RIGHT(trading_client_detail!$F41,LEN(trading_client_detail!$F41)-1)))),"")</f>
        <v>BAT</v>
      </c>
      <c r="B41" t="str">
        <f>IF(AND(trading_client_detail!$A41&lt;&gt;"",ROUND(trading_client_detail!$G41,0)&lt;&gt;0),IF(OR(LEFT(trading_client_detail!$F41,3)="USD",RIGHT(trading_client_detail!$F41,3)="USD"),"",IF(NOT(ISERROR(VLOOKUP(trading_client_detail!$E41,'asset_&amp;_open_positions'!$E:$M, 6, FALSE))),VLOOKUP(trading_client_detail!$E41,'asset_&amp;_open_positions'!$E:$M, 6, FALSE),IF(NOT(ISERROR(VLOOKUP($A41,'asset_&amp;_open_positions'!$E:$M, 6, FALSE))),VLOOKUP($A41,'asset_&amp;_open_positions'!$E:$M, 6, FALSE),"ASSET"))),"")</f>
        <v>ASSET</v>
      </c>
      <c r="C41">
        <f>IF(AND(trading_client_detail!$A41&lt;&gt;"",ROUND(trading_client_detail!$G41,0)&lt;&gt;0),IF(OR(LEFT(trading_client_detail!$F41,3)="USD",RIGHT(trading_client_detail!$F41,3)="USD"),"",IF(NOT(ISERROR(VLOOKUP(trading_client_detail!$E41,'asset_&amp;_open_positions'!$E:$M, 6, FALSE))),VLOOKUP(trading_client_detail!$E41,'asset_&amp;_open_positions'!$E:$M, 8, FALSE),IF(NOT(ISERROR(VLOOKUP($A41,'asset_&amp;_open_positions'!$E:$M, 6, FALSE))),VLOOKUP($A41,'asset_&amp;_open_positions'!$E:$M, 8, FALSE),1))),"")</f>
        <v>1</v>
      </c>
      <c r="D41" s="42">
        <f>IF(trading_client_detail!$A41&lt;&gt;"",IF(OR(LEFT(trading_client_detail!$F41,3)="USD",RIGHT(trading_client_detail!$F41,3)="USD",LEFT(trading_client_detail!$F41,3)="EUR",RIGHT(trading_client_detail!$F41,3)="EUR"),"",trading_client_detail!$G41),"")</f>
        <v>10679.405044470001</v>
      </c>
      <c r="M41" s="98"/>
      <c r="N41" s="98"/>
      <c r="O41" s="98"/>
      <c r="P41" s="98"/>
    </row>
    <row r="42" spans="1:16" x14ac:dyDescent="0.25">
      <c r="A42" t="str">
        <f>IF(AND(trading_client_detail!$A42&lt;&gt;"",ROUND(trading_client_detail!$G42,0)&lt;&gt;0),IF(OR(LEFT(trading_client_detail!$F42,3)="USD",RIGHT(trading_client_detail!$F42,3)="USD",LEFT(trading_client_detail!$F42,3)="EUR",RIGHT(trading_client_detail!$F42,3)="EUR"),"",IF(NOT(ISERROR(VLOOKUP(trading_client_detail!$E42,'asset_&amp;_open_positions'!$E:$M, 9, FALSE))),VLOOKUP(trading_client_detail!$E42,'asset_&amp;_open_positions'!$E:$M, 9, FALSE),IF(NOT(ISERROR(VLOOKUP(trading_client_detail!$F42,'asset_&amp;_open_positions'!$E:$M, 9, FALSE))),VLOOKUP(trading_client_detail!$F42,'asset_&amp;_open_positions'!$E:$M, 9, FALSE),RIGHT(trading_client_detail!$F42,LEN(trading_client_detail!$F42)-1)))),"")</f>
        <v/>
      </c>
      <c r="B42" t="str">
        <f>IF(AND(trading_client_detail!$A42&lt;&gt;"",ROUND(trading_client_detail!$G42,0)&lt;&gt;0),IF(OR(LEFT(trading_client_detail!$F42,3)="USD",RIGHT(trading_client_detail!$F42,3)="USD"),"",IF(NOT(ISERROR(VLOOKUP(trading_client_detail!$E42,'asset_&amp;_open_positions'!$E:$M, 6, FALSE))),VLOOKUP(trading_client_detail!$E42,'asset_&amp;_open_positions'!$E:$M, 6, FALSE),IF(NOT(ISERROR(VLOOKUP($A42,'asset_&amp;_open_positions'!$E:$M, 6, FALSE))),VLOOKUP($A42,'asset_&amp;_open_positions'!$E:$M, 6, FALSE),"ASSET"))),"")</f>
        <v/>
      </c>
      <c r="C42" t="str">
        <f>IF(AND(trading_client_detail!$A42&lt;&gt;"",ROUND(trading_client_detail!$G42,0)&lt;&gt;0),IF(OR(LEFT(trading_client_detail!$F42,3)="USD",RIGHT(trading_client_detail!$F42,3)="USD"),"",IF(NOT(ISERROR(VLOOKUP(trading_client_detail!$E42,'asset_&amp;_open_positions'!$E:$M, 6, FALSE))),VLOOKUP(trading_client_detail!$E42,'asset_&amp;_open_positions'!$E:$M, 8, FALSE),IF(NOT(ISERROR(VLOOKUP($A42,'asset_&amp;_open_positions'!$E:$M, 6, FALSE))),VLOOKUP($A42,'asset_&amp;_open_positions'!$E:$M, 8, FALSE),1))),"")</f>
        <v/>
      </c>
      <c r="D42" s="42" t="str">
        <f>IF(trading_client_detail!$A42&lt;&gt;"",IF(OR(LEFT(trading_client_detail!$F42,3)="USD",RIGHT(trading_client_detail!$F42,3)="USD",LEFT(trading_client_detail!$F42,3)="EUR",RIGHT(trading_client_detail!$F42,3)="EUR"),"",trading_client_detail!$G42),"")</f>
        <v/>
      </c>
      <c r="M42" s="98"/>
      <c r="N42" s="98"/>
      <c r="O42" s="98"/>
      <c r="P42" s="98"/>
    </row>
    <row r="43" spans="1:16" x14ac:dyDescent="0.25">
      <c r="A43" t="str">
        <f>IF(AND(trading_client_detail!$A43&lt;&gt;"",ROUND(trading_client_detail!$G43,0)&lt;&gt;0),IF(OR(LEFT(trading_client_detail!$F43,3)="USD",RIGHT(trading_client_detail!$F43,3)="USD",LEFT(trading_client_detail!$F43,3)="EUR",RIGHT(trading_client_detail!$F43,3)="EUR"),"",IF(NOT(ISERROR(VLOOKUP(trading_client_detail!$E43,'asset_&amp;_open_positions'!$E:$M, 9, FALSE))),VLOOKUP(trading_client_detail!$E43,'asset_&amp;_open_positions'!$E:$M, 9, FALSE),IF(NOT(ISERROR(VLOOKUP(trading_client_detail!$F43,'asset_&amp;_open_positions'!$E:$M, 9, FALSE))),VLOOKUP(trading_client_detail!$F43,'asset_&amp;_open_positions'!$E:$M, 9, FALSE),RIGHT(trading_client_detail!$F43,LEN(trading_client_detail!$F43)-1)))),"")</f>
        <v>BCH</v>
      </c>
      <c r="B43" t="str">
        <f>IF(AND(trading_client_detail!$A43&lt;&gt;"",ROUND(trading_client_detail!$G43,0)&lt;&gt;0),IF(OR(LEFT(trading_client_detail!$F43,3)="USD",RIGHT(trading_client_detail!$F43,3)="USD"),"",IF(NOT(ISERROR(VLOOKUP(trading_client_detail!$E43,'asset_&amp;_open_positions'!$E:$M, 6, FALSE))),VLOOKUP(trading_client_detail!$E43,'asset_&amp;_open_positions'!$E:$M, 6, FALSE),IF(NOT(ISERROR(VLOOKUP($A43,'asset_&amp;_open_positions'!$E:$M, 6, FALSE))),VLOOKUP($A43,'asset_&amp;_open_positions'!$E:$M, 6, FALSE),"ASSET"))),"")</f>
        <v>ASSET</v>
      </c>
      <c r="C43">
        <f>IF(AND(trading_client_detail!$A43&lt;&gt;"",ROUND(trading_client_detail!$G43,0)&lt;&gt;0),IF(OR(LEFT(trading_client_detail!$F43,3)="USD",RIGHT(trading_client_detail!$F43,3)="USD"),"",IF(NOT(ISERROR(VLOOKUP(trading_client_detail!$E43,'asset_&amp;_open_positions'!$E:$M, 6, FALSE))),VLOOKUP(trading_client_detail!$E43,'asset_&amp;_open_positions'!$E:$M, 8, FALSE),IF(NOT(ISERROR(VLOOKUP($A43,'asset_&amp;_open_positions'!$E:$M, 6, FALSE))),VLOOKUP($A43,'asset_&amp;_open_positions'!$E:$M, 8, FALSE),1))),"")</f>
        <v>1</v>
      </c>
      <c r="D43" s="42">
        <f>IF(trading_client_detail!$A43&lt;&gt;"",IF(OR(LEFT(trading_client_detail!$F43,3)="USD",RIGHT(trading_client_detail!$F43,3)="USD",LEFT(trading_client_detail!$F43,3)="EUR",RIGHT(trading_client_detail!$F43,3)="EUR"),"",trading_client_detail!$G43),"")</f>
        <v>1415.409458801</v>
      </c>
      <c r="M43" s="98"/>
      <c r="N43" s="98"/>
      <c r="O43" s="98"/>
      <c r="P43" s="98"/>
    </row>
    <row r="44" spans="1:16" x14ac:dyDescent="0.25">
      <c r="A44" t="str">
        <f>IF(AND(trading_client_detail!$A44&lt;&gt;"",ROUND(trading_client_detail!$G44,0)&lt;&gt;0),IF(OR(LEFT(trading_client_detail!$F44,3)="USD",RIGHT(trading_client_detail!$F44,3)="USD",LEFT(trading_client_detail!$F44,3)="EUR",RIGHT(trading_client_detail!$F44,3)="EUR"),"",IF(NOT(ISERROR(VLOOKUP(trading_client_detail!$E44,'asset_&amp;_open_positions'!$E:$M, 9, FALSE))),VLOOKUP(trading_client_detail!$E44,'asset_&amp;_open_positions'!$E:$M, 9, FALSE),IF(NOT(ISERROR(VLOOKUP(trading_client_detail!$F44,'asset_&amp;_open_positions'!$E:$M, 9, FALSE))),VLOOKUP(trading_client_detail!$F44,'asset_&amp;_open_positions'!$E:$M, 9, FALSE),RIGHT(trading_client_detail!$F44,LEN(trading_client_detail!$F44)-1)))),"")</f>
        <v/>
      </c>
      <c r="B44" t="str">
        <f>IF(AND(trading_client_detail!$A44&lt;&gt;"",ROUND(trading_client_detail!$G44,0)&lt;&gt;0),IF(OR(LEFT(trading_client_detail!$F44,3)="USD",RIGHT(trading_client_detail!$F44,3)="USD"),"",IF(NOT(ISERROR(VLOOKUP(trading_client_detail!$E44,'asset_&amp;_open_positions'!$E:$M, 6, FALSE))),VLOOKUP(trading_client_detail!$E44,'asset_&amp;_open_positions'!$E:$M, 6, FALSE),IF(NOT(ISERROR(VLOOKUP($A44,'asset_&amp;_open_positions'!$E:$M, 6, FALSE))),VLOOKUP($A44,'asset_&amp;_open_positions'!$E:$M, 6, FALSE),"ASSET"))),"")</f>
        <v/>
      </c>
      <c r="C44" t="str">
        <f>IF(AND(trading_client_detail!$A44&lt;&gt;"",ROUND(trading_client_detail!$G44,0)&lt;&gt;0),IF(OR(LEFT(trading_client_detail!$F44,3)="USD",RIGHT(trading_client_detail!$F44,3)="USD"),"",IF(NOT(ISERROR(VLOOKUP(trading_client_detail!$E44,'asset_&amp;_open_positions'!$E:$M, 6, FALSE))),VLOOKUP(trading_client_detail!$E44,'asset_&amp;_open_positions'!$E:$M, 8, FALSE),IF(NOT(ISERROR(VLOOKUP($A44,'asset_&amp;_open_positions'!$E:$M, 6, FALSE))),VLOOKUP($A44,'asset_&amp;_open_positions'!$E:$M, 8, FALSE),1))),"")</f>
        <v/>
      </c>
      <c r="D44" s="42" t="str">
        <f>IF(trading_client_detail!$A44&lt;&gt;"",IF(OR(LEFT(trading_client_detail!$F44,3)="USD",RIGHT(trading_client_detail!$F44,3)="USD",LEFT(trading_client_detail!$F44,3)="EUR",RIGHT(trading_client_detail!$F44,3)="EUR"),"",trading_client_detail!$G44),"")</f>
        <v/>
      </c>
      <c r="M44" s="98"/>
      <c r="N44" s="98"/>
      <c r="O44" s="98"/>
      <c r="P44" s="98"/>
    </row>
    <row r="45" spans="1:16" x14ac:dyDescent="0.25">
      <c r="A45" t="str">
        <f>IF(AND(trading_client_detail!$A45&lt;&gt;"",ROUND(trading_client_detail!$G45,0)&lt;&gt;0),IF(OR(LEFT(trading_client_detail!$F45,3)="USD",RIGHT(trading_client_detail!$F45,3)="USD",LEFT(trading_client_detail!$F45,3)="EUR",RIGHT(trading_client_detail!$F45,3)="EUR"),"",IF(NOT(ISERROR(VLOOKUP(trading_client_detail!$E45,'asset_&amp;_open_positions'!$E:$M, 9, FALSE))),VLOOKUP(trading_client_detail!$E45,'asset_&amp;_open_positions'!$E:$M, 9, FALSE),IF(NOT(ISERROR(VLOOKUP(trading_client_detail!$F45,'asset_&amp;_open_positions'!$E:$M, 9, FALSE))),VLOOKUP(trading_client_detail!$F45,'asset_&amp;_open_positions'!$E:$M, 9, FALSE),RIGHT(trading_client_detail!$F45,LEN(trading_client_detail!$F45)-1)))),"")</f>
        <v>BCH</v>
      </c>
      <c r="B45" t="str">
        <f>IF(AND(trading_client_detail!$A45&lt;&gt;"",ROUND(trading_client_detail!$G45,0)&lt;&gt;0),IF(OR(LEFT(trading_client_detail!$F45,3)="USD",RIGHT(trading_client_detail!$F45,3)="USD"),"",IF(NOT(ISERROR(VLOOKUP(trading_client_detail!$E45,'asset_&amp;_open_positions'!$E:$M, 6, FALSE))),VLOOKUP(trading_client_detail!$E45,'asset_&amp;_open_positions'!$E:$M, 6, FALSE),IF(NOT(ISERROR(VLOOKUP($A45,'asset_&amp;_open_positions'!$E:$M, 6, FALSE))),VLOOKUP($A45,'asset_&amp;_open_positions'!$E:$M, 6, FALSE),"ASSET"))),"")</f>
        <v>ASSET</v>
      </c>
      <c r="C45">
        <f>IF(AND(trading_client_detail!$A45&lt;&gt;"",ROUND(trading_client_detail!$G45,0)&lt;&gt;0),IF(OR(LEFT(trading_client_detail!$F45,3)="USD",RIGHT(trading_client_detail!$F45,3)="USD"),"",IF(NOT(ISERROR(VLOOKUP(trading_client_detail!$E45,'asset_&amp;_open_positions'!$E:$M, 6, FALSE))),VLOOKUP(trading_client_detail!$E45,'asset_&amp;_open_positions'!$E:$M, 8, FALSE),IF(NOT(ISERROR(VLOOKUP($A45,'asset_&amp;_open_positions'!$E:$M, 6, FALSE))),VLOOKUP($A45,'asset_&amp;_open_positions'!$E:$M, 8, FALSE),1))),"")</f>
        <v>1</v>
      </c>
      <c r="D45" s="42">
        <f>IF(trading_client_detail!$A45&lt;&gt;"",IF(OR(LEFT(trading_client_detail!$F45,3)="USD",RIGHT(trading_client_detail!$F45,3)="USD",LEFT(trading_client_detail!$F45,3)="EUR",RIGHT(trading_client_detail!$F45,3)="EUR"),"",trading_client_detail!$G45),"")</f>
        <v>404.412259409</v>
      </c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1:16" x14ac:dyDescent="0.25">
      <c r="A46" t="str">
        <f>IF(AND(trading_client_detail!$A46&lt;&gt;"",ROUND(trading_client_detail!$G46,0)&lt;&gt;0),IF(OR(LEFT(trading_client_detail!$F46,3)="USD",RIGHT(trading_client_detail!$F46,3)="USD",LEFT(trading_client_detail!$F46,3)="EUR",RIGHT(trading_client_detail!$F46,3)="EUR"),"",IF(NOT(ISERROR(VLOOKUP(trading_client_detail!$E46,'asset_&amp;_open_positions'!$E:$M, 9, FALSE))),VLOOKUP(trading_client_detail!$E46,'asset_&amp;_open_positions'!$E:$M, 9, FALSE),IF(NOT(ISERROR(VLOOKUP(trading_client_detail!$F46,'asset_&amp;_open_positions'!$E:$M, 9, FALSE))),VLOOKUP(trading_client_detail!$F46,'asset_&amp;_open_positions'!$E:$M, 9, FALSE),RIGHT(trading_client_detail!$F46,LEN(trading_client_detail!$F46)-1)))),"")</f>
        <v/>
      </c>
      <c r="B46" t="str">
        <f>IF(AND(trading_client_detail!$A46&lt;&gt;"",ROUND(trading_client_detail!$G46,0)&lt;&gt;0),IF(OR(LEFT(trading_client_detail!$F46,3)="USD",RIGHT(trading_client_detail!$F46,3)="USD"),"",IF(NOT(ISERROR(VLOOKUP(trading_client_detail!$E46,'asset_&amp;_open_positions'!$E:$M, 6, FALSE))),VLOOKUP(trading_client_detail!$E46,'asset_&amp;_open_positions'!$E:$M, 6, FALSE),IF(NOT(ISERROR(VLOOKUP($A46,'asset_&amp;_open_positions'!$E:$M, 6, FALSE))),VLOOKUP($A46,'asset_&amp;_open_positions'!$E:$M, 6, FALSE),"ASSET"))),"")</f>
        <v/>
      </c>
      <c r="C46" t="str">
        <f>IF(AND(trading_client_detail!$A46&lt;&gt;"",ROUND(trading_client_detail!$G46,0)&lt;&gt;0),IF(OR(LEFT(trading_client_detail!$F46,3)="USD",RIGHT(trading_client_detail!$F46,3)="USD"),"",IF(NOT(ISERROR(VLOOKUP(trading_client_detail!$E46,'asset_&amp;_open_positions'!$E:$M, 6, FALSE))),VLOOKUP(trading_client_detail!$E46,'asset_&amp;_open_positions'!$E:$M, 8, FALSE),IF(NOT(ISERROR(VLOOKUP($A46,'asset_&amp;_open_positions'!$E:$M, 6, FALSE))),VLOOKUP($A46,'asset_&amp;_open_positions'!$E:$M, 8, FALSE),1))),"")</f>
        <v/>
      </c>
      <c r="D46" s="42" t="str">
        <f>IF(trading_client_detail!$A46&lt;&gt;"",IF(OR(LEFT(trading_client_detail!$F46,3)="USD",RIGHT(trading_client_detail!$F46,3)="USD",LEFT(trading_client_detail!$F46,3)="EUR",RIGHT(trading_client_detail!$F46,3)="EUR"),"",trading_client_detail!$G46),"")</f>
        <v/>
      </c>
      <c r="G46" s="98"/>
      <c r="H46" s="98"/>
      <c r="I46" s="98"/>
      <c r="J46" s="98"/>
      <c r="K46" s="98"/>
      <c r="L46" s="98"/>
      <c r="M46" s="98"/>
      <c r="N46" s="98"/>
      <c r="O46" s="98"/>
      <c r="P46" s="98"/>
    </row>
    <row r="47" spans="1:16" x14ac:dyDescent="0.25">
      <c r="A47" t="str">
        <f>IF(AND(trading_client_detail!$A47&lt;&gt;"",ROUND(trading_client_detail!$G47,0)&lt;&gt;0),IF(OR(LEFT(trading_client_detail!$F47,3)="USD",RIGHT(trading_client_detail!$F47,3)="USD",LEFT(trading_client_detail!$F47,3)="EUR",RIGHT(trading_client_detail!$F47,3)="EUR"),"",IF(NOT(ISERROR(VLOOKUP(trading_client_detail!$E47,'asset_&amp;_open_positions'!$E:$M, 9, FALSE))),VLOOKUP(trading_client_detail!$E47,'asset_&amp;_open_positions'!$E:$M, 9, FALSE),IF(NOT(ISERROR(VLOOKUP(trading_client_detail!$F47,'asset_&amp;_open_positions'!$E:$M, 9, FALSE))),VLOOKUP(trading_client_detail!$F47,'asset_&amp;_open_positions'!$E:$M, 9, FALSE),RIGHT(trading_client_detail!$F47,LEN(trading_client_detail!$F47)-1)))),"")</f>
        <v>BCH</v>
      </c>
      <c r="B47" t="str">
        <f>IF(AND(trading_client_detail!$A47&lt;&gt;"",ROUND(trading_client_detail!$G47,0)&lt;&gt;0),IF(OR(LEFT(trading_client_detail!$F47,3)="USD",RIGHT(trading_client_detail!$F47,3)="USD"),"",IF(NOT(ISERROR(VLOOKUP(trading_client_detail!$E47,'asset_&amp;_open_positions'!$E:$M, 6, FALSE))),VLOOKUP(trading_client_detail!$E47,'asset_&amp;_open_positions'!$E:$M, 6, FALSE),IF(NOT(ISERROR(VLOOKUP($A47,'asset_&amp;_open_positions'!$E:$M, 6, FALSE))),VLOOKUP($A47,'asset_&amp;_open_positions'!$E:$M, 6, FALSE),"ASSET"))),"")</f>
        <v>ASSET</v>
      </c>
      <c r="C47">
        <f>IF(AND(trading_client_detail!$A47&lt;&gt;"",ROUND(trading_client_detail!$G47,0)&lt;&gt;0),IF(OR(LEFT(trading_client_detail!$F47,3)="USD",RIGHT(trading_client_detail!$F47,3)="USD"),"",IF(NOT(ISERROR(VLOOKUP(trading_client_detail!$E47,'asset_&amp;_open_positions'!$E:$M, 6, FALSE))),VLOOKUP(trading_client_detail!$E47,'asset_&amp;_open_positions'!$E:$M, 8, FALSE),IF(NOT(ISERROR(VLOOKUP($A47,'asset_&amp;_open_positions'!$E:$M, 6, FALSE))),VLOOKUP($A47,'asset_&amp;_open_positions'!$E:$M, 8, FALSE),1))),"")</f>
        <v>1</v>
      </c>
      <c r="D47" s="42">
        <f>IF(trading_client_detail!$A47&lt;&gt;"",IF(OR(LEFT(trading_client_detail!$F47,3)="USD",RIGHT(trading_client_detail!$F47,3)="USD",LEFT(trading_client_detail!$F47,3)="EUR",RIGHT(trading_client_detail!$F47,3)="EUR"),"",trading_client_detail!$G47),"")</f>
        <v>-412.91884700000003</v>
      </c>
      <c r="G47" s="98"/>
      <c r="H47" s="98"/>
      <c r="I47" s="98"/>
      <c r="J47" s="98"/>
      <c r="K47" s="98"/>
      <c r="L47" s="98"/>
      <c r="M47" s="98"/>
      <c r="N47" s="98"/>
      <c r="O47" s="98"/>
      <c r="P47" s="98"/>
    </row>
    <row r="48" spans="1:16" x14ac:dyDescent="0.25">
      <c r="A48" t="str">
        <f>IF(AND(trading_client_detail!$A48&lt;&gt;"",ROUND(trading_client_detail!$G48,0)&lt;&gt;0),IF(OR(LEFT(trading_client_detail!$F48,3)="USD",RIGHT(trading_client_detail!$F48,3)="USD",LEFT(trading_client_detail!$F48,3)="EUR",RIGHT(trading_client_detail!$F48,3)="EUR"),"",IF(NOT(ISERROR(VLOOKUP(trading_client_detail!$E48,'asset_&amp;_open_positions'!$E:$M, 9, FALSE))),VLOOKUP(trading_client_detail!$E48,'asset_&amp;_open_positions'!$E:$M, 9, FALSE),IF(NOT(ISERROR(VLOOKUP(trading_client_detail!$F48,'asset_&amp;_open_positions'!$E:$M, 9, FALSE))),VLOOKUP(trading_client_detail!$F48,'asset_&amp;_open_positions'!$E:$M, 9, FALSE),RIGHT(trading_client_detail!$F48,LEN(trading_client_detail!$F48)-1)))),"")</f>
        <v/>
      </c>
      <c r="B48" t="str">
        <f>IF(AND(trading_client_detail!$A48&lt;&gt;"",ROUND(trading_client_detail!$G48,0)&lt;&gt;0),IF(OR(LEFT(trading_client_detail!$F48,3)="USD",RIGHT(trading_client_detail!$F48,3)="USD"),"",IF(NOT(ISERROR(VLOOKUP(trading_client_detail!$E48,'asset_&amp;_open_positions'!$E:$M, 6, FALSE))),VLOOKUP(trading_client_detail!$E48,'asset_&amp;_open_positions'!$E:$M, 6, FALSE),IF(NOT(ISERROR(VLOOKUP($A48,'asset_&amp;_open_positions'!$E:$M, 6, FALSE))),VLOOKUP($A48,'asset_&amp;_open_positions'!$E:$M, 6, FALSE),"ASSET"))),"")</f>
        <v/>
      </c>
      <c r="C48" t="str">
        <f>IF(AND(trading_client_detail!$A48&lt;&gt;"",ROUND(trading_client_detail!$G48,0)&lt;&gt;0),IF(OR(LEFT(trading_client_detail!$F48,3)="USD",RIGHT(trading_client_detail!$F48,3)="USD"),"",IF(NOT(ISERROR(VLOOKUP(trading_client_detail!$E48,'asset_&amp;_open_positions'!$E:$M, 6, FALSE))),VLOOKUP(trading_client_detail!$E48,'asset_&amp;_open_positions'!$E:$M, 8, FALSE),IF(NOT(ISERROR(VLOOKUP($A48,'asset_&amp;_open_positions'!$E:$M, 6, FALSE))),VLOOKUP($A48,'asset_&amp;_open_positions'!$E:$M, 8, FALSE),1))),"")</f>
        <v/>
      </c>
      <c r="D48" s="42" t="str">
        <f>IF(trading_client_detail!$A48&lt;&gt;"",IF(OR(LEFT(trading_client_detail!$F48,3)="USD",RIGHT(trading_client_detail!$F48,3)="USD",LEFT(trading_client_detail!$F48,3)="EUR",RIGHT(trading_client_detail!$F48,3)="EUR"),"",trading_client_detail!$G48),"")</f>
        <v/>
      </c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1:16" x14ac:dyDescent="0.25">
      <c r="A49" t="str">
        <f>IF(AND(trading_client_detail!$A49&lt;&gt;"",ROUND(trading_client_detail!$G49,0)&lt;&gt;0),IF(OR(LEFT(trading_client_detail!$F49,3)="USD",RIGHT(trading_client_detail!$F49,3)="USD",LEFT(trading_client_detail!$F49,3)="EUR",RIGHT(trading_client_detail!$F49,3)="EUR"),"",IF(NOT(ISERROR(VLOOKUP(trading_client_detail!$E49,'asset_&amp;_open_positions'!$E:$M, 9, FALSE))),VLOOKUP(trading_client_detail!$E49,'asset_&amp;_open_positions'!$E:$M, 9, FALSE),IF(NOT(ISERROR(VLOOKUP(trading_client_detail!$F49,'asset_&amp;_open_positions'!$E:$M, 9, FALSE))),VLOOKUP(trading_client_detail!$F49,'asset_&amp;_open_positions'!$E:$M, 9, FALSE),RIGHT(trading_client_detail!$F49,LEN(trading_client_detail!$F49)-1)))),"")</f>
        <v>BCH</v>
      </c>
      <c r="B49" t="str">
        <f>IF(AND(trading_client_detail!$A49&lt;&gt;"",ROUND(trading_client_detail!$G49,0)&lt;&gt;0),IF(OR(LEFT(trading_client_detail!$F49,3)="USD",RIGHT(trading_client_detail!$F49,3)="USD"),"",IF(NOT(ISERROR(VLOOKUP(trading_client_detail!$E49,'asset_&amp;_open_positions'!$E:$M, 6, FALSE))),VLOOKUP(trading_client_detail!$E49,'asset_&amp;_open_positions'!$E:$M, 6, FALSE),IF(NOT(ISERROR(VLOOKUP($A49,'asset_&amp;_open_positions'!$E:$M, 6, FALSE))),VLOOKUP($A49,'asset_&amp;_open_positions'!$E:$M, 6, FALSE),"ASSET"))),"")</f>
        <v>ASSET</v>
      </c>
      <c r="C49">
        <f>IF(AND(trading_client_detail!$A49&lt;&gt;"",ROUND(trading_client_detail!$G49,0)&lt;&gt;0),IF(OR(LEFT(trading_client_detail!$F49,3)="USD",RIGHT(trading_client_detail!$F49,3)="USD"),"",IF(NOT(ISERROR(VLOOKUP(trading_client_detail!$E49,'asset_&amp;_open_positions'!$E:$M, 6, FALSE))),VLOOKUP(trading_client_detail!$E49,'asset_&amp;_open_positions'!$E:$M, 8, FALSE),IF(NOT(ISERROR(VLOOKUP($A49,'asset_&amp;_open_positions'!$E:$M, 6, FALSE))),VLOOKUP($A49,'asset_&amp;_open_positions'!$E:$M, 8, FALSE),1))),"")</f>
        <v>1</v>
      </c>
      <c r="D49" s="42">
        <f>IF(trading_client_detail!$A49&lt;&gt;"",IF(OR(LEFT(trading_client_detail!$F49,3)="USD",RIGHT(trading_client_detail!$F49,3)="USD",LEFT(trading_client_detail!$F49,3)="EUR",RIGHT(trading_client_detail!$F49,3)="EUR"),"",trading_client_detail!$G49),"")</f>
        <v>-30.824000000000002</v>
      </c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1:16" x14ac:dyDescent="0.25">
      <c r="A50" t="str">
        <f>IF(AND(trading_client_detail!$A50&lt;&gt;"",ROUND(trading_client_detail!$G50,0)&lt;&gt;0),IF(OR(LEFT(trading_client_detail!$F50,3)="USD",RIGHT(trading_client_detail!$F50,3)="USD",LEFT(trading_client_detail!$F50,3)="EUR",RIGHT(trading_client_detail!$F50,3)="EUR"),"",IF(NOT(ISERROR(VLOOKUP(trading_client_detail!$E50,'asset_&amp;_open_positions'!$E:$M, 9, FALSE))),VLOOKUP(trading_client_detail!$E50,'asset_&amp;_open_positions'!$E:$M, 9, FALSE),IF(NOT(ISERROR(VLOOKUP(trading_client_detail!$F50,'asset_&amp;_open_positions'!$E:$M, 9, FALSE))),VLOOKUP(trading_client_detail!$F50,'asset_&amp;_open_positions'!$E:$M, 9, FALSE),RIGHT(trading_client_detail!$F50,LEN(trading_client_detail!$F50)-1)))),"")</f>
        <v/>
      </c>
      <c r="B50" t="str">
        <f>IF(AND(trading_client_detail!$A50&lt;&gt;"",ROUND(trading_client_detail!$G50,0)&lt;&gt;0),IF(OR(LEFT(trading_client_detail!$F50,3)="USD",RIGHT(trading_client_detail!$F50,3)="USD"),"",IF(NOT(ISERROR(VLOOKUP(trading_client_detail!$E50,'asset_&amp;_open_positions'!$E:$M, 6, FALSE))),VLOOKUP(trading_client_detail!$E50,'asset_&amp;_open_positions'!$E:$M, 6, FALSE),IF(NOT(ISERROR(VLOOKUP($A50,'asset_&amp;_open_positions'!$E:$M, 6, FALSE))),VLOOKUP($A50,'asset_&amp;_open_positions'!$E:$M, 6, FALSE),"ASSET"))),"")</f>
        <v/>
      </c>
      <c r="C50" t="str">
        <f>IF(AND(trading_client_detail!$A50&lt;&gt;"",ROUND(trading_client_detail!$G50,0)&lt;&gt;0),IF(OR(LEFT(trading_client_detail!$F50,3)="USD",RIGHT(trading_client_detail!$F50,3)="USD"),"",IF(NOT(ISERROR(VLOOKUP(trading_client_detail!$E50,'asset_&amp;_open_positions'!$E:$M, 6, FALSE))),VLOOKUP(trading_client_detail!$E50,'asset_&amp;_open_positions'!$E:$M, 8, FALSE),IF(NOT(ISERROR(VLOOKUP($A50,'asset_&amp;_open_positions'!$E:$M, 6, FALSE))),VLOOKUP($A50,'asset_&amp;_open_positions'!$E:$M, 8, FALSE),1))),"")</f>
        <v/>
      </c>
      <c r="D50" s="42" t="str">
        <f>IF(trading_client_detail!$A50&lt;&gt;"",IF(OR(LEFT(trading_client_detail!$F50,3)="USD",RIGHT(trading_client_detail!$F50,3)="USD",LEFT(trading_client_detail!$F50,3)="EUR",RIGHT(trading_client_detail!$F50,3)="EUR"),"",trading_client_detail!$G50),"")</f>
        <v/>
      </c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1:16" x14ac:dyDescent="0.25">
      <c r="A51" t="str">
        <f>IF(AND(trading_client_detail!$A51&lt;&gt;"",ROUND(trading_client_detail!$G51,0)&lt;&gt;0),IF(OR(LEFT(trading_client_detail!$F51,3)="USD",RIGHT(trading_client_detail!$F51,3)="USD",LEFT(trading_client_detail!$F51,3)="EUR",RIGHT(trading_client_detail!$F51,3)="EUR"),"",IF(NOT(ISERROR(VLOOKUP(trading_client_detail!$E51,'asset_&amp;_open_positions'!$E:$M, 9, FALSE))),VLOOKUP(trading_client_detail!$E51,'asset_&amp;_open_positions'!$E:$M, 9, FALSE),IF(NOT(ISERROR(VLOOKUP(trading_client_detail!$F51,'asset_&amp;_open_positions'!$E:$M, 9, FALSE))),VLOOKUP(trading_client_detail!$F51,'asset_&amp;_open_positions'!$E:$M, 9, FALSE),RIGHT(trading_client_detail!$F51,LEN(trading_client_detail!$F51)-1)))),"")</f>
        <v>BCH</v>
      </c>
      <c r="B51" t="str">
        <f>IF(AND(trading_client_detail!$A51&lt;&gt;"",ROUND(trading_client_detail!$G51,0)&lt;&gt;0),IF(OR(LEFT(trading_client_detail!$F51,3)="USD",RIGHT(trading_client_detail!$F51,3)="USD"),"",IF(NOT(ISERROR(VLOOKUP(trading_client_detail!$E51,'asset_&amp;_open_positions'!$E:$M, 6, FALSE))),VLOOKUP(trading_client_detail!$E51,'asset_&amp;_open_positions'!$E:$M, 6, FALSE),IF(NOT(ISERROR(VLOOKUP($A51,'asset_&amp;_open_positions'!$E:$M, 6, FALSE))),VLOOKUP($A51,'asset_&amp;_open_positions'!$E:$M, 6, FALSE),"ASSET"))),"")</f>
        <v>ASSET</v>
      </c>
      <c r="C51">
        <f>IF(AND(trading_client_detail!$A51&lt;&gt;"",ROUND(trading_client_detail!$G51,0)&lt;&gt;0),IF(OR(LEFT(trading_client_detail!$F51,3)="USD",RIGHT(trading_client_detail!$F51,3)="USD"),"",IF(NOT(ISERROR(VLOOKUP(trading_client_detail!$E51,'asset_&amp;_open_positions'!$E:$M, 6, FALSE))),VLOOKUP(trading_client_detail!$E51,'asset_&amp;_open_positions'!$E:$M, 8, FALSE),IF(NOT(ISERROR(VLOOKUP($A51,'asset_&amp;_open_positions'!$E:$M, 6, FALSE))),VLOOKUP($A51,'asset_&amp;_open_positions'!$E:$M, 8, FALSE),1))),"")</f>
        <v>1</v>
      </c>
      <c r="D51" s="42">
        <f>IF(trading_client_detail!$A51&lt;&gt;"",IF(OR(LEFT(trading_client_detail!$F51,3)="USD",RIGHT(trading_client_detail!$F51,3)="USD",LEFT(trading_client_detail!$F51,3)="EUR",RIGHT(trading_client_detail!$F51,3)="EUR"),"",trading_client_detail!$G51),"")</f>
        <v>30.717781299999899</v>
      </c>
      <c r="G51" s="98"/>
      <c r="H51" s="98"/>
      <c r="I51" s="98"/>
      <c r="J51" s="98"/>
      <c r="K51" s="98"/>
      <c r="L51" s="98"/>
      <c r="M51" s="98"/>
      <c r="N51" s="98"/>
      <c r="O51" s="98"/>
      <c r="P51" s="98"/>
    </row>
    <row r="52" spans="1:16" x14ac:dyDescent="0.25">
      <c r="A52" t="str">
        <f>IF(AND(trading_client_detail!$A52&lt;&gt;"",ROUND(trading_client_detail!$G52,0)&lt;&gt;0),IF(OR(LEFT(trading_client_detail!$F52,3)="USD",RIGHT(trading_client_detail!$F52,3)="USD",LEFT(trading_client_detail!$F52,3)="EUR",RIGHT(trading_client_detail!$F52,3)="EUR"),"",IF(NOT(ISERROR(VLOOKUP(trading_client_detail!$E52,'asset_&amp;_open_positions'!$E:$M, 9, FALSE))),VLOOKUP(trading_client_detail!$E52,'asset_&amp;_open_positions'!$E:$M, 9, FALSE),IF(NOT(ISERROR(VLOOKUP(trading_client_detail!$F52,'asset_&amp;_open_positions'!$E:$M, 9, FALSE))),VLOOKUP(trading_client_detail!$F52,'asset_&amp;_open_positions'!$E:$M, 9, FALSE),RIGHT(trading_client_detail!$F52,LEN(trading_client_detail!$F52)-1)))),"")</f>
        <v/>
      </c>
      <c r="B52" t="str">
        <f>IF(AND(trading_client_detail!$A52&lt;&gt;"",ROUND(trading_client_detail!$G52,0)&lt;&gt;0),IF(OR(LEFT(trading_client_detail!$F52,3)="USD",RIGHT(trading_client_detail!$F52,3)="USD"),"",IF(NOT(ISERROR(VLOOKUP(trading_client_detail!$E52,'asset_&amp;_open_positions'!$E:$M, 6, FALSE))),VLOOKUP(trading_client_detail!$E52,'asset_&amp;_open_positions'!$E:$M, 6, FALSE),IF(NOT(ISERROR(VLOOKUP($A52,'asset_&amp;_open_positions'!$E:$M, 6, FALSE))),VLOOKUP($A52,'asset_&amp;_open_positions'!$E:$M, 6, FALSE),"ASSET"))),"")</f>
        <v/>
      </c>
      <c r="C52" t="str">
        <f>IF(AND(trading_client_detail!$A52&lt;&gt;"",ROUND(trading_client_detail!$G52,0)&lt;&gt;0),IF(OR(LEFT(trading_client_detail!$F52,3)="USD",RIGHT(trading_client_detail!$F52,3)="USD"),"",IF(NOT(ISERROR(VLOOKUP(trading_client_detail!$E52,'asset_&amp;_open_positions'!$E:$M, 6, FALSE))),VLOOKUP(trading_client_detail!$E52,'asset_&amp;_open_positions'!$E:$M, 8, FALSE),IF(NOT(ISERROR(VLOOKUP($A52,'asset_&amp;_open_positions'!$E:$M, 6, FALSE))),VLOOKUP($A52,'asset_&amp;_open_positions'!$E:$M, 8, FALSE),1))),"")</f>
        <v/>
      </c>
      <c r="D52" s="42" t="str">
        <f>IF(trading_client_detail!$A52&lt;&gt;"",IF(OR(LEFT(trading_client_detail!$F52,3)="USD",RIGHT(trading_client_detail!$F52,3)="USD",LEFT(trading_client_detail!$F52,3)="EUR",RIGHT(trading_client_detail!$F52,3)="EUR"),"",trading_client_detail!$G52),"")</f>
        <v/>
      </c>
    </row>
    <row r="53" spans="1:16" x14ac:dyDescent="0.25">
      <c r="A53" t="str">
        <f>IF(AND(trading_client_detail!$A53&lt;&gt;"",ROUND(trading_client_detail!$G53,0)&lt;&gt;0),IF(OR(LEFT(trading_client_detail!$F53,3)="USD",RIGHT(trading_client_detail!$F53,3)="USD",LEFT(trading_client_detail!$F53,3)="EUR",RIGHT(trading_client_detail!$F53,3)="EUR"),"",IF(NOT(ISERROR(VLOOKUP(trading_client_detail!$E53,'asset_&amp;_open_positions'!$E:$M, 9, FALSE))),VLOOKUP(trading_client_detail!$E53,'asset_&amp;_open_positions'!$E:$M, 9, FALSE),IF(NOT(ISERROR(VLOOKUP(trading_client_detail!$F53,'asset_&amp;_open_positions'!$E:$M, 9, FALSE))),VLOOKUP(trading_client_detail!$F53,'asset_&amp;_open_positions'!$E:$M, 9, FALSE),RIGHT(trading_client_detail!$F53,LEN(trading_client_detail!$F53)-1)))),"")</f>
        <v>BCH</v>
      </c>
      <c r="B53" t="str">
        <f>IF(AND(trading_client_detail!$A53&lt;&gt;"",ROUND(trading_client_detail!$G53,0)&lt;&gt;0),IF(OR(LEFT(trading_client_detail!$F53,3)="USD",RIGHT(trading_client_detail!$F53,3)="USD"),"",IF(NOT(ISERROR(VLOOKUP(trading_client_detail!$E53,'asset_&amp;_open_positions'!$E:$M, 6, FALSE))),VLOOKUP(trading_client_detail!$E53,'asset_&amp;_open_positions'!$E:$M, 6, FALSE),IF(NOT(ISERROR(VLOOKUP($A53,'asset_&amp;_open_positions'!$E:$M, 6, FALSE))),VLOOKUP($A53,'asset_&amp;_open_positions'!$E:$M, 6, FALSE),"ASSET"))),"")</f>
        <v>SWAP</v>
      </c>
      <c r="C53">
        <f>IF(AND(trading_client_detail!$A53&lt;&gt;"",ROUND(trading_client_detail!$G53,0)&lt;&gt;0),IF(OR(LEFT(trading_client_detail!$F53,3)="USD",RIGHT(trading_client_detail!$F53,3)="USD"),"",IF(NOT(ISERROR(VLOOKUP(trading_client_detail!$E53,'asset_&amp;_open_positions'!$E:$M, 6, FALSE))),VLOOKUP(trading_client_detail!$E53,'asset_&amp;_open_positions'!$E:$M, 8, FALSE),IF(NOT(ISERROR(VLOOKUP($A53,'asset_&amp;_open_positions'!$E:$M, 6, FALSE))),VLOOKUP($A53,'asset_&amp;_open_positions'!$E:$M, 8, FALSE),1))),"")</f>
        <v>1</v>
      </c>
      <c r="D53" s="42">
        <f>IF(trading_client_detail!$A53&lt;&gt;"",IF(OR(LEFT(trading_client_detail!$F53,3)="USD",RIGHT(trading_client_detail!$F53,3)="USD",LEFT(trading_client_detail!$F53,3)="EUR",RIGHT(trading_client_detail!$F53,3)="EUR"),"",trading_client_detail!$G53),"")</f>
        <v>1830.6779999999901</v>
      </c>
    </row>
    <row r="54" spans="1:16" x14ac:dyDescent="0.25">
      <c r="A54" t="str">
        <f>IF(AND(trading_client_detail!$A54&lt;&gt;"",ROUND(trading_client_detail!$G54,0)&lt;&gt;0),IF(OR(LEFT(trading_client_detail!$F54,3)="USD",RIGHT(trading_client_detail!$F54,3)="USD",LEFT(trading_client_detail!$F54,3)="EUR",RIGHT(trading_client_detail!$F54,3)="EUR"),"",IF(NOT(ISERROR(VLOOKUP(trading_client_detail!$E54,'asset_&amp;_open_positions'!$E:$M, 9, FALSE))),VLOOKUP(trading_client_detail!$E54,'asset_&amp;_open_positions'!$E:$M, 9, FALSE),IF(NOT(ISERROR(VLOOKUP(trading_client_detail!$F54,'asset_&amp;_open_positions'!$E:$M, 9, FALSE))),VLOOKUP(trading_client_detail!$F54,'asset_&amp;_open_positions'!$E:$M, 9, FALSE),RIGHT(trading_client_detail!$F54,LEN(trading_client_detail!$F54)-1)))),"")</f>
        <v/>
      </c>
      <c r="B54" t="str">
        <f>IF(AND(trading_client_detail!$A54&lt;&gt;"",ROUND(trading_client_detail!$G54,0)&lt;&gt;0),IF(OR(LEFT(trading_client_detail!$F54,3)="USD",RIGHT(trading_client_detail!$F54,3)="USD"),"",IF(NOT(ISERROR(VLOOKUP(trading_client_detail!$E54,'asset_&amp;_open_positions'!$E:$M, 6, FALSE))),VLOOKUP(trading_client_detail!$E54,'asset_&amp;_open_positions'!$E:$M, 6, FALSE),IF(NOT(ISERROR(VLOOKUP($A54,'asset_&amp;_open_positions'!$E:$M, 6, FALSE))),VLOOKUP($A54,'asset_&amp;_open_positions'!$E:$M, 6, FALSE),"ASSET"))),"")</f>
        <v/>
      </c>
      <c r="C54" t="str">
        <f>IF(AND(trading_client_detail!$A54&lt;&gt;"",ROUND(trading_client_detail!$G54,0)&lt;&gt;0),IF(OR(LEFT(trading_client_detail!$F54,3)="USD",RIGHT(trading_client_detail!$F54,3)="USD"),"",IF(NOT(ISERROR(VLOOKUP(trading_client_detail!$E54,'asset_&amp;_open_positions'!$E:$M, 6, FALSE))),VLOOKUP(trading_client_detail!$E54,'asset_&amp;_open_positions'!$E:$M, 8, FALSE),IF(NOT(ISERROR(VLOOKUP($A54,'asset_&amp;_open_positions'!$E:$M, 6, FALSE))),VLOOKUP($A54,'asset_&amp;_open_positions'!$E:$M, 8, FALSE),1))),"")</f>
        <v/>
      </c>
      <c r="D54" s="42" t="str">
        <f>IF(trading_client_detail!$A54&lt;&gt;"",IF(OR(LEFT(trading_client_detail!$F54,3)="USD",RIGHT(trading_client_detail!$F54,3)="USD",LEFT(trading_client_detail!$F54,3)="EUR",RIGHT(trading_client_detail!$F54,3)="EUR"),"",trading_client_detail!$G54),"")</f>
        <v/>
      </c>
    </row>
    <row r="55" spans="1:16" x14ac:dyDescent="0.25">
      <c r="A55" t="str">
        <f>IF(AND(trading_client_detail!$A55&lt;&gt;"",ROUND(trading_client_detail!$G55,0)&lt;&gt;0),IF(OR(LEFT(trading_client_detail!$F55,3)="USD",RIGHT(trading_client_detail!$F55,3)="USD",LEFT(trading_client_detail!$F55,3)="EUR",RIGHT(trading_client_detail!$F55,3)="EUR"),"",IF(NOT(ISERROR(VLOOKUP(trading_client_detail!$E55,'asset_&amp;_open_positions'!$E:$M, 9, FALSE))),VLOOKUP(trading_client_detail!$E55,'asset_&amp;_open_positions'!$E:$M, 9, FALSE),IF(NOT(ISERROR(VLOOKUP(trading_client_detail!$F55,'asset_&amp;_open_positions'!$E:$M, 9, FALSE))),VLOOKUP(trading_client_detail!$F55,'asset_&amp;_open_positions'!$E:$M, 9, FALSE),RIGHT(trading_client_detail!$F55,LEN(trading_client_detail!$F55)-1)))),"")</f>
        <v>BCH</v>
      </c>
      <c r="B55" t="str">
        <f>IF(AND(trading_client_detail!$A55&lt;&gt;"",ROUND(trading_client_detail!$G55,0)&lt;&gt;0),IF(OR(LEFT(trading_client_detail!$F55,3)="USD",RIGHT(trading_client_detail!$F55,3)="USD"),"",IF(NOT(ISERROR(VLOOKUP(trading_client_detail!$E55,'asset_&amp;_open_positions'!$E:$M, 6, FALSE))),VLOOKUP(trading_client_detail!$E55,'asset_&amp;_open_positions'!$E:$M, 6, FALSE),IF(NOT(ISERROR(VLOOKUP($A55,'asset_&amp;_open_positions'!$E:$M, 6, FALSE))),VLOOKUP($A55,'asset_&amp;_open_positions'!$E:$M, 6, FALSE),"ASSET"))),"")</f>
        <v>ASSET</v>
      </c>
      <c r="C55">
        <f>IF(AND(trading_client_detail!$A55&lt;&gt;"",ROUND(trading_client_detail!$G55,0)&lt;&gt;0),IF(OR(LEFT(trading_client_detail!$F55,3)="USD",RIGHT(trading_client_detail!$F55,3)="USD"),"",IF(NOT(ISERROR(VLOOKUP(trading_client_detail!$E55,'asset_&amp;_open_positions'!$E:$M, 6, FALSE))),VLOOKUP(trading_client_detail!$E55,'asset_&amp;_open_positions'!$E:$M, 8, FALSE),IF(NOT(ISERROR(VLOOKUP($A55,'asset_&amp;_open_positions'!$E:$M, 6, FALSE))),VLOOKUP($A55,'asset_&amp;_open_positions'!$E:$M, 8, FALSE),1))),"")</f>
        <v>1</v>
      </c>
      <c r="D55" s="42">
        <f>IF(trading_client_detail!$A55&lt;&gt;"",IF(OR(LEFT(trading_client_detail!$F55,3)="USD",RIGHT(trading_client_detail!$F55,3)="USD",LEFT(trading_client_detail!$F55,3)="EUR",RIGHT(trading_client_detail!$F55,3)="EUR"),"",trading_client_detail!$G55),"")</f>
        <v>344.155709774</v>
      </c>
    </row>
    <row r="56" spans="1:16" x14ac:dyDescent="0.25">
      <c r="A56" t="str">
        <f>IF(AND(trading_client_detail!$A56&lt;&gt;"",ROUND(trading_client_detail!$G56,0)&lt;&gt;0),IF(OR(LEFT(trading_client_detail!$F56,3)="USD",RIGHT(trading_client_detail!$F56,3)="USD",LEFT(trading_client_detail!$F56,3)="EUR",RIGHT(trading_client_detail!$F56,3)="EUR"),"",IF(NOT(ISERROR(VLOOKUP(trading_client_detail!$E56,'asset_&amp;_open_positions'!$E:$M, 9, FALSE))),VLOOKUP(trading_client_detail!$E56,'asset_&amp;_open_positions'!$E:$M, 9, FALSE),IF(NOT(ISERROR(VLOOKUP(trading_client_detail!$F56,'asset_&amp;_open_positions'!$E:$M, 9, FALSE))),VLOOKUP(trading_client_detail!$F56,'asset_&amp;_open_positions'!$E:$M, 9, FALSE),RIGHT(trading_client_detail!$F56,LEN(trading_client_detail!$F56)-1)))),"")</f>
        <v>BCH</v>
      </c>
      <c r="B56" t="str">
        <f>IF(AND(trading_client_detail!$A56&lt;&gt;"",ROUND(trading_client_detail!$G56,0)&lt;&gt;0),IF(OR(LEFT(trading_client_detail!$F56,3)="USD",RIGHT(trading_client_detail!$F56,3)="USD"),"",IF(NOT(ISERROR(VLOOKUP(trading_client_detail!$E56,'asset_&amp;_open_positions'!$E:$M, 6, FALSE))),VLOOKUP(trading_client_detail!$E56,'asset_&amp;_open_positions'!$E:$M, 6, FALSE),IF(NOT(ISERROR(VLOOKUP($A56,'asset_&amp;_open_positions'!$E:$M, 6, FALSE))),VLOOKUP($A56,'asset_&amp;_open_positions'!$E:$M, 6, FALSE),"ASSET"))),"")</f>
        <v>ASSET</v>
      </c>
      <c r="C56">
        <f>IF(AND(trading_client_detail!$A56&lt;&gt;"",ROUND(trading_client_detail!$G56,0)&lt;&gt;0),IF(OR(LEFT(trading_client_detail!$F56,3)="USD",RIGHT(trading_client_detail!$F56,3)="USD"),"",IF(NOT(ISERROR(VLOOKUP(trading_client_detail!$E56,'asset_&amp;_open_positions'!$E:$M, 6, FALSE))),VLOOKUP(trading_client_detail!$E56,'asset_&amp;_open_positions'!$E:$M, 8, FALSE),IF(NOT(ISERROR(VLOOKUP($A56,'asset_&amp;_open_positions'!$E:$M, 6, FALSE))),VLOOKUP($A56,'asset_&amp;_open_positions'!$E:$M, 8, FALSE),1))),"")</f>
        <v>1</v>
      </c>
      <c r="D56" s="42">
        <f>IF(trading_client_detail!$A56&lt;&gt;"",IF(OR(LEFT(trading_client_detail!$F56,3)="USD",RIGHT(trading_client_detail!$F56,3)="USD",LEFT(trading_client_detail!$F56,3)="EUR",RIGHT(trading_client_detail!$F56,3)="EUR"),"",trading_client_detail!$G56),"")</f>
        <v>-5319.9688666669999</v>
      </c>
    </row>
    <row r="57" spans="1:16" x14ac:dyDescent="0.25">
      <c r="A57" t="str">
        <f>IF(AND(trading_client_detail!$A57&lt;&gt;"",ROUND(trading_client_detail!$G57,0)&lt;&gt;0),IF(OR(LEFT(trading_client_detail!$F57,3)="USD",RIGHT(trading_client_detail!$F57,3)="USD",LEFT(trading_client_detail!$F57,3)="EUR",RIGHT(trading_client_detail!$F57,3)="EUR"),"",IF(NOT(ISERROR(VLOOKUP(trading_client_detail!$E57,'asset_&amp;_open_positions'!$E:$M, 9, FALSE))),VLOOKUP(trading_client_detail!$E57,'asset_&amp;_open_positions'!$E:$M, 9, FALSE),IF(NOT(ISERROR(VLOOKUP(trading_client_detail!$F57,'asset_&amp;_open_positions'!$E:$M, 9, FALSE))),VLOOKUP(trading_client_detail!$F57,'asset_&amp;_open_positions'!$E:$M, 9, FALSE),RIGHT(trading_client_detail!$F57,LEN(trading_client_detail!$F57)-1)))),"")</f>
        <v/>
      </c>
      <c r="B57" t="str">
        <f>IF(AND(trading_client_detail!$A57&lt;&gt;"",ROUND(trading_client_detail!$G57,0)&lt;&gt;0),IF(OR(LEFT(trading_client_detail!$F57,3)="USD",RIGHT(trading_client_detail!$F57,3)="USD"),"",IF(NOT(ISERROR(VLOOKUP(trading_client_detail!$E57,'asset_&amp;_open_positions'!$E:$M, 6, FALSE))),VLOOKUP(trading_client_detail!$E57,'asset_&amp;_open_positions'!$E:$M, 6, FALSE),IF(NOT(ISERROR(VLOOKUP($A57,'asset_&amp;_open_positions'!$E:$M, 6, FALSE))),VLOOKUP($A57,'asset_&amp;_open_positions'!$E:$M, 6, FALSE),"ASSET"))),"")</f>
        <v/>
      </c>
      <c r="C57" t="str">
        <f>IF(AND(trading_client_detail!$A57&lt;&gt;"",ROUND(trading_client_detail!$G57,0)&lt;&gt;0),IF(OR(LEFT(trading_client_detail!$F57,3)="USD",RIGHT(trading_client_detail!$F57,3)="USD"),"",IF(NOT(ISERROR(VLOOKUP(trading_client_detail!$E57,'asset_&amp;_open_positions'!$E:$M, 6, FALSE))),VLOOKUP(trading_client_detail!$E57,'asset_&amp;_open_positions'!$E:$M, 8, FALSE),IF(NOT(ISERROR(VLOOKUP($A57,'asset_&amp;_open_positions'!$E:$M, 6, FALSE))),VLOOKUP($A57,'asset_&amp;_open_positions'!$E:$M, 8, FALSE),1))),"")</f>
        <v/>
      </c>
      <c r="D57" s="42" t="str">
        <f>IF(trading_client_detail!$A57&lt;&gt;"",IF(OR(LEFT(trading_client_detail!$F57,3)="USD",RIGHT(trading_client_detail!$F57,3)="USD",LEFT(trading_client_detail!$F57,3)="EUR",RIGHT(trading_client_detail!$F57,3)="EUR"),"",trading_client_detail!$G57),"")</f>
        <v/>
      </c>
    </row>
    <row r="58" spans="1:16" x14ac:dyDescent="0.25">
      <c r="A58" t="str">
        <f>IF(AND(trading_client_detail!$A58&lt;&gt;"",ROUND(trading_client_detail!$G58,0)&lt;&gt;0),IF(OR(LEFT(trading_client_detail!$F58,3)="USD",RIGHT(trading_client_detail!$F58,3)="USD",LEFT(trading_client_detail!$F58,3)="EUR",RIGHT(trading_client_detail!$F58,3)="EUR"),"",IF(NOT(ISERROR(VLOOKUP(trading_client_detail!$E58,'asset_&amp;_open_positions'!$E:$M, 9, FALSE))),VLOOKUP(trading_client_detail!$E58,'asset_&amp;_open_positions'!$E:$M, 9, FALSE),IF(NOT(ISERROR(VLOOKUP(trading_client_detail!$F58,'asset_&amp;_open_positions'!$E:$M, 9, FALSE))),VLOOKUP(trading_client_detail!$F58,'asset_&amp;_open_positions'!$E:$M, 9, FALSE),RIGHT(trading_client_detail!$F58,LEN(trading_client_detail!$F58)-1)))),"")</f>
        <v/>
      </c>
      <c r="B58" t="str">
        <f>IF(AND(trading_client_detail!$A58&lt;&gt;"",ROUND(trading_client_detail!$G58,0)&lt;&gt;0),IF(OR(LEFT(trading_client_detail!$F58,3)="USD",RIGHT(trading_client_detail!$F58,3)="USD"),"",IF(NOT(ISERROR(VLOOKUP(trading_client_detail!$E58,'asset_&amp;_open_positions'!$E:$M, 6, FALSE))),VLOOKUP(trading_client_detail!$E58,'asset_&amp;_open_positions'!$E:$M, 6, FALSE),IF(NOT(ISERROR(VLOOKUP($A58,'asset_&amp;_open_positions'!$E:$M, 6, FALSE))),VLOOKUP($A58,'asset_&amp;_open_positions'!$E:$M, 6, FALSE),"ASSET"))),"")</f>
        <v/>
      </c>
      <c r="C58" t="str">
        <f>IF(AND(trading_client_detail!$A58&lt;&gt;"",ROUND(trading_client_detail!$G58,0)&lt;&gt;0),IF(OR(LEFT(trading_client_detail!$F58,3)="USD",RIGHT(trading_client_detail!$F58,3)="USD"),"",IF(NOT(ISERROR(VLOOKUP(trading_client_detail!$E58,'asset_&amp;_open_positions'!$E:$M, 6, FALSE))),VLOOKUP(trading_client_detail!$E58,'asset_&amp;_open_positions'!$E:$M, 8, FALSE),IF(NOT(ISERROR(VLOOKUP($A58,'asset_&amp;_open_positions'!$E:$M, 6, FALSE))),VLOOKUP($A58,'asset_&amp;_open_positions'!$E:$M, 8, FALSE),1))),"")</f>
        <v/>
      </c>
      <c r="D58" s="42" t="str">
        <f>IF(trading_client_detail!$A58&lt;&gt;"",IF(OR(LEFT(trading_client_detail!$F58,3)="USD",RIGHT(trading_client_detail!$F58,3)="USD",LEFT(trading_client_detail!$F58,3)="EUR",RIGHT(trading_client_detail!$F58,3)="EUR"),"",trading_client_detail!$G58),"")</f>
        <v/>
      </c>
    </row>
    <row r="59" spans="1:16" x14ac:dyDescent="0.25">
      <c r="A59" t="str">
        <f>IF(AND(trading_client_detail!$A59&lt;&gt;"",ROUND(trading_client_detail!$G59,0)&lt;&gt;0),IF(OR(LEFT(trading_client_detail!$F59,3)="USD",RIGHT(trading_client_detail!$F59,3)="USD",LEFT(trading_client_detail!$F59,3)="EUR",RIGHT(trading_client_detail!$F59,3)="EUR"),"",IF(NOT(ISERROR(VLOOKUP(trading_client_detail!$E59,'asset_&amp;_open_positions'!$E:$M, 9, FALSE))),VLOOKUP(trading_client_detail!$E59,'asset_&amp;_open_positions'!$E:$M, 9, FALSE),IF(NOT(ISERROR(VLOOKUP(trading_client_detail!$F59,'asset_&amp;_open_positions'!$E:$M, 9, FALSE))),VLOOKUP(trading_client_detail!$F59,'asset_&amp;_open_positions'!$E:$M, 9, FALSE),RIGHT(trading_client_detail!$F59,LEN(trading_client_detail!$F59)-1)))),"")</f>
        <v/>
      </c>
      <c r="B59" t="str">
        <f>IF(AND(trading_client_detail!$A59&lt;&gt;"",ROUND(trading_client_detail!$G59,0)&lt;&gt;0),IF(OR(LEFT(trading_client_detail!$F59,3)="USD",RIGHT(trading_client_detail!$F59,3)="USD"),"",IF(NOT(ISERROR(VLOOKUP(trading_client_detail!$E59,'asset_&amp;_open_positions'!$E:$M, 6, FALSE))),VLOOKUP(trading_client_detail!$E59,'asset_&amp;_open_positions'!$E:$M, 6, FALSE),IF(NOT(ISERROR(VLOOKUP($A59,'asset_&amp;_open_positions'!$E:$M, 6, FALSE))),VLOOKUP($A59,'asset_&amp;_open_positions'!$E:$M, 6, FALSE),"ASSET"))),"")</f>
        <v/>
      </c>
      <c r="C59" t="str">
        <f>IF(AND(trading_client_detail!$A59&lt;&gt;"",ROUND(trading_client_detail!$G59,0)&lt;&gt;0),IF(OR(LEFT(trading_client_detail!$F59,3)="USD",RIGHT(trading_client_detail!$F59,3)="USD"),"",IF(NOT(ISERROR(VLOOKUP(trading_client_detail!$E59,'asset_&amp;_open_positions'!$E:$M, 6, FALSE))),VLOOKUP(trading_client_detail!$E59,'asset_&amp;_open_positions'!$E:$M, 8, FALSE),IF(NOT(ISERROR(VLOOKUP($A59,'asset_&amp;_open_positions'!$E:$M, 6, FALSE))),VLOOKUP($A59,'asset_&amp;_open_positions'!$E:$M, 8, FALSE),1))),"")</f>
        <v/>
      </c>
      <c r="D59" s="42" t="str">
        <f>IF(trading_client_detail!$A59&lt;&gt;"",IF(OR(LEFT(trading_client_detail!$F59,3)="USD",RIGHT(trading_client_detail!$F59,3)="USD",LEFT(trading_client_detail!$F59,3)="EUR",RIGHT(trading_client_detail!$F59,3)="EUR"),"",trading_client_detail!$G59),"")</f>
        <v/>
      </c>
    </row>
    <row r="60" spans="1:16" x14ac:dyDescent="0.25">
      <c r="A60" t="str">
        <f>IF(AND(trading_client_detail!$A60&lt;&gt;"",ROUND(trading_client_detail!$G60,0)&lt;&gt;0),IF(OR(LEFT(trading_client_detail!$F60,3)="USD",RIGHT(trading_client_detail!$F60,3)="USD",LEFT(trading_client_detail!$F60,3)="EUR",RIGHT(trading_client_detail!$F60,3)="EUR"),"",IF(NOT(ISERROR(VLOOKUP(trading_client_detail!$E60,'asset_&amp;_open_positions'!$E:$M, 9, FALSE))),VLOOKUP(trading_client_detail!$E60,'asset_&amp;_open_positions'!$E:$M, 9, FALSE),IF(NOT(ISERROR(VLOOKUP(trading_client_detail!$F60,'asset_&amp;_open_positions'!$E:$M, 9, FALSE))),VLOOKUP(trading_client_detail!$F60,'asset_&amp;_open_positions'!$E:$M, 9, FALSE),RIGHT(trading_client_detail!$F60,LEN(trading_client_detail!$F60)-1)))),"")</f>
        <v>BCH</v>
      </c>
      <c r="B60" t="str">
        <f>IF(AND(trading_client_detail!$A60&lt;&gt;"",ROUND(trading_client_detail!$G60,0)&lt;&gt;0),IF(OR(LEFT(trading_client_detail!$F60,3)="USD",RIGHT(trading_client_detail!$F60,3)="USD"),"",IF(NOT(ISERROR(VLOOKUP(trading_client_detail!$E60,'asset_&amp;_open_positions'!$E:$M, 6, FALSE))),VLOOKUP(trading_client_detail!$E60,'asset_&amp;_open_positions'!$E:$M, 6, FALSE),IF(NOT(ISERROR(VLOOKUP($A60,'asset_&amp;_open_positions'!$E:$M, 6, FALSE))),VLOOKUP($A60,'asset_&amp;_open_positions'!$E:$M, 6, FALSE),"ASSET"))),"")</f>
        <v>ASSET</v>
      </c>
      <c r="C60">
        <f>IF(AND(trading_client_detail!$A60&lt;&gt;"",ROUND(trading_client_detail!$G60,0)&lt;&gt;0),IF(OR(LEFT(trading_client_detail!$F60,3)="USD",RIGHT(trading_client_detail!$F60,3)="USD"),"",IF(NOT(ISERROR(VLOOKUP(trading_client_detail!$E60,'asset_&amp;_open_positions'!$E:$M, 6, FALSE))),VLOOKUP(trading_client_detail!$E60,'asset_&amp;_open_positions'!$E:$M, 8, FALSE),IF(NOT(ISERROR(VLOOKUP($A60,'asset_&amp;_open_positions'!$E:$M, 6, FALSE))),VLOOKUP($A60,'asset_&amp;_open_positions'!$E:$M, 8, FALSE),1))),"")</f>
        <v>1</v>
      </c>
      <c r="D60" s="42">
        <f>IF(trading_client_detail!$A60&lt;&gt;"",IF(OR(LEFT(trading_client_detail!$F60,3)="USD",RIGHT(trading_client_detail!$F60,3)="USD",LEFT(trading_client_detail!$F60,3)="EUR",RIGHT(trading_client_detail!$F60,3)="EUR"),"",trading_client_detail!$G60),"")</f>
        <v>3087</v>
      </c>
    </row>
    <row r="61" spans="1:16" x14ac:dyDescent="0.25">
      <c r="A61" t="str">
        <f>IF(AND(trading_client_detail!$A61&lt;&gt;"",ROUND(trading_client_detail!$G61,0)&lt;&gt;0),IF(OR(LEFT(trading_client_detail!$F61,3)="USD",RIGHT(trading_client_detail!$F61,3)="USD",LEFT(trading_client_detail!$F61,3)="EUR",RIGHT(trading_client_detail!$F61,3)="EUR"),"",IF(NOT(ISERROR(VLOOKUP(trading_client_detail!$E61,'asset_&amp;_open_positions'!$E:$M, 9, FALSE))),VLOOKUP(trading_client_detail!$E61,'asset_&amp;_open_positions'!$E:$M, 9, FALSE),IF(NOT(ISERROR(VLOOKUP(trading_client_detail!$F61,'asset_&amp;_open_positions'!$E:$M, 9, FALSE))),VLOOKUP(trading_client_detail!$F61,'asset_&amp;_open_positions'!$E:$M, 9, FALSE),RIGHT(trading_client_detail!$F61,LEN(trading_client_detail!$F61)-1)))),"")</f>
        <v/>
      </c>
      <c r="B61" t="str">
        <f>IF(AND(trading_client_detail!$A61&lt;&gt;"",ROUND(trading_client_detail!$G61,0)&lt;&gt;0),IF(OR(LEFT(trading_client_detail!$F61,3)="USD",RIGHT(trading_client_detail!$F61,3)="USD"),"",IF(NOT(ISERROR(VLOOKUP(trading_client_detail!$E61,'asset_&amp;_open_positions'!$E:$M, 6, FALSE))),VLOOKUP(trading_client_detail!$E61,'asset_&amp;_open_positions'!$E:$M, 6, FALSE),IF(NOT(ISERROR(VLOOKUP($A61,'asset_&amp;_open_positions'!$E:$M, 6, FALSE))),VLOOKUP($A61,'asset_&amp;_open_positions'!$E:$M, 6, FALSE),"ASSET"))),"")</f>
        <v/>
      </c>
      <c r="C61" t="str">
        <f>IF(AND(trading_client_detail!$A61&lt;&gt;"",ROUND(trading_client_detail!$G61,0)&lt;&gt;0),IF(OR(LEFT(trading_client_detail!$F61,3)="USD",RIGHT(trading_client_detail!$F61,3)="USD"),"",IF(NOT(ISERROR(VLOOKUP(trading_client_detail!$E61,'asset_&amp;_open_positions'!$E:$M, 6, FALSE))),VLOOKUP(trading_client_detail!$E61,'asset_&amp;_open_positions'!$E:$M, 8, FALSE),IF(NOT(ISERROR(VLOOKUP($A61,'asset_&amp;_open_positions'!$E:$M, 6, FALSE))),VLOOKUP($A61,'asset_&amp;_open_positions'!$E:$M, 8, FALSE),1))),"")</f>
        <v/>
      </c>
      <c r="D61" s="42" t="str">
        <f>IF(trading_client_detail!$A61&lt;&gt;"",IF(OR(LEFT(trading_client_detail!$F61,3)="USD",RIGHT(trading_client_detail!$F61,3)="USD",LEFT(trading_client_detail!$F61,3)="EUR",RIGHT(trading_client_detail!$F61,3)="EUR"),"",trading_client_detail!$G61),"")</f>
        <v/>
      </c>
    </row>
    <row r="62" spans="1:16" x14ac:dyDescent="0.25">
      <c r="A62" t="str">
        <f>IF(AND(trading_client_detail!$A62&lt;&gt;"",ROUND(trading_client_detail!$G62,0)&lt;&gt;0),IF(OR(LEFT(trading_client_detail!$F62,3)="USD",RIGHT(trading_client_detail!$F62,3)="USD",LEFT(trading_client_detail!$F62,3)="EUR",RIGHT(trading_client_detail!$F62,3)="EUR"),"",IF(NOT(ISERROR(VLOOKUP(trading_client_detail!$E62,'asset_&amp;_open_positions'!$E:$M, 9, FALSE))),VLOOKUP(trading_client_detail!$E62,'asset_&amp;_open_positions'!$E:$M, 9, FALSE),IF(NOT(ISERROR(VLOOKUP(trading_client_detail!$F62,'asset_&amp;_open_positions'!$E:$M, 9, FALSE))),VLOOKUP(trading_client_detail!$F62,'asset_&amp;_open_positions'!$E:$M, 9, FALSE),RIGHT(trading_client_detail!$F62,LEN(trading_client_detail!$F62)-1)))),"")</f>
        <v>BTC</v>
      </c>
      <c r="B62" t="str">
        <f>IF(AND(trading_client_detail!$A62&lt;&gt;"",ROUND(trading_client_detail!$G62,0)&lt;&gt;0),IF(OR(LEFT(trading_client_detail!$F62,3)="USD",RIGHT(trading_client_detail!$F62,3)="USD"),"",IF(NOT(ISERROR(VLOOKUP(trading_client_detail!$E62,'asset_&amp;_open_positions'!$E:$M, 6, FALSE))),VLOOKUP(trading_client_detail!$E62,'asset_&amp;_open_positions'!$E:$M, 6, FALSE),IF(NOT(ISERROR(VLOOKUP($A62,'asset_&amp;_open_positions'!$E:$M, 6, FALSE))),VLOOKUP($A62,'asset_&amp;_open_positions'!$E:$M, 6, FALSE),"ASSET"))),"")</f>
        <v>SWAP</v>
      </c>
      <c r="C62">
        <f>IF(AND(trading_client_detail!$A62&lt;&gt;"",ROUND(trading_client_detail!$G62,0)&lt;&gt;0),IF(OR(LEFT(trading_client_detail!$F62,3)="USD",RIGHT(trading_client_detail!$F62,3)="USD"),"",IF(NOT(ISERROR(VLOOKUP(trading_client_detail!$E62,'asset_&amp;_open_positions'!$E:$M, 6, FALSE))),VLOOKUP(trading_client_detail!$E62,'asset_&amp;_open_positions'!$E:$M, 8, FALSE),IF(NOT(ISERROR(VLOOKUP($A62,'asset_&amp;_open_positions'!$E:$M, 6, FALSE))),VLOOKUP($A62,'asset_&amp;_open_positions'!$E:$M, 8, FALSE),1))),"")</f>
        <v>1</v>
      </c>
      <c r="D62" s="42">
        <f>IF(trading_client_detail!$A62&lt;&gt;"",IF(OR(LEFT(trading_client_detail!$F62,3)="USD",RIGHT(trading_client_detail!$F62,3)="USD",LEFT(trading_client_detail!$F62,3)="EUR",RIGHT(trading_client_detail!$F62,3)="EUR"),"",trading_client_detail!$G62),"")</f>
        <v>-6.2560000000000002</v>
      </c>
    </row>
    <row r="63" spans="1:16" x14ac:dyDescent="0.25">
      <c r="A63" t="str">
        <f>IF(AND(trading_client_detail!$A63&lt;&gt;"",ROUND(trading_client_detail!$G63,0)&lt;&gt;0),IF(OR(LEFT(trading_client_detail!$F63,3)="USD",RIGHT(trading_client_detail!$F63,3)="USD",LEFT(trading_client_detail!$F63,3)="EUR",RIGHT(trading_client_detail!$F63,3)="EUR"),"",IF(NOT(ISERROR(VLOOKUP(trading_client_detail!$E63,'asset_&amp;_open_positions'!$E:$M, 9, FALSE))),VLOOKUP(trading_client_detail!$E63,'asset_&amp;_open_positions'!$E:$M, 9, FALSE),IF(NOT(ISERROR(VLOOKUP(trading_client_detail!$F63,'asset_&amp;_open_positions'!$E:$M, 9, FALSE))),VLOOKUP(trading_client_detail!$F63,'asset_&amp;_open_positions'!$E:$M, 9, FALSE),RIGHT(trading_client_detail!$F63,LEN(trading_client_detail!$F63)-1)))),"")</f>
        <v/>
      </c>
      <c r="B63" t="str">
        <f>IF(AND(trading_client_detail!$A63&lt;&gt;"",ROUND(trading_client_detail!$G63,0)&lt;&gt;0),IF(OR(LEFT(trading_client_detail!$F63,3)="USD",RIGHT(trading_client_detail!$F63,3)="USD"),"",IF(NOT(ISERROR(VLOOKUP(trading_client_detail!$E63,'asset_&amp;_open_positions'!$E:$M, 6, FALSE))),VLOOKUP(trading_client_detail!$E63,'asset_&amp;_open_positions'!$E:$M, 6, FALSE),IF(NOT(ISERROR(VLOOKUP($A63,'asset_&amp;_open_positions'!$E:$M, 6, FALSE))),VLOOKUP($A63,'asset_&amp;_open_positions'!$E:$M, 6, FALSE),"ASSET"))),"")</f>
        <v/>
      </c>
      <c r="C63" t="str">
        <f>IF(AND(trading_client_detail!$A63&lt;&gt;"",ROUND(trading_client_detail!$G63,0)&lt;&gt;0),IF(OR(LEFT(trading_client_detail!$F63,3)="USD",RIGHT(trading_client_detail!$F63,3)="USD"),"",IF(NOT(ISERROR(VLOOKUP(trading_client_detail!$E63,'asset_&amp;_open_positions'!$E:$M, 6, FALSE))),VLOOKUP(trading_client_detail!$E63,'asset_&amp;_open_positions'!$E:$M, 8, FALSE),IF(NOT(ISERROR(VLOOKUP($A63,'asset_&amp;_open_positions'!$E:$M, 6, FALSE))),VLOOKUP($A63,'asset_&amp;_open_positions'!$E:$M, 8, FALSE),1))),"")</f>
        <v/>
      </c>
      <c r="D63" s="42" t="str">
        <f>IF(trading_client_detail!$A63&lt;&gt;"",IF(OR(LEFT(trading_client_detail!$F63,3)="USD",RIGHT(trading_client_detail!$F63,3)="USD",LEFT(trading_client_detail!$F63,3)="EUR",RIGHT(trading_client_detail!$F63,3)="EUR"),"",trading_client_detail!$G63),"")</f>
        <v/>
      </c>
    </row>
    <row r="64" spans="1:16" x14ac:dyDescent="0.25">
      <c r="A64" t="str">
        <f>IF(AND(trading_client_detail!$A64&lt;&gt;"",ROUND(trading_client_detail!$G64,0)&lt;&gt;0),IF(OR(LEFT(trading_client_detail!$F64,3)="USD",RIGHT(trading_client_detail!$F64,3)="USD",LEFT(trading_client_detail!$F64,3)="EUR",RIGHT(trading_client_detail!$F64,3)="EUR"),"",IF(NOT(ISERROR(VLOOKUP(trading_client_detail!$E64,'asset_&amp;_open_positions'!$E:$M, 9, FALSE))),VLOOKUP(trading_client_detail!$E64,'asset_&amp;_open_positions'!$E:$M, 9, FALSE),IF(NOT(ISERROR(VLOOKUP(trading_client_detail!$F64,'asset_&amp;_open_positions'!$E:$M, 9, FALSE))),VLOOKUP(trading_client_detail!$F64,'asset_&amp;_open_positions'!$E:$M, 9, FALSE),RIGHT(trading_client_detail!$F64,LEN(trading_client_detail!$F64)-1)))),"")</f>
        <v/>
      </c>
      <c r="B64" t="str">
        <f>IF(AND(trading_client_detail!$A64&lt;&gt;"",ROUND(trading_client_detail!$G64,0)&lt;&gt;0),IF(OR(LEFT(trading_client_detail!$F64,3)="USD",RIGHT(trading_client_detail!$F64,3)="USD"),"",IF(NOT(ISERROR(VLOOKUP(trading_client_detail!$E64,'asset_&amp;_open_positions'!$E:$M, 6, FALSE))),VLOOKUP(trading_client_detail!$E64,'asset_&amp;_open_positions'!$E:$M, 6, FALSE),IF(NOT(ISERROR(VLOOKUP($A64,'asset_&amp;_open_positions'!$E:$M, 6, FALSE))),VLOOKUP($A64,'asset_&amp;_open_positions'!$E:$M, 6, FALSE),"ASSET"))),"")</f>
        <v/>
      </c>
      <c r="C64" t="str">
        <f>IF(AND(trading_client_detail!$A64&lt;&gt;"",ROUND(trading_client_detail!$G64,0)&lt;&gt;0),IF(OR(LEFT(trading_client_detail!$F64,3)="USD",RIGHT(trading_client_detail!$F64,3)="USD"),"",IF(NOT(ISERROR(VLOOKUP(trading_client_detail!$E64,'asset_&amp;_open_positions'!$E:$M, 6, FALSE))),VLOOKUP(trading_client_detail!$E64,'asset_&amp;_open_positions'!$E:$M, 8, FALSE),IF(NOT(ISERROR(VLOOKUP($A64,'asset_&amp;_open_positions'!$E:$M, 6, FALSE))),VLOOKUP($A64,'asset_&amp;_open_positions'!$E:$M, 8, FALSE),1))),"")</f>
        <v/>
      </c>
      <c r="D64" s="42">
        <f>IF(trading_client_detail!$A64&lt;&gt;"",IF(OR(LEFT(trading_client_detail!$F64,3)="USD",RIGHT(trading_client_detail!$F64,3)="USD",LEFT(trading_client_detail!$F64,3)="EUR",RIGHT(trading_client_detail!$F64,3)="EUR"),"",trading_client_detail!$G64),"")</f>
        <v>0.28562399999999999</v>
      </c>
    </row>
    <row r="65" spans="1:4" x14ac:dyDescent="0.25">
      <c r="A65" t="str">
        <f>IF(AND(trading_client_detail!$A65&lt;&gt;"",ROUND(trading_client_detail!$G65,0)&lt;&gt;0),IF(OR(LEFT(trading_client_detail!$F65,3)="USD",RIGHT(trading_client_detail!$F65,3)="USD",LEFT(trading_client_detail!$F65,3)="EUR",RIGHT(trading_client_detail!$F65,3)="EUR"),"",IF(NOT(ISERROR(VLOOKUP(trading_client_detail!$E65,'asset_&amp;_open_positions'!$E:$M, 9, FALSE))),VLOOKUP(trading_client_detail!$E65,'asset_&amp;_open_positions'!$E:$M, 9, FALSE),IF(NOT(ISERROR(VLOOKUP(trading_client_detail!$F65,'asset_&amp;_open_positions'!$E:$M, 9, FALSE))),VLOOKUP(trading_client_detail!$F65,'asset_&amp;_open_positions'!$E:$M, 9, FALSE),RIGHT(trading_client_detail!$F65,LEN(trading_client_detail!$F65)-1)))),"")</f>
        <v/>
      </c>
      <c r="B65" t="str">
        <f>IF(AND(trading_client_detail!$A65&lt;&gt;"",ROUND(trading_client_detail!$G65,0)&lt;&gt;0),IF(OR(LEFT(trading_client_detail!$F65,3)="USD",RIGHT(trading_client_detail!$F65,3)="USD"),"",IF(NOT(ISERROR(VLOOKUP(trading_client_detail!$E65,'asset_&amp;_open_positions'!$E:$M, 6, FALSE))),VLOOKUP(trading_client_detail!$E65,'asset_&amp;_open_positions'!$E:$M, 6, FALSE),IF(NOT(ISERROR(VLOOKUP($A65,'asset_&amp;_open_positions'!$E:$M, 6, FALSE))),VLOOKUP($A65,'asset_&amp;_open_positions'!$E:$M, 6, FALSE),"ASSET"))),"")</f>
        <v/>
      </c>
      <c r="C65" t="str">
        <f>IF(AND(trading_client_detail!$A65&lt;&gt;"",ROUND(trading_client_detail!$G65,0)&lt;&gt;0),IF(OR(LEFT(trading_client_detail!$F65,3)="USD",RIGHT(trading_client_detail!$F65,3)="USD"),"",IF(NOT(ISERROR(VLOOKUP(trading_client_detail!$E65,'asset_&amp;_open_positions'!$E:$M, 6, FALSE))),VLOOKUP(trading_client_detail!$E65,'asset_&amp;_open_positions'!$E:$M, 8, FALSE),IF(NOT(ISERROR(VLOOKUP($A65,'asset_&amp;_open_positions'!$E:$M, 6, FALSE))),VLOOKUP($A65,'asset_&amp;_open_positions'!$E:$M, 8, FALSE),1))),"")</f>
        <v/>
      </c>
      <c r="D65" s="42" t="str">
        <f>IF(trading_client_detail!$A65&lt;&gt;"",IF(OR(LEFT(trading_client_detail!$F65,3)="USD",RIGHT(trading_client_detail!$F65,3)="USD",LEFT(trading_client_detail!$F65,3)="EUR",RIGHT(trading_client_detail!$F65,3)="EUR"),"",trading_client_detail!$G65),"")</f>
        <v/>
      </c>
    </row>
    <row r="66" spans="1:4" x14ac:dyDescent="0.25">
      <c r="A66" t="str">
        <f>IF(AND(trading_client_detail!$A66&lt;&gt;"",ROUND(trading_client_detail!$G66,0)&lt;&gt;0),IF(OR(LEFT(trading_client_detail!$F66,3)="USD",RIGHT(trading_client_detail!$F66,3)="USD",LEFT(trading_client_detail!$F66,3)="EUR",RIGHT(trading_client_detail!$F66,3)="EUR"),"",IF(NOT(ISERROR(VLOOKUP(trading_client_detail!$E66,'asset_&amp;_open_positions'!$E:$M, 9, FALSE))),VLOOKUP(trading_client_detail!$E66,'asset_&amp;_open_positions'!$E:$M, 9, FALSE),IF(NOT(ISERROR(VLOOKUP(trading_client_detail!$F66,'asset_&amp;_open_positions'!$E:$M, 9, FALSE))),VLOOKUP(trading_client_detail!$F66,'asset_&amp;_open_positions'!$E:$M, 9, FALSE),RIGHT(trading_client_detail!$F66,LEN(trading_client_detail!$F66)-1)))),"")</f>
        <v>BTC</v>
      </c>
      <c r="B66" t="str">
        <f>IF(AND(trading_client_detail!$A66&lt;&gt;"",ROUND(trading_client_detail!$G66,0)&lt;&gt;0),IF(OR(LEFT(trading_client_detail!$F66,3)="USD",RIGHT(trading_client_detail!$F66,3)="USD"),"",IF(NOT(ISERROR(VLOOKUP(trading_client_detail!$E66,'asset_&amp;_open_positions'!$E:$M, 6, FALSE))),VLOOKUP(trading_client_detail!$E66,'asset_&amp;_open_positions'!$E:$M, 6, FALSE),IF(NOT(ISERROR(VLOOKUP($A66,'asset_&amp;_open_positions'!$E:$M, 6, FALSE))),VLOOKUP($A66,'asset_&amp;_open_positions'!$E:$M, 6, FALSE),"ASSET"))),"")</f>
        <v>ASSET</v>
      </c>
      <c r="C66">
        <f>IF(AND(trading_client_detail!$A66&lt;&gt;"",ROUND(trading_client_detail!$G66,0)&lt;&gt;0),IF(OR(LEFT(trading_client_detail!$F66,3)="USD",RIGHT(trading_client_detail!$F66,3)="USD"),"",IF(NOT(ISERROR(VLOOKUP(trading_client_detail!$E66,'asset_&amp;_open_positions'!$E:$M, 6, FALSE))),VLOOKUP(trading_client_detail!$E66,'asset_&amp;_open_positions'!$E:$M, 8, FALSE),IF(NOT(ISERROR(VLOOKUP($A66,'asset_&amp;_open_positions'!$E:$M, 6, FALSE))),VLOOKUP($A66,'asset_&amp;_open_positions'!$E:$M, 8, FALSE),1))),"")</f>
        <v>1</v>
      </c>
      <c r="D66" s="42">
        <f>IF(trading_client_detail!$A66&lt;&gt;"",IF(OR(LEFT(trading_client_detail!$F66,3)="USD",RIGHT(trading_client_detail!$F66,3)="USD",LEFT(trading_client_detail!$F66,3)="EUR",RIGHT(trading_client_detail!$F66,3)="EUR"),"",trading_client_detail!$G66),"")</f>
        <v>25.438201495000001</v>
      </c>
    </row>
    <row r="67" spans="1:4" x14ac:dyDescent="0.25">
      <c r="A67" t="str">
        <f>IF(AND(trading_client_detail!$A67&lt;&gt;"",ROUND(trading_client_detail!$G67,0)&lt;&gt;0),IF(OR(LEFT(trading_client_detail!$F67,3)="USD",RIGHT(trading_client_detail!$F67,3)="USD",LEFT(trading_client_detail!$F67,3)="EUR",RIGHT(trading_client_detail!$F67,3)="EUR"),"",IF(NOT(ISERROR(VLOOKUP(trading_client_detail!$E67,'asset_&amp;_open_positions'!$E:$M, 9, FALSE))),VLOOKUP(trading_client_detail!$E67,'asset_&amp;_open_positions'!$E:$M, 9, FALSE),IF(NOT(ISERROR(VLOOKUP(trading_client_detail!$F67,'asset_&amp;_open_positions'!$E:$M, 9, FALSE))),VLOOKUP(trading_client_detail!$F67,'asset_&amp;_open_positions'!$E:$M, 9, FALSE),RIGHT(trading_client_detail!$F67,LEN(trading_client_detail!$F67)-1)))),"")</f>
        <v/>
      </c>
      <c r="B67" t="str">
        <f>IF(AND(trading_client_detail!$A67&lt;&gt;"",ROUND(trading_client_detail!$G67,0)&lt;&gt;0),IF(OR(LEFT(trading_client_detail!$F67,3)="USD",RIGHT(trading_client_detail!$F67,3)="USD"),"",IF(NOT(ISERROR(VLOOKUP(trading_client_detail!$E67,'asset_&amp;_open_positions'!$E:$M, 6, FALSE))),VLOOKUP(trading_client_detail!$E67,'asset_&amp;_open_positions'!$E:$M, 6, FALSE),IF(NOT(ISERROR(VLOOKUP($A67,'asset_&amp;_open_positions'!$E:$M, 6, FALSE))),VLOOKUP($A67,'asset_&amp;_open_positions'!$E:$M, 6, FALSE),"ASSET"))),"")</f>
        <v/>
      </c>
      <c r="C67" t="str">
        <f>IF(AND(trading_client_detail!$A67&lt;&gt;"",ROUND(trading_client_detail!$G67,0)&lt;&gt;0),IF(OR(LEFT(trading_client_detail!$F67,3)="USD",RIGHT(trading_client_detail!$F67,3)="USD"),"",IF(NOT(ISERROR(VLOOKUP(trading_client_detail!$E67,'asset_&amp;_open_positions'!$E:$M, 6, FALSE))),VLOOKUP(trading_client_detail!$E67,'asset_&amp;_open_positions'!$E:$M, 8, FALSE),IF(NOT(ISERROR(VLOOKUP($A67,'asset_&amp;_open_positions'!$E:$M, 6, FALSE))),VLOOKUP($A67,'asset_&amp;_open_positions'!$E:$M, 8, FALSE),1))),"")</f>
        <v/>
      </c>
      <c r="D67" s="42">
        <f>IF(trading_client_detail!$A67&lt;&gt;"",IF(OR(LEFT(trading_client_detail!$F67,3)="USD",RIGHT(trading_client_detail!$F67,3)="USD",LEFT(trading_client_detail!$F67,3)="EUR",RIGHT(trading_client_detail!$F67,3)="EUR"),"",trading_client_detail!$G67),"")</f>
        <v>-8.4277999999999995E-5</v>
      </c>
    </row>
    <row r="68" spans="1:4" x14ac:dyDescent="0.25">
      <c r="A68" t="str">
        <f>IF(AND(trading_client_detail!$A68&lt;&gt;"",ROUND(trading_client_detail!$G68,0)&lt;&gt;0),IF(OR(LEFT(trading_client_detail!$F68,3)="USD",RIGHT(trading_client_detail!$F68,3)="USD",LEFT(trading_client_detail!$F68,3)="EUR",RIGHT(trading_client_detail!$F68,3)="EUR"),"",IF(NOT(ISERROR(VLOOKUP(trading_client_detail!$E68,'asset_&amp;_open_positions'!$E:$M, 9, FALSE))),VLOOKUP(trading_client_detail!$E68,'asset_&amp;_open_positions'!$E:$M, 9, FALSE),IF(NOT(ISERROR(VLOOKUP(trading_client_detail!$F68,'asset_&amp;_open_positions'!$E:$M, 9, FALSE))),VLOOKUP(trading_client_detail!$F68,'asset_&amp;_open_positions'!$E:$M, 9, FALSE),RIGHT(trading_client_detail!$F68,LEN(trading_client_detail!$F68)-1)))),"")</f>
        <v/>
      </c>
      <c r="B68" t="str">
        <f>IF(AND(trading_client_detail!$A68&lt;&gt;"",ROUND(trading_client_detail!$G68,0)&lt;&gt;0),IF(OR(LEFT(trading_client_detail!$F68,3)="USD",RIGHT(trading_client_detail!$F68,3)="USD"),"",IF(NOT(ISERROR(VLOOKUP(trading_client_detail!$E68,'asset_&amp;_open_positions'!$E:$M, 6, FALSE))),VLOOKUP(trading_client_detail!$E68,'asset_&amp;_open_positions'!$E:$M, 6, FALSE),IF(NOT(ISERROR(VLOOKUP($A68,'asset_&amp;_open_positions'!$E:$M, 6, FALSE))),VLOOKUP($A68,'asset_&amp;_open_positions'!$E:$M, 6, FALSE),"ASSET"))),"")</f>
        <v/>
      </c>
      <c r="C68" t="str">
        <f>IF(AND(trading_client_detail!$A68&lt;&gt;"",ROUND(trading_client_detail!$G68,0)&lt;&gt;0),IF(OR(LEFT(trading_client_detail!$F68,3)="USD",RIGHT(trading_client_detail!$F68,3)="USD"),"",IF(NOT(ISERROR(VLOOKUP(trading_client_detail!$E68,'asset_&amp;_open_positions'!$E:$M, 6, FALSE))),VLOOKUP(trading_client_detail!$E68,'asset_&amp;_open_positions'!$E:$M, 8, FALSE),IF(NOT(ISERROR(VLOOKUP($A68,'asset_&amp;_open_positions'!$E:$M, 6, FALSE))),VLOOKUP($A68,'asset_&amp;_open_positions'!$E:$M, 8, FALSE),1))),"")</f>
        <v/>
      </c>
      <c r="D68" s="42">
        <f>IF(trading_client_detail!$A68&lt;&gt;"",IF(OR(LEFT(trading_client_detail!$F68,3)="USD",RIGHT(trading_client_detail!$F68,3)="USD",LEFT(trading_client_detail!$F68,3)="EUR",RIGHT(trading_client_detail!$F68,3)="EUR"),"",trading_client_detail!$G68),"")</f>
        <v>4.0000000000000002E-9</v>
      </c>
    </row>
    <row r="69" spans="1:4" x14ac:dyDescent="0.25">
      <c r="A69" t="str">
        <f>IF(AND(trading_client_detail!$A69&lt;&gt;"",ROUND(trading_client_detail!$G69,0)&lt;&gt;0),IF(OR(LEFT(trading_client_detail!$F69,3)="USD",RIGHT(trading_client_detail!$F69,3)="USD",LEFT(trading_client_detail!$F69,3)="EUR",RIGHT(trading_client_detail!$F69,3)="EUR"),"",IF(NOT(ISERROR(VLOOKUP(trading_client_detail!$E69,'asset_&amp;_open_positions'!$E:$M, 9, FALSE))),VLOOKUP(trading_client_detail!$E69,'asset_&amp;_open_positions'!$E:$M, 9, FALSE),IF(NOT(ISERROR(VLOOKUP(trading_client_detail!$F69,'asset_&amp;_open_positions'!$E:$M, 9, FALSE))),VLOOKUP(trading_client_detail!$F69,'asset_&amp;_open_positions'!$E:$M, 9, FALSE),RIGHT(trading_client_detail!$F69,LEN(trading_client_detail!$F69)-1)))),"")</f>
        <v>BTC</v>
      </c>
      <c r="B69" t="str">
        <f>IF(AND(trading_client_detail!$A69&lt;&gt;"",ROUND(trading_client_detail!$G69,0)&lt;&gt;0),IF(OR(LEFT(trading_client_detail!$F69,3)="USD",RIGHT(trading_client_detail!$F69,3)="USD"),"",IF(NOT(ISERROR(VLOOKUP(trading_client_detail!$E69,'asset_&amp;_open_positions'!$E:$M, 6, FALSE))),VLOOKUP(trading_client_detail!$E69,'asset_&amp;_open_positions'!$E:$M, 6, FALSE),IF(NOT(ISERROR(VLOOKUP($A69,'asset_&amp;_open_positions'!$E:$M, 6, FALSE))),VLOOKUP($A69,'asset_&amp;_open_positions'!$E:$M, 6, FALSE),"ASSET"))),"")</f>
        <v>ASSET</v>
      </c>
      <c r="C69">
        <f>IF(AND(trading_client_detail!$A69&lt;&gt;"",ROUND(trading_client_detail!$G69,0)&lt;&gt;0),IF(OR(LEFT(trading_client_detail!$F69,3)="USD",RIGHT(trading_client_detail!$F69,3)="USD"),"",IF(NOT(ISERROR(VLOOKUP(trading_client_detail!$E69,'asset_&amp;_open_positions'!$E:$M, 6, FALSE))),VLOOKUP(trading_client_detail!$E69,'asset_&amp;_open_positions'!$E:$M, 8, FALSE),IF(NOT(ISERROR(VLOOKUP($A69,'asset_&amp;_open_positions'!$E:$M, 6, FALSE))),VLOOKUP($A69,'asset_&amp;_open_positions'!$E:$M, 8, FALSE),1))),"")</f>
        <v>1</v>
      </c>
      <c r="D69" s="42">
        <f>IF(trading_client_detail!$A69&lt;&gt;"",IF(OR(LEFT(trading_client_detail!$F69,3)="USD",RIGHT(trading_client_detail!$F69,3)="USD",LEFT(trading_client_detail!$F69,3)="EUR",RIGHT(trading_client_detail!$F69,3)="EUR"),"",trading_client_detail!$G69),"")</f>
        <v>368.92976844999998</v>
      </c>
    </row>
    <row r="70" spans="1:4" x14ac:dyDescent="0.25">
      <c r="A70" t="str">
        <f>IF(AND(trading_client_detail!$A70&lt;&gt;"",ROUND(trading_client_detail!$G70,0)&lt;&gt;0),IF(OR(LEFT(trading_client_detail!$F70,3)="USD",RIGHT(trading_client_detail!$F70,3)="USD",LEFT(trading_client_detail!$F70,3)="EUR",RIGHT(trading_client_detail!$F70,3)="EUR"),"",IF(NOT(ISERROR(VLOOKUP(trading_client_detail!$E70,'asset_&amp;_open_positions'!$E:$M, 9, FALSE))),VLOOKUP(trading_client_detail!$E70,'asset_&amp;_open_positions'!$E:$M, 9, FALSE),IF(NOT(ISERROR(VLOOKUP(trading_client_detail!$F70,'asset_&amp;_open_positions'!$E:$M, 9, FALSE))),VLOOKUP(trading_client_detail!$F70,'asset_&amp;_open_positions'!$E:$M, 9, FALSE),RIGHT(trading_client_detail!$F70,LEN(trading_client_detail!$F70)-1)))),"")</f>
        <v/>
      </c>
      <c r="B70" t="str">
        <f>IF(AND(trading_client_detail!$A70&lt;&gt;"",ROUND(trading_client_detail!$G70,0)&lt;&gt;0),IF(OR(LEFT(trading_client_detail!$F70,3)="USD",RIGHT(trading_client_detail!$F70,3)="USD"),"",IF(NOT(ISERROR(VLOOKUP(trading_client_detail!$E70,'asset_&amp;_open_positions'!$E:$M, 6, FALSE))),VLOOKUP(trading_client_detail!$E70,'asset_&amp;_open_positions'!$E:$M, 6, FALSE),IF(NOT(ISERROR(VLOOKUP($A70,'asset_&amp;_open_positions'!$E:$M, 6, FALSE))),VLOOKUP($A70,'asset_&amp;_open_positions'!$E:$M, 6, FALSE),"ASSET"))),"")</f>
        <v/>
      </c>
      <c r="C70" t="str">
        <f>IF(AND(trading_client_detail!$A70&lt;&gt;"",ROUND(trading_client_detail!$G70,0)&lt;&gt;0),IF(OR(LEFT(trading_client_detail!$F70,3)="USD",RIGHT(trading_client_detail!$F70,3)="USD"),"",IF(NOT(ISERROR(VLOOKUP(trading_client_detail!$E70,'asset_&amp;_open_positions'!$E:$M, 6, FALSE))),VLOOKUP(trading_client_detail!$E70,'asset_&amp;_open_positions'!$E:$M, 8, FALSE),IF(NOT(ISERROR(VLOOKUP($A70,'asset_&amp;_open_positions'!$E:$M, 6, FALSE))),VLOOKUP($A70,'asset_&amp;_open_positions'!$E:$M, 8, FALSE),1))),"")</f>
        <v/>
      </c>
      <c r="D70" s="42" t="str">
        <f>IF(trading_client_detail!$A70&lt;&gt;"",IF(OR(LEFT(trading_client_detail!$F70,3)="USD",RIGHT(trading_client_detail!$F70,3)="USD",LEFT(trading_client_detail!$F70,3)="EUR",RIGHT(trading_client_detail!$F70,3)="EUR"),"",trading_client_detail!$G70),"")</f>
        <v/>
      </c>
    </row>
    <row r="71" spans="1:4" x14ac:dyDescent="0.25">
      <c r="A71" t="str">
        <f>IF(AND(trading_client_detail!$A71&lt;&gt;"",ROUND(trading_client_detail!$G71,0)&lt;&gt;0),IF(OR(LEFT(trading_client_detail!$F71,3)="USD",RIGHT(trading_client_detail!$F71,3)="USD",LEFT(trading_client_detail!$F71,3)="EUR",RIGHT(trading_client_detail!$F71,3)="EUR"),"",IF(NOT(ISERROR(VLOOKUP(trading_client_detail!$E71,'asset_&amp;_open_positions'!$E:$M, 9, FALSE))),VLOOKUP(trading_client_detail!$E71,'asset_&amp;_open_positions'!$E:$M, 9, FALSE),IF(NOT(ISERROR(VLOOKUP(trading_client_detail!$F71,'asset_&amp;_open_positions'!$E:$M, 9, FALSE))),VLOOKUP(trading_client_detail!$F71,'asset_&amp;_open_positions'!$E:$M, 9, FALSE),RIGHT(trading_client_detail!$F71,LEN(trading_client_detail!$F71)-1)))),"")</f>
        <v>BTC</v>
      </c>
      <c r="B71" t="str">
        <f>IF(AND(trading_client_detail!$A71&lt;&gt;"",ROUND(trading_client_detail!$G71,0)&lt;&gt;0),IF(OR(LEFT(trading_client_detail!$F71,3)="USD",RIGHT(trading_client_detail!$F71,3)="USD"),"",IF(NOT(ISERROR(VLOOKUP(trading_client_detail!$E71,'asset_&amp;_open_positions'!$E:$M, 6, FALSE))),VLOOKUP(trading_client_detail!$E71,'asset_&amp;_open_positions'!$E:$M, 6, FALSE),IF(NOT(ISERROR(VLOOKUP($A71,'asset_&amp;_open_positions'!$E:$M, 6, FALSE))),VLOOKUP($A71,'asset_&amp;_open_positions'!$E:$M, 6, FALSE),"ASSET"))),"")</f>
        <v>ASSET</v>
      </c>
      <c r="C71">
        <f>IF(AND(trading_client_detail!$A71&lt;&gt;"",ROUND(trading_client_detail!$G71,0)&lt;&gt;0),IF(OR(LEFT(trading_client_detail!$F71,3)="USD",RIGHT(trading_client_detail!$F71,3)="USD"),"",IF(NOT(ISERROR(VLOOKUP(trading_client_detail!$E71,'asset_&amp;_open_positions'!$E:$M, 6, FALSE))),VLOOKUP(trading_client_detail!$E71,'asset_&amp;_open_positions'!$E:$M, 8, FALSE),IF(NOT(ISERROR(VLOOKUP($A71,'asset_&amp;_open_positions'!$E:$M, 6, FALSE))),VLOOKUP($A71,'asset_&amp;_open_positions'!$E:$M, 8, FALSE),1))),"")</f>
        <v>1</v>
      </c>
      <c r="D71" s="42">
        <f>IF(trading_client_detail!$A71&lt;&gt;"",IF(OR(LEFT(trading_client_detail!$F71,3)="USD",RIGHT(trading_client_detail!$F71,3)="USD",LEFT(trading_client_detail!$F71,3)="EUR",RIGHT(trading_client_detail!$F71,3)="EUR"),"",trading_client_detail!$G71),"")</f>
        <v>-4.5645819169999999</v>
      </c>
    </row>
    <row r="72" spans="1:4" x14ac:dyDescent="0.25">
      <c r="A72" t="str">
        <f>IF(AND(trading_client_detail!$A72&lt;&gt;"",ROUND(trading_client_detail!$G72,0)&lt;&gt;0),IF(OR(LEFT(trading_client_detail!$F72,3)="USD",RIGHT(trading_client_detail!$F72,3)="USD",LEFT(trading_client_detail!$F72,3)="EUR",RIGHT(trading_client_detail!$F72,3)="EUR"),"",IF(NOT(ISERROR(VLOOKUP(trading_client_detail!$E72,'asset_&amp;_open_positions'!$E:$M, 9, FALSE))),VLOOKUP(trading_client_detail!$E72,'asset_&amp;_open_positions'!$E:$M, 9, FALSE),IF(NOT(ISERROR(VLOOKUP(trading_client_detail!$F72,'asset_&amp;_open_positions'!$E:$M, 9, FALSE))),VLOOKUP(trading_client_detail!$F72,'asset_&amp;_open_positions'!$E:$M, 9, FALSE),RIGHT(trading_client_detail!$F72,LEN(trading_client_detail!$F72)-1)))),"")</f>
        <v/>
      </c>
      <c r="B72" t="str">
        <f>IF(AND(trading_client_detail!$A72&lt;&gt;"",ROUND(trading_client_detail!$G72,0)&lt;&gt;0),IF(OR(LEFT(trading_client_detail!$F72,3)="USD",RIGHT(trading_client_detail!$F72,3)="USD"),"",IF(NOT(ISERROR(VLOOKUP(trading_client_detail!$E72,'asset_&amp;_open_positions'!$E:$M, 6, FALSE))),VLOOKUP(trading_client_detail!$E72,'asset_&amp;_open_positions'!$E:$M, 6, FALSE),IF(NOT(ISERROR(VLOOKUP($A72,'asset_&amp;_open_positions'!$E:$M, 6, FALSE))),VLOOKUP($A72,'asset_&amp;_open_positions'!$E:$M, 6, FALSE),"ASSET"))),"")</f>
        <v/>
      </c>
      <c r="C72" t="str">
        <f>IF(AND(trading_client_detail!$A72&lt;&gt;"",ROUND(trading_client_detail!$G72,0)&lt;&gt;0),IF(OR(LEFT(trading_client_detail!$F72,3)="USD",RIGHT(trading_client_detail!$F72,3)="USD"),"",IF(NOT(ISERROR(VLOOKUP(trading_client_detail!$E72,'asset_&amp;_open_positions'!$E:$M, 6, FALSE))),VLOOKUP(trading_client_detail!$E72,'asset_&amp;_open_positions'!$E:$M, 8, FALSE),IF(NOT(ISERROR(VLOOKUP($A72,'asset_&amp;_open_positions'!$E:$M, 6, FALSE))),VLOOKUP($A72,'asset_&amp;_open_positions'!$E:$M, 8, FALSE),1))),"")</f>
        <v/>
      </c>
      <c r="D72" s="42">
        <f>IF(trading_client_detail!$A72&lt;&gt;"",IF(OR(LEFT(trading_client_detail!$F72,3)="USD",RIGHT(trading_client_detail!$F72,3)="USD",LEFT(trading_client_detail!$F72,3)="EUR",RIGHT(trading_client_detail!$F72,3)="EUR"),"",trading_client_detail!$G72),"")</f>
        <v>-2.954E-6</v>
      </c>
    </row>
    <row r="73" spans="1:4" x14ac:dyDescent="0.25">
      <c r="A73" t="str">
        <f>IF(AND(trading_client_detail!$A73&lt;&gt;"",ROUND(trading_client_detail!$G73,0)&lt;&gt;0),IF(OR(LEFT(trading_client_detail!$F73,3)="USD",RIGHT(trading_client_detail!$F73,3)="USD",LEFT(trading_client_detail!$F73,3)="EUR",RIGHT(trading_client_detail!$F73,3)="EUR"),"",IF(NOT(ISERROR(VLOOKUP(trading_client_detail!$E73,'asset_&amp;_open_positions'!$E:$M, 9, FALSE))),VLOOKUP(trading_client_detail!$E73,'asset_&amp;_open_positions'!$E:$M, 9, FALSE),IF(NOT(ISERROR(VLOOKUP(trading_client_detail!$F73,'asset_&amp;_open_positions'!$E:$M, 9, FALSE))),VLOOKUP(trading_client_detail!$F73,'asset_&amp;_open_positions'!$E:$M, 9, FALSE),RIGHT(trading_client_detail!$F73,LEN(trading_client_detail!$F73)-1)))),"")</f>
        <v>BTC</v>
      </c>
      <c r="B73" t="str">
        <f>IF(AND(trading_client_detail!$A73&lt;&gt;"",ROUND(trading_client_detail!$G73,0)&lt;&gt;0),IF(OR(LEFT(trading_client_detail!$F73,3)="USD",RIGHT(trading_client_detail!$F73,3)="USD"),"",IF(NOT(ISERROR(VLOOKUP(trading_client_detail!$E73,'asset_&amp;_open_positions'!$E:$M, 6, FALSE))),VLOOKUP(trading_client_detail!$E73,'asset_&amp;_open_positions'!$E:$M, 6, FALSE),IF(NOT(ISERROR(VLOOKUP($A73,'asset_&amp;_open_positions'!$E:$M, 6, FALSE))),VLOOKUP($A73,'asset_&amp;_open_positions'!$E:$M, 6, FALSE),"ASSET"))),"")</f>
        <v>SWAP</v>
      </c>
      <c r="C73">
        <f>IF(AND(trading_client_detail!$A73&lt;&gt;"",ROUND(trading_client_detail!$G73,0)&lt;&gt;0),IF(OR(LEFT(trading_client_detail!$F73,3)="USD",RIGHT(trading_client_detail!$F73,3)="USD"),"",IF(NOT(ISERROR(VLOOKUP(trading_client_detail!$E73,'asset_&amp;_open_positions'!$E:$M, 6, FALSE))),VLOOKUP(trading_client_detail!$E73,'asset_&amp;_open_positions'!$E:$M, 8, FALSE),IF(NOT(ISERROR(VLOOKUP($A73,'asset_&amp;_open_positions'!$E:$M, 6, FALSE))),VLOOKUP($A73,'asset_&amp;_open_positions'!$E:$M, 8, FALSE),1))),"")</f>
        <v>1</v>
      </c>
      <c r="D73" s="42">
        <f>IF(trading_client_detail!$A73&lt;&gt;"",IF(OR(LEFT(trading_client_detail!$F73,3)="USD",RIGHT(trading_client_detail!$F73,3)="USD",LEFT(trading_client_detail!$F73,3)="EUR",RIGHT(trading_client_detail!$F73,3)="EUR"),"",trading_client_detail!$G73),"")</f>
        <v>-4.0199999999999996</v>
      </c>
    </row>
    <row r="74" spans="1:4" x14ac:dyDescent="0.25">
      <c r="A74" t="str">
        <f>IF(AND(trading_client_detail!$A74&lt;&gt;"",ROUND(trading_client_detail!$G74,0)&lt;&gt;0),IF(OR(LEFT(trading_client_detail!$F74,3)="USD",RIGHT(trading_client_detail!$F74,3)="USD",LEFT(trading_client_detail!$F74,3)="EUR",RIGHT(trading_client_detail!$F74,3)="EUR"),"",IF(NOT(ISERROR(VLOOKUP(trading_client_detail!$E74,'asset_&amp;_open_positions'!$E:$M, 9, FALSE))),VLOOKUP(trading_client_detail!$E74,'asset_&amp;_open_positions'!$E:$M, 9, FALSE),IF(NOT(ISERROR(VLOOKUP(trading_client_detail!$F74,'asset_&amp;_open_positions'!$E:$M, 9, FALSE))),VLOOKUP(trading_client_detail!$F74,'asset_&amp;_open_positions'!$E:$M, 9, FALSE),RIGHT(trading_client_detail!$F74,LEN(trading_client_detail!$F74)-1)))),"")</f>
        <v/>
      </c>
      <c r="B74" t="str">
        <f>IF(AND(trading_client_detail!$A74&lt;&gt;"",ROUND(trading_client_detail!$G74,0)&lt;&gt;0),IF(OR(LEFT(trading_client_detail!$F74,3)="USD",RIGHT(trading_client_detail!$F74,3)="USD"),"",IF(NOT(ISERROR(VLOOKUP(trading_client_detail!$E74,'asset_&amp;_open_positions'!$E:$M, 6, FALSE))),VLOOKUP(trading_client_detail!$E74,'asset_&amp;_open_positions'!$E:$M, 6, FALSE),IF(NOT(ISERROR(VLOOKUP($A74,'asset_&amp;_open_positions'!$E:$M, 6, FALSE))),VLOOKUP($A74,'asset_&amp;_open_positions'!$E:$M, 6, FALSE),"ASSET"))),"")</f>
        <v/>
      </c>
      <c r="C74" t="str">
        <f>IF(AND(trading_client_detail!$A74&lt;&gt;"",ROUND(trading_client_detail!$G74,0)&lt;&gt;0),IF(OR(LEFT(trading_client_detail!$F74,3)="USD",RIGHT(trading_client_detail!$F74,3)="USD"),"",IF(NOT(ISERROR(VLOOKUP(trading_client_detail!$E74,'asset_&amp;_open_positions'!$E:$M, 6, FALSE))),VLOOKUP(trading_client_detail!$E74,'asset_&amp;_open_positions'!$E:$M, 8, FALSE),IF(NOT(ISERROR(VLOOKUP($A74,'asset_&amp;_open_positions'!$E:$M, 6, FALSE))),VLOOKUP($A74,'asset_&amp;_open_positions'!$E:$M, 8, FALSE),1))),"")</f>
        <v/>
      </c>
      <c r="D74" s="42" t="str">
        <f>IF(trading_client_detail!$A74&lt;&gt;"",IF(OR(LEFT(trading_client_detail!$F74,3)="USD",RIGHT(trading_client_detail!$F74,3)="USD",LEFT(trading_client_detail!$F74,3)="EUR",RIGHT(trading_client_detail!$F74,3)="EUR"),"",trading_client_detail!$G74),"")</f>
        <v/>
      </c>
    </row>
    <row r="75" spans="1:4" x14ac:dyDescent="0.25">
      <c r="A75" t="str">
        <f>IF(AND(trading_client_detail!$A75&lt;&gt;"",ROUND(trading_client_detail!$G75,0)&lt;&gt;0),IF(OR(LEFT(trading_client_detail!$F75,3)="USD",RIGHT(trading_client_detail!$F75,3)="USD",LEFT(trading_client_detail!$F75,3)="EUR",RIGHT(trading_client_detail!$F75,3)="EUR"),"",IF(NOT(ISERROR(VLOOKUP(trading_client_detail!$E75,'asset_&amp;_open_positions'!$E:$M, 9, FALSE))),VLOOKUP(trading_client_detail!$E75,'asset_&amp;_open_positions'!$E:$M, 9, FALSE),IF(NOT(ISERROR(VLOOKUP(trading_client_detail!$F75,'asset_&amp;_open_positions'!$E:$M, 9, FALSE))),VLOOKUP(trading_client_detail!$F75,'asset_&amp;_open_positions'!$E:$M, 9, FALSE),RIGHT(trading_client_detail!$F75,LEN(trading_client_detail!$F75)-1)))),"")</f>
        <v>BTC</v>
      </c>
      <c r="B75" t="str">
        <f>IF(AND(trading_client_detail!$A75&lt;&gt;"",ROUND(trading_client_detail!$G75,0)&lt;&gt;0),IF(OR(LEFT(trading_client_detail!$F75,3)="USD",RIGHT(trading_client_detail!$F75,3)="USD"),"",IF(NOT(ISERROR(VLOOKUP(trading_client_detail!$E75,'asset_&amp;_open_positions'!$E:$M, 6, FALSE))),VLOOKUP(trading_client_detail!$E75,'asset_&amp;_open_positions'!$E:$M, 6, FALSE),IF(NOT(ISERROR(VLOOKUP($A75,'asset_&amp;_open_positions'!$E:$M, 6, FALSE))),VLOOKUP($A75,'asset_&amp;_open_positions'!$E:$M, 6, FALSE),"ASSET"))),"")</f>
        <v>ASSET</v>
      </c>
      <c r="C75">
        <f>IF(AND(trading_client_detail!$A75&lt;&gt;"",ROUND(trading_client_detail!$G75,0)&lt;&gt;0),IF(OR(LEFT(trading_client_detail!$F75,3)="USD",RIGHT(trading_client_detail!$F75,3)="USD"),"",IF(NOT(ISERROR(VLOOKUP(trading_client_detail!$E75,'asset_&amp;_open_positions'!$E:$M, 6, FALSE))),VLOOKUP(trading_client_detail!$E75,'asset_&amp;_open_positions'!$E:$M, 8, FALSE),IF(NOT(ISERROR(VLOOKUP($A75,'asset_&amp;_open_positions'!$E:$M, 6, FALSE))),VLOOKUP($A75,'asset_&amp;_open_positions'!$E:$M, 8, FALSE),1))),"")</f>
        <v>1</v>
      </c>
      <c r="D75" s="42">
        <f>IF(trading_client_detail!$A75&lt;&gt;"",IF(OR(LEFT(trading_client_detail!$F75,3)="USD",RIGHT(trading_client_detail!$F75,3)="USD",LEFT(trading_client_detail!$F75,3)="EUR",RIGHT(trading_client_detail!$F75,3)="EUR"),"",trading_client_detail!$G75),"")</f>
        <v>1.512236001</v>
      </c>
    </row>
    <row r="76" spans="1:4" x14ac:dyDescent="0.25">
      <c r="A76" t="str">
        <f>IF(AND(trading_client_detail!$A76&lt;&gt;"",ROUND(trading_client_detail!$G76,0)&lt;&gt;0),IF(OR(LEFT(trading_client_detail!$F76,3)="USD",RIGHT(trading_client_detail!$F76,3)="USD",LEFT(trading_client_detail!$F76,3)="EUR",RIGHT(trading_client_detail!$F76,3)="EUR"),"",IF(NOT(ISERROR(VLOOKUP(trading_client_detail!$E76,'asset_&amp;_open_positions'!$E:$M, 9, FALSE))),VLOOKUP(trading_client_detail!$E76,'asset_&amp;_open_positions'!$E:$M, 9, FALSE),IF(NOT(ISERROR(VLOOKUP(trading_client_detail!$F76,'asset_&amp;_open_positions'!$E:$M, 9, FALSE))),VLOOKUP(trading_client_detail!$F76,'asset_&amp;_open_positions'!$E:$M, 9, FALSE),RIGHT(trading_client_detail!$F76,LEN(trading_client_detail!$F76)-1)))),"")</f>
        <v/>
      </c>
      <c r="B76" t="str">
        <f>IF(AND(trading_client_detail!$A76&lt;&gt;"",ROUND(trading_client_detail!$G76,0)&lt;&gt;0),IF(OR(LEFT(trading_client_detail!$F76,3)="USD",RIGHT(trading_client_detail!$F76,3)="USD"),"",IF(NOT(ISERROR(VLOOKUP(trading_client_detail!$E76,'asset_&amp;_open_positions'!$E:$M, 6, FALSE))),VLOOKUP(trading_client_detail!$E76,'asset_&amp;_open_positions'!$E:$M, 6, FALSE),IF(NOT(ISERROR(VLOOKUP($A76,'asset_&amp;_open_positions'!$E:$M, 6, FALSE))),VLOOKUP($A76,'asset_&amp;_open_positions'!$E:$M, 6, FALSE),"ASSET"))),"")</f>
        <v/>
      </c>
      <c r="C76" t="str">
        <f>IF(AND(trading_client_detail!$A76&lt;&gt;"",ROUND(trading_client_detail!$G76,0)&lt;&gt;0),IF(OR(LEFT(trading_client_detail!$F76,3)="USD",RIGHT(trading_client_detail!$F76,3)="USD"),"",IF(NOT(ISERROR(VLOOKUP(trading_client_detail!$E76,'asset_&amp;_open_positions'!$E:$M, 6, FALSE))),VLOOKUP(trading_client_detail!$E76,'asset_&amp;_open_positions'!$E:$M, 8, FALSE),IF(NOT(ISERROR(VLOOKUP($A76,'asset_&amp;_open_positions'!$E:$M, 6, FALSE))),VLOOKUP($A76,'asset_&amp;_open_positions'!$E:$M, 8, FALSE),1))),"")</f>
        <v/>
      </c>
      <c r="D76" s="42" t="str">
        <f>IF(trading_client_detail!$A76&lt;&gt;"",IF(OR(LEFT(trading_client_detail!$F76,3)="USD",RIGHT(trading_client_detail!$F76,3)="USD",LEFT(trading_client_detail!$F76,3)="EUR",RIGHT(trading_client_detail!$F76,3)="EUR"),"",trading_client_detail!$G76),"")</f>
        <v/>
      </c>
    </row>
    <row r="77" spans="1:4" x14ac:dyDescent="0.25">
      <c r="A77" t="str">
        <f>IF(AND(trading_client_detail!$A77&lt;&gt;"",ROUND(trading_client_detail!$G77,0)&lt;&gt;0),IF(OR(LEFT(trading_client_detail!$F77,3)="USD",RIGHT(trading_client_detail!$F77,3)="USD",LEFT(trading_client_detail!$F77,3)="EUR",RIGHT(trading_client_detail!$F77,3)="EUR"),"",IF(NOT(ISERROR(VLOOKUP(trading_client_detail!$E77,'asset_&amp;_open_positions'!$E:$M, 9, FALSE))),VLOOKUP(trading_client_detail!$E77,'asset_&amp;_open_positions'!$E:$M, 9, FALSE),IF(NOT(ISERROR(VLOOKUP(trading_client_detail!$F77,'asset_&amp;_open_positions'!$E:$M, 9, FALSE))),VLOOKUP(trading_client_detail!$F77,'asset_&amp;_open_positions'!$E:$M, 9, FALSE),RIGHT(trading_client_detail!$F77,LEN(trading_client_detail!$F77)-1)))),"")</f>
        <v>BTC</v>
      </c>
      <c r="B77" t="str">
        <f>IF(AND(trading_client_detail!$A77&lt;&gt;"",ROUND(trading_client_detail!$G77,0)&lt;&gt;0),IF(OR(LEFT(trading_client_detail!$F77,3)="USD",RIGHT(trading_client_detail!$F77,3)="USD"),"",IF(NOT(ISERROR(VLOOKUP(trading_client_detail!$E77,'asset_&amp;_open_positions'!$E:$M, 6, FALSE))),VLOOKUP(trading_client_detail!$E77,'asset_&amp;_open_positions'!$E:$M, 6, FALSE),IF(NOT(ISERROR(VLOOKUP($A77,'asset_&amp;_open_positions'!$E:$M, 6, FALSE))),VLOOKUP($A77,'asset_&amp;_open_positions'!$E:$M, 6, FALSE),"ASSET"))),"")</f>
        <v>ASSET</v>
      </c>
      <c r="C77">
        <f>IF(AND(trading_client_detail!$A77&lt;&gt;"",ROUND(trading_client_detail!$G77,0)&lt;&gt;0),IF(OR(LEFT(trading_client_detail!$F77,3)="USD",RIGHT(trading_client_detail!$F77,3)="USD"),"",IF(NOT(ISERROR(VLOOKUP(trading_client_detail!$E77,'asset_&amp;_open_positions'!$E:$M, 6, FALSE))),VLOOKUP(trading_client_detail!$E77,'asset_&amp;_open_positions'!$E:$M, 8, FALSE),IF(NOT(ISERROR(VLOOKUP($A77,'asset_&amp;_open_positions'!$E:$M, 6, FALSE))),VLOOKUP($A77,'asset_&amp;_open_positions'!$E:$M, 8, FALSE),1))),"")</f>
        <v>1</v>
      </c>
      <c r="D77" s="42">
        <f>IF(trading_client_detail!$A77&lt;&gt;"",IF(OR(LEFT(trading_client_detail!$F77,3)="USD",RIGHT(trading_client_detail!$F77,3)="USD",LEFT(trading_client_detail!$F77,3)="EUR",RIGHT(trading_client_detail!$F77,3)="EUR"),"",trading_client_detail!$G77),"")</f>
        <v>-4.6170059610000003</v>
      </c>
    </row>
    <row r="78" spans="1:4" x14ac:dyDescent="0.25">
      <c r="A78" t="str">
        <f>IF(AND(trading_client_detail!$A78&lt;&gt;"",ROUND(trading_client_detail!$G78,0)&lt;&gt;0),IF(OR(LEFT(trading_client_detail!$F78,3)="USD",RIGHT(trading_client_detail!$F78,3)="USD",LEFT(trading_client_detail!$F78,3)="EUR",RIGHT(trading_client_detail!$F78,3)="EUR"),"",IF(NOT(ISERROR(VLOOKUP(trading_client_detail!$E78,'asset_&amp;_open_positions'!$E:$M, 9, FALSE))),VLOOKUP(trading_client_detail!$E78,'asset_&amp;_open_positions'!$E:$M, 9, FALSE),IF(NOT(ISERROR(VLOOKUP(trading_client_detail!$F78,'asset_&amp;_open_positions'!$E:$M, 9, FALSE))),VLOOKUP(trading_client_detail!$F78,'asset_&amp;_open_positions'!$E:$M, 9, FALSE),RIGHT(trading_client_detail!$F78,LEN(trading_client_detail!$F78)-1)))),"")</f>
        <v/>
      </c>
      <c r="B78" t="str">
        <f>IF(AND(trading_client_detail!$A78&lt;&gt;"",ROUND(trading_client_detail!$G78,0)&lt;&gt;0),IF(OR(LEFT(trading_client_detail!$F78,3)="USD",RIGHT(trading_client_detail!$F78,3)="USD"),"",IF(NOT(ISERROR(VLOOKUP(trading_client_detail!$E78,'asset_&amp;_open_positions'!$E:$M, 6, FALSE))),VLOOKUP(trading_client_detail!$E78,'asset_&amp;_open_positions'!$E:$M, 6, FALSE),IF(NOT(ISERROR(VLOOKUP($A78,'asset_&amp;_open_positions'!$E:$M, 6, FALSE))),VLOOKUP($A78,'asset_&amp;_open_positions'!$E:$M, 6, FALSE),"ASSET"))),"")</f>
        <v/>
      </c>
      <c r="C78" t="str">
        <f>IF(AND(trading_client_detail!$A78&lt;&gt;"",ROUND(trading_client_detail!$G78,0)&lt;&gt;0),IF(OR(LEFT(trading_client_detail!$F78,3)="USD",RIGHT(trading_client_detail!$F78,3)="USD"),"",IF(NOT(ISERROR(VLOOKUP(trading_client_detail!$E78,'asset_&amp;_open_positions'!$E:$M, 6, FALSE))),VLOOKUP(trading_client_detail!$E78,'asset_&amp;_open_positions'!$E:$M, 8, FALSE),IF(NOT(ISERROR(VLOOKUP($A78,'asset_&amp;_open_positions'!$E:$M, 6, FALSE))),VLOOKUP($A78,'asset_&amp;_open_positions'!$E:$M, 8, FALSE),1))),"")</f>
        <v/>
      </c>
      <c r="D78" s="42" t="str">
        <f>IF(trading_client_detail!$A78&lt;&gt;"",IF(OR(LEFT(trading_client_detail!$F78,3)="USD",RIGHT(trading_client_detail!$F78,3)="USD",LEFT(trading_client_detail!$F78,3)="EUR",RIGHT(trading_client_detail!$F78,3)="EUR"),"",trading_client_detail!$G78),"")</f>
        <v/>
      </c>
    </row>
    <row r="79" spans="1:4" x14ac:dyDescent="0.25">
      <c r="A79" t="str">
        <f>IF(AND(trading_client_detail!$A79&lt;&gt;"",ROUND(trading_client_detail!$G79,0)&lt;&gt;0),IF(OR(LEFT(trading_client_detail!$F79,3)="USD",RIGHT(trading_client_detail!$F79,3)="USD",LEFT(trading_client_detail!$F79,3)="EUR",RIGHT(trading_client_detail!$F79,3)="EUR"),"",IF(NOT(ISERROR(VLOOKUP(trading_client_detail!$E79,'asset_&amp;_open_positions'!$E:$M, 9, FALSE))),VLOOKUP(trading_client_detail!$E79,'asset_&amp;_open_positions'!$E:$M, 9, FALSE),IF(NOT(ISERROR(VLOOKUP(trading_client_detail!$F79,'asset_&amp;_open_positions'!$E:$M, 9, FALSE))),VLOOKUP(trading_client_detail!$F79,'asset_&amp;_open_positions'!$E:$M, 9, FALSE),RIGHT(trading_client_detail!$F79,LEN(trading_client_detail!$F79)-1)))),"")</f>
        <v>BTC</v>
      </c>
      <c r="B79" t="str">
        <f>IF(AND(trading_client_detail!$A79&lt;&gt;"",ROUND(trading_client_detail!$G79,0)&lt;&gt;0),IF(OR(LEFT(trading_client_detail!$F79,3)="USD",RIGHT(trading_client_detail!$F79,3)="USD"),"",IF(NOT(ISERROR(VLOOKUP(trading_client_detail!$E79,'asset_&amp;_open_positions'!$E:$M, 6, FALSE))),VLOOKUP(trading_client_detail!$E79,'asset_&amp;_open_positions'!$E:$M, 6, FALSE),IF(NOT(ISERROR(VLOOKUP($A79,'asset_&amp;_open_positions'!$E:$M, 6, FALSE))),VLOOKUP($A79,'asset_&amp;_open_positions'!$E:$M, 6, FALSE),"ASSET"))),"")</f>
        <v>ASSET</v>
      </c>
      <c r="C79">
        <f>IF(AND(trading_client_detail!$A79&lt;&gt;"",ROUND(trading_client_detail!$G79,0)&lt;&gt;0),IF(OR(LEFT(trading_client_detail!$F79,3)="USD",RIGHT(trading_client_detail!$F79,3)="USD"),"",IF(NOT(ISERROR(VLOOKUP(trading_client_detail!$E79,'asset_&amp;_open_positions'!$E:$M, 6, FALSE))),VLOOKUP(trading_client_detail!$E79,'asset_&amp;_open_positions'!$E:$M, 8, FALSE),IF(NOT(ISERROR(VLOOKUP($A79,'asset_&amp;_open_positions'!$E:$M, 6, FALSE))),VLOOKUP($A79,'asset_&amp;_open_positions'!$E:$M, 8, FALSE),1))),"")</f>
        <v>1</v>
      </c>
      <c r="D79" s="42">
        <f>IF(trading_client_detail!$A79&lt;&gt;"",IF(OR(LEFT(trading_client_detail!$F79,3)="USD",RIGHT(trading_client_detail!$F79,3)="USD",LEFT(trading_client_detail!$F79,3)="EUR",RIGHT(trading_client_detail!$F79,3)="EUR"),"",trading_client_detail!$G79),"")</f>
        <v>-85.901464234000002</v>
      </c>
    </row>
    <row r="80" spans="1:4" x14ac:dyDescent="0.25">
      <c r="A80" t="str">
        <f>IF(AND(trading_client_detail!$A80&lt;&gt;"",ROUND(trading_client_detail!$G80,0)&lt;&gt;0),IF(OR(LEFT(trading_client_detail!$F80,3)="USD",RIGHT(trading_client_detail!$F80,3)="USD",LEFT(trading_client_detail!$F80,3)="EUR",RIGHT(trading_client_detail!$F80,3)="EUR"),"",IF(NOT(ISERROR(VLOOKUP(trading_client_detail!$E80,'asset_&amp;_open_positions'!$E:$M, 9, FALSE))),VLOOKUP(trading_client_detail!$E80,'asset_&amp;_open_positions'!$E:$M, 9, FALSE),IF(NOT(ISERROR(VLOOKUP(trading_client_detail!$F80,'asset_&amp;_open_positions'!$E:$M, 9, FALSE))),VLOOKUP(trading_client_detail!$F80,'asset_&amp;_open_positions'!$E:$M, 9, FALSE),RIGHT(trading_client_detail!$F80,LEN(trading_client_detail!$F80)-1)))),"")</f>
        <v/>
      </c>
      <c r="B80" t="str">
        <f>IF(AND(trading_client_detail!$A80&lt;&gt;"",ROUND(trading_client_detail!$G80,0)&lt;&gt;0),IF(OR(LEFT(trading_client_detail!$F80,3)="USD",RIGHT(trading_client_detail!$F80,3)="USD"),"",IF(NOT(ISERROR(VLOOKUP(trading_client_detail!$E80,'asset_&amp;_open_positions'!$E:$M, 6, FALSE))),VLOOKUP(trading_client_detail!$E80,'asset_&amp;_open_positions'!$E:$M, 6, FALSE),IF(NOT(ISERROR(VLOOKUP($A80,'asset_&amp;_open_positions'!$E:$M, 6, FALSE))),VLOOKUP($A80,'asset_&amp;_open_positions'!$E:$M, 6, FALSE),"ASSET"))),"")</f>
        <v/>
      </c>
      <c r="C80" t="str">
        <f>IF(AND(trading_client_detail!$A80&lt;&gt;"",ROUND(trading_client_detail!$G80,0)&lt;&gt;0),IF(OR(LEFT(trading_client_detail!$F80,3)="USD",RIGHT(trading_client_detail!$F80,3)="USD"),"",IF(NOT(ISERROR(VLOOKUP(trading_client_detail!$E80,'asset_&amp;_open_positions'!$E:$M, 6, FALSE))),VLOOKUP(trading_client_detail!$E80,'asset_&amp;_open_positions'!$E:$M, 8, FALSE),IF(NOT(ISERROR(VLOOKUP($A80,'asset_&amp;_open_positions'!$E:$M, 6, FALSE))),VLOOKUP($A80,'asset_&amp;_open_positions'!$E:$M, 8, FALSE),1))),"")</f>
        <v/>
      </c>
      <c r="D80" s="42">
        <f>IF(trading_client_detail!$A80&lt;&gt;"",IF(OR(LEFT(trading_client_detail!$F80,3)="USD",RIGHT(trading_client_detail!$F80,3)="USD",LEFT(trading_client_detail!$F80,3)="EUR",RIGHT(trading_client_detail!$F80,3)="EUR"),"",trading_client_detail!$G80),"")</f>
        <v>-4.1891000000000003E-5</v>
      </c>
    </row>
    <row r="81" spans="1:4" x14ac:dyDescent="0.25">
      <c r="A81" t="str">
        <f>IF(AND(trading_client_detail!$A81&lt;&gt;"",ROUND(trading_client_detail!$G81,0)&lt;&gt;0),IF(OR(LEFT(trading_client_detail!$F81,3)="USD",RIGHT(trading_client_detail!$F81,3)="USD",LEFT(trading_client_detail!$F81,3)="EUR",RIGHT(trading_client_detail!$F81,3)="EUR"),"",IF(NOT(ISERROR(VLOOKUP(trading_client_detail!$E81,'asset_&amp;_open_positions'!$E:$M, 9, FALSE))),VLOOKUP(trading_client_detail!$E81,'asset_&amp;_open_positions'!$E:$M, 9, FALSE),IF(NOT(ISERROR(VLOOKUP(trading_client_detail!$F81,'asset_&amp;_open_positions'!$E:$M, 9, FALSE))),VLOOKUP(trading_client_detail!$F81,'asset_&amp;_open_positions'!$E:$M, 9, FALSE),RIGHT(trading_client_detail!$F81,LEN(trading_client_detail!$F81)-1)))),"")</f>
        <v/>
      </c>
      <c r="B81" t="str">
        <f>IF(AND(trading_client_detail!$A81&lt;&gt;"",ROUND(trading_client_detail!$G81,0)&lt;&gt;0),IF(OR(LEFT(trading_client_detail!$F81,3)="USD",RIGHT(trading_client_detail!$F81,3)="USD"),"",IF(NOT(ISERROR(VLOOKUP(trading_client_detail!$E81,'asset_&amp;_open_positions'!$E:$M, 6, FALSE))),VLOOKUP(trading_client_detail!$E81,'asset_&amp;_open_positions'!$E:$M, 6, FALSE),IF(NOT(ISERROR(VLOOKUP($A81,'asset_&amp;_open_positions'!$E:$M, 6, FALSE))),VLOOKUP($A81,'asset_&amp;_open_positions'!$E:$M, 6, FALSE),"ASSET"))),"")</f>
        <v/>
      </c>
      <c r="C81" t="str">
        <f>IF(AND(trading_client_detail!$A81&lt;&gt;"",ROUND(trading_client_detail!$G81,0)&lt;&gt;0),IF(OR(LEFT(trading_client_detail!$F81,3)="USD",RIGHT(trading_client_detail!$F81,3)="USD"),"",IF(NOT(ISERROR(VLOOKUP(trading_client_detail!$E81,'asset_&amp;_open_positions'!$E:$M, 6, FALSE))),VLOOKUP(trading_client_detail!$E81,'asset_&amp;_open_positions'!$E:$M, 8, FALSE),IF(NOT(ISERROR(VLOOKUP($A81,'asset_&amp;_open_positions'!$E:$M, 6, FALSE))),VLOOKUP($A81,'asset_&amp;_open_positions'!$E:$M, 8, FALSE),1))),"")</f>
        <v/>
      </c>
      <c r="D81" s="42" t="str">
        <f>IF(trading_client_detail!$A81&lt;&gt;"",IF(OR(LEFT(trading_client_detail!$F81,3)="USD",RIGHT(trading_client_detail!$F81,3)="USD",LEFT(trading_client_detail!$F81,3)="EUR",RIGHT(trading_client_detail!$F81,3)="EUR"),"",trading_client_detail!$G81),"")</f>
        <v/>
      </c>
    </row>
    <row r="82" spans="1:4" x14ac:dyDescent="0.25">
      <c r="A82" t="str">
        <f>IF(AND(trading_client_detail!$A82&lt;&gt;"",ROUND(trading_client_detail!$G82,0)&lt;&gt;0),IF(OR(LEFT(trading_client_detail!$F82,3)="USD",RIGHT(trading_client_detail!$F82,3)="USD",LEFT(trading_client_detail!$F82,3)="EUR",RIGHT(trading_client_detail!$F82,3)="EUR"),"",IF(NOT(ISERROR(VLOOKUP(trading_client_detail!$E82,'asset_&amp;_open_positions'!$E:$M, 9, FALSE))),VLOOKUP(trading_client_detail!$E82,'asset_&amp;_open_positions'!$E:$M, 9, FALSE),IF(NOT(ISERROR(VLOOKUP(trading_client_detail!$F82,'asset_&amp;_open_positions'!$E:$M, 9, FALSE))),VLOOKUP(trading_client_detail!$F82,'asset_&amp;_open_positions'!$E:$M, 9, FALSE),RIGHT(trading_client_detail!$F82,LEN(trading_client_detail!$F82)-1)))),"")</f>
        <v/>
      </c>
      <c r="B82" t="str">
        <f>IF(AND(trading_client_detail!$A82&lt;&gt;"",ROUND(trading_client_detail!$G82,0)&lt;&gt;0),IF(OR(LEFT(trading_client_detail!$F82,3)="USD",RIGHT(trading_client_detail!$F82,3)="USD"),"",IF(NOT(ISERROR(VLOOKUP(trading_client_detail!$E82,'asset_&amp;_open_positions'!$E:$M, 6, FALSE))),VLOOKUP(trading_client_detail!$E82,'asset_&amp;_open_positions'!$E:$M, 6, FALSE),IF(NOT(ISERROR(VLOOKUP($A82,'asset_&amp;_open_positions'!$E:$M, 6, FALSE))),VLOOKUP($A82,'asset_&amp;_open_positions'!$E:$M, 6, FALSE),"ASSET"))),"")</f>
        <v/>
      </c>
      <c r="C82" t="str">
        <f>IF(AND(trading_client_detail!$A82&lt;&gt;"",ROUND(trading_client_detail!$G82,0)&lt;&gt;0),IF(OR(LEFT(trading_client_detail!$F82,3)="USD",RIGHT(trading_client_detail!$F82,3)="USD"),"",IF(NOT(ISERROR(VLOOKUP(trading_client_detail!$E82,'asset_&amp;_open_positions'!$E:$M, 6, FALSE))),VLOOKUP(trading_client_detail!$E82,'asset_&amp;_open_positions'!$E:$M, 8, FALSE),IF(NOT(ISERROR(VLOOKUP($A82,'asset_&amp;_open_positions'!$E:$M, 6, FALSE))),VLOOKUP($A82,'asset_&amp;_open_positions'!$E:$M, 8, FALSE),1))),"")</f>
        <v/>
      </c>
      <c r="D82" s="42">
        <f>IF(trading_client_detail!$A82&lt;&gt;"",IF(OR(LEFT(trading_client_detail!$F82,3)="USD",RIGHT(trading_client_detail!$F82,3)="USD",LEFT(trading_client_detail!$F82,3)="EUR",RIGHT(trading_client_detail!$F82,3)="EUR"),"",trading_client_detail!$G82),"")</f>
        <v>-0.01</v>
      </c>
    </row>
    <row r="83" spans="1:4" x14ac:dyDescent="0.25">
      <c r="A83" t="str">
        <f>IF(AND(trading_client_detail!$A83&lt;&gt;"",ROUND(trading_client_detail!$G83,0)&lt;&gt;0),IF(OR(LEFT(trading_client_detail!$F83,3)="USD",RIGHT(trading_client_detail!$F83,3)="USD",LEFT(trading_client_detail!$F83,3)="EUR",RIGHT(trading_client_detail!$F83,3)="EUR"),"",IF(NOT(ISERROR(VLOOKUP(trading_client_detail!$E83,'asset_&amp;_open_positions'!$E:$M, 9, FALSE))),VLOOKUP(trading_client_detail!$E83,'asset_&amp;_open_positions'!$E:$M, 9, FALSE),IF(NOT(ISERROR(VLOOKUP(trading_client_detail!$F83,'asset_&amp;_open_positions'!$E:$M, 9, FALSE))),VLOOKUP(trading_client_detail!$F83,'asset_&amp;_open_positions'!$E:$M, 9, FALSE),RIGHT(trading_client_detail!$F83,LEN(trading_client_detail!$F83)-1)))),"")</f>
        <v/>
      </c>
      <c r="B83" t="str">
        <f>IF(AND(trading_client_detail!$A83&lt;&gt;"",ROUND(trading_client_detail!$G83,0)&lt;&gt;0),IF(OR(LEFT(trading_client_detail!$F83,3)="USD",RIGHT(trading_client_detail!$F83,3)="USD"),"",IF(NOT(ISERROR(VLOOKUP(trading_client_detail!$E83,'asset_&amp;_open_positions'!$E:$M, 6, FALSE))),VLOOKUP(trading_client_detail!$E83,'asset_&amp;_open_positions'!$E:$M, 6, FALSE),IF(NOT(ISERROR(VLOOKUP($A83,'asset_&amp;_open_positions'!$E:$M, 6, FALSE))),VLOOKUP($A83,'asset_&amp;_open_positions'!$E:$M, 6, FALSE),"ASSET"))),"")</f>
        <v/>
      </c>
      <c r="C83" t="str">
        <f>IF(AND(trading_client_detail!$A83&lt;&gt;"",ROUND(trading_client_detail!$G83,0)&lt;&gt;0),IF(OR(LEFT(trading_client_detail!$F83,3)="USD",RIGHT(trading_client_detail!$F83,3)="USD"),"",IF(NOT(ISERROR(VLOOKUP(trading_client_detail!$E83,'asset_&amp;_open_positions'!$E:$M, 6, FALSE))),VLOOKUP(trading_client_detail!$E83,'asset_&amp;_open_positions'!$E:$M, 8, FALSE),IF(NOT(ISERROR(VLOOKUP($A83,'asset_&amp;_open_positions'!$E:$M, 6, FALSE))),VLOOKUP($A83,'asset_&amp;_open_positions'!$E:$M, 8, FALSE),1))),"")</f>
        <v/>
      </c>
      <c r="D83" s="42" t="str">
        <f>IF(trading_client_detail!$A83&lt;&gt;"",IF(OR(LEFT(trading_client_detail!$F83,3)="USD",RIGHT(trading_client_detail!$F83,3)="USD",LEFT(trading_client_detail!$F83,3)="EUR",RIGHT(trading_client_detail!$F83,3)="EUR"),"",trading_client_detail!$G83),"")</f>
        <v/>
      </c>
    </row>
    <row r="84" spans="1:4" x14ac:dyDescent="0.25">
      <c r="A84" t="str">
        <f>IF(AND(trading_client_detail!$A84&lt;&gt;"",ROUND(trading_client_detail!$G84,0)&lt;&gt;0),IF(OR(LEFT(trading_client_detail!$F84,3)="USD",RIGHT(trading_client_detail!$F84,3)="USD",LEFT(trading_client_detail!$F84,3)="EUR",RIGHT(trading_client_detail!$F84,3)="EUR"),"",IF(NOT(ISERROR(VLOOKUP(trading_client_detail!$E84,'asset_&amp;_open_positions'!$E:$M, 9, FALSE))),VLOOKUP(trading_client_detail!$E84,'asset_&amp;_open_positions'!$E:$M, 9, FALSE),IF(NOT(ISERROR(VLOOKUP(trading_client_detail!$F84,'asset_&amp;_open_positions'!$E:$M, 9, FALSE))),VLOOKUP(trading_client_detail!$F84,'asset_&amp;_open_positions'!$E:$M, 9, FALSE),RIGHT(trading_client_detail!$F84,LEN(trading_client_detail!$F84)-1)))),"")</f>
        <v>BTC</v>
      </c>
      <c r="B84" t="str">
        <f>IF(AND(trading_client_detail!$A84&lt;&gt;"",ROUND(trading_client_detail!$G84,0)&lt;&gt;0),IF(OR(LEFT(trading_client_detail!$F84,3)="USD",RIGHT(trading_client_detail!$F84,3)="USD"),"",IF(NOT(ISERROR(VLOOKUP(trading_client_detail!$E84,'asset_&amp;_open_positions'!$E:$M, 6, FALSE))),VLOOKUP(trading_client_detail!$E84,'asset_&amp;_open_positions'!$E:$M, 6, FALSE),IF(NOT(ISERROR(VLOOKUP($A84,'asset_&amp;_open_positions'!$E:$M, 6, FALSE))),VLOOKUP($A84,'asset_&amp;_open_positions'!$E:$M, 6, FALSE),"ASSET"))),"")</f>
        <v>ASSET</v>
      </c>
      <c r="C84">
        <f>IF(AND(trading_client_detail!$A84&lt;&gt;"",ROUND(trading_client_detail!$G84,0)&lt;&gt;0),IF(OR(LEFT(trading_client_detail!$F84,3)="USD",RIGHT(trading_client_detail!$F84,3)="USD"),"",IF(NOT(ISERROR(VLOOKUP(trading_client_detail!$E84,'asset_&amp;_open_positions'!$E:$M, 6, FALSE))),VLOOKUP(trading_client_detail!$E84,'asset_&amp;_open_positions'!$E:$M, 8, FALSE),IF(NOT(ISERROR(VLOOKUP($A84,'asset_&amp;_open_positions'!$E:$M, 6, FALSE))),VLOOKUP($A84,'asset_&amp;_open_positions'!$E:$M, 8, FALSE),1))),"")</f>
        <v>1</v>
      </c>
      <c r="D84" s="42">
        <f>IF(trading_client_detail!$A84&lt;&gt;"",IF(OR(LEFT(trading_client_detail!$F84,3)="USD",RIGHT(trading_client_detail!$F84,3)="USD",LEFT(trading_client_detail!$F84,3)="EUR",RIGHT(trading_client_detail!$F84,3)="EUR"),"",trading_client_detail!$G84),"")</f>
        <v>79.963820385000005</v>
      </c>
    </row>
    <row r="85" spans="1:4" x14ac:dyDescent="0.25">
      <c r="A85" t="str">
        <f>IF(AND(trading_client_detail!$A85&lt;&gt;"",ROUND(trading_client_detail!$G85,0)&lt;&gt;0),IF(OR(LEFT(trading_client_detail!$F85,3)="USD",RIGHT(trading_client_detail!$F85,3)="USD",LEFT(trading_client_detail!$F85,3)="EUR",RIGHT(trading_client_detail!$F85,3)="EUR"),"",IF(NOT(ISERROR(VLOOKUP(trading_client_detail!$E85,'asset_&amp;_open_positions'!$E:$M, 9, FALSE))),VLOOKUP(trading_client_detail!$E85,'asset_&amp;_open_positions'!$E:$M, 9, FALSE),IF(NOT(ISERROR(VLOOKUP(trading_client_detail!$F85,'asset_&amp;_open_positions'!$E:$M, 9, FALSE))),VLOOKUP(trading_client_detail!$F85,'asset_&amp;_open_positions'!$E:$M, 9, FALSE),RIGHT(trading_client_detail!$F85,LEN(trading_client_detail!$F85)-1)))),"")</f>
        <v/>
      </c>
      <c r="B85" t="str">
        <f>IF(AND(trading_client_detail!$A85&lt;&gt;"",ROUND(trading_client_detail!$G85,0)&lt;&gt;0),IF(OR(LEFT(trading_client_detail!$F85,3)="USD",RIGHT(trading_client_detail!$F85,3)="USD"),"",IF(NOT(ISERROR(VLOOKUP(trading_client_detail!$E85,'asset_&amp;_open_positions'!$E:$M, 6, FALSE))),VLOOKUP(trading_client_detail!$E85,'asset_&amp;_open_positions'!$E:$M, 6, FALSE),IF(NOT(ISERROR(VLOOKUP($A85,'asset_&amp;_open_positions'!$E:$M, 6, FALSE))),VLOOKUP($A85,'asset_&amp;_open_positions'!$E:$M, 6, FALSE),"ASSET"))),"")</f>
        <v/>
      </c>
      <c r="C85" t="str">
        <f>IF(AND(trading_client_detail!$A85&lt;&gt;"",ROUND(trading_client_detail!$G85,0)&lt;&gt;0),IF(OR(LEFT(trading_client_detail!$F85,3)="USD",RIGHT(trading_client_detail!$F85,3)="USD"),"",IF(NOT(ISERROR(VLOOKUP(trading_client_detail!$E85,'asset_&amp;_open_positions'!$E:$M, 6, FALSE))),VLOOKUP(trading_client_detail!$E85,'asset_&amp;_open_positions'!$E:$M, 8, FALSE),IF(NOT(ISERROR(VLOOKUP($A85,'asset_&amp;_open_positions'!$E:$M, 6, FALSE))),VLOOKUP($A85,'asset_&amp;_open_positions'!$E:$M, 8, FALSE),1))),"")</f>
        <v/>
      </c>
      <c r="D85" s="42">
        <f>IF(trading_client_detail!$A85&lt;&gt;"",IF(OR(LEFT(trading_client_detail!$F85,3)="USD",RIGHT(trading_client_detail!$F85,3)="USD",LEFT(trading_client_detail!$F85,3)="EUR",RIGHT(trading_client_detail!$F85,3)="EUR"),"",trading_client_detail!$G85),"")</f>
        <v>4.1600999999999997E-5</v>
      </c>
    </row>
    <row r="86" spans="1:4" x14ac:dyDescent="0.25">
      <c r="A86" t="str">
        <f>IF(AND(trading_client_detail!$A86&lt;&gt;"",ROUND(trading_client_detail!$G86,0)&lt;&gt;0),IF(OR(LEFT(trading_client_detail!$F86,3)="USD",RIGHT(trading_client_detail!$F86,3)="USD",LEFT(trading_client_detail!$F86,3)="EUR",RIGHT(trading_client_detail!$F86,3)="EUR"),"",IF(NOT(ISERROR(VLOOKUP(trading_client_detail!$E86,'asset_&amp;_open_positions'!$E:$M, 9, FALSE))),VLOOKUP(trading_client_detail!$E86,'asset_&amp;_open_positions'!$E:$M, 9, FALSE),IF(NOT(ISERROR(VLOOKUP(trading_client_detail!$F86,'asset_&amp;_open_positions'!$E:$M, 9, FALSE))),VLOOKUP(trading_client_detail!$F86,'asset_&amp;_open_positions'!$E:$M, 9, FALSE),RIGHT(trading_client_detail!$F86,LEN(trading_client_detail!$F86)-1)))),"")</f>
        <v/>
      </c>
      <c r="B86" t="str">
        <f>IF(AND(trading_client_detail!$A86&lt;&gt;"",ROUND(trading_client_detail!$G86,0)&lt;&gt;0),IF(OR(LEFT(trading_client_detail!$F86,3)="USD",RIGHT(trading_client_detail!$F86,3)="USD"),"",IF(NOT(ISERROR(VLOOKUP(trading_client_detail!$E86,'asset_&amp;_open_positions'!$E:$M, 6, FALSE))),VLOOKUP(trading_client_detail!$E86,'asset_&amp;_open_positions'!$E:$M, 6, FALSE),IF(NOT(ISERROR(VLOOKUP($A86,'asset_&amp;_open_positions'!$E:$M, 6, FALSE))),VLOOKUP($A86,'asset_&amp;_open_positions'!$E:$M, 6, FALSE),"ASSET"))),"")</f>
        <v/>
      </c>
      <c r="C86" t="str">
        <f>IF(AND(trading_client_detail!$A86&lt;&gt;"",ROUND(trading_client_detail!$G86,0)&lt;&gt;0),IF(OR(LEFT(trading_client_detail!$F86,3)="USD",RIGHT(trading_client_detail!$F86,3)="USD"),"",IF(NOT(ISERROR(VLOOKUP(trading_client_detail!$E86,'asset_&amp;_open_positions'!$E:$M, 6, FALSE))),VLOOKUP(trading_client_detail!$E86,'asset_&amp;_open_positions'!$E:$M, 8, FALSE),IF(NOT(ISERROR(VLOOKUP($A86,'asset_&amp;_open_positions'!$E:$M, 6, FALSE))),VLOOKUP($A86,'asset_&amp;_open_positions'!$E:$M, 8, FALSE),1))),"")</f>
        <v/>
      </c>
      <c r="D86" s="42" t="str">
        <f>IF(trading_client_detail!$A86&lt;&gt;"",IF(OR(LEFT(trading_client_detail!$F86,3)="USD",RIGHT(trading_client_detail!$F86,3)="USD",LEFT(trading_client_detail!$F86,3)="EUR",RIGHT(trading_client_detail!$F86,3)="EUR"),"",trading_client_detail!$G86),"")</f>
        <v/>
      </c>
    </row>
    <row r="87" spans="1:4" x14ac:dyDescent="0.25">
      <c r="A87" t="str">
        <f>IF(AND(trading_client_detail!$A87&lt;&gt;"",ROUND(trading_client_detail!$G87,0)&lt;&gt;0),IF(OR(LEFT(trading_client_detail!$F87,3)="USD",RIGHT(trading_client_detail!$F87,3)="USD",LEFT(trading_client_detail!$F87,3)="EUR",RIGHT(trading_client_detail!$F87,3)="EUR"),"",IF(NOT(ISERROR(VLOOKUP(trading_client_detail!$E87,'asset_&amp;_open_positions'!$E:$M, 9, FALSE))),VLOOKUP(trading_client_detail!$E87,'asset_&amp;_open_positions'!$E:$M, 9, FALSE),IF(NOT(ISERROR(VLOOKUP(trading_client_detail!$F87,'asset_&amp;_open_positions'!$E:$M, 9, FALSE))),VLOOKUP(trading_client_detail!$F87,'asset_&amp;_open_positions'!$E:$M, 9, FALSE),RIGHT(trading_client_detail!$F87,LEN(trading_client_detail!$F87)-1)))),"")</f>
        <v/>
      </c>
      <c r="B87" t="str">
        <f>IF(AND(trading_client_detail!$A87&lt;&gt;"",ROUND(trading_client_detail!$G87,0)&lt;&gt;0),IF(OR(LEFT(trading_client_detail!$F87,3)="USD",RIGHT(trading_client_detail!$F87,3)="USD"),"",IF(NOT(ISERROR(VLOOKUP(trading_client_detail!$E87,'asset_&amp;_open_positions'!$E:$M, 6, FALSE))),VLOOKUP(trading_client_detail!$E87,'asset_&amp;_open_positions'!$E:$M, 6, FALSE),IF(NOT(ISERROR(VLOOKUP($A87,'asset_&amp;_open_positions'!$E:$M, 6, FALSE))),VLOOKUP($A87,'asset_&amp;_open_positions'!$E:$M, 6, FALSE),"ASSET"))),"")</f>
        <v/>
      </c>
      <c r="C87" t="str">
        <f>IF(AND(trading_client_detail!$A87&lt;&gt;"",ROUND(trading_client_detail!$G87,0)&lt;&gt;0),IF(OR(LEFT(trading_client_detail!$F87,3)="USD",RIGHT(trading_client_detail!$F87,3)="USD"),"",IF(NOT(ISERROR(VLOOKUP(trading_client_detail!$E87,'asset_&amp;_open_positions'!$E:$M, 6, FALSE))),VLOOKUP(trading_client_detail!$E87,'asset_&amp;_open_positions'!$E:$M, 8, FALSE),IF(NOT(ISERROR(VLOOKUP($A87,'asset_&amp;_open_positions'!$E:$M, 6, FALSE))),VLOOKUP($A87,'asset_&amp;_open_positions'!$E:$M, 8, FALSE),1))),"")</f>
        <v/>
      </c>
      <c r="D87" s="42">
        <f>IF(trading_client_detail!$A87&lt;&gt;"",IF(OR(LEFT(trading_client_detail!$F87,3)="USD",RIGHT(trading_client_detail!$F87,3)="USD",LEFT(trading_client_detail!$F87,3)="EUR",RIGHT(trading_client_detail!$F87,3)="EUR"),"",trading_client_detail!$G87),"")</f>
        <v>0.47460000099999999</v>
      </c>
    </row>
    <row r="88" spans="1:4" x14ac:dyDescent="0.25">
      <c r="A88" t="str">
        <f>IF(AND(trading_client_detail!$A88&lt;&gt;"",ROUND(trading_client_detail!$G88,0)&lt;&gt;0),IF(OR(LEFT(trading_client_detail!$F88,3)="USD",RIGHT(trading_client_detail!$F88,3)="USD",LEFT(trading_client_detail!$F88,3)="EUR",RIGHT(trading_client_detail!$F88,3)="EUR"),"",IF(NOT(ISERROR(VLOOKUP(trading_client_detail!$E88,'asset_&amp;_open_positions'!$E:$M, 9, FALSE))),VLOOKUP(trading_client_detail!$E88,'asset_&amp;_open_positions'!$E:$M, 9, FALSE),IF(NOT(ISERROR(VLOOKUP(trading_client_detail!$F88,'asset_&amp;_open_positions'!$E:$M, 9, FALSE))),VLOOKUP(trading_client_detail!$F88,'asset_&amp;_open_positions'!$E:$M, 9, FALSE),RIGHT(trading_client_detail!$F88,LEN(trading_client_detail!$F88)-1)))),"")</f>
        <v/>
      </c>
      <c r="B88" t="str">
        <f>IF(AND(trading_client_detail!$A88&lt;&gt;"",ROUND(trading_client_detail!$G88,0)&lt;&gt;0),IF(OR(LEFT(trading_client_detail!$F88,3)="USD",RIGHT(trading_client_detail!$F88,3)="USD"),"",IF(NOT(ISERROR(VLOOKUP(trading_client_detail!$E88,'asset_&amp;_open_positions'!$E:$M, 6, FALSE))),VLOOKUP(trading_client_detail!$E88,'asset_&amp;_open_positions'!$E:$M, 6, FALSE),IF(NOT(ISERROR(VLOOKUP($A88,'asset_&amp;_open_positions'!$E:$M, 6, FALSE))),VLOOKUP($A88,'asset_&amp;_open_positions'!$E:$M, 6, FALSE),"ASSET"))),"")</f>
        <v/>
      </c>
      <c r="C88" t="str">
        <f>IF(AND(trading_client_detail!$A88&lt;&gt;"",ROUND(trading_client_detail!$G88,0)&lt;&gt;0),IF(OR(LEFT(trading_client_detail!$F88,3)="USD",RIGHT(trading_client_detail!$F88,3)="USD"),"",IF(NOT(ISERROR(VLOOKUP(trading_client_detail!$E88,'asset_&amp;_open_positions'!$E:$M, 6, FALSE))),VLOOKUP(trading_client_detail!$E88,'asset_&amp;_open_positions'!$E:$M, 8, FALSE),IF(NOT(ISERROR(VLOOKUP($A88,'asset_&amp;_open_positions'!$E:$M, 6, FALSE))),VLOOKUP($A88,'asset_&amp;_open_positions'!$E:$M, 8, FALSE),1))),"")</f>
        <v/>
      </c>
      <c r="D88" s="42" t="str">
        <f>IF(trading_client_detail!$A88&lt;&gt;"",IF(OR(LEFT(trading_client_detail!$F88,3)="USD",RIGHT(trading_client_detail!$F88,3)="USD",LEFT(trading_client_detail!$F88,3)="EUR",RIGHT(trading_client_detail!$F88,3)="EUR"),"",trading_client_detail!$G88),"")</f>
        <v/>
      </c>
    </row>
    <row r="89" spans="1:4" x14ac:dyDescent="0.25">
      <c r="A89" t="str">
        <f>IF(AND(trading_client_detail!$A89&lt;&gt;"",ROUND(trading_client_detail!$G89,0)&lt;&gt;0),IF(OR(LEFT(trading_client_detail!$F89,3)="USD",RIGHT(trading_client_detail!$F89,3)="USD",LEFT(trading_client_detail!$F89,3)="EUR",RIGHT(trading_client_detail!$F89,3)="EUR"),"",IF(NOT(ISERROR(VLOOKUP(trading_client_detail!$E89,'asset_&amp;_open_positions'!$E:$M, 9, FALSE))),VLOOKUP(trading_client_detail!$E89,'asset_&amp;_open_positions'!$E:$M, 9, FALSE),IF(NOT(ISERROR(VLOOKUP(trading_client_detail!$F89,'asset_&amp;_open_positions'!$E:$M, 9, FALSE))),VLOOKUP(trading_client_detail!$F89,'asset_&amp;_open_positions'!$E:$M, 9, FALSE),RIGHT(trading_client_detail!$F89,LEN(trading_client_detail!$F89)-1)))),"")</f>
        <v/>
      </c>
      <c r="B89" t="str">
        <f>IF(AND(trading_client_detail!$A89&lt;&gt;"",ROUND(trading_client_detail!$G89,0)&lt;&gt;0),IF(OR(LEFT(trading_client_detail!$F89,3)="USD",RIGHT(trading_client_detail!$F89,3)="USD"),"",IF(NOT(ISERROR(VLOOKUP(trading_client_detail!$E89,'asset_&amp;_open_positions'!$E:$M, 6, FALSE))),VLOOKUP(trading_client_detail!$E89,'asset_&amp;_open_positions'!$E:$M, 6, FALSE),IF(NOT(ISERROR(VLOOKUP($A89,'asset_&amp;_open_positions'!$E:$M, 6, FALSE))),VLOOKUP($A89,'asset_&amp;_open_positions'!$E:$M, 6, FALSE),"ASSET"))),"")</f>
        <v/>
      </c>
      <c r="C89" t="str">
        <f>IF(AND(trading_client_detail!$A89&lt;&gt;"",ROUND(trading_client_detail!$G89,0)&lt;&gt;0),IF(OR(LEFT(trading_client_detail!$F89,3)="USD",RIGHT(trading_client_detail!$F89,3)="USD"),"",IF(NOT(ISERROR(VLOOKUP(trading_client_detail!$E89,'asset_&amp;_open_positions'!$E:$M, 6, FALSE))),VLOOKUP(trading_client_detail!$E89,'asset_&amp;_open_positions'!$E:$M, 8, FALSE),IF(NOT(ISERROR(VLOOKUP($A89,'asset_&amp;_open_positions'!$E:$M, 6, FALSE))),VLOOKUP($A89,'asset_&amp;_open_positions'!$E:$M, 8, FALSE),1))),"")</f>
        <v/>
      </c>
      <c r="D89" s="42">
        <f>IF(trading_client_detail!$A89&lt;&gt;"",IF(OR(LEFT(trading_client_detail!$F89,3)="USD",RIGHT(trading_client_detail!$F89,3)="USD",LEFT(trading_client_detail!$F89,3)="EUR",RIGHT(trading_client_detail!$F89,3)="EUR"),"",trading_client_detail!$G89),"")</f>
        <v>-0.28055969200000003</v>
      </c>
    </row>
    <row r="90" spans="1:4" x14ac:dyDescent="0.25">
      <c r="A90" t="str">
        <f>IF(AND(trading_client_detail!$A90&lt;&gt;"",ROUND(trading_client_detail!$G90,0)&lt;&gt;0),IF(OR(LEFT(trading_client_detail!$F90,3)="USD",RIGHT(trading_client_detail!$F90,3)="USD",LEFT(trading_client_detail!$F90,3)="EUR",RIGHT(trading_client_detail!$F90,3)="EUR"),"",IF(NOT(ISERROR(VLOOKUP(trading_client_detail!$E90,'asset_&amp;_open_positions'!$E:$M, 9, FALSE))),VLOOKUP(trading_client_detail!$E90,'asset_&amp;_open_positions'!$E:$M, 9, FALSE),IF(NOT(ISERROR(VLOOKUP(trading_client_detail!$F90,'asset_&amp;_open_positions'!$E:$M, 9, FALSE))),VLOOKUP(trading_client_detail!$F90,'asset_&amp;_open_positions'!$E:$M, 9, FALSE),RIGHT(trading_client_detail!$F90,LEN(trading_client_detail!$F90)-1)))),"")</f>
        <v/>
      </c>
      <c r="B90" t="str">
        <f>IF(AND(trading_client_detail!$A90&lt;&gt;"",ROUND(trading_client_detail!$G90,0)&lt;&gt;0),IF(OR(LEFT(trading_client_detail!$F90,3)="USD",RIGHT(trading_client_detail!$F90,3)="USD"),"",IF(NOT(ISERROR(VLOOKUP(trading_client_detail!$E90,'asset_&amp;_open_positions'!$E:$M, 6, FALSE))),VLOOKUP(trading_client_detail!$E90,'asset_&amp;_open_positions'!$E:$M, 6, FALSE),IF(NOT(ISERROR(VLOOKUP($A90,'asset_&amp;_open_positions'!$E:$M, 6, FALSE))),VLOOKUP($A90,'asset_&amp;_open_positions'!$E:$M, 6, FALSE),"ASSET"))),"")</f>
        <v/>
      </c>
      <c r="C90" t="str">
        <f>IF(AND(trading_client_detail!$A90&lt;&gt;"",ROUND(trading_client_detail!$G90,0)&lt;&gt;0),IF(OR(LEFT(trading_client_detail!$F90,3)="USD",RIGHT(trading_client_detail!$F90,3)="USD"),"",IF(NOT(ISERROR(VLOOKUP(trading_client_detail!$E90,'asset_&amp;_open_positions'!$E:$M, 6, FALSE))),VLOOKUP(trading_client_detail!$E90,'asset_&amp;_open_positions'!$E:$M, 8, FALSE),IF(NOT(ISERROR(VLOOKUP($A90,'asset_&amp;_open_positions'!$E:$M, 6, FALSE))),VLOOKUP($A90,'asset_&amp;_open_positions'!$E:$M, 8, FALSE),1))),"")</f>
        <v/>
      </c>
      <c r="D90" s="42">
        <f>IF(trading_client_detail!$A90&lt;&gt;"",IF(OR(LEFT(trading_client_detail!$F90,3)="USD",RIGHT(trading_client_detail!$F90,3)="USD",LEFT(trading_client_detail!$F90,3)="EUR",RIGHT(trading_client_detail!$F90,3)="EUR"),"",trading_client_detail!$G90),"")</f>
        <v>1.8938999999999999E-5</v>
      </c>
    </row>
    <row r="91" spans="1:4" x14ac:dyDescent="0.25">
      <c r="A91" t="str">
        <f>IF(AND(trading_client_detail!$A91&lt;&gt;"",ROUND(trading_client_detail!$G91,0)&lt;&gt;0),IF(OR(LEFT(trading_client_detail!$F91,3)="USD",RIGHT(trading_client_detail!$F91,3)="USD",LEFT(trading_client_detail!$F91,3)="EUR",RIGHT(trading_client_detail!$F91,3)="EUR"),"",IF(NOT(ISERROR(VLOOKUP(trading_client_detail!$E91,'asset_&amp;_open_positions'!$E:$M, 9, FALSE))),VLOOKUP(trading_client_detail!$E91,'asset_&amp;_open_positions'!$E:$M, 9, FALSE),IF(NOT(ISERROR(VLOOKUP(trading_client_detail!$F91,'asset_&amp;_open_positions'!$E:$M, 9, FALSE))),VLOOKUP(trading_client_detail!$F91,'asset_&amp;_open_positions'!$E:$M, 9, FALSE),RIGHT(trading_client_detail!$F91,LEN(trading_client_detail!$F91)-1)))),"")</f>
        <v/>
      </c>
      <c r="B91" t="str">
        <f>IF(AND(trading_client_detail!$A91&lt;&gt;"",ROUND(trading_client_detail!$G91,0)&lt;&gt;0),IF(OR(LEFT(trading_client_detail!$F91,3)="USD",RIGHT(trading_client_detail!$F91,3)="USD"),"",IF(NOT(ISERROR(VLOOKUP(trading_client_detail!$E91,'asset_&amp;_open_positions'!$E:$M, 6, FALSE))),VLOOKUP(trading_client_detail!$E91,'asset_&amp;_open_positions'!$E:$M, 6, FALSE),IF(NOT(ISERROR(VLOOKUP($A91,'asset_&amp;_open_positions'!$E:$M, 6, FALSE))),VLOOKUP($A91,'asset_&amp;_open_positions'!$E:$M, 6, FALSE),"ASSET"))),"")</f>
        <v/>
      </c>
      <c r="C91" t="str">
        <f>IF(AND(trading_client_detail!$A91&lt;&gt;"",ROUND(trading_client_detail!$G91,0)&lt;&gt;0),IF(OR(LEFT(trading_client_detail!$F91,3)="USD",RIGHT(trading_client_detail!$F91,3)="USD"),"",IF(NOT(ISERROR(VLOOKUP(trading_client_detail!$E91,'asset_&amp;_open_positions'!$E:$M, 6, FALSE))),VLOOKUP(trading_client_detail!$E91,'asset_&amp;_open_positions'!$E:$M, 8, FALSE),IF(NOT(ISERROR(VLOOKUP($A91,'asset_&amp;_open_positions'!$E:$M, 6, FALSE))),VLOOKUP($A91,'asset_&amp;_open_positions'!$E:$M, 8, FALSE),1))),"")</f>
        <v/>
      </c>
      <c r="D91" s="42">
        <f>IF(trading_client_detail!$A91&lt;&gt;"",IF(OR(LEFT(trading_client_detail!$F91,3)="USD",RIGHT(trading_client_detail!$F91,3)="USD",LEFT(trading_client_detail!$F91,3)="EUR",RIGHT(trading_client_detail!$F91,3)="EUR"),"",trading_client_detail!$G91),"")</f>
        <v>-1.9080999999999999E-5</v>
      </c>
    </row>
    <row r="92" spans="1:4" x14ac:dyDescent="0.25">
      <c r="A92" t="str">
        <f>IF(AND(trading_client_detail!$A92&lt;&gt;"",ROUND(trading_client_detail!$G92,0)&lt;&gt;0),IF(OR(LEFT(trading_client_detail!$F92,3)="USD",RIGHT(trading_client_detail!$F92,3)="USD",LEFT(trading_client_detail!$F92,3)="EUR",RIGHT(trading_client_detail!$F92,3)="EUR"),"",IF(NOT(ISERROR(VLOOKUP(trading_client_detail!$E92,'asset_&amp;_open_positions'!$E:$M, 9, FALSE))),VLOOKUP(trading_client_detail!$E92,'asset_&amp;_open_positions'!$E:$M, 9, FALSE),IF(NOT(ISERROR(VLOOKUP(trading_client_detail!$F92,'asset_&amp;_open_positions'!$E:$M, 9, FALSE))),VLOOKUP(trading_client_detail!$F92,'asset_&amp;_open_positions'!$E:$M, 9, FALSE),RIGHT(trading_client_detail!$F92,LEN(trading_client_detail!$F92)-1)))),"")</f>
        <v/>
      </c>
      <c r="B92" t="str">
        <f>IF(AND(trading_client_detail!$A92&lt;&gt;"",ROUND(trading_client_detail!$G92,0)&lt;&gt;0),IF(OR(LEFT(trading_client_detail!$F92,3)="USD",RIGHT(trading_client_detail!$F92,3)="USD"),"",IF(NOT(ISERROR(VLOOKUP(trading_client_detail!$E92,'asset_&amp;_open_positions'!$E:$M, 6, FALSE))),VLOOKUP(trading_client_detail!$E92,'asset_&amp;_open_positions'!$E:$M, 6, FALSE),IF(NOT(ISERROR(VLOOKUP($A92,'asset_&amp;_open_positions'!$E:$M, 6, FALSE))),VLOOKUP($A92,'asset_&amp;_open_positions'!$E:$M, 6, FALSE),"ASSET"))),"")</f>
        <v/>
      </c>
      <c r="C92" t="str">
        <f>IF(AND(trading_client_detail!$A92&lt;&gt;"",ROUND(trading_client_detail!$G92,0)&lt;&gt;0),IF(OR(LEFT(trading_client_detail!$F92,3)="USD",RIGHT(trading_client_detail!$F92,3)="USD"),"",IF(NOT(ISERROR(VLOOKUP(trading_client_detail!$E92,'asset_&amp;_open_positions'!$E:$M, 6, FALSE))),VLOOKUP(trading_client_detail!$E92,'asset_&amp;_open_positions'!$E:$M, 8, FALSE),IF(NOT(ISERROR(VLOOKUP($A92,'asset_&amp;_open_positions'!$E:$M, 6, FALSE))),VLOOKUP($A92,'asset_&amp;_open_positions'!$E:$M, 8, FALSE),1))),"")</f>
        <v/>
      </c>
      <c r="D92" s="42">
        <f>IF(trading_client_detail!$A92&lt;&gt;"",IF(OR(LEFT(trading_client_detail!$F92,3)="USD",RIGHT(trading_client_detail!$F92,3)="USD",LEFT(trading_client_detail!$F92,3)="EUR",RIGHT(trading_client_detail!$F92,3)="EUR"),"",trading_client_detail!$G92),"")</f>
        <v>4.0000000000000002E-9</v>
      </c>
    </row>
    <row r="93" spans="1:4" x14ac:dyDescent="0.25">
      <c r="A93" t="str">
        <f>IF(AND(trading_client_detail!$A93&lt;&gt;"",ROUND(trading_client_detail!$G93,0)&lt;&gt;0),IF(OR(LEFT(trading_client_detail!$F93,3)="USD",RIGHT(trading_client_detail!$F93,3)="USD",LEFT(trading_client_detail!$F93,3)="EUR",RIGHT(trading_client_detail!$F93,3)="EUR"),"",IF(NOT(ISERROR(VLOOKUP(trading_client_detail!$E93,'asset_&amp;_open_positions'!$E:$M, 9, FALSE))),VLOOKUP(trading_client_detail!$E93,'asset_&amp;_open_positions'!$E:$M, 9, FALSE),IF(NOT(ISERROR(VLOOKUP(trading_client_detail!$F93,'asset_&amp;_open_positions'!$E:$M, 9, FALSE))),VLOOKUP(trading_client_detail!$F93,'asset_&amp;_open_positions'!$E:$M, 9, FALSE),RIGHT(trading_client_detail!$F93,LEN(trading_client_detail!$F93)-1)))),"")</f>
        <v/>
      </c>
      <c r="B93" t="str">
        <f>IF(AND(trading_client_detail!$A93&lt;&gt;"",ROUND(trading_client_detail!$G93,0)&lt;&gt;0),IF(OR(LEFT(trading_client_detail!$F93,3)="USD",RIGHT(trading_client_detail!$F93,3)="USD"),"",IF(NOT(ISERROR(VLOOKUP(trading_client_detail!$E93,'asset_&amp;_open_positions'!$E:$M, 6, FALSE))),VLOOKUP(trading_client_detail!$E93,'asset_&amp;_open_positions'!$E:$M, 6, FALSE),IF(NOT(ISERROR(VLOOKUP($A93,'asset_&amp;_open_positions'!$E:$M, 6, FALSE))),VLOOKUP($A93,'asset_&amp;_open_positions'!$E:$M, 6, FALSE),"ASSET"))),"")</f>
        <v/>
      </c>
      <c r="C93" t="str">
        <f>IF(AND(trading_client_detail!$A93&lt;&gt;"",ROUND(trading_client_detail!$G93,0)&lt;&gt;0),IF(OR(LEFT(trading_client_detail!$F93,3)="USD",RIGHT(trading_client_detail!$F93,3)="USD"),"",IF(NOT(ISERROR(VLOOKUP(trading_client_detail!$E93,'asset_&amp;_open_positions'!$E:$M, 6, FALSE))),VLOOKUP(trading_client_detail!$E93,'asset_&amp;_open_positions'!$E:$M, 8, FALSE),IF(NOT(ISERROR(VLOOKUP($A93,'asset_&amp;_open_positions'!$E:$M, 6, FALSE))),VLOOKUP($A93,'asset_&amp;_open_positions'!$E:$M, 8, FALSE),1))),"")</f>
        <v/>
      </c>
      <c r="D93" s="42" t="str">
        <f>IF(trading_client_detail!$A93&lt;&gt;"",IF(OR(LEFT(trading_client_detail!$F93,3)="USD",RIGHT(trading_client_detail!$F93,3)="USD",LEFT(trading_client_detail!$F93,3)="EUR",RIGHT(trading_client_detail!$F93,3)="EUR"),"",trading_client_detail!$G93),"")</f>
        <v/>
      </c>
    </row>
    <row r="94" spans="1:4" x14ac:dyDescent="0.25">
      <c r="A94" t="str">
        <f>IF(AND(trading_client_detail!$A94&lt;&gt;"",ROUND(trading_client_detail!$G94,0)&lt;&gt;0),IF(OR(LEFT(trading_client_detail!$F94,3)="USD",RIGHT(trading_client_detail!$F94,3)="USD",LEFT(trading_client_detail!$F94,3)="EUR",RIGHT(trading_client_detail!$F94,3)="EUR"),"",IF(NOT(ISERROR(VLOOKUP(trading_client_detail!$E94,'asset_&amp;_open_positions'!$E:$M, 9, FALSE))),VLOOKUP(trading_client_detail!$E94,'asset_&amp;_open_positions'!$E:$M, 9, FALSE),IF(NOT(ISERROR(VLOOKUP(trading_client_detail!$F94,'asset_&amp;_open_positions'!$E:$M, 9, FALSE))),VLOOKUP(trading_client_detail!$F94,'asset_&amp;_open_positions'!$E:$M, 9, FALSE),RIGHT(trading_client_detail!$F94,LEN(trading_client_detail!$F94)-1)))),"")</f>
        <v/>
      </c>
      <c r="B94" t="str">
        <f>IF(AND(trading_client_detail!$A94&lt;&gt;"",ROUND(trading_client_detail!$G94,0)&lt;&gt;0),IF(OR(LEFT(trading_client_detail!$F94,3)="USD",RIGHT(trading_client_detail!$F94,3)="USD"),"",IF(NOT(ISERROR(VLOOKUP(trading_client_detail!$E94,'asset_&amp;_open_positions'!$E:$M, 6, FALSE))),VLOOKUP(trading_client_detail!$E94,'asset_&amp;_open_positions'!$E:$M, 6, FALSE),IF(NOT(ISERROR(VLOOKUP($A94,'asset_&amp;_open_positions'!$E:$M, 6, FALSE))),VLOOKUP($A94,'asset_&amp;_open_positions'!$E:$M, 6, FALSE),"ASSET"))),"")</f>
        <v/>
      </c>
      <c r="C94" t="str">
        <f>IF(AND(trading_client_detail!$A94&lt;&gt;"",ROUND(trading_client_detail!$G94,0)&lt;&gt;0),IF(OR(LEFT(trading_client_detail!$F94,3)="USD",RIGHT(trading_client_detail!$F94,3)="USD"),"",IF(NOT(ISERROR(VLOOKUP(trading_client_detail!$E94,'asset_&amp;_open_positions'!$E:$M, 6, FALSE))),VLOOKUP(trading_client_detail!$E94,'asset_&amp;_open_positions'!$E:$M, 8, FALSE),IF(NOT(ISERROR(VLOOKUP($A94,'asset_&amp;_open_positions'!$E:$M, 6, FALSE))),VLOOKUP($A94,'asset_&amp;_open_positions'!$E:$M, 8, FALSE),1))),"")</f>
        <v/>
      </c>
      <c r="D94" s="42" t="str">
        <f>IF(trading_client_detail!$A94&lt;&gt;"",IF(OR(LEFT(trading_client_detail!$F94,3)="USD",RIGHT(trading_client_detail!$F94,3)="USD",LEFT(trading_client_detail!$F94,3)="EUR",RIGHT(trading_client_detail!$F94,3)="EUR"),"",trading_client_detail!$G94),"")</f>
        <v/>
      </c>
    </row>
    <row r="95" spans="1:4" x14ac:dyDescent="0.25">
      <c r="A95" t="str">
        <f>IF(AND(trading_client_detail!$A95&lt;&gt;"",ROUND(trading_client_detail!$G95,0)&lt;&gt;0),IF(OR(LEFT(trading_client_detail!$F95,3)="USD",RIGHT(trading_client_detail!$F95,3)="USD",LEFT(trading_client_detail!$F95,3)="EUR",RIGHT(trading_client_detail!$F95,3)="EUR"),"",IF(NOT(ISERROR(VLOOKUP(trading_client_detail!$E95,'asset_&amp;_open_positions'!$E:$M, 9, FALSE))),VLOOKUP(trading_client_detail!$E95,'asset_&amp;_open_positions'!$E:$M, 9, FALSE),IF(NOT(ISERROR(VLOOKUP(trading_client_detail!$F95,'asset_&amp;_open_positions'!$E:$M, 9, FALSE))),VLOOKUP(trading_client_detail!$F95,'asset_&amp;_open_positions'!$E:$M, 9, FALSE),RIGHT(trading_client_detail!$F95,LEN(trading_client_detail!$F95)-1)))),"")</f>
        <v>BTC</v>
      </c>
      <c r="B95" t="str">
        <f>IF(AND(trading_client_detail!$A95&lt;&gt;"",ROUND(trading_client_detail!$G95,0)&lt;&gt;0),IF(OR(LEFT(trading_client_detail!$F95,3)="USD",RIGHT(trading_client_detail!$F95,3)="USD"),"",IF(NOT(ISERROR(VLOOKUP(trading_client_detail!$E95,'asset_&amp;_open_positions'!$E:$M, 6, FALSE))),VLOOKUP(trading_client_detail!$E95,'asset_&amp;_open_positions'!$E:$M, 6, FALSE),IF(NOT(ISERROR(VLOOKUP($A95,'asset_&amp;_open_positions'!$E:$M, 6, FALSE))),VLOOKUP($A95,'asset_&amp;_open_positions'!$E:$M, 6, FALSE),"ASSET"))),"")</f>
        <v>FUTURE</v>
      </c>
      <c r="C95">
        <f>IF(AND(trading_client_detail!$A95&lt;&gt;"",ROUND(trading_client_detail!$G95,0)&lt;&gt;0),IF(OR(LEFT(trading_client_detail!$F95,3)="USD",RIGHT(trading_client_detail!$F95,3)="USD"),"",IF(NOT(ISERROR(VLOOKUP(trading_client_detail!$E95,'asset_&amp;_open_positions'!$E:$M, 6, FALSE))),VLOOKUP(trading_client_detail!$E95,'asset_&amp;_open_positions'!$E:$M, 8, FALSE),IF(NOT(ISERROR(VLOOKUP($A95,'asset_&amp;_open_positions'!$E:$M, 6, FALSE))),VLOOKUP($A95,'asset_&amp;_open_positions'!$E:$M, 8, FALSE),1))),"")</f>
        <v>1</v>
      </c>
      <c r="D95" s="42">
        <f>IF(trading_client_detail!$A95&lt;&gt;"",IF(OR(LEFT(trading_client_detail!$F95,3)="USD",RIGHT(trading_client_detail!$F95,3)="USD",LEFT(trading_client_detail!$F95,3)="EUR",RIGHT(trading_client_detail!$F95,3)="EUR"),"",trading_client_detail!$G95),"")</f>
        <v>82.71</v>
      </c>
    </row>
    <row r="96" spans="1:4" x14ac:dyDescent="0.25">
      <c r="A96" t="str">
        <f>IF(AND(trading_client_detail!$A96&lt;&gt;"",ROUND(trading_client_detail!$G96,0)&lt;&gt;0),IF(OR(LEFT(trading_client_detail!$F96,3)="USD",RIGHT(trading_client_detail!$F96,3)="USD",LEFT(trading_client_detail!$F96,3)="EUR",RIGHT(trading_client_detail!$F96,3)="EUR"),"",IF(NOT(ISERROR(VLOOKUP(trading_client_detail!$E96,'asset_&amp;_open_positions'!$E:$M, 9, FALSE))),VLOOKUP(trading_client_detail!$E96,'asset_&amp;_open_positions'!$E:$M, 9, FALSE),IF(NOT(ISERROR(VLOOKUP(trading_client_detail!$F96,'asset_&amp;_open_positions'!$E:$M, 9, FALSE))),VLOOKUP(trading_client_detail!$F96,'asset_&amp;_open_positions'!$E:$M, 9, FALSE),RIGHT(trading_client_detail!$F96,LEN(trading_client_detail!$F96)-1)))),"")</f>
        <v>BTC</v>
      </c>
      <c r="B96" t="str">
        <f>IF(AND(trading_client_detail!$A96&lt;&gt;"",ROUND(trading_client_detail!$G96,0)&lt;&gt;0),IF(OR(LEFT(trading_client_detail!$F96,3)="USD",RIGHT(trading_client_detail!$F96,3)="USD"),"",IF(NOT(ISERROR(VLOOKUP(trading_client_detail!$E96,'asset_&amp;_open_positions'!$E:$M, 6, FALSE))),VLOOKUP(trading_client_detail!$E96,'asset_&amp;_open_positions'!$E:$M, 6, FALSE),IF(NOT(ISERROR(VLOOKUP($A96,'asset_&amp;_open_positions'!$E:$M, 6, FALSE))),VLOOKUP($A96,'asset_&amp;_open_positions'!$E:$M, 6, FALSE),"ASSET"))),"")</f>
        <v>FUTURE</v>
      </c>
      <c r="C96">
        <f>IF(AND(trading_client_detail!$A96&lt;&gt;"",ROUND(trading_client_detail!$G96,0)&lt;&gt;0),IF(OR(LEFT(trading_client_detail!$F96,3)="USD",RIGHT(trading_client_detail!$F96,3)="USD"),"",IF(NOT(ISERROR(VLOOKUP(trading_client_detail!$E96,'asset_&amp;_open_positions'!$E:$M, 6, FALSE))),VLOOKUP(trading_client_detail!$E96,'asset_&amp;_open_positions'!$E:$M, 8, FALSE),IF(NOT(ISERROR(VLOOKUP($A96,'asset_&amp;_open_positions'!$E:$M, 6, FALSE))),VLOOKUP($A96,'asset_&amp;_open_positions'!$E:$M, 8, FALSE),1))),"")</f>
        <v>1</v>
      </c>
      <c r="D96" s="42">
        <f>IF(trading_client_detail!$A96&lt;&gt;"",IF(OR(LEFT(trading_client_detail!$F96,3)="USD",RIGHT(trading_client_detail!$F96,3)="USD",LEFT(trading_client_detail!$F96,3)="EUR",RIGHT(trading_client_detail!$F96,3)="EUR"),"",trading_client_detail!$G96),"")</f>
        <v>-82.71</v>
      </c>
    </row>
    <row r="97" spans="1:4" x14ac:dyDescent="0.25">
      <c r="A97" t="str">
        <f>IF(AND(trading_client_detail!$A97&lt;&gt;"",ROUND(trading_client_detail!$G97,0)&lt;&gt;0),IF(OR(LEFT(trading_client_detail!$F97,3)="USD",RIGHT(trading_client_detail!$F97,3)="USD",LEFT(trading_client_detail!$F97,3)="EUR",RIGHT(trading_client_detail!$F97,3)="EUR"),"",IF(NOT(ISERROR(VLOOKUP(trading_client_detail!$E97,'asset_&amp;_open_positions'!$E:$M, 9, FALSE))),VLOOKUP(trading_client_detail!$E97,'asset_&amp;_open_positions'!$E:$M, 9, FALSE),IF(NOT(ISERROR(VLOOKUP(trading_client_detail!$F97,'asset_&amp;_open_positions'!$E:$M, 9, FALSE))),VLOOKUP(trading_client_detail!$F97,'asset_&amp;_open_positions'!$E:$M, 9, FALSE),RIGHT(trading_client_detail!$F97,LEN(trading_client_detail!$F97)-1)))),"")</f>
        <v>BTC</v>
      </c>
      <c r="B97" t="str">
        <f>IF(AND(trading_client_detail!$A97&lt;&gt;"",ROUND(trading_client_detail!$G97,0)&lt;&gt;0),IF(OR(LEFT(trading_client_detail!$F97,3)="USD",RIGHT(trading_client_detail!$F97,3)="USD"),"",IF(NOT(ISERROR(VLOOKUP(trading_client_detail!$E97,'asset_&amp;_open_positions'!$E:$M, 6, FALSE))),VLOOKUP(trading_client_detail!$E97,'asset_&amp;_open_positions'!$E:$M, 6, FALSE),IF(NOT(ISERROR(VLOOKUP($A97,'asset_&amp;_open_positions'!$E:$M, 6, FALSE))),VLOOKUP($A97,'asset_&amp;_open_positions'!$E:$M, 6, FALSE),"ASSET"))),"")</f>
        <v>ASSET</v>
      </c>
      <c r="C97">
        <f>IF(AND(trading_client_detail!$A97&lt;&gt;"",ROUND(trading_client_detail!$G97,0)&lt;&gt;0),IF(OR(LEFT(trading_client_detail!$F97,3)="USD",RIGHT(trading_client_detail!$F97,3)="USD"),"",IF(NOT(ISERROR(VLOOKUP(trading_client_detail!$E97,'asset_&amp;_open_positions'!$E:$M, 6, FALSE))),VLOOKUP(trading_client_detail!$E97,'asset_&amp;_open_positions'!$E:$M, 8, FALSE),IF(NOT(ISERROR(VLOOKUP($A97,'asset_&amp;_open_positions'!$E:$M, 6, FALSE))),VLOOKUP($A97,'asset_&amp;_open_positions'!$E:$M, 8, FALSE),1))),"")</f>
        <v>1</v>
      </c>
      <c r="D97" s="42">
        <f>IF(trading_client_detail!$A97&lt;&gt;"",IF(OR(LEFT(trading_client_detail!$F97,3)="USD",RIGHT(trading_client_detail!$F97,3)="USD",LEFT(trading_client_detail!$F97,3)="EUR",RIGHT(trading_client_detail!$F97,3)="EUR"),"",trading_client_detail!$G97),"")</f>
        <v>77.869515660000005</v>
      </c>
    </row>
    <row r="98" spans="1:4" x14ac:dyDescent="0.25">
      <c r="A98" t="str">
        <f>IF(AND(trading_client_detail!$A98&lt;&gt;"",ROUND(trading_client_detail!$G98,0)&lt;&gt;0),IF(OR(LEFT(trading_client_detail!$F98,3)="USD",RIGHT(trading_client_detail!$F98,3)="USD",LEFT(trading_client_detail!$F98,3)="EUR",RIGHT(trading_client_detail!$F98,3)="EUR"),"",IF(NOT(ISERROR(VLOOKUP(trading_client_detail!$E98,'asset_&amp;_open_positions'!$E:$M, 9, FALSE))),VLOOKUP(trading_client_detail!$E98,'asset_&amp;_open_positions'!$E:$M, 9, FALSE),IF(NOT(ISERROR(VLOOKUP(trading_client_detail!$F98,'asset_&amp;_open_positions'!$E:$M, 9, FALSE))),VLOOKUP(trading_client_detail!$F98,'asset_&amp;_open_positions'!$E:$M, 9, FALSE),RIGHT(trading_client_detail!$F98,LEN(trading_client_detail!$F98)-1)))),"")</f>
        <v/>
      </c>
      <c r="B98" t="str">
        <f>IF(AND(trading_client_detail!$A98&lt;&gt;"",ROUND(trading_client_detail!$G98,0)&lt;&gt;0),IF(OR(LEFT(trading_client_detail!$F98,3)="USD",RIGHT(trading_client_detail!$F98,3)="USD"),"",IF(NOT(ISERROR(VLOOKUP(trading_client_detail!$E98,'asset_&amp;_open_positions'!$E:$M, 6, FALSE))),VLOOKUP(trading_client_detail!$E98,'asset_&amp;_open_positions'!$E:$M, 6, FALSE),IF(NOT(ISERROR(VLOOKUP($A98,'asset_&amp;_open_positions'!$E:$M, 6, FALSE))),VLOOKUP($A98,'asset_&amp;_open_positions'!$E:$M, 6, FALSE),"ASSET"))),"")</f>
        <v/>
      </c>
      <c r="C98" t="str">
        <f>IF(AND(trading_client_detail!$A98&lt;&gt;"",ROUND(trading_client_detail!$G98,0)&lt;&gt;0),IF(OR(LEFT(trading_client_detail!$F98,3)="USD",RIGHT(trading_client_detail!$F98,3)="USD"),"",IF(NOT(ISERROR(VLOOKUP(trading_client_detail!$E98,'asset_&amp;_open_positions'!$E:$M, 6, FALSE))),VLOOKUP(trading_client_detail!$E98,'asset_&amp;_open_positions'!$E:$M, 8, FALSE),IF(NOT(ISERROR(VLOOKUP($A98,'asset_&amp;_open_positions'!$E:$M, 6, FALSE))),VLOOKUP($A98,'asset_&amp;_open_positions'!$E:$M, 8, FALSE),1))),"")</f>
        <v/>
      </c>
      <c r="D98" s="42" t="str">
        <f>IF(trading_client_detail!$A98&lt;&gt;"",IF(OR(LEFT(trading_client_detail!$F98,3)="USD",RIGHT(trading_client_detail!$F98,3)="USD",LEFT(trading_client_detail!$F98,3)="EUR",RIGHT(trading_client_detail!$F98,3)="EUR"),"",trading_client_detail!$G98),"")</f>
        <v/>
      </c>
    </row>
    <row r="99" spans="1:4" x14ac:dyDescent="0.25">
      <c r="A99" t="str">
        <f>IF(AND(trading_client_detail!$A99&lt;&gt;"",ROUND(trading_client_detail!$G99,0)&lt;&gt;0),IF(OR(LEFT(trading_client_detail!$F99,3)="USD",RIGHT(trading_client_detail!$F99,3)="USD",LEFT(trading_client_detail!$F99,3)="EUR",RIGHT(trading_client_detail!$F99,3)="EUR"),"",IF(NOT(ISERROR(VLOOKUP(trading_client_detail!$E99,'asset_&amp;_open_positions'!$E:$M, 9, FALSE))),VLOOKUP(trading_client_detail!$E99,'asset_&amp;_open_positions'!$E:$M, 9, FALSE),IF(NOT(ISERROR(VLOOKUP(trading_client_detail!$F99,'asset_&amp;_open_positions'!$E:$M, 9, FALSE))),VLOOKUP(trading_client_detail!$F99,'asset_&amp;_open_positions'!$E:$M, 9, FALSE),RIGHT(trading_client_detail!$F99,LEN(trading_client_detail!$F99)-1)))),"")</f>
        <v>BTC</v>
      </c>
      <c r="B99" t="str">
        <f>IF(AND(trading_client_detail!$A99&lt;&gt;"",ROUND(trading_client_detail!$G99,0)&lt;&gt;0),IF(OR(LEFT(trading_client_detail!$F99,3)="USD",RIGHT(trading_client_detail!$F99,3)="USD"),"",IF(NOT(ISERROR(VLOOKUP(trading_client_detail!$E99,'asset_&amp;_open_positions'!$E:$M, 6, FALSE))),VLOOKUP(trading_client_detail!$E99,'asset_&amp;_open_positions'!$E:$M, 6, FALSE),IF(NOT(ISERROR(VLOOKUP($A99,'asset_&amp;_open_positions'!$E:$M, 6, FALSE))),VLOOKUP($A99,'asset_&amp;_open_positions'!$E:$M, 6, FALSE),"ASSET"))),"")</f>
        <v>SWAP</v>
      </c>
      <c r="C99">
        <f>IF(AND(trading_client_detail!$A99&lt;&gt;"",ROUND(trading_client_detail!$G99,0)&lt;&gt;0),IF(OR(LEFT(trading_client_detail!$F99,3)="USD",RIGHT(trading_client_detail!$F99,3)="USD"),"",IF(NOT(ISERROR(VLOOKUP(trading_client_detail!$E99,'asset_&amp;_open_positions'!$E:$M, 6, FALSE))),VLOOKUP(trading_client_detail!$E99,'asset_&amp;_open_positions'!$E:$M, 8, FALSE),IF(NOT(ISERROR(VLOOKUP($A99,'asset_&amp;_open_positions'!$E:$M, 6, FALSE))),VLOOKUP($A99,'asset_&amp;_open_positions'!$E:$M, 8, FALSE),1))),"")</f>
        <v>1</v>
      </c>
      <c r="D99" s="42">
        <f>IF(trading_client_detail!$A99&lt;&gt;"",IF(OR(LEFT(trading_client_detail!$F99,3)="USD",RIGHT(trading_client_detail!$F99,3)="USD",LEFT(trading_client_detail!$F99,3)="EUR",RIGHT(trading_client_detail!$F99,3)="EUR"),"",trading_client_detail!$G99),"")</f>
        <v>-84.429000000000002</v>
      </c>
    </row>
    <row r="100" spans="1:4" x14ac:dyDescent="0.25">
      <c r="A100" t="str">
        <f>IF(AND(trading_client_detail!$A100&lt;&gt;"",ROUND(trading_client_detail!$G100,0)&lt;&gt;0),IF(OR(LEFT(trading_client_detail!$F100,3)="USD",RIGHT(trading_client_detail!$F100,3)="USD",LEFT(trading_client_detail!$F100,3)="EUR",RIGHT(trading_client_detail!$F100,3)="EUR"),"",IF(NOT(ISERROR(VLOOKUP(trading_client_detail!$E100,'asset_&amp;_open_positions'!$E:$M, 9, FALSE))),VLOOKUP(trading_client_detail!$E100,'asset_&amp;_open_positions'!$E:$M, 9, FALSE),IF(NOT(ISERROR(VLOOKUP(trading_client_detail!$F100,'asset_&amp;_open_positions'!$E:$M, 9, FALSE))),VLOOKUP(trading_client_detail!$F100,'asset_&amp;_open_positions'!$E:$M, 9, FALSE),RIGHT(trading_client_detail!$F100,LEN(trading_client_detail!$F100)-1)))),"")</f>
        <v/>
      </c>
      <c r="B100" t="str">
        <f>IF(AND(trading_client_detail!$A100&lt;&gt;"",ROUND(trading_client_detail!$G100,0)&lt;&gt;0),IF(OR(LEFT(trading_client_detail!$F100,3)="USD",RIGHT(trading_client_detail!$F100,3)="USD"),"",IF(NOT(ISERROR(VLOOKUP(trading_client_detail!$E100,'asset_&amp;_open_positions'!$E:$M, 6, FALSE))),VLOOKUP(trading_client_detail!$E100,'asset_&amp;_open_positions'!$E:$M, 6, FALSE),IF(NOT(ISERROR(VLOOKUP($A100,'asset_&amp;_open_positions'!$E:$M, 6, FALSE))),VLOOKUP($A100,'asset_&amp;_open_positions'!$E:$M, 6, FALSE),"ASSET"))),"")</f>
        <v/>
      </c>
      <c r="C100" t="str">
        <f>IF(AND(trading_client_detail!$A100&lt;&gt;"",ROUND(trading_client_detail!$G100,0)&lt;&gt;0),IF(OR(LEFT(trading_client_detail!$F100,3)="USD",RIGHT(trading_client_detail!$F100,3)="USD"),"",IF(NOT(ISERROR(VLOOKUP(trading_client_detail!$E100,'asset_&amp;_open_positions'!$E:$M, 6, FALSE))),VLOOKUP(trading_client_detail!$E100,'asset_&amp;_open_positions'!$E:$M, 8, FALSE),IF(NOT(ISERROR(VLOOKUP($A100,'asset_&amp;_open_positions'!$E:$M, 6, FALSE))),VLOOKUP($A100,'asset_&amp;_open_positions'!$E:$M, 8, FALSE),1))),"")</f>
        <v/>
      </c>
      <c r="D100" s="42" t="str">
        <f>IF(trading_client_detail!$A100&lt;&gt;"",IF(OR(LEFT(trading_client_detail!$F100,3)="USD",RIGHT(trading_client_detail!$F100,3)="USD",LEFT(trading_client_detail!$F100,3)="EUR",RIGHT(trading_client_detail!$F100,3)="EUR"),"",trading_client_detail!$G100),"")</f>
        <v/>
      </c>
    </row>
    <row r="101" spans="1:4" x14ac:dyDescent="0.25">
      <c r="A101" t="str">
        <f>IF(AND(trading_client_detail!$A101&lt;&gt;"",ROUND(trading_client_detail!$G101,0)&lt;&gt;0),IF(OR(LEFT(trading_client_detail!$F101,3)="USD",RIGHT(trading_client_detail!$F101,3)="USD",LEFT(trading_client_detail!$F101,3)="EUR",RIGHT(trading_client_detail!$F101,3)="EUR"),"",IF(NOT(ISERROR(VLOOKUP(trading_client_detail!$E101,'asset_&amp;_open_positions'!$E:$M, 9, FALSE))),VLOOKUP(trading_client_detail!$E101,'asset_&amp;_open_positions'!$E:$M, 9, FALSE),IF(NOT(ISERROR(VLOOKUP(trading_client_detail!$F101,'asset_&amp;_open_positions'!$E:$M, 9, FALSE))),VLOOKUP(trading_client_detail!$F101,'asset_&amp;_open_positions'!$E:$M, 9, FALSE),RIGHT(trading_client_detail!$F101,LEN(trading_client_detail!$F101)-1)))),"")</f>
        <v>BTC</v>
      </c>
      <c r="B101" t="str">
        <f>IF(AND(trading_client_detail!$A101&lt;&gt;"",ROUND(trading_client_detail!$G101,0)&lt;&gt;0),IF(OR(LEFT(trading_client_detail!$F101,3)="USD",RIGHT(trading_client_detail!$F101,3)="USD"),"",IF(NOT(ISERROR(VLOOKUP(trading_client_detail!$E101,'asset_&amp;_open_positions'!$E:$M, 6, FALSE))),VLOOKUP(trading_client_detail!$E101,'asset_&amp;_open_positions'!$E:$M, 6, FALSE),IF(NOT(ISERROR(VLOOKUP($A101,'asset_&amp;_open_positions'!$E:$M, 6, FALSE))),VLOOKUP($A101,'asset_&amp;_open_positions'!$E:$M, 6, FALSE),"ASSET"))),"")</f>
        <v>ASSET</v>
      </c>
      <c r="C101">
        <f>IF(AND(trading_client_detail!$A101&lt;&gt;"",ROUND(trading_client_detail!$G101,0)&lt;&gt;0),IF(OR(LEFT(trading_client_detail!$F101,3)="USD",RIGHT(trading_client_detail!$F101,3)="USD"),"",IF(NOT(ISERROR(VLOOKUP(trading_client_detail!$E101,'asset_&amp;_open_positions'!$E:$M, 6, FALSE))),VLOOKUP(trading_client_detail!$E101,'asset_&amp;_open_positions'!$E:$M, 8, FALSE),IF(NOT(ISERROR(VLOOKUP($A101,'asset_&amp;_open_positions'!$E:$M, 6, FALSE))),VLOOKUP($A101,'asset_&amp;_open_positions'!$E:$M, 8, FALSE),1))),"")</f>
        <v>1</v>
      </c>
      <c r="D101" s="42">
        <f>IF(trading_client_detail!$A101&lt;&gt;"",IF(OR(LEFT(trading_client_detail!$F101,3)="USD",RIGHT(trading_client_detail!$F101,3)="USD",LEFT(trading_client_detail!$F101,3)="EUR",RIGHT(trading_client_detail!$F101,3)="EUR"),"",trading_client_detail!$G101),"")</f>
        <v>11.31343405</v>
      </c>
    </row>
    <row r="102" spans="1:4" x14ac:dyDescent="0.25">
      <c r="A102" t="str">
        <f>IF(AND(trading_client_detail!$A102&lt;&gt;"",ROUND(trading_client_detail!$G102,0)&lt;&gt;0),IF(OR(LEFT(trading_client_detail!$F102,3)="USD",RIGHT(trading_client_detail!$F102,3)="USD",LEFT(trading_client_detail!$F102,3)="EUR",RIGHT(trading_client_detail!$F102,3)="EUR"),"",IF(NOT(ISERROR(VLOOKUP(trading_client_detail!$E102,'asset_&amp;_open_positions'!$E:$M, 9, FALSE))),VLOOKUP(trading_client_detail!$E102,'asset_&amp;_open_positions'!$E:$M, 9, FALSE),IF(NOT(ISERROR(VLOOKUP(trading_client_detail!$F102,'asset_&amp;_open_positions'!$E:$M, 9, FALSE))),VLOOKUP(trading_client_detail!$F102,'asset_&amp;_open_positions'!$E:$M, 9, FALSE),RIGHT(trading_client_detail!$F102,LEN(trading_client_detail!$F102)-1)))),"")</f>
        <v>BTC</v>
      </c>
      <c r="B102" t="str">
        <f>IF(AND(trading_client_detail!$A102&lt;&gt;"",ROUND(trading_client_detail!$G102,0)&lt;&gt;0),IF(OR(LEFT(trading_client_detail!$F102,3)="USD",RIGHT(trading_client_detail!$F102,3)="USD"),"",IF(NOT(ISERROR(VLOOKUP(trading_client_detail!$E102,'asset_&amp;_open_positions'!$E:$M, 6, FALSE))),VLOOKUP(trading_client_detail!$E102,'asset_&amp;_open_positions'!$E:$M, 6, FALSE),IF(NOT(ISERROR(VLOOKUP($A102,'asset_&amp;_open_positions'!$E:$M, 6, FALSE))),VLOOKUP($A102,'asset_&amp;_open_positions'!$E:$M, 6, FALSE),"ASSET"))),"")</f>
        <v>ASSET</v>
      </c>
      <c r="C102">
        <f>IF(AND(trading_client_detail!$A102&lt;&gt;"",ROUND(trading_client_detail!$G102,0)&lt;&gt;0),IF(OR(LEFT(trading_client_detail!$F102,3)="USD",RIGHT(trading_client_detail!$F102,3)="USD"),"",IF(NOT(ISERROR(VLOOKUP(trading_client_detail!$E102,'asset_&amp;_open_positions'!$E:$M, 6, FALSE))),VLOOKUP(trading_client_detail!$E102,'asset_&amp;_open_positions'!$E:$M, 8, FALSE),IF(NOT(ISERROR(VLOOKUP($A102,'asset_&amp;_open_positions'!$E:$M, 6, FALSE))),VLOOKUP($A102,'asset_&amp;_open_positions'!$E:$M, 8, FALSE),1))),"")</f>
        <v>1</v>
      </c>
      <c r="D102" s="42">
        <f>IF(trading_client_detail!$A102&lt;&gt;"",IF(OR(LEFT(trading_client_detail!$F102,3)="USD",RIGHT(trading_client_detail!$F102,3)="USD",LEFT(trading_client_detail!$F102,3)="EUR",RIGHT(trading_client_detail!$F102,3)="EUR"),"",trading_client_detail!$G102),"")</f>
        <v>-5.11172</v>
      </c>
    </row>
    <row r="103" spans="1:4" x14ac:dyDescent="0.25">
      <c r="A103" t="str">
        <f>IF(AND(trading_client_detail!$A103&lt;&gt;"",ROUND(trading_client_detail!$G103,0)&lt;&gt;0),IF(OR(LEFT(trading_client_detail!$F103,3)="USD",RIGHT(trading_client_detail!$F103,3)="USD",LEFT(trading_client_detail!$F103,3)="EUR",RIGHT(trading_client_detail!$F103,3)="EUR"),"",IF(NOT(ISERROR(VLOOKUP(trading_client_detail!$E103,'asset_&amp;_open_positions'!$E:$M, 9, FALSE))),VLOOKUP(trading_client_detail!$E103,'asset_&amp;_open_positions'!$E:$M, 9, FALSE),IF(NOT(ISERROR(VLOOKUP(trading_client_detail!$F103,'asset_&amp;_open_positions'!$E:$M, 9, FALSE))),VLOOKUP(trading_client_detail!$F103,'asset_&amp;_open_positions'!$E:$M, 9, FALSE),RIGHT(trading_client_detail!$F103,LEN(trading_client_detail!$F103)-1)))),"")</f>
        <v/>
      </c>
      <c r="B103" t="str">
        <f>IF(AND(trading_client_detail!$A103&lt;&gt;"",ROUND(trading_client_detail!$G103,0)&lt;&gt;0),IF(OR(LEFT(trading_client_detail!$F103,3)="USD",RIGHT(trading_client_detail!$F103,3)="USD"),"",IF(NOT(ISERROR(VLOOKUP(trading_client_detail!$E103,'asset_&amp;_open_positions'!$E:$M, 6, FALSE))),VLOOKUP(trading_client_detail!$E103,'asset_&amp;_open_positions'!$E:$M, 6, FALSE),IF(NOT(ISERROR(VLOOKUP($A103,'asset_&amp;_open_positions'!$E:$M, 6, FALSE))),VLOOKUP($A103,'asset_&amp;_open_positions'!$E:$M, 6, FALSE),"ASSET"))),"")</f>
        <v/>
      </c>
      <c r="C103" t="str">
        <f>IF(AND(trading_client_detail!$A103&lt;&gt;"",ROUND(trading_client_detail!$G103,0)&lt;&gt;0),IF(OR(LEFT(trading_client_detail!$F103,3)="USD",RIGHT(trading_client_detail!$F103,3)="USD"),"",IF(NOT(ISERROR(VLOOKUP(trading_client_detail!$E103,'asset_&amp;_open_positions'!$E:$M, 6, FALSE))),VLOOKUP(trading_client_detail!$E103,'asset_&amp;_open_positions'!$E:$M, 8, FALSE),IF(NOT(ISERROR(VLOOKUP($A103,'asset_&amp;_open_positions'!$E:$M, 6, FALSE))),VLOOKUP($A103,'asset_&amp;_open_positions'!$E:$M, 8, FALSE),1))),"")</f>
        <v/>
      </c>
      <c r="D103" s="42" t="str">
        <f>IF(trading_client_detail!$A103&lt;&gt;"",IF(OR(LEFT(trading_client_detail!$F103,3)="USD",RIGHT(trading_client_detail!$F103,3)="USD",LEFT(trading_client_detail!$F103,3)="EUR",RIGHT(trading_client_detail!$F103,3)="EUR"),"",trading_client_detail!$G103),"")</f>
        <v/>
      </c>
    </row>
    <row r="104" spans="1:4" x14ac:dyDescent="0.25">
      <c r="A104" t="str">
        <f>IF(AND(trading_client_detail!$A104&lt;&gt;"",ROUND(trading_client_detail!$G104,0)&lt;&gt;0),IF(OR(LEFT(trading_client_detail!$F104,3)="USD",RIGHT(trading_client_detail!$F104,3)="USD",LEFT(trading_client_detail!$F104,3)="EUR",RIGHT(trading_client_detail!$F104,3)="EUR"),"",IF(NOT(ISERROR(VLOOKUP(trading_client_detail!$E104,'asset_&amp;_open_positions'!$E:$M, 9, FALSE))),VLOOKUP(trading_client_detail!$E104,'asset_&amp;_open_positions'!$E:$M, 9, FALSE),IF(NOT(ISERROR(VLOOKUP(trading_client_detail!$F104,'asset_&amp;_open_positions'!$E:$M, 9, FALSE))),VLOOKUP(trading_client_detail!$F104,'asset_&amp;_open_positions'!$E:$M, 9, FALSE),RIGHT(trading_client_detail!$F104,LEN(trading_client_detail!$F104)-1)))),"")</f>
        <v/>
      </c>
      <c r="B104" t="str">
        <f>IF(AND(trading_client_detail!$A104&lt;&gt;"",ROUND(trading_client_detail!$G104,0)&lt;&gt;0),IF(OR(LEFT(trading_client_detail!$F104,3)="USD",RIGHT(trading_client_detail!$F104,3)="USD"),"",IF(NOT(ISERROR(VLOOKUP(trading_client_detail!$E104,'asset_&amp;_open_positions'!$E:$M, 6, FALSE))),VLOOKUP(trading_client_detail!$E104,'asset_&amp;_open_positions'!$E:$M, 6, FALSE),IF(NOT(ISERROR(VLOOKUP($A104,'asset_&amp;_open_positions'!$E:$M, 6, FALSE))),VLOOKUP($A104,'asset_&amp;_open_positions'!$E:$M, 6, FALSE),"ASSET"))),"")</f>
        <v/>
      </c>
      <c r="C104" t="str">
        <f>IF(AND(trading_client_detail!$A104&lt;&gt;"",ROUND(trading_client_detail!$G104,0)&lt;&gt;0),IF(OR(LEFT(trading_client_detail!$F104,3)="USD",RIGHT(trading_client_detail!$F104,3)="USD"),"",IF(NOT(ISERROR(VLOOKUP(trading_client_detail!$E104,'asset_&amp;_open_positions'!$E:$M, 6, FALSE))),VLOOKUP(trading_client_detail!$E104,'asset_&amp;_open_positions'!$E:$M, 8, FALSE),IF(NOT(ISERROR(VLOOKUP($A104,'asset_&amp;_open_positions'!$E:$M, 6, FALSE))),VLOOKUP($A104,'asset_&amp;_open_positions'!$E:$M, 8, FALSE),1))),"")</f>
        <v/>
      </c>
      <c r="D104" s="42">
        <f>IF(trading_client_detail!$A104&lt;&gt;"",IF(OR(LEFT(trading_client_detail!$F104,3)="USD",RIGHT(trading_client_detail!$F104,3)="USD",LEFT(trading_client_detail!$F104,3)="EUR",RIGHT(trading_client_detail!$F104,3)="EUR"),"",trading_client_detail!$G104),"")</f>
        <v>0.35899999999999999</v>
      </c>
    </row>
    <row r="105" spans="1:4" x14ac:dyDescent="0.25">
      <c r="A105" t="str">
        <f>IF(AND(trading_client_detail!$A105&lt;&gt;"",ROUND(trading_client_detail!$G105,0)&lt;&gt;0),IF(OR(LEFT(trading_client_detail!$F105,3)="USD",RIGHT(trading_client_detail!$F105,3)="USD",LEFT(trading_client_detail!$F105,3)="EUR",RIGHT(trading_client_detail!$F105,3)="EUR"),"",IF(NOT(ISERROR(VLOOKUP(trading_client_detail!$E105,'asset_&amp;_open_positions'!$E:$M, 9, FALSE))),VLOOKUP(trading_client_detail!$E105,'asset_&amp;_open_positions'!$E:$M, 9, FALSE),IF(NOT(ISERROR(VLOOKUP(trading_client_detail!$F105,'asset_&amp;_open_positions'!$E:$M, 9, FALSE))),VLOOKUP(trading_client_detail!$F105,'asset_&amp;_open_positions'!$E:$M, 9, FALSE),RIGHT(trading_client_detail!$F105,LEN(trading_client_detail!$F105)-1)))),"")</f>
        <v/>
      </c>
      <c r="B105" t="str">
        <f>IF(AND(trading_client_detail!$A105&lt;&gt;"",ROUND(trading_client_detail!$G105,0)&lt;&gt;0),IF(OR(LEFT(trading_client_detail!$F105,3)="USD",RIGHT(trading_client_detail!$F105,3)="USD"),"",IF(NOT(ISERROR(VLOOKUP(trading_client_detail!$E105,'asset_&amp;_open_positions'!$E:$M, 6, FALSE))),VLOOKUP(trading_client_detail!$E105,'asset_&amp;_open_positions'!$E:$M, 6, FALSE),IF(NOT(ISERROR(VLOOKUP($A105,'asset_&amp;_open_positions'!$E:$M, 6, FALSE))),VLOOKUP($A105,'asset_&amp;_open_positions'!$E:$M, 6, FALSE),"ASSET"))),"")</f>
        <v/>
      </c>
      <c r="C105" t="str">
        <f>IF(AND(trading_client_detail!$A105&lt;&gt;"",ROUND(trading_client_detail!$G105,0)&lt;&gt;0),IF(OR(LEFT(trading_client_detail!$F105,3)="USD",RIGHT(trading_client_detail!$F105,3)="USD"),"",IF(NOT(ISERROR(VLOOKUP(trading_client_detail!$E105,'asset_&amp;_open_positions'!$E:$M, 6, FALSE))),VLOOKUP(trading_client_detail!$E105,'asset_&amp;_open_positions'!$E:$M, 8, FALSE),IF(NOT(ISERROR(VLOOKUP($A105,'asset_&amp;_open_positions'!$E:$M, 6, FALSE))),VLOOKUP($A105,'asset_&amp;_open_positions'!$E:$M, 8, FALSE),1))),"")</f>
        <v/>
      </c>
      <c r="D105" s="42" t="str">
        <f>IF(trading_client_detail!$A105&lt;&gt;"",IF(OR(LEFT(trading_client_detail!$F105,3)="USD",RIGHT(trading_client_detail!$F105,3)="USD",LEFT(trading_client_detail!$F105,3)="EUR",RIGHT(trading_client_detail!$F105,3)="EUR"),"",trading_client_detail!$G105),"")</f>
        <v/>
      </c>
    </row>
    <row r="106" spans="1:4" x14ac:dyDescent="0.25">
      <c r="A106" t="str">
        <f>IF(AND(trading_client_detail!$A106&lt;&gt;"",ROUND(trading_client_detail!$G106,0)&lt;&gt;0),IF(OR(LEFT(trading_client_detail!$F106,3)="USD",RIGHT(trading_client_detail!$F106,3)="USD",LEFT(trading_client_detail!$F106,3)="EUR",RIGHT(trading_client_detail!$F106,3)="EUR"),"",IF(NOT(ISERROR(VLOOKUP(trading_client_detail!$E106,'asset_&amp;_open_positions'!$E:$M, 9, FALSE))),VLOOKUP(trading_client_detail!$E106,'asset_&amp;_open_positions'!$E:$M, 9, FALSE),IF(NOT(ISERROR(VLOOKUP(trading_client_detail!$F106,'asset_&amp;_open_positions'!$E:$M, 9, FALSE))),VLOOKUP(trading_client_detail!$F106,'asset_&amp;_open_positions'!$E:$M, 9, FALSE),RIGHT(trading_client_detail!$F106,LEN(trading_client_detail!$F106)-1)))),"")</f>
        <v>BTC</v>
      </c>
      <c r="B106" t="str">
        <f>IF(AND(trading_client_detail!$A106&lt;&gt;"",ROUND(trading_client_detail!$G106,0)&lt;&gt;0),IF(OR(LEFT(trading_client_detail!$F106,3)="USD",RIGHT(trading_client_detail!$F106,3)="USD"),"",IF(NOT(ISERROR(VLOOKUP(trading_client_detail!$E106,'asset_&amp;_open_positions'!$E:$M, 6, FALSE))),VLOOKUP(trading_client_detail!$E106,'asset_&amp;_open_positions'!$E:$M, 6, FALSE),IF(NOT(ISERROR(VLOOKUP($A106,'asset_&amp;_open_positions'!$E:$M, 6, FALSE))),VLOOKUP($A106,'asset_&amp;_open_positions'!$E:$M, 6, FALSE),"ASSET"))),"")</f>
        <v>ASSET</v>
      </c>
      <c r="C106">
        <f>IF(AND(trading_client_detail!$A106&lt;&gt;"",ROUND(trading_client_detail!$G106,0)&lt;&gt;0),IF(OR(LEFT(trading_client_detail!$F106,3)="USD",RIGHT(trading_client_detail!$F106,3)="USD"),"",IF(NOT(ISERROR(VLOOKUP(trading_client_detail!$E106,'asset_&amp;_open_positions'!$E:$M, 6, FALSE))),VLOOKUP(trading_client_detail!$E106,'asset_&amp;_open_positions'!$E:$M, 8, FALSE),IF(NOT(ISERROR(VLOOKUP($A106,'asset_&amp;_open_positions'!$E:$M, 6, FALSE))),VLOOKUP($A106,'asset_&amp;_open_positions'!$E:$M, 8, FALSE),1))),"")</f>
        <v>1</v>
      </c>
      <c r="D106" s="42">
        <f>IF(trading_client_detail!$A106&lt;&gt;"",IF(OR(LEFT(trading_client_detail!$F106,3)="USD",RIGHT(trading_client_detail!$F106,3)="USD",LEFT(trading_client_detail!$F106,3)="EUR",RIGHT(trading_client_detail!$F106,3)="EUR"),"",trading_client_detail!$G106),"")</f>
        <v>-0.58192999999999995</v>
      </c>
    </row>
    <row r="107" spans="1:4" x14ac:dyDescent="0.25">
      <c r="A107" t="str">
        <f>IF(AND(trading_client_detail!$A107&lt;&gt;"",ROUND(trading_client_detail!$G107,0)&lt;&gt;0),IF(OR(LEFT(trading_client_detail!$F107,3)="USD",RIGHT(trading_client_detail!$F107,3)="USD",LEFT(trading_client_detail!$F107,3)="EUR",RIGHT(trading_client_detail!$F107,3)="EUR"),"",IF(NOT(ISERROR(VLOOKUP(trading_client_detail!$E107,'asset_&amp;_open_positions'!$E:$M, 9, FALSE))),VLOOKUP(trading_client_detail!$E107,'asset_&amp;_open_positions'!$E:$M, 9, FALSE),IF(NOT(ISERROR(VLOOKUP(trading_client_detail!$F107,'asset_&amp;_open_positions'!$E:$M, 9, FALSE))),VLOOKUP(trading_client_detail!$F107,'asset_&amp;_open_positions'!$E:$M, 9, FALSE),RIGHT(trading_client_detail!$F107,LEN(trading_client_detail!$F107)-1)))),"")</f>
        <v/>
      </c>
      <c r="B107" t="str">
        <f>IF(AND(trading_client_detail!$A107&lt;&gt;"",ROUND(trading_client_detail!$G107,0)&lt;&gt;0),IF(OR(LEFT(trading_client_detail!$F107,3)="USD",RIGHT(trading_client_detail!$F107,3)="USD"),"",IF(NOT(ISERROR(VLOOKUP(trading_client_detail!$E107,'asset_&amp;_open_positions'!$E:$M, 6, FALSE))),VLOOKUP(trading_client_detail!$E107,'asset_&amp;_open_positions'!$E:$M, 6, FALSE),IF(NOT(ISERROR(VLOOKUP($A107,'asset_&amp;_open_positions'!$E:$M, 6, FALSE))),VLOOKUP($A107,'asset_&amp;_open_positions'!$E:$M, 6, FALSE),"ASSET"))),"")</f>
        <v/>
      </c>
      <c r="C107" t="str">
        <f>IF(AND(trading_client_detail!$A107&lt;&gt;"",ROUND(trading_client_detail!$G107,0)&lt;&gt;0),IF(OR(LEFT(trading_client_detail!$F107,3)="USD",RIGHT(trading_client_detail!$F107,3)="USD"),"",IF(NOT(ISERROR(VLOOKUP(trading_client_detail!$E107,'asset_&amp;_open_positions'!$E:$M, 6, FALSE))),VLOOKUP(trading_client_detail!$E107,'asset_&amp;_open_positions'!$E:$M, 8, FALSE),IF(NOT(ISERROR(VLOOKUP($A107,'asset_&amp;_open_positions'!$E:$M, 6, FALSE))),VLOOKUP($A107,'asset_&amp;_open_positions'!$E:$M, 8, FALSE),1))),"")</f>
        <v/>
      </c>
      <c r="D107" s="42" t="str">
        <f>IF(trading_client_detail!$A107&lt;&gt;"",IF(OR(LEFT(trading_client_detail!$F107,3)="USD",RIGHT(trading_client_detail!$F107,3)="USD",LEFT(trading_client_detail!$F107,3)="EUR",RIGHT(trading_client_detail!$F107,3)="EUR"),"",trading_client_detail!$G107),"")</f>
        <v/>
      </c>
    </row>
    <row r="108" spans="1:4" x14ac:dyDescent="0.25">
      <c r="A108" t="str">
        <f>IF(AND(trading_client_detail!$A108&lt;&gt;"",ROUND(trading_client_detail!$G108,0)&lt;&gt;0),IF(OR(LEFT(trading_client_detail!$F108,3)="USD",RIGHT(trading_client_detail!$F108,3)="USD",LEFT(trading_client_detail!$F108,3)="EUR",RIGHT(trading_client_detail!$F108,3)="EUR"),"",IF(NOT(ISERROR(VLOOKUP(trading_client_detail!$E108,'asset_&amp;_open_positions'!$E:$M, 9, FALSE))),VLOOKUP(trading_client_detail!$E108,'asset_&amp;_open_positions'!$E:$M, 9, FALSE),IF(NOT(ISERROR(VLOOKUP(trading_client_detail!$F108,'asset_&amp;_open_positions'!$E:$M, 9, FALSE))),VLOOKUP(trading_client_detail!$F108,'asset_&amp;_open_positions'!$E:$M, 9, FALSE),RIGHT(trading_client_detail!$F108,LEN(trading_client_detail!$F108)-1)))),"")</f>
        <v>BTC</v>
      </c>
      <c r="B108" t="str">
        <f>IF(AND(trading_client_detail!$A108&lt;&gt;"",ROUND(trading_client_detail!$G108,0)&lt;&gt;0),IF(OR(LEFT(trading_client_detail!$F108,3)="USD",RIGHT(trading_client_detail!$F108,3)="USD"),"",IF(NOT(ISERROR(VLOOKUP(trading_client_detail!$E108,'asset_&amp;_open_positions'!$E:$M, 6, FALSE))),VLOOKUP(trading_client_detail!$E108,'asset_&amp;_open_positions'!$E:$M, 6, FALSE),IF(NOT(ISERROR(VLOOKUP($A108,'asset_&amp;_open_positions'!$E:$M, 6, FALSE))),VLOOKUP($A108,'asset_&amp;_open_positions'!$E:$M, 6, FALSE),"ASSET"))),"")</f>
        <v>ASSET</v>
      </c>
      <c r="C108">
        <f>IF(AND(trading_client_detail!$A108&lt;&gt;"",ROUND(trading_client_detail!$G108,0)&lt;&gt;0),IF(OR(LEFT(trading_client_detail!$F108,3)="USD",RIGHT(trading_client_detail!$F108,3)="USD"),"",IF(NOT(ISERROR(VLOOKUP(trading_client_detail!$E108,'asset_&amp;_open_positions'!$E:$M, 6, FALSE))),VLOOKUP(trading_client_detail!$E108,'asset_&amp;_open_positions'!$E:$M, 8, FALSE),IF(NOT(ISERROR(VLOOKUP($A108,'asset_&amp;_open_positions'!$E:$M, 6, FALSE))),VLOOKUP($A108,'asset_&amp;_open_positions'!$E:$M, 8, FALSE),1))),"")</f>
        <v>1</v>
      </c>
      <c r="D108" s="42">
        <f>IF(trading_client_detail!$A108&lt;&gt;"",IF(OR(LEFT(trading_client_detail!$F108,3)="USD",RIGHT(trading_client_detail!$F108,3)="USD",LEFT(trading_client_detail!$F108,3)="EUR",RIGHT(trading_client_detail!$F108,3)="EUR"),"",trading_client_detail!$G108),"")</f>
        <v>54.891240629999999</v>
      </c>
    </row>
    <row r="109" spans="1:4" x14ac:dyDescent="0.25">
      <c r="A109" t="str">
        <f>IF(AND(trading_client_detail!$A109&lt;&gt;"",ROUND(trading_client_detail!$G109,0)&lt;&gt;0),IF(OR(LEFT(trading_client_detail!$F109,3)="USD",RIGHT(trading_client_detail!$F109,3)="USD",LEFT(trading_client_detail!$F109,3)="EUR",RIGHT(trading_client_detail!$F109,3)="EUR"),"",IF(NOT(ISERROR(VLOOKUP(trading_client_detail!$E109,'asset_&amp;_open_positions'!$E:$M, 9, FALSE))),VLOOKUP(trading_client_detail!$E109,'asset_&amp;_open_positions'!$E:$M, 9, FALSE),IF(NOT(ISERROR(VLOOKUP(trading_client_detail!$F109,'asset_&amp;_open_positions'!$E:$M, 9, FALSE))),VLOOKUP(trading_client_detail!$F109,'asset_&amp;_open_positions'!$E:$M, 9, FALSE),RIGHT(trading_client_detail!$F109,LEN(trading_client_detail!$F109)-1)))),"")</f>
        <v/>
      </c>
      <c r="B109" t="str">
        <f>IF(AND(trading_client_detail!$A109&lt;&gt;"",ROUND(trading_client_detail!$G109,0)&lt;&gt;0),IF(OR(LEFT(trading_client_detail!$F109,3)="USD",RIGHT(trading_client_detail!$F109,3)="USD"),"",IF(NOT(ISERROR(VLOOKUP(trading_client_detail!$E109,'asset_&amp;_open_positions'!$E:$M, 6, FALSE))),VLOOKUP(trading_client_detail!$E109,'asset_&amp;_open_positions'!$E:$M, 6, FALSE),IF(NOT(ISERROR(VLOOKUP($A109,'asset_&amp;_open_positions'!$E:$M, 6, FALSE))),VLOOKUP($A109,'asset_&amp;_open_positions'!$E:$M, 6, FALSE),"ASSET"))),"")</f>
        <v/>
      </c>
      <c r="C109" t="str">
        <f>IF(AND(trading_client_detail!$A109&lt;&gt;"",ROUND(trading_client_detail!$G109,0)&lt;&gt;0),IF(OR(LEFT(trading_client_detail!$F109,3)="USD",RIGHT(trading_client_detail!$F109,3)="USD"),"",IF(NOT(ISERROR(VLOOKUP(trading_client_detail!$E109,'asset_&amp;_open_positions'!$E:$M, 6, FALSE))),VLOOKUP(trading_client_detail!$E109,'asset_&amp;_open_positions'!$E:$M, 8, FALSE),IF(NOT(ISERROR(VLOOKUP($A109,'asset_&amp;_open_positions'!$E:$M, 6, FALSE))),VLOOKUP($A109,'asset_&amp;_open_positions'!$E:$M, 8, FALSE),1))),"")</f>
        <v/>
      </c>
      <c r="D109" s="42" t="str">
        <f>IF(trading_client_detail!$A109&lt;&gt;"",IF(OR(LEFT(trading_client_detail!$F109,3)="USD",RIGHT(trading_client_detail!$F109,3)="USD",LEFT(trading_client_detail!$F109,3)="EUR",RIGHT(trading_client_detail!$F109,3)="EUR"),"",trading_client_detail!$G109),"")</f>
        <v/>
      </c>
    </row>
    <row r="110" spans="1:4" x14ac:dyDescent="0.25">
      <c r="A110" t="str">
        <f>IF(AND(trading_client_detail!$A110&lt;&gt;"",ROUND(trading_client_detail!$G110,0)&lt;&gt;0),IF(OR(LEFT(trading_client_detail!$F110,3)="USD",RIGHT(trading_client_detail!$F110,3)="USD",LEFT(trading_client_detail!$F110,3)="EUR",RIGHT(trading_client_detail!$F110,3)="EUR"),"",IF(NOT(ISERROR(VLOOKUP(trading_client_detail!$E110,'asset_&amp;_open_positions'!$E:$M, 9, FALSE))),VLOOKUP(trading_client_detail!$E110,'asset_&amp;_open_positions'!$E:$M, 9, FALSE),IF(NOT(ISERROR(VLOOKUP(trading_client_detail!$F110,'asset_&amp;_open_positions'!$E:$M, 9, FALSE))),VLOOKUP(trading_client_detail!$F110,'asset_&amp;_open_positions'!$E:$M, 9, FALSE),RIGHT(trading_client_detail!$F110,LEN(trading_client_detail!$F110)-1)))),"")</f>
        <v>BTC</v>
      </c>
      <c r="B110" t="str">
        <f>IF(AND(trading_client_detail!$A110&lt;&gt;"",ROUND(trading_client_detail!$G110,0)&lt;&gt;0),IF(OR(LEFT(trading_client_detail!$F110,3)="USD",RIGHT(trading_client_detail!$F110,3)="USD"),"",IF(NOT(ISERROR(VLOOKUP(trading_client_detail!$E110,'asset_&amp;_open_positions'!$E:$M, 6, FALSE))),VLOOKUP(trading_client_detail!$E110,'asset_&amp;_open_positions'!$E:$M, 6, FALSE),IF(NOT(ISERROR(VLOOKUP($A110,'asset_&amp;_open_positions'!$E:$M, 6, FALSE))),VLOOKUP($A110,'asset_&amp;_open_positions'!$E:$M, 6, FALSE),"ASSET"))),"")</f>
        <v>ASSET</v>
      </c>
      <c r="C110">
        <f>IF(AND(trading_client_detail!$A110&lt;&gt;"",ROUND(trading_client_detail!$G110,0)&lt;&gt;0),IF(OR(LEFT(trading_client_detail!$F110,3)="USD",RIGHT(trading_client_detail!$F110,3)="USD"),"",IF(NOT(ISERROR(VLOOKUP(trading_client_detail!$E110,'asset_&amp;_open_positions'!$E:$M, 6, FALSE))),VLOOKUP(trading_client_detail!$E110,'asset_&amp;_open_positions'!$E:$M, 8, FALSE),IF(NOT(ISERROR(VLOOKUP($A110,'asset_&amp;_open_positions'!$E:$M, 6, FALSE))),VLOOKUP($A110,'asset_&amp;_open_positions'!$E:$M, 8, FALSE),1))),"")</f>
        <v>1</v>
      </c>
      <c r="D110" s="42">
        <f>IF(trading_client_detail!$A110&lt;&gt;"",IF(OR(LEFT(trading_client_detail!$F110,3)="USD",RIGHT(trading_client_detail!$F110,3)="USD",LEFT(trading_client_detail!$F110,3)="EUR",RIGHT(trading_client_detail!$F110,3)="EUR"),"",trading_client_detail!$G110),"")</f>
        <v>-15.280269676</v>
      </c>
    </row>
    <row r="111" spans="1:4" x14ac:dyDescent="0.25">
      <c r="A111" t="str">
        <f>IF(AND(trading_client_detail!$A111&lt;&gt;"",ROUND(trading_client_detail!$G111,0)&lt;&gt;0),IF(OR(LEFT(trading_client_detail!$F111,3)="USD",RIGHT(trading_client_detail!$F111,3)="USD",LEFT(trading_client_detail!$F111,3)="EUR",RIGHT(trading_client_detail!$F111,3)="EUR"),"",IF(NOT(ISERROR(VLOOKUP(trading_client_detail!$E111,'asset_&amp;_open_positions'!$E:$M, 9, FALSE))),VLOOKUP(trading_client_detail!$E111,'asset_&amp;_open_positions'!$E:$M, 9, FALSE),IF(NOT(ISERROR(VLOOKUP(trading_client_detail!$F111,'asset_&amp;_open_positions'!$E:$M, 9, FALSE))),VLOOKUP(trading_client_detail!$F111,'asset_&amp;_open_positions'!$E:$M, 9, FALSE),RIGHT(trading_client_detail!$F111,LEN(trading_client_detail!$F111)-1)))),"")</f>
        <v/>
      </c>
      <c r="B111" t="str">
        <f>IF(AND(trading_client_detail!$A111&lt;&gt;"",ROUND(trading_client_detail!$G111,0)&lt;&gt;0),IF(OR(LEFT(trading_client_detail!$F111,3)="USD",RIGHT(trading_client_detail!$F111,3)="USD"),"",IF(NOT(ISERROR(VLOOKUP(trading_client_detail!$E111,'asset_&amp;_open_positions'!$E:$M, 6, FALSE))),VLOOKUP(trading_client_detail!$E111,'asset_&amp;_open_positions'!$E:$M, 6, FALSE),IF(NOT(ISERROR(VLOOKUP($A111,'asset_&amp;_open_positions'!$E:$M, 6, FALSE))),VLOOKUP($A111,'asset_&amp;_open_positions'!$E:$M, 6, FALSE),"ASSET"))),"")</f>
        <v/>
      </c>
      <c r="C111" t="str">
        <f>IF(AND(trading_client_detail!$A111&lt;&gt;"",ROUND(trading_client_detail!$G111,0)&lt;&gt;0),IF(OR(LEFT(trading_client_detail!$F111,3)="USD",RIGHT(trading_client_detail!$F111,3)="USD"),"",IF(NOT(ISERROR(VLOOKUP(trading_client_detail!$E111,'asset_&amp;_open_positions'!$E:$M, 6, FALSE))),VLOOKUP(trading_client_detail!$E111,'asset_&amp;_open_positions'!$E:$M, 8, FALSE),IF(NOT(ISERROR(VLOOKUP($A111,'asset_&amp;_open_positions'!$E:$M, 6, FALSE))),VLOOKUP($A111,'asset_&amp;_open_positions'!$E:$M, 8, FALSE),1))),"")</f>
        <v/>
      </c>
      <c r="D111" s="42">
        <f>IF(trading_client_detail!$A111&lt;&gt;"",IF(OR(LEFT(trading_client_detail!$F111,3)="USD",RIGHT(trading_client_detail!$F111,3)="USD",LEFT(trading_client_detail!$F111,3)="EUR",RIGHT(trading_client_detail!$F111,3)="EUR"),"",trading_client_detail!$G111),"")</f>
        <v>-2.0225999999999999E-5</v>
      </c>
    </row>
    <row r="112" spans="1:4" x14ac:dyDescent="0.25">
      <c r="A112" t="str">
        <f>IF(AND(trading_client_detail!$A112&lt;&gt;"",ROUND(trading_client_detail!$G112,0)&lt;&gt;0),IF(OR(LEFT(trading_client_detail!$F112,3)="USD",RIGHT(trading_client_detail!$F112,3)="USD",LEFT(trading_client_detail!$F112,3)="EUR",RIGHT(trading_client_detail!$F112,3)="EUR"),"",IF(NOT(ISERROR(VLOOKUP(trading_client_detail!$E112,'asset_&amp;_open_positions'!$E:$M, 9, FALSE))),VLOOKUP(trading_client_detail!$E112,'asset_&amp;_open_positions'!$E:$M, 9, FALSE),IF(NOT(ISERROR(VLOOKUP(trading_client_detail!$F112,'asset_&amp;_open_positions'!$E:$M, 9, FALSE))),VLOOKUP(trading_client_detail!$F112,'asset_&amp;_open_positions'!$E:$M, 9, FALSE),RIGHT(trading_client_detail!$F112,LEN(trading_client_detail!$F112)-1)))),"")</f>
        <v/>
      </c>
      <c r="B112" t="str">
        <f>IF(AND(trading_client_detail!$A112&lt;&gt;"",ROUND(trading_client_detail!$G112,0)&lt;&gt;0),IF(OR(LEFT(trading_client_detail!$F112,3)="USD",RIGHT(trading_client_detail!$F112,3)="USD"),"",IF(NOT(ISERROR(VLOOKUP(trading_client_detail!$E112,'asset_&amp;_open_positions'!$E:$M, 6, FALSE))),VLOOKUP(trading_client_detail!$E112,'asset_&amp;_open_positions'!$E:$M, 6, FALSE),IF(NOT(ISERROR(VLOOKUP($A112,'asset_&amp;_open_positions'!$E:$M, 6, FALSE))),VLOOKUP($A112,'asset_&amp;_open_positions'!$E:$M, 6, FALSE),"ASSET"))),"")</f>
        <v/>
      </c>
      <c r="C112" t="str">
        <f>IF(AND(trading_client_detail!$A112&lt;&gt;"",ROUND(trading_client_detail!$G112,0)&lt;&gt;0),IF(OR(LEFT(trading_client_detail!$F112,3)="USD",RIGHT(trading_client_detail!$F112,3)="USD"),"",IF(NOT(ISERROR(VLOOKUP(trading_client_detail!$E112,'asset_&amp;_open_positions'!$E:$M, 6, FALSE))),VLOOKUP(trading_client_detail!$E112,'asset_&amp;_open_positions'!$E:$M, 8, FALSE),IF(NOT(ISERROR(VLOOKUP($A112,'asset_&amp;_open_positions'!$E:$M, 6, FALSE))),VLOOKUP($A112,'asset_&amp;_open_positions'!$E:$M, 8, FALSE),1))),"")</f>
        <v/>
      </c>
      <c r="D112" s="42">
        <f>IF(trading_client_detail!$A112&lt;&gt;"",IF(OR(LEFT(trading_client_detail!$F112,3)="USD",RIGHT(trading_client_detail!$F112,3)="USD",LEFT(trading_client_detail!$F112,3)="EUR",RIGHT(trading_client_detail!$F112,3)="EUR"),"",trading_client_detail!$G112),"")</f>
        <v>-0.40171000000000001</v>
      </c>
    </row>
    <row r="113" spans="1:4" x14ac:dyDescent="0.25">
      <c r="A113" t="str">
        <f>IF(AND(trading_client_detail!$A113&lt;&gt;"",ROUND(trading_client_detail!$G113,0)&lt;&gt;0),IF(OR(LEFT(trading_client_detail!$F113,3)="USD",RIGHT(trading_client_detail!$F113,3)="USD",LEFT(trading_client_detail!$F113,3)="EUR",RIGHT(trading_client_detail!$F113,3)="EUR"),"",IF(NOT(ISERROR(VLOOKUP(trading_client_detail!$E113,'asset_&amp;_open_positions'!$E:$M, 9, FALSE))),VLOOKUP(trading_client_detail!$E113,'asset_&amp;_open_positions'!$E:$M, 9, FALSE),IF(NOT(ISERROR(VLOOKUP(trading_client_detail!$F113,'asset_&amp;_open_positions'!$E:$M, 9, FALSE))),VLOOKUP(trading_client_detail!$F113,'asset_&amp;_open_positions'!$E:$M, 9, FALSE),RIGHT(trading_client_detail!$F113,LEN(trading_client_detail!$F113)-1)))),"")</f>
        <v/>
      </c>
      <c r="B113" t="str">
        <f>IF(AND(trading_client_detail!$A113&lt;&gt;"",ROUND(trading_client_detail!$G113,0)&lt;&gt;0),IF(OR(LEFT(trading_client_detail!$F113,3)="USD",RIGHT(trading_client_detail!$F113,3)="USD"),"",IF(NOT(ISERROR(VLOOKUP(trading_client_detail!$E113,'asset_&amp;_open_positions'!$E:$M, 6, FALSE))),VLOOKUP(trading_client_detail!$E113,'asset_&amp;_open_positions'!$E:$M, 6, FALSE),IF(NOT(ISERROR(VLOOKUP($A113,'asset_&amp;_open_positions'!$E:$M, 6, FALSE))),VLOOKUP($A113,'asset_&amp;_open_positions'!$E:$M, 6, FALSE),"ASSET"))),"")</f>
        <v/>
      </c>
      <c r="C113" t="str">
        <f>IF(AND(trading_client_detail!$A113&lt;&gt;"",ROUND(trading_client_detail!$G113,0)&lt;&gt;0),IF(OR(LEFT(trading_client_detail!$F113,3)="USD",RIGHT(trading_client_detail!$F113,3)="USD"),"",IF(NOT(ISERROR(VLOOKUP(trading_client_detail!$E113,'asset_&amp;_open_positions'!$E:$M, 6, FALSE))),VLOOKUP(trading_client_detail!$E113,'asset_&amp;_open_positions'!$E:$M, 8, FALSE),IF(NOT(ISERROR(VLOOKUP($A113,'asset_&amp;_open_positions'!$E:$M, 6, FALSE))),VLOOKUP($A113,'asset_&amp;_open_positions'!$E:$M, 8, FALSE),1))),"")</f>
        <v/>
      </c>
      <c r="D113" s="42" t="str">
        <f>IF(trading_client_detail!$A113&lt;&gt;"",IF(OR(LEFT(trading_client_detail!$F113,3)="USD",RIGHT(trading_client_detail!$F113,3)="USD",LEFT(trading_client_detail!$F113,3)="EUR",RIGHT(trading_client_detail!$F113,3)="EUR"),"",trading_client_detail!$G113),"")</f>
        <v/>
      </c>
    </row>
    <row r="114" spans="1:4" x14ac:dyDescent="0.25">
      <c r="A114" t="str">
        <f>IF(AND(trading_client_detail!$A114&lt;&gt;"",ROUND(trading_client_detail!$G114,0)&lt;&gt;0),IF(OR(LEFT(trading_client_detail!$F114,3)="USD",RIGHT(trading_client_detail!$F114,3)="USD",LEFT(trading_client_detail!$F114,3)="EUR",RIGHT(trading_client_detail!$F114,3)="EUR"),"",IF(NOT(ISERROR(VLOOKUP(trading_client_detail!$E114,'asset_&amp;_open_positions'!$E:$M, 9, FALSE))),VLOOKUP(trading_client_detail!$E114,'asset_&amp;_open_positions'!$E:$M, 9, FALSE),IF(NOT(ISERROR(VLOOKUP(trading_client_detail!$F114,'asset_&amp;_open_positions'!$E:$M, 9, FALSE))),VLOOKUP(trading_client_detail!$F114,'asset_&amp;_open_positions'!$E:$M, 9, FALSE),RIGHT(trading_client_detail!$F114,LEN(trading_client_detail!$F114)-1)))),"")</f>
        <v>BTC</v>
      </c>
      <c r="B114" t="str">
        <f>IF(AND(trading_client_detail!$A114&lt;&gt;"",ROUND(trading_client_detail!$G114,0)&lt;&gt;0),IF(OR(LEFT(trading_client_detail!$F114,3)="USD",RIGHT(trading_client_detail!$F114,3)="USD"),"",IF(NOT(ISERROR(VLOOKUP(trading_client_detail!$E114,'asset_&amp;_open_positions'!$E:$M, 6, FALSE))),VLOOKUP(trading_client_detail!$E114,'asset_&amp;_open_positions'!$E:$M, 6, FALSE),IF(NOT(ISERROR(VLOOKUP($A114,'asset_&amp;_open_positions'!$E:$M, 6, FALSE))),VLOOKUP($A114,'asset_&amp;_open_positions'!$E:$M, 6, FALSE),"ASSET"))),"")</f>
        <v>ASSET</v>
      </c>
      <c r="C114">
        <f>IF(AND(trading_client_detail!$A114&lt;&gt;"",ROUND(trading_client_detail!$G114,0)&lt;&gt;0),IF(OR(LEFT(trading_client_detail!$F114,3)="USD",RIGHT(trading_client_detail!$F114,3)="USD"),"",IF(NOT(ISERROR(VLOOKUP(trading_client_detail!$E114,'asset_&amp;_open_positions'!$E:$M, 6, FALSE))),VLOOKUP(trading_client_detail!$E114,'asset_&amp;_open_positions'!$E:$M, 8, FALSE),IF(NOT(ISERROR(VLOOKUP($A114,'asset_&amp;_open_positions'!$E:$M, 6, FALSE))),VLOOKUP($A114,'asset_&amp;_open_positions'!$E:$M, 8, FALSE),1))),"")</f>
        <v>1</v>
      </c>
      <c r="D114" s="42">
        <f>IF(trading_client_detail!$A114&lt;&gt;"",IF(OR(LEFT(trading_client_detail!$F114,3)="USD",RIGHT(trading_client_detail!$F114,3)="USD",LEFT(trading_client_detail!$F114,3)="EUR",RIGHT(trading_client_detail!$F114,3)="EUR"),"",trading_client_detail!$G114),"")</f>
        <v>-140.40976384999999</v>
      </c>
    </row>
    <row r="115" spans="1:4" x14ac:dyDescent="0.25">
      <c r="A115" t="str">
        <f>IF(AND(trading_client_detail!$A115&lt;&gt;"",ROUND(trading_client_detail!$G115,0)&lt;&gt;0),IF(OR(LEFT(trading_client_detail!$F115,3)="USD",RIGHT(trading_client_detail!$F115,3)="USD",LEFT(trading_client_detail!$F115,3)="EUR",RIGHT(trading_client_detail!$F115,3)="EUR"),"",IF(NOT(ISERROR(VLOOKUP(trading_client_detail!$E115,'asset_&amp;_open_positions'!$E:$M, 9, FALSE))),VLOOKUP(trading_client_detail!$E115,'asset_&amp;_open_positions'!$E:$M, 9, FALSE),IF(NOT(ISERROR(VLOOKUP(trading_client_detail!$F115,'asset_&amp;_open_positions'!$E:$M, 9, FALSE))),VLOOKUP(trading_client_detail!$F115,'asset_&amp;_open_positions'!$E:$M, 9, FALSE),RIGHT(trading_client_detail!$F115,LEN(trading_client_detail!$F115)-1)))),"")</f>
        <v/>
      </c>
      <c r="B115" t="str">
        <f>IF(AND(trading_client_detail!$A115&lt;&gt;"",ROUND(trading_client_detail!$G115,0)&lt;&gt;0),IF(OR(LEFT(trading_client_detail!$F115,3)="USD",RIGHT(trading_client_detail!$F115,3)="USD"),"",IF(NOT(ISERROR(VLOOKUP(trading_client_detail!$E115,'asset_&amp;_open_positions'!$E:$M, 6, FALSE))),VLOOKUP(trading_client_detail!$E115,'asset_&amp;_open_positions'!$E:$M, 6, FALSE),IF(NOT(ISERROR(VLOOKUP($A115,'asset_&amp;_open_positions'!$E:$M, 6, FALSE))),VLOOKUP($A115,'asset_&amp;_open_positions'!$E:$M, 6, FALSE),"ASSET"))),"")</f>
        <v/>
      </c>
      <c r="C115" t="str">
        <f>IF(AND(trading_client_detail!$A115&lt;&gt;"",ROUND(trading_client_detail!$G115,0)&lt;&gt;0),IF(OR(LEFT(trading_client_detail!$F115,3)="USD",RIGHT(trading_client_detail!$F115,3)="USD"),"",IF(NOT(ISERROR(VLOOKUP(trading_client_detail!$E115,'asset_&amp;_open_positions'!$E:$M, 6, FALSE))),VLOOKUP(trading_client_detail!$E115,'asset_&amp;_open_positions'!$E:$M, 8, FALSE),IF(NOT(ISERROR(VLOOKUP($A115,'asset_&amp;_open_positions'!$E:$M, 6, FALSE))),VLOOKUP($A115,'asset_&amp;_open_positions'!$E:$M, 8, FALSE),1))),"")</f>
        <v/>
      </c>
      <c r="D115" s="42" t="str">
        <f>IF(trading_client_detail!$A115&lt;&gt;"",IF(OR(LEFT(trading_client_detail!$F115,3)="USD",RIGHT(trading_client_detail!$F115,3)="USD",LEFT(trading_client_detail!$F115,3)="EUR",RIGHT(trading_client_detail!$F115,3)="EUR"),"",trading_client_detail!$G115),"")</f>
        <v/>
      </c>
    </row>
    <row r="116" spans="1:4" x14ac:dyDescent="0.25">
      <c r="A116" t="str">
        <f>IF(AND(trading_client_detail!$A116&lt;&gt;"",ROUND(trading_client_detail!$G116,0)&lt;&gt;0),IF(OR(LEFT(trading_client_detail!$F116,3)="USD",RIGHT(trading_client_detail!$F116,3)="USD",LEFT(trading_client_detail!$F116,3)="EUR",RIGHT(trading_client_detail!$F116,3)="EUR"),"",IF(NOT(ISERROR(VLOOKUP(trading_client_detail!$E116,'asset_&amp;_open_positions'!$E:$M, 9, FALSE))),VLOOKUP(trading_client_detail!$E116,'asset_&amp;_open_positions'!$E:$M, 9, FALSE),IF(NOT(ISERROR(VLOOKUP(trading_client_detail!$F116,'asset_&amp;_open_positions'!$E:$M, 9, FALSE))),VLOOKUP(trading_client_detail!$F116,'asset_&amp;_open_positions'!$E:$M, 9, FALSE),RIGHT(trading_client_detail!$F116,LEN(trading_client_detail!$F116)-1)))),"")</f>
        <v>BTC</v>
      </c>
      <c r="B116" t="str">
        <f>IF(AND(trading_client_detail!$A116&lt;&gt;"",ROUND(trading_client_detail!$G116,0)&lt;&gt;0),IF(OR(LEFT(trading_client_detail!$F116,3)="USD",RIGHT(trading_client_detail!$F116,3)="USD"),"",IF(NOT(ISERROR(VLOOKUP(trading_client_detail!$E116,'asset_&amp;_open_positions'!$E:$M, 6, FALSE))),VLOOKUP(trading_client_detail!$E116,'asset_&amp;_open_positions'!$E:$M, 6, FALSE),IF(NOT(ISERROR(VLOOKUP($A116,'asset_&amp;_open_positions'!$E:$M, 6, FALSE))),VLOOKUP($A116,'asset_&amp;_open_positions'!$E:$M, 6, FALSE),"ASSET"))),"")</f>
        <v>ASSET</v>
      </c>
      <c r="C116">
        <f>IF(AND(trading_client_detail!$A116&lt;&gt;"",ROUND(trading_client_detail!$G116,0)&lt;&gt;0),IF(OR(LEFT(trading_client_detail!$F116,3)="USD",RIGHT(trading_client_detail!$F116,3)="USD"),"",IF(NOT(ISERROR(VLOOKUP(trading_client_detail!$E116,'asset_&amp;_open_positions'!$E:$M, 6, FALSE))),VLOOKUP(trading_client_detail!$E116,'asset_&amp;_open_positions'!$E:$M, 8, FALSE),IF(NOT(ISERROR(VLOOKUP($A116,'asset_&amp;_open_positions'!$E:$M, 6, FALSE))),VLOOKUP($A116,'asset_&amp;_open_positions'!$E:$M, 8, FALSE),1))),"")</f>
        <v>1</v>
      </c>
      <c r="D116" s="42">
        <f>IF(trading_client_detail!$A116&lt;&gt;"",IF(OR(LEFT(trading_client_detail!$F116,3)="USD",RIGHT(trading_client_detail!$F116,3)="USD",LEFT(trading_client_detail!$F116,3)="EUR",RIGHT(trading_client_detail!$F116,3)="EUR"),"",trading_client_detail!$G116),"")</f>
        <v>43.345008131999997</v>
      </c>
    </row>
    <row r="117" spans="1:4" x14ac:dyDescent="0.25">
      <c r="A117" t="str">
        <f>IF(AND(trading_client_detail!$A117&lt;&gt;"",ROUND(trading_client_detail!$G117,0)&lt;&gt;0),IF(OR(LEFT(trading_client_detail!$F117,3)="USD",RIGHT(trading_client_detail!$F117,3)="USD",LEFT(trading_client_detail!$F117,3)="EUR",RIGHT(trading_client_detail!$F117,3)="EUR"),"",IF(NOT(ISERROR(VLOOKUP(trading_client_detail!$E117,'asset_&amp;_open_positions'!$E:$M, 9, FALSE))),VLOOKUP(trading_client_detail!$E117,'asset_&amp;_open_positions'!$E:$M, 9, FALSE),IF(NOT(ISERROR(VLOOKUP(trading_client_detail!$F117,'asset_&amp;_open_positions'!$E:$M, 9, FALSE))),VLOOKUP(trading_client_detail!$F117,'asset_&amp;_open_positions'!$E:$M, 9, FALSE),RIGHT(trading_client_detail!$F117,LEN(trading_client_detail!$F117)-1)))),"")</f>
        <v/>
      </c>
      <c r="B117" t="str">
        <f>IF(AND(trading_client_detail!$A117&lt;&gt;"",ROUND(trading_client_detail!$G117,0)&lt;&gt;0),IF(OR(LEFT(trading_client_detail!$F117,3)="USD",RIGHT(trading_client_detail!$F117,3)="USD"),"",IF(NOT(ISERROR(VLOOKUP(trading_client_detail!$E117,'asset_&amp;_open_positions'!$E:$M, 6, FALSE))),VLOOKUP(trading_client_detail!$E117,'asset_&amp;_open_positions'!$E:$M, 6, FALSE),IF(NOT(ISERROR(VLOOKUP($A117,'asset_&amp;_open_positions'!$E:$M, 6, FALSE))),VLOOKUP($A117,'asset_&amp;_open_positions'!$E:$M, 6, FALSE),"ASSET"))),"")</f>
        <v/>
      </c>
      <c r="C117" t="str">
        <f>IF(AND(trading_client_detail!$A117&lt;&gt;"",ROUND(trading_client_detail!$G117,0)&lt;&gt;0),IF(OR(LEFT(trading_client_detail!$F117,3)="USD",RIGHT(trading_client_detail!$F117,3)="USD"),"",IF(NOT(ISERROR(VLOOKUP(trading_client_detail!$E117,'asset_&amp;_open_positions'!$E:$M, 6, FALSE))),VLOOKUP(trading_client_detail!$E117,'asset_&amp;_open_positions'!$E:$M, 8, FALSE),IF(NOT(ISERROR(VLOOKUP($A117,'asset_&amp;_open_positions'!$E:$M, 6, FALSE))),VLOOKUP($A117,'asset_&amp;_open_positions'!$E:$M, 8, FALSE),1))),"")</f>
        <v/>
      </c>
      <c r="D117" s="42">
        <f>IF(trading_client_detail!$A117&lt;&gt;"",IF(OR(LEFT(trading_client_detail!$F117,3)="USD",RIGHT(trading_client_detail!$F117,3)="USD",LEFT(trading_client_detail!$F117,3)="EUR",RIGHT(trading_client_detail!$F117,3)="EUR"),"",trading_client_detail!$G117),"")</f>
        <v>3.8204000000000002E-5</v>
      </c>
    </row>
    <row r="118" spans="1:4" x14ac:dyDescent="0.25">
      <c r="A118" t="str">
        <f>IF(AND(trading_client_detail!$A118&lt;&gt;"",ROUND(trading_client_detail!$G118,0)&lt;&gt;0),IF(OR(LEFT(trading_client_detail!$F118,3)="USD",RIGHT(trading_client_detail!$F118,3)="USD",LEFT(trading_client_detail!$F118,3)="EUR",RIGHT(trading_client_detail!$F118,3)="EUR"),"",IF(NOT(ISERROR(VLOOKUP(trading_client_detail!$E118,'asset_&amp;_open_positions'!$E:$M, 9, FALSE))),VLOOKUP(trading_client_detail!$E118,'asset_&amp;_open_positions'!$E:$M, 9, FALSE),IF(NOT(ISERROR(VLOOKUP(trading_client_detail!$F118,'asset_&amp;_open_positions'!$E:$M, 9, FALSE))),VLOOKUP(trading_client_detail!$F118,'asset_&amp;_open_positions'!$E:$M, 9, FALSE),RIGHT(trading_client_detail!$F118,LEN(trading_client_detail!$F118)-1)))),"")</f>
        <v/>
      </c>
      <c r="B118" t="str">
        <f>IF(AND(trading_client_detail!$A118&lt;&gt;"",ROUND(trading_client_detail!$G118,0)&lt;&gt;0),IF(OR(LEFT(trading_client_detail!$F118,3)="USD",RIGHT(trading_client_detail!$F118,3)="USD"),"",IF(NOT(ISERROR(VLOOKUP(trading_client_detail!$E118,'asset_&amp;_open_positions'!$E:$M, 6, FALSE))),VLOOKUP(trading_client_detail!$E118,'asset_&amp;_open_positions'!$E:$M, 6, FALSE),IF(NOT(ISERROR(VLOOKUP($A118,'asset_&amp;_open_positions'!$E:$M, 6, FALSE))),VLOOKUP($A118,'asset_&amp;_open_positions'!$E:$M, 6, FALSE),"ASSET"))),"")</f>
        <v/>
      </c>
      <c r="C118" t="str">
        <f>IF(AND(trading_client_detail!$A118&lt;&gt;"",ROUND(trading_client_detail!$G118,0)&lt;&gt;0),IF(OR(LEFT(trading_client_detail!$F118,3)="USD",RIGHT(trading_client_detail!$F118,3)="USD"),"",IF(NOT(ISERROR(VLOOKUP(trading_client_detail!$E118,'asset_&amp;_open_positions'!$E:$M, 6, FALSE))),VLOOKUP(trading_client_detail!$E118,'asset_&amp;_open_positions'!$E:$M, 8, FALSE),IF(NOT(ISERROR(VLOOKUP($A118,'asset_&amp;_open_positions'!$E:$M, 6, FALSE))),VLOOKUP($A118,'asset_&amp;_open_positions'!$E:$M, 8, FALSE),1))),"")</f>
        <v/>
      </c>
      <c r="D118" s="42">
        <f>IF(trading_client_detail!$A118&lt;&gt;"",IF(OR(LEFT(trading_client_detail!$F118,3)="USD",RIGHT(trading_client_detail!$F118,3)="USD",LEFT(trading_client_detail!$F118,3)="EUR",RIGHT(trading_client_detail!$F118,3)="EUR"),"",trading_client_detail!$G118),"")</f>
        <v>-0.28220000000000001</v>
      </c>
    </row>
    <row r="119" spans="1:4" x14ac:dyDescent="0.25">
      <c r="A119" t="str">
        <f>IF(AND(trading_client_detail!$A119&lt;&gt;"",ROUND(trading_client_detail!$G119,0)&lt;&gt;0),IF(OR(LEFT(trading_client_detail!$F119,3)="USD",RIGHT(trading_client_detail!$F119,3)="USD",LEFT(trading_client_detail!$F119,3)="EUR",RIGHT(trading_client_detail!$F119,3)="EUR"),"",IF(NOT(ISERROR(VLOOKUP(trading_client_detail!$E119,'asset_&amp;_open_positions'!$E:$M, 9, FALSE))),VLOOKUP(trading_client_detail!$E119,'asset_&amp;_open_positions'!$E:$M, 9, FALSE),IF(NOT(ISERROR(VLOOKUP(trading_client_detail!$F119,'asset_&amp;_open_positions'!$E:$M, 9, FALSE))),VLOOKUP(trading_client_detail!$F119,'asset_&amp;_open_positions'!$E:$M, 9, FALSE),RIGHT(trading_client_detail!$F119,LEN(trading_client_detail!$F119)-1)))),"")</f>
        <v/>
      </c>
      <c r="B119" t="str">
        <f>IF(AND(trading_client_detail!$A119&lt;&gt;"",ROUND(trading_client_detail!$G119,0)&lt;&gt;0),IF(OR(LEFT(trading_client_detail!$F119,3)="USD",RIGHT(trading_client_detail!$F119,3)="USD"),"",IF(NOT(ISERROR(VLOOKUP(trading_client_detail!$E119,'asset_&amp;_open_positions'!$E:$M, 6, FALSE))),VLOOKUP(trading_client_detail!$E119,'asset_&amp;_open_positions'!$E:$M, 6, FALSE),IF(NOT(ISERROR(VLOOKUP($A119,'asset_&amp;_open_positions'!$E:$M, 6, FALSE))),VLOOKUP($A119,'asset_&amp;_open_positions'!$E:$M, 6, FALSE),"ASSET"))),"")</f>
        <v/>
      </c>
      <c r="C119" t="str">
        <f>IF(AND(trading_client_detail!$A119&lt;&gt;"",ROUND(trading_client_detail!$G119,0)&lt;&gt;0),IF(OR(LEFT(trading_client_detail!$F119,3)="USD",RIGHT(trading_client_detail!$F119,3)="USD"),"",IF(NOT(ISERROR(VLOOKUP(trading_client_detail!$E119,'asset_&amp;_open_positions'!$E:$M, 6, FALSE))),VLOOKUP(trading_client_detail!$E119,'asset_&amp;_open_positions'!$E:$M, 8, FALSE),IF(NOT(ISERROR(VLOOKUP($A119,'asset_&amp;_open_positions'!$E:$M, 6, FALSE))),VLOOKUP($A119,'asset_&amp;_open_positions'!$E:$M, 8, FALSE),1))),"")</f>
        <v/>
      </c>
      <c r="D119" s="42" t="str">
        <f>IF(trading_client_detail!$A119&lt;&gt;"",IF(OR(LEFT(trading_client_detail!$F119,3)="USD",RIGHT(trading_client_detail!$F119,3)="USD",LEFT(trading_client_detail!$F119,3)="EUR",RIGHT(trading_client_detail!$F119,3)="EUR"),"",trading_client_detail!$G119),"")</f>
        <v/>
      </c>
    </row>
    <row r="120" spans="1:4" x14ac:dyDescent="0.25">
      <c r="A120" t="str">
        <f>IF(AND(trading_client_detail!$A120&lt;&gt;"",ROUND(trading_client_detail!$G120,0)&lt;&gt;0),IF(OR(LEFT(trading_client_detail!$F120,3)="USD",RIGHT(trading_client_detail!$F120,3)="USD",LEFT(trading_client_detail!$F120,3)="EUR",RIGHT(trading_client_detail!$F120,3)="EUR"),"",IF(NOT(ISERROR(VLOOKUP(trading_client_detail!$E120,'asset_&amp;_open_positions'!$E:$M, 9, FALSE))),VLOOKUP(trading_client_detail!$E120,'asset_&amp;_open_positions'!$E:$M, 9, FALSE),IF(NOT(ISERROR(VLOOKUP(trading_client_detail!$F120,'asset_&amp;_open_positions'!$E:$M, 9, FALSE))),VLOOKUP(trading_client_detail!$F120,'asset_&amp;_open_positions'!$E:$M, 9, FALSE),RIGHT(trading_client_detail!$F120,LEN(trading_client_detail!$F120)-1)))),"")</f>
        <v>BTC</v>
      </c>
      <c r="B120" t="str">
        <f>IF(AND(trading_client_detail!$A120&lt;&gt;"",ROUND(trading_client_detail!$G120,0)&lt;&gt;0),IF(OR(LEFT(trading_client_detail!$F120,3)="USD",RIGHT(trading_client_detail!$F120,3)="USD"),"",IF(NOT(ISERROR(VLOOKUP(trading_client_detail!$E120,'asset_&amp;_open_positions'!$E:$M, 6, FALSE))),VLOOKUP(trading_client_detail!$E120,'asset_&amp;_open_positions'!$E:$M, 6, FALSE),IF(NOT(ISERROR(VLOOKUP($A120,'asset_&amp;_open_positions'!$E:$M, 6, FALSE))),VLOOKUP($A120,'asset_&amp;_open_positions'!$E:$M, 6, FALSE),"ASSET"))),"")</f>
        <v>ASSET</v>
      </c>
      <c r="C120">
        <f>IF(AND(trading_client_detail!$A120&lt;&gt;"",ROUND(trading_client_detail!$G120,0)&lt;&gt;0),IF(OR(LEFT(trading_client_detail!$F120,3)="USD",RIGHT(trading_client_detail!$F120,3)="USD"),"",IF(NOT(ISERROR(VLOOKUP(trading_client_detail!$E120,'asset_&amp;_open_positions'!$E:$M, 6, FALSE))),VLOOKUP(trading_client_detail!$E120,'asset_&amp;_open_positions'!$E:$M, 8, FALSE),IF(NOT(ISERROR(VLOOKUP($A120,'asset_&amp;_open_positions'!$E:$M, 6, FALSE))),VLOOKUP($A120,'asset_&amp;_open_positions'!$E:$M, 8, FALSE),1))),"")</f>
        <v>1</v>
      </c>
      <c r="D120" s="42">
        <f>IF(trading_client_detail!$A120&lt;&gt;"",IF(OR(LEFT(trading_client_detail!$F120,3)="USD",RIGHT(trading_client_detail!$F120,3)="USD",LEFT(trading_client_detail!$F120,3)="EUR",RIGHT(trading_client_detail!$F120,3)="EUR"),"",trading_client_detail!$G120),"")</f>
        <v>114.312141709</v>
      </c>
    </row>
    <row r="121" spans="1:4" x14ac:dyDescent="0.25">
      <c r="A121" t="str">
        <f>IF(AND(trading_client_detail!$A121&lt;&gt;"",ROUND(trading_client_detail!$G121,0)&lt;&gt;0),IF(OR(LEFT(trading_client_detail!$F121,3)="USD",RIGHT(trading_client_detail!$F121,3)="USD",LEFT(trading_client_detail!$F121,3)="EUR",RIGHT(trading_client_detail!$F121,3)="EUR"),"",IF(NOT(ISERROR(VLOOKUP(trading_client_detail!$E121,'asset_&amp;_open_positions'!$E:$M, 9, FALSE))),VLOOKUP(trading_client_detail!$E121,'asset_&amp;_open_positions'!$E:$M, 9, FALSE),IF(NOT(ISERROR(VLOOKUP(trading_client_detail!$F121,'asset_&amp;_open_positions'!$E:$M, 9, FALSE))),VLOOKUP(trading_client_detail!$F121,'asset_&amp;_open_positions'!$E:$M, 9, FALSE),RIGHT(trading_client_detail!$F121,LEN(trading_client_detail!$F121)-1)))),"")</f>
        <v/>
      </c>
      <c r="B121" t="str">
        <f>IF(AND(trading_client_detail!$A121&lt;&gt;"",ROUND(trading_client_detail!$G121,0)&lt;&gt;0),IF(OR(LEFT(trading_client_detail!$F121,3)="USD",RIGHT(trading_client_detail!$F121,3)="USD"),"",IF(NOT(ISERROR(VLOOKUP(trading_client_detail!$E121,'asset_&amp;_open_positions'!$E:$M, 6, FALSE))),VLOOKUP(trading_client_detail!$E121,'asset_&amp;_open_positions'!$E:$M, 6, FALSE),IF(NOT(ISERROR(VLOOKUP($A121,'asset_&amp;_open_positions'!$E:$M, 6, FALSE))),VLOOKUP($A121,'asset_&amp;_open_positions'!$E:$M, 6, FALSE),"ASSET"))),"")</f>
        <v/>
      </c>
      <c r="C121" t="str">
        <f>IF(AND(trading_client_detail!$A121&lt;&gt;"",ROUND(trading_client_detail!$G121,0)&lt;&gt;0),IF(OR(LEFT(trading_client_detail!$F121,3)="USD",RIGHT(trading_client_detail!$F121,3)="USD"),"",IF(NOT(ISERROR(VLOOKUP(trading_client_detail!$E121,'asset_&amp;_open_positions'!$E:$M, 6, FALSE))),VLOOKUP(trading_client_detail!$E121,'asset_&amp;_open_positions'!$E:$M, 8, FALSE),IF(NOT(ISERROR(VLOOKUP($A121,'asset_&amp;_open_positions'!$E:$M, 6, FALSE))),VLOOKUP($A121,'asset_&amp;_open_positions'!$E:$M, 8, FALSE),1))),"")</f>
        <v/>
      </c>
      <c r="D121" s="42" t="str">
        <f>IF(trading_client_detail!$A121&lt;&gt;"",IF(OR(LEFT(trading_client_detail!$F121,3)="USD",RIGHT(trading_client_detail!$F121,3)="USD",LEFT(trading_client_detail!$F121,3)="EUR",RIGHT(trading_client_detail!$F121,3)="EUR"),"",trading_client_detail!$G121),"")</f>
        <v/>
      </c>
    </row>
    <row r="122" spans="1:4" x14ac:dyDescent="0.25">
      <c r="A122" t="str">
        <f>IF(AND(trading_client_detail!$A122&lt;&gt;"",ROUND(trading_client_detail!$G122,0)&lt;&gt;0),IF(OR(LEFT(trading_client_detail!$F122,3)="USD",RIGHT(trading_client_detail!$F122,3)="USD",LEFT(trading_client_detail!$F122,3)="EUR",RIGHT(trading_client_detail!$F122,3)="EUR"),"",IF(NOT(ISERROR(VLOOKUP(trading_client_detail!$E122,'asset_&amp;_open_positions'!$E:$M, 9, FALSE))),VLOOKUP(trading_client_detail!$E122,'asset_&amp;_open_positions'!$E:$M, 9, FALSE),IF(NOT(ISERROR(VLOOKUP(trading_client_detail!$F122,'asset_&amp;_open_positions'!$E:$M, 9, FALSE))),VLOOKUP(trading_client_detail!$F122,'asset_&amp;_open_positions'!$E:$M, 9, FALSE),RIGHT(trading_client_detail!$F122,LEN(trading_client_detail!$F122)-1)))),"")</f>
        <v>BTC</v>
      </c>
      <c r="B122" t="str">
        <f>IF(AND(trading_client_detail!$A122&lt;&gt;"",ROUND(trading_client_detail!$G122,0)&lt;&gt;0),IF(OR(LEFT(trading_client_detail!$F122,3)="USD",RIGHT(trading_client_detail!$F122,3)="USD"),"",IF(NOT(ISERROR(VLOOKUP(trading_client_detail!$E122,'asset_&amp;_open_positions'!$E:$M, 6, FALSE))),VLOOKUP(trading_client_detail!$E122,'asset_&amp;_open_positions'!$E:$M, 6, FALSE),IF(NOT(ISERROR(VLOOKUP($A122,'asset_&amp;_open_positions'!$E:$M, 6, FALSE))),VLOOKUP($A122,'asset_&amp;_open_positions'!$E:$M, 6, FALSE),"ASSET"))),"")</f>
        <v>ASSET</v>
      </c>
      <c r="C122">
        <f>IF(AND(trading_client_detail!$A122&lt;&gt;"",ROUND(trading_client_detail!$G122,0)&lt;&gt;0),IF(OR(LEFT(trading_client_detail!$F122,3)="USD",RIGHT(trading_client_detail!$F122,3)="USD"),"",IF(NOT(ISERROR(VLOOKUP(trading_client_detail!$E122,'asset_&amp;_open_positions'!$E:$M, 6, FALSE))),VLOOKUP(trading_client_detail!$E122,'asset_&amp;_open_positions'!$E:$M, 8, FALSE),IF(NOT(ISERROR(VLOOKUP($A122,'asset_&amp;_open_positions'!$E:$M, 6, FALSE))),VLOOKUP($A122,'asset_&amp;_open_positions'!$E:$M, 8, FALSE),1))),"")</f>
        <v>1</v>
      </c>
      <c r="D122" s="42">
        <f>IF(trading_client_detail!$A122&lt;&gt;"",IF(OR(LEFT(trading_client_detail!$F122,3)="USD",RIGHT(trading_client_detail!$F122,3)="USD",LEFT(trading_client_detail!$F122,3)="EUR",RIGHT(trading_client_detail!$F122,3)="EUR"),"",trading_client_detail!$G122),"")</f>
        <v>-15.217009287</v>
      </c>
    </row>
    <row r="123" spans="1:4" x14ac:dyDescent="0.25">
      <c r="A123" t="str">
        <f>IF(AND(trading_client_detail!$A123&lt;&gt;"",ROUND(trading_client_detail!$G123,0)&lt;&gt;0),IF(OR(LEFT(trading_client_detail!$F123,3)="USD",RIGHT(trading_client_detail!$F123,3)="USD",LEFT(trading_client_detail!$F123,3)="EUR",RIGHT(trading_client_detail!$F123,3)="EUR"),"",IF(NOT(ISERROR(VLOOKUP(trading_client_detail!$E123,'asset_&amp;_open_positions'!$E:$M, 9, FALSE))),VLOOKUP(trading_client_detail!$E123,'asset_&amp;_open_positions'!$E:$M, 9, FALSE),IF(NOT(ISERROR(VLOOKUP(trading_client_detail!$F123,'asset_&amp;_open_positions'!$E:$M, 9, FALSE))),VLOOKUP(trading_client_detail!$F123,'asset_&amp;_open_positions'!$E:$M, 9, FALSE),RIGHT(trading_client_detail!$F123,LEN(trading_client_detail!$F123)-1)))),"")</f>
        <v/>
      </c>
      <c r="B123" t="str">
        <f>IF(AND(trading_client_detail!$A123&lt;&gt;"",ROUND(trading_client_detail!$G123,0)&lt;&gt;0),IF(OR(LEFT(trading_client_detail!$F123,3)="USD",RIGHT(trading_client_detail!$F123,3)="USD"),"",IF(NOT(ISERROR(VLOOKUP(trading_client_detail!$E123,'asset_&amp;_open_positions'!$E:$M, 6, FALSE))),VLOOKUP(trading_client_detail!$E123,'asset_&amp;_open_positions'!$E:$M, 6, FALSE),IF(NOT(ISERROR(VLOOKUP($A123,'asset_&amp;_open_positions'!$E:$M, 6, FALSE))),VLOOKUP($A123,'asset_&amp;_open_positions'!$E:$M, 6, FALSE),"ASSET"))),"")</f>
        <v/>
      </c>
      <c r="C123" t="str">
        <f>IF(AND(trading_client_detail!$A123&lt;&gt;"",ROUND(trading_client_detail!$G123,0)&lt;&gt;0),IF(OR(LEFT(trading_client_detail!$F123,3)="USD",RIGHT(trading_client_detail!$F123,3)="USD"),"",IF(NOT(ISERROR(VLOOKUP(trading_client_detail!$E123,'asset_&amp;_open_positions'!$E:$M, 6, FALSE))),VLOOKUP(trading_client_detail!$E123,'asset_&amp;_open_positions'!$E:$M, 8, FALSE),IF(NOT(ISERROR(VLOOKUP($A123,'asset_&amp;_open_positions'!$E:$M, 6, FALSE))),VLOOKUP($A123,'asset_&amp;_open_positions'!$E:$M, 8, FALSE),1))),"")</f>
        <v/>
      </c>
      <c r="D123" s="42">
        <f>IF(trading_client_detail!$A123&lt;&gt;"",IF(OR(LEFT(trading_client_detail!$F123,3)="USD",RIGHT(trading_client_detail!$F123,3)="USD",LEFT(trading_client_detail!$F123,3)="EUR",RIGHT(trading_client_detail!$F123,3)="EUR"),"",trading_client_detail!$G123),"")</f>
        <v>-2.213E-5</v>
      </c>
    </row>
    <row r="124" spans="1:4" x14ac:dyDescent="0.25">
      <c r="A124" t="str">
        <f>IF(AND(trading_client_detail!$A124&lt;&gt;"",ROUND(trading_client_detail!$G124,0)&lt;&gt;0),IF(OR(LEFT(trading_client_detail!$F124,3)="USD",RIGHT(trading_client_detail!$F124,3)="USD",LEFT(trading_client_detail!$F124,3)="EUR",RIGHT(trading_client_detail!$F124,3)="EUR"),"",IF(NOT(ISERROR(VLOOKUP(trading_client_detail!$E124,'asset_&amp;_open_positions'!$E:$M, 9, FALSE))),VLOOKUP(trading_client_detail!$E124,'asset_&amp;_open_positions'!$E:$M, 9, FALSE),IF(NOT(ISERROR(VLOOKUP(trading_client_detail!$F124,'asset_&amp;_open_positions'!$E:$M, 9, FALSE))),VLOOKUP(trading_client_detail!$F124,'asset_&amp;_open_positions'!$E:$M, 9, FALSE),RIGHT(trading_client_detail!$F124,LEN(trading_client_detail!$F124)-1)))),"")</f>
        <v/>
      </c>
      <c r="B124" t="str">
        <f>IF(AND(trading_client_detail!$A124&lt;&gt;"",ROUND(trading_client_detail!$G124,0)&lt;&gt;0),IF(OR(LEFT(trading_client_detail!$F124,3)="USD",RIGHT(trading_client_detail!$F124,3)="USD"),"",IF(NOT(ISERROR(VLOOKUP(trading_client_detail!$E124,'asset_&amp;_open_positions'!$E:$M, 6, FALSE))),VLOOKUP(trading_client_detail!$E124,'asset_&amp;_open_positions'!$E:$M, 6, FALSE),IF(NOT(ISERROR(VLOOKUP($A124,'asset_&amp;_open_positions'!$E:$M, 6, FALSE))),VLOOKUP($A124,'asset_&amp;_open_positions'!$E:$M, 6, FALSE),"ASSET"))),"")</f>
        <v/>
      </c>
      <c r="C124" t="str">
        <f>IF(AND(trading_client_detail!$A124&lt;&gt;"",ROUND(trading_client_detail!$G124,0)&lt;&gt;0),IF(OR(LEFT(trading_client_detail!$F124,3)="USD",RIGHT(trading_client_detail!$F124,3)="USD"),"",IF(NOT(ISERROR(VLOOKUP(trading_client_detail!$E124,'asset_&amp;_open_positions'!$E:$M, 6, FALSE))),VLOOKUP(trading_client_detail!$E124,'asset_&amp;_open_positions'!$E:$M, 8, FALSE),IF(NOT(ISERROR(VLOOKUP($A124,'asset_&amp;_open_positions'!$E:$M, 6, FALSE))),VLOOKUP($A124,'asset_&amp;_open_positions'!$E:$M, 8, FALSE),1))),"")</f>
        <v/>
      </c>
      <c r="D124" s="42" t="str">
        <f>IF(trading_client_detail!$A124&lt;&gt;"",IF(OR(LEFT(trading_client_detail!$F124,3)="USD",RIGHT(trading_client_detail!$F124,3)="USD",LEFT(trading_client_detail!$F124,3)="EUR",RIGHT(trading_client_detail!$F124,3)="EUR"),"",trading_client_detail!$G124),"")</f>
        <v/>
      </c>
    </row>
    <row r="125" spans="1:4" x14ac:dyDescent="0.25">
      <c r="A125" t="str">
        <f>IF(AND(trading_client_detail!$A125&lt;&gt;"",ROUND(trading_client_detail!$G125,0)&lt;&gt;0),IF(OR(LEFT(trading_client_detail!$F125,3)="USD",RIGHT(trading_client_detail!$F125,3)="USD",LEFT(trading_client_detail!$F125,3)="EUR",RIGHT(trading_client_detail!$F125,3)="EUR"),"",IF(NOT(ISERROR(VLOOKUP(trading_client_detail!$E125,'asset_&amp;_open_positions'!$E:$M, 9, FALSE))),VLOOKUP(trading_client_detail!$E125,'asset_&amp;_open_positions'!$E:$M, 9, FALSE),IF(NOT(ISERROR(VLOOKUP(trading_client_detail!$F125,'asset_&amp;_open_positions'!$E:$M, 9, FALSE))),VLOOKUP(trading_client_detail!$F125,'asset_&amp;_open_positions'!$E:$M, 9, FALSE),RIGHT(trading_client_detail!$F125,LEN(trading_client_detail!$F125)-1)))),"")</f>
        <v>BTC</v>
      </c>
      <c r="B125" t="str">
        <f>IF(AND(trading_client_detail!$A125&lt;&gt;"",ROUND(trading_client_detail!$G125,0)&lt;&gt;0),IF(OR(LEFT(trading_client_detail!$F125,3)="USD",RIGHT(trading_client_detail!$F125,3)="USD"),"",IF(NOT(ISERROR(VLOOKUP(trading_client_detail!$E125,'asset_&amp;_open_positions'!$E:$M, 6, FALSE))),VLOOKUP(trading_client_detail!$E125,'asset_&amp;_open_positions'!$E:$M, 6, FALSE),IF(NOT(ISERROR(VLOOKUP($A125,'asset_&amp;_open_positions'!$E:$M, 6, FALSE))),VLOOKUP($A125,'asset_&amp;_open_positions'!$E:$M, 6, FALSE),"ASSET"))),"")</f>
        <v>FUTURE</v>
      </c>
      <c r="C125">
        <f>IF(AND(trading_client_detail!$A125&lt;&gt;"",ROUND(trading_client_detail!$G125,0)&lt;&gt;0),IF(OR(LEFT(trading_client_detail!$F125,3)="USD",RIGHT(trading_client_detail!$F125,3)="USD"),"",IF(NOT(ISERROR(VLOOKUP(trading_client_detail!$E125,'asset_&amp;_open_positions'!$E:$M, 6, FALSE))),VLOOKUP(trading_client_detail!$E125,'asset_&amp;_open_positions'!$E:$M, 8, FALSE),IF(NOT(ISERROR(VLOOKUP($A125,'asset_&amp;_open_positions'!$E:$M, 6, FALSE))),VLOOKUP($A125,'asset_&amp;_open_positions'!$E:$M, 8, FALSE),1))),"")</f>
        <v>1</v>
      </c>
      <c r="D125" s="42">
        <f>IF(trading_client_detail!$A125&lt;&gt;"",IF(OR(LEFT(trading_client_detail!$F125,3)="USD",RIGHT(trading_client_detail!$F125,3)="USD",LEFT(trading_client_detail!$F125,3)="EUR",RIGHT(trading_client_detail!$F125,3)="EUR"),"",trading_client_detail!$G125),"")</f>
        <v>-331.41</v>
      </c>
    </row>
    <row r="126" spans="1:4" x14ac:dyDescent="0.25">
      <c r="A126" t="str">
        <f>IF(AND(trading_client_detail!$A126&lt;&gt;"",ROUND(trading_client_detail!$G126,0)&lt;&gt;0),IF(OR(LEFT(trading_client_detail!$F126,3)="USD",RIGHT(trading_client_detail!$F126,3)="USD",LEFT(trading_client_detail!$F126,3)="EUR",RIGHT(trading_client_detail!$F126,3)="EUR"),"",IF(NOT(ISERROR(VLOOKUP(trading_client_detail!$E126,'asset_&amp;_open_positions'!$E:$M, 9, FALSE))),VLOOKUP(trading_client_detail!$E126,'asset_&amp;_open_positions'!$E:$M, 9, FALSE),IF(NOT(ISERROR(VLOOKUP(trading_client_detail!$F126,'asset_&amp;_open_positions'!$E:$M, 9, FALSE))),VLOOKUP(trading_client_detail!$F126,'asset_&amp;_open_positions'!$E:$M, 9, FALSE),RIGHT(trading_client_detail!$F126,LEN(trading_client_detail!$F126)-1)))),"")</f>
        <v>BTC</v>
      </c>
      <c r="B126" t="str">
        <f>IF(AND(trading_client_detail!$A126&lt;&gt;"",ROUND(trading_client_detail!$G126,0)&lt;&gt;0),IF(OR(LEFT(trading_client_detail!$F126,3)="USD",RIGHT(trading_client_detail!$F126,3)="USD"),"",IF(NOT(ISERROR(VLOOKUP(trading_client_detail!$E126,'asset_&amp;_open_positions'!$E:$M, 6, FALSE))),VLOOKUP(trading_client_detail!$E126,'asset_&amp;_open_positions'!$E:$M, 6, FALSE),IF(NOT(ISERROR(VLOOKUP($A126,'asset_&amp;_open_positions'!$E:$M, 6, FALSE))),VLOOKUP($A126,'asset_&amp;_open_positions'!$E:$M, 6, FALSE),"ASSET"))),"")</f>
        <v>SWAP</v>
      </c>
      <c r="C126">
        <f>IF(AND(trading_client_detail!$A126&lt;&gt;"",ROUND(trading_client_detail!$G126,0)&lt;&gt;0),IF(OR(LEFT(trading_client_detail!$F126,3)="USD",RIGHT(trading_client_detail!$F126,3)="USD"),"",IF(NOT(ISERROR(VLOOKUP(trading_client_detail!$E126,'asset_&amp;_open_positions'!$E:$M, 6, FALSE))),VLOOKUP(trading_client_detail!$E126,'asset_&amp;_open_positions'!$E:$M, 8, FALSE),IF(NOT(ISERROR(VLOOKUP($A126,'asset_&amp;_open_positions'!$E:$M, 6, FALSE))),VLOOKUP($A126,'asset_&amp;_open_positions'!$E:$M, 8, FALSE),1))),"")</f>
        <v>1</v>
      </c>
      <c r="D126" s="42">
        <f>IF(trading_client_detail!$A126&lt;&gt;"",IF(OR(LEFT(trading_client_detail!$F126,3)="USD",RIGHT(trading_client_detail!$F126,3)="USD",LEFT(trading_client_detail!$F126,3)="EUR",RIGHT(trading_client_detail!$F126,3)="EUR"),"",trading_client_detail!$G126),"")</f>
        <v>331.41</v>
      </c>
    </row>
    <row r="127" spans="1:4" x14ac:dyDescent="0.25">
      <c r="A127" t="str">
        <f>IF(AND(trading_client_detail!$A127&lt;&gt;"",ROUND(trading_client_detail!$G127,0)&lt;&gt;0),IF(OR(LEFT(trading_client_detail!$F127,3)="USD",RIGHT(trading_client_detail!$F127,3)="USD",LEFT(trading_client_detail!$F127,3)="EUR",RIGHT(trading_client_detail!$F127,3)="EUR"),"",IF(NOT(ISERROR(VLOOKUP(trading_client_detail!$E127,'asset_&amp;_open_positions'!$E:$M, 9, FALSE))),VLOOKUP(trading_client_detail!$E127,'asset_&amp;_open_positions'!$E:$M, 9, FALSE),IF(NOT(ISERROR(VLOOKUP(trading_client_detail!$F127,'asset_&amp;_open_positions'!$E:$M, 9, FALSE))),VLOOKUP(trading_client_detail!$F127,'asset_&amp;_open_positions'!$E:$M, 9, FALSE),RIGHT(trading_client_detail!$F127,LEN(trading_client_detail!$F127)-1)))),"")</f>
        <v/>
      </c>
      <c r="B127" t="str">
        <f>IF(AND(trading_client_detail!$A127&lt;&gt;"",ROUND(trading_client_detail!$G127,0)&lt;&gt;0),IF(OR(LEFT(trading_client_detail!$F127,3)="USD",RIGHT(trading_client_detail!$F127,3)="USD"),"",IF(NOT(ISERROR(VLOOKUP(trading_client_detail!$E127,'asset_&amp;_open_positions'!$E:$M, 6, FALSE))),VLOOKUP(trading_client_detail!$E127,'asset_&amp;_open_positions'!$E:$M, 6, FALSE),IF(NOT(ISERROR(VLOOKUP($A127,'asset_&amp;_open_positions'!$E:$M, 6, FALSE))),VLOOKUP($A127,'asset_&amp;_open_positions'!$E:$M, 6, FALSE),"ASSET"))),"")</f>
        <v/>
      </c>
      <c r="C127" t="str">
        <f>IF(AND(trading_client_detail!$A127&lt;&gt;"",ROUND(trading_client_detail!$G127,0)&lt;&gt;0),IF(OR(LEFT(trading_client_detail!$F127,3)="USD",RIGHT(trading_client_detail!$F127,3)="USD"),"",IF(NOT(ISERROR(VLOOKUP(trading_client_detail!$E127,'asset_&amp;_open_positions'!$E:$M, 6, FALSE))),VLOOKUP(trading_client_detail!$E127,'asset_&amp;_open_positions'!$E:$M, 8, FALSE),IF(NOT(ISERROR(VLOOKUP($A127,'asset_&amp;_open_positions'!$E:$M, 6, FALSE))),VLOOKUP($A127,'asset_&amp;_open_positions'!$E:$M, 8, FALSE),1))),"")</f>
        <v/>
      </c>
      <c r="D127" s="42" t="str">
        <f>IF(trading_client_detail!$A127&lt;&gt;"",IF(OR(LEFT(trading_client_detail!$F127,3)="USD",RIGHT(trading_client_detail!$F127,3)="USD",LEFT(trading_client_detail!$F127,3)="EUR",RIGHT(trading_client_detail!$F127,3)="EUR"),"",trading_client_detail!$G127),"")</f>
        <v/>
      </c>
    </row>
    <row r="128" spans="1:4" x14ac:dyDescent="0.25">
      <c r="A128" t="str">
        <f>IF(AND(trading_client_detail!$A128&lt;&gt;"",ROUND(trading_client_detail!$G128,0)&lt;&gt;0),IF(OR(LEFT(trading_client_detail!$F128,3)="USD",RIGHT(trading_client_detail!$F128,3)="USD",LEFT(trading_client_detail!$F128,3)="EUR",RIGHT(trading_client_detail!$F128,3)="EUR"),"",IF(NOT(ISERROR(VLOOKUP(trading_client_detail!$E128,'asset_&amp;_open_positions'!$E:$M, 9, FALSE))),VLOOKUP(trading_client_detail!$E128,'asset_&amp;_open_positions'!$E:$M, 9, FALSE),IF(NOT(ISERROR(VLOOKUP(trading_client_detail!$F128,'asset_&amp;_open_positions'!$E:$M, 9, FALSE))),VLOOKUP(trading_client_detail!$F128,'asset_&amp;_open_positions'!$E:$M, 9, FALSE),RIGHT(trading_client_detail!$F128,LEN(trading_client_detail!$F128)-1)))),"")</f>
        <v/>
      </c>
      <c r="B128" t="str">
        <f>IF(AND(trading_client_detail!$A128&lt;&gt;"",ROUND(trading_client_detail!$G128,0)&lt;&gt;0),IF(OR(LEFT(trading_client_detail!$F128,3)="USD",RIGHT(trading_client_detail!$F128,3)="USD"),"",IF(NOT(ISERROR(VLOOKUP(trading_client_detail!$E128,'asset_&amp;_open_positions'!$E:$M, 6, FALSE))),VLOOKUP(trading_client_detail!$E128,'asset_&amp;_open_positions'!$E:$M, 6, FALSE),IF(NOT(ISERROR(VLOOKUP($A128,'asset_&amp;_open_positions'!$E:$M, 6, FALSE))),VLOOKUP($A128,'asset_&amp;_open_positions'!$E:$M, 6, FALSE),"ASSET"))),"")</f>
        <v/>
      </c>
      <c r="C128" t="str">
        <f>IF(AND(trading_client_detail!$A128&lt;&gt;"",ROUND(trading_client_detail!$G128,0)&lt;&gt;0),IF(OR(LEFT(trading_client_detail!$F128,3)="USD",RIGHT(trading_client_detail!$F128,3)="USD"),"",IF(NOT(ISERROR(VLOOKUP(trading_client_detail!$E128,'asset_&amp;_open_positions'!$E:$M, 6, FALSE))),VLOOKUP(trading_client_detail!$E128,'asset_&amp;_open_positions'!$E:$M, 8, FALSE),IF(NOT(ISERROR(VLOOKUP($A128,'asset_&amp;_open_positions'!$E:$M, 6, FALSE))),VLOOKUP($A128,'asset_&amp;_open_positions'!$E:$M, 8, FALSE),1))),"")</f>
        <v/>
      </c>
      <c r="D128" s="42">
        <f>IF(trading_client_detail!$A128&lt;&gt;"",IF(OR(LEFT(trading_client_detail!$F128,3)="USD",RIGHT(trading_client_detail!$F128,3)="USD",LEFT(trading_client_detail!$F128,3)="EUR",RIGHT(trading_client_detail!$F128,3)="EUR"),"",trading_client_detail!$G128),"")</f>
        <v>-1.0000000000000001E-9</v>
      </c>
    </row>
    <row r="129" spans="1:4" x14ac:dyDescent="0.25">
      <c r="A129" t="str">
        <f>IF(AND(trading_client_detail!$A129&lt;&gt;"",ROUND(trading_client_detail!$G129,0)&lt;&gt;0),IF(OR(LEFT(trading_client_detail!$F129,3)="USD",RIGHT(trading_client_detail!$F129,3)="USD",LEFT(trading_client_detail!$F129,3)="EUR",RIGHT(trading_client_detail!$F129,3)="EUR"),"",IF(NOT(ISERROR(VLOOKUP(trading_client_detail!$E129,'asset_&amp;_open_positions'!$E:$M, 9, FALSE))),VLOOKUP(trading_client_detail!$E129,'asset_&amp;_open_positions'!$E:$M, 9, FALSE),IF(NOT(ISERROR(VLOOKUP(trading_client_detail!$F129,'asset_&amp;_open_positions'!$E:$M, 9, FALSE))),VLOOKUP(trading_client_detail!$F129,'asset_&amp;_open_positions'!$E:$M, 9, FALSE),RIGHT(trading_client_detail!$F129,LEN(trading_client_detail!$F129)-1)))),"")</f>
        <v/>
      </c>
      <c r="B129" t="str">
        <f>IF(AND(trading_client_detail!$A129&lt;&gt;"",ROUND(trading_client_detail!$G129,0)&lt;&gt;0),IF(OR(LEFT(trading_client_detail!$F129,3)="USD",RIGHT(trading_client_detail!$F129,3)="USD"),"",IF(NOT(ISERROR(VLOOKUP(trading_client_detail!$E129,'asset_&amp;_open_positions'!$E:$M, 6, FALSE))),VLOOKUP(trading_client_detail!$E129,'asset_&amp;_open_positions'!$E:$M, 6, FALSE),IF(NOT(ISERROR(VLOOKUP($A129,'asset_&amp;_open_positions'!$E:$M, 6, FALSE))),VLOOKUP($A129,'asset_&amp;_open_positions'!$E:$M, 6, FALSE),"ASSET"))),"")</f>
        <v/>
      </c>
      <c r="C129" t="str">
        <f>IF(AND(trading_client_detail!$A129&lt;&gt;"",ROUND(trading_client_detail!$G129,0)&lt;&gt;0),IF(OR(LEFT(trading_client_detail!$F129,3)="USD",RIGHT(trading_client_detail!$F129,3)="USD"),"",IF(NOT(ISERROR(VLOOKUP(trading_client_detail!$E129,'asset_&amp;_open_positions'!$E:$M, 6, FALSE))),VLOOKUP(trading_client_detail!$E129,'asset_&amp;_open_positions'!$E:$M, 8, FALSE),IF(NOT(ISERROR(VLOOKUP($A129,'asset_&amp;_open_positions'!$E:$M, 6, FALSE))),VLOOKUP($A129,'asset_&amp;_open_positions'!$E:$M, 8, FALSE),1))),"")</f>
        <v/>
      </c>
      <c r="D129" s="42" t="str">
        <f>IF(trading_client_detail!$A129&lt;&gt;"",IF(OR(LEFT(trading_client_detail!$F129,3)="USD",RIGHT(trading_client_detail!$F129,3)="USD",LEFT(trading_client_detail!$F129,3)="EUR",RIGHT(trading_client_detail!$F129,3)="EUR"),"",trading_client_detail!$G129),"")</f>
        <v/>
      </c>
    </row>
    <row r="130" spans="1:4" x14ac:dyDescent="0.25">
      <c r="A130" t="str">
        <f>IF(AND(trading_client_detail!$A130&lt;&gt;"",ROUND(trading_client_detail!$G130,0)&lt;&gt;0),IF(OR(LEFT(trading_client_detail!$F130,3)="USD",RIGHT(trading_client_detail!$F130,3)="USD",LEFT(trading_client_detail!$F130,3)="EUR",RIGHT(trading_client_detail!$F130,3)="EUR"),"",IF(NOT(ISERROR(VLOOKUP(trading_client_detail!$E130,'asset_&amp;_open_positions'!$E:$M, 9, FALSE))),VLOOKUP(trading_client_detail!$E130,'asset_&amp;_open_positions'!$E:$M, 9, FALSE),IF(NOT(ISERROR(VLOOKUP(trading_client_detail!$F130,'asset_&amp;_open_positions'!$E:$M, 9, FALSE))),VLOOKUP(trading_client_detail!$F130,'asset_&amp;_open_positions'!$E:$M, 9, FALSE),RIGHT(trading_client_detail!$F130,LEN(trading_client_detail!$F130)-1)))),"")</f>
        <v>BTC</v>
      </c>
      <c r="B130" t="str">
        <f>IF(AND(trading_client_detail!$A130&lt;&gt;"",ROUND(trading_client_detail!$G130,0)&lt;&gt;0),IF(OR(LEFT(trading_client_detail!$F130,3)="USD",RIGHT(trading_client_detail!$F130,3)="USD"),"",IF(NOT(ISERROR(VLOOKUP(trading_client_detail!$E130,'asset_&amp;_open_positions'!$E:$M, 6, FALSE))),VLOOKUP(trading_client_detail!$E130,'asset_&amp;_open_positions'!$E:$M, 6, FALSE),IF(NOT(ISERROR(VLOOKUP($A130,'asset_&amp;_open_positions'!$E:$M, 6, FALSE))),VLOOKUP($A130,'asset_&amp;_open_positions'!$E:$M, 6, FALSE),"ASSET"))),"")</f>
        <v>SWAP</v>
      </c>
      <c r="C130">
        <f>IF(AND(trading_client_detail!$A130&lt;&gt;"",ROUND(trading_client_detail!$G130,0)&lt;&gt;0),IF(OR(LEFT(trading_client_detail!$F130,3)="USD",RIGHT(trading_client_detail!$F130,3)="USD"),"",IF(NOT(ISERROR(VLOOKUP(trading_client_detail!$E130,'asset_&amp;_open_positions'!$E:$M, 6, FALSE))),VLOOKUP(trading_client_detail!$E130,'asset_&amp;_open_positions'!$E:$M, 8, FALSE),IF(NOT(ISERROR(VLOOKUP($A130,'asset_&amp;_open_positions'!$E:$M, 6, FALSE))),VLOOKUP($A130,'asset_&amp;_open_positions'!$E:$M, 8, FALSE),1))),"")</f>
        <v>1</v>
      </c>
      <c r="D130" s="42">
        <f>IF(trading_client_detail!$A130&lt;&gt;"",IF(OR(LEFT(trading_client_detail!$F130,3)="USD",RIGHT(trading_client_detail!$F130,3)="USD",LEFT(trading_client_detail!$F130,3)="EUR",RIGHT(trading_client_detail!$F130,3)="EUR"),"",trading_client_detail!$G130),"")</f>
        <v>424.61999999999898</v>
      </c>
    </row>
    <row r="131" spans="1:4" x14ac:dyDescent="0.25">
      <c r="A131" t="str">
        <f>IF(AND(trading_client_detail!$A131&lt;&gt;"",ROUND(trading_client_detail!$G131,0)&lt;&gt;0),IF(OR(LEFT(trading_client_detail!$F131,3)="USD",RIGHT(trading_client_detail!$F131,3)="USD",LEFT(trading_client_detail!$F131,3)="EUR",RIGHT(trading_client_detail!$F131,3)="EUR"),"",IF(NOT(ISERROR(VLOOKUP(trading_client_detail!$E131,'asset_&amp;_open_positions'!$E:$M, 9, FALSE))),VLOOKUP(trading_client_detail!$E131,'asset_&amp;_open_positions'!$E:$M, 9, FALSE),IF(NOT(ISERROR(VLOOKUP(trading_client_detail!$F131,'asset_&amp;_open_positions'!$E:$M, 9, FALSE))),VLOOKUP(trading_client_detail!$F131,'asset_&amp;_open_positions'!$E:$M, 9, FALSE),RIGHT(trading_client_detail!$F131,LEN(trading_client_detail!$F131)-1)))),"")</f>
        <v/>
      </c>
      <c r="B131" t="str">
        <f>IF(AND(trading_client_detail!$A131&lt;&gt;"",ROUND(trading_client_detail!$G131,0)&lt;&gt;0),IF(OR(LEFT(trading_client_detail!$F131,3)="USD",RIGHT(trading_client_detail!$F131,3)="USD"),"",IF(NOT(ISERROR(VLOOKUP(trading_client_detail!$E131,'asset_&amp;_open_positions'!$E:$M, 6, FALSE))),VLOOKUP(trading_client_detail!$E131,'asset_&amp;_open_positions'!$E:$M, 6, FALSE),IF(NOT(ISERROR(VLOOKUP($A131,'asset_&amp;_open_positions'!$E:$M, 6, FALSE))),VLOOKUP($A131,'asset_&amp;_open_positions'!$E:$M, 6, FALSE),"ASSET"))),"")</f>
        <v/>
      </c>
      <c r="C131" t="str">
        <f>IF(AND(trading_client_detail!$A131&lt;&gt;"",ROUND(trading_client_detail!$G131,0)&lt;&gt;0),IF(OR(LEFT(trading_client_detail!$F131,3)="USD",RIGHT(trading_client_detail!$F131,3)="USD"),"",IF(NOT(ISERROR(VLOOKUP(trading_client_detail!$E131,'asset_&amp;_open_positions'!$E:$M, 6, FALSE))),VLOOKUP(trading_client_detail!$E131,'asset_&amp;_open_positions'!$E:$M, 8, FALSE),IF(NOT(ISERROR(VLOOKUP($A131,'asset_&amp;_open_positions'!$E:$M, 6, FALSE))),VLOOKUP($A131,'asset_&amp;_open_positions'!$E:$M, 8, FALSE),1))),"")</f>
        <v/>
      </c>
      <c r="D131" s="42" t="str">
        <f>IF(trading_client_detail!$A131&lt;&gt;"",IF(OR(LEFT(trading_client_detail!$F131,3)="USD",RIGHT(trading_client_detail!$F131,3)="USD",LEFT(trading_client_detail!$F131,3)="EUR",RIGHT(trading_client_detail!$F131,3)="EUR"),"",trading_client_detail!$G131),"")</f>
        <v/>
      </c>
    </row>
    <row r="132" spans="1:4" x14ac:dyDescent="0.25">
      <c r="A132" t="str">
        <f>IF(AND(trading_client_detail!$A132&lt;&gt;"",ROUND(trading_client_detail!$G132,0)&lt;&gt;0),IF(OR(LEFT(trading_client_detail!$F132,3)="USD",RIGHT(trading_client_detail!$F132,3)="USD",LEFT(trading_client_detail!$F132,3)="EUR",RIGHT(trading_client_detail!$F132,3)="EUR"),"",IF(NOT(ISERROR(VLOOKUP(trading_client_detail!$E132,'asset_&amp;_open_positions'!$E:$M, 9, FALSE))),VLOOKUP(trading_client_detail!$E132,'asset_&amp;_open_positions'!$E:$M, 9, FALSE),IF(NOT(ISERROR(VLOOKUP(trading_client_detail!$F132,'asset_&amp;_open_positions'!$E:$M, 9, FALSE))),VLOOKUP(trading_client_detail!$F132,'asset_&amp;_open_positions'!$E:$M, 9, FALSE),RIGHT(trading_client_detail!$F132,LEN(trading_client_detail!$F132)-1)))),"")</f>
        <v>BTC</v>
      </c>
      <c r="B132" t="str">
        <f>IF(AND(trading_client_detail!$A132&lt;&gt;"",ROUND(trading_client_detail!$G132,0)&lt;&gt;0),IF(OR(LEFT(trading_client_detail!$F132,3)="USD",RIGHT(trading_client_detail!$F132,3)="USD"),"",IF(NOT(ISERROR(VLOOKUP(trading_client_detail!$E132,'asset_&amp;_open_positions'!$E:$M, 6, FALSE))),VLOOKUP(trading_client_detail!$E132,'asset_&amp;_open_positions'!$E:$M, 6, FALSE),IF(NOT(ISERROR(VLOOKUP($A132,'asset_&amp;_open_positions'!$E:$M, 6, FALSE))),VLOOKUP($A132,'asset_&amp;_open_positions'!$E:$M, 6, FALSE),"ASSET"))),"")</f>
        <v>SWAP</v>
      </c>
      <c r="C132">
        <f>IF(AND(trading_client_detail!$A132&lt;&gt;"",ROUND(trading_client_detail!$G132,0)&lt;&gt;0),IF(OR(LEFT(trading_client_detail!$F132,3)="USD",RIGHT(trading_client_detail!$F132,3)="USD"),"",IF(NOT(ISERROR(VLOOKUP(trading_client_detail!$E132,'asset_&amp;_open_positions'!$E:$M, 6, FALSE))),VLOOKUP(trading_client_detail!$E132,'asset_&amp;_open_positions'!$E:$M, 8, FALSE),IF(NOT(ISERROR(VLOOKUP($A132,'asset_&amp;_open_positions'!$E:$M, 6, FALSE))),VLOOKUP($A132,'asset_&amp;_open_positions'!$E:$M, 8, FALSE),1))),"")</f>
        <v>1</v>
      </c>
      <c r="D132" s="42">
        <f>IF(trading_client_detail!$A132&lt;&gt;"",IF(OR(LEFT(trading_client_detail!$F132,3)="USD",RIGHT(trading_client_detail!$F132,3)="USD",LEFT(trading_client_detail!$F132,3)="EUR",RIGHT(trading_client_detail!$F132,3)="EUR"),"",trading_client_detail!$G132),"")</f>
        <v>382.89</v>
      </c>
    </row>
    <row r="133" spans="1:4" x14ac:dyDescent="0.25">
      <c r="A133" t="str">
        <f>IF(AND(trading_client_detail!$A133&lt;&gt;"",ROUND(trading_client_detail!$G133,0)&lt;&gt;0),IF(OR(LEFT(trading_client_detail!$F133,3)="USD",RIGHT(trading_client_detail!$F133,3)="USD",LEFT(trading_client_detail!$F133,3)="EUR",RIGHT(trading_client_detail!$F133,3)="EUR"),"",IF(NOT(ISERROR(VLOOKUP(trading_client_detail!$E133,'asset_&amp;_open_positions'!$E:$M, 9, FALSE))),VLOOKUP(trading_client_detail!$E133,'asset_&amp;_open_positions'!$E:$M, 9, FALSE),IF(NOT(ISERROR(VLOOKUP(trading_client_detail!$F133,'asset_&amp;_open_positions'!$E:$M, 9, FALSE))),VLOOKUP(trading_client_detail!$F133,'asset_&amp;_open_positions'!$E:$M, 9, FALSE),RIGHT(trading_client_detail!$F133,LEN(trading_client_detail!$F133)-1)))),"")</f>
        <v/>
      </c>
      <c r="B133" t="str">
        <f>IF(AND(trading_client_detail!$A133&lt;&gt;"",ROUND(trading_client_detail!$G133,0)&lt;&gt;0),IF(OR(LEFT(trading_client_detail!$F133,3)="USD",RIGHT(trading_client_detail!$F133,3)="USD"),"",IF(NOT(ISERROR(VLOOKUP(trading_client_detail!$E133,'asset_&amp;_open_positions'!$E:$M, 6, FALSE))),VLOOKUP(trading_client_detail!$E133,'asset_&amp;_open_positions'!$E:$M, 6, FALSE),IF(NOT(ISERROR(VLOOKUP($A133,'asset_&amp;_open_positions'!$E:$M, 6, FALSE))),VLOOKUP($A133,'asset_&amp;_open_positions'!$E:$M, 6, FALSE),"ASSET"))),"")</f>
        <v/>
      </c>
      <c r="C133" t="str">
        <f>IF(AND(trading_client_detail!$A133&lt;&gt;"",ROUND(trading_client_detail!$G133,0)&lt;&gt;0),IF(OR(LEFT(trading_client_detail!$F133,3)="USD",RIGHT(trading_client_detail!$F133,3)="USD"),"",IF(NOT(ISERROR(VLOOKUP(trading_client_detail!$E133,'asset_&amp;_open_positions'!$E:$M, 6, FALSE))),VLOOKUP(trading_client_detail!$E133,'asset_&amp;_open_positions'!$E:$M, 8, FALSE),IF(NOT(ISERROR(VLOOKUP($A133,'asset_&amp;_open_positions'!$E:$M, 6, FALSE))),VLOOKUP($A133,'asset_&amp;_open_positions'!$E:$M, 8, FALSE),1))),"")</f>
        <v/>
      </c>
      <c r="D133" s="42" t="str">
        <f>IF(trading_client_detail!$A133&lt;&gt;"",IF(OR(LEFT(trading_client_detail!$F133,3)="USD",RIGHT(trading_client_detail!$F133,3)="USD",LEFT(trading_client_detail!$F133,3)="EUR",RIGHT(trading_client_detail!$F133,3)="EUR"),"",trading_client_detail!$G133),"")</f>
        <v/>
      </c>
    </row>
    <row r="134" spans="1:4" x14ac:dyDescent="0.25">
      <c r="A134" t="str">
        <f>IF(AND(trading_client_detail!$A134&lt;&gt;"",ROUND(trading_client_detail!$G134,0)&lt;&gt;0),IF(OR(LEFT(trading_client_detail!$F134,3)="USD",RIGHT(trading_client_detail!$F134,3)="USD",LEFT(trading_client_detail!$F134,3)="EUR",RIGHT(trading_client_detail!$F134,3)="EUR"),"",IF(NOT(ISERROR(VLOOKUP(trading_client_detail!$E134,'asset_&amp;_open_positions'!$E:$M, 9, FALSE))),VLOOKUP(trading_client_detail!$E134,'asset_&amp;_open_positions'!$E:$M, 9, FALSE),IF(NOT(ISERROR(VLOOKUP(trading_client_detail!$F134,'asset_&amp;_open_positions'!$E:$M, 9, FALSE))),VLOOKUP(trading_client_detail!$F134,'asset_&amp;_open_positions'!$E:$M, 9, FALSE),RIGHT(trading_client_detail!$F134,LEN(trading_client_detail!$F134)-1)))),"")</f>
        <v/>
      </c>
      <c r="B134" t="str">
        <f>IF(AND(trading_client_detail!$A134&lt;&gt;"",ROUND(trading_client_detail!$G134,0)&lt;&gt;0),IF(OR(LEFT(trading_client_detail!$F134,3)="USD",RIGHT(trading_client_detail!$F134,3)="USD"),"",IF(NOT(ISERROR(VLOOKUP(trading_client_detail!$E134,'asset_&amp;_open_positions'!$E:$M, 6, FALSE))),VLOOKUP(trading_client_detail!$E134,'asset_&amp;_open_positions'!$E:$M, 6, FALSE),IF(NOT(ISERROR(VLOOKUP($A134,'asset_&amp;_open_positions'!$E:$M, 6, FALSE))),VLOOKUP($A134,'asset_&amp;_open_positions'!$E:$M, 6, FALSE),"ASSET"))),"")</f>
        <v/>
      </c>
      <c r="C134" t="str">
        <f>IF(AND(trading_client_detail!$A134&lt;&gt;"",ROUND(trading_client_detail!$G134,0)&lt;&gt;0),IF(OR(LEFT(trading_client_detail!$F134,3)="USD",RIGHT(trading_client_detail!$F134,3)="USD"),"",IF(NOT(ISERROR(VLOOKUP(trading_client_detail!$E134,'asset_&amp;_open_positions'!$E:$M, 6, FALSE))),VLOOKUP(trading_client_detail!$E134,'asset_&amp;_open_positions'!$E:$M, 8, FALSE),IF(NOT(ISERROR(VLOOKUP($A134,'asset_&amp;_open_positions'!$E:$M, 6, FALSE))),VLOOKUP($A134,'asset_&amp;_open_positions'!$E:$M, 8, FALSE),1))),"")</f>
        <v/>
      </c>
      <c r="D134" s="42">
        <f>IF(trading_client_detail!$A134&lt;&gt;"",IF(OR(LEFT(trading_client_detail!$F134,3)="USD",RIGHT(trading_client_detail!$F134,3)="USD",LEFT(trading_client_detail!$F134,3)="EUR",RIGHT(trading_client_detail!$F134,3)="EUR"),"",trading_client_detail!$G134),"")</f>
        <v>-1.2992E-5</v>
      </c>
    </row>
    <row r="135" spans="1:4" x14ac:dyDescent="0.25">
      <c r="A135" t="str">
        <f>IF(AND(trading_client_detail!$A135&lt;&gt;"",ROUND(trading_client_detail!$G135,0)&lt;&gt;0),IF(OR(LEFT(trading_client_detail!$F135,3)="USD",RIGHT(trading_client_detail!$F135,3)="USD",LEFT(trading_client_detail!$F135,3)="EUR",RIGHT(trading_client_detail!$F135,3)="EUR"),"",IF(NOT(ISERROR(VLOOKUP(trading_client_detail!$E135,'asset_&amp;_open_positions'!$E:$M, 9, FALSE))),VLOOKUP(trading_client_detail!$E135,'asset_&amp;_open_positions'!$E:$M, 9, FALSE),IF(NOT(ISERROR(VLOOKUP(trading_client_detail!$F135,'asset_&amp;_open_positions'!$E:$M, 9, FALSE))),VLOOKUP(trading_client_detail!$F135,'asset_&amp;_open_positions'!$E:$M, 9, FALSE),RIGHT(trading_client_detail!$F135,LEN(trading_client_detail!$F135)-1)))),"")</f>
        <v/>
      </c>
      <c r="B135" t="str">
        <f>IF(AND(trading_client_detail!$A135&lt;&gt;"",ROUND(trading_client_detail!$G135,0)&lt;&gt;0),IF(OR(LEFT(trading_client_detail!$F135,3)="USD",RIGHT(trading_client_detail!$F135,3)="USD"),"",IF(NOT(ISERROR(VLOOKUP(trading_client_detail!$E135,'asset_&amp;_open_positions'!$E:$M, 6, FALSE))),VLOOKUP(trading_client_detail!$E135,'asset_&amp;_open_positions'!$E:$M, 6, FALSE),IF(NOT(ISERROR(VLOOKUP($A135,'asset_&amp;_open_positions'!$E:$M, 6, FALSE))),VLOOKUP($A135,'asset_&amp;_open_positions'!$E:$M, 6, FALSE),"ASSET"))),"")</f>
        <v/>
      </c>
      <c r="C135" t="str">
        <f>IF(AND(trading_client_detail!$A135&lt;&gt;"",ROUND(trading_client_detail!$G135,0)&lt;&gt;0),IF(OR(LEFT(trading_client_detail!$F135,3)="USD",RIGHT(trading_client_detail!$F135,3)="USD"),"",IF(NOT(ISERROR(VLOOKUP(trading_client_detail!$E135,'asset_&amp;_open_positions'!$E:$M, 6, FALSE))),VLOOKUP(trading_client_detail!$E135,'asset_&amp;_open_positions'!$E:$M, 8, FALSE),IF(NOT(ISERROR(VLOOKUP($A135,'asset_&amp;_open_positions'!$E:$M, 6, FALSE))),VLOOKUP($A135,'asset_&amp;_open_positions'!$E:$M, 8, FALSE),1))),"")</f>
        <v/>
      </c>
      <c r="D135" s="42">
        <f>IF(trading_client_detail!$A135&lt;&gt;"",IF(OR(LEFT(trading_client_detail!$F135,3)="USD",RIGHT(trading_client_detail!$F135,3)="USD",LEFT(trading_client_detail!$F135,3)="EUR",RIGHT(trading_client_detail!$F135,3)="EUR"),"",trading_client_detail!$G135),"")</f>
        <v>-9.5900000000000005E-7</v>
      </c>
    </row>
    <row r="136" spans="1:4" x14ac:dyDescent="0.25">
      <c r="A136" t="str">
        <f>IF(AND(trading_client_detail!$A136&lt;&gt;"",ROUND(trading_client_detail!$G136,0)&lt;&gt;0),IF(OR(LEFT(trading_client_detail!$F136,3)="USD",RIGHT(trading_client_detail!$F136,3)="USD",LEFT(trading_client_detail!$F136,3)="EUR",RIGHT(trading_client_detail!$F136,3)="EUR"),"",IF(NOT(ISERROR(VLOOKUP(trading_client_detail!$E136,'asset_&amp;_open_positions'!$E:$M, 9, FALSE))),VLOOKUP(trading_client_detail!$E136,'asset_&amp;_open_positions'!$E:$M, 9, FALSE),IF(NOT(ISERROR(VLOOKUP(trading_client_detail!$F136,'asset_&amp;_open_positions'!$E:$M, 9, FALSE))),VLOOKUP(trading_client_detail!$F136,'asset_&amp;_open_positions'!$E:$M, 9, FALSE),RIGHT(trading_client_detail!$F136,LEN(trading_client_detail!$F136)-1)))),"")</f>
        <v>BTC</v>
      </c>
      <c r="B136" t="str">
        <f>IF(AND(trading_client_detail!$A136&lt;&gt;"",ROUND(trading_client_detail!$G136,0)&lt;&gt;0),IF(OR(LEFT(trading_client_detail!$F136,3)="USD",RIGHT(trading_client_detail!$F136,3)="USD"),"",IF(NOT(ISERROR(VLOOKUP(trading_client_detail!$E136,'asset_&amp;_open_positions'!$E:$M, 6, FALSE))),VLOOKUP(trading_client_detail!$E136,'asset_&amp;_open_positions'!$E:$M, 6, FALSE),IF(NOT(ISERROR(VLOOKUP($A136,'asset_&amp;_open_positions'!$E:$M, 6, FALSE))),VLOOKUP($A136,'asset_&amp;_open_positions'!$E:$M, 6, FALSE),"ASSET"))),"")</f>
        <v>ASSET</v>
      </c>
      <c r="C136">
        <f>IF(AND(trading_client_detail!$A136&lt;&gt;"",ROUND(trading_client_detail!$G136,0)&lt;&gt;0),IF(OR(LEFT(trading_client_detail!$F136,3)="USD",RIGHT(trading_client_detail!$F136,3)="USD"),"",IF(NOT(ISERROR(VLOOKUP(trading_client_detail!$E136,'asset_&amp;_open_positions'!$E:$M, 6, FALSE))),VLOOKUP(trading_client_detail!$E136,'asset_&amp;_open_positions'!$E:$M, 8, FALSE),IF(NOT(ISERROR(VLOOKUP($A136,'asset_&amp;_open_positions'!$E:$M, 6, FALSE))),VLOOKUP($A136,'asset_&amp;_open_positions'!$E:$M, 8, FALSE),1))),"")</f>
        <v>1</v>
      </c>
      <c r="D136" s="42">
        <f>IF(trading_client_detail!$A136&lt;&gt;"",IF(OR(LEFT(trading_client_detail!$F136,3)="USD",RIGHT(trading_client_detail!$F136,3)="USD",LEFT(trading_client_detail!$F136,3)="EUR",RIGHT(trading_client_detail!$F136,3)="EUR"),"",trading_client_detail!$G136),"")</f>
        <v>-44.444335103</v>
      </c>
    </row>
    <row r="137" spans="1:4" x14ac:dyDescent="0.25">
      <c r="A137" t="str">
        <f>IF(AND(trading_client_detail!$A137&lt;&gt;"",ROUND(trading_client_detail!$G137,0)&lt;&gt;0),IF(OR(LEFT(trading_client_detail!$F137,3)="USD",RIGHT(trading_client_detail!$F137,3)="USD",LEFT(trading_client_detail!$F137,3)="EUR",RIGHT(trading_client_detail!$F137,3)="EUR"),"",IF(NOT(ISERROR(VLOOKUP(trading_client_detail!$E137,'asset_&amp;_open_positions'!$E:$M, 9, FALSE))),VLOOKUP(trading_client_detail!$E137,'asset_&amp;_open_positions'!$E:$M, 9, FALSE),IF(NOT(ISERROR(VLOOKUP(trading_client_detail!$F137,'asset_&amp;_open_positions'!$E:$M, 9, FALSE))),VLOOKUP(trading_client_detail!$F137,'asset_&amp;_open_positions'!$E:$M, 9, FALSE),RIGHT(trading_client_detail!$F137,LEN(trading_client_detail!$F137)-1)))),"")</f>
        <v>BTC</v>
      </c>
      <c r="B137" t="str">
        <f>IF(AND(trading_client_detail!$A137&lt;&gt;"",ROUND(trading_client_detail!$G137,0)&lt;&gt;0),IF(OR(LEFT(trading_client_detail!$F137,3)="USD",RIGHT(trading_client_detail!$F137,3)="USD"),"",IF(NOT(ISERROR(VLOOKUP(trading_client_detail!$E137,'asset_&amp;_open_positions'!$E:$M, 6, FALSE))),VLOOKUP(trading_client_detail!$E137,'asset_&amp;_open_positions'!$E:$M, 6, FALSE),IF(NOT(ISERROR(VLOOKUP($A137,'asset_&amp;_open_positions'!$E:$M, 6, FALSE))),VLOOKUP($A137,'asset_&amp;_open_positions'!$E:$M, 6, FALSE),"ASSET"))),"")</f>
        <v>SWAP</v>
      </c>
      <c r="C137">
        <f>IF(AND(trading_client_detail!$A137&lt;&gt;"",ROUND(trading_client_detail!$G137,0)&lt;&gt;0),IF(OR(LEFT(trading_client_detail!$F137,3)="USD",RIGHT(trading_client_detail!$F137,3)="USD"),"",IF(NOT(ISERROR(VLOOKUP(trading_client_detail!$E137,'asset_&amp;_open_positions'!$E:$M, 6, FALSE))),VLOOKUP(trading_client_detail!$E137,'asset_&amp;_open_positions'!$E:$M, 8, FALSE),IF(NOT(ISERROR(VLOOKUP($A137,'asset_&amp;_open_positions'!$E:$M, 6, FALSE))),VLOOKUP($A137,'asset_&amp;_open_positions'!$E:$M, 8, FALSE),1))),"")</f>
        <v>1</v>
      </c>
      <c r="D137" s="42">
        <f>IF(trading_client_detail!$A137&lt;&gt;"",IF(OR(LEFT(trading_client_detail!$F137,3)="USD",RIGHT(trading_client_detail!$F137,3)="USD",LEFT(trading_client_detail!$F137,3)="EUR",RIGHT(trading_client_detail!$F137,3)="EUR"),"",trading_client_detail!$G137),"")</f>
        <v>-33.97</v>
      </c>
    </row>
    <row r="138" spans="1:4" x14ac:dyDescent="0.25">
      <c r="A138" t="str">
        <f>IF(AND(trading_client_detail!$A138&lt;&gt;"",ROUND(trading_client_detail!$G138,0)&lt;&gt;0),IF(OR(LEFT(trading_client_detail!$F138,3)="USD",RIGHT(trading_client_detail!$F138,3)="USD",LEFT(trading_client_detail!$F138,3)="EUR",RIGHT(trading_client_detail!$F138,3)="EUR"),"",IF(NOT(ISERROR(VLOOKUP(trading_client_detail!$E138,'asset_&amp;_open_positions'!$E:$M, 9, FALSE))),VLOOKUP(trading_client_detail!$E138,'asset_&amp;_open_positions'!$E:$M, 9, FALSE),IF(NOT(ISERROR(VLOOKUP(trading_client_detail!$F138,'asset_&amp;_open_positions'!$E:$M, 9, FALSE))),VLOOKUP(trading_client_detail!$F138,'asset_&amp;_open_positions'!$E:$M, 9, FALSE),RIGHT(trading_client_detail!$F138,LEN(trading_client_detail!$F138)-1)))),"")</f>
        <v/>
      </c>
      <c r="B138" t="str">
        <f>IF(AND(trading_client_detail!$A138&lt;&gt;"",ROUND(trading_client_detail!$G138,0)&lt;&gt;0),IF(OR(LEFT(trading_client_detail!$F138,3)="USD",RIGHT(trading_client_detail!$F138,3)="USD"),"",IF(NOT(ISERROR(VLOOKUP(trading_client_detail!$E138,'asset_&amp;_open_positions'!$E:$M, 6, FALSE))),VLOOKUP(trading_client_detail!$E138,'asset_&amp;_open_positions'!$E:$M, 6, FALSE),IF(NOT(ISERROR(VLOOKUP($A138,'asset_&amp;_open_positions'!$E:$M, 6, FALSE))),VLOOKUP($A138,'asset_&amp;_open_positions'!$E:$M, 6, FALSE),"ASSET"))),"")</f>
        <v/>
      </c>
      <c r="C138" t="str">
        <f>IF(AND(trading_client_detail!$A138&lt;&gt;"",ROUND(trading_client_detail!$G138,0)&lt;&gt;0),IF(OR(LEFT(trading_client_detail!$F138,3)="USD",RIGHT(trading_client_detail!$F138,3)="USD"),"",IF(NOT(ISERROR(VLOOKUP(trading_client_detail!$E138,'asset_&amp;_open_positions'!$E:$M, 6, FALSE))),VLOOKUP(trading_client_detail!$E138,'asset_&amp;_open_positions'!$E:$M, 8, FALSE),IF(NOT(ISERROR(VLOOKUP($A138,'asset_&amp;_open_positions'!$E:$M, 6, FALSE))),VLOOKUP($A138,'asset_&amp;_open_positions'!$E:$M, 8, FALSE),1))),"")</f>
        <v/>
      </c>
      <c r="D138" s="42" t="str">
        <f>IF(trading_client_detail!$A138&lt;&gt;"",IF(OR(LEFT(trading_client_detail!$F138,3)="USD",RIGHT(trading_client_detail!$F138,3)="USD",LEFT(trading_client_detail!$F138,3)="EUR",RIGHT(trading_client_detail!$F138,3)="EUR"),"",trading_client_detail!$G138),"")</f>
        <v/>
      </c>
    </row>
    <row r="139" spans="1:4" x14ac:dyDescent="0.25">
      <c r="A139" t="str">
        <f>IF(AND(trading_client_detail!$A139&lt;&gt;"",ROUND(trading_client_detail!$G139,0)&lt;&gt;0),IF(OR(LEFT(trading_client_detail!$F139,3)="USD",RIGHT(trading_client_detail!$F139,3)="USD",LEFT(trading_client_detail!$F139,3)="EUR",RIGHT(trading_client_detail!$F139,3)="EUR"),"",IF(NOT(ISERROR(VLOOKUP(trading_client_detail!$E139,'asset_&amp;_open_positions'!$E:$M, 9, FALSE))),VLOOKUP(trading_client_detail!$E139,'asset_&amp;_open_positions'!$E:$M, 9, FALSE),IF(NOT(ISERROR(VLOOKUP(trading_client_detail!$F139,'asset_&amp;_open_positions'!$E:$M, 9, FALSE))),VLOOKUP(trading_client_detail!$F139,'asset_&amp;_open_positions'!$E:$M, 9, FALSE),RIGHT(trading_client_detail!$F139,LEN(trading_client_detail!$F139)-1)))),"")</f>
        <v>BTC</v>
      </c>
      <c r="B139" t="str">
        <f>IF(AND(trading_client_detail!$A139&lt;&gt;"",ROUND(trading_client_detail!$G139,0)&lt;&gt;0),IF(OR(LEFT(trading_client_detail!$F139,3)="USD",RIGHT(trading_client_detail!$F139,3)="USD"),"",IF(NOT(ISERROR(VLOOKUP(trading_client_detail!$E139,'asset_&amp;_open_positions'!$E:$M, 6, FALSE))),VLOOKUP(trading_client_detail!$E139,'asset_&amp;_open_positions'!$E:$M, 6, FALSE),IF(NOT(ISERROR(VLOOKUP($A139,'asset_&amp;_open_positions'!$E:$M, 6, FALSE))),VLOOKUP($A139,'asset_&amp;_open_positions'!$E:$M, 6, FALSE),"ASSET"))),"")</f>
        <v>ASSET</v>
      </c>
      <c r="C139">
        <f>IF(AND(trading_client_detail!$A139&lt;&gt;"",ROUND(trading_client_detail!$G139,0)&lt;&gt;0),IF(OR(LEFT(trading_client_detail!$F139,3)="USD",RIGHT(trading_client_detail!$F139,3)="USD"),"",IF(NOT(ISERROR(VLOOKUP(trading_client_detail!$E139,'asset_&amp;_open_positions'!$E:$M, 6, FALSE))),VLOOKUP(trading_client_detail!$E139,'asset_&amp;_open_positions'!$E:$M, 8, FALSE),IF(NOT(ISERROR(VLOOKUP($A139,'asset_&amp;_open_positions'!$E:$M, 6, FALSE))),VLOOKUP($A139,'asset_&amp;_open_positions'!$E:$M, 8, FALSE),1))),"")</f>
        <v>1</v>
      </c>
      <c r="D139" s="42">
        <f>IF(trading_client_detail!$A139&lt;&gt;"",IF(OR(LEFT(trading_client_detail!$F139,3)="USD",RIGHT(trading_client_detail!$F139,3)="USD",LEFT(trading_client_detail!$F139,3)="EUR",RIGHT(trading_client_detail!$F139,3)="EUR"),"",trading_client_detail!$G139),"")</f>
        <v>-45.954600696999997</v>
      </c>
    </row>
    <row r="140" spans="1:4" x14ac:dyDescent="0.25">
      <c r="A140" t="str">
        <f>IF(AND(trading_client_detail!$A140&lt;&gt;"",ROUND(trading_client_detail!$G140,0)&lt;&gt;0),IF(OR(LEFT(trading_client_detail!$F140,3)="USD",RIGHT(trading_client_detail!$F140,3)="USD",LEFT(trading_client_detail!$F140,3)="EUR",RIGHT(trading_client_detail!$F140,3)="EUR"),"",IF(NOT(ISERROR(VLOOKUP(trading_client_detail!$E140,'asset_&amp;_open_positions'!$E:$M, 9, FALSE))),VLOOKUP(trading_client_detail!$E140,'asset_&amp;_open_positions'!$E:$M, 9, FALSE),IF(NOT(ISERROR(VLOOKUP(trading_client_detail!$F140,'asset_&amp;_open_positions'!$E:$M, 9, FALSE))),VLOOKUP(trading_client_detail!$F140,'asset_&amp;_open_positions'!$E:$M, 9, FALSE),RIGHT(trading_client_detail!$F140,LEN(trading_client_detail!$F140)-1)))),"")</f>
        <v>BTC</v>
      </c>
      <c r="B140" t="str">
        <f>IF(AND(trading_client_detail!$A140&lt;&gt;"",ROUND(trading_client_detail!$G140,0)&lt;&gt;0),IF(OR(LEFT(trading_client_detail!$F140,3)="USD",RIGHT(trading_client_detail!$F140,3)="USD"),"",IF(NOT(ISERROR(VLOOKUP(trading_client_detail!$E140,'asset_&amp;_open_positions'!$E:$M, 6, FALSE))),VLOOKUP(trading_client_detail!$E140,'asset_&amp;_open_positions'!$E:$M, 6, FALSE),IF(NOT(ISERROR(VLOOKUP($A140,'asset_&amp;_open_positions'!$E:$M, 6, FALSE))),VLOOKUP($A140,'asset_&amp;_open_positions'!$E:$M, 6, FALSE),"ASSET"))),"")</f>
        <v>ASSET</v>
      </c>
      <c r="C140">
        <f>IF(AND(trading_client_detail!$A140&lt;&gt;"",ROUND(trading_client_detail!$G140,0)&lt;&gt;0),IF(OR(LEFT(trading_client_detail!$F140,3)="USD",RIGHT(trading_client_detail!$F140,3)="USD"),"",IF(NOT(ISERROR(VLOOKUP(trading_client_detail!$E140,'asset_&amp;_open_positions'!$E:$M, 6, FALSE))),VLOOKUP(trading_client_detail!$E140,'asset_&amp;_open_positions'!$E:$M, 8, FALSE),IF(NOT(ISERROR(VLOOKUP($A140,'asset_&amp;_open_positions'!$E:$M, 6, FALSE))),VLOOKUP($A140,'asset_&amp;_open_positions'!$E:$M, 8, FALSE),1))),"")</f>
        <v>1</v>
      </c>
      <c r="D140" s="42">
        <f>IF(trading_client_detail!$A140&lt;&gt;"",IF(OR(LEFT(trading_client_detail!$F140,3)="USD",RIGHT(trading_client_detail!$F140,3)="USD",LEFT(trading_client_detail!$F140,3)="EUR",RIGHT(trading_client_detail!$F140,3)="EUR"),"",trading_client_detail!$G140),"")</f>
        <v>-26.145050379000001</v>
      </c>
    </row>
    <row r="141" spans="1:4" x14ac:dyDescent="0.25">
      <c r="A141" t="str">
        <f>IF(AND(trading_client_detail!$A141&lt;&gt;"",ROUND(trading_client_detail!$G141,0)&lt;&gt;0),IF(OR(LEFT(trading_client_detail!$F141,3)="USD",RIGHT(trading_client_detail!$F141,3)="USD",LEFT(trading_client_detail!$F141,3)="EUR",RIGHT(trading_client_detail!$F141,3)="EUR"),"",IF(NOT(ISERROR(VLOOKUP(trading_client_detail!$E141,'asset_&amp;_open_positions'!$E:$M, 9, FALSE))),VLOOKUP(trading_client_detail!$E141,'asset_&amp;_open_positions'!$E:$M, 9, FALSE),IF(NOT(ISERROR(VLOOKUP(trading_client_detail!$F141,'asset_&amp;_open_positions'!$E:$M, 9, FALSE))),VLOOKUP(trading_client_detail!$F141,'asset_&amp;_open_positions'!$E:$M, 9, FALSE),RIGHT(trading_client_detail!$F141,LEN(trading_client_detail!$F141)-1)))),"")</f>
        <v/>
      </c>
      <c r="B141" t="str">
        <f>IF(AND(trading_client_detail!$A141&lt;&gt;"",ROUND(trading_client_detail!$G141,0)&lt;&gt;0),IF(OR(LEFT(trading_client_detail!$F141,3)="USD",RIGHT(trading_client_detail!$F141,3)="USD"),"",IF(NOT(ISERROR(VLOOKUP(trading_client_detail!$E141,'asset_&amp;_open_positions'!$E:$M, 6, FALSE))),VLOOKUP(trading_client_detail!$E141,'asset_&amp;_open_positions'!$E:$M, 6, FALSE),IF(NOT(ISERROR(VLOOKUP($A141,'asset_&amp;_open_positions'!$E:$M, 6, FALSE))),VLOOKUP($A141,'asset_&amp;_open_positions'!$E:$M, 6, FALSE),"ASSET"))),"")</f>
        <v/>
      </c>
      <c r="C141" t="str">
        <f>IF(AND(trading_client_detail!$A141&lt;&gt;"",ROUND(trading_client_detail!$G141,0)&lt;&gt;0),IF(OR(LEFT(trading_client_detail!$F141,3)="USD",RIGHT(trading_client_detail!$F141,3)="USD"),"",IF(NOT(ISERROR(VLOOKUP(trading_client_detail!$E141,'asset_&amp;_open_positions'!$E:$M, 6, FALSE))),VLOOKUP(trading_client_detail!$E141,'asset_&amp;_open_positions'!$E:$M, 8, FALSE),IF(NOT(ISERROR(VLOOKUP($A141,'asset_&amp;_open_positions'!$E:$M, 6, FALSE))),VLOOKUP($A141,'asset_&amp;_open_positions'!$E:$M, 8, FALSE),1))),"")</f>
        <v/>
      </c>
      <c r="D141" s="42">
        <f>IF(trading_client_detail!$A141&lt;&gt;"",IF(OR(LEFT(trading_client_detail!$F141,3)="USD",RIGHT(trading_client_detail!$F141,3)="USD",LEFT(trading_client_detail!$F141,3)="EUR",RIGHT(trading_client_detail!$F141,3)="EUR"),"",trading_client_detail!$G141),"")</f>
        <v>-4.3000000000000001E-8</v>
      </c>
    </row>
    <row r="142" spans="1:4" x14ac:dyDescent="0.25">
      <c r="A142" t="str">
        <f>IF(AND(trading_client_detail!$A142&lt;&gt;"",ROUND(trading_client_detail!$G142,0)&lt;&gt;0),IF(OR(LEFT(trading_client_detail!$F142,3)="USD",RIGHT(trading_client_detail!$F142,3)="USD",LEFT(trading_client_detail!$F142,3)="EUR",RIGHT(trading_client_detail!$F142,3)="EUR"),"",IF(NOT(ISERROR(VLOOKUP(trading_client_detail!$E142,'asset_&amp;_open_positions'!$E:$M, 9, FALSE))),VLOOKUP(trading_client_detail!$E142,'asset_&amp;_open_positions'!$E:$M, 9, FALSE),IF(NOT(ISERROR(VLOOKUP(trading_client_detail!$F142,'asset_&amp;_open_positions'!$E:$M, 9, FALSE))),VLOOKUP(trading_client_detail!$F142,'asset_&amp;_open_positions'!$E:$M, 9, FALSE),RIGHT(trading_client_detail!$F142,LEN(trading_client_detail!$F142)-1)))),"")</f>
        <v>BTC</v>
      </c>
      <c r="B142" t="str">
        <f>IF(AND(trading_client_detail!$A142&lt;&gt;"",ROUND(trading_client_detail!$G142,0)&lt;&gt;0),IF(OR(LEFT(trading_client_detail!$F142,3)="USD",RIGHT(trading_client_detail!$F142,3)="USD"),"",IF(NOT(ISERROR(VLOOKUP(trading_client_detail!$E142,'asset_&amp;_open_positions'!$E:$M, 6, FALSE))),VLOOKUP(trading_client_detail!$E142,'asset_&amp;_open_positions'!$E:$M, 6, FALSE),IF(NOT(ISERROR(VLOOKUP($A142,'asset_&amp;_open_positions'!$E:$M, 6, FALSE))),VLOOKUP($A142,'asset_&amp;_open_positions'!$E:$M, 6, FALSE),"ASSET"))),"")</f>
        <v>ASSET</v>
      </c>
      <c r="C142">
        <f>IF(AND(trading_client_detail!$A142&lt;&gt;"",ROUND(trading_client_detail!$G142,0)&lt;&gt;0),IF(OR(LEFT(trading_client_detail!$F142,3)="USD",RIGHT(trading_client_detail!$F142,3)="USD"),"",IF(NOT(ISERROR(VLOOKUP(trading_client_detail!$E142,'asset_&amp;_open_positions'!$E:$M, 6, FALSE))),VLOOKUP(trading_client_detail!$E142,'asset_&amp;_open_positions'!$E:$M, 8, FALSE),IF(NOT(ISERROR(VLOOKUP($A142,'asset_&amp;_open_positions'!$E:$M, 6, FALSE))),VLOOKUP($A142,'asset_&amp;_open_positions'!$E:$M, 8, FALSE),1))),"")</f>
        <v>1</v>
      </c>
      <c r="D142" s="42">
        <f>IF(trading_client_detail!$A142&lt;&gt;"",IF(OR(LEFT(trading_client_detail!$F142,3)="USD",RIGHT(trading_client_detail!$F142,3)="USD",LEFT(trading_client_detail!$F142,3)="EUR",RIGHT(trading_client_detail!$F142,3)="EUR"),"",trading_client_detail!$G142),"")</f>
        <v>227.30737045500001</v>
      </c>
    </row>
    <row r="143" spans="1:4" x14ac:dyDescent="0.25">
      <c r="A143" t="str">
        <f>IF(AND(trading_client_detail!$A143&lt;&gt;"",ROUND(trading_client_detail!$G143,0)&lt;&gt;0),IF(OR(LEFT(trading_client_detail!$F143,3)="USD",RIGHT(trading_client_detail!$F143,3)="USD",LEFT(trading_client_detail!$F143,3)="EUR",RIGHT(trading_client_detail!$F143,3)="EUR"),"",IF(NOT(ISERROR(VLOOKUP(trading_client_detail!$E143,'asset_&amp;_open_positions'!$E:$M, 9, FALSE))),VLOOKUP(trading_client_detail!$E143,'asset_&amp;_open_positions'!$E:$M, 9, FALSE),IF(NOT(ISERROR(VLOOKUP(trading_client_detail!$F143,'asset_&amp;_open_positions'!$E:$M, 9, FALSE))),VLOOKUP(trading_client_detail!$F143,'asset_&amp;_open_positions'!$E:$M, 9, FALSE),RIGHT(trading_client_detail!$F143,LEN(trading_client_detail!$F143)-1)))),"")</f>
        <v/>
      </c>
      <c r="B143" t="str">
        <f>IF(AND(trading_client_detail!$A143&lt;&gt;"",ROUND(trading_client_detail!$G143,0)&lt;&gt;0),IF(OR(LEFT(trading_client_detail!$F143,3)="USD",RIGHT(trading_client_detail!$F143,3)="USD"),"",IF(NOT(ISERROR(VLOOKUP(trading_client_detail!$E143,'asset_&amp;_open_positions'!$E:$M, 6, FALSE))),VLOOKUP(trading_client_detail!$E143,'asset_&amp;_open_positions'!$E:$M, 6, FALSE),IF(NOT(ISERROR(VLOOKUP($A143,'asset_&amp;_open_positions'!$E:$M, 6, FALSE))),VLOOKUP($A143,'asset_&amp;_open_positions'!$E:$M, 6, FALSE),"ASSET"))),"")</f>
        <v/>
      </c>
      <c r="C143" t="str">
        <f>IF(AND(trading_client_detail!$A143&lt;&gt;"",ROUND(trading_client_detail!$G143,0)&lt;&gt;0),IF(OR(LEFT(trading_client_detail!$F143,3)="USD",RIGHT(trading_client_detail!$F143,3)="USD"),"",IF(NOT(ISERROR(VLOOKUP(trading_client_detail!$E143,'asset_&amp;_open_positions'!$E:$M, 6, FALSE))),VLOOKUP(trading_client_detail!$E143,'asset_&amp;_open_positions'!$E:$M, 8, FALSE),IF(NOT(ISERROR(VLOOKUP($A143,'asset_&amp;_open_positions'!$E:$M, 6, FALSE))),VLOOKUP($A143,'asset_&amp;_open_positions'!$E:$M, 8, FALSE),1))),"")</f>
        <v/>
      </c>
      <c r="D143" s="42" t="str">
        <f>IF(trading_client_detail!$A143&lt;&gt;"",IF(OR(LEFT(trading_client_detail!$F143,3)="USD",RIGHT(trading_client_detail!$F143,3)="USD",LEFT(trading_client_detail!$F143,3)="EUR",RIGHT(trading_client_detail!$F143,3)="EUR"),"",trading_client_detail!$G143),"")</f>
        <v/>
      </c>
    </row>
    <row r="144" spans="1:4" x14ac:dyDescent="0.25">
      <c r="A144" t="str">
        <f>IF(AND(trading_client_detail!$A144&lt;&gt;"",ROUND(trading_client_detail!$G144,0)&lt;&gt;0),IF(OR(LEFT(trading_client_detail!$F144,3)="USD",RIGHT(trading_client_detail!$F144,3)="USD",LEFT(trading_client_detail!$F144,3)="EUR",RIGHT(trading_client_detail!$F144,3)="EUR"),"",IF(NOT(ISERROR(VLOOKUP(trading_client_detail!$E144,'asset_&amp;_open_positions'!$E:$M, 9, FALSE))),VLOOKUP(trading_client_detail!$E144,'asset_&amp;_open_positions'!$E:$M, 9, FALSE),IF(NOT(ISERROR(VLOOKUP(trading_client_detail!$F144,'asset_&amp;_open_positions'!$E:$M, 9, FALSE))),VLOOKUP(trading_client_detail!$F144,'asset_&amp;_open_positions'!$E:$M, 9, FALSE),RIGHT(trading_client_detail!$F144,LEN(trading_client_detail!$F144)-1)))),"")</f>
        <v>BTC</v>
      </c>
      <c r="B144" t="str">
        <f>IF(AND(trading_client_detail!$A144&lt;&gt;"",ROUND(trading_client_detail!$G144,0)&lt;&gt;0),IF(OR(LEFT(trading_client_detail!$F144,3)="USD",RIGHT(trading_client_detail!$F144,3)="USD"),"",IF(NOT(ISERROR(VLOOKUP(trading_client_detail!$E144,'asset_&amp;_open_positions'!$E:$M, 6, FALSE))),VLOOKUP(trading_client_detail!$E144,'asset_&amp;_open_positions'!$E:$M, 6, FALSE),IF(NOT(ISERROR(VLOOKUP($A144,'asset_&amp;_open_positions'!$E:$M, 6, FALSE))),VLOOKUP($A144,'asset_&amp;_open_positions'!$E:$M, 6, FALSE),"ASSET"))),"")</f>
        <v>ASSET</v>
      </c>
      <c r="C144">
        <f>IF(AND(trading_client_detail!$A144&lt;&gt;"",ROUND(trading_client_detail!$G144,0)&lt;&gt;0),IF(OR(LEFT(trading_client_detail!$F144,3)="USD",RIGHT(trading_client_detail!$F144,3)="USD"),"",IF(NOT(ISERROR(VLOOKUP(trading_client_detail!$E144,'asset_&amp;_open_positions'!$E:$M, 6, FALSE))),VLOOKUP(trading_client_detail!$E144,'asset_&amp;_open_positions'!$E:$M, 8, FALSE),IF(NOT(ISERROR(VLOOKUP($A144,'asset_&amp;_open_positions'!$E:$M, 6, FALSE))),VLOOKUP($A144,'asset_&amp;_open_positions'!$E:$M, 8, FALSE),1))),"")</f>
        <v>1</v>
      </c>
      <c r="D144" s="42">
        <f>IF(trading_client_detail!$A144&lt;&gt;"",IF(OR(LEFT(trading_client_detail!$F144,3)="USD",RIGHT(trading_client_detail!$F144,3)="USD",LEFT(trading_client_detail!$F144,3)="EUR",RIGHT(trading_client_detail!$F144,3)="EUR"),"",trading_client_detail!$G144),"")</f>
        <v>-2.5035648240000001</v>
      </c>
    </row>
    <row r="145" spans="1:4" x14ac:dyDescent="0.25">
      <c r="A145" t="str">
        <f>IF(AND(trading_client_detail!$A145&lt;&gt;"",ROUND(trading_client_detail!$G145,0)&lt;&gt;0),IF(OR(LEFT(trading_client_detail!$F145,3)="USD",RIGHT(trading_client_detail!$F145,3)="USD",LEFT(trading_client_detail!$F145,3)="EUR",RIGHT(trading_client_detail!$F145,3)="EUR"),"",IF(NOT(ISERROR(VLOOKUP(trading_client_detail!$E145,'asset_&amp;_open_positions'!$E:$M, 9, FALSE))),VLOOKUP(trading_client_detail!$E145,'asset_&amp;_open_positions'!$E:$M, 9, FALSE),IF(NOT(ISERROR(VLOOKUP(trading_client_detail!$F145,'asset_&amp;_open_positions'!$E:$M, 9, FALSE))),VLOOKUP(trading_client_detail!$F145,'asset_&amp;_open_positions'!$E:$M, 9, FALSE),RIGHT(trading_client_detail!$F145,LEN(trading_client_detail!$F145)-1)))),"")</f>
        <v/>
      </c>
      <c r="B145" t="str">
        <f>IF(AND(trading_client_detail!$A145&lt;&gt;"",ROUND(trading_client_detail!$G145,0)&lt;&gt;0),IF(OR(LEFT(trading_client_detail!$F145,3)="USD",RIGHT(trading_client_detail!$F145,3)="USD"),"",IF(NOT(ISERROR(VLOOKUP(trading_client_detail!$E145,'asset_&amp;_open_positions'!$E:$M, 6, FALSE))),VLOOKUP(trading_client_detail!$E145,'asset_&amp;_open_positions'!$E:$M, 6, FALSE),IF(NOT(ISERROR(VLOOKUP($A145,'asset_&amp;_open_positions'!$E:$M, 6, FALSE))),VLOOKUP($A145,'asset_&amp;_open_positions'!$E:$M, 6, FALSE),"ASSET"))),"")</f>
        <v/>
      </c>
      <c r="C145" t="str">
        <f>IF(AND(trading_client_detail!$A145&lt;&gt;"",ROUND(trading_client_detail!$G145,0)&lt;&gt;0),IF(OR(LEFT(trading_client_detail!$F145,3)="USD",RIGHT(trading_client_detail!$F145,3)="USD"),"",IF(NOT(ISERROR(VLOOKUP(trading_client_detail!$E145,'asset_&amp;_open_positions'!$E:$M, 6, FALSE))),VLOOKUP(trading_client_detail!$E145,'asset_&amp;_open_positions'!$E:$M, 8, FALSE),IF(NOT(ISERROR(VLOOKUP($A145,'asset_&amp;_open_positions'!$E:$M, 6, FALSE))),VLOOKUP($A145,'asset_&amp;_open_positions'!$E:$M, 8, FALSE),1))),"")</f>
        <v/>
      </c>
      <c r="D145" s="42" t="str">
        <f>IF(trading_client_detail!$A145&lt;&gt;"",IF(OR(LEFT(trading_client_detail!$F145,3)="USD",RIGHT(trading_client_detail!$F145,3)="USD",LEFT(trading_client_detail!$F145,3)="EUR",RIGHT(trading_client_detail!$F145,3)="EUR"),"",trading_client_detail!$G145),"")</f>
        <v/>
      </c>
    </row>
    <row r="146" spans="1:4" x14ac:dyDescent="0.25">
      <c r="A146" t="str">
        <f>IF(AND(trading_client_detail!$A146&lt;&gt;"",ROUND(trading_client_detail!$G146,0)&lt;&gt;0),IF(OR(LEFT(trading_client_detail!$F146,3)="USD",RIGHT(trading_client_detail!$F146,3)="USD",LEFT(trading_client_detail!$F146,3)="EUR",RIGHT(trading_client_detail!$F146,3)="EUR"),"",IF(NOT(ISERROR(VLOOKUP(trading_client_detail!$E146,'asset_&amp;_open_positions'!$E:$M, 9, FALSE))),VLOOKUP(trading_client_detail!$E146,'asset_&amp;_open_positions'!$E:$M, 9, FALSE),IF(NOT(ISERROR(VLOOKUP(trading_client_detail!$F146,'asset_&amp;_open_positions'!$E:$M, 9, FALSE))),VLOOKUP(trading_client_detail!$F146,'asset_&amp;_open_positions'!$E:$M, 9, FALSE),RIGHT(trading_client_detail!$F146,LEN(trading_client_detail!$F146)-1)))),"")</f>
        <v>BTC</v>
      </c>
      <c r="B146" t="str">
        <f>IF(AND(trading_client_detail!$A146&lt;&gt;"",ROUND(trading_client_detail!$G146,0)&lt;&gt;0),IF(OR(LEFT(trading_client_detail!$F146,3)="USD",RIGHT(trading_client_detail!$F146,3)="USD"),"",IF(NOT(ISERROR(VLOOKUP(trading_client_detail!$E146,'asset_&amp;_open_positions'!$E:$M, 6, FALSE))),VLOOKUP(trading_client_detail!$E146,'asset_&amp;_open_positions'!$E:$M, 6, FALSE),IF(NOT(ISERROR(VLOOKUP($A146,'asset_&amp;_open_positions'!$E:$M, 6, FALSE))),VLOOKUP($A146,'asset_&amp;_open_positions'!$E:$M, 6, FALSE),"ASSET"))),"")</f>
        <v>ASSET</v>
      </c>
      <c r="C146">
        <f>IF(AND(trading_client_detail!$A146&lt;&gt;"",ROUND(trading_client_detail!$G146,0)&lt;&gt;0),IF(OR(LEFT(trading_client_detail!$F146,3)="USD",RIGHT(trading_client_detail!$F146,3)="USD"),"",IF(NOT(ISERROR(VLOOKUP(trading_client_detail!$E146,'asset_&amp;_open_positions'!$E:$M, 6, FALSE))),VLOOKUP(trading_client_detail!$E146,'asset_&amp;_open_positions'!$E:$M, 8, FALSE),IF(NOT(ISERROR(VLOOKUP($A146,'asset_&amp;_open_positions'!$E:$M, 6, FALSE))),VLOOKUP($A146,'asset_&amp;_open_positions'!$E:$M, 8, FALSE),1))),"")</f>
        <v>1</v>
      </c>
      <c r="D146" s="42">
        <f>IF(trading_client_detail!$A146&lt;&gt;"",IF(OR(LEFT(trading_client_detail!$F146,3)="USD",RIGHT(trading_client_detail!$F146,3)="USD",LEFT(trading_client_detail!$F146,3)="EUR",RIGHT(trading_client_detail!$F146,3)="EUR"),"",trading_client_detail!$G146),"")</f>
        <v>-11.898911583</v>
      </c>
    </row>
    <row r="147" spans="1:4" x14ac:dyDescent="0.25">
      <c r="A147" t="str">
        <f>IF(AND(trading_client_detail!$A147&lt;&gt;"",ROUND(trading_client_detail!$G147,0)&lt;&gt;0),IF(OR(LEFT(trading_client_detail!$F147,3)="USD",RIGHT(trading_client_detail!$F147,3)="USD",LEFT(trading_client_detail!$F147,3)="EUR",RIGHT(trading_client_detail!$F147,3)="EUR"),"",IF(NOT(ISERROR(VLOOKUP(trading_client_detail!$E147,'asset_&amp;_open_positions'!$E:$M, 9, FALSE))),VLOOKUP(trading_client_detail!$E147,'asset_&amp;_open_positions'!$E:$M, 9, FALSE),IF(NOT(ISERROR(VLOOKUP(trading_client_detail!$F147,'asset_&amp;_open_positions'!$E:$M, 9, FALSE))),VLOOKUP(trading_client_detail!$F147,'asset_&amp;_open_positions'!$E:$M, 9, FALSE),RIGHT(trading_client_detail!$F147,LEN(trading_client_detail!$F147)-1)))),"")</f>
        <v/>
      </c>
      <c r="B147" t="str">
        <f>IF(AND(trading_client_detail!$A147&lt;&gt;"",ROUND(trading_client_detail!$G147,0)&lt;&gt;0),IF(OR(LEFT(trading_client_detail!$F147,3)="USD",RIGHT(trading_client_detail!$F147,3)="USD"),"",IF(NOT(ISERROR(VLOOKUP(trading_client_detail!$E147,'asset_&amp;_open_positions'!$E:$M, 6, FALSE))),VLOOKUP(trading_client_detail!$E147,'asset_&amp;_open_positions'!$E:$M, 6, FALSE),IF(NOT(ISERROR(VLOOKUP($A147,'asset_&amp;_open_positions'!$E:$M, 6, FALSE))),VLOOKUP($A147,'asset_&amp;_open_positions'!$E:$M, 6, FALSE),"ASSET"))),"")</f>
        <v/>
      </c>
      <c r="C147" t="str">
        <f>IF(AND(trading_client_detail!$A147&lt;&gt;"",ROUND(trading_client_detail!$G147,0)&lt;&gt;0),IF(OR(LEFT(trading_client_detail!$F147,3)="USD",RIGHT(trading_client_detail!$F147,3)="USD"),"",IF(NOT(ISERROR(VLOOKUP(trading_client_detail!$E147,'asset_&amp;_open_positions'!$E:$M, 6, FALSE))),VLOOKUP(trading_client_detail!$E147,'asset_&amp;_open_positions'!$E:$M, 8, FALSE),IF(NOT(ISERROR(VLOOKUP($A147,'asset_&amp;_open_positions'!$E:$M, 6, FALSE))),VLOOKUP($A147,'asset_&amp;_open_positions'!$E:$M, 8, FALSE),1))),"")</f>
        <v/>
      </c>
      <c r="D147" s="42">
        <f>IF(trading_client_detail!$A147&lt;&gt;"",IF(OR(LEFT(trading_client_detail!$F147,3)="USD",RIGHT(trading_client_detail!$F147,3)="USD",LEFT(trading_client_detail!$F147,3)="EUR",RIGHT(trading_client_detail!$F147,3)="EUR"),"",trading_client_detail!$G147),"")</f>
        <v>-1.2048999999999999E-5</v>
      </c>
    </row>
    <row r="148" spans="1:4" x14ac:dyDescent="0.25">
      <c r="A148" t="str">
        <f>IF(AND(trading_client_detail!$A148&lt;&gt;"",ROUND(trading_client_detail!$G148,0)&lt;&gt;0),IF(OR(LEFT(trading_client_detail!$F148,3)="USD",RIGHT(trading_client_detail!$F148,3)="USD",LEFT(trading_client_detail!$F148,3)="EUR",RIGHT(trading_client_detail!$F148,3)="EUR"),"",IF(NOT(ISERROR(VLOOKUP(trading_client_detail!$E148,'asset_&amp;_open_positions'!$E:$M, 9, FALSE))),VLOOKUP(trading_client_detail!$E148,'asset_&amp;_open_positions'!$E:$M, 9, FALSE),IF(NOT(ISERROR(VLOOKUP(trading_client_detail!$F148,'asset_&amp;_open_positions'!$E:$M, 9, FALSE))),VLOOKUP(trading_client_detail!$F148,'asset_&amp;_open_positions'!$E:$M, 9, FALSE),RIGHT(trading_client_detail!$F148,LEN(trading_client_detail!$F148)-1)))),"")</f>
        <v/>
      </c>
      <c r="B148" t="str">
        <f>IF(AND(trading_client_detail!$A148&lt;&gt;"",ROUND(trading_client_detail!$G148,0)&lt;&gt;0),IF(OR(LEFT(trading_client_detail!$F148,3)="USD",RIGHT(trading_client_detail!$F148,3)="USD"),"",IF(NOT(ISERROR(VLOOKUP(trading_client_detail!$E148,'asset_&amp;_open_positions'!$E:$M, 6, FALSE))),VLOOKUP(trading_client_detail!$E148,'asset_&amp;_open_positions'!$E:$M, 6, FALSE),IF(NOT(ISERROR(VLOOKUP($A148,'asset_&amp;_open_positions'!$E:$M, 6, FALSE))),VLOOKUP($A148,'asset_&amp;_open_positions'!$E:$M, 6, FALSE),"ASSET"))),"")</f>
        <v/>
      </c>
      <c r="C148" t="str">
        <f>IF(AND(trading_client_detail!$A148&lt;&gt;"",ROUND(trading_client_detail!$G148,0)&lt;&gt;0),IF(OR(LEFT(trading_client_detail!$F148,3)="USD",RIGHT(trading_client_detail!$F148,3)="USD"),"",IF(NOT(ISERROR(VLOOKUP(trading_client_detail!$E148,'asset_&amp;_open_positions'!$E:$M, 6, FALSE))),VLOOKUP(trading_client_detail!$E148,'asset_&amp;_open_positions'!$E:$M, 8, FALSE),IF(NOT(ISERROR(VLOOKUP($A148,'asset_&amp;_open_positions'!$E:$M, 6, FALSE))),VLOOKUP($A148,'asset_&amp;_open_positions'!$E:$M, 8, FALSE),1))),"")</f>
        <v/>
      </c>
      <c r="D148" s="42" t="str">
        <f>IF(trading_client_detail!$A148&lt;&gt;"",IF(OR(LEFT(trading_client_detail!$F148,3)="USD",RIGHT(trading_client_detail!$F148,3)="USD",LEFT(trading_client_detail!$F148,3)="EUR",RIGHT(trading_client_detail!$F148,3)="EUR"),"",trading_client_detail!$G148),"")</f>
        <v/>
      </c>
    </row>
    <row r="149" spans="1:4" x14ac:dyDescent="0.25">
      <c r="A149" t="str">
        <f>IF(AND(trading_client_detail!$A149&lt;&gt;"",ROUND(trading_client_detail!$G149,0)&lt;&gt;0),IF(OR(LEFT(trading_client_detail!$F149,3)="USD",RIGHT(trading_client_detail!$F149,3)="USD",LEFT(trading_client_detail!$F149,3)="EUR",RIGHT(trading_client_detail!$F149,3)="EUR"),"",IF(NOT(ISERROR(VLOOKUP(trading_client_detail!$E149,'asset_&amp;_open_positions'!$E:$M, 9, FALSE))),VLOOKUP(trading_client_detail!$E149,'asset_&amp;_open_positions'!$E:$M, 9, FALSE),IF(NOT(ISERROR(VLOOKUP(trading_client_detail!$F149,'asset_&amp;_open_positions'!$E:$M, 9, FALSE))),VLOOKUP(trading_client_detail!$F149,'asset_&amp;_open_positions'!$E:$M, 9, FALSE),RIGHT(trading_client_detail!$F149,LEN(trading_client_detail!$F149)-1)))),"")</f>
        <v>BTC</v>
      </c>
      <c r="B149" t="str">
        <f>IF(AND(trading_client_detail!$A149&lt;&gt;"",ROUND(trading_client_detail!$G149,0)&lt;&gt;0),IF(OR(LEFT(trading_client_detail!$F149,3)="USD",RIGHT(trading_client_detail!$F149,3)="USD"),"",IF(NOT(ISERROR(VLOOKUP(trading_client_detail!$E149,'asset_&amp;_open_positions'!$E:$M, 6, FALSE))),VLOOKUP(trading_client_detail!$E149,'asset_&amp;_open_positions'!$E:$M, 6, FALSE),IF(NOT(ISERROR(VLOOKUP($A149,'asset_&amp;_open_positions'!$E:$M, 6, FALSE))),VLOOKUP($A149,'asset_&amp;_open_positions'!$E:$M, 6, FALSE),"ASSET"))),"")</f>
        <v>FUTURE</v>
      </c>
      <c r="C149">
        <f>IF(AND(trading_client_detail!$A149&lt;&gt;"",ROUND(trading_client_detail!$G149,0)&lt;&gt;0),IF(OR(LEFT(trading_client_detail!$F149,3)="USD",RIGHT(trading_client_detail!$F149,3)="USD"),"",IF(NOT(ISERROR(VLOOKUP(trading_client_detail!$E149,'asset_&amp;_open_positions'!$E:$M, 6, FALSE))),VLOOKUP(trading_client_detail!$E149,'asset_&amp;_open_positions'!$E:$M, 8, FALSE),IF(NOT(ISERROR(VLOOKUP($A149,'asset_&amp;_open_positions'!$E:$M, 6, FALSE))),VLOOKUP($A149,'asset_&amp;_open_positions'!$E:$M, 8, FALSE),1))),"")</f>
        <v>1</v>
      </c>
      <c r="D149" s="42">
        <f>IF(trading_client_detail!$A149&lt;&gt;"",IF(OR(LEFT(trading_client_detail!$F149,3)="USD",RIGHT(trading_client_detail!$F149,3)="USD",LEFT(trading_client_detail!$F149,3)="EUR",RIGHT(trading_client_detail!$F149,3)="EUR"),"",trading_client_detail!$G149),"")</f>
        <v>-116.17</v>
      </c>
    </row>
    <row r="150" spans="1:4" x14ac:dyDescent="0.25">
      <c r="A150" t="str">
        <f>IF(AND(trading_client_detail!$A150&lt;&gt;"",ROUND(trading_client_detail!$G150,0)&lt;&gt;0),IF(OR(LEFT(trading_client_detail!$F150,3)="USD",RIGHT(trading_client_detail!$F150,3)="USD",LEFT(trading_client_detail!$F150,3)="EUR",RIGHT(trading_client_detail!$F150,3)="EUR"),"",IF(NOT(ISERROR(VLOOKUP(trading_client_detail!$E150,'asset_&amp;_open_positions'!$E:$M, 9, FALSE))),VLOOKUP(trading_client_detail!$E150,'asset_&amp;_open_positions'!$E:$M, 9, FALSE),IF(NOT(ISERROR(VLOOKUP(trading_client_detail!$F150,'asset_&amp;_open_positions'!$E:$M, 9, FALSE))),VLOOKUP(trading_client_detail!$F150,'asset_&amp;_open_positions'!$E:$M, 9, FALSE),RIGHT(trading_client_detail!$F150,LEN(trading_client_detail!$F150)-1)))),"")</f>
        <v>BTC</v>
      </c>
      <c r="B150" t="str">
        <f>IF(AND(trading_client_detail!$A150&lt;&gt;"",ROUND(trading_client_detail!$G150,0)&lt;&gt;0),IF(OR(LEFT(trading_client_detail!$F150,3)="USD",RIGHT(trading_client_detail!$F150,3)="USD"),"",IF(NOT(ISERROR(VLOOKUP(trading_client_detail!$E150,'asset_&amp;_open_positions'!$E:$M, 6, FALSE))),VLOOKUP(trading_client_detail!$E150,'asset_&amp;_open_positions'!$E:$M, 6, FALSE),IF(NOT(ISERROR(VLOOKUP($A150,'asset_&amp;_open_positions'!$E:$M, 6, FALSE))),VLOOKUP($A150,'asset_&amp;_open_positions'!$E:$M, 6, FALSE),"ASSET"))),"")</f>
        <v>ASSET</v>
      </c>
      <c r="C150">
        <f>IF(AND(trading_client_detail!$A150&lt;&gt;"",ROUND(trading_client_detail!$G150,0)&lt;&gt;0),IF(OR(LEFT(trading_client_detail!$F150,3)="USD",RIGHT(trading_client_detail!$F150,3)="USD"),"",IF(NOT(ISERROR(VLOOKUP(trading_client_detail!$E150,'asset_&amp;_open_positions'!$E:$M, 6, FALSE))),VLOOKUP(trading_client_detail!$E150,'asset_&amp;_open_positions'!$E:$M, 8, FALSE),IF(NOT(ISERROR(VLOOKUP($A150,'asset_&amp;_open_positions'!$E:$M, 6, FALSE))),VLOOKUP($A150,'asset_&amp;_open_positions'!$E:$M, 8, FALSE),1))),"")</f>
        <v>1</v>
      </c>
      <c r="D150" s="42">
        <f>IF(trading_client_detail!$A150&lt;&gt;"",IF(OR(LEFT(trading_client_detail!$F150,3)="USD",RIGHT(trading_client_detail!$F150,3)="USD",LEFT(trading_client_detail!$F150,3)="EUR",RIGHT(trading_client_detail!$F150,3)="EUR"),"",trading_client_detail!$G150),"")</f>
        <v>-3.10936054</v>
      </c>
    </row>
    <row r="151" spans="1:4" x14ac:dyDescent="0.25">
      <c r="A151" t="str">
        <f>IF(AND(trading_client_detail!$A151&lt;&gt;"",ROUND(trading_client_detail!$G151,0)&lt;&gt;0),IF(OR(LEFT(trading_client_detail!$F151,3)="USD",RIGHT(trading_client_detail!$F151,3)="USD",LEFT(trading_client_detail!$F151,3)="EUR",RIGHT(trading_client_detail!$F151,3)="EUR"),"",IF(NOT(ISERROR(VLOOKUP(trading_client_detail!$E151,'asset_&amp;_open_positions'!$E:$M, 9, FALSE))),VLOOKUP(trading_client_detail!$E151,'asset_&amp;_open_positions'!$E:$M, 9, FALSE),IF(NOT(ISERROR(VLOOKUP(trading_client_detail!$F151,'asset_&amp;_open_positions'!$E:$M, 9, FALSE))),VLOOKUP(trading_client_detail!$F151,'asset_&amp;_open_positions'!$E:$M, 9, FALSE),RIGHT(trading_client_detail!$F151,LEN(trading_client_detail!$F151)-1)))),"")</f>
        <v/>
      </c>
      <c r="B151" t="str">
        <f>IF(AND(trading_client_detail!$A151&lt;&gt;"",ROUND(trading_client_detail!$G151,0)&lt;&gt;0),IF(OR(LEFT(trading_client_detail!$F151,3)="USD",RIGHT(trading_client_detail!$F151,3)="USD"),"",IF(NOT(ISERROR(VLOOKUP(trading_client_detail!$E151,'asset_&amp;_open_positions'!$E:$M, 6, FALSE))),VLOOKUP(trading_client_detail!$E151,'asset_&amp;_open_positions'!$E:$M, 6, FALSE),IF(NOT(ISERROR(VLOOKUP($A151,'asset_&amp;_open_positions'!$E:$M, 6, FALSE))),VLOOKUP($A151,'asset_&amp;_open_positions'!$E:$M, 6, FALSE),"ASSET"))),"")</f>
        <v/>
      </c>
      <c r="C151" t="str">
        <f>IF(AND(trading_client_detail!$A151&lt;&gt;"",ROUND(trading_client_detail!$G151,0)&lt;&gt;0),IF(OR(LEFT(trading_client_detail!$F151,3)="USD",RIGHT(trading_client_detail!$F151,3)="USD"),"",IF(NOT(ISERROR(VLOOKUP(trading_client_detail!$E151,'asset_&amp;_open_positions'!$E:$M, 6, FALSE))),VLOOKUP(trading_client_detail!$E151,'asset_&amp;_open_positions'!$E:$M, 8, FALSE),IF(NOT(ISERROR(VLOOKUP($A151,'asset_&amp;_open_positions'!$E:$M, 6, FALSE))),VLOOKUP($A151,'asset_&amp;_open_positions'!$E:$M, 8, FALSE),1))),"")</f>
        <v/>
      </c>
      <c r="D151" s="42">
        <f>IF(trading_client_detail!$A151&lt;&gt;"",IF(OR(LEFT(trading_client_detail!$F151,3)="USD",RIGHT(trading_client_detail!$F151,3)="USD",LEFT(trading_client_detail!$F151,3)="EUR",RIGHT(trading_client_detail!$F151,3)="EUR"),"",trading_client_detail!$G151),"")</f>
        <v>-1.26E-6</v>
      </c>
    </row>
    <row r="152" spans="1:4" x14ac:dyDescent="0.25">
      <c r="A152" t="str">
        <f>IF(AND(trading_client_detail!$A152&lt;&gt;"",ROUND(trading_client_detail!$G152,0)&lt;&gt;0),IF(OR(LEFT(trading_client_detail!$F152,3)="USD",RIGHT(trading_client_detail!$F152,3)="USD",LEFT(trading_client_detail!$F152,3)="EUR",RIGHT(trading_client_detail!$F152,3)="EUR"),"",IF(NOT(ISERROR(VLOOKUP(trading_client_detail!$E152,'asset_&amp;_open_positions'!$E:$M, 9, FALSE))),VLOOKUP(trading_client_detail!$E152,'asset_&amp;_open_positions'!$E:$M, 9, FALSE),IF(NOT(ISERROR(VLOOKUP(trading_client_detail!$F152,'asset_&amp;_open_positions'!$E:$M, 9, FALSE))),VLOOKUP(trading_client_detail!$F152,'asset_&amp;_open_positions'!$E:$M, 9, FALSE),RIGHT(trading_client_detail!$F152,LEN(trading_client_detail!$F152)-1)))),"")</f>
        <v>BTC</v>
      </c>
      <c r="B152" t="str">
        <f>IF(AND(trading_client_detail!$A152&lt;&gt;"",ROUND(trading_client_detail!$G152,0)&lt;&gt;0),IF(OR(LEFT(trading_client_detail!$F152,3)="USD",RIGHT(trading_client_detail!$F152,3)="USD"),"",IF(NOT(ISERROR(VLOOKUP(trading_client_detail!$E152,'asset_&amp;_open_positions'!$E:$M, 6, FALSE))),VLOOKUP(trading_client_detail!$E152,'asset_&amp;_open_positions'!$E:$M, 6, FALSE),IF(NOT(ISERROR(VLOOKUP($A152,'asset_&amp;_open_positions'!$E:$M, 6, FALSE))),VLOOKUP($A152,'asset_&amp;_open_positions'!$E:$M, 6, FALSE),"ASSET"))),"")</f>
        <v>SWAP</v>
      </c>
      <c r="C152">
        <f>IF(AND(trading_client_detail!$A152&lt;&gt;"",ROUND(trading_client_detail!$G152,0)&lt;&gt;0),IF(OR(LEFT(trading_client_detail!$F152,3)="USD",RIGHT(trading_client_detail!$F152,3)="USD"),"",IF(NOT(ISERROR(VLOOKUP(trading_client_detail!$E152,'asset_&amp;_open_positions'!$E:$M, 6, FALSE))),VLOOKUP(trading_client_detail!$E152,'asset_&amp;_open_positions'!$E:$M, 8, FALSE),IF(NOT(ISERROR(VLOOKUP($A152,'asset_&amp;_open_positions'!$E:$M, 6, FALSE))),VLOOKUP($A152,'asset_&amp;_open_positions'!$E:$M, 8, FALSE),1))),"")</f>
        <v>1</v>
      </c>
      <c r="D152" s="42">
        <f>IF(trading_client_detail!$A152&lt;&gt;"",IF(OR(LEFT(trading_client_detail!$F152,3)="USD",RIGHT(trading_client_detail!$F152,3)="USD",LEFT(trading_client_detail!$F152,3)="EUR",RIGHT(trading_client_detail!$F152,3)="EUR"),"",trading_client_detail!$G152),"")</f>
        <v>250.86</v>
      </c>
    </row>
    <row r="153" spans="1:4" x14ac:dyDescent="0.25">
      <c r="A153" t="str">
        <f>IF(AND(trading_client_detail!$A153&lt;&gt;"",ROUND(trading_client_detail!$G153,0)&lt;&gt;0),IF(OR(LEFT(trading_client_detail!$F153,3)="USD",RIGHT(trading_client_detail!$F153,3)="USD",LEFT(trading_client_detail!$F153,3)="EUR",RIGHT(trading_client_detail!$F153,3)="EUR"),"",IF(NOT(ISERROR(VLOOKUP(trading_client_detail!$E153,'asset_&amp;_open_positions'!$E:$M, 9, FALSE))),VLOOKUP(trading_client_detail!$E153,'asset_&amp;_open_positions'!$E:$M, 9, FALSE),IF(NOT(ISERROR(VLOOKUP(trading_client_detail!$F153,'asset_&amp;_open_positions'!$E:$M, 9, FALSE))),VLOOKUP(trading_client_detail!$F153,'asset_&amp;_open_positions'!$E:$M, 9, FALSE),RIGHT(trading_client_detail!$F153,LEN(trading_client_detail!$F153)-1)))),"")</f>
        <v/>
      </c>
      <c r="B153" t="str">
        <f>IF(AND(trading_client_detail!$A153&lt;&gt;"",ROUND(trading_client_detail!$G153,0)&lt;&gt;0),IF(OR(LEFT(trading_client_detail!$F153,3)="USD",RIGHT(trading_client_detail!$F153,3)="USD"),"",IF(NOT(ISERROR(VLOOKUP(trading_client_detail!$E153,'asset_&amp;_open_positions'!$E:$M, 6, FALSE))),VLOOKUP(trading_client_detail!$E153,'asset_&amp;_open_positions'!$E:$M, 6, FALSE),IF(NOT(ISERROR(VLOOKUP($A153,'asset_&amp;_open_positions'!$E:$M, 6, FALSE))),VLOOKUP($A153,'asset_&amp;_open_positions'!$E:$M, 6, FALSE),"ASSET"))),"")</f>
        <v/>
      </c>
      <c r="C153" t="str">
        <f>IF(AND(trading_client_detail!$A153&lt;&gt;"",ROUND(trading_client_detail!$G153,0)&lt;&gt;0),IF(OR(LEFT(trading_client_detail!$F153,3)="USD",RIGHT(trading_client_detail!$F153,3)="USD"),"",IF(NOT(ISERROR(VLOOKUP(trading_client_detail!$E153,'asset_&amp;_open_positions'!$E:$M, 6, FALSE))),VLOOKUP(trading_client_detail!$E153,'asset_&amp;_open_positions'!$E:$M, 8, FALSE),IF(NOT(ISERROR(VLOOKUP($A153,'asset_&amp;_open_positions'!$E:$M, 6, FALSE))),VLOOKUP($A153,'asset_&amp;_open_positions'!$E:$M, 8, FALSE),1))),"")</f>
        <v/>
      </c>
      <c r="D153" s="42" t="str">
        <f>IF(trading_client_detail!$A153&lt;&gt;"",IF(OR(LEFT(trading_client_detail!$F153,3)="USD",RIGHT(trading_client_detail!$F153,3)="USD",LEFT(trading_client_detail!$F153,3)="EUR",RIGHT(trading_client_detail!$F153,3)="EUR"),"",trading_client_detail!$G153),"")</f>
        <v/>
      </c>
    </row>
    <row r="154" spans="1:4" x14ac:dyDescent="0.25">
      <c r="A154" t="str">
        <f>IF(AND(trading_client_detail!$A154&lt;&gt;"",ROUND(trading_client_detail!$G154,0)&lt;&gt;0),IF(OR(LEFT(trading_client_detail!$F154,3)="USD",RIGHT(trading_client_detail!$F154,3)="USD",LEFT(trading_client_detail!$F154,3)="EUR",RIGHT(trading_client_detail!$F154,3)="EUR"),"",IF(NOT(ISERROR(VLOOKUP(trading_client_detail!$E154,'asset_&amp;_open_positions'!$E:$M, 9, FALSE))),VLOOKUP(trading_client_detail!$E154,'asset_&amp;_open_positions'!$E:$M, 9, FALSE),IF(NOT(ISERROR(VLOOKUP(trading_client_detail!$F154,'asset_&amp;_open_positions'!$E:$M, 9, FALSE))),VLOOKUP(trading_client_detail!$F154,'asset_&amp;_open_positions'!$E:$M, 9, FALSE),RIGHT(trading_client_detail!$F154,LEN(trading_client_detail!$F154)-1)))),"")</f>
        <v/>
      </c>
      <c r="B154" t="str">
        <f>IF(AND(trading_client_detail!$A154&lt;&gt;"",ROUND(trading_client_detail!$G154,0)&lt;&gt;0),IF(OR(LEFT(trading_client_detail!$F154,3)="USD",RIGHT(trading_client_detail!$F154,3)="USD"),"",IF(NOT(ISERROR(VLOOKUP(trading_client_detail!$E154,'asset_&amp;_open_positions'!$E:$M, 6, FALSE))),VLOOKUP(trading_client_detail!$E154,'asset_&amp;_open_positions'!$E:$M, 6, FALSE),IF(NOT(ISERROR(VLOOKUP($A154,'asset_&amp;_open_positions'!$E:$M, 6, FALSE))),VLOOKUP($A154,'asset_&amp;_open_positions'!$E:$M, 6, FALSE),"ASSET"))),"")</f>
        <v/>
      </c>
      <c r="C154" t="str">
        <f>IF(AND(trading_client_detail!$A154&lt;&gt;"",ROUND(trading_client_detail!$G154,0)&lt;&gt;0),IF(OR(LEFT(trading_client_detail!$F154,3)="USD",RIGHT(trading_client_detail!$F154,3)="USD"),"",IF(NOT(ISERROR(VLOOKUP(trading_client_detail!$E154,'asset_&amp;_open_positions'!$E:$M, 6, FALSE))),VLOOKUP(trading_client_detail!$E154,'asset_&amp;_open_positions'!$E:$M, 8, FALSE),IF(NOT(ISERROR(VLOOKUP($A154,'asset_&amp;_open_positions'!$E:$M, 6, FALSE))),VLOOKUP($A154,'asset_&amp;_open_positions'!$E:$M, 8, FALSE),1))),"")</f>
        <v/>
      </c>
      <c r="D154" s="42">
        <f>IF(trading_client_detail!$A154&lt;&gt;"",IF(OR(LEFT(trading_client_detail!$F154,3)="USD",RIGHT(trading_client_detail!$F154,3)="USD",LEFT(trading_client_detail!$F154,3)="EUR",RIGHT(trading_client_detail!$F154,3)="EUR"),"",trading_client_detail!$G154),"")</f>
        <v>-3.7978999999999997E-5</v>
      </c>
    </row>
    <row r="155" spans="1:4" x14ac:dyDescent="0.25">
      <c r="A155" t="str">
        <f>IF(AND(trading_client_detail!$A155&lt;&gt;"",ROUND(trading_client_detail!$G155,0)&lt;&gt;0),IF(OR(LEFT(trading_client_detail!$F155,3)="USD",RIGHT(trading_client_detail!$F155,3)="USD",LEFT(trading_client_detail!$F155,3)="EUR",RIGHT(trading_client_detail!$F155,3)="EUR"),"",IF(NOT(ISERROR(VLOOKUP(trading_client_detail!$E155,'asset_&amp;_open_positions'!$E:$M, 9, FALSE))),VLOOKUP(trading_client_detail!$E155,'asset_&amp;_open_positions'!$E:$M, 9, FALSE),IF(NOT(ISERROR(VLOOKUP(trading_client_detail!$F155,'asset_&amp;_open_positions'!$E:$M, 9, FALSE))),VLOOKUP(trading_client_detail!$F155,'asset_&amp;_open_positions'!$E:$M, 9, FALSE),RIGHT(trading_client_detail!$F155,LEN(trading_client_detail!$F155)-1)))),"")</f>
        <v/>
      </c>
      <c r="B155" t="str">
        <f>IF(AND(trading_client_detail!$A155&lt;&gt;"",ROUND(trading_client_detail!$G155,0)&lt;&gt;0),IF(OR(LEFT(trading_client_detail!$F155,3)="USD",RIGHT(trading_client_detail!$F155,3)="USD"),"",IF(NOT(ISERROR(VLOOKUP(trading_client_detail!$E155,'asset_&amp;_open_positions'!$E:$M, 6, FALSE))),VLOOKUP(trading_client_detail!$E155,'asset_&amp;_open_positions'!$E:$M, 6, FALSE),IF(NOT(ISERROR(VLOOKUP($A155,'asset_&amp;_open_positions'!$E:$M, 6, FALSE))),VLOOKUP($A155,'asset_&amp;_open_positions'!$E:$M, 6, FALSE),"ASSET"))),"")</f>
        <v/>
      </c>
      <c r="C155" t="str">
        <f>IF(AND(trading_client_detail!$A155&lt;&gt;"",ROUND(trading_client_detail!$G155,0)&lt;&gt;0),IF(OR(LEFT(trading_client_detail!$F155,3)="USD",RIGHT(trading_client_detail!$F155,3)="USD"),"",IF(NOT(ISERROR(VLOOKUP(trading_client_detail!$E155,'asset_&amp;_open_positions'!$E:$M, 6, FALSE))),VLOOKUP(trading_client_detail!$E155,'asset_&amp;_open_positions'!$E:$M, 8, FALSE),IF(NOT(ISERROR(VLOOKUP($A155,'asset_&amp;_open_positions'!$E:$M, 6, FALSE))),VLOOKUP($A155,'asset_&amp;_open_positions'!$E:$M, 8, FALSE),1))),"")</f>
        <v/>
      </c>
      <c r="D155" s="42">
        <f>IF(trading_client_detail!$A155&lt;&gt;"",IF(OR(LEFT(trading_client_detail!$F155,3)="USD",RIGHT(trading_client_detail!$F155,3)="USD",LEFT(trading_client_detail!$F155,3)="EUR",RIGHT(trading_client_detail!$F155,3)="EUR"),"",trading_client_detail!$G155),"")</f>
        <v>3.7849000000000003E-5</v>
      </c>
    </row>
    <row r="156" spans="1:4" x14ac:dyDescent="0.25">
      <c r="A156" t="str">
        <f>IF(AND(trading_client_detail!$A156&lt;&gt;"",ROUND(trading_client_detail!$G156,0)&lt;&gt;0),IF(OR(LEFT(trading_client_detail!$F156,3)="USD",RIGHT(trading_client_detail!$F156,3)="USD",LEFT(trading_client_detail!$F156,3)="EUR",RIGHT(trading_client_detail!$F156,3)="EUR"),"",IF(NOT(ISERROR(VLOOKUP(trading_client_detail!$E156,'asset_&amp;_open_positions'!$E:$M, 9, FALSE))),VLOOKUP(trading_client_detail!$E156,'asset_&amp;_open_positions'!$E:$M, 9, FALSE),IF(NOT(ISERROR(VLOOKUP(trading_client_detail!$F156,'asset_&amp;_open_positions'!$E:$M, 9, FALSE))),VLOOKUP(trading_client_detail!$F156,'asset_&amp;_open_positions'!$E:$M, 9, FALSE),RIGHT(trading_client_detail!$F156,LEN(trading_client_detail!$F156)-1)))),"")</f>
        <v>BTC</v>
      </c>
      <c r="B156" t="str">
        <f>IF(AND(trading_client_detail!$A156&lt;&gt;"",ROUND(trading_client_detail!$G156,0)&lt;&gt;0),IF(OR(LEFT(trading_client_detail!$F156,3)="USD",RIGHT(trading_client_detail!$F156,3)="USD"),"",IF(NOT(ISERROR(VLOOKUP(trading_client_detail!$E156,'asset_&amp;_open_positions'!$E:$M, 6, FALSE))),VLOOKUP(trading_client_detail!$E156,'asset_&amp;_open_positions'!$E:$M, 6, FALSE),IF(NOT(ISERROR(VLOOKUP($A156,'asset_&amp;_open_positions'!$E:$M, 6, FALSE))),VLOOKUP($A156,'asset_&amp;_open_positions'!$E:$M, 6, FALSE),"ASSET"))),"")</f>
        <v>ASSET</v>
      </c>
      <c r="C156">
        <f>IF(AND(trading_client_detail!$A156&lt;&gt;"",ROUND(trading_client_detail!$G156,0)&lt;&gt;0),IF(OR(LEFT(trading_client_detail!$F156,3)="USD",RIGHT(trading_client_detail!$F156,3)="USD"),"",IF(NOT(ISERROR(VLOOKUP(trading_client_detail!$E156,'asset_&amp;_open_positions'!$E:$M, 6, FALSE))),VLOOKUP(trading_client_detail!$E156,'asset_&amp;_open_positions'!$E:$M, 8, FALSE),IF(NOT(ISERROR(VLOOKUP($A156,'asset_&amp;_open_positions'!$E:$M, 6, FALSE))),VLOOKUP($A156,'asset_&amp;_open_positions'!$E:$M, 8, FALSE),1))),"")</f>
        <v>1</v>
      </c>
      <c r="D156" s="42">
        <f>IF(trading_client_detail!$A156&lt;&gt;"",IF(OR(LEFT(trading_client_detail!$F156,3)="USD",RIGHT(trading_client_detail!$F156,3)="USD",LEFT(trading_client_detail!$F156,3)="EUR",RIGHT(trading_client_detail!$F156,3)="EUR"),"",trading_client_detail!$G156),"")</f>
        <v>0.99667505700000003</v>
      </c>
    </row>
    <row r="157" spans="1:4" x14ac:dyDescent="0.25">
      <c r="A157" t="str">
        <f>IF(AND(trading_client_detail!$A157&lt;&gt;"",ROUND(trading_client_detail!$G157,0)&lt;&gt;0),IF(OR(LEFT(trading_client_detail!$F157,3)="USD",RIGHT(trading_client_detail!$F157,3)="USD",LEFT(trading_client_detail!$F157,3)="EUR",RIGHT(trading_client_detail!$F157,3)="EUR"),"",IF(NOT(ISERROR(VLOOKUP(trading_client_detail!$E157,'asset_&amp;_open_positions'!$E:$M, 9, FALSE))),VLOOKUP(trading_client_detail!$E157,'asset_&amp;_open_positions'!$E:$M, 9, FALSE),IF(NOT(ISERROR(VLOOKUP(trading_client_detail!$F157,'asset_&amp;_open_positions'!$E:$M, 9, FALSE))),VLOOKUP(trading_client_detail!$F157,'asset_&amp;_open_positions'!$E:$M, 9, FALSE),RIGHT(trading_client_detail!$F157,LEN(trading_client_detail!$F157)-1)))),"")</f>
        <v/>
      </c>
      <c r="B157" t="str">
        <f>IF(AND(trading_client_detail!$A157&lt;&gt;"",ROUND(trading_client_detail!$G157,0)&lt;&gt;0),IF(OR(LEFT(trading_client_detail!$F157,3)="USD",RIGHT(trading_client_detail!$F157,3)="USD"),"",IF(NOT(ISERROR(VLOOKUP(trading_client_detail!$E157,'asset_&amp;_open_positions'!$E:$M, 6, FALSE))),VLOOKUP(trading_client_detail!$E157,'asset_&amp;_open_positions'!$E:$M, 6, FALSE),IF(NOT(ISERROR(VLOOKUP($A157,'asset_&amp;_open_positions'!$E:$M, 6, FALSE))),VLOOKUP($A157,'asset_&amp;_open_positions'!$E:$M, 6, FALSE),"ASSET"))),"")</f>
        <v/>
      </c>
      <c r="C157" t="str">
        <f>IF(AND(trading_client_detail!$A157&lt;&gt;"",ROUND(trading_client_detail!$G157,0)&lt;&gt;0),IF(OR(LEFT(trading_client_detail!$F157,3)="USD",RIGHT(trading_client_detail!$F157,3)="USD"),"",IF(NOT(ISERROR(VLOOKUP(trading_client_detail!$E157,'asset_&amp;_open_positions'!$E:$M, 6, FALSE))),VLOOKUP(trading_client_detail!$E157,'asset_&amp;_open_positions'!$E:$M, 8, FALSE),IF(NOT(ISERROR(VLOOKUP($A157,'asset_&amp;_open_positions'!$E:$M, 6, FALSE))),VLOOKUP($A157,'asset_&amp;_open_positions'!$E:$M, 8, FALSE),1))),"")</f>
        <v/>
      </c>
      <c r="D157" s="42">
        <f>IF(trading_client_detail!$A157&lt;&gt;"",IF(OR(LEFT(trading_client_detail!$F157,3)="USD",RIGHT(trading_client_detail!$F157,3)="USD",LEFT(trading_client_detail!$F157,3)="EUR",RIGHT(trading_client_detail!$F157,3)="EUR"),"",trading_client_detail!$G157),"")</f>
        <v>-0.38840000000000002</v>
      </c>
    </row>
    <row r="158" spans="1:4" x14ac:dyDescent="0.25">
      <c r="A158" t="str">
        <f>IF(AND(trading_client_detail!$A158&lt;&gt;"",ROUND(trading_client_detail!$G158,0)&lt;&gt;0),IF(OR(LEFT(trading_client_detail!$F158,3)="USD",RIGHT(trading_client_detail!$F158,3)="USD",LEFT(trading_client_detail!$F158,3)="EUR",RIGHT(trading_client_detail!$F158,3)="EUR"),"",IF(NOT(ISERROR(VLOOKUP(trading_client_detail!$E158,'asset_&amp;_open_positions'!$E:$M, 9, FALSE))),VLOOKUP(trading_client_detail!$E158,'asset_&amp;_open_positions'!$E:$M, 9, FALSE),IF(NOT(ISERROR(VLOOKUP(trading_client_detail!$F158,'asset_&amp;_open_positions'!$E:$M, 9, FALSE))),VLOOKUP(trading_client_detail!$F158,'asset_&amp;_open_positions'!$E:$M, 9, FALSE),RIGHT(trading_client_detail!$F158,LEN(trading_client_detail!$F158)-1)))),"")</f>
        <v/>
      </c>
      <c r="B158" t="str">
        <f>IF(AND(trading_client_detail!$A158&lt;&gt;"",ROUND(trading_client_detail!$G158,0)&lt;&gt;0),IF(OR(LEFT(trading_client_detail!$F158,3)="USD",RIGHT(trading_client_detail!$F158,3)="USD"),"",IF(NOT(ISERROR(VLOOKUP(trading_client_detail!$E158,'asset_&amp;_open_positions'!$E:$M, 6, FALSE))),VLOOKUP(trading_client_detail!$E158,'asset_&amp;_open_positions'!$E:$M, 6, FALSE),IF(NOT(ISERROR(VLOOKUP($A158,'asset_&amp;_open_positions'!$E:$M, 6, FALSE))),VLOOKUP($A158,'asset_&amp;_open_positions'!$E:$M, 6, FALSE),"ASSET"))),"")</f>
        <v/>
      </c>
      <c r="C158" t="str">
        <f>IF(AND(trading_client_detail!$A158&lt;&gt;"",ROUND(trading_client_detail!$G158,0)&lt;&gt;0),IF(OR(LEFT(trading_client_detail!$F158,3)="USD",RIGHT(trading_client_detail!$F158,3)="USD"),"",IF(NOT(ISERROR(VLOOKUP(trading_client_detail!$E158,'asset_&amp;_open_positions'!$E:$M, 6, FALSE))),VLOOKUP(trading_client_detail!$E158,'asset_&amp;_open_positions'!$E:$M, 8, FALSE),IF(NOT(ISERROR(VLOOKUP($A158,'asset_&amp;_open_positions'!$E:$M, 6, FALSE))),VLOOKUP($A158,'asset_&amp;_open_positions'!$E:$M, 8, FALSE),1))),"")</f>
        <v/>
      </c>
      <c r="D158" s="42" t="str">
        <f>IF(trading_client_detail!$A158&lt;&gt;"",IF(OR(LEFT(trading_client_detail!$F158,3)="USD",RIGHT(trading_client_detail!$F158,3)="USD",LEFT(trading_client_detail!$F158,3)="EUR",RIGHT(trading_client_detail!$F158,3)="EUR"),"",trading_client_detail!$G158),"")</f>
        <v/>
      </c>
    </row>
    <row r="159" spans="1:4" x14ac:dyDescent="0.25">
      <c r="A159" t="str">
        <f>IF(AND(trading_client_detail!$A159&lt;&gt;"",ROUND(trading_client_detail!$G159,0)&lt;&gt;0),IF(OR(LEFT(trading_client_detail!$F159,3)="USD",RIGHT(trading_client_detail!$F159,3)="USD",LEFT(trading_client_detail!$F159,3)="EUR",RIGHT(trading_client_detail!$F159,3)="EUR"),"",IF(NOT(ISERROR(VLOOKUP(trading_client_detail!$E159,'asset_&amp;_open_positions'!$E:$M, 9, FALSE))),VLOOKUP(trading_client_detail!$E159,'asset_&amp;_open_positions'!$E:$M, 9, FALSE),IF(NOT(ISERROR(VLOOKUP(trading_client_detail!$F159,'asset_&amp;_open_positions'!$E:$M, 9, FALSE))),VLOOKUP(trading_client_detail!$F159,'asset_&amp;_open_positions'!$E:$M, 9, FALSE),RIGHT(trading_client_detail!$F159,LEN(trading_client_detail!$F159)-1)))),"")</f>
        <v>BTC</v>
      </c>
      <c r="B159" t="str">
        <f>IF(AND(trading_client_detail!$A159&lt;&gt;"",ROUND(trading_client_detail!$G159,0)&lt;&gt;0),IF(OR(LEFT(trading_client_detail!$F159,3)="USD",RIGHT(trading_client_detail!$F159,3)="USD"),"",IF(NOT(ISERROR(VLOOKUP(trading_client_detail!$E159,'asset_&amp;_open_positions'!$E:$M, 6, FALSE))),VLOOKUP(trading_client_detail!$E159,'asset_&amp;_open_positions'!$E:$M, 6, FALSE),IF(NOT(ISERROR(VLOOKUP($A159,'asset_&amp;_open_positions'!$E:$M, 6, FALSE))),VLOOKUP($A159,'asset_&amp;_open_positions'!$E:$M, 6, FALSE),"ASSET"))),"")</f>
        <v>ASSET</v>
      </c>
      <c r="C159">
        <f>IF(AND(trading_client_detail!$A159&lt;&gt;"",ROUND(trading_client_detail!$G159,0)&lt;&gt;0),IF(OR(LEFT(trading_client_detail!$F159,3)="USD",RIGHT(trading_client_detail!$F159,3)="USD"),"",IF(NOT(ISERROR(VLOOKUP(trading_client_detail!$E159,'asset_&amp;_open_positions'!$E:$M, 6, FALSE))),VLOOKUP(trading_client_detail!$E159,'asset_&amp;_open_positions'!$E:$M, 8, FALSE),IF(NOT(ISERROR(VLOOKUP($A159,'asset_&amp;_open_positions'!$E:$M, 6, FALSE))),VLOOKUP($A159,'asset_&amp;_open_positions'!$E:$M, 8, FALSE),1))),"")</f>
        <v>1</v>
      </c>
      <c r="D159" s="42">
        <f>IF(trading_client_detail!$A159&lt;&gt;"",IF(OR(LEFT(trading_client_detail!$F159,3)="USD",RIGHT(trading_client_detail!$F159,3)="USD",LEFT(trading_client_detail!$F159,3)="EUR",RIGHT(trading_client_detail!$F159,3)="EUR"),"",trading_client_detail!$G159),"")</f>
        <v>-10.589835997</v>
      </c>
    </row>
    <row r="160" spans="1:4" x14ac:dyDescent="0.25">
      <c r="A160" t="str">
        <f>IF(AND(trading_client_detail!$A160&lt;&gt;"",ROUND(trading_client_detail!$G160,0)&lt;&gt;0),IF(OR(LEFT(trading_client_detail!$F160,3)="USD",RIGHT(trading_client_detail!$F160,3)="USD",LEFT(trading_client_detail!$F160,3)="EUR",RIGHT(trading_client_detail!$F160,3)="EUR"),"",IF(NOT(ISERROR(VLOOKUP(trading_client_detail!$E160,'asset_&amp;_open_positions'!$E:$M, 9, FALSE))),VLOOKUP(trading_client_detail!$E160,'asset_&amp;_open_positions'!$E:$M, 9, FALSE),IF(NOT(ISERROR(VLOOKUP(trading_client_detail!$F160,'asset_&amp;_open_positions'!$E:$M, 9, FALSE))),VLOOKUP(trading_client_detail!$F160,'asset_&amp;_open_positions'!$E:$M, 9, FALSE),RIGHT(trading_client_detail!$F160,LEN(trading_client_detail!$F160)-1)))),"")</f>
        <v/>
      </c>
      <c r="B160" t="str">
        <f>IF(AND(trading_client_detail!$A160&lt;&gt;"",ROUND(trading_client_detail!$G160,0)&lt;&gt;0),IF(OR(LEFT(trading_client_detail!$F160,3)="USD",RIGHT(trading_client_detail!$F160,3)="USD"),"",IF(NOT(ISERROR(VLOOKUP(trading_client_detail!$E160,'asset_&amp;_open_positions'!$E:$M, 6, FALSE))),VLOOKUP(trading_client_detail!$E160,'asset_&amp;_open_positions'!$E:$M, 6, FALSE),IF(NOT(ISERROR(VLOOKUP($A160,'asset_&amp;_open_positions'!$E:$M, 6, FALSE))),VLOOKUP($A160,'asset_&amp;_open_positions'!$E:$M, 6, FALSE),"ASSET"))),"")</f>
        <v/>
      </c>
      <c r="C160" t="str">
        <f>IF(AND(trading_client_detail!$A160&lt;&gt;"",ROUND(trading_client_detail!$G160,0)&lt;&gt;0),IF(OR(LEFT(trading_client_detail!$F160,3)="USD",RIGHT(trading_client_detail!$F160,3)="USD"),"",IF(NOT(ISERROR(VLOOKUP(trading_client_detail!$E160,'asset_&amp;_open_positions'!$E:$M, 6, FALSE))),VLOOKUP(trading_client_detail!$E160,'asset_&amp;_open_positions'!$E:$M, 8, FALSE),IF(NOT(ISERROR(VLOOKUP($A160,'asset_&amp;_open_positions'!$E:$M, 6, FALSE))),VLOOKUP($A160,'asset_&amp;_open_positions'!$E:$M, 8, FALSE),1))),"")</f>
        <v/>
      </c>
      <c r="D160" s="42" t="str">
        <f>IF(trading_client_detail!$A160&lt;&gt;"",IF(OR(LEFT(trading_client_detail!$F160,3)="USD",RIGHT(trading_client_detail!$F160,3)="USD",LEFT(trading_client_detail!$F160,3)="EUR",RIGHT(trading_client_detail!$F160,3)="EUR"),"",trading_client_detail!$G160),"")</f>
        <v/>
      </c>
    </row>
    <row r="161" spans="1:4" x14ac:dyDescent="0.25">
      <c r="A161" t="str">
        <f>IF(AND(trading_client_detail!$A161&lt;&gt;"",ROUND(trading_client_detail!$G161,0)&lt;&gt;0),IF(OR(LEFT(trading_client_detail!$F161,3)="USD",RIGHT(trading_client_detail!$F161,3)="USD",LEFT(trading_client_detail!$F161,3)="EUR",RIGHT(trading_client_detail!$F161,3)="EUR"),"",IF(NOT(ISERROR(VLOOKUP(trading_client_detail!$E161,'asset_&amp;_open_positions'!$E:$M, 9, FALSE))),VLOOKUP(trading_client_detail!$E161,'asset_&amp;_open_positions'!$E:$M, 9, FALSE),IF(NOT(ISERROR(VLOOKUP(trading_client_detail!$F161,'asset_&amp;_open_positions'!$E:$M, 9, FALSE))),VLOOKUP(trading_client_detail!$F161,'asset_&amp;_open_positions'!$E:$M, 9, FALSE),RIGHT(trading_client_detail!$F161,LEN(trading_client_detail!$F161)-1)))),"")</f>
        <v/>
      </c>
      <c r="B161" t="str">
        <f>IF(AND(trading_client_detail!$A161&lt;&gt;"",ROUND(trading_client_detail!$G161,0)&lt;&gt;0),IF(OR(LEFT(trading_client_detail!$F161,3)="USD",RIGHT(trading_client_detail!$F161,3)="USD"),"",IF(NOT(ISERROR(VLOOKUP(trading_client_detail!$E161,'asset_&amp;_open_positions'!$E:$M, 6, FALSE))),VLOOKUP(trading_client_detail!$E161,'asset_&amp;_open_positions'!$E:$M, 6, FALSE),IF(NOT(ISERROR(VLOOKUP($A161,'asset_&amp;_open_positions'!$E:$M, 6, FALSE))),VLOOKUP($A161,'asset_&amp;_open_positions'!$E:$M, 6, FALSE),"ASSET"))),"")</f>
        <v/>
      </c>
      <c r="C161" t="str">
        <f>IF(AND(trading_client_detail!$A161&lt;&gt;"",ROUND(trading_client_detail!$G161,0)&lt;&gt;0),IF(OR(LEFT(trading_client_detail!$F161,3)="USD",RIGHT(trading_client_detail!$F161,3)="USD"),"",IF(NOT(ISERROR(VLOOKUP(trading_client_detail!$E161,'asset_&amp;_open_positions'!$E:$M, 6, FALSE))),VLOOKUP(trading_client_detail!$E161,'asset_&amp;_open_positions'!$E:$M, 8, FALSE),IF(NOT(ISERROR(VLOOKUP($A161,'asset_&amp;_open_positions'!$E:$M, 6, FALSE))),VLOOKUP($A161,'asset_&amp;_open_positions'!$E:$M, 8, FALSE),1))),"")</f>
        <v/>
      </c>
      <c r="D161" s="42">
        <f>IF(trading_client_detail!$A161&lt;&gt;"",IF(OR(LEFT(trading_client_detail!$F161,3)="USD",RIGHT(trading_client_detail!$F161,3)="USD",LEFT(trading_client_detail!$F161,3)="EUR",RIGHT(trading_client_detail!$F161,3)="EUR"),"",trading_client_detail!$G161),"")</f>
        <v>-2.7736999999999999E-5</v>
      </c>
    </row>
    <row r="162" spans="1:4" x14ac:dyDescent="0.25">
      <c r="A162" t="str">
        <f>IF(AND(trading_client_detail!$A162&lt;&gt;"",ROUND(trading_client_detail!$G162,0)&lt;&gt;0),IF(OR(LEFT(trading_client_detail!$F162,3)="USD",RIGHT(trading_client_detail!$F162,3)="USD",LEFT(trading_client_detail!$F162,3)="EUR",RIGHT(trading_client_detail!$F162,3)="EUR"),"",IF(NOT(ISERROR(VLOOKUP(trading_client_detail!$E162,'asset_&amp;_open_positions'!$E:$M, 9, FALSE))),VLOOKUP(trading_client_detail!$E162,'asset_&amp;_open_positions'!$E:$M, 9, FALSE),IF(NOT(ISERROR(VLOOKUP(trading_client_detail!$F162,'asset_&amp;_open_positions'!$E:$M, 9, FALSE))),VLOOKUP(trading_client_detail!$F162,'asset_&amp;_open_positions'!$E:$M, 9, FALSE),RIGHT(trading_client_detail!$F162,LEN(trading_client_detail!$F162)-1)))),"")</f>
        <v/>
      </c>
      <c r="B162" t="str">
        <f>IF(AND(trading_client_detail!$A162&lt;&gt;"",ROUND(trading_client_detail!$G162,0)&lt;&gt;0),IF(OR(LEFT(trading_client_detail!$F162,3)="USD",RIGHT(trading_client_detail!$F162,3)="USD"),"",IF(NOT(ISERROR(VLOOKUP(trading_client_detail!$E162,'asset_&amp;_open_positions'!$E:$M, 6, FALSE))),VLOOKUP(trading_client_detail!$E162,'asset_&amp;_open_positions'!$E:$M, 6, FALSE),IF(NOT(ISERROR(VLOOKUP($A162,'asset_&amp;_open_positions'!$E:$M, 6, FALSE))),VLOOKUP($A162,'asset_&amp;_open_positions'!$E:$M, 6, FALSE),"ASSET"))),"")</f>
        <v/>
      </c>
      <c r="C162" t="str">
        <f>IF(AND(trading_client_detail!$A162&lt;&gt;"",ROUND(trading_client_detail!$G162,0)&lt;&gt;0),IF(OR(LEFT(trading_client_detail!$F162,3)="USD",RIGHT(trading_client_detail!$F162,3)="USD"),"",IF(NOT(ISERROR(VLOOKUP(trading_client_detail!$E162,'asset_&amp;_open_positions'!$E:$M, 6, FALSE))),VLOOKUP(trading_client_detail!$E162,'asset_&amp;_open_positions'!$E:$M, 8, FALSE),IF(NOT(ISERROR(VLOOKUP($A162,'asset_&amp;_open_positions'!$E:$M, 6, FALSE))),VLOOKUP($A162,'asset_&amp;_open_positions'!$E:$M, 8, FALSE),1))),"")</f>
        <v/>
      </c>
      <c r="D162" s="42">
        <f>IF(trading_client_detail!$A162&lt;&gt;"",IF(OR(LEFT(trading_client_detail!$F162,3)="USD",RIGHT(trading_client_detail!$F162,3)="USD",LEFT(trading_client_detail!$F162,3)="EUR",RIGHT(trading_client_detail!$F162,3)="EUR"),"",trading_client_detail!$G162),"")</f>
        <v>-1.5288999999999999E-5</v>
      </c>
    </row>
    <row r="163" spans="1:4" x14ac:dyDescent="0.25">
      <c r="A163" t="str">
        <f>IF(AND(trading_client_detail!$A163&lt;&gt;"",ROUND(trading_client_detail!$G163,0)&lt;&gt;0),IF(OR(LEFT(trading_client_detail!$F163,3)="USD",RIGHT(trading_client_detail!$F163,3)="USD",LEFT(trading_client_detail!$F163,3)="EUR",RIGHT(trading_client_detail!$F163,3)="EUR"),"",IF(NOT(ISERROR(VLOOKUP(trading_client_detail!$E163,'asset_&amp;_open_positions'!$E:$M, 9, FALSE))),VLOOKUP(trading_client_detail!$E163,'asset_&amp;_open_positions'!$E:$M, 9, FALSE),IF(NOT(ISERROR(VLOOKUP(trading_client_detail!$F163,'asset_&amp;_open_positions'!$E:$M, 9, FALSE))),VLOOKUP(trading_client_detail!$F163,'asset_&amp;_open_positions'!$E:$M, 9, FALSE),RIGHT(trading_client_detail!$F163,LEN(trading_client_detail!$F163)-1)))),"")</f>
        <v>BTC</v>
      </c>
      <c r="B163" t="str">
        <f>IF(AND(trading_client_detail!$A163&lt;&gt;"",ROUND(trading_client_detail!$G163,0)&lt;&gt;0),IF(OR(LEFT(trading_client_detail!$F163,3)="USD",RIGHT(trading_client_detail!$F163,3)="USD"),"",IF(NOT(ISERROR(VLOOKUP(trading_client_detail!$E163,'asset_&amp;_open_positions'!$E:$M, 6, FALSE))),VLOOKUP(trading_client_detail!$E163,'asset_&amp;_open_positions'!$E:$M, 6, FALSE),IF(NOT(ISERROR(VLOOKUP($A163,'asset_&amp;_open_positions'!$E:$M, 6, FALSE))),VLOOKUP($A163,'asset_&amp;_open_positions'!$E:$M, 6, FALSE),"ASSET"))),"")</f>
        <v>ASSET</v>
      </c>
      <c r="C163">
        <f>IF(AND(trading_client_detail!$A163&lt;&gt;"",ROUND(trading_client_detail!$G163,0)&lt;&gt;0),IF(OR(LEFT(trading_client_detail!$F163,3)="USD",RIGHT(trading_client_detail!$F163,3)="USD"),"",IF(NOT(ISERROR(VLOOKUP(trading_client_detail!$E163,'asset_&amp;_open_positions'!$E:$M, 6, FALSE))),VLOOKUP(trading_client_detail!$E163,'asset_&amp;_open_positions'!$E:$M, 8, FALSE),IF(NOT(ISERROR(VLOOKUP($A163,'asset_&amp;_open_positions'!$E:$M, 6, FALSE))),VLOOKUP($A163,'asset_&amp;_open_positions'!$E:$M, 8, FALSE),1))),"")</f>
        <v>1</v>
      </c>
      <c r="D163" s="42">
        <f>IF(trading_client_detail!$A163&lt;&gt;"",IF(OR(LEFT(trading_client_detail!$F163,3)="USD",RIGHT(trading_client_detail!$F163,3)="USD",LEFT(trading_client_detail!$F163,3)="EUR",RIGHT(trading_client_detail!$F163,3)="EUR"),"",trading_client_detail!$G163),"")</f>
        <v>27.157430208000001</v>
      </c>
    </row>
    <row r="164" spans="1:4" x14ac:dyDescent="0.25">
      <c r="A164" t="str">
        <f>IF(AND(trading_client_detail!$A164&lt;&gt;"",ROUND(trading_client_detail!$G164,0)&lt;&gt;0),IF(OR(LEFT(trading_client_detail!$F164,3)="USD",RIGHT(trading_client_detail!$F164,3)="USD",LEFT(trading_client_detail!$F164,3)="EUR",RIGHT(trading_client_detail!$F164,3)="EUR"),"",IF(NOT(ISERROR(VLOOKUP(trading_client_detail!$E164,'asset_&amp;_open_positions'!$E:$M, 9, FALSE))),VLOOKUP(trading_client_detail!$E164,'asset_&amp;_open_positions'!$E:$M, 9, FALSE),IF(NOT(ISERROR(VLOOKUP(trading_client_detail!$F164,'asset_&amp;_open_positions'!$E:$M, 9, FALSE))),VLOOKUP(trading_client_detail!$F164,'asset_&amp;_open_positions'!$E:$M, 9, FALSE),RIGHT(trading_client_detail!$F164,LEN(trading_client_detail!$F164)-1)))),"")</f>
        <v>BTC</v>
      </c>
      <c r="B164" t="str">
        <f>IF(AND(trading_client_detail!$A164&lt;&gt;"",ROUND(trading_client_detail!$G164,0)&lt;&gt;0),IF(OR(LEFT(trading_client_detail!$F164,3)="USD",RIGHT(trading_client_detail!$F164,3)="USD"),"",IF(NOT(ISERROR(VLOOKUP(trading_client_detail!$E164,'asset_&amp;_open_positions'!$E:$M, 6, FALSE))),VLOOKUP(trading_client_detail!$E164,'asset_&amp;_open_positions'!$E:$M, 6, FALSE),IF(NOT(ISERROR(VLOOKUP($A164,'asset_&amp;_open_positions'!$E:$M, 6, FALSE))),VLOOKUP($A164,'asset_&amp;_open_positions'!$E:$M, 6, FALSE),"ASSET"))),"")</f>
        <v>ASSET</v>
      </c>
      <c r="C164">
        <f>IF(AND(trading_client_detail!$A164&lt;&gt;"",ROUND(trading_client_detail!$G164,0)&lt;&gt;0),IF(OR(LEFT(trading_client_detail!$F164,3)="USD",RIGHT(trading_client_detail!$F164,3)="USD"),"",IF(NOT(ISERROR(VLOOKUP(trading_client_detail!$E164,'asset_&amp;_open_positions'!$E:$M, 6, FALSE))),VLOOKUP(trading_client_detail!$E164,'asset_&amp;_open_positions'!$E:$M, 8, FALSE),IF(NOT(ISERROR(VLOOKUP($A164,'asset_&amp;_open_positions'!$E:$M, 6, FALSE))),VLOOKUP($A164,'asset_&amp;_open_positions'!$E:$M, 8, FALSE),1))),"")</f>
        <v>1</v>
      </c>
      <c r="D164" s="42">
        <f>IF(trading_client_detail!$A164&lt;&gt;"",IF(OR(LEFT(trading_client_detail!$F164,3)="USD",RIGHT(trading_client_detail!$F164,3)="USD",LEFT(trading_client_detail!$F164,3)="EUR",RIGHT(trading_client_detail!$F164,3)="EUR"),"",trading_client_detail!$G164),"")</f>
        <v>153.63487000000001</v>
      </c>
    </row>
    <row r="165" spans="1:4" x14ac:dyDescent="0.25">
      <c r="A165" t="str">
        <f>IF(AND(trading_client_detail!$A165&lt;&gt;"",ROUND(trading_client_detail!$G165,0)&lt;&gt;0),IF(OR(LEFT(trading_client_detail!$F165,3)="USD",RIGHT(trading_client_detail!$F165,3)="USD",LEFT(trading_client_detail!$F165,3)="EUR",RIGHT(trading_client_detail!$F165,3)="EUR"),"",IF(NOT(ISERROR(VLOOKUP(trading_client_detail!$E165,'asset_&amp;_open_positions'!$E:$M, 9, FALSE))),VLOOKUP(trading_client_detail!$E165,'asset_&amp;_open_positions'!$E:$M, 9, FALSE),IF(NOT(ISERROR(VLOOKUP(trading_client_detail!$F165,'asset_&amp;_open_positions'!$E:$M, 9, FALSE))),VLOOKUP(trading_client_detail!$F165,'asset_&amp;_open_positions'!$E:$M, 9, FALSE),RIGHT(trading_client_detail!$F165,LEN(trading_client_detail!$F165)-1)))),"")</f>
        <v/>
      </c>
      <c r="B165" t="str">
        <f>IF(AND(trading_client_detail!$A165&lt;&gt;"",ROUND(trading_client_detail!$G165,0)&lt;&gt;0),IF(OR(LEFT(trading_client_detail!$F165,3)="USD",RIGHT(trading_client_detail!$F165,3)="USD"),"",IF(NOT(ISERROR(VLOOKUP(trading_client_detail!$E165,'asset_&amp;_open_positions'!$E:$M, 6, FALSE))),VLOOKUP(trading_client_detail!$E165,'asset_&amp;_open_positions'!$E:$M, 6, FALSE),IF(NOT(ISERROR(VLOOKUP($A165,'asset_&amp;_open_positions'!$E:$M, 6, FALSE))),VLOOKUP($A165,'asset_&amp;_open_positions'!$E:$M, 6, FALSE),"ASSET"))),"")</f>
        <v/>
      </c>
      <c r="C165" t="str">
        <f>IF(AND(trading_client_detail!$A165&lt;&gt;"",ROUND(trading_client_detail!$G165,0)&lt;&gt;0),IF(OR(LEFT(trading_client_detail!$F165,3)="USD",RIGHT(trading_client_detail!$F165,3)="USD"),"",IF(NOT(ISERROR(VLOOKUP(trading_client_detail!$E165,'asset_&amp;_open_positions'!$E:$M, 6, FALSE))),VLOOKUP(trading_client_detail!$E165,'asset_&amp;_open_positions'!$E:$M, 8, FALSE),IF(NOT(ISERROR(VLOOKUP($A165,'asset_&amp;_open_positions'!$E:$M, 6, FALSE))),VLOOKUP($A165,'asset_&amp;_open_positions'!$E:$M, 8, FALSE),1))),"")</f>
        <v/>
      </c>
      <c r="D165" s="42" t="str">
        <f>IF(trading_client_detail!$A165&lt;&gt;"",IF(OR(LEFT(trading_client_detail!$F165,3)="USD",RIGHT(trading_client_detail!$F165,3)="USD",LEFT(trading_client_detail!$F165,3)="EUR",RIGHT(trading_client_detail!$F165,3)="EUR"),"",trading_client_detail!$G165),"")</f>
        <v/>
      </c>
    </row>
    <row r="166" spans="1:4" x14ac:dyDescent="0.25">
      <c r="A166" t="str">
        <f>IF(AND(trading_client_detail!$A166&lt;&gt;"",ROUND(trading_client_detail!$G166,0)&lt;&gt;0),IF(OR(LEFT(trading_client_detail!$F166,3)="USD",RIGHT(trading_client_detail!$F166,3)="USD",LEFT(trading_client_detail!$F166,3)="EUR",RIGHT(trading_client_detail!$F166,3)="EUR"),"",IF(NOT(ISERROR(VLOOKUP(trading_client_detail!$E166,'asset_&amp;_open_positions'!$E:$M, 9, FALSE))),VLOOKUP(trading_client_detail!$E166,'asset_&amp;_open_positions'!$E:$M, 9, FALSE),IF(NOT(ISERROR(VLOOKUP(trading_client_detail!$F166,'asset_&amp;_open_positions'!$E:$M, 9, FALSE))),VLOOKUP(trading_client_detail!$F166,'asset_&amp;_open_positions'!$E:$M, 9, FALSE),RIGHT(trading_client_detail!$F166,LEN(trading_client_detail!$F166)-1)))),"")</f>
        <v/>
      </c>
      <c r="B166" t="str">
        <f>IF(AND(trading_client_detail!$A166&lt;&gt;"",ROUND(trading_client_detail!$G166,0)&lt;&gt;0),IF(OR(LEFT(trading_client_detail!$F166,3)="USD",RIGHT(trading_client_detail!$F166,3)="USD"),"",IF(NOT(ISERROR(VLOOKUP(trading_client_detail!$E166,'asset_&amp;_open_positions'!$E:$M, 6, FALSE))),VLOOKUP(trading_client_detail!$E166,'asset_&amp;_open_positions'!$E:$M, 6, FALSE),IF(NOT(ISERROR(VLOOKUP($A166,'asset_&amp;_open_positions'!$E:$M, 6, FALSE))),VLOOKUP($A166,'asset_&amp;_open_positions'!$E:$M, 6, FALSE),"ASSET"))),"")</f>
        <v/>
      </c>
      <c r="C166" t="str">
        <f>IF(AND(trading_client_detail!$A166&lt;&gt;"",ROUND(trading_client_detail!$G166,0)&lt;&gt;0),IF(OR(LEFT(trading_client_detail!$F166,3)="USD",RIGHT(trading_client_detail!$F166,3)="USD"),"",IF(NOT(ISERROR(VLOOKUP(trading_client_detail!$E166,'asset_&amp;_open_positions'!$E:$M, 6, FALSE))),VLOOKUP(trading_client_detail!$E166,'asset_&amp;_open_positions'!$E:$M, 8, FALSE),IF(NOT(ISERROR(VLOOKUP($A166,'asset_&amp;_open_positions'!$E:$M, 6, FALSE))),VLOOKUP($A166,'asset_&amp;_open_positions'!$E:$M, 8, FALSE),1))),"")</f>
        <v/>
      </c>
      <c r="D166" s="42">
        <f>IF(trading_client_detail!$A166&lt;&gt;"",IF(OR(LEFT(trading_client_detail!$F166,3)="USD",RIGHT(trading_client_detail!$F166,3)="USD",LEFT(trading_client_detail!$F166,3)="EUR",RIGHT(trading_client_detail!$F166,3)="EUR"),"",trading_client_detail!$G166),"")</f>
        <v>8.4799999000000001E-2</v>
      </c>
    </row>
    <row r="167" spans="1:4" x14ac:dyDescent="0.25">
      <c r="A167" t="str">
        <f>IF(AND(trading_client_detail!$A167&lt;&gt;"",ROUND(trading_client_detail!$G167,0)&lt;&gt;0),IF(OR(LEFT(trading_client_detail!$F167,3)="USD",RIGHT(trading_client_detail!$F167,3)="USD",LEFT(trading_client_detail!$F167,3)="EUR",RIGHT(trading_client_detail!$F167,3)="EUR"),"",IF(NOT(ISERROR(VLOOKUP(trading_client_detail!$E167,'asset_&amp;_open_positions'!$E:$M, 9, FALSE))),VLOOKUP(trading_client_detail!$E167,'asset_&amp;_open_positions'!$E:$M, 9, FALSE),IF(NOT(ISERROR(VLOOKUP(trading_client_detail!$F167,'asset_&amp;_open_positions'!$E:$M, 9, FALSE))),VLOOKUP(trading_client_detail!$F167,'asset_&amp;_open_positions'!$E:$M, 9, FALSE),RIGHT(trading_client_detail!$F167,LEN(trading_client_detail!$F167)-1)))),"")</f>
        <v/>
      </c>
      <c r="B167" t="str">
        <f>IF(AND(trading_client_detail!$A167&lt;&gt;"",ROUND(trading_client_detail!$G167,0)&lt;&gt;0),IF(OR(LEFT(trading_client_detail!$F167,3)="USD",RIGHT(trading_client_detail!$F167,3)="USD"),"",IF(NOT(ISERROR(VLOOKUP(trading_client_detail!$E167,'asset_&amp;_open_positions'!$E:$M, 6, FALSE))),VLOOKUP(trading_client_detail!$E167,'asset_&amp;_open_positions'!$E:$M, 6, FALSE),IF(NOT(ISERROR(VLOOKUP($A167,'asset_&amp;_open_positions'!$E:$M, 6, FALSE))),VLOOKUP($A167,'asset_&amp;_open_positions'!$E:$M, 6, FALSE),"ASSET"))),"")</f>
        <v/>
      </c>
      <c r="C167" t="str">
        <f>IF(AND(trading_client_detail!$A167&lt;&gt;"",ROUND(trading_client_detail!$G167,0)&lt;&gt;0),IF(OR(LEFT(trading_client_detail!$F167,3)="USD",RIGHT(trading_client_detail!$F167,3)="USD"),"",IF(NOT(ISERROR(VLOOKUP(trading_client_detail!$E167,'asset_&amp;_open_positions'!$E:$M, 6, FALSE))),VLOOKUP(trading_client_detail!$E167,'asset_&amp;_open_positions'!$E:$M, 8, FALSE),IF(NOT(ISERROR(VLOOKUP($A167,'asset_&amp;_open_positions'!$E:$M, 6, FALSE))),VLOOKUP($A167,'asset_&amp;_open_positions'!$E:$M, 8, FALSE),1))),"")</f>
        <v/>
      </c>
      <c r="D167" s="42" t="str">
        <f>IF(trading_client_detail!$A167&lt;&gt;"",IF(OR(LEFT(trading_client_detail!$F167,3)="USD",RIGHT(trading_client_detail!$F167,3)="USD",LEFT(trading_client_detail!$F167,3)="EUR",RIGHT(trading_client_detail!$F167,3)="EUR"),"",trading_client_detail!$G167),"")</f>
        <v/>
      </c>
    </row>
    <row r="168" spans="1:4" x14ac:dyDescent="0.25">
      <c r="A168" t="str">
        <f>IF(AND(trading_client_detail!$A168&lt;&gt;"",ROUND(trading_client_detail!$G168,0)&lt;&gt;0),IF(OR(LEFT(trading_client_detail!$F168,3)="USD",RIGHT(trading_client_detail!$F168,3)="USD",LEFT(trading_client_detail!$F168,3)="EUR",RIGHT(trading_client_detail!$F168,3)="EUR"),"",IF(NOT(ISERROR(VLOOKUP(trading_client_detail!$E168,'asset_&amp;_open_positions'!$E:$M, 9, FALSE))),VLOOKUP(trading_client_detail!$E168,'asset_&amp;_open_positions'!$E:$M, 9, FALSE),IF(NOT(ISERROR(VLOOKUP(trading_client_detail!$F168,'asset_&amp;_open_positions'!$E:$M, 9, FALSE))),VLOOKUP(trading_client_detail!$F168,'asset_&amp;_open_positions'!$E:$M, 9, FALSE),RIGHT(trading_client_detail!$F168,LEN(trading_client_detail!$F168)-1)))),"")</f>
        <v/>
      </c>
      <c r="B168" t="str">
        <f>IF(AND(trading_client_detail!$A168&lt;&gt;"",ROUND(trading_client_detail!$G168,0)&lt;&gt;0),IF(OR(LEFT(trading_client_detail!$F168,3)="USD",RIGHT(trading_client_detail!$F168,3)="USD"),"",IF(NOT(ISERROR(VLOOKUP(trading_client_detail!$E168,'asset_&amp;_open_positions'!$E:$M, 6, FALSE))),VLOOKUP(trading_client_detail!$E168,'asset_&amp;_open_positions'!$E:$M, 6, FALSE),IF(NOT(ISERROR(VLOOKUP($A168,'asset_&amp;_open_positions'!$E:$M, 6, FALSE))),VLOOKUP($A168,'asset_&amp;_open_positions'!$E:$M, 6, FALSE),"ASSET"))),"")</f>
        <v/>
      </c>
      <c r="C168" t="str">
        <f>IF(AND(trading_client_detail!$A168&lt;&gt;"",ROUND(trading_client_detail!$G168,0)&lt;&gt;0),IF(OR(LEFT(trading_client_detail!$F168,3)="USD",RIGHT(trading_client_detail!$F168,3)="USD"),"",IF(NOT(ISERROR(VLOOKUP(trading_client_detail!$E168,'asset_&amp;_open_positions'!$E:$M, 6, FALSE))),VLOOKUP(trading_client_detail!$E168,'asset_&amp;_open_positions'!$E:$M, 8, FALSE),IF(NOT(ISERROR(VLOOKUP($A168,'asset_&amp;_open_positions'!$E:$M, 6, FALSE))),VLOOKUP($A168,'asset_&amp;_open_positions'!$E:$M, 8, FALSE),1))),"")</f>
        <v/>
      </c>
      <c r="D168" s="42">
        <f>IF(trading_client_detail!$A168&lt;&gt;"",IF(OR(LEFT(trading_client_detail!$F168,3)="USD",RIGHT(trading_client_detail!$F168,3)="USD",LEFT(trading_client_detail!$F168,3)="EUR",RIGHT(trading_client_detail!$F168,3)="EUR"),"",trading_client_detail!$G168),"")</f>
        <v>2.4621E-5</v>
      </c>
    </row>
    <row r="169" spans="1:4" x14ac:dyDescent="0.25">
      <c r="A169" t="str">
        <f>IF(AND(trading_client_detail!$A169&lt;&gt;"",ROUND(trading_client_detail!$G169,0)&lt;&gt;0),IF(OR(LEFT(trading_client_detail!$F169,3)="USD",RIGHT(trading_client_detail!$F169,3)="USD",LEFT(trading_client_detail!$F169,3)="EUR",RIGHT(trading_client_detail!$F169,3)="EUR"),"",IF(NOT(ISERROR(VLOOKUP(trading_client_detail!$E169,'asset_&amp;_open_positions'!$E:$M, 9, FALSE))),VLOOKUP(trading_client_detail!$E169,'asset_&amp;_open_positions'!$E:$M, 9, FALSE),IF(NOT(ISERROR(VLOOKUP(trading_client_detail!$F169,'asset_&amp;_open_positions'!$E:$M, 9, FALSE))),VLOOKUP(trading_client_detail!$F169,'asset_&amp;_open_positions'!$E:$M, 9, FALSE),RIGHT(trading_client_detail!$F169,LEN(trading_client_detail!$F169)-1)))),"")</f>
        <v/>
      </c>
      <c r="B169" t="str">
        <f>IF(AND(trading_client_detail!$A169&lt;&gt;"",ROUND(trading_client_detail!$G169,0)&lt;&gt;0),IF(OR(LEFT(trading_client_detail!$F169,3)="USD",RIGHT(trading_client_detail!$F169,3)="USD"),"",IF(NOT(ISERROR(VLOOKUP(trading_client_detail!$E169,'asset_&amp;_open_positions'!$E:$M, 6, FALSE))),VLOOKUP(trading_client_detail!$E169,'asset_&amp;_open_positions'!$E:$M, 6, FALSE),IF(NOT(ISERROR(VLOOKUP($A169,'asset_&amp;_open_positions'!$E:$M, 6, FALSE))),VLOOKUP($A169,'asset_&amp;_open_positions'!$E:$M, 6, FALSE),"ASSET"))),"")</f>
        <v/>
      </c>
      <c r="C169" t="str">
        <f>IF(AND(trading_client_detail!$A169&lt;&gt;"",ROUND(trading_client_detail!$G169,0)&lt;&gt;0),IF(OR(LEFT(trading_client_detail!$F169,3)="USD",RIGHT(trading_client_detail!$F169,3)="USD"),"",IF(NOT(ISERROR(VLOOKUP(trading_client_detail!$E169,'asset_&amp;_open_positions'!$E:$M, 6, FALSE))),VLOOKUP(trading_client_detail!$E169,'asset_&amp;_open_positions'!$E:$M, 8, FALSE),IF(NOT(ISERROR(VLOOKUP($A169,'asset_&amp;_open_positions'!$E:$M, 6, FALSE))),VLOOKUP($A169,'asset_&amp;_open_positions'!$E:$M, 8, FALSE),1))),"")</f>
        <v/>
      </c>
      <c r="D169" s="42">
        <f>IF(trading_client_detail!$A169&lt;&gt;"",IF(OR(LEFT(trading_client_detail!$F169,3)="USD",RIGHT(trading_client_detail!$F169,3)="USD",LEFT(trading_client_detail!$F169,3)="EUR",RIGHT(trading_client_detail!$F169,3)="EUR"),"",trading_client_detail!$G169),"")</f>
        <v>-2.4797999999999999E-5</v>
      </c>
    </row>
    <row r="170" spans="1:4" x14ac:dyDescent="0.25">
      <c r="A170" t="str">
        <f>IF(AND(trading_client_detail!$A170&lt;&gt;"",ROUND(trading_client_detail!$G170,0)&lt;&gt;0),IF(OR(LEFT(trading_client_detail!$F170,3)="USD",RIGHT(trading_client_detail!$F170,3)="USD",LEFT(trading_client_detail!$F170,3)="EUR",RIGHT(trading_client_detail!$F170,3)="EUR"),"",IF(NOT(ISERROR(VLOOKUP(trading_client_detail!$E170,'asset_&amp;_open_positions'!$E:$M, 9, FALSE))),VLOOKUP(trading_client_detail!$E170,'asset_&amp;_open_positions'!$E:$M, 9, FALSE),IF(NOT(ISERROR(VLOOKUP(trading_client_detail!$F170,'asset_&amp;_open_positions'!$E:$M, 9, FALSE))),VLOOKUP(trading_client_detail!$F170,'asset_&amp;_open_positions'!$E:$M, 9, FALSE),RIGHT(trading_client_detail!$F170,LEN(trading_client_detail!$F170)-1)))),"")</f>
        <v/>
      </c>
      <c r="B170" t="str">
        <f>IF(AND(trading_client_detail!$A170&lt;&gt;"",ROUND(trading_client_detail!$G170,0)&lt;&gt;0),IF(OR(LEFT(trading_client_detail!$F170,3)="USD",RIGHT(trading_client_detail!$F170,3)="USD"),"",IF(NOT(ISERROR(VLOOKUP(trading_client_detail!$E170,'asset_&amp;_open_positions'!$E:$M, 6, FALSE))),VLOOKUP(trading_client_detail!$E170,'asset_&amp;_open_positions'!$E:$M, 6, FALSE),IF(NOT(ISERROR(VLOOKUP($A170,'asset_&amp;_open_positions'!$E:$M, 6, FALSE))),VLOOKUP($A170,'asset_&amp;_open_positions'!$E:$M, 6, FALSE),"ASSET"))),"")</f>
        <v/>
      </c>
      <c r="C170" t="str">
        <f>IF(AND(trading_client_detail!$A170&lt;&gt;"",ROUND(trading_client_detail!$G170,0)&lt;&gt;0),IF(OR(LEFT(trading_client_detail!$F170,3)="USD",RIGHT(trading_client_detail!$F170,3)="USD"),"",IF(NOT(ISERROR(VLOOKUP(trading_client_detail!$E170,'asset_&amp;_open_positions'!$E:$M, 6, FALSE))),VLOOKUP(trading_client_detail!$E170,'asset_&amp;_open_positions'!$E:$M, 8, FALSE),IF(NOT(ISERROR(VLOOKUP($A170,'asset_&amp;_open_positions'!$E:$M, 6, FALSE))),VLOOKUP($A170,'asset_&amp;_open_positions'!$E:$M, 8, FALSE),1))),"")</f>
        <v/>
      </c>
      <c r="D170" s="42">
        <f>IF(trading_client_detail!$A170&lt;&gt;"",IF(OR(LEFT(trading_client_detail!$F170,3)="USD",RIGHT(trading_client_detail!$F170,3)="USD",LEFT(trading_client_detail!$F170,3)="EUR",RIGHT(trading_client_detail!$F170,3)="EUR"),"",trading_client_detail!$G170),"")</f>
        <v>-0.35996839400000002</v>
      </c>
    </row>
    <row r="171" spans="1:4" x14ac:dyDescent="0.25">
      <c r="A171" t="str">
        <f>IF(AND(trading_client_detail!$A171&lt;&gt;"",ROUND(trading_client_detail!$G171,0)&lt;&gt;0),IF(OR(LEFT(trading_client_detail!$F171,3)="USD",RIGHT(trading_client_detail!$F171,3)="USD",LEFT(trading_client_detail!$F171,3)="EUR",RIGHT(trading_client_detail!$F171,3)="EUR"),"",IF(NOT(ISERROR(VLOOKUP(trading_client_detail!$E171,'asset_&amp;_open_positions'!$E:$M, 9, FALSE))),VLOOKUP(trading_client_detail!$E171,'asset_&amp;_open_positions'!$E:$M, 9, FALSE),IF(NOT(ISERROR(VLOOKUP(trading_client_detail!$F171,'asset_&amp;_open_positions'!$E:$M, 9, FALSE))),VLOOKUP(trading_client_detail!$F171,'asset_&amp;_open_positions'!$E:$M, 9, FALSE),RIGHT(trading_client_detail!$F171,LEN(trading_client_detail!$F171)-1)))),"")</f>
        <v>BTC</v>
      </c>
      <c r="B171" t="str">
        <f>IF(AND(trading_client_detail!$A171&lt;&gt;"",ROUND(trading_client_detail!$G171,0)&lt;&gt;0),IF(OR(LEFT(trading_client_detail!$F171,3)="USD",RIGHT(trading_client_detail!$F171,3)="USD"),"",IF(NOT(ISERROR(VLOOKUP(trading_client_detail!$E171,'asset_&amp;_open_positions'!$E:$M, 6, FALSE))),VLOOKUP(trading_client_detail!$E171,'asset_&amp;_open_positions'!$E:$M, 6, FALSE),IF(NOT(ISERROR(VLOOKUP($A171,'asset_&amp;_open_positions'!$E:$M, 6, FALSE))),VLOOKUP($A171,'asset_&amp;_open_positions'!$E:$M, 6, FALSE),"ASSET"))),"")</f>
        <v>ASSET</v>
      </c>
      <c r="C171">
        <f>IF(AND(trading_client_detail!$A171&lt;&gt;"",ROUND(trading_client_detail!$G171,0)&lt;&gt;0),IF(OR(LEFT(trading_client_detail!$F171,3)="USD",RIGHT(trading_client_detail!$F171,3)="USD"),"",IF(NOT(ISERROR(VLOOKUP(trading_client_detail!$E171,'asset_&amp;_open_positions'!$E:$M, 6, FALSE))),VLOOKUP(trading_client_detail!$E171,'asset_&amp;_open_positions'!$E:$M, 8, FALSE),IF(NOT(ISERROR(VLOOKUP($A171,'asset_&amp;_open_positions'!$E:$M, 6, FALSE))),VLOOKUP($A171,'asset_&amp;_open_positions'!$E:$M, 8, FALSE),1))),"")</f>
        <v>1</v>
      </c>
      <c r="D171" s="42">
        <f>IF(trading_client_detail!$A171&lt;&gt;"",IF(OR(LEFT(trading_client_detail!$F171,3)="USD",RIGHT(trading_client_detail!$F171,3)="USD",LEFT(trading_client_detail!$F171,3)="EUR",RIGHT(trading_client_detail!$F171,3)="EUR"),"",trading_client_detail!$G171),"")</f>
        <v>1.1607000000000001</v>
      </c>
    </row>
    <row r="172" spans="1:4" x14ac:dyDescent="0.25">
      <c r="A172" t="str">
        <f>IF(AND(trading_client_detail!$A172&lt;&gt;"",ROUND(trading_client_detail!$G172,0)&lt;&gt;0),IF(OR(LEFT(trading_client_detail!$F172,3)="USD",RIGHT(trading_client_detail!$F172,3)="USD",LEFT(trading_client_detail!$F172,3)="EUR",RIGHT(trading_client_detail!$F172,3)="EUR"),"",IF(NOT(ISERROR(VLOOKUP(trading_client_detail!$E172,'asset_&amp;_open_positions'!$E:$M, 9, FALSE))),VLOOKUP(trading_client_detail!$E172,'asset_&amp;_open_positions'!$E:$M, 9, FALSE),IF(NOT(ISERROR(VLOOKUP(trading_client_detail!$F172,'asset_&amp;_open_positions'!$E:$M, 9, FALSE))),VLOOKUP(trading_client_detail!$F172,'asset_&amp;_open_positions'!$E:$M, 9, FALSE),RIGHT(trading_client_detail!$F172,LEN(trading_client_detail!$F172)-1)))),"")</f>
        <v/>
      </c>
      <c r="B172" t="str">
        <f>IF(AND(trading_client_detail!$A172&lt;&gt;"",ROUND(trading_client_detail!$G172,0)&lt;&gt;0),IF(OR(LEFT(trading_client_detail!$F172,3)="USD",RIGHT(trading_client_detail!$F172,3)="USD"),"",IF(NOT(ISERROR(VLOOKUP(trading_client_detail!$E172,'asset_&amp;_open_positions'!$E:$M, 6, FALSE))),VLOOKUP(trading_client_detail!$E172,'asset_&amp;_open_positions'!$E:$M, 6, FALSE),IF(NOT(ISERROR(VLOOKUP($A172,'asset_&amp;_open_positions'!$E:$M, 6, FALSE))),VLOOKUP($A172,'asset_&amp;_open_positions'!$E:$M, 6, FALSE),"ASSET"))),"")</f>
        <v/>
      </c>
      <c r="C172" t="str">
        <f>IF(AND(trading_client_detail!$A172&lt;&gt;"",ROUND(trading_client_detail!$G172,0)&lt;&gt;0),IF(OR(LEFT(trading_client_detail!$F172,3)="USD",RIGHT(trading_client_detail!$F172,3)="USD"),"",IF(NOT(ISERROR(VLOOKUP(trading_client_detail!$E172,'asset_&amp;_open_positions'!$E:$M, 6, FALSE))),VLOOKUP(trading_client_detail!$E172,'asset_&amp;_open_positions'!$E:$M, 8, FALSE),IF(NOT(ISERROR(VLOOKUP($A172,'asset_&amp;_open_positions'!$E:$M, 6, FALSE))),VLOOKUP($A172,'asset_&amp;_open_positions'!$E:$M, 8, FALSE),1))),"")</f>
        <v/>
      </c>
      <c r="D172" s="42" t="str">
        <f>IF(trading_client_detail!$A172&lt;&gt;"",IF(OR(LEFT(trading_client_detail!$F172,3)="USD",RIGHT(trading_client_detail!$F172,3)="USD",LEFT(trading_client_detail!$F172,3)="EUR",RIGHT(trading_client_detail!$F172,3)="EUR"),"",trading_client_detail!$G172),"")</f>
        <v/>
      </c>
    </row>
    <row r="173" spans="1:4" x14ac:dyDescent="0.25">
      <c r="A173" t="str">
        <f>IF(AND(trading_client_detail!$A173&lt;&gt;"",ROUND(trading_client_detail!$G173,0)&lt;&gt;0),IF(OR(LEFT(trading_client_detail!$F173,3)="USD",RIGHT(trading_client_detail!$F173,3)="USD",LEFT(trading_client_detail!$F173,3)="EUR",RIGHT(trading_client_detail!$F173,3)="EUR"),"",IF(NOT(ISERROR(VLOOKUP(trading_client_detail!$E173,'asset_&amp;_open_positions'!$E:$M, 9, FALSE))),VLOOKUP(trading_client_detail!$E173,'asset_&amp;_open_positions'!$E:$M, 9, FALSE),IF(NOT(ISERROR(VLOOKUP(trading_client_detail!$F173,'asset_&amp;_open_positions'!$E:$M, 9, FALSE))),VLOOKUP(trading_client_detail!$F173,'asset_&amp;_open_positions'!$E:$M, 9, FALSE),RIGHT(trading_client_detail!$F173,LEN(trading_client_detail!$F173)-1)))),"")</f>
        <v/>
      </c>
      <c r="B173" t="str">
        <f>IF(AND(trading_client_detail!$A173&lt;&gt;"",ROUND(trading_client_detail!$G173,0)&lt;&gt;0),IF(OR(LEFT(trading_client_detail!$F173,3)="USD",RIGHT(trading_client_detail!$F173,3)="USD"),"",IF(NOT(ISERROR(VLOOKUP(trading_client_detail!$E173,'asset_&amp;_open_positions'!$E:$M, 6, FALSE))),VLOOKUP(trading_client_detail!$E173,'asset_&amp;_open_positions'!$E:$M, 6, FALSE),IF(NOT(ISERROR(VLOOKUP($A173,'asset_&amp;_open_positions'!$E:$M, 6, FALSE))),VLOOKUP($A173,'asset_&amp;_open_positions'!$E:$M, 6, FALSE),"ASSET"))),"")</f>
        <v/>
      </c>
      <c r="C173" t="str">
        <f>IF(AND(trading_client_detail!$A173&lt;&gt;"",ROUND(trading_client_detail!$G173,0)&lt;&gt;0),IF(OR(LEFT(trading_client_detail!$F173,3)="USD",RIGHT(trading_client_detail!$F173,3)="USD"),"",IF(NOT(ISERROR(VLOOKUP(trading_client_detail!$E173,'asset_&amp;_open_positions'!$E:$M, 6, FALSE))),VLOOKUP(trading_client_detail!$E173,'asset_&amp;_open_positions'!$E:$M, 8, FALSE),IF(NOT(ISERROR(VLOOKUP($A173,'asset_&amp;_open_positions'!$E:$M, 6, FALSE))),VLOOKUP($A173,'asset_&amp;_open_positions'!$E:$M, 8, FALSE),1))),"")</f>
        <v/>
      </c>
      <c r="D173" s="42">
        <f>IF(trading_client_detail!$A173&lt;&gt;"",IF(OR(LEFT(trading_client_detail!$F173,3)="USD",RIGHT(trading_client_detail!$F173,3)="USD",LEFT(trading_client_detail!$F173,3)="EUR",RIGHT(trading_client_detail!$F173,3)="EUR"),"",trading_client_detail!$G173),"")</f>
        <v>-2.7449000000000001E-5</v>
      </c>
    </row>
    <row r="174" spans="1:4" x14ac:dyDescent="0.25">
      <c r="A174" t="str">
        <f>IF(AND(trading_client_detail!$A174&lt;&gt;"",ROUND(trading_client_detail!$G174,0)&lt;&gt;0),IF(OR(LEFT(trading_client_detail!$F174,3)="USD",RIGHT(trading_client_detail!$F174,3)="USD",LEFT(trading_client_detail!$F174,3)="EUR",RIGHT(trading_client_detail!$F174,3)="EUR"),"",IF(NOT(ISERROR(VLOOKUP(trading_client_detail!$E174,'asset_&amp;_open_positions'!$E:$M, 9, FALSE))),VLOOKUP(trading_client_detail!$E174,'asset_&amp;_open_positions'!$E:$M, 9, FALSE),IF(NOT(ISERROR(VLOOKUP(trading_client_detail!$F174,'asset_&amp;_open_positions'!$E:$M, 9, FALSE))),VLOOKUP(trading_client_detail!$F174,'asset_&amp;_open_positions'!$E:$M, 9, FALSE),RIGHT(trading_client_detail!$F174,LEN(trading_client_detail!$F174)-1)))),"")</f>
        <v/>
      </c>
      <c r="B174" t="str">
        <f>IF(AND(trading_client_detail!$A174&lt;&gt;"",ROUND(trading_client_detail!$G174,0)&lt;&gt;0),IF(OR(LEFT(trading_client_detail!$F174,3)="USD",RIGHT(trading_client_detail!$F174,3)="USD"),"",IF(NOT(ISERROR(VLOOKUP(trading_client_detail!$E174,'asset_&amp;_open_positions'!$E:$M, 6, FALSE))),VLOOKUP(trading_client_detail!$E174,'asset_&amp;_open_positions'!$E:$M, 6, FALSE),IF(NOT(ISERROR(VLOOKUP($A174,'asset_&amp;_open_positions'!$E:$M, 6, FALSE))),VLOOKUP($A174,'asset_&amp;_open_positions'!$E:$M, 6, FALSE),"ASSET"))),"")</f>
        <v/>
      </c>
      <c r="C174" t="str">
        <f>IF(AND(trading_client_detail!$A174&lt;&gt;"",ROUND(trading_client_detail!$G174,0)&lt;&gt;0),IF(OR(LEFT(trading_client_detail!$F174,3)="USD",RIGHT(trading_client_detail!$F174,3)="USD"),"",IF(NOT(ISERROR(VLOOKUP(trading_client_detail!$E174,'asset_&amp;_open_positions'!$E:$M, 6, FALSE))),VLOOKUP(trading_client_detail!$E174,'asset_&amp;_open_positions'!$E:$M, 8, FALSE),IF(NOT(ISERROR(VLOOKUP($A174,'asset_&amp;_open_positions'!$E:$M, 6, FALSE))),VLOOKUP($A174,'asset_&amp;_open_positions'!$E:$M, 8, FALSE),1))),"")</f>
        <v/>
      </c>
      <c r="D174" s="42">
        <f>IF(trading_client_detail!$A174&lt;&gt;"",IF(OR(LEFT(trading_client_detail!$F174,3)="USD",RIGHT(trading_client_detail!$F174,3)="USD",LEFT(trading_client_detail!$F174,3)="EUR",RIGHT(trading_client_detail!$F174,3)="EUR"),"",trading_client_detail!$G174),"")</f>
        <v>-5.2009999999999998E-6</v>
      </c>
    </row>
    <row r="175" spans="1:4" x14ac:dyDescent="0.25">
      <c r="A175" t="str">
        <f>IF(AND(trading_client_detail!$A175&lt;&gt;"",ROUND(trading_client_detail!$G175,0)&lt;&gt;0),IF(OR(LEFT(trading_client_detail!$F175,3)="USD",RIGHT(trading_client_detail!$F175,3)="USD",LEFT(trading_client_detail!$F175,3)="EUR",RIGHT(trading_client_detail!$F175,3)="EUR"),"",IF(NOT(ISERROR(VLOOKUP(trading_client_detail!$E175,'asset_&amp;_open_positions'!$E:$M, 9, FALSE))),VLOOKUP(trading_client_detail!$E175,'asset_&amp;_open_positions'!$E:$M, 9, FALSE),IF(NOT(ISERROR(VLOOKUP(trading_client_detail!$F175,'asset_&amp;_open_positions'!$E:$M, 9, FALSE))),VLOOKUP(trading_client_detail!$F175,'asset_&amp;_open_positions'!$E:$M, 9, FALSE),RIGHT(trading_client_detail!$F175,LEN(trading_client_detail!$F175)-1)))),"")</f>
        <v>BTC</v>
      </c>
      <c r="B175" t="str">
        <f>IF(AND(trading_client_detail!$A175&lt;&gt;"",ROUND(trading_client_detail!$G175,0)&lt;&gt;0),IF(OR(LEFT(trading_client_detail!$F175,3)="USD",RIGHT(trading_client_detail!$F175,3)="USD"),"",IF(NOT(ISERROR(VLOOKUP(trading_client_detail!$E175,'asset_&amp;_open_positions'!$E:$M, 6, FALSE))),VLOOKUP(trading_client_detail!$E175,'asset_&amp;_open_positions'!$E:$M, 6, FALSE),IF(NOT(ISERROR(VLOOKUP($A175,'asset_&amp;_open_positions'!$E:$M, 6, FALSE))),VLOOKUP($A175,'asset_&amp;_open_positions'!$E:$M, 6, FALSE),"ASSET"))),"")</f>
        <v>ASSET</v>
      </c>
      <c r="C175">
        <f>IF(AND(trading_client_detail!$A175&lt;&gt;"",ROUND(trading_client_detail!$G175,0)&lt;&gt;0),IF(OR(LEFT(trading_client_detail!$F175,3)="USD",RIGHT(trading_client_detail!$F175,3)="USD"),"",IF(NOT(ISERROR(VLOOKUP(trading_client_detail!$E175,'asset_&amp;_open_positions'!$E:$M, 6, FALSE))),VLOOKUP(trading_client_detail!$E175,'asset_&amp;_open_positions'!$E:$M, 8, FALSE),IF(NOT(ISERROR(VLOOKUP($A175,'asset_&amp;_open_positions'!$E:$M, 6, FALSE))),VLOOKUP($A175,'asset_&amp;_open_positions'!$E:$M, 8, FALSE),1))),"")</f>
        <v>1</v>
      </c>
      <c r="D175" s="42">
        <f>IF(trading_client_detail!$A175&lt;&gt;"",IF(OR(LEFT(trading_client_detail!$F175,3)="USD",RIGHT(trading_client_detail!$F175,3)="USD",LEFT(trading_client_detail!$F175,3)="EUR",RIGHT(trading_client_detail!$F175,3)="EUR"),"",trading_client_detail!$G175),"")</f>
        <v>11.112509293</v>
      </c>
    </row>
    <row r="176" spans="1:4" x14ac:dyDescent="0.25">
      <c r="A176" t="str">
        <f>IF(AND(trading_client_detail!$A176&lt;&gt;"",ROUND(trading_client_detail!$G176,0)&lt;&gt;0),IF(OR(LEFT(trading_client_detail!$F176,3)="USD",RIGHT(trading_client_detail!$F176,3)="USD",LEFT(trading_client_detail!$F176,3)="EUR",RIGHT(trading_client_detail!$F176,3)="EUR"),"",IF(NOT(ISERROR(VLOOKUP(trading_client_detail!$E176,'asset_&amp;_open_positions'!$E:$M, 9, FALSE))),VLOOKUP(trading_client_detail!$E176,'asset_&amp;_open_positions'!$E:$M, 9, FALSE),IF(NOT(ISERROR(VLOOKUP(trading_client_detail!$F176,'asset_&amp;_open_positions'!$E:$M, 9, FALSE))),VLOOKUP(trading_client_detail!$F176,'asset_&amp;_open_positions'!$E:$M, 9, FALSE),RIGHT(trading_client_detail!$F176,LEN(trading_client_detail!$F176)-1)))),"")</f>
        <v>BTC</v>
      </c>
      <c r="B176" t="str">
        <f>IF(AND(trading_client_detail!$A176&lt;&gt;"",ROUND(trading_client_detail!$G176,0)&lt;&gt;0),IF(OR(LEFT(trading_client_detail!$F176,3)="USD",RIGHT(trading_client_detail!$F176,3)="USD"),"",IF(NOT(ISERROR(VLOOKUP(trading_client_detail!$E176,'asset_&amp;_open_positions'!$E:$M, 6, FALSE))),VLOOKUP(trading_client_detail!$E176,'asset_&amp;_open_positions'!$E:$M, 6, FALSE),IF(NOT(ISERROR(VLOOKUP($A176,'asset_&amp;_open_positions'!$E:$M, 6, FALSE))),VLOOKUP($A176,'asset_&amp;_open_positions'!$E:$M, 6, FALSE),"ASSET"))),"")</f>
        <v>ASSET</v>
      </c>
      <c r="C176">
        <f>IF(AND(trading_client_detail!$A176&lt;&gt;"",ROUND(trading_client_detail!$G176,0)&lt;&gt;0),IF(OR(LEFT(trading_client_detail!$F176,3)="USD",RIGHT(trading_client_detail!$F176,3)="USD"),"",IF(NOT(ISERROR(VLOOKUP(trading_client_detail!$E176,'asset_&amp;_open_positions'!$E:$M, 6, FALSE))),VLOOKUP(trading_client_detail!$E176,'asset_&amp;_open_positions'!$E:$M, 8, FALSE),IF(NOT(ISERROR(VLOOKUP($A176,'asset_&amp;_open_positions'!$E:$M, 6, FALSE))),VLOOKUP($A176,'asset_&amp;_open_positions'!$E:$M, 8, FALSE),1))),"")</f>
        <v>1</v>
      </c>
      <c r="D176" s="42">
        <f>IF(trading_client_detail!$A176&lt;&gt;"",IF(OR(LEFT(trading_client_detail!$F176,3)="USD",RIGHT(trading_client_detail!$F176,3)="USD",LEFT(trading_client_detail!$F176,3)="EUR",RIGHT(trading_client_detail!$F176,3)="EUR"),"",trading_client_detail!$G176),"")</f>
        <v>498.48120999999998</v>
      </c>
    </row>
    <row r="177" spans="1:4" x14ac:dyDescent="0.25">
      <c r="A177" t="str">
        <f>IF(AND(trading_client_detail!$A177&lt;&gt;"",ROUND(trading_client_detail!$G177,0)&lt;&gt;0),IF(OR(LEFT(trading_client_detail!$F177,3)="USD",RIGHT(trading_client_detail!$F177,3)="USD",LEFT(trading_client_detail!$F177,3)="EUR",RIGHT(trading_client_detail!$F177,3)="EUR"),"",IF(NOT(ISERROR(VLOOKUP(trading_client_detail!$E177,'asset_&amp;_open_positions'!$E:$M, 9, FALSE))),VLOOKUP(trading_client_detail!$E177,'asset_&amp;_open_positions'!$E:$M, 9, FALSE),IF(NOT(ISERROR(VLOOKUP(trading_client_detail!$F177,'asset_&amp;_open_positions'!$E:$M, 9, FALSE))),VLOOKUP(trading_client_detail!$F177,'asset_&amp;_open_positions'!$E:$M, 9, FALSE),RIGHT(trading_client_detail!$F177,LEN(trading_client_detail!$F177)-1)))),"")</f>
        <v/>
      </c>
      <c r="B177" t="str">
        <f>IF(AND(trading_client_detail!$A177&lt;&gt;"",ROUND(trading_client_detail!$G177,0)&lt;&gt;0),IF(OR(LEFT(trading_client_detail!$F177,3)="USD",RIGHT(trading_client_detail!$F177,3)="USD"),"",IF(NOT(ISERROR(VLOOKUP(trading_client_detail!$E177,'asset_&amp;_open_positions'!$E:$M, 6, FALSE))),VLOOKUP(trading_client_detail!$E177,'asset_&amp;_open_positions'!$E:$M, 6, FALSE),IF(NOT(ISERROR(VLOOKUP($A177,'asset_&amp;_open_positions'!$E:$M, 6, FALSE))),VLOOKUP($A177,'asset_&amp;_open_positions'!$E:$M, 6, FALSE),"ASSET"))),"")</f>
        <v/>
      </c>
      <c r="C177" t="str">
        <f>IF(AND(trading_client_detail!$A177&lt;&gt;"",ROUND(trading_client_detail!$G177,0)&lt;&gt;0),IF(OR(LEFT(trading_client_detail!$F177,3)="USD",RIGHT(trading_client_detail!$F177,3)="USD"),"",IF(NOT(ISERROR(VLOOKUP(trading_client_detail!$E177,'asset_&amp;_open_positions'!$E:$M, 6, FALSE))),VLOOKUP(trading_client_detail!$E177,'asset_&amp;_open_positions'!$E:$M, 8, FALSE),IF(NOT(ISERROR(VLOOKUP($A177,'asset_&amp;_open_positions'!$E:$M, 6, FALSE))),VLOOKUP($A177,'asset_&amp;_open_positions'!$E:$M, 8, FALSE),1))),"")</f>
        <v/>
      </c>
      <c r="D177" s="42" t="str">
        <f>IF(trading_client_detail!$A177&lt;&gt;"",IF(OR(LEFT(trading_client_detail!$F177,3)="USD",RIGHT(trading_client_detail!$F177,3)="USD",LEFT(trading_client_detail!$F177,3)="EUR",RIGHT(trading_client_detail!$F177,3)="EUR"),"",trading_client_detail!$G177),"")</f>
        <v/>
      </c>
    </row>
    <row r="178" spans="1:4" x14ac:dyDescent="0.25">
      <c r="A178" t="str">
        <f>IF(AND(trading_client_detail!$A178&lt;&gt;"",ROUND(trading_client_detail!$G178,0)&lt;&gt;0),IF(OR(LEFT(trading_client_detail!$F178,3)="USD",RIGHT(trading_client_detail!$F178,3)="USD",LEFT(trading_client_detail!$F178,3)="EUR",RIGHT(trading_client_detail!$F178,3)="EUR"),"",IF(NOT(ISERROR(VLOOKUP(trading_client_detail!$E178,'asset_&amp;_open_positions'!$E:$M, 9, FALSE))),VLOOKUP(trading_client_detail!$E178,'asset_&amp;_open_positions'!$E:$M, 9, FALSE),IF(NOT(ISERROR(VLOOKUP(trading_client_detail!$F178,'asset_&amp;_open_positions'!$E:$M, 9, FALSE))),VLOOKUP(trading_client_detail!$F178,'asset_&amp;_open_positions'!$E:$M, 9, FALSE),RIGHT(trading_client_detail!$F178,LEN(trading_client_detail!$F178)-1)))),"")</f>
        <v>BTC</v>
      </c>
      <c r="B178" t="str">
        <f>IF(AND(trading_client_detail!$A178&lt;&gt;"",ROUND(trading_client_detail!$G178,0)&lt;&gt;0),IF(OR(LEFT(trading_client_detail!$F178,3)="USD",RIGHT(trading_client_detail!$F178,3)="USD"),"",IF(NOT(ISERROR(VLOOKUP(trading_client_detail!$E178,'asset_&amp;_open_positions'!$E:$M, 6, FALSE))),VLOOKUP(trading_client_detail!$E178,'asset_&amp;_open_positions'!$E:$M, 6, FALSE),IF(NOT(ISERROR(VLOOKUP($A178,'asset_&amp;_open_positions'!$E:$M, 6, FALSE))),VLOOKUP($A178,'asset_&amp;_open_positions'!$E:$M, 6, FALSE),"ASSET"))),"")</f>
        <v>FUTURE</v>
      </c>
      <c r="C178">
        <f>IF(AND(trading_client_detail!$A178&lt;&gt;"",ROUND(trading_client_detail!$G178,0)&lt;&gt;0),IF(OR(LEFT(trading_client_detail!$F178,3)="USD",RIGHT(trading_client_detail!$F178,3)="USD"),"",IF(NOT(ISERROR(VLOOKUP(trading_client_detail!$E178,'asset_&amp;_open_positions'!$E:$M, 6, FALSE))),VLOOKUP(trading_client_detail!$E178,'asset_&amp;_open_positions'!$E:$M, 8, FALSE),IF(NOT(ISERROR(VLOOKUP($A178,'asset_&amp;_open_positions'!$E:$M, 6, FALSE))),VLOOKUP($A178,'asset_&amp;_open_positions'!$E:$M, 8, FALSE),1))),"")</f>
        <v>1</v>
      </c>
      <c r="D178" s="42">
        <f>IF(trading_client_detail!$A178&lt;&gt;"",IF(OR(LEFT(trading_client_detail!$F178,3)="USD",RIGHT(trading_client_detail!$F178,3)="USD",LEFT(trading_client_detail!$F178,3)="EUR",RIGHT(trading_client_detail!$F178,3)="EUR"),"",trading_client_detail!$G178),"")</f>
        <v>-178.19900000000001</v>
      </c>
    </row>
    <row r="179" spans="1:4" x14ac:dyDescent="0.25">
      <c r="A179" t="str">
        <f>IF(AND(trading_client_detail!$A179&lt;&gt;"",ROUND(trading_client_detail!$G179,0)&lt;&gt;0),IF(OR(LEFT(trading_client_detail!$F179,3)="USD",RIGHT(trading_client_detail!$F179,3)="USD",LEFT(trading_client_detail!$F179,3)="EUR",RIGHT(trading_client_detail!$F179,3)="EUR"),"",IF(NOT(ISERROR(VLOOKUP(trading_client_detail!$E179,'asset_&amp;_open_positions'!$E:$M, 9, FALSE))),VLOOKUP(trading_client_detail!$E179,'asset_&amp;_open_positions'!$E:$M, 9, FALSE),IF(NOT(ISERROR(VLOOKUP(trading_client_detail!$F179,'asset_&amp;_open_positions'!$E:$M, 9, FALSE))),VLOOKUP(trading_client_detail!$F179,'asset_&amp;_open_positions'!$E:$M, 9, FALSE),RIGHT(trading_client_detail!$F179,LEN(trading_client_detail!$F179)-1)))),"")</f>
        <v/>
      </c>
      <c r="B179" t="str">
        <f>IF(AND(trading_client_detail!$A179&lt;&gt;"",ROUND(trading_client_detail!$G179,0)&lt;&gt;0),IF(OR(LEFT(trading_client_detail!$F179,3)="USD",RIGHT(trading_client_detail!$F179,3)="USD"),"",IF(NOT(ISERROR(VLOOKUP(trading_client_detail!$E179,'asset_&amp;_open_positions'!$E:$M, 6, FALSE))),VLOOKUP(trading_client_detail!$E179,'asset_&amp;_open_positions'!$E:$M, 6, FALSE),IF(NOT(ISERROR(VLOOKUP($A179,'asset_&amp;_open_positions'!$E:$M, 6, FALSE))),VLOOKUP($A179,'asset_&amp;_open_positions'!$E:$M, 6, FALSE),"ASSET"))),"")</f>
        <v/>
      </c>
      <c r="C179" t="str">
        <f>IF(AND(trading_client_detail!$A179&lt;&gt;"",ROUND(trading_client_detail!$G179,0)&lt;&gt;0),IF(OR(LEFT(trading_client_detail!$F179,3)="USD",RIGHT(trading_client_detail!$F179,3)="USD"),"",IF(NOT(ISERROR(VLOOKUP(trading_client_detail!$E179,'asset_&amp;_open_positions'!$E:$M, 6, FALSE))),VLOOKUP(trading_client_detail!$E179,'asset_&amp;_open_positions'!$E:$M, 8, FALSE),IF(NOT(ISERROR(VLOOKUP($A179,'asset_&amp;_open_positions'!$E:$M, 6, FALSE))),VLOOKUP($A179,'asset_&amp;_open_positions'!$E:$M, 8, FALSE),1))),"")</f>
        <v/>
      </c>
      <c r="D179" s="42" t="str">
        <f>IF(trading_client_detail!$A179&lt;&gt;"",IF(OR(LEFT(trading_client_detail!$F179,3)="USD",RIGHT(trading_client_detail!$F179,3)="USD",LEFT(trading_client_detail!$F179,3)="EUR",RIGHT(trading_client_detail!$F179,3)="EUR"),"",trading_client_detail!$G179),"")</f>
        <v/>
      </c>
    </row>
    <row r="180" spans="1:4" x14ac:dyDescent="0.25">
      <c r="A180" t="str">
        <f>IF(AND(trading_client_detail!$A180&lt;&gt;"",ROUND(trading_client_detail!$G180,0)&lt;&gt;0),IF(OR(LEFT(trading_client_detail!$F180,3)="USD",RIGHT(trading_client_detail!$F180,3)="USD",LEFT(trading_client_detail!$F180,3)="EUR",RIGHT(trading_client_detail!$F180,3)="EUR"),"",IF(NOT(ISERROR(VLOOKUP(trading_client_detail!$E180,'asset_&amp;_open_positions'!$E:$M, 9, FALSE))),VLOOKUP(trading_client_detail!$E180,'asset_&amp;_open_positions'!$E:$M, 9, FALSE),IF(NOT(ISERROR(VLOOKUP(trading_client_detail!$F180,'asset_&amp;_open_positions'!$E:$M, 9, FALSE))),VLOOKUP(trading_client_detail!$F180,'asset_&amp;_open_positions'!$E:$M, 9, FALSE),RIGHT(trading_client_detail!$F180,LEN(trading_client_detail!$F180)-1)))),"")</f>
        <v>BTC</v>
      </c>
      <c r="B180" t="str">
        <f>IF(AND(trading_client_detail!$A180&lt;&gt;"",ROUND(trading_client_detail!$G180,0)&lt;&gt;0),IF(OR(LEFT(trading_client_detail!$F180,3)="USD",RIGHT(trading_client_detail!$F180,3)="USD"),"",IF(NOT(ISERROR(VLOOKUP(trading_client_detail!$E180,'asset_&amp;_open_positions'!$E:$M, 6, FALSE))),VLOOKUP(trading_client_detail!$E180,'asset_&amp;_open_positions'!$E:$M, 6, FALSE),IF(NOT(ISERROR(VLOOKUP($A180,'asset_&amp;_open_positions'!$E:$M, 6, FALSE))),VLOOKUP($A180,'asset_&amp;_open_positions'!$E:$M, 6, FALSE),"ASSET"))),"")</f>
        <v>ASSET</v>
      </c>
      <c r="C180">
        <f>IF(AND(trading_client_detail!$A180&lt;&gt;"",ROUND(trading_client_detail!$G180,0)&lt;&gt;0),IF(OR(LEFT(trading_client_detail!$F180,3)="USD",RIGHT(trading_client_detail!$F180,3)="USD"),"",IF(NOT(ISERROR(VLOOKUP(trading_client_detail!$E180,'asset_&amp;_open_positions'!$E:$M, 6, FALSE))),VLOOKUP(trading_client_detail!$E180,'asset_&amp;_open_positions'!$E:$M, 8, FALSE),IF(NOT(ISERROR(VLOOKUP($A180,'asset_&amp;_open_positions'!$E:$M, 6, FALSE))),VLOOKUP($A180,'asset_&amp;_open_positions'!$E:$M, 8, FALSE),1))),"")</f>
        <v>1</v>
      </c>
      <c r="D180" s="42">
        <f>IF(trading_client_detail!$A180&lt;&gt;"",IF(OR(LEFT(trading_client_detail!$F180,3)="USD",RIGHT(trading_client_detail!$F180,3)="USD",LEFT(trading_client_detail!$F180,3)="EUR",RIGHT(trading_client_detail!$F180,3)="EUR"),"",trading_client_detail!$G180),"")</f>
        <v>2.4727990879999999</v>
      </c>
    </row>
    <row r="181" spans="1:4" x14ac:dyDescent="0.25">
      <c r="A181" t="str">
        <f>IF(AND(trading_client_detail!$A181&lt;&gt;"",ROUND(trading_client_detail!$G181,0)&lt;&gt;0),IF(OR(LEFT(trading_client_detail!$F181,3)="USD",RIGHT(trading_client_detail!$F181,3)="USD",LEFT(trading_client_detail!$F181,3)="EUR",RIGHT(trading_client_detail!$F181,3)="EUR"),"",IF(NOT(ISERROR(VLOOKUP(trading_client_detail!$E181,'asset_&amp;_open_positions'!$E:$M, 9, FALSE))),VLOOKUP(trading_client_detail!$E181,'asset_&amp;_open_positions'!$E:$M, 9, FALSE),IF(NOT(ISERROR(VLOOKUP(trading_client_detail!$F181,'asset_&amp;_open_positions'!$E:$M, 9, FALSE))),VLOOKUP(trading_client_detail!$F181,'asset_&amp;_open_positions'!$E:$M, 9, FALSE),RIGHT(trading_client_detail!$F181,LEN(trading_client_detail!$F181)-1)))),"")</f>
        <v/>
      </c>
      <c r="B181" t="str">
        <f>IF(AND(trading_client_detail!$A181&lt;&gt;"",ROUND(trading_client_detail!$G181,0)&lt;&gt;0),IF(OR(LEFT(trading_client_detail!$F181,3)="USD",RIGHT(trading_client_detail!$F181,3)="USD"),"",IF(NOT(ISERROR(VLOOKUP(trading_client_detail!$E181,'asset_&amp;_open_positions'!$E:$M, 6, FALSE))),VLOOKUP(trading_client_detail!$E181,'asset_&amp;_open_positions'!$E:$M, 6, FALSE),IF(NOT(ISERROR(VLOOKUP($A181,'asset_&amp;_open_positions'!$E:$M, 6, FALSE))),VLOOKUP($A181,'asset_&amp;_open_positions'!$E:$M, 6, FALSE),"ASSET"))),"")</f>
        <v/>
      </c>
      <c r="C181" t="str">
        <f>IF(AND(trading_client_detail!$A181&lt;&gt;"",ROUND(trading_client_detail!$G181,0)&lt;&gt;0),IF(OR(LEFT(trading_client_detail!$F181,3)="USD",RIGHT(trading_client_detail!$F181,3)="USD"),"",IF(NOT(ISERROR(VLOOKUP(trading_client_detail!$E181,'asset_&amp;_open_positions'!$E:$M, 6, FALSE))),VLOOKUP(trading_client_detail!$E181,'asset_&amp;_open_positions'!$E:$M, 8, FALSE),IF(NOT(ISERROR(VLOOKUP($A181,'asset_&amp;_open_positions'!$E:$M, 6, FALSE))),VLOOKUP($A181,'asset_&amp;_open_positions'!$E:$M, 8, FALSE),1))),"")</f>
        <v/>
      </c>
      <c r="D181" s="42">
        <f>IF(trading_client_detail!$A181&lt;&gt;"",IF(OR(LEFT(trading_client_detail!$F181,3)="USD",RIGHT(trading_client_detail!$F181,3)="USD",LEFT(trading_client_detail!$F181,3)="EUR",RIGHT(trading_client_detail!$F181,3)="EUR"),"",trading_client_detail!$G181),"")</f>
        <v>-1.4999999999999999E-8</v>
      </c>
    </row>
    <row r="182" spans="1:4" x14ac:dyDescent="0.25">
      <c r="A182" t="str">
        <f>IF(AND(trading_client_detail!$A182&lt;&gt;"",ROUND(trading_client_detail!$G182,0)&lt;&gt;0),IF(OR(LEFT(trading_client_detail!$F182,3)="USD",RIGHT(trading_client_detail!$F182,3)="USD",LEFT(trading_client_detail!$F182,3)="EUR",RIGHT(trading_client_detail!$F182,3)="EUR"),"",IF(NOT(ISERROR(VLOOKUP(trading_client_detail!$E182,'asset_&amp;_open_positions'!$E:$M, 9, FALSE))),VLOOKUP(trading_client_detail!$E182,'asset_&amp;_open_positions'!$E:$M, 9, FALSE),IF(NOT(ISERROR(VLOOKUP(trading_client_detail!$F182,'asset_&amp;_open_positions'!$E:$M, 9, FALSE))),VLOOKUP(trading_client_detail!$F182,'asset_&amp;_open_positions'!$E:$M, 9, FALSE),RIGHT(trading_client_detail!$F182,LEN(trading_client_detail!$F182)-1)))),"")</f>
        <v>BTC</v>
      </c>
      <c r="B182" t="str">
        <f>IF(AND(trading_client_detail!$A182&lt;&gt;"",ROUND(trading_client_detail!$G182,0)&lt;&gt;0),IF(OR(LEFT(trading_client_detail!$F182,3)="USD",RIGHT(trading_client_detail!$F182,3)="USD"),"",IF(NOT(ISERROR(VLOOKUP(trading_client_detail!$E182,'asset_&amp;_open_positions'!$E:$M, 6, FALSE))),VLOOKUP(trading_client_detail!$E182,'asset_&amp;_open_positions'!$E:$M, 6, FALSE),IF(NOT(ISERROR(VLOOKUP($A182,'asset_&amp;_open_positions'!$E:$M, 6, FALSE))),VLOOKUP($A182,'asset_&amp;_open_positions'!$E:$M, 6, FALSE),"ASSET"))),"")</f>
        <v>ASSET</v>
      </c>
      <c r="C182">
        <f>IF(AND(trading_client_detail!$A182&lt;&gt;"",ROUND(trading_client_detail!$G182,0)&lt;&gt;0),IF(OR(LEFT(trading_client_detail!$F182,3)="USD",RIGHT(trading_client_detail!$F182,3)="USD"),"",IF(NOT(ISERROR(VLOOKUP(trading_client_detail!$E182,'asset_&amp;_open_positions'!$E:$M, 6, FALSE))),VLOOKUP(trading_client_detail!$E182,'asset_&amp;_open_positions'!$E:$M, 8, FALSE),IF(NOT(ISERROR(VLOOKUP($A182,'asset_&amp;_open_positions'!$E:$M, 6, FALSE))),VLOOKUP($A182,'asset_&amp;_open_positions'!$E:$M, 8, FALSE),1))),"")</f>
        <v>1</v>
      </c>
      <c r="D182" s="42">
        <f>IF(trading_client_detail!$A182&lt;&gt;"",IF(OR(LEFT(trading_client_detail!$F182,3)="USD",RIGHT(trading_client_detail!$F182,3)="USD",LEFT(trading_client_detail!$F182,3)="EUR",RIGHT(trading_client_detail!$F182,3)="EUR"),"",trading_client_detail!$G182),"")</f>
        <v>2.55287</v>
      </c>
    </row>
    <row r="183" spans="1:4" x14ac:dyDescent="0.25">
      <c r="A183" t="str">
        <f>IF(AND(trading_client_detail!$A183&lt;&gt;"",ROUND(trading_client_detail!$G183,0)&lt;&gt;0),IF(OR(LEFT(trading_client_detail!$F183,3)="USD",RIGHT(trading_client_detail!$F183,3)="USD",LEFT(trading_client_detail!$F183,3)="EUR",RIGHT(trading_client_detail!$F183,3)="EUR"),"",IF(NOT(ISERROR(VLOOKUP(trading_client_detail!$E183,'asset_&amp;_open_positions'!$E:$M, 9, FALSE))),VLOOKUP(trading_client_detail!$E183,'asset_&amp;_open_positions'!$E:$M, 9, FALSE),IF(NOT(ISERROR(VLOOKUP(trading_client_detail!$F183,'asset_&amp;_open_positions'!$E:$M, 9, FALSE))),VLOOKUP(trading_client_detail!$F183,'asset_&amp;_open_positions'!$E:$M, 9, FALSE),RIGHT(trading_client_detail!$F183,LEN(trading_client_detail!$F183)-1)))),"")</f>
        <v/>
      </c>
      <c r="B183" t="str">
        <f>IF(AND(trading_client_detail!$A183&lt;&gt;"",ROUND(trading_client_detail!$G183,0)&lt;&gt;0),IF(OR(LEFT(trading_client_detail!$F183,3)="USD",RIGHT(trading_client_detail!$F183,3)="USD"),"",IF(NOT(ISERROR(VLOOKUP(trading_client_detail!$E183,'asset_&amp;_open_positions'!$E:$M, 6, FALSE))),VLOOKUP(trading_client_detail!$E183,'asset_&amp;_open_positions'!$E:$M, 6, FALSE),IF(NOT(ISERROR(VLOOKUP($A183,'asset_&amp;_open_positions'!$E:$M, 6, FALSE))),VLOOKUP($A183,'asset_&amp;_open_positions'!$E:$M, 6, FALSE),"ASSET"))),"")</f>
        <v/>
      </c>
      <c r="C183" t="str">
        <f>IF(AND(trading_client_detail!$A183&lt;&gt;"",ROUND(trading_client_detail!$G183,0)&lt;&gt;0),IF(OR(LEFT(trading_client_detail!$F183,3)="USD",RIGHT(trading_client_detail!$F183,3)="USD"),"",IF(NOT(ISERROR(VLOOKUP(trading_client_detail!$E183,'asset_&amp;_open_positions'!$E:$M, 6, FALSE))),VLOOKUP(trading_client_detail!$E183,'asset_&amp;_open_positions'!$E:$M, 8, FALSE),IF(NOT(ISERROR(VLOOKUP($A183,'asset_&amp;_open_positions'!$E:$M, 6, FALSE))),VLOOKUP($A183,'asset_&amp;_open_positions'!$E:$M, 8, FALSE),1))),"")</f>
        <v/>
      </c>
      <c r="D183" s="42" t="str">
        <f>IF(trading_client_detail!$A183&lt;&gt;"",IF(OR(LEFT(trading_client_detail!$F183,3)="USD",RIGHT(trading_client_detail!$F183,3)="USD",LEFT(trading_client_detail!$F183,3)="EUR",RIGHT(trading_client_detail!$F183,3)="EUR"),"",trading_client_detail!$G183),"")</f>
        <v/>
      </c>
    </row>
    <row r="184" spans="1:4" x14ac:dyDescent="0.25">
      <c r="A184" t="str">
        <f>IF(AND(trading_client_detail!$A184&lt;&gt;"",ROUND(trading_client_detail!$G184,0)&lt;&gt;0),IF(OR(LEFT(trading_client_detail!$F184,3)="USD",RIGHT(trading_client_detail!$F184,3)="USD",LEFT(trading_client_detail!$F184,3)="EUR",RIGHT(trading_client_detail!$F184,3)="EUR"),"",IF(NOT(ISERROR(VLOOKUP(trading_client_detail!$E184,'asset_&amp;_open_positions'!$E:$M, 9, FALSE))),VLOOKUP(trading_client_detail!$E184,'asset_&amp;_open_positions'!$E:$M, 9, FALSE),IF(NOT(ISERROR(VLOOKUP(trading_client_detail!$F184,'asset_&amp;_open_positions'!$E:$M, 9, FALSE))),VLOOKUP(trading_client_detail!$F184,'asset_&amp;_open_positions'!$E:$M, 9, FALSE),RIGHT(trading_client_detail!$F184,LEN(trading_client_detail!$F184)-1)))),"")</f>
        <v>BTC</v>
      </c>
      <c r="B184" t="str">
        <f>IF(AND(trading_client_detail!$A184&lt;&gt;"",ROUND(trading_client_detail!$G184,0)&lt;&gt;0),IF(OR(LEFT(trading_client_detail!$F184,3)="USD",RIGHT(trading_client_detail!$F184,3)="USD"),"",IF(NOT(ISERROR(VLOOKUP(trading_client_detail!$E184,'asset_&amp;_open_positions'!$E:$M, 6, FALSE))),VLOOKUP(trading_client_detail!$E184,'asset_&amp;_open_positions'!$E:$M, 6, FALSE),IF(NOT(ISERROR(VLOOKUP($A184,'asset_&amp;_open_positions'!$E:$M, 6, FALSE))),VLOOKUP($A184,'asset_&amp;_open_positions'!$E:$M, 6, FALSE),"ASSET"))),"")</f>
        <v>ASSET</v>
      </c>
      <c r="C184">
        <f>IF(AND(trading_client_detail!$A184&lt;&gt;"",ROUND(trading_client_detail!$G184,0)&lt;&gt;0),IF(OR(LEFT(trading_client_detail!$F184,3)="USD",RIGHT(trading_client_detail!$F184,3)="USD"),"",IF(NOT(ISERROR(VLOOKUP(trading_client_detail!$E184,'asset_&amp;_open_positions'!$E:$M, 6, FALSE))),VLOOKUP(trading_client_detail!$E184,'asset_&amp;_open_positions'!$E:$M, 8, FALSE),IF(NOT(ISERROR(VLOOKUP($A184,'asset_&amp;_open_positions'!$E:$M, 6, FALSE))),VLOOKUP($A184,'asset_&amp;_open_positions'!$E:$M, 8, FALSE),1))),"")</f>
        <v>1</v>
      </c>
      <c r="D184" s="42">
        <f>IF(trading_client_detail!$A184&lt;&gt;"",IF(OR(LEFT(trading_client_detail!$F184,3)="USD",RIGHT(trading_client_detail!$F184,3)="USD",LEFT(trading_client_detail!$F184,3)="EUR",RIGHT(trading_client_detail!$F184,3)="EUR"),"",trading_client_detail!$G184),"")</f>
        <v>-499.45530000000002</v>
      </c>
    </row>
    <row r="185" spans="1:4" x14ac:dyDescent="0.25">
      <c r="A185" t="str">
        <f>IF(AND(trading_client_detail!$A185&lt;&gt;"",ROUND(trading_client_detail!$G185,0)&lt;&gt;0),IF(OR(LEFT(trading_client_detail!$F185,3)="USD",RIGHT(trading_client_detail!$F185,3)="USD",LEFT(trading_client_detail!$F185,3)="EUR",RIGHT(trading_client_detail!$F185,3)="EUR"),"",IF(NOT(ISERROR(VLOOKUP(trading_client_detail!$E185,'asset_&amp;_open_positions'!$E:$M, 9, FALSE))),VLOOKUP(trading_client_detail!$E185,'asset_&amp;_open_positions'!$E:$M, 9, FALSE),IF(NOT(ISERROR(VLOOKUP(trading_client_detail!$F185,'asset_&amp;_open_positions'!$E:$M, 9, FALSE))),VLOOKUP(trading_client_detail!$F185,'asset_&amp;_open_positions'!$E:$M, 9, FALSE),RIGHT(trading_client_detail!$F185,LEN(trading_client_detail!$F185)-1)))),"")</f>
        <v/>
      </c>
      <c r="B185" t="str">
        <f>IF(AND(trading_client_detail!$A185&lt;&gt;"",ROUND(trading_client_detail!$G185,0)&lt;&gt;0),IF(OR(LEFT(trading_client_detail!$F185,3)="USD",RIGHT(trading_client_detail!$F185,3)="USD"),"",IF(NOT(ISERROR(VLOOKUP(trading_client_detail!$E185,'asset_&amp;_open_positions'!$E:$M, 6, FALSE))),VLOOKUP(trading_client_detail!$E185,'asset_&amp;_open_positions'!$E:$M, 6, FALSE),IF(NOT(ISERROR(VLOOKUP($A185,'asset_&amp;_open_positions'!$E:$M, 6, FALSE))),VLOOKUP($A185,'asset_&amp;_open_positions'!$E:$M, 6, FALSE),"ASSET"))),"")</f>
        <v/>
      </c>
      <c r="C185" t="str">
        <f>IF(AND(trading_client_detail!$A185&lt;&gt;"",ROUND(trading_client_detail!$G185,0)&lt;&gt;0),IF(OR(LEFT(trading_client_detail!$F185,3)="USD",RIGHT(trading_client_detail!$F185,3)="USD"),"",IF(NOT(ISERROR(VLOOKUP(trading_client_detail!$E185,'asset_&amp;_open_positions'!$E:$M, 6, FALSE))),VLOOKUP(trading_client_detail!$E185,'asset_&amp;_open_positions'!$E:$M, 8, FALSE),IF(NOT(ISERROR(VLOOKUP($A185,'asset_&amp;_open_positions'!$E:$M, 6, FALSE))),VLOOKUP($A185,'asset_&amp;_open_positions'!$E:$M, 8, FALSE),1))),"")</f>
        <v/>
      </c>
      <c r="D185" s="42" t="str">
        <f>IF(trading_client_detail!$A185&lt;&gt;"",IF(OR(LEFT(trading_client_detail!$F185,3)="USD",RIGHT(trading_client_detail!$F185,3)="USD",LEFT(trading_client_detail!$F185,3)="EUR",RIGHT(trading_client_detail!$F185,3)="EUR"),"",trading_client_detail!$G185),"")</f>
        <v/>
      </c>
    </row>
    <row r="186" spans="1:4" x14ac:dyDescent="0.25">
      <c r="A186" t="str">
        <f>IF(AND(trading_client_detail!$A186&lt;&gt;"",ROUND(trading_client_detail!$G186,0)&lt;&gt;0),IF(OR(LEFT(trading_client_detail!$F186,3)="USD",RIGHT(trading_client_detail!$F186,3)="USD",LEFT(trading_client_detail!$F186,3)="EUR",RIGHT(trading_client_detail!$F186,3)="EUR"),"",IF(NOT(ISERROR(VLOOKUP(trading_client_detail!$E186,'asset_&amp;_open_positions'!$E:$M, 9, FALSE))),VLOOKUP(trading_client_detail!$E186,'asset_&amp;_open_positions'!$E:$M, 9, FALSE),IF(NOT(ISERROR(VLOOKUP(trading_client_detail!$F186,'asset_&amp;_open_positions'!$E:$M, 9, FALSE))),VLOOKUP(trading_client_detail!$F186,'asset_&amp;_open_positions'!$E:$M, 9, FALSE),RIGHT(trading_client_detail!$F186,LEN(trading_client_detail!$F186)-1)))),"")</f>
        <v>BTC</v>
      </c>
      <c r="B186" t="str">
        <f>IF(AND(trading_client_detail!$A186&lt;&gt;"",ROUND(trading_client_detail!$G186,0)&lt;&gt;0),IF(OR(LEFT(trading_client_detail!$F186,3)="USD",RIGHT(trading_client_detail!$F186,3)="USD"),"",IF(NOT(ISERROR(VLOOKUP(trading_client_detail!$E186,'asset_&amp;_open_positions'!$E:$M, 6, FALSE))),VLOOKUP(trading_client_detail!$E186,'asset_&amp;_open_positions'!$E:$M, 6, FALSE),IF(NOT(ISERROR(VLOOKUP($A186,'asset_&amp;_open_positions'!$E:$M, 6, FALSE))),VLOOKUP($A186,'asset_&amp;_open_positions'!$E:$M, 6, FALSE),"ASSET"))),"")</f>
        <v>ASSET</v>
      </c>
      <c r="C186">
        <f>IF(AND(trading_client_detail!$A186&lt;&gt;"",ROUND(trading_client_detail!$G186,0)&lt;&gt;0),IF(OR(LEFT(trading_client_detail!$F186,3)="USD",RIGHT(trading_client_detail!$F186,3)="USD"),"",IF(NOT(ISERROR(VLOOKUP(trading_client_detail!$E186,'asset_&amp;_open_positions'!$E:$M, 6, FALSE))),VLOOKUP(trading_client_detail!$E186,'asset_&amp;_open_positions'!$E:$M, 8, FALSE),IF(NOT(ISERROR(VLOOKUP($A186,'asset_&amp;_open_positions'!$E:$M, 6, FALSE))),VLOOKUP($A186,'asset_&amp;_open_positions'!$E:$M, 8, FALSE),1))),"")</f>
        <v>1</v>
      </c>
      <c r="D186" s="42">
        <f>IF(trading_client_detail!$A186&lt;&gt;"",IF(OR(LEFT(trading_client_detail!$F186,3)="USD",RIGHT(trading_client_detail!$F186,3)="USD",LEFT(trading_client_detail!$F186,3)="EUR",RIGHT(trading_client_detail!$F186,3)="EUR"),"",trading_client_detail!$G186),"")</f>
        <v>-3.8234712900000001</v>
      </c>
    </row>
    <row r="187" spans="1:4" x14ac:dyDescent="0.25">
      <c r="A187" t="str">
        <f>IF(AND(trading_client_detail!$A187&lt;&gt;"",ROUND(trading_client_detail!$G187,0)&lt;&gt;0),IF(OR(LEFT(trading_client_detail!$F187,3)="USD",RIGHT(trading_client_detail!$F187,3)="USD",LEFT(trading_client_detail!$F187,3)="EUR",RIGHT(trading_client_detail!$F187,3)="EUR"),"",IF(NOT(ISERROR(VLOOKUP(trading_client_detail!$E187,'asset_&amp;_open_positions'!$E:$M, 9, FALSE))),VLOOKUP(trading_client_detail!$E187,'asset_&amp;_open_positions'!$E:$M, 9, FALSE),IF(NOT(ISERROR(VLOOKUP(trading_client_detail!$F187,'asset_&amp;_open_positions'!$E:$M, 9, FALSE))),VLOOKUP(trading_client_detail!$F187,'asset_&amp;_open_positions'!$E:$M, 9, FALSE),RIGHT(trading_client_detail!$F187,LEN(trading_client_detail!$F187)-1)))),"")</f>
        <v/>
      </c>
      <c r="B187" t="str">
        <f>IF(AND(trading_client_detail!$A187&lt;&gt;"",ROUND(trading_client_detail!$G187,0)&lt;&gt;0),IF(OR(LEFT(trading_client_detail!$F187,3)="USD",RIGHT(trading_client_detail!$F187,3)="USD"),"",IF(NOT(ISERROR(VLOOKUP(trading_client_detail!$E187,'asset_&amp;_open_positions'!$E:$M, 6, FALSE))),VLOOKUP(trading_client_detail!$E187,'asset_&amp;_open_positions'!$E:$M, 6, FALSE),IF(NOT(ISERROR(VLOOKUP($A187,'asset_&amp;_open_positions'!$E:$M, 6, FALSE))),VLOOKUP($A187,'asset_&amp;_open_positions'!$E:$M, 6, FALSE),"ASSET"))),"")</f>
        <v/>
      </c>
      <c r="C187" t="str">
        <f>IF(AND(trading_client_detail!$A187&lt;&gt;"",ROUND(trading_client_detail!$G187,0)&lt;&gt;0),IF(OR(LEFT(trading_client_detail!$F187,3)="USD",RIGHT(trading_client_detail!$F187,3)="USD"),"",IF(NOT(ISERROR(VLOOKUP(trading_client_detail!$E187,'asset_&amp;_open_positions'!$E:$M, 6, FALSE))),VLOOKUP(trading_client_detail!$E187,'asset_&amp;_open_positions'!$E:$M, 8, FALSE),IF(NOT(ISERROR(VLOOKUP($A187,'asset_&amp;_open_positions'!$E:$M, 6, FALSE))),VLOOKUP($A187,'asset_&amp;_open_positions'!$E:$M, 8, FALSE),1))),"")</f>
        <v/>
      </c>
      <c r="D187" s="42">
        <f>IF(trading_client_detail!$A187&lt;&gt;"",IF(OR(LEFT(trading_client_detail!$F187,3)="USD",RIGHT(trading_client_detail!$F187,3)="USD",LEFT(trading_client_detail!$F187,3)="EUR",RIGHT(trading_client_detail!$F187,3)="EUR"),"",trading_client_detail!$G187),"")</f>
        <v>-2.8540000000000001E-6</v>
      </c>
    </row>
    <row r="188" spans="1:4" x14ac:dyDescent="0.25">
      <c r="A188" t="str">
        <f>IF(AND(trading_client_detail!$A188&lt;&gt;"",ROUND(trading_client_detail!$G188,0)&lt;&gt;0),IF(OR(LEFT(trading_client_detail!$F188,3)="USD",RIGHT(trading_client_detail!$F188,3)="USD",LEFT(trading_client_detail!$F188,3)="EUR",RIGHT(trading_client_detail!$F188,3)="EUR"),"",IF(NOT(ISERROR(VLOOKUP(trading_client_detail!$E188,'asset_&amp;_open_positions'!$E:$M, 9, FALSE))),VLOOKUP(trading_client_detail!$E188,'asset_&amp;_open_positions'!$E:$M, 9, FALSE),IF(NOT(ISERROR(VLOOKUP(trading_client_detail!$F188,'asset_&amp;_open_positions'!$E:$M, 9, FALSE))),VLOOKUP(trading_client_detail!$F188,'asset_&amp;_open_positions'!$E:$M, 9, FALSE),RIGHT(trading_client_detail!$F188,LEN(trading_client_detail!$F188)-1)))),"")</f>
        <v>BTC</v>
      </c>
      <c r="B188" t="str">
        <f>IF(AND(trading_client_detail!$A188&lt;&gt;"",ROUND(trading_client_detail!$G188,0)&lt;&gt;0),IF(OR(LEFT(trading_client_detail!$F188,3)="USD",RIGHT(trading_client_detail!$F188,3)="USD"),"",IF(NOT(ISERROR(VLOOKUP(trading_client_detail!$E188,'asset_&amp;_open_positions'!$E:$M, 6, FALSE))),VLOOKUP(trading_client_detail!$E188,'asset_&amp;_open_positions'!$E:$M, 6, FALSE),IF(NOT(ISERROR(VLOOKUP($A188,'asset_&amp;_open_positions'!$E:$M, 6, FALSE))),VLOOKUP($A188,'asset_&amp;_open_positions'!$E:$M, 6, FALSE),"ASSET"))),"")</f>
        <v>ASSET</v>
      </c>
      <c r="C188">
        <f>IF(AND(trading_client_detail!$A188&lt;&gt;"",ROUND(trading_client_detail!$G188,0)&lt;&gt;0),IF(OR(LEFT(trading_client_detail!$F188,3)="USD",RIGHT(trading_client_detail!$F188,3)="USD"),"",IF(NOT(ISERROR(VLOOKUP(trading_client_detail!$E188,'asset_&amp;_open_positions'!$E:$M, 6, FALSE))),VLOOKUP(trading_client_detail!$E188,'asset_&amp;_open_positions'!$E:$M, 8, FALSE),IF(NOT(ISERROR(VLOOKUP($A188,'asset_&amp;_open_positions'!$E:$M, 6, FALSE))),VLOOKUP($A188,'asset_&amp;_open_positions'!$E:$M, 8, FALSE),1))),"")</f>
        <v>1</v>
      </c>
      <c r="D188" s="42">
        <f>IF(trading_client_detail!$A188&lt;&gt;"",IF(OR(LEFT(trading_client_detail!$F188,3)="USD",RIGHT(trading_client_detail!$F188,3)="USD",LEFT(trading_client_detail!$F188,3)="EUR",RIGHT(trading_client_detail!$F188,3)="EUR"),"",trading_client_detail!$G188),"")</f>
        <v>16.7425146</v>
      </c>
    </row>
    <row r="189" spans="1:4" x14ac:dyDescent="0.25">
      <c r="A189" t="str">
        <f>IF(AND(trading_client_detail!$A189&lt;&gt;"",ROUND(trading_client_detail!$G189,0)&lt;&gt;0),IF(OR(LEFT(trading_client_detail!$F189,3)="USD",RIGHT(trading_client_detail!$F189,3)="USD",LEFT(trading_client_detail!$F189,3)="EUR",RIGHT(trading_client_detail!$F189,3)="EUR"),"",IF(NOT(ISERROR(VLOOKUP(trading_client_detail!$E189,'asset_&amp;_open_positions'!$E:$M, 9, FALSE))),VLOOKUP(trading_client_detail!$E189,'asset_&amp;_open_positions'!$E:$M, 9, FALSE),IF(NOT(ISERROR(VLOOKUP(trading_client_detail!$F189,'asset_&amp;_open_positions'!$E:$M, 9, FALSE))),VLOOKUP(trading_client_detail!$F189,'asset_&amp;_open_positions'!$E:$M, 9, FALSE),RIGHT(trading_client_detail!$F189,LEN(trading_client_detail!$F189)-1)))),"")</f>
        <v/>
      </c>
      <c r="B189" t="str">
        <f>IF(AND(trading_client_detail!$A189&lt;&gt;"",ROUND(trading_client_detail!$G189,0)&lt;&gt;0),IF(OR(LEFT(trading_client_detail!$F189,3)="USD",RIGHT(trading_client_detail!$F189,3)="USD"),"",IF(NOT(ISERROR(VLOOKUP(trading_client_detail!$E189,'asset_&amp;_open_positions'!$E:$M, 6, FALSE))),VLOOKUP(trading_client_detail!$E189,'asset_&amp;_open_positions'!$E:$M, 6, FALSE),IF(NOT(ISERROR(VLOOKUP($A189,'asset_&amp;_open_positions'!$E:$M, 6, FALSE))),VLOOKUP($A189,'asset_&amp;_open_positions'!$E:$M, 6, FALSE),"ASSET"))),"")</f>
        <v/>
      </c>
      <c r="C189" t="str">
        <f>IF(AND(trading_client_detail!$A189&lt;&gt;"",ROUND(trading_client_detail!$G189,0)&lt;&gt;0),IF(OR(LEFT(trading_client_detail!$F189,3)="USD",RIGHT(trading_client_detail!$F189,3)="USD"),"",IF(NOT(ISERROR(VLOOKUP(trading_client_detail!$E189,'asset_&amp;_open_positions'!$E:$M, 6, FALSE))),VLOOKUP(trading_client_detail!$E189,'asset_&amp;_open_positions'!$E:$M, 8, FALSE),IF(NOT(ISERROR(VLOOKUP($A189,'asset_&amp;_open_positions'!$E:$M, 6, FALSE))),VLOOKUP($A189,'asset_&amp;_open_positions'!$E:$M, 8, FALSE),1))),"")</f>
        <v/>
      </c>
      <c r="D189" s="42" t="str">
        <f>IF(trading_client_detail!$A189&lt;&gt;"",IF(OR(LEFT(trading_client_detail!$F189,3)="USD",RIGHT(trading_client_detail!$F189,3)="USD",LEFT(trading_client_detail!$F189,3)="EUR",RIGHT(trading_client_detail!$F189,3)="EUR"),"",trading_client_detail!$G189),"")</f>
        <v/>
      </c>
    </row>
    <row r="190" spans="1:4" x14ac:dyDescent="0.25">
      <c r="A190" t="str">
        <f>IF(AND(trading_client_detail!$A190&lt;&gt;"",ROUND(trading_client_detail!$G190,0)&lt;&gt;0),IF(OR(LEFT(trading_client_detail!$F190,3)="USD",RIGHT(trading_client_detail!$F190,3)="USD",LEFT(trading_client_detail!$F190,3)="EUR",RIGHT(trading_client_detail!$F190,3)="EUR"),"",IF(NOT(ISERROR(VLOOKUP(trading_client_detail!$E190,'asset_&amp;_open_positions'!$E:$M, 9, FALSE))),VLOOKUP(trading_client_detail!$E190,'asset_&amp;_open_positions'!$E:$M, 9, FALSE),IF(NOT(ISERROR(VLOOKUP(trading_client_detail!$F190,'asset_&amp;_open_positions'!$E:$M, 9, FALSE))),VLOOKUP(trading_client_detail!$F190,'asset_&amp;_open_positions'!$E:$M, 9, FALSE),RIGHT(trading_client_detail!$F190,LEN(trading_client_detail!$F190)-1)))),"")</f>
        <v/>
      </c>
      <c r="B190" t="str">
        <f>IF(AND(trading_client_detail!$A190&lt;&gt;"",ROUND(trading_client_detail!$G190,0)&lt;&gt;0),IF(OR(LEFT(trading_client_detail!$F190,3)="USD",RIGHT(trading_client_detail!$F190,3)="USD"),"",IF(NOT(ISERROR(VLOOKUP(trading_client_detail!$E190,'asset_&amp;_open_positions'!$E:$M, 6, FALSE))),VLOOKUP(trading_client_detail!$E190,'asset_&amp;_open_positions'!$E:$M, 6, FALSE),IF(NOT(ISERROR(VLOOKUP($A190,'asset_&amp;_open_positions'!$E:$M, 6, FALSE))),VLOOKUP($A190,'asset_&amp;_open_positions'!$E:$M, 6, FALSE),"ASSET"))),"")</f>
        <v/>
      </c>
      <c r="C190" t="str">
        <f>IF(AND(trading_client_detail!$A190&lt;&gt;"",ROUND(trading_client_detail!$G190,0)&lt;&gt;0),IF(OR(LEFT(trading_client_detail!$F190,3)="USD",RIGHT(trading_client_detail!$F190,3)="USD"),"",IF(NOT(ISERROR(VLOOKUP(trading_client_detail!$E190,'asset_&amp;_open_positions'!$E:$M, 6, FALSE))),VLOOKUP(trading_client_detail!$E190,'asset_&amp;_open_positions'!$E:$M, 8, FALSE),IF(NOT(ISERROR(VLOOKUP($A190,'asset_&amp;_open_positions'!$E:$M, 6, FALSE))),VLOOKUP($A190,'asset_&amp;_open_positions'!$E:$M, 8, FALSE),1))),"")</f>
        <v/>
      </c>
      <c r="D190" s="42">
        <f>IF(trading_client_detail!$A190&lt;&gt;"",IF(OR(LEFT(trading_client_detail!$F190,3)="USD",RIGHT(trading_client_detail!$F190,3)="USD",LEFT(trading_client_detail!$F190,3)="EUR",RIGHT(trading_client_detail!$F190,3)="EUR"),"",trading_client_detail!$G190),"")</f>
        <v>-2.809E-5</v>
      </c>
    </row>
    <row r="191" spans="1:4" x14ac:dyDescent="0.25">
      <c r="A191" t="str">
        <f>IF(AND(trading_client_detail!$A191&lt;&gt;"",ROUND(trading_client_detail!$G191,0)&lt;&gt;0),IF(OR(LEFT(trading_client_detail!$F191,3)="USD",RIGHT(trading_client_detail!$F191,3)="USD",LEFT(trading_client_detail!$F191,3)="EUR",RIGHT(trading_client_detail!$F191,3)="EUR"),"",IF(NOT(ISERROR(VLOOKUP(trading_client_detail!$E191,'asset_&amp;_open_positions'!$E:$M, 9, FALSE))),VLOOKUP(trading_client_detail!$E191,'asset_&amp;_open_positions'!$E:$M, 9, FALSE),IF(NOT(ISERROR(VLOOKUP(trading_client_detail!$F191,'asset_&amp;_open_positions'!$E:$M, 9, FALSE))),VLOOKUP(trading_client_detail!$F191,'asset_&amp;_open_positions'!$E:$M, 9, FALSE),RIGHT(trading_client_detail!$F191,LEN(trading_client_detail!$F191)-1)))),"")</f>
        <v>BTC</v>
      </c>
      <c r="B191" t="str">
        <f>IF(AND(trading_client_detail!$A191&lt;&gt;"",ROUND(trading_client_detail!$G191,0)&lt;&gt;0),IF(OR(LEFT(trading_client_detail!$F191,3)="USD",RIGHT(trading_client_detail!$F191,3)="USD"),"",IF(NOT(ISERROR(VLOOKUP(trading_client_detail!$E191,'asset_&amp;_open_positions'!$E:$M, 6, FALSE))),VLOOKUP(trading_client_detail!$E191,'asset_&amp;_open_positions'!$E:$M, 6, FALSE),IF(NOT(ISERROR(VLOOKUP($A191,'asset_&amp;_open_positions'!$E:$M, 6, FALSE))),VLOOKUP($A191,'asset_&amp;_open_positions'!$E:$M, 6, FALSE),"ASSET"))),"")</f>
        <v>ASSET</v>
      </c>
      <c r="C191">
        <f>IF(AND(trading_client_detail!$A191&lt;&gt;"",ROUND(trading_client_detail!$G191,0)&lt;&gt;0),IF(OR(LEFT(trading_client_detail!$F191,3)="USD",RIGHT(trading_client_detail!$F191,3)="USD"),"",IF(NOT(ISERROR(VLOOKUP(trading_client_detail!$E191,'asset_&amp;_open_positions'!$E:$M, 6, FALSE))),VLOOKUP(trading_client_detail!$E191,'asset_&amp;_open_positions'!$E:$M, 8, FALSE),IF(NOT(ISERROR(VLOOKUP($A191,'asset_&amp;_open_positions'!$E:$M, 6, FALSE))),VLOOKUP($A191,'asset_&amp;_open_positions'!$E:$M, 8, FALSE),1))),"")</f>
        <v>1</v>
      </c>
      <c r="D191" s="42">
        <f>IF(trading_client_detail!$A191&lt;&gt;"",IF(OR(LEFT(trading_client_detail!$F191,3)="USD",RIGHT(trading_client_detail!$F191,3)="USD",LEFT(trading_client_detail!$F191,3)="EUR",RIGHT(trading_client_detail!$F191,3)="EUR"),"",trading_client_detail!$G191),"")</f>
        <v>10.628557649999999</v>
      </c>
    </row>
    <row r="192" spans="1:4" x14ac:dyDescent="0.25">
      <c r="A192" t="str">
        <f>IF(AND(trading_client_detail!$A192&lt;&gt;"",ROUND(trading_client_detail!$G192,0)&lt;&gt;0),IF(OR(LEFT(trading_client_detail!$F192,3)="USD",RIGHT(trading_client_detail!$F192,3)="USD",LEFT(trading_client_detail!$F192,3)="EUR",RIGHT(trading_client_detail!$F192,3)="EUR"),"",IF(NOT(ISERROR(VLOOKUP(trading_client_detail!$E192,'asset_&amp;_open_positions'!$E:$M, 9, FALSE))),VLOOKUP(trading_client_detail!$E192,'asset_&amp;_open_positions'!$E:$M, 9, FALSE),IF(NOT(ISERROR(VLOOKUP(trading_client_detail!$F192,'asset_&amp;_open_positions'!$E:$M, 9, FALSE))),VLOOKUP(trading_client_detail!$F192,'asset_&amp;_open_positions'!$E:$M, 9, FALSE),RIGHT(trading_client_detail!$F192,LEN(trading_client_detail!$F192)-1)))),"")</f>
        <v/>
      </c>
      <c r="B192" t="str">
        <f>IF(AND(trading_client_detail!$A192&lt;&gt;"",ROUND(trading_client_detail!$G192,0)&lt;&gt;0),IF(OR(LEFT(trading_client_detail!$F192,3)="USD",RIGHT(trading_client_detail!$F192,3)="USD"),"",IF(NOT(ISERROR(VLOOKUP(trading_client_detail!$E192,'asset_&amp;_open_positions'!$E:$M, 6, FALSE))),VLOOKUP(trading_client_detail!$E192,'asset_&amp;_open_positions'!$E:$M, 6, FALSE),IF(NOT(ISERROR(VLOOKUP($A192,'asset_&amp;_open_positions'!$E:$M, 6, FALSE))),VLOOKUP($A192,'asset_&amp;_open_positions'!$E:$M, 6, FALSE),"ASSET"))),"")</f>
        <v/>
      </c>
      <c r="C192" t="str">
        <f>IF(AND(trading_client_detail!$A192&lt;&gt;"",ROUND(trading_client_detail!$G192,0)&lt;&gt;0),IF(OR(LEFT(trading_client_detail!$F192,3)="USD",RIGHT(trading_client_detail!$F192,3)="USD"),"",IF(NOT(ISERROR(VLOOKUP(trading_client_detail!$E192,'asset_&amp;_open_positions'!$E:$M, 6, FALSE))),VLOOKUP(trading_client_detail!$E192,'asset_&amp;_open_positions'!$E:$M, 8, FALSE),IF(NOT(ISERROR(VLOOKUP($A192,'asset_&amp;_open_positions'!$E:$M, 6, FALSE))),VLOOKUP($A192,'asset_&amp;_open_positions'!$E:$M, 8, FALSE),1))),"")</f>
        <v/>
      </c>
      <c r="D192" s="42">
        <f>IF(trading_client_detail!$A192&lt;&gt;"",IF(OR(LEFT(trading_client_detail!$F192,3)="USD",RIGHT(trading_client_detail!$F192,3)="USD",LEFT(trading_client_detail!$F192,3)="EUR",RIGHT(trading_client_detail!$F192,3)="EUR"),"",trading_client_detail!$G192),"")</f>
        <v>-0.24410000000000001</v>
      </c>
    </row>
    <row r="193" spans="1:4" x14ac:dyDescent="0.25">
      <c r="A193" t="str">
        <f>IF(AND(trading_client_detail!$A193&lt;&gt;"",ROUND(trading_client_detail!$G193,0)&lt;&gt;0),IF(OR(LEFT(trading_client_detail!$F193,3)="USD",RIGHT(trading_client_detail!$F193,3)="USD",LEFT(trading_client_detail!$F193,3)="EUR",RIGHT(trading_client_detail!$F193,3)="EUR"),"",IF(NOT(ISERROR(VLOOKUP(trading_client_detail!$E193,'asset_&amp;_open_positions'!$E:$M, 9, FALSE))),VLOOKUP(trading_client_detail!$E193,'asset_&amp;_open_positions'!$E:$M, 9, FALSE),IF(NOT(ISERROR(VLOOKUP(trading_client_detail!$F193,'asset_&amp;_open_positions'!$E:$M, 9, FALSE))),VLOOKUP(trading_client_detail!$F193,'asset_&amp;_open_positions'!$E:$M, 9, FALSE),RIGHT(trading_client_detail!$F193,LEN(trading_client_detail!$F193)-1)))),"")</f>
        <v/>
      </c>
      <c r="B193" t="str">
        <f>IF(AND(trading_client_detail!$A193&lt;&gt;"",ROUND(trading_client_detail!$G193,0)&lt;&gt;0),IF(OR(LEFT(trading_client_detail!$F193,3)="USD",RIGHT(trading_client_detail!$F193,3)="USD"),"",IF(NOT(ISERROR(VLOOKUP(trading_client_detail!$E193,'asset_&amp;_open_positions'!$E:$M, 6, FALSE))),VLOOKUP(trading_client_detail!$E193,'asset_&amp;_open_positions'!$E:$M, 6, FALSE),IF(NOT(ISERROR(VLOOKUP($A193,'asset_&amp;_open_positions'!$E:$M, 6, FALSE))),VLOOKUP($A193,'asset_&amp;_open_positions'!$E:$M, 6, FALSE),"ASSET"))),"")</f>
        <v/>
      </c>
      <c r="C193" t="str">
        <f>IF(AND(trading_client_detail!$A193&lt;&gt;"",ROUND(trading_client_detail!$G193,0)&lt;&gt;0),IF(OR(LEFT(trading_client_detail!$F193,3)="USD",RIGHT(trading_client_detail!$F193,3)="USD"),"",IF(NOT(ISERROR(VLOOKUP(trading_client_detail!$E193,'asset_&amp;_open_positions'!$E:$M, 6, FALSE))),VLOOKUP(trading_client_detail!$E193,'asset_&amp;_open_positions'!$E:$M, 8, FALSE),IF(NOT(ISERROR(VLOOKUP($A193,'asset_&amp;_open_positions'!$E:$M, 6, FALSE))),VLOOKUP($A193,'asset_&amp;_open_positions'!$E:$M, 8, FALSE),1))),"")</f>
        <v/>
      </c>
      <c r="D193" s="42" t="str">
        <f>IF(trading_client_detail!$A193&lt;&gt;"",IF(OR(LEFT(trading_client_detail!$F193,3)="USD",RIGHT(trading_client_detail!$F193,3)="USD",LEFT(trading_client_detail!$F193,3)="EUR",RIGHT(trading_client_detail!$F193,3)="EUR"),"",trading_client_detail!$G193),"")</f>
        <v/>
      </c>
    </row>
    <row r="194" spans="1:4" x14ac:dyDescent="0.25">
      <c r="A194" t="str">
        <f>IF(AND(trading_client_detail!$A194&lt;&gt;"",ROUND(trading_client_detail!$G194,0)&lt;&gt;0),IF(OR(LEFT(trading_client_detail!$F194,3)="USD",RIGHT(trading_client_detail!$F194,3)="USD",LEFT(trading_client_detail!$F194,3)="EUR",RIGHT(trading_client_detail!$F194,3)="EUR"),"",IF(NOT(ISERROR(VLOOKUP(trading_client_detail!$E194,'asset_&amp;_open_positions'!$E:$M, 9, FALSE))),VLOOKUP(trading_client_detail!$E194,'asset_&amp;_open_positions'!$E:$M, 9, FALSE),IF(NOT(ISERROR(VLOOKUP(trading_client_detail!$F194,'asset_&amp;_open_positions'!$E:$M, 9, FALSE))),VLOOKUP(trading_client_detail!$F194,'asset_&amp;_open_positions'!$E:$M, 9, FALSE),RIGHT(trading_client_detail!$F194,LEN(trading_client_detail!$F194)-1)))),"")</f>
        <v>BTC</v>
      </c>
      <c r="B194" t="str">
        <f>IF(AND(trading_client_detail!$A194&lt;&gt;"",ROUND(trading_client_detail!$G194,0)&lt;&gt;0),IF(OR(LEFT(trading_client_detail!$F194,3)="USD",RIGHT(trading_client_detail!$F194,3)="USD"),"",IF(NOT(ISERROR(VLOOKUP(trading_client_detail!$E194,'asset_&amp;_open_positions'!$E:$M, 6, FALSE))),VLOOKUP(trading_client_detail!$E194,'asset_&amp;_open_positions'!$E:$M, 6, FALSE),IF(NOT(ISERROR(VLOOKUP($A194,'asset_&amp;_open_positions'!$E:$M, 6, FALSE))),VLOOKUP($A194,'asset_&amp;_open_positions'!$E:$M, 6, FALSE),"ASSET"))),"")</f>
        <v>ASSET</v>
      </c>
      <c r="C194">
        <f>IF(AND(trading_client_detail!$A194&lt;&gt;"",ROUND(trading_client_detail!$G194,0)&lt;&gt;0),IF(OR(LEFT(trading_client_detail!$F194,3)="USD",RIGHT(trading_client_detail!$F194,3)="USD"),"",IF(NOT(ISERROR(VLOOKUP(trading_client_detail!$E194,'asset_&amp;_open_positions'!$E:$M, 6, FALSE))),VLOOKUP(trading_client_detail!$E194,'asset_&amp;_open_positions'!$E:$M, 8, FALSE),IF(NOT(ISERROR(VLOOKUP($A194,'asset_&amp;_open_positions'!$E:$M, 6, FALSE))),VLOOKUP($A194,'asset_&amp;_open_positions'!$E:$M, 8, FALSE),1))),"")</f>
        <v>1</v>
      </c>
      <c r="D194" s="42">
        <f>IF(trading_client_detail!$A194&lt;&gt;"",IF(OR(LEFT(trading_client_detail!$F194,3)="USD",RIGHT(trading_client_detail!$F194,3)="USD",LEFT(trading_client_detail!$F194,3)="EUR",RIGHT(trading_client_detail!$F194,3)="EUR"),"",trading_client_detail!$G194),"")</f>
        <v>-2157.8554300000001</v>
      </c>
    </row>
    <row r="195" spans="1:4" x14ac:dyDescent="0.25">
      <c r="A195" t="str">
        <f>IF(AND(trading_client_detail!$A195&lt;&gt;"",ROUND(trading_client_detail!$G195,0)&lt;&gt;0),IF(OR(LEFT(trading_client_detail!$F195,3)="USD",RIGHT(trading_client_detail!$F195,3)="USD",LEFT(trading_client_detail!$F195,3)="EUR",RIGHT(trading_client_detail!$F195,3)="EUR"),"",IF(NOT(ISERROR(VLOOKUP(trading_client_detail!$E195,'asset_&amp;_open_positions'!$E:$M, 9, FALSE))),VLOOKUP(trading_client_detail!$E195,'asset_&amp;_open_positions'!$E:$M, 9, FALSE),IF(NOT(ISERROR(VLOOKUP(trading_client_detail!$F195,'asset_&amp;_open_positions'!$E:$M, 9, FALSE))),VLOOKUP(trading_client_detail!$F195,'asset_&amp;_open_positions'!$E:$M, 9, FALSE),RIGHT(trading_client_detail!$F195,LEN(trading_client_detail!$F195)-1)))),"")</f>
        <v/>
      </c>
      <c r="B195" t="str">
        <f>IF(AND(trading_client_detail!$A195&lt;&gt;"",ROUND(trading_client_detail!$G195,0)&lt;&gt;0),IF(OR(LEFT(trading_client_detail!$F195,3)="USD",RIGHT(trading_client_detail!$F195,3)="USD"),"",IF(NOT(ISERROR(VLOOKUP(trading_client_detail!$E195,'asset_&amp;_open_positions'!$E:$M, 6, FALSE))),VLOOKUP(trading_client_detail!$E195,'asset_&amp;_open_positions'!$E:$M, 6, FALSE),IF(NOT(ISERROR(VLOOKUP($A195,'asset_&amp;_open_positions'!$E:$M, 6, FALSE))),VLOOKUP($A195,'asset_&amp;_open_positions'!$E:$M, 6, FALSE),"ASSET"))),"")</f>
        <v/>
      </c>
      <c r="C195" t="str">
        <f>IF(AND(trading_client_detail!$A195&lt;&gt;"",ROUND(trading_client_detail!$G195,0)&lt;&gt;0),IF(OR(LEFT(trading_client_detail!$F195,3)="USD",RIGHT(trading_client_detail!$F195,3)="USD"),"",IF(NOT(ISERROR(VLOOKUP(trading_client_detail!$E195,'asset_&amp;_open_positions'!$E:$M, 6, FALSE))),VLOOKUP(trading_client_detail!$E195,'asset_&amp;_open_positions'!$E:$M, 8, FALSE),IF(NOT(ISERROR(VLOOKUP($A195,'asset_&amp;_open_positions'!$E:$M, 6, FALSE))),VLOOKUP($A195,'asset_&amp;_open_positions'!$E:$M, 8, FALSE),1))),"")</f>
        <v/>
      </c>
      <c r="D195" s="42" t="str">
        <f>IF(trading_client_detail!$A195&lt;&gt;"",IF(OR(LEFT(trading_client_detail!$F195,3)="USD",RIGHT(trading_client_detail!$F195,3)="USD",LEFT(trading_client_detail!$F195,3)="EUR",RIGHT(trading_client_detail!$F195,3)="EUR"),"",trading_client_detail!$G195),"")</f>
        <v/>
      </c>
    </row>
    <row r="196" spans="1:4" x14ac:dyDescent="0.25">
      <c r="A196" t="str">
        <f>IF(AND(trading_client_detail!$A196&lt;&gt;"",ROUND(trading_client_detail!$G196,0)&lt;&gt;0),IF(OR(LEFT(trading_client_detail!$F196,3)="USD",RIGHT(trading_client_detail!$F196,3)="USD",LEFT(trading_client_detail!$F196,3)="EUR",RIGHT(trading_client_detail!$F196,3)="EUR"),"",IF(NOT(ISERROR(VLOOKUP(trading_client_detail!$E196,'asset_&amp;_open_positions'!$E:$M, 9, FALSE))),VLOOKUP(trading_client_detail!$E196,'asset_&amp;_open_positions'!$E:$M, 9, FALSE),IF(NOT(ISERROR(VLOOKUP(trading_client_detail!$F196,'asset_&amp;_open_positions'!$E:$M, 9, FALSE))),VLOOKUP(trading_client_detail!$F196,'asset_&amp;_open_positions'!$E:$M, 9, FALSE),RIGHT(trading_client_detail!$F196,LEN(trading_client_detail!$F196)-1)))),"")</f>
        <v>BTC</v>
      </c>
      <c r="B196" t="str">
        <f>IF(AND(trading_client_detail!$A196&lt;&gt;"",ROUND(trading_client_detail!$G196,0)&lt;&gt;0),IF(OR(LEFT(trading_client_detail!$F196,3)="USD",RIGHT(trading_client_detail!$F196,3)="USD"),"",IF(NOT(ISERROR(VLOOKUP(trading_client_detail!$E196,'asset_&amp;_open_positions'!$E:$M, 6, FALSE))),VLOOKUP(trading_client_detail!$E196,'asset_&amp;_open_positions'!$E:$M, 6, FALSE),IF(NOT(ISERROR(VLOOKUP($A196,'asset_&amp;_open_positions'!$E:$M, 6, FALSE))),VLOOKUP($A196,'asset_&amp;_open_positions'!$E:$M, 6, FALSE),"ASSET"))),"")</f>
        <v>FUTURE</v>
      </c>
      <c r="C196">
        <f>IF(AND(trading_client_detail!$A196&lt;&gt;"",ROUND(trading_client_detail!$G196,0)&lt;&gt;0),IF(OR(LEFT(trading_client_detail!$F196,3)="USD",RIGHT(trading_client_detail!$F196,3)="USD"),"",IF(NOT(ISERROR(VLOOKUP(trading_client_detail!$E196,'asset_&amp;_open_positions'!$E:$M, 6, FALSE))),VLOOKUP(trading_client_detail!$E196,'asset_&amp;_open_positions'!$E:$M, 8, FALSE),IF(NOT(ISERROR(VLOOKUP($A196,'asset_&amp;_open_positions'!$E:$M, 6, FALSE))),VLOOKUP($A196,'asset_&amp;_open_positions'!$E:$M, 8, FALSE),1))),"")</f>
        <v>1</v>
      </c>
      <c r="D196" s="42">
        <f>IF(trading_client_detail!$A196&lt;&gt;"",IF(OR(LEFT(trading_client_detail!$F196,3)="USD",RIGHT(trading_client_detail!$F196,3)="USD",LEFT(trading_client_detail!$F196,3)="EUR",RIGHT(trading_client_detail!$F196,3)="EUR"),"",trading_client_detail!$G196),"")</f>
        <v>-179.001</v>
      </c>
    </row>
    <row r="197" spans="1:4" x14ac:dyDescent="0.25">
      <c r="A197" t="str">
        <f>IF(AND(trading_client_detail!$A197&lt;&gt;"",ROUND(trading_client_detail!$G197,0)&lt;&gt;0),IF(OR(LEFT(trading_client_detail!$F197,3)="USD",RIGHT(trading_client_detail!$F197,3)="USD",LEFT(trading_client_detail!$F197,3)="EUR",RIGHT(trading_client_detail!$F197,3)="EUR"),"",IF(NOT(ISERROR(VLOOKUP(trading_client_detail!$E197,'asset_&amp;_open_positions'!$E:$M, 9, FALSE))),VLOOKUP(trading_client_detail!$E197,'asset_&amp;_open_positions'!$E:$M, 9, FALSE),IF(NOT(ISERROR(VLOOKUP(trading_client_detail!$F197,'asset_&amp;_open_positions'!$E:$M, 9, FALSE))),VLOOKUP(trading_client_detail!$F197,'asset_&amp;_open_positions'!$E:$M, 9, FALSE),RIGHT(trading_client_detail!$F197,LEN(trading_client_detail!$F197)-1)))),"")</f>
        <v>BTC</v>
      </c>
      <c r="B197" t="str">
        <f>IF(AND(trading_client_detail!$A197&lt;&gt;"",ROUND(trading_client_detail!$G197,0)&lt;&gt;0),IF(OR(LEFT(trading_client_detail!$F197,3)="USD",RIGHT(trading_client_detail!$F197,3)="USD"),"",IF(NOT(ISERROR(VLOOKUP(trading_client_detail!$E197,'asset_&amp;_open_positions'!$E:$M, 6, FALSE))),VLOOKUP(trading_client_detail!$E197,'asset_&amp;_open_positions'!$E:$M, 6, FALSE),IF(NOT(ISERROR(VLOOKUP($A197,'asset_&amp;_open_positions'!$E:$M, 6, FALSE))),VLOOKUP($A197,'asset_&amp;_open_positions'!$E:$M, 6, FALSE),"ASSET"))),"")</f>
        <v>SWAP</v>
      </c>
      <c r="C197">
        <f>IF(AND(trading_client_detail!$A197&lt;&gt;"",ROUND(trading_client_detail!$G197,0)&lt;&gt;0),IF(OR(LEFT(trading_client_detail!$F197,3)="USD",RIGHT(trading_client_detail!$F197,3)="USD"),"",IF(NOT(ISERROR(VLOOKUP(trading_client_detail!$E197,'asset_&amp;_open_positions'!$E:$M, 6, FALSE))),VLOOKUP(trading_client_detail!$E197,'asset_&amp;_open_positions'!$E:$M, 8, FALSE),IF(NOT(ISERROR(VLOOKUP($A197,'asset_&amp;_open_positions'!$E:$M, 6, FALSE))),VLOOKUP($A197,'asset_&amp;_open_positions'!$E:$M, 8, FALSE),1))),"")</f>
        <v>1</v>
      </c>
      <c r="D197" s="42">
        <f>IF(trading_client_detail!$A197&lt;&gt;"",IF(OR(LEFT(trading_client_detail!$F197,3)="USD",RIGHT(trading_client_detail!$F197,3)="USD",LEFT(trading_client_detail!$F197,3)="EUR",RIGHT(trading_client_detail!$F197,3)="EUR"),"",trading_client_detail!$G197),"")</f>
        <v>-76.7319999999999</v>
      </c>
    </row>
    <row r="198" spans="1:4" x14ac:dyDescent="0.25">
      <c r="A198" t="str">
        <f>IF(AND(trading_client_detail!$A198&lt;&gt;"",ROUND(trading_client_detail!$G198,0)&lt;&gt;0),IF(OR(LEFT(trading_client_detail!$F198,3)="USD",RIGHT(trading_client_detail!$F198,3)="USD",LEFT(trading_client_detail!$F198,3)="EUR",RIGHT(trading_client_detail!$F198,3)="EUR"),"",IF(NOT(ISERROR(VLOOKUP(trading_client_detail!$E198,'asset_&amp;_open_positions'!$E:$M, 9, FALSE))),VLOOKUP(trading_client_detail!$E198,'asset_&amp;_open_positions'!$E:$M, 9, FALSE),IF(NOT(ISERROR(VLOOKUP(trading_client_detail!$F198,'asset_&amp;_open_positions'!$E:$M, 9, FALSE))),VLOOKUP(trading_client_detail!$F198,'asset_&amp;_open_positions'!$E:$M, 9, FALSE),RIGHT(trading_client_detail!$F198,LEN(trading_client_detail!$F198)-1)))),"")</f>
        <v/>
      </c>
      <c r="B198" t="str">
        <f>IF(AND(trading_client_detail!$A198&lt;&gt;"",ROUND(trading_client_detail!$G198,0)&lt;&gt;0),IF(OR(LEFT(trading_client_detail!$F198,3)="USD",RIGHT(trading_client_detail!$F198,3)="USD"),"",IF(NOT(ISERROR(VLOOKUP(trading_client_detail!$E198,'asset_&amp;_open_positions'!$E:$M, 6, FALSE))),VLOOKUP(trading_client_detail!$E198,'asset_&amp;_open_positions'!$E:$M, 6, FALSE),IF(NOT(ISERROR(VLOOKUP($A198,'asset_&amp;_open_positions'!$E:$M, 6, FALSE))),VLOOKUP($A198,'asset_&amp;_open_positions'!$E:$M, 6, FALSE),"ASSET"))),"")</f>
        <v/>
      </c>
      <c r="C198" t="str">
        <f>IF(AND(trading_client_detail!$A198&lt;&gt;"",ROUND(trading_client_detail!$G198,0)&lt;&gt;0),IF(OR(LEFT(trading_client_detail!$F198,3)="USD",RIGHT(trading_client_detail!$F198,3)="USD"),"",IF(NOT(ISERROR(VLOOKUP(trading_client_detail!$E198,'asset_&amp;_open_positions'!$E:$M, 6, FALSE))),VLOOKUP(trading_client_detail!$E198,'asset_&amp;_open_positions'!$E:$M, 8, FALSE),IF(NOT(ISERROR(VLOOKUP($A198,'asset_&amp;_open_positions'!$E:$M, 6, FALSE))),VLOOKUP($A198,'asset_&amp;_open_positions'!$E:$M, 8, FALSE),1))),"")</f>
        <v/>
      </c>
      <c r="D198" s="42" t="str">
        <f>IF(trading_client_detail!$A198&lt;&gt;"",IF(OR(LEFT(trading_client_detail!$F198,3)="USD",RIGHT(trading_client_detail!$F198,3)="USD",LEFT(trading_client_detail!$F198,3)="EUR",RIGHT(trading_client_detail!$F198,3)="EUR"),"",trading_client_detail!$G198),"")</f>
        <v/>
      </c>
    </row>
    <row r="199" spans="1:4" x14ac:dyDescent="0.25">
      <c r="A199" t="str">
        <f>IF(AND(trading_client_detail!$A199&lt;&gt;"",ROUND(trading_client_detail!$G199,0)&lt;&gt;0),IF(OR(LEFT(trading_client_detail!$F199,3)="USD",RIGHT(trading_client_detail!$F199,3)="USD",LEFT(trading_client_detail!$F199,3)="EUR",RIGHT(trading_client_detail!$F199,3)="EUR"),"",IF(NOT(ISERROR(VLOOKUP(trading_client_detail!$E199,'asset_&amp;_open_positions'!$E:$M, 9, FALSE))),VLOOKUP(trading_client_detail!$E199,'asset_&amp;_open_positions'!$E:$M, 9, FALSE),IF(NOT(ISERROR(VLOOKUP(trading_client_detail!$F199,'asset_&amp;_open_positions'!$E:$M, 9, FALSE))),VLOOKUP(trading_client_detail!$F199,'asset_&amp;_open_positions'!$E:$M, 9, FALSE),RIGHT(trading_client_detail!$F199,LEN(trading_client_detail!$F199)-1)))),"")</f>
        <v/>
      </c>
      <c r="B199" t="str">
        <f>IF(AND(trading_client_detail!$A199&lt;&gt;"",ROUND(trading_client_detail!$G199,0)&lt;&gt;0),IF(OR(LEFT(trading_client_detail!$F199,3)="USD",RIGHT(trading_client_detail!$F199,3)="USD"),"",IF(NOT(ISERROR(VLOOKUP(trading_client_detail!$E199,'asset_&amp;_open_positions'!$E:$M, 6, FALSE))),VLOOKUP(trading_client_detail!$E199,'asset_&amp;_open_positions'!$E:$M, 6, FALSE),IF(NOT(ISERROR(VLOOKUP($A199,'asset_&amp;_open_positions'!$E:$M, 6, FALSE))),VLOOKUP($A199,'asset_&amp;_open_positions'!$E:$M, 6, FALSE),"ASSET"))),"")</f>
        <v/>
      </c>
      <c r="C199" t="str">
        <f>IF(AND(trading_client_detail!$A199&lt;&gt;"",ROUND(trading_client_detail!$G199,0)&lt;&gt;0),IF(OR(LEFT(trading_client_detail!$F199,3)="USD",RIGHT(trading_client_detail!$F199,3)="USD"),"",IF(NOT(ISERROR(VLOOKUP(trading_client_detail!$E199,'asset_&amp;_open_positions'!$E:$M, 6, FALSE))),VLOOKUP(trading_client_detail!$E199,'asset_&amp;_open_positions'!$E:$M, 8, FALSE),IF(NOT(ISERROR(VLOOKUP($A199,'asset_&amp;_open_positions'!$E:$M, 6, FALSE))),VLOOKUP($A199,'asset_&amp;_open_positions'!$E:$M, 8, FALSE),1))),"")</f>
        <v/>
      </c>
      <c r="D199" s="42" t="str">
        <f>IF(trading_client_detail!$A199&lt;&gt;"",IF(OR(LEFT(trading_client_detail!$F199,3)="USD",RIGHT(trading_client_detail!$F199,3)="USD",LEFT(trading_client_detail!$F199,3)="EUR",RIGHT(trading_client_detail!$F199,3)="EUR"),"",trading_client_detail!$G199),"")</f>
        <v/>
      </c>
    </row>
    <row r="200" spans="1:4" x14ac:dyDescent="0.25">
      <c r="A200" t="str">
        <f>IF(AND(trading_client_detail!$A200&lt;&gt;"",ROUND(trading_client_detail!$G200,0)&lt;&gt;0),IF(OR(LEFT(trading_client_detail!$F200,3)="USD",RIGHT(trading_client_detail!$F200,3)="USD",LEFT(trading_client_detail!$F200,3)="EUR",RIGHT(trading_client_detail!$F200,3)="EUR"),"",IF(NOT(ISERROR(VLOOKUP(trading_client_detail!$E200,'asset_&amp;_open_positions'!$E:$M, 9, FALSE))),VLOOKUP(trading_client_detail!$E200,'asset_&amp;_open_positions'!$E:$M, 9, FALSE),IF(NOT(ISERROR(VLOOKUP(trading_client_detail!$F200,'asset_&amp;_open_positions'!$E:$M, 9, FALSE))),VLOOKUP(trading_client_detail!$F200,'asset_&amp;_open_positions'!$E:$M, 9, FALSE),RIGHT(trading_client_detail!$F200,LEN(trading_client_detail!$F200)-1)))),"")</f>
        <v/>
      </c>
      <c r="B200" t="str">
        <f>IF(AND(trading_client_detail!$A200&lt;&gt;"",ROUND(trading_client_detail!$G200,0)&lt;&gt;0),IF(OR(LEFT(trading_client_detail!$F200,3)="USD",RIGHT(trading_client_detail!$F200,3)="USD"),"",IF(NOT(ISERROR(VLOOKUP(trading_client_detail!$E200,'asset_&amp;_open_positions'!$E:$M, 6, FALSE))),VLOOKUP(trading_client_detail!$E200,'asset_&amp;_open_positions'!$E:$M, 6, FALSE),IF(NOT(ISERROR(VLOOKUP($A200,'asset_&amp;_open_positions'!$E:$M, 6, FALSE))),VLOOKUP($A200,'asset_&amp;_open_positions'!$E:$M, 6, FALSE),"ASSET"))),"")</f>
        <v/>
      </c>
      <c r="C200" t="str">
        <f>IF(AND(trading_client_detail!$A200&lt;&gt;"",ROUND(trading_client_detail!$G200,0)&lt;&gt;0),IF(OR(LEFT(trading_client_detail!$F200,3)="USD",RIGHT(trading_client_detail!$F200,3)="USD"),"",IF(NOT(ISERROR(VLOOKUP(trading_client_detail!$E200,'asset_&amp;_open_positions'!$E:$M, 6, FALSE))),VLOOKUP(trading_client_detail!$E200,'asset_&amp;_open_positions'!$E:$M, 8, FALSE),IF(NOT(ISERROR(VLOOKUP($A200,'asset_&amp;_open_positions'!$E:$M, 6, FALSE))),VLOOKUP($A200,'asset_&amp;_open_positions'!$E:$M, 8, FALSE),1))),"")</f>
        <v/>
      </c>
      <c r="D200" s="42" t="str">
        <f>IF(trading_client_detail!$A200&lt;&gt;"",IF(OR(LEFT(trading_client_detail!$F200,3)="USD",RIGHT(trading_client_detail!$F200,3)="USD",LEFT(trading_client_detail!$F200,3)="EUR",RIGHT(trading_client_detail!$F200,3)="EUR"),"",trading_client_detail!$G200),"")</f>
        <v/>
      </c>
    </row>
    <row r="201" spans="1:4" x14ac:dyDescent="0.25">
      <c r="A201" t="str">
        <f>IF(AND(trading_client_detail!$A201&lt;&gt;"",ROUND(trading_client_detail!$G201,0)&lt;&gt;0),IF(OR(LEFT(trading_client_detail!$F201,3)="USD",RIGHT(trading_client_detail!$F201,3)="USD",LEFT(trading_client_detail!$F201,3)="EUR",RIGHT(trading_client_detail!$F201,3)="EUR"),"",IF(NOT(ISERROR(VLOOKUP(trading_client_detail!$E201,'asset_&amp;_open_positions'!$E:$M, 9, FALSE))),VLOOKUP(trading_client_detail!$E201,'asset_&amp;_open_positions'!$E:$M, 9, FALSE),IF(NOT(ISERROR(VLOOKUP(trading_client_detail!$F201,'asset_&amp;_open_positions'!$E:$M, 9, FALSE))),VLOOKUP(trading_client_detail!$F201,'asset_&amp;_open_positions'!$E:$M, 9, FALSE),RIGHT(trading_client_detail!$F201,LEN(trading_client_detail!$F201)-1)))),"")</f>
        <v>BTC</v>
      </c>
      <c r="B201" t="str">
        <f>IF(AND(trading_client_detail!$A201&lt;&gt;"",ROUND(trading_client_detail!$G201,0)&lt;&gt;0),IF(OR(LEFT(trading_client_detail!$F201,3)="USD",RIGHT(trading_client_detail!$F201,3)="USD"),"",IF(NOT(ISERROR(VLOOKUP(trading_client_detail!$E201,'asset_&amp;_open_positions'!$E:$M, 6, FALSE))),VLOOKUP(trading_client_detail!$E201,'asset_&amp;_open_positions'!$E:$M, 6, FALSE),IF(NOT(ISERROR(VLOOKUP($A201,'asset_&amp;_open_positions'!$E:$M, 6, FALSE))),VLOOKUP($A201,'asset_&amp;_open_positions'!$E:$M, 6, FALSE),"ASSET"))),"")</f>
        <v>ASSET</v>
      </c>
      <c r="C201">
        <f>IF(AND(trading_client_detail!$A201&lt;&gt;"",ROUND(trading_client_detail!$G201,0)&lt;&gt;0),IF(OR(LEFT(trading_client_detail!$F201,3)="USD",RIGHT(trading_client_detail!$F201,3)="USD"),"",IF(NOT(ISERROR(VLOOKUP(trading_client_detail!$E201,'asset_&amp;_open_positions'!$E:$M, 6, FALSE))),VLOOKUP(trading_client_detail!$E201,'asset_&amp;_open_positions'!$E:$M, 8, FALSE),IF(NOT(ISERROR(VLOOKUP($A201,'asset_&amp;_open_positions'!$E:$M, 6, FALSE))),VLOOKUP($A201,'asset_&amp;_open_positions'!$E:$M, 8, FALSE),1))),"")</f>
        <v>1</v>
      </c>
      <c r="D201" s="42">
        <f>IF(trading_client_detail!$A201&lt;&gt;"",IF(OR(LEFT(trading_client_detail!$F201,3)="USD",RIGHT(trading_client_detail!$F201,3)="USD",LEFT(trading_client_detail!$F201,3)="EUR",RIGHT(trading_client_detail!$F201,3)="EUR"),"",trading_client_detail!$G201),"")</f>
        <v>-4.7728999999999999</v>
      </c>
    </row>
    <row r="202" spans="1:4" x14ac:dyDescent="0.25">
      <c r="A202" t="str">
        <f>IF(AND(trading_client_detail!$A202&lt;&gt;"",ROUND(trading_client_detail!$G202,0)&lt;&gt;0),IF(OR(LEFT(trading_client_detail!$F202,3)="USD",RIGHT(trading_client_detail!$F202,3)="USD",LEFT(trading_client_detail!$F202,3)="EUR",RIGHT(trading_client_detail!$F202,3)="EUR"),"",IF(NOT(ISERROR(VLOOKUP(trading_client_detail!$E202,'asset_&amp;_open_positions'!$E:$M, 9, FALSE))),VLOOKUP(trading_client_detail!$E202,'asset_&amp;_open_positions'!$E:$M, 9, FALSE),IF(NOT(ISERROR(VLOOKUP(trading_client_detail!$F202,'asset_&amp;_open_positions'!$E:$M, 9, FALSE))),VLOOKUP(trading_client_detail!$F202,'asset_&amp;_open_positions'!$E:$M, 9, FALSE),RIGHT(trading_client_detail!$F202,LEN(trading_client_detail!$F202)-1)))),"")</f>
        <v/>
      </c>
      <c r="B202" t="str">
        <f>IF(AND(trading_client_detail!$A202&lt;&gt;"",ROUND(trading_client_detail!$G202,0)&lt;&gt;0),IF(OR(LEFT(trading_client_detail!$F202,3)="USD",RIGHT(trading_client_detail!$F202,3)="USD"),"",IF(NOT(ISERROR(VLOOKUP(trading_client_detail!$E202,'asset_&amp;_open_positions'!$E:$M, 6, FALSE))),VLOOKUP(trading_client_detail!$E202,'asset_&amp;_open_positions'!$E:$M, 6, FALSE),IF(NOT(ISERROR(VLOOKUP($A202,'asset_&amp;_open_positions'!$E:$M, 6, FALSE))),VLOOKUP($A202,'asset_&amp;_open_positions'!$E:$M, 6, FALSE),"ASSET"))),"")</f>
        <v/>
      </c>
      <c r="C202" t="str">
        <f>IF(AND(trading_client_detail!$A202&lt;&gt;"",ROUND(trading_client_detail!$G202,0)&lt;&gt;0),IF(OR(LEFT(trading_client_detail!$F202,3)="USD",RIGHT(trading_client_detail!$F202,3)="USD"),"",IF(NOT(ISERROR(VLOOKUP(trading_client_detail!$E202,'asset_&amp;_open_positions'!$E:$M, 6, FALSE))),VLOOKUP(trading_client_detail!$E202,'asset_&amp;_open_positions'!$E:$M, 8, FALSE),IF(NOT(ISERROR(VLOOKUP($A202,'asset_&amp;_open_positions'!$E:$M, 6, FALSE))),VLOOKUP($A202,'asset_&amp;_open_positions'!$E:$M, 8, FALSE),1))),"")</f>
        <v/>
      </c>
      <c r="D202" s="42" t="str">
        <f>IF(trading_client_detail!$A202&lt;&gt;"",IF(OR(LEFT(trading_client_detail!$F202,3)="USD",RIGHT(trading_client_detail!$F202,3)="USD",LEFT(trading_client_detail!$F202,3)="EUR",RIGHT(trading_client_detail!$F202,3)="EUR"),"",trading_client_detail!$G202),"")</f>
        <v/>
      </c>
    </row>
    <row r="203" spans="1:4" x14ac:dyDescent="0.25">
      <c r="A203" t="str">
        <f>IF(AND(trading_client_detail!$A203&lt;&gt;"",ROUND(trading_client_detail!$G203,0)&lt;&gt;0),IF(OR(LEFT(trading_client_detail!$F203,3)="USD",RIGHT(trading_client_detail!$F203,3)="USD",LEFT(trading_client_detail!$F203,3)="EUR",RIGHT(trading_client_detail!$F203,3)="EUR"),"",IF(NOT(ISERROR(VLOOKUP(trading_client_detail!$E203,'asset_&amp;_open_positions'!$E:$M, 9, FALSE))),VLOOKUP(trading_client_detail!$E203,'asset_&amp;_open_positions'!$E:$M, 9, FALSE),IF(NOT(ISERROR(VLOOKUP(trading_client_detail!$F203,'asset_&amp;_open_positions'!$E:$M, 9, FALSE))),VLOOKUP(trading_client_detail!$F203,'asset_&amp;_open_positions'!$E:$M, 9, FALSE),RIGHT(trading_client_detail!$F203,LEN(trading_client_detail!$F203)-1)))),"")</f>
        <v>BTC</v>
      </c>
      <c r="B203" t="str">
        <f>IF(AND(trading_client_detail!$A203&lt;&gt;"",ROUND(trading_client_detail!$G203,0)&lt;&gt;0),IF(OR(LEFT(trading_client_detail!$F203,3)="USD",RIGHT(trading_client_detail!$F203,3)="USD"),"",IF(NOT(ISERROR(VLOOKUP(trading_client_detail!$E203,'asset_&amp;_open_positions'!$E:$M, 6, FALSE))),VLOOKUP(trading_client_detail!$E203,'asset_&amp;_open_positions'!$E:$M, 6, FALSE),IF(NOT(ISERROR(VLOOKUP($A203,'asset_&amp;_open_positions'!$E:$M, 6, FALSE))),VLOOKUP($A203,'asset_&amp;_open_positions'!$E:$M, 6, FALSE),"ASSET"))),"")</f>
        <v>ASSET</v>
      </c>
      <c r="C203">
        <f>IF(AND(trading_client_detail!$A203&lt;&gt;"",ROUND(trading_client_detail!$G203,0)&lt;&gt;0),IF(OR(LEFT(trading_client_detail!$F203,3)="USD",RIGHT(trading_client_detail!$F203,3)="USD"),"",IF(NOT(ISERROR(VLOOKUP(trading_client_detail!$E203,'asset_&amp;_open_positions'!$E:$M, 6, FALSE))),VLOOKUP(trading_client_detail!$E203,'asset_&amp;_open_positions'!$E:$M, 8, FALSE),IF(NOT(ISERROR(VLOOKUP($A203,'asset_&amp;_open_positions'!$E:$M, 6, FALSE))),VLOOKUP($A203,'asset_&amp;_open_positions'!$E:$M, 8, FALSE),1))),"")</f>
        <v>1</v>
      </c>
      <c r="D203" s="42">
        <f>IF(trading_client_detail!$A203&lt;&gt;"",IF(OR(LEFT(trading_client_detail!$F203,3)="USD",RIGHT(trading_client_detail!$F203,3)="USD",LEFT(trading_client_detail!$F203,3)="EUR",RIGHT(trading_client_detail!$F203,3)="EUR"),"",trading_client_detail!$G203),"")</f>
        <v>2430.9488000000001</v>
      </c>
    </row>
    <row r="204" spans="1:4" x14ac:dyDescent="0.25">
      <c r="A204" t="str">
        <f>IF(AND(trading_client_detail!$A204&lt;&gt;"",ROUND(trading_client_detail!$G204,0)&lt;&gt;0),IF(OR(LEFT(trading_client_detail!$F204,3)="USD",RIGHT(trading_client_detail!$F204,3)="USD",LEFT(trading_client_detail!$F204,3)="EUR",RIGHT(trading_client_detail!$F204,3)="EUR"),"",IF(NOT(ISERROR(VLOOKUP(trading_client_detail!$E204,'asset_&amp;_open_positions'!$E:$M, 9, FALSE))),VLOOKUP(trading_client_detail!$E204,'asset_&amp;_open_positions'!$E:$M, 9, FALSE),IF(NOT(ISERROR(VLOOKUP(trading_client_detail!$F204,'asset_&amp;_open_positions'!$E:$M, 9, FALSE))),VLOOKUP(trading_client_detail!$F204,'asset_&amp;_open_positions'!$E:$M, 9, FALSE),RIGHT(trading_client_detail!$F204,LEN(trading_client_detail!$F204)-1)))),"")</f>
        <v/>
      </c>
      <c r="B204" t="str">
        <f>IF(AND(trading_client_detail!$A204&lt;&gt;"",ROUND(trading_client_detail!$G204,0)&lt;&gt;0),IF(OR(LEFT(trading_client_detail!$F204,3)="USD",RIGHT(trading_client_detail!$F204,3)="USD"),"",IF(NOT(ISERROR(VLOOKUP(trading_client_detail!$E204,'asset_&amp;_open_positions'!$E:$M, 6, FALSE))),VLOOKUP(trading_client_detail!$E204,'asset_&amp;_open_positions'!$E:$M, 6, FALSE),IF(NOT(ISERROR(VLOOKUP($A204,'asset_&amp;_open_positions'!$E:$M, 6, FALSE))),VLOOKUP($A204,'asset_&amp;_open_positions'!$E:$M, 6, FALSE),"ASSET"))),"")</f>
        <v/>
      </c>
      <c r="C204" t="str">
        <f>IF(AND(trading_client_detail!$A204&lt;&gt;"",ROUND(trading_client_detail!$G204,0)&lt;&gt;0),IF(OR(LEFT(trading_client_detail!$F204,3)="USD",RIGHT(trading_client_detail!$F204,3)="USD"),"",IF(NOT(ISERROR(VLOOKUP(trading_client_detail!$E204,'asset_&amp;_open_positions'!$E:$M, 6, FALSE))),VLOOKUP(trading_client_detail!$E204,'asset_&amp;_open_positions'!$E:$M, 8, FALSE),IF(NOT(ISERROR(VLOOKUP($A204,'asset_&amp;_open_positions'!$E:$M, 6, FALSE))),VLOOKUP($A204,'asset_&amp;_open_positions'!$E:$M, 8, FALSE),1))),"")</f>
        <v/>
      </c>
      <c r="D204" s="42" t="str">
        <f>IF(trading_client_detail!$A204&lt;&gt;"",IF(OR(LEFT(trading_client_detail!$F204,3)="USD",RIGHT(trading_client_detail!$F204,3)="USD",LEFT(trading_client_detail!$F204,3)="EUR",RIGHT(trading_client_detail!$F204,3)="EUR"),"",trading_client_detail!$G204),"")</f>
        <v/>
      </c>
    </row>
    <row r="205" spans="1:4" x14ac:dyDescent="0.25">
      <c r="A205" t="str">
        <f>IF(AND(trading_client_detail!$A205&lt;&gt;"",ROUND(trading_client_detail!$G205,0)&lt;&gt;0),IF(OR(LEFT(trading_client_detail!$F205,3)="USD",RIGHT(trading_client_detail!$F205,3)="USD",LEFT(trading_client_detail!$F205,3)="EUR",RIGHT(trading_client_detail!$F205,3)="EUR"),"",IF(NOT(ISERROR(VLOOKUP(trading_client_detail!$E205,'asset_&amp;_open_positions'!$E:$M, 9, FALSE))),VLOOKUP(trading_client_detail!$E205,'asset_&amp;_open_positions'!$E:$M, 9, FALSE),IF(NOT(ISERROR(VLOOKUP(trading_client_detail!$F205,'asset_&amp;_open_positions'!$E:$M, 9, FALSE))),VLOOKUP(trading_client_detail!$F205,'asset_&amp;_open_positions'!$E:$M, 9, FALSE),RIGHT(trading_client_detail!$F205,LEN(trading_client_detail!$F205)-1)))),"")</f>
        <v>BTC</v>
      </c>
      <c r="B205" t="str">
        <f>IF(AND(trading_client_detail!$A205&lt;&gt;"",ROUND(trading_client_detail!$G205,0)&lt;&gt;0),IF(OR(LEFT(trading_client_detail!$F205,3)="USD",RIGHT(trading_client_detail!$F205,3)="USD"),"",IF(NOT(ISERROR(VLOOKUP(trading_client_detail!$E205,'asset_&amp;_open_positions'!$E:$M, 6, FALSE))),VLOOKUP(trading_client_detail!$E205,'asset_&amp;_open_positions'!$E:$M, 6, FALSE),IF(NOT(ISERROR(VLOOKUP($A205,'asset_&amp;_open_positions'!$E:$M, 6, FALSE))),VLOOKUP($A205,'asset_&amp;_open_positions'!$E:$M, 6, FALSE),"ASSET"))),"")</f>
        <v>SWAP</v>
      </c>
      <c r="C205">
        <f>IF(AND(trading_client_detail!$A205&lt;&gt;"",ROUND(trading_client_detail!$G205,0)&lt;&gt;0),IF(OR(LEFT(trading_client_detail!$F205,3)="USD",RIGHT(trading_client_detail!$F205,3)="USD"),"",IF(NOT(ISERROR(VLOOKUP(trading_client_detail!$E205,'asset_&amp;_open_positions'!$E:$M, 6, FALSE))),VLOOKUP(trading_client_detail!$E205,'asset_&amp;_open_positions'!$E:$M, 8, FALSE),IF(NOT(ISERROR(VLOOKUP($A205,'asset_&amp;_open_positions'!$E:$M, 6, FALSE))),VLOOKUP($A205,'asset_&amp;_open_positions'!$E:$M, 8, FALSE),1))),"")</f>
        <v>1</v>
      </c>
      <c r="D205" s="42">
        <f>IF(trading_client_detail!$A205&lt;&gt;"",IF(OR(LEFT(trading_client_detail!$F205,3)="USD",RIGHT(trading_client_detail!$F205,3)="USD",LEFT(trading_client_detail!$F205,3)="EUR",RIGHT(trading_client_detail!$F205,3)="EUR"),"",trading_client_detail!$G205),"")</f>
        <v>-15.68</v>
      </c>
    </row>
    <row r="206" spans="1:4" x14ac:dyDescent="0.25">
      <c r="A206" t="str">
        <f>IF(AND(trading_client_detail!$A206&lt;&gt;"",ROUND(trading_client_detail!$G206,0)&lt;&gt;0),IF(OR(LEFT(trading_client_detail!$F206,3)="USD",RIGHT(trading_client_detail!$F206,3)="USD",LEFT(trading_client_detail!$F206,3)="EUR",RIGHT(trading_client_detail!$F206,3)="EUR"),"",IF(NOT(ISERROR(VLOOKUP(trading_client_detail!$E206,'asset_&amp;_open_positions'!$E:$M, 9, FALSE))),VLOOKUP(trading_client_detail!$E206,'asset_&amp;_open_positions'!$E:$M, 9, FALSE),IF(NOT(ISERROR(VLOOKUP(trading_client_detail!$F206,'asset_&amp;_open_positions'!$E:$M, 9, FALSE))),VLOOKUP(trading_client_detail!$F206,'asset_&amp;_open_positions'!$E:$M, 9, FALSE),RIGHT(trading_client_detail!$F206,LEN(trading_client_detail!$F206)-1)))),"")</f>
        <v/>
      </c>
      <c r="B206" t="str">
        <f>IF(AND(trading_client_detail!$A206&lt;&gt;"",ROUND(trading_client_detail!$G206,0)&lt;&gt;0),IF(OR(LEFT(trading_client_detail!$F206,3)="USD",RIGHT(trading_client_detail!$F206,3)="USD"),"",IF(NOT(ISERROR(VLOOKUP(trading_client_detail!$E206,'asset_&amp;_open_positions'!$E:$M, 6, FALSE))),VLOOKUP(trading_client_detail!$E206,'asset_&amp;_open_positions'!$E:$M, 6, FALSE),IF(NOT(ISERROR(VLOOKUP($A206,'asset_&amp;_open_positions'!$E:$M, 6, FALSE))),VLOOKUP($A206,'asset_&amp;_open_positions'!$E:$M, 6, FALSE),"ASSET"))),"")</f>
        <v/>
      </c>
      <c r="C206" t="str">
        <f>IF(AND(trading_client_detail!$A206&lt;&gt;"",ROUND(trading_client_detail!$G206,0)&lt;&gt;0),IF(OR(LEFT(trading_client_detail!$F206,3)="USD",RIGHT(trading_client_detail!$F206,3)="USD"),"",IF(NOT(ISERROR(VLOOKUP(trading_client_detail!$E206,'asset_&amp;_open_positions'!$E:$M, 6, FALSE))),VLOOKUP(trading_client_detail!$E206,'asset_&amp;_open_positions'!$E:$M, 8, FALSE),IF(NOT(ISERROR(VLOOKUP($A206,'asset_&amp;_open_positions'!$E:$M, 6, FALSE))),VLOOKUP($A206,'asset_&amp;_open_positions'!$E:$M, 8, FALSE),1))),"")</f>
        <v/>
      </c>
      <c r="D206" s="42" t="str">
        <f>IF(trading_client_detail!$A206&lt;&gt;"",IF(OR(LEFT(trading_client_detail!$F206,3)="USD",RIGHT(trading_client_detail!$F206,3)="USD",LEFT(trading_client_detail!$F206,3)="EUR",RIGHT(trading_client_detail!$F206,3)="EUR"),"",trading_client_detail!$G206),"")</f>
        <v/>
      </c>
    </row>
    <row r="207" spans="1:4" x14ac:dyDescent="0.25">
      <c r="A207" t="str">
        <f>IF(AND(trading_client_detail!$A207&lt;&gt;"",ROUND(trading_client_detail!$G207,0)&lt;&gt;0),IF(OR(LEFT(trading_client_detail!$F207,3)="USD",RIGHT(trading_client_detail!$F207,3)="USD",LEFT(trading_client_detail!$F207,3)="EUR",RIGHT(trading_client_detail!$F207,3)="EUR"),"",IF(NOT(ISERROR(VLOOKUP(trading_client_detail!$E207,'asset_&amp;_open_positions'!$E:$M, 9, FALSE))),VLOOKUP(trading_client_detail!$E207,'asset_&amp;_open_positions'!$E:$M, 9, FALSE),IF(NOT(ISERROR(VLOOKUP(trading_client_detail!$F207,'asset_&amp;_open_positions'!$E:$M, 9, FALSE))),VLOOKUP(trading_client_detail!$F207,'asset_&amp;_open_positions'!$E:$M, 9, FALSE),RIGHT(trading_client_detail!$F207,LEN(trading_client_detail!$F207)-1)))),"")</f>
        <v>BTC</v>
      </c>
      <c r="B207" t="str">
        <f>IF(AND(trading_client_detail!$A207&lt;&gt;"",ROUND(trading_client_detail!$G207,0)&lt;&gt;0),IF(OR(LEFT(trading_client_detail!$F207,3)="USD",RIGHT(trading_client_detail!$F207,3)="USD"),"",IF(NOT(ISERROR(VLOOKUP(trading_client_detail!$E207,'asset_&amp;_open_positions'!$E:$M, 6, FALSE))),VLOOKUP(trading_client_detail!$E207,'asset_&amp;_open_positions'!$E:$M, 6, FALSE),IF(NOT(ISERROR(VLOOKUP($A207,'asset_&amp;_open_positions'!$E:$M, 6, FALSE))),VLOOKUP($A207,'asset_&amp;_open_positions'!$E:$M, 6, FALSE),"ASSET"))),"")</f>
        <v>ASSET</v>
      </c>
      <c r="C207">
        <f>IF(AND(trading_client_detail!$A207&lt;&gt;"",ROUND(trading_client_detail!$G207,0)&lt;&gt;0),IF(OR(LEFT(trading_client_detail!$F207,3)="USD",RIGHT(trading_client_detail!$F207,3)="USD"),"",IF(NOT(ISERROR(VLOOKUP(trading_client_detail!$E207,'asset_&amp;_open_positions'!$E:$M, 6, FALSE))),VLOOKUP(trading_client_detail!$E207,'asset_&amp;_open_positions'!$E:$M, 8, FALSE),IF(NOT(ISERROR(VLOOKUP($A207,'asset_&amp;_open_positions'!$E:$M, 6, FALSE))),VLOOKUP($A207,'asset_&amp;_open_positions'!$E:$M, 8, FALSE),1))),"")</f>
        <v>1</v>
      </c>
      <c r="D207" s="42">
        <f>IF(trading_client_detail!$A207&lt;&gt;"",IF(OR(LEFT(trading_client_detail!$F207,3)="USD",RIGHT(trading_client_detail!$F207,3)="USD",LEFT(trading_client_detail!$F207,3)="EUR",RIGHT(trading_client_detail!$F207,3)="EUR"),"",trading_client_detail!$G207),"")</f>
        <v>11.11017052</v>
      </c>
    </row>
    <row r="208" spans="1:4" x14ac:dyDescent="0.25">
      <c r="A208" t="str">
        <f>IF(AND(trading_client_detail!$A208&lt;&gt;"",ROUND(trading_client_detail!$G208,0)&lt;&gt;0),IF(OR(LEFT(trading_client_detail!$F208,3)="USD",RIGHT(trading_client_detail!$F208,3)="USD",LEFT(trading_client_detail!$F208,3)="EUR",RIGHT(trading_client_detail!$F208,3)="EUR"),"",IF(NOT(ISERROR(VLOOKUP(trading_client_detail!$E208,'asset_&amp;_open_positions'!$E:$M, 9, FALSE))),VLOOKUP(trading_client_detail!$E208,'asset_&amp;_open_positions'!$E:$M, 9, FALSE),IF(NOT(ISERROR(VLOOKUP(trading_client_detail!$F208,'asset_&amp;_open_positions'!$E:$M, 9, FALSE))),VLOOKUP(trading_client_detail!$F208,'asset_&amp;_open_positions'!$E:$M, 9, FALSE),RIGHT(trading_client_detail!$F208,LEN(trading_client_detail!$F208)-1)))),"")</f>
        <v/>
      </c>
      <c r="B208" t="str">
        <f>IF(AND(trading_client_detail!$A208&lt;&gt;"",ROUND(trading_client_detail!$G208,0)&lt;&gt;0),IF(OR(LEFT(trading_client_detail!$F208,3)="USD",RIGHT(trading_client_detail!$F208,3)="USD"),"",IF(NOT(ISERROR(VLOOKUP(trading_client_detail!$E208,'asset_&amp;_open_positions'!$E:$M, 6, FALSE))),VLOOKUP(trading_client_detail!$E208,'asset_&amp;_open_positions'!$E:$M, 6, FALSE),IF(NOT(ISERROR(VLOOKUP($A208,'asset_&amp;_open_positions'!$E:$M, 6, FALSE))),VLOOKUP($A208,'asset_&amp;_open_positions'!$E:$M, 6, FALSE),"ASSET"))),"")</f>
        <v/>
      </c>
      <c r="C208" t="str">
        <f>IF(AND(trading_client_detail!$A208&lt;&gt;"",ROUND(trading_client_detail!$G208,0)&lt;&gt;0),IF(OR(LEFT(trading_client_detail!$F208,3)="USD",RIGHT(trading_client_detail!$F208,3)="USD"),"",IF(NOT(ISERROR(VLOOKUP(trading_client_detail!$E208,'asset_&amp;_open_positions'!$E:$M, 6, FALSE))),VLOOKUP(trading_client_detail!$E208,'asset_&amp;_open_positions'!$E:$M, 8, FALSE),IF(NOT(ISERROR(VLOOKUP($A208,'asset_&amp;_open_positions'!$E:$M, 6, FALSE))),VLOOKUP($A208,'asset_&amp;_open_positions'!$E:$M, 8, FALSE),1))),"")</f>
        <v/>
      </c>
      <c r="D208" s="42" t="str">
        <f>IF(trading_client_detail!$A208&lt;&gt;"",IF(OR(LEFT(trading_client_detail!$F208,3)="USD",RIGHT(trading_client_detail!$F208,3)="USD",LEFT(trading_client_detail!$F208,3)="EUR",RIGHT(trading_client_detail!$F208,3)="EUR"),"",trading_client_detail!$G208),"")</f>
        <v/>
      </c>
    </row>
    <row r="209" spans="1:4" x14ac:dyDescent="0.25">
      <c r="A209" t="str">
        <f>IF(AND(trading_client_detail!$A209&lt;&gt;"",ROUND(trading_client_detail!$G209,0)&lt;&gt;0),IF(OR(LEFT(trading_client_detail!$F209,3)="USD",RIGHT(trading_client_detail!$F209,3)="USD",LEFT(trading_client_detail!$F209,3)="EUR",RIGHT(trading_client_detail!$F209,3)="EUR"),"",IF(NOT(ISERROR(VLOOKUP(trading_client_detail!$E209,'asset_&amp;_open_positions'!$E:$M, 9, FALSE))),VLOOKUP(trading_client_detail!$E209,'asset_&amp;_open_positions'!$E:$M, 9, FALSE),IF(NOT(ISERROR(VLOOKUP(trading_client_detail!$F209,'asset_&amp;_open_positions'!$E:$M, 9, FALSE))),VLOOKUP(trading_client_detail!$F209,'asset_&amp;_open_positions'!$E:$M, 9, FALSE),RIGHT(trading_client_detail!$F209,LEN(trading_client_detail!$F209)-1)))),"")</f>
        <v/>
      </c>
      <c r="B209" t="str">
        <f>IF(AND(trading_client_detail!$A209&lt;&gt;"",ROUND(trading_client_detail!$G209,0)&lt;&gt;0),IF(OR(LEFT(trading_client_detail!$F209,3)="USD",RIGHT(trading_client_detail!$F209,3)="USD"),"",IF(NOT(ISERROR(VLOOKUP(trading_client_detail!$E209,'asset_&amp;_open_positions'!$E:$M, 6, FALSE))),VLOOKUP(trading_client_detail!$E209,'asset_&amp;_open_positions'!$E:$M, 6, FALSE),IF(NOT(ISERROR(VLOOKUP($A209,'asset_&amp;_open_positions'!$E:$M, 6, FALSE))),VLOOKUP($A209,'asset_&amp;_open_positions'!$E:$M, 6, FALSE),"ASSET"))),"")</f>
        <v/>
      </c>
      <c r="C209" t="str">
        <f>IF(AND(trading_client_detail!$A209&lt;&gt;"",ROUND(trading_client_detail!$G209,0)&lt;&gt;0),IF(OR(LEFT(trading_client_detail!$F209,3)="USD",RIGHT(trading_client_detail!$F209,3)="USD"),"",IF(NOT(ISERROR(VLOOKUP(trading_client_detail!$E209,'asset_&amp;_open_positions'!$E:$M, 6, FALSE))),VLOOKUP(trading_client_detail!$E209,'asset_&amp;_open_positions'!$E:$M, 8, FALSE),IF(NOT(ISERROR(VLOOKUP($A209,'asset_&amp;_open_positions'!$E:$M, 6, FALSE))),VLOOKUP($A209,'asset_&amp;_open_positions'!$E:$M, 8, FALSE),1))),"")</f>
        <v/>
      </c>
      <c r="D209" s="42">
        <f>IF(trading_client_detail!$A209&lt;&gt;"",IF(OR(LEFT(trading_client_detail!$F209,3)="USD",RIGHT(trading_client_detail!$F209,3)="USD",LEFT(trading_client_detail!$F209,3)="EUR",RIGHT(trading_client_detail!$F209,3)="EUR"),"",trading_client_detail!$G209),"")</f>
        <v>-2.4091E-5</v>
      </c>
    </row>
    <row r="210" spans="1:4" x14ac:dyDescent="0.25">
      <c r="A210" t="str">
        <f>IF(AND(trading_client_detail!$A210&lt;&gt;"",ROUND(trading_client_detail!$G210,0)&lt;&gt;0),IF(OR(LEFT(trading_client_detail!$F210,3)="USD",RIGHT(trading_client_detail!$F210,3)="USD",LEFT(trading_client_detail!$F210,3)="EUR",RIGHT(trading_client_detail!$F210,3)="EUR"),"",IF(NOT(ISERROR(VLOOKUP(trading_client_detail!$E210,'asset_&amp;_open_positions'!$E:$M, 9, FALSE))),VLOOKUP(trading_client_detail!$E210,'asset_&amp;_open_positions'!$E:$M, 9, FALSE),IF(NOT(ISERROR(VLOOKUP(trading_client_detail!$F210,'asset_&amp;_open_positions'!$E:$M, 9, FALSE))),VLOOKUP(trading_client_detail!$F210,'asset_&amp;_open_positions'!$E:$M, 9, FALSE),RIGHT(trading_client_detail!$F210,LEN(trading_client_detail!$F210)-1)))),"")</f>
        <v>BTC</v>
      </c>
      <c r="B210" t="str">
        <f>IF(AND(trading_client_detail!$A210&lt;&gt;"",ROUND(trading_client_detail!$G210,0)&lt;&gt;0),IF(OR(LEFT(trading_client_detail!$F210,3)="USD",RIGHT(trading_client_detail!$F210,3)="USD"),"",IF(NOT(ISERROR(VLOOKUP(trading_client_detail!$E210,'asset_&amp;_open_positions'!$E:$M, 6, FALSE))),VLOOKUP(trading_client_detail!$E210,'asset_&amp;_open_positions'!$E:$M, 6, FALSE),IF(NOT(ISERROR(VLOOKUP($A210,'asset_&amp;_open_positions'!$E:$M, 6, FALSE))),VLOOKUP($A210,'asset_&amp;_open_positions'!$E:$M, 6, FALSE),"ASSET"))),"")</f>
        <v>ASSET</v>
      </c>
      <c r="C210">
        <f>IF(AND(trading_client_detail!$A210&lt;&gt;"",ROUND(trading_client_detail!$G210,0)&lt;&gt;0),IF(OR(LEFT(trading_client_detail!$F210,3)="USD",RIGHT(trading_client_detail!$F210,3)="USD"),"",IF(NOT(ISERROR(VLOOKUP(trading_client_detail!$E210,'asset_&amp;_open_positions'!$E:$M, 6, FALSE))),VLOOKUP(trading_client_detail!$E210,'asset_&amp;_open_positions'!$E:$M, 8, FALSE),IF(NOT(ISERROR(VLOOKUP($A210,'asset_&amp;_open_positions'!$E:$M, 6, FALSE))),VLOOKUP($A210,'asset_&amp;_open_positions'!$E:$M, 8, FALSE),1))),"")</f>
        <v>1</v>
      </c>
      <c r="D210" s="42">
        <f>IF(trading_client_detail!$A210&lt;&gt;"",IF(OR(LEFT(trading_client_detail!$F210,3)="USD",RIGHT(trading_client_detail!$F210,3)="USD",LEFT(trading_client_detail!$F210,3)="EUR",RIGHT(trading_client_detail!$F210,3)="EUR"),"",trading_client_detail!$G210),"")</f>
        <v>-18.420899973000001</v>
      </c>
    </row>
    <row r="211" spans="1:4" x14ac:dyDescent="0.25">
      <c r="A211" t="str">
        <f>IF(AND(trading_client_detail!$A211&lt;&gt;"",ROUND(trading_client_detail!$G211,0)&lt;&gt;0),IF(OR(LEFT(trading_client_detail!$F211,3)="USD",RIGHT(trading_client_detail!$F211,3)="USD",LEFT(trading_client_detail!$F211,3)="EUR",RIGHT(trading_client_detail!$F211,3)="EUR"),"",IF(NOT(ISERROR(VLOOKUP(trading_client_detail!$E211,'asset_&amp;_open_positions'!$E:$M, 9, FALSE))),VLOOKUP(trading_client_detail!$E211,'asset_&amp;_open_positions'!$E:$M, 9, FALSE),IF(NOT(ISERROR(VLOOKUP(trading_client_detail!$F211,'asset_&amp;_open_positions'!$E:$M, 9, FALSE))),VLOOKUP(trading_client_detail!$F211,'asset_&amp;_open_positions'!$E:$M, 9, FALSE),RIGHT(trading_client_detail!$F211,LEN(trading_client_detail!$F211)-1)))),"")</f>
        <v/>
      </c>
      <c r="B211" t="str">
        <f>IF(AND(trading_client_detail!$A211&lt;&gt;"",ROUND(trading_client_detail!$G211,0)&lt;&gt;0),IF(OR(LEFT(trading_client_detail!$F211,3)="USD",RIGHT(trading_client_detail!$F211,3)="USD"),"",IF(NOT(ISERROR(VLOOKUP(trading_client_detail!$E211,'asset_&amp;_open_positions'!$E:$M, 6, FALSE))),VLOOKUP(trading_client_detail!$E211,'asset_&amp;_open_positions'!$E:$M, 6, FALSE),IF(NOT(ISERROR(VLOOKUP($A211,'asset_&amp;_open_positions'!$E:$M, 6, FALSE))),VLOOKUP($A211,'asset_&amp;_open_positions'!$E:$M, 6, FALSE),"ASSET"))),"")</f>
        <v/>
      </c>
      <c r="C211" t="str">
        <f>IF(AND(trading_client_detail!$A211&lt;&gt;"",ROUND(trading_client_detail!$G211,0)&lt;&gt;0),IF(OR(LEFT(trading_client_detail!$F211,3)="USD",RIGHT(trading_client_detail!$F211,3)="USD"),"",IF(NOT(ISERROR(VLOOKUP(trading_client_detail!$E211,'asset_&amp;_open_positions'!$E:$M, 6, FALSE))),VLOOKUP(trading_client_detail!$E211,'asset_&amp;_open_positions'!$E:$M, 8, FALSE),IF(NOT(ISERROR(VLOOKUP($A211,'asset_&amp;_open_positions'!$E:$M, 6, FALSE))),VLOOKUP($A211,'asset_&amp;_open_positions'!$E:$M, 8, FALSE),1))),"")</f>
        <v/>
      </c>
      <c r="D211" s="42">
        <f>IF(trading_client_detail!$A211&lt;&gt;"",IF(OR(LEFT(trading_client_detail!$F211,3)="USD",RIGHT(trading_client_detail!$F211,3)="USD",LEFT(trading_client_detail!$F211,3)="EUR",RIGHT(trading_client_detail!$F211,3)="EUR"),"",trading_client_detail!$G211),"")</f>
        <v>-0.2732</v>
      </c>
    </row>
    <row r="212" spans="1:4" x14ac:dyDescent="0.25">
      <c r="A212" t="str">
        <f>IF(AND(trading_client_detail!$A212&lt;&gt;"",ROUND(trading_client_detail!$G212,0)&lt;&gt;0),IF(OR(LEFT(trading_client_detail!$F212,3)="USD",RIGHT(trading_client_detail!$F212,3)="USD",LEFT(trading_client_detail!$F212,3)="EUR",RIGHT(trading_client_detail!$F212,3)="EUR"),"",IF(NOT(ISERROR(VLOOKUP(trading_client_detail!$E212,'asset_&amp;_open_positions'!$E:$M, 9, FALSE))),VLOOKUP(trading_client_detail!$E212,'asset_&amp;_open_positions'!$E:$M, 9, FALSE),IF(NOT(ISERROR(VLOOKUP(trading_client_detail!$F212,'asset_&amp;_open_positions'!$E:$M, 9, FALSE))),VLOOKUP(trading_client_detail!$F212,'asset_&amp;_open_positions'!$E:$M, 9, FALSE),RIGHT(trading_client_detail!$F212,LEN(trading_client_detail!$F212)-1)))),"")</f>
        <v/>
      </c>
      <c r="B212" t="str">
        <f>IF(AND(trading_client_detail!$A212&lt;&gt;"",ROUND(trading_client_detail!$G212,0)&lt;&gt;0),IF(OR(LEFT(trading_client_detail!$F212,3)="USD",RIGHT(trading_client_detail!$F212,3)="USD"),"",IF(NOT(ISERROR(VLOOKUP(trading_client_detail!$E212,'asset_&amp;_open_positions'!$E:$M, 6, FALSE))),VLOOKUP(trading_client_detail!$E212,'asset_&amp;_open_positions'!$E:$M, 6, FALSE),IF(NOT(ISERROR(VLOOKUP($A212,'asset_&amp;_open_positions'!$E:$M, 6, FALSE))),VLOOKUP($A212,'asset_&amp;_open_positions'!$E:$M, 6, FALSE),"ASSET"))),"")</f>
        <v/>
      </c>
      <c r="C212" t="str">
        <f>IF(AND(trading_client_detail!$A212&lt;&gt;"",ROUND(trading_client_detail!$G212,0)&lt;&gt;0),IF(OR(LEFT(trading_client_detail!$F212,3)="USD",RIGHT(trading_client_detail!$F212,3)="USD"),"",IF(NOT(ISERROR(VLOOKUP(trading_client_detail!$E212,'asset_&amp;_open_positions'!$E:$M, 6, FALSE))),VLOOKUP(trading_client_detail!$E212,'asset_&amp;_open_positions'!$E:$M, 8, FALSE),IF(NOT(ISERROR(VLOOKUP($A212,'asset_&amp;_open_positions'!$E:$M, 6, FALSE))),VLOOKUP($A212,'asset_&amp;_open_positions'!$E:$M, 8, FALSE),1))),"")</f>
        <v/>
      </c>
      <c r="D212" s="42" t="str">
        <f>IF(trading_client_detail!$A212&lt;&gt;"",IF(OR(LEFT(trading_client_detail!$F212,3)="USD",RIGHT(trading_client_detail!$F212,3)="USD",LEFT(trading_client_detail!$F212,3)="EUR",RIGHT(trading_client_detail!$F212,3)="EUR"),"",trading_client_detail!$G212),"")</f>
        <v/>
      </c>
    </row>
    <row r="213" spans="1:4" x14ac:dyDescent="0.25">
      <c r="A213" t="str">
        <f>IF(AND(trading_client_detail!$A213&lt;&gt;"",ROUND(trading_client_detail!$G213,0)&lt;&gt;0),IF(OR(LEFT(trading_client_detail!$F213,3)="USD",RIGHT(trading_client_detail!$F213,3)="USD",LEFT(trading_client_detail!$F213,3)="EUR",RIGHT(trading_client_detail!$F213,3)="EUR"),"",IF(NOT(ISERROR(VLOOKUP(trading_client_detail!$E213,'asset_&amp;_open_positions'!$E:$M, 9, FALSE))),VLOOKUP(trading_client_detail!$E213,'asset_&amp;_open_positions'!$E:$M, 9, FALSE),IF(NOT(ISERROR(VLOOKUP(trading_client_detail!$F213,'asset_&amp;_open_positions'!$E:$M, 9, FALSE))),VLOOKUP(trading_client_detail!$F213,'asset_&amp;_open_positions'!$E:$M, 9, FALSE),RIGHT(trading_client_detail!$F213,LEN(trading_client_detail!$F213)-1)))),"")</f>
        <v>BTC</v>
      </c>
      <c r="B213" t="str">
        <f>IF(AND(trading_client_detail!$A213&lt;&gt;"",ROUND(trading_client_detail!$G213,0)&lt;&gt;0),IF(OR(LEFT(trading_client_detail!$F213,3)="USD",RIGHT(trading_client_detail!$F213,3)="USD"),"",IF(NOT(ISERROR(VLOOKUP(trading_client_detail!$E213,'asset_&amp;_open_positions'!$E:$M, 6, FALSE))),VLOOKUP(trading_client_detail!$E213,'asset_&amp;_open_positions'!$E:$M, 6, FALSE),IF(NOT(ISERROR(VLOOKUP($A213,'asset_&amp;_open_positions'!$E:$M, 6, FALSE))),VLOOKUP($A213,'asset_&amp;_open_positions'!$E:$M, 6, FALSE),"ASSET"))),"")</f>
        <v>ASSET</v>
      </c>
      <c r="C213">
        <f>IF(AND(trading_client_detail!$A213&lt;&gt;"",ROUND(trading_client_detail!$G213,0)&lt;&gt;0),IF(OR(LEFT(trading_client_detail!$F213,3)="USD",RIGHT(trading_client_detail!$F213,3)="USD"),"",IF(NOT(ISERROR(VLOOKUP(trading_client_detail!$E213,'asset_&amp;_open_positions'!$E:$M, 6, FALSE))),VLOOKUP(trading_client_detail!$E213,'asset_&amp;_open_positions'!$E:$M, 8, FALSE),IF(NOT(ISERROR(VLOOKUP($A213,'asset_&amp;_open_positions'!$E:$M, 6, FALSE))),VLOOKUP($A213,'asset_&amp;_open_positions'!$E:$M, 8, FALSE),1))),"")</f>
        <v>1</v>
      </c>
      <c r="D213" s="42">
        <f>IF(trading_client_detail!$A213&lt;&gt;"",IF(OR(LEFT(trading_client_detail!$F213,3)="USD",RIGHT(trading_client_detail!$F213,3)="USD",LEFT(trading_client_detail!$F213,3)="EUR",RIGHT(trading_client_detail!$F213,3)="EUR"),"",trading_client_detail!$G213),"")</f>
        <v>-10.9262</v>
      </c>
    </row>
    <row r="214" spans="1:4" x14ac:dyDescent="0.25">
      <c r="A214" t="str">
        <f>IF(AND(trading_client_detail!$A214&lt;&gt;"",ROUND(trading_client_detail!$G214,0)&lt;&gt;0),IF(OR(LEFT(trading_client_detail!$F214,3)="USD",RIGHT(trading_client_detail!$F214,3)="USD",LEFT(trading_client_detail!$F214,3)="EUR",RIGHT(trading_client_detail!$F214,3)="EUR"),"",IF(NOT(ISERROR(VLOOKUP(trading_client_detail!$E214,'asset_&amp;_open_positions'!$E:$M, 9, FALSE))),VLOOKUP(trading_client_detail!$E214,'asset_&amp;_open_positions'!$E:$M, 9, FALSE),IF(NOT(ISERROR(VLOOKUP(trading_client_detail!$F214,'asset_&amp;_open_positions'!$E:$M, 9, FALSE))),VLOOKUP(trading_client_detail!$F214,'asset_&amp;_open_positions'!$E:$M, 9, FALSE),RIGHT(trading_client_detail!$F214,LEN(trading_client_detail!$F214)-1)))),"")</f>
        <v/>
      </c>
      <c r="B214" t="str">
        <f>IF(AND(trading_client_detail!$A214&lt;&gt;"",ROUND(trading_client_detail!$G214,0)&lt;&gt;0),IF(OR(LEFT(trading_client_detail!$F214,3)="USD",RIGHT(trading_client_detail!$F214,3)="USD"),"",IF(NOT(ISERROR(VLOOKUP(trading_client_detail!$E214,'asset_&amp;_open_positions'!$E:$M, 6, FALSE))),VLOOKUP(trading_client_detail!$E214,'asset_&amp;_open_positions'!$E:$M, 6, FALSE),IF(NOT(ISERROR(VLOOKUP($A214,'asset_&amp;_open_positions'!$E:$M, 6, FALSE))),VLOOKUP($A214,'asset_&amp;_open_positions'!$E:$M, 6, FALSE),"ASSET"))),"")</f>
        <v/>
      </c>
      <c r="C214" t="str">
        <f>IF(AND(trading_client_detail!$A214&lt;&gt;"",ROUND(trading_client_detail!$G214,0)&lt;&gt;0),IF(OR(LEFT(trading_client_detail!$F214,3)="USD",RIGHT(trading_client_detail!$F214,3)="USD"),"",IF(NOT(ISERROR(VLOOKUP(trading_client_detail!$E214,'asset_&amp;_open_positions'!$E:$M, 6, FALSE))),VLOOKUP(trading_client_detail!$E214,'asset_&amp;_open_positions'!$E:$M, 8, FALSE),IF(NOT(ISERROR(VLOOKUP($A214,'asset_&amp;_open_positions'!$E:$M, 6, FALSE))),VLOOKUP($A214,'asset_&amp;_open_positions'!$E:$M, 8, FALSE),1))),"")</f>
        <v/>
      </c>
      <c r="D214" s="42" t="str">
        <f>IF(trading_client_detail!$A214&lt;&gt;"",IF(OR(LEFT(trading_client_detail!$F214,3)="USD",RIGHT(trading_client_detail!$F214,3)="USD",LEFT(trading_client_detail!$F214,3)="EUR",RIGHT(trading_client_detail!$F214,3)="EUR"),"",trading_client_detail!$G214),"")</f>
        <v/>
      </c>
    </row>
    <row r="215" spans="1:4" x14ac:dyDescent="0.25">
      <c r="A215" t="str">
        <f>IF(AND(trading_client_detail!$A215&lt;&gt;"",ROUND(trading_client_detail!$G215,0)&lt;&gt;0),IF(OR(LEFT(trading_client_detail!$F215,3)="USD",RIGHT(trading_client_detail!$F215,3)="USD",LEFT(trading_client_detail!$F215,3)="EUR",RIGHT(trading_client_detail!$F215,3)="EUR"),"",IF(NOT(ISERROR(VLOOKUP(trading_client_detail!$E215,'asset_&amp;_open_positions'!$E:$M, 9, FALSE))),VLOOKUP(trading_client_detail!$E215,'asset_&amp;_open_positions'!$E:$M, 9, FALSE),IF(NOT(ISERROR(VLOOKUP(trading_client_detail!$F215,'asset_&amp;_open_positions'!$E:$M, 9, FALSE))),VLOOKUP(trading_client_detail!$F215,'asset_&amp;_open_positions'!$E:$M, 9, FALSE),RIGHT(trading_client_detail!$F215,LEN(trading_client_detail!$F215)-1)))),"")</f>
        <v>BTC</v>
      </c>
      <c r="B215" t="str">
        <f>IF(AND(trading_client_detail!$A215&lt;&gt;"",ROUND(trading_client_detail!$G215,0)&lt;&gt;0),IF(OR(LEFT(trading_client_detail!$F215,3)="USD",RIGHT(trading_client_detail!$F215,3)="USD"),"",IF(NOT(ISERROR(VLOOKUP(trading_client_detail!$E215,'asset_&amp;_open_positions'!$E:$M, 6, FALSE))),VLOOKUP(trading_client_detail!$E215,'asset_&amp;_open_positions'!$E:$M, 6, FALSE),IF(NOT(ISERROR(VLOOKUP($A215,'asset_&amp;_open_positions'!$E:$M, 6, FALSE))),VLOOKUP($A215,'asset_&amp;_open_positions'!$E:$M, 6, FALSE),"ASSET"))),"")</f>
        <v>ASSET</v>
      </c>
      <c r="C215">
        <f>IF(AND(trading_client_detail!$A215&lt;&gt;"",ROUND(trading_client_detail!$G215,0)&lt;&gt;0),IF(OR(LEFT(trading_client_detail!$F215,3)="USD",RIGHT(trading_client_detail!$F215,3)="USD"),"",IF(NOT(ISERROR(VLOOKUP(trading_client_detail!$E215,'asset_&amp;_open_positions'!$E:$M, 6, FALSE))),VLOOKUP(trading_client_detail!$E215,'asset_&amp;_open_positions'!$E:$M, 8, FALSE),IF(NOT(ISERROR(VLOOKUP($A215,'asset_&amp;_open_positions'!$E:$M, 6, FALSE))),VLOOKUP($A215,'asset_&amp;_open_positions'!$E:$M, 8, FALSE),1))),"")</f>
        <v>1</v>
      </c>
      <c r="D215" s="42">
        <f>IF(trading_client_detail!$A215&lt;&gt;"",IF(OR(LEFT(trading_client_detail!$F215,3)="USD",RIGHT(trading_client_detail!$F215,3)="USD",LEFT(trading_client_detail!$F215,3)="EUR",RIGHT(trading_client_detail!$F215,3)="EUR"),"",trading_client_detail!$G215),"")</f>
        <v>18.707429999999999</v>
      </c>
    </row>
    <row r="216" spans="1:4" x14ac:dyDescent="0.25">
      <c r="A216" t="str">
        <f>IF(AND(trading_client_detail!$A216&lt;&gt;"",ROUND(trading_client_detail!$G216,0)&lt;&gt;0),IF(OR(LEFT(trading_client_detail!$F216,3)="USD",RIGHT(trading_client_detail!$F216,3)="USD",LEFT(trading_client_detail!$F216,3)="EUR",RIGHT(trading_client_detail!$F216,3)="EUR"),"",IF(NOT(ISERROR(VLOOKUP(trading_client_detail!$E216,'asset_&amp;_open_positions'!$E:$M, 9, FALSE))),VLOOKUP(trading_client_detail!$E216,'asset_&amp;_open_positions'!$E:$M, 9, FALSE),IF(NOT(ISERROR(VLOOKUP(trading_client_detail!$F216,'asset_&amp;_open_positions'!$E:$M, 9, FALSE))),VLOOKUP(trading_client_detail!$F216,'asset_&amp;_open_positions'!$E:$M, 9, FALSE),RIGHT(trading_client_detail!$F216,LEN(trading_client_detail!$F216)-1)))),"")</f>
        <v/>
      </c>
      <c r="B216" t="str">
        <f>IF(AND(trading_client_detail!$A216&lt;&gt;"",ROUND(trading_client_detail!$G216,0)&lt;&gt;0),IF(OR(LEFT(trading_client_detail!$F216,3)="USD",RIGHT(trading_client_detail!$F216,3)="USD"),"",IF(NOT(ISERROR(VLOOKUP(trading_client_detail!$E216,'asset_&amp;_open_positions'!$E:$M, 6, FALSE))),VLOOKUP(trading_client_detail!$E216,'asset_&amp;_open_positions'!$E:$M, 6, FALSE),IF(NOT(ISERROR(VLOOKUP($A216,'asset_&amp;_open_positions'!$E:$M, 6, FALSE))),VLOOKUP($A216,'asset_&amp;_open_positions'!$E:$M, 6, FALSE),"ASSET"))),"")</f>
        <v/>
      </c>
      <c r="C216" t="str">
        <f>IF(AND(trading_client_detail!$A216&lt;&gt;"",ROUND(trading_client_detail!$G216,0)&lt;&gt;0),IF(OR(LEFT(trading_client_detail!$F216,3)="USD",RIGHT(trading_client_detail!$F216,3)="USD"),"",IF(NOT(ISERROR(VLOOKUP(trading_client_detail!$E216,'asset_&amp;_open_positions'!$E:$M, 6, FALSE))),VLOOKUP(trading_client_detail!$E216,'asset_&amp;_open_positions'!$E:$M, 8, FALSE),IF(NOT(ISERROR(VLOOKUP($A216,'asset_&amp;_open_positions'!$E:$M, 6, FALSE))),VLOOKUP($A216,'asset_&amp;_open_positions'!$E:$M, 8, FALSE),1))),"")</f>
        <v/>
      </c>
      <c r="D216" s="42" t="str">
        <f>IF(trading_client_detail!$A216&lt;&gt;"",IF(OR(LEFT(trading_client_detail!$F216,3)="USD",RIGHT(trading_client_detail!$F216,3)="USD",LEFT(trading_client_detail!$F216,3)="EUR",RIGHT(trading_client_detail!$F216,3)="EUR"),"",trading_client_detail!$G216),"")</f>
        <v/>
      </c>
    </row>
    <row r="217" spans="1:4" x14ac:dyDescent="0.25">
      <c r="A217" t="str">
        <f>IF(AND(trading_client_detail!$A217&lt;&gt;"",ROUND(trading_client_detail!$G217,0)&lt;&gt;0),IF(OR(LEFT(trading_client_detail!$F217,3)="USD",RIGHT(trading_client_detail!$F217,3)="USD",LEFT(trading_client_detail!$F217,3)="EUR",RIGHT(trading_client_detail!$F217,3)="EUR"),"",IF(NOT(ISERROR(VLOOKUP(trading_client_detail!$E217,'asset_&amp;_open_positions'!$E:$M, 9, FALSE))),VLOOKUP(trading_client_detail!$E217,'asset_&amp;_open_positions'!$E:$M, 9, FALSE),IF(NOT(ISERROR(VLOOKUP(trading_client_detail!$F217,'asset_&amp;_open_positions'!$E:$M, 9, FALSE))),VLOOKUP(trading_client_detail!$F217,'asset_&amp;_open_positions'!$E:$M, 9, FALSE),RIGHT(trading_client_detail!$F217,LEN(trading_client_detail!$F217)-1)))),"")</f>
        <v/>
      </c>
      <c r="B217" t="str">
        <f>IF(AND(trading_client_detail!$A217&lt;&gt;"",ROUND(trading_client_detail!$G217,0)&lt;&gt;0),IF(OR(LEFT(trading_client_detail!$F217,3)="USD",RIGHT(trading_client_detail!$F217,3)="USD"),"",IF(NOT(ISERROR(VLOOKUP(trading_client_detail!$E217,'asset_&amp;_open_positions'!$E:$M, 6, FALSE))),VLOOKUP(trading_client_detail!$E217,'asset_&amp;_open_positions'!$E:$M, 6, FALSE),IF(NOT(ISERROR(VLOOKUP($A217,'asset_&amp;_open_positions'!$E:$M, 6, FALSE))),VLOOKUP($A217,'asset_&amp;_open_positions'!$E:$M, 6, FALSE),"ASSET"))),"")</f>
        <v/>
      </c>
      <c r="C217" t="str">
        <f>IF(AND(trading_client_detail!$A217&lt;&gt;"",ROUND(trading_client_detail!$G217,0)&lt;&gt;0),IF(OR(LEFT(trading_client_detail!$F217,3)="USD",RIGHT(trading_client_detail!$F217,3)="USD"),"",IF(NOT(ISERROR(VLOOKUP(trading_client_detail!$E217,'asset_&amp;_open_positions'!$E:$M, 6, FALSE))),VLOOKUP(trading_client_detail!$E217,'asset_&amp;_open_positions'!$E:$M, 8, FALSE),IF(NOT(ISERROR(VLOOKUP($A217,'asset_&amp;_open_positions'!$E:$M, 6, FALSE))),VLOOKUP($A217,'asset_&amp;_open_positions'!$E:$M, 8, FALSE),1))),"")</f>
        <v/>
      </c>
      <c r="D217" s="42">
        <f>IF(trading_client_detail!$A217&lt;&gt;"",IF(OR(LEFT(trading_client_detail!$F217,3)="USD",RIGHT(trading_client_detail!$F217,3)="USD",LEFT(trading_client_detail!$F217,3)="EUR",RIGHT(trading_client_detail!$F217,3)="EUR"),"",trading_client_detail!$G217),"")</f>
        <v>-2.4544000000000001E-5</v>
      </c>
    </row>
    <row r="218" spans="1:4" x14ac:dyDescent="0.25">
      <c r="A218" t="str">
        <f>IF(AND(trading_client_detail!$A218&lt;&gt;"",ROUND(trading_client_detail!$G218,0)&lt;&gt;0),IF(OR(LEFT(trading_client_detail!$F218,3)="USD",RIGHT(trading_client_detail!$F218,3)="USD",LEFT(trading_client_detail!$F218,3)="EUR",RIGHT(trading_client_detail!$F218,3)="EUR"),"",IF(NOT(ISERROR(VLOOKUP(trading_client_detail!$E218,'asset_&amp;_open_positions'!$E:$M, 9, FALSE))),VLOOKUP(trading_client_detail!$E218,'asset_&amp;_open_positions'!$E:$M, 9, FALSE),IF(NOT(ISERROR(VLOOKUP(trading_client_detail!$F218,'asset_&amp;_open_positions'!$E:$M, 9, FALSE))),VLOOKUP(trading_client_detail!$F218,'asset_&amp;_open_positions'!$E:$M, 9, FALSE),RIGHT(trading_client_detail!$F218,LEN(trading_client_detail!$F218)-1)))),"")</f>
        <v>BTC</v>
      </c>
      <c r="B218" t="str">
        <f>IF(AND(trading_client_detail!$A218&lt;&gt;"",ROUND(trading_client_detail!$G218,0)&lt;&gt;0),IF(OR(LEFT(trading_client_detail!$F218,3)="USD",RIGHT(trading_client_detail!$F218,3)="USD"),"",IF(NOT(ISERROR(VLOOKUP(trading_client_detail!$E218,'asset_&amp;_open_positions'!$E:$M, 6, FALSE))),VLOOKUP(trading_client_detail!$E218,'asset_&amp;_open_positions'!$E:$M, 6, FALSE),IF(NOT(ISERROR(VLOOKUP($A218,'asset_&amp;_open_positions'!$E:$M, 6, FALSE))),VLOOKUP($A218,'asset_&amp;_open_positions'!$E:$M, 6, FALSE),"ASSET"))),"")</f>
        <v>ASSET</v>
      </c>
      <c r="C218">
        <f>IF(AND(trading_client_detail!$A218&lt;&gt;"",ROUND(trading_client_detail!$G218,0)&lt;&gt;0),IF(OR(LEFT(trading_client_detail!$F218,3)="USD",RIGHT(trading_client_detail!$F218,3)="USD"),"",IF(NOT(ISERROR(VLOOKUP(trading_client_detail!$E218,'asset_&amp;_open_positions'!$E:$M, 6, FALSE))),VLOOKUP(trading_client_detail!$E218,'asset_&amp;_open_positions'!$E:$M, 8, FALSE),IF(NOT(ISERROR(VLOOKUP($A218,'asset_&amp;_open_positions'!$E:$M, 6, FALSE))),VLOOKUP($A218,'asset_&amp;_open_positions'!$E:$M, 8, FALSE),1))),"")</f>
        <v>1</v>
      </c>
      <c r="D218" s="42">
        <f>IF(trading_client_detail!$A218&lt;&gt;"",IF(OR(LEFT(trading_client_detail!$F218,3)="USD",RIGHT(trading_client_detail!$F218,3)="USD",LEFT(trading_client_detail!$F218,3)="EUR",RIGHT(trading_client_detail!$F218,3)="EUR"),"",trading_client_detail!$G218),"")</f>
        <v>-23.219327274000001</v>
      </c>
    </row>
    <row r="219" spans="1:4" x14ac:dyDescent="0.25">
      <c r="A219" t="str">
        <f>IF(AND(trading_client_detail!$A219&lt;&gt;"",ROUND(trading_client_detail!$G219,0)&lt;&gt;0),IF(OR(LEFT(trading_client_detail!$F219,3)="USD",RIGHT(trading_client_detail!$F219,3)="USD",LEFT(trading_client_detail!$F219,3)="EUR",RIGHT(trading_client_detail!$F219,3)="EUR"),"",IF(NOT(ISERROR(VLOOKUP(trading_client_detail!$E219,'asset_&amp;_open_positions'!$E:$M, 9, FALSE))),VLOOKUP(trading_client_detail!$E219,'asset_&amp;_open_positions'!$E:$M, 9, FALSE),IF(NOT(ISERROR(VLOOKUP(trading_client_detail!$F219,'asset_&amp;_open_positions'!$E:$M, 9, FALSE))),VLOOKUP(trading_client_detail!$F219,'asset_&amp;_open_positions'!$E:$M, 9, FALSE),RIGHT(trading_client_detail!$F219,LEN(trading_client_detail!$F219)-1)))),"")</f>
        <v/>
      </c>
      <c r="B219" t="str">
        <f>IF(AND(trading_client_detail!$A219&lt;&gt;"",ROUND(trading_client_detail!$G219,0)&lt;&gt;0),IF(OR(LEFT(trading_client_detail!$F219,3)="USD",RIGHT(trading_client_detail!$F219,3)="USD"),"",IF(NOT(ISERROR(VLOOKUP(trading_client_detail!$E219,'asset_&amp;_open_positions'!$E:$M, 6, FALSE))),VLOOKUP(trading_client_detail!$E219,'asset_&amp;_open_positions'!$E:$M, 6, FALSE),IF(NOT(ISERROR(VLOOKUP($A219,'asset_&amp;_open_positions'!$E:$M, 6, FALSE))),VLOOKUP($A219,'asset_&amp;_open_positions'!$E:$M, 6, FALSE),"ASSET"))),"")</f>
        <v/>
      </c>
      <c r="C219" t="str">
        <f>IF(AND(trading_client_detail!$A219&lt;&gt;"",ROUND(trading_client_detail!$G219,0)&lt;&gt;0),IF(OR(LEFT(trading_client_detail!$F219,3)="USD",RIGHT(trading_client_detail!$F219,3)="USD"),"",IF(NOT(ISERROR(VLOOKUP(trading_client_detail!$E219,'asset_&amp;_open_positions'!$E:$M, 6, FALSE))),VLOOKUP(trading_client_detail!$E219,'asset_&amp;_open_positions'!$E:$M, 8, FALSE),IF(NOT(ISERROR(VLOOKUP($A219,'asset_&amp;_open_positions'!$E:$M, 6, FALSE))),VLOOKUP($A219,'asset_&amp;_open_positions'!$E:$M, 8, FALSE),1))),"")</f>
        <v/>
      </c>
      <c r="D219" s="42">
        <f>IF(trading_client_detail!$A219&lt;&gt;"",IF(OR(LEFT(trading_client_detail!$F219,3)="USD",RIGHT(trading_client_detail!$F219,3)="USD",LEFT(trading_client_detail!$F219,3)="EUR",RIGHT(trading_client_detail!$F219,3)="EUR"),"",trading_client_detail!$G219),"")</f>
        <v>-0.42242000000000002</v>
      </c>
    </row>
    <row r="220" spans="1:4" x14ac:dyDescent="0.25">
      <c r="A220" t="str">
        <f>IF(AND(trading_client_detail!$A220&lt;&gt;"",ROUND(trading_client_detail!$G220,0)&lt;&gt;0),IF(OR(LEFT(trading_client_detail!$F220,3)="USD",RIGHT(trading_client_detail!$F220,3)="USD",LEFT(trading_client_detail!$F220,3)="EUR",RIGHT(trading_client_detail!$F220,3)="EUR"),"",IF(NOT(ISERROR(VLOOKUP(trading_client_detail!$E220,'asset_&amp;_open_positions'!$E:$M, 9, FALSE))),VLOOKUP(trading_client_detail!$E220,'asset_&amp;_open_positions'!$E:$M, 9, FALSE),IF(NOT(ISERROR(VLOOKUP(trading_client_detail!$F220,'asset_&amp;_open_positions'!$E:$M, 9, FALSE))),VLOOKUP(trading_client_detail!$F220,'asset_&amp;_open_positions'!$E:$M, 9, FALSE),RIGHT(trading_client_detail!$F220,LEN(trading_client_detail!$F220)-1)))),"")</f>
        <v/>
      </c>
      <c r="B220" t="str">
        <f>IF(AND(trading_client_detail!$A220&lt;&gt;"",ROUND(trading_client_detail!$G220,0)&lt;&gt;0),IF(OR(LEFT(trading_client_detail!$F220,3)="USD",RIGHT(trading_client_detail!$F220,3)="USD"),"",IF(NOT(ISERROR(VLOOKUP(trading_client_detail!$E220,'asset_&amp;_open_positions'!$E:$M, 6, FALSE))),VLOOKUP(trading_client_detail!$E220,'asset_&amp;_open_positions'!$E:$M, 6, FALSE),IF(NOT(ISERROR(VLOOKUP($A220,'asset_&amp;_open_positions'!$E:$M, 6, FALSE))),VLOOKUP($A220,'asset_&amp;_open_positions'!$E:$M, 6, FALSE),"ASSET"))),"")</f>
        <v/>
      </c>
      <c r="C220" t="str">
        <f>IF(AND(trading_client_detail!$A220&lt;&gt;"",ROUND(trading_client_detail!$G220,0)&lt;&gt;0),IF(OR(LEFT(trading_client_detail!$F220,3)="USD",RIGHT(trading_client_detail!$F220,3)="USD"),"",IF(NOT(ISERROR(VLOOKUP(trading_client_detail!$E220,'asset_&amp;_open_positions'!$E:$M, 6, FALSE))),VLOOKUP(trading_client_detail!$E220,'asset_&amp;_open_positions'!$E:$M, 8, FALSE),IF(NOT(ISERROR(VLOOKUP($A220,'asset_&amp;_open_positions'!$E:$M, 6, FALSE))),VLOOKUP($A220,'asset_&amp;_open_positions'!$E:$M, 8, FALSE),1))),"")</f>
        <v/>
      </c>
      <c r="D220" s="42" t="str">
        <f>IF(trading_client_detail!$A220&lt;&gt;"",IF(OR(LEFT(trading_client_detail!$F220,3)="USD",RIGHT(trading_client_detail!$F220,3)="USD",LEFT(trading_client_detail!$F220,3)="EUR",RIGHT(trading_client_detail!$F220,3)="EUR"),"",trading_client_detail!$G220),"")</f>
        <v/>
      </c>
    </row>
    <row r="221" spans="1:4" x14ac:dyDescent="0.25">
      <c r="A221" t="str">
        <f>IF(AND(trading_client_detail!$A221&lt;&gt;"",ROUND(trading_client_detail!$G221,0)&lt;&gt;0),IF(OR(LEFT(trading_client_detail!$F221,3)="USD",RIGHT(trading_client_detail!$F221,3)="USD",LEFT(trading_client_detail!$F221,3)="EUR",RIGHT(trading_client_detail!$F221,3)="EUR"),"",IF(NOT(ISERROR(VLOOKUP(trading_client_detail!$E221,'asset_&amp;_open_positions'!$E:$M, 9, FALSE))),VLOOKUP(trading_client_detail!$E221,'asset_&amp;_open_positions'!$E:$M, 9, FALSE),IF(NOT(ISERROR(VLOOKUP(trading_client_detail!$F221,'asset_&amp;_open_positions'!$E:$M, 9, FALSE))),VLOOKUP(trading_client_detail!$F221,'asset_&amp;_open_positions'!$E:$M, 9, FALSE),RIGHT(trading_client_detail!$F221,LEN(trading_client_detail!$F221)-1)))),"")</f>
        <v>BTC</v>
      </c>
      <c r="B221" t="str">
        <f>IF(AND(trading_client_detail!$A221&lt;&gt;"",ROUND(trading_client_detail!$G221,0)&lt;&gt;0),IF(OR(LEFT(trading_client_detail!$F221,3)="USD",RIGHT(trading_client_detail!$F221,3)="USD"),"",IF(NOT(ISERROR(VLOOKUP(trading_client_detail!$E221,'asset_&amp;_open_positions'!$E:$M, 6, FALSE))),VLOOKUP(trading_client_detail!$E221,'asset_&amp;_open_positions'!$E:$M, 6, FALSE),IF(NOT(ISERROR(VLOOKUP($A221,'asset_&amp;_open_positions'!$E:$M, 6, FALSE))),VLOOKUP($A221,'asset_&amp;_open_positions'!$E:$M, 6, FALSE),"ASSET"))),"")</f>
        <v>ASSET</v>
      </c>
      <c r="C221">
        <f>IF(AND(trading_client_detail!$A221&lt;&gt;"",ROUND(trading_client_detail!$G221,0)&lt;&gt;0),IF(OR(LEFT(trading_client_detail!$F221,3)="USD",RIGHT(trading_client_detail!$F221,3)="USD"),"",IF(NOT(ISERROR(VLOOKUP(trading_client_detail!$E221,'asset_&amp;_open_positions'!$E:$M, 6, FALSE))),VLOOKUP(trading_client_detail!$E221,'asset_&amp;_open_positions'!$E:$M, 8, FALSE),IF(NOT(ISERROR(VLOOKUP($A221,'asset_&amp;_open_positions'!$E:$M, 6, FALSE))),VLOOKUP($A221,'asset_&amp;_open_positions'!$E:$M, 8, FALSE),1))),"")</f>
        <v>1</v>
      </c>
      <c r="D221" s="42">
        <f>IF(trading_client_detail!$A221&lt;&gt;"",IF(OR(LEFT(trading_client_detail!$F221,3)="USD",RIGHT(trading_client_detail!$F221,3)="USD",LEFT(trading_client_detail!$F221,3)="EUR",RIGHT(trading_client_detail!$F221,3)="EUR"),"",trading_client_detail!$G221),"")</f>
        <v>-8.1720000000000006</v>
      </c>
    </row>
    <row r="222" spans="1:4" x14ac:dyDescent="0.25">
      <c r="A222" t="str">
        <f>IF(AND(trading_client_detail!$A222&lt;&gt;"",ROUND(trading_client_detail!$G222,0)&lt;&gt;0),IF(OR(LEFT(trading_client_detail!$F222,3)="USD",RIGHT(trading_client_detail!$F222,3)="USD",LEFT(trading_client_detail!$F222,3)="EUR",RIGHT(trading_client_detail!$F222,3)="EUR"),"",IF(NOT(ISERROR(VLOOKUP(trading_client_detail!$E222,'asset_&amp;_open_positions'!$E:$M, 9, FALSE))),VLOOKUP(trading_client_detail!$E222,'asset_&amp;_open_positions'!$E:$M, 9, FALSE),IF(NOT(ISERROR(VLOOKUP(trading_client_detail!$F222,'asset_&amp;_open_positions'!$E:$M, 9, FALSE))),VLOOKUP(trading_client_detail!$F222,'asset_&amp;_open_positions'!$E:$M, 9, FALSE),RIGHT(trading_client_detail!$F222,LEN(trading_client_detail!$F222)-1)))),"")</f>
        <v/>
      </c>
      <c r="B222" t="str">
        <f>IF(AND(trading_client_detail!$A222&lt;&gt;"",ROUND(trading_client_detail!$G222,0)&lt;&gt;0),IF(OR(LEFT(trading_client_detail!$F222,3)="USD",RIGHT(trading_client_detail!$F222,3)="USD"),"",IF(NOT(ISERROR(VLOOKUP(trading_client_detail!$E222,'asset_&amp;_open_positions'!$E:$M, 6, FALSE))),VLOOKUP(trading_client_detail!$E222,'asset_&amp;_open_positions'!$E:$M, 6, FALSE),IF(NOT(ISERROR(VLOOKUP($A222,'asset_&amp;_open_positions'!$E:$M, 6, FALSE))),VLOOKUP($A222,'asset_&amp;_open_positions'!$E:$M, 6, FALSE),"ASSET"))),"")</f>
        <v/>
      </c>
      <c r="C222" t="str">
        <f>IF(AND(trading_client_detail!$A222&lt;&gt;"",ROUND(trading_client_detail!$G222,0)&lt;&gt;0),IF(OR(LEFT(trading_client_detail!$F222,3)="USD",RIGHT(trading_client_detail!$F222,3)="USD"),"",IF(NOT(ISERROR(VLOOKUP(trading_client_detail!$E222,'asset_&amp;_open_positions'!$E:$M, 6, FALSE))),VLOOKUP(trading_client_detail!$E222,'asset_&amp;_open_positions'!$E:$M, 8, FALSE),IF(NOT(ISERROR(VLOOKUP($A222,'asset_&amp;_open_positions'!$E:$M, 6, FALSE))),VLOOKUP($A222,'asset_&amp;_open_positions'!$E:$M, 8, FALSE),1))),"")</f>
        <v/>
      </c>
      <c r="D222" s="42" t="str">
        <f>IF(trading_client_detail!$A222&lt;&gt;"",IF(OR(LEFT(trading_client_detail!$F222,3)="USD",RIGHT(trading_client_detail!$F222,3)="USD",LEFT(trading_client_detail!$F222,3)="EUR",RIGHT(trading_client_detail!$F222,3)="EUR"),"",trading_client_detail!$G222),"")</f>
        <v/>
      </c>
    </row>
    <row r="223" spans="1:4" x14ac:dyDescent="0.25">
      <c r="A223" t="str">
        <f>IF(AND(trading_client_detail!$A223&lt;&gt;"",ROUND(trading_client_detail!$G223,0)&lt;&gt;0),IF(OR(LEFT(trading_client_detail!$F223,3)="USD",RIGHT(trading_client_detail!$F223,3)="USD",LEFT(trading_client_detail!$F223,3)="EUR",RIGHT(trading_client_detail!$F223,3)="EUR"),"",IF(NOT(ISERROR(VLOOKUP(trading_client_detail!$E223,'asset_&amp;_open_positions'!$E:$M, 9, FALSE))),VLOOKUP(trading_client_detail!$E223,'asset_&amp;_open_positions'!$E:$M, 9, FALSE),IF(NOT(ISERROR(VLOOKUP(trading_client_detail!$F223,'asset_&amp;_open_positions'!$E:$M, 9, FALSE))),VLOOKUP(trading_client_detail!$F223,'asset_&amp;_open_positions'!$E:$M, 9, FALSE),RIGHT(trading_client_detail!$F223,LEN(trading_client_detail!$F223)-1)))),"")</f>
        <v>BTC</v>
      </c>
      <c r="B223" t="str">
        <f>IF(AND(trading_client_detail!$A223&lt;&gt;"",ROUND(trading_client_detail!$G223,0)&lt;&gt;0),IF(OR(LEFT(trading_client_detail!$F223,3)="USD",RIGHT(trading_client_detail!$F223,3)="USD"),"",IF(NOT(ISERROR(VLOOKUP(trading_client_detail!$E223,'asset_&amp;_open_positions'!$E:$M, 6, FALSE))),VLOOKUP(trading_client_detail!$E223,'asset_&amp;_open_positions'!$E:$M, 6, FALSE),IF(NOT(ISERROR(VLOOKUP($A223,'asset_&amp;_open_positions'!$E:$M, 6, FALSE))),VLOOKUP($A223,'asset_&amp;_open_positions'!$E:$M, 6, FALSE),"ASSET"))),"")</f>
        <v>ASSET</v>
      </c>
      <c r="C223">
        <f>IF(AND(trading_client_detail!$A223&lt;&gt;"",ROUND(trading_client_detail!$G223,0)&lt;&gt;0),IF(OR(LEFT(trading_client_detail!$F223,3)="USD",RIGHT(trading_client_detail!$F223,3)="USD"),"",IF(NOT(ISERROR(VLOOKUP(trading_client_detail!$E223,'asset_&amp;_open_positions'!$E:$M, 6, FALSE))),VLOOKUP(trading_client_detail!$E223,'asset_&amp;_open_positions'!$E:$M, 8, FALSE),IF(NOT(ISERROR(VLOOKUP($A223,'asset_&amp;_open_positions'!$E:$M, 6, FALSE))),VLOOKUP($A223,'asset_&amp;_open_positions'!$E:$M, 8, FALSE),1))),"")</f>
        <v>1</v>
      </c>
      <c r="D223" s="42">
        <f>IF(trading_client_detail!$A223&lt;&gt;"",IF(OR(LEFT(trading_client_detail!$F223,3)="USD",RIGHT(trading_client_detail!$F223,3)="USD",LEFT(trading_client_detail!$F223,3)="EUR",RIGHT(trading_client_detail!$F223,3)="EUR"),"",trading_client_detail!$G223),"")</f>
        <v>16.294714699</v>
      </c>
    </row>
    <row r="224" spans="1:4" x14ac:dyDescent="0.25">
      <c r="A224" t="str">
        <f>IF(AND(trading_client_detail!$A224&lt;&gt;"",ROUND(trading_client_detail!$G224,0)&lt;&gt;0),IF(OR(LEFT(trading_client_detail!$F224,3)="USD",RIGHT(trading_client_detail!$F224,3)="USD",LEFT(trading_client_detail!$F224,3)="EUR",RIGHT(trading_client_detail!$F224,3)="EUR"),"",IF(NOT(ISERROR(VLOOKUP(trading_client_detail!$E224,'asset_&amp;_open_positions'!$E:$M, 9, FALSE))),VLOOKUP(trading_client_detail!$E224,'asset_&amp;_open_positions'!$E:$M, 9, FALSE),IF(NOT(ISERROR(VLOOKUP(trading_client_detail!$F224,'asset_&amp;_open_positions'!$E:$M, 9, FALSE))),VLOOKUP(trading_client_detail!$F224,'asset_&amp;_open_positions'!$E:$M, 9, FALSE),RIGHT(trading_client_detail!$F224,LEN(trading_client_detail!$F224)-1)))),"")</f>
        <v/>
      </c>
      <c r="B224" t="str">
        <f>IF(AND(trading_client_detail!$A224&lt;&gt;"",ROUND(trading_client_detail!$G224,0)&lt;&gt;0),IF(OR(LEFT(trading_client_detail!$F224,3)="USD",RIGHT(trading_client_detail!$F224,3)="USD"),"",IF(NOT(ISERROR(VLOOKUP(trading_client_detail!$E224,'asset_&amp;_open_positions'!$E:$M, 6, FALSE))),VLOOKUP(trading_client_detail!$E224,'asset_&amp;_open_positions'!$E:$M, 6, FALSE),IF(NOT(ISERROR(VLOOKUP($A224,'asset_&amp;_open_positions'!$E:$M, 6, FALSE))),VLOOKUP($A224,'asset_&amp;_open_positions'!$E:$M, 6, FALSE),"ASSET"))),"")</f>
        <v/>
      </c>
      <c r="C224" t="str">
        <f>IF(AND(trading_client_detail!$A224&lt;&gt;"",ROUND(trading_client_detail!$G224,0)&lt;&gt;0),IF(OR(LEFT(trading_client_detail!$F224,3)="USD",RIGHT(trading_client_detail!$F224,3)="USD"),"",IF(NOT(ISERROR(VLOOKUP(trading_client_detail!$E224,'asset_&amp;_open_positions'!$E:$M, 6, FALSE))),VLOOKUP(trading_client_detail!$E224,'asset_&amp;_open_positions'!$E:$M, 8, FALSE),IF(NOT(ISERROR(VLOOKUP($A224,'asset_&amp;_open_positions'!$E:$M, 6, FALSE))),VLOOKUP($A224,'asset_&amp;_open_positions'!$E:$M, 8, FALSE),1))),"")</f>
        <v/>
      </c>
      <c r="D224" s="42" t="str">
        <f>IF(trading_client_detail!$A224&lt;&gt;"",IF(OR(LEFT(trading_client_detail!$F224,3)="USD",RIGHT(trading_client_detail!$F224,3)="USD",LEFT(trading_client_detail!$F224,3)="EUR",RIGHT(trading_client_detail!$F224,3)="EUR"),"",trading_client_detail!$G224),"")</f>
        <v/>
      </c>
    </row>
    <row r="225" spans="1:4" x14ac:dyDescent="0.25">
      <c r="A225" t="str">
        <f>IF(AND(trading_client_detail!$A225&lt;&gt;"",ROUND(trading_client_detail!$G225,0)&lt;&gt;0),IF(OR(LEFT(trading_client_detail!$F225,3)="USD",RIGHT(trading_client_detail!$F225,3)="USD",LEFT(trading_client_detail!$F225,3)="EUR",RIGHT(trading_client_detail!$F225,3)="EUR"),"",IF(NOT(ISERROR(VLOOKUP(trading_client_detail!$E225,'asset_&amp;_open_positions'!$E:$M, 9, FALSE))),VLOOKUP(trading_client_detail!$E225,'asset_&amp;_open_positions'!$E:$M, 9, FALSE),IF(NOT(ISERROR(VLOOKUP(trading_client_detail!$F225,'asset_&amp;_open_positions'!$E:$M, 9, FALSE))),VLOOKUP(trading_client_detail!$F225,'asset_&amp;_open_positions'!$E:$M, 9, FALSE),RIGHT(trading_client_detail!$F225,LEN(trading_client_detail!$F225)-1)))),"")</f>
        <v/>
      </c>
      <c r="B225" t="str">
        <f>IF(AND(trading_client_detail!$A225&lt;&gt;"",ROUND(trading_client_detail!$G225,0)&lt;&gt;0),IF(OR(LEFT(trading_client_detail!$F225,3)="USD",RIGHT(trading_client_detail!$F225,3)="USD"),"",IF(NOT(ISERROR(VLOOKUP(trading_client_detail!$E225,'asset_&amp;_open_positions'!$E:$M, 6, FALSE))),VLOOKUP(trading_client_detail!$E225,'asset_&amp;_open_positions'!$E:$M, 6, FALSE),IF(NOT(ISERROR(VLOOKUP($A225,'asset_&amp;_open_positions'!$E:$M, 6, FALSE))),VLOOKUP($A225,'asset_&amp;_open_positions'!$E:$M, 6, FALSE),"ASSET"))),"")</f>
        <v/>
      </c>
      <c r="C225" t="str">
        <f>IF(AND(trading_client_detail!$A225&lt;&gt;"",ROUND(trading_client_detail!$G225,0)&lt;&gt;0),IF(OR(LEFT(trading_client_detail!$F225,3)="USD",RIGHT(trading_client_detail!$F225,3)="USD"),"",IF(NOT(ISERROR(VLOOKUP(trading_client_detail!$E225,'asset_&amp;_open_positions'!$E:$M, 6, FALSE))),VLOOKUP(trading_client_detail!$E225,'asset_&amp;_open_positions'!$E:$M, 8, FALSE),IF(NOT(ISERROR(VLOOKUP($A225,'asset_&amp;_open_positions'!$E:$M, 6, FALSE))),VLOOKUP($A225,'asset_&amp;_open_positions'!$E:$M, 8, FALSE),1))),"")</f>
        <v/>
      </c>
      <c r="D225" s="42">
        <f>IF(trading_client_detail!$A225&lt;&gt;"",IF(OR(LEFT(trading_client_detail!$F225,3)="USD",RIGHT(trading_client_detail!$F225,3)="USD",LEFT(trading_client_detail!$F225,3)="EUR",RIGHT(trading_client_detail!$F225,3)="EUR"),"",trading_client_detail!$G225),"")</f>
        <v>-2.7804999999999999E-5</v>
      </c>
    </row>
    <row r="226" spans="1:4" x14ac:dyDescent="0.25">
      <c r="A226" t="str">
        <f>IF(AND(trading_client_detail!$A226&lt;&gt;"",ROUND(trading_client_detail!$G226,0)&lt;&gt;0),IF(OR(LEFT(trading_client_detail!$F226,3)="USD",RIGHT(trading_client_detail!$F226,3)="USD",LEFT(trading_client_detail!$F226,3)="EUR",RIGHT(trading_client_detail!$F226,3)="EUR"),"",IF(NOT(ISERROR(VLOOKUP(trading_client_detail!$E226,'asset_&amp;_open_positions'!$E:$M, 9, FALSE))),VLOOKUP(trading_client_detail!$E226,'asset_&amp;_open_positions'!$E:$M, 9, FALSE),IF(NOT(ISERROR(VLOOKUP(trading_client_detail!$F226,'asset_&amp;_open_positions'!$E:$M, 9, FALSE))),VLOOKUP(trading_client_detail!$F226,'asset_&amp;_open_positions'!$E:$M, 9, FALSE),RIGHT(trading_client_detail!$F226,LEN(trading_client_detail!$F226)-1)))),"")</f>
        <v/>
      </c>
      <c r="B226" t="str">
        <f>IF(AND(trading_client_detail!$A226&lt;&gt;"",ROUND(trading_client_detail!$G226,0)&lt;&gt;0),IF(OR(LEFT(trading_client_detail!$F226,3)="USD",RIGHT(trading_client_detail!$F226,3)="USD"),"",IF(NOT(ISERROR(VLOOKUP(trading_client_detail!$E226,'asset_&amp;_open_positions'!$E:$M, 6, FALSE))),VLOOKUP(trading_client_detail!$E226,'asset_&amp;_open_positions'!$E:$M, 6, FALSE),IF(NOT(ISERROR(VLOOKUP($A226,'asset_&amp;_open_positions'!$E:$M, 6, FALSE))),VLOOKUP($A226,'asset_&amp;_open_positions'!$E:$M, 6, FALSE),"ASSET"))),"")</f>
        <v/>
      </c>
      <c r="C226" t="str">
        <f>IF(AND(trading_client_detail!$A226&lt;&gt;"",ROUND(trading_client_detail!$G226,0)&lt;&gt;0),IF(OR(LEFT(trading_client_detail!$F226,3)="USD",RIGHT(trading_client_detail!$F226,3)="USD"),"",IF(NOT(ISERROR(VLOOKUP(trading_client_detail!$E226,'asset_&amp;_open_positions'!$E:$M, 6, FALSE))),VLOOKUP(trading_client_detail!$E226,'asset_&amp;_open_positions'!$E:$M, 8, FALSE),IF(NOT(ISERROR(VLOOKUP($A226,'asset_&amp;_open_positions'!$E:$M, 6, FALSE))),VLOOKUP($A226,'asset_&amp;_open_positions'!$E:$M, 8, FALSE),1))),"")</f>
        <v/>
      </c>
      <c r="D226" s="42">
        <f>IF(trading_client_detail!$A226&lt;&gt;"",IF(OR(LEFT(trading_client_detail!$F226,3)="USD",RIGHT(trading_client_detail!$F226,3)="USD",LEFT(trading_client_detail!$F226,3)="EUR",RIGHT(trading_client_detail!$F226,3)="EUR"),"",trading_client_detail!$G226),"")</f>
        <v>-1.7503000000000002E-5</v>
      </c>
    </row>
    <row r="227" spans="1:4" x14ac:dyDescent="0.25">
      <c r="A227" t="str">
        <f>IF(AND(trading_client_detail!$A227&lt;&gt;"",ROUND(trading_client_detail!$G227,0)&lt;&gt;0),IF(OR(LEFT(trading_client_detail!$F227,3)="USD",RIGHT(trading_client_detail!$F227,3)="USD",LEFT(trading_client_detail!$F227,3)="EUR",RIGHT(trading_client_detail!$F227,3)="EUR"),"",IF(NOT(ISERROR(VLOOKUP(trading_client_detail!$E227,'asset_&amp;_open_positions'!$E:$M, 9, FALSE))),VLOOKUP(trading_client_detail!$E227,'asset_&amp;_open_positions'!$E:$M, 9, FALSE),IF(NOT(ISERROR(VLOOKUP(trading_client_detail!$F227,'asset_&amp;_open_positions'!$E:$M, 9, FALSE))),VLOOKUP(trading_client_detail!$F227,'asset_&amp;_open_positions'!$E:$M, 9, FALSE),RIGHT(trading_client_detail!$F227,LEN(trading_client_detail!$F227)-1)))),"")</f>
        <v>BTC</v>
      </c>
      <c r="B227" t="str">
        <f>IF(AND(trading_client_detail!$A227&lt;&gt;"",ROUND(trading_client_detail!$G227,0)&lt;&gt;0),IF(OR(LEFT(trading_client_detail!$F227,3)="USD",RIGHT(trading_client_detail!$F227,3)="USD"),"",IF(NOT(ISERROR(VLOOKUP(trading_client_detail!$E227,'asset_&amp;_open_positions'!$E:$M, 6, FALSE))),VLOOKUP(trading_client_detail!$E227,'asset_&amp;_open_positions'!$E:$M, 6, FALSE),IF(NOT(ISERROR(VLOOKUP($A227,'asset_&amp;_open_positions'!$E:$M, 6, FALSE))),VLOOKUP($A227,'asset_&amp;_open_positions'!$E:$M, 6, FALSE),"ASSET"))),"")</f>
        <v>ASSET</v>
      </c>
      <c r="C227">
        <f>IF(AND(trading_client_detail!$A227&lt;&gt;"",ROUND(trading_client_detail!$G227,0)&lt;&gt;0),IF(OR(LEFT(trading_client_detail!$F227,3)="USD",RIGHT(trading_client_detail!$F227,3)="USD"),"",IF(NOT(ISERROR(VLOOKUP(trading_client_detail!$E227,'asset_&amp;_open_positions'!$E:$M, 6, FALSE))),VLOOKUP(trading_client_detail!$E227,'asset_&amp;_open_positions'!$E:$M, 8, FALSE),IF(NOT(ISERROR(VLOOKUP($A227,'asset_&amp;_open_positions'!$E:$M, 6, FALSE))),VLOOKUP($A227,'asset_&amp;_open_positions'!$E:$M, 8, FALSE),1))),"")</f>
        <v>1</v>
      </c>
      <c r="D227" s="42">
        <f>IF(trading_client_detail!$A227&lt;&gt;"",IF(OR(LEFT(trading_client_detail!$F227,3)="USD",RIGHT(trading_client_detail!$F227,3)="USD",LEFT(trading_client_detail!$F227,3)="EUR",RIGHT(trading_client_detail!$F227,3)="EUR"),"",trading_client_detail!$G227),"")</f>
        <v>23.193145919999999</v>
      </c>
    </row>
    <row r="228" spans="1:4" x14ac:dyDescent="0.25">
      <c r="A228" t="str">
        <f>IF(AND(trading_client_detail!$A228&lt;&gt;"",ROUND(trading_client_detail!$G228,0)&lt;&gt;0),IF(OR(LEFT(trading_client_detail!$F228,3)="USD",RIGHT(trading_client_detail!$F228,3)="USD",LEFT(trading_client_detail!$F228,3)="EUR",RIGHT(trading_client_detail!$F228,3)="EUR"),"",IF(NOT(ISERROR(VLOOKUP(trading_client_detail!$E228,'asset_&amp;_open_positions'!$E:$M, 9, FALSE))),VLOOKUP(trading_client_detail!$E228,'asset_&amp;_open_positions'!$E:$M, 9, FALSE),IF(NOT(ISERROR(VLOOKUP(trading_client_detail!$F228,'asset_&amp;_open_positions'!$E:$M, 9, FALSE))),VLOOKUP(trading_client_detail!$F228,'asset_&amp;_open_positions'!$E:$M, 9, FALSE),RIGHT(trading_client_detail!$F228,LEN(trading_client_detail!$F228)-1)))),"")</f>
        <v>BTC</v>
      </c>
      <c r="B228" t="str">
        <f>IF(AND(trading_client_detail!$A228&lt;&gt;"",ROUND(trading_client_detail!$G228,0)&lt;&gt;0),IF(OR(LEFT(trading_client_detail!$F228,3)="USD",RIGHT(trading_client_detail!$F228,3)="USD"),"",IF(NOT(ISERROR(VLOOKUP(trading_client_detail!$E228,'asset_&amp;_open_positions'!$E:$M, 6, FALSE))),VLOOKUP(trading_client_detail!$E228,'asset_&amp;_open_positions'!$E:$M, 6, FALSE),IF(NOT(ISERROR(VLOOKUP($A228,'asset_&amp;_open_positions'!$E:$M, 6, FALSE))),VLOOKUP($A228,'asset_&amp;_open_positions'!$E:$M, 6, FALSE),"ASSET"))),"")</f>
        <v>ASSET</v>
      </c>
      <c r="C228">
        <f>IF(AND(trading_client_detail!$A228&lt;&gt;"",ROUND(trading_client_detail!$G228,0)&lt;&gt;0),IF(OR(LEFT(trading_client_detail!$F228,3)="USD",RIGHT(trading_client_detail!$F228,3)="USD"),"",IF(NOT(ISERROR(VLOOKUP(trading_client_detail!$E228,'asset_&amp;_open_positions'!$E:$M, 6, FALSE))),VLOOKUP(trading_client_detail!$E228,'asset_&amp;_open_positions'!$E:$M, 8, FALSE),IF(NOT(ISERROR(VLOOKUP($A228,'asset_&amp;_open_positions'!$E:$M, 6, FALSE))),VLOOKUP($A228,'asset_&amp;_open_positions'!$E:$M, 8, FALSE),1))),"")</f>
        <v>1</v>
      </c>
      <c r="D228" s="42">
        <f>IF(trading_client_detail!$A228&lt;&gt;"",IF(OR(LEFT(trading_client_detail!$F228,3)="USD",RIGHT(trading_client_detail!$F228,3)="USD",LEFT(trading_client_detail!$F228,3)="EUR",RIGHT(trading_client_detail!$F228,3)="EUR"),"",trading_client_detail!$G228),"")</f>
        <v>264.24234000000001</v>
      </c>
    </row>
    <row r="229" spans="1:4" x14ac:dyDescent="0.25">
      <c r="A229" t="str">
        <f>IF(AND(trading_client_detail!$A229&lt;&gt;"",ROUND(trading_client_detail!$G229,0)&lt;&gt;0),IF(OR(LEFT(trading_client_detail!$F229,3)="USD",RIGHT(trading_client_detail!$F229,3)="USD",LEFT(trading_client_detail!$F229,3)="EUR",RIGHT(trading_client_detail!$F229,3)="EUR"),"",IF(NOT(ISERROR(VLOOKUP(trading_client_detail!$E229,'asset_&amp;_open_positions'!$E:$M, 9, FALSE))),VLOOKUP(trading_client_detail!$E229,'asset_&amp;_open_positions'!$E:$M, 9, FALSE),IF(NOT(ISERROR(VLOOKUP(trading_client_detail!$F229,'asset_&amp;_open_positions'!$E:$M, 9, FALSE))),VLOOKUP(trading_client_detail!$F229,'asset_&amp;_open_positions'!$E:$M, 9, FALSE),RIGHT(trading_client_detail!$F229,LEN(trading_client_detail!$F229)-1)))),"")</f>
        <v/>
      </c>
      <c r="B229" t="str">
        <f>IF(AND(trading_client_detail!$A229&lt;&gt;"",ROUND(trading_client_detail!$G229,0)&lt;&gt;0),IF(OR(LEFT(trading_client_detail!$F229,3)="USD",RIGHT(trading_client_detail!$F229,3)="USD"),"",IF(NOT(ISERROR(VLOOKUP(trading_client_detail!$E229,'asset_&amp;_open_positions'!$E:$M, 6, FALSE))),VLOOKUP(trading_client_detail!$E229,'asset_&amp;_open_positions'!$E:$M, 6, FALSE),IF(NOT(ISERROR(VLOOKUP($A229,'asset_&amp;_open_positions'!$E:$M, 6, FALSE))),VLOOKUP($A229,'asset_&amp;_open_positions'!$E:$M, 6, FALSE),"ASSET"))),"")</f>
        <v/>
      </c>
      <c r="C229" t="str">
        <f>IF(AND(trading_client_detail!$A229&lt;&gt;"",ROUND(trading_client_detail!$G229,0)&lt;&gt;0),IF(OR(LEFT(trading_client_detail!$F229,3)="USD",RIGHT(trading_client_detail!$F229,3)="USD"),"",IF(NOT(ISERROR(VLOOKUP(trading_client_detail!$E229,'asset_&amp;_open_positions'!$E:$M, 6, FALSE))),VLOOKUP(trading_client_detail!$E229,'asset_&amp;_open_positions'!$E:$M, 8, FALSE),IF(NOT(ISERROR(VLOOKUP($A229,'asset_&amp;_open_positions'!$E:$M, 6, FALSE))),VLOOKUP($A229,'asset_&amp;_open_positions'!$E:$M, 8, FALSE),1))),"")</f>
        <v/>
      </c>
      <c r="D229" s="42" t="str">
        <f>IF(trading_client_detail!$A229&lt;&gt;"",IF(OR(LEFT(trading_client_detail!$F229,3)="USD",RIGHT(trading_client_detail!$F229,3)="USD",LEFT(trading_client_detail!$F229,3)="EUR",RIGHT(trading_client_detail!$F229,3)="EUR"),"",trading_client_detail!$G229),"")</f>
        <v/>
      </c>
    </row>
    <row r="230" spans="1:4" x14ac:dyDescent="0.25">
      <c r="A230" t="str">
        <f>IF(AND(trading_client_detail!$A230&lt;&gt;"",ROUND(trading_client_detail!$G230,0)&lt;&gt;0),IF(OR(LEFT(trading_client_detail!$F230,3)="USD",RIGHT(trading_client_detail!$F230,3)="USD",LEFT(trading_client_detail!$F230,3)="EUR",RIGHT(trading_client_detail!$F230,3)="EUR"),"",IF(NOT(ISERROR(VLOOKUP(trading_client_detail!$E230,'asset_&amp;_open_positions'!$E:$M, 9, FALSE))),VLOOKUP(trading_client_detail!$E230,'asset_&amp;_open_positions'!$E:$M, 9, FALSE),IF(NOT(ISERROR(VLOOKUP(trading_client_detail!$F230,'asset_&amp;_open_positions'!$E:$M, 9, FALSE))),VLOOKUP(trading_client_detail!$F230,'asset_&amp;_open_positions'!$E:$M, 9, FALSE),RIGHT(trading_client_detail!$F230,LEN(trading_client_detail!$F230)-1)))),"")</f>
        <v>BTC</v>
      </c>
      <c r="B230" t="str">
        <f>IF(AND(trading_client_detail!$A230&lt;&gt;"",ROUND(trading_client_detail!$G230,0)&lt;&gt;0),IF(OR(LEFT(trading_client_detail!$F230,3)="USD",RIGHT(trading_client_detail!$F230,3)="USD"),"",IF(NOT(ISERROR(VLOOKUP(trading_client_detail!$E230,'asset_&amp;_open_positions'!$E:$M, 6, FALSE))),VLOOKUP(trading_client_detail!$E230,'asset_&amp;_open_positions'!$E:$M, 6, FALSE),IF(NOT(ISERROR(VLOOKUP($A230,'asset_&amp;_open_positions'!$E:$M, 6, FALSE))),VLOOKUP($A230,'asset_&amp;_open_positions'!$E:$M, 6, FALSE),"ASSET"))),"")</f>
        <v>SWAP</v>
      </c>
      <c r="C230">
        <f>IF(AND(trading_client_detail!$A230&lt;&gt;"",ROUND(trading_client_detail!$G230,0)&lt;&gt;0),IF(OR(LEFT(trading_client_detail!$F230,3)="USD",RIGHT(trading_client_detail!$F230,3)="USD"),"",IF(NOT(ISERROR(VLOOKUP(trading_client_detail!$E230,'asset_&amp;_open_positions'!$E:$M, 6, FALSE))),VLOOKUP(trading_client_detail!$E230,'asset_&amp;_open_positions'!$E:$M, 8, FALSE),IF(NOT(ISERROR(VLOOKUP($A230,'asset_&amp;_open_positions'!$E:$M, 6, FALSE))),VLOOKUP($A230,'asset_&amp;_open_positions'!$E:$M, 8, FALSE),1))),"")</f>
        <v>1</v>
      </c>
      <c r="D230" s="42">
        <f>IF(trading_client_detail!$A230&lt;&gt;"",IF(OR(LEFT(trading_client_detail!$F230,3)="USD",RIGHT(trading_client_detail!$F230,3)="USD",LEFT(trading_client_detail!$F230,3)="EUR",RIGHT(trading_client_detail!$F230,3)="EUR"),"",trading_client_detail!$G230),"")</f>
        <v>-92.411000000000001</v>
      </c>
    </row>
    <row r="231" spans="1:4" x14ac:dyDescent="0.25">
      <c r="A231" t="str">
        <f>IF(AND(trading_client_detail!$A231&lt;&gt;"",ROUND(trading_client_detail!$G231,0)&lt;&gt;0),IF(OR(LEFT(trading_client_detail!$F231,3)="USD",RIGHT(trading_client_detail!$F231,3)="USD",LEFT(trading_client_detail!$F231,3)="EUR",RIGHT(trading_client_detail!$F231,3)="EUR"),"",IF(NOT(ISERROR(VLOOKUP(trading_client_detail!$E231,'asset_&amp;_open_positions'!$E:$M, 9, FALSE))),VLOOKUP(trading_client_detail!$E231,'asset_&amp;_open_positions'!$E:$M, 9, FALSE),IF(NOT(ISERROR(VLOOKUP(trading_client_detail!$F231,'asset_&amp;_open_positions'!$E:$M, 9, FALSE))),VLOOKUP(trading_client_detail!$F231,'asset_&amp;_open_positions'!$E:$M, 9, FALSE),RIGHT(trading_client_detail!$F231,LEN(trading_client_detail!$F231)-1)))),"")</f>
        <v/>
      </c>
      <c r="B231" t="str">
        <f>IF(AND(trading_client_detail!$A231&lt;&gt;"",ROUND(trading_client_detail!$G231,0)&lt;&gt;0),IF(OR(LEFT(trading_client_detail!$F231,3)="USD",RIGHT(trading_client_detail!$F231,3)="USD"),"",IF(NOT(ISERROR(VLOOKUP(trading_client_detail!$E231,'asset_&amp;_open_positions'!$E:$M, 6, FALSE))),VLOOKUP(trading_client_detail!$E231,'asset_&amp;_open_positions'!$E:$M, 6, FALSE),IF(NOT(ISERROR(VLOOKUP($A231,'asset_&amp;_open_positions'!$E:$M, 6, FALSE))),VLOOKUP($A231,'asset_&amp;_open_positions'!$E:$M, 6, FALSE),"ASSET"))),"")</f>
        <v/>
      </c>
      <c r="C231" t="str">
        <f>IF(AND(trading_client_detail!$A231&lt;&gt;"",ROUND(trading_client_detail!$G231,0)&lt;&gt;0),IF(OR(LEFT(trading_client_detail!$F231,3)="USD",RIGHT(trading_client_detail!$F231,3)="USD"),"",IF(NOT(ISERROR(VLOOKUP(trading_client_detail!$E231,'asset_&amp;_open_positions'!$E:$M, 6, FALSE))),VLOOKUP(trading_client_detail!$E231,'asset_&amp;_open_positions'!$E:$M, 8, FALSE),IF(NOT(ISERROR(VLOOKUP($A231,'asset_&amp;_open_positions'!$E:$M, 6, FALSE))),VLOOKUP($A231,'asset_&amp;_open_positions'!$E:$M, 8, FALSE),1))),"")</f>
        <v/>
      </c>
      <c r="D231" s="42" t="str">
        <f>IF(trading_client_detail!$A231&lt;&gt;"",IF(OR(LEFT(trading_client_detail!$F231,3)="USD",RIGHT(trading_client_detail!$F231,3)="USD",LEFT(trading_client_detail!$F231,3)="EUR",RIGHT(trading_client_detail!$F231,3)="EUR"),"",trading_client_detail!$G231),"")</f>
        <v/>
      </c>
    </row>
    <row r="232" spans="1:4" x14ac:dyDescent="0.25">
      <c r="A232" t="str">
        <f>IF(AND(trading_client_detail!$A232&lt;&gt;"",ROUND(trading_client_detail!$G232,0)&lt;&gt;0),IF(OR(LEFT(trading_client_detail!$F232,3)="USD",RIGHT(trading_client_detail!$F232,3)="USD",LEFT(trading_client_detail!$F232,3)="EUR",RIGHT(trading_client_detail!$F232,3)="EUR"),"",IF(NOT(ISERROR(VLOOKUP(trading_client_detail!$E232,'asset_&amp;_open_positions'!$E:$M, 9, FALSE))),VLOOKUP(trading_client_detail!$E232,'asset_&amp;_open_positions'!$E:$M, 9, FALSE),IF(NOT(ISERROR(VLOOKUP(trading_client_detail!$F232,'asset_&amp;_open_positions'!$E:$M, 9, FALSE))),VLOOKUP(trading_client_detail!$F232,'asset_&amp;_open_positions'!$E:$M, 9, FALSE),RIGHT(trading_client_detail!$F232,LEN(trading_client_detail!$F232)-1)))),"")</f>
        <v>BTC</v>
      </c>
      <c r="B232" t="str">
        <f>IF(AND(trading_client_detail!$A232&lt;&gt;"",ROUND(trading_client_detail!$G232,0)&lt;&gt;0),IF(OR(LEFT(trading_client_detail!$F232,3)="USD",RIGHT(trading_client_detail!$F232,3)="USD"),"",IF(NOT(ISERROR(VLOOKUP(trading_client_detail!$E232,'asset_&amp;_open_positions'!$E:$M, 6, FALSE))),VLOOKUP(trading_client_detail!$E232,'asset_&amp;_open_positions'!$E:$M, 6, FALSE),IF(NOT(ISERROR(VLOOKUP($A232,'asset_&amp;_open_positions'!$E:$M, 6, FALSE))),VLOOKUP($A232,'asset_&amp;_open_positions'!$E:$M, 6, FALSE),"ASSET"))),"")</f>
        <v>ASSET</v>
      </c>
      <c r="C232">
        <f>IF(AND(trading_client_detail!$A232&lt;&gt;"",ROUND(trading_client_detail!$G232,0)&lt;&gt;0),IF(OR(LEFT(trading_client_detail!$F232,3)="USD",RIGHT(trading_client_detail!$F232,3)="USD"),"",IF(NOT(ISERROR(VLOOKUP(trading_client_detail!$E232,'asset_&amp;_open_positions'!$E:$M, 6, FALSE))),VLOOKUP(trading_client_detail!$E232,'asset_&amp;_open_positions'!$E:$M, 8, FALSE),IF(NOT(ISERROR(VLOOKUP($A232,'asset_&amp;_open_positions'!$E:$M, 6, FALSE))),VLOOKUP($A232,'asset_&amp;_open_positions'!$E:$M, 8, FALSE),1))),"")</f>
        <v>1</v>
      </c>
      <c r="D232" s="42">
        <f>IF(trading_client_detail!$A232&lt;&gt;"",IF(OR(LEFT(trading_client_detail!$F232,3)="USD",RIGHT(trading_client_detail!$F232,3)="USD",LEFT(trading_client_detail!$F232,3)="EUR",RIGHT(trading_client_detail!$F232,3)="EUR"),"",trading_client_detail!$G232),"")</f>
        <v>-3.0369999999999999</v>
      </c>
    </row>
    <row r="233" spans="1:4" x14ac:dyDescent="0.25">
      <c r="A233" t="str">
        <f>IF(AND(trading_client_detail!$A233&lt;&gt;"",ROUND(trading_client_detail!$G233,0)&lt;&gt;0),IF(OR(LEFT(trading_client_detail!$F233,3)="USD",RIGHT(trading_client_detail!$F233,3)="USD",LEFT(trading_client_detail!$F233,3)="EUR",RIGHT(trading_client_detail!$F233,3)="EUR"),"",IF(NOT(ISERROR(VLOOKUP(trading_client_detail!$E233,'asset_&amp;_open_positions'!$E:$M, 9, FALSE))),VLOOKUP(trading_client_detail!$E233,'asset_&amp;_open_positions'!$E:$M, 9, FALSE),IF(NOT(ISERROR(VLOOKUP(trading_client_detail!$F233,'asset_&amp;_open_positions'!$E:$M, 9, FALSE))),VLOOKUP(trading_client_detail!$F233,'asset_&amp;_open_positions'!$E:$M, 9, FALSE),RIGHT(trading_client_detail!$F233,LEN(trading_client_detail!$F233)-1)))),"")</f>
        <v/>
      </c>
      <c r="B233" t="str">
        <f>IF(AND(trading_client_detail!$A233&lt;&gt;"",ROUND(trading_client_detail!$G233,0)&lt;&gt;0),IF(OR(LEFT(trading_client_detail!$F233,3)="USD",RIGHT(trading_client_detail!$F233,3)="USD"),"",IF(NOT(ISERROR(VLOOKUP(trading_client_detail!$E233,'asset_&amp;_open_positions'!$E:$M, 6, FALSE))),VLOOKUP(trading_client_detail!$E233,'asset_&amp;_open_positions'!$E:$M, 6, FALSE),IF(NOT(ISERROR(VLOOKUP($A233,'asset_&amp;_open_positions'!$E:$M, 6, FALSE))),VLOOKUP($A233,'asset_&amp;_open_positions'!$E:$M, 6, FALSE),"ASSET"))),"")</f>
        <v/>
      </c>
      <c r="C233" t="str">
        <f>IF(AND(trading_client_detail!$A233&lt;&gt;"",ROUND(trading_client_detail!$G233,0)&lt;&gt;0),IF(OR(LEFT(trading_client_detail!$F233,3)="USD",RIGHT(trading_client_detail!$F233,3)="USD"),"",IF(NOT(ISERROR(VLOOKUP(trading_client_detail!$E233,'asset_&amp;_open_positions'!$E:$M, 6, FALSE))),VLOOKUP(trading_client_detail!$E233,'asset_&amp;_open_positions'!$E:$M, 8, FALSE),IF(NOT(ISERROR(VLOOKUP($A233,'asset_&amp;_open_positions'!$E:$M, 6, FALSE))),VLOOKUP($A233,'asset_&amp;_open_positions'!$E:$M, 8, FALSE),1))),"")</f>
        <v/>
      </c>
      <c r="D233" s="42" t="str">
        <f>IF(trading_client_detail!$A233&lt;&gt;"",IF(OR(LEFT(trading_client_detail!$F233,3)="USD",RIGHT(trading_client_detail!$F233,3)="USD",LEFT(trading_client_detail!$F233,3)="EUR",RIGHT(trading_client_detail!$F233,3)="EUR"),"",trading_client_detail!$G233),"")</f>
        <v/>
      </c>
    </row>
    <row r="234" spans="1:4" x14ac:dyDescent="0.25">
      <c r="A234" t="str">
        <f>IF(AND(trading_client_detail!$A234&lt;&gt;"",ROUND(trading_client_detail!$G234,0)&lt;&gt;0),IF(OR(LEFT(trading_client_detail!$F234,3)="USD",RIGHT(trading_client_detail!$F234,3)="USD",LEFT(trading_client_detail!$F234,3)="EUR",RIGHT(trading_client_detail!$F234,3)="EUR"),"",IF(NOT(ISERROR(VLOOKUP(trading_client_detail!$E234,'asset_&amp;_open_positions'!$E:$M, 9, FALSE))),VLOOKUP(trading_client_detail!$E234,'asset_&amp;_open_positions'!$E:$M, 9, FALSE),IF(NOT(ISERROR(VLOOKUP(trading_client_detail!$F234,'asset_&amp;_open_positions'!$E:$M, 9, FALSE))),VLOOKUP(trading_client_detail!$F234,'asset_&amp;_open_positions'!$E:$M, 9, FALSE),RIGHT(trading_client_detail!$F234,LEN(trading_client_detail!$F234)-1)))),"")</f>
        <v/>
      </c>
      <c r="B234" t="str">
        <f>IF(AND(trading_client_detail!$A234&lt;&gt;"",ROUND(trading_client_detail!$G234,0)&lt;&gt;0),IF(OR(LEFT(trading_client_detail!$F234,3)="USD",RIGHT(trading_client_detail!$F234,3)="USD"),"",IF(NOT(ISERROR(VLOOKUP(trading_client_detail!$E234,'asset_&amp;_open_positions'!$E:$M, 6, FALSE))),VLOOKUP(trading_client_detail!$E234,'asset_&amp;_open_positions'!$E:$M, 6, FALSE),IF(NOT(ISERROR(VLOOKUP($A234,'asset_&amp;_open_positions'!$E:$M, 6, FALSE))),VLOOKUP($A234,'asset_&amp;_open_positions'!$E:$M, 6, FALSE),"ASSET"))),"")</f>
        <v/>
      </c>
      <c r="C234" t="str">
        <f>IF(AND(trading_client_detail!$A234&lt;&gt;"",ROUND(trading_client_detail!$G234,0)&lt;&gt;0),IF(OR(LEFT(trading_client_detail!$F234,3)="USD",RIGHT(trading_client_detail!$F234,3)="USD"),"",IF(NOT(ISERROR(VLOOKUP(trading_client_detail!$E234,'asset_&amp;_open_positions'!$E:$M, 6, FALSE))),VLOOKUP(trading_client_detail!$E234,'asset_&amp;_open_positions'!$E:$M, 8, FALSE),IF(NOT(ISERROR(VLOOKUP($A234,'asset_&amp;_open_positions'!$E:$M, 6, FALSE))),VLOOKUP($A234,'asset_&amp;_open_positions'!$E:$M, 8, FALSE),1))),"")</f>
        <v/>
      </c>
      <c r="D234" s="42">
        <f>IF(trading_client_detail!$A234&lt;&gt;"",IF(OR(LEFT(trading_client_detail!$F234,3)="USD",RIGHT(trading_client_detail!$F234,3)="USD",LEFT(trading_client_detail!$F234,3)="EUR",RIGHT(trading_client_detail!$F234,3)="EUR"),"",trading_client_detail!$G234),"")</f>
        <v>4.9559999999999996E-6</v>
      </c>
    </row>
    <row r="235" spans="1:4" x14ac:dyDescent="0.25">
      <c r="A235" t="str">
        <f>IF(AND(trading_client_detail!$A235&lt;&gt;"",ROUND(trading_client_detail!$G235,0)&lt;&gt;0),IF(OR(LEFT(trading_client_detail!$F235,3)="USD",RIGHT(trading_client_detail!$F235,3)="USD",LEFT(trading_client_detail!$F235,3)="EUR",RIGHT(trading_client_detail!$F235,3)="EUR"),"",IF(NOT(ISERROR(VLOOKUP(trading_client_detail!$E235,'asset_&amp;_open_positions'!$E:$M, 9, FALSE))),VLOOKUP(trading_client_detail!$E235,'asset_&amp;_open_positions'!$E:$M, 9, FALSE),IF(NOT(ISERROR(VLOOKUP(trading_client_detail!$F235,'asset_&amp;_open_positions'!$E:$M, 9, FALSE))),VLOOKUP(trading_client_detail!$F235,'asset_&amp;_open_positions'!$E:$M, 9, FALSE),RIGHT(trading_client_detail!$F235,LEN(trading_client_detail!$F235)-1)))),"")</f>
        <v>BTC</v>
      </c>
      <c r="B235" t="str">
        <f>IF(AND(trading_client_detail!$A235&lt;&gt;"",ROUND(trading_client_detail!$G235,0)&lt;&gt;0),IF(OR(LEFT(trading_client_detail!$F235,3)="USD",RIGHT(trading_client_detail!$F235,3)="USD"),"",IF(NOT(ISERROR(VLOOKUP(trading_client_detail!$E235,'asset_&amp;_open_positions'!$E:$M, 6, FALSE))),VLOOKUP(trading_client_detail!$E235,'asset_&amp;_open_positions'!$E:$M, 6, FALSE),IF(NOT(ISERROR(VLOOKUP($A235,'asset_&amp;_open_positions'!$E:$M, 6, FALSE))),VLOOKUP($A235,'asset_&amp;_open_positions'!$E:$M, 6, FALSE),"ASSET"))),"")</f>
        <v>ASSET</v>
      </c>
      <c r="C235">
        <f>IF(AND(trading_client_detail!$A235&lt;&gt;"",ROUND(trading_client_detail!$G235,0)&lt;&gt;0),IF(OR(LEFT(trading_client_detail!$F235,3)="USD",RIGHT(trading_client_detail!$F235,3)="USD"),"",IF(NOT(ISERROR(VLOOKUP(trading_client_detail!$E235,'asset_&amp;_open_positions'!$E:$M, 6, FALSE))),VLOOKUP(trading_client_detail!$E235,'asset_&amp;_open_positions'!$E:$M, 8, FALSE),IF(NOT(ISERROR(VLOOKUP($A235,'asset_&amp;_open_positions'!$E:$M, 6, FALSE))),VLOOKUP($A235,'asset_&amp;_open_positions'!$E:$M, 8, FALSE),1))),"")</f>
        <v>1</v>
      </c>
      <c r="D235" s="42">
        <f>IF(trading_client_detail!$A235&lt;&gt;"",IF(OR(LEFT(trading_client_detail!$F235,3)="USD",RIGHT(trading_client_detail!$F235,3)="USD",LEFT(trading_client_detail!$F235,3)="EUR",RIGHT(trading_client_detail!$F235,3)="EUR"),"",trading_client_detail!$G235),"")</f>
        <v>-17.995651642999999</v>
      </c>
    </row>
    <row r="236" spans="1:4" x14ac:dyDescent="0.25">
      <c r="A236" t="str">
        <f>IF(AND(trading_client_detail!$A236&lt;&gt;"",ROUND(trading_client_detail!$G236,0)&lt;&gt;0),IF(OR(LEFT(trading_client_detail!$F236,3)="USD",RIGHT(trading_client_detail!$F236,3)="USD",LEFT(trading_client_detail!$F236,3)="EUR",RIGHT(trading_client_detail!$F236,3)="EUR"),"",IF(NOT(ISERROR(VLOOKUP(trading_client_detail!$E236,'asset_&amp;_open_positions'!$E:$M, 9, FALSE))),VLOOKUP(trading_client_detail!$E236,'asset_&amp;_open_positions'!$E:$M, 9, FALSE),IF(NOT(ISERROR(VLOOKUP(trading_client_detail!$F236,'asset_&amp;_open_positions'!$E:$M, 9, FALSE))),VLOOKUP(trading_client_detail!$F236,'asset_&amp;_open_positions'!$E:$M, 9, FALSE),RIGHT(trading_client_detail!$F236,LEN(trading_client_detail!$F236)-1)))),"")</f>
        <v>BTC</v>
      </c>
      <c r="B236" t="str">
        <f>IF(AND(trading_client_detail!$A236&lt;&gt;"",ROUND(trading_client_detail!$G236,0)&lt;&gt;0),IF(OR(LEFT(trading_client_detail!$F236,3)="USD",RIGHT(trading_client_detail!$F236,3)="USD"),"",IF(NOT(ISERROR(VLOOKUP(trading_client_detail!$E236,'asset_&amp;_open_positions'!$E:$M, 6, FALSE))),VLOOKUP(trading_client_detail!$E236,'asset_&amp;_open_positions'!$E:$M, 6, FALSE),IF(NOT(ISERROR(VLOOKUP($A236,'asset_&amp;_open_positions'!$E:$M, 6, FALSE))),VLOOKUP($A236,'asset_&amp;_open_positions'!$E:$M, 6, FALSE),"ASSET"))),"")</f>
        <v>FUTURE</v>
      </c>
      <c r="C236">
        <f>IF(AND(trading_client_detail!$A236&lt;&gt;"",ROUND(trading_client_detail!$G236,0)&lt;&gt;0),IF(OR(LEFT(trading_client_detail!$F236,3)="USD",RIGHT(trading_client_detail!$F236,3)="USD"),"",IF(NOT(ISERROR(VLOOKUP(trading_client_detail!$E236,'asset_&amp;_open_positions'!$E:$M, 6, FALSE))),VLOOKUP(trading_client_detail!$E236,'asset_&amp;_open_positions'!$E:$M, 8, FALSE),IF(NOT(ISERROR(VLOOKUP($A236,'asset_&amp;_open_positions'!$E:$M, 6, FALSE))),VLOOKUP($A236,'asset_&amp;_open_positions'!$E:$M, 8, FALSE),1))),"")</f>
        <v>1</v>
      </c>
      <c r="D236" s="42">
        <f>IF(trading_client_detail!$A236&lt;&gt;"",IF(OR(LEFT(trading_client_detail!$F236,3)="USD",RIGHT(trading_client_detail!$F236,3)="USD",LEFT(trading_client_detail!$F236,3)="EUR",RIGHT(trading_client_detail!$F236,3)="EUR"),"",trading_client_detail!$G236),"")</f>
        <v>-8.7230000000000008</v>
      </c>
    </row>
    <row r="237" spans="1:4" x14ac:dyDescent="0.25">
      <c r="A237" t="str">
        <f>IF(AND(trading_client_detail!$A237&lt;&gt;"",ROUND(trading_client_detail!$G237,0)&lt;&gt;0),IF(OR(LEFT(trading_client_detail!$F237,3)="USD",RIGHT(trading_client_detail!$F237,3)="USD",LEFT(trading_client_detail!$F237,3)="EUR",RIGHT(trading_client_detail!$F237,3)="EUR"),"",IF(NOT(ISERROR(VLOOKUP(trading_client_detail!$E237,'asset_&amp;_open_positions'!$E:$M, 9, FALSE))),VLOOKUP(trading_client_detail!$E237,'asset_&amp;_open_positions'!$E:$M, 9, FALSE),IF(NOT(ISERROR(VLOOKUP(trading_client_detail!$F237,'asset_&amp;_open_positions'!$E:$M, 9, FALSE))),VLOOKUP(trading_client_detail!$F237,'asset_&amp;_open_positions'!$E:$M, 9, FALSE),RIGHT(trading_client_detail!$F237,LEN(trading_client_detail!$F237)-1)))),"")</f>
        <v/>
      </c>
      <c r="B237" t="str">
        <f>IF(AND(trading_client_detail!$A237&lt;&gt;"",ROUND(trading_client_detail!$G237,0)&lt;&gt;0),IF(OR(LEFT(trading_client_detail!$F237,3)="USD",RIGHT(trading_client_detail!$F237,3)="USD"),"",IF(NOT(ISERROR(VLOOKUP(trading_client_detail!$E237,'asset_&amp;_open_positions'!$E:$M, 6, FALSE))),VLOOKUP(trading_client_detail!$E237,'asset_&amp;_open_positions'!$E:$M, 6, FALSE),IF(NOT(ISERROR(VLOOKUP($A237,'asset_&amp;_open_positions'!$E:$M, 6, FALSE))),VLOOKUP($A237,'asset_&amp;_open_positions'!$E:$M, 6, FALSE),"ASSET"))),"")</f>
        <v/>
      </c>
      <c r="C237" t="str">
        <f>IF(AND(trading_client_detail!$A237&lt;&gt;"",ROUND(trading_client_detail!$G237,0)&lt;&gt;0),IF(OR(LEFT(trading_client_detail!$F237,3)="USD",RIGHT(trading_client_detail!$F237,3)="USD"),"",IF(NOT(ISERROR(VLOOKUP(trading_client_detail!$E237,'asset_&amp;_open_positions'!$E:$M, 6, FALSE))),VLOOKUP(trading_client_detail!$E237,'asset_&amp;_open_positions'!$E:$M, 8, FALSE),IF(NOT(ISERROR(VLOOKUP($A237,'asset_&amp;_open_positions'!$E:$M, 6, FALSE))),VLOOKUP($A237,'asset_&amp;_open_positions'!$E:$M, 8, FALSE),1))),"")</f>
        <v/>
      </c>
      <c r="D237" s="42" t="str">
        <f>IF(trading_client_detail!$A237&lt;&gt;"",IF(OR(LEFT(trading_client_detail!$F237,3)="USD",RIGHT(trading_client_detail!$F237,3)="USD",LEFT(trading_client_detail!$F237,3)="EUR",RIGHT(trading_client_detail!$F237,3)="EUR"),"",trading_client_detail!$G237),"")</f>
        <v/>
      </c>
    </row>
    <row r="238" spans="1:4" x14ac:dyDescent="0.25">
      <c r="A238" t="str">
        <f>IF(AND(trading_client_detail!$A238&lt;&gt;"",ROUND(trading_client_detail!$G238,0)&lt;&gt;0),IF(OR(LEFT(trading_client_detail!$F238,3)="USD",RIGHT(trading_client_detail!$F238,3)="USD",LEFT(trading_client_detail!$F238,3)="EUR",RIGHT(trading_client_detail!$F238,3)="EUR"),"",IF(NOT(ISERROR(VLOOKUP(trading_client_detail!$E238,'asset_&amp;_open_positions'!$E:$M, 9, FALSE))),VLOOKUP(trading_client_detail!$E238,'asset_&amp;_open_positions'!$E:$M, 9, FALSE),IF(NOT(ISERROR(VLOOKUP(trading_client_detail!$F238,'asset_&amp;_open_positions'!$E:$M, 9, FALSE))),VLOOKUP(trading_client_detail!$F238,'asset_&amp;_open_positions'!$E:$M, 9, FALSE),RIGHT(trading_client_detail!$F238,LEN(trading_client_detail!$F238)-1)))),"")</f>
        <v>BTC</v>
      </c>
      <c r="B238" t="str">
        <f>IF(AND(trading_client_detail!$A238&lt;&gt;"",ROUND(trading_client_detail!$G238,0)&lt;&gt;0),IF(OR(LEFT(trading_client_detail!$F238,3)="USD",RIGHT(trading_client_detail!$F238,3)="USD"),"",IF(NOT(ISERROR(VLOOKUP(trading_client_detail!$E238,'asset_&amp;_open_positions'!$E:$M, 6, FALSE))),VLOOKUP(trading_client_detail!$E238,'asset_&amp;_open_positions'!$E:$M, 6, FALSE),IF(NOT(ISERROR(VLOOKUP($A238,'asset_&amp;_open_positions'!$E:$M, 6, FALSE))),VLOOKUP($A238,'asset_&amp;_open_positions'!$E:$M, 6, FALSE),"ASSET"))),"")</f>
        <v>ASSET</v>
      </c>
      <c r="C238">
        <f>IF(AND(trading_client_detail!$A238&lt;&gt;"",ROUND(trading_client_detail!$G238,0)&lt;&gt;0),IF(OR(LEFT(trading_client_detail!$F238,3)="USD",RIGHT(trading_client_detail!$F238,3)="USD"),"",IF(NOT(ISERROR(VLOOKUP(trading_client_detail!$E238,'asset_&amp;_open_positions'!$E:$M, 6, FALSE))),VLOOKUP(trading_client_detail!$E238,'asset_&amp;_open_positions'!$E:$M, 8, FALSE),IF(NOT(ISERROR(VLOOKUP($A238,'asset_&amp;_open_positions'!$E:$M, 6, FALSE))),VLOOKUP($A238,'asset_&amp;_open_positions'!$E:$M, 8, FALSE),1))),"")</f>
        <v>1</v>
      </c>
      <c r="D238" s="42">
        <f>IF(trading_client_detail!$A238&lt;&gt;"",IF(OR(LEFT(trading_client_detail!$F238,3)="USD",RIGHT(trading_client_detail!$F238,3)="USD",LEFT(trading_client_detail!$F238,3)="EUR",RIGHT(trading_client_detail!$F238,3)="EUR"),"",trading_client_detail!$G238),"")</f>
        <v>4.1883340049999997</v>
      </c>
    </row>
    <row r="239" spans="1:4" x14ac:dyDescent="0.25">
      <c r="A239" t="str">
        <f>IF(AND(trading_client_detail!$A239&lt;&gt;"",ROUND(trading_client_detail!$G239,0)&lt;&gt;0),IF(OR(LEFT(trading_client_detail!$F239,3)="USD",RIGHT(trading_client_detail!$F239,3)="USD",LEFT(trading_client_detail!$F239,3)="EUR",RIGHT(trading_client_detail!$F239,3)="EUR"),"",IF(NOT(ISERROR(VLOOKUP(trading_client_detail!$E239,'asset_&amp;_open_positions'!$E:$M, 9, FALSE))),VLOOKUP(trading_client_detail!$E239,'asset_&amp;_open_positions'!$E:$M, 9, FALSE),IF(NOT(ISERROR(VLOOKUP(trading_client_detail!$F239,'asset_&amp;_open_positions'!$E:$M, 9, FALSE))),VLOOKUP(trading_client_detail!$F239,'asset_&amp;_open_positions'!$E:$M, 9, FALSE),RIGHT(trading_client_detail!$F239,LEN(trading_client_detail!$F239)-1)))),"")</f>
        <v/>
      </c>
      <c r="B239" t="str">
        <f>IF(AND(trading_client_detail!$A239&lt;&gt;"",ROUND(trading_client_detail!$G239,0)&lt;&gt;0),IF(OR(LEFT(trading_client_detail!$F239,3)="USD",RIGHT(trading_client_detail!$F239,3)="USD"),"",IF(NOT(ISERROR(VLOOKUP(trading_client_detail!$E239,'asset_&amp;_open_positions'!$E:$M, 6, FALSE))),VLOOKUP(trading_client_detail!$E239,'asset_&amp;_open_positions'!$E:$M, 6, FALSE),IF(NOT(ISERROR(VLOOKUP($A239,'asset_&amp;_open_positions'!$E:$M, 6, FALSE))),VLOOKUP($A239,'asset_&amp;_open_positions'!$E:$M, 6, FALSE),"ASSET"))),"")</f>
        <v/>
      </c>
      <c r="C239" t="str">
        <f>IF(AND(trading_client_detail!$A239&lt;&gt;"",ROUND(trading_client_detail!$G239,0)&lt;&gt;0),IF(OR(LEFT(trading_client_detail!$F239,3)="USD",RIGHT(trading_client_detail!$F239,3)="USD"),"",IF(NOT(ISERROR(VLOOKUP(trading_client_detail!$E239,'asset_&amp;_open_positions'!$E:$M, 6, FALSE))),VLOOKUP(trading_client_detail!$E239,'asset_&amp;_open_positions'!$E:$M, 8, FALSE),IF(NOT(ISERROR(VLOOKUP($A239,'asset_&amp;_open_positions'!$E:$M, 6, FALSE))),VLOOKUP($A239,'asset_&amp;_open_positions'!$E:$M, 8, FALSE),1))),"")</f>
        <v/>
      </c>
      <c r="D239" s="42" t="str">
        <f>IF(trading_client_detail!$A239&lt;&gt;"",IF(OR(LEFT(trading_client_detail!$F239,3)="USD",RIGHT(trading_client_detail!$F239,3)="USD",LEFT(trading_client_detail!$F239,3)="EUR",RIGHT(trading_client_detail!$F239,3)="EUR"),"",trading_client_detail!$G239),"")</f>
        <v/>
      </c>
    </row>
    <row r="240" spans="1:4" x14ac:dyDescent="0.25">
      <c r="A240" t="str">
        <f>IF(AND(trading_client_detail!$A240&lt;&gt;"",ROUND(trading_client_detail!$G240,0)&lt;&gt;0),IF(OR(LEFT(trading_client_detail!$F240,3)="USD",RIGHT(trading_client_detail!$F240,3)="USD",LEFT(trading_client_detail!$F240,3)="EUR",RIGHT(trading_client_detail!$F240,3)="EUR"),"",IF(NOT(ISERROR(VLOOKUP(trading_client_detail!$E240,'asset_&amp;_open_positions'!$E:$M, 9, FALSE))),VLOOKUP(trading_client_detail!$E240,'asset_&amp;_open_positions'!$E:$M, 9, FALSE),IF(NOT(ISERROR(VLOOKUP(trading_client_detail!$F240,'asset_&amp;_open_positions'!$E:$M, 9, FALSE))),VLOOKUP(trading_client_detail!$F240,'asset_&amp;_open_positions'!$E:$M, 9, FALSE),RIGHT(trading_client_detail!$F240,LEN(trading_client_detail!$F240)-1)))),"")</f>
        <v>BTC</v>
      </c>
      <c r="B240" t="str">
        <f>IF(AND(trading_client_detail!$A240&lt;&gt;"",ROUND(trading_client_detail!$G240,0)&lt;&gt;0),IF(OR(LEFT(trading_client_detail!$F240,3)="USD",RIGHT(trading_client_detail!$F240,3)="USD"),"",IF(NOT(ISERROR(VLOOKUP(trading_client_detail!$E240,'asset_&amp;_open_positions'!$E:$M, 6, FALSE))),VLOOKUP(trading_client_detail!$E240,'asset_&amp;_open_positions'!$E:$M, 6, FALSE),IF(NOT(ISERROR(VLOOKUP($A240,'asset_&amp;_open_positions'!$E:$M, 6, FALSE))),VLOOKUP($A240,'asset_&amp;_open_positions'!$E:$M, 6, FALSE),"ASSET"))),"")</f>
        <v>ASSET</v>
      </c>
      <c r="C240">
        <f>IF(AND(trading_client_detail!$A240&lt;&gt;"",ROUND(trading_client_detail!$G240,0)&lt;&gt;0),IF(OR(LEFT(trading_client_detail!$F240,3)="USD",RIGHT(trading_client_detail!$F240,3)="USD"),"",IF(NOT(ISERROR(VLOOKUP(trading_client_detail!$E240,'asset_&amp;_open_positions'!$E:$M, 6, FALSE))),VLOOKUP(trading_client_detail!$E240,'asset_&amp;_open_positions'!$E:$M, 8, FALSE),IF(NOT(ISERROR(VLOOKUP($A240,'asset_&amp;_open_positions'!$E:$M, 6, FALSE))),VLOOKUP($A240,'asset_&amp;_open_positions'!$E:$M, 8, FALSE),1))),"")</f>
        <v>1</v>
      </c>
      <c r="D240" s="42">
        <f>IF(trading_client_detail!$A240&lt;&gt;"",IF(OR(LEFT(trading_client_detail!$F240,3)="USD",RIGHT(trading_client_detail!$F240,3)="USD",LEFT(trading_client_detail!$F240,3)="EUR",RIGHT(trading_client_detail!$F240,3)="EUR"),"",trading_client_detail!$G240),"")</f>
        <v>14.413933</v>
      </c>
    </row>
    <row r="241" spans="1:4" x14ac:dyDescent="0.25">
      <c r="A241" t="str">
        <f>IF(AND(trading_client_detail!$A241&lt;&gt;"",ROUND(trading_client_detail!$G241,0)&lt;&gt;0),IF(OR(LEFT(trading_client_detail!$F241,3)="USD",RIGHT(trading_client_detail!$F241,3)="USD",LEFT(trading_client_detail!$F241,3)="EUR",RIGHT(trading_client_detail!$F241,3)="EUR"),"",IF(NOT(ISERROR(VLOOKUP(trading_client_detail!$E241,'asset_&amp;_open_positions'!$E:$M, 9, FALSE))),VLOOKUP(trading_client_detail!$E241,'asset_&amp;_open_positions'!$E:$M, 9, FALSE),IF(NOT(ISERROR(VLOOKUP(trading_client_detail!$F241,'asset_&amp;_open_positions'!$E:$M, 9, FALSE))),VLOOKUP(trading_client_detail!$F241,'asset_&amp;_open_positions'!$E:$M, 9, FALSE),RIGHT(trading_client_detail!$F241,LEN(trading_client_detail!$F241)-1)))),"")</f>
        <v/>
      </c>
      <c r="B241" t="str">
        <f>IF(AND(trading_client_detail!$A241&lt;&gt;"",ROUND(trading_client_detail!$G241,0)&lt;&gt;0),IF(OR(LEFT(trading_client_detail!$F241,3)="USD",RIGHT(trading_client_detail!$F241,3)="USD"),"",IF(NOT(ISERROR(VLOOKUP(trading_client_detail!$E241,'asset_&amp;_open_positions'!$E:$M, 6, FALSE))),VLOOKUP(trading_client_detail!$E241,'asset_&amp;_open_positions'!$E:$M, 6, FALSE),IF(NOT(ISERROR(VLOOKUP($A241,'asset_&amp;_open_positions'!$E:$M, 6, FALSE))),VLOOKUP($A241,'asset_&amp;_open_positions'!$E:$M, 6, FALSE),"ASSET"))),"")</f>
        <v/>
      </c>
      <c r="C241" t="str">
        <f>IF(AND(trading_client_detail!$A241&lt;&gt;"",ROUND(trading_client_detail!$G241,0)&lt;&gt;0),IF(OR(LEFT(trading_client_detail!$F241,3)="USD",RIGHT(trading_client_detail!$F241,3)="USD"),"",IF(NOT(ISERROR(VLOOKUP(trading_client_detail!$E241,'asset_&amp;_open_positions'!$E:$M, 6, FALSE))),VLOOKUP(trading_client_detail!$E241,'asset_&amp;_open_positions'!$E:$M, 8, FALSE),IF(NOT(ISERROR(VLOOKUP($A241,'asset_&amp;_open_positions'!$E:$M, 6, FALSE))),VLOOKUP($A241,'asset_&amp;_open_positions'!$E:$M, 8, FALSE),1))),"")</f>
        <v/>
      </c>
      <c r="D241" s="42" t="str">
        <f>IF(trading_client_detail!$A241&lt;&gt;"",IF(OR(LEFT(trading_client_detail!$F241,3)="USD",RIGHT(trading_client_detail!$F241,3)="USD",LEFT(trading_client_detail!$F241,3)="EUR",RIGHT(trading_client_detail!$F241,3)="EUR"),"",trading_client_detail!$G241),"")</f>
        <v/>
      </c>
    </row>
    <row r="242" spans="1:4" x14ac:dyDescent="0.25">
      <c r="A242" t="str">
        <f>IF(AND(trading_client_detail!$A242&lt;&gt;"",ROUND(trading_client_detail!$G242,0)&lt;&gt;0),IF(OR(LEFT(trading_client_detail!$F242,3)="USD",RIGHT(trading_client_detail!$F242,3)="USD",LEFT(trading_client_detail!$F242,3)="EUR",RIGHT(trading_client_detail!$F242,3)="EUR"),"",IF(NOT(ISERROR(VLOOKUP(trading_client_detail!$E242,'asset_&amp;_open_positions'!$E:$M, 9, FALSE))),VLOOKUP(trading_client_detail!$E242,'asset_&amp;_open_positions'!$E:$M, 9, FALSE),IF(NOT(ISERROR(VLOOKUP(trading_client_detail!$F242,'asset_&amp;_open_positions'!$E:$M, 9, FALSE))),VLOOKUP(trading_client_detail!$F242,'asset_&amp;_open_positions'!$E:$M, 9, FALSE),RIGHT(trading_client_detail!$F242,LEN(trading_client_detail!$F242)-1)))),"")</f>
        <v/>
      </c>
      <c r="B242" t="str">
        <f>IF(AND(trading_client_detail!$A242&lt;&gt;"",ROUND(trading_client_detail!$G242,0)&lt;&gt;0),IF(OR(LEFT(trading_client_detail!$F242,3)="USD",RIGHT(trading_client_detail!$F242,3)="USD"),"",IF(NOT(ISERROR(VLOOKUP(trading_client_detail!$E242,'asset_&amp;_open_positions'!$E:$M, 6, FALSE))),VLOOKUP(trading_client_detail!$E242,'asset_&amp;_open_positions'!$E:$M, 6, FALSE),IF(NOT(ISERROR(VLOOKUP($A242,'asset_&amp;_open_positions'!$E:$M, 6, FALSE))),VLOOKUP($A242,'asset_&amp;_open_positions'!$E:$M, 6, FALSE),"ASSET"))),"")</f>
        <v/>
      </c>
      <c r="C242" t="str">
        <f>IF(AND(trading_client_detail!$A242&lt;&gt;"",ROUND(trading_client_detail!$G242,0)&lt;&gt;0),IF(OR(LEFT(trading_client_detail!$F242,3)="USD",RIGHT(trading_client_detail!$F242,3)="USD"),"",IF(NOT(ISERROR(VLOOKUP(trading_client_detail!$E242,'asset_&amp;_open_positions'!$E:$M, 6, FALSE))),VLOOKUP(trading_client_detail!$E242,'asset_&amp;_open_positions'!$E:$M, 8, FALSE),IF(NOT(ISERROR(VLOOKUP($A242,'asset_&amp;_open_positions'!$E:$M, 6, FALSE))),VLOOKUP($A242,'asset_&amp;_open_positions'!$E:$M, 8, FALSE),1))),"")</f>
        <v/>
      </c>
      <c r="D242" s="42">
        <f>IF(trading_client_detail!$A242&lt;&gt;"",IF(OR(LEFT(trading_client_detail!$F242,3)="USD",RIGHT(trading_client_detail!$F242,3)="USD",LEFT(trading_client_detail!$F242,3)="EUR",RIGHT(trading_client_detail!$F242,3)="EUR"),"",trading_client_detail!$G242),"")</f>
        <v>-2.1730000000000002E-6</v>
      </c>
    </row>
    <row r="243" spans="1:4" x14ac:dyDescent="0.25">
      <c r="A243" t="str">
        <f>IF(AND(trading_client_detail!$A243&lt;&gt;"",ROUND(trading_client_detail!$G243,0)&lt;&gt;0),IF(OR(LEFT(trading_client_detail!$F243,3)="USD",RIGHT(trading_client_detail!$F243,3)="USD",LEFT(trading_client_detail!$F243,3)="EUR",RIGHT(trading_client_detail!$F243,3)="EUR"),"",IF(NOT(ISERROR(VLOOKUP(trading_client_detail!$E243,'asset_&amp;_open_positions'!$E:$M, 9, FALSE))),VLOOKUP(trading_client_detail!$E243,'asset_&amp;_open_positions'!$E:$M, 9, FALSE),IF(NOT(ISERROR(VLOOKUP(trading_client_detail!$F243,'asset_&amp;_open_positions'!$E:$M, 9, FALSE))),VLOOKUP(trading_client_detail!$F243,'asset_&amp;_open_positions'!$E:$M, 9, FALSE),RIGHT(trading_client_detail!$F243,LEN(trading_client_detail!$F243)-1)))),"")</f>
        <v>BTC</v>
      </c>
      <c r="B243" t="str">
        <f>IF(AND(trading_client_detail!$A243&lt;&gt;"",ROUND(trading_client_detail!$G243,0)&lt;&gt;0),IF(OR(LEFT(trading_client_detail!$F243,3)="USD",RIGHT(trading_client_detail!$F243,3)="USD"),"",IF(NOT(ISERROR(VLOOKUP(trading_client_detail!$E243,'asset_&amp;_open_positions'!$E:$M, 6, FALSE))),VLOOKUP(trading_client_detail!$E243,'asset_&amp;_open_positions'!$E:$M, 6, FALSE),IF(NOT(ISERROR(VLOOKUP($A243,'asset_&amp;_open_positions'!$E:$M, 6, FALSE))),VLOOKUP($A243,'asset_&amp;_open_positions'!$E:$M, 6, FALSE),"ASSET"))),"")</f>
        <v>ASSET</v>
      </c>
      <c r="C243">
        <f>IF(AND(trading_client_detail!$A243&lt;&gt;"",ROUND(trading_client_detail!$G243,0)&lt;&gt;0),IF(OR(LEFT(trading_client_detail!$F243,3)="USD",RIGHT(trading_client_detail!$F243,3)="USD"),"",IF(NOT(ISERROR(VLOOKUP(trading_client_detail!$E243,'asset_&amp;_open_positions'!$E:$M, 6, FALSE))),VLOOKUP(trading_client_detail!$E243,'asset_&amp;_open_positions'!$E:$M, 8, FALSE),IF(NOT(ISERROR(VLOOKUP($A243,'asset_&amp;_open_positions'!$E:$M, 6, FALSE))),VLOOKUP($A243,'asset_&amp;_open_positions'!$E:$M, 8, FALSE),1))),"")</f>
        <v>1</v>
      </c>
      <c r="D243" s="42">
        <f>IF(trading_client_detail!$A243&lt;&gt;"",IF(OR(LEFT(trading_client_detail!$F243,3)="USD",RIGHT(trading_client_detail!$F243,3)="USD",LEFT(trading_client_detail!$F243,3)="EUR",RIGHT(trading_client_detail!$F243,3)="EUR"),"",trading_client_detail!$G243),"")</f>
        <v>18.251946042</v>
      </c>
    </row>
    <row r="244" spans="1:4" x14ac:dyDescent="0.25">
      <c r="A244" t="str">
        <f>IF(AND(trading_client_detail!$A244&lt;&gt;"",ROUND(trading_client_detail!$G244,0)&lt;&gt;0),IF(OR(LEFT(trading_client_detail!$F244,3)="USD",RIGHT(trading_client_detail!$F244,3)="USD",LEFT(trading_client_detail!$F244,3)="EUR",RIGHT(trading_client_detail!$F244,3)="EUR"),"",IF(NOT(ISERROR(VLOOKUP(trading_client_detail!$E244,'asset_&amp;_open_positions'!$E:$M, 9, FALSE))),VLOOKUP(trading_client_detail!$E244,'asset_&amp;_open_positions'!$E:$M, 9, FALSE),IF(NOT(ISERROR(VLOOKUP(trading_client_detail!$F244,'asset_&amp;_open_positions'!$E:$M, 9, FALSE))),VLOOKUP(trading_client_detail!$F244,'asset_&amp;_open_positions'!$E:$M, 9, FALSE),RIGHT(trading_client_detail!$F244,LEN(trading_client_detail!$F244)-1)))),"")</f>
        <v>BTC</v>
      </c>
      <c r="B244" t="str">
        <f>IF(AND(trading_client_detail!$A244&lt;&gt;"",ROUND(trading_client_detail!$G244,0)&lt;&gt;0),IF(OR(LEFT(trading_client_detail!$F244,3)="USD",RIGHT(trading_client_detail!$F244,3)="USD"),"",IF(NOT(ISERROR(VLOOKUP(trading_client_detail!$E244,'asset_&amp;_open_positions'!$E:$M, 6, FALSE))),VLOOKUP(trading_client_detail!$E244,'asset_&amp;_open_positions'!$E:$M, 6, FALSE),IF(NOT(ISERROR(VLOOKUP($A244,'asset_&amp;_open_positions'!$E:$M, 6, FALSE))),VLOOKUP($A244,'asset_&amp;_open_positions'!$E:$M, 6, FALSE),"ASSET"))),"")</f>
        <v>ASSET</v>
      </c>
      <c r="C244">
        <f>IF(AND(trading_client_detail!$A244&lt;&gt;"",ROUND(trading_client_detail!$G244,0)&lt;&gt;0),IF(OR(LEFT(trading_client_detail!$F244,3)="USD",RIGHT(trading_client_detail!$F244,3)="USD"),"",IF(NOT(ISERROR(VLOOKUP(trading_client_detail!$E244,'asset_&amp;_open_positions'!$E:$M, 6, FALSE))),VLOOKUP(trading_client_detail!$E244,'asset_&amp;_open_positions'!$E:$M, 8, FALSE),IF(NOT(ISERROR(VLOOKUP($A244,'asset_&amp;_open_positions'!$E:$M, 6, FALSE))),VLOOKUP($A244,'asset_&amp;_open_positions'!$E:$M, 8, FALSE),1))),"")</f>
        <v>1</v>
      </c>
      <c r="D244" s="42">
        <f>IF(trading_client_detail!$A244&lt;&gt;"",IF(OR(LEFT(trading_client_detail!$F244,3)="USD",RIGHT(trading_client_detail!$F244,3)="USD",LEFT(trading_client_detail!$F244,3)="EUR",RIGHT(trading_client_detail!$F244,3)="EUR"),"",trading_client_detail!$G244),"")</f>
        <v>4.7411648179999997</v>
      </c>
    </row>
    <row r="245" spans="1:4" x14ac:dyDescent="0.25">
      <c r="A245" t="str">
        <f>IF(AND(trading_client_detail!$A245&lt;&gt;"",ROUND(trading_client_detail!$G245,0)&lt;&gt;0),IF(OR(LEFT(trading_client_detail!$F245,3)="USD",RIGHT(trading_client_detail!$F245,3)="USD",LEFT(trading_client_detail!$F245,3)="EUR",RIGHT(trading_client_detail!$F245,3)="EUR"),"",IF(NOT(ISERROR(VLOOKUP(trading_client_detail!$E245,'asset_&amp;_open_positions'!$E:$M, 9, FALSE))),VLOOKUP(trading_client_detail!$E245,'asset_&amp;_open_positions'!$E:$M, 9, FALSE),IF(NOT(ISERROR(VLOOKUP(trading_client_detail!$F245,'asset_&amp;_open_positions'!$E:$M, 9, FALSE))),VLOOKUP(trading_client_detail!$F245,'asset_&amp;_open_positions'!$E:$M, 9, FALSE),RIGHT(trading_client_detail!$F245,LEN(trading_client_detail!$F245)-1)))),"")</f>
        <v>BTC</v>
      </c>
      <c r="B245" t="str">
        <f>IF(AND(trading_client_detail!$A245&lt;&gt;"",ROUND(trading_client_detail!$G245,0)&lt;&gt;0),IF(OR(LEFT(trading_client_detail!$F245,3)="USD",RIGHT(trading_client_detail!$F245,3)="USD"),"",IF(NOT(ISERROR(VLOOKUP(trading_client_detail!$E245,'asset_&amp;_open_positions'!$E:$M, 6, FALSE))),VLOOKUP(trading_client_detail!$E245,'asset_&amp;_open_positions'!$E:$M, 6, FALSE),IF(NOT(ISERROR(VLOOKUP($A245,'asset_&amp;_open_positions'!$E:$M, 6, FALSE))),VLOOKUP($A245,'asset_&amp;_open_positions'!$E:$M, 6, FALSE),"ASSET"))),"")</f>
        <v>ASSET</v>
      </c>
      <c r="C245">
        <f>IF(AND(trading_client_detail!$A245&lt;&gt;"",ROUND(trading_client_detail!$G245,0)&lt;&gt;0),IF(OR(LEFT(trading_client_detail!$F245,3)="USD",RIGHT(trading_client_detail!$F245,3)="USD"),"",IF(NOT(ISERROR(VLOOKUP(trading_client_detail!$E245,'asset_&amp;_open_positions'!$E:$M, 6, FALSE))),VLOOKUP(trading_client_detail!$E245,'asset_&amp;_open_positions'!$E:$M, 8, FALSE),IF(NOT(ISERROR(VLOOKUP($A245,'asset_&amp;_open_positions'!$E:$M, 6, FALSE))),VLOOKUP($A245,'asset_&amp;_open_positions'!$E:$M, 8, FALSE),1))),"")</f>
        <v>1</v>
      </c>
      <c r="D245" s="42">
        <f>IF(trading_client_detail!$A245&lt;&gt;"",IF(OR(LEFT(trading_client_detail!$F245,3)="USD",RIGHT(trading_client_detail!$F245,3)="USD",LEFT(trading_client_detail!$F245,3)="EUR",RIGHT(trading_client_detail!$F245,3)="EUR"),"",trading_client_detail!$G245),"")</f>
        <v>2.0025250040000002</v>
      </c>
    </row>
    <row r="246" spans="1:4" x14ac:dyDescent="0.25">
      <c r="A246" t="str">
        <f>IF(AND(trading_client_detail!$A246&lt;&gt;"",ROUND(trading_client_detail!$G246,0)&lt;&gt;0),IF(OR(LEFT(trading_client_detail!$F246,3)="USD",RIGHT(trading_client_detail!$F246,3)="USD",LEFT(trading_client_detail!$F246,3)="EUR",RIGHT(trading_client_detail!$F246,3)="EUR"),"",IF(NOT(ISERROR(VLOOKUP(trading_client_detail!$E246,'asset_&amp;_open_positions'!$E:$M, 9, FALSE))),VLOOKUP(trading_client_detail!$E246,'asset_&amp;_open_positions'!$E:$M, 9, FALSE),IF(NOT(ISERROR(VLOOKUP(trading_client_detail!$F246,'asset_&amp;_open_positions'!$E:$M, 9, FALSE))),VLOOKUP(trading_client_detail!$F246,'asset_&amp;_open_positions'!$E:$M, 9, FALSE),RIGHT(trading_client_detail!$F246,LEN(trading_client_detail!$F246)-1)))),"")</f>
        <v/>
      </c>
      <c r="B246" t="str">
        <f>IF(AND(trading_client_detail!$A246&lt;&gt;"",ROUND(trading_client_detail!$G246,0)&lt;&gt;0),IF(OR(LEFT(trading_client_detail!$F246,3)="USD",RIGHT(trading_client_detail!$F246,3)="USD"),"",IF(NOT(ISERROR(VLOOKUP(trading_client_detail!$E246,'asset_&amp;_open_positions'!$E:$M, 6, FALSE))),VLOOKUP(trading_client_detail!$E246,'asset_&amp;_open_positions'!$E:$M, 6, FALSE),IF(NOT(ISERROR(VLOOKUP($A246,'asset_&amp;_open_positions'!$E:$M, 6, FALSE))),VLOOKUP($A246,'asset_&amp;_open_positions'!$E:$M, 6, FALSE),"ASSET"))),"")</f>
        <v/>
      </c>
      <c r="C246" t="str">
        <f>IF(AND(trading_client_detail!$A246&lt;&gt;"",ROUND(trading_client_detail!$G246,0)&lt;&gt;0),IF(OR(LEFT(trading_client_detail!$F246,3)="USD",RIGHT(trading_client_detail!$F246,3)="USD"),"",IF(NOT(ISERROR(VLOOKUP(trading_client_detail!$E246,'asset_&amp;_open_positions'!$E:$M, 6, FALSE))),VLOOKUP(trading_client_detail!$E246,'asset_&amp;_open_positions'!$E:$M, 8, FALSE),IF(NOT(ISERROR(VLOOKUP($A246,'asset_&amp;_open_positions'!$E:$M, 6, FALSE))),VLOOKUP($A246,'asset_&amp;_open_positions'!$E:$M, 8, FALSE),1))),"")</f>
        <v/>
      </c>
      <c r="D246" s="42" t="str">
        <f>IF(trading_client_detail!$A246&lt;&gt;"",IF(OR(LEFT(trading_client_detail!$F246,3)="USD",RIGHT(trading_client_detail!$F246,3)="USD",LEFT(trading_client_detail!$F246,3)="EUR",RIGHT(trading_client_detail!$F246,3)="EUR"),"",trading_client_detail!$G246),"")</f>
        <v/>
      </c>
    </row>
    <row r="247" spans="1:4" x14ac:dyDescent="0.25">
      <c r="A247" t="str">
        <f>IF(AND(trading_client_detail!$A247&lt;&gt;"",ROUND(trading_client_detail!$G247,0)&lt;&gt;0),IF(OR(LEFT(trading_client_detail!$F247,3)="USD",RIGHT(trading_client_detail!$F247,3)="USD",LEFT(trading_client_detail!$F247,3)="EUR",RIGHT(trading_client_detail!$F247,3)="EUR"),"",IF(NOT(ISERROR(VLOOKUP(trading_client_detail!$E247,'asset_&amp;_open_positions'!$E:$M, 9, FALSE))),VLOOKUP(trading_client_detail!$E247,'asset_&amp;_open_positions'!$E:$M, 9, FALSE),IF(NOT(ISERROR(VLOOKUP(trading_client_detail!$F247,'asset_&amp;_open_positions'!$E:$M, 9, FALSE))),VLOOKUP(trading_client_detail!$F247,'asset_&amp;_open_positions'!$E:$M, 9, FALSE),RIGHT(trading_client_detail!$F247,LEN(trading_client_detail!$F247)-1)))),"")</f>
        <v>BTC</v>
      </c>
      <c r="B247" t="str">
        <f>IF(AND(trading_client_detail!$A247&lt;&gt;"",ROUND(trading_client_detail!$G247,0)&lt;&gt;0),IF(OR(LEFT(trading_client_detail!$F247,3)="USD",RIGHT(trading_client_detail!$F247,3)="USD"),"",IF(NOT(ISERROR(VLOOKUP(trading_client_detail!$E247,'asset_&amp;_open_positions'!$E:$M, 6, FALSE))),VLOOKUP(trading_client_detail!$E247,'asset_&amp;_open_positions'!$E:$M, 6, FALSE),IF(NOT(ISERROR(VLOOKUP($A247,'asset_&amp;_open_positions'!$E:$M, 6, FALSE))),VLOOKUP($A247,'asset_&amp;_open_positions'!$E:$M, 6, FALSE),"ASSET"))),"")</f>
        <v>ASSET</v>
      </c>
      <c r="C247">
        <f>IF(AND(trading_client_detail!$A247&lt;&gt;"",ROUND(trading_client_detail!$G247,0)&lt;&gt;0),IF(OR(LEFT(trading_client_detail!$F247,3)="USD",RIGHT(trading_client_detail!$F247,3)="USD"),"",IF(NOT(ISERROR(VLOOKUP(trading_client_detail!$E247,'asset_&amp;_open_positions'!$E:$M, 6, FALSE))),VLOOKUP(trading_client_detail!$E247,'asset_&amp;_open_positions'!$E:$M, 8, FALSE),IF(NOT(ISERROR(VLOOKUP($A247,'asset_&amp;_open_positions'!$E:$M, 6, FALSE))),VLOOKUP($A247,'asset_&amp;_open_positions'!$E:$M, 8, FALSE),1))),"")</f>
        <v>1</v>
      </c>
      <c r="D247" s="42">
        <f>IF(trading_client_detail!$A247&lt;&gt;"",IF(OR(LEFT(trading_client_detail!$F247,3)="USD",RIGHT(trading_client_detail!$F247,3)="USD",LEFT(trading_client_detail!$F247,3)="EUR",RIGHT(trading_client_detail!$F247,3)="EUR"),"",trading_client_detail!$G247),"")</f>
        <v>4.0658944789999998</v>
      </c>
    </row>
    <row r="248" spans="1:4" x14ac:dyDescent="0.25">
      <c r="A248" t="str">
        <f>IF(AND(trading_client_detail!$A248&lt;&gt;"",ROUND(trading_client_detail!$G248,0)&lt;&gt;0),IF(OR(LEFT(trading_client_detail!$F248,3)="USD",RIGHT(trading_client_detail!$F248,3)="USD",LEFT(trading_client_detail!$F248,3)="EUR",RIGHT(trading_client_detail!$F248,3)="EUR"),"",IF(NOT(ISERROR(VLOOKUP(trading_client_detail!$E248,'asset_&amp;_open_positions'!$E:$M, 9, FALSE))),VLOOKUP(trading_client_detail!$E248,'asset_&amp;_open_positions'!$E:$M, 9, FALSE),IF(NOT(ISERROR(VLOOKUP(trading_client_detail!$F248,'asset_&amp;_open_positions'!$E:$M, 9, FALSE))),VLOOKUP(trading_client_detail!$F248,'asset_&amp;_open_positions'!$E:$M, 9, FALSE),RIGHT(trading_client_detail!$F248,LEN(trading_client_detail!$F248)-1)))),"")</f>
        <v/>
      </c>
      <c r="B248" t="str">
        <f>IF(AND(trading_client_detail!$A248&lt;&gt;"",ROUND(trading_client_detail!$G248,0)&lt;&gt;0),IF(OR(LEFT(trading_client_detail!$F248,3)="USD",RIGHT(trading_client_detail!$F248,3)="USD"),"",IF(NOT(ISERROR(VLOOKUP(trading_client_detail!$E248,'asset_&amp;_open_positions'!$E:$M, 6, FALSE))),VLOOKUP(trading_client_detail!$E248,'asset_&amp;_open_positions'!$E:$M, 6, FALSE),IF(NOT(ISERROR(VLOOKUP($A248,'asset_&amp;_open_positions'!$E:$M, 6, FALSE))),VLOOKUP($A248,'asset_&amp;_open_positions'!$E:$M, 6, FALSE),"ASSET"))),"")</f>
        <v/>
      </c>
      <c r="C248" t="str">
        <f>IF(AND(trading_client_detail!$A248&lt;&gt;"",ROUND(trading_client_detail!$G248,0)&lt;&gt;0),IF(OR(LEFT(trading_client_detail!$F248,3)="USD",RIGHT(trading_client_detail!$F248,3)="USD"),"",IF(NOT(ISERROR(VLOOKUP(trading_client_detail!$E248,'asset_&amp;_open_positions'!$E:$M, 6, FALSE))),VLOOKUP(trading_client_detail!$E248,'asset_&amp;_open_positions'!$E:$M, 8, FALSE),IF(NOT(ISERROR(VLOOKUP($A248,'asset_&amp;_open_positions'!$E:$M, 6, FALSE))),VLOOKUP($A248,'asset_&amp;_open_positions'!$E:$M, 8, FALSE),1))),"")</f>
        <v/>
      </c>
      <c r="D248" s="42">
        <f>IF(trading_client_detail!$A248&lt;&gt;"",IF(OR(LEFT(trading_client_detail!$F248,3)="USD",RIGHT(trading_client_detail!$F248,3)="USD",LEFT(trading_client_detail!$F248,3)="EUR",RIGHT(trading_client_detail!$F248,3)="EUR"),"",trading_client_detail!$G248),"")</f>
        <v>2.204E-6</v>
      </c>
    </row>
    <row r="249" spans="1:4" x14ac:dyDescent="0.25">
      <c r="A249" t="str">
        <f>IF(AND(trading_client_detail!$A249&lt;&gt;"",ROUND(trading_client_detail!$G249,0)&lt;&gt;0),IF(OR(LEFT(trading_client_detail!$F249,3)="USD",RIGHT(trading_client_detail!$F249,3)="USD",LEFT(trading_client_detail!$F249,3)="EUR",RIGHT(trading_client_detail!$F249,3)="EUR"),"",IF(NOT(ISERROR(VLOOKUP(trading_client_detail!$E249,'asset_&amp;_open_positions'!$E:$M, 9, FALSE))),VLOOKUP(trading_client_detail!$E249,'asset_&amp;_open_positions'!$E:$M, 9, FALSE),IF(NOT(ISERROR(VLOOKUP(trading_client_detail!$F249,'asset_&amp;_open_positions'!$E:$M, 9, FALSE))),VLOOKUP(trading_client_detail!$F249,'asset_&amp;_open_positions'!$E:$M, 9, FALSE),RIGHT(trading_client_detail!$F249,LEN(trading_client_detail!$F249)-1)))),"")</f>
        <v>BTC</v>
      </c>
      <c r="B249" t="str">
        <f>IF(AND(trading_client_detail!$A249&lt;&gt;"",ROUND(trading_client_detail!$G249,0)&lt;&gt;0),IF(OR(LEFT(trading_client_detail!$F249,3)="USD",RIGHT(trading_client_detail!$F249,3)="USD"),"",IF(NOT(ISERROR(VLOOKUP(trading_client_detail!$E249,'asset_&amp;_open_positions'!$E:$M, 6, FALSE))),VLOOKUP(trading_client_detail!$E249,'asset_&amp;_open_positions'!$E:$M, 6, FALSE),IF(NOT(ISERROR(VLOOKUP($A249,'asset_&amp;_open_positions'!$E:$M, 6, FALSE))),VLOOKUP($A249,'asset_&amp;_open_positions'!$E:$M, 6, FALSE),"ASSET"))),"")</f>
        <v>FUTURE</v>
      </c>
      <c r="C249">
        <f>IF(AND(trading_client_detail!$A249&lt;&gt;"",ROUND(trading_client_detail!$G249,0)&lt;&gt;0),IF(OR(LEFT(trading_client_detail!$F249,3)="USD",RIGHT(trading_client_detail!$F249,3)="USD"),"",IF(NOT(ISERROR(VLOOKUP(trading_client_detail!$E249,'asset_&amp;_open_positions'!$E:$M, 6, FALSE))),VLOOKUP(trading_client_detail!$E249,'asset_&amp;_open_positions'!$E:$M, 8, FALSE),IF(NOT(ISERROR(VLOOKUP($A249,'asset_&amp;_open_positions'!$E:$M, 6, FALSE))),VLOOKUP($A249,'asset_&amp;_open_positions'!$E:$M, 8, FALSE),1))),"")</f>
        <v>1</v>
      </c>
      <c r="D249" s="42">
        <f>IF(trading_client_detail!$A249&lt;&gt;"",IF(OR(LEFT(trading_client_detail!$F249,3)="USD",RIGHT(trading_client_detail!$F249,3)="USD",LEFT(trading_client_detail!$F249,3)="EUR",RIGHT(trading_client_detail!$F249,3)="EUR"),"",trading_client_detail!$G249),"")</f>
        <v>-96.691999999999993</v>
      </c>
    </row>
    <row r="250" spans="1:4" x14ac:dyDescent="0.25">
      <c r="A250" t="str">
        <f>IF(AND(trading_client_detail!$A250&lt;&gt;"",ROUND(trading_client_detail!$G250,0)&lt;&gt;0),IF(OR(LEFT(trading_client_detail!$F250,3)="USD",RIGHT(trading_client_detail!$F250,3)="USD",LEFT(trading_client_detail!$F250,3)="EUR",RIGHT(trading_client_detail!$F250,3)="EUR"),"",IF(NOT(ISERROR(VLOOKUP(trading_client_detail!$E250,'asset_&amp;_open_positions'!$E:$M, 9, FALSE))),VLOOKUP(trading_client_detail!$E250,'asset_&amp;_open_positions'!$E:$M, 9, FALSE),IF(NOT(ISERROR(VLOOKUP(trading_client_detail!$F250,'asset_&amp;_open_positions'!$E:$M, 9, FALSE))),VLOOKUP(trading_client_detail!$F250,'asset_&amp;_open_positions'!$E:$M, 9, FALSE),RIGHT(trading_client_detail!$F250,LEN(trading_client_detail!$F250)-1)))),"")</f>
        <v/>
      </c>
      <c r="B250" t="str">
        <f>IF(AND(trading_client_detail!$A250&lt;&gt;"",ROUND(trading_client_detail!$G250,0)&lt;&gt;0),IF(OR(LEFT(trading_client_detail!$F250,3)="USD",RIGHT(trading_client_detail!$F250,3)="USD"),"",IF(NOT(ISERROR(VLOOKUP(trading_client_detail!$E250,'asset_&amp;_open_positions'!$E:$M, 6, FALSE))),VLOOKUP(trading_client_detail!$E250,'asset_&amp;_open_positions'!$E:$M, 6, FALSE),IF(NOT(ISERROR(VLOOKUP($A250,'asset_&amp;_open_positions'!$E:$M, 6, FALSE))),VLOOKUP($A250,'asset_&amp;_open_positions'!$E:$M, 6, FALSE),"ASSET"))),"")</f>
        <v/>
      </c>
      <c r="C250" t="str">
        <f>IF(AND(trading_client_detail!$A250&lt;&gt;"",ROUND(trading_client_detail!$G250,0)&lt;&gt;0),IF(OR(LEFT(trading_client_detail!$F250,3)="USD",RIGHT(trading_client_detail!$F250,3)="USD"),"",IF(NOT(ISERROR(VLOOKUP(trading_client_detail!$E250,'asset_&amp;_open_positions'!$E:$M, 6, FALSE))),VLOOKUP(trading_client_detail!$E250,'asset_&amp;_open_positions'!$E:$M, 8, FALSE),IF(NOT(ISERROR(VLOOKUP($A250,'asset_&amp;_open_positions'!$E:$M, 6, FALSE))),VLOOKUP($A250,'asset_&amp;_open_positions'!$E:$M, 8, FALSE),1))),"")</f>
        <v/>
      </c>
      <c r="D250" s="42" t="str">
        <f>IF(trading_client_detail!$A250&lt;&gt;"",IF(OR(LEFT(trading_client_detail!$F250,3)="USD",RIGHT(trading_client_detail!$F250,3)="USD",LEFT(trading_client_detail!$F250,3)="EUR",RIGHT(trading_client_detail!$F250,3)="EUR"),"",trading_client_detail!$G250),"")</f>
        <v/>
      </c>
    </row>
    <row r="251" spans="1:4" x14ac:dyDescent="0.25">
      <c r="A251" t="str">
        <f>IF(AND(trading_client_detail!$A251&lt;&gt;"",ROUND(trading_client_detail!$G251,0)&lt;&gt;0),IF(OR(LEFT(trading_client_detail!$F251,3)="USD",RIGHT(trading_client_detail!$F251,3)="USD",LEFT(trading_client_detail!$F251,3)="EUR",RIGHT(trading_client_detail!$F251,3)="EUR"),"",IF(NOT(ISERROR(VLOOKUP(trading_client_detail!$E251,'asset_&amp;_open_positions'!$E:$M, 9, FALSE))),VLOOKUP(trading_client_detail!$E251,'asset_&amp;_open_positions'!$E:$M, 9, FALSE),IF(NOT(ISERROR(VLOOKUP(trading_client_detail!$F251,'asset_&amp;_open_positions'!$E:$M, 9, FALSE))),VLOOKUP(trading_client_detail!$F251,'asset_&amp;_open_positions'!$E:$M, 9, FALSE),RIGHT(trading_client_detail!$F251,LEN(trading_client_detail!$F251)-1)))),"")</f>
        <v/>
      </c>
      <c r="B251" t="str">
        <f>IF(AND(trading_client_detail!$A251&lt;&gt;"",ROUND(trading_client_detail!$G251,0)&lt;&gt;0),IF(OR(LEFT(trading_client_detail!$F251,3)="USD",RIGHT(trading_client_detail!$F251,3)="USD"),"",IF(NOT(ISERROR(VLOOKUP(trading_client_detail!$E251,'asset_&amp;_open_positions'!$E:$M, 6, FALSE))),VLOOKUP(trading_client_detail!$E251,'asset_&amp;_open_positions'!$E:$M, 6, FALSE),IF(NOT(ISERROR(VLOOKUP($A251,'asset_&amp;_open_positions'!$E:$M, 6, FALSE))),VLOOKUP($A251,'asset_&amp;_open_positions'!$E:$M, 6, FALSE),"ASSET"))),"")</f>
        <v/>
      </c>
      <c r="C251" t="str">
        <f>IF(AND(trading_client_detail!$A251&lt;&gt;"",ROUND(trading_client_detail!$G251,0)&lt;&gt;0),IF(OR(LEFT(trading_client_detail!$F251,3)="USD",RIGHT(trading_client_detail!$F251,3)="USD"),"",IF(NOT(ISERROR(VLOOKUP(trading_client_detail!$E251,'asset_&amp;_open_positions'!$E:$M, 6, FALSE))),VLOOKUP(trading_client_detail!$E251,'asset_&amp;_open_positions'!$E:$M, 8, FALSE),IF(NOT(ISERROR(VLOOKUP($A251,'asset_&amp;_open_positions'!$E:$M, 6, FALSE))),VLOOKUP($A251,'asset_&amp;_open_positions'!$E:$M, 8, FALSE),1))),"")</f>
        <v/>
      </c>
      <c r="D251" s="42" t="str">
        <f>IF(trading_client_detail!$A251&lt;&gt;"",IF(OR(LEFT(trading_client_detail!$F251,3)="USD",RIGHT(trading_client_detail!$F251,3)="USD",LEFT(trading_client_detail!$F251,3)="EUR",RIGHT(trading_client_detail!$F251,3)="EUR"),"",trading_client_detail!$G251),"")</f>
        <v/>
      </c>
    </row>
    <row r="252" spans="1:4" x14ac:dyDescent="0.25">
      <c r="A252" t="str">
        <f>IF(AND(trading_client_detail!$A252&lt;&gt;"",ROUND(trading_client_detail!$G252,0)&lt;&gt;0),IF(OR(LEFT(trading_client_detail!$F252,3)="USD",RIGHT(trading_client_detail!$F252,3)="USD",LEFT(trading_client_detail!$F252,3)="EUR",RIGHT(trading_client_detail!$F252,3)="EUR"),"",IF(NOT(ISERROR(VLOOKUP(trading_client_detail!$E252,'asset_&amp;_open_positions'!$E:$M, 9, FALSE))),VLOOKUP(trading_client_detail!$E252,'asset_&amp;_open_positions'!$E:$M, 9, FALSE),IF(NOT(ISERROR(VLOOKUP(trading_client_detail!$F252,'asset_&amp;_open_positions'!$E:$M, 9, FALSE))),VLOOKUP(trading_client_detail!$F252,'asset_&amp;_open_positions'!$E:$M, 9, FALSE),RIGHT(trading_client_detail!$F252,LEN(trading_client_detail!$F252)-1)))),"")</f>
        <v/>
      </c>
      <c r="B252" t="str">
        <f>IF(AND(trading_client_detail!$A252&lt;&gt;"",ROUND(trading_client_detail!$G252,0)&lt;&gt;0),IF(OR(LEFT(trading_client_detail!$F252,3)="USD",RIGHT(trading_client_detail!$F252,3)="USD"),"",IF(NOT(ISERROR(VLOOKUP(trading_client_detail!$E252,'asset_&amp;_open_positions'!$E:$M, 6, FALSE))),VLOOKUP(trading_client_detail!$E252,'asset_&amp;_open_positions'!$E:$M, 6, FALSE),IF(NOT(ISERROR(VLOOKUP($A252,'asset_&amp;_open_positions'!$E:$M, 6, FALSE))),VLOOKUP($A252,'asset_&amp;_open_positions'!$E:$M, 6, FALSE),"ASSET"))),"")</f>
        <v/>
      </c>
      <c r="C252" t="str">
        <f>IF(AND(trading_client_detail!$A252&lt;&gt;"",ROUND(trading_client_detail!$G252,0)&lt;&gt;0),IF(OR(LEFT(trading_client_detail!$F252,3)="USD",RIGHT(trading_client_detail!$F252,3)="USD"),"",IF(NOT(ISERROR(VLOOKUP(trading_client_detail!$E252,'asset_&amp;_open_positions'!$E:$M, 6, FALSE))),VLOOKUP(trading_client_detail!$E252,'asset_&amp;_open_positions'!$E:$M, 8, FALSE),IF(NOT(ISERROR(VLOOKUP($A252,'asset_&amp;_open_positions'!$E:$M, 6, FALSE))),VLOOKUP($A252,'asset_&amp;_open_positions'!$E:$M, 8, FALSE),1))),"")</f>
        <v/>
      </c>
      <c r="D252" s="42">
        <f>IF(trading_client_detail!$A252&lt;&gt;"",IF(OR(LEFT(trading_client_detail!$F252,3)="USD",RIGHT(trading_client_detail!$F252,3)="USD",LEFT(trading_client_detail!$F252,3)="EUR",RIGHT(trading_client_detail!$F252,3)="EUR"),"",trading_client_detail!$G252),"")</f>
        <v>3.0082600000000002E-4</v>
      </c>
    </row>
    <row r="253" spans="1:4" x14ac:dyDescent="0.25">
      <c r="A253" t="str">
        <f>IF(AND(trading_client_detail!$A253&lt;&gt;"",ROUND(trading_client_detail!$G253,0)&lt;&gt;0),IF(OR(LEFT(trading_client_detail!$F253,3)="USD",RIGHT(trading_client_detail!$F253,3)="USD",LEFT(trading_client_detail!$F253,3)="EUR",RIGHT(trading_client_detail!$F253,3)="EUR"),"",IF(NOT(ISERROR(VLOOKUP(trading_client_detail!$E253,'asset_&amp;_open_positions'!$E:$M, 9, FALSE))),VLOOKUP(trading_client_detail!$E253,'asset_&amp;_open_positions'!$E:$M, 9, FALSE),IF(NOT(ISERROR(VLOOKUP(trading_client_detail!$F253,'asset_&amp;_open_positions'!$E:$M, 9, FALSE))),VLOOKUP(trading_client_detail!$F253,'asset_&amp;_open_positions'!$E:$M, 9, FALSE),RIGHT(trading_client_detail!$F253,LEN(trading_client_detail!$F253)-1)))),"")</f>
        <v/>
      </c>
      <c r="B253" t="str">
        <f>IF(AND(trading_client_detail!$A253&lt;&gt;"",ROUND(trading_client_detail!$G253,0)&lt;&gt;0),IF(OR(LEFT(trading_client_detail!$F253,3)="USD",RIGHT(trading_client_detail!$F253,3)="USD"),"",IF(NOT(ISERROR(VLOOKUP(trading_client_detail!$E253,'asset_&amp;_open_positions'!$E:$M, 6, FALSE))),VLOOKUP(trading_client_detail!$E253,'asset_&amp;_open_positions'!$E:$M, 6, FALSE),IF(NOT(ISERROR(VLOOKUP($A253,'asset_&amp;_open_positions'!$E:$M, 6, FALSE))),VLOOKUP($A253,'asset_&amp;_open_positions'!$E:$M, 6, FALSE),"ASSET"))),"")</f>
        <v/>
      </c>
      <c r="C253" t="str">
        <f>IF(AND(trading_client_detail!$A253&lt;&gt;"",ROUND(trading_client_detail!$G253,0)&lt;&gt;0),IF(OR(LEFT(trading_client_detail!$F253,3)="USD",RIGHT(trading_client_detail!$F253,3)="USD"),"",IF(NOT(ISERROR(VLOOKUP(trading_client_detail!$E253,'asset_&amp;_open_positions'!$E:$M, 6, FALSE))),VLOOKUP(trading_client_detail!$E253,'asset_&amp;_open_positions'!$E:$M, 8, FALSE),IF(NOT(ISERROR(VLOOKUP($A253,'asset_&amp;_open_positions'!$E:$M, 6, FALSE))),VLOOKUP($A253,'asset_&amp;_open_positions'!$E:$M, 8, FALSE),1))),"")</f>
        <v/>
      </c>
      <c r="D253" s="42" t="str">
        <f>IF(trading_client_detail!$A253&lt;&gt;"",IF(OR(LEFT(trading_client_detail!$F253,3)="USD",RIGHT(trading_client_detail!$F253,3)="USD",LEFT(trading_client_detail!$F253,3)="EUR",RIGHT(trading_client_detail!$F253,3)="EUR"),"",trading_client_detail!$G253),"")</f>
        <v/>
      </c>
    </row>
    <row r="254" spans="1:4" x14ac:dyDescent="0.25">
      <c r="A254" t="str">
        <f>IF(AND(trading_client_detail!$A254&lt;&gt;"",ROUND(trading_client_detail!$G254,0)&lt;&gt;0),IF(OR(LEFT(trading_client_detail!$F254,3)="USD",RIGHT(trading_client_detail!$F254,3)="USD",LEFT(trading_client_detail!$F254,3)="EUR",RIGHT(trading_client_detail!$F254,3)="EUR"),"",IF(NOT(ISERROR(VLOOKUP(trading_client_detail!$E254,'asset_&amp;_open_positions'!$E:$M, 9, FALSE))),VLOOKUP(trading_client_detail!$E254,'asset_&amp;_open_positions'!$E:$M, 9, FALSE),IF(NOT(ISERROR(VLOOKUP(trading_client_detail!$F254,'asset_&amp;_open_positions'!$E:$M, 9, FALSE))),VLOOKUP(trading_client_detail!$F254,'asset_&amp;_open_positions'!$E:$M, 9, FALSE),RIGHT(trading_client_detail!$F254,LEN(trading_client_detail!$F254)-1)))),"")</f>
        <v/>
      </c>
      <c r="B254" t="str">
        <f>IF(AND(trading_client_detail!$A254&lt;&gt;"",ROUND(trading_client_detail!$G254,0)&lt;&gt;0),IF(OR(LEFT(trading_client_detail!$F254,3)="USD",RIGHT(trading_client_detail!$F254,3)="USD"),"",IF(NOT(ISERROR(VLOOKUP(trading_client_detail!$E254,'asset_&amp;_open_positions'!$E:$M, 6, FALSE))),VLOOKUP(trading_client_detail!$E254,'asset_&amp;_open_positions'!$E:$M, 6, FALSE),IF(NOT(ISERROR(VLOOKUP($A254,'asset_&amp;_open_positions'!$E:$M, 6, FALSE))),VLOOKUP($A254,'asset_&amp;_open_positions'!$E:$M, 6, FALSE),"ASSET"))),"")</f>
        <v/>
      </c>
      <c r="C254" t="str">
        <f>IF(AND(trading_client_detail!$A254&lt;&gt;"",ROUND(trading_client_detail!$G254,0)&lt;&gt;0),IF(OR(LEFT(trading_client_detail!$F254,3)="USD",RIGHT(trading_client_detail!$F254,3)="USD"),"",IF(NOT(ISERROR(VLOOKUP(trading_client_detail!$E254,'asset_&amp;_open_positions'!$E:$M, 6, FALSE))),VLOOKUP(trading_client_detail!$E254,'asset_&amp;_open_positions'!$E:$M, 8, FALSE),IF(NOT(ISERROR(VLOOKUP($A254,'asset_&amp;_open_positions'!$E:$M, 6, FALSE))),VLOOKUP($A254,'asset_&amp;_open_positions'!$E:$M, 8, FALSE),1))),"")</f>
        <v/>
      </c>
      <c r="D254" s="42" t="str">
        <f>IF(trading_client_detail!$A254&lt;&gt;"",IF(OR(LEFT(trading_client_detail!$F254,3)="USD",RIGHT(trading_client_detail!$F254,3)="USD",LEFT(trading_client_detail!$F254,3)="EUR",RIGHT(trading_client_detail!$F254,3)="EUR"),"",trading_client_detail!$G254),"")</f>
        <v/>
      </c>
    </row>
    <row r="255" spans="1:4" x14ac:dyDescent="0.25">
      <c r="A255" t="str">
        <f>IF(AND(trading_client_detail!$A255&lt;&gt;"",ROUND(trading_client_detail!$G255,0)&lt;&gt;0),IF(OR(LEFT(trading_client_detail!$F255,3)="USD",RIGHT(trading_client_detail!$F255,3)="USD",LEFT(trading_client_detail!$F255,3)="EUR",RIGHT(trading_client_detail!$F255,3)="EUR"),"",IF(NOT(ISERROR(VLOOKUP(trading_client_detail!$E255,'asset_&amp;_open_positions'!$E:$M, 9, FALSE))),VLOOKUP(trading_client_detail!$E255,'asset_&amp;_open_positions'!$E:$M, 9, FALSE),IF(NOT(ISERROR(VLOOKUP(trading_client_detail!$F255,'asset_&amp;_open_positions'!$E:$M, 9, FALSE))),VLOOKUP(trading_client_detail!$F255,'asset_&amp;_open_positions'!$E:$M, 9, FALSE),RIGHT(trading_client_detail!$F255,LEN(trading_client_detail!$F255)-1)))),"")</f>
        <v>BTC</v>
      </c>
      <c r="B255" t="str">
        <f>IF(AND(trading_client_detail!$A255&lt;&gt;"",ROUND(trading_client_detail!$G255,0)&lt;&gt;0),IF(OR(LEFT(trading_client_detail!$F255,3)="USD",RIGHT(trading_client_detail!$F255,3)="USD"),"",IF(NOT(ISERROR(VLOOKUP(trading_client_detail!$E255,'asset_&amp;_open_positions'!$E:$M, 6, FALSE))),VLOOKUP(trading_client_detail!$E255,'asset_&amp;_open_positions'!$E:$M, 6, FALSE),IF(NOT(ISERROR(VLOOKUP($A255,'asset_&amp;_open_positions'!$E:$M, 6, FALSE))),VLOOKUP($A255,'asset_&amp;_open_positions'!$E:$M, 6, FALSE),"ASSET"))),"")</f>
        <v>FUTURE</v>
      </c>
      <c r="C255">
        <f>IF(AND(trading_client_detail!$A255&lt;&gt;"",ROUND(trading_client_detail!$G255,0)&lt;&gt;0),IF(OR(LEFT(trading_client_detail!$F255,3)="USD",RIGHT(trading_client_detail!$F255,3)="USD"),"",IF(NOT(ISERROR(VLOOKUP(trading_client_detail!$E255,'asset_&amp;_open_positions'!$E:$M, 6, FALSE))),VLOOKUP(trading_client_detail!$E255,'asset_&amp;_open_positions'!$E:$M, 8, FALSE),IF(NOT(ISERROR(VLOOKUP($A255,'asset_&amp;_open_positions'!$E:$M, 6, FALSE))),VLOOKUP($A255,'asset_&amp;_open_positions'!$E:$M, 8, FALSE),1))),"")</f>
        <v>1</v>
      </c>
      <c r="D255" s="42">
        <f>IF(trading_client_detail!$A255&lt;&gt;"",IF(OR(LEFT(trading_client_detail!$F255,3)="USD",RIGHT(trading_client_detail!$F255,3)="USD",LEFT(trading_client_detail!$F255,3)="EUR",RIGHT(trading_client_detail!$F255,3)="EUR"),"",trading_client_detail!$G255),"")</f>
        <v>96.68</v>
      </c>
    </row>
    <row r="256" spans="1:4" x14ac:dyDescent="0.25">
      <c r="A256" t="str">
        <f>IF(AND(trading_client_detail!$A256&lt;&gt;"",ROUND(trading_client_detail!$G256,0)&lt;&gt;0),IF(OR(LEFT(trading_client_detail!$F256,3)="USD",RIGHT(trading_client_detail!$F256,3)="USD",LEFT(trading_client_detail!$F256,3)="EUR",RIGHT(trading_client_detail!$F256,3)="EUR"),"",IF(NOT(ISERROR(VLOOKUP(trading_client_detail!$E256,'asset_&amp;_open_positions'!$E:$M, 9, FALSE))),VLOOKUP(trading_client_detail!$E256,'asset_&amp;_open_positions'!$E:$M, 9, FALSE),IF(NOT(ISERROR(VLOOKUP(trading_client_detail!$F256,'asset_&amp;_open_positions'!$E:$M, 9, FALSE))),VLOOKUP(trading_client_detail!$F256,'asset_&amp;_open_positions'!$E:$M, 9, FALSE),RIGHT(trading_client_detail!$F256,LEN(trading_client_detail!$F256)-1)))),"")</f>
        <v>BTC</v>
      </c>
      <c r="B256" t="str">
        <f>IF(AND(trading_client_detail!$A256&lt;&gt;"",ROUND(trading_client_detail!$G256,0)&lt;&gt;0),IF(OR(LEFT(trading_client_detail!$F256,3)="USD",RIGHT(trading_client_detail!$F256,3)="USD"),"",IF(NOT(ISERROR(VLOOKUP(trading_client_detail!$E256,'asset_&amp;_open_positions'!$E:$M, 6, FALSE))),VLOOKUP(trading_client_detail!$E256,'asset_&amp;_open_positions'!$E:$M, 6, FALSE),IF(NOT(ISERROR(VLOOKUP($A256,'asset_&amp;_open_positions'!$E:$M, 6, FALSE))),VLOOKUP($A256,'asset_&amp;_open_positions'!$E:$M, 6, FALSE),"ASSET"))),"")</f>
        <v>FUTURE</v>
      </c>
      <c r="C256">
        <f>IF(AND(trading_client_detail!$A256&lt;&gt;"",ROUND(trading_client_detail!$G256,0)&lt;&gt;0),IF(OR(LEFT(trading_client_detail!$F256,3)="USD",RIGHT(trading_client_detail!$F256,3)="USD"),"",IF(NOT(ISERROR(VLOOKUP(trading_client_detail!$E256,'asset_&amp;_open_positions'!$E:$M, 6, FALSE))),VLOOKUP(trading_client_detail!$E256,'asset_&amp;_open_positions'!$E:$M, 8, FALSE),IF(NOT(ISERROR(VLOOKUP($A256,'asset_&amp;_open_positions'!$E:$M, 6, FALSE))),VLOOKUP($A256,'asset_&amp;_open_positions'!$E:$M, 8, FALSE),1))),"")</f>
        <v>1</v>
      </c>
      <c r="D256" s="42">
        <f>IF(trading_client_detail!$A256&lt;&gt;"",IF(OR(LEFT(trading_client_detail!$F256,3)="USD",RIGHT(trading_client_detail!$F256,3)="USD",LEFT(trading_client_detail!$F256,3)="EUR",RIGHT(trading_client_detail!$F256,3)="EUR"),"",trading_client_detail!$G256),"")</f>
        <v>-299.93</v>
      </c>
    </row>
    <row r="257" spans="1:4" x14ac:dyDescent="0.25">
      <c r="A257" t="str">
        <f>IF(AND(trading_client_detail!$A257&lt;&gt;"",ROUND(trading_client_detail!$G257,0)&lt;&gt;0),IF(OR(LEFT(trading_client_detail!$F257,3)="USD",RIGHT(trading_client_detail!$F257,3)="USD",LEFT(trading_client_detail!$F257,3)="EUR",RIGHT(trading_client_detail!$F257,3)="EUR"),"",IF(NOT(ISERROR(VLOOKUP(trading_client_detail!$E257,'asset_&amp;_open_positions'!$E:$M, 9, FALSE))),VLOOKUP(trading_client_detail!$E257,'asset_&amp;_open_positions'!$E:$M, 9, FALSE),IF(NOT(ISERROR(VLOOKUP(trading_client_detail!$F257,'asset_&amp;_open_positions'!$E:$M, 9, FALSE))),VLOOKUP(trading_client_detail!$F257,'asset_&amp;_open_positions'!$E:$M, 9, FALSE),RIGHT(trading_client_detail!$F257,LEN(trading_client_detail!$F257)-1)))),"")</f>
        <v>BTC</v>
      </c>
      <c r="B257" t="str">
        <f>IF(AND(trading_client_detail!$A257&lt;&gt;"",ROUND(trading_client_detail!$G257,0)&lt;&gt;0),IF(OR(LEFT(trading_client_detail!$F257,3)="USD",RIGHT(trading_client_detail!$F257,3)="USD"),"",IF(NOT(ISERROR(VLOOKUP(trading_client_detail!$E257,'asset_&amp;_open_positions'!$E:$M, 6, FALSE))),VLOOKUP(trading_client_detail!$E257,'asset_&amp;_open_positions'!$E:$M, 6, FALSE),IF(NOT(ISERROR(VLOOKUP($A257,'asset_&amp;_open_positions'!$E:$M, 6, FALSE))),VLOOKUP($A257,'asset_&amp;_open_positions'!$E:$M, 6, FALSE),"ASSET"))),"")</f>
        <v>SWAP</v>
      </c>
      <c r="C257">
        <f>IF(AND(trading_client_detail!$A257&lt;&gt;"",ROUND(trading_client_detail!$G257,0)&lt;&gt;0),IF(OR(LEFT(trading_client_detail!$F257,3)="USD",RIGHT(trading_client_detail!$F257,3)="USD"),"",IF(NOT(ISERROR(VLOOKUP(trading_client_detail!$E257,'asset_&amp;_open_positions'!$E:$M, 6, FALSE))),VLOOKUP(trading_client_detail!$E257,'asset_&amp;_open_positions'!$E:$M, 8, FALSE),IF(NOT(ISERROR(VLOOKUP($A257,'asset_&amp;_open_positions'!$E:$M, 6, FALSE))),VLOOKUP($A257,'asset_&amp;_open_positions'!$E:$M, 8, FALSE),1))),"")</f>
        <v>1</v>
      </c>
      <c r="D257" s="42">
        <f>IF(trading_client_detail!$A257&lt;&gt;"",IF(OR(LEFT(trading_client_detail!$F257,3)="USD",RIGHT(trading_client_detail!$F257,3)="USD",LEFT(trading_client_detail!$F257,3)="EUR",RIGHT(trading_client_detail!$F257,3)="EUR"),"",trading_client_detail!$G257),"")</f>
        <v>299.93</v>
      </c>
    </row>
    <row r="258" spans="1:4" x14ac:dyDescent="0.25">
      <c r="A258" t="str">
        <f>IF(AND(trading_client_detail!$A258&lt;&gt;"",ROUND(trading_client_detail!$G258,0)&lt;&gt;0),IF(OR(LEFT(trading_client_detail!$F258,3)="USD",RIGHT(trading_client_detail!$F258,3)="USD",LEFT(trading_client_detail!$F258,3)="EUR",RIGHT(trading_client_detail!$F258,3)="EUR"),"",IF(NOT(ISERROR(VLOOKUP(trading_client_detail!$E258,'asset_&amp;_open_positions'!$E:$M, 9, FALSE))),VLOOKUP(trading_client_detail!$E258,'asset_&amp;_open_positions'!$E:$M, 9, FALSE),IF(NOT(ISERROR(VLOOKUP(trading_client_detail!$F258,'asset_&amp;_open_positions'!$E:$M, 9, FALSE))),VLOOKUP(trading_client_detail!$F258,'asset_&amp;_open_positions'!$E:$M, 9, FALSE),RIGHT(trading_client_detail!$F258,LEN(trading_client_detail!$F258)-1)))),"")</f>
        <v/>
      </c>
      <c r="B258" t="str">
        <f>IF(AND(trading_client_detail!$A258&lt;&gt;"",ROUND(trading_client_detail!$G258,0)&lt;&gt;0),IF(OR(LEFT(trading_client_detail!$F258,3)="USD",RIGHT(trading_client_detail!$F258,3)="USD"),"",IF(NOT(ISERROR(VLOOKUP(trading_client_detail!$E258,'asset_&amp;_open_positions'!$E:$M, 6, FALSE))),VLOOKUP(trading_client_detail!$E258,'asset_&amp;_open_positions'!$E:$M, 6, FALSE),IF(NOT(ISERROR(VLOOKUP($A258,'asset_&amp;_open_positions'!$E:$M, 6, FALSE))),VLOOKUP($A258,'asset_&amp;_open_positions'!$E:$M, 6, FALSE),"ASSET"))),"")</f>
        <v/>
      </c>
      <c r="C258" t="str">
        <f>IF(AND(trading_client_detail!$A258&lt;&gt;"",ROUND(trading_client_detail!$G258,0)&lt;&gt;0),IF(OR(LEFT(trading_client_detail!$F258,3)="USD",RIGHT(trading_client_detail!$F258,3)="USD"),"",IF(NOT(ISERROR(VLOOKUP(trading_client_detail!$E258,'asset_&amp;_open_positions'!$E:$M, 6, FALSE))),VLOOKUP(trading_client_detail!$E258,'asset_&amp;_open_positions'!$E:$M, 8, FALSE),IF(NOT(ISERROR(VLOOKUP($A258,'asset_&amp;_open_positions'!$E:$M, 6, FALSE))),VLOOKUP($A258,'asset_&amp;_open_positions'!$E:$M, 8, FALSE),1))),"")</f>
        <v/>
      </c>
      <c r="D258" s="42" t="str">
        <f>IF(trading_client_detail!$A258&lt;&gt;"",IF(OR(LEFT(trading_client_detail!$F258,3)="USD",RIGHT(trading_client_detail!$F258,3)="USD",LEFT(trading_client_detail!$F258,3)="EUR",RIGHT(trading_client_detail!$F258,3)="EUR"),"",trading_client_detail!$G258),"")</f>
        <v/>
      </c>
    </row>
    <row r="259" spans="1:4" x14ac:dyDescent="0.25">
      <c r="A259" t="str">
        <f>IF(AND(trading_client_detail!$A259&lt;&gt;"",ROUND(trading_client_detail!$G259,0)&lt;&gt;0),IF(OR(LEFT(trading_client_detail!$F259,3)="USD",RIGHT(trading_client_detail!$F259,3)="USD",LEFT(trading_client_detail!$F259,3)="EUR",RIGHT(trading_client_detail!$F259,3)="EUR"),"",IF(NOT(ISERROR(VLOOKUP(trading_client_detail!$E259,'asset_&amp;_open_positions'!$E:$M, 9, FALSE))),VLOOKUP(trading_client_detail!$E259,'asset_&amp;_open_positions'!$E:$M, 9, FALSE),IF(NOT(ISERROR(VLOOKUP(trading_client_detail!$F259,'asset_&amp;_open_positions'!$E:$M, 9, FALSE))),VLOOKUP(trading_client_detail!$F259,'asset_&amp;_open_positions'!$E:$M, 9, FALSE),RIGHT(trading_client_detail!$F259,LEN(trading_client_detail!$F259)-1)))),"")</f>
        <v/>
      </c>
      <c r="B259" t="str">
        <f>IF(AND(trading_client_detail!$A259&lt;&gt;"",ROUND(trading_client_detail!$G259,0)&lt;&gt;0),IF(OR(LEFT(trading_client_detail!$F259,3)="USD",RIGHT(trading_client_detail!$F259,3)="USD"),"",IF(NOT(ISERROR(VLOOKUP(trading_client_detail!$E259,'asset_&amp;_open_positions'!$E:$M, 6, FALSE))),VLOOKUP(trading_client_detail!$E259,'asset_&amp;_open_positions'!$E:$M, 6, FALSE),IF(NOT(ISERROR(VLOOKUP($A259,'asset_&amp;_open_positions'!$E:$M, 6, FALSE))),VLOOKUP($A259,'asset_&amp;_open_positions'!$E:$M, 6, FALSE),"ASSET"))),"")</f>
        <v/>
      </c>
      <c r="C259" t="str">
        <f>IF(AND(trading_client_detail!$A259&lt;&gt;"",ROUND(trading_client_detail!$G259,0)&lt;&gt;0),IF(OR(LEFT(trading_client_detail!$F259,3)="USD",RIGHT(trading_client_detail!$F259,3)="USD"),"",IF(NOT(ISERROR(VLOOKUP(trading_client_detail!$E259,'asset_&amp;_open_positions'!$E:$M, 6, FALSE))),VLOOKUP(trading_client_detail!$E259,'asset_&amp;_open_positions'!$E:$M, 8, FALSE),IF(NOT(ISERROR(VLOOKUP($A259,'asset_&amp;_open_positions'!$E:$M, 6, FALSE))),VLOOKUP($A259,'asset_&amp;_open_positions'!$E:$M, 8, FALSE),1))),"")</f>
        <v/>
      </c>
      <c r="D259" s="42" t="str">
        <f>IF(trading_client_detail!$A259&lt;&gt;"",IF(OR(LEFT(trading_client_detail!$F259,3)="USD",RIGHT(trading_client_detail!$F259,3)="USD",LEFT(trading_client_detail!$F259,3)="EUR",RIGHT(trading_client_detail!$F259,3)="EUR"),"",trading_client_detail!$G259),"")</f>
        <v/>
      </c>
    </row>
    <row r="260" spans="1:4" x14ac:dyDescent="0.25">
      <c r="A260" t="str">
        <f>IF(AND(trading_client_detail!$A260&lt;&gt;"",ROUND(trading_client_detail!$G260,0)&lt;&gt;0),IF(OR(LEFT(trading_client_detail!$F260,3)="USD",RIGHT(trading_client_detail!$F260,3)="USD",LEFT(trading_client_detail!$F260,3)="EUR",RIGHT(trading_client_detail!$F260,3)="EUR"),"",IF(NOT(ISERROR(VLOOKUP(trading_client_detail!$E260,'asset_&amp;_open_positions'!$E:$M, 9, FALSE))),VLOOKUP(trading_client_detail!$E260,'asset_&amp;_open_positions'!$E:$M, 9, FALSE),IF(NOT(ISERROR(VLOOKUP(trading_client_detail!$F260,'asset_&amp;_open_positions'!$E:$M, 9, FALSE))),VLOOKUP(trading_client_detail!$F260,'asset_&amp;_open_positions'!$E:$M, 9, FALSE),RIGHT(trading_client_detail!$F260,LEN(trading_client_detail!$F260)-1)))),"")</f>
        <v>BTC</v>
      </c>
      <c r="B260" t="str">
        <f>IF(AND(trading_client_detail!$A260&lt;&gt;"",ROUND(trading_client_detail!$G260,0)&lt;&gt;0),IF(OR(LEFT(trading_client_detail!$F260,3)="USD",RIGHT(trading_client_detail!$F260,3)="USD"),"",IF(NOT(ISERROR(VLOOKUP(trading_client_detail!$E260,'asset_&amp;_open_positions'!$E:$M, 6, FALSE))),VLOOKUP(trading_client_detail!$E260,'asset_&amp;_open_positions'!$E:$M, 6, FALSE),IF(NOT(ISERROR(VLOOKUP($A260,'asset_&amp;_open_positions'!$E:$M, 6, FALSE))),VLOOKUP($A260,'asset_&amp;_open_positions'!$E:$M, 6, FALSE),"ASSET"))),"")</f>
        <v>ASSET</v>
      </c>
      <c r="C260">
        <f>IF(AND(trading_client_detail!$A260&lt;&gt;"",ROUND(trading_client_detail!$G260,0)&lt;&gt;0),IF(OR(LEFT(trading_client_detail!$F260,3)="USD",RIGHT(trading_client_detail!$F260,3)="USD"),"",IF(NOT(ISERROR(VLOOKUP(trading_client_detail!$E260,'asset_&amp;_open_positions'!$E:$M, 6, FALSE))),VLOOKUP(trading_client_detail!$E260,'asset_&amp;_open_positions'!$E:$M, 8, FALSE),IF(NOT(ISERROR(VLOOKUP($A260,'asset_&amp;_open_positions'!$E:$M, 6, FALSE))),VLOOKUP($A260,'asset_&amp;_open_positions'!$E:$M, 8, FALSE),1))),"")</f>
        <v>1</v>
      </c>
      <c r="D260" s="42">
        <f>IF(trading_client_detail!$A260&lt;&gt;"",IF(OR(LEFT(trading_client_detail!$F260,3)="USD",RIGHT(trading_client_detail!$F260,3)="USD",LEFT(trading_client_detail!$F260,3)="EUR",RIGHT(trading_client_detail!$F260,3)="EUR"),"",trading_client_detail!$G260),"")</f>
        <v>-23.838740000000001</v>
      </c>
    </row>
    <row r="261" spans="1:4" x14ac:dyDescent="0.25">
      <c r="A261" t="str">
        <f>IF(AND(trading_client_detail!$A261&lt;&gt;"",ROUND(trading_client_detail!$G261,0)&lt;&gt;0),IF(OR(LEFT(trading_client_detail!$F261,3)="USD",RIGHT(trading_client_detail!$F261,3)="USD",LEFT(trading_client_detail!$F261,3)="EUR",RIGHT(trading_client_detail!$F261,3)="EUR"),"",IF(NOT(ISERROR(VLOOKUP(trading_client_detail!$E261,'asset_&amp;_open_positions'!$E:$M, 9, FALSE))),VLOOKUP(trading_client_detail!$E261,'asset_&amp;_open_positions'!$E:$M, 9, FALSE),IF(NOT(ISERROR(VLOOKUP(trading_client_detail!$F261,'asset_&amp;_open_positions'!$E:$M, 9, FALSE))),VLOOKUP(trading_client_detail!$F261,'asset_&amp;_open_positions'!$E:$M, 9, FALSE),RIGHT(trading_client_detail!$F261,LEN(trading_client_detail!$F261)-1)))),"")</f>
        <v/>
      </c>
      <c r="B261" t="str">
        <f>IF(AND(trading_client_detail!$A261&lt;&gt;"",ROUND(trading_client_detail!$G261,0)&lt;&gt;0),IF(OR(LEFT(trading_client_detail!$F261,3)="USD",RIGHT(trading_client_detail!$F261,3)="USD"),"",IF(NOT(ISERROR(VLOOKUP(trading_client_detail!$E261,'asset_&amp;_open_positions'!$E:$M, 6, FALSE))),VLOOKUP(trading_client_detail!$E261,'asset_&amp;_open_positions'!$E:$M, 6, FALSE),IF(NOT(ISERROR(VLOOKUP($A261,'asset_&amp;_open_positions'!$E:$M, 6, FALSE))),VLOOKUP($A261,'asset_&amp;_open_positions'!$E:$M, 6, FALSE),"ASSET"))),"")</f>
        <v>ASSET</v>
      </c>
      <c r="C261">
        <f>IF(AND(trading_client_detail!$A261&lt;&gt;"",ROUND(trading_client_detail!$G261,0)&lt;&gt;0),IF(OR(LEFT(trading_client_detail!$F261,3)="USD",RIGHT(trading_client_detail!$F261,3)="USD"),"",IF(NOT(ISERROR(VLOOKUP(trading_client_detail!$E261,'asset_&amp;_open_positions'!$E:$M, 6, FALSE))),VLOOKUP(trading_client_detail!$E261,'asset_&amp;_open_positions'!$E:$M, 8, FALSE),IF(NOT(ISERROR(VLOOKUP($A261,'asset_&amp;_open_positions'!$E:$M, 6, FALSE))),VLOOKUP($A261,'asset_&amp;_open_positions'!$E:$M, 8, FALSE),1))),"")</f>
        <v>1</v>
      </c>
      <c r="D261" s="42" t="str">
        <f>IF(trading_client_detail!$A261&lt;&gt;"",IF(OR(LEFT(trading_client_detail!$F261,3)="USD",RIGHT(trading_client_detail!$F261,3)="USD",LEFT(trading_client_detail!$F261,3)="EUR",RIGHT(trading_client_detail!$F261,3)="EUR"),"",trading_client_detail!$G261),"")</f>
        <v/>
      </c>
    </row>
    <row r="262" spans="1:4" x14ac:dyDescent="0.25">
      <c r="A262" t="str">
        <f>IF(AND(trading_client_detail!$A262&lt;&gt;"",ROUND(trading_client_detail!$G262,0)&lt;&gt;0),IF(OR(LEFT(trading_client_detail!$F262,3)="USD",RIGHT(trading_client_detail!$F262,3)="USD",LEFT(trading_client_detail!$F262,3)="EUR",RIGHT(trading_client_detail!$F262,3)="EUR"),"",IF(NOT(ISERROR(VLOOKUP(trading_client_detail!$E262,'asset_&amp;_open_positions'!$E:$M, 9, FALSE))),VLOOKUP(trading_client_detail!$E262,'asset_&amp;_open_positions'!$E:$M, 9, FALSE),IF(NOT(ISERROR(VLOOKUP(trading_client_detail!$F262,'asset_&amp;_open_positions'!$E:$M, 9, FALSE))),VLOOKUP(trading_client_detail!$F262,'asset_&amp;_open_positions'!$E:$M, 9, FALSE),RIGHT(trading_client_detail!$F262,LEN(trading_client_detail!$F262)-1)))),"")</f>
        <v>BTC</v>
      </c>
      <c r="B262" t="str">
        <f>IF(AND(trading_client_detail!$A262&lt;&gt;"",ROUND(trading_client_detail!$G262,0)&lt;&gt;0),IF(OR(LEFT(trading_client_detail!$F262,3)="USD",RIGHT(trading_client_detail!$F262,3)="USD"),"",IF(NOT(ISERROR(VLOOKUP(trading_client_detail!$E262,'asset_&amp;_open_positions'!$E:$M, 6, FALSE))),VLOOKUP(trading_client_detail!$E262,'asset_&amp;_open_positions'!$E:$M, 6, FALSE),IF(NOT(ISERROR(VLOOKUP($A262,'asset_&amp;_open_positions'!$E:$M, 6, FALSE))),VLOOKUP($A262,'asset_&amp;_open_positions'!$E:$M, 6, FALSE),"ASSET"))),"")</f>
        <v>ASSET</v>
      </c>
      <c r="C262">
        <f>IF(AND(trading_client_detail!$A262&lt;&gt;"",ROUND(trading_client_detail!$G262,0)&lt;&gt;0),IF(OR(LEFT(trading_client_detail!$F262,3)="USD",RIGHT(trading_client_detail!$F262,3)="USD"),"",IF(NOT(ISERROR(VLOOKUP(trading_client_detail!$E262,'asset_&amp;_open_positions'!$E:$M, 6, FALSE))),VLOOKUP(trading_client_detail!$E262,'asset_&amp;_open_positions'!$E:$M, 8, FALSE),IF(NOT(ISERROR(VLOOKUP($A262,'asset_&amp;_open_positions'!$E:$M, 6, FALSE))),VLOOKUP($A262,'asset_&amp;_open_positions'!$E:$M, 8, FALSE),1))),"")</f>
        <v>1</v>
      </c>
      <c r="D262" s="42">
        <f>IF(trading_client_detail!$A262&lt;&gt;"",IF(OR(LEFT(trading_client_detail!$F262,3)="USD",RIGHT(trading_client_detail!$F262,3)="USD",LEFT(trading_client_detail!$F262,3)="EUR",RIGHT(trading_client_detail!$F262,3)="EUR"),"",trading_client_detail!$G262),"")</f>
        <v>23.838008239000001</v>
      </c>
    </row>
    <row r="263" spans="1:4" x14ac:dyDescent="0.25">
      <c r="A263" t="str">
        <f>IF(AND(trading_client_detail!$A263&lt;&gt;"",ROUND(trading_client_detail!$G263,0)&lt;&gt;0),IF(OR(LEFT(trading_client_detail!$F263,3)="USD",RIGHT(trading_client_detail!$F263,3)="USD",LEFT(trading_client_detail!$F263,3)="EUR",RIGHT(trading_client_detail!$F263,3)="EUR"),"",IF(NOT(ISERROR(VLOOKUP(trading_client_detail!$E263,'asset_&amp;_open_positions'!$E:$M, 9, FALSE))),VLOOKUP(trading_client_detail!$E263,'asset_&amp;_open_positions'!$E:$M, 9, FALSE),IF(NOT(ISERROR(VLOOKUP(trading_client_detail!$F263,'asset_&amp;_open_positions'!$E:$M, 9, FALSE))),VLOOKUP(trading_client_detail!$F263,'asset_&amp;_open_positions'!$E:$M, 9, FALSE),RIGHT(trading_client_detail!$F263,LEN(trading_client_detail!$F263)-1)))),"")</f>
        <v/>
      </c>
      <c r="B263" t="str">
        <f>IF(AND(trading_client_detail!$A263&lt;&gt;"",ROUND(trading_client_detail!$G263,0)&lt;&gt;0),IF(OR(LEFT(trading_client_detail!$F263,3)="USD",RIGHT(trading_client_detail!$F263,3)="USD"),"",IF(NOT(ISERROR(VLOOKUP(trading_client_detail!$E263,'asset_&amp;_open_positions'!$E:$M, 6, FALSE))),VLOOKUP(trading_client_detail!$E263,'asset_&amp;_open_positions'!$E:$M, 6, FALSE),IF(NOT(ISERROR(VLOOKUP($A263,'asset_&amp;_open_positions'!$E:$M, 6, FALSE))),VLOOKUP($A263,'asset_&amp;_open_positions'!$E:$M, 6, FALSE),"ASSET"))),"")</f>
        <v>ASSET</v>
      </c>
      <c r="C263">
        <f>IF(AND(trading_client_detail!$A263&lt;&gt;"",ROUND(trading_client_detail!$G263,0)&lt;&gt;0),IF(OR(LEFT(trading_client_detail!$F263,3)="USD",RIGHT(trading_client_detail!$F263,3)="USD"),"",IF(NOT(ISERROR(VLOOKUP(trading_client_detail!$E263,'asset_&amp;_open_positions'!$E:$M, 6, FALSE))),VLOOKUP(trading_client_detail!$E263,'asset_&amp;_open_positions'!$E:$M, 8, FALSE),IF(NOT(ISERROR(VLOOKUP($A263,'asset_&amp;_open_positions'!$E:$M, 6, FALSE))),VLOOKUP($A263,'asset_&amp;_open_positions'!$E:$M, 8, FALSE),1))),"")</f>
        <v>1</v>
      </c>
      <c r="D263" s="42" t="str">
        <f>IF(trading_client_detail!$A263&lt;&gt;"",IF(OR(LEFT(trading_client_detail!$F263,3)="USD",RIGHT(trading_client_detail!$F263,3)="USD",LEFT(trading_client_detail!$F263,3)="EUR",RIGHT(trading_client_detail!$F263,3)="EUR"),"",trading_client_detail!$G263),"")</f>
        <v/>
      </c>
    </row>
    <row r="264" spans="1:4" x14ac:dyDescent="0.25">
      <c r="A264" t="str">
        <f>IF(AND(trading_client_detail!$A264&lt;&gt;"",ROUND(trading_client_detail!$G264,0)&lt;&gt;0),IF(OR(LEFT(trading_client_detail!$F264,3)="USD",RIGHT(trading_client_detail!$F264,3)="USD",LEFT(trading_client_detail!$F264,3)="EUR",RIGHT(trading_client_detail!$F264,3)="EUR"),"",IF(NOT(ISERROR(VLOOKUP(trading_client_detail!$E264,'asset_&amp;_open_positions'!$E:$M, 9, FALSE))),VLOOKUP(trading_client_detail!$E264,'asset_&amp;_open_positions'!$E:$M, 9, FALSE),IF(NOT(ISERROR(VLOOKUP(trading_client_detail!$F264,'asset_&amp;_open_positions'!$E:$M, 9, FALSE))),VLOOKUP(trading_client_detail!$F264,'asset_&amp;_open_positions'!$E:$M, 9, FALSE),RIGHT(trading_client_detail!$F264,LEN(trading_client_detail!$F264)-1)))),"")</f>
        <v/>
      </c>
      <c r="B264" t="str">
        <f>IF(AND(trading_client_detail!$A264&lt;&gt;"",ROUND(trading_client_detail!$G264,0)&lt;&gt;0),IF(OR(LEFT(trading_client_detail!$F264,3)="USD",RIGHT(trading_client_detail!$F264,3)="USD"),"",IF(NOT(ISERROR(VLOOKUP(trading_client_detail!$E264,'asset_&amp;_open_positions'!$E:$M, 6, FALSE))),VLOOKUP(trading_client_detail!$E264,'asset_&amp;_open_positions'!$E:$M, 6, FALSE),IF(NOT(ISERROR(VLOOKUP($A264,'asset_&amp;_open_positions'!$E:$M, 6, FALSE))),VLOOKUP($A264,'asset_&amp;_open_positions'!$E:$M, 6, FALSE),"ASSET"))),"")</f>
        <v/>
      </c>
      <c r="C264" t="str">
        <f>IF(AND(trading_client_detail!$A264&lt;&gt;"",ROUND(trading_client_detail!$G264,0)&lt;&gt;0),IF(OR(LEFT(trading_client_detail!$F264,3)="USD",RIGHT(trading_client_detail!$F264,3)="USD"),"",IF(NOT(ISERROR(VLOOKUP(trading_client_detail!$E264,'asset_&amp;_open_positions'!$E:$M, 6, FALSE))),VLOOKUP(trading_client_detail!$E264,'asset_&amp;_open_positions'!$E:$M, 8, FALSE),IF(NOT(ISERROR(VLOOKUP($A264,'asset_&amp;_open_positions'!$E:$M, 6, FALSE))),VLOOKUP($A264,'asset_&amp;_open_positions'!$E:$M, 8, FALSE),1))),"")</f>
        <v/>
      </c>
      <c r="D264" s="42">
        <f>IF(trading_client_detail!$A264&lt;&gt;"",IF(OR(LEFT(trading_client_detail!$F264,3)="USD",RIGHT(trading_client_detail!$F264,3)="USD",LEFT(trading_client_detail!$F264,3)="EUR",RIGHT(trading_client_detail!$F264,3)="EUR"),"",trading_client_detail!$G264),"")</f>
        <v>1.0831999999999901E-5</v>
      </c>
    </row>
    <row r="265" spans="1:4" x14ac:dyDescent="0.25">
      <c r="A265" t="str">
        <f>IF(AND(trading_client_detail!$A265&lt;&gt;"",ROUND(trading_client_detail!$G265,0)&lt;&gt;0),IF(OR(LEFT(trading_client_detail!$F265,3)="USD",RIGHT(trading_client_detail!$F265,3)="USD",LEFT(trading_client_detail!$F265,3)="EUR",RIGHT(trading_client_detail!$F265,3)="EUR"),"",IF(NOT(ISERROR(VLOOKUP(trading_client_detail!$E265,'asset_&amp;_open_positions'!$E:$M, 9, FALSE))),VLOOKUP(trading_client_detail!$E265,'asset_&amp;_open_positions'!$E:$M, 9, FALSE),IF(NOT(ISERROR(VLOOKUP(trading_client_detail!$F265,'asset_&amp;_open_positions'!$E:$M, 9, FALSE))),VLOOKUP(trading_client_detail!$F265,'asset_&amp;_open_positions'!$E:$M, 9, FALSE),RIGHT(trading_client_detail!$F265,LEN(trading_client_detail!$F265)-1)))),"")</f>
        <v>BTC</v>
      </c>
      <c r="B265" t="str">
        <f>IF(AND(trading_client_detail!$A265&lt;&gt;"",ROUND(trading_client_detail!$G265,0)&lt;&gt;0),IF(OR(LEFT(trading_client_detail!$F265,3)="USD",RIGHT(trading_client_detail!$F265,3)="USD"),"",IF(NOT(ISERROR(VLOOKUP(trading_client_detail!$E265,'asset_&amp;_open_positions'!$E:$M, 6, FALSE))),VLOOKUP(trading_client_detail!$E265,'asset_&amp;_open_positions'!$E:$M, 6, FALSE),IF(NOT(ISERROR(VLOOKUP($A265,'asset_&amp;_open_positions'!$E:$M, 6, FALSE))),VLOOKUP($A265,'asset_&amp;_open_positions'!$E:$M, 6, FALSE),"ASSET"))),"")</f>
        <v>ASSET</v>
      </c>
      <c r="C265">
        <f>IF(AND(trading_client_detail!$A265&lt;&gt;"",ROUND(trading_client_detail!$G265,0)&lt;&gt;0),IF(OR(LEFT(trading_client_detail!$F265,3)="USD",RIGHT(trading_client_detail!$F265,3)="USD"),"",IF(NOT(ISERROR(VLOOKUP(trading_client_detail!$E265,'asset_&amp;_open_positions'!$E:$M, 6, FALSE))),VLOOKUP(trading_client_detail!$E265,'asset_&amp;_open_positions'!$E:$M, 8, FALSE),IF(NOT(ISERROR(VLOOKUP($A265,'asset_&amp;_open_positions'!$E:$M, 6, FALSE))),VLOOKUP($A265,'asset_&amp;_open_positions'!$E:$M, 8, FALSE),1))),"")</f>
        <v>1</v>
      </c>
      <c r="D265" s="42">
        <f>IF(trading_client_detail!$A265&lt;&gt;"",IF(OR(LEFT(trading_client_detail!$F265,3)="USD",RIGHT(trading_client_detail!$F265,3)="USD",LEFT(trading_client_detail!$F265,3)="EUR",RIGHT(trading_client_detail!$F265,3)="EUR"),"",trading_client_detail!$G265),"")</f>
        <v>-41.125758345999998</v>
      </c>
    </row>
    <row r="266" spans="1:4" x14ac:dyDescent="0.25">
      <c r="A266" t="str">
        <f>IF(AND(trading_client_detail!$A266&lt;&gt;"",ROUND(trading_client_detail!$G266,0)&lt;&gt;0),IF(OR(LEFT(trading_client_detail!$F266,3)="USD",RIGHT(trading_client_detail!$F266,3)="USD",LEFT(trading_client_detail!$F266,3)="EUR",RIGHT(trading_client_detail!$F266,3)="EUR"),"",IF(NOT(ISERROR(VLOOKUP(trading_client_detail!$E266,'asset_&amp;_open_positions'!$E:$M, 9, FALSE))),VLOOKUP(trading_client_detail!$E266,'asset_&amp;_open_positions'!$E:$M, 9, FALSE),IF(NOT(ISERROR(VLOOKUP(trading_client_detail!$F266,'asset_&amp;_open_positions'!$E:$M, 9, FALSE))),VLOOKUP(trading_client_detail!$F266,'asset_&amp;_open_positions'!$E:$M, 9, FALSE),RIGHT(trading_client_detail!$F266,LEN(trading_client_detail!$F266)-1)))),"")</f>
        <v>BTC</v>
      </c>
      <c r="B266" t="str">
        <f>IF(AND(trading_client_detail!$A266&lt;&gt;"",ROUND(trading_client_detail!$G266,0)&lt;&gt;0),IF(OR(LEFT(trading_client_detail!$F266,3)="USD",RIGHT(trading_client_detail!$F266,3)="USD"),"",IF(NOT(ISERROR(VLOOKUP(trading_client_detail!$E266,'asset_&amp;_open_positions'!$E:$M, 6, FALSE))),VLOOKUP(trading_client_detail!$E266,'asset_&amp;_open_positions'!$E:$M, 6, FALSE),IF(NOT(ISERROR(VLOOKUP($A266,'asset_&amp;_open_positions'!$E:$M, 6, FALSE))),VLOOKUP($A266,'asset_&amp;_open_positions'!$E:$M, 6, FALSE),"ASSET"))),"")</f>
        <v>ASSET</v>
      </c>
      <c r="C266">
        <f>IF(AND(trading_client_detail!$A266&lt;&gt;"",ROUND(trading_client_detail!$G266,0)&lt;&gt;0),IF(OR(LEFT(trading_client_detail!$F266,3)="USD",RIGHT(trading_client_detail!$F266,3)="USD"),"",IF(NOT(ISERROR(VLOOKUP(trading_client_detail!$E266,'asset_&amp;_open_positions'!$E:$M, 6, FALSE))),VLOOKUP(trading_client_detail!$E266,'asset_&amp;_open_positions'!$E:$M, 8, FALSE),IF(NOT(ISERROR(VLOOKUP($A266,'asset_&amp;_open_positions'!$E:$M, 6, FALSE))),VLOOKUP($A266,'asset_&amp;_open_positions'!$E:$M, 8, FALSE),1))),"")</f>
        <v>1</v>
      </c>
      <c r="D266" s="42">
        <f>IF(trading_client_detail!$A266&lt;&gt;"",IF(OR(LEFT(trading_client_detail!$F266,3)="USD",RIGHT(trading_client_detail!$F266,3)="USD",LEFT(trading_client_detail!$F266,3)="EUR",RIGHT(trading_client_detail!$F266,3)="EUR"),"",trading_client_detail!$G266),"")</f>
        <v>193.17436999999899</v>
      </c>
    </row>
    <row r="267" spans="1:4" x14ac:dyDescent="0.25">
      <c r="A267" t="str">
        <f>IF(AND(trading_client_detail!$A267&lt;&gt;"",ROUND(trading_client_detail!$G267,0)&lt;&gt;0),IF(OR(LEFT(trading_client_detail!$F267,3)="USD",RIGHT(trading_client_detail!$F267,3)="USD",LEFT(trading_client_detail!$F267,3)="EUR",RIGHT(trading_client_detail!$F267,3)="EUR"),"",IF(NOT(ISERROR(VLOOKUP(trading_client_detail!$E267,'asset_&amp;_open_positions'!$E:$M, 9, FALSE))),VLOOKUP(trading_client_detail!$E267,'asset_&amp;_open_positions'!$E:$M, 9, FALSE),IF(NOT(ISERROR(VLOOKUP(trading_client_detail!$F267,'asset_&amp;_open_positions'!$E:$M, 9, FALSE))),VLOOKUP(trading_client_detail!$F267,'asset_&amp;_open_positions'!$E:$M, 9, FALSE),RIGHT(trading_client_detail!$F267,LEN(trading_client_detail!$F267)-1)))),"")</f>
        <v/>
      </c>
      <c r="B267" t="str">
        <f>IF(AND(trading_client_detail!$A267&lt;&gt;"",ROUND(trading_client_detail!$G267,0)&lt;&gt;0),IF(OR(LEFT(trading_client_detail!$F267,3)="USD",RIGHT(trading_client_detail!$F267,3)="USD"),"",IF(NOT(ISERROR(VLOOKUP(trading_client_detail!$E267,'asset_&amp;_open_positions'!$E:$M, 6, FALSE))),VLOOKUP(trading_client_detail!$E267,'asset_&amp;_open_positions'!$E:$M, 6, FALSE),IF(NOT(ISERROR(VLOOKUP($A267,'asset_&amp;_open_positions'!$E:$M, 6, FALSE))),VLOOKUP($A267,'asset_&amp;_open_positions'!$E:$M, 6, FALSE),"ASSET"))),"")</f>
        <v/>
      </c>
      <c r="C267" t="str">
        <f>IF(AND(trading_client_detail!$A267&lt;&gt;"",ROUND(trading_client_detail!$G267,0)&lt;&gt;0),IF(OR(LEFT(trading_client_detail!$F267,3)="USD",RIGHT(trading_client_detail!$F267,3)="USD"),"",IF(NOT(ISERROR(VLOOKUP(trading_client_detail!$E267,'asset_&amp;_open_positions'!$E:$M, 6, FALSE))),VLOOKUP(trading_client_detail!$E267,'asset_&amp;_open_positions'!$E:$M, 8, FALSE),IF(NOT(ISERROR(VLOOKUP($A267,'asset_&amp;_open_positions'!$E:$M, 6, FALSE))),VLOOKUP($A267,'asset_&amp;_open_positions'!$E:$M, 8, FALSE),1))),"")</f>
        <v/>
      </c>
      <c r="D267" s="42" t="str">
        <f>IF(trading_client_detail!$A267&lt;&gt;"",IF(OR(LEFT(trading_client_detail!$F267,3)="USD",RIGHT(trading_client_detail!$F267,3)="USD",LEFT(trading_client_detail!$F267,3)="EUR",RIGHT(trading_client_detail!$F267,3)="EUR"),"",trading_client_detail!$G267),"")</f>
        <v/>
      </c>
    </row>
    <row r="268" spans="1:4" x14ac:dyDescent="0.25">
      <c r="A268" t="str">
        <f>IF(AND(trading_client_detail!$A268&lt;&gt;"",ROUND(trading_client_detail!$G268,0)&lt;&gt;0),IF(OR(LEFT(trading_client_detail!$F268,3)="USD",RIGHT(trading_client_detail!$F268,3)="USD",LEFT(trading_client_detail!$F268,3)="EUR",RIGHT(trading_client_detail!$F268,3)="EUR"),"",IF(NOT(ISERROR(VLOOKUP(trading_client_detail!$E268,'asset_&amp;_open_positions'!$E:$M, 9, FALSE))),VLOOKUP(trading_client_detail!$E268,'asset_&amp;_open_positions'!$E:$M, 9, FALSE),IF(NOT(ISERROR(VLOOKUP(trading_client_detail!$F268,'asset_&amp;_open_positions'!$E:$M, 9, FALSE))),VLOOKUP(trading_client_detail!$F268,'asset_&amp;_open_positions'!$E:$M, 9, FALSE),RIGHT(trading_client_detail!$F268,LEN(trading_client_detail!$F268)-1)))),"")</f>
        <v>BTC</v>
      </c>
      <c r="B268" t="str">
        <f>IF(AND(trading_client_detail!$A268&lt;&gt;"",ROUND(trading_client_detail!$G268,0)&lt;&gt;0),IF(OR(LEFT(trading_client_detail!$F268,3)="USD",RIGHT(trading_client_detail!$F268,3)="USD"),"",IF(NOT(ISERROR(VLOOKUP(trading_client_detail!$E268,'asset_&amp;_open_positions'!$E:$M, 6, FALSE))),VLOOKUP(trading_client_detail!$E268,'asset_&amp;_open_positions'!$E:$M, 6, FALSE),IF(NOT(ISERROR(VLOOKUP($A268,'asset_&amp;_open_positions'!$E:$M, 6, FALSE))),VLOOKUP($A268,'asset_&amp;_open_positions'!$E:$M, 6, FALSE),"ASSET"))),"")</f>
        <v>ASSET</v>
      </c>
      <c r="C268">
        <f>IF(AND(trading_client_detail!$A268&lt;&gt;"",ROUND(trading_client_detail!$G268,0)&lt;&gt;0),IF(OR(LEFT(trading_client_detail!$F268,3)="USD",RIGHT(trading_client_detail!$F268,3)="USD"),"",IF(NOT(ISERROR(VLOOKUP(trading_client_detail!$E268,'asset_&amp;_open_positions'!$E:$M, 6, FALSE))),VLOOKUP(trading_client_detail!$E268,'asset_&amp;_open_positions'!$E:$M, 8, FALSE),IF(NOT(ISERROR(VLOOKUP($A268,'asset_&amp;_open_positions'!$E:$M, 6, FALSE))),VLOOKUP($A268,'asset_&amp;_open_positions'!$E:$M, 8, FALSE),1))),"")</f>
        <v>1</v>
      </c>
      <c r="D268" s="42">
        <f>IF(trading_client_detail!$A268&lt;&gt;"",IF(OR(LEFT(trading_client_detail!$F268,3)="USD",RIGHT(trading_client_detail!$F268,3)="USD",LEFT(trading_client_detail!$F268,3)="EUR",RIGHT(trading_client_detail!$F268,3)="EUR"),"",trading_client_detail!$G268),"")</f>
        <v>283.57972999999998</v>
      </c>
    </row>
    <row r="269" spans="1:4" x14ac:dyDescent="0.25">
      <c r="A269" t="str">
        <f>IF(AND(trading_client_detail!$A269&lt;&gt;"",ROUND(trading_client_detail!$G269,0)&lt;&gt;0),IF(OR(LEFT(trading_client_detail!$F269,3)="USD",RIGHT(trading_client_detail!$F269,3)="USD",LEFT(trading_client_detail!$F269,3)="EUR",RIGHT(trading_client_detail!$F269,3)="EUR"),"",IF(NOT(ISERROR(VLOOKUP(trading_client_detail!$E269,'asset_&amp;_open_positions'!$E:$M, 9, FALSE))),VLOOKUP(trading_client_detail!$E269,'asset_&amp;_open_positions'!$E:$M, 9, FALSE),IF(NOT(ISERROR(VLOOKUP(trading_client_detail!$F269,'asset_&amp;_open_positions'!$E:$M, 9, FALSE))),VLOOKUP(trading_client_detail!$F269,'asset_&amp;_open_positions'!$E:$M, 9, FALSE),RIGHT(trading_client_detail!$F269,LEN(trading_client_detail!$F269)-1)))),"")</f>
        <v/>
      </c>
      <c r="B269" t="str">
        <f>IF(AND(trading_client_detail!$A269&lt;&gt;"",ROUND(trading_client_detail!$G269,0)&lt;&gt;0),IF(OR(LEFT(trading_client_detail!$F269,3)="USD",RIGHT(trading_client_detail!$F269,3)="USD"),"",IF(NOT(ISERROR(VLOOKUP(trading_client_detail!$E269,'asset_&amp;_open_positions'!$E:$M, 6, FALSE))),VLOOKUP(trading_client_detail!$E269,'asset_&amp;_open_positions'!$E:$M, 6, FALSE),IF(NOT(ISERROR(VLOOKUP($A269,'asset_&amp;_open_positions'!$E:$M, 6, FALSE))),VLOOKUP($A269,'asset_&amp;_open_positions'!$E:$M, 6, FALSE),"ASSET"))),"")</f>
        <v/>
      </c>
      <c r="C269" t="str">
        <f>IF(AND(trading_client_detail!$A269&lt;&gt;"",ROUND(trading_client_detail!$G269,0)&lt;&gt;0),IF(OR(LEFT(trading_client_detail!$F269,3)="USD",RIGHT(trading_client_detail!$F269,3)="USD"),"",IF(NOT(ISERROR(VLOOKUP(trading_client_detail!$E269,'asset_&amp;_open_positions'!$E:$M, 6, FALSE))),VLOOKUP(trading_client_detail!$E269,'asset_&amp;_open_positions'!$E:$M, 8, FALSE),IF(NOT(ISERROR(VLOOKUP($A269,'asset_&amp;_open_positions'!$E:$M, 6, FALSE))),VLOOKUP($A269,'asset_&amp;_open_positions'!$E:$M, 8, FALSE),1))),"")</f>
        <v/>
      </c>
      <c r="D269" s="42" t="str">
        <f>IF(trading_client_detail!$A269&lt;&gt;"",IF(OR(LEFT(trading_client_detail!$F269,3)="USD",RIGHT(trading_client_detail!$F269,3)="USD",LEFT(trading_client_detail!$F269,3)="EUR",RIGHT(trading_client_detail!$F269,3)="EUR"),"",trading_client_detail!$G269),"")</f>
        <v/>
      </c>
    </row>
    <row r="270" spans="1:4" x14ac:dyDescent="0.25">
      <c r="A270" t="str">
        <f>IF(AND(trading_client_detail!$A270&lt;&gt;"",ROUND(trading_client_detail!$G270,0)&lt;&gt;0),IF(OR(LEFT(trading_client_detail!$F270,3)="USD",RIGHT(trading_client_detail!$F270,3)="USD",LEFT(trading_client_detail!$F270,3)="EUR",RIGHT(trading_client_detail!$F270,3)="EUR"),"",IF(NOT(ISERROR(VLOOKUP(trading_client_detail!$E270,'asset_&amp;_open_positions'!$E:$M, 9, FALSE))),VLOOKUP(trading_client_detail!$E270,'asset_&amp;_open_positions'!$E:$M, 9, FALSE),IF(NOT(ISERROR(VLOOKUP(trading_client_detail!$F270,'asset_&amp;_open_positions'!$E:$M, 9, FALSE))),VLOOKUP(trading_client_detail!$F270,'asset_&amp;_open_positions'!$E:$M, 9, FALSE),RIGHT(trading_client_detail!$F270,LEN(trading_client_detail!$F270)-1)))),"")</f>
        <v>BTC</v>
      </c>
      <c r="B270" t="str">
        <f>IF(AND(trading_client_detail!$A270&lt;&gt;"",ROUND(trading_client_detail!$G270,0)&lt;&gt;0),IF(OR(LEFT(trading_client_detail!$F270,3)="USD",RIGHT(trading_client_detail!$F270,3)="USD"),"",IF(NOT(ISERROR(VLOOKUP(trading_client_detail!$E270,'asset_&amp;_open_positions'!$E:$M, 6, FALSE))),VLOOKUP(trading_client_detail!$E270,'asset_&amp;_open_positions'!$E:$M, 6, FALSE),IF(NOT(ISERROR(VLOOKUP($A270,'asset_&amp;_open_positions'!$E:$M, 6, FALSE))),VLOOKUP($A270,'asset_&amp;_open_positions'!$E:$M, 6, FALSE),"ASSET"))),"")</f>
        <v>SWAP</v>
      </c>
      <c r="C270">
        <f>IF(AND(trading_client_detail!$A270&lt;&gt;"",ROUND(trading_client_detail!$G270,0)&lt;&gt;0),IF(OR(LEFT(trading_client_detail!$F270,3)="USD",RIGHT(trading_client_detail!$F270,3)="USD"),"",IF(NOT(ISERROR(VLOOKUP(trading_client_detail!$E270,'asset_&amp;_open_positions'!$E:$M, 6, FALSE))),VLOOKUP(trading_client_detail!$E270,'asset_&amp;_open_positions'!$E:$M, 8, FALSE),IF(NOT(ISERROR(VLOOKUP($A270,'asset_&amp;_open_positions'!$E:$M, 6, FALSE))),VLOOKUP($A270,'asset_&amp;_open_positions'!$E:$M, 8, FALSE),1))),"")</f>
        <v>1</v>
      </c>
      <c r="D270" s="42">
        <f>IF(trading_client_detail!$A270&lt;&gt;"",IF(OR(LEFT(trading_client_detail!$F270,3)="USD",RIGHT(trading_client_detail!$F270,3)="USD",LEFT(trading_client_detail!$F270,3)="EUR",RIGHT(trading_client_detail!$F270,3)="EUR"),"",trading_client_detail!$G270),"")</f>
        <v>265.039999999999</v>
      </c>
    </row>
    <row r="271" spans="1:4" x14ac:dyDescent="0.25">
      <c r="A271" t="str">
        <f>IF(AND(trading_client_detail!$A271&lt;&gt;"",ROUND(trading_client_detail!$G271,0)&lt;&gt;0),IF(OR(LEFT(trading_client_detail!$F271,3)="USD",RIGHT(trading_client_detail!$F271,3)="USD",LEFT(trading_client_detail!$F271,3)="EUR",RIGHT(trading_client_detail!$F271,3)="EUR"),"",IF(NOT(ISERROR(VLOOKUP(trading_client_detail!$E271,'asset_&amp;_open_positions'!$E:$M, 9, FALSE))),VLOOKUP(trading_client_detail!$E271,'asset_&amp;_open_positions'!$E:$M, 9, FALSE),IF(NOT(ISERROR(VLOOKUP(trading_client_detail!$F271,'asset_&amp;_open_positions'!$E:$M, 9, FALSE))),VLOOKUP(trading_client_detail!$F271,'asset_&amp;_open_positions'!$E:$M, 9, FALSE),RIGHT(trading_client_detail!$F271,LEN(trading_client_detail!$F271)-1)))),"")</f>
        <v/>
      </c>
      <c r="B271" t="str">
        <f>IF(AND(trading_client_detail!$A271&lt;&gt;"",ROUND(trading_client_detail!$G271,0)&lt;&gt;0),IF(OR(LEFT(trading_client_detail!$F271,3)="USD",RIGHT(trading_client_detail!$F271,3)="USD"),"",IF(NOT(ISERROR(VLOOKUP(trading_client_detail!$E271,'asset_&amp;_open_positions'!$E:$M, 6, FALSE))),VLOOKUP(trading_client_detail!$E271,'asset_&amp;_open_positions'!$E:$M, 6, FALSE),IF(NOT(ISERROR(VLOOKUP($A271,'asset_&amp;_open_positions'!$E:$M, 6, FALSE))),VLOOKUP($A271,'asset_&amp;_open_positions'!$E:$M, 6, FALSE),"ASSET"))),"")</f>
        <v/>
      </c>
      <c r="C271" t="str">
        <f>IF(AND(trading_client_detail!$A271&lt;&gt;"",ROUND(trading_client_detail!$G271,0)&lt;&gt;0),IF(OR(LEFT(trading_client_detail!$F271,3)="USD",RIGHT(trading_client_detail!$F271,3)="USD"),"",IF(NOT(ISERROR(VLOOKUP(trading_client_detail!$E271,'asset_&amp;_open_positions'!$E:$M, 6, FALSE))),VLOOKUP(trading_client_detail!$E271,'asset_&amp;_open_positions'!$E:$M, 8, FALSE),IF(NOT(ISERROR(VLOOKUP($A271,'asset_&amp;_open_positions'!$E:$M, 6, FALSE))),VLOOKUP($A271,'asset_&amp;_open_positions'!$E:$M, 8, FALSE),1))),"")</f>
        <v/>
      </c>
      <c r="D271" s="42" t="str">
        <f>IF(trading_client_detail!$A271&lt;&gt;"",IF(OR(LEFT(trading_client_detail!$F271,3)="USD",RIGHT(trading_client_detail!$F271,3)="USD",LEFT(trading_client_detail!$F271,3)="EUR",RIGHT(trading_client_detail!$F271,3)="EUR"),"",trading_client_detail!$G271),"")</f>
        <v/>
      </c>
    </row>
    <row r="272" spans="1:4" x14ac:dyDescent="0.25">
      <c r="A272" t="str">
        <f>IF(AND(trading_client_detail!$A272&lt;&gt;"",ROUND(trading_client_detail!$G272,0)&lt;&gt;0),IF(OR(LEFT(trading_client_detail!$F272,3)="USD",RIGHT(trading_client_detail!$F272,3)="USD",LEFT(trading_client_detail!$F272,3)="EUR",RIGHT(trading_client_detail!$F272,3)="EUR"),"",IF(NOT(ISERROR(VLOOKUP(trading_client_detail!$E272,'asset_&amp;_open_positions'!$E:$M, 9, FALSE))),VLOOKUP(trading_client_detail!$E272,'asset_&amp;_open_positions'!$E:$M, 9, FALSE),IF(NOT(ISERROR(VLOOKUP(trading_client_detail!$F272,'asset_&amp;_open_positions'!$E:$M, 9, FALSE))),VLOOKUP(trading_client_detail!$F272,'asset_&amp;_open_positions'!$E:$M, 9, FALSE),RIGHT(trading_client_detail!$F272,LEN(trading_client_detail!$F272)-1)))),"")</f>
        <v/>
      </c>
      <c r="B272" t="str">
        <f>IF(AND(trading_client_detail!$A272&lt;&gt;"",ROUND(trading_client_detail!$G272,0)&lt;&gt;0),IF(OR(LEFT(trading_client_detail!$F272,3)="USD",RIGHT(trading_client_detail!$F272,3)="USD"),"",IF(NOT(ISERROR(VLOOKUP(trading_client_detail!$E272,'asset_&amp;_open_positions'!$E:$M, 6, FALSE))),VLOOKUP(trading_client_detail!$E272,'asset_&amp;_open_positions'!$E:$M, 6, FALSE),IF(NOT(ISERROR(VLOOKUP($A272,'asset_&amp;_open_positions'!$E:$M, 6, FALSE))),VLOOKUP($A272,'asset_&amp;_open_positions'!$E:$M, 6, FALSE),"ASSET"))),"")</f>
        <v/>
      </c>
      <c r="C272" t="str">
        <f>IF(AND(trading_client_detail!$A272&lt;&gt;"",ROUND(trading_client_detail!$G272,0)&lt;&gt;0),IF(OR(LEFT(trading_client_detail!$F272,3)="USD",RIGHT(trading_client_detail!$F272,3)="USD"),"",IF(NOT(ISERROR(VLOOKUP(trading_client_detail!$E272,'asset_&amp;_open_positions'!$E:$M, 6, FALSE))),VLOOKUP(trading_client_detail!$E272,'asset_&amp;_open_positions'!$E:$M, 8, FALSE),IF(NOT(ISERROR(VLOOKUP($A272,'asset_&amp;_open_positions'!$E:$M, 6, FALSE))),VLOOKUP($A272,'asset_&amp;_open_positions'!$E:$M, 8, FALSE),1))),"")</f>
        <v/>
      </c>
      <c r="D272" s="42" t="str">
        <f>IF(trading_client_detail!$A272&lt;&gt;"",IF(OR(LEFT(trading_client_detail!$F272,3)="USD",RIGHT(trading_client_detail!$F272,3)="USD",LEFT(trading_client_detail!$F272,3)="EUR",RIGHT(trading_client_detail!$F272,3)="EUR"),"",trading_client_detail!$G272),"")</f>
        <v/>
      </c>
    </row>
    <row r="273" spans="1:4" x14ac:dyDescent="0.25">
      <c r="A273" t="str">
        <f>IF(AND(trading_client_detail!$A273&lt;&gt;"",ROUND(trading_client_detail!$G273,0)&lt;&gt;0),IF(OR(LEFT(trading_client_detail!$F273,3)="USD",RIGHT(trading_client_detail!$F273,3)="USD",LEFT(trading_client_detail!$F273,3)="EUR",RIGHT(trading_client_detail!$F273,3)="EUR"),"",IF(NOT(ISERROR(VLOOKUP(trading_client_detail!$E273,'asset_&amp;_open_positions'!$E:$M, 9, FALSE))),VLOOKUP(trading_client_detail!$E273,'asset_&amp;_open_positions'!$E:$M, 9, FALSE),IF(NOT(ISERROR(VLOOKUP(trading_client_detail!$F273,'asset_&amp;_open_positions'!$E:$M, 9, FALSE))),VLOOKUP(trading_client_detail!$F273,'asset_&amp;_open_positions'!$E:$M, 9, FALSE),RIGHT(trading_client_detail!$F273,LEN(trading_client_detail!$F273)-1)))),"")</f>
        <v>BTC</v>
      </c>
      <c r="B273" t="str">
        <f>IF(AND(trading_client_detail!$A273&lt;&gt;"",ROUND(trading_client_detail!$G273,0)&lt;&gt;0),IF(OR(LEFT(trading_client_detail!$F273,3)="USD",RIGHT(trading_client_detail!$F273,3)="USD"),"",IF(NOT(ISERROR(VLOOKUP(trading_client_detail!$E273,'asset_&amp;_open_positions'!$E:$M, 6, FALSE))),VLOOKUP(trading_client_detail!$E273,'asset_&amp;_open_positions'!$E:$M, 6, FALSE),IF(NOT(ISERROR(VLOOKUP($A273,'asset_&amp;_open_positions'!$E:$M, 6, FALSE))),VLOOKUP($A273,'asset_&amp;_open_positions'!$E:$M, 6, FALSE),"ASSET"))),"")</f>
        <v>ASSET</v>
      </c>
      <c r="C273">
        <f>IF(AND(trading_client_detail!$A273&lt;&gt;"",ROUND(trading_client_detail!$G273,0)&lt;&gt;0),IF(OR(LEFT(trading_client_detail!$F273,3)="USD",RIGHT(trading_client_detail!$F273,3)="USD"),"",IF(NOT(ISERROR(VLOOKUP(trading_client_detail!$E273,'asset_&amp;_open_positions'!$E:$M, 6, FALSE))),VLOOKUP(trading_client_detail!$E273,'asset_&amp;_open_positions'!$E:$M, 8, FALSE),IF(NOT(ISERROR(VLOOKUP($A273,'asset_&amp;_open_positions'!$E:$M, 6, FALSE))),VLOOKUP($A273,'asset_&amp;_open_positions'!$E:$M, 8, FALSE),1))),"")</f>
        <v>1</v>
      </c>
      <c r="D273" s="42">
        <f>IF(trading_client_detail!$A273&lt;&gt;"",IF(OR(LEFT(trading_client_detail!$F273,3)="USD",RIGHT(trading_client_detail!$F273,3)="USD",LEFT(trading_client_detail!$F273,3)="EUR",RIGHT(trading_client_detail!$F273,3)="EUR"),"",trading_client_detail!$G273),"")</f>
        <v>-408.09568663999897</v>
      </c>
    </row>
    <row r="274" spans="1:4" x14ac:dyDescent="0.25">
      <c r="A274" t="str">
        <f>IF(AND(trading_client_detail!$A274&lt;&gt;"",ROUND(trading_client_detail!$G274,0)&lt;&gt;0),IF(OR(LEFT(trading_client_detail!$F274,3)="USD",RIGHT(trading_client_detail!$F274,3)="USD",LEFT(trading_client_detail!$F274,3)="EUR",RIGHT(trading_client_detail!$F274,3)="EUR"),"",IF(NOT(ISERROR(VLOOKUP(trading_client_detail!$E274,'asset_&amp;_open_positions'!$E:$M, 9, FALSE))),VLOOKUP(trading_client_detail!$E274,'asset_&amp;_open_positions'!$E:$M, 9, FALSE),IF(NOT(ISERROR(VLOOKUP(trading_client_detail!$F274,'asset_&amp;_open_positions'!$E:$M, 9, FALSE))),VLOOKUP(trading_client_detail!$F274,'asset_&amp;_open_positions'!$E:$M, 9, FALSE),RIGHT(trading_client_detail!$F274,LEN(trading_client_detail!$F274)-1)))),"")</f>
        <v/>
      </c>
      <c r="B274" t="str">
        <f>IF(AND(trading_client_detail!$A274&lt;&gt;"",ROUND(trading_client_detail!$G274,0)&lt;&gt;0),IF(OR(LEFT(trading_client_detail!$F274,3)="USD",RIGHT(trading_client_detail!$F274,3)="USD"),"",IF(NOT(ISERROR(VLOOKUP(trading_client_detail!$E274,'asset_&amp;_open_positions'!$E:$M, 6, FALSE))),VLOOKUP(trading_client_detail!$E274,'asset_&amp;_open_positions'!$E:$M, 6, FALSE),IF(NOT(ISERROR(VLOOKUP($A274,'asset_&amp;_open_positions'!$E:$M, 6, FALSE))),VLOOKUP($A274,'asset_&amp;_open_positions'!$E:$M, 6, FALSE),"ASSET"))),"")</f>
        <v/>
      </c>
      <c r="C274" t="str">
        <f>IF(AND(trading_client_detail!$A274&lt;&gt;"",ROUND(trading_client_detail!$G274,0)&lt;&gt;0),IF(OR(LEFT(trading_client_detail!$F274,3)="USD",RIGHT(trading_client_detail!$F274,3)="USD"),"",IF(NOT(ISERROR(VLOOKUP(trading_client_detail!$E274,'asset_&amp;_open_positions'!$E:$M, 6, FALSE))),VLOOKUP(trading_client_detail!$E274,'asset_&amp;_open_positions'!$E:$M, 8, FALSE),IF(NOT(ISERROR(VLOOKUP($A274,'asset_&amp;_open_positions'!$E:$M, 6, FALSE))),VLOOKUP($A274,'asset_&amp;_open_positions'!$E:$M, 8, FALSE),1))),"")</f>
        <v/>
      </c>
      <c r="D274" s="42" t="str">
        <f>IF(trading_client_detail!$A274&lt;&gt;"",IF(OR(LEFT(trading_client_detail!$F274,3)="USD",RIGHT(trading_client_detail!$F274,3)="USD",LEFT(trading_client_detail!$F274,3)="EUR",RIGHT(trading_client_detail!$F274,3)="EUR"),"",trading_client_detail!$G274),"")</f>
        <v/>
      </c>
    </row>
    <row r="275" spans="1:4" x14ac:dyDescent="0.25">
      <c r="A275" t="str">
        <f>IF(AND(trading_client_detail!$A275&lt;&gt;"",ROUND(trading_client_detail!$G275,0)&lt;&gt;0),IF(OR(LEFT(trading_client_detail!$F275,3)="USD",RIGHT(trading_client_detail!$F275,3)="USD",LEFT(trading_client_detail!$F275,3)="EUR",RIGHT(trading_client_detail!$F275,3)="EUR"),"",IF(NOT(ISERROR(VLOOKUP(trading_client_detail!$E275,'asset_&amp;_open_positions'!$E:$M, 9, FALSE))),VLOOKUP(trading_client_detail!$E275,'asset_&amp;_open_positions'!$E:$M, 9, FALSE),IF(NOT(ISERROR(VLOOKUP(trading_client_detail!$F275,'asset_&amp;_open_positions'!$E:$M, 9, FALSE))),VLOOKUP(trading_client_detail!$F275,'asset_&amp;_open_positions'!$E:$M, 9, FALSE),RIGHT(trading_client_detail!$F275,LEN(trading_client_detail!$F275)-1)))),"")</f>
        <v>BTC</v>
      </c>
      <c r="B275" t="str">
        <f>IF(AND(trading_client_detail!$A275&lt;&gt;"",ROUND(trading_client_detail!$G275,0)&lt;&gt;0),IF(OR(LEFT(trading_client_detail!$F275,3)="USD",RIGHT(trading_client_detail!$F275,3)="USD"),"",IF(NOT(ISERROR(VLOOKUP(trading_client_detail!$E275,'asset_&amp;_open_positions'!$E:$M, 6, FALSE))),VLOOKUP(trading_client_detail!$E275,'asset_&amp;_open_positions'!$E:$M, 6, FALSE),IF(NOT(ISERROR(VLOOKUP($A275,'asset_&amp;_open_positions'!$E:$M, 6, FALSE))),VLOOKUP($A275,'asset_&amp;_open_positions'!$E:$M, 6, FALSE),"ASSET"))),"")</f>
        <v>ASSET</v>
      </c>
      <c r="C275">
        <f>IF(AND(trading_client_detail!$A275&lt;&gt;"",ROUND(trading_client_detail!$G275,0)&lt;&gt;0),IF(OR(LEFT(trading_client_detail!$F275,3)="USD",RIGHT(trading_client_detail!$F275,3)="USD"),"",IF(NOT(ISERROR(VLOOKUP(trading_client_detail!$E275,'asset_&amp;_open_positions'!$E:$M, 6, FALSE))),VLOOKUP(trading_client_detail!$E275,'asset_&amp;_open_positions'!$E:$M, 8, FALSE),IF(NOT(ISERROR(VLOOKUP($A275,'asset_&amp;_open_positions'!$E:$M, 6, FALSE))),VLOOKUP($A275,'asset_&amp;_open_positions'!$E:$M, 8, FALSE),1))),"")</f>
        <v>1</v>
      </c>
      <c r="D275" s="42">
        <f>IF(trading_client_detail!$A275&lt;&gt;"",IF(OR(LEFT(trading_client_detail!$F275,3)="USD",RIGHT(trading_client_detail!$F275,3)="USD",LEFT(trading_client_detail!$F275,3)="EUR",RIGHT(trading_client_detail!$F275,3)="EUR"),"",trading_client_detail!$G275),"")</f>
        <v>-10.922881736000001</v>
      </c>
    </row>
    <row r="276" spans="1:4" x14ac:dyDescent="0.25">
      <c r="A276" t="str">
        <f>IF(AND(trading_client_detail!$A276&lt;&gt;"",ROUND(trading_client_detail!$G276,0)&lt;&gt;0),IF(OR(LEFT(trading_client_detail!$F276,3)="USD",RIGHT(trading_client_detail!$F276,3)="USD",LEFT(trading_client_detail!$F276,3)="EUR",RIGHT(trading_client_detail!$F276,3)="EUR"),"",IF(NOT(ISERROR(VLOOKUP(trading_client_detail!$E276,'asset_&amp;_open_positions'!$E:$M, 9, FALSE))),VLOOKUP(trading_client_detail!$E276,'asset_&amp;_open_positions'!$E:$M, 9, FALSE),IF(NOT(ISERROR(VLOOKUP(trading_client_detail!$F276,'asset_&amp;_open_positions'!$E:$M, 9, FALSE))),VLOOKUP(trading_client_detail!$F276,'asset_&amp;_open_positions'!$E:$M, 9, FALSE),RIGHT(trading_client_detail!$F276,LEN(trading_client_detail!$F276)-1)))),"")</f>
        <v>BTC</v>
      </c>
      <c r="B276" t="str">
        <f>IF(AND(trading_client_detail!$A276&lt;&gt;"",ROUND(trading_client_detail!$G276,0)&lt;&gt;0),IF(OR(LEFT(trading_client_detail!$F276,3)="USD",RIGHT(trading_client_detail!$F276,3)="USD"),"",IF(NOT(ISERROR(VLOOKUP(trading_client_detail!$E276,'asset_&amp;_open_positions'!$E:$M, 6, FALSE))),VLOOKUP(trading_client_detail!$E276,'asset_&amp;_open_positions'!$E:$M, 6, FALSE),IF(NOT(ISERROR(VLOOKUP($A276,'asset_&amp;_open_positions'!$E:$M, 6, FALSE))),VLOOKUP($A276,'asset_&amp;_open_positions'!$E:$M, 6, FALSE),"ASSET"))),"")</f>
        <v>ASSET</v>
      </c>
      <c r="C276">
        <f>IF(AND(trading_client_detail!$A276&lt;&gt;"",ROUND(trading_client_detail!$G276,0)&lt;&gt;0),IF(OR(LEFT(trading_client_detail!$F276,3)="USD",RIGHT(trading_client_detail!$F276,3)="USD"),"",IF(NOT(ISERROR(VLOOKUP(trading_client_detail!$E276,'asset_&amp;_open_positions'!$E:$M, 6, FALSE))),VLOOKUP(trading_client_detail!$E276,'asset_&amp;_open_positions'!$E:$M, 8, FALSE),IF(NOT(ISERROR(VLOOKUP($A276,'asset_&amp;_open_positions'!$E:$M, 6, FALSE))),VLOOKUP($A276,'asset_&amp;_open_positions'!$E:$M, 8, FALSE),1))),"")</f>
        <v>1</v>
      </c>
      <c r="D276" s="42">
        <f>IF(trading_client_detail!$A276&lt;&gt;"",IF(OR(LEFT(trading_client_detail!$F276,3)="USD",RIGHT(trading_client_detail!$F276,3)="USD",LEFT(trading_client_detail!$F276,3)="EUR",RIGHT(trading_client_detail!$F276,3)="EUR"),"",trading_client_detail!$G276),"")</f>
        <v>-69.089505098999993</v>
      </c>
    </row>
    <row r="277" spans="1:4" x14ac:dyDescent="0.25">
      <c r="A277" t="str">
        <f>IF(AND(trading_client_detail!$A277&lt;&gt;"",ROUND(trading_client_detail!$G277,0)&lt;&gt;0),IF(OR(LEFT(trading_client_detail!$F277,3)="USD",RIGHT(trading_client_detail!$F277,3)="USD",LEFT(trading_client_detail!$F277,3)="EUR",RIGHT(trading_client_detail!$F277,3)="EUR"),"",IF(NOT(ISERROR(VLOOKUP(trading_client_detail!$E277,'asset_&amp;_open_positions'!$E:$M, 9, FALSE))),VLOOKUP(trading_client_detail!$E277,'asset_&amp;_open_positions'!$E:$M, 9, FALSE),IF(NOT(ISERROR(VLOOKUP(trading_client_detail!$F277,'asset_&amp;_open_positions'!$E:$M, 9, FALSE))),VLOOKUP(trading_client_detail!$F277,'asset_&amp;_open_positions'!$E:$M, 9, FALSE),RIGHT(trading_client_detail!$F277,LEN(trading_client_detail!$F277)-1)))),"")</f>
        <v/>
      </c>
      <c r="B277" t="str">
        <f>IF(AND(trading_client_detail!$A277&lt;&gt;"",ROUND(trading_client_detail!$G277,0)&lt;&gt;0),IF(OR(LEFT(trading_client_detail!$F277,3)="USD",RIGHT(trading_client_detail!$F277,3)="USD"),"",IF(NOT(ISERROR(VLOOKUP(trading_client_detail!$E277,'asset_&amp;_open_positions'!$E:$M, 6, FALSE))),VLOOKUP(trading_client_detail!$E277,'asset_&amp;_open_positions'!$E:$M, 6, FALSE),IF(NOT(ISERROR(VLOOKUP($A277,'asset_&amp;_open_positions'!$E:$M, 6, FALSE))),VLOOKUP($A277,'asset_&amp;_open_positions'!$E:$M, 6, FALSE),"ASSET"))),"")</f>
        <v/>
      </c>
      <c r="C277" t="str">
        <f>IF(AND(trading_client_detail!$A277&lt;&gt;"",ROUND(trading_client_detail!$G277,0)&lt;&gt;0),IF(OR(LEFT(trading_client_detail!$F277,3)="USD",RIGHT(trading_client_detail!$F277,3)="USD"),"",IF(NOT(ISERROR(VLOOKUP(trading_client_detail!$E277,'asset_&amp;_open_positions'!$E:$M, 6, FALSE))),VLOOKUP(trading_client_detail!$E277,'asset_&amp;_open_positions'!$E:$M, 8, FALSE),IF(NOT(ISERROR(VLOOKUP($A277,'asset_&amp;_open_positions'!$E:$M, 6, FALSE))),VLOOKUP($A277,'asset_&amp;_open_positions'!$E:$M, 8, FALSE),1))),"")</f>
        <v/>
      </c>
      <c r="D277" s="42">
        <f>IF(trading_client_detail!$A277&lt;&gt;"",IF(OR(LEFT(trading_client_detail!$F277,3)="USD",RIGHT(trading_client_detail!$F277,3)="USD",LEFT(trading_client_detail!$F277,3)="EUR",RIGHT(trading_client_detail!$F277,3)="EUR"),"",trading_client_detail!$G277),"")</f>
        <v>3.9000000000004201E-8</v>
      </c>
    </row>
    <row r="278" spans="1:4" x14ac:dyDescent="0.25">
      <c r="A278" t="str">
        <f>IF(AND(trading_client_detail!$A278&lt;&gt;"",ROUND(trading_client_detail!$G278,0)&lt;&gt;0),IF(OR(LEFT(trading_client_detail!$F278,3)="USD",RIGHT(trading_client_detail!$F278,3)="USD",LEFT(trading_client_detail!$F278,3)="EUR",RIGHT(trading_client_detail!$F278,3)="EUR"),"",IF(NOT(ISERROR(VLOOKUP(trading_client_detail!$E278,'asset_&amp;_open_positions'!$E:$M, 9, FALSE))),VLOOKUP(trading_client_detail!$E278,'asset_&amp;_open_positions'!$E:$M, 9, FALSE),IF(NOT(ISERROR(VLOOKUP(trading_client_detail!$F278,'asset_&amp;_open_positions'!$E:$M, 9, FALSE))),VLOOKUP(trading_client_detail!$F278,'asset_&amp;_open_positions'!$E:$M, 9, FALSE),RIGHT(trading_client_detail!$F278,LEN(trading_client_detail!$F278)-1)))),"")</f>
        <v/>
      </c>
      <c r="B278" t="str">
        <f>IF(AND(trading_client_detail!$A278&lt;&gt;"",ROUND(trading_client_detail!$G278,0)&lt;&gt;0),IF(OR(LEFT(trading_client_detail!$F278,3)="USD",RIGHT(trading_client_detail!$F278,3)="USD"),"",IF(NOT(ISERROR(VLOOKUP(trading_client_detail!$E278,'asset_&amp;_open_positions'!$E:$M, 6, FALSE))),VLOOKUP(trading_client_detail!$E278,'asset_&amp;_open_positions'!$E:$M, 6, FALSE),IF(NOT(ISERROR(VLOOKUP($A278,'asset_&amp;_open_positions'!$E:$M, 6, FALSE))),VLOOKUP($A278,'asset_&amp;_open_positions'!$E:$M, 6, FALSE),"ASSET"))),"")</f>
        <v/>
      </c>
      <c r="C278" t="str">
        <f>IF(AND(trading_client_detail!$A278&lt;&gt;"",ROUND(trading_client_detail!$G278,0)&lt;&gt;0),IF(OR(LEFT(trading_client_detail!$F278,3)="USD",RIGHT(trading_client_detail!$F278,3)="USD"),"",IF(NOT(ISERROR(VLOOKUP(trading_client_detail!$E278,'asset_&amp;_open_positions'!$E:$M, 6, FALSE))),VLOOKUP(trading_client_detail!$E278,'asset_&amp;_open_positions'!$E:$M, 8, FALSE),IF(NOT(ISERROR(VLOOKUP($A278,'asset_&amp;_open_positions'!$E:$M, 6, FALSE))),VLOOKUP($A278,'asset_&amp;_open_positions'!$E:$M, 8, FALSE),1))),"")</f>
        <v/>
      </c>
      <c r="D278" s="42">
        <f>IF(trading_client_detail!$A278&lt;&gt;"",IF(OR(LEFT(trading_client_detail!$F278,3)="USD",RIGHT(trading_client_detail!$F278,3)="USD",LEFT(trading_client_detail!$F278,3)="EUR",RIGHT(trading_client_detail!$F278,3)="EUR"),"",trading_client_detail!$G278),"")</f>
        <v>0.28100000000000502</v>
      </c>
    </row>
    <row r="279" spans="1:4" x14ac:dyDescent="0.25">
      <c r="A279" t="str">
        <f>IF(AND(trading_client_detail!$A279&lt;&gt;"",ROUND(trading_client_detail!$G279,0)&lt;&gt;0),IF(OR(LEFT(trading_client_detail!$F279,3)="USD",RIGHT(trading_client_detail!$F279,3)="USD",LEFT(trading_client_detail!$F279,3)="EUR",RIGHT(trading_client_detail!$F279,3)="EUR"),"",IF(NOT(ISERROR(VLOOKUP(trading_client_detail!$E279,'asset_&amp;_open_positions'!$E:$M, 9, FALSE))),VLOOKUP(trading_client_detail!$E279,'asset_&amp;_open_positions'!$E:$M, 9, FALSE),IF(NOT(ISERROR(VLOOKUP(trading_client_detail!$F279,'asset_&amp;_open_positions'!$E:$M, 9, FALSE))),VLOOKUP(trading_client_detail!$F279,'asset_&amp;_open_positions'!$E:$M, 9, FALSE),RIGHT(trading_client_detail!$F279,LEN(trading_client_detail!$F279)-1)))),"")</f>
        <v/>
      </c>
      <c r="B279" t="str">
        <f>IF(AND(trading_client_detail!$A279&lt;&gt;"",ROUND(trading_client_detail!$G279,0)&lt;&gt;0),IF(OR(LEFT(trading_client_detail!$F279,3)="USD",RIGHT(trading_client_detail!$F279,3)="USD"),"",IF(NOT(ISERROR(VLOOKUP(trading_client_detail!$E279,'asset_&amp;_open_positions'!$E:$M, 6, FALSE))),VLOOKUP(trading_client_detail!$E279,'asset_&amp;_open_positions'!$E:$M, 6, FALSE),IF(NOT(ISERROR(VLOOKUP($A279,'asset_&amp;_open_positions'!$E:$M, 6, FALSE))),VLOOKUP($A279,'asset_&amp;_open_positions'!$E:$M, 6, FALSE),"ASSET"))),"")</f>
        <v/>
      </c>
      <c r="C279" t="str">
        <f>IF(AND(trading_client_detail!$A279&lt;&gt;"",ROUND(trading_client_detail!$G279,0)&lt;&gt;0),IF(OR(LEFT(trading_client_detail!$F279,3)="USD",RIGHT(trading_client_detail!$F279,3)="USD"),"",IF(NOT(ISERROR(VLOOKUP(trading_client_detail!$E279,'asset_&amp;_open_positions'!$E:$M, 6, FALSE))),VLOOKUP(trading_client_detail!$E279,'asset_&amp;_open_positions'!$E:$M, 8, FALSE),IF(NOT(ISERROR(VLOOKUP($A279,'asset_&amp;_open_positions'!$E:$M, 6, FALSE))),VLOOKUP($A279,'asset_&amp;_open_positions'!$E:$M, 8, FALSE),1))),"")</f>
        <v/>
      </c>
      <c r="D279" s="42" t="str">
        <f>IF(trading_client_detail!$A279&lt;&gt;"",IF(OR(LEFT(trading_client_detail!$F279,3)="USD",RIGHT(trading_client_detail!$F279,3)="USD",LEFT(trading_client_detail!$F279,3)="EUR",RIGHT(trading_client_detail!$F279,3)="EUR"),"",trading_client_detail!$G279),"")</f>
        <v/>
      </c>
    </row>
    <row r="280" spans="1:4" x14ac:dyDescent="0.25">
      <c r="A280" t="str">
        <f>IF(AND(trading_client_detail!$A280&lt;&gt;"",ROUND(trading_client_detail!$G280,0)&lt;&gt;0),IF(OR(LEFT(trading_client_detail!$F280,3)="USD",RIGHT(trading_client_detail!$F280,3)="USD",LEFT(trading_client_detail!$F280,3)="EUR",RIGHT(trading_client_detail!$F280,3)="EUR"),"",IF(NOT(ISERROR(VLOOKUP(trading_client_detail!$E280,'asset_&amp;_open_positions'!$E:$M, 9, FALSE))),VLOOKUP(trading_client_detail!$E280,'asset_&amp;_open_positions'!$E:$M, 9, FALSE),IF(NOT(ISERROR(VLOOKUP(trading_client_detail!$F280,'asset_&amp;_open_positions'!$E:$M, 9, FALSE))),VLOOKUP(trading_client_detail!$F280,'asset_&amp;_open_positions'!$E:$M, 9, FALSE),RIGHT(trading_client_detail!$F280,LEN(trading_client_detail!$F280)-1)))),"")</f>
        <v>BTC</v>
      </c>
      <c r="B280" t="str">
        <f>IF(AND(trading_client_detail!$A280&lt;&gt;"",ROUND(trading_client_detail!$G280,0)&lt;&gt;0),IF(OR(LEFT(trading_client_detail!$F280,3)="USD",RIGHT(trading_client_detail!$F280,3)="USD"),"",IF(NOT(ISERROR(VLOOKUP(trading_client_detail!$E280,'asset_&amp;_open_positions'!$E:$M, 6, FALSE))),VLOOKUP(trading_client_detail!$E280,'asset_&amp;_open_positions'!$E:$M, 6, FALSE),IF(NOT(ISERROR(VLOOKUP($A280,'asset_&amp;_open_positions'!$E:$M, 6, FALSE))),VLOOKUP($A280,'asset_&amp;_open_positions'!$E:$M, 6, FALSE),"ASSET"))),"")</f>
        <v>ASSET</v>
      </c>
      <c r="C280">
        <f>IF(AND(trading_client_detail!$A280&lt;&gt;"",ROUND(trading_client_detail!$G280,0)&lt;&gt;0),IF(OR(LEFT(trading_client_detail!$F280,3)="USD",RIGHT(trading_client_detail!$F280,3)="USD"),"",IF(NOT(ISERROR(VLOOKUP(trading_client_detail!$E280,'asset_&amp;_open_positions'!$E:$M, 6, FALSE))),VLOOKUP(trading_client_detail!$E280,'asset_&amp;_open_positions'!$E:$M, 8, FALSE),IF(NOT(ISERROR(VLOOKUP($A280,'asset_&amp;_open_positions'!$E:$M, 6, FALSE))),VLOOKUP($A280,'asset_&amp;_open_positions'!$E:$M, 8, FALSE),1))),"")</f>
        <v>1</v>
      </c>
      <c r="D280" s="42">
        <f>IF(trading_client_detail!$A280&lt;&gt;"",IF(OR(LEFT(trading_client_detail!$F280,3)="USD",RIGHT(trading_client_detail!$F280,3)="USD",LEFT(trading_client_detail!$F280,3)="EUR",RIGHT(trading_client_detail!$F280,3)="EUR"),"",trading_client_detail!$G280),"")</f>
        <v>643.68508465399998</v>
      </c>
    </row>
    <row r="281" spans="1:4" x14ac:dyDescent="0.25">
      <c r="A281" t="str">
        <f>IF(AND(trading_client_detail!$A281&lt;&gt;"",ROUND(trading_client_detail!$G281,0)&lt;&gt;0),IF(OR(LEFT(trading_client_detail!$F281,3)="USD",RIGHT(trading_client_detail!$F281,3)="USD",LEFT(trading_client_detail!$F281,3)="EUR",RIGHT(trading_client_detail!$F281,3)="EUR"),"",IF(NOT(ISERROR(VLOOKUP(trading_client_detail!$E281,'asset_&amp;_open_positions'!$E:$M, 9, FALSE))),VLOOKUP(trading_client_detail!$E281,'asset_&amp;_open_positions'!$E:$M, 9, FALSE),IF(NOT(ISERROR(VLOOKUP(trading_client_detail!$F281,'asset_&amp;_open_positions'!$E:$M, 9, FALSE))),VLOOKUP(trading_client_detail!$F281,'asset_&amp;_open_positions'!$E:$M, 9, FALSE),RIGHT(trading_client_detail!$F281,LEN(trading_client_detail!$F281)-1)))),"")</f>
        <v/>
      </c>
      <c r="B281" t="str">
        <f>IF(AND(trading_client_detail!$A281&lt;&gt;"",ROUND(trading_client_detail!$G281,0)&lt;&gt;0),IF(OR(LEFT(trading_client_detail!$F281,3)="USD",RIGHT(trading_client_detail!$F281,3)="USD"),"",IF(NOT(ISERROR(VLOOKUP(trading_client_detail!$E281,'asset_&amp;_open_positions'!$E:$M, 6, FALSE))),VLOOKUP(trading_client_detail!$E281,'asset_&amp;_open_positions'!$E:$M, 6, FALSE),IF(NOT(ISERROR(VLOOKUP($A281,'asset_&amp;_open_positions'!$E:$M, 6, FALSE))),VLOOKUP($A281,'asset_&amp;_open_positions'!$E:$M, 6, FALSE),"ASSET"))),"")</f>
        <v/>
      </c>
      <c r="C281" t="str">
        <f>IF(AND(trading_client_detail!$A281&lt;&gt;"",ROUND(trading_client_detail!$G281,0)&lt;&gt;0),IF(OR(LEFT(trading_client_detail!$F281,3)="USD",RIGHT(trading_client_detail!$F281,3)="USD"),"",IF(NOT(ISERROR(VLOOKUP(trading_client_detail!$E281,'asset_&amp;_open_positions'!$E:$M, 6, FALSE))),VLOOKUP(trading_client_detail!$E281,'asset_&amp;_open_positions'!$E:$M, 8, FALSE),IF(NOT(ISERROR(VLOOKUP($A281,'asset_&amp;_open_positions'!$E:$M, 6, FALSE))),VLOOKUP($A281,'asset_&amp;_open_positions'!$E:$M, 8, FALSE),1))),"")</f>
        <v/>
      </c>
      <c r="D281" s="42" t="str">
        <f>IF(trading_client_detail!$A281&lt;&gt;"",IF(OR(LEFT(trading_client_detail!$F281,3)="USD",RIGHT(trading_client_detail!$F281,3)="USD",LEFT(trading_client_detail!$F281,3)="EUR",RIGHT(trading_client_detail!$F281,3)="EUR"),"",trading_client_detail!$G281),"")</f>
        <v/>
      </c>
    </row>
    <row r="282" spans="1:4" x14ac:dyDescent="0.25">
      <c r="A282" t="str">
        <f>IF(AND(trading_client_detail!$A282&lt;&gt;"",ROUND(trading_client_detail!$G282,0)&lt;&gt;0),IF(OR(LEFT(trading_client_detail!$F282,3)="USD",RIGHT(trading_client_detail!$F282,3)="USD",LEFT(trading_client_detail!$F282,3)="EUR",RIGHT(trading_client_detail!$F282,3)="EUR"),"",IF(NOT(ISERROR(VLOOKUP(trading_client_detail!$E282,'asset_&amp;_open_positions'!$E:$M, 9, FALSE))),VLOOKUP(trading_client_detail!$E282,'asset_&amp;_open_positions'!$E:$M, 9, FALSE),IF(NOT(ISERROR(VLOOKUP(trading_client_detail!$F282,'asset_&amp;_open_positions'!$E:$M, 9, FALSE))),VLOOKUP(trading_client_detail!$F282,'asset_&amp;_open_positions'!$E:$M, 9, FALSE),RIGHT(trading_client_detail!$F282,LEN(trading_client_detail!$F282)-1)))),"")</f>
        <v>BTC</v>
      </c>
      <c r="B282" t="str">
        <f>IF(AND(trading_client_detail!$A282&lt;&gt;"",ROUND(trading_client_detail!$G282,0)&lt;&gt;0),IF(OR(LEFT(trading_client_detail!$F282,3)="USD",RIGHT(trading_client_detail!$F282,3)="USD"),"",IF(NOT(ISERROR(VLOOKUP(trading_client_detail!$E282,'asset_&amp;_open_positions'!$E:$M, 6, FALSE))),VLOOKUP(trading_client_detail!$E282,'asset_&amp;_open_positions'!$E:$M, 6, FALSE),IF(NOT(ISERROR(VLOOKUP($A282,'asset_&amp;_open_positions'!$E:$M, 6, FALSE))),VLOOKUP($A282,'asset_&amp;_open_positions'!$E:$M, 6, FALSE),"ASSET"))),"")</f>
        <v>ASSET</v>
      </c>
      <c r="C282">
        <f>IF(AND(trading_client_detail!$A282&lt;&gt;"",ROUND(trading_client_detail!$G282,0)&lt;&gt;0),IF(OR(LEFT(trading_client_detail!$F282,3)="USD",RIGHT(trading_client_detail!$F282,3)="USD"),"",IF(NOT(ISERROR(VLOOKUP(trading_client_detail!$E282,'asset_&amp;_open_positions'!$E:$M, 6, FALSE))),VLOOKUP(trading_client_detail!$E282,'asset_&amp;_open_positions'!$E:$M, 8, FALSE),IF(NOT(ISERROR(VLOOKUP($A282,'asset_&amp;_open_positions'!$E:$M, 6, FALSE))),VLOOKUP($A282,'asset_&amp;_open_positions'!$E:$M, 8, FALSE),1))),"")</f>
        <v>1</v>
      </c>
      <c r="D282" s="42">
        <f>IF(trading_client_detail!$A282&lt;&gt;"",IF(OR(LEFT(trading_client_detail!$F282,3)="USD",RIGHT(trading_client_detail!$F282,3)="USD",LEFT(trading_client_detail!$F282,3)="EUR",RIGHT(trading_client_detail!$F282,3)="EUR"),"",trading_client_detail!$G282),"")</f>
        <v>-163.441509298</v>
      </c>
    </row>
    <row r="283" spans="1:4" x14ac:dyDescent="0.25">
      <c r="A283" t="str">
        <f>IF(AND(trading_client_detail!$A283&lt;&gt;"",ROUND(trading_client_detail!$G283,0)&lt;&gt;0),IF(OR(LEFT(trading_client_detail!$F283,3)="USD",RIGHT(trading_client_detail!$F283,3)="USD",LEFT(trading_client_detail!$F283,3)="EUR",RIGHT(trading_client_detail!$F283,3)="EUR"),"",IF(NOT(ISERROR(VLOOKUP(trading_client_detail!$E283,'asset_&amp;_open_positions'!$E:$M, 9, FALSE))),VLOOKUP(trading_client_detail!$E283,'asset_&amp;_open_positions'!$E:$M, 9, FALSE),IF(NOT(ISERROR(VLOOKUP(trading_client_detail!$F283,'asset_&amp;_open_positions'!$E:$M, 9, FALSE))),VLOOKUP(trading_client_detail!$F283,'asset_&amp;_open_positions'!$E:$M, 9, FALSE),RIGHT(trading_client_detail!$F283,LEN(trading_client_detail!$F283)-1)))),"")</f>
        <v/>
      </c>
      <c r="B283" t="str">
        <f>IF(AND(trading_client_detail!$A283&lt;&gt;"",ROUND(trading_client_detail!$G283,0)&lt;&gt;0),IF(OR(LEFT(trading_client_detail!$F283,3)="USD",RIGHT(trading_client_detail!$F283,3)="USD"),"",IF(NOT(ISERROR(VLOOKUP(trading_client_detail!$E283,'asset_&amp;_open_positions'!$E:$M, 6, FALSE))),VLOOKUP(trading_client_detail!$E283,'asset_&amp;_open_positions'!$E:$M, 6, FALSE),IF(NOT(ISERROR(VLOOKUP($A283,'asset_&amp;_open_positions'!$E:$M, 6, FALSE))),VLOOKUP($A283,'asset_&amp;_open_positions'!$E:$M, 6, FALSE),"ASSET"))),"")</f>
        <v/>
      </c>
      <c r="C283" t="str">
        <f>IF(AND(trading_client_detail!$A283&lt;&gt;"",ROUND(trading_client_detail!$G283,0)&lt;&gt;0),IF(OR(LEFT(trading_client_detail!$F283,3)="USD",RIGHT(trading_client_detail!$F283,3)="USD"),"",IF(NOT(ISERROR(VLOOKUP(trading_client_detail!$E283,'asset_&amp;_open_positions'!$E:$M, 6, FALSE))),VLOOKUP(trading_client_detail!$E283,'asset_&amp;_open_positions'!$E:$M, 8, FALSE),IF(NOT(ISERROR(VLOOKUP($A283,'asset_&amp;_open_positions'!$E:$M, 6, FALSE))),VLOOKUP($A283,'asset_&amp;_open_positions'!$E:$M, 8, FALSE),1))),"")</f>
        <v/>
      </c>
      <c r="D283" s="42" t="str">
        <f>IF(trading_client_detail!$A283&lt;&gt;"",IF(OR(LEFT(trading_client_detail!$F283,3)="USD",RIGHT(trading_client_detail!$F283,3)="USD",LEFT(trading_client_detail!$F283,3)="EUR",RIGHT(trading_client_detail!$F283,3)="EUR"),"",trading_client_detail!$G283),"")</f>
        <v/>
      </c>
    </row>
    <row r="284" spans="1:4" x14ac:dyDescent="0.25">
      <c r="A284" t="str">
        <f>IF(AND(trading_client_detail!$A284&lt;&gt;"",ROUND(trading_client_detail!$G284,0)&lt;&gt;0),IF(OR(LEFT(trading_client_detail!$F284,3)="USD",RIGHT(trading_client_detail!$F284,3)="USD",LEFT(trading_client_detail!$F284,3)="EUR",RIGHT(trading_client_detail!$F284,3)="EUR"),"",IF(NOT(ISERROR(VLOOKUP(trading_client_detail!$E284,'asset_&amp;_open_positions'!$E:$M, 9, FALSE))),VLOOKUP(trading_client_detail!$E284,'asset_&amp;_open_positions'!$E:$M, 9, FALSE),IF(NOT(ISERROR(VLOOKUP(trading_client_detail!$F284,'asset_&amp;_open_positions'!$E:$M, 9, FALSE))),VLOOKUP(trading_client_detail!$F284,'asset_&amp;_open_positions'!$E:$M, 9, FALSE),RIGHT(trading_client_detail!$F284,LEN(trading_client_detail!$F284)-1)))),"")</f>
        <v>BTC</v>
      </c>
      <c r="B284" t="str">
        <f>IF(AND(trading_client_detail!$A284&lt;&gt;"",ROUND(trading_client_detail!$G284,0)&lt;&gt;0),IF(OR(LEFT(trading_client_detail!$F284,3)="USD",RIGHT(trading_client_detail!$F284,3)="USD"),"",IF(NOT(ISERROR(VLOOKUP(trading_client_detail!$E284,'asset_&amp;_open_positions'!$E:$M, 6, FALSE))),VLOOKUP(trading_client_detail!$E284,'asset_&amp;_open_positions'!$E:$M, 6, FALSE),IF(NOT(ISERROR(VLOOKUP($A284,'asset_&amp;_open_positions'!$E:$M, 6, FALSE))),VLOOKUP($A284,'asset_&amp;_open_positions'!$E:$M, 6, FALSE),"ASSET"))),"")</f>
        <v>ASSET</v>
      </c>
      <c r="C284">
        <f>IF(AND(trading_client_detail!$A284&lt;&gt;"",ROUND(trading_client_detail!$G284,0)&lt;&gt;0),IF(OR(LEFT(trading_client_detail!$F284,3)="USD",RIGHT(trading_client_detail!$F284,3)="USD"),"",IF(NOT(ISERROR(VLOOKUP(trading_client_detail!$E284,'asset_&amp;_open_positions'!$E:$M, 6, FALSE))),VLOOKUP(trading_client_detail!$E284,'asset_&amp;_open_positions'!$E:$M, 8, FALSE),IF(NOT(ISERROR(VLOOKUP($A284,'asset_&amp;_open_positions'!$E:$M, 6, FALSE))),VLOOKUP($A284,'asset_&amp;_open_positions'!$E:$M, 8, FALSE),1))),"")</f>
        <v>1</v>
      </c>
      <c r="D284" s="42">
        <f>IF(trading_client_detail!$A284&lt;&gt;"",IF(OR(LEFT(trading_client_detail!$F284,3)="USD",RIGHT(trading_client_detail!$F284,3)="USD",LEFT(trading_client_detail!$F284,3)="EUR",RIGHT(trading_client_detail!$F284,3)="EUR"),"",trading_client_detail!$G284),"")</f>
        <v>-7.6491147809999998</v>
      </c>
    </row>
    <row r="285" spans="1:4" x14ac:dyDescent="0.25">
      <c r="A285" t="str">
        <f>IF(AND(trading_client_detail!$A285&lt;&gt;"",ROUND(trading_client_detail!$G285,0)&lt;&gt;0),IF(OR(LEFT(trading_client_detail!$F285,3)="USD",RIGHT(trading_client_detail!$F285,3)="USD",LEFT(trading_client_detail!$F285,3)="EUR",RIGHT(trading_client_detail!$F285,3)="EUR"),"",IF(NOT(ISERROR(VLOOKUP(trading_client_detail!$E285,'asset_&amp;_open_positions'!$E:$M, 9, FALSE))),VLOOKUP(trading_client_detail!$E285,'asset_&amp;_open_positions'!$E:$M, 9, FALSE),IF(NOT(ISERROR(VLOOKUP(trading_client_detail!$F285,'asset_&amp;_open_positions'!$E:$M, 9, FALSE))),VLOOKUP(trading_client_detail!$F285,'asset_&amp;_open_positions'!$E:$M, 9, FALSE),RIGHT(trading_client_detail!$F285,LEN(trading_client_detail!$F285)-1)))),"")</f>
        <v/>
      </c>
      <c r="B285" t="str">
        <f>IF(AND(trading_client_detail!$A285&lt;&gt;"",ROUND(trading_client_detail!$G285,0)&lt;&gt;0),IF(OR(LEFT(trading_client_detail!$F285,3)="USD",RIGHT(trading_client_detail!$F285,3)="USD"),"",IF(NOT(ISERROR(VLOOKUP(trading_client_detail!$E285,'asset_&amp;_open_positions'!$E:$M, 6, FALSE))),VLOOKUP(trading_client_detail!$E285,'asset_&amp;_open_positions'!$E:$M, 6, FALSE),IF(NOT(ISERROR(VLOOKUP($A285,'asset_&amp;_open_positions'!$E:$M, 6, FALSE))),VLOOKUP($A285,'asset_&amp;_open_positions'!$E:$M, 6, FALSE),"ASSET"))),"")</f>
        <v/>
      </c>
      <c r="C285" t="str">
        <f>IF(AND(trading_client_detail!$A285&lt;&gt;"",ROUND(trading_client_detail!$G285,0)&lt;&gt;0),IF(OR(LEFT(trading_client_detail!$F285,3)="USD",RIGHT(trading_client_detail!$F285,3)="USD"),"",IF(NOT(ISERROR(VLOOKUP(trading_client_detail!$E285,'asset_&amp;_open_positions'!$E:$M, 6, FALSE))),VLOOKUP(trading_client_detail!$E285,'asset_&amp;_open_positions'!$E:$M, 8, FALSE),IF(NOT(ISERROR(VLOOKUP($A285,'asset_&amp;_open_positions'!$E:$M, 6, FALSE))),VLOOKUP($A285,'asset_&amp;_open_positions'!$E:$M, 8, FALSE),1))),"")</f>
        <v/>
      </c>
      <c r="D285" s="42">
        <f>IF(trading_client_detail!$A285&lt;&gt;"",IF(OR(LEFT(trading_client_detail!$F285,3)="USD",RIGHT(trading_client_detail!$F285,3)="USD",LEFT(trading_client_detail!$F285,3)="EUR",RIGHT(trading_client_detail!$F285,3)="EUR"),"",trading_client_detail!$G285),"")</f>
        <v>-5.7570000000000001E-6</v>
      </c>
    </row>
    <row r="286" spans="1:4" x14ac:dyDescent="0.25">
      <c r="A286" t="str">
        <f>IF(AND(trading_client_detail!$A286&lt;&gt;"",ROUND(trading_client_detail!$G286,0)&lt;&gt;0),IF(OR(LEFT(trading_client_detail!$F286,3)="USD",RIGHT(trading_client_detail!$F286,3)="USD",LEFT(trading_client_detail!$F286,3)="EUR",RIGHT(trading_client_detail!$F286,3)="EUR"),"",IF(NOT(ISERROR(VLOOKUP(trading_client_detail!$E286,'asset_&amp;_open_positions'!$E:$M, 9, FALSE))),VLOOKUP(trading_client_detail!$E286,'asset_&amp;_open_positions'!$E:$M, 9, FALSE),IF(NOT(ISERROR(VLOOKUP(trading_client_detail!$F286,'asset_&amp;_open_positions'!$E:$M, 9, FALSE))),VLOOKUP(trading_client_detail!$F286,'asset_&amp;_open_positions'!$E:$M, 9, FALSE),RIGHT(trading_client_detail!$F286,LEN(trading_client_detail!$F286)-1)))),"")</f>
        <v/>
      </c>
      <c r="B286" t="str">
        <f>IF(AND(trading_client_detail!$A286&lt;&gt;"",ROUND(trading_client_detail!$G286,0)&lt;&gt;0),IF(OR(LEFT(trading_client_detail!$F286,3)="USD",RIGHT(trading_client_detail!$F286,3)="USD"),"",IF(NOT(ISERROR(VLOOKUP(trading_client_detail!$E286,'asset_&amp;_open_positions'!$E:$M, 6, FALSE))),VLOOKUP(trading_client_detail!$E286,'asset_&amp;_open_positions'!$E:$M, 6, FALSE),IF(NOT(ISERROR(VLOOKUP($A286,'asset_&amp;_open_positions'!$E:$M, 6, FALSE))),VLOOKUP($A286,'asset_&amp;_open_positions'!$E:$M, 6, FALSE),"ASSET"))),"")</f>
        <v/>
      </c>
      <c r="C286" t="str">
        <f>IF(AND(trading_client_detail!$A286&lt;&gt;"",ROUND(trading_client_detail!$G286,0)&lt;&gt;0),IF(OR(LEFT(trading_client_detail!$F286,3)="USD",RIGHT(trading_client_detail!$F286,3)="USD"),"",IF(NOT(ISERROR(VLOOKUP(trading_client_detail!$E286,'asset_&amp;_open_positions'!$E:$M, 6, FALSE))),VLOOKUP(trading_client_detail!$E286,'asset_&amp;_open_positions'!$E:$M, 8, FALSE),IF(NOT(ISERROR(VLOOKUP($A286,'asset_&amp;_open_positions'!$E:$M, 6, FALSE))),VLOOKUP($A286,'asset_&amp;_open_positions'!$E:$M, 8, FALSE),1))),"")</f>
        <v/>
      </c>
      <c r="D286" s="42" t="str">
        <f>IF(trading_client_detail!$A286&lt;&gt;"",IF(OR(LEFT(trading_client_detail!$F286,3)="USD",RIGHT(trading_client_detail!$F286,3)="USD",LEFT(trading_client_detail!$F286,3)="EUR",RIGHT(trading_client_detail!$F286,3)="EUR"),"",trading_client_detail!$G286),"")</f>
        <v/>
      </c>
    </row>
    <row r="287" spans="1:4" x14ac:dyDescent="0.25">
      <c r="A287" t="str">
        <f>IF(AND(trading_client_detail!$A287&lt;&gt;"",ROUND(trading_client_detail!$G287,0)&lt;&gt;0),IF(OR(LEFT(trading_client_detail!$F287,3)="USD",RIGHT(trading_client_detail!$F287,3)="USD",LEFT(trading_client_detail!$F287,3)="EUR",RIGHT(trading_client_detail!$F287,3)="EUR"),"",IF(NOT(ISERROR(VLOOKUP(trading_client_detail!$E287,'asset_&amp;_open_positions'!$E:$M, 9, FALSE))),VLOOKUP(trading_client_detail!$E287,'asset_&amp;_open_positions'!$E:$M, 9, FALSE),IF(NOT(ISERROR(VLOOKUP(trading_client_detail!$F287,'asset_&amp;_open_positions'!$E:$M, 9, FALSE))),VLOOKUP(trading_client_detail!$F287,'asset_&amp;_open_positions'!$E:$M, 9, FALSE),RIGHT(trading_client_detail!$F287,LEN(trading_client_detail!$F287)-1)))),"")</f>
        <v>BTC</v>
      </c>
      <c r="B287" t="str">
        <f>IF(AND(trading_client_detail!$A287&lt;&gt;"",ROUND(trading_client_detail!$G287,0)&lt;&gt;0),IF(OR(LEFT(trading_client_detail!$F287,3)="USD",RIGHT(trading_client_detail!$F287,3)="USD"),"",IF(NOT(ISERROR(VLOOKUP(trading_client_detail!$E287,'asset_&amp;_open_positions'!$E:$M, 6, FALSE))),VLOOKUP(trading_client_detail!$E287,'asset_&amp;_open_positions'!$E:$M, 6, FALSE),IF(NOT(ISERROR(VLOOKUP($A287,'asset_&amp;_open_positions'!$E:$M, 6, FALSE))),VLOOKUP($A287,'asset_&amp;_open_positions'!$E:$M, 6, FALSE),"ASSET"))),"")</f>
        <v>FUTURE</v>
      </c>
      <c r="C287">
        <f>IF(AND(trading_client_detail!$A287&lt;&gt;"",ROUND(trading_client_detail!$G287,0)&lt;&gt;0),IF(OR(LEFT(trading_client_detail!$F287,3)="USD",RIGHT(trading_client_detail!$F287,3)="USD"),"",IF(NOT(ISERROR(VLOOKUP(trading_client_detail!$E287,'asset_&amp;_open_positions'!$E:$M, 6, FALSE))),VLOOKUP(trading_client_detail!$E287,'asset_&amp;_open_positions'!$E:$M, 8, FALSE),IF(NOT(ISERROR(VLOOKUP($A287,'asset_&amp;_open_positions'!$E:$M, 6, FALSE))),VLOOKUP($A287,'asset_&amp;_open_positions'!$E:$M, 8, FALSE),1))),"")</f>
        <v>1</v>
      </c>
      <c r="D287" s="42">
        <f>IF(trading_client_detail!$A287&lt;&gt;"",IF(OR(LEFT(trading_client_detail!$F287,3)="USD",RIGHT(trading_client_detail!$F287,3)="USD",LEFT(trading_client_detail!$F287,3)="EUR",RIGHT(trading_client_detail!$F287,3)="EUR"),"",trading_client_detail!$G287),"")</f>
        <v>-19.38</v>
      </c>
    </row>
    <row r="288" spans="1:4" x14ac:dyDescent="0.25">
      <c r="A288" t="str">
        <f>IF(AND(trading_client_detail!$A288&lt;&gt;"",ROUND(trading_client_detail!$G288,0)&lt;&gt;0),IF(OR(LEFT(trading_client_detail!$F288,3)="USD",RIGHT(trading_client_detail!$F288,3)="USD",LEFT(trading_client_detail!$F288,3)="EUR",RIGHT(trading_client_detail!$F288,3)="EUR"),"",IF(NOT(ISERROR(VLOOKUP(trading_client_detail!$E288,'asset_&amp;_open_positions'!$E:$M, 9, FALSE))),VLOOKUP(trading_client_detail!$E288,'asset_&amp;_open_positions'!$E:$M, 9, FALSE),IF(NOT(ISERROR(VLOOKUP(trading_client_detail!$F288,'asset_&amp;_open_positions'!$E:$M, 9, FALSE))),VLOOKUP(trading_client_detail!$F288,'asset_&amp;_open_positions'!$E:$M, 9, FALSE),RIGHT(trading_client_detail!$F288,LEN(trading_client_detail!$F288)-1)))),"")</f>
        <v>BTC</v>
      </c>
      <c r="B288" t="str">
        <f>IF(AND(trading_client_detail!$A288&lt;&gt;"",ROUND(trading_client_detail!$G288,0)&lt;&gt;0),IF(OR(LEFT(trading_client_detail!$F288,3)="USD",RIGHT(trading_client_detail!$F288,3)="USD"),"",IF(NOT(ISERROR(VLOOKUP(trading_client_detail!$E288,'asset_&amp;_open_positions'!$E:$M, 6, FALSE))),VLOOKUP(trading_client_detail!$E288,'asset_&amp;_open_positions'!$E:$M, 6, FALSE),IF(NOT(ISERROR(VLOOKUP($A288,'asset_&amp;_open_positions'!$E:$M, 6, FALSE))),VLOOKUP($A288,'asset_&amp;_open_positions'!$E:$M, 6, FALSE),"ASSET"))),"")</f>
        <v>ASSET</v>
      </c>
      <c r="C288">
        <f>IF(AND(trading_client_detail!$A288&lt;&gt;"",ROUND(trading_client_detail!$G288,0)&lt;&gt;0),IF(OR(LEFT(trading_client_detail!$F288,3)="USD",RIGHT(trading_client_detail!$F288,3)="USD"),"",IF(NOT(ISERROR(VLOOKUP(trading_client_detail!$E288,'asset_&amp;_open_positions'!$E:$M, 6, FALSE))),VLOOKUP(trading_client_detail!$E288,'asset_&amp;_open_positions'!$E:$M, 8, FALSE),IF(NOT(ISERROR(VLOOKUP($A288,'asset_&amp;_open_positions'!$E:$M, 6, FALSE))),VLOOKUP($A288,'asset_&amp;_open_positions'!$E:$M, 8, FALSE),1))),"")</f>
        <v>1</v>
      </c>
      <c r="D288" s="42">
        <f>IF(trading_client_detail!$A288&lt;&gt;"",IF(OR(LEFT(trading_client_detail!$F288,3)="USD",RIGHT(trading_client_detail!$F288,3)="USD",LEFT(trading_client_detail!$F288,3)="EUR",RIGHT(trading_client_detail!$F288,3)="EUR"),"",trading_client_detail!$G288),"")</f>
        <v>135.89867367999901</v>
      </c>
    </row>
    <row r="289" spans="1:4" x14ac:dyDescent="0.25">
      <c r="A289" t="str">
        <f>IF(AND(trading_client_detail!$A289&lt;&gt;"",ROUND(trading_client_detail!$G289,0)&lt;&gt;0),IF(OR(LEFT(trading_client_detail!$F289,3)="USD",RIGHT(trading_client_detail!$F289,3)="USD",LEFT(trading_client_detail!$F289,3)="EUR",RIGHT(trading_client_detail!$F289,3)="EUR"),"",IF(NOT(ISERROR(VLOOKUP(trading_client_detail!$E289,'asset_&amp;_open_positions'!$E:$M, 9, FALSE))),VLOOKUP(trading_client_detail!$E289,'asset_&amp;_open_positions'!$E:$M, 9, FALSE),IF(NOT(ISERROR(VLOOKUP(trading_client_detail!$F289,'asset_&amp;_open_positions'!$E:$M, 9, FALSE))),VLOOKUP(trading_client_detail!$F289,'asset_&amp;_open_positions'!$E:$M, 9, FALSE),RIGHT(trading_client_detail!$F289,LEN(trading_client_detail!$F289)-1)))),"")</f>
        <v/>
      </c>
      <c r="B289" t="str">
        <f>IF(AND(trading_client_detail!$A289&lt;&gt;"",ROUND(trading_client_detail!$G289,0)&lt;&gt;0),IF(OR(LEFT(trading_client_detail!$F289,3)="USD",RIGHT(trading_client_detail!$F289,3)="USD"),"",IF(NOT(ISERROR(VLOOKUP(trading_client_detail!$E289,'asset_&amp;_open_positions'!$E:$M, 6, FALSE))),VLOOKUP(trading_client_detail!$E289,'asset_&amp;_open_positions'!$E:$M, 6, FALSE),IF(NOT(ISERROR(VLOOKUP($A289,'asset_&amp;_open_positions'!$E:$M, 6, FALSE))),VLOOKUP($A289,'asset_&amp;_open_positions'!$E:$M, 6, FALSE),"ASSET"))),"")</f>
        <v/>
      </c>
      <c r="C289" t="str">
        <f>IF(AND(trading_client_detail!$A289&lt;&gt;"",ROUND(trading_client_detail!$G289,0)&lt;&gt;0),IF(OR(LEFT(trading_client_detail!$F289,3)="USD",RIGHT(trading_client_detail!$F289,3)="USD"),"",IF(NOT(ISERROR(VLOOKUP(trading_client_detail!$E289,'asset_&amp;_open_positions'!$E:$M, 6, FALSE))),VLOOKUP(trading_client_detail!$E289,'asset_&amp;_open_positions'!$E:$M, 8, FALSE),IF(NOT(ISERROR(VLOOKUP($A289,'asset_&amp;_open_positions'!$E:$M, 6, FALSE))),VLOOKUP($A289,'asset_&amp;_open_positions'!$E:$M, 8, FALSE),1))),"")</f>
        <v/>
      </c>
      <c r="D289" s="42" t="str">
        <f>IF(trading_client_detail!$A289&lt;&gt;"",IF(OR(LEFT(trading_client_detail!$F289,3)="USD",RIGHT(trading_client_detail!$F289,3)="USD",LEFT(trading_client_detail!$F289,3)="EUR",RIGHT(trading_client_detail!$F289,3)="EUR"),"",trading_client_detail!$G289),"")</f>
        <v/>
      </c>
    </row>
    <row r="290" spans="1:4" x14ac:dyDescent="0.25">
      <c r="A290" t="str">
        <f>IF(AND(trading_client_detail!$A290&lt;&gt;"",ROUND(trading_client_detail!$G290,0)&lt;&gt;0),IF(OR(LEFT(trading_client_detail!$F290,3)="USD",RIGHT(trading_client_detail!$F290,3)="USD",LEFT(trading_client_detail!$F290,3)="EUR",RIGHT(trading_client_detail!$F290,3)="EUR"),"",IF(NOT(ISERROR(VLOOKUP(trading_client_detail!$E290,'asset_&amp;_open_positions'!$E:$M, 9, FALSE))),VLOOKUP(trading_client_detail!$E290,'asset_&amp;_open_positions'!$E:$M, 9, FALSE),IF(NOT(ISERROR(VLOOKUP(trading_client_detail!$F290,'asset_&amp;_open_positions'!$E:$M, 9, FALSE))),VLOOKUP(trading_client_detail!$F290,'asset_&amp;_open_positions'!$E:$M, 9, FALSE),RIGHT(trading_client_detail!$F290,LEN(trading_client_detail!$F290)-1)))),"")</f>
        <v>BTC</v>
      </c>
      <c r="B290" t="str">
        <f>IF(AND(trading_client_detail!$A290&lt;&gt;"",ROUND(trading_client_detail!$G290,0)&lt;&gt;0),IF(OR(LEFT(trading_client_detail!$F290,3)="USD",RIGHT(trading_client_detail!$F290,3)="USD"),"",IF(NOT(ISERROR(VLOOKUP(trading_client_detail!$E290,'asset_&amp;_open_positions'!$E:$M, 6, FALSE))),VLOOKUP(trading_client_detail!$E290,'asset_&amp;_open_positions'!$E:$M, 6, FALSE),IF(NOT(ISERROR(VLOOKUP($A290,'asset_&amp;_open_positions'!$E:$M, 6, FALSE))),VLOOKUP($A290,'asset_&amp;_open_positions'!$E:$M, 6, FALSE),"ASSET"))),"")</f>
        <v>ASSET</v>
      </c>
      <c r="C290">
        <f>IF(AND(trading_client_detail!$A290&lt;&gt;"",ROUND(trading_client_detail!$G290,0)&lt;&gt;0),IF(OR(LEFT(trading_client_detail!$F290,3)="USD",RIGHT(trading_client_detail!$F290,3)="USD"),"",IF(NOT(ISERROR(VLOOKUP(trading_client_detail!$E290,'asset_&amp;_open_positions'!$E:$M, 6, FALSE))),VLOOKUP(trading_client_detail!$E290,'asset_&amp;_open_positions'!$E:$M, 8, FALSE),IF(NOT(ISERROR(VLOOKUP($A290,'asset_&amp;_open_positions'!$E:$M, 6, FALSE))),VLOOKUP($A290,'asset_&amp;_open_positions'!$E:$M, 8, FALSE),1))),"")</f>
        <v>1</v>
      </c>
      <c r="D290" s="42">
        <f>IF(trading_client_detail!$A290&lt;&gt;"",IF(OR(LEFT(trading_client_detail!$F290,3)="USD",RIGHT(trading_client_detail!$F290,3)="USD",LEFT(trading_client_detail!$F290,3)="EUR",RIGHT(trading_client_detail!$F290,3)="EUR"),"",trading_client_detail!$G290),"")</f>
        <v>14.446725782</v>
      </c>
    </row>
    <row r="291" spans="1:4" x14ac:dyDescent="0.25">
      <c r="A291" t="str">
        <f>IF(AND(trading_client_detail!$A291&lt;&gt;"",ROUND(trading_client_detail!$G291,0)&lt;&gt;0),IF(OR(LEFT(trading_client_detail!$F291,3)="USD",RIGHT(trading_client_detail!$F291,3)="USD",LEFT(trading_client_detail!$F291,3)="EUR",RIGHT(trading_client_detail!$F291,3)="EUR"),"",IF(NOT(ISERROR(VLOOKUP(trading_client_detail!$E291,'asset_&amp;_open_positions'!$E:$M, 9, FALSE))),VLOOKUP(trading_client_detail!$E291,'asset_&amp;_open_positions'!$E:$M, 9, FALSE),IF(NOT(ISERROR(VLOOKUP(trading_client_detail!$F291,'asset_&amp;_open_positions'!$E:$M, 9, FALSE))),VLOOKUP(trading_client_detail!$F291,'asset_&amp;_open_positions'!$E:$M, 9, FALSE),RIGHT(trading_client_detail!$F291,LEN(trading_client_detail!$F291)-1)))),"")</f>
        <v/>
      </c>
      <c r="B291" t="str">
        <f>IF(AND(trading_client_detail!$A291&lt;&gt;"",ROUND(trading_client_detail!$G291,0)&lt;&gt;0),IF(OR(LEFT(trading_client_detail!$F291,3)="USD",RIGHT(trading_client_detail!$F291,3)="USD"),"",IF(NOT(ISERROR(VLOOKUP(trading_client_detail!$E291,'asset_&amp;_open_positions'!$E:$M, 6, FALSE))),VLOOKUP(trading_client_detail!$E291,'asset_&amp;_open_positions'!$E:$M, 6, FALSE),IF(NOT(ISERROR(VLOOKUP($A291,'asset_&amp;_open_positions'!$E:$M, 6, FALSE))),VLOOKUP($A291,'asset_&amp;_open_positions'!$E:$M, 6, FALSE),"ASSET"))),"")</f>
        <v/>
      </c>
      <c r="C291" t="str">
        <f>IF(AND(trading_client_detail!$A291&lt;&gt;"",ROUND(trading_client_detail!$G291,0)&lt;&gt;0),IF(OR(LEFT(trading_client_detail!$F291,3)="USD",RIGHT(trading_client_detail!$F291,3)="USD"),"",IF(NOT(ISERROR(VLOOKUP(trading_client_detail!$E291,'asset_&amp;_open_positions'!$E:$M, 6, FALSE))),VLOOKUP(trading_client_detail!$E291,'asset_&amp;_open_positions'!$E:$M, 8, FALSE),IF(NOT(ISERROR(VLOOKUP($A291,'asset_&amp;_open_positions'!$E:$M, 6, FALSE))),VLOOKUP($A291,'asset_&amp;_open_positions'!$E:$M, 8, FALSE),1))),"")</f>
        <v/>
      </c>
      <c r="D291" s="42">
        <f>IF(trading_client_detail!$A291&lt;&gt;"",IF(OR(LEFT(trading_client_detail!$F291,3)="USD",RIGHT(trading_client_detail!$F291,3)="USD",LEFT(trading_client_detail!$F291,3)="EUR",RIGHT(trading_client_detail!$F291,3)="EUR"),"",trading_client_detail!$G291),"")</f>
        <v>3.8410000000000002E-6</v>
      </c>
    </row>
    <row r="292" spans="1:4" x14ac:dyDescent="0.25">
      <c r="A292" t="str">
        <f>IF(AND(trading_client_detail!$A292&lt;&gt;"",ROUND(trading_client_detail!$G292,0)&lt;&gt;0),IF(OR(LEFT(trading_client_detail!$F292,3)="USD",RIGHT(trading_client_detail!$F292,3)="USD",LEFT(trading_client_detail!$F292,3)="EUR",RIGHT(trading_client_detail!$F292,3)="EUR"),"",IF(NOT(ISERROR(VLOOKUP(trading_client_detail!$E292,'asset_&amp;_open_positions'!$E:$M, 9, FALSE))),VLOOKUP(trading_client_detail!$E292,'asset_&amp;_open_positions'!$E:$M, 9, FALSE),IF(NOT(ISERROR(VLOOKUP(trading_client_detail!$F292,'asset_&amp;_open_positions'!$E:$M, 9, FALSE))),VLOOKUP(trading_client_detail!$F292,'asset_&amp;_open_positions'!$E:$M, 9, FALSE),RIGHT(trading_client_detail!$F292,LEN(trading_client_detail!$F292)-1)))),"")</f>
        <v>BTC</v>
      </c>
      <c r="B292" t="str">
        <f>IF(AND(trading_client_detail!$A292&lt;&gt;"",ROUND(trading_client_detail!$G292,0)&lt;&gt;0),IF(OR(LEFT(trading_client_detail!$F292,3)="USD",RIGHT(trading_client_detail!$F292,3)="USD"),"",IF(NOT(ISERROR(VLOOKUP(trading_client_detail!$E292,'asset_&amp;_open_positions'!$E:$M, 6, FALSE))),VLOOKUP(trading_client_detail!$E292,'asset_&amp;_open_positions'!$E:$M, 6, FALSE),IF(NOT(ISERROR(VLOOKUP($A292,'asset_&amp;_open_positions'!$E:$M, 6, FALSE))),VLOOKUP($A292,'asset_&amp;_open_positions'!$E:$M, 6, FALSE),"ASSET"))),"")</f>
        <v>SWAP</v>
      </c>
      <c r="C292">
        <f>IF(AND(trading_client_detail!$A292&lt;&gt;"",ROUND(trading_client_detail!$G292,0)&lt;&gt;0),IF(OR(LEFT(trading_client_detail!$F292,3)="USD",RIGHT(trading_client_detail!$F292,3)="USD"),"",IF(NOT(ISERROR(VLOOKUP(trading_client_detail!$E292,'asset_&amp;_open_positions'!$E:$M, 6, FALSE))),VLOOKUP(trading_client_detail!$E292,'asset_&amp;_open_positions'!$E:$M, 8, FALSE),IF(NOT(ISERROR(VLOOKUP($A292,'asset_&amp;_open_positions'!$E:$M, 6, FALSE))),VLOOKUP($A292,'asset_&amp;_open_positions'!$E:$M, 8, FALSE),1))),"")</f>
        <v>1</v>
      </c>
      <c r="D292" s="42">
        <f>IF(trading_client_detail!$A292&lt;&gt;"",IF(OR(LEFT(trading_client_detail!$F292,3)="USD",RIGHT(trading_client_detail!$F292,3)="USD",LEFT(trading_client_detail!$F292,3)="EUR",RIGHT(trading_client_detail!$F292,3)="EUR"),"",trading_client_detail!$G292),"")</f>
        <v>41.53</v>
      </c>
    </row>
    <row r="293" spans="1:4" x14ac:dyDescent="0.25">
      <c r="A293" t="str">
        <f>IF(AND(trading_client_detail!$A293&lt;&gt;"",ROUND(trading_client_detail!$G293,0)&lt;&gt;0),IF(OR(LEFT(trading_client_detail!$F293,3)="USD",RIGHT(trading_client_detail!$F293,3)="USD",LEFT(trading_client_detail!$F293,3)="EUR",RIGHT(trading_client_detail!$F293,3)="EUR"),"",IF(NOT(ISERROR(VLOOKUP(trading_client_detail!$E293,'asset_&amp;_open_positions'!$E:$M, 9, FALSE))),VLOOKUP(trading_client_detail!$E293,'asset_&amp;_open_positions'!$E:$M, 9, FALSE),IF(NOT(ISERROR(VLOOKUP(trading_client_detail!$F293,'asset_&amp;_open_positions'!$E:$M, 9, FALSE))),VLOOKUP(trading_client_detail!$F293,'asset_&amp;_open_positions'!$E:$M, 9, FALSE),RIGHT(trading_client_detail!$F293,LEN(trading_client_detail!$F293)-1)))),"")</f>
        <v/>
      </c>
      <c r="B293" t="str">
        <f>IF(AND(trading_client_detail!$A293&lt;&gt;"",ROUND(trading_client_detail!$G293,0)&lt;&gt;0),IF(OR(LEFT(trading_client_detail!$F293,3)="USD",RIGHT(trading_client_detail!$F293,3)="USD"),"",IF(NOT(ISERROR(VLOOKUP(trading_client_detail!$E293,'asset_&amp;_open_positions'!$E:$M, 6, FALSE))),VLOOKUP(trading_client_detail!$E293,'asset_&amp;_open_positions'!$E:$M, 6, FALSE),IF(NOT(ISERROR(VLOOKUP($A293,'asset_&amp;_open_positions'!$E:$M, 6, FALSE))),VLOOKUP($A293,'asset_&amp;_open_positions'!$E:$M, 6, FALSE),"ASSET"))),"")</f>
        <v/>
      </c>
      <c r="C293" t="str">
        <f>IF(AND(trading_client_detail!$A293&lt;&gt;"",ROUND(trading_client_detail!$G293,0)&lt;&gt;0),IF(OR(LEFT(trading_client_detail!$F293,3)="USD",RIGHT(trading_client_detail!$F293,3)="USD"),"",IF(NOT(ISERROR(VLOOKUP(trading_client_detail!$E293,'asset_&amp;_open_positions'!$E:$M, 6, FALSE))),VLOOKUP(trading_client_detail!$E293,'asset_&amp;_open_positions'!$E:$M, 8, FALSE),IF(NOT(ISERROR(VLOOKUP($A293,'asset_&amp;_open_positions'!$E:$M, 6, FALSE))),VLOOKUP($A293,'asset_&amp;_open_positions'!$E:$M, 8, FALSE),1))),"")</f>
        <v/>
      </c>
      <c r="D293" s="42" t="str">
        <f>IF(trading_client_detail!$A293&lt;&gt;"",IF(OR(LEFT(trading_client_detail!$F293,3)="USD",RIGHT(trading_client_detail!$F293,3)="USD",LEFT(trading_client_detail!$F293,3)="EUR",RIGHT(trading_client_detail!$F293,3)="EUR"),"",trading_client_detail!$G293),"")</f>
        <v/>
      </c>
    </row>
    <row r="294" spans="1:4" x14ac:dyDescent="0.25">
      <c r="A294" t="str">
        <f>IF(AND(trading_client_detail!$A294&lt;&gt;"",ROUND(trading_client_detail!$G294,0)&lt;&gt;0),IF(OR(LEFT(trading_client_detail!$F294,3)="USD",RIGHT(trading_client_detail!$F294,3)="USD",LEFT(trading_client_detail!$F294,3)="EUR",RIGHT(trading_client_detail!$F294,3)="EUR"),"",IF(NOT(ISERROR(VLOOKUP(trading_client_detail!$E294,'asset_&amp;_open_positions'!$E:$M, 9, FALSE))),VLOOKUP(trading_client_detail!$E294,'asset_&amp;_open_positions'!$E:$M, 9, FALSE),IF(NOT(ISERROR(VLOOKUP(trading_client_detail!$F294,'asset_&amp;_open_positions'!$E:$M, 9, FALSE))),VLOOKUP(trading_client_detail!$F294,'asset_&amp;_open_positions'!$E:$M, 9, FALSE),RIGHT(trading_client_detail!$F294,LEN(trading_client_detail!$F294)-1)))),"")</f>
        <v>BTC</v>
      </c>
      <c r="B294" t="str">
        <f>IF(AND(trading_client_detail!$A294&lt;&gt;"",ROUND(trading_client_detail!$G294,0)&lt;&gt;0),IF(OR(LEFT(trading_client_detail!$F294,3)="USD",RIGHT(trading_client_detail!$F294,3)="USD"),"",IF(NOT(ISERROR(VLOOKUP(trading_client_detail!$E294,'asset_&amp;_open_positions'!$E:$M, 6, FALSE))),VLOOKUP(trading_client_detail!$E294,'asset_&amp;_open_positions'!$E:$M, 6, FALSE),IF(NOT(ISERROR(VLOOKUP($A294,'asset_&amp;_open_positions'!$E:$M, 6, FALSE))),VLOOKUP($A294,'asset_&amp;_open_positions'!$E:$M, 6, FALSE),"ASSET"))),"")</f>
        <v>ASSET</v>
      </c>
      <c r="C294">
        <f>IF(AND(trading_client_detail!$A294&lt;&gt;"",ROUND(trading_client_detail!$G294,0)&lt;&gt;0),IF(OR(LEFT(trading_client_detail!$F294,3)="USD",RIGHT(trading_client_detail!$F294,3)="USD"),"",IF(NOT(ISERROR(VLOOKUP(trading_client_detail!$E294,'asset_&amp;_open_positions'!$E:$M, 6, FALSE))),VLOOKUP(trading_client_detail!$E294,'asset_&amp;_open_positions'!$E:$M, 8, FALSE),IF(NOT(ISERROR(VLOOKUP($A294,'asset_&amp;_open_positions'!$E:$M, 6, FALSE))),VLOOKUP($A294,'asset_&amp;_open_positions'!$E:$M, 8, FALSE),1))),"")</f>
        <v>1</v>
      </c>
      <c r="D294" s="42">
        <f>IF(trading_client_detail!$A294&lt;&gt;"",IF(OR(LEFT(trading_client_detail!$F294,3)="USD",RIGHT(trading_client_detail!$F294,3)="USD",LEFT(trading_client_detail!$F294,3)="EUR",RIGHT(trading_client_detail!$F294,3)="EUR"),"",trading_client_detail!$G294),"")</f>
        <v>7.0212423499999996</v>
      </c>
    </row>
    <row r="295" spans="1:4" x14ac:dyDescent="0.25">
      <c r="A295" t="str">
        <f>IF(AND(trading_client_detail!$A295&lt;&gt;"",ROUND(trading_client_detail!$G295,0)&lt;&gt;0),IF(OR(LEFT(trading_client_detail!$F295,3)="USD",RIGHT(trading_client_detail!$F295,3)="USD",LEFT(trading_client_detail!$F295,3)="EUR",RIGHT(trading_client_detail!$F295,3)="EUR"),"",IF(NOT(ISERROR(VLOOKUP(trading_client_detail!$E295,'asset_&amp;_open_positions'!$E:$M, 9, FALSE))),VLOOKUP(trading_client_detail!$E295,'asset_&amp;_open_positions'!$E:$M, 9, FALSE),IF(NOT(ISERROR(VLOOKUP(trading_client_detail!$F295,'asset_&amp;_open_positions'!$E:$M, 9, FALSE))),VLOOKUP(trading_client_detail!$F295,'asset_&amp;_open_positions'!$E:$M, 9, FALSE),RIGHT(trading_client_detail!$F295,LEN(trading_client_detail!$F295)-1)))),"")</f>
        <v/>
      </c>
      <c r="B295" t="str">
        <f>IF(AND(trading_client_detail!$A295&lt;&gt;"",ROUND(trading_client_detail!$G295,0)&lt;&gt;0),IF(OR(LEFT(trading_client_detail!$F295,3)="USD",RIGHT(trading_client_detail!$F295,3)="USD"),"",IF(NOT(ISERROR(VLOOKUP(trading_client_detail!$E295,'asset_&amp;_open_positions'!$E:$M, 6, FALSE))),VLOOKUP(trading_client_detail!$E295,'asset_&amp;_open_positions'!$E:$M, 6, FALSE),IF(NOT(ISERROR(VLOOKUP($A295,'asset_&amp;_open_positions'!$E:$M, 6, FALSE))),VLOOKUP($A295,'asset_&amp;_open_positions'!$E:$M, 6, FALSE),"ASSET"))),"")</f>
        <v/>
      </c>
      <c r="C295" t="str">
        <f>IF(AND(trading_client_detail!$A295&lt;&gt;"",ROUND(trading_client_detail!$G295,0)&lt;&gt;0),IF(OR(LEFT(trading_client_detail!$F295,3)="USD",RIGHT(trading_client_detail!$F295,3)="USD"),"",IF(NOT(ISERROR(VLOOKUP(trading_client_detail!$E295,'asset_&amp;_open_positions'!$E:$M, 6, FALSE))),VLOOKUP(trading_client_detail!$E295,'asset_&amp;_open_positions'!$E:$M, 8, FALSE),IF(NOT(ISERROR(VLOOKUP($A295,'asset_&amp;_open_positions'!$E:$M, 6, FALSE))),VLOOKUP($A295,'asset_&amp;_open_positions'!$E:$M, 8, FALSE),1))),"")</f>
        <v/>
      </c>
      <c r="D295" s="42" t="str">
        <f>IF(trading_client_detail!$A295&lt;&gt;"",IF(OR(LEFT(trading_client_detail!$F295,3)="USD",RIGHT(trading_client_detail!$F295,3)="USD",LEFT(trading_client_detail!$F295,3)="EUR",RIGHT(trading_client_detail!$F295,3)="EUR"),"",trading_client_detail!$G295),"")</f>
        <v/>
      </c>
    </row>
    <row r="296" spans="1:4" x14ac:dyDescent="0.25">
      <c r="A296" t="str">
        <f>IF(AND(trading_client_detail!$A296&lt;&gt;"",ROUND(trading_client_detail!$G296,0)&lt;&gt;0),IF(OR(LEFT(trading_client_detail!$F296,3)="USD",RIGHT(trading_client_detail!$F296,3)="USD",LEFT(trading_client_detail!$F296,3)="EUR",RIGHT(trading_client_detail!$F296,3)="EUR"),"",IF(NOT(ISERROR(VLOOKUP(trading_client_detail!$E296,'asset_&amp;_open_positions'!$E:$M, 9, FALSE))),VLOOKUP(trading_client_detail!$E296,'asset_&amp;_open_positions'!$E:$M, 9, FALSE),IF(NOT(ISERROR(VLOOKUP(trading_client_detail!$F296,'asset_&amp;_open_positions'!$E:$M, 9, FALSE))),VLOOKUP(trading_client_detail!$F296,'asset_&amp;_open_positions'!$E:$M, 9, FALSE),RIGHT(trading_client_detail!$F296,LEN(trading_client_detail!$F296)-1)))),"")</f>
        <v>BTC</v>
      </c>
      <c r="B296" t="str">
        <f>IF(AND(trading_client_detail!$A296&lt;&gt;"",ROUND(trading_client_detail!$G296,0)&lt;&gt;0),IF(OR(LEFT(trading_client_detail!$F296,3)="USD",RIGHT(trading_client_detail!$F296,3)="USD"),"",IF(NOT(ISERROR(VLOOKUP(trading_client_detail!$E296,'asset_&amp;_open_positions'!$E:$M, 6, FALSE))),VLOOKUP(trading_client_detail!$E296,'asset_&amp;_open_positions'!$E:$M, 6, FALSE),IF(NOT(ISERROR(VLOOKUP($A296,'asset_&amp;_open_positions'!$E:$M, 6, FALSE))),VLOOKUP($A296,'asset_&amp;_open_positions'!$E:$M, 6, FALSE),"ASSET"))),"")</f>
        <v>ASSET</v>
      </c>
      <c r="C296">
        <f>IF(AND(trading_client_detail!$A296&lt;&gt;"",ROUND(trading_client_detail!$G296,0)&lt;&gt;0),IF(OR(LEFT(trading_client_detail!$F296,3)="USD",RIGHT(trading_client_detail!$F296,3)="USD"),"",IF(NOT(ISERROR(VLOOKUP(trading_client_detail!$E296,'asset_&amp;_open_positions'!$E:$M, 6, FALSE))),VLOOKUP(trading_client_detail!$E296,'asset_&amp;_open_positions'!$E:$M, 8, FALSE),IF(NOT(ISERROR(VLOOKUP($A296,'asset_&amp;_open_positions'!$E:$M, 6, FALSE))),VLOOKUP($A296,'asset_&amp;_open_positions'!$E:$M, 8, FALSE),1))),"")</f>
        <v>1</v>
      </c>
      <c r="D296" s="42">
        <f>IF(trading_client_detail!$A296&lt;&gt;"",IF(OR(LEFT(trading_client_detail!$F296,3)="USD",RIGHT(trading_client_detail!$F296,3)="USD",LEFT(trading_client_detail!$F296,3)="EUR",RIGHT(trading_client_detail!$F296,3)="EUR"),"",trading_client_detail!$G296),"")</f>
        <v>66.957024799999999</v>
      </c>
    </row>
    <row r="297" spans="1:4" x14ac:dyDescent="0.25">
      <c r="A297" t="str">
        <f>IF(AND(trading_client_detail!$A297&lt;&gt;"",ROUND(trading_client_detail!$G297,0)&lt;&gt;0),IF(OR(LEFT(trading_client_detail!$F297,3)="USD",RIGHT(trading_client_detail!$F297,3)="USD",LEFT(trading_client_detail!$F297,3)="EUR",RIGHT(trading_client_detail!$F297,3)="EUR"),"",IF(NOT(ISERROR(VLOOKUP(trading_client_detail!$E297,'asset_&amp;_open_positions'!$E:$M, 9, FALSE))),VLOOKUP(trading_client_detail!$E297,'asset_&amp;_open_positions'!$E:$M, 9, FALSE),IF(NOT(ISERROR(VLOOKUP(trading_client_detail!$F297,'asset_&amp;_open_positions'!$E:$M, 9, FALSE))),VLOOKUP(trading_client_detail!$F297,'asset_&amp;_open_positions'!$E:$M, 9, FALSE),RIGHT(trading_client_detail!$F297,LEN(trading_client_detail!$F297)-1)))),"")</f>
        <v/>
      </c>
      <c r="B297" t="str">
        <f>IF(AND(trading_client_detail!$A297&lt;&gt;"",ROUND(trading_client_detail!$G297,0)&lt;&gt;0),IF(OR(LEFT(trading_client_detail!$F297,3)="USD",RIGHT(trading_client_detail!$F297,3)="USD"),"",IF(NOT(ISERROR(VLOOKUP(trading_client_detail!$E297,'asset_&amp;_open_positions'!$E:$M, 6, FALSE))),VLOOKUP(trading_client_detail!$E297,'asset_&amp;_open_positions'!$E:$M, 6, FALSE),IF(NOT(ISERROR(VLOOKUP($A297,'asset_&amp;_open_positions'!$E:$M, 6, FALSE))),VLOOKUP($A297,'asset_&amp;_open_positions'!$E:$M, 6, FALSE),"ASSET"))),"")</f>
        <v/>
      </c>
      <c r="C297" t="str">
        <f>IF(AND(trading_client_detail!$A297&lt;&gt;"",ROUND(trading_client_detail!$G297,0)&lt;&gt;0),IF(OR(LEFT(trading_client_detail!$F297,3)="USD",RIGHT(trading_client_detail!$F297,3)="USD"),"",IF(NOT(ISERROR(VLOOKUP(trading_client_detail!$E297,'asset_&amp;_open_positions'!$E:$M, 6, FALSE))),VLOOKUP(trading_client_detail!$E297,'asset_&amp;_open_positions'!$E:$M, 8, FALSE),IF(NOT(ISERROR(VLOOKUP($A297,'asset_&amp;_open_positions'!$E:$M, 6, FALSE))),VLOOKUP($A297,'asset_&amp;_open_positions'!$E:$M, 8, FALSE),1))),"")</f>
        <v/>
      </c>
      <c r="D297" s="42" t="str">
        <f>IF(trading_client_detail!$A297&lt;&gt;"",IF(OR(LEFT(trading_client_detail!$F297,3)="USD",RIGHT(trading_client_detail!$F297,3)="USD",LEFT(trading_client_detail!$F297,3)="EUR",RIGHT(trading_client_detail!$F297,3)="EUR"),"",trading_client_detail!$G297),"")</f>
        <v/>
      </c>
    </row>
    <row r="298" spans="1:4" x14ac:dyDescent="0.25">
      <c r="A298" t="str">
        <f>IF(AND(trading_client_detail!$A298&lt;&gt;"",ROUND(trading_client_detail!$G298,0)&lt;&gt;0),IF(OR(LEFT(trading_client_detail!$F298,3)="USD",RIGHT(trading_client_detail!$F298,3)="USD",LEFT(trading_client_detail!$F298,3)="EUR",RIGHT(trading_client_detail!$F298,3)="EUR"),"",IF(NOT(ISERROR(VLOOKUP(trading_client_detail!$E298,'asset_&amp;_open_positions'!$E:$M, 9, FALSE))),VLOOKUP(trading_client_detail!$E298,'asset_&amp;_open_positions'!$E:$M, 9, FALSE),IF(NOT(ISERROR(VLOOKUP(trading_client_detail!$F298,'asset_&amp;_open_positions'!$E:$M, 9, FALSE))),VLOOKUP(trading_client_detail!$F298,'asset_&amp;_open_positions'!$E:$M, 9, FALSE),RIGHT(trading_client_detail!$F298,LEN(trading_client_detail!$F298)-1)))),"")</f>
        <v>BTC</v>
      </c>
      <c r="B298" t="str">
        <f>IF(AND(trading_client_detail!$A298&lt;&gt;"",ROUND(trading_client_detail!$G298,0)&lt;&gt;0),IF(OR(LEFT(trading_client_detail!$F298,3)="USD",RIGHT(trading_client_detail!$F298,3)="USD"),"",IF(NOT(ISERROR(VLOOKUP(trading_client_detail!$E298,'asset_&amp;_open_positions'!$E:$M, 6, FALSE))),VLOOKUP(trading_client_detail!$E298,'asset_&amp;_open_positions'!$E:$M, 6, FALSE),IF(NOT(ISERROR(VLOOKUP($A298,'asset_&amp;_open_positions'!$E:$M, 6, FALSE))),VLOOKUP($A298,'asset_&amp;_open_positions'!$E:$M, 6, FALSE),"ASSET"))),"")</f>
        <v>SWAP</v>
      </c>
      <c r="C298">
        <f>IF(AND(trading_client_detail!$A298&lt;&gt;"",ROUND(trading_client_detail!$G298,0)&lt;&gt;0),IF(OR(LEFT(trading_client_detail!$F298,3)="USD",RIGHT(trading_client_detail!$F298,3)="USD"),"",IF(NOT(ISERROR(VLOOKUP(trading_client_detail!$E298,'asset_&amp;_open_positions'!$E:$M, 6, FALSE))),VLOOKUP(trading_client_detail!$E298,'asset_&amp;_open_positions'!$E:$M, 8, FALSE),IF(NOT(ISERROR(VLOOKUP($A298,'asset_&amp;_open_positions'!$E:$M, 6, FALSE))),VLOOKUP($A298,'asset_&amp;_open_positions'!$E:$M, 8, FALSE),1))),"")</f>
        <v>1</v>
      </c>
      <c r="D298" s="42">
        <f>IF(trading_client_detail!$A298&lt;&gt;"",IF(OR(LEFT(trading_client_detail!$F298,3)="USD",RIGHT(trading_client_detail!$F298,3)="USD",LEFT(trading_client_detail!$F298,3)="EUR",RIGHT(trading_client_detail!$F298,3)="EUR"),"",trading_client_detail!$G298),"")</f>
        <v>-25.547999999999998</v>
      </c>
    </row>
    <row r="299" spans="1:4" x14ac:dyDescent="0.25">
      <c r="A299" t="str">
        <f>IF(AND(trading_client_detail!$A299&lt;&gt;"",ROUND(trading_client_detail!$G299,0)&lt;&gt;0),IF(OR(LEFT(trading_client_detail!$F299,3)="USD",RIGHT(trading_client_detail!$F299,3)="USD",LEFT(trading_client_detail!$F299,3)="EUR",RIGHT(trading_client_detail!$F299,3)="EUR"),"",IF(NOT(ISERROR(VLOOKUP(trading_client_detail!$E299,'asset_&amp;_open_positions'!$E:$M, 9, FALSE))),VLOOKUP(trading_client_detail!$E299,'asset_&amp;_open_positions'!$E:$M, 9, FALSE),IF(NOT(ISERROR(VLOOKUP(trading_client_detail!$F299,'asset_&amp;_open_positions'!$E:$M, 9, FALSE))),VLOOKUP(trading_client_detail!$F299,'asset_&amp;_open_positions'!$E:$M, 9, FALSE),RIGHT(trading_client_detail!$F299,LEN(trading_client_detail!$F299)-1)))),"")</f>
        <v/>
      </c>
      <c r="B299" t="str">
        <f>IF(AND(trading_client_detail!$A299&lt;&gt;"",ROUND(trading_client_detail!$G299,0)&lt;&gt;0),IF(OR(LEFT(trading_client_detail!$F299,3)="USD",RIGHT(trading_client_detail!$F299,3)="USD"),"",IF(NOT(ISERROR(VLOOKUP(trading_client_detail!$E299,'asset_&amp;_open_positions'!$E:$M, 6, FALSE))),VLOOKUP(trading_client_detail!$E299,'asset_&amp;_open_positions'!$E:$M, 6, FALSE),IF(NOT(ISERROR(VLOOKUP($A299,'asset_&amp;_open_positions'!$E:$M, 6, FALSE))),VLOOKUP($A299,'asset_&amp;_open_positions'!$E:$M, 6, FALSE),"ASSET"))),"")</f>
        <v/>
      </c>
      <c r="C299" t="str">
        <f>IF(AND(trading_client_detail!$A299&lt;&gt;"",ROUND(trading_client_detail!$G299,0)&lt;&gt;0),IF(OR(LEFT(trading_client_detail!$F299,3)="USD",RIGHT(trading_client_detail!$F299,3)="USD"),"",IF(NOT(ISERROR(VLOOKUP(trading_client_detail!$E299,'asset_&amp;_open_positions'!$E:$M, 6, FALSE))),VLOOKUP(trading_client_detail!$E299,'asset_&amp;_open_positions'!$E:$M, 8, FALSE),IF(NOT(ISERROR(VLOOKUP($A299,'asset_&amp;_open_positions'!$E:$M, 6, FALSE))),VLOOKUP($A299,'asset_&amp;_open_positions'!$E:$M, 8, FALSE),1))),"")</f>
        <v/>
      </c>
      <c r="D299" s="42" t="str">
        <f>IF(trading_client_detail!$A299&lt;&gt;"",IF(OR(LEFT(trading_client_detail!$F299,3)="USD",RIGHT(trading_client_detail!$F299,3)="USD",LEFT(trading_client_detail!$F299,3)="EUR",RIGHT(trading_client_detail!$F299,3)="EUR"),"",trading_client_detail!$G299),"")</f>
        <v/>
      </c>
    </row>
    <row r="300" spans="1:4" x14ac:dyDescent="0.25">
      <c r="A300" t="str">
        <f>IF(AND(trading_client_detail!$A300&lt;&gt;"",ROUND(trading_client_detail!$G300,0)&lt;&gt;0),IF(OR(LEFT(trading_client_detail!$F300,3)="USD",RIGHT(trading_client_detail!$F300,3)="USD",LEFT(trading_client_detail!$F300,3)="EUR",RIGHT(trading_client_detail!$F300,3)="EUR"),"",IF(NOT(ISERROR(VLOOKUP(trading_client_detail!$E300,'asset_&amp;_open_positions'!$E:$M, 9, FALSE))),VLOOKUP(trading_client_detail!$E300,'asset_&amp;_open_positions'!$E:$M, 9, FALSE),IF(NOT(ISERROR(VLOOKUP(trading_client_detail!$F300,'asset_&amp;_open_positions'!$E:$M, 9, FALSE))),VLOOKUP(trading_client_detail!$F300,'asset_&amp;_open_positions'!$E:$M, 9, FALSE),RIGHT(trading_client_detail!$F300,LEN(trading_client_detail!$F300)-1)))),"")</f>
        <v/>
      </c>
      <c r="B300" t="str">
        <f>IF(AND(trading_client_detail!$A300&lt;&gt;"",ROUND(trading_client_detail!$G300,0)&lt;&gt;0),IF(OR(LEFT(trading_client_detail!$F300,3)="USD",RIGHT(trading_client_detail!$F300,3)="USD"),"",IF(NOT(ISERROR(VLOOKUP(trading_client_detail!$E300,'asset_&amp;_open_positions'!$E:$M, 6, FALSE))),VLOOKUP(trading_client_detail!$E300,'asset_&amp;_open_positions'!$E:$M, 6, FALSE),IF(NOT(ISERROR(VLOOKUP($A300,'asset_&amp;_open_positions'!$E:$M, 6, FALSE))),VLOOKUP($A300,'asset_&amp;_open_positions'!$E:$M, 6, FALSE),"ASSET"))),"")</f>
        <v/>
      </c>
      <c r="C300" t="str">
        <f>IF(AND(trading_client_detail!$A300&lt;&gt;"",ROUND(trading_client_detail!$G300,0)&lt;&gt;0),IF(OR(LEFT(trading_client_detail!$F300,3)="USD",RIGHT(trading_client_detail!$F300,3)="USD"),"",IF(NOT(ISERROR(VLOOKUP(trading_client_detail!$E300,'asset_&amp;_open_positions'!$E:$M, 6, FALSE))),VLOOKUP(trading_client_detail!$E300,'asset_&amp;_open_positions'!$E:$M, 8, FALSE),IF(NOT(ISERROR(VLOOKUP($A300,'asset_&amp;_open_positions'!$E:$M, 6, FALSE))),VLOOKUP($A300,'asset_&amp;_open_positions'!$E:$M, 8, FALSE),1))),"")</f>
        <v/>
      </c>
      <c r="D300" s="42">
        <f>IF(trading_client_detail!$A300&lt;&gt;"",IF(OR(LEFT(trading_client_detail!$F300,3)="USD",RIGHT(trading_client_detail!$F300,3)="USD",LEFT(trading_client_detail!$F300,3)="EUR",RIGHT(trading_client_detail!$F300,3)="EUR"),"",trading_client_detail!$G300),"")</f>
        <v>7.9000000000000001E-2</v>
      </c>
    </row>
    <row r="301" spans="1:4" x14ac:dyDescent="0.25">
      <c r="A301" t="str">
        <f>IF(AND(trading_client_detail!$A301&lt;&gt;"",ROUND(trading_client_detail!$G301,0)&lt;&gt;0),IF(OR(LEFT(trading_client_detail!$F301,3)="USD",RIGHT(trading_client_detail!$F301,3)="USD",LEFT(trading_client_detail!$F301,3)="EUR",RIGHT(trading_client_detail!$F301,3)="EUR"),"",IF(NOT(ISERROR(VLOOKUP(trading_client_detail!$E301,'asset_&amp;_open_positions'!$E:$M, 9, FALSE))),VLOOKUP(trading_client_detail!$E301,'asset_&amp;_open_positions'!$E:$M, 9, FALSE),IF(NOT(ISERROR(VLOOKUP(trading_client_detail!$F301,'asset_&amp;_open_positions'!$E:$M, 9, FALSE))),VLOOKUP(trading_client_detail!$F301,'asset_&amp;_open_positions'!$E:$M, 9, FALSE),RIGHT(trading_client_detail!$F301,LEN(trading_client_detail!$F301)-1)))),"")</f>
        <v/>
      </c>
      <c r="B301" t="str">
        <f>IF(AND(trading_client_detail!$A301&lt;&gt;"",ROUND(trading_client_detail!$G301,0)&lt;&gt;0),IF(OR(LEFT(trading_client_detail!$F301,3)="USD",RIGHT(trading_client_detail!$F301,3)="USD"),"",IF(NOT(ISERROR(VLOOKUP(trading_client_detail!$E301,'asset_&amp;_open_positions'!$E:$M, 6, FALSE))),VLOOKUP(trading_client_detail!$E301,'asset_&amp;_open_positions'!$E:$M, 6, FALSE),IF(NOT(ISERROR(VLOOKUP($A301,'asset_&amp;_open_positions'!$E:$M, 6, FALSE))),VLOOKUP($A301,'asset_&amp;_open_positions'!$E:$M, 6, FALSE),"ASSET"))),"")</f>
        <v/>
      </c>
      <c r="C301" t="str">
        <f>IF(AND(trading_client_detail!$A301&lt;&gt;"",ROUND(trading_client_detail!$G301,0)&lt;&gt;0),IF(OR(LEFT(trading_client_detail!$F301,3)="USD",RIGHT(trading_client_detail!$F301,3)="USD"),"",IF(NOT(ISERROR(VLOOKUP(trading_client_detail!$E301,'asset_&amp;_open_positions'!$E:$M, 6, FALSE))),VLOOKUP(trading_client_detail!$E301,'asset_&amp;_open_positions'!$E:$M, 8, FALSE),IF(NOT(ISERROR(VLOOKUP($A301,'asset_&amp;_open_positions'!$E:$M, 6, FALSE))),VLOOKUP($A301,'asset_&amp;_open_positions'!$E:$M, 8, FALSE),1))),"")</f>
        <v/>
      </c>
      <c r="D301" s="42" t="str">
        <f>IF(trading_client_detail!$A301&lt;&gt;"",IF(OR(LEFT(trading_client_detail!$F301,3)="USD",RIGHT(trading_client_detail!$F301,3)="USD",LEFT(trading_client_detail!$F301,3)="EUR",RIGHT(trading_client_detail!$F301,3)="EUR"),"",trading_client_detail!$G301),"")</f>
        <v/>
      </c>
    </row>
    <row r="302" spans="1:4" x14ac:dyDescent="0.25">
      <c r="A302" t="str">
        <f>IF(AND(trading_client_detail!$A302&lt;&gt;"",ROUND(trading_client_detail!$G302,0)&lt;&gt;0),IF(OR(LEFT(trading_client_detail!$F302,3)="USD",RIGHT(trading_client_detail!$F302,3)="USD",LEFT(trading_client_detail!$F302,3)="EUR",RIGHT(trading_client_detail!$F302,3)="EUR"),"",IF(NOT(ISERROR(VLOOKUP(trading_client_detail!$E302,'asset_&amp;_open_positions'!$E:$M, 9, FALSE))),VLOOKUP(trading_client_detail!$E302,'asset_&amp;_open_positions'!$E:$M, 9, FALSE),IF(NOT(ISERROR(VLOOKUP(trading_client_detail!$F302,'asset_&amp;_open_positions'!$E:$M, 9, FALSE))),VLOOKUP(trading_client_detail!$F302,'asset_&amp;_open_positions'!$E:$M, 9, FALSE),RIGHT(trading_client_detail!$F302,LEN(trading_client_detail!$F302)-1)))),"")</f>
        <v>BTC</v>
      </c>
      <c r="B302" t="str">
        <f>IF(AND(trading_client_detail!$A302&lt;&gt;"",ROUND(trading_client_detail!$G302,0)&lt;&gt;0),IF(OR(LEFT(trading_client_detail!$F302,3)="USD",RIGHT(trading_client_detail!$F302,3)="USD"),"",IF(NOT(ISERROR(VLOOKUP(trading_client_detail!$E302,'asset_&amp;_open_positions'!$E:$M, 6, FALSE))),VLOOKUP(trading_client_detail!$E302,'asset_&amp;_open_positions'!$E:$M, 6, FALSE),IF(NOT(ISERROR(VLOOKUP($A302,'asset_&amp;_open_positions'!$E:$M, 6, FALSE))),VLOOKUP($A302,'asset_&amp;_open_positions'!$E:$M, 6, FALSE),"ASSET"))),"")</f>
        <v>ASSET</v>
      </c>
      <c r="C302">
        <f>IF(AND(trading_client_detail!$A302&lt;&gt;"",ROUND(trading_client_detail!$G302,0)&lt;&gt;0),IF(OR(LEFT(trading_client_detail!$F302,3)="USD",RIGHT(trading_client_detail!$F302,3)="USD"),"",IF(NOT(ISERROR(VLOOKUP(trading_client_detail!$E302,'asset_&amp;_open_positions'!$E:$M, 6, FALSE))),VLOOKUP(trading_client_detail!$E302,'asset_&amp;_open_positions'!$E:$M, 8, FALSE),IF(NOT(ISERROR(VLOOKUP($A302,'asset_&amp;_open_positions'!$E:$M, 6, FALSE))),VLOOKUP($A302,'asset_&amp;_open_positions'!$E:$M, 8, FALSE),1))),"")</f>
        <v>1</v>
      </c>
      <c r="D302" s="42">
        <f>IF(trading_client_detail!$A302&lt;&gt;"",IF(OR(LEFT(trading_client_detail!$F302,3)="USD",RIGHT(trading_client_detail!$F302,3)="USD",LEFT(trading_client_detail!$F302,3)="EUR",RIGHT(trading_client_detail!$F302,3)="EUR"),"",trading_client_detail!$G302),"")</f>
        <v>25.467924220000398</v>
      </c>
    </row>
    <row r="303" spans="1:4" x14ac:dyDescent="0.25">
      <c r="A303" t="str">
        <f>IF(AND(trading_client_detail!$A303&lt;&gt;"",ROUND(trading_client_detail!$G303,0)&lt;&gt;0),IF(OR(LEFT(trading_client_detail!$F303,3)="USD",RIGHT(trading_client_detail!$F303,3)="USD",LEFT(trading_client_detail!$F303,3)="EUR",RIGHT(trading_client_detail!$F303,3)="EUR"),"",IF(NOT(ISERROR(VLOOKUP(trading_client_detail!$E303,'asset_&amp;_open_positions'!$E:$M, 9, FALSE))),VLOOKUP(trading_client_detail!$E303,'asset_&amp;_open_positions'!$E:$M, 9, FALSE),IF(NOT(ISERROR(VLOOKUP(trading_client_detail!$F303,'asset_&amp;_open_positions'!$E:$M, 9, FALSE))),VLOOKUP(trading_client_detail!$F303,'asset_&amp;_open_positions'!$E:$M, 9, FALSE),RIGHT(trading_client_detail!$F303,LEN(trading_client_detail!$F303)-1)))),"")</f>
        <v/>
      </c>
      <c r="B303" t="str">
        <f>IF(AND(trading_client_detail!$A303&lt;&gt;"",ROUND(trading_client_detail!$G303,0)&lt;&gt;0),IF(OR(LEFT(trading_client_detail!$F303,3)="USD",RIGHT(trading_client_detail!$F303,3)="USD"),"",IF(NOT(ISERROR(VLOOKUP(trading_client_detail!$E303,'asset_&amp;_open_positions'!$E:$M, 6, FALSE))),VLOOKUP(trading_client_detail!$E303,'asset_&amp;_open_positions'!$E:$M, 6, FALSE),IF(NOT(ISERROR(VLOOKUP($A303,'asset_&amp;_open_positions'!$E:$M, 6, FALSE))),VLOOKUP($A303,'asset_&amp;_open_positions'!$E:$M, 6, FALSE),"ASSET"))),"")</f>
        <v/>
      </c>
      <c r="C303" t="str">
        <f>IF(AND(trading_client_detail!$A303&lt;&gt;"",ROUND(trading_client_detail!$G303,0)&lt;&gt;0),IF(OR(LEFT(trading_client_detail!$F303,3)="USD",RIGHT(trading_client_detail!$F303,3)="USD"),"",IF(NOT(ISERROR(VLOOKUP(trading_client_detail!$E303,'asset_&amp;_open_positions'!$E:$M, 6, FALSE))),VLOOKUP(trading_client_detail!$E303,'asset_&amp;_open_positions'!$E:$M, 8, FALSE),IF(NOT(ISERROR(VLOOKUP($A303,'asset_&amp;_open_positions'!$E:$M, 6, FALSE))),VLOOKUP($A303,'asset_&amp;_open_positions'!$E:$M, 8, FALSE),1))),"")</f>
        <v/>
      </c>
      <c r="D303" s="42" t="str">
        <f>IF(trading_client_detail!$A303&lt;&gt;"",IF(OR(LEFT(trading_client_detail!$F303,3)="USD",RIGHT(trading_client_detail!$F303,3)="USD",LEFT(trading_client_detail!$F303,3)="EUR",RIGHT(trading_client_detail!$F303,3)="EUR"),"",trading_client_detail!$G303),"")</f>
        <v/>
      </c>
    </row>
    <row r="304" spans="1:4" x14ac:dyDescent="0.25">
      <c r="A304" t="str">
        <f>IF(AND(trading_client_detail!$A304&lt;&gt;"",ROUND(trading_client_detail!$G304,0)&lt;&gt;0),IF(OR(LEFT(trading_client_detail!$F304,3)="USD",RIGHT(trading_client_detail!$F304,3)="USD",LEFT(trading_client_detail!$F304,3)="EUR",RIGHT(trading_client_detail!$F304,3)="EUR"),"",IF(NOT(ISERROR(VLOOKUP(trading_client_detail!$E304,'asset_&amp;_open_positions'!$E:$M, 9, FALSE))),VLOOKUP(trading_client_detail!$E304,'asset_&amp;_open_positions'!$E:$M, 9, FALSE),IF(NOT(ISERROR(VLOOKUP(trading_client_detail!$F304,'asset_&amp;_open_positions'!$E:$M, 9, FALSE))),VLOOKUP(trading_client_detail!$F304,'asset_&amp;_open_positions'!$E:$M, 9, FALSE),RIGHT(trading_client_detail!$F304,LEN(trading_client_detail!$F304)-1)))),"")</f>
        <v>BTC</v>
      </c>
      <c r="B304" t="str">
        <f>IF(AND(trading_client_detail!$A304&lt;&gt;"",ROUND(trading_client_detail!$G304,0)&lt;&gt;0),IF(OR(LEFT(trading_client_detail!$F304,3)="USD",RIGHT(trading_client_detail!$F304,3)="USD"),"",IF(NOT(ISERROR(VLOOKUP(trading_client_detail!$E304,'asset_&amp;_open_positions'!$E:$M, 6, FALSE))),VLOOKUP(trading_client_detail!$E304,'asset_&amp;_open_positions'!$E:$M, 6, FALSE),IF(NOT(ISERROR(VLOOKUP($A304,'asset_&amp;_open_positions'!$E:$M, 6, FALSE))),VLOOKUP($A304,'asset_&amp;_open_positions'!$E:$M, 6, FALSE),"ASSET"))),"")</f>
        <v>SWAP</v>
      </c>
      <c r="C304">
        <f>IF(AND(trading_client_detail!$A304&lt;&gt;"",ROUND(trading_client_detail!$G304,0)&lt;&gt;0),IF(OR(LEFT(trading_client_detail!$F304,3)="USD",RIGHT(trading_client_detail!$F304,3)="USD"),"",IF(NOT(ISERROR(VLOOKUP(trading_client_detail!$E304,'asset_&amp;_open_positions'!$E:$M, 6, FALSE))),VLOOKUP(trading_client_detail!$E304,'asset_&amp;_open_positions'!$E:$M, 8, FALSE),IF(NOT(ISERROR(VLOOKUP($A304,'asset_&amp;_open_positions'!$E:$M, 6, FALSE))),VLOOKUP($A304,'asset_&amp;_open_positions'!$E:$M, 8, FALSE),1))),"")</f>
        <v>1</v>
      </c>
      <c r="D304" s="42">
        <f>IF(trading_client_detail!$A304&lt;&gt;"",IF(OR(LEFT(trading_client_detail!$F304,3)="USD",RIGHT(trading_client_detail!$F304,3)="USD",LEFT(trading_client_detail!$F304,3)="EUR",RIGHT(trading_client_detail!$F304,3)="EUR"),"",trading_client_detail!$G304),"")</f>
        <v>-43.572000000000003</v>
      </c>
    </row>
    <row r="305" spans="1:4" x14ac:dyDescent="0.25">
      <c r="A305" t="str">
        <f>IF(AND(trading_client_detail!$A305&lt;&gt;"",ROUND(trading_client_detail!$G305,0)&lt;&gt;0),IF(OR(LEFT(trading_client_detail!$F305,3)="USD",RIGHT(trading_client_detail!$F305,3)="USD",LEFT(trading_client_detail!$F305,3)="EUR",RIGHT(trading_client_detail!$F305,3)="EUR"),"",IF(NOT(ISERROR(VLOOKUP(trading_client_detail!$E305,'asset_&amp;_open_positions'!$E:$M, 9, FALSE))),VLOOKUP(trading_client_detail!$E305,'asset_&amp;_open_positions'!$E:$M, 9, FALSE),IF(NOT(ISERROR(VLOOKUP(trading_client_detail!$F305,'asset_&amp;_open_positions'!$E:$M, 9, FALSE))),VLOOKUP(trading_client_detail!$F305,'asset_&amp;_open_positions'!$E:$M, 9, FALSE),RIGHT(trading_client_detail!$F305,LEN(trading_client_detail!$F305)-1)))),"")</f>
        <v/>
      </c>
      <c r="B305" t="str">
        <f>IF(AND(trading_client_detail!$A305&lt;&gt;"",ROUND(trading_client_detail!$G305,0)&lt;&gt;0),IF(OR(LEFT(trading_client_detail!$F305,3)="USD",RIGHT(trading_client_detail!$F305,3)="USD"),"",IF(NOT(ISERROR(VLOOKUP(trading_client_detail!$E305,'asset_&amp;_open_positions'!$E:$M, 6, FALSE))),VLOOKUP(trading_client_detail!$E305,'asset_&amp;_open_positions'!$E:$M, 6, FALSE),IF(NOT(ISERROR(VLOOKUP($A305,'asset_&amp;_open_positions'!$E:$M, 6, FALSE))),VLOOKUP($A305,'asset_&amp;_open_positions'!$E:$M, 6, FALSE),"ASSET"))),"")</f>
        <v/>
      </c>
      <c r="C305" t="str">
        <f>IF(AND(trading_client_detail!$A305&lt;&gt;"",ROUND(trading_client_detail!$G305,0)&lt;&gt;0),IF(OR(LEFT(trading_client_detail!$F305,3)="USD",RIGHT(trading_client_detail!$F305,3)="USD"),"",IF(NOT(ISERROR(VLOOKUP(trading_client_detail!$E305,'asset_&amp;_open_positions'!$E:$M, 6, FALSE))),VLOOKUP(trading_client_detail!$E305,'asset_&amp;_open_positions'!$E:$M, 8, FALSE),IF(NOT(ISERROR(VLOOKUP($A305,'asset_&amp;_open_positions'!$E:$M, 6, FALSE))),VLOOKUP($A305,'asset_&amp;_open_positions'!$E:$M, 8, FALSE),1))),"")</f>
        <v/>
      </c>
      <c r="D305" s="42" t="str">
        <f>IF(trading_client_detail!$A305&lt;&gt;"",IF(OR(LEFT(trading_client_detail!$F305,3)="USD",RIGHT(trading_client_detail!$F305,3)="USD",LEFT(trading_client_detail!$F305,3)="EUR",RIGHT(trading_client_detail!$F305,3)="EUR"),"",trading_client_detail!$G305),"")</f>
        <v/>
      </c>
    </row>
    <row r="306" spans="1:4" x14ac:dyDescent="0.25">
      <c r="A306" t="str">
        <f>IF(AND(trading_client_detail!$A306&lt;&gt;"",ROUND(trading_client_detail!$G306,0)&lt;&gt;0),IF(OR(LEFT(trading_client_detail!$F306,3)="USD",RIGHT(trading_client_detail!$F306,3)="USD",LEFT(trading_client_detail!$F306,3)="EUR",RIGHT(trading_client_detail!$F306,3)="EUR"),"",IF(NOT(ISERROR(VLOOKUP(trading_client_detail!$E306,'asset_&amp;_open_positions'!$E:$M, 9, FALSE))),VLOOKUP(trading_client_detail!$E306,'asset_&amp;_open_positions'!$E:$M, 9, FALSE),IF(NOT(ISERROR(VLOOKUP(trading_client_detail!$F306,'asset_&amp;_open_positions'!$E:$M, 9, FALSE))),VLOOKUP(trading_client_detail!$F306,'asset_&amp;_open_positions'!$E:$M, 9, FALSE),RIGHT(trading_client_detail!$F306,LEN(trading_client_detail!$F306)-1)))),"")</f>
        <v>BTC</v>
      </c>
      <c r="B306" t="str">
        <f>IF(AND(trading_client_detail!$A306&lt;&gt;"",ROUND(trading_client_detail!$G306,0)&lt;&gt;0),IF(OR(LEFT(trading_client_detail!$F306,3)="USD",RIGHT(trading_client_detail!$F306,3)="USD"),"",IF(NOT(ISERROR(VLOOKUP(trading_client_detail!$E306,'asset_&amp;_open_positions'!$E:$M, 6, FALSE))),VLOOKUP(trading_client_detail!$E306,'asset_&amp;_open_positions'!$E:$M, 6, FALSE),IF(NOT(ISERROR(VLOOKUP($A306,'asset_&amp;_open_positions'!$E:$M, 6, FALSE))),VLOOKUP($A306,'asset_&amp;_open_positions'!$E:$M, 6, FALSE),"ASSET"))),"")</f>
        <v>ASSET</v>
      </c>
      <c r="C306">
        <f>IF(AND(trading_client_detail!$A306&lt;&gt;"",ROUND(trading_client_detail!$G306,0)&lt;&gt;0),IF(OR(LEFT(trading_client_detail!$F306,3)="USD",RIGHT(trading_client_detail!$F306,3)="USD"),"",IF(NOT(ISERROR(VLOOKUP(trading_client_detail!$E306,'asset_&amp;_open_positions'!$E:$M, 6, FALSE))),VLOOKUP(trading_client_detail!$E306,'asset_&amp;_open_positions'!$E:$M, 8, FALSE),IF(NOT(ISERROR(VLOOKUP($A306,'asset_&amp;_open_positions'!$E:$M, 6, FALSE))),VLOOKUP($A306,'asset_&amp;_open_positions'!$E:$M, 8, FALSE),1))),"")</f>
        <v>1</v>
      </c>
      <c r="D306" s="42">
        <f>IF(trading_client_detail!$A306&lt;&gt;"",IF(OR(LEFT(trading_client_detail!$F306,3)="USD",RIGHT(trading_client_detail!$F306,3)="USD",LEFT(trading_client_detail!$F306,3)="EUR",RIGHT(trading_client_detail!$F306,3)="EUR"),"",trading_client_detail!$G306),"")</f>
        <v>43.575867279999997</v>
      </c>
    </row>
    <row r="307" spans="1:4" x14ac:dyDescent="0.25">
      <c r="A307" t="str">
        <f>IF(AND(trading_client_detail!$A307&lt;&gt;"",ROUND(trading_client_detail!$G307,0)&lt;&gt;0),IF(OR(LEFT(trading_client_detail!$F307,3)="USD",RIGHT(trading_client_detail!$F307,3)="USD",LEFT(trading_client_detail!$F307,3)="EUR",RIGHT(trading_client_detail!$F307,3)="EUR"),"",IF(NOT(ISERROR(VLOOKUP(trading_client_detail!$E307,'asset_&amp;_open_positions'!$E:$M, 9, FALSE))),VLOOKUP(trading_client_detail!$E307,'asset_&amp;_open_positions'!$E:$M, 9, FALSE),IF(NOT(ISERROR(VLOOKUP(trading_client_detail!$F307,'asset_&amp;_open_positions'!$E:$M, 9, FALSE))),VLOOKUP(trading_client_detail!$F307,'asset_&amp;_open_positions'!$E:$M, 9, FALSE),RIGHT(trading_client_detail!$F307,LEN(trading_client_detail!$F307)-1)))),"")</f>
        <v/>
      </c>
      <c r="B307" t="str">
        <f>IF(AND(trading_client_detail!$A307&lt;&gt;"",ROUND(trading_client_detail!$G307,0)&lt;&gt;0),IF(OR(LEFT(trading_client_detail!$F307,3)="USD",RIGHT(trading_client_detail!$F307,3)="USD"),"",IF(NOT(ISERROR(VLOOKUP(trading_client_detail!$E307,'asset_&amp;_open_positions'!$E:$M, 6, FALSE))),VLOOKUP(trading_client_detail!$E307,'asset_&amp;_open_positions'!$E:$M, 6, FALSE),IF(NOT(ISERROR(VLOOKUP($A307,'asset_&amp;_open_positions'!$E:$M, 6, FALSE))),VLOOKUP($A307,'asset_&amp;_open_positions'!$E:$M, 6, FALSE),"ASSET"))),"")</f>
        <v/>
      </c>
      <c r="C307" t="str">
        <f>IF(AND(trading_client_detail!$A307&lt;&gt;"",ROUND(trading_client_detail!$G307,0)&lt;&gt;0),IF(OR(LEFT(trading_client_detail!$F307,3)="USD",RIGHT(trading_client_detail!$F307,3)="USD"),"",IF(NOT(ISERROR(VLOOKUP(trading_client_detail!$E307,'asset_&amp;_open_positions'!$E:$M, 6, FALSE))),VLOOKUP(trading_client_detail!$E307,'asset_&amp;_open_positions'!$E:$M, 8, FALSE),IF(NOT(ISERROR(VLOOKUP($A307,'asset_&amp;_open_positions'!$E:$M, 6, FALSE))),VLOOKUP($A307,'asset_&amp;_open_positions'!$E:$M, 8, FALSE),1))),"")</f>
        <v/>
      </c>
      <c r="D307" s="42" t="str">
        <f>IF(trading_client_detail!$A307&lt;&gt;"",IF(OR(LEFT(trading_client_detail!$F307,3)="USD",RIGHT(trading_client_detail!$F307,3)="USD",LEFT(trading_client_detail!$F307,3)="EUR",RIGHT(trading_client_detail!$F307,3)="EUR"),"",trading_client_detail!$G307),"")</f>
        <v/>
      </c>
    </row>
    <row r="308" spans="1:4" x14ac:dyDescent="0.25">
      <c r="A308" t="str">
        <f>IF(AND(trading_client_detail!$A308&lt;&gt;"",ROUND(trading_client_detail!$G308,0)&lt;&gt;0),IF(OR(LEFT(trading_client_detail!$F308,3)="USD",RIGHT(trading_client_detail!$F308,3)="USD",LEFT(trading_client_detail!$F308,3)="EUR",RIGHT(trading_client_detail!$F308,3)="EUR"),"",IF(NOT(ISERROR(VLOOKUP(trading_client_detail!$E308,'asset_&amp;_open_positions'!$E:$M, 9, FALSE))),VLOOKUP(trading_client_detail!$E308,'asset_&amp;_open_positions'!$E:$M, 9, FALSE),IF(NOT(ISERROR(VLOOKUP(trading_client_detail!$F308,'asset_&amp;_open_positions'!$E:$M, 9, FALSE))),VLOOKUP(trading_client_detail!$F308,'asset_&amp;_open_positions'!$E:$M, 9, FALSE),RIGHT(trading_client_detail!$F308,LEN(trading_client_detail!$F308)-1)))),"")</f>
        <v/>
      </c>
      <c r="B308" t="str">
        <f>IF(AND(trading_client_detail!$A308&lt;&gt;"",ROUND(trading_client_detail!$G308,0)&lt;&gt;0),IF(OR(LEFT(trading_client_detail!$F308,3)="USD",RIGHT(trading_client_detail!$F308,3)="USD"),"",IF(NOT(ISERROR(VLOOKUP(trading_client_detail!$E308,'asset_&amp;_open_positions'!$E:$M, 6, FALSE))),VLOOKUP(trading_client_detail!$E308,'asset_&amp;_open_positions'!$E:$M, 6, FALSE),IF(NOT(ISERROR(VLOOKUP($A308,'asset_&amp;_open_positions'!$E:$M, 6, FALSE))),VLOOKUP($A308,'asset_&amp;_open_positions'!$E:$M, 6, FALSE),"ASSET"))),"")</f>
        <v/>
      </c>
      <c r="C308" t="str">
        <f>IF(AND(trading_client_detail!$A308&lt;&gt;"",ROUND(trading_client_detail!$G308,0)&lt;&gt;0),IF(OR(LEFT(trading_client_detail!$F308,3)="USD",RIGHT(trading_client_detail!$F308,3)="USD"),"",IF(NOT(ISERROR(VLOOKUP(trading_client_detail!$E308,'asset_&amp;_open_positions'!$E:$M, 6, FALSE))),VLOOKUP(trading_client_detail!$E308,'asset_&amp;_open_positions'!$E:$M, 8, FALSE),IF(NOT(ISERROR(VLOOKUP($A308,'asset_&amp;_open_positions'!$E:$M, 6, FALSE))),VLOOKUP($A308,'asset_&amp;_open_positions'!$E:$M, 8, FALSE),1))),"")</f>
        <v/>
      </c>
      <c r="D308" s="42">
        <f>IF(trading_client_detail!$A308&lt;&gt;"",IF(OR(LEFT(trading_client_detail!$F308,3)="USD",RIGHT(trading_client_detail!$F308,3)="USD",LEFT(trading_client_detail!$F308,3)="EUR",RIGHT(trading_client_detail!$F308,3)="EUR"),"",trading_client_detail!$G308),"")</f>
        <v>-4.6120000000000001E-6</v>
      </c>
    </row>
    <row r="309" spans="1:4" x14ac:dyDescent="0.25">
      <c r="A309" t="str">
        <f>IF(AND(trading_client_detail!$A309&lt;&gt;"",ROUND(trading_client_detail!$G309,0)&lt;&gt;0),IF(OR(LEFT(trading_client_detail!$F309,3)="USD",RIGHT(trading_client_detail!$F309,3)="USD",LEFT(trading_client_detail!$F309,3)="EUR",RIGHT(trading_client_detail!$F309,3)="EUR"),"",IF(NOT(ISERROR(VLOOKUP(trading_client_detail!$E309,'asset_&amp;_open_positions'!$E:$M, 9, FALSE))),VLOOKUP(trading_client_detail!$E309,'asset_&amp;_open_positions'!$E:$M, 9, FALSE),IF(NOT(ISERROR(VLOOKUP(trading_client_detail!$F309,'asset_&amp;_open_positions'!$E:$M, 9, FALSE))),VLOOKUP(trading_client_detail!$F309,'asset_&amp;_open_positions'!$E:$M, 9, FALSE),RIGHT(trading_client_detail!$F309,LEN(trading_client_detail!$F309)-1)))),"")</f>
        <v>BTC</v>
      </c>
      <c r="B309" t="str">
        <f>IF(AND(trading_client_detail!$A309&lt;&gt;"",ROUND(trading_client_detail!$G309,0)&lt;&gt;0),IF(OR(LEFT(trading_client_detail!$F309,3)="USD",RIGHT(trading_client_detail!$F309,3)="USD"),"",IF(NOT(ISERROR(VLOOKUP(trading_client_detail!$E309,'asset_&amp;_open_positions'!$E:$M, 6, FALSE))),VLOOKUP(trading_client_detail!$E309,'asset_&amp;_open_positions'!$E:$M, 6, FALSE),IF(NOT(ISERROR(VLOOKUP($A309,'asset_&amp;_open_positions'!$E:$M, 6, FALSE))),VLOOKUP($A309,'asset_&amp;_open_positions'!$E:$M, 6, FALSE),"ASSET"))),"")</f>
        <v>ASSET</v>
      </c>
      <c r="C309">
        <f>IF(AND(trading_client_detail!$A309&lt;&gt;"",ROUND(trading_client_detail!$G309,0)&lt;&gt;0),IF(OR(LEFT(trading_client_detail!$F309,3)="USD",RIGHT(trading_client_detail!$F309,3)="USD"),"",IF(NOT(ISERROR(VLOOKUP(trading_client_detail!$E309,'asset_&amp;_open_positions'!$E:$M, 6, FALSE))),VLOOKUP(trading_client_detail!$E309,'asset_&amp;_open_positions'!$E:$M, 8, FALSE),IF(NOT(ISERROR(VLOOKUP($A309,'asset_&amp;_open_positions'!$E:$M, 6, FALSE))),VLOOKUP($A309,'asset_&amp;_open_positions'!$E:$M, 8, FALSE),1))),"")</f>
        <v>1</v>
      </c>
      <c r="D309" s="42">
        <f>IF(trading_client_detail!$A309&lt;&gt;"",IF(OR(LEFT(trading_client_detail!$F309,3)="USD",RIGHT(trading_client_detail!$F309,3)="USD",LEFT(trading_client_detail!$F309,3)="EUR",RIGHT(trading_client_detail!$F309,3)="EUR"),"",trading_client_detail!$G309),"")</f>
        <v>-10.464285996999999</v>
      </c>
    </row>
    <row r="310" spans="1:4" x14ac:dyDescent="0.25">
      <c r="A310" t="str">
        <f>IF(AND(trading_client_detail!$A310&lt;&gt;"",ROUND(trading_client_detail!$G310,0)&lt;&gt;0),IF(OR(LEFT(trading_client_detail!$F310,3)="USD",RIGHT(trading_client_detail!$F310,3)="USD",LEFT(trading_client_detail!$F310,3)="EUR",RIGHT(trading_client_detail!$F310,3)="EUR"),"",IF(NOT(ISERROR(VLOOKUP(trading_client_detail!$E310,'asset_&amp;_open_positions'!$E:$M, 9, FALSE))),VLOOKUP(trading_client_detail!$E310,'asset_&amp;_open_positions'!$E:$M, 9, FALSE),IF(NOT(ISERROR(VLOOKUP(trading_client_detail!$F310,'asset_&amp;_open_positions'!$E:$M, 9, FALSE))),VLOOKUP(trading_client_detail!$F310,'asset_&amp;_open_positions'!$E:$M, 9, FALSE),RIGHT(trading_client_detail!$F310,LEN(trading_client_detail!$F310)-1)))),"")</f>
        <v>BTC</v>
      </c>
      <c r="B310" t="str">
        <f>IF(AND(trading_client_detail!$A310&lt;&gt;"",ROUND(trading_client_detail!$G310,0)&lt;&gt;0),IF(OR(LEFT(trading_client_detail!$F310,3)="USD",RIGHT(trading_client_detail!$F310,3)="USD"),"",IF(NOT(ISERROR(VLOOKUP(trading_client_detail!$E310,'asset_&amp;_open_positions'!$E:$M, 6, FALSE))),VLOOKUP(trading_client_detail!$E310,'asset_&amp;_open_positions'!$E:$M, 6, FALSE),IF(NOT(ISERROR(VLOOKUP($A310,'asset_&amp;_open_positions'!$E:$M, 6, FALSE))),VLOOKUP($A310,'asset_&amp;_open_positions'!$E:$M, 6, FALSE),"ASSET"))),"")</f>
        <v>ASSET</v>
      </c>
      <c r="C310">
        <f>IF(AND(trading_client_detail!$A310&lt;&gt;"",ROUND(trading_client_detail!$G310,0)&lt;&gt;0),IF(OR(LEFT(trading_client_detail!$F310,3)="USD",RIGHT(trading_client_detail!$F310,3)="USD"),"",IF(NOT(ISERROR(VLOOKUP(trading_client_detail!$E310,'asset_&amp;_open_positions'!$E:$M, 6, FALSE))),VLOOKUP(trading_client_detail!$E310,'asset_&amp;_open_positions'!$E:$M, 8, FALSE),IF(NOT(ISERROR(VLOOKUP($A310,'asset_&amp;_open_positions'!$E:$M, 6, FALSE))),VLOOKUP($A310,'asset_&amp;_open_positions'!$E:$M, 8, FALSE),1))),"")</f>
        <v>1</v>
      </c>
      <c r="D310" s="42">
        <f>IF(trading_client_detail!$A310&lt;&gt;"",IF(OR(LEFT(trading_client_detail!$F310,3)="USD",RIGHT(trading_client_detail!$F310,3)="USD",LEFT(trading_client_detail!$F310,3)="EUR",RIGHT(trading_client_detail!$F310,3)="EUR"),"",trading_client_detail!$G310),"")</f>
        <v>-11.96354</v>
      </c>
    </row>
    <row r="311" spans="1:4" x14ac:dyDescent="0.25">
      <c r="A311" t="str">
        <f>IF(AND(trading_client_detail!$A311&lt;&gt;"",ROUND(trading_client_detail!$G311,0)&lt;&gt;0),IF(OR(LEFT(trading_client_detail!$F311,3)="USD",RIGHT(trading_client_detail!$F311,3)="USD",LEFT(trading_client_detail!$F311,3)="EUR",RIGHT(trading_client_detail!$F311,3)="EUR"),"",IF(NOT(ISERROR(VLOOKUP(trading_client_detail!$E311,'asset_&amp;_open_positions'!$E:$M, 9, FALSE))),VLOOKUP(trading_client_detail!$E311,'asset_&amp;_open_positions'!$E:$M, 9, FALSE),IF(NOT(ISERROR(VLOOKUP(trading_client_detail!$F311,'asset_&amp;_open_positions'!$E:$M, 9, FALSE))),VLOOKUP(trading_client_detail!$F311,'asset_&amp;_open_positions'!$E:$M, 9, FALSE),RIGHT(trading_client_detail!$F311,LEN(trading_client_detail!$F311)-1)))),"")</f>
        <v/>
      </c>
      <c r="B311" t="str">
        <f>IF(AND(trading_client_detail!$A311&lt;&gt;"",ROUND(trading_client_detail!$G311,0)&lt;&gt;0),IF(OR(LEFT(trading_client_detail!$F311,3)="USD",RIGHT(trading_client_detail!$F311,3)="USD"),"",IF(NOT(ISERROR(VLOOKUP(trading_client_detail!$E311,'asset_&amp;_open_positions'!$E:$M, 6, FALSE))),VLOOKUP(trading_client_detail!$E311,'asset_&amp;_open_positions'!$E:$M, 6, FALSE),IF(NOT(ISERROR(VLOOKUP($A311,'asset_&amp;_open_positions'!$E:$M, 6, FALSE))),VLOOKUP($A311,'asset_&amp;_open_positions'!$E:$M, 6, FALSE),"ASSET"))),"")</f>
        <v/>
      </c>
      <c r="C311" t="str">
        <f>IF(AND(trading_client_detail!$A311&lt;&gt;"",ROUND(trading_client_detail!$G311,0)&lt;&gt;0),IF(OR(LEFT(trading_client_detail!$F311,3)="USD",RIGHT(trading_client_detail!$F311,3)="USD"),"",IF(NOT(ISERROR(VLOOKUP(trading_client_detail!$E311,'asset_&amp;_open_positions'!$E:$M, 6, FALSE))),VLOOKUP(trading_client_detail!$E311,'asset_&amp;_open_positions'!$E:$M, 8, FALSE),IF(NOT(ISERROR(VLOOKUP($A311,'asset_&amp;_open_positions'!$E:$M, 6, FALSE))),VLOOKUP($A311,'asset_&amp;_open_positions'!$E:$M, 8, FALSE),1))),"")</f>
        <v/>
      </c>
      <c r="D311" s="42" t="str">
        <f>IF(trading_client_detail!$A311&lt;&gt;"",IF(OR(LEFT(trading_client_detail!$F311,3)="USD",RIGHT(trading_client_detail!$F311,3)="USD",LEFT(trading_client_detail!$F311,3)="EUR",RIGHT(trading_client_detail!$F311,3)="EUR"),"",trading_client_detail!$G311),"")</f>
        <v/>
      </c>
    </row>
    <row r="312" spans="1:4" x14ac:dyDescent="0.25">
      <c r="A312" t="str">
        <f>IF(AND(trading_client_detail!$A312&lt;&gt;"",ROUND(trading_client_detail!$G312,0)&lt;&gt;0),IF(OR(LEFT(trading_client_detail!$F312,3)="USD",RIGHT(trading_client_detail!$F312,3)="USD",LEFT(trading_client_detail!$F312,3)="EUR",RIGHT(trading_client_detail!$F312,3)="EUR"),"",IF(NOT(ISERROR(VLOOKUP(trading_client_detail!$E312,'asset_&amp;_open_positions'!$E:$M, 9, FALSE))),VLOOKUP(trading_client_detail!$E312,'asset_&amp;_open_positions'!$E:$M, 9, FALSE),IF(NOT(ISERROR(VLOOKUP(trading_client_detail!$F312,'asset_&amp;_open_positions'!$E:$M, 9, FALSE))),VLOOKUP(trading_client_detail!$F312,'asset_&amp;_open_positions'!$E:$M, 9, FALSE),RIGHT(trading_client_detail!$F312,LEN(trading_client_detail!$F312)-1)))),"")</f>
        <v>BTC</v>
      </c>
      <c r="B312" t="str">
        <f>IF(AND(trading_client_detail!$A312&lt;&gt;"",ROUND(trading_client_detail!$G312,0)&lt;&gt;0),IF(OR(LEFT(trading_client_detail!$F312,3)="USD",RIGHT(trading_client_detail!$F312,3)="USD"),"",IF(NOT(ISERROR(VLOOKUP(trading_client_detail!$E312,'asset_&amp;_open_positions'!$E:$M, 6, FALSE))),VLOOKUP(trading_client_detail!$E312,'asset_&amp;_open_positions'!$E:$M, 6, FALSE),IF(NOT(ISERROR(VLOOKUP($A312,'asset_&amp;_open_positions'!$E:$M, 6, FALSE))),VLOOKUP($A312,'asset_&amp;_open_positions'!$E:$M, 6, FALSE),"ASSET"))),"")</f>
        <v>ASSET</v>
      </c>
      <c r="C312">
        <f>IF(AND(trading_client_detail!$A312&lt;&gt;"",ROUND(trading_client_detail!$G312,0)&lt;&gt;0),IF(OR(LEFT(trading_client_detail!$F312,3)="USD",RIGHT(trading_client_detail!$F312,3)="USD"),"",IF(NOT(ISERROR(VLOOKUP(trading_client_detail!$E312,'asset_&amp;_open_positions'!$E:$M, 6, FALSE))),VLOOKUP(trading_client_detail!$E312,'asset_&amp;_open_positions'!$E:$M, 8, FALSE),IF(NOT(ISERROR(VLOOKUP($A312,'asset_&amp;_open_positions'!$E:$M, 6, FALSE))),VLOOKUP($A312,'asset_&amp;_open_positions'!$E:$M, 8, FALSE),1))),"")</f>
        <v>1</v>
      </c>
      <c r="D312" s="42">
        <f>IF(trading_client_detail!$A312&lt;&gt;"",IF(OR(LEFT(trading_client_detail!$F312,3)="USD",RIGHT(trading_client_detail!$F312,3)="USD",LEFT(trading_client_detail!$F312,3)="EUR",RIGHT(trading_client_detail!$F312,3)="EUR"),"",trading_client_detail!$G312),"")</f>
        <v>-1.05915</v>
      </c>
    </row>
    <row r="313" spans="1:4" x14ac:dyDescent="0.25">
      <c r="A313" t="str">
        <f>IF(AND(trading_client_detail!$A313&lt;&gt;"",ROUND(trading_client_detail!$G313,0)&lt;&gt;0),IF(OR(LEFT(trading_client_detail!$F313,3)="USD",RIGHT(trading_client_detail!$F313,3)="USD",LEFT(trading_client_detail!$F313,3)="EUR",RIGHT(trading_client_detail!$F313,3)="EUR"),"",IF(NOT(ISERROR(VLOOKUP(trading_client_detail!$E313,'asset_&amp;_open_positions'!$E:$M, 9, FALSE))),VLOOKUP(trading_client_detail!$E313,'asset_&amp;_open_positions'!$E:$M, 9, FALSE),IF(NOT(ISERROR(VLOOKUP(trading_client_detail!$F313,'asset_&amp;_open_positions'!$E:$M, 9, FALSE))),VLOOKUP(trading_client_detail!$F313,'asset_&amp;_open_positions'!$E:$M, 9, FALSE),RIGHT(trading_client_detail!$F313,LEN(trading_client_detail!$F313)-1)))),"")</f>
        <v/>
      </c>
      <c r="B313" t="str">
        <f>IF(AND(trading_client_detail!$A313&lt;&gt;"",ROUND(trading_client_detail!$G313,0)&lt;&gt;0),IF(OR(LEFT(trading_client_detail!$F313,3)="USD",RIGHT(trading_client_detail!$F313,3)="USD"),"",IF(NOT(ISERROR(VLOOKUP(trading_client_detail!$E313,'asset_&amp;_open_positions'!$E:$M, 6, FALSE))),VLOOKUP(trading_client_detail!$E313,'asset_&amp;_open_positions'!$E:$M, 6, FALSE),IF(NOT(ISERROR(VLOOKUP($A313,'asset_&amp;_open_positions'!$E:$M, 6, FALSE))),VLOOKUP($A313,'asset_&amp;_open_positions'!$E:$M, 6, FALSE),"ASSET"))),"")</f>
        <v/>
      </c>
      <c r="C313" t="str">
        <f>IF(AND(trading_client_detail!$A313&lt;&gt;"",ROUND(trading_client_detail!$G313,0)&lt;&gt;0),IF(OR(LEFT(trading_client_detail!$F313,3)="USD",RIGHT(trading_client_detail!$F313,3)="USD"),"",IF(NOT(ISERROR(VLOOKUP(trading_client_detail!$E313,'asset_&amp;_open_positions'!$E:$M, 6, FALSE))),VLOOKUP(trading_client_detail!$E313,'asset_&amp;_open_positions'!$E:$M, 8, FALSE),IF(NOT(ISERROR(VLOOKUP($A313,'asset_&amp;_open_positions'!$E:$M, 6, FALSE))),VLOOKUP($A313,'asset_&amp;_open_positions'!$E:$M, 8, FALSE),1))),"")</f>
        <v/>
      </c>
      <c r="D313" s="42" t="str">
        <f>IF(trading_client_detail!$A313&lt;&gt;"",IF(OR(LEFT(trading_client_detail!$F313,3)="USD",RIGHT(trading_client_detail!$F313,3)="USD",LEFT(trading_client_detail!$F313,3)="EUR",RIGHT(trading_client_detail!$F313,3)="EUR"),"",trading_client_detail!$G313),"")</f>
        <v/>
      </c>
    </row>
    <row r="314" spans="1:4" x14ac:dyDescent="0.25">
      <c r="A314" t="str">
        <f>IF(AND(trading_client_detail!$A314&lt;&gt;"",ROUND(trading_client_detail!$G314,0)&lt;&gt;0),IF(OR(LEFT(trading_client_detail!$F314,3)="USD",RIGHT(trading_client_detail!$F314,3)="USD",LEFT(trading_client_detail!$F314,3)="EUR",RIGHT(trading_client_detail!$F314,3)="EUR"),"",IF(NOT(ISERROR(VLOOKUP(trading_client_detail!$E314,'asset_&amp;_open_positions'!$E:$M, 9, FALSE))),VLOOKUP(trading_client_detail!$E314,'asset_&amp;_open_positions'!$E:$M, 9, FALSE),IF(NOT(ISERROR(VLOOKUP(trading_client_detail!$F314,'asset_&amp;_open_positions'!$E:$M, 9, FALSE))),VLOOKUP(trading_client_detail!$F314,'asset_&amp;_open_positions'!$E:$M, 9, FALSE),RIGHT(trading_client_detail!$F314,LEN(trading_client_detail!$F314)-1)))),"")</f>
        <v>BTC</v>
      </c>
      <c r="B314" t="str">
        <f>IF(AND(trading_client_detail!$A314&lt;&gt;"",ROUND(trading_client_detail!$G314,0)&lt;&gt;0),IF(OR(LEFT(trading_client_detail!$F314,3)="USD",RIGHT(trading_client_detail!$F314,3)="USD"),"",IF(NOT(ISERROR(VLOOKUP(trading_client_detail!$E314,'asset_&amp;_open_positions'!$E:$M, 6, FALSE))),VLOOKUP(trading_client_detail!$E314,'asset_&amp;_open_positions'!$E:$M, 6, FALSE),IF(NOT(ISERROR(VLOOKUP($A314,'asset_&amp;_open_positions'!$E:$M, 6, FALSE))),VLOOKUP($A314,'asset_&amp;_open_positions'!$E:$M, 6, FALSE),"ASSET"))),"")</f>
        <v>SWAP</v>
      </c>
      <c r="C314">
        <f>IF(AND(trading_client_detail!$A314&lt;&gt;"",ROUND(trading_client_detail!$G314,0)&lt;&gt;0),IF(OR(LEFT(trading_client_detail!$F314,3)="USD",RIGHT(trading_client_detail!$F314,3)="USD"),"",IF(NOT(ISERROR(VLOOKUP(trading_client_detail!$E314,'asset_&amp;_open_positions'!$E:$M, 6, FALSE))),VLOOKUP(trading_client_detail!$E314,'asset_&amp;_open_positions'!$E:$M, 8, FALSE),IF(NOT(ISERROR(VLOOKUP($A314,'asset_&amp;_open_positions'!$E:$M, 6, FALSE))),VLOOKUP($A314,'asset_&amp;_open_positions'!$E:$M, 8, FALSE),1))),"")</f>
        <v>1</v>
      </c>
      <c r="D314" s="42">
        <f>IF(trading_client_detail!$A314&lt;&gt;"",IF(OR(LEFT(trading_client_detail!$F314,3)="USD",RIGHT(trading_client_detail!$F314,3)="USD",LEFT(trading_client_detail!$F314,3)="EUR",RIGHT(trading_client_detail!$F314,3)="EUR"),"",trading_client_detail!$G314),"")</f>
        <v>-42.811999999999998</v>
      </c>
    </row>
    <row r="315" spans="1:4" x14ac:dyDescent="0.25">
      <c r="A315" t="str">
        <f>IF(AND(trading_client_detail!$A315&lt;&gt;"",ROUND(trading_client_detail!$G315,0)&lt;&gt;0),IF(OR(LEFT(trading_client_detail!$F315,3)="USD",RIGHT(trading_client_detail!$F315,3)="USD",LEFT(trading_client_detail!$F315,3)="EUR",RIGHT(trading_client_detail!$F315,3)="EUR"),"",IF(NOT(ISERROR(VLOOKUP(trading_client_detail!$E315,'asset_&amp;_open_positions'!$E:$M, 9, FALSE))),VLOOKUP(trading_client_detail!$E315,'asset_&amp;_open_positions'!$E:$M, 9, FALSE),IF(NOT(ISERROR(VLOOKUP(trading_client_detail!$F315,'asset_&amp;_open_positions'!$E:$M, 9, FALSE))),VLOOKUP(trading_client_detail!$F315,'asset_&amp;_open_positions'!$E:$M, 9, FALSE),RIGHT(trading_client_detail!$F315,LEN(trading_client_detail!$F315)-1)))),"")</f>
        <v/>
      </c>
      <c r="B315" t="str">
        <f>IF(AND(trading_client_detail!$A315&lt;&gt;"",ROUND(trading_client_detail!$G315,0)&lt;&gt;0),IF(OR(LEFT(trading_client_detail!$F315,3)="USD",RIGHT(trading_client_detail!$F315,3)="USD"),"",IF(NOT(ISERROR(VLOOKUP(trading_client_detail!$E315,'asset_&amp;_open_positions'!$E:$M, 6, FALSE))),VLOOKUP(trading_client_detail!$E315,'asset_&amp;_open_positions'!$E:$M, 6, FALSE),IF(NOT(ISERROR(VLOOKUP($A315,'asset_&amp;_open_positions'!$E:$M, 6, FALSE))),VLOOKUP($A315,'asset_&amp;_open_positions'!$E:$M, 6, FALSE),"ASSET"))),"")</f>
        <v/>
      </c>
      <c r="C315" t="str">
        <f>IF(AND(trading_client_detail!$A315&lt;&gt;"",ROUND(trading_client_detail!$G315,0)&lt;&gt;0),IF(OR(LEFT(trading_client_detail!$F315,3)="USD",RIGHT(trading_client_detail!$F315,3)="USD"),"",IF(NOT(ISERROR(VLOOKUP(trading_client_detail!$E315,'asset_&amp;_open_positions'!$E:$M, 6, FALSE))),VLOOKUP(trading_client_detail!$E315,'asset_&amp;_open_positions'!$E:$M, 8, FALSE),IF(NOT(ISERROR(VLOOKUP($A315,'asset_&amp;_open_positions'!$E:$M, 6, FALSE))),VLOOKUP($A315,'asset_&amp;_open_positions'!$E:$M, 8, FALSE),1))),"")</f>
        <v/>
      </c>
      <c r="D315" s="42" t="str">
        <f>IF(trading_client_detail!$A315&lt;&gt;"",IF(OR(LEFT(trading_client_detail!$F315,3)="USD",RIGHT(trading_client_detail!$F315,3)="USD",LEFT(trading_client_detail!$F315,3)="EUR",RIGHT(trading_client_detail!$F315,3)="EUR"),"",trading_client_detail!$G315),"")</f>
        <v/>
      </c>
    </row>
    <row r="316" spans="1:4" x14ac:dyDescent="0.25">
      <c r="A316" t="str">
        <f>IF(AND(trading_client_detail!$A316&lt;&gt;"",ROUND(trading_client_detail!$G316,0)&lt;&gt;0),IF(OR(LEFT(trading_client_detail!$F316,3)="USD",RIGHT(trading_client_detail!$F316,3)="USD",LEFT(trading_client_detail!$F316,3)="EUR",RIGHT(trading_client_detail!$F316,3)="EUR"),"",IF(NOT(ISERROR(VLOOKUP(trading_client_detail!$E316,'asset_&amp;_open_positions'!$E:$M, 9, FALSE))),VLOOKUP(trading_client_detail!$E316,'asset_&amp;_open_positions'!$E:$M, 9, FALSE),IF(NOT(ISERROR(VLOOKUP(trading_client_detail!$F316,'asset_&amp;_open_positions'!$E:$M, 9, FALSE))),VLOOKUP(trading_client_detail!$F316,'asset_&amp;_open_positions'!$E:$M, 9, FALSE),RIGHT(trading_client_detail!$F316,LEN(trading_client_detail!$F316)-1)))),"")</f>
        <v>BTC</v>
      </c>
      <c r="B316" t="str">
        <f>IF(AND(trading_client_detail!$A316&lt;&gt;"",ROUND(trading_client_detail!$G316,0)&lt;&gt;0),IF(OR(LEFT(trading_client_detail!$F316,3)="USD",RIGHT(trading_client_detail!$F316,3)="USD"),"",IF(NOT(ISERROR(VLOOKUP(trading_client_detail!$E316,'asset_&amp;_open_positions'!$E:$M, 6, FALSE))),VLOOKUP(trading_client_detail!$E316,'asset_&amp;_open_positions'!$E:$M, 6, FALSE),IF(NOT(ISERROR(VLOOKUP($A316,'asset_&amp;_open_positions'!$E:$M, 6, FALSE))),VLOOKUP($A316,'asset_&amp;_open_positions'!$E:$M, 6, FALSE),"ASSET"))),"")</f>
        <v>ASSET</v>
      </c>
      <c r="C316">
        <f>IF(AND(trading_client_detail!$A316&lt;&gt;"",ROUND(trading_client_detail!$G316,0)&lt;&gt;0),IF(OR(LEFT(trading_client_detail!$F316,3)="USD",RIGHT(trading_client_detail!$F316,3)="USD"),"",IF(NOT(ISERROR(VLOOKUP(trading_client_detail!$E316,'asset_&amp;_open_positions'!$E:$M, 6, FALSE))),VLOOKUP(trading_client_detail!$E316,'asset_&amp;_open_positions'!$E:$M, 8, FALSE),IF(NOT(ISERROR(VLOOKUP($A316,'asset_&amp;_open_positions'!$E:$M, 6, FALSE))),VLOOKUP($A316,'asset_&amp;_open_positions'!$E:$M, 8, FALSE),1))),"")</f>
        <v>1</v>
      </c>
      <c r="D316" s="42">
        <f>IF(trading_client_detail!$A316&lt;&gt;"",IF(OR(LEFT(trading_client_detail!$F316,3)="USD",RIGHT(trading_client_detail!$F316,3)="USD",LEFT(trading_client_detail!$F316,3)="EUR",RIGHT(trading_client_detail!$F316,3)="EUR"),"",trading_client_detail!$G316),"")</f>
        <v>-0.65912084199999998</v>
      </c>
    </row>
    <row r="317" spans="1:4" x14ac:dyDescent="0.25">
      <c r="A317" t="str">
        <f>IF(AND(trading_client_detail!$A317&lt;&gt;"",ROUND(trading_client_detail!$G317,0)&lt;&gt;0),IF(OR(LEFT(trading_client_detail!$F317,3)="USD",RIGHT(trading_client_detail!$F317,3)="USD",LEFT(trading_client_detail!$F317,3)="EUR",RIGHT(trading_client_detail!$F317,3)="EUR"),"",IF(NOT(ISERROR(VLOOKUP(trading_client_detail!$E317,'asset_&amp;_open_positions'!$E:$M, 9, FALSE))),VLOOKUP(trading_client_detail!$E317,'asset_&amp;_open_positions'!$E:$M, 9, FALSE),IF(NOT(ISERROR(VLOOKUP(trading_client_detail!$F317,'asset_&amp;_open_positions'!$E:$M, 9, FALSE))),VLOOKUP(trading_client_detail!$F317,'asset_&amp;_open_positions'!$E:$M, 9, FALSE),RIGHT(trading_client_detail!$F317,LEN(trading_client_detail!$F317)-1)))),"")</f>
        <v/>
      </c>
      <c r="B317" t="str">
        <f>IF(AND(trading_client_detail!$A317&lt;&gt;"",ROUND(trading_client_detail!$G317,0)&lt;&gt;0),IF(OR(LEFT(trading_client_detail!$F317,3)="USD",RIGHT(trading_client_detail!$F317,3)="USD"),"",IF(NOT(ISERROR(VLOOKUP(trading_client_detail!$E317,'asset_&amp;_open_positions'!$E:$M, 6, FALSE))),VLOOKUP(trading_client_detail!$E317,'asset_&amp;_open_positions'!$E:$M, 6, FALSE),IF(NOT(ISERROR(VLOOKUP($A317,'asset_&amp;_open_positions'!$E:$M, 6, FALSE))),VLOOKUP($A317,'asset_&amp;_open_positions'!$E:$M, 6, FALSE),"ASSET"))),"")</f>
        <v/>
      </c>
      <c r="C317" t="str">
        <f>IF(AND(trading_client_detail!$A317&lt;&gt;"",ROUND(trading_client_detail!$G317,0)&lt;&gt;0),IF(OR(LEFT(trading_client_detail!$F317,3)="USD",RIGHT(trading_client_detail!$F317,3)="USD"),"",IF(NOT(ISERROR(VLOOKUP(trading_client_detail!$E317,'asset_&amp;_open_positions'!$E:$M, 6, FALSE))),VLOOKUP(trading_client_detail!$E317,'asset_&amp;_open_positions'!$E:$M, 8, FALSE),IF(NOT(ISERROR(VLOOKUP($A317,'asset_&amp;_open_positions'!$E:$M, 6, FALSE))),VLOOKUP($A317,'asset_&amp;_open_positions'!$E:$M, 8, FALSE),1))),"")</f>
        <v/>
      </c>
      <c r="D317" s="42" t="str">
        <f>IF(trading_client_detail!$A317&lt;&gt;"",IF(OR(LEFT(trading_client_detail!$F317,3)="USD",RIGHT(trading_client_detail!$F317,3)="USD",LEFT(trading_client_detail!$F317,3)="EUR",RIGHT(trading_client_detail!$F317,3)="EUR"),"",trading_client_detail!$G317),"")</f>
        <v/>
      </c>
    </row>
    <row r="318" spans="1:4" x14ac:dyDescent="0.25">
      <c r="A318" t="str">
        <f>IF(AND(trading_client_detail!$A318&lt;&gt;"",ROUND(trading_client_detail!$G318,0)&lt;&gt;0),IF(OR(LEFT(trading_client_detail!$F318,3)="USD",RIGHT(trading_client_detail!$F318,3)="USD",LEFT(trading_client_detail!$F318,3)="EUR",RIGHT(trading_client_detail!$F318,3)="EUR"),"",IF(NOT(ISERROR(VLOOKUP(trading_client_detail!$E318,'asset_&amp;_open_positions'!$E:$M, 9, FALSE))),VLOOKUP(trading_client_detail!$E318,'asset_&amp;_open_positions'!$E:$M, 9, FALSE),IF(NOT(ISERROR(VLOOKUP(trading_client_detail!$F318,'asset_&amp;_open_positions'!$E:$M, 9, FALSE))),VLOOKUP(trading_client_detail!$F318,'asset_&amp;_open_positions'!$E:$M, 9, FALSE),RIGHT(trading_client_detail!$F318,LEN(trading_client_detail!$F318)-1)))),"")</f>
        <v>BTC</v>
      </c>
      <c r="B318" t="str">
        <f>IF(AND(trading_client_detail!$A318&lt;&gt;"",ROUND(trading_client_detail!$G318,0)&lt;&gt;0),IF(OR(LEFT(trading_client_detail!$F318,3)="USD",RIGHT(trading_client_detail!$F318,3)="USD"),"",IF(NOT(ISERROR(VLOOKUP(trading_client_detail!$E318,'asset_&amp;_open_positions'!$E:$M, 6, FALSE))),VLOOKUP(trading_client_detail!$E318,'asset_&amp;_open_positions'!$E:$M, 6, FALSE),IF(NOT(ISERROR(VLOOKUP($A318,'asset_&amp;_open_positions'!$E:$M, 6, FALSE))),VLOOKUP($A318,'asset_&amp;_open_positions'!$E:$M, 6, FALSE),"ASSET"))),"")</f>
        <v>ASSET</v>
      </c>
      <c r="C318">
        <f>IF(AND(trading_client_detail!$A318&lt;&gt;"",ROUND(trading_client_detail!$G318,0)&lt;&gt;0),IF(OR(LEFT(trading_client_detail!$F318,3)="USD",RIGHT(trading_client_detail!$F318,3)="USD"),"",IF(NOT(ISERROR(VLOOKUP(trading_client_detail!$E318,'asset_&amp;_open_positions'!$E:$M, 6, FALSE))),VLOOKUP(trading_client_detail!$E318,'asset_&amp;_open_positions'!$E:$M, 8, FALSE),IF(NOT(ISERROR(VLOOKUP($A318,'asset_&amp;_open_positions'!$E:$M, 6, FALSE))),VLOOKUP($A318,'asset_&amp;_open_positions'!$E:$M, 8, FALSE),1))),"")</f>
        <v>1</v>
      </c>
      <c r="D318" s="42">
        <f>IF(trading_client_detail!$A318&lt;&gt;"",IF(OR(LEFT(trading_client_detail!$F318,3)="USD",RIGHT(trading_client_detail!$F318,3)="USD",LEFT(trading_client_detail!$F318,3)="EUR",RIGHT(trading_client_detail!$F318,3)="EUR"),"",trading_client_detail!$G318),"")</f>
        <v>-13.083180998</v>
      </c>
    </row>
    <row r="319" spans="1:4" x14ac:dyDescent="0.25">
      <c r="A319" t="str">
        <f>IF(AND(trading_client_detail!$A319&lt;&gt;"",ROUND(trading_client_detail!$G319,0)&lt;&gt;0),IF(OR(LEFT(trading_client_detail!$F319,3)="USD",RIGHT(trading_client_detail!$F319,3)="USD",LEFT(trading_client_detail!$F319,3)="EUR",RIGHT(trading_client_detail!$F319,3)="EUR"),"",IF(NOT(ISERROR(VLOOKUP(trading_client_detail!$E319,'asset_&amp;_open_positions'!$E:$M, 9, FALSE))),VLOOKUP(trading_client_detail!$E319,'asset_&amp;_open_positions'!$E:$M, 9, FALSE),IF(NOT(ISERROR(VLOOKUP(trading_client_detail!$F319,'asset_&amp;_open_positions'!$E:$M, 9, FALSE))),VLOOKUP(trading_client_detail!$F319,'asset_&amp;_open_positions'!$E:$M, 9, FALSE),RIGHT(trading_client_detail!$F319,LEN(trading_client_detail!$F319)-1)))),"")</f>
        <v/>
      </c>
      <c r="B319" t="str">
        <f>IF(AND(trading_client_detail!$A319&lt;&gt;"",ROUND(trading_client_detail!$G319,0)&lt;&gt;0),IF(OR(LEFT(trading_client_detail!$F319,3)="USD",RIGHT(trading_client_detail!$F319,3)="USD"),"",IF(NOT(ISERROR(VLOOKUP(trading_client_detail!$E319,'asset_&amp;_open_positions'!$E:$M, 6, FALSE))),VLOOKUP(trading_client_detail!$E319,'asset_&amp;_open_positions'!$E:$M, 6, FALSE),IF(NOT(ISERROR(VLOOKUP($A319,'asset_&amp;_open_positions'!$E:$M, 6, FALSE))),VLOOKUP($A319,'asset_&amp;_open_positions'!$E:$M, 6, FALSE),"ASSET"))),"")</f>
        <v/>
      </c>
      <c r="C319" t="str">
        <f>IF(AND(trading_client_detail!$A319&lt;&gt;"",ROUND(trading_client_detail!$G319,0)&lt;&gt;0),IF(OR(LEFT(trading_client_detail!$F319,3)="USD",RIGHT(trading_client_detail!$F319,3)="USD"),"",IF(NOT(ISERROR(VLOOKUP(trading_client_detail!$E319,'asset_&amp;_open_positions'!$E:$M, 6, FALSE))),VLOOKUP(trading_client_detail!$E319,'asset_&amp;_open_positions'!$E:$M, 8, FALSE),IF(NOT(ISERROR(VLOOKUP($A319,'asset_&amp;_open_positions'!$E:$M, 6, FALSE))),VLOOKUP($A319,'asset_&amp;_open_positions'!$E:$M, 8, FALSE),1))),"")</f>
        <v/>
      </c>
      <c r="D319" s="42">
        <f>IF(trading_client_detail!$A319&lt;&gt;"",IF(OR(LEFT(trading_client_detail!$F319,3)="USD",RIGHT(trading_client_detail!$F319,3)="USD",LEFT(trading_client_detail!$F319,3)="EUR",RIGHT(trading_client_detail!$F319,3)="EUR"),"",trading_client_detail!$G319),"")</f>
        <v>-1E-8</v>
      </c>
    </row>
    <row r="320" spans="1:4" x14ac:dyDescent="0.25">
      <c r="A320" t="str">
        <f>IF(AND(trading_client_detail!$A320&lt;&gt;"",ROUND(trading_client_detail!$G320,0)&lt;&gt;0),IF(OR(LEFT(trading_client_detail!$F320,3)="USD",RIGHT(trading_client_detail!$F320,3)="USD",LEFT(trading_client_detail!$F320,3)="EUR",RIGHT(trading_client_detail!$F320,3)="EUR"),"",IF(NOT(ISERROR(VLOOKUP(trading_client_detail!$E320,'asset_&amp;_open_positions'!$E:$M, 9, FALSE))),VLOOKUP(trading_client_detail!$E320,'asset_&amp;_open_positions'!$E:$M, 9, FALSE),IF(NOT(ISERROR(VLOOKUP(trading_client_detail!$F320,'asset_&amp;_open_positions'!$E:$M, 9, FALSE))),VLOOKUP(trading_client_detail!$F320,'asset_&amp;_open_positions'!$E:$M, 9, FALSE),RIGHT(trading_client_detail!$F320,LEN(trading_client_detail!$F320)-1)))),"")</f>
        <v/>
      </c>
      <c r="B320" t="str">
        <f>IF(AND(trading_client_detail!$A320&lt;&gt;"",ROUND(trading_client_detail!$G320,0)&lt;&gt;0),IF(OR(LEFT(trading_client_detail!$F320,3)="USD",RIGHT(trading_client_detail!$F320,3)="USD"),"",IF(NOT(ISERROR(VLOOKUP(trading_client_detail!$E320,'asset_&amp;_open_positions'!$E:$M, 6, FALSE))),VLOOKUP(trading_client_detail!$E320,'asset_&amp;_open_positions'!$E:$M, 6, FALSE),IF(NOT(ISERROR(VLOOKUP($A320,'asset_&amp;_open_positions'!$E:$M, 6, FALSE))),VLOOKUP($A320,'asset_&amp;_open_positions'!$E:$M, 6, FALSE),"ASSET"))),"")</f>
        <v/>
      </c>
      <c r="C320" t="str">
        <f>IF(AND(trading_client_detail!$A320&lt;&gt;"",ROUND(trading_client_detail!$G320,0)&lt;&gt;0),IF(OR(LEFT(trading_client_detail!$F320,3)="USD",RIGHT(trading_client_detail!$F320,3)="USD"),"",IF(NOT(ISERROR(VLOOKUP(trading_client_detail!$E320,'asset_&amp;_open_positions'!$E:$M, 6, FALSE))),VLOOKUP(trading_client_detail!$E320,'asset_&amp;_open_positions'!$E:$M, 8, FALSE),IF(NOT(ISERROR(VLOOKUP($A320,'asset_&amp;_open_positions'!$E:$M, 6, FALSE))),VLOOKUP($A320,'asset_&amp;_open_positions'!$E:$M, 8, FALSE),1))),"")</f>
        <v/>
      </c>
      <c r="D320" s="42">
        <f>IF(trading_client_detail!$A320&lt;&gt;"",IF(OR(LEFT(trading_client_detail!$F320,3)="USD",RIGHT(trading_client_detail!$F320,3)="USD",LEFT(trading_client_detail!$F320,3)="EUR",RIGHT(trading_client_detail!$F320,3)="EUR"),"",trading_client_detail!$G320),"")</f>
        <v>-3.5000000000000003E-2</v>
      </c>
    </row>
    <row r="321" spans="1:4" x14ac:dyDescent="0.25">
      <c r="A321" t="str">
        <f>IF(AND(trading_client_detail!$A321&lt;&gt;"",ROUND(trading_client_detail!$G321,0)&lt;&gt;0),IF(OR(LEFT(trading_client_detail!$F321,3)="USD",RIGHT(trading_client_detail!$F321,3)="USD",LEFT(trading_client_detail!$F321,3)="EUR",RIGHT(trading_client_detail!$F321,3)="EUR"),"",IF(NOT(ISERROR(VLOOKUP(trading_client_detail!$E321,'asset_&amp;_open_positions'!$E:$M, 9, FALSE))),VLOOKUP(trading_client_detail!$E321,'asset_&amp;_open_positions'!$E:$M, 9, FALSE),IF(NOT(ISERROR(VLOOKUP(trading_client_detail!$F321,'asset_&amp;_open_positions'!$E:$M, 9, FALSE))),VLOOKUP(trading_client_detail!$F321,'asset_&amp;_open_positions'!$E:$M, 9, FALSE),RIGHT(trading_client_detail!$F321,LEN(trading_client_detail!$F321)-1)))),"")</f>
        <v/>
      </c>
      <c r="B321" t="str">
        <f>IF(AND(trading_client_detail!$A321&lt;&gt;"",ROUND(trading_client_detail!$G321,0)&lt;&gt;0),IF(OR(LEFT(trading_client_detail!$F321,3)="USD",RIGHT(trading_client_detail!$F321,3)="USD"),"",IF(NOT(ISERROR(VLOOKUP(trading_client_detail!$E321,'asset_&amp;_open_positions'!$E:$M, 6, FALSE))),VLOOKUP(trading_client_detail!$E321,'asset_&amp;_open_positions'!$E:$M, 6, FALSE),IF(NOT(ISERROR(VLOOKUP($A321,'asset_&amp;_open_positions'!$E:$M, 6, FALSE))),VLOOKUP($A321,'asset_&amp;_open_positions'!$E:$M, 6, FALSE),"ASSET"))),"")</f>
        <v/>
      </c>
      <c r="C321" t="str">
        <f>IF(AND(trading_client_detail!$A321&lt;&gt;"",ROUND(trading_client_detail!$G321,0)&lt;&gt;0),IF(OR(LEFT(trading_client_detail!$F321,3)="USD",RIGHT(trading_client_detail!$F321,3)="USD"),"",IF(NOT(ISERROR(VLOOKUP(trading_client_detail!$E321,'asset_&amp;_open_positions'!$E:$M, 6, FALSE))),VLOOKUP(trading_client_detail!$E321,'asset_&amp;_open_positions'!$E:$M, 8, FALSE),IF(NOT(ISERROR(VLOOKUP($A321,'asset_&amp;_open_positions'!$E:$M, 6, FALSE))),VLOOKUP($A321,'asset_&amp;_open_positions'!$E:$M, 8, FALSE),1))),"")</f>
        <v/>
      </c>
      <c r="D321" s="42" t="str">
        <f>IF(trading_client_detail!$A321&lt;&gt;"",IF(OR(LEFT(trading_client_detail!$F321,3)="USD",RIGHT(trading_client_detail!$F321,3)="USD",LEFT(trading_client_detail!$F321,3)="EUR",RIGHT(trading_client_detail!$F321,3)="EUR"),"",trading_client_detail!$G321),"")</f>
        <v/>
      </c>
    </row>
    <row r="322" spans="1:4" x14ac:dyDescent="0.25">
      <c r="A322" t="str">
        <f>IF(AND(trading_client_detail!$A322&lt;&gt;"",ROUND(trading_client_detail!$G322,0)&lt;&gt;0),IF(OR(LEFT(trading_client_detail!$F322,3)="USD",RIGHT(trading_client_detail!$F322,3)="USD",LEFT(trading_client_detail!$F322,3)="EUR",RIGHT(trading_client_detail!$F322,3)="EUR"),"",IF(NOT(ISERROR(VLOOKUP(trading_client_detail!$E322,'asset_&amp;_open_positions'!$E:$M, 9, FALSE))),VLOOKUP(trading_client_detail!$E322,'asset_&amp;_open_positions'!$E:$M, 9, FALSE),IF(NOT(ISERROR(VLOOKUP(trading_client_detail!$F322,'asset_&amp;_open_positions'!$E:$M, 9, FALSE))),VLOOKUP(trading_client_detail!$F322,'asset_&amp;_open_positions'!$E:$M, 9, FALSE),RIGHT(trading_client_detail!$F322,LEN(trading_client_detail!$F322)-1)))),"")</f>
        <v>BTC</v>
      </c>
      <c r="B322" t="str">
        <f>IF(AND(trading_client_detail!$A322&lt;&gt;"",ROUND(trading_client_detail!$G322,0)&lt;&gt;0),IF(OR(LEFT(trading_client_detail!$F322,3)="USD",RIGHT(trading_client_detail!$F322,3)="USD"),"",IF(NOT(ISERROR(VLOOKUP(trading_client_detail!$E322,'asset_&amp;_open_positions'!$E:$M, 6, FALSE))),VLOOKUP(trading_client_detail!$E322,'asset_&amp;_open_positions'!$E:$M, 6, FALSE),IF(NOT(ISERROR(VLOOKUP($A322,'asset_&amp;_open_positions'!$E:$M, 6, FALSE))),VLOOKUP($A322,'asset_&amp;_open_positions'!$E:$M, 6, FALSE),"ASSET"))),"")</f>
        <v>ASSET</v>
      </c>
      <c r="C322">
        <f>IF(AND(trading_client_detail!$A322&lt;&gt;"",ROUND(trading_client_detail!$G322,0)&lt;&gt;0),IF(OR(LEFT(trading_client_detail!$F322,3)="USD",RIGHT(trading_client_detail!$F322,3)="USD"),"",IF(NOT(ISERROR(VLOOKUP(trading_client_detail!$E322,'asset_&amp;_open_positions'!$E:$M, 6, FALSE))),VLOOKUP(trading_client_detail!$E322,'asset_&amp;_open_positions'!$E:$M, 8, FALSE),IF(NOT(ISERROR(VLOOKUP($A322,'asset_&amp;_open_positions'!$E:$M, 6, FALSE))),VLOOKUP($A322,'asset_&amp;_open_positions'!$E:$M, 8, FALSE),1))),"")</f>
        <v>1</v>
      </c>
      <c r="D322" s="42">
        <f>IF(trading_client_detail!$A322&lt;&gt;"",IF(OR(LEFT(trading_client_detail!$F322,3)="USD",RIGHT(trading_client_detail!$F322,3)="USD",LEFT(trading_client_detail!$F322,3)="EUR",RIGHT(trading_client_detail!$F322,3)="EUR"),"",trading_client_detail!$G322),"")</f>
        <v>-5.639653601</v>
      </c>
    </row>
    <row r="323" spans="1:4" x14ac:dyDescent="0.25">
      <c r="A323" t="str">
        <f>IF(AND(trading_client_detail!$A323&lt;&gt;"",ROUND(trading_client_detail!$G323,0)&lt;&gt;0),IF(OR(LEFT(trading_client_detail!$F323,3)="USD",RIGHT(trading_client_detail!$F323,3)="USD",LEFT(trading_client_detail!$F323,3)="EUR",RIGHT(trading_client_detail!$F323,3)="EUR"),"",IF(NOT(ISERROR(VLOOKUP(trading_client_detail!$E323,'asset_&amp;_open_positions'!$E:$M, 9, FALSE))),VLOOKUP(trading_client_detail!$E323,'asset_&amp;_open_positions'!$E:$M, 9, FALSE),IF(NOT(ISERROR(VLOOKUP(trading_client_detail!$F323,'asset_&amp;_open_positions'!$E:$M, 9, FALSE))),VLOOKUP(trading_client_detail!$F323,'asset_&amp;_open_positions'!$E:$M, 9, FALSE),RIGHT(trading_client_detail!$F323,LEN(trading_client_detail!$F323)-1)))),"")</f>
        <v/>
      </c>
      <c r="B323" t="str">
        <f>IF(AND(trading_client_detail!$A323&lt;&gt;"",ROUND(trading_client_detail!$G323,0)&lt;&gt;0),IF(OR(LEFT(trading_client_detail!$F323,3)="USD",RIGHT(trading_client_detail!$F323,3)="USD"),"",IF(NOT(ISERROR(VLOOKUP(trading_client_detail!$E323,'asset_&amp;_open_positions'!$E:$M, 6, FALSE))),VLOOKUP(trading_client_detail!$E323,'asset_&amp;_open_positions'!$E:$M, 6, FALSE),IF(NOT(ISERROR(VLOOKUP($A323,'asset_&amp;_open_positions'!$E:$M, 6, FALSE))),VLOOKUP($A323,'asset_&amp;_open_positions'!$E:$M, 6, FALSE),"ASSET"))),"")</f>
        <v/>
      </c>
      <c r="C323" t="str">
        <f>IF(AND(trading_client_detail!$A323&lt;&gt;"",ROUND(trading_client_detail!$G323,0)&lt;&gt;0),IF(OR(LEFT(trading_client_detail!$F323,3)="USD",RIGHT(trading_client_detail!$F323,3)="USD"),"",IF(NOT(ISERROR(VLOOKUP(trading_client_detail!$E323,'asset_&amp;_open_positions'!$E:$M, 6, FALSE))),VLOOKUP(trading_client_detail!$E323,'asset_&amp;_open_positions'!$E:$M, 8, FALSE),IF(NOT(ISERROR(VLOOKUP($A323,'asset_&amp;_open_positions'!$E:$M, 6, FALSE))),VLOOKUP($A323,'asset_&amp;_open_positions'!$E:$M, 8, FALSE),1))),"")</f>
        <v/>
      </c>
      <c r="D323" s="42" t="str">
        <f>IF(trading_client_detail!$A323&lt;&gt;"",IF(OR(LEFT(trading_client_detail!$F323,3)="USD",RIGHT(trading_client_detail!$F323,3)="USD",LEFT(trading_client_detail!$F323,3)="EUR",RIGHT(trading_client_detail!$F323,3)="EUR"),"",trading_client_detail!$G323),"")</f>
        <v/>
      </c>
    </row>
    <row r="324" spans="1:4" x14ac:dyDescent="0.25">
      <c r="A324" t="str">
        <f>IF(AND(trading_client_detail!$A324&lt;&gt;"",ROUND(trading_client_detail!$G324,0)&lt;&gt;0),IF(OR(LEFT(trading_client_detail!$F324,3)="USD",RIGHT(trading_client_detail!$F324,3)="USD",LEFT(trading_client_detail!$F324,3)="EUR",RIGHT(trading_client_detail!$F324,3)="EUR"),"",IF(NOT(ISERROR(VLOOKUP(trading_client_detail!$E324,'asset_&amp;_open_positions'!$E:$M, 9, FALSE))),VLOOKUP(trading_client_detail!$E324,'asset_&amp;_open_positions'!$E:$M, 9, FALSE),IF(NOT(ISERROR(VLOOKUP(trading_client_detail!$F324,'asset_&amp;_open_positions'!$E:$M, 9, FALSE))),VLOOKUP(trading_client_detail!$F324,'asset_&amp;_open_positions'!$E:$M, 9, FALSE),RIGHT(trading_client_detail!$F324,LEN(trading_client_detail!$F324)-1)))),"")</f>
        <v>BTC</v>
      </c>
      <c r="B324" t="str">
        <f>IF(AND(trading_client_detail!$A324&lt;&gt;"",ROUND(trading_client_detail!$G324,0)&lt;&gt;0),IF(OR(LEFT(trading_client_detail!$F324,3)="USD",RIGHT(trading_client_detail!$F324,3)="USD"),"",IF(NOT(ISERROR(VLOOKUP(trading_client_detail!$E324,'asset_&amp;_open_positions'!$E:$M, 6, FALSE))),VLOOKUP(trading_client_detail!$E324,'asset_&amp;_open_positions'!$E:$M, 6, FALSE),IF(NOT(ISERROR(VLOOKUP($A324,'asset_&amp;_open_positions'!$E:$M, 6, FALSE))),VLOOKUP($A324,'asset_&amp;_open_positions'!$E:$M, 6, FALSE),"ASSET"))),"")</f>
        <v>ASSET</v>
      </c>
      <c r="C324">
        <f>IF(AND(trading_client_detail!$A324&lt;&gt;"",ROUND(trading_client_detail!$G324,0)&lt;&gt;0),IF(OR(LEFT(trading_client_detail!$F324,3)="USD",RIGHT(trading_client_detail!$F324,3)="USD"),"",IF(NOT(ISERROR(VLOOKUP(trading_client_detail!$E324,'asset_&amp;_open_positions'!$E:$M, 6, FALSE))),VLOOKUP(trading_client_detail!$E324,'asset_&amp;_open_positions'!$E:$M, 8, FALSE),IF(NOT(ISERROR(VLOOKUP($A324,'asset_&amp;_open_positions'!$E:$M, 6, FALSE))),VLOOKUP($A324,'asset_&amp;_open_positions'!$E:$M, 8, FALSE),1))),"")</f>
        <v>1</v>
      </c>
      <c r="D324" s="42">
        <f>IF(trading_client_detail!$A324&lt;&gt;"",IF(OR(LEFT(trading_client_detail!$F324,3)="USD",RIGHT(trading_client_detail!$F324,3)="USD",LEFT(trading_client_detail!$F324,3)="EUR",RIGHT(trading_client_detail!$F324,3)="EUR"),"",trading_client_detail!$G324),"")</f>
        <v>-2.91578399799999</v>
      </c>
    </row>
    <row r="325" spans="1:4" x14ac:dyDescent="0.25">
      <c r="A325" t="str">
        <f>IF(AND(trading_client_detail!$A325&lt;&gt;"",ROUND(trading_client_detail!$G325,0)&lt;&gt;0),IF(OR(LEFT(trading_client_detail!$F325,3)="USD",RIGHT(trading_client_detail!$F325,3)="USD",LEFT(trading_client_detail!$F325,3)="EUR",RIGHT(trading_client_detail!$F325,3)="EUR"),"",IF(NOT(ISERROR(VLOOKUP(trading_client_detail!$E325,'asset_&amp;_open_positions'!$E:$M, 9, FALSE))),VLOOKUP(trading_client_detail!$E325,'asset_&amp;_open_positions'!$E:$M, 9, FALSE),IF(NOT(ISERROR(VLOOKUP(trading_client_detail!$F325,'asset_&amp;_open_positions'!$E:$M, 9, FALSE))),VLOOKUP(trading_client_detail!$F325,'asset_&amp;_open_positions'!$E:$M, 9, FALSE),RIGHT(trading_client_detail!$F325,LEN(trading_client_detail!$F325)-1)))),"")</f>
        <v/>
      </c>
      <c r="B325" t="str">
        <f>IF(AND(trading_client_detail!$A325&lt;&gt;"",ROUND(trading_client_detail!$G325,0)&lt;&gt;0),IF(OR(LEFT(trading_client_detail!$F325,3)="USD",RIGHT(trading_client_detail!$F325,3)="USD"),"",IF(NOT(ISERROR(VLOOKUP(trading_client_detail!$E325,'asset_&amp;_open_positions'!$E:$M, 6, FALSE))),VLOOKUP(trading_client_detail!$E325,'asset_&amp;_open_positions'!$E:$M, 6, FALSE),IF(NOT(ISERROR(VLOOKUP($A325,'asset_&amp;_open_positions'!$E:$M, 6, FALSE))),VLOOKUP($A325,'asset_&amp;_open_positions'!$E:$M, 6, FALSE),"ASSET"))),"")</f>
        <v/>
      </c>
      <c r="C325" t="str">
        <f>IF(AND(trading_client_detail!$A325&lt;&gt;"",ROUND(trading_client_detail!$G325,0)&lt;&gt;0),IF(OR(LEFT(trading_client_detail!$F325,3)="USD",RIGHT(trading_client_detail!$F325,3)="USD"),"",IF(NOT(ISERROR(VLOOKUP(trading_client_detail!$E325,'asset_&amp;_open_positions'!$E:$M, 6, FALSE))),VLOOKUP(trading_client_detail!$E325,'asset_&amp;_open_positions'!$E:$M, 8, FALSE),IF(NOT(ISERROR(VLOOKUP($A325,'asset_&amp;_open_positions'!$E:$M, 6, FALSE))),VLOOKUP($A325,'asset_&amp;_open_positions'!$E:$M, 8, FALSE),1))),"")</f>
        <v/>
      </c>
      <c r="D325" s="42" t="str">
        <f>IF(trading_client_detail!$A325&lt;&gt;"",IF(OR(LEFT(trading_client_detail!$F325,3)="USD",RIGHT(trading_client_detail!$F325,3)="USD",LEFT(trading_client_detail!$F325,3)="EUR",RIGHT(trading_client_detail!$F325,3)="EUR"),"",trading_client_detail!$G325),"")</f>
        <v/>
      </c>
    </row>
    <row r="326" spans="1:4" x14ac:dyDescent="0.25">
      <c r="A326" t="str">
        <f>IF(AND(trading_client_detail!$A326&lt;&gt;"",ROUND(trading_client_detail!$G326,0)&lt;&gt;0),IF(OR(LEFT(trading_client_detail!$F326,3)="USD",RIGHT(trading_client_detail!$F326,3)="USD",LEFT(trading_client_detail!$F326,3)="EUR",RIGHT(trading_client_detail!$F326,3)="EUR"),"",IF(NOT(ISERROR(VLOOKUP(trading_client_detail!$E326,'asset_&amp;_open_positions'!$E:$M, 9, FALSE))),VLOOKUP(trading_client_detail!$E326,'asset_&amp;_open_positions'!$E:$M, 9, FALSE),IF(NOT(ISERROR(VLOOKUP(trading_client_detail!$F326,'asset_&amp;_open_positions'!$E:$M, 9, FALSE))),VLOOKUP(trading_client_detail!$F326,'asset_&amp;_open_positions'!$E:$M, 9, FALSE),RIGHT(trading_client_detail!$F326,LEN(trading_client_detail!$F326)-1)))),"")</f>
        <v>BTC</v>
      </c>
      <c r="B326" t="str">
        <f>IF(AND(trading_client_detail!$A326&lt;&gt;"",ROUND(trading_client_detail!$G326,0)&lt;&gt;0),IF(OR(LEFT(trading_client_detail!$F326,3)="USD",RIGHT(trading_client_detail!$F326,3)="USD"),"",IF(NOT(ISERROR(VLOOKUP(trading_client_detail!$E326,'asset_&amp;_open_positions'!$E:$M, 6, FALSE))),VLOOKUP(trading_client_detail!$E326,'asset_&amp;_open_positions'!$E:$M, 6, FALSE),IF(NOT(ISERROR(VLOOKUP($A326,'asset_&amp;_open_positions'!$E:$M, 6, FALSE))),VLOOKUP($A326,'asset_&amp;_open_positions'!$E:$M, 6, FALSE),"ASSET"))),"")</f>
        <v>ASSET</v>
      </c>
      <c r="C326">
        <f>IF(AND(trading_client_detail!$A326&lt;&gt;"",ROUND(trading_client_detail!$G326,0)&lt;&gt;0),IF(OR(LEFT(trading_client_detail!$F326,3)="USD",RIGHT(trading_client_detail!$F326,3)="USD"),"",IF(NOT(ISERROR(VLOOKUP(trading_client_detail!$E326,'asset_&amp;_open_positions'!$E:$M, 6, FALSE))),VLOOKUP(trading_client_detail!$E326,'asset_&amp;_open_positions'!$E:$M, 8, FALSE),IF(NOT(ISERROR(VLOOKUP($A326,'asset_&amp;_open_positions'!$E:$M, 6, FALSE))),VLOOKUP($A326,'asset_&amp;_open_positions'!$E:$M, 8, FALSE),1))),"")</f>
        <v>1</v>
      </c>
      <c r="D326" s="42">
        <f>IF(trading_client_detail!$A326&lt;&gt;"",IF(OR(LEFT(trading_client_detail!$F326,3)="USD",RIGHT(trading_client_detail!$F326,3)="USD",LEFT(trading_client_detail!$F326,3)="EUR",RIGHT(trading_client_detail!$F326,3)="EUR"),"",trading_client_detail!$G326),"")</f>
        <v>8.0708303340000001</v>
      </c>
    </row>
    <row r="327" spans="1:4" x14ac:dyDescent="0.25">
      <c r="A327" t="str">
        <f>IF(AND(trading_client_detail!$A327&lt;&gt;"",ROUND(trading_client_detail!$G327,0)&lt;&gt;0),IF(OR(LEFT(trading_client_detail!$F327,3)="USD",RIGHT(trading_client_detail!$F327,3)="USD",LEFT(trading_client_detail!$F327,3)="EUR",RIGHT(trading_client_detail!$F327,3)="EUR"),"",IF(NOT(ISERROR(VLOOKUP(trading_client_detail!$E327,'asset_&amp;_open_positions'!$E:$M, 9, FALSE))),VLOOKUP(trading_client_detail!$E327,'asset_&amp;_open_positions'!$E:$M, 9, FALSE),IF(NOT(ISERROR(VLOOKUP(trading_client_detail!$F327,'asset_&amp;_open_positions'!$E:$M, 9, FALSE))),VLOOKUP(trading_client_detail!$F327,'asset_&amp;_open_positions'!$E:$M, 9, FALSE),RIGHT(trading_client_detail!$F327,LEN(trading_client_detail!$F327)-1)))),"")</f>
        <v/>
      </c>
      <c r="B327" t="str">
        <f>IF(AND(trading_client_detail!$A327&lt;&gt;"",ROUND(trading_client_detail!$G327,0)&lt;&gt;0),IF(OR(LEFT(trading_client_detail!$F327,3)="USD",RIGHT(trading_client_detail!$F327,3)="USD"),"",IF(NOT(ISERROR(VLOOKUP(trading_client_detail!$E327,'asset_&amp;_open_positions'!$E:$M, 6, FALSE))),VLOOKUP(trading_client_detail!$E327,'asset_&amp;_open_positions'!$E:$M, 6, FALSE),IF(NOT(ISERROR(VLOOKUP($A327,'asset_&amp;_open_positions'!$E:$M, 6, FALSE))),VLOOKUP($A327,'asset_&amp;_open_positions'!$E:$M, 6, FALSE),"ASSET"))),"")</f>
        <v/>
      </c>
      <c r="C327" t="str">
        <f>IF(AND(trading_client_detail!$A327&lt;&gt;"",ROUND(trading_client_detail!$G327,0)&lt;&gt;0),IF(OR(LEFT(trading_client_detail!$F327,3)="USD",RIGHT(trading_client_detail!$F327,3)="USD"),"",IF(NOT(ISERROR(VLOOKUP(trading_client_detail!$E327,'asset_&amp;_open_positions'!$E:$M, 6, FALSE))),VLOOKUP(trading_client_detail!$E327,'asset_&amp;_open_positions'!$E:$M, 8, FALSE),IF(NOT(ISERROR(VLOOKUP($A327,'asset_&amp;_open_positions'!$E:$M, 6, FALSE))),VLOOKUP($A327,'asset_&amp;_open_positions'!$E:$M, 8, FALSE),1))),"")</f>
        <v/>
      </c>
      <c r="D327" s="42" t="str">
        <f>IF(trading_client_detail!$A327&lt;&gt;"",IF(OR(LEFT(trading_client_detail!$F327,3)="USD",RIGHT(trading_client_detail!$F327,3)="USD",LEFT(trading_client_detail!$F327,3)="EUR",RIGHT(trading_client_detail!$F327,3)="EUR"),"",trading_client_detail!$G327),"")</f>
        <v/>
      </c>
    </row>
    <row r="328" spans="1:4" x14ac:dyDescent="0.25">
      <c r="A328" t="str">
        <f>IF(AND(trading_client_detail!$A328&lt;&gt;"",ROUND(trading_client_detail!$G328,0)&lt;&gt;0),IF(OR(LEFT(trading_client_detail!$F328,3)="USD",RIGHT(trading_client_detail!$F328,3)="USD",LEFT(trading_client_detail!$F328,3)="EUR",RIGHT(trading_client_detail!$F328,3)="EUR"),"",IF(NOT(ISERROR(VLOOKUP(trading_client_detail!$E328,'asset_&amp;_open_positions'!$E:$M, 9, FALSE))),VLOOKUP(trading_client_detail!$E328,'asset_&amp;_open_positions'!$E:$M, 9, FALSE),IF(NOT(ISERROR(VLOOKUP(trading_client_detail!$F328,'asset_&amp;_open_positions'!$E:$M, 9, FALSE))),VLOOKUP(trading_client_detail!$F328,'asset_&amp;_open_positions'!$E:$M, 9, FALSE),RIGHT(trading_client_detail!$F328,LEN(trading_client_detail!$F328)-1)))),"")</f>
        <v>BTC</v>
      </c>
      <c r="B328" t="str">
        <f>IF(AND(trading_client_detail!$A328&lt;&gt;"",ROUND(trading_client_detail!$G328,0)&lt;&gt;0),IF(OR(LEFT(trading_client_detail!$F328,3)="USD",RIGHT(trading_client_detail!$F328,3)="USD"),"",IF(NOT(ISERROR(VLOOKUP(trading_client_detail!$E328,'asset_&amp;_open_positions'!$E:$M, 6, FALSE))),VLOOKUP(trading_client_detail!$E328,'asset_&amp;_open_positions'!$E:$M, 6, FALSE),IF(NOT(ISERROR(VLOOKUP($A328,'asset_&amp;_open_positions'!$E:$M, 6, FALSE))),VLOOKUP($A328,'asset_&amp;_open_positions'!$E:$M, 6, FALSE),"ASSET"))),"")</f>
        <v>ASSET</v>
      </c>
      <c r="C328">
        <f>IF(AND(trading_client_detail!$A328&lt;&gt;"",ROUND(trading_client_detail!$G328,0)&lt;&gt;0),IF(OR(LEFT(trading_client_detail!$F328,3)="USD",RIGHT(trading_client_detail!$F328,3)="USD"),"",IF(NOT(ISERROR(VLOOKUP(trading_client_detail!$E328,'asset_&amp;_open_positions'!$E:$M, 6, FALSE))),VLOOKUP(trading_client_detail!$E328,'asset_&amp;_open_positions'!$E:$M, 8, FALSE),IF(NOT(ISERROR(VLOOKUP($A328,'asset_&amp;_open_positions'!$E:$M, 6, FALSE))),VLOOKUP($A328,'asset_&amp;_open_positions'!$E:$M, 8, FALSE),1))),"")</f>
        <v>1</v>
      </c>
      <c r="D328" s="42">
        <f>IF(trading_client_detail!$A328&lt;&gt;"",IF(OR(LEFT(trading_client_detail!$F328,3)="USD",RIGHT(trading_client_detail!$F328,3)="USD",LEFT(trading_client_detail!$F328,3)="EUR",RIGHT(trading_client_detail!$F328,3)="EUR"),"",trading_client_detail!$G328),"")</f>
        <v>-2.5618595499999999</v>
      </c>
    </row>
    <row r="329" spans="1:4" x14ac:dyDescent="0.25">
      <c r="A329" t="str">
        <f>IF(AND(trading_client_detail!$A329&lt;&gt;"",ROUND(trading_client_detail!$G329,0)&lt;&gt;0),IF(OR(LEFT(trading_client_detail!$F329,3)="USD",RIGHT(trading_client_detail!$F329,3)="USD",LEFT(trading_client_detail!$F329,3)="EUR",RIGHT(trading_client_detail!$F329,3)="EUR"),"",IF(NOT(ISERROR(VLOOKUP(trading_client_detail!$E329,'asset_&amp;_open_positions'!$E:$M, 9, FALSE))),VLOOKUP(trading_client_detail!$E329,'asset_&amp;_open_positions'!$E:$M, 9, FALSE),IF(NOT(ISERROR(VLOOKUP(trading_client_detail!$F329,'asset_&amp;_open_positions'!$E:$M, 9, FALSE))),VLOOKUP(trading_client_detail!$F329,'asset_&amp;_open_positions'!$E:$M, 9, FALSE),RIGHT(trading_client_detail!$F329,LEN(trading_client_detail!$F329)-1)))),"")</f>
        <v/>
      </c>
      <c r="B329" t="str">
        <f>IF(AND(trading_client_detail!$A329&lt;&gt;"",ROUND(trading_client_detail!$G329,0)&lt;&gt;0),IF(OR(LEFT(trading_client_detail!$F329,3)="USD",RIGHT(trading_client_detail!$F329,3)="USD"),"",IF(NOT(ISERROR(VLOOKUP(trading_client_detail!$E329,'asset_&amp;_open_positions'!$E:$M, 6, FALSE))),VLOOKUP(trading_client_detail!$E329,'asset_&amp;_open_positions'!$E:$M, 6, FALSE),IF(NOT(ISERROR(VLOOKUP($A329,'asset_&amp;_open_positions'!$E:$M, 6, FALSE))),VLOOKUP($A329,'asset_&amp;_open_positions'!$E:$M, 6, FALSE),"ASSET"))),"")</f>
        <v/>
      </c>
      <c r="C329" t="str">
        <f>IF(AND(trading_client_detail!$A329&lt;&gt;"",ROUND(trading_client_detail!$G329,0)&lt;&gt;0),IF(OR(LEFT(trading_client_detail!$F329,3)="USD",RIGHT(trading_client_detail!$F329,3)="USD"),"",IF(NOT(ISERROR(VLOOKUP(trading_client_detail!$E329,'asset_&amp;_open_positions'!$E:$M, 6, FALSE))),VLOOKUP(trading_client_detail!$E329,'asset_&amp;_open_positions'!$E:$M, 8, FALSE),IF(NOT(ISERROR(VLOOKUP($A329,'asset_&amp;_open_positions'!$E:$M, 6, FALSE))),VLOOKUP($A329,'asset_&amp;_open_positions'!$E:$M, 8, FALSE),1))),"")</f>
        <v/>
      </c>
      <c r="D329" s="42" t="str">
        <f>IF(trading_client_detail!$A329&lt;&gt;"",IF(OR(LEFT(trading_client_detail!$F329,3)="USD",RIGHT(trading_client_detail!$F329,3)="USD",LEFT(trading_client_detail!$F329,3)="EUR",RIGHT(trading_client_detail!$F329,3)="EUR"),"",trading_client_detail!$G329),"")</f>
        <v/>
      </c>
    </row>
    <row r="330" spans="1:4" x14ac:dyDescent="0.25">
      <c r="A330" t="str">
        <f>IF(AND(trading_client_detail!$A330&lt;&gt;"",ROUND(trading_client_detail!$G330,0)&lt;&gt;0),IF(OR(LEFT(trading_client_detail!$F330,3)="USD",RIGHT(trading_client_detail!$F330,3)="USD",LEFT(trading_client_detail!$F330,3)="EUR",RIGHT(trading_client_detail!$F330,3)="EUR"),"",IF(NOT(ISERROR(VLOOKUP(trading_client_detail!$E330,'asset_&amp;_open_positions'!$E:$M, 9, FALSE))),VLOOKUP(trading_client_detail!$E330,'asset_&amp;_open_positions'!$E:$M, 9, FALSE),IF(NOT(ISERROR(VLOOKUP(trading_client_detail!$F330,'asset_&amp;_open_positions'!$E:$M, 9, FALSE))),VLOOKUP(trading_client_detail!$F330,'asset_&amp;_open_positions'!$E:$M, 9, FALSE),RIGHT(trading_client_detail!$F330,LEN(trading_client_detail!$F330)-1)))),"")</f>
        <v>BTC</v>
      </c>
      <c r="B330" t="str">
        <f>IF(AND(trading_client_detail!$A330&lt;&gt;"",ROUND(trading_client_detail!$G330,0)&lt;&gt;0),IF(OR(LEFT(trading_client_detail!$F330,3)="USD",RIGHT(trading_client_detail!$F330,3)="USD"),"",IF(NOT(ISERROR(VLOOKUP(trading_client_detail!$E330,'asset_&amp;_open_positions'!$E:$M, 6, FALSE))),VLOOKUP(trading_client_detail!$E330,'asset_&amp;_open_positions'!$E:$M, 6, FALSE),IF(NOT(ISERROR(VLOOKUP($A330,'asset_&amp;_open_positions'!$E:$M, 6, FALSE))),VLOOKUP($A330,'asset_&amp;_open_positions'!$E:$M, 6, FALSE),"ASSET"))),"")</f>
        <v>ASSET</v>
      </c>
      <c r="C330">
        <f>IF(AND(trading_client_detail!$A330&lt;&gt;"",ROUND(trading_client_detail!$G330,0)&lt;&gt;0),IF(OR(LEFT(trading_client_detail!$F330,3)="USD",RIGHT(trading_client_detail!$F330,3)="USD"),"",IF(NOT(ISERROR(VLOOKUP(trading_client_detail!$E330,'asset_&amp;_open_positions'!$E:$M, 6, FALSE))),VLOOKUP(trading_client_detail!$E330,'asset_&amp;_open_positions'!$E:$M, 8, FALSE),IF(NOT(ISERROR(VLOOKUP($A330,'asset_&amp;_open_positions'!$E:$M, 6, FALSE))),VLOOKUP($A330,'asset_&amp;_open_positions'!$E:$M, 8, FALSE),1))),"")</f>
        <v>1</v>
      </c>
      <c r="D330" s="42">
        <f>IF(trading_client_detail!$A330&lt;&gt;"",IF(OR(LEFT(trading_client_detail!$F330,3)="USD",RIGHT(trading_client_detail!$F330,3)="USD",LEFT(trading_client_detail!$F330,3)="EUR",RIGHT(trading_client_detail!$F330,3)="EUR"),"",trading_client_detail!$G330),"")</f>
        <v>-0.80685847300000002</v>
      </c>
    </row>
    <row r="331" spans="1:4" x14ac:dyDescent="0.25">
      <c r="A331" t="str">
        <f>IF(AND(trading_client_detail!$A331&lt;&gt;"",ROUND(trading_client_detail!$G331,0)&lt;&gt;0),IF(OR(LEFT(trading_client_detail!$F331,3)="USD",RIGHT(trading_client_detail!$F331,3)="USD",LEFT(trading_client_detail!$F331,3)="EUR",RIGHT(trading_client_detail!$F331,3)="EUR"),"",IF(NOT(ISERROR(VLOOKUP(trading_client_detail!$E331,'asset_&amp;_open_positions'!$E:$M, 9, FALSE))),VLOOKUP(trading_client_detail!$E331,'asset_&amp;_open_positions'!$E:$M, 9, FALSE),IF(NOT(ISERROR(VLOOKUP(trading_client_detail!$F331,'asset_&amp;_open_positions'!$E:$M, 9, FALSE))),VLOOKUP(trading_client_detail!$F331,'asset_&amp;_open_positions'!$E:$M, 9, FALSE),RIGHT(trading_client_detail!$F331,LEN(trading_client_detail!$F331)-1)))),"")</f>
        <v/>
      </c>
      <c r="B331" t="str">
        <f>IF(AND(trading_client_detail!$A331&lt;&gt;"",ROUND(trading_client_detail!$G331,0)&lt;&gt;0),IF(OR(LEFT(trading_client_detail!$F331,3)="USD",RIGHT(trading_client_detail!$F331,3)="USD"),"",IF(NOT(ISERROR(VLOOKUP(trading_client_detail!$E331,'asset_&amp;_open_positions'!$E:$M, 6, FALSE))),VLOOKUP(trading_client_detail!$E331,'asset_&amp;_open_positions'!$E:$M, 6, FALSE),IF(NOT(ISERROR(VLOOKUP($A331,'asset_&amp;_open_positions'!$E:$M, 6, FALSE))),VLOOKUP($A331,'asset_&amp;_open_positions'!$E:$M, 6, FALSE),"ASSET"))),"")</f>
        <v/>
      </c>
      <c r="C331" t="str">
        <f>IF(AND(trading_client_detail!$A331&lt;&gt;"",ROUND(trading_client_detail!$G331,0)&lt;&gt;0),IF(OR(LEFT(trading_client_detail!$F331,3)="USD",RIGHT(trading_client_detail!$F331,3)="USD"),"",IF(NOT(ISERROR(VLOOKUP(trading_client_detail!$E331,'asset_&amp;_open_positions'!$E:$M, 6, FALSE))),VLOOKUP(trading_client_detail!$E331,'asset_&amp;_open_positions'!$E:$M, 8, FALSE),IF(NOT(ISERROR(VLOOKUP($A331,'asset_&amp;_open_positions'!$E:$M, 6, FALSE))),VLOOKUP($A331,'asset_&amp;_open_positions'!$E:$M, 8, FALSE),1))),"")</f>
        <v/>
      </c>
      <c r="D331" s="42">
        <f>IF(trading_client_detail!$A331&lt;&gt;"",IF(OR(LEFT(trading_client_detail!$F331,3)="USD",RIGHT(trading_client_detail!$F331,3)="USD",LEFT(trading_client_detail!$F331,3)="EUR",RIGHT(trading_client_detail!$F331,3)="EUR"),"",trading_client_detail!$G331),"")</f>
        <v>-8.5899999999999995E-7</v>
      </c>
    </row>
    <row r="332" spans="1:4" x14ac:dyDescent="0.25">
      <c r="A332" t="str">
        <f>IF(AND(trading_client_detail!$A332&lt;&gt;"",ROUND(trading_client_detail!$G332,0)&lt;&gt;0),IF(OR(LEFT(trading_client_detail!$F332,3)="USD",RIGHT(trading_client_detail!$F332,3)="USD",LEFT(trading_client_detail!$F332,3)="EUR",RIGHT(trading_client_detail!$F332,3)="EUR"),"",IF(NOT(ISERROR(VLOOKUP(trading_client_detail!$E332,'asset_&amp;_open_positions'!$E:$M, 9, FALSE))),VLOOKUP(trading_client_detail!$E332,'asset_&amp;_open_positions'!$E:$M, 9, FALSE),IF(NOT(ISERROR(VLOOKUP(trading_client_detail!$F332,'asset_&amp;_open_positions'!$E:$M, 9, FALSE))),VLOOKUP(trading_client_detail!$F332,'asset_&amp;_open_positions'!$E:$M, 9, FALSE),RIGHT(trading_client_detail!$F332,LEN(trading_client_detail!$F332)-1)))),"")</f>
        <v>BTC</v>
      </c>
      <c r="B332" t="str">
        <f>IF(AND(trading_client_detail!$A332&lt;&gt;"",ROUND(trading_client_detail!$G332,0)&lt;&gt;0),IF(OR(LEFT(trading_client_detail!$F332,3)="USD",RIGHT(trading_client_detail!$F332,3)="USD"),"",IF(NOT(ISERROR(VLOOKUP(trading_client_detail!$E332,'asset_&amp;_open_positions'!$E:$M, 6, FALSE))),VLOOKUP(trading_client_detail!$E332,'asset_&amp;_open_positions'!$E:$M, 6, FALSE),IF(NOT(ISERROR(VLOOKUP($A332,'asset_&amp;_open_positions'!$E:$M, 6, FALSE))),VLOOKUP($A332,'asset_&amp;_open_positions'!$E:$M, 6, FALSE),"ASSET"))),"")</f>
        <v>SWAP</v>
      </c>
      <c r="C332">
        <f>IF(AND(trading_client_detail!$A332&lt;&gt;"",ROUND(trading_client_detail!$G332,0)&lt;&gt;0),IF(OR(LEFT(trading_client_detail!$F332,3)="USD",RIGHT(trading_client_detail!$F332,3)="USD"),"",IF(NOT(ISERROR(VLOOKUP(trading_client_detail!$E332,'asset_&amp;_open_positions'!$E:$M, 6, FALSE))),VLOOKUP(trading_client_detail!$E332,'asset_&amp;_open_positions'!$E:$M, 8, FALSE),IF(NOT(ISERROR(VLOOKUP($A332,'asset_&amp;_open_positions'!$E:$M, 6, FALSE))),VLOOKUP($A332,'asset_&amp;_open_positions'!$E:$M, 8, FALSE),1))),"")</f>
        <v>1</v>
      </c>
      <c r="D332" s="42">
        <f>IF(trading_client_detail!$A332&lt;&gt;"",IF(OR(LEFT(trading_client_detail!$F332,3)="USD",RIGHT(trading_client_detail!$F332,3)="USD",LEFT(trading_client_detail!$F332,3)="EUR",RIGHT(trading_client_detail!$F332,3)="EUR"),"",trading_client_detail!$G332),"")</f>
        <v>-34.909999999999997</v>
      </c>
    </row>
    <row r="333" spans="1:4" x14ac:dyDescent="0.25">
      <c r="A333" t="str">
        <f>IF(AND(trading_client_detail!$A333&lt;&gt;"",ROUND(trading_client_detail!$G333,0)&lt;&gt;0),IF(OR(LEFT(trading_client_detail!$F333,3)="USD",RIGHT(trading_client_detail!$F333,3)="USD",LEFT(trading_client_detail!$F333,3)="EUR",RIGHT(trading_client_detail!$F333,3)="EUR"),"",IF(NOT(ISERROR(VLOOKUP(trading_client_detail!$E333,'asset_&amp;_open_positions'!$E:$M, 9, FALSE))),VLOOKUP(trading_client_detail!$E333,'asset_&amp;_open_positions'!$E:$M, 9, FALSE),IF(NOT(ISERROR(VLOOKUP(trading_client_detail!$F333,'asset_&amp;_open_positions'!$E:$M, 9, FALSE))),VLOOKUP(trading_client_detail!$F333,'asset_&amp;_open_positions'!$E:$M, 9, FALSE),RIGHT(trading_client_detail!$F333,LEN(trading_client_detail!$F333)-1)))),"")</f>
        <v/>
      </c>
      <c r="B333" t="str">
        <f>IF(AND(trading_client_detail!$A333&lt;&gt;"",ROUND(trading_client_detail!$G333,0)&lt;&gt;0),IF(OR(LEFT(trading_client_detail!$F333,3)="USD",RIGHT(trading_client_detail!$F333,3)="USD"),"",IF(NOT(ISERROR(VLOOKUP(trading_client_detail!$E333,'asset_&amp;_open_positions'!$E:$M, 6, FALSE))),VLOOKUP(trading_client_detail!$E333,'asset_&amp;_open_positions'!$E:$M, 6, FALSE),IF(NOT(ISERROR(VLOOKUP($A333,'asset_&amp;_open_positions'!$E:$M, 6, FALSE))),VLOOKUP($A333,'asset_&amp;_open_positions'!$E:$M, 6, FALSE),"ASSET"))),"")</f>
        <v/>
      </c>
      <c r="C333" t="str">
        <f>IF(AND(trading_client_detail!$A333&lt;&gt;"",ROUND(trading_client_detail!$G333,0)&lt;&gt;0),IF(OR(LEFT(trading_client_detail!$F333,3)="USD",RIGHT(trading_client_detail!$F333,3)="USD"),"",IF(NOT(ISERROR(VLOOKUP(trading_client_detail!$E333,'asset_&amp;_open_positions'!$E:$M, 6, FALSE))),VLOOKUP(trading_client_detail!$E333,'asset_&amp;_open_positions'!$E:$M, 8, FALSE),IF(NOT(ISERROR(VLOOKUP($A333,'asset_&amp;_open_positions'!$E:$M, 6, FALSE))),VLOOKUP($A333,'asset_&amp;_open_positions'!$E:$M, 8, FALSE),1))),"")</f>
        <v/>
      </c>
      <c r="D333" s="42" t="str">
        <f>IF(trading_client_detail!$A333&lt;&gt;"",IF(OR(LEFT(trading_client_detail!$F333,3)="USD",RIGHT(trading_client_detail!$F333,3)="USD",LEFT(trading_client_detail!$F333,3)="EUR",RIGHT(trading_client_detail!$F333,3)="EUR"),"",trading_client_detail!$G333),"")</f>
        <v/>
      </c>
    </row>
    <row r="334" spans="1:4" x14ac:dyDescent="0.25">
      <c r="A334" t="str">
        <f>IF(AND(trading_client_detail!$A334&lt;&gt;"",ROUND(trading_client_detail!$G334,0)&lt;&gt;0),IF(OR(LEFT(trading_client_detail!$F334,3)="USD",RIGHT(trading_client_detail!$F334,3)="USD",LEFT(trading_client_detail!$F334,3)="EUR",RIGHT(trading_client_detail!$F334,3)="EUR"),"",IF(NOT(ISERROR(VLOOKUP(trading_client_detail!$E334,'asset_&amp;_open_positions'!$E:$M, 9, FALSE))),VLOOKUP(trading_client_detail!$E334,'asset_&amp;_open_positions'!$E:$M, 9, FALSE),IF(NOT(ISERROR(VLOOKUP(trading_client_detail!$F334,'asset_&amp;_open_positions'!$E:$M, 9, FALSE))),VLOOKUP(trading_client_detail!$F334,'asset_&amp;_open_positions'!$E:$M, 9, FALSE),RIGHT(trading_client_detail!$F334,LEN(trading_client_detail!$F334)-1)))),"")</f>
        <v>BTC</v>
      </c>
      <c r="B334" t="str">
        <f>IF(AND(trading_client_detail!$A334&lt;&gt;"",ROUND(trading_client_detail!$G334,0)&lt;&gt;0),IF(OR(LEFT(trading_client_detail!$F334,3)="USD",RIGHT(trading_client_detail!$F334,3)="USD"),"",IF(NOT(ISERROR(VLOOKUP(trading_client_detail!$E334,'asset_&amp;_open_positions'!$E:$M, 6, FALSE))),VLOOKUP(trading_client_detail!$E334,'asset_&amp;_open_positions'!$E:$M, 6, FALSE),IF(NOT(ISERROR(VLOOKUP($A334,'asset_&amp;_open_positions'!$E:$M, 6, FALSE))),VLOOKUP($A334,'asset_&amp;_open_positions'!$E:$M, 6, FALSE),"ASSET"))),"")</f>
        <v>ASSET</v>
      </c>
      <c r="C334">
        <f>IF(AND(trading_client_detail!$A334&lt;&gt;"",ROUND(trading_client_detail!$G334,0)&lt;&gt;0),IF(OR(LEFT(trading_client_detail!$F334,3)="USD",RIGHT(trading_client_detail!$F334,3)="USD"),"",IF(NOT(ISERROR(VLOOKUP(trading_client_detail!$E334,'asset_&amp;_open_positions'!$E:$M, 6, FALSE))),VLOOKUP(trading_client_detail!$E334,'asset_&amp;_open_positions'!$E:$M, 8, FALSE),IF(NOT(ISERROR(VLOOKUP($A334,'asset_&amp;_open_positions'!$E:$M, 6, FALSE))),VLOOKUP($A334,'asset_&amp;_open_positions'!$E:$M, 8, FALSE),1))),"")</f>
        <v>1</v>
      </c>
      <c r="D334" s="42">
        <f>IF(trading_client_detail!$A334&lt;&gt;"",IF(OR(LEFT(trading_client_detail!$F334,3)="USD",RIGHT(trading_client_detail!$F334,3)="USD",LEFT(trading_client_detail!$F334,3)="EUR",RIGHT(trading_client_detail!$F334,3)="EUR"),"",trading_client_detail!$G334),"")</f>
        <v>142.90889353</v>
      </c>
    </row>
    <row r="335" spans="1:4" x14ac:dyDescent="0.25">
      <c r="A335" t="str">
        <f>IF(AND(trading_client_detail!$A335&lt;&gt;"",ROUND(trading_client_detail!$G335,0)&lt;&gt;0),IF(OR(LEFT(trading_client_detail!$F335,3)="USD",RIGHT(trading_client_detail!$F335,3)="USD",LEFT(trading_client_detail!$F335,3)="EUR",RIGHT(trading_client_detail!$F335,3)="EUR"),"",IF(NOT(ISERROR(VLOOKUP(trading_client_detail!$E335,'asset_&amp;_open_positions'!$E:$M, 9, FALSE))),VLOOKUP(trading_client_detail!$E335,'asset_&amp;_open_positions'!$E:$M, 9, FALSE),IF(NOT(ISERROR(VLOOKUP(trading_client_detail!$F335,'asset_&amp;_open_positions'!$E:$M, 9, FALSE))),VLOOKUP(trading_client_detail!$F335,'asset_&amp;_open_positions'!$E:$M, 9, FALSE),RIGHT(trading_client_detail!$F335,LEN(trading_client_detail!$F335)-1)))),"")</f>
        <v/>
      </c>
      <c r="B335" t="str">
        <f>IF(AND(trading_client_detail!$A335&lt;&gt;"",ROUND(trading_client_detail!$G335,0)&lt;&gt;0),IF(OR(LEFT(trading_client_detail!$F335,3)="USD",RIGHT(trading_client_detail!$F335,3)="USD"),"",IF(NOT(ISERROR(VLOOKUP(trading_client_detail!$E335,'asset_&amp;_open_positions'!$E:$M, 6, FALSE))),VLOOKUP(trading_client_detail!$E335,'asset_&amp;_open_positions'!$E:$M, 6, FALSE),IF(NOT(ISERROR(VLOOKUP($A335,'asset_&amp;_open_positions'!$E:$M, 6, FALSE))),VLOOKUP($A335,'asset_&amp;_open_positions'!$E:$M, 6, FALSE),"ASSET"))),"")</f>
        <v/>
      </c>
      <c r="C335" t="str">
        <f>IF(AND(trading_client_detail!$A335&lt;&gt;"",ROUND(trading_client_detail!$G335,0)&lt;&gt;0),IF(OR(LEFT(trading_client_detail!$F335,3)="USD",RIGHT(trading_client_detail!$F335,3)="USD"),"",IF(NOT(ISERROR(VLOOKUP(trading_client_detail!$E335,'asset_&amp;_open_positions'!$E:$M, 6, FALSE))),VLOOKUP(trading_client_detail!$E335,'asset_&amp;_open_positions'!$E:$M, 8, FALSE),IF(NOT(ISERROR(VLOOKUP($A335,'asset_&amp;_open_positions'!$E:$M, 6, FALSE))),VLOOKUP($A335,'asset_&amp;_open_positions'!$E:$M, 8, FALSE),1))),"")</f>
        <v/>
      </c>
      <c r="D335" s="42" t="str">
        <f>IF(trading_client_detail!$A335&lt;&gt;"",IF(OR(LEFT(trading_client_detail!$F335,3)="USD",RIGHT(trading_client_detail!$F335,3)="USD",LEFT(trading_client_detail!$F335,3)="EUR",RIGHT(trading_client_detail!$F335,3)="EUR"),"",trading_client_detail!$G335),"")</f>
        <v/>
      </c>
    </row>
    <row r="336" spans="1:4" x14ac:dyDescent="0.25">
      <c r="A336" t="str">
        <f>IF(AND(trading_client_detail!$A336&lt;&gt;"",ROUND(trading_client_detail!$G336,0)&lt;&gt;0),IF(OR(LEFT(trading_client_detail!$F336,3)="USD",RIGHT(trading_client_detail!$F336,3)="USD",LEFT(trading_client_detail!$F336,3)="EUR",RIGHT(trading_client_detail!$F336,3)="EUR"),"",IF(NOT(ISERROR(VLOOKUP(trading_client_detail!$E336,'asset_&amp;_open_positions'!$E:$M, 9, FALSE))),VLOOKUP(trading_client_detail!$E336,'asset_&amp;_open_positions'!$E:$M, 9, FALSE),IF(NOT(ISERROR(VLOOKUP(trading_client_detail!$F336,'asset_&amp;_open_positions'!$E:$M, 9, FALSE))),VLOOKUP(trading_client_detail!$F336,'asset_&amp;_open_positions'!$E:$M, 9, FALSE),RIGHT(trading_client_detail!$F336,LEN(trading_client_detail!$F336)-1)))),"")</f>
        <v>BTC</v>
      </c>
      <c r="B336" t="str">
        <f>IF(AND(trading_client_detail!$A336&lt;&gt;"",ROUND(trading_client_detail!$G336,0)&lt;&gt;0),IF(OR(LEFT(trading_client_detail!$F336,3)="USD",RIGHT(trading_client_detail!$F336,3)="USD"),"",IF(NOT(ISERROR(VLOOKUP(trading_client_detail!$E336,'asset_&amp;_open_positions'!$E:$M, 6, FALSE))),VLOOKUP(trading_client_detail!$E336,'asset_&amp;_open_positions'!$E:$M, 6, FALSE),IF(NOT(ISERROR(VLOOKUP($A336,'asset_&amp;_open_positions'!$E:$M, 6, FALSE))),VLOOKUP($A336,'asset_&amp;_open_positions'!$E:$M, 6, FALSE),"ASSET"))),"")</f>
        <v>ASSET</v>
      </c>
      <c r="C336">
        <f>IF(AND(trading_client_detail!$A336&lt;&gt;"",ROUND(trading_client_detail!$G336,0)&lt;&gt;0),IF(OR(LEFT(trading_client_detail!$F336,3)="USD",RIGHT(trading_client_detail!$F336,3)="USD"),"",IF(NOT(ISERROR(VLOOKUP(trading_client_detail!$E336,'asset_&amp;_open_positions'!$E:$M, 6, FALSE))),VLOOKUP(trading_client_detail!$E336,'asset_&amp;_open_positions'!$E:$M, 8, FALSE),IF(NOT(ISERROR(VLOOKUP($A336,'asset_&amp;_open_positions'!$E:$M, 6, FALSE))),VLOOKUP($A336,'asset_&amp;_open_positions'!$E:$M, 8, FALSE),1))),"")</f>
        <v>1</v>
      </c>
      <c r="D336" s="42">
        <f>IF(trading_client_detail!$A336&lt;&gt;"",IF(OR(LEFT(trading_client_detail!$F336,3)="USD",RIGHT(trading_client_detail!$F336,3)="USD",LEFT(trading_client_detail!$F336,3)="EUR",RIGHT(trading_client_detail!$F336,3)="EUR"),"",trading_client_detail!$G336),"")</f>
        <v>-3.6387800000000001</v>
      </c>
    </row>
    <row r="337" spans="1:4" x14ac:dyDescent="0.25">
      <c r="A337" t="str">
        <f>IF(AND(trading_client_detail!$A337&lt;&gt;"",ROUND(trading_client_detail!$G337,0)&lt;&gt;0),IF(OR(LEFT(trading_client_detail!$F337,3)="USD",RIGHT(trading_client_detail!$F337,3)="USD",LEFT(trading_client_detail!$F337,3)="EUR",RIGHT(trading_client_detail!$F337,3)="EUR"),"",IF(NOT(ISERROR(VLOOKUP(trading_client_detail!$E337,'asset_&amp;_open_positions'!$E:$M, 9, FALSE))),VLOOKUP(trading_client_detail!$E337,'asset_&amp;_open_positions'!$E:$M, 9, FALSE),IF(NOT(ISERROR(VLOOKUP(trading_client_detail!$F337,'asset_&amp;_open_positions'!$E:$M, 9, FALSE))),VLOOKUP(trading_client_detail!$F337,'asset_&amp;_open_positions'!$E:$M, 9, FALSE),RIGHT(trading_client_detail!$F337,LEN(trading_client_detail!$F337)-1)))),"")</f>
        <v/>
      </c>
      <c r="B337" t="str">
        <f>IF(AND(trading_client_detail!$A337&lt;&gt;"",ROUND(trading_client_detail!$G337,0)&lt;&gt;0),IF(OR(LEFT(trading_client_detail!$F337,3)="USD",RIGHT(trading_client_detail!$F337,3)="USD"),"",IF(NOT(ISERROR(VLOOKUP(trading_client_detail!$E337,'asset_&amp;_open_positions'!$E:$M, 6, FALSE))),VLOOKUP(trading_client_detail!$E337,'asset_&amp;_open_positions'!$E:$M, 6, FALSE),IF(NOT(ISERROR(VLOOKUP($A337,'asset_&amp;_open_positions'!$E:$M, 6, FALSE))),VLOOKUP($A337,'asset_&amp;_open_positions'!$E:$M, 6, FALSE),"ASSET"))),"")</f>
        <v/>
      </c>
      <c r="C337" t="str">
        <f>IF(AND(trading_client_detail!$A337&lt;&gt;"",ROUND(trading_client_detail!$G337,0)&lt;&gt;0),IF(OR(LEFT(trading_client_detail!$F337,3)="USD",RIGHT(trading_client_detail!$F337,3)="USD"),"",IF(NOT(ISERROR(VLOOKUP(trading_client_detail!$E337,'asset_&amp;_open_positions'!$E:$M, 6, FALSE))),VLOOKUP(trading_client_detail!$E337,'asset_&amp;_open_positions'!$E:$M, 8, FALSE),IF(NOT(ISERROR(VLOOKUP($A337,'asset_&amp;_open_positions'!$E:$M, 6, FALSE))),VLOOKUP($A337,'asset_&amp;_open_positions'!$E:$M, 8, FALSE),1))),"")</f>
        <v/>
      </c>
      <c r="D337" s="42" t="str">
        <f>IF(trading_client_detail!$A337&lt;&gt;"",IF(OR(LEFT(trading_client_detail!$F337,3)="USD",RIGHT(trading_client_detail!$F337,3)="USD",LEFT(trading_client_detail!$F337,3)="EUR",RIGHT(trading_client_detail!$F337,3)="EUR"),"",trading_client_detail!$G337),"")</f>
        <v/>
      </c>
    </row>
    <row r="338" spans="1:4" x14ac:dyDescent="0.25">
      <c r="A338" t="str">
        <f>IF(AND(trading_client_detail!$A338&lt;&gt;"",ROUND(trading_client_detail!$G338,0)&lt;&gt;0),IF(OR(LEFT(trading_client_detail!$F338,3)="USD",RIGHT(trading_client_detail!$F338,3)="USD",LEFT(trading_client_detail!$F338,3)="EUR",RIGHT(trading_client_detail!$F338,3)="EUR"),"",IF(NOT(ISERROR(VLOOKUP(trading_client_detail!$E338,'asset_&amp;_open_positions'!$E:$M, 9, FALSE))),VLOOKUP(trading_client_detail!$E338,'asset_&amp;_open_positions'!$E:$M, 9, FALSE),IF(NOT(ISERROR(VLOOKUP(trading_client_detail!$F338,'asset_&amp;_open_positions'!$E:$M, 9, FALSE))),VLOOKUP(trading_client_detail!$F338,'asset_&amp;_open_positions'!$E:$M, 9, FALSE),RIGHT(trading_client_detail!$F338,LEN(trading_client_detail!$F338)-1)))),"")</f>
        <v>BTC</v>
      </c>
      <c r="B338" t="str">
        <f>IF(AND(trading_client_detail!$A338&lt;&gt;"",ROUND(trading_client_detail!$G338,0)&lt;&gt;0),IF(OR(LEFT(trading_client_detail!$F338,3)="USD",RIGHT(trading_client_detail!$F338,3)="USD"),"",IF(NOT(ISERROR(VLOOKUP(trading_client_detail!$E338,'asset_&amp;_open_positions'!$E:$M, 6, FALSE))),VLOOKUP(trading_client_detail!$E338,'asset_&amp;_open_positions'!$E:$M, 6, FALSE),IF(NOT(ISERROR(VLOOKUP($A338,'asset_&amp;_open_positions'!$E:$M, 6, FALSE))),VLOOKUP($A338,'asset_&amp;_open_positions'!$E:$M, 6, FALSE),"ASSET"))),"")</f>
        <v>SWAP</v>
      </c>
      <c r="C338">
        <f>IF(AND(trading_client_detail!$A338&lt;&gt;"",ROUND(trading_client_detail!$G338,0)&lt;&gt;0),IF(OR(LEFT(trading_client_detail!$F338,3)="USD",RIGHT(trading_client_detail!$F338,3)="USD"),"",IF(NOT(ISERROR(VLOOKUP(trading_client_detail!$E338,'asset_&amp;_open_positions'!$E:$M, 6, FALSE))),VLOOKUP(trading_client_detail!$E338,'asset_&amp;_open_positions'!$E:$M, 8, FALSE),IF(NOT(ISERROR(VLOOKUP($A338,'asset_&amp;_open_positions'!$E:$M, 6, FALSE))),VLOOKUP($A338,'asset_&amp;_open_positions'!$E:$M, 8, FALSE),1))),"")</f>
        <v>1</v>
      </c>
      <c r="D338" s="42">
        <f>IF(trading_client_detail!$A338&lt;&gt;"",IF(OR(LEFT(trading_client_detail!$F338,3)="USD",RIGHT(trading_client_detail!$F338,3)="USD",LEFT(trading_client_detail!$F338,3)="EUR",RIGHT(trading_client_detail!$F338,3)="EUR"),"",trading_client_detail!$G338),"")</f>
        <v>947.89599999999905</v>
      </c>
    </row>
    <row r="339" spans="1:4" x14ac:dyDescent="0.25">
      <c r="A339" t="str">
        <f>IF(AND(trading_client_detail!$A339&lt;&gt;"",ROUND(trading_client_detail!$G339,0)&lt;&gt;0),IF(OR(LEFT(trading_client_detail!$F339,3)="USD",RIGHT(trading_client_detail!$F339,3)="USD",LEFT(trading_client_detail!$F339,3)="EUR",RIGHT(trading_client_detail!$F339,3)="EUR"),"",IF(NOT(ISERROR(VLOOKUP(trading_client_detail!$E339,'asset_&amp;_open_positions'!$E:$M, 9, FALSE))),VLOOKUP(trading_client_detail!$E339,'asset_&amp;_open_positions'!$E:$M, 9, FALSE),IF(NOT(ISERROR(VLOOKUP(trading_client_detail!$F339,'asset_&amp;_open_positions'!$E:$M, 9, FALSE))),VLOOKUP(trading_client_detail!$F339,'asset_&amp;_open_positions'!$E:$M, 9, FALSE),RIGHT(trading_client_detail!$F339,LEN(trading_client_detail!$F339)-1)))),"")</f>
        <v/>
      </c>
      <c r="B339" t="str">
        <f>IF(AND(trading_client_detail!$A339&lt;&gt;"",ROUND(trading_client_detail!$G339,0)&lt;&gt;0),IF(OR(LEFT(trading_client_detail!$F339,3)="USD",RIGHT(trading_client_detail!$F339,3)="USD"),"",IF(NOT(ISERROR(VLOOKUP(trading_client_detail!$E339,'asset_&amp;_open_positions'!$E:$M, 6, FALSE))),VLOOKUP(trading_client_detail!$E339,'asset_&amp;_open_positions'!$E:$M, 6, FALSE),IF(NOT(ISERROR(VLOOKUP($A339,'asset_&amp;_open_positions'!$E:$M, 6, FALSE))),VLOOKUP($A339,'asset_&amp;_open_positions'!$E:$M, 6, FALSE),"ASSET"))),"")</f>
        <v/>
      </c>
      <c r="C339" t="str">
        <f>IF(AND(trading_client_detail!$A339&lt;&gt;"",ROUND(trading_client_detail!$G339,0)&lt;&gt;0),IF(OR(LEFT(trading_client_detail!$F339,3)="USD",RIGHT(trading_client_detail!$F339,3)="USD"),"",IF(NOT(ISERROR(VLOOKUP(trading_client_detail!$E339,'asset_&amp;_open_positions'!$E:$M, 6, FALSE))),VLOOKUP(trading_client_detail!$E339,'asset_&amp;_open_positions'!$E:$M, 8, FALSE),IF(NOT(ISERROR(VLOOKUP($A339,'asset_&amp;_open_positions'!$E:$M, 6, FALSE))),VLOOKUP($A339,'asset_&amp;_open_positions'!$E:$M, 8, FALSE),1))),"")</f>
        <v/>
      </c>
      <c r="D339" s="42" t="str">
        <f>IF(trading_client_detail!$A339&lt;&gt;"",IF(OR(LEFT(trading_client_detail!$F339,3)="USD",RIGHT(trading_client_detail!$F339,3)="USD",LEFT(trading_client_detail!$F339,3)="EUR",RIGHT(trading_client_detail!$F339,3)="EUR"),"",trading_client_detail!$G339),"")</f>
        <v/>
      </c>
    </row>
    <row r="340" spans="1:4" x14ac:dyDescent="0.25">
      <c r="A340" t="str">
        <f>IF(AND(trading_client_detail!$A340&lt;&gt;"",ROUND(trading_client_detail!$G340,0)&lt;&gt;0),IF(OR(LEFT(trading_client_detail!$F340,3)="USD",RIGHT(trading_client_detail!$F340,3)="USD",LEFT(trading_client_detail!$F340,3)="EUR",RIGHT(trading_client_detail!$F340,3)="EUR"),"",IF(NOT(ISERROR(VLOOKUP(trading_client_detail!$E340,'asset_&amp;_open_positions'!$E:$M, 9, FALSE))),VLOOKUP(trading_client_detail!$E340,'asset_&amp;_open_positions'!$E:$M, 9, FALSE),IF(NOT(ISERROR(VLOOKUP(trading_client_detail!$F340,'asset_&amp;_open_positions'!$E:$M, 9, FALSE))),VLOOKUP(trading_client_detail!$F340,'asset_&amp;_open_positions'!$E:$M, 9, FALSE),RIGHT(trading_client_detail!$F340,LEN(trading_client_detail!$F340)-1)))),"")</f>
        <v/>
      </c>
      <c r="B340" t="str">
        <f>IF(AND(trading_client_detail!$A340&lt;&gt;"",ROUND(trading_client_detail!$G340,0)&lt;&gt;0),IF(OR(LEFT(trading_client_detail!$F340,3)="USD",RIGHT(trading_client_detail!$F340,3)="USD"),"",IF(NOT(ISERROR(VLOOKUP(trading_client_detail!$E340,'asset_&amp;_open_positions'!$E:$M, 6, FALSE))),VLOOKUP(trading_client_detail!$E340,'asset_&amp;_open_positions'!$E:$M, 6, FALSE),IF(NOT(ISERROR(VLOOKUP($A340,'asset_&amp;_open_positions'!$E:$M, 6, FALSE))),VLOOKUP($A340,'asset_&amp;_open_positions'!$E:$M, 6, FALSE),"ASSET"))),"")</f>
        <v/>
      </c>
      <c r="C340" t="str">
        <f>IF(AND(trading_client_detail!$A340&lt;&gt;"",ROUND(trading_client_detail!$G340,0)&lt;&gt;0),IF(OR(LEFT(trading_client_detail!$F340,3)="USD",RIGHT(trading_client_detail!$F340,3)="USD"),"",IF(NOT(ISERROR(VLOOKUP(trading_client_detail!$E340,'asset_&amp;_open_positions'!$E:$M, 6, FALSE))),VLOOKUP(trading_client_detail!$E340,'asset_&amp;_open_positions'!$E:$M, 8, FALSE),IF(NOT(ISERROR(VLOOKUP($A340,'asset_&amp;_open_positions'!$E:$M, 6, FALSE))),VLOOKUP($A340,'asset_&amp;_open_positions'!$E:$M, 8, FALSE),1))),"")</f>
        <v/>
      </c>
      <c r="D340" s="42">
        <f>IF(trading_client_detail!$A340&lt;&gt;"",IF(OR(LEFT(trading_client_detail!$F340,3)="USD",RIGHT(trading_client_detail!$F340,3)="USD",LEFT(trading_client_detail!$F340,3)="EUR",RIGHT(trading_client_detail!$F340,3)="EUR"),"",trading_client_detail!$G340),"")</f>
        <v>-0.113217005</v>
      </c>
    </row>
    <row r="341" spans="1:4" x14ac:dyDescent="0.25">
      <c r="A341" t="str">
        <f>IF(AND(trading_client_detail!$A341&lt;&gt;"",ROUND(trading_client_detail!$G341,0)&lt;&gt;0),IF(OR(LEFT(trading_client_detail!$F341,3)="USD",RIGHT(trading_client_detail!$F341,3)="USD",LEFT(trading_client_detail!$F341,3)="EUR",RIGHT(trading_client_detail!$F341,3)="EUR"),"",IF(NOT(ISERROR(VLOOKUP(trading_client_detail!$E341,'asset_&amp;_open_positions'!$E:$M, 9, FALSE))),VLOOKUP(trading_client_detail!$E341,'asset_&amp;_open_positions'!$E:$M, 9, FALSE),IF(NOT(ISERROR(VLOOKUP(trading_client_detail!$F341,'asset_&amp;_open_positions'!$E:$M, 9, FALSE))),VLOOKUP(trading_client_detail!$F341,'asset_&amp;_open_positions'!$E:$M, 9, FALSE),RIGHT(trading_client_detail!$F341,LEN(trading_client_detail!$F341)-1)))),"")</f>
        <v/>
      </c>
      <c r="B341" t="str">
        <f>IF(AND(trading_client_detail!$A341&lt;&gt;"",ROUND(trading_client_detail!$G341,0)&lt;&gt;0),IF(OR(LEFT(trading_client_detail!$F341,3)="USD",RIGHT(trading_client_detail!$F341,3)="USD"),"",IF(NOT(ISERROR(VLOOKUP(trading_client_detail!$E341,'asset_&amp;_open_positions'!$E:$M, 6, FALSE))),VLOOKUP(trading_client_detail!$E341,'asset_&amp;_open_positions'!$E:$M, 6, FALSE),IF(NOT(ISERROR(VLOOKUP($A341,'asset_&amp;_open_positions'!$E:$M, 6, FALSE))),VLOOKUP($A341,'asset_&amp;_open_positions'!$E:$M, 6, FALSE),"ASSET"))),"")</f>
        <v/>
      </c>
      <c r="C341" t="str">
        <f>IF(AND(trading_client_detail!$A341&lt;&gt;"",ROUND(trading_client_detail!$G341,0)&lt;&gt;0),IF(OR(LEFT(trading_client_detail!$F341,3)="USD",RIGHT(trading_client_detail!$F341,3)="USD"),"",IF(NOT(ISERROR(VLOOKUP(trading_client_detail!$E341,'asset_&amp;_open_positions'!$E:$M, 6, FALSE))),VLOOKUP(trading_client_detail!$E341,'asset_&amp;_open_positions'!$E:$M, 8, FALSE),IF(NOT(ISERROR(VLOOKUP($A341,'asset_&amp;_open_positions'!$E:$M, 6, FALSE))),VLOOKUP($A341,'asset_&amp;_open_positions'!$E:$M, 8, FALSE),1))),"")</f>
        <v/>
      </c>
      <c r="D341" s="42" t="str">
        <f>IF(trading_client_detail!$A341&lt;&gt;"",IF(OR(LEFT(trading_client_detail!$F341,3)="USD",RIGHT(trading_client_detail!$F341,3)="USD",LEFT(trading_client_detail!$F341,3)="EUR",RIGHT(trading_client_detail!$F341,3)="EUR"),"",trading_client_detail!$G341),"")</f>
        <v/>
      </c>
    </row>
    <row r="342" spans="1:4" x14ac:dyDescent="0.25">
      <c r="A342" t="str">
        <f>IF(AND(trading_client_detail!$A342&lt;&gt;"",ROUND(trading_client_detail!$G342,0)&lt;&gt;0),IF(OR(LEFT(trading_client_detail!$F342,3)="USD",RIGHT(trading_client_detail!$F342,3)="USD",LEFT(trading_client_detail!$F342,3)="EUR",RIGHT(trading_client_detail!$F342,3)="EUR"),"",IF(NOT(ISERROR(VLOOKUP(trading_client_detail!$E342,'asset_&amp;_open_positions'!$E:$M, 9, FALSE))),VLOOKUP(trading_client_detail!$E342,'asset_&amp;_open_positions'!$E:$M, 9, FALSE),IF(NOT(ISERROR(VLOOKUP(trading_client_detail!$F342,'asset_&amp;_open_positions'!$E:$M, 9, FALSE))),VLOOKUP(trading_client_detail!$F342,'asset_&amp;_open_positions'!$E:$M, 9, FALSE),RIGHT(trading_client_detail!$F342,LEN(trading_client_detail!$F342)-1)))),"")</f>
        <v/>
      </c>
      <c r="B342" t="str">
        <f>IF(AND(trading_client_detail!$A342&lt;&gt;"",ROUND(trading_client_detail!$G342,0)&lt;&gt;0),IF(OR(LEFT(trading_client_detail!$F342,3)="USD",RIGHT(trading_client_detail!$F342,3)="USD"),"",IF(NOT(ISERROR(VLOOKUP(trading_client_detail!$E342,'asset_&amp;_open_positions'!$E:$M, 6, FALSE))),VLOOKUP(trading_client_detail!$E342,'asset_&amp;_open_positions'!$E:$M, 6, FALSE),IF(NOT(ISERROR(VLOOKUP($A342,'asset_&amp;_open_positions'!$E:$M, 6, FALSE))),VLOOKUP($A342,'asset_&amp;_open_positions'!$E:$M, 6, FALSE),"ASSET"))),"")</f>
        <v/>
      </c>
      <c r="C342" t="str">
        <f>IF(AND(trading_client_detail!$A342&lt;&gt;"",ROUND(trading_client_detail!$G342,0)&lt;&gt;0),IF(OR(LEFT(trading_client_detail!$F342,3)="USD",RIGHT(trading_client_detail!$F342,3)="USD"),"",IF(NOT(ISERROR(VLOOKUP(trading_client_detail!$E342,'asset_&amp;_open_positions'!$E:$M, 6, FALSE))),VLOOKUP(trading_client_detail!$E342,'asset_&amp;_open_positions'!$E:$M, 8, FALSE),IF(NOT(ISERROR(VLOOKUP($A342,'asset_&amp;_open_positions'!$E:$M, 6, FALSE))),VLOOKUP($A342,'asset_&amp;_open_positions'!$E:$M, 8, FALSE),1))),"")</f>
        <v/>
      </c>
      <c r="D342" s="42">
        <f>IF(trading_client_detail!$A342&lt;&gt;"",IF(OR(LEFT(trading_client_detail!$F342,3)="USD",RIGHT(trading_client_detail!$F342,3)="USD",LEFT(trading_client_detail!$F342,3)="EUR",RIGHT(trading_client_detail!$F342,3)="EUR"),"",trading_client_detail!$G342),"")</f>
        <v>7.6428999999999996E-5</v>
      </c>
    </row>
    <row r="343" spans="1:4" x14ac:dyDescent="0.25">
      <c r="A343" t="str">
        <f>IF(AND(trading_client_detail!$A343&lt;&gt;"",ROUND(trading_client_detail!$G343,0)&lt;&gt;0),IF(OR(LEFT(trading_client_detail!$F343,3)="USD",RIGHT(trading_client_detail!$F343,3)="USD",LEFT(trading_client_detail!$F343,3)="EUR",RIGHT(trading_client_detail!$F343,3)="EUR"),"",IF(NOT(ISERROR(VLOOKUP(trading_client_detail!$E343,'asset_&amp;_open_positions'!$E:$M, 9, FALSE))),VLOOKUP(trading_client_detail!$E343,'asset_&amp;_open_positions'!$E:$M, 9, FALSE),IF(NOT(ISERROR(VLOOKUP(trading_client_detail!$F343,'asset_&amp;_open_positions'!$E:$M, 9, FALSE))),VLOOKUP(trading_client_detail!$F343,'asset_&amp;_open_positions'!$E:$M, 9, FALSE),RIGHT(trading_client_detail!$F343,LEN(trading_client_detail!$F343)-1)))),"")</f>
        <v>BTC</v>
      </c>
      <c r="B343" t="str">
        <f>IF(AND(trading_client_detail!$A343&lt;&gt;"",ROUND(trading_client_detail!$G343,0)&lt;&gt;0),IF(OR(LEFT(trading_client_detail!$F343,3)="USD",RIGHT(trading_client_detail!$F343,3)="USD"),"",IF(NOT(ISERROR(VLOOKUP(trading_client_detail!$E343,'asset_&amp;_open_positions'!$E:$M, 6, FALSE))),VLOOKUP(trading_client_detail!$E343,'asset_&amp;_open_positions'!$E:$M, 6, FALSE),IF(NOT(ISERROR(VLOOKUP($A343,'asset_&amp;_open_positions'!$E:$M, 6, FALSE))),VLOOKUP($A343,'asset_&amp;_open_positions'!$E:$M, 6, FALSE),"ASSET"))),"")</f>
        <v>ASSET</v>
      </c>
      <c r="C343">
        <f>IF(AND(trading_client_detail!$A343&lt;&gt;"",ROUND(trading_client_detail!$G343,0)&lt;&gt;0),IF(OR(LEFT(trading_client_detail!$F343,3)="USD",RIGHT(trading_client_detail!$F343,3)="USD"),"",IF(NOT(ISERROR(VLOOKUP(trading_client_detail!$E343,'asset_&amp;_open_positions'!$E:$M, 6, FALSE))),VLOOKUP(trading_client_detail!$E343,'asset_&amp;_open_positions'!$E:$M, 8, FALSE),IF(NOT(ISERROR(VLOOKUP($A343,'asset_&amp;_open_positions'!$E:$M, 6, FALSE))),VLOOKUP($A343,'asset_&amp;_open_positions'!$E:$M, 8, FALSE),1))),"")</f>
        <v>1</v>
      </c>
      <c r="D343" s="42">
        <f>IF(trading_client_detail!$A343&lt;&gt;"",IF(OR(LEFT(trading_client_detail!$F343,3)="USD",RIGHT(trading_client_detail!$F343,3)="USD",LEFT(trading_client_detail!$F343,3)="EUR",RIGHT(trading_client_detail!$F343,3)="EUR"),"",trading_client_detail!$G343),"")</f>
        <v>140.522952581</v>
      </c>
    </row>
    <row r="344" spans="1:4" x14ac:dyDescent="0.25">
      <c r="A344" t="str">
        <f>IF(AND(trading_client_detail!$A344&lt;&gt;"",ROUND(trading_client_detail!$G344,0)&lt;&gt;0),IF(OR(LEFT(trading_client_detail!$F344,3)="USD",RIGHT(trading_client_detail!$F344,3)="USD",LEFT(trading_client_detail!$F344,3)="EUR",RIGHT(trading_client_detail!$F344,3)="EUR"),"",IF(NOT(ISERROR(VLOOKUP(trading_client_detail!$E344,'asset_&amp;_open_positions'!$E:$M, 9, FALSE))),VLOOKUP(trading_client_detail!$E344,'asset_&amp;_open_positions'!$E:$M, 9, FALSE),IF(NOT(ISERROR(VLOOKUP(trading_client_detail!$F344,'asset_&amp;_open_positions'!$E:$M, 9, FALSE))),VLOOKUP(trading_client_detail!$F344,'asset_&amp;_open_positions'!$E:$M, 9, FALSE),RIGHT(trading_client_detail!$F344,LEN(trading_client_detail!$F344)-1)))),"")</f>
        <v>BTC</v>
      </c>
      <c r="B344" t="str">
        <f>IF(AND(trading_client_detail!$A344&lt;&gt;"",ROUND(trading_client_detail!$G344,0)&lt;&gt;0),IF(OR(LEFT(trading_client_detail!$F344,3)="USD",RIGHT(trading_client_detail!$F344,3)="USD"),"",IF(NOT(ISERROR(VLOOKUP(trading_client_detail!$E344,'asset_&amp;_open_positions'!$E:$M, 6, FALSE))),VLOOKUP(trading_client_detail!$E344,'asset_&amp;_open_positions'!$E:$M, 6, FALSE),IF(NOT(ISERROR(VLOOKUP($A344,'asset_&amp;_open_positions'!$E:$M, 6, FALSE))),VLOOKUP($A344,'asset_&amp;_open_positions'!$E:$M, 6, FALSE),"ASSET"))),"")</f>
        <v>ASSET</v>
      </c>
      <c r="C344">
        <f>IF(AND(trading_client_detail!$A344&lt;&gt;"",ROUND(trading_client_detail!$G344,0)&lt;&gt;0),IF(OR(LEFT(trading_client_detail!$F344,3)="USD",RIGHT(trading_client_detail!$F344,3)="USD"),"",IF(NOT(ISERROR(VLOOKUP(trading_client_detail!$E344,'asset_&amp;_open_positions'!$E:$M, 6, FALSE))),VLOOKUP(trading_client_detail!$E344,'asset_&amp;_open_positions'!$E:$M, 8, FALSE),IF(NOT(ISERROR(VLOOKUP($A344,'asset_&amp;_open_positions'!$E:$M, 6, FALSE))),VLOOKUP($A344,'asset_&amp;_open_positions'!$E:$M, 8, FALSE),1))),"")</f>
        <v>1</v>
      </c>
      <c r="D344" s="42">
        <f>IF(trading_client_detail!$A344&lt;&gt;"",IF(OR(LEFT(trading_client_detail!$F344,3)="USD",RIGHT(trading_client_detail!$F344,3)="USD",LEFT(trading_client_detail!$F344,3)="EUR",RIGHT(trading_client_detail!$F344,3)="EUR"),"",trading_client_detail!$G344),"")</f>
        <v>-2.8645</v>
      </c>
    </row>
    <row r="345" spans="1:4" x14ac:dyDescent="0.25">
      <c r="A345" t="str">
        <f>IF(AND(trading_client_detail!$A345&lt;&gt;"",ROUND(trading_client_detail!$G345,0)&lt;&gt;0),IF(OR(LEFT(trading_client_detail!$F345,3)="USD",RIGHT(trading_client_detail!$F345,3)="USD",LEFT(trading_client_detail!$F345,3)="EUR",RIGHT(trading_client_detail!$F345,3)="EUR"),"",IF(NOT(ISERROR(VLOOKUP(trading_client_detail!$E345,'asset_&amp;_open_positions'!$E:$M, 9, FALSE))),VLOOKUP(trading_client_detail!$E345,'asset_&amp;_open_positions'!$E:$M, 9, FALSE),IF(NOT(ISERROR(VLOOKUP(trading_client_detail!$F345,'asset_&amp;_open_positions'!$E:$M, 9, FALSE))),VLOOKUP(trading_client_detail!$F345,'asset_&amp;_open_positions'!$E:$M, 9, FALSE),RIGHT(trading_client_detail!$F345,LEN(trading_client_detail!$F345)-1)))),"")</f>
        <v/>
      </c>
      <c r="B345" t="str">
        <f>IF(AND(trading_client_detail!$A345&lt;&gt;"",ROUND(trading_client_detail!$G345,0)&lt;&gt;0),IF(OR(LEFT(trading_client_detail!$F345,3)="USD",RIGHT(trading_client_detail!$F345,3)="USD"),"",IF(NOT(ISERROR(VLOOKUP(trading_client_detail!$E345,'asset_&amp;_open_positions'!$E:$M, 6, FALSE))),VLOOKUP(trading_client_detail!$E345,'asset_&amp;_open_positions'!$E:$M, 6, FALSE),IF(NOT(ISERROR(VLOOKUP($A345,'asset_&amp;_open_positions'!$E:$M, 6, FALSE))),VLOOKUP($A345,'asset_&amp;_open_positions'!$E:$M, 6, FALSE),"ASSET"))),"")</f>
        <v/>
      </c>
      <c r="C345" t="str">
        <f>IF(AND(trading_client_detail!$A345&lt;&gt;"",ROUND(trading_client_detail!$G345,0)&lt;&gt;0),IF(OR(LEFT(trading_client_detail!$F345,3)="USD",RIGHT(trading_client_detail!$F345,3)="USD"),"",IF(NOT(ISERROR(VLOOKUP(trading_client_detail!$E345,'asset_&amp;_open_positions'!$E:$M, 6, FALSE))),VLOOKUP(trading_client_detail!$E345,'asset_&amp;_open_positions'!$E:$M, 8, FALSE),IF(NOT(ISERROR(VLOOKUP($A345,'asset_&amp;_open_positions'!$E:$M, 6, FALSE))),VLOOKUP($A345,'asset_&amp;_open_positions'!$E:$M, 8, FALSE),1))),"")</f>
        <v/>
      </c>
      <c r="D345" s="42" t="str">
        <f>IF(trading_client_detail!$A345&lt;&gt;"",IF(OR(LEFT(trading_client_detail!$F345,3)="USD",RIGHT(trading_client_detail!$F345,3)="USD",LEFT(trading_client_detail!$F345,3)="EUR",RIGHT(trading_client_detail!$F345,3)="EUR"),"",trading_client_detail!$G345),"")</f>
        <v/>
      </c>
    </row>
    <row r="346" spans="1:4" x14ac:dyDescent="0.25">
      <c r="A346" t="str">
        <f>IF(AND(trading_client_detail!$A346&lt;&gt;"",ROUND(trading_client_detail!$G346,0)&lt;&gt;0),IF(OR(LEFT(trading_client_detail!$F346,3)="USD",RIGHT(trading_client_detail!$F346,3)="USD",LEFT(trading_client_detail!$F346,3)="EUR",RIGHT(trading_client_detail!$F346,3)="EUR"),"",IF(NOT(ISERROR(VLOOKUP(trading_client_detail!$E346,'asset_&amp;_open_positions'!$E:$M, 9, FALSE))),VLOOKUP(trading_client_detail!$E346,'asset_&amp;_open_positions'!$E:$M, 9, FALSE),IF(NOT(ISERROR(VLOOKUP(trading_client_detail!$F346,'asset_&amp;_open_positions'!$E:$M, 9, FALSE))),VLOOKUP(trading_client_detail!$F346,'asset_&amp;_open_positions'!$E:$M, 9, FALSE),RIGHT(trading_client_detail!$F346,LEN(trading_client_detail!$F346)-1)))),"")</f>
        <v>BTC</v>
      </c>
      <c r="B346" t="str">
        <f>IF(AND(trading_client_detail!$A346&lt;&gt;"",ROUND(trading_client_detail!$G346,0)&lt;&gt;0),IF(OR(LEFT(trading_client_detail!$F346,3)="USD",RIGHT(trading_client_detail!$F346,3)="USD"),"",IF(NOT(ISERROR(VLOOKUP(trading_client_detail!$E346,'asset_&amp;_open_positions'!$E:$M, 6, FALSE))),VLOOKUP(trading_client_detail!$E346,'asset_&amp;_open_positions'!$E:$M, 6, FALSE),IF(NOT(ISERROR(VLOOKUP($A346,'asset_&amp;_open_positions'!$E:$M, 6, FALSE))),VLOOKUP($A346,'asset_&amp;_open_positions'!$E:$M, 6, FALSE),"ASSET"))),"")</f>
        <v>ASSET</v>
      </c>
      <c r="C346">
        <f>IF(AND(trading_client_detail!$A346&lt;&gt;"",ROUND(trading_client_detail!$G346,0)&lt;&gt;0),IF(OR(LEFT(trading_client_detail!$F346,3)="USD",RIGHT(trading_client_detail!$F346,3)="USD"),"",IF(NOT(ISERROR(VLOOKUP(trading_client_detail!$E346,'asset_&amp;_open_positions'!$E:$M, 6, FALSE))),VLOOKUP(trading_client_detail!$E346,'asset_&amp;_open_positions'!$E:$M, 8, FALSE),IF(NOT(ISERROR(VLOOKUP($A346,'asset_&amp;_open_positions'!$E:$M, 6, FALSE))),VLOOKUP($A346,'asset_&amp;_open_positions'!$E:$M, 8, FALSE),1))),"")</f>
        <v>1</v>
      </c>
      <c r="D346" s="42">
        <f>IF(trading_client_detail!$A346&lt;&gt;"",IF(OR(LEFT(trading_client_detail!$F346,3)="USD",RIGHT(trading_client_detail!$F346,3)="USD",LEFT(trading_client_detail!$F346,3)="EUR",RIGHT(trading_client_detail!$F346,3)="EUR"),"",trading_client_detail!$G346),"")</f>
        <v>-135.40385741399999</v>
      </c>
    </row>
    <row r="347" spans="1:4" x14ac:dyDescent="0.25">
      <c r="A347" t="str">
        <f>IF(AND(trading_client_detail!$A347&lt;&gt;"",ROUND(trading_client_detail!$G347,0)&lt;&gt;0),IF(OR(LEFT(trading_client_detail!$F347,3)="USD",RIGHT(trading_client_detail!$F347,3)="USD",LEFT(trading_client_detail!$F347,3)="EUR",RIGHT(trading_client_detail!$F347,3)="EUR"),"",IF(NOT(ISERROR(VLOOKUP(trading_client_detail!$E347,'asset_&amp;_open_positions'!$E:$M, 9, FALSE))),VLOOKUP(trading_client_detail!$E347,'asset_&amp;_open_positions'!$E:$M, 9, FALSE),IF(NOT(ISERROR(VLOOKUP(trading_client_detail!$F347,'asset_&amp;_open_positions'!$E:$M, 9, FALSE))),VLOOKUP(trading_client_detail!$F347,'asset_&amp;_open_positions'!$E:$M, 9, FALSE),RIGHT(trading_client_detail!$F347,LEN(trading_client_detail!$F347)-1)))),"")</f>
        <v/>
      </c>
      <c r="B347" t="str">
        <f>IF(AND(trading_client_detail!$A347&lt;&gt;"",ROUND(trading_client_detail!$G347,0)&lt;&gt;0),IF(OR(LEFT(trading_client_detail!$F347,3)="USD",RIGHT(trading_client_detail!$F347,3)="USD"),"",IF(NOT(ISERROR(VLOOKUP(trading_client_detail!$E347,'asset_&amp;_open_positions'!$E:$M, 6, FALSE))),VLOOKUP(trading_client_detail!$E347,'asset_&amp;_open_positions'!$E:$M, 6, FALSE),IF(NOT(ISERROR(VLOOKUP($A347,'asset_&amp;_open_positions'!$E:$M, 6, FALSE))),VLOOKUP($A347,'asset_&amp;_open_positions'!$E:$M, 6, FALSE),"ASSET"))),"")</f>
        <v/>
      </c>
      <c r="C347" t="str">
        <f>IF(AND(trading_client_detail!$A347&lt;&gt;"",ROUND(trading_client_detail!$G347,0)&lt;&gt;0),IF(OR(LEFT(trading_client_detail!$F347,3)="USD",RIGHT(trading_client_detail!$F347,3)="USD"),"",IF(NOT(ISERROR(VLOOKUP(trading_client_detail!$E347,'asset_&amp;_open_positions'!$E:$M, 6, FALSE))),VLOOKUP(trading_client_detail!$E347,'asset_&amp;_open_positions'!$E:$M, 8, FALSE),IF(NOT(ISERROR(VLOOKUP($A347,'asset_&amp;_open_positions'!$E:$M, 6, FALSE))),VLOOKUP($A347,'asset_&amp;_open_positions'!$E:$M, 8, FALSE),1))),"")</f>
        <v/>
      </c>
      <c r="D347" s="42" t="str">
        <f>IF(trading_client_detail!$A347&lt;&gt;"",IF(OR(LEFT(trading_client_detail!$F347,3)="USD",RIGHT(trading_client_detail!$F347,3)="USD",LEFT(trading_client_detail!$F347,3)="EUR",RIGHT(trading_client_detail!$F347,3)="EUR"),"",trading_client_detail!$G347),"")</f>
        <v/>
      </c>
    </row>
    <row r="348" spans="1:4" x14ac:dyDescent="0.25">
      <c r="A348" t="str">
        <f>IF(AND(trading_client_detail!$A348&lt;&gt;"",ROUND(trading_client_detail!$G348,0)&lt;&gt;0),IF(OR(LEFT(trading_client_detail!$F348,3)="USD",RIGHT(trading_client_detail!$F348,3)="USD",LEFT(trading_client_detail!$F348,3)="EUR",RIGHT(trading_client_detail!$F348,3)="EUR"),"",IF(NOT(ISERROR(VLOOKUP(trading_client_detail!$E348,'asset_&amp;_open_positions'!$E:$M, 9, FALSE))),VLOOKUP(trading_client_detail!$E348,'asset_&amp;_open_positions'!$E:$M, 9, FALSE),IF(NOT(ISERROR(VLOOKUP(trading_client_detail!$F348,'asset_&amp;_open_positions'!$E:$M, 9, FALSE))),VLOOKUP(trading_client_detail!$F348,'asset_&amp;_open_positions'!$E:$M, 9, FALSE),RIGHT(trading_client_detail!$F348,LEN(trading_client_detail!$F348)-1)))),"")</f>
        <v/>
      </c>
      <c r="B348" t="str">
        <f>IF(AND(trading_client_detail!$A348&lt;&gt;"",ROUND(trading_client_detail!$G348,0)&lt;&gt;0),IF(OR(LEFT(trading_client_detail!$F348,3)="USD",RIGHT(trading_client_detail!$F348,3)="USD"),"",IF(NOT(ISERROR(VLOOKUP(trading_client_detail!$E348,'asset_&amp;_open_positions'!$E:$M, 6, FALSE))),VLOOKUP(trading_client_detail!$E348,'asset_&amp;_open_positions'!$E:$M, 6, FALSE),IF(NOT(ISERROR(VLOOKUP($A348,'asset_&amp;_open_positions'!$E:$M, 6, FALSE))),VLOOKUP($A348,'asset_&amp;_open_positions'!$E:$M, 6, FALSE),"ASSET"))),"")</f>
        <v/>
      </c>
      <c r="C348" t="str">
        <f>IF(AND(trading_client_detail!$A348&lt;&gt;"",ROUND(trading_client_detail!$G348,0)&lt;&gt;0),IF(OR(LEFT(trading_client_detail!$F348,3)="USD",RIGHT(trading_client_detail!$F348,3)="USD"),"",IF(NOT(ISERROR(VLOOKUP(trading_client_detail!$E348,'asset_&amp;_open_positions'!$E:$M, 6, FALSE))),VLOOKUP(trading_client_detail!$E348,'asset_&amp;_open_positions'!$E:$M, 8, FALSE),IF(NOT(ISERROR(VLOOKUP($A348,'asset_&amp;_open_positions'!$E:$M, 6, FALSE))),VLOOKUP($A348,'asset_&amp;_open_positions'!$E:$M, 8, FALSE),1))),"")</f>
        <v/>
      </c>
      <c r="D348" s="42">
        <f>IF(trading_client_detail!$A348&lt;&gt;"",IF(OR(LEFT(trading_client_detail!$F348,3)="USD",RIGHT(trading_client_detail!$F348,3)="USD",LEFT(trading_client_detail!$F348,3)="EUR",RIGHT(trading_client_detail!$F348,3)="EUR"),"",trading_client_detail!$G348),"")</f>
        <v>6.7800999999999902E-5</v>
      </c>
    </row>
    <row r="349" spans="1:4" x14ac:dyDescent="0.25">
      <c r="A349" t="str">
        <f>IF(AND(trading_client_detail!$A349&lt;&gt;"",ROUND(trading_client_detail!$G349,0)&lt;&gt;0),IF(OR(LEFT(trading_client_detail!$F349,3)="USD",RIGHT(trading_client_detail!$F349,3)="USD",LEFT(trading_client_detail!$F349,3)="EUR",RIGHT(trading_client_detail!$F349,3)="EUR"),"",IF(NOT(ISERROR(VLOOKUP(trading_client_detail!$E349,'asset_&amp;_open_positions'!$E:$M, 9, FALSE))),VLOOKUP(trading_client_detail!$E349,'asset_&amp;_open_positions'!$E:$M, 9, FALSE),IF(NOT(ISERROR(VLOOKUP(trading_client_detail!$F349,'asset_&amp;_open_positions'!$E:$M, 9, FALSE))),VLOOKUP(trading_client_detail!$F349,'asset_&amp;_open_positions'!$E:$M, 9, FALSE),RIGHT(trading_client_detail!$F349,LEN(trading_client_detail!$F349)-1)))),"")</f>
        <v>BTC</v>
      </c>
      <c r="B349" t="str">
        <f>IF(AND(trading_client_detail!$A349&lt;&gt;"",ROUND(trading_client_detail!$G349,0)&lt;&gt;0),IF(OR(LEFT(trading_client_detail!$F349,3)="USD",RIGHT(trading_client_detail!$F349,3)="USD"),"",IF(NOT(ISERROR(VLOOKUP(trading_client_detail!$E349,'asset_&amp;_open_positions'!$E:$M, 6, FALSE))),VLOOKUP(trading_client_detail!$E349,'asset_&amp;_open_positions'!$E:$M, 6, FALSE),IF(NOT(ISERROR(VLOOKUP($A349,'asset_&amp;_open_positions'!$E:$M, 6, FALSE))),VLOOKUP($A349,'asset_&amp;_open_positions'!$E:$M, 6, FALSE),"ASSET"))),"")</f>
        <v>ASSET</v>
      </c>
      <c r="C349">
        <f>IF(AND(trading_client_detail!$A349&lt;&gt;"",ROUND(trading_client_detail!$G349,0)&lt;&gt;0),IF(OR(LEFT(trading_client_detail!$F349,3)="USD",RIGHT(trading_client_detail!$F349,3)="USD"),"",IF(NOT(ISERROR(VLOOKUP(trading_client_detail!$E349,'asset_&amp;_open_positions'!$E:$M, 6, FALSE))),VLOOKUP(trading_client_detail!$E349,'asset_&amp;_open_positions'!$E:$M, 8, FALSE),IF(NOT(ISERROR(VLOOKUP($A349,'asset_&amp;_open_positions'!$E:$M, 6, FALSE))),VLOOKUP($A349,'asset_&amp;_open_positions'!$E:$M, 8, FALSE),1))),"")</f>
        <v>1</v>
      </c>
      <c r="D349" s="42">
        <f>IF(trading_client_detail!$A349&lt;&gt;"",IF(OR(LEFT(trading_client_detail!$F349,3)="USD",RIGHT(trading_client_detail!$F349,3)="USD",LEFT(trading_client_detail!$F349,3)="EUR",RIGHT(trading_client_detail!$F349,3)="EUR"),"",trading_client_detail!$G349),"")</f>
        <v>121.540354138</v>
      </c>
    </row>
    <row r="350" spans="1:4" x14ac:dyDescent="0.25">
      <c r="A350" t="str">
        <f>IF(AND(trading_client_detail!$A350&lt;&gt;"",ROUND(trading_client_detail!$G350,0)&lt;&gt;0),IF(OR(LEFT(trading_client_detail!$F350,3)="USD",RIGHT(trading_client_detail!$F350,3)="USD",LEFT(trading_client_detail!$F350,3)="EUR",RIGHT(trading_client_detail!$F350,3)="EUR"),"",IF(NOT(ISERROR(VLOOKUP(trading_client_detail!$E350,'asset_&amp;_open_positions'!$E:$M, 9, FALSE))),VLOOKUP(trading_client_detail!$E350,'asset_&amp;_open_positions'!$E:$M, 9, FALSE),IF(NOT(ISERROR(VLOOKUP(trading_client_detail!$F350,'asset_&amp;_open_positions'!$E:$M, 9, FALSE))),VLOOKUP(trading_client_detail!$F350,'asset_&amp;_open_positions'!$E:$M, 9, FALSE),RIGHT(trading_client_detail!$F350,LEN(trading_client_detail!$F350)-1)))),"")</f>
        <v/>
      </c>
      <c r="B350" t="str">
        <f>IF(AND(trading_client_detail!$A350&lt;&gt;"",ROUND(trading_client_detail!$G350,0)&lt;&gt;0),IF(OR(LEFT(trading_client_detail!$F350,3)="USD",RIGHT(trading_client_detail!$F350,3)="USD"),"",IF(NOT(ISERROR(VLOOKUP(trading_client_detail!$E350,'asset_&amp;_open_positions'!$E:$M, 6, FALSE))),VLOOKUP(trading_client_detail!$E350,'asset_&amp;_open_positions'!$E:$M, 6, FALSE),IF(NOT(ISERROR(VLOOKUP($A350,'asset_&amp;_open_positions'!$E:$M, 6, FALSE))),VLOOKUP($A350,'asset_&amp;_open_positions'!$E:$M, 6, FALSE),"ASSET"))),"")</f>
        <v/>
      </c>
      <c r="C350" t="str">
        <f>IF(AND(trading_client_detail!$A350&lt;&gt;"",ROUND(trading_client_detail!$G350,0)&lt;&gt;0),IF(OR(LEFT(trading_client_detail!$F350,3)="USD",RIGHT(trading_client_detail!$F350,3)="USD"),"",IF(NOT(ISERROR(VLOOKUP(trading_client_detail!$E350,'asset_&amp;_open_positions'!$E:$M, 6, FALSE))),VLOOKUP(trading_client_detail!$E350,'asset_&amp;_open_positions'!$E:$M, 8, FALSE),IF(NOT(ISERROR(VLOOKUP($A350,'asset_&amp;_open_positions'!$E:$M, 6, FALSE))),VLOOKUP($A350,'asset_&amp;_open_positions'!$E:$M, 8, FALSE),1))),"")</f>
        <v/>
      </c>
      <c r="D350" s="42">
        <f>IF(trading_client_detail!$A350&lt;&gt;"",IF(OR(LEFT(trading_client_detail!$F350,3)="USD",RIGHT(trading_client_detail!$F350,3)="USD",LEFT(trading_client_detail!$F350,3)="EUR",RIGHT(trading_client_detail!$F350,3)="EUR"),"",trading_client_detail!$G350),"")</f>
        <v>-0.17058999999999999</v>
      </c>
    </row>
    <row r="351" spans="1:4" x14ac:dyDescent="0.25">
      <c r="A351" t="str">
        <f>IF(AND(trading_client_detail!$A351&lt;&gt;"",ROUND(trading_client_detail!$G351,0)&lt;&gt;0),IF(OR(LEFT(trading_client_detail!$F351,3)="USD",RIGHT(trading_client_detail!$F351,3)="USD",LEFT(trading_client_detail!$F351,3)="EUR",RIGHT(trading_client_detail!$F351,3)="EUR"),"",IF(NOT(ISERROR(VLOOKUP(trading_client_detail!$E351,'asset_&amp;_open_positions'!$E:$M, 9, FALSE))),VLOOKUP(trading_client_detail!$E351,'asset_&amp;_open_positions'!$E:$M, 9, FALSE),IF(NOT(ISERROR(VLOOKUP(trading_client_detail!$F351,'asset_&amp;_open_positions'!$E:$M, 9, FALSE))),VLOOKUP(trading_client_detail!$F351,'asset_&amp;_open_positions'!$E:$M, 9, FALSE),RIGHT(trading_client_detail!$F351,LEN(trading_client_detail!$F351)-1)))),"")</f>
        <v/>
      </c>
      <c r="B351" t="str">
        <f>IF(AND(trading_client_detail!$A351&lt;&gt;"",ROUND(trading_client_detail!$G351,0)&lt;&gt;0),IF(OR(LEFT(trading_client_detail!$F351,3)="USD",RIGHT(trading_client_detail!$F351,3)="USD"),"",IF(NOT(ISERROR(VLOOKUP(trading_client_detail!$E351,'asset_&amp;_open_positions'!$E:$M, 6, FALSE))),VLOOKUP(trading_client_detail!$E351,'asset_&amp;_open_positions'!$E:$M, 6, FALSE),IF(NOT(ISERROR(VLOOKUP($A351,'asset_&amp;_open_positions'!$E:$M, 6, FALSE))),VLOOKUP($A351,'asset_&amp;_open_positions'!$E:$M, 6, FALSE),"ASSET"))),"")</f>
        <v/>
      </c>
      <c r="C351" t="str">
        <f>IF(AND(trading_client_detail!$A351&lt;&gt;"",ROUND(trading_client_detail!$G351,0)&lt;&gt;0),IF(OR(LEFT(trading_client_detail!$F351,3)="USD",RIGHT(trading_client_detail!$F351,3)="USD"),"",IF(NOT(ISERROR(VLOOKUP(trading_client_detail!$E351,'asset_&amp;_open_positions'!$E:$M, 6, FALSE))),VLOOKUP(trading_client_detail!$E351,'asset_&amp;_open_positions'!$E:$M, 8, FALSE),IF(NOT(ISERROR(VLOOKUP($A351,'asset_&amp;_open_positions'!$E:$M, 6, FALSE))),VLOOKUP($A351,'asset_&amp;_open_positions'!$E:$M, 8, FALSE),1))),"")</f>
        <v/>
      </c>
      <c r="D351" s="42" t="str">
        <f>IF(trading_client_detail!$A351&lt;&gt;"",IF(OR(LEFT(trading_client_detail!$F351,3)="USD",RIGHT(trading_client_detail!$F351,3)="USD",LEFT(trading_client_detail!$F351,3)="EUR",RIGHT(trading_client_detail!$F351,3)="EUR"),"",trading_client_detail!$G351),"")</f>
        <v/>
      </c>
    </row>
    <row r="352" spans="1:4" x14ac:dyDescent="0.25">
      <c r="A352" t="str">
        <f>IF(AND(trading_client_detail!$A352&lt;&gt;"",ROUND(trading_client_detail!$G352,0)&lt;&gt;0),IF(OR(LEFT(trading_client_detail!$F352,3)="USD",RIGHT(trading_client_detail!$F352,3)="USD",LEFT(trading_client_detail!$F352,3)="EUR",RIGHT(trading_client_detail!$F352,3)="EUR"),"",IF(NOT(ISERROR(VLOOKUP(trading_client_detail!$E352,'asset_&amp;_open_positions'!$E:$M, 9, FALSE))),VLOOKUP(trading_client_detail!$E352,'asset_&amp;_open_positions'!$E:$M, 9, FALSE),IF(NOT(ISERROR(VLOOKUP(trading_client_detail!$F352,'asset_&amp;_open_positions'!$E:$M, 9, FALSE))),VLOOKUP(trading_client_detail!$F352,'asset_&amp;_open_positions'!$E:$M, 9, FALSE),RIGHT(trading_client_detail!$F352,LEN(trading_client_detail!$F352)-1)))),"")</f>
        <v/>
      </c>
      <c r="B352" t="str">
        <f>IF(AND(trading_client_detail!$A352&lt;&gt;"",ROUND(trading_client_detail!$G352,0)&lt;&gt;0),IF(OR(LEFT(trading_client_detail!$F352,3)="USD",RIGHT(trading_client_detail!$F352,3)="USD"),"",IF(NOT(ISERROR(VLOOKUP(trading_client_detail!$E352,'asset_&amp;_open_positions'!$E:$M, 6, FALSE))),VLOOKUP(trading_client_detail!$E352,'asset_&amp;_open_positions'!$E:$M, 6, FALSE),IF(NOT(ISERROR(VLOOKUP($A352,'asset_&amp;_open_positions'!$E:$M, 6, FALSE))),VLOOKUP($A352,'asset_&amp;_open_positions'!$E:$M, 6, FALSE),"ASSET"))),"")</f>
        <v/>
      </c>
      <c r="C352" t="str">
        <f>IF(AND(trading_client_detail!$A352&lt;&gt;"",ROUND(trading_client_detail!$G352,0)&lt;&gt;0),IF(OR(LEFT(trading_client_detail!$F352,3)="USD",RIGHT(trading_client_detail!$F352,3)="USD"),"",IF(NOT(ISERROR(VLOOKUP(trading_client_detail!$E352,'asset_&amp;_open_positions'!$E:$M, 6, FALSE))),VLOOKUP(trading_client_detail!$E352,'asset_&amp;_open_positions'!$E:$M, 8, FALSE),IF(NOT(ISERROR(VLOOKUP($A352,'asset_&amp;_open_positions'!$E:$M, 6, FALSE))),VLOOKUP($A352,'asset_&amp;_open_positions'!$E:$M, 8, FALSE),1))),"")</f>
        <v/>
      </c>
      <c r="D352" s="42">
        <f>IF(trading_client_detail!$A352&lt;&gt;"",IF(OR(LEFT(trading_client_detail!$F352,3)="USD",RIGHT(trading_client_detail!$F352,3)="USD",LEFT(trading_client_detail!$F352,3)="EUR",RIGHT(trading_client_detail!$F352,3)="EUR"),"",trading_client_detail!$G352),"")</f>
        <v>-0.38769999999999999</v>
      </c>
    </row>
    <row r="353" spans="1:4" x14ac:dyDescent="0.25">
      <c r="A353" t="str">
        <f>IF(AND(trading_client_detail!$A353&lt;&gt;"",ROUND(trading_client_detail!$G353,0)&lt;&gt;0),IF(OR(LEFT(trading_client_detail!$F353,3)="USD",RIGHT(trading_client_detail!$F353,3)="USD",LEFT(trading_client_detail!$F353,3)="EUR",RIGHT(trading_client_detail!$F353,3)="EUR"),"",IF(NOT(ISERROR(VLOOKUP(trading_client_detail!$E353,'asset_&amp;_open_positions'!$E:$M, 9, FALSE))),VLOOKUP(trading_client_detail!$E353,'asset_&amp;_open_positions'!$E:$M, 9, FALSE),IF(NOT(ISERROR(VLOOKUP(trading_client_detail!$F353,'asset_&amp;_open_positions'!$E:$M, 9, FALSE))),VLOOKUP(trading_client_detail!$F353,'asset_&amp;_open_positions'!$E:$M, 9, FALSE),RIGHT(trading_client_detail!$F353,LEN(trading_client_detail!$F353)-1)))),"")</f>
        <v/>
      </c>
      <c r="B353" t="str">
        <f>IF(AND(trading_client_detail!$A353&lt;&gt;"",ROUND(trading_client_detail!$G353,0)&lt;&gt;0),IF(OR(LEFT(trading_client_detail!$F353,3)="USD",RIGHT(trading_client_detail!$F353,3)="USD"),"",IF(NOT(ISERROR(VLOOKUP(trading_client_detail!$E353,'asset_&amp;_open_positions'!$E:$M, 6, FALSE))),VLOOKUP(trading_client_detail!$E353,'asset_&amp;_open_positions'!$E:$M, 6, FALSE),IF(NOT(ISERROR(VLOOKUP($A353,'asset_&amp;_open_positions'!$E:$M, 6, FALSE))),VLOOKUP($A353,'asset_&amp;_open_positions'!$E:$M, 6, FALSE),"ASSET"))),"")</f>
        <v/>
      </c>
      <c r="C353" t="str">
        <f>IF(AND(trading_client_detail!$A353&lt;&gt;"",ROUND(trading_client_detail!$G353,0)&lt;&gt;0),IF(OR(LEFT(trading_client_detail!$F353,3)="USD",RIGHT(trading_client_detail!$F353,3)="USD"),"",IF(NOT(ISERROR(VLOOKUP(trading_client_detail!$E353,'asset_&amp;_open_positions'!$E:$M, 6, FALSE))),VLOOKUP(trading_client_detail!$E353,'asset_&amp;_open_positions'!$E:$M, 8, FALSE),IF(NOT(ISERROR(VLOOKUP($A353,'asset_&amp;_open_positions'!$E:$M, 6, FALSE))),VLOOKUP($A353,'asset_&amp;_open_positions'!$E:$M, 8, FALSE),1))),"")</f>
        <v/>
      </c>
      <c r="D353" s="42" t="str">
        <f>IF(trading_client_detail!$A353&lt;&gt;"",IF(OR(LEFT(trading_client_detail!$F353,3)="USD",RIGHT(trading_client_detail!$F353,3)="USD",LEFT(trading_client_detail!$F353,3)="EUR",RIGHT(trading_client_detail!$F353,3)="EUR"),"",trading_client_detail!$G353),"")</f>
        <v/>
      </c>
    </row>
    <row r="354" spans="1:4" x14ac:dyDescent="0.25">
      <c r="A354" t="str">
        <f>IF(AND(trading_client_detail!$A354&lt;&gt;"",ROUND(trading_client_detail!$G354,0)&lt;&gt;0),IF(OR(LEFT(trading_client_detail!$F354,3)="USD",RIGHT(trading_client_detail!$F354,3)="USD",LEFT(trading_client_detail!$F354,3)="EUR",RIGHT(trading_client_detail!$F354,3)="EUR"),"",IF(NOT(ISERROR(VLOOKUP(trading_client_detail!$E354,'asset_&amp;_open_positions'!$E:$M, 9, FALSE))),VLOOKUP(trading_client_detail!$E354,'asset_&amp;_open_positions'!$E:$M, 9, FALSE),IF(NOT(ISERROR(VLOOKUP(trading_client_detail!$F354,'asset_&amp;_open_positions'!$E:$M, 9, FALSE))),VLOOKUP(trading_client_detail!$F354,'asset_&amp;_open_positions'!$E:$M, 9, FALSE),RIGHT(trading_client_detail!$F354,LEN(trading_client_detail!$F354)-1)))),"")</f>
        <v>BTC</v>
      </c>
      <c r="B354" t="str">
        <f>IF(AND(trading_client_detail!$A354&lt;&gt;"",ROUND(trading_client_detail!$G354,0)&lt;&gt;0),IF(OR(LEFT(trading_client_detail!$F354,3)="USD",RIGHT(trading_client_detail!$F354,3)="USD"),"",IF(NOT(ISERROR(VLOOKUP(trading_client_detail!$E354,'asset_&amp;_open_positions'!$E:$M, 6, FALSE))),VLOOKUP(trading_client_detail!$E354,'asset_&amp;_open_positions'!$E:$M, 6, FALSE),IF(NOT(ISERROR(VLOOKUP($A354,'asset_&amp;_open_positions'!$E:$M, 6, FALSE))),VLOOKUP($A354,'asset_&amp;_open_positions'!$E:$M, 6, FALSE),"ASSET"))),"")</f>
        <v>ASSET</v>
      </c>
      <c r="C354">
        <f>IF(AND(trading_client_detail!$A354&lt;&gt;"",ROUND(trading_client_detail!$G354,0)&lt;&gt;0),IF(OR(LEFT(trading_client_detail!$F354,3)="USD",RIGHT(trading_client_detail!$F354,3)="USD"),"",IF(NOT(ISERROR(VLOOKUP(trading_client_detail!$E354,'asset_&amp;_open_positions'!$E:$M, 6, FALSE))),VLOOKUP(trading_client_detail!$E354,'asset_&amp;_open_positions'!$E:$M, 8, FALSE),IF(NOT(ISERROR(VLOOKUP($A354,'asset_&amp;_open_positions'!$E:$M, 6, FALSE))),VLOOKUP($A354,'asset_&amp;_open_positions'!$E:$M, 8, FALSE),1))),"")</f>
        <v>1</v>
      </c>
      <c r="D354" s="42">
        <f>IF(trading_client_detail!$A354&lt;&gt;"",IF(OR(LEFT(trading_client_detail!$F354,3)="USD",RIGHT(trading_client_detail!$F354,3)="USD",LEFT(trading_client_detail!$F354,3)="EUR",RIGHT(trading_client_detail!$F354,3)="EUR"),"",trading_client_detail!$G354),"")</f>
        <v>-95.847119335000002</v>
      </c>
    </row>
    <row r="355" spans="1:4" x14ac:dyDescent="0.25">
      <c r="A355" t="str">
        <f>IF(AND(trading_client_detail!$A355&lt;&gt;"",ROUND(trading_client_detail!$G355,0)&lt;&gt;0),IF(OR(LEFT(trading_client_detail!$F355,3)="USD",RIGHT(trading_client_detail!$F355,3)="USD",LEFT(trading_client_detail!$F355,3)="EUR",RIGHT(trading_client_detail!$F355,3)="EUR"),"",IF(NOT(ISERROR(VLOOKUP(trading_client_detail!$E355,'asset_&amp;_open_positions'!$E:$M, 9, FALSE))),VLOOKUP(trading_client_detail!$E355,'asset_&amp;_open_positions'!$E:$M, 9, FALSE),IF(NOT(ISERROR(VLOOKUP(trading_client_detail!$F355,'asset_&amp;_open_positions'!$E:$M, 9, FALSE))),VLOOKUP(trading_client_detail!$F355,'asset_&amp;_open_positions'!$E:$M, 9, FALSE),RIGHT(trading_client_detail!$F355,LEN(trading_client_detail!$F355)-1)))),"")</f>
        <v/>
      </c>
      <c r="B355" t="str">
        <f>IF(AND(trading_client_detail!$A355&lt;&gt;"",ROUND(trading_client_detail!$G355,0)&lt;&gt;0),IF(OR(LEFT(trading_client_detail!$F355,3)="USD",RIGHT(trading_client_detail!$F355,3)="USD"),"",IF(NOT(ISERROR(VLOOKUP(trading_client_detail!$E355,'asset_&amp;_open_positions'!$E:$M, 6, FALSE))),VLOOKUP(trading_client_detail!$E355,'asset_&amp;_open_positions'!$E:$M, 6, FALSE),IF(NOT(ISERROR(VLOOKUP($A355,'asset_&amp;_open_positions'!$E:$M, 6, FALSE))),VLOOKUP($A355,'asset_&amp;_open_positions'!$E:$M, 6, FALSE),"ASSET"))),"")</f>
        <v/>
      </c>
      <c r="C355" t="str">
        <f>IF(AND(trading_client_detail!$A355&lt;&gt;"",ROUND(trading_client_detail!$G355,0)&lt;&gt;0),IF(OR(LEFT(trading_client_detail!$F355,3)="USD",RIGHT(trading_client_detail!$F355,3)="USD"),"",IF(NOT(ISERROR(VLOOKUP(trading_client_detail!$E355,'asset_&amp;_open_positions'!$E:$M, 6, FALSE))),VLOOKUP(trading_client_detail!$E355,'asset_&amp;_open_positions'!$E:$M, 8, FALSE),IF(NOT(ISERROR(VLOOKUP($A355,'asset_&amp;_open_positions'!$E:$M, 6, FALSE))),VLOOKUP($A355,'asset_&amp;_open_positions'!$E:$M, 8, FALSE),1))),"")</f>
        <v/>
      </c>
      <c r="D355" s="42" t="str">
        <f>IF(trading_client_detail!$A355&lt;&gt;"",IF(OR(LEFT(trading_client_detail!$F355,3)="USD",RIGHT(trading_client_detail!$F355,3)="USD",LEFT(trading_client_detail!$F355,3)="EUR",RIGHT(trading_client_detail!$F355,3)="EUR"),"",trading_client_detail!$G355),"")</f>
        <v/>
      </c>
    </row>
    <row r="356" spans="1:4" x14ac:dyDescent="0.25">
      <c r="A356" t="str">
        <f>IF(AND(trading_client_detail!$A356&lt;&gt;"",ROUND(trading_client_detail!$G356,0)&lt;&gt;0),IF(OR(LEFT(trading_client_detail!$F356,3)="USD",RIGHT(trading_client_detail!$F356,3)="USD",LEFT(trading_client_detail!$F356,3)="EUR",RIGHT(trading_client_detail!$F356,3)="EUR"),"",IF(NOT(ISERROR(VLOOKUP(trading_client_detail!$E356,'asset_&amp;_open_positions'!$E:$M, 9, FALSE))),VLOOKUP(trading_client_detail!$E356,'asset_&amp;_open_positions'!$E:$M, 9, FALSE),IF(NOT(ISERROR(VLOOKUP(trading_client_detail!$F356,'asset_&amp;_open_positions'!$E:$M, 9, FALSE))),VLOOKUP(trading_client_detail!$F356,'asset_&amp;_open_positions'!$E:$M, 9, FALSE),RIGHT(trading_client_detail!$F356,LEN(trading_client_detail!$F356)-1)))),"")</f>
        <v>BTC</v>
      </c>
      <c r="B356" t="str">
        <f>IF(AND(trading_client_detail!$A356&lt;&gt;"",ROUND(trading_client_detail!$G356,0)&lt;&gt;0),IF(OR(LEFT(trading_client_detail!$F356,3)="USD",RIGHT(trading_client_detail!$F356,3)="USD"),"",IF(NOT(ISERROR(VLOOKUP(trading_client_detail!$E356,'asset_&amp;_open_positions'!$E:$M, 6, FALSE))),VLOOKUP(trading_client_detail!$E356,'asset_&amp;_open_positions'!$E:$M, 6, FALSE),IF(NOT(ISERROR(VLOOKUP($A356,'asset_&amp;_open_positions'!$E:$M, 6, FALSE))),VLOOKUP($A356,'asset_&amp;_open_positions'!$E:$M, 6, FALSE),"ASSET"))),"")</f>
        <v>SWAP</v>
      </c>
      <c r="C356">
        <f>IF(AND(trading_client_detail!$A356&lt;&gt;"",ROUND(trading_client_detail!$G356,0)&lt;&gt;0),IF(OR(LEFT(trading_client_detail!$F356,3)="USD",RIGHT(trading_client_detail!$F356,3)="USD"),"",IF(NOT(ISERROR(VLOOKUP(trading_client_detail!$E356,'asset_&amp;_open_positions'!$E:$M, 6, FALSE))),VLOOKUP(trading_client_detail!$E356,'asset_&amp;_open_positions'!$E:$M, 8, FALSE),IF(NOT(ISERROR(VLOOKUP($A356,'asset_&amp;_open_positions'!$E:$M, 6, FALSE))),VLOOKUP($A356,'asset_&amp;_open_positions'!$E:$M, 8, FALSE),1))),"")</f>
        <v>1</v>
      </c>
      <c r="D356" s="42">
        <f>IF(trading_client_detail!$A356&lt;&gt;"",IF(OR(LEFT(trading_client_detail!$F356,3)="USD",RIGHT(trading_client_detail!$F356,3)="USD",LEFT(trading_client_detail!$F356,3)="EUR",RIGHT(trading_client_detail!$F356,3)="EUR"),"",trading_client_detail!$G356),"")</f>
        <v>910.41399999999999</v>
      </c>
    </row>
    <row r="357" spans="1:4" x14ac:dyDescent="0.25">
      <c r="A357" t="str">
        <f>IF(AND(trading_client_detail!$A357&lt;&gt;"",ROUND(trading_client_detail!$G357,0)&lt;&gt;0),IF(OR(LEFT(trading_client_detail!$F357,3)="USD",RIGHT(trading_client_detail!$F357,3)="USD",LEFT(trading_client_detail!$F357,3)="EUR",RIGHT(trading_client_detail!$F357,3)="EUR"),"",IF(NOT(ISERROR(VLOOKUP(trading_client_detail!$E357,'asset_&amp;_open_positions'!$E:$M, 9, FALSE))),VLOOKUP(trading_client_detail!$E357,'asset_&amp;_open_positions'!$E:$M, 9, FALSE),IF(NOT(ISERROR(VLOOKUP(trading_client_detail!$F357,'asset_&amp;_open_positions'!$E:$M, 9, FALSE))),VLOOKUP(trading_client_detail!$F357,'asset_&amp;_open_positions'!$E:$M, 9, FALSE),RIGHT(trading_client_detail!$F357,LEN(trading_client_detail!$F357)-1)))),"")</f>
        <v/>
      </c>
      <c r="B357" t="str">
        <f>IF(AND(trading_client_detail!$A357&lt;&gt;"",ROUND(trading_client_detail!$G357,0)&lt;&gt;0),IF(OR(LEFT(trading_client_detail!$F357,3)="USD",RIGHT(trading_client_detail!$F357,3)="USD"),"",IF(NOT(ISERROR(VLOOKUP(trading_client_detail!$E357,'asset_&amp;_open_positions'!$E:$M, 6, FALSE))),VLOOKUP(trading_client_detail!$E357,'asset_&amp;_open_positions'!$E:$M, 6, FALSE),IF(NOT(ISERROR(VLOOKUP($A357,'asset_&amp;_open_positions'!$E:$M, 6, FALSE))),VLOOKUP($A357,'asset_&amp;_open_positions'!$E:$M, 6, FALSE),"ASSET"))),"")</f>
        <v/>
      </c>
      <c r="C357" t="str">
        <f>IF(AND(trading_client_detail!$A357&lt;&gt;"",ROUND(trading_client_detail!$G357,0)&lt;&gt;0),IF(OR(LEFT(trading_client_detail!$F357,3)="USD",RIGHT(trading_client_detail!$F357,3)="USD"),"",IF(NOT(ISERROR(VLOOKUP(trading_client_detail!$E357,'asset_&amp;_open_positions'!$E:$M, 6, FALSE))),VLOOKUP(trading_client_detail!$E357,'asset_&amp;_open_positions'!$E:$M, 8, FALSE),IF(NOT(ISERROR(VLOOKUP($A357,'asset_&amp;_open_positions'!$E:$M, 6, FALSE))),VLOOKUP($A357,'asset_&amp;_open_positions'!$E:$M, 8, FALSE),1))),"")</f>
        <v/>
      </c>
      <c r="D357" s="42" t="str">
        <f>IF(trading_client_detail!$A357&lt;&gt;"",IF(OR(LEFT(trading_client_detail!$F357,3)="USD",RIGHT(trading_client_detail!$F357,3)="USD",LEFT(trading_client_detail!$F357,3)="EUR",RIGHT(trading_client_detail!$F357,3)="EUR"),"",trading_client_detail!$G357),"")</f>
        <v/>
      </c>
    </row>
    <row r="358" spans="1:4" x14ac:dyDescent="0.25">
      <c r="A358" t="str">
        <f>IF(AND(trading_client_detail!$A358&lt;&gt;"",ROUND(trading_client_detail!$G358,0)&lt;&gt;0),IF(OR(LEFT(trading_client_detail!$F358,3)="USD",RIGHT(trading_client_detail!$F358,3)="USD",LEFT(trading_client_detail!$F358,3)="EUR",RIGHT(trading_client_detail!$F358,3)="EUR"),"",IF(NOT(ISERROR(VLOOKUP(trading_client_detail!$E358,'asset_&amp;_open_positions'!$E:$M, 9, FALSE))),VLOOKUP(trading_client_detail!$E358,'asset_&amp;_open_positions'!$E:$M, 9, FALSE),IF(NOT(ISERROR(VLOOKUP(trading_client_detail!$F358,'asset_&amp;_open_positions'!$E:$M, 9, FALSE))),VLOOKUP(trading_client_detail!$F358,'asset_&amp;_open_positions'!$E:$M, 9, FALSE),RIGHT(trading_client_detail!$F358,LEN(trading_client_detail!$F358)-1)))),"")</f>
        <v/>
      </c>
      <c r="B358" t="str">
        <f>IF(AND(trading_client_detail!$A358&lt;&gt;"",ROUND(trading_client_detail!$G358,0)&lt;&gt;0),IF(OR(LEFT(trading_client_detail!$F358,3)="USD",RIGHT(trading_client_detail!$F358,3)="USD"),"",IF(NOT(ISERROR(VLOOKUP(trading_client_detail!$E358,'asset_&amp;_open_positions'!$E:$M, 6, FALSE))),VLOOKUP(trading_client_detail!$E358,'asset_&amp;_open_positions'!$E:$M, 6, FALSE),IF(NOT(ISERROR(VLOOKUP($A358,'asset_&amp;_open_positions'!$E:$M, 6, FALSE))),VLOOKUP($A358,'asset_&amp;_open_positions'!$E:$M, 6, FALSE),"ASSET"))),"")</f>
        <v/>
      </c>
      <c r="C358" t="str">
        <f>IF(AND(trading_client_detail!$A358&lt;&gt;"",ROUND(trading_client_detail!$G358,0)&lt;&gt;0),IF(OR(LEFT(trading_client_detail!$F358,3)="USD",RIGHT(trading_client_detail!$F358,3)="USD"),"",IF(NOT(ISERROR(VLOOKUP(trading_client_detail!$E358,'asset_&amp;_open_positions'!$E:$M, 6, FALSE))),VLOOKUP(trading_client_detail!$E358,'asset_&amp;_open_positions'!$E:$M, 8, FALSE),IF(NOT(ISERROR(VLOOKUP($A358,'asset_&amp;_open_positions'!$E:$M, 6, FALSE))),VLOOKUP($A358,'asset_&amp;_open_positions'!$E:$M, 8, FALSE),1))),"")</f>
        <v/>
      </c>
      <c r="D358" s="42" t="str">
        <f>IF(trading_client_detail!$A358&lt;&gt;"",IF(OR(LEFT(trading_client_detail!$F358,3)="USD",RIGHT(trading_client_detail!$F358,3)="USD",LEFT(trading_client_detail!$F358,3)="EUR",RIGHT(trading_client_detail!$F358,3)="EUR"),"",trading_client_detail!$G358),"")</f>
        <v/>
      </c>
    </row>
    <row r="359" spans="1:4" x14ac:dyDescent="0.25">
      <c r="A359" t="str">
        <f>IF(AND(trading_client_detail!$A359&lt;&gt;"",ROUND(trading_client_detail!$G359,0)&lt;&gt;0),IF(OR(LEFT(trading_client_detail!$F359,3)="USD",RIGHT(trading_client_detail!$F359,3)="USD",LEFT(trading_client_detail!$F359,3)="EUR",RIGHT(trading_client_detail!$F359,3)="EUR"),"",IF(NOT(ISERROR(VLOOKUP(trading_client_detail!$E359,'asset_&amp;_open_positions'!$E:$M, 9, FALSE))),VLOOKUP(trading_client_detail!$E359,'asset_&amp;_open_positions'!$E:$M, 9, FALSE),IF(NOT(ISERROR(VLOOKUP(trading_client_detail!$F359,'asset_&amp;_open_positions'!$E:$M, 9, FALSE))),VLOOKUP(trading_client_detail!$F359,'asset_&amp;_open_positions'!$E:$M, 9, FALSE),RIGHT(trading_client_detail!$F359,LEN(trading_client_detail!$F359)-1)))),"")</f>
        <v/>
      </c>
      <c r="B359" t="str">
        <f>IF(AND(trading_client_detail!$A359&lt;&gt;"",ROUND(trading_client_detail!$G359,0)&lt;&gt;0),IF(OR(LEFT(trading_client_detail!$F359,3)="USD",RIGHT(trading_client_detail!$F359,3)="USD"),"",IF(NOT(ISERROR(VLOOKUP(trading_client_detail!$E359,'asset_&amp;_open_positions'!$E:$M, 6, FALSE))),VLOOKUP(trading_client_detail!$E359,'asset_&amp;_open_positions'!$E:$M, 6, FALSE),IF(NOT(ISERROR(VLOOKUP($A359,'asset_&amp;_open_positions'!$E:$M, 6, FALSE))),VLOOKUP($A359,'asset_&amp;_open_positions'!$E:$M, 6, FALSE),"ASSET"))),"")</f>
        <v/>
      </c>
      <c r="C359" t="str">
        <f>IF(AND(trading_client_detail!$A359&lt;&gt;"",ROUND(trading_client_detail!$G359,0)&lt;&gt;0),IF(OR(LEFT(trading_client_detail!$F359,3)="USD",RIGHT(trading_client_detail!$F359,3)="USD"),"",IF(NOT(ISERROR(VLOOKUP(trading_client_detail!$E359,'asset_&amp;_open_positions'!$E:$M, 6, FALSE))),VLOOKUP(trading_client_detail!$E359,'asset_&amp;_open_positions'!$E:$M, 8, FALSE),IF(NOT(ISERROR(VLOOKUP($A359,'asset_&amp;_open_positions'!$E:$M, 6, FALSE))),VLOOKUP($A359,'asset_&amp;_open_positions'!$E:$M, 8, FALSE),1))),"")</f>
        <v/>
      </c>
      <c r="D359" s="42">
        <f>IF(trading_client_detail!$A359&lt;&gt;"",IF(OR(LEFT(trading_client_detail!$F359,3)="USD",RIGHT(trading_client_detail!$F359,3)="USD",LEFT(trading_client_detail!$F359,3)="EUR",RIGHT(trading_client_detail!$F359,3)="EUR"),"",trading_client_detail!$G359),"")</f>
        <v>-1.3281999999999999E-5</v>
      </c>
    </row>
    <row r="360" spans="1:4" x14ac:dyDescent="0.25">
      <c r="A360" t="str">
        <f>IF(AND(trading_client_detail!$A360&lt;&gt;"",ROUND(trading_client_detail!$G360,0)&lt;&gt;0),IF(OR(LEFT(trading_client_detail!$F360,3)="USD",RIGHT(trading_client_detail!$F360,3)="USD",LEFT(trading_client_detail!$F360,3)="EUR",RIGHT(trading_client_detail!$F360,3)="EUR"),"",IF(NOT(ISERROR(VLOOKUP(trading_client_detail!$E360,'asset_&amp;_open_positions'!$E:$M, 9, FALSE))),VLOOKUP(trading_client_detail!$E360,'asset_&amp;_open_positions'!$E:$M, 9, FALSE),IF(NOT(ISERROR(VLOOKUP(trading_client_detail!$F360,'asset_&amp;_open_positions'!$E:$M, 9, FALSE))),VLOOKUP(trading_client_detail!$F360,'asset_&amp;_open_positions'!$E:$M, 9, FALSE),RIGHT(trading_client_detail!$F360,LEN(trading_client_detail!$F360)-1)))),"")</f>
        <v/>
      </c>
      <c r="B360" t="str">
        <f>IF(AND(trading_client_detail!$A360&lt;&gt;"",ROUND(trading_client_detail!$G360,0)&lt;&gt;0),IF(OR(LEFT(trading_client_detail!$F360,3)="USD",RIGHT(trading_client_detail!$F360,3)="USD"),"",IF(NOT(ISERROR(VLOOKUP(trading_client_detail!$E360,'asset_&amp;_open_positions'!$E:$M, 6, FALSE))),VLOOKUP(trading_client_detail!$E360,'asset_&amp;_open_positions'!$E:$M, 6, FALSE),IF(NOT(ISERROR(VLOOKUP($A360,'asset_&amp;_open_positions'!$E:$M, 6, FALSE))),VLOOKUP($A360,'asset_&amp;_open_positions'!$E:$M, 6, FALSE),"ASSET"))),"")</f>
        <v/>
      </c>
      <c r="C360" t="str">
        <f>IF(AND(trading_client_detail!$A360&lt;&gt;"",ROUND(trading_client_detail!$G360,0)&lt;&gt;0),IF(OR(LEFT(trading_client_detail!$F360,3)="USD",RIGHT(trading_client_detail!$F360,3)="USD"),"",IF(NOT(ISERROR(VLOOKUP(trading_client_detail!$E360,'asset_&amp;_open_positions'!$E:$M, 6, FALSE))),VLOOKUP(trading_client_detail!$E360,'asset_&amp;_open_positions'!$E:$M, 8, FALSE),IF(NOT(ISERROR(VLOOKUP($A360,'asset_&amp;_open_positions'!$E:$M, 6, FALSE))),VLOOKUP($A360,'asset_&amp;_open_positions'!$E:$M, 8, FALSE),1))),"")</f>
        <v/>
      </c>
      <c r="D360" s="42">
        <f>IF(trading_client_detail!$A360&lt;&gt;"",IF(OR(LEFT(trading_client_detail!$F360,3)="USD",RIGHT(trading_client_detail!$F360,3)="USD",LEFT(trading_client_detail!$F360,3)="EUR",RIGHT(trading_client_detail!$F360,3)="EUR"),"",trading_client_detail!$G360),"")</f>
        <v>-2.0710000000000002E-6</v>
      </c>
    </row>
    <row r="361" spans="1:4" x14ac:dyDescent="0.25">
      <c r="A361" t="str">
        <f>IF(AND(trading_client_detail!$A361&lt;&gt;"",ROUND(trading_client_detail!$G361,0)&lt;&gt;0),IF(OR(LEFT(trading_client_detail!$F361,3)="USD",RIGHT(trading_client_detail!$F361,3)="USD",LEFT(trading_client_detail!$F361,3)="EUR",RIGHT(trading_client_detail!$F361,3)="EUR"),"",IF(NOT(ISERROR(VLOOKUP(trading_client_detail!$E361,'asset_&amp;_open_positions'!$E:$M, 9, FALSE))),VLOOKUP(trading_client_detail!$E361,'asset_&amp;_open_positions'!$E:$M, 9, FALSE),IF(NOT(ISERROR(VLOOKUP(trading_client_detail!$F361,'asset_&amp;_open_positions'!$E:$M, 9, FALSE))),VLOOKUP(trading_client_detail!$F361,'asset_&amp;_open_positions'!$E:$M, 9, FALSE),RIGHT(trading_client_detail!$F361,LEN(trading_client_detail!$F361)-1)))),"")</f>
        <v>BTC</v>
      </c>
      <c r="B361" t="str">
        <f>IF(AND(trading_client_detail!$A361&lt;&gt;"",ROUND(trading_client_detail!$G361,0)&lt;&gt;0),IF(OR(LEFT(trading_client_detail!$F361,3)="USD",RIGHT(trading_client_detail!$F361,3)="USD"),"",IF(NOT(ISERROR(VLOOKUP(trading_client_detail!$E361,'asset_&amp;_open_positions'!$E:$M, 6, FALSE))),VLOOKUP(trading_client_detail!$E361,'asset_&amp;_open_positions'!$E:$M, 6, FALSE),IF(NOT(ISERROR(VLOOKUP($A361,'asset_&amp;_open_positions'!$E:$M, 6, FALSE))),VLOOKUP($A361,'asset_&amp;_open_positions'!$E:$M, 6, FALSE),"ASSET"))),"")</f>
        <v>ASSET</v>
      </c>
      <c r="C361">
        <f>IF(AND(trading_client_detail!$A361&lt;&gt;"",ROUND(trading_client_detail!$G361,0)&lt;&gt;0),IF(OR(LEFT(trading_client_detail!$F361,3)="USD",RIGHT(trading_client_detail!$F361,3)="USD"),"",IF(NOT(ISERROR(VLOOKUP(trading_client_detail!$E361,'asset_&amp;_open_positions'!$E:$M, 6, FALSE))),VLOOKUP(trading_client_detail!$E361,'asset_&amp;_open_positions'!$E:$M, 8, FALSE),IF(NOT(ISERROR(VLOOKUP($A361,'asset_&amp;_open_positions'!$E:$M, 6, FALSE))),VLOOKUP($A361,'asset_&amp;_open_positions'!$E:$M, 8, FALSE),1))),"")</f>
        <v>1</v>
      </c>
      <c r="D361" s="42">
        <f>IF(trading_client_detail!$A361&lt;&gt;"",IF(OR(LEFT(trading_client_detail!$F361,3)="USD",RIGHT(trading_client_detail!$F361,3)="USD",LEFT(trading_client_detail!$F361,3)="EUR",RIGHT(trading_client_detail!$F361,3)="EUR"),"",trading_client_detail!$G361),"")</f>
        <v>-31.015386214999999</v>
      </c>
    </row>
    <row r="362" spans="1:4" x14ac:dyDescent="0.25">
      <c r="A362" t="str">
        <f>IF(AND(trading_client_detail!$A362&lt;&gt;"",ROUND(trading_client_detail!$G362,0)&lt;&gt;0),IF(OR(LEFT(trading_client_detail!$F362,3)="USD",RIGHT(trading_client_detail!$F362,3)="USD",LEFT(trading_client_detail!$F362,3)="EUR",RIGHT(trading_client_detail!$F362,3)="EUR"),"",IF(NOT(ISERROR(VLOOKUP(trading_client_detail!$E362,'asset_&amp;_open_positions'!$E:$M, 9, FALSE))),VLOOKUP(trading_client_detail!$E362,'asset_&amp;_open_positions'!$E:$M, 9, FALSE),IF(NOT(ISERROR(VLOOKUP(trading_client_detail!$F362,'asset_&amp;_open_positions'!$E:$M, 9, FALSE))),VLOOKUP(trading_client_detail!$F362,'asset_&amp;_open_positions'!$E:$M, 9, FALSE),RIGHT(trading_client_detail!$F362,LEN(trading_client_detail!$F362)-1)))),"")</f>
        <v/>
      </c>
      <c r="B362" t="str">
        <f>IF(AND(trading_client_detail!$A362&lt;&gt;"",ROUND(trading_client_detail!$G362,0)&lt;&gt;0),IF(OR(LEFT(trading_client_detail!$F362,3)="USD",RIGHT(trading_client_detail!$F362,3)="USD"),"",IF(NOT(ISERROR(VLOOKUP(trading_client_detail!$E362,'asset_&amp;_open_positions'!$E:$M, 6, FALSE))),VLOOKUP(trading_client_detail!$E362,'asset_&amp;_open_positions'!$E:$M, 6, FALSE),IF(NOT(ISERROR(VLOOKUP($A362,'asset_&amp;_open_positions'!$E:$M, 6, FALSE))),VLOOKUP($A362,'asset_&amp;_open_positions'!$E:$M, 6, FALSE),"ASSET"))),"")</f>
        <v/>
      </c>
      <c r="C362" t="str">
        <f>IF(AND(trading_client_detail!$A362&lt;&gt;"",ROUND(trading_client_detail!$G362,0)&lt;&gt;0),IF(OR(LEFT(trading_client_detail!$F362,3)="USD",RIGHT(trading_client_detail!$F362,3)="USD"),"",IF(NOT(ISERROR(VLOOKUP(trading_client_detail!$E362,'asset_&amp;_open_positions'!$E:$M, 6, FALSE))),VLOOKUP(trading_client_detail!$E362,'asset_&amp;_open_positions'!$E:$M, 8, FALSE),IF(NOT(ISERROR(VLOOKUP($A362,'asset_&amp;_open_positions'!$E:$M, 6, FALSE))),VLOOKUP($A362,'asset_&amp;_open_positions'!$E:$M, 8, FALSE),1))),"")</f>
        <v/>
      </c>
      <c r="D362" s="42">
        <f>IF(trading_client_detail!$A362&lt;&gt;"",IF(OR(LEFT(trading_client_detail!$F362,3)="USD",RIGHT(trading_client_detail!$F362,3)="USD",LEFT(trading_client_detail!$F362,3)="EUR",RIGHT(trading_client_detail!$F362,3)="EUR"),"",trading_client_detail!$G362),"")</f>
        <v>-0.13200000000000001</v>
      </c>
    </row>
    <row r="363" spans="1:4" x14ac:dyDescent="0.25">
      <c r="A363" t="str">
        <f>IF(AND(trading_client_detail!$A363&lt;&gt;"",ROUND(trading_client_detail!$G363,0)&lt;&gt;0),IF(OR(LEFT(trading_client_detail!$F363,3)="USD",RIGHT(trading_client_detail!$F363,3)="USD",LEFT(trading_client_detail!$F363,3)="EUR",RIGHT(trading_client_detail!$F363,3)="EUR"),"",IF(NOT(ISERROR(VLOOKUP(trading_client_detail!$E363,'asset_&amp;_open_positions'!$E:$M, 9, FALSE))),VLOOKUP(trading_client_detail!$E363,'asset_&amp;_open_positions'!$E:$M, 9, FALSE),IF(NOT(ISERROR(VLOOKUP(trading_client_detail!$F363,'asset_&amp;_open_positions'!$E:$M, 9, FALSE))),VLOOKUP(trading_client_detail!$F363,'asset_&amp;_open_positions'!$E:$M, 9, FALSE),RIGHT(trading_client_detail!$F363,LEN(trading_client_detail!$F363)-1)))),"")</f>
        <v/>
      </c>
      <c r="B363" t="str">
        <f>IF(AND(trading_client_detail!$A363&lt;&gt;"",ROUND(trading_client_detail!$G363,0)&lt;&gt;0),IF(OR(LEFT(trading_client_detail!$F363,3)="USD",RIGHT(trading_client_detail!$F363,3)="USD"),"",IF(NOT(ISERROR(VLOOKUP(trading_client_detail!$E363,'asset_&amp;_open_positions'!$E:$M, 6, FALSE))),VLOOKUP(trading_client_detail!$E363,'asset_&amp;_open_positions'!$E:$M, 6, FALSE),IF(NOT(ISERROR(VLOOKUP($A363,'asset_&amp;_open_positions'!$E:$M, 6, FALSE))),VLOOKUP($A363,'asset_&amp;_open_positions'!$E:$M, 6, FALSE),"ASSET"))),"")</f>
        <v/>
      </c>
      <c r="C363" t="str">
        <f>IF(AND(trading_client_detail!$A363&lt;&gt;"",ROUND(trading_client_detail!$G363,0)&lt;&gt;0),IF(OR(LEFT(trading_client_detail!$F363,3)="USD",RIGHT(trading_client_detail!$F363,3)="USD"),"",IF(NOT(ISERROR(VLOOKUP(trading_client_detail!$E363,'asset_&amp;_open_positions'!$E:$M, 6, FALSE))),VLOOKUP(trading_client_detail!$E363,'asset_&amp;_open_positions'!$E:$M, 8, FALSE),IF(NOT(ISERROR(VLOOKUP($A363,'asset_&amp;_open_positions'!$E:$M, 6, FALSE))),VLOOKUP($A363,'asset_&amp;_open_positions'!$E:$M, 8, FALSE),1))),"")</f>
        <v/>
      </c>
      <c r="D363" s="42" t="str">
        <f>IF(trading_client_detail!$A363&lt;&gt;"",IF(OR(LEFT(trading_client_detail!$F363,3)="USD",RIGHT(trading_client_detail!$F363,3)="USD",LEFT(trading_client_detail!$F363,3)="EUR",RIGHT(trading_client_detail!$F363,3)="EUR"),"",trading_client_detail!$G363),"")</f>
        <v/>
      </c>
    </row>
    <row r="364" spans="1:4" x14ac:dyDescent="0.25">
      <c r="A364" t="str">
        <f>IF(AND(trading_client_detail!$A364&lt;&gt;"",ROUND(trading_client_detail!$G364,0)&lt;&gt;0),IF(OR(LEFT(trading_client_detail!$F364,3)="USD",RIGHT(trading_client_detail!$F364,3)="USD",LEFT(trading_client_detail!$F364,3)="EUR",RIGHT(trading_client_detail!$F364,3)="EUR"),"",IF(NOT(ISERROR(VLOOKUP(trading_client_detail!$E364,'asset_&amp;_open_positions'!$E:$M, 9, FALSE))),VLOOKUP(trading_client_detail!$E364,'asset_&amp;_open_positions'!$E:$M, 9, FALSE),IF(NOT(ISERROR(VLOOKUP(trading_client_detail!$F364,'asset_&amp;_open_positions'!$E:$M, 9, FALSE))),VLOOKUP(trading_client_detail!$F364,'asset_&amp;_open_positions'!$E:$M, 9, FALSE),RIGHT(trading_client_detail!$F364,LEN(trading_client_detail!$F364)-1)))),"")</f>
        <v>BTC</v>
      </c>
      <c r="B364" t="str">
        <f>IF(AND(trading_client_detail!$A364&lt;&gt;"",ROUND(trading_client_detail!$G364,0)&lt;&gt;0),IF(OR(LEFT(trading_client_detail!$F364,3)="USD",RIGHT(trading_client_detail!$F364,3)="USD"),"",IF(NOT(ISERROR(VLOOKUP(trading_client_detail!$E364,'asset_&amp;_open_positions'!$E:$M, 6, FALSE))),VLOOKUP(trading_client_detail!$E364,'asset_&amp;_open_positions'!$E:$M, 6, FALSE),IF(NOT(ISERROR(VLOOKUP($A364,'asset_&amp;_open_positions'!$E:$M, 6, FALSE))),VLOOKUP($A364,'asset_&amp;_open_positions'!$E:$M, 6, FALSE),"ASSET"))),"")</f>
        <v>SWAP</v>
      </c>
      <c r="C364">
        <f>IF(AND(trading_client_detail!$A364&lt;&gt;"",ROUND(trading_client_detail!$G364,0)&lt;&gt;0),IF(OR(LEFT(trading_client_detail!$F364,3)="USD",RIGHT(trading_client_detail!$F364,3)="USD"),"",IF(NOT(ISERROR(VLOOKUP(trading_client_detail!$E364,'asset_&amp;_open_positions'!$E:$M, 6, FALSE))),VLOOKUP(trading_client_detail!$E364,'asset_&amp;_open_positions'!$E:$M, 8, FALSE),IF(NOT(ISERROR(VLOOKUP($A364,'asset_&amp;_open_positions'!$E:$M, 6, FALSE))),VLOOKUP($A364,'asset_&amp;_open_positions'!$E:$M, 8, FALSE),1))),"")</f>
        <v>1</v>
      </c>
      <c r="D364" s="42">
        <f>IF(trading_client_detail!$A364&lt;&gt;"",IF(OR(LEFT(trading_client_detail!$F364,3)="USD",RIGHT(trading_client_detail!$F364,3)="USD",LEFT(trading_client_detail!$F364,3)="EUR",RIGHT(trading_client_detail!$F364,3)="EUR"),"",trading_client_detail!$G364),"")</f>
        <v>191.50399999999999</v>
      </c>
    </row>
    <row r="365" spans="1:4" x14ac:dyDescent="0.25">
      <c r="A365" t="str">
        <f>IF(AND(trading_client_detail!$A365&lt;&gt;"",ROUND(trading_client_detail!$G365,0)&lt;&gt;0),IF(OR(LEFT(trading_client_detail!$F365,3)="USD",RIGHT(trading_client_detail!$F365,3)="USD",LEFT(trading_client_detail!$F365,3)="EUR",RIGHT(trading_client_detail!$F365,3)="EUR"),"",IF(NOT(ISERROR(VLOOKUP(trading_client_detail!$E365,'asset_&amp;_open_positions'!$E:$M, 9, FALSE))),VLOOKUP(trading_client_detail!$E365,'asset_&amp;_open_positions'!$E:$M, 9, FALSE),IF(NOT(ISERROR(VLOOKUP(trading_client_detail!$F365,'asset_&amp;_open_positions'!$E:$M, 9, FALSE))),VLOOKUP(trading_client_detail!$F365,'asset_&amp;_open_positions'!$E:$M, 9, FALSE),RIGHT(trading_client_detail!$F365,LEN(trading_client_detail!$F365)-1)))),"")</f>
        <v/>
      </c>
      <c r="B365" t="str">
        <f>IF(AND(trading_client_detail!$A365&lt;&gt;"",ROUND(trading_client_detail!$G365,0)&lt;&gt;0),IF(OR(LEFT(trading_client_detail!$F365,3)="USD",RIGHT(trading_client_detail!$F365,3)="USD"),"",IF(NOT(ISERROR(VLOOKUP(trading_client_detail!$E365,'asset_&amp;_open_positions'!$E:$M, 6, FALSE))),VLOOKUP(trading_client_detail!$E365,'asset_&amp;_open_positions'!$E:$M, 6, FALSE),IF(NOT(ISERROR(VLOOKUP($A365,'asset_&amp;_open_positions'!$E:$M, 6, FALSE))),VLOOKUP($A365,'asset_&amp;_open_positions'!$E:$M, 6, FALSE),"ASSET"))),"")</f>
        <v/>
      </c>
      <c r="C365" t="str">
        <f>IF(AND(trading_client_detail!$A365&lt;&gt;"",ROUND(trading_client_detail!$G365,0)&lt;&gt;0),IF(OR(LEFT(trading_client_detail!$F365,3)="USD",RIGHT(trading_client_detail!$F365,3)="USD"),"",IF(NOT(ISERROR(VLOOKUP(trading_client_detail!$E365,'asset_&amp;_open_positions'!$E:$M, 6, FALSE))),VLOOKUP(trading_client_detail!$E365,'asset_&amp;_open_positions'!$E:$M, 8, FALSE),IF(NOT(ISERROR(VLOOKUP($A365,'asset_&amp;_open_positions'!$E:$M, 6, FALSE))),VLOOKUP($A365,'asset_&amp;_open_positions'!$E:$M, 8, FALSE),1))),"")</f>
        <v/>
      </c>
      <c r="D365" s="42" t="str">
        <f>IF(trading_client_detail!$A365&lt;&gt;"",IF(OR(LEFT(trading_client_detail!$F365,3)="USD",RIGHT(trading_client_detail!$F365,3)="USD",LEFT(trading_client_detail!$F365,3)="EUR",RIGHT(trading_client_detail!$F365,3)="EUR"),"",trading_client_detail!$G365),"")</f>
        <v/>
      </c>
    </row>
    <row r="366" spans="1:4" x14ac:dyDescent="0.25">
      <c r="A366" t="str">
        <f>IF(AND(trading_client_detail!$A366&lt;&gt;"",ROUND(trading_client_detail!$G366,0)&lt;&gt;0),IF(OR(LEFT(trading_client_detail!$F366,3)="USD",RIGHT(trading_client_detail!$F366,3)="USD",LEFT(trading_client_detail!$F366,3)="EUR",RIGHT(trading_client_detail!$F366,3)="EUR"),"",IF(NOT(ISERROR(VLOOKUP(trading_client_detail!$E366,'asset_&amp;_open_positions'!$E:$M, 9, FALSE))),VLOOKUP(trading_client_detail!$E366,'asset_&amp;_open_positions'!$E:$M, 9, FALSE),IF(NOT(ISERROR(VLOOKUP(trading_client_detail!$F366,'asset_&amp;_open_positions'!$E:$M, 9, FALSE))),VLOOKUP(trading_client_detail!$F366,'asset_&amp;_open_positions'!$E:$M, 9, FALSE),RIGHT(trading_client_detail!$F366,LEN(trading_client_detail!$F366)-1)))),"")</f>
        <v/>
      </c>
      <c r="B366" t="str">
        <f>IF(AND(trading_client_detail!$A366&lt;&gt;"",ROUND(trading_client_detail!$G366,0)&lt;&gt;0),IF(OR(LEFT(trading_client_detail!$F366,3)="USD",RIGHT(trading_client_detail!$F366,3)="USD"),"",IF(NOT(ISERROR(VLOOKUP(trading_client_detail!$E366,'asset_&amp;_open_positions'!$E:$M, 6, FALSE))),VLOOKUP(trading_client_detail!$E366,'asset_&amp;_open_positions'!$E:$M, 6, FALSE),IF(NOT(ISERROR(VLOOKUP($A366,'asset_&amp;_open_positions'!$E:$M, 6, FALSE))),VLOOKUP($A366,'asset_&amp;_open_positions'!$E:$M, 6, FALSE),"ASSET"))),"")</f>
        <v/>
      </c>
      <c r="C366" t="str">
        <f>IF(AND(trading_client_detail!$A366&lt;&gt;"",ROUND(trading_client_detail!$G366,0)&lt;&gt;0),IF(OR(LEFT(trading_client_detail!$F366,3)="USD",RIGHT(trading_client_detail!$F366,3)="USD"),"",IF(NOT(ISERROR(VLOOKUP(trading_client_detail!$E366,'asset_&amp;_open_positions'!$E:$M, 6, FALSE))),VLOOKUP(trading_client_detail!$E366,'asset_&amp;_open_positions'!$E:$M, 8, FALSE),IF(NOT(ISERROR(VLOOKUP($A366,'asset_&amp;_open_positions'!$E:$M, 6, FALSE))),VLOOKUP($A366,'asset_&amp;_open_positions'!$E:$M, 8, FALSE),1))),"")</f>
        <v/>
      </c>
      <c r="D366" s="42">
        <f>IF(trading_client_detail!$A366&lt;&gt;"",IF(OR(LEFT(trading_client_detail!$F366,3)="USD",RIGHT(trading_client_detail!$F366,3)="USD",LEFT(trading_client_detail!$F366,3)="EUR",RIGHT(trading_client_detail!$F366,3)="EUR"),"",trading_client_detail!$G366),"")</f>
        <v>4.9999999999999998E-8</v>
      </c>
    </row>
    <row r="367" spans="1:4" x14ac:dyDescent="0.25">
      <c r="A367" t="str">
        <f>IF(AND(trading_client_detail!$A367&lt;&gt;"",ROUND(trading_client_detail!$G367,0)&lt;&gt;0),IF(OR(LEFT(trading_client_detail!$F367,3)="USD",RIGHT(trading_client_detail!$F367,3)="USD",LEFT(trading_client_detail!$F367,3)="EUR",RIGHT(trading_client_detail!$F367,3)="EUR"),"",IF(NOT(ISERROR(VLOOKUP(trading_client_detail!$E367,'asset_&amp;_open_positions'!$E:$M, 9, FALSE))),VLOOKUP(trading_client_detail!$E367,'asset_&amp;_open_positions'!$E:$M, 9, FALSE),IF(NOT(ISERROR(VLOOKUP(trading_client_detail!$F367,'asset_&amp;_open_positions'!$E:$M, 9, FALSE))),VLOOKUP(trading_client_detail!$F367,'asset_&amp;_open_positions'!$E:$M, 9, FALSE),RIGHT(trading_client_detail!$F367,LEN(trading_client_detail!$F367)-1)))),"")</f>
        <v/>
      </c>
      <c r="B367" t="str">
        <f>IF(AND(trading_client_detail!$A367&lt;&gt;"",ROUND(trading_client_detail!$G367,0)&lt;&gt;0),IF(OR(LEFT(trading_client_detail!$F367,3)="USD",RIGHT(trading_client_detail!$F367,3)="USD"),"",IF(NOT(ISERROR(VLOOKUP(trading_client_detail!$E367,'asset_&amp;_open_positions'!$E:$M, 6, FALSE))),VLOOKUP(trading_client_detail!$E367,'asset_&amp;_open_positions'!$E:$M, 6, FALSE),IF(NOT(ISERROR(VLOOKUP($A367,'asset_&amp;_open_positions'!$E:$M, 6, FALSE))),VLOOKUP($A367,'asset_&amp;_open_positions'!$E:$M, 6, FALSE),"ASSET"))),"")</f>
        <v/>
      </c>
      <c r="C367" t="str">
        <f>IF(AND(trading_client_detail!$A367&lt;&gt;"",ROUND(trading_client_detail!$G367,0)&lt;&gt;0),IF(OR(LEFT(trading_client_detail!$F367,3)="USD",RIGHT(trading_client_detail!$F367,3)="USD"),"",IF(NOT(ISERROR(VLOOKUP(trading_client_detail!$E367,'asset_&amp;_open_positions'!$E:$M, 6, FALSE))),VLOOKUP(trading_client_detail!$E367,'asset_&amp;_open_positions'!$E:$M, 8, FALSE),IF(NOT(ISERROR(VLOOKUP($A367,'asset_&amp;_open_positions'!$E:$M, 6, FALSE))),VLOOKUP($A367,'asset_&amp;_open_positions'!$E:$M, 8, FALSE),1))),"")</f>
        <v/>
      </c>
      <c r="D367" s="42">
        <f>IF(trading_client_detail!$A367&lt;&gt;"",IF(OR(LEFT(trading_client_detail!$F367,3)="USD",RIGHT(trading_client_detail!$F367,3)="USD",LEFT(trading_client_detail!$F367,3)="EUR",RIGHT(trading_client_detail!$F367,3)="EUR"),"",trading_client_detail!$G367),"")</f>
        <v>-4.9999999999999998E-8</v>
      </c>
    </row>
    <row r="368" spans="1:4" x14ac:dyDescent="0.25">
      <c r="A368" t="str">
        <f>IF(AND(trading_client_detail!$A368&lt;&gt;"",ROUND(trading_client_detail!$G368,0)&lt;&gt;0),IF(OR(LEFT(trading_client_detail!$F368,3)="USD",RIGHT(trading_client_detail!$F368,3)="USD",LEFT(trading_client_detail!$F368,3)="EUR",RIGHT(trading_client_detail!$F368,3)="EUR"),"",IF(NOT(ISERROR(VLOOKUP(trading_client_detail!$E368,'asset_&amp;_open_positions'!$E:$M, 9, FALSE))),VLOOKUP(trading_client_detail!$E368,'asset_&amp;_open_positions'!$E:$M, 9, FALSE),IF(NOT(ISERROR(VLOOKUP(trading_client_detail!$F368,'asset_&amp;_open_positions'!$E:$M, 9, FALSE))),VLOOKUP(trading_client_detail!$F368,'asset_&amp;_open_positions'!$E:$M, 9, FALSE),RIGHT(trading_client_detail!$F368,LEN(trading_client_detail!$F368)-1)))),"")</f>
        <v>BTC</v>
      </c>
      <c r="B368" t="str">
        <f>IF(AND(trading_client_detail!$A368&lt;&gt;"",ROUND(trading_client_detail!$G368,0)&lt;&gt;0),IF(OR(LEFT(trading_client_detail!$F368,3)="USD",RIGHT(trading_client_detail!$F368,3)="USD"),"",IF(NOT(ISERROR(VLOOKUP(trading_client_detail!$E368,'asset_&amp;_open_positions'!$E:$M, 6, FALSE))),VLOOKUP(trading_client_detail!$E368,'asset_&amp;_open_positions'!$E:$M, 6, FALSE),IF(NOT(ISERROR(VLOOKUP($A368,'asset_&amp;_open_positions'!$E:$M, 6, FALSE))),VLOOKUP($A368,'asset_&amp;_open_positions'!$E:$M, 6, FALSE),"ASSET"))),"")</f>
        <v>ASSET</v>
      </c>
      <c r="C368">
        <f>IF(AND(trading_client_detail!$A368&lt;&gt;"",ROUND(trading_client_detail!$G368,0)&lt;&gt;0),IF(OR(LEFT(trading_client_detail!$F368,3)="USD",RIGHT(trading_client_detail!$F368,3)="USD"),"",IF(NOT(ISERROR(VLOOKUP(trading_client_detail!$E368,'asset_&amp;_open_positions'!$E:$M, 6, FALSE))),VLOOKUP(trading_client_detail!$E368,'asset_&amp;_open_positions'!$E:$M, 8, FALSE),IF(NOT(ISERROR(VLOOKUP($A368,'asset_&amp;_open_positions'!$E:$M, 6, FALSE))),VLOOKUP($A368,'asset_&amp;_open_positions'!$E:$M, 8, FALSE),1))),"")</f>
        <v>1</v>
      </c>
      <c r="D368" s="42">
        <f>IF(trading_client_detail!$A368&lt;&gt;"",IF(OR(LEFT(trading_client_detail!$F368,3)="USD",RIGHT(trading_client_detail!$F368,3)="USD",LEFT(trading_client_detail!$F368,3)="EUR",RIGHT(trading_client_detail!$F368,3)="EUR"),"",trading_client_detail!$G368),"")</f>
        <v>-146.713167051</v>
      </c>
    </row>
    <row r="369" spans="1:4" x14ac:dyDescent="0.25">
      <c r="A369" t="str">
        <f>IF(AND(trading_client_detail!$A369&lt;&gt;"",ROUND(trading_client_detail!$G369,0)&lt;&gt;0),IF(OR(LEFT(trading_client_detail!$F369,3)="USD",RIGHT(trading_client_detail!$F369,3)="USD",LEFT(trading_client_detail!$F369,3)="EUR",RIGHT(trading_client_detail!$F369,3)="EUR"),"",IF(NOT(ISERROR(VLOOKUP(trading_client_detail!$E369,'asset_&amp;_open_positions'!$E:$M, 9, FALSE))),VLOOKUP(trading_client_detail!$E369,'asset_&amp;_open_positions'!$E:$M, 9, FALSE),IF(NOT(ISERROR(VLOOKUP(trading_client_detail!$F369,'asset_&amp;_open_positions'!$E:$M, 9, FALSE))),VLOOKUP(trading_client_detail!$F369,'asset_&amp;_open_positions'!$E:$M, 9, FALSE),RIGHT(trading_client_detail!$F369,LEN(trading_client_detail!$F369)-1)))),"")</f>
        <v>BTC</v>
      </c>
      <c r="B369" t="str">
        <f>IF(AND(trading_client_detail!$A369&lt;&gt;"",ROUND(trading_client_detail!$G369,0)&lt;&gt;0),IF(OR(LEFT(trading_client_detail!$F369,3)="USD",RIGHT(trading_client_detail!$F369,3)="USD"),"",IF(NOT(ISERROR(VLOOKUP(trading_client_detail!$E369,'asset_&amp;_open_positions'!$E:$M, 6, FALSE))),VLOOKUP(trading_client_detail!$E369,'asset_&amp;_open_positions'!$E:$M, 6, FALSE),IF(NOT(ISERROR(VLOOKUP($A369,'asset_&amp;_open_positions'!$E:$M, 6, FALSE))),VLOOKUP($A369,'asset_&amp;_open_positions'!$E:$M, 6, FALSE),"ASSET"))),"")</f>
        <v>ASSET</v>
      </c>
      <c r="C369">
        <f>IF(AND(trading_client_detail!$A369&lt;&gt;"",ROUND(trading_client_detail!$G369,0)&lt;&gt;0),IF(OR(LEFT(trading_client_detail!$F369,3)="USD",RIGHT(trading_client_detail!$F369,3)="USD"),"",IF(NOT(ISERROR(VLOOKUP(trading_client_detail!$E369,'asset_&amp;_open_positions'!$E:$M, 6, FALSE))),VLOOKUP(trading_client_detail!$E369,'asset_&amp;_open_positions'!$E:$M, 8, FALSE),IF(NOT(ISERROR(VLOOKUP($A369,'asset_&amp;_open_positions'!$E:$M, 6, FALSE))),VLOOKUP($A369,'asset_&amp;_open_positions'!$E:$M, 8, FALSE),1))),"")</f>
        <v>1</v>
      </c>
      <c r="D369" s="42">
        <f>IF(trading_client_detail!$A369&lt;&gt;"",IF(OR(LEFT(trading_client_detail!$F369,3)="USD",RIGHT(trading_client_detail!$F369,3)="USD",LEFT(trading_client_detail!$F369,3)="EUR",RIGHT(trading_client_detail!$F369,3)="EUR"),"",trading_client_detail!$G369),"")</f>
        <v>-46.323375018</v>
      </c>
    </row>
    <row r="370" spans="1:4" x14ac:dyDescent="0.25">
      <c r="A370" t="str">
        <f>IF(AND(trading_client_detail!$A370&lt;&gt;"",ROUND(trading_client_detail!$G370,0)&lt;&gt;0),IF(OR(LEFT(trading_client_detail!$F370,3)="USD",RIGHT(trading_client_detail!$F370,3)="USD",LEFT(trading_client_detail!$F370,3)="EUR",RIGHT(trading_client_detail!$F370,3)="EUR"),"",IF(NOT(ISERROR(VLOOKUP(trading_client_detail!$E370,'asset_&amp;_open_positions'!$E:$M, 9, FALSE))),VLOOKUP(trading_client_detail!$E370,'asset_&amp;_open_positions'!$E:$M, 9, FALSE),IF(NOT(ISERROR(VLOOKUP(trading_client_detail!$F370,'asset_&amp;_open_positions'!$E:$M, 9, FALSE))),VLOOKUP(trading_client_detail!$F370,'asset_&amp;_open_positions'!$E:$M, 9, FALSE),RIGHT(trading_client_detail!$F370,LEN(trading_client_detail!$F370)-1)))),"")</f>
        <v/>
      </c>
      <c r="B370" t="str">
        <f>IF(AND(trading_client_detail!$A370&lt;&gt;"",ROUND(trading_client_detail!$G370,0)&lt;&gt;0),IF(OR(LEFT(trading_client_detail!$F370,3)="USD",RIGHT(trading_client_detail!$F370,3)="USD"),"",IF(NOT(ISERROR(VLOOKUP(trading_client_detail!$E370,'asset_&amp;_open_positions'!$E:$M, 6, FALSE))),VLOOKUP(trading_client_detail!$E370,'asset_&amp;_open_positions'!$E:$M, 6, FALSE),IF(NOT(ISERROR(VLOOKUP($A370,'asset_&amp;_open_positions'!$E:$M, 6, FALSE))),VLOOKUP($A370,'asset_&amp;_open_positions'!$E:$M, 6, FALSE),"ASSET"))),"")</f>
        <v/>
      </c>
      <c r="C370" t="str">
        <f>IF(AND(trading_client_detail!$A370&lt;&gt;"",ROUND(trading_client_detail!$G370,0)&lt;&gt;0),IF(OR(LEFT(trading_client_detail!$F370,3)="USD",RIGHT(trading_client_detail!$F370,3)="USD"),"",IF(NOT(ISERROR(VLOOKUP(trading_client_detail!$E370,'asset_&amp;_open_positions'!$E:$M, 6, FALSE))),VLOOKUP(trading_client_detail!$E370,'asset_&amp;_open_positions'!$E:$M, 8, FALSE),IF(NOT(ISERROR(VLOOKUP($A370,'asset_&amp;_open_positions'!$E:$M, 6, FALSE))),VLOOKUP($A370,'asset_&amp;_open_positions'!$E:$M, 8, FALSE),1))),"")</f>
        <v/>
      </c>
      <c r="D370" s="42">
        <f>IF(trading_client_detail!$A370&lt;&gt;"",IF(OR(LEFT(trading_client_detail!$F370,3)="USD",RIGHT(trading_client_detail!$F370,3)="USD",LEFT(trading_client_detail!$F370,3)="EUR",RIGHT(trading_client_detail!$F370,3)="EUR"),"",trading_client_detail!$G370),"")</f>
        <v>-4.8999999999999903E-8</v>
      </c>
    </row>
    <row r="371" spans="1:4" x14ac:dyDescent="0.25">
      <c r="A371" t="str">
        <f>IF(AND(trading_client_detail!$A371&lt;&gt;"",ROUND(trading_client_detail!$G371,0)&lt;&gt;0),IF(OR(LEFT(trading_client_detail!$F371,3)="USD",RIGHT(trading_client_detail!$F371,3)="USD",LEFT(trading_client_detail!$F371,3)="EUR",RIGHT(trading_client_detail!$F371,3)="EUR"),"",IF(NOT(ISERROR(VLOOKUP(trading_client_detail!$E371,'asset_&amp;_open_positions'!$E:$M, 9, FALSE))),VLOOKUP(trading_client_detail!$E371,'asset_&amp;_open_positions'!$E:$M, 9, FALSE),IF(NOT(ISERROR(VLOOKUP(trading_client_detail!$F371,'asset_&amp;_open_positions'!$E:$M, 9, FALSE))),VLOOKUP(trading_client_detail!$F371,'asset_&amp;_open_positions'!$E:$M, 9, FALSE),RIGHT(trading_client_detail!$F371,LEN(trading_client_detail!$F371)-1)))),"")</f>
        <v/>
      </c>
      <c r="B371" t="str">
        <f>IF(AND(trading_client_detail!$A371&lt;&gt;"",ROUND(trading_client_detail!$G371,0)&lt;&gt;0),IF(OR(LEFT(trading_client_detail!$F371,3)="USD",RIGHT(trading_client_detail!$F371,3)="USD"),"",IF(NOT(ISERROR(VLOOKUP(trading_client_detail!$E371,'asset_&amp;_open_positions'!$E:$M, 6, FALSE))),VLOOKUP(trading_client_detail!$E371,'asset_&amp;_open_positions'!$E:$M, 6, FALSE),IF(NOT(ISERROR(VLOOKUP($A371,'asset_&amp;_open_positions'!$E:$M, 6, FALSE))),VLOOKUP($A371,'asset_&amp;_open_positions'!$E:$M, 6, FALSE),"ASSET"))),"")</f>
        <v/>
      </c>
      <c r="C371" t="str">
        <f>IF(AND(trading_client_detail!$A371&lt;&gt;"",ROUND(trading_client_detail!$G371,0)&lt;&gt;0),IF(OR(LEFT(trading_client_detail!$F371,3)="USD",RIGHT(trading_client_detail!$F371,3)="USD"),"",IF(NOT(ISERROR(VLOOKUP(trading_client_detail!$E371,'asset_&amp;_open_positions'!$E:$M, 6, FALSE))),VLOOKUP(trading_client_detail!$E371,'asset_&amp;_open_positions'!$E:$M, 8, FALSE),IF(NOT(ISERROR(VLOOKUP($A371,'asset_&amp;_open_positions'!$E:$M, 6, FALSE))),VLOOKUP($A371,'asset_&amp;_open_positions'!$E:$M, 8, FALSE),1))),"")</f>
        <v/>
      </c>
      <c r="D371" s="42" t="str">
        <f>IF(trading_client_detail!$A371&lt;&gt;"",IF(OR(LEFT(trading_client_detail!$F371,3)="USD",RIGHT(trading_client_detail!$F371,3)="USD",LEFT(trading_client_detail!$F371,3)="EUR",RIGHT(trading_client_detail!$F371,3)="EUR"),"",trading_client_detail!$G371),"")</f>
        <v/>
      </c>
    </row>
    <row r="372" spans="1:4" x14ac:dyDescent="0.25">
      <c r="A372" t="str">
        <f>IF(AND(trading_client_detail!$A372&lt;&gt;"",ROUND(trading_client_detail!$G372,0)&lt;&gt;0),IF(OR(LEFT(trading_client_detail!$F372,3)="USD",RIGHT(trading_client_detail!$F372,3)="USD",LEFT(trading_client_detail!$F372,3)="EUR",RIGHT(trading_client_detail!$F372,3)="EUR"),"",IF(NOT(ISERROR(VLOOKUP(trading_client_detail!$E372,'asset_&amp;_open_positions'!$E:$M, 9, FALSE))),VLOOKUP(trading_client_detail!$E372,'asset_&amp;_open_positions'!$E:$M, 9, FALSE),IF(NOT(ISERROR(VLOOKUP(trading_client_detail!$F372,'asset_&amp;_open_positions'!$E:$M, 9, FALSE))),VLOOKUP(trading_client_detail!$F372,'asset_&amp;_open_positions'!$E:$M, 9, FALSE),RIGHT(trading_client_detail!$F372,LEN(trading_client_detail!$F372)-1)))),"")</f>
        <v>BTC</v>
      </c>
      <c r="B372" t="str">
        <f>IF(AND(trading_client_detail!$A372&lt;&gt;"",ROUND(trading_client_detail!$G372,0)&lt;&gt;0),IF(OR(LEFT(trading_client_detail!$F372,3)="USD",RIGHT(trading_client_detail!$F372,3)="USD"),"",IF(NOT(ISERROR(VLOOKUP(trading_client_detail!$E372,'asset_&amp;_open_positions'!$E:$M, 6, FALSE))),VLOOKUP(trading_client_detail!$E372,'asset_&amp;_open_positions'!$E:$M, 6, FALSE),IF(NOT(ISERROR(VLOOKUP($A372,'asset_&amp;_open_positions'!$E:$M, 6, FALSE))),VLOOKUP($A372,'asset_&amp;_open_positions'!$E:$M, 6, FALSE),"ASSET"))),"")</f>
        <v>ASSET</v>
      </c>
      <c r="C372">
        <f>IF(AND(trading_client_detail!$A372&lt;&gt;"",ROUND(trading_client_detail!$G372,0)&lt;&gt;0),IF(OR(LEFT(trading_client_detail!$F372,3)="USD",RIGHT(trading_client_detail!$F372,3)="USD"),"",IF(NOT(ISERROR(VLOOKUP(trading_client_detail!$E372,'asset_&amp;_open_positions'!$E:$M, 6, FALSE))),VLOOKUP(trading_client_detail!$E372,'asset_&amp;_open_positions'!$E:$M, 8, FALSE),IF(NOT(ISERROR(VLOOKUP($A372,'asset_&amp;_open_positions'!$E:$M, 6, FALSE))),VLOOKUP($A372,'asset_&amp;_open_positions'!$E:$M, 8, FALSE),1))),"")</f>
        <v>1</v>
      </c>
      <c r="D372" s="42">
        <f>IF(trading_client_detail!$A372&lt;&gt;"",IF(OR(LEFT(trading_client_detail!$F372,3)="USD",RIGHT(trading_client_detail!$F372,3)="USD",LEFT(trading_client_detail!$F372,3)="EUR",RIGHT(trading_client_detail!$F372,3)="EUR"),"",trading_client_detail!$G372),"")</f>
        <v>-139.391082961</v>
      </c>
    </row>
    <row r="373" spans="1:4" x14ac:dyDescent="0.25">
      <c r="A373" t="str">
        <f>IF(AND(trading_client_detail!$A373&lt;&gt;"",ROUND(trading_client_detail!$G373,0)&lt;&gt;0),IF(OR(LEFT(trading_client_detail!$F373,3)="USD",RIGHT(trading_client_detail!$F373,3)="USD",LEFT(trading_client_detail!$F373,3)="EUR",RIGHT(trading_client_detail!$F373,3)="EUR"),"",IF(NOT(ISERROR(VLOOKUP(trading_client_detail!$E373,'asset_&amp;_open_positions'!$E:$M, 9, FALSE))),VLOOKUP(trading_client_detail!$E373,'asset_&amp;_open_positions'!$E:$M, 9, FALSE),IF(NOT(ISERROR(VLOOKUP(trading_client_detail!$F373,'asset_&amp;_open_positions'!$E:$M, 9, FALSE))),VLOOKUP(trading_client_detail!$F373,'asset_&amp;_open_positions'!$E:$M, 9, FALSE),RIGHT(trading_client_detail!$F373,LEN(trading_client_detail!$F373)-1)))),"")</f>
        <v/>
      </c>
      <c r="B373" t="str">
        <f>IF(AND(trading_client_detail!$A373&lt;&gt;"",ROUND(trading_client_detail!$G373,0)&lt;&gt;0),IF(OR(LEFT(trading_client_detail!$F373,3)="USD",RIGHT(trading_client_detail!$F373,3)="USD"),"",IF(NOT(ISERROR(VLOOKUP(trading_client_detail!$E373,'asset_&amp;_open_positions'!$E:$M, 6, FALSE))),VLOOKUP(trading_client_detail!$E373,'asset_&amp;_open_positions'!$E:$M, 6, FALSE),IF(NOT(ISERROR(VLOOKUP($A373,'asset_&amp;_open_positions'!$E:$M, 6, FALSE))),VLOOKUP($A373,'asset_&amp;_open_positions'!$E:$M, 6, FALSE),"ASSET"))),"")</f>
        <v/>
      </c>
      <c r="C373" t="str">
        <f>IF(AND(trading_client_detail!$A373&lt;&gt;"",ROUND(trading_client_detail!$G373,0)&lt;&gt;0),IF(OR(LEFT(trading_client_detail!$F373,3)="USD",RIGHT(trading_client_detail!$F373,3)="USD"),"",IF(NOT(ISERROR(VLOOKUP(trading_client_detail!$E373,'asset_&amp;_open_positions'!$E:$M, 6, FALSE))),VLOOKUP(trading_client_detail!$E373,'asset_&amp;_open_positions'!$E:$M, 8, FALSE),IF(NOT(ISERROR(VLOOKUP($A373,'asset_&amp;_open_positions'!$E:$M, 6, FALSE))),VLOOKUP($A373,'asset_&amp;_open_positions'!$E:$M, 8, FALSE),1))),"")</f>
        <v/>
      </c>
      <c r="D373" s="42" t="str">
        <f>IF(trading_client_detail!$A373&lt;&gt;"",IF(OR(LEFT(trading_client_detail!$F373,3)="USD",RIGHT(trading_client_detail!$F373,3)="USD",LEFT(trading_client_detail!$F373,3)="EUR",RIGHT(trading_client_detail!$F373,3)="EUR"),"",trading_client_detail!$G373),"")</f>
        <v/>
      </c>
    </row>
    <row r="374" spans="1:4" x14ac:dyDescent="0.25">
      <c r="A374" t="str">
        <f>IF(AND(trading_client_detail!$A374&lt;&gt;"",ROUND(trading_client_detail!$G374,0)&lt;&gt;0),IF(OR(LEFT(trading_client_detail!$F374,3)="USD",RIGHT(trading_client_detail!$F374,3)="USD",LEFT(trading_client_detail!$F374,3)="EUR",RIGHT(trading_client_detail!$F374,3)="EUR"),"",IF(NOT(ISERROR(VLOOKUP(trading_client_detail!$E374,'asset_&amp;_open_positions'!$E:$M, 9, FALSE))),VLOOKUP(trading_client_detail!$E374,'asset_&amp;_open_positions'!$E:$M, 9, FALSE),IF(NOT(ISERROR(VLOOKUP(trading_client_detail!$F374,'asset_&amp;_open_positions'!$E:$M, 9, FALSE))),VLOOKUP(trading_client_detail!$F374,'asset_&amp;_open_positions'!$E:$M, 9, FALSE),RIGHT(trading_client_detail!$F374,LEN(trading_client_detail!$F374)-1)))),"")</f>
        <v>BTC</v>
      </c>
      <c r="B374" t="str">
        <f>IF(AND(trading_client_detail!$A374&lt;&gt;"",ROUND(trading_client_detail!$G374,0)&lt;&gt;0),IF(OR(LEFT(trading_client_detail!$F374,3)="USD",RIGHT(trading_client_detail!$F374,3)="USD"),"",IF(NOT(ISERROR(VLOOKUP(trading_client_detail!$E374,'asset_&amp;_open_positions'!$E:$M, 6, FALSE))),VLOOKUP(trading_client_detail!$E374,'asset_&amp;_open_positions'!$E:$M, 6, FALSE),IF(NOT(ISERROR(VLOOKUP($A374,'asset_&amp;_open_positions'!$E:$M, 6, FALSE))),VLOOKUP($A374,'asset_&amp;_open_positions'!$E:$M, 6, FALSE),"ASSET"))),"")</f>
        <v>ASSET</v>
      </c>
      <c r="C374">
        <f>IF(AND(trading_client_detail!$A374&lt;&gt;"",ROUND(trading_client_detail!$G374,0)&lt;&gt;0),IF(OR(LEFT(trading_client_detail!$F374,3)="USD",RIGHT(trading_client_detail!$F374,3)="USD"),"",IF(NOT(ISERROR(VLOOKUP(trading_client_detail!$E374,'asset_&amp;_open_positions'!$E:$M, 6, FALSE))),VLOOKUP(trading_client_detail!$E374,'asset_&amp;_open_positions'!$E:$M, 8, FALSE),IF(NOT(ISERROR(VLOOKUP($A374,'asset_&amp;_open_positions'!$E:$M, 6, FALSE))),VLOOKUP($A374,'asset_&amp;_open_positions'!$E:$M, 8, FALSE),1))),"")</f>
        <v>1</v>
      </c>
      <c r="D374" s="42">
        <f>IF(trading_client_detail!$A374&lt;&gt;"",IF(OR(LEFT(trading_client_detail!$F374,3)="USD",RIGHT(trading_client_detail!$F374,3)="USD",LEFT(trading_client_detail!$F374,3)="EUR",RIGHT(trading_client_detail!$F374,3)="EUR"),"",trading_client_detail!$G374),"")</f>
        <v>231.141022865</v>
      </c>
    </row>
    <row r="375" spans="1:4" x14ac:dyDescent="0.25">
      <c r="A375" t="str">
        <f>IF(AND(trading_client_detail!$A375&lt;&gt;"",ROUND(trading_client_detail!$G375,0)&lt;&gt;0),IF(OR(LEFT(trading_client_detail!$F375,3)="USD",RIGHT(trading_client_detail!$F375,3)="USD",LEFT(trading_client_detail!$F375,3)="EUR",RIGHT(trading_client_detail!$F375,3)="EUR"),"",IF(NOT(ISERROR(VLOOKUP(trading_client_detail!$E375,'asset_&amp;_open_positions'!$E:$M, 9, FALSE))),VLOOKUP(trading_client_detail!$E375,'asset_&amp;_open_positions'!$E:$M, 9, FALSE),IF(NOT(ISERROR(VLOOKUP(trading_client_detail!$F375,'asset_&amp;_open_positions'!$E:$M, 9, FALSE))),VLOOKUP(trading_client_detail!$F375,'asset_&amp;_open_positions'!$E:$M, 9, FALSE),RIGHT(trading_client_detail!$F375,LEN(trading_client_detail!$F375)-1)))),"")</f>
        <v/>
      </c>
      <c r="B375" t="str">
        <f>IF(AND(trading_client_detail!$A375&lt;&gt;"",ROUND(trading_client_detail!$G375,0)&lt;&gt;0),IF(OR(LEFT(trading_client_detail!$F375,3)="USD",RIGHT(trading_client_detail!$F375,3)="USD"),"",IF(NOT(ISERROR(VLOOKUP(trading_client_detail!$E375,'asset_&amp;_open_positions'!$E:$M, 6, FALSE))),VLOOKUP(trading_client_detail!$E375,'asset_&amp;_open_positions'!$E:$M, 6, FALSE),IF(NOT(ISERROR(VLOOKUP($A375,'asset_&amp;_open_positions'!$E:$M, 6, FALSE))),VLOOKUP($A375,'asset_&amp;_open_positions'!$E:$M, 6, FALSE),"ASSET"))),"")</f>
        <v/>
      </c>
      <c r="C375" t="str">
        <f>IF(AND(trading_client_detail!$A375&lt;&gt;"",ROUND(trading_client_detail!$G375,0)&lt;&gt;0),IF(OR(LEFT(trading_client_detail!$F375,3)="USD",RIGHT(trading_client_detail!$F375,3)="USD"),"",IF(NOT(ISERROR(VLOOKUP(trading_client_detail!$E375,'asset_&amp;_open_positions'!$E:$M, 6, FALSE))),VLOOKUP(trading_client_detail!$E375,'asset_&amp;_open_positions'!$E:$M, 8, FALSE),IF(NOT(ISERROR(VLOOKUP($A375,'asset_&amp;_open_positions'!$E:$M, 6, FALSE))),VLOOKUP($A375,'asset_&amp;_open_positions'!$E:$M, 8, FALSE),1))),"")</f>
        <v/>
      </c>
      <c r="D375" s="42" t="str">
        <f>IF(trading_client_detail!$A375&lt;&gt;"",IF(OR(LEFT(trading_client_detail!$F375,3)="USD",RIGHT(trading_client_detail!$F375,3)="USD",LEFT(trading_client_detail!$F375,3)="EUR",RIGHT(trading_client_detail!$F375,3)="EUR"),"",trading_client_detail!$G375),"")</f>
        <v/>
      </c>
    </row>
    <row r="376" spans="1:4" x14ac:dyDescent="0.25">
      <c r="A376" t="str">
        <f>IF(AND(trading_client_detail!$A376&lt;&gt;"",ROUND(trading_client_detail!$G376,0)&lt;&gt;0),IF(OR(LEFT(trading_client_detail!$F376,3)="USD",RIGHT(trading_client_detail!$F376,3)="USD",LEFT(trading_client_detail!$F376,3)="EUR",RIGHT(trading_client_detail!$F376,3)="EUR"),"",IF(NOT(ISERROR(VLOOKUP(trading_client_detail!$E376,'asset_&amp;_open_positions'!$E:$M, 9, FALSE))),VLOOKUP(trading_client_detail!$E376,'asset_&amp;_open_positions'!$E:$M, 9, FALSE),IF(NOT(ISERROR(VLOOKUP(trading_client_detail!$F376,'asset_&amp;_open_positions'!$E:$M, 9, FALSE))),VLOOKUP(trading_client_detail!$F376,'asset_&amp;_open_positions'!$E:$M, 9, FALSE),RIGHT(trading_client_detail!$F376,LEN(trading_client_detail!$F376)-1)))),"")</f>
        <v>BTC</v>
      </c>
      <c r="B376" t="str">
        <f>IF(AND(trading_client_detail!$A376&lt;&gt;"",ROUND(trading_client_detail!$G376,0)&lt;&gt;0),IF(OR(LEFT(trading_client_detail!$F376,3)="USD",RIGHT(trading_client_detail!$F376,3)="USD"),"",IF(NOT(ISERROR(VLOOKUP(trading_client_detail!$E376,'asset_&amp;_open_positions'!$E:$M, 6, FALSE))),VLOOKUP(trading_client_detail!$E376,'asset_&amp;_open_positions'!$E:$M, 6, FALSE),IF(NOT(ISERROR(VLOOKUP($A376,'asset_&amp;_open_positions'!$E:$M, 6, FALSE))),VLOOKUP($A376,'asset_&amp;_open_positions'!$E:$M, 6, FALSE),"ASSET"))),"")</f>
        <v>ASSET</v>
      </c>
      <c r="C376">
        <f>IF(AND(trading_client_detail!$A376&lt;&gt;"",ROUND(trading_client_detail!$G376,0)&lt;&gt;0),IF(OR(LEFT(trading_client_detail!$F376,3)="USD",RIGHT(trading_client_detail!$F376,3)="USD"),"",IF(NOT(ISERROR(VLOOKUP(trading_client_detail!$E376,'asset_&amp;_open_positions'!$E:$M, 6, FALSE))),VLOOKUP(trading_client_detail!$E376,'asset_&amp;_open_positions'!$E:$M, 8, FALSE),IF(NOT(ISERROR(VLOOKUP($A376,'asset_&amp;_open_positions'!$E:$M, 6, FALSE))),VLOOKUP($A376,'asset_&amp;_open_positions'!$E:$M, 8, FALSE),1))),"")</f>
        <v>1</v>
      </c>
      <c r="D376" s="42">
        <f>IF(trading_client_detail!$A376&lt;&gt;"",IF(OR(LEFT(trading_client_detail!$F376,3)="USD",RIGHT(trading_client_detail!$F376,3)="USD",LEFT(trading_client_detail!$F376,3)="EUR",RIGHT(trading_client_detail!$F376,3)="EUR"),"",trading_client_detail!$G376),"")</f>
        <v>267.51560000000001</v>
      </c>
    </row>
    <row r="377" spans="1:4" x14ac:dyDescent="0.25">
      <c r="A377" t="str">
        <f>IF(AND(trading_client_detail!$A377&lt;&gt;"",ROUND(trading_client_detail!$G377,0)&lt;&gt;0),IF(OR(LEFT(trading_client_detail!$F377,3)="USD",RIGHT(trading_client_detail!$F377,3)="USD",LEFT(trading_client_detail!$F377,3)="EUR",RIGHT(trading_client_detail!$F377,3)="EUR"),"",IF(NOT(ISERROR(VLOOKUP(trading_client_detail!$E377,'asset_&amp;_open_positions'!$E:$M, 9, FALSE))),VLOOKUP(trading_client_detail!$E377,'asset_&amp;_open_positions'!$E:$M, 9, FALSE),IF(NOT(ISERROR(VLOOKUP(trading_client_detail!$F377,'asset_&amp;_open_positions'!$E:$M, 9, FALSE))),VLOOKUP(trading_client_detail!$F377,'asset_&amp;_open_positions'!$E:$M, 9, FALSE),RIGHT(trading_client_detail!$F377,LEN(trading_client_detail!$F377)-1)))),"")</f>
        <v/>
      </c>
      <c r="B377" t="str">
        <f>IF(AND(trading_client_detail!$A377&lt;&gt;"",ROUND(trading_client_detail!$G377,0)&lt;&gt;0),IF(OR(LEFT(trading_client_detail!$F377,3)="USD",RIGHT(trading_client_detail!$F377,3)="USD"),"",IF(NOT(ISERROR(VLOOKUP(trading_client_detail!$E377,'asset_&amp;_open_positions'!$E:$M, 6, FALSE))),VLOOKUP(trading_client_detail!$E377,'asset_&amp;_open_positions'!$E:$M, 6, FALSE),IF(NOT(ISERROR(VLOOKUP($A377,'asset_&amp;_open_positions'!$E:$M, 6, FALSE))),VLOOKUP($A377,'asset_&amp;_open_positions'!$E:$M, 6, FALSE),"ASSET"))),"")</f>
        <v/>
      </c>
      <c r="C377" t="str">
        <f>IF(AND(trading_client_detail!$A377&lt;&gt;"",ROUND(trading_client_detail!$G377,0)&lt;&gt;0),IF(OR(LEFT(trading_client_detail!$F377,3)="USD",RIGHT(trading_client_detail!$F377,3)="USD"),"",IF(NOT(ISERROR(VLOOKUP(trading_client_detail!$E377,'asset_&amp;_open_positions'!$E:$M, 6, FALSE))),VLOOKUP(trading_client_detail!$E377,'asset_&amp;_open_positions'!$E:$M, 8, FALSE),IF(NOT(ISERROR(VLOOKUP($A377,'asset_&amp;_open_positions'!$E:$M, 6, FALSE))),VLOOKUP($A377,'asset_&amp;_open_positions'!$E:$M, 8, FALSE),1))),"")</f>
        <v/>
      </c>
      <c r="D377" s="42" t="str">
        <f>IF(trading_client_detail!$A377&lt;&gt;"",IF(OR(LEFT(trading_client_detail!$F377,3)="USD",RIGHT(trading_client_detail!$F377,3)="USD",LEFT(trading_client_detail!$F377,3)="EUR",RIGHT(trading_client_detail!$F377,3)="EUR"),"",trading_client_detail!$G377),"")</f>
        <v/>
      </c>
    </row>
    <row r="378" spans="1:4" x14ac:dyDescent="0.25">
      <c r="A378" t="str">
        <f>IF(AND(trading_client_detail!$A378&lt;&gt;"",ROUND(trading_client_detail!$G378,0)&lt;&gt;0),IF(OR(LEFT(trading_client_detail!$F378,3)="USD",RIGHT(trading_client_detail!$F378,3)="USD",LEFT(trading_client_detail!$F378,3)="EUR",RIGHT(trading_client_detail!$F378,3)="EUR"),"",IF(NOT(ISERROR(VLOOKUP(trading_client_detail!$E378,'asset_&amp;_open_positions'!$E:$M, 9, FALSE))),VLOOKUP(trading_client_detail!$E378,'asset_&amp;_open_positions'!$E:$M, 9, FALSE),IF(NOT(ISERROR(VLOOKUP(trading_client_detail!$F378,'asset_&amp;_open_positions'!$E:$M, 9, FALSE))),VLOOKUP(trading_client_detail!$F378,'asset_&amp;_open_positions'!$E:$M, 9, FALSE),RIGHT(trading_client_detail!$F378,LEN(trading_client_detail!$F378)-1)))),"")</f>
        <v>BTC</v>
      </c>
      <c r="B378" t="str">
        <f>IF(AND(trading_client_detail!$A378&lt;&gt;"",ROUND(trading_client_detail!$G378,0)&lt;&gt;0),IF(OR(LEFT(trading_client_detail!$F378,3)="USD",RIGHT(trading_client_detail!$F378,3)="USD"),"",IF(NOT(ISERROR(VLOOKUP(trading_client_detail!$E378,'asset_&amp;_open_positions'!$E:$M, 6, FALSE))),VLOOKUP(trading_client_detail!$E378,'asset_&amp;_open_positions'!$E:$M, 6, FALSE),IF(NOT(ISERROR(VLOOKUP($A378,'asset_&amp;_open_positions'!$E:$M, 6, FALSE))),VLOOKUP($A378,'asset_&amp;_open_positions'!$E:$M, 6, FALSE),"ASSET"))),"")</f>
        <v>ASSET</v>
      </c>
      <c r="C378">
        <f>IF(AND(trading_client_detail!$A378&lt;&gt;"",ROUND(trading_client_detail!$G378,0)&lt;&gt;0),IF(OR(LEFT(trading_client_detail!$F378,3)="USD",RIGHT(trading_client_detail!$F378,3)="USD"),"",IF(NOT(ISERROR(VLOOKUP(trading_client_detail!$E378,'asset_&amp;_open_positions'!$E:$M, 6, FALSE))),VLOOKUP(trading_client_detail!$E378,'asset_&amp;_open_positions'!$E:$M, 8, FALSE),IF(NOT(ISERROR(VLOOKUP($A378,'asset_&amp;_open_positions'!$E:$M, 6, FALSE))),VLOOKUP($A378,'asset_&amp;_open_positions'!$E:$M, 8, FALSE),1))),"")</f>
        <v>1</v>
      </c>
      <c r="D378" s="42">
        <f>IF(trading_client_detail!$A378&lt;&gt;"",IF(OR(LEFT(trading_client_detail!$F378,3)="USD",RIGHT(trading_client_detail!$F378,3)="USD",LEFT(trading_client_detail!$F378,3)="EUR",RIGHT(trading_client_detail!$F378,3)="EUR"),"",trading_client_detail!$G378),"")</f>
        <v>-12.202251865999999</v>
      </c>
    </row>
    <row r="379" spans="1:4" x14ac:dyDescent="0.25">
      <c r="A379" t="str">
        <f>IF(AND(trading_client_detail!$A379&lt;&gt;"",ROUND(trading_client_detail!$G379,0)&lt;&gt;0),IF(OR(LEFT(trading_client_detail!$F379,3)="USD",RIGHT(trading_client_detail!$F379,3)="USD",LEFT(trading_client_detail!$F379,3)="EUR",RIGHT(trading_client_detail!$F379,3)="EUR"),"",IF(NOT(ISERROR(VLOOKUP(trading_client_detail!$E379,'asset_&amp;_open_positions'!$E:$M, 9, FALSE))),VLOOKUP(trading_client_detail!$E379,'asset_&amp;_open_positions'!$E:$M, 9, FALSE),IF(NOT(ISERROR(VLOOKUP(trading_client_detail!$F379,'asset_&amp;_open_positions'!$E:$M, 9, FALSE))),VLOOKUP(trading_client_detail!$F379,'asset_&amp;_open_positions'!$E:$M, 9, FALSE),RIGHT(trading_client_detail!$F379,LEN(trading_client_detail!$F379)-1)))),"")</f>
        <v/>
      </c>
      <c r="B379" t="str">
        <f>IF(AND(trading_client_detail!$A379&lt;&gt;"",ROUND(trading_client_detail!$G379,0)&lt;&gt;0),IF(OR(LEFT(trading_client_detail!$F379,3)="USD",RIGHT(trading_client_detail!$F379,3)="USD"),"",IF(NOT(ISERROR(VLOOKUP(trading_client_detail!$E379,'asset_&amp;_open_positions'!$E:$M, 6, FALSE))),VLOOKUP(trading_client_detail!$E379,'asset_&amp;_open_positions'!$E:$M, 6, FALSE),IF(NOT(ISERROR(VLOOKUP($A379,'asset_&amp;_open_positions'!$E:$M, 6, FALSE))),VLOOKUP($A379,'asset_&amp;_open_positions'!$E:$M, 6, FALSE),"ASSET"))),"")</f>
        <v/>
      </c>
      <c r="C379" t="str">
        <f>IF(AND(trading_client_detail!$A379&lt;&gt;"",ROUND(trading_client_detail!$G379,0)&lt;&gt;0),IF(OR(LEFT(trading_client_detail!$F379,3)="USD",RIGHT(trading_client_detail!$F379,3)="USD"),"",IF(NOT(ISERROR(VLOOKUP(trading_client_detail!$E379,'asset_&amp;_open_positions'!$E:$M, 6, FALSE))),VLOOKUP(trading_client_detail!$E379,'asset_&amp;_open_positions'!$E:$M, 8, FALSE),IF(NOT(ISERROR(VLOOKUP($A379,'asset_&amp;_open_positions'!$E:$M, 6, FALSE))),VLOOKUP($A379,'asset_&amp;_open_positions'!$E:$M, 8, FALSE),1))),"")</f>
        <v/>
      </c>
      <c r="D379" s="42">
        <f>IF(trading_client_detail!$A379&lt;&gt;"",IF(OR(LEFT(trading_client_detail!$F379,3)="USD",RIGHT(trading_client_detail!$F379,3)="USD",LEFT(trading_client_detail!$F379,3)="EUR",RIGHT(trading_client_detail!$F379,3)="EUR"),"",trading_client_detail!$G379),"")</f>
        <v>-1.2393E-5</v>
      </c>
    </row>
    <row r="380" spans="1:4" x14ac:dyDescent="0.25">
      <c r="A380" t="str">
        <f>IF(AND(trading_client_detail!$A380&lt;&gt;"",ROUND(trading_client_detail!$G380,0)&lt;&gt;0),IF(OR(LEFT(trading_client_detail!$F380,3)="USD",RIGHT(trading_client_detail!$F380,3)="USD",LEFT(trading_client_detail!$F380,3)="EUR",RIGHT(trading_client_detail!$F380,3)="EUR"),"",IF(NOT(ISERROR(VLOOKUP(trading_client_detail!$E380,'asset_&amp;_open_positions'!$E:$M, 9, FALSE))),VLOOKUP(trading_client_detail!$E380,'asset_&amp;_open_positions'!$E:$M, 9, FALSE),IF(NOT(ISERROR(VLOOKUP(trading_client_detail!$F380,'asset_&amp;_open_positions'!$E:$M, 9, FALSE))),VLOOKUP(trading_client_detail!$F380,'asset_&amp;_open_positions'!$E:$M, 9, FALSE),RIGHT(trading_client_detail!$F380,LEN(trading_client_detail!$F380)-1)))),"")</f>
        <v/>
      </c>
      <c r="B380" t="str">
        <f>IF(AND(trading_client_detail!$A380&lt;&gt;"",ROUND(trading_client_detail!$G380,0)&lt;&gt;0),IF(OR(LEFT(trading_client_detail!$F380,3)="USD",RIGHT(trading_client_detail!$F380,3)="USD"),"",IF(NOT(ISERROR(VLOOKUP(trading_client_detail!$E380,'asset_&amp;_open_positions'!$E:$M, 6, FALSE))),VLOOKUP(trading_client_detail!$E380,'asset_&amp;_open_positions'!$E:$M, 6, FALSE),IF(NOT(ISERROR(VLOOKUP($A380,'asset_&amp;_open_positions'!$E:$M, 6, FALSE))),VLOOKUP($A380,'asset_&amp;_open_positions'!$E:$M, 6, FALSE),"ASSET"))),"")</f>
        <v/>
      </c>
      <c r="C380" t="str">
        <f>IF(AND(trading_client_detail!$A380&lt;&gt;"",ROUND(trading_client_detail!$G380,0)&lt;&gt;0),IF(OR(LEFT(trading_client_detail!$F380,3)="USD",RIGHT(trading_client_detail!$F380,3)="USD"),"",IF(NOT(ISERROR(VLOOKUP(trading_client_detail!$E380,'asset_&amp;_open_positions'!$E:$M, 6, FALSE))),VLOOKUP(trading_client_detail!$E380,'asset_&amp;_open_positions'!$E:$M, 8, FALSE),IF(NOT(ISERROR(VLOOKUP($A380,'asset_&amp;_open_positions'!$E:$M, 6, FALSE))),VLOOKUP($A380,'asset_&amp;_open_positions'!$E:$M, 8, FALSE),1))),"")</f>
        <v/>
      </c>
      <c r="D380" s="42" t="str">
        <f>IF(trading_client_detail!$A380&lt;&gt;"",IF(OR(LEFT(trading_client_detail!$F380,3)="USD",RIGHT(trading_client_detail!$F380,3)="USD",LEFT(trading_client_detail!$F380,3)="EUR",RIGHT(trading_client_detail!$F380,3)="EUR"),"",trading_client_detail!$G380),"")</f>
        <v/>
      </c>
    </row>
    <row r="381" spans="1:4" x14ac:dyDescent="0.25">
      <c r="A381" t="str">
        <f>IF(AND(trading_client_detail!$A381&lt;&gt;"",ROUND(trading_client_detail!$G381,0)&lt;&gt;0),IF(OR(LEFT(trading_client_detail!$F381,3)="USD",RIGHT(trading_client_detail!$F381,3)="USD",LEFT(trading_client_detail!$F381,3)="EUR",RIGHT(trading_client_detail!$F381,3)="EUR"),"",IF(NOT(ISERROR(VLOOKUP(trading_client_detail!$E381,'asset_&amp;_open_positions'!$E:$M, 9, FALSE))),VLOOKUP(trading_client_detail!$E381,'asset_&amp;_open_positions'!$E:$M, 9, FALSE),IF(NOT(ISERROR(VLOOKUP(trading_client_detail!$F381,'asset_&amp;_open_positions'!$E:$M, 9, FALSE))),VLOOKUP(trading_client_detail!$F381,'asset_&amp;_open_positions'!$E:$M, 9, FALSE),RIGHT(trading_client_detail!$F381,LEN(trading_client_detail!$F381)-1)))),"")</f>
        <v>BTC</v>
      </c>
      <c r="B381" t="str">
        <f>IF(AND(trading_client_detail!$A381&lt;&gt;"",ROUND(trading_client_detail!$G381,0)&lt;&gt;0),IF(OR(LEFT(trading_client_detail!$F381,3)="USD",RIGHT(trading_client_detail!$F381,3)="USD"),"",IF(NOT(ISERROR(VLOOKUP(trading_client_detail!$E381,'asset_&amp;_open_positions'!$E:$M, 6, FALSE))),VLOOKUP(trading_client_detail!$E381,'asset_&amp;_open_positions'!$E:$M, 6, FALSE),IF(NOT(ISERROR(VLOOKUP($A381,'asset_&amp;_open_positions'!$E:$M, 6, FALSE))),VLOOKUP($A381,'asset_&amp;_open_positions'!$E:$M, 6, FALSE),"ASSET"))),"")</f>
        <v>FUTURE</v>
      </c>
      <c r="C381">
        <f>IF(AND(trading_client_detail!$A381&lt;&gt;"",ROUND(trading_client_detail!$G381,0)&lt;&gt;0),IF(OR(LEFT(trading_client_detail!$F381,3)="USD",RIGHT(trading_client_detail!$F381,3)="USD"),"",IF(NOT(ISERROR(VLOOKUP(trading_client_detail!$E381,'asset_&amp;_open_positions'!$E:$M, 6, FALSE))),VLOOKUP(trading_client_detail!$E381,'asset_&amp;_open_positions'!$E:$M, 8, FALSE),IF(NOT(ISERROR(VLOOKUP($A381,'asset_&amp;_open_positions'!$E:$M, 6, FALSE))),VLOOKUP($A381,'asset_&amp;_open_positions'!$E:$M, 8, FALSE),1))),"")</f>
        <v>1</v>
      </c>
      <c r="D381" s="42">
        <f>IF(trading_client_detail!$A381&lt;&gt;"",IF(OR(LEFT(trading_client_detail!$F381,3)="USD",RIGHT(trading_client_detail!$F381,3)="USD",LEFT(trading_client_detail!$F381,3)="EUR",RIGHT(trading_client_detail!$F381,3)="EUR"),"",trading_client_detail!$G381),"")</f>
        <v>-119.16</v>
      </c>
    </row>
    <row r="382" spans="1:4" x14ac:dyDescent="0.25">
      <c r="A382" t="str">
        <f>IF(AND(trading_client_detail!$A382&lt;&gt;"",ROUND(trading_client_detail!$G382,0)&lt;&gt;0),IF(OR(LEFT(trading_client_detail!$F382,3)="USD",RIGHT(trading_client_detail!$F382,3)="USD",LEFT(trading_client_detail!$F382,3)="EUR",RIGHT(trading_client_detail!$F382,3)="EUR"),"",IF(NOT(ISERROR(VLOOKUP(trading_client_detail!$E382,'asset_&amp;_open_positions'!$E:$M, 9, FALSE))),VLOOKUP(trading_client_detail!$E382,'asset_&amp;_open_positions'!$E:$M, 9, FALSE),IF(NOT(ISERROR(VLOOKUP(trading_client_detail!$F382,'asset_&amp;_open_positions'!$E:$M, 9, FALSE))),VLOOKUP(trading_client_detail!$F382,'asset_&amp;_open_positions'!$E:$M, 9, FALSE),RIGHT(trading_client_detail!$F382,LEN(trading_client_detail!$F382)-1)))),"")</f>
        <v>BTC</v>
      </c>
      <c r="B382" t="str">
        <f>IF(AND(trading_client_detail!$A382&lt;&gt;"",ROUND(trading_client_detail!$G382,0)&lt;&gt;0),IF(OR(LEFT(trading_client_detail!$F382,3)="USD",RIGHT(trading_client_detail!$F382,3)="USD"),"",IF(NOT(ISERROR(VLOOKUP(trading_client_detail!$E382,'asset_&amp;_open_positions'!$E:$M, 6, FALSE))),VLOOKUP(trading_client_detail!$E382,'asset_&amp;_open_positions'!$E:$M, 6, FALSE),IF(NOT(ISERROR(VLOOKUP($A382,'asset_&amp;_open_positions'!$E:$M, 6, FALSE))),VLOOKUP($A382,'asset_&amp;_open_positions'!$E:$M, 6, FALSE),"ASSET"))),"")</f>
        <v>ASSET</v>
      </c>
      <c r="C382">
        <f>IF(AND(trading_client_detail!$A382&lt;&gt;"",ROUND(trading_client_detail!$G382,0)&lt;&gt;0),IF(OR(LEFT(trading_client_detail!$F382,3)="USD",RIGHT(trading_client_detail!$F382,3)="USD"),"",IF(NOT(ISERROR(VLOOKUP(trading_client_detail!$E382,'asset_&amp;_open_positions'!$E:$M, 6, FALSE))),VLOOKUP(trading_client_detail!$E382,'asset_&amp;_open_positions'!$E:$M, 8, FALSE),IF(NOT(ISERROR(VLOOKUP($A382,'asset_&amp;_open_positions'!$E:$M, 6, FALSE))),VLOOKUP($A382,'asset_&amp;_open_positions'!$E:$M, 8, FALSE),1))),"")</f>
        <v>1</v>
      </c>
      <c r="D382" s="42">
        <f>IF(trading_client_detail!$A382&lt;&gt;"",IF(OR(LEFT(trading_client_detail!$F382,3)="USD",RIGHT(trading_client_detail!$F382,3)="USD",LEFT(trading_client_detail!$F382,3)="EUR",RIGHT(trading_client_detail!$F382,3)="EUR"),"",trading_client_detail!$G382),"")</f>
        <v>-1.7996739719999999</v>
      </c>
    </row>
    <row r="383" spans="1:4" x14ac:dyDescent="0.25">
      <c r="A383" t="str">
        <f>IF(AND(trading_client_detail!$A383&lt;&gt;"",ROUND(trading_client_detail!$G383,0)&lt;&gt;0),IF(OR(LEFT(trading_client_detail!$F383,3)="USD",RIGHT(trading_client_detail!$F383,3)="USD",LEFT(trading_client_detail!$F383,3)="EUR",RIGHT(trading_client_detail!$F383,3)="EUR"),"",IF(NOT(ISERROR(VLOOKUP(trading_client_detail!$E383,'asset_&amp;_open_positions'!$E:$M, 9, FALSE))),VLOOKUP(trading_client_detail!$E383,'asset_&amp;_open_positions'!$E:$M, 9, FALSE),IF(NOT(ISERROR(VLOOKUP(trading_client_detail!$F383,'asset_&amp;_open_positions'!$E:$M, 9, FALSE))),VLOOKUP(trading_client_detail!$F383,'asset_&amp;_open_positions'!$E:$M, 9, FALSE),RIGHT(trading_client_detail!$F383,LEN(trading_client_detail!$F383)-1)))),"")</f>
        <v/>
      </c>
      <c r="B383" t="str">
        <f>IF(AND(trading_client_detail!$A383&lt;&gt;"",ROUND(trading_client_detail!$G383,0)&lt;&gt;0),IF(OR(LEFT(trading_client_detail!$F383,3)="USD",RIGHT(trading_client_detail!$F383,3)="USD"),"",IF(NOT(ISERROR(VLOOKUP(trading_client_detail!$E383,'asset_&amp;_open_positions'!$E:$M, 6, FALSE))),VLOOKUP(trading_client_detail!$E383,'asset_&amp;_open_positions'!$E:$M, 6, FALSE),IF(NOT(ISERROR(VLOOKUP($A383,'asset_&amp;_open_positions'!$E:$M, 6, FALSE))),VLOOKUP($A383,'asset_&amp;_open_positions'!$E:$M, 6, FALSE),"ASSET"))),"")</f>
        <v/>
      </c>
      <c r="C383" t="str">
        <f>IF(AND(trading_client_detail!$A383&lt;&gt;"",ROUND(trading_client_detail!$G383,0)&lt;&gt;0),IF(OR(LEFT(trading_client_detail!$F383,3)="USD",RIGHT(trading_client_detail!$F383,3)="USD"),"",IF(NOT(ISERROR(VLOOKUP(trading_client_detail!$E383,'asset_&amp;_open_positions'!$E:$M, 6, FALSE))),VLOOKUP(trading_client_detail!$E383,'asset_&amp;_open_positions'!$E:$M, 8, FALSE),IF(NOT(ISERROR(VLOOKUP($A383,'asset_&amp;_open_positions'!$E:$M, 6, FALSE))),VLOOKUP($A383,'asset_&amp;_open_positions'!$E:$M, 8, FALSE),1))),"")</f>
        <v/>
      </c>
      <c r="D383" s="42">
        <f>IF(trading_client_detail!$A383&lt;&gt;"",IF(OR(LEFT(trading_client_detail!$F383,3)="USD",RIGHT(trading_client_detail!$F383,3)="USD",LEFT(trading_client_detail!$F383,3)="EUR",RIGHT(trading_client_detail!$F383,3)="EUR"),"",trading_client_detail!$G383),"")</f>
        <v>-7.0399999999999995E-7</v>
      </c>
    </row>
    <row r="384" spans="1:4" x14ac:dyDescent="0.25">
      <c r="A384" t="str">
        <f>IF(AND(trading_client_detail!$A384&lt;&gt;"",ROUND(trading_client_detail!$G384,0)&lt;&gt;0),IF(OR(LEFT(trading_client_detail!$F384,3)="USD",RIGHT(trading_client_detail!$F384,3)="USD",LEFT(trading_client_detail!$F384,3)="EUR",RIGHT(trading_client_detail!$F384,3)="EUR"),"",IF(NOT(ISERROR(VLOOKUP(trading_client_detail!$E384,'asset_&amp;_open_positions'!$E:$M, 9, FALSE))),VLOOKUP(trading_client_detail!$E384,'asset_&amp;_open_positions'!$E:$M, 9, FALSE),IF(NOT(ISERROR(VLOOKUP(trading_client_detail!$F384,'asset_&amp;_open_positions'!$E:$M, 9, FALSE))),VLOOKUP(trading_client_detail!$F384,'asset_&amp;_open_positions'!$E:$M, 9, FALSE),RIGHT(trading_client_detail!$F384,LEN(trading_client_detail!$F384)-1)))),"")</f>
        <v>BTC</v>
      </c>
      <c r="B384" t="str">
        <f>IF(AND(trading_client_detail!$A384&lt;&gt;"",ROUND(trading_client_detail!$G384,0)&lt;&gt;0),IF(OR(LEFT(trading_client_detail!$F384,3)="USD",RIGHT(trading_client_detail!$F384,3)="USD"),"",IF(NOT(ISERROR(VLOOKUP(trading_client_detail!$E384,'asset_&amp;_open_positions'!$E:$M, 6, FALSE))),VLOOKUP(trading_client_detail!$E384,'asset_&amp;_open_positions'!$E:$M, 6, FALSE),IF(NOT(ISERROR(VLOOKUP($A384,'asset_&amp;_open_positions'!$E:$M, 6, FALSE))),VLOOKUP($A384,'asset_&amp;_open_positions'!$E:$M, 6, FALSE),"ASSET"))),"")</f>
        <v>SWAP</v>
      </c>
      <c r="C384">
        <f>IF(AND(trading_client_detail!$A384&lt;&gt;"",ROUND(trading_client_detail!$G384,0)&lt;&gt;0),IF(OR(LEFT(trading_client_detail!$F384,3)="USD",RIGHT(trading_client_detail!$F384,3)="USD"),"",IF(NOT(ISERROR(VLOOKUP(trading_client_detail!$E384,'asset_&amp;_open_positions'!$E:$M, 6, FALSE))),VLOOKUP(trading_client_detail!$E384,'asset_&amp;_open_positions'!$E:$M, 8, FALSE),IF(NOT(ISERROR(VLOOKUP($A384,'asset_&amp;_open_positions'!$E:$M, 6, FALSE))),VLOOKUP($A384,'asset_&amp;_open_positions'!$E:$M, 8, FALSE),1))),"")</f>
        <v>1</v>
      </c>
      <c r="D384" s="42">
        <f>IF(trading_client_detail!$A384&lt;&gt;"",IF(OR(LEFT(trading_client_detail!$F384,3)="USD",RIGHT(trading_client_detail!$F384,3)="USD",LEFT(trading_client_detail!$F384,3)="EUR",RIGHT(trading_client_detail!$F384,3)="EUR"),"",trading_client_detail!$G384),"")</f>
        <v>23.68</v>
      </c>
    </row>
    <row r="385" spans="1:4" x14ac:dyDescent="0.25">
      <c r="A385" t="str">
        <f>IF(AND(trading_client_detail!$A385&lt;&gt;"",ROUND(trading_client_detail!$G385,0)&lt;&gt;0),IF(OR(LEFT(trading_client_detail!$F385,3)="USD",RIGHT(trading_client_detail!$F385,3)="USD",LEFT(trading_client_detail!$F385,3)="EUR",RIGHT(trading_client_detail!$F385,3)="EUR"),"",IF(NOT(ISERROR(VLOOKUP(trading_client_detail!$E385,'asset_&amp;_open_positions'!$E:$M, 9, FALSE))),VLOOKUP(trading_client_detail!$E385,'asset_&amp;_open_positions'!$E:$M, 9, FALSE),IF(NOT(ISERROR(VLOOKUP(trading_client_detail!$F385,'asset_&amp;_open_positions'!$E:$M, 9, FALSE))),VLOOKUP(trading_client_detail!$F385,'asset_&amp;_open_positions'!$E:$M, 9, FALSE),RIGHT(trading_client_detail!$F385,LEN(trading_client_detail!$F385)-1)))),"")</f>
        <v/>
      </c>
      <c r="B385" t="str">
        <f>IF(AND(trading_client_detail!$A385&lt;&gt;"",ROUND(trading_client_detail!$G385,0)&lt;&gt;0),IF(OR(LEFT(trading_client_detail!$F385,3)="USD",RIGHT(trading_client_detail!$F385,3)="USD"),"",IF(NOT(ISERROR(VLOOKUP(trading_client_detail!$E385,'asset_&amp;_open_positions'!$E:$M, 6, FALSE))),VLOOKUP(trading_client_detail!$E385,'asset_&amp;_open_positions'!$E:$M, 6, FALSE),IF(NOT(ISERROR(VLOOKUP($A385,'asset_&amp;_open_positions'!$E:$M, 6, FALSE))),VLOOKUP($A385,'asset_&amp;_open_positions'!$E:$M, 6, FALSE),"ASSET"))),"")</f>
        <v/>
      </c>
      <c r="C385" t="str">
        <f>IF(AND(trading_client_detail!$A385&lt;&gt;"",ROUND(trading_client_detail!$G385,0)&lt;&gt;0),IF(OR(LEFT(trading_client_detail!$F385,3)="USD",RIGHT(trading_client_detail!$F385,3)="USD"),"",IF(NOT(ISERROR(VLOOKUP(trading_client_detail!$E385,'asset_&amp;_open_positions'!$E:$M, 6, FALSE))),VLOOKUP(trading_client_detail!$E385,'asset_&amp;_open_positions'!$E:$M, 8, FALSE),IF(NOT(ISERROR(VLOOKUP($A385,'asset_&amp;_open_positions'!$E:$M, 6, FALSE))),VLOOKUP($A385,'asset_&amp;_open_positions'!$E:$M, 8, FALSE),1))),"")</f>
        <v/>
      </c>
      <c r="D385" s="42" t="str">
        <f>IF(trading_client_detail!$A385&lt;&gt;"",IF(OR(LEFT(trading_client_detail!$F385,3)="USD",RIGHT(trading_client_detail!$F385,3)="USD",LEFT(trading_client_detail!$F385,3)="EUR",RIGHT(trading_client_detail!$F385,3)="EUR"),"",trading_client_detail!$G385),"")</f>
        <v/>
      </c>
    </row>
    <row r="386" spans="1:4" x14ac:dyDescent="0.25">
      <c r="A386" t="str">
        <f>IF(AND(trading_client_detail!$A386&lt;&gt;"",ROUND(trading_client_detail!$G386,0)&lt;&gt;0),IF(OR(LEFT(trading_client_detail!$F386,3)="USD",RIGHT(trading_client_detail!$F386,3)="USD",LEFT(trading_client_detail!$F386,3)="EUR",RIGHT(trading_client_detail!$F386,3)="EUR"),"",IF(NOT(ISERROR(VLOOKUP(trading_client_detail!$E386,'asset_&amp;_open_positions'!$E:$M, 9, FALSE))),VLOOKUP(trading_client_detail!$E386,'asset_&amp;_open_positions'!$E:$M, 9, FALSE),IF(NOT(ISERROR(VLOOKUP(trading_client_detail!$F386,'asset_&amp;_open_positions'!$E:$M, 9, FALSE))),VLOOKUP(trading_client_detail!$F386,'asset_&amp;_open_positions'!$E:$M, 9, FALSE),RIGHT(trading_client_detail!$F386,LEN(trading_client_detail!$F386)-1)))),"")</f>
        <v>BTC</v>
      </c>
      <c r="B386" t="str">
        <f>IF(AND(trading_client_detail!$A386&lt;&gt;"",ROUND(trading_client_detail!$G386,0)&lt;&gt;0),IF(OR(LEFT(trading_client_detail!$F386,3)="USD",RIGHT(trading_client_detail!$F386,3)="USD"),"",IF(NOT(ISERROR(VLOOKUP(trading_client_detail!$E386,'asset_&amp;_open_positions'!$E:$M, 6, FALSE))),VLOOKUP(trading_client_detail!$E386,'asset_&amp;_open_positions'!$E:$M, 6, FALSE),IF(NOT(ISERROR(VLOOKUP($A386,'asset_&amp;_open_positions'!$E:$M, 6, FALSE))),VLOOKUP($A386,'asset_&amp;_open_positions'!$E:$M, 6, FALSE),"ASSET"))),"")</f>
        <v>ASSET</v>
      </c>
      <c r="C386">
        <f>IF(AND(trading_client_detail!$A386&lt;&gt;"",ROUND(trading_client_detail!$G386,0)&lt;&gt;0),IF(OR(LEFT(trading_client_detail!$F386,3)="USD",RIGHT(trading_client_detail!$F386,3)="USD"),"",IF(NOT(ISERROR(VLOOKUP(trading_client_detail!$E386,'asset_&amp;_open_positions'!$E:$M, 6, FALSE))),VLOOKUP(trading_client_detail!$E386,'asset_&amp;_open_positions'!$E:$M, 8, FALSE),IF(NOT(ISERROR(VLOOKUP($A386,'asset_&amp;_open_positions'!$E:$M, 6, FALSE))),VLOOKUP($A386,'asset_&amp;_open_positions'!$E:$M, 8, FALSE),1))),"")</f>
        <v>1</v>
      </c>
      <c r="D386" s="42">
        <f>IF(trading_client_detail!$A386&lt;&gt;"",IF(OR(LEFT(trading_client_detail!$F386,3)="USD",RIGHT(trading_client_detail!$F386,3)="USD",LEFT(trading_client_detail!$F386,3)="EUR",RIGHT(trading_client_detail!$F386,3)="EUR"),"",trading_client_detail!$G386),"")</f>
        <v>-21.561196909</v>
      </c>
    </row>
    <row r="387" spans="1:4" x14ac:dyDescent="0.25">
      <c r="A387" t="str">
        <f>IF(AND(trading_client_detail!$A387&lt;&gt;"",ROUND(trading_client_detail!$G387,0)&lt;&gt;0),IF(OR(LEFT(trading_client_detail!$F387,3)="USD",RIGHT(trading_client_detail!$F387,3)="USD",LEFT(trading_client_detail!$F387,3)="EUR",RIGHT(trading_client_detail!$F387,3)="EUR"),"",IF(NOT(ISERROR(VLOOKUP(trading_client_detail!$E387,'asset_&amp;_open_positions'!$E:$M, 9, FALSE))),VLOOKUP(trading_client_detail!$E387,'asset_&amp;_open_positions'!$E:$M, 9, FALSE),IF(NOT(ISERROR(VLOOKUP(trading_client_detail!$F387,'asset_&amp;_open_positions'!$E:$M, 9, FALSE))),VLOOKUP(trading_client_detail!$F387,'asset_&amp;_open_positions'!$E:$M, 9, FALSE),RIGHT(trading_client_detail!$F387,LEN(trading_client_detail!$F387)-1)))),"")</f>
        <v>BTC</v>
      </c>
      <c r="B387" t="str">
        <f>IF(AND(trading_client_detail!$A387&lt;&gt;"",ROUND(trading_client_detail!$G387,0)&lt;&gt;0),IF(OR(LEFT(trading_client_detail!$F387,3)="USD",RIGHT(trading_client_detail!$F387,3)="USD"),"",IF(NOT(ISERROR(VLOOKUP(trading_client_detail!$E387,'asset_&amp;_open_positions'!$E:$M, 6, FALSE))),VLOOKUP(trading_client_detail!$E387,'asset_&amp;_open_positions'!$E:$M, 6, FALSE),IF(NOT(ISERROR(VLOOKUP($A387,'asset_&amp;_open_positions'!$E:$M, 6, FALSE))),VLOOKUP($A387,'asset_&amp;_open_positions'!$E:$M, 6, FALSE),"ASSET"))),"")</f>
        <v>ASSET</v>
      </c>
      <c r="C387">
        <f>IF(AND(trading_client_detail!$A387&lt;&gt;"",ROUND(trading_client_detail!$G387,0)&lt;&gt;0),IF(OR(LEFT(trading_client_detail!$F387,3)="USD",RIGHT(trading_client_detail!$F387,3)="USD"),"",IF(NOT(ISERROR(VLOOKUP(trading_client_detail!$E387,'asset_&amp;_open_positions'!$E:$M, 6, FALSE))),VLOOKUP(trading_client_detail!$E387,'asset_&amp;_open_positions'!$E:$M, 8, FALSE),IF(NOT(ISERROR(VLOOKUP($A387,'asset_&amp;_open_positions'!$E:$M, 6, FALSE))),VLOOKUP($A387,'asset_&amp;_open_positions'!$E:$M, 8, FALSE),1))),"")</f>
        <v>1</v>
      </c>
      <c r="D387" s="42">
        <f>IF(trading_client_detail!$A387&lt;&gt;"",IF(OR(LEFT(trading_client_detail!$F387,3)="USD",RIGHT(trading_client_detail!$F387,3)="USD",LEFT(trading_client_detail!$F387,3)="EUR",RIGHT(trading_client_detail!$F387,3)="EUR"),"",trading_client_detail!$G387),"")</f>
        <v>3.79109527</v>
      </c>
    </row>
    <row r="388" spans="1:4" x14ac:dyDescent="0.25">
      <c r="A388" t="str">
        <f>IF(AND(trading_client_detail!$A388&lt;&gt;"",ROUND(trading_client_detail!$G388,0)&lt;&gt;0),IF(OR(LEFT(trading_client_detail!$F388,3)="USD",RIGHT(trading_client_detail!$F388,3)="USD",LEFT(trading_client_detail!$F388,3)="EUR",RIGHT(trading_client_detail!$F388,3)="EUR"),"",IF(NOT(ISERROR(VLOOKUP(trading_client_detail!$E388,'asset_&amp;_open_positions'!$E:$M, 9, FALSE))),VLOOKUP(trading_client_detail!$E388,'asset_&amp;_open_positions'!$E:$M, 9, FALSE),IF(NOT(ISERROR(VLOOKUP(trading_client_detail!$F388,'asset_&amp;_open_positions'!$E:$M, 9, FALSE))),VLOOKUP(trading_client_detail!$F388,'asset_&amp;_open_positions'!$E:$M, 9, FALSE),RIGHT(trading_client_detail!$F388,LEN(trading_client_detail!$F388)-1)))),"")</f>
        <v/>
      </c>
      <c r="B388" t="str">
        <f>IF(AND(trading_client_detail!$A388&lt;&gt;"",ROUND(trading_client_detail!$G388,0)&lt;&gt;0),IF(OR(LEFT(trading_client_detail!$F388,3)="USD",RIGHT(trading_client_detail!$F388,3)="USD"),"",IF(NOT(ISERROR(VLOOKUP(trading_client_detail!$E388,'asset_&amp;_open_positions'!$E:$M, 6, FALSE))),VLOOKUP(trading_client_detail!$E388,'asset_&amp;_open_positions'!$E:$M, 6, FALSE),IF(NOT(ISERROR(VLOOKUP($A388,'asset_&amp;_open_positions'!$E:$M, 6, FALSE))),VLOOKUP($A388,'asset_&amp;_open_positions'!$E:$M, 6, FALSE),"ASSET"))),"")</f>
        <v/>
      </c>
      <c r="C388" t="str">
        <f>IF(AND(trading_client_detail!$A388&lt;&gt;"",ROUND(trading_client_detail!$G388,0)&lt;&gt;0),IF(OR(LEFT(trading_client_detail!$F388,3)="USD",RIGHT(trading_client_detail!$F388,3)="USD"),"",IF(NOT(ISERROR(VLOOKUP(trading_client_detail!$E388,'asset_&amp;_open_positions'!$E:$M, 6, FALSE))),VLOOKUP(trading_client_detail!$E388,'asset_&amp;_open_positions'!$E:$M, 8, FALSE),IF(NOT(ISERROR(VLOOKUP($A388,'asset_&amp;_open_positions'!$E:$M, 6, FALSE))),VLOOKUP($A388,'asset_&amp;_open_positions'!$E:$M, 8, FALSE),1))),"")</f>
        <v/>
      </c>
      <c r="D388" s="42">
        <f>IF(trading_client_detail!$A388&lt;&gt;"",IF(OR(LEFT(trading_client_detail!$F388,3)="USD",RIGHT(trading_client_detail!$F388,3)="USD",LEFT(trading_client_detail!$F388,3)="EUR",RIGHT(trading_client_detail!$F388,3)="EUR"),"",trading_client_detail!$G388),"")</f>
        <v>0.101772008</v>
      </c>
    </row>
    <row r="389" spans="1:4" x14ac:dyDescent="0.25">
      <c r="A389" t="str">
        <f>IF(AND(trading_client_detail!$A389&lt;&gt;"",ROUND(trading_client_detail!$G389,0)&lt;&gt;0),IF(OR(LEFT(trading_client_detail!$F389,3)="USD",RIGHT(trading_client_detail!$F389,3)="USD",LEFT(trading_client_detail!$F389,3)="EUR",RIGHT(trading_client_detail!$F389,3)="EUR"),"",IF(NOT(ISERROR(VLOOKUP(trading_client_detail!$E389,'asset_&amp;_open_positions'!$E:$M, 9, FALSE))),VLOOKUP(trading_client_detail!$E389,'asset_&amp;_open_positions'!$E:$M, 9, FALSE),IF(NOT(ISERROR(VLOOKUP(trading_client_detail!$F389,'asset_&amp;_open_positions'!$E:$M, 9, FALSE))),VLOOKUP(trading_client_detail!$F389,'asset_&amp;_open_positions'!$E:$M, 9, FALSE),RIGHT(trading_client_detail!$F389,LEN(trading_client_detail!$F389)-1)))),"")</f>
        <v/>
      </c>
      <c r="B389" t="str">
        <f>IF(AND(trading_client_detail!$A389&lt;&gt;"",ROUND(trading_client_detail!$G389,0)&lt;&gt;0),IF(OR(LEFT(trading_client_detail!$F389,3)="USD",RIGHT(trading_client_detail!$F389,3)="USD"),"",IF(NOT(ISERROR(VLOOKUP(trading_client_detail!$E389,'asset_&amp;_open_positions'!$E:$M, 6, FALSE))),VLOOKUP(trading_client_detail!$E389,'asset_&amp;_open_positions'!$E:$M, 6, FALSE),IF(NOT(ISERROR(VLOOKUP($A389,'asset_&amp;_open_positions'!$E:$M, 6, FALSE))),VLOOKUP($A389,'asset_&amp;_open_positions'!$E:$M, 6, FALSE),"ASSET"))),"")</f>
        <v/>
      </c>
      <c r="C389" t="str">
        <f>IF(AND(trading_client_detail!$A389&lt;&gt;"",ROUND(trading_client_detail!$G389,0)&lt;&gt;0),IF(OR(LEFT(trading_client_detail!$F389,3)="USD",RIGHT(trading_client_detail!$F389,3)="USD"),"",IF(NOT(ISERROR(VLOOKUP(trading_client_detail!$E389,'asset_&amp;_open_positions'!$E:$M, 6, FALSE))),VLOOKUP(trading_client_detail!$E389,'asset_&amp;_open_positions'!$E:$M, 8, FALSE),IF(NOT(ISERROR(VLOOKUP($A389,'asset_&amp;_open_positions'!$E:$M, 6, FALSE))),VLOOKUP($A389,'asset_&amp;_open_positions'!$E:$M, 8, FALSE),1))),"")</f>
        <v/>
      </c>
      <c r="D389" s="42" t="str">
        <f>IF(trading_client_detail!$A389&lt;&gt;"",IF(OR(LEFT(trading_client_detail!$F389,3)="USD",RIGHT(trading_client_detail!$F389,3)="USD",LEFT(trading_client_detail!$F389,3)="EUR",RIGHT(trading_client_detail!$F389,3)="EUR"),"",trading_client_detail!$G389),"")</f>
        <v/>
      </c>
    </row>
    <row r="390" spans="1:4" x14ac:dyDescent="0.25">
      <c r="A390" t="str">
        <f>IF(AND(trading_client_detail!$A390&lt;&gt;"",ROUND(trading_client_detail!$G390,0)&lt;&gt;0),IF(OR(LEFT(trading_client_detail!$F390,3)="USD",RIGHT(trading_client_detail!$F390,3)="USD",LEFT(trading_client_detail!$F390,3)="EUR",RIGHT(trading_client_detail!$F390,3)="EUR"),"",IF(NOT(ISERROR(VLOOKUP(trading_client_detail!$E390,'asset_&amp;_open_positions'!$E:$M, 9, FALSE))),VLOOKUP(trading_client_detail!$E390,'asset_&amp;_open_positions'!$E:$M, 9, FALSE),IF(NOT(ISERROR(VLOOKUP(trading_client_detail!$F390,'asset_&amp;_open_positions'!$E:$M, 9, FALSE))),VLOOKUP(trading_client_detail!$F390,'asset_&amp;_open_positions'!$E:$M, 9, FALSE),RIGHT(trading_client_detail!$F390,LEN(trading_client_detail!$F390)-1)))),"")</f>
        <v>BTC</v>
      </c>
      <c r="B390" t="str">
        <f>IF(AND(trading_client_detail!$A390&lt;&gt;"",ROUND(trading_client_detail!$G390,0)&lt;&gt;0),IF(OR(LEFT(trading_client_detail!$F390,3)="USD",RIGHT(trading_client_detail!$F390,3)="USD"),"",IF(NOT(ISERROR(VLOOKUP(trading_client_detail!$E390,'asset_&amp;_open_positions'!$E:$M, 6, FALSE))),VLOOKUP(trading_client_detail!$E390,'asset_&amp;_open_positions'!$E:$M, 6, FALSE),IF(NOT(ISERROR(VLOOKUP($A390,'asset_&amp;_open_positions'!$E:$M, 6, FALSE))),VLOOKUP($A390,'asset_&amp;_open_positions'!$E:$M, 6, FALSE),"ASSET"))),"")</f>
        <v>ASSET</v>
      </c>
      <c r="C390">
        <f>IF(AND(trading_client_detail!$A390&lt;&gt;"",ROUND(trading_client_detail!$G390,0)&lt;&gt;0),IF(OR(LEFT(trading_client_detail!$F390,3)="USD",RIGHT(trading_client_detail!$F390,3)="USD"),"",IF(NOT(ISERROR(VLOOKUP(trading_client_detail!$E390,'asset_&amp;_open_positions'!$E:$M, 6, FALSE))),VLOOKUP(trading_client_detail!$E390,'asset_&amp;_open_positions'!$E:$M, 8, FALSE),IF(NOT(ISERROR(VLOOKUP($A390,'asset_&amp;_open_positions'!$E:$M, 6, FALSE))),VLOOKUP($A390,'asset_&amp;_open_positions'!$E:$M, 8, FALSE),1))),"")</f>
        <v>1</v>
      </c>
      <c r="D390" s="42">
        <f>IF(trading_client_detail!$A390&lt;&gt;"",IF(OR(LEFT(trading_client_detail!$F390,3)="USD",RIGHT(trading_client_detail!$F390,3)="USD",LEFT(trading_client_detail!$F390,3)="EUR",RIGHT(trading_client_detail!$F390,3)="EUR"),"",trading_client_detail!$G390),"")</f>
        <v>49.683411159999999</v>
      </c>
    </row>
    <row r="391" spans="1:4" x14ac:dyDescent="0.25">
      <c r="A391" t="str">
        <f>IF(AND(trading_client_detail!$A391&lt;&gt;"",ROUND(trading_client_detail!$G391,0)&lt;&gt;0),IF(OR(LEFT(trading_client_detail!$F391,3)="USD",RIGHT(trading_client_detail!$F391,3)="USD",LEFT(trading_client_detail!$F391,3)="EUR",RIGHT(trading_client_detail!$F391,3)="EUR"),"",IF(NOT(ISERROR(VLOOKUP(trading_client_detail!$E391,'asset_&amp;_open_positions'!$E:$M, 9, FALSE))),VLOOKUP(trading_client_detail!$E391,'asset_&amp;_open_positions'!$E:$M, 9, FALSE),IF(NOT(ISERROR(VLOOKUP(trading_client_detail!$F391,'asset_&amp;_open_positions'!$E:$M, 9, FALSE))),VLOOKUP(trading_client_detail!$F391,'asset_&amp;_open_positions'!$E:$M, 9, FALSE),RIGHT(trading_client_detail!$F391,LEN(trading_client_detail!$F391)-1)))),"")</f>
        <v/>
      </c>
      <c r="B391" t="str">
        <f>IF(AND(trading_client_detail!$A391&lt;&gt;"",ROUND(trading_client_detail!$G391,0)&lt;&gt;0),IF(OR(LEFT(trading_client_detail!$F391,3)="USD",RIGHT(trading_client_detail!$F391,3)="USD"),"",IF(NOT(ISERROR(VLOOKUP(trading_client_detail!$E391,'asset_&amp;_open_positions'!$E:$M, 6, FALSE))),VLOOKUP(trading_client_detail!$E391,'asset_&amp;_open_positions'!$E:$M, 6, FALSE),IF(NOT(ISERROR(VLOOKUP($A391,'asset_&amp;_open_positions'!$E:$M, 6, FALSE))),VLOOKUP($A391,'asset_&amp;_open_positions'!$E:$M, 6, FALSE),"ASSET"))),"")</f>
        <v/>
      </c>
      <c r="C391" t="str">
        <f>IF(AND(trading_client_detail!$A391&lt;&gt;"",ROUND(trading_client_detail!$G391,0)&lt;&gt;0),IF(OR(LEFT(trading_client_detail!$F391,3)="USD",RIGHT(trading_client_detail!$F391,3)="USD"),"",IF(NOT(ISERROR(VLOOKUP(trading_client_detail!$E391,'asset_&amp;_open_positions'!$E:$M, 6, FALSE))),VLOOKUP(trading_client_detail!$E391,'asset_&amp;_open_positions'!$E:$M, 8, FALSE),IF(NOT(ISERROR(VLOOKUP($A391,'asset_&amp;_open_positions'!$E:$M, 6, FALSE))),VLOOKUP($A391,'asset_&amp;_open_positions'!$E:$M, 8, FALSE),1))),"")</f>
        <v/>
      </c>
      <c r="D391" s="42" t="str">
        <f>IF(trading_client_detail!$A391&lt;&gt;"",IF(OR(LEFT(trading_client_detail!$F391,3)="USD",RIGHT(trading_client_detail!$F391,3)="USD",LEFT(trading_client_detail!$F391,3)="EUR",RIGHT(trading_client_detail!$F391,3)="EUR"),"",trading_client_detail!$G391),"")</f>
        <v/>
      </c>
    </row>
    <row r="392" spans="1:4" x14ac:dyDescent="0.25">
      <c r="A392" t="str">
        <f>IF(AND(trading_client_detail!$A392&lt;&gt;"",ROUND(trading_client_detail!$G392,0)&lt;&gt;0),IF(OR(LEFT(trading_client_detail!$F392,3)="USD",RIGHT(trading_client_detail!$F392,3)="USD",LEFT(trading_client_detail!$F392,3)="EUR",RIGHT(trading_client_detail!$F392,3)="EUR"),"",IF(NOT(ISERROR(VLOOKUP(trading_client_detail!$E392,'asset_&amp;_open_positions'!$E:$M, 9, FALSE))),VLOOKUP(trading_client_detail!$E392,'asset_&amp;_open_positions'!$E:$M, 9, FALSE),IF(NOT(ISERROR(VLOOKUP(trading_client_detail!$F392,'asset_&amp;_open_positions'!$E:$M, 9, FALSE))),VLOOKUP(trading_client_detail!$F392,'asset_&amp;_open_positions'!$E:$M, 9, FALSE),RIGHT(trading_client_detail!$F392,LEN(trading_client_detail!$F392)-1)))),"")</f>
        <v>BTC</v>
      </c>
      <c r="B392" t="str">
        <f>IF(AND(trading_client_detail!$A392&lt;&gt;"",ROUND(trading_client_detail!$G392,0)&lt;&gt;0),IF(OR(LEFT(trading_client_detail!$F392,3)="USD",RIGHT(trading_client_detail!$F392,3)="USD"),"",IF(NOT(ISERROR(VLOOKUP(trading_client_detail!$E392,'asset_&amp;_open_positions'!$E:$M, 6, FALSE))),VLOOKUP(trading_client_detail!$E392,'asset_&amp;_open_positions'!$E:$M, 6, FALSE),IF(NOT(ISERROR(VLOOKUP($A392,'asset_&amp;_open_positions'!$E:$M, 6, FALSE))),VLOOKUP($A392,'asset_&amp;_open_positions'!$E:$M, 6, FALSE),"ASSET"))),"")</f>
        <v>ASSET</v>
      </c>
      <c r="C392">
        <f>IF(AND(trading_client_detail!$A392&lt;&gt;"",ROUND(trading_client_detail!$G392,0)&lt;&gt;0),IF(OR(LEFT(trading_client_detail!$F392,3)="USD",RIGHT(trading_client_detail!$F392,3)="USD"),"",IF(NOT(ISERROR(VLOOKUP(trading_client_detail!$E392,'asset_&amp;_open_positions'!$E:$M, 6, FALSE))),VLOOKUP(trading_client_detail!$E392,'asset_&amp;_open_positions'!$E:$M, 8, FALSE),IF(NOT(ISERROR(VLOOKUP($A392,'asset_&amp;_open_positions'!$E:$M, 6, FALSE))),VLOOKUP($A392,'asset_&amp;_open_positions'!$E:$M, 8, FALSE),1))),"")</f>
        <v>1</v>
      </c>
      <c r="D392" s="42">
        <f>IF(trading_client_detail!$A392&lt;&gt;"",IF(OR(LEFT(trading_client_detail!$F392,3)="USD",RIGHT(trading_client_detail!$F392,3)="USD",LEFT(trading_client_detail!$F392,3)="EUR",RIGHT(trading_client_detail!$F392,3)="EUR"),"",trading_client_detail!$G392),"")</f>
        <v>-42.863620816000001</v>
      </c>
    </row>
    <row r="393" spans="1:4" x14ac:dyDescent="0.25">
      <c r="A393" t="str">
        <f>IF(AND(trading_client_detail!$A393&lt;&gt;"",ROUND(trading_client_detail!$G393,0)&lt;&gt;0),IF(OR(LEFT(trading_client_detail!$F393,3)="USD",RIGHT(trading_client_detail!$F393,3)="USD",LEFT(trading_client_detail!$F393,3)="EUR",RIGHT(trading_client_detail!$F393,3)="EUR"),"",IF(NOT(ISERROR(VLOOKUP(trading_client_detail!$E393,'asset_&amp;_open_positions'!$E:$M, 9, FALSE))),VLOOKUP(trading_client_detail!$E393,'asset_&amp;_open_positions'!$E:$M, 9, FALSE),IF(NOT(ISERROR(VLOOKUP(trading_client_detail!$F393,'asset_&amp;_open_positions'!$E:$M, 9, FALSE))),VLOOKUP(trading_client_detail!$F393,'asset_&amp;_open_positions'!$E:$M, 9, FALSE),RIGHT(trading_client_detail!$F393,LEN(trading_client_detail!$F393)-1)))),"")</f>
        <v/>
      </c>
      <c r="B393" t="str">
        <f>IF(AND(trading_client_detail!$A393&lt;&gt;"",ROUND(trading_client_detail!$G393,0)&lt;&gt;0),IF(OR(LEFT(trading_client_detail!$F393,3)="USD",RIGHT(trading_client_detail!$F393,3)="USD"),"",IF(NOT(ISERROR(VLOOKUP(trading_client_detail!$E393,'asset_&amp;_open_positions'!$E:$M, 6, FALSE))),VLOOKUP(trading_client_detail!$E393,'asset_&amp;_open_positions'!$E:$M, 6, FALSE),IF(NOT(ISERROR(VLOOKUP($A393,'asset_&amp;_open_positions'!$E:$M, 6, FALSE))),VLOOKUP($A393,'asset_&amp;_open_positions'!$E:$M, 6, FALSE),"ASSET"))),"")</f>
        <v/>
      </c>
      <c r="C393" t="str">
        <f>IF(AND(trading_client_detail!$A393&lt;&gt;"",ROUND(trading_client_detail!$G393,0)&lt;&gt;0),IF(OR(LEFT(trading_client_detail!$F393,3)="USD",RIGHT(trading_client_detail!$F393,3)="USD"),"",IF(NOT(ISERROR(VLOOKUP(trading_client_detail!$E393,'asset_&amp;_open_positions'!$E:$M, 6, FALSE))),VLOOKUP(trading_client_detail!$E393,'asset_&amp;_open_positions'!$E:$M, 8, FALSE),IF(NOT(ISERROR(VLOOKUP($A393,'asset_&amp;_open_positions'!$E:$M, 6, FALSE))),VLOOKUP($A393,'asset_&amp;_open_positions'!$E:$M, 8, FALSE),1))),"")</f>
        <v/>
      </c>
      <c r="D393" s="42">
        <f>IF(trading_client_detail!$A393&lt;&gt;"",IF(OR(LEFT(trading_client_detail!$F393,3)="USD",RIGHT(trading_client_detail!$F393,3)="USD",LEFT(trading_client_detail!$F393,3)="EUR",RIGHT(trading_client_detail!$F393,3)="EUR"),"",trading_client_detail!$G393),"")</f>
        <v>-1.5659999999999999E-6</v>
      </c>
    </row>
    <row r="394" spans="1:4" x14ac:dyDescent="0.25">
      <c r="A394" t="str">
        <f>IF(AND(trading_client_detail!$A394&lt;&gt;"",ROUND(trading_client_detail!$G394,0)&lt;&gt;0),IF(OR(LEFT(trading_client_detail!$F394,3)="USD",RIGHT(trading_client_detail!$F394,3)="USD",LEFT(trading_client_detail!$F394,3)="EUR",RIGHT(trading_client_detail!$F394,3)="EUR"),"",IF(NOT(ISERROR(VLOOKUP(trading_client_detail!$E394,'asset_&amp;_open_positions'!$E:$M, 9, FALSE))),VLOOKUP(trading_client_detail!$E394,'asset_&amp;_open_positions'!$E:$M, 9, FALSE),IF(NOT(ISERROR(VLOOKUP(trading_client_detail!$F394,'asset_&amp;_open_positions'!$E:$M, 9, FALSE))),VLOOKUP(trading_client_detail!$F394,'asset_&amp;_open_positions'!$E:$M, 9, FALSE),RIGHT(trading_client_detail!$F394,LEN(trading_client_detail!$F394)-1)))),"")</f>
        <v/>
      </c>
      <c r="B394" t="str">
        <f>IF(AND(trading_client_detail!$A394&lt;&gt;"",ROUND(trading_client_detail!$G394,0)&lt;&gt;0),IF(OR(LEFT(trading_client_detail!$F394,3)="USD",RIGHT(trading_client_detail!$F394,3)="USD"),"",IF(NOT(ISERROR(VLOOKUP(trading_client_detail!$E394,'asset_&amp;_open_positions'!$E:$M, 6, FALSE))),VLOOKUP(trading_client_detail!$E394,'asset_&amp;_open_positions'!$E:$M, 6, FALSE),IF(NOT(ISERROR(VLOOKUP($A394,'asset_&amp;_open_positions'!$E:$M, 6, FALSE))),VLOOKUP($A394,'asset_&amp;_open_positions'!$E:$M, 6, FALSE),"ASSET"))),"")</f>
        <v/>
      </c>
      <c r="C394" t="str">
        <f>IF(AND(trading_client_detail!$A394&lt;&gt;"",ROUND(trading_client_detail!$G394,0)&lt;&gt;0),IF(OR(LEFT(trading_client_detail!$F394,3)="USD",RIGHT(trading_client_detail!$F394,3)="USD"),"",IF(NOT(ISERROR(VLOOKUP(trading_client_detail!$E394,'asset_&amp;_open_positions'!$E:$M, 6, FALSE))),VLOOKUP(trading_client_detail!$E394,'asset_&amp;_open_positions'!$E:$M, 8, FALSE),IF(NOT(ISERROR(VLOOKUP($A394,'asset_&amp;_open_positions'!$E:$M, 6, FALSE))),VLOOKUP($A394,'asset_&amp;_open_positions'!$E:$M, 8, FALSE),1))),"")</f>
        <v/>
      </c>
      <c r="D394" s="42" t="str">
        <f>IF(trading_client_detail!$A394&lt;&gt;"",IF(OR(LEFT(trading_client_detail!$F394,3)="USD",RIGHT(trading_client_detail!$F394,3)="USD",LEFT(trading_client_detail!$F394,3)="EUR",RIGHT(trading_client_detail!$F394,3)="EUR"),"",trading_client_detail!$G394),"")</f>
        <v/>
      </c>
    </row>
    <row r="395" spans="1:4" x14ac:dyDescent="0.25">
      <c r="A395" t="str">
        <f>IF(AND(trading_client_detail!$A395&lt;&gt;"",ROUND(trading_client_detail!$G395,0)&lt;&gt;0),IF(OR(LEFT(trading_client_detail!$F395,3)="USD",RIGHT(trading_client_detail!$F395,3)="USD",LEFT(trading_client_detail!$F395,3)="EUR",RIGHT(trading_client_detail!$F395,3)="EUR"),"",IF(NOT(ISERROR(VLOOKUP(trading_client_detail!$E395,'asset_&amp;_open_positions'!$E:$M, 9, FALSE))),VLOOKUP(trading_client_detail!$E395,'asset_&amp;_open_positions'!$E:$M, 9, FALSE),IF(NOT(ISERROR(VLOOKUP(trading_client_detail!$F395,'asset_&amp;_open_positions'!$E:$M, 9, FALSE))),VLOOKUP(trading_client_detail!$F395,'asset_&amp;_open_positions'!$E:$M, 9, FALSE),RIGHT(trading_client_detail!$F395,LEN(trading_client_detail!$F395)-1)))),"")</f>
        <v/>
      </c>
      <c r="B395" t="str">
        <f>IF(AND(trading_client_detail!$A395&lt;&gt;"",ROUND(trading_client_detail!$G395,0)&lt;&gt;0),IF(OR(LEFT(trading_client_detail!$F395,3)="USD",RIGHT(trading_client_detail!$F395,3)="USD"),"",IF(NOT(ISERROR(VLOOKUP(trading_client_detail!$E395,'asset_&amp;_open_positions'!$E:$M, 6, FALSE))),VLOOKUP(trading_client_detail!$E395,'asset_&amp;_open_positions'!$E:$M, 6, FALSE),IF(NOT(ISERROR(VLOOKUP($A395,'asset_&amp;_open_positions'!$E:$M, 6, FALSE))),VLOOKUP($A395,'asset_&amp;_open_positions'!$E:$M, 6, FALSE),"ASSET"))),"")</f>
        <v/>
      </c>
      <c r="C395" t="str">
        <f>IF(AND(trading_client_detail!$A395&lt;&gt;"",ROUND(trading_client_detail!$G395,0)&lt;&gt;0),IF(OR(LEFT(trading_client_detail!$F395,3)="USD",RIGHT(trading_client_detail!$F395,3)="USD"),"",IF(NOT(ISERROR(VLOOKUP(trading_client_detail!$E395,'asset_&amp;_open_positions'!$E:$M, 6, FALSE))),VLOOKUP(trading_client_detail!$E395,'asset_&amp;_open_positions'!$E:$M, 8, FALSE),IF(NOT(ISERROR(VLOOKUP($A395,'asset_&amp;_open_positions'!$E:$M, 6, FALSE))),VLOOKUP($A395,'asset_&amp;_open_positions'!$E:$M, 8, FALSE),1))),"")</f>
        <v/>
      </c>
      <c r="D395" s="42">
        <f>IF(trading_client_detail!$A395&lt;&gt;"",IF(OR(LEFT(trading_client_detail!$F395,3)="USD",RIGHT(trading_client_detail!$F395,3)="USD",LEFT(trading_client_detail!$F395,3)="EUR",RIGHT(trading_client_detail!$F395,3)="EUR"),"",trading_client_detail!$G395),"")</f>
        <v>5.99999999684186E-9</v>
      </c>
    </row>
    <row r="396" spans="1:4" x14ac:dyDescent="0.25">
      <c r="A396" t="str">
        <f>IF(AND(trading_client_detail!$A396&lt;&gt;"",ROUND(trading_client_detail!$G396,0)&lt;&gt;0),IF(OR(LEFT(trading_client_detail!$F396,3)="USD",RIGHT(trading_client_detail!$F396,3)="USD",LEFT(trading_client_detail!$F396,3)="EUR",RIGHT(trading_client_detail!$F396,3)="EUR"),"",IF(NOT(ISERROR(VLOOKUP(trading_client_detail!$E396,'asset_&amp;_open_positions'!$E:$M, 9, FALSE))),VLOOKUP(trading_client_detail!$E396,'asset_&amp;_open_positions'!$E:$M, 9, FALSE),IF(NOT(ISERROR(VLOOKUP(trading_client_detail!$F396,'asset_&amp;_open_positions'!$E:$M, 9, FALSE))),VLOOKUP(trading_client_detail!$F396,'asset_&amp;_open_positions'!$E:$M, 9, FALSE),RIGHT(trading_client_detail!$F396,LEN(trading_client_detail!$F396)-1)))),"")</f>
        <v>BTC</v>
      </c>
      <c r="B396" t="str">
        <f>IF(AND(trading_client_detail!$A396&lt;&gt;"",ROUND(trading_client_detail!$G396,0)&lt;&gt;0),IF(OR(LEFT(trading_client_detail!$F396,3)="USD",RIGHT(trading_client_detail!$F396,3)="USD"),"",IF(NOT(ISERROR(VLOOKUP(trading_client_detail!$E396,'asset_&amp;_open_positions'!$E:$M, 6, FALSE))),VLOOKUP(trading_client_detail!$E396,'asset_&amp;_open_positions'!$E:$M, 6, FALSE),IF(NOT(ISERROR(VLOOKUP($A396,'asset_&amp;_open_positions'!$E:$M, 6, FALSE))),VLOOKUP($A396,'asset_&amp;_open_positions'!$E:$M, 6, FALSE),"ASSET"))),"")</f>
        <v>FUTURE</v>
      </c>
      <c r="C396">
        <f>IF(AND(trading_client_detail!$A396&lt;&gt;"",ROUND(trading_client_detail!$G396,0)&lt;&gt;0),IF(OR(LEFT(trading_client_detail!$F396,3)="USD",RIGHT(trading_client_detail!$F396,3)="USD"),"",IF(NOT(ISERROR(VLOOKUP(trading_client_detail!$E396,'asset_&amp;_open_positions'!$E:$M, 6, FALSE))),VLOOKUP(trading_client_detail!$E396,'asset_&amp;_open_positions'!$E:$M, 8, FALSE),IF(NOT(ISERROR(VLOOKUP($A396,'asset_&amp;_open_positions'!$E:$M, 6, FALSE))),VLOOKUP($A396,'asset_&amp;_open_positions'!$E:$M, 8, FALSE),1))),"")</f>
        <v>1</v>
      </c>
      <c r="D396" s="42">
        <f>IF(trading_client_detail!$A396&lt;&gt;"",IF(OR(LEFT(trading_client_detail!$F396,3)="USD",RIGHT(trading_client_detail!$F396,3)="USD",LEFT(trading_client_detail!$F396,3)="EUR",RIGHT(trading_client_detail!$F396,3)="EUR"),"",trading_client_detail!$G396),"")</f>
        <v>27.63</v>
      </c>
    </row>
    <row r="397" spans="1:4" x14ac:dyDescent="0.25">
      <c r="A397" t="str">
        <f>IF(AND(trading_client_detail!$A397&lt;&gt;"",ROUND(trading_client_detail!$G397,0)&lt;&gt;0),IF(OR(LEFT(trading_client_detail!$F397,3)="USD",RIGHT(trading_client_detail!$F397,3)="USD",LEFT(trading_client_detail!$F397,3)="EUR",RIGHT(trading_client_detail!$F397,3)="EUR"),"",IF(NOT(ISERROR(VLOOKUP(trading_client_detail!$E397,'asset_&amp;_open_positions'!$E:$M, 9, FALSE))),VLOOKUP(trading_client_detail!$E397,'asset_&amp;_open_positions'!$E:$M, 9, FALSE),IF(NOT(ISERROR(VLOOKUP(trading_client_detail!$F397,'asset_&amp;_open_positions'!$E:$M, 9, FALSE))),VLOOKUP(trading_client_detail!$F397,'asset_&amp;_open_positions'!$E:$M, 9, FALSE),RIGHT(trading_client_detail!$F397,LEN(trading_client_detail!$F397)-1)))),"")</f>
        <v>BTC</v>
      </c>
      <c r="B397" t="str">
        <f>IF(AND(trading_client_detail!$A397&lt;&gt;"",ROUND(trading_client_detail!$G397,0)&lt;&gt;0),IF(OR(LEFT(trading_client_detail!$F397,3)="USD",RIGHT(trading_client_detail!$F397,3)="USD"),"",IF(NOT(ISERROR(VLOOKUP(trading_client_detail!$E397,'asset_&amp;_open_positions'!$E:$M, 6, FALSE))),VLOOKUP(trading_client_detail!$E397,'asset_&amp;_open_positions'!$E:$M, 6, FALSE),IF(NOT(ISERROR(VLOOKUP($A397,'asset_&amp;_open_positions'!$E:$M, 6, FALSE))),VLOOKUP($A397,'asset_&amp;_open_positions'!$E:$M, 6, FALSE),"ASSET"))),"")</f>
        <v>ASSET</v>
      </c>
      <c r="C397">
        <f>IF(AND(trading_client_detail!$A397&lt;&gt;"",ROUND(trading_client_detail!$G397,0)&lt;&gt;0),IF(OR(LEFT(trading_client_detail!$F397,3)="USD",RIGHT(trading_client_detail!$F397,3)="USD"),"",IF(NOT(ISERROR(VLOOKUP(trading_client_detail!$E397,'asset_&amp;_open_positions'!$E:$M, 6, FALSE))),VLOOKUP(trading_client_detail!$E397,'asset_&amp;_open_positions'!$E:$M, 8, FALSE),IF(NOT(ISERROR(VLOOKUP($A397,'asset_&amp;_open_positions'!$E:$M, 6, FALSE))),VLOOKUP($A397,'asset_&amp;_open_positions'!$E:$M, 8, FALSE),1))),"")</f>
        <v>1</v>
      </c>
      <c r="D397" s="42">
        <f>IF(trading_client_detail!$A397&lt;&gt;"",IF(OR(LEFT(trading_client_detail!$F397,3)="USD",RIGHT(trading_client_detail!$F397,3)="USD",LEFT(trading_client_detail!$F397,3)="EUR",RIGHT(trading_client_detail!$F397,3)="EUR"),"",trading_client_detail!$G397),"")</f>
        <v>35.350584480000002</v>
      </c>
    </row>
    <row r="398" spans="1:4" x14ac:dyDescent="0.25">
      <c r="A398" t="str">
        <f>IF(AND(trading_client_detail!$A398&lt;&gt;"",ROUND(trading_client_detail!$G398,0)&lt;&gt;0),IF(OR(LEFT(trading_client_detail!$F398,3)="USD",RIGHT(trading_client_detail!$F398,3)="USD",LEFT(trading_client_detail!$F398,3)="EUR",RIGHT(trading_client_detail!$F398,3)="EUR"),"",IF(NOT(ISERROR(VLOOKUP(trading_client_detail!$E398,'asset_&amp;_open_positions'!$E:$M, 9, FALSE))),VLOOKUP(trading_client_detail!$E398,'asset_&amp;_open_positions'!$E:$M, 9, FALSE),IF(NOT(ISERROR(VLOOKUP(trading_client_detail!$F398,'asset_&amp;_open_positions'!$E:$M, 9, FALSE))),VLOOKUP(trading_client_detail!$F398,'asset_&amp;_open_positions'!$E:$M, 9, FALSE),RIGHT(trading_client_detail!$F398,LEN(trading_client_detail!$F398)-1)))),"")</f>
        <v/>
      </c>
      <c r="B398" t="str">
        <f>IF(AND(trading_client_detail!$A398&lt;&gt;"",ROUND(trading_client_detail!$G398,0)&lt;&gt;0),IF(OR(LEFT(trading_client_detail!$F398,3)="USD",RIGHT(trading_client_detail!$F398,3)="USD"),"",IF(NOT(ISERROR(VLOOKUP(trading_client_detail!$E398,'asset_&amp;_open_positions'!$E:$M, 6, FALSE))),VLOOKUP(trading_client_detail!$E398,'asset_&amp;_open_positions'!$E:$M, 6, FALSE),IF(NOT(ISERROR(VLOOKUP($A398,'asset_&amp;_open_positions'!$E:$M, 6, FALSE))),VLOOKUP($A398,'asset_&amp;_open_positions'!$E:$M, 6, FALSE),"ASSET"))),"")</f>
        <v/>
      </c>
      <c r="C398" t="str">
        <f>IF(AND(trading_client_detail!$A398&lt;&gt;"",ROUND(trading_client_detail!$G398,0)&lt;&gt;0),IF(OR(LEFT(trading_client_detail!$F398,3)="USD",RIGHT(trading_client_detail!$F398,3)="USD"),"",IF(NOT(ISERROR(VLOOKUP(trading_client_detail!$E398,'asset_&amp;_open_positions'!$E:$M, 6, FALSE))),VLOOKUP(trading_client_detail!$E398,'asset_&amp;_open_positions'!$E:$M, 8, FALSE),IF(NOT(ISERROR(VLOOKUP($A398,'asset_&amp;_open_positions'!$E:$M, 6, FALSE))),VLOOKUP($A398,'asset_&amp;_open_positions'!$E:$M, 8, FALSE),1))),"")</f>
        <v/>
      </c>
      <c r="D398" s="42" t="str">
        <f>IF(trading_client_detail!$A398&lt;&gt;"",IF(OR(LEFT(trading_client_detail!$F398,3)="USD",RIGHT(trading_client_detail!$F398,3)="USD",LEFT(trading_client_detail!$F398,3)="EUR",RIGHT(trading_client_detail!$F398,3)="EUR"),"",trading_client_detail!$G398),"")</f>
        <v/>
      </c>
    </row>
    <row r="399" spans="1:4" x14ac:dyDescent="0.25">
      <c r="A399" t="str">
        <f>IF(AND(trading_client_detail!$A399&lt;&gt;"",ROUND(trading_client_detail!$G399,0)&lt;&gt;0),IF(OR(LEFT(trading_client_detail!$F399,3)="USD",RIGHT(trading_client_detail!$F399,3)="USD",LEFT(trading_client_detail!$F399,3)="EUR",RIGHT(trading_client_detail!$F399,3)="EUR"),"",IF(NOT(ISERROR(VLOOKUP(trading_client_detail!$E399,'asset_&amp;_open_positions'!$E:$M, 9, FALSE))),VLOOKUP(trading_client_detail!$E399,'asset_&amp;_open_positions'!$E:$M, 9, FALSE),IF(NOT(ISERROR(VLOOKUP(trading_client_detail!$F399,'asset_&amp;_open_positions'!$E:$M, 9, FALSE))),VLOOKUP(trading_client_detail!$F399,'asset_&amp;_open_positions'!$E:$M, 9, FALSE),RIGHT(trading_client_detail!$F399,LEN(trading_client_detail!$F399)-1)))),"")</f>
        <v>BTC</v>
      </c>
      <c r="B399" t="str">
        <f>IF(AND(trading_client_detail!$A399&lt;&gt;"",ROUND(trading_client_detail!$G399,0)&lt;&gt;0),IF(OR(LEFT(trading_client_detail!$F399,3)="USD",RIGHT(trading_client_detail!$F399,3)="USD"),"",IF(NOT(ISERROR(VLOOKUP(trading_client_detail!$E399,'asset_&amp;_open_positions'!$E:$M, 6, FALSE))),VLOOKUP(trading_client_detail!$E399,'asset_&amp;_open_positions'!$E:$M, 6, FALSE),IF(NOT(ISERROR(VLOOKUP($A399,'asset_&amp;_open_positions'!$E:$M, 6, FALSE))),VLOOKUP($A399,'asset_&amp;_open_positions'!$E:$M, 6, FALSE),"ASSET"))),"")</f>
        <v>ASSET</v>
      </c>
      <c r="C399">
        <f>IF(AND(trading_client_detail!$A399&lt;&gt;"",ROUND(trading_client_detail!$G399,0)&lt;&gt;0),IF(OR(LEFT(trading_client_detail!$F399,3)="USD",RIGHT(trading_client_detail!$F399,3)="USD"),"",IF(NOT(ISERROR(VLOOKUP(trading_client_detail!$E399,'asset_&amp;_open_positions'!$E:$M, 6, FALSE))),VLOOKUP(trading_client_detail!$E399,'asset_&amp;_open_positions'!$E:$M, 8, FALSE),IF(NOT(ISERROR(VLOOKUP($A399,'asset_&amp;_open_positions'!$E:$M, 6, FALSE))),VLOOKUP($A399,'asset_&amp;_open_positions'!$E:$M, 8, FALSE),1))),"")</f>
        <v>1</v>
      </c>
      <c r="D399" s="42">
        <f>IF(trading_client_detail!$A399&lt;&gt;"",IF(OR(LEFT(trading_client_detail!$F399,3)="USD",RIGHT(trading_client_detail!$F399,3)="USD",LEFT(trading_client_detail!$F399,3)="EUR",RIGHT(trading_client_detail!$F399,3)="EUR"),"",trading_client_detail!$G399),"")</f>
        <v>-8.21387</v>
      </c>
    </row>
    <row r="400" spans="1:4" x14ac:dyDescent="0.25">
      <c r="A400" t="str">
        <f>IF(AND(trading_client_detail!$A400&lt;&gt;"",ROUND(trading_client_detail!$G400,0)&lt;&gt;0),IF(OR(LEFT(trading_client_detail!$F400,3)="USD",RIGHT(trading_client_detail!$F400,3)="USD",LEFT(trading_client_detail!$F400,3)="EUR",RIGHT(trading_client_detail!$F400,3)="EUR"),"",IF(NOT(ISERROR(VLOOKUP(trading_client_detail!$E400,'asset_&amp;_open_positions'!$E:$M, 9, FALSE))),VLOOKUP(trading_client_detail!$E400,'asset_&amp;_open_positions'!$E:$M, 9, FALSE),IF(NOT(ISERROR(VLOOKUP(trading_client_detail!$F400,'asset_&amp;_open_positions'!$E:$M, 9, FALSE))),VLOOKUP(trading_client_detail!$F400,'asset_&amp;_open_positions'!$E:$M, 9, FALSE),RIGHT(trading_client_detail!$F400,LEN(trading_client_detail!$F400)-1)))),"")</f>
        <v/>
      </c>
      <c r="B400" t="str">
        <f>IF(AND(trading_client_detail!$A400&lt;&gt;"",ROUND(trading_client_detail!$G400,0)&lt;&gt;0),IF(OR(LEFT(trading_client_detail!$F400,3)="USD",RIGHT(trading_client_detail!$F400,3)="USD"),"",IF(NOT(ISERROR(VLOOKUP(trading_client_detail!$E400,'asset_&amp;_open_positions'!$E:$M, 6, FALSE))),VLOOKUP(trading_client_detail!$E400,'asset_&amp;_open_positions'!$E:$M, 6, FALSE),IF(NOT(ISERROR(VLOOKUP($A400,'asset_&amp;_open_positions'!$E:$M, 6, FALSE))),VLOOKUP($A400,'asset_&amp;_open_positions'!$E:$M, 6, FALSE),"ASSET"))),"")</f>
        <v/>
      </c>
      <c r="C400" t="str">
        <f>IF(AND(trading_client_detail!$A400&lt;&gt;"",ROUND(trading_client_detail!$G400,0)&lt;&gt;0),IF(OR(LEFT(trading_client_detail!$F400,3)="USD",RIGHT(trading_client_detail!$F400,3)="USD"),"",IF(NOT(ISERROR(VLOOKUP(trading_client_detail!$E400,'asset_&amp;_open_positions'!$E:$M, 6, FALSE))),VLOOKUP(trading_client_detail!$E400,'asset_&amp;_open_positions'!$E:$M, 8, FALSE),IF(NOT(ISERROR(VLOOKUP($A400,'asset_&amp;_open_positions'!$E:$M, 6, FALSE))),VLOOKUP($A400,'asset_&amp;_open_positions'!$E:$M, 8, FALSE),1))),"")</f>
        <v/>
      </c>
      <c r="D400" s="42" t="str">
        <f>IF(trading_client_detail!$A400&lt;&gt;"",IF(OR(LEFT(trading_client_detail!$F400,3)="USD",RIGHT(trading_client_detail!$F400,3)="USD",LEFT(trading_client_detail!$F400,3)="EUR",RIGHT(trading_client_detail!$F400,3)="EUR"),"",trading_client_detail!$G400),"")</f>
        <v/>
      </c>
    </row>
    <row r="401" spans="1:4" x14ac:dyDescent="0.25">
      <c r="A401" t="str">
        <f>IF(AND(trading_client_detail!$A401&lt;&gt;"",ROUND(trading_client_detail!$G401,0)&lt;&gt;0),IF(OR(LEFT(trading_client_detail!$F401,3)="USD",RIGHT(trading_client_detail!$F401,3)="USD",LEFT(trading_client_detail!$F401,3)="EUR",RIGHT(trading_client_detail!$F401,3)="EUR"),"",IF(NOT(ISERROR(VLOOKUP(trading_client_detail!$E401,'asset_&amp;_open_positions'!$E:$M, 9, FALSE))),VLOOKUP(trading_client_detail!$E401,'asset_&amp;_open_positions'!$E:$M, 9, FALSE),IF(NOT(ISERROR(VLOOKUP(trading_client_detail!$F401,'asset_&amp;_open_positions'!$E:$M, 9, FALSE))),VLOOKUP(trading_client_detail!$F401,'asset_&amp;_open_positions'!$E:$M, 9, FALSE),RIGHT(trading_client_detail!$F401,LEN(trading_client_detail!$F401)-1)))),"")</f>
        <v>BTC</v>
      </c>
      <c r="B401" t="str">
        <f>IF(AND(trading_client_detail!$A401&lt;&gt;"",ROUND(trading_client_detail!$G401,0)&lt;&gt;0),IF(OR(LEFT(trading_client_detail!$F401,3)="USD",RIGHT(trading_client_detail!$F401,3)="USD"),"",IF(NOT(ISERROR(VLOOKUP(trading_client_detail!$E401,'asset_&amp;_open_positions'!$E:$M, 6, FALSE))),VLOOKUP(trading_client_detail!$E401,'asset_&amp;_open_positions'!$E:$M, 6, FALSE),IF(NOT(ISERROR(VLOOKUP($A401,'asset_&amp;_open_positions'!$E:$M, 6, FALSE))),VLOOKUP($A401,'asset_&amp;_open_positions'!$E:$M, 6, FALSE),"ASSET"))),"")</f>
        <v>SWAP</v>
      </c>
      <c r="C401">
        <f>IF(AND(trading_client_detail!$A401&lt;&gt;"",ROUND(trading_client_detail!$G401,0)&lt;&gt;0),IF(OR(LEFT(trading_client_detail!$F401,3)="USD",RIGHT(trading_client_detail!$F401,3)="USD"),"",IF(NOT(ISERROR(VLOOKUP(trading_client_detail!$E401,'asset_&amp;_open_positions'!$E:$M, 6, FALSE))),VLOOKUP(trading_client_detail!$E401,'asset_&amp;_open_positions'!$E:$M, 8, FALSE),IF(NOT(ISERROR(VLOOKUP($A401,'asset_&amp;_open_positions'!$E:$M, 6, FALSE))),VLOOKUP($A401,'asset_&amp;_open_positions'!$E:$M, 8, FALSE),1))),"")</f>
        <v>1</v>
      </c>
      <c r="D401" s="42">
        <f>IF(trading_client_detail!$A401&lt;&gt;"",IF(OR(LEFT(trading_client_detail!$F401,3)="USD",RIGHT(trading_client_detail!$F401,3)="USD",LEFT(trading_client_detail!$F401,3)="EUR",RIGHT(trading_client_detail!$F401,3)="EUR"),"",trading_client_detail!$G401),"")</f>
        <v>-17.584</v>
      </c>
    </row>
    <row r="402" spans="1:4" x14ac:dyDescent="0.25">
      <c r="A402" t="str">
        <f>IF(AND(trading_client_detail!$A402&lt;&gt;"",ROUND(trading_client_detail!$G402,0)&lt;&gt;0),IF(OR(LEFT(trading_client_detail!$F402,3)="USD",RIGHT(trading_client_detail!$F402,3)="USD",LEFT(trading_client_detail!$F402,3)="EUR",RIGHT(trading_client_detail!$F402,3)="EUR"),"",IF(NOT(ISERROR(VLOOKUP(trading_client_detail!$E402,'asset_&amp;_open_positions'!$E:$M, 9, FALSE))),VLOOKUP(trading_client_detail!$E402,'asset_&amp;_open_positions'!$E:$M, 9, FALSE),IF(NOT(ISERROR(VLOOKUP(trading_client_detail!$F402,'asset_&amp;_open_positions'!$E:$M, 9, FALSE))),VLOOKUP(trading_client_detail!$F402,'asset_&amp;_open_positions'!$E:$M, 9, FALSE),RIGHT(trading_client_detail!$F402,LEN(trading_client_detail!$F402)-1)))),"")</f>
        <v/>
      </c>
      <c r="B402" t="str">
        <f>IF(AND(trading_client_detail!$A402&lt;&gt;"",ROUND(trading_client_detail!$G402,0)&lt;&gt;0),IF(OR(LEFT(trading_client_detail!$F402,3)="USD",RIGHT(trading_client_detail!$F402,3)="USD"),"",IF(NOT(ISERROR(VLOOKUP(trading_client_detail!$E402,'asset_&amp;_open_positions'!$E:$M, 6, FALSE))),VLOOKUP(trading_client_detail!$E402,'asset_&amp;_open_positions'!$E:$M, 6, FALSE),IF(NOT(ISERROR(VLOOKUP($A402,'asset_&amp;_open_positions'!$E:$M, 6, FALSE))),VLOOKUP($A402,'asset_&amp;_open_positions'!$E:$M, 6, FALSE),"ASSET"))),"")</f>
        <v/>
      </c>
      <c r="C402" t="str">
        <f>IF(AND(trading_client_detail!$A402&lt;&gt;"",ROUND(trading_client_detail!$G402,0)&lt;&gt;0),IF(OR(LEFT(trading_client_detail!$F402,3)="USD",RIGHT(trading_client_detail!$F402,3)="USD"),"",IF(NOT(ISERROR(VLOOKUP(trading_client_detail!$E402,'asset_&amp;_open_positions'!$E:$M, 6, FALSE))),VLOOKUP(trading_client_detail!$E402,'asset_&amp;_open_positions'!$E:$M, 8, FALSE),IF(NOT(ISERROR(VLOOKUP($A402,'asset_&amp;_open_positions'!$E:$M, 6, FALSE))),VLOOKUP($A402,'asset_&amp;_open_positions'!$E:$M, 8, FALSE),1))),"")</f>
        <v/>
      </c>
      <c r="D402" s="42" t="str">
        <f>IF(trading_client_detail!$A402&lt;&gt;"",IF(OR(LEFT(trading_client_detail!$F402,3)="USD",RIGHT(trading_client_detail!$F402,3)="USD",LEFT(trading_client_detail!$F402,3)="EUR",RIGHT(trading_client_detail!$F402,3)="EUR"),"",trading_client_detail!$G402),"")</f>
        <v/>
      </c>
    </row>
    <row r="403" spans="1:4" x14ac:dyDescent="0.25">
      <c r="A403" t="str">
        <f>IF(AND(trading_client_detail!$A403&lt;&gt;"",ROUND(trading_client_detail!$G403,0)&lt;&gt;0),IF(OR(LEFT(trading_client_detail!$F403,3)="USD",RIGHT(trading_client_detail!$F403,3)="USD",LEFT(trading_client_detail!$F403,3)="EUR",RIGHT(trading_client_detail!$F403,3)="EUR"),"",IF(NOT(ISERROR(VLOOKUP(trading_client_detail!$E403,'asset_&amp;_open_positions'!$E:$M, 9, FALSE))),VLOOKUP(trading_client_detail!$E403,'asset_&amp;_open_positions'!$E:$M, 9, FALSE),IF(NOT(ISERROR(VLOOKUP(trading_client_detail!$F403,'asset_&amp;_open_positions'!$E:$M, 9, FALSE))),VLOOKUP(trading_client_detail!$F403,'asset_&amp;_open_positions'!$E:$M, 9, FALSE),RIGHT(trading_client_detail!$F403,LEN(trading_client_detail!$F403)-1)))),"")</f>
        <v>BTC</v>
      </c>
      <c r="B403" t="str">
        <f>IF(AND(trading_client_detail!$A403&lt;&gt;"",ROUND(trading_client_detail!$G403,0)&lt;&gt;0),IF(OR(LEFT(trading_client_detail!$F403,3)="USD",RIGHT(trading_client_detail!$F403,3)="USD"),"",IF(NOT(ISERROR(VLOOKUP(trading_client_detail!$E403,'asset_&amp;_open_positions'!$E:$M, 6, FALSE))),VLOOKUP(trading_client_detail!$E403,'asset_&amp;_open_positions'!$E:$M, 6, FALSE),IF(NOT(ISERROR(VLOOKUP($A403,'asset_&amp;_open_positions'!$E:$M, 6, FALSE))),VLOOKUP($A403,'asset_&amp;_open_positions'!$E:$M, 6, FALSE),"ASSET"))),"")</f>
        <v>SWAP</v>
      </c>
      <c r="C403">
        <f>IF(AND(trading_client_detail!$A403&lt;&gt;"",ROUND(trading_client_detail!$G403,0)&lt;&gt;0),IF(OR(LEFT(trading_client_detail!$F403,3)="USD",RIGHT(trading_client_detail!$F403,3)="USD"),"",IF(NOT(ISERROR(VLOOKUP(trading_client_detail!$E403,'asset_&amp;_open_positions'!$E:$M, 6, FALSE))),VLOOKUP(trading_client_detail!$E403,'asset_&amp;_open_positions'!$E:$M, 8, FALSE),IF(NOT(ISERROR(VLOOKUP($A403,'asset_&amp;_open_positions'!$E:$M, 6, FALSE))),VLOOKUP($A403,'asset_&amp;_open_positions'!$E:$M, 8, FALSE),1))),"")</f>
        <v>1</v>
      </c>
      <c r="D403" s="42">
        <f>IF(trading_client_detail!$A403&lt;&gt;"",IF(OR(LEFT(trading_client_detail!$F403,3)="USD",RIGHT(trading_client_detail!$F403,3)="USD",LEFT(trading_client_detail!$F403,3)="EUR",RIGHT(trading_client_detail!$F403,3)="EUR"),"",trading_client_detail!$G403),"")</f>
        <v>-68.108999999999995</v>
      </c>
    </row>
    <row r="404" spans="1:4" x14ac:dyDescent="0.25">
      <c r="A404" t="str">
        <f>IF(AND(trading_client_detail!$A404&lt;&gt;"",ROUND(trading_client_detail!$G404,0)&lt;&gt;0),IF(OR(LEFT(trading_client_detail!$F404,3)="USD",RIGHT(trading_client_detail!$F404,3)="USD",LEFT(trading_client_detail!$F404,3)="EUR",RIGHT(trading_client_detail!$F404,3)="EUR"),"",IF(NOT(ISERROR(VLOOKUP(trading_client_detail!$E404,'asset_&amp;_open_positions'!$E:$M, 9, FALSE))),VLOOKUP(trading_client_detail!$E404,'asset_&amp;_open_positions'!$E:$M, 9, FALSE),IF(NOT(ISERROR(VLOOKUP(trading_client_detail!$F404,'asset_&amp;_open_positions'!$E:$M, 9, FALSE))),VLOOKUP(trading_client_detail!$F404,'asset_&amp;_open_positions'!$E:$M, 9, FALSE),RIGHT(trading_client_detail!$F404,LEN(trading_client_detail!$F404)-1)))),"")</f>
        <v/>
      </c>
      <c r="B404" t="str">
        <f>IF(AND(trading_client_detail!$A404&lt;&gt;"",ROUND(trading_client_detail!$G404,0)&lt;&gt;0),IF(OR(LEFT(trading_client_detail!$F404,3)="USD",RIGHT(trading_client_detail!$F404,3)="USD"),"",IF(NOT(ISERROR(VLOOKUP(trading_client_detail!$E404,'asset_&amp;_open_positions'!$E:$M, 6, FALSE))),VLOOKUP(trading_client_detail!$E404,'asset_&amp;_open_positions'!$E:$M, 6, FALSE),IF(NOT(ISERROR(VLOOKUP($A404,'asset_&amp;_open_positions'!$E:$M, 6, FALSE))),VLOOKUP($A404,'asset_&amp;_open_positions'!$E:$M, 6, FALSE),"ASSET"))),"")</f>
        <v/>
      </c>
      <c r="C404" t="str">
        <f>IF(AND(trading_client_detail!$A404&lt;&gt;"",ROUND(trading_client_detail!$G404,0)&lt;&gt;0),IF(OR(LEFT(trading_client_detail!$F404,3)="USD",RIGHT(trading_client_detail!$F404,3)="USD"),"",IF(NOT(ISERROR(VLOOKUP(trading_client_detail!$E404,'asset_&amp;_open_positions'!$E:$M, 6, FALSE))),VLOOKUP(trading_client_detail!$E404,'asset_&amp;_open_positions'!$E:$M, 8, FALSE),IF(NOT(ISERROR(VLOOKUP($A404,'asset_&amp;_open_positions'!$E:$M, 6, FALSE))),VLOOKUP($A404,'asset_&amp;_open_positions'!$E:$M, 8, FALSE),1))),"")</f>
        <v/>
      </c>
      <c r="D404" s="42" t="str">
        <f>IF(trading_client_detail!$A404&lt;&gt;"",IF(OR(LEFT(trading_client_detail!$F404,3)="USD",RIGHT(trading_client_detail!$F404,3)="USD",LEFT(trading_client_detail!$F404,3)="EUR",RIGHT(trading_client_detail!$F404,3)="EUR"),"",trading_client_detail!$G404),"")</f>
        <v/>
      </c>
    </row>
    <row r="405" spans="1:4" x14ac:dyDescent="0.25">
      <c r="A405" t="str">
        <f>IF(AND(trading_client_detail!$A405&lt;&gt;"",ROUND(trading_client_detail!$G405,0)&lt;&gt;0),IF(OR(LEFT(trading_client_detail!$F405,3)="USD",RIGHT(trading_client_detail!$F405,3)="USD",LEFT(trading_client_detail!$F405,3)="EUR",RIGHT(trading_client_detail!$F405,3)="EUR"),"",IF(NOT(ISERROR(VLOOKUP(trading_client_detail!$E405,'asset_&amp;_open_positions'!$E:$M, 9, FALSE))),VLOOKUP(trading_client_detail!$E405,'asset_&amp;_open_positions'!$E:$M, 9, FALSE),IF(NOT(ISERROR(VLOOKUP(trading_client_detail!$F405,'asset_&amp;_open_positions'!$E:$M, 9, FALSE))),VLOOKUP(trading_client_detail!$F405,'asset_&amp;_open_positions'!$E:$M, 9, FALSE),RIGHT(trading_client_detail!$F405,LEN(trading_client_detail!$F405)-1)))),"")</f>
        <v>BTC</v>
      </c>
      <c r="B405" t="str">
        <f>IF(AND(trading_client_detail!$A405&lt;&gt;"",ROUND(trading_client_detail!$G405,0)&lt;&gt;0),IF(OR(LEFT(trading_client_detail!$F405,3)="USD",RIGHT(trading_client_detail!$F405,3)="USD"),"",IF(NOT(ISERROR(VLOOKUP(trading_client_detail!$E405,'asset_&amp;_open_positions'!$E:$M, 6, FALSE))),VLOOKUP(trading_client_detail!$E405,'asset_&amp;_open_positions'!$E:$M, 6, FALSE),IF(NOT(ISERROR(VLOOKUP($A405,'asset_&amp;_open_positions'!$E:$M, 6, FALSE))),VLOOKUP($A405,'asset_&amp;_open_positions'!$E:$M, 6, FALSE),"ASSET"))),"")</f>
        <v>ASSET</v>
      </c>
      <c r="C405">
        <f>IF(AND(trading_client_detail!$A405&lt;&gt;"",ROUND(trading_client_detail!$G405,0)&lt;&gt;0),IF(OR(LEFT(trading_client_detail!$F405,3)="USD",RIGHT(trading_client_detail!$F405,3)="USD"),"",IF(NOT(ISERROR(VLOOKUP(trading_client_detail!$E405,'asset_&amp;_open_positions'!$E:$M, 6, FALSE))),VLOOKUP(trading_client_detail!$E405,'asset_&amp;_open_positions'!$E:$M, 8, FALSE),IF(NOT(ISERROR(VLOOKUP($A405,'asset_&amp;_open_positions'!$E:$M, 6, FALSE))),VLOOKUP($A405,'asset_&amp;_open_positions'!$E:$M, 8, FALSE),1))),"")</f>
        <v>1</v>
      </c>
      <c r="D405" s="42">
        <f>IF(trading_client_detail!$A405&lt;&gt;"",IF(OR(LEFT(trading_client_detail!$F405,3)="USD",RIGHT(trading_client_detail!$F405,3)="USD",LEFT(trading_client_detail!$F405,3)="EUR",RIGHT(trading_client_detail!$F405,3)="EUR"),"",trading_client_detail!$G405),"")</f>
        <v>-126.32470000000001</v>
      </c>
    </row>
    <row r="406" spans="1:4" x14ac:dyDescent="0.25">
      <c r="A406" t="str">
        <f>IF(AND(trading_client_detail!$A406&lt;&gt;"",ROUND(trading_client_detail!$G406,0)&lt;&gt;0),IF(OR(LEFT(trading_client_detail!$F406,3)="USD",RIGHT(trading_client_detail!$F406,3)="USD",LEFT(trading_client_detail!$F406,3)="EUR",RIGHT(trading_client_detail!$F406,3)="EUR"),"",IF(NOT(ISERROR(VLOOKUP(trading_client_detail!$E406,'asset_&amp;_open_positions'!$E:$M, 9, FALSE))),VLOOKUP(trading_client_detail!$E406,'asset_&amp;_open_positions'!$E:$M, 9, FALSE),IF(NOT(ISERROR(VLOOKUP(trading_client_detail!$F406,'asset_&amp;_open_positions'!$E:$M, 9, FALSE))),VLOOKUP(trading_client_detail!$F406,'asset_&amp;_open_positions'!$E:$M, 9, FALSE),RIGHT(trading_client_detail!$F406,LEN(trading_client_detail!$F406)-1)))),"")</f>
        <v/>
      </c>
      <c r="B406" t="str">
        <f>IF(AND(trading_client_detail!$A406&lt;&gt;"",ROUND(trading_client_detail!$G406,0)&lt;&gt;0),IF(OR(LEFT(trading_client_detail!$F406,3)="USD",RIGHT(trading_client_detail!$F406,3)="USD"),"",IF(NOT(ISERROR(VLOOKUP(trading_client_detail!$E406,'asset_&amp;_open_positions'!$E:$M, 6, FALSE))),VLOOKUP(trading_client_detail!$E406,'asset_&amp;_open_positions'!$E:$M, 6, FALSE),IF(NOT(ISERROR(VLOOKUP($A406,'asset_&amp;_open_positions'!$E:$M, 6, FALSE))),VLOOKUP($A406,'asset_&amp;_open_positions'!$E:$M, 6, FALSE),"ASSET"))),"")</f>
        <v/>
      </c>
      <c r="C406" t="str">
        <f>IF(AND(trading_client_detail!$A406&lt;&gt;"",ROUND(trading_client_detail!$G406,0)&lt;&gt;0),IF(OR(LEFT(trading_client_detail!$F406,3)="USD",RIGHT(trading_client_detail!$F406,3)="USD"),"",IF(NOT(ISERROR(VLOOKUP(trading_client_detail!$E406,'asset_&amp;_open_positions'!$E:$M, 6, FALSE))),VLOOKUP(trading_client_detail!$E406,'asset_&amp;_open_positions'!$E:$M, 8, FALSE),IF(NOT(ISERROR(VLOOKUP($A406,'asset_&amp;_open_positions'!$E:$M, 6, FALSE))),VLOOKUP($A406,'asset_&amp;_open_positions'!$E:$M, 8, FALSE),1))),"")</f>
        <v/>
      </c>
      <c r="D406" s="42" t="str">
        <f>IF(trading_client_detail!$A406&lt;&gt;"",IF(OR(LEFT(trading_client_detail!$F406,3)="USD",RIGHT(trading_client_detail!$F406,3)="USD",LEFT(trading_client_detail!$F406,3)="EUR",RIGHT(trading_client_detail!$F406,3)="EUR"),"",trading_client_detail!$G406),"")</f>
        <v/>
      </c>
    </row>
    <row r="407" spans="1:4" x14ac:dyDescent="0.25">
      <c r="A407" t="str">
        <f>IF(AND(trading_client_detail!$A407&lt;&gt;"",ROUND(trading_client_detail!$G407,0)&lt;&gt;0),IF(OR(LEFT(trading_client_detail!$F407,3)="USD",RIGHT(trading_client_detail!$F407,3)="USD",LEFT(trading_client_detail!$F407,3)="EUR",RIGHT(trading_client_detail!$F407,3)="EUR"),"",IF(NOT(ISERROR(VLOOKUP(trading_client_detail!$E407,'asset_&amp;_open_positions'!$E:$M, 9, FALSE))),VLOOKUP(trading_client_detail!$E407,'asset_&amp;_open_positions'!$E:$M, 9, FALSE),IF(NOT(ISERROR(VLOOKUP(trading_client_detail!$F407,'asset_&amp;_open_positions'!$E:$M, 9, FALSE))),VLOOKUP(trading_client_detail!$F407,'asset_&amp;_open_positions'!$E:$M, 9, FALSE),RIGHT(trading_client_detail!$F407,LEN(trading_client_detail!$F407)-1)))),"")</f>
        <v>BTC</v>
      </c>
      <c r="B407" t="str">
        <f>IF(AND(trading_client_detail!$A407&lt;&gt;"",ROUND(trading_client_detail!$G407,0)&lt;&gt;0),IF(OR(LEFT(trading_client_detail!$F407,3)="USD",RIGHT(trading_client_detail!$F407,3)="USD"),"",IF(NOT(ISERROR(VLOOKUP(trading_client_detail!$E407,'asset_&amp;_open_positions'!$E:$M, 6, FALSE))),VLOOKUP(trading_client_detail!$E407,'asset_&amp;_open_positions'!$E:$M, 6, FALSE),IF(NOT(ISERROR(VLOOKUP($A407,'asset_&amp;_open_positions'!$E:$M, 6, FALSE))),VLOOKUP($A407,'asset_&amp;_open_positions'!$E:$M, 6, FALSE),"ASSET"))),"")</f>
        <v>ASSET</v>
      </c>
      <c r="C407">
        <f>IF(AND(trading_client_detail!$A407&lt;&gt;"",ROUND(trading_client_detail!$G407,0)&lt;&gt;0),IF(OR(LEFT(trading_client_detail!$F407,3)="USD",RIGHT(trading_client_detail!$F407,3)="USD"),"",IF(NOT(ISERROR(VLOOKUP(trading_client_detail!$E407,'asset_&amp;_open_positions'!$E:$M, 6, FALSE))),VLOOKUP(trading_client_detail!$E407,'asset_&amp;_open_positions'!$E:$M, 8, FALSE),IF(NOT(ISERROR(VLOOKUP($A407,'asset_&amp;_open_positions'!$E:$M, 6, FALSE))),VLOOKUP($A407,'asset_&amp;_open_positions'!$E:$M, 8, FALSE),1))),"")</f>
        <v>1</v>
      </c>
      <c r="D407" s="42">
        <f>IF(trading_client_detail!$A407&lt;&gt;"",IF(OR(LEFT(trading_client_detail!$F407,3)="USD",RIGHT(trading_client_detail!$F407,3)="USD",LEFT(trading_client_detail!$F407,3)="EUR",RIGHT(trading_client_detail!$F407,3)="EUR"),"",trading_client_detail!$G407),"")</f>
        <v>220.23250143000001</v>
      </c>
    </row>
    <row r="408" spans="1:4" x14ac:dyDescent="0.25">
      <c r="A408" t="str">
        <f>IF(AND(trading_client_detail!$A408&lt;&gt;"",ROUND(trading_client_detail!$G408,0)&lt;&gt;0),IF(OR(LEFT(trading_client_detail!$F408,3)="USD",RIGHT(trading_client_detail!$F408,3)="USD",LEFT(trading_client_detail!$F408,3)="EUR",RIGHT(trading_client_detail!$F408,3)="EUR"),"",IF(NOT(ISERROR(VLOOKUP(trading_client_detail!$E408,'asset_&amp;_open_positions'!$E:$M, 9, FALSE))),VLOOKUP(trading_client_detail!$E408,'asset_&amp;_open_positions'!$E:$M, 9, FALSE),IF(NOT(ISERROR(VLOOKUP(trading_client_detail!$F408,'asset_&amp;_open_positions'!$E:$M, 9, FALSE))),VLOOKUP(trading_client_detail!$F408,'asset_&amp;_open_positions'!$E:$M, 9, FALSE),RIGHT(trading_client_detail!$F408,LEN(trading_client_detail!$F408)-1)))),"")</f>
        <v/>
      </c>
      <c r="B408" t="str">
        <f>IF(AND(trading_client_detail!$A408&lt;&gt;"",ROUND(trading_client_detail!$G408,0)&lt;&gt;0),IF(OR(LEFT(trading_client_detail!$F408,3)="USD",RIGHT(trading_client_detail!$F408,3)="USD"),"",IF(NOT(ISERROR(VLOOKUP(trading_client_detail!$E408,'asset_&amp;_open_positions'!$E:$M, 6, FALSE))),VLOOKUP(trading_client_detail!$E408,'asset_&amp;_open_positions'!$E:$M, 6, FALSE),IF(NOT(ISERROR(VLOOKUP($A408,'asset_&amp;_open_positions'!$E:$M, 6, FALSE))),VLOOKUP($A408,'asset_&amp;_open_positions'!$E:$M, 6, FALSE),"ASSET"))),"")</f>
        <v/>
      </c>
      <c r="C408" t="str">
        <f>IF(AND(trading_client_detail!$A408&lt;&gt;"",ROUND(trading_client_detail!$G408,0)&lt;&gt;0),IF(OR(LEFT(trading_client_detail!$F408,3)="USD",RIGHT(trading_client_detail!$F408,3)="USD"),"",IF(NOT(ISERROR(VLOOKUP(trading_client_detail!$E408,'asset_&amp;_open_positions'!$E:$M, 6, FALSE))),VLOOKUP(trading_client_detail!$E408,'asset_&amp;_open_positions'!$E:$M, 8, FALSE),IF(NOT(ISERROR(VLOOKUP($A408,'asset_&amp;_open_positions'!$E:$M, 6, FALSE))),VLOOKUP($A408,'asset_&amp;_open_positions'!$E:$M, 8, FALSE),1))),"")</f>
        <v/>
      </c>
      <c r="D408" s="42" t="str">
        <f>IF(trading_client_detail!$A408&lt;&gt;"",IF(OR(LEFT(trading_client_detail!$F408,3)="USD",RIGHT(trading_client_detail!$F408,3)="USD",LEFT(trading_client_detail!$F408,3)="EUR",RIGHT(trading_client_detail!$F408,3)="EUR"),"",trading_client_detail!$G408),"")</f>
        <v/>
      </c>
    </row>
    <row r="409" spans="1:4" x14ac:dyDescent="0.25">
      <c r="A409" t="str">
        <f>IF(AND(trading_client_detail!$A409&lt;&gt;"",ROUND(trading_client_detail!$G409,0)&lt;&gt;0),IF(OR(LEFT(trading_client_detail!$F409,3)="USD",RIGHT(trading_client_detail!$F409,3)="USD",LEFT(trading_client_detail!$F409,3)="EUR",RIGHT(trading_client_detail!$F409,3)="EUR"),"",IF(NOT(ISERROR(VLOOKUP(trading_client_detail!$E409,'asset_&amp;_open_positions'!$E:$M, 9, FALSE))),VLOOKUP(trading_client_detail!$E409,'asset_&amp;_open_positions'!$E:$M, 9, FALSE),IF(NOT(ISERROR(VLOOKUP(trading_client_detail!$F409,'asset_&amp;_open_positions'!$E:$M, 9, FALSE))),VLOOKUP(trading_client_detail!$F409,'asset_&amp;_open_positions'!$E:$M, 9, FALSE),RIGHT(trading_client_detail!$F409,LEN(trading_client_detail!$F409)-1)))),"")</f>
        <v>COMP</v>
      </c>
      <c r="B409" t="str">
        <f>IF(AND(trading_client_detail!$A409&lt;&gt;"",ROUND(trading_client_detail!$G409,0)&lt;&gt;0),IF(OR(LEFT(trading_client_detail!$F409,3)="USD",RIGHT(trading_client_detail!$F409,3)="USD"),"",IF(NOT(ISERROR(VLOOKUP(trading_client_detail!$E409,'asset_&amp;_open_positions'!$E:$M, 6, FALSE))),VLOOKUP(trading_client_detail!$E409,'asset_&amp;_open_positions'!$E:$M, 6, FALSE),IF(NOT(ISERROR(VLOOKUP($A409,'asset_&amp;_open_positions'!$E:$M, 6, FALSE))),VLOOKUP($A409,'asset_&amp;_open_positions'!$E:$M, 6, FALSE),"ASSET"))),"")</f>
        <v>ASSET</v>
      </c>
      <c r="C409">
        <f>IF(AND(trading_client_detail!$A409&lt;&gt;"",ROUND(trading_client_detail!$G409,0)&lt;&gt;0),IF(OR(LEFT(trading_client_detail!$F409,3)="USD",RIGHT(trading_client_detail!$F409,3)="USD"),"",IF(NOT(ISERROR(VLOOKUP(trading_client_detail!$E409,'asset_&amp;_open_positions'!$E:$M, 6, FALSE))),VLOOKUP(trading_client_detail!$E409,'asset_&amp;_open_positions'!$E:$M, 8, FALSE),IF(NOT(ISERROR(VLOOKUP($A409,'asset_&amp;_open_positions'!$E:$M, 6, FALSE))),VLOOKUP($A409,'asset_&amp;_open_positions'!$E:$M, 8, FALSE),1))),"")</f>
        <v>1</v>
      </c>
      <c r="D409" s="42">
        <f>IF(trading_client_detail!$A409&lt;&gt;"",IF(OR(LEFT(trading_client_detail!$F409,3)="USD",RIGHT(trading_client_detail!$F409,3)="USD",LEFT(trading_client_detail!$F409,3)="EUR",RIGHT(trading_client_detail!$F409,3)="EUR"),"",trading_client_detail!$G409),"")</f>
        <v>322.67899999999997</v>
      </c>
    </row>
    <row r="410" spans="1:4" x14ac:dyDescent="0.25">
      <c r="A410" t="str">
        <f>IF(AND(trading_client_detail!$A410&lt;&gt;"",ROUND(trading_client_detail!$G410,0)&lt;&gt;0),IF(OR(LEFT(trading_client_detail!$F410,3)="USD",RIGHT(trading_client_detail!$F410,3)="USD",LEFT(trading_client_detail!$F410,3)="EUR",RIGHT(trading_client_detail!$F410,3)="EUR"),"",IF(NOT(ISERROR(VLOOKUP(trading_client_detail!$E410,'asset_&amp;_open_positions'!$E:$M, 9, FALSE))),VLOOKUP(trading_client_detail!$E410,'asset_&amp;_open_positions'!$E:$M, 9, FALSE),IF(NOT(ISERROR(VLOOKUP(trading_client_detail!$F410,'asset_&amp;_open_positions'!$E:$M, 9, FALSE))),VLOOKUP(trading_client_detail!$F410,'asset_&amp;_open_positions'!$E:$M, 9, FALSE),RIGHT(trading_client_detail!$F410,LEN(trading_client_detail!$F410)-1)))),"")</f>
        <v/>
      </c>
      <c r="B410" t="str">
        <f>IF(AND(trading_client_detail!$A410&lt;&gt;"",ROUND(trading_client_detail!$G410,0)&lt;&gt;0),IF(OR(LEFT(trading_client_detail!$F410,3)="USD",RIGHT(trading_client_detail!$F410,3)="USD"),"",IF(NOT(ISERROR(VLOOKUP(trading_client_detail!$E410,'asset_&amp;_open_positions'!$E:$M, 6, FALSE))),VLOOKUP(trading_client_detail!$E410,'asset_&amp;_open_positions'!$E:$M, 6, FALSE),IF(NOT(ISERROR(VLOOKUP($A410,'asset_&amp;_open_positions'!$E:$M, 6, FALSE))),VLOOKUP($A410,'asset_&amp;_open_positions'!$E:$M, 6, FALSE),"ASSET"))),"")</f>
        <v/>
      </c>
      <c r="C410" t="str">
        <f>IF(AND(trading_client_detail!$A410&lt;&gt;"",ROUND(trading_client_detail!$G410,0)&lt;&gt;0),IF(OR(LEFT(trading_client_detail!$F410,3)="USD",RIGHT(trading_client_detail!$F410,3)="USD"),"",IF(NOT(ISERROR(VLOOKUP(trading_client_detail!$E410,'asset_&amp;_open_positions'!$E:$M, 6, FALSE))),VLOOKUP(trading_client_detail!$E410,'asset_&amp;_open_positions'!$E:$M, 8, FALSE),IF(NOT(ISERROR(VLOOKUP($A410,'asset_&amp;_open_positions'!$E:$M, 6, FALSE))),VLOOKUP($A410,'asset_&amp;_open_positions'!$E:$M, 8, FALSE),1))),"")</f>
        <v/>
      </c>
      <c r="D410" s="42" t="str">
        <f>IF(trading_client_detail!$A410&lt;&gt;"",IF(OR(LEFT(trading_client_detail!$F410,3)="USD",RIGHT(trading_client_detail!$F410,3)="USD",LEFT(trading_client_detail!$F410,3)="EUR",RIGHT(trading_client_detail!$F410,3)="EUR"),"",trading_client_detail!$G410),"")</f>
        <v/>
      </c>
    </row>
    <row r="411" spans="1:4" x14ac:dyDescent="0.25">
      <c r="A411" t="str">
        <f>IF(AND(trading_client_detail!$A411&lt;&gt;"",ROUND(trading_client_detail!$G411,0)&lt;&gt;0),IF(OR(LEFT(trading_client_detail!$F411,3)="USD",RIGHT(trading_client_detail!$F411,3)="USD",LEFT(trading_client_detail!$F411,3)="EUR",RIGHT(trading_client_detail!$F411,3)="EUR"),"",IF(NOT(ISERROR(VLOOKUP(trading_client_detail!$E411,'asset_&amp;_open_positions'!$E:$M, 9, FALSE))),VLOOKUP(trading_client_detail!$E411,'asset_&amp;_open_positions'!$E:$M, 9, FALSE),IF(NOT(ISERROR(VLOOKUP(trading_client_detail!$F411,'asset_&amp;_open_positions'!$E:$M, 9, FALSE))),VLOOKUP(trading_client_detail!$F411,'asset_&amp;_open_positions'!$E:$M, 9, FALSE),RIGHT(trading_client_detail!$F411,LEN(trading_client_detail!$F411)-1)))),"")</f>
        <v>COMP</v>
      </c>
      <c r="B411" t="str">
        <f>IF(AND(trading_client_detail!$A411&lt;&gt;"",ROUND(trading_client_detail!$G411,0)&lt;&gt;0),IF(OR(LEFT(trading_client_detail!$F411,3)="USD",RIGHT(trading_client_detail!$F411,3)="USD"),"",IF(NOT(ISERROR(VLOOKUP(trading_client_detail!$E411,'asset_&amp;_open_positions'!$E:$M, 6, FALSE))),VLOOKUP(trading_client_detail!$E411,'asset_&amp;_open_positions'!$E:$M, 6, FALSE),IF(NOT(ISERROR(VLOOKUP($A411,'asset_&amp;_open_positions'!$E:$M, 6, FALSE))),VLOOKUP($A411,'asset_&amp;_open_positions'!$E:$M, 6, FALSE),"ASSET"))),"")</f>
        <v>ASSET</v>
      </c>
      <c r="C411">
        <f>IF(AND(trading_client_detail!$A411&lt;&gt;"",ROUND(trading_client_detail!$G411,0)&lt;&gt;0),IF(OR(LEFT(trading_client_detail!$F411,3)="USD",RIGHT(trading_client_detail!$F411,3)="USD"),"",IF(NOT(ISERROR(VLOOKUP(trading_client_detail!$E411,'asset_&amp;_open_positions'!$E:$M, 6, FALSE))),VLOOKUP(trading_client_detail!$E411,'asset_&amp;_open_positions'!$E:$M, 8, FALSE),IF(NOT(ISERROR(VLOOKUP($A411,'asset_&amp;_open_positions'!$E:$M, 6, FALSE))),VLOOKUP($A411,'asset_&amp;_open_positions'!$E:$M, 8, FALSE),1))),"")</f>
        <v>1</v>
      </c>
      <c r="D411" s="42">
        <f>IF(trading_client_detail!$A411&lt;&gt;"",IF(OR(LEFT(trading_client_detail!$F411,3)="USD",RIGHT(trading_client_detail!$F411,3)="USD",LEFT(trading_client_detail!$F411,3)="EUR",RIGHT(trading_client_detail!$F411,3)="EUR"),"",trading_client_detail!$G411),"")</f>
        <v>-340.22957661999999</v>
      </c>
    </row>
    <row r="412" spans="1:4" x14ac:dyDescent="0.25">
      <c r="A412" t="str">
        <f>IF(AND(trading_client_detail!$A412&lt;&gt;"",ROUND(trading_client_detail!$G412,0)&lt;&gt;0),IF(OR(LEFT(trading_client_detail!$F412,3)="USD",RIGHT(trading_client_detail!$F412,3)="USD",LEFT(trading_client_detail!$F412,3)="EUR",RIGHT(trading_client_detail!$F412,3)="EUR"),"",IF(NOT(ISERROR(VLOOKUP(trading_client_detail!$E412,'asset_&amp;_open_positions'!$E:$M, 9, FALSE))),VLOOKUP(trading_client_detail!$E412,'asset_&amp;_open_positions'!$E:$M, 9, FALSE),IF(NOT(ISERROR(VLOOKUP(trading_client_detail!$F412,'asset_&amp;_open_positions'!$E:$M, 9, FALSE))),VLOOKUP(trading_client_detail!$F412,'asset_&amp;_open_positions'!$E:$M, 9, FALSE),RIGHT(trading_client_detail!$F412,LEN(trading_client_detail!$F412)-1)))),"")</f>
        <v/>
      </c>
      <c r="B412" t="str">
        <f>IF(AND(trading_client_detail!$A412&lt;&gt;"",ROUND(trading_client_detail!$G412,0)&lt;&gt;0),IF(OR(LEFT(trading_client_detail!$F412,3)="USD",RIGHT(trading_client_detail!$F412,3)="USD"),"",IF(NOT(ISERROR(VLOOKUP(trading_client_detail!$E412,'asset_&amp;_open_positions'!$E:$M, 6, FALSE))),VLOOKUP(trading_client_detail!$E412,'asset_&amp;_open_positions'!$E:$M, 6, FALSE),IF(NOT(ISERROR(VLOOKUP($A412,'asset_&amp;_open_positions'!$E:$M, 6, FALSE))),VLOOKUP($A412,'asset_&amp;_open_positions'!$E:$M, 6, FALSE),"ASSET"))),"")</f>
        <v/>
      </c>
      <c r="C412" t="str">
        <f>IF(AND(trading_client_detail!$A412&lt;&gt;"",ROUND(trading_client_detail!$G412,0)&lt;&gt;0),IF(OR(LEFT(trading_client_detail!$F412,3)="USD",RIGHT(trading_client_detail!$F412,3)="USD"),"",IF(NOT(ISERROR(VLOOKUP(trading_client_detail!$E412,'asset_&amp;_open_positions'!$E:$M, 6, FALSE))),VLOOKUP(trading_client_detail!$E412,'asset_&amp;_open_positions'!$E:$M, 8, FALSE),IF(NOT(ISERROR(VLOOKUP($A412,'asset_&amp;_open_positions'!$E:$M, 6, FALSE))),VLOOKUP($A412,'asset_&amp;_open_positions'!$E:$M, 8, FALSE),1))),"")</f>
        <v/>
      </c>
      <c r="D412" s="42" t="str">
        <f>IF(trading_client_detail!$A412&lt;&gt;"",IF(OR(LEFT(trading_client_detail!$F412,3)="USD",RIGHT(trading_client_detail!$F412,3)="USD",LEFT(trading_client_detail!$F412,3)="EUR",RIGHT(trading_client_detail!$F412,3)="EUR"),"",trading_client_detail!$G412),"")</f>
        <v/>
      </c>
    </row>
    <row r="413" spans="1:4" x14ac:dyDescent="0.25">
      <c r="A413" t="str">
        <f>IF(AND(trading_client_detail!$A413&lt;&gt;"",ROUND(trading_client_detail!$G413,0)&lt;&gt;0),IF(OR(LEFT(trading_client_detail!$F413,3)="USD",RIGHT(trading_client_detail!$F413,3)="USD",LEFT(trading_client_detail!$F413,3)="EUR",RIGHT(trading_client_detail!$F413,3)="EUR"),"",IF(NOT(ISERROR(VLOOKUP(trading_client_detail!$E413,'asset_&amp;_open_positions'!$E:$M, 9, FALSE))),VLOOKUP(trading_client_detail!$E413,'asset_&amp;_open_positions'!$E:$M, 9, FALSE),IF(NOT(ISERROR(VLOOKUP(trading_client_detail!$F413,'asset_&amp;_open_positions'!$E:$M, 9, FALSE))),VLOOKUP(trading_client_detail!$F413,'asset_&amp;_open_positions'!$E:$M, 9, FALSE),RIGHT(trading_client_detail!$F413,LEN(trading_client_detail!$F413)-1)))),"")</f>
        <v>DOGE</v>
      </c>
      <c r="B413" t="str">
        <f>IF(AND(trading_client_detail!$A413&lt;&gt;"",ROUND(trading_client_detail!$G413,0)&lt;&gt;0),IF(OR(LEFT(trading_client_detail!$F413,3)="USD",RIGHT(trading_client_detail!$F413,3)="USD"),"",IF(NOT(ISERROR(VLOOKUP(trading_client_detail!$E413,'asset_&amp;_open_positions'!$E:$M, 6, FALSE))),VLOOKUP(trading_client_detail!$E413,'asset_&amp;_open_positions'!$E:$M, 6, FALSE),IF(NOT(ISERROR(VLOOKUP($A413,'asset_&amp;_open_positions'!$E:$M, 6, FALSE))),VLOOKUP($A413,'asset_&amp;_open_positions'!$E:$M, 6, FALSE),"ASSET"))),"")</f>
        <v>ASSET</v>
      </c>
      <c r="C413">
        <f>IF(AND(trading_client_detail!$A413&lt;&gt;"",ROUND(trading_client_detail!$G413,0)&lt;&gt;0),IF(OR(LEFT(trading_client_detail!$F413,3)="USD",RIGHT(trading_client_detail!$F413,3)="USD"),"",IF(NOT(ISERROR(VLOOKUP(trading_client_detail!$E413,'asset_&amp;_open_positions'!$E:$M, 6, FALSE))),VLOOKUP(trading_client_detail!$E413,'asset_&amp;_open_positions'!$E:$M, 8, FALSE),IF(NOT(ISERROR(VLOOKUP($A413,'asset_&amp;_open_positions'!$E:$M, 6, FALSE))),VLOOKUP($A413,'asset_&amp;_open_positions'!$E:$M, 8, FALSE),1))),"")</f>
        <v>1</v>
      </c>
      <c r="D413" s="42">
        <f>IF(trading_client_detail!$A413&lt;&gt;"",IF(OR(LEFT(trading_client_detail!$F413,3)="USD",RIGHT(trading_client_detail!$F413,3)="USD",LEFT(trading_client_detail!$F413,3)="EUR",RIGHT(trading_client_detail!$F413,3)="EUR"),"",trading_client_detail!$G413),"")</f>
        <v>101401</v>
      </c>
    </row>
    <row r="414" spans="1:4" x14ac:dyDescent="0.25">
      <c r="A414" t="str">
        <f>IF(AND(trading_client_detail!$A414&lt;&gt;"",ROUND(trading_client_detail!$G414,0)&lt;&gt;0),IF(OR(LEFT(trading_client_detail!$F414,3)="USD",RIGHT(trading_client_detail!$F414,3)="USD",LEFT(trading_client_detail!$F414,3)="EUR",RIGHT(trading_client_detail!$F414,3)="EUR"),"",IF(NOT(ISERROR(VLOOKUP(trading_client_detail!$E414,'asset_&amp;_open_positions'!$E:$M, 9, FALSE))),VLOOKUP(trading_client_detail!$E414,'asset_&amp;_open_positions'!$E:$M, 9, FALSE),IF(NOT(ISERROR(VLOOKUP(trading_client_detail!$F414,'asset_&amp;_open_positions'!$E:$M, 9, FALSE))),VLOOKUP(trading_client_detail!$F414,'asset_&amp;_open_positions'!$E:$M, 9, FALSE),RIGHT(trading_client_detail!$F414,LEN(trading_client_detail!$F414)-1)))),"")</f>
        <v/>
      </c>
      <c r="B414" t="str">
        <f>IF(AND(trading_client_detail!$A414&lt;&gt;"",ROUND(trading_client_detail!$G414,0)&lt;&gt;0),IF(OR(LEFT(trading_client_detail!$F414,3)="USD",RIGHT(trading_client_detail!$F414,3)="USD"),"",IF(NOT(ISERROR(VLOOKUP(trading_client_detail!$E414,'asset_&amp;_open_positions'!$E:$M, 6, FALSE))),VLOOKUP(trading_client_detail!$E414,'asset_&amp;_open_positions'!$E:$M, 6, FALSE),IF(NOT(ISERROR(VLOOKUP($A414,'asset_&amp;_open_positions'!$E:$M, 6, FALSE))),VLOOKUP($A414,'asset_&amp;_open_positions'!$E:$M, 6, FALSE),"ASSET"))),"")</f>
        <v/>
      </c>
      <c r="C414" t="str">
        <f>IF(AND(trading_client_detail!$A414&lt;&gt;"",ROUND(trading_client_detail!$G414,0)&lt;&gt;0),IF(OR(LEFT(trading_client_detail!$F414,3)="USD",RIGHT(trading_client_detail!$F414,3)="USD"),"",IF(NOT(ISERROR(VLOOKUP(trading_client_detail!$E414,'asset_&amp;_open_positions'!$E:$M, 6, FALSE))),VLOOKUP(trading_client_detail!$E414,'asset_&amp;_open_positions'!$E:$M, 8, FALSE),IF(NOT(ISERROR(VLOOKUP($A414,'asset_&amp;_open_positions'!$E:$M, 6, FALSE))),VLOOKUP($A414,'asset_&amp;_open_positions'!$E:$M, 8, FALSE),1))),"")</f>
        <v/>
      </c>
      <c r="D414" s="42" t="str">
        <f>IF(trading_client_detail!$A414&lt;&gt;"",IF(OR(LEFT(trading_client_detail!$F414,3)="USD",RIGHT(trading_client_detail!$F414,3)="USD",LEFT(trading_client_detail!$F414,3)="EUR",RIGHT(trading_client_detail!$F414,3)="EUR"),"",trading_client_detail!$G414),"")</f>
        <v/>
      </c>
    </row>
    <row r="415" spans="1:4" x14ac:dyDescent="0.25">
      <c r="A415" t="str">
        <f>IF(AND(trading_client_detail!$A415&lt;&gt;"",ROUND(trading_client_detail!$G415,0)&lt;&gt;0),IF(OR(LEFT(trading_client_detail!$F415,3)="USD",RIGHT(trading_client_detail!$F415,3)="USD",LEFT(trading_client_detail!$F415,3)="EUR",RIGHT(trading_client_detail!$F415,3)="EUR"),"",IF(NOT(ISERROR(VLOOKUP(trading_client_detail!$E415,'asset_&amp;_open_positions'!$E:$M, 9, FALSE))),VLOOKUP(trading_client_detail!$E415,'asset_&amp;_open_positions'!$E:$M, 9, FALSE),IF(NOT(ISERROR(VLOOKUP(trading_client_detail!$F415,'asset_&amp;_open_positions'!$E:$M, 9, FALSE))),VLOOKUP(trading_client_detail!$F415,'asset_&amp;_open_positions'!$E:$M, 9, FALSE),RIGHT(trading_client_detail!$F415,LEN(trading_client_detail!$F415)-1)))),"")</f>
        <v>DOGE</v>
      </c>
      <c r="B415" t="str">
        <f>IF(AND(trading_client_detail!$A415&lt;&gt;"",ROUND(trading_client_detail!$G415,0)&lt;&gt;0),IF(OR(LEFT(trading_client_detail!$F415,3)="USD",RIGHT(trading_client_detail!$F415,3)="USD"),"",IF(NOT(ISERROR(VLOOKUP(trading_client_detail!$E415,'asset_&amp;_open_positions'!$E:$M, 6, FALSE))),VLOOKUP(trading_client_detail!$E415,'asset_&amp;_open_positions'!$E:$M, 6, FALSE),IF(NOT(ISERROR(VLOOKUP($A415,'asset_&amp;_open_positions'!$E:$M, 6, FALSE))),VLOOKUP($A415,'asset_&amp;_open_positions'!$E:$M, 6, FALSE),"ASSET"))),"")</f>
        <v>ASSET</v>
      </c>
      <c r="C415">
        <f>IF(AND(trading_client_detail!$A415&lt;&gt;"",ROUND(trading_client_detail!$G415,0)&lt;&gt;0),IF(OR(LEFT(trading_client_detail!$F415,3)="USD",RIGHT(trading_client_detail!$F415,3)="USD"),"",IF(NOT(ISERROR(VLOOKUP(trading_client_detail!$E415,'asset_&amp;_open_positions'!$E:$M, 6, FALSE))),VLOOKUP(trading_client_detail!$E415,'asset_&amp;_open_positions'!$E:$M, 8, FALSE),IF(NOT(ISERROR(VLOOKUP($A415,'asset_&amp;_open_positions'!$E:$M, 6, FALSE))),VLOOKUP($A415,'asset_&amp;_open_positions'!$E:$M, 8, FALSE),1))),"")</f>
        <v>1</v>
      </c>
      <c r="D415" s="42">
        <f>IF(trading_client_detail!$A415&lt;&gt;"",IF(OR(LEFT(trading_client_detail!$F415,3)="USD",RIGHT(trading_client_detail!$F415,3)="USD",LEFT(trading_client_detail!$F415,3)="EUR",RIGHT(trading_client_detail!$F415,3)="EUR"),"",trading_client_detail!$G415),"")</f>
        <v>-101222.716983099</v>
      </c>
    </row>
    <row r="416" spans="1:4" x14ac:dyDescent="0.25">
      <c r="A416" t="str">
        <f>IF(AND(trading_client_detail!$A416&lt;&gt;"",ROUND(trading_client_detail!$G416,0)&lt;&gt;0),IF(OR(LEFT(trading_client_detail!$F416,3)="USD",RIGHT(trading_client_detail!$F416,3)="USD",LEFT(trading_client_detail!$F416,3)="EUR",RIGHT(trading_client_detail!$F416,3)="EUR"),"",IF(NOT(ISERROR(VLOOKUP(trading_client_detail!$E416,'asset_&amp;_open_positions'!$E:$M, 9, FALSE))),VLOOKUP(trading_client_detail!$E416,'asset_&amp;_open_positions'!$E:$M, 9, FALSE),IF(NOT(ISERROR(VLOOKUP(trading_client_detail!$F416,'asset_&amp;_open_positions'!$E:$M, 9, FALSE))),VLOOKUP(trading_client_detail!$F416,'asset_&amp;_open_positions'!$E:$M, 9, FALSE),RIGHT(trading_client_detail!$F416,LEN(trading_client_detail!$F416)-1)))),"")</f>
        <v/>
      </c>
      <c r="B416" t="str">
        <f>IF(AND(trading_client_detail!$A416&lt;&gt;"",ROUND(trading_client_detail!$G416,0)&lt;&gt;0),IF(OR(LEFT(trading_client_detail!$F416,3)="USD",RIGHT(trading_client_detail!$F416,3)="USD"),"",IF(NOT(ISERROR(VLOOKUP(trading_client_detail!$E416,'asset_&amp;_open_positions'!$E:$M, 6, FALSE))),VLOOKUP(trading_client_detail!$E416,'asset_&amp;_open_positions'!$E:$M, 6, FALSE),IF(NOT(ISERROR(VLOOKUP($A416,'asset_&amp;_open_positions'!$E:$M, 6, FALSE))),VLOOKUP($A416,'asset_&amp;_open_positions'!$E:$M, 6, FALSE),"ASSET"))),"")</f>
        <v/>
      </c>
      <c r="C416" t="str">
        <f>IF(AND(trading_client_detail!$A416&lt;&gt;"",ROUND(trading_client_detail!$G416,0)&lt;&gt;0),IF(OR(LEFT(trading_client_detail!$F416,3)="USD",RIGHT(trading_client_detail!$F416,3)="USD"),"",IF(NOT(ISERROR(VLOOKUP(trading_client_detail!$E416,'asset_&amp;_open_positions'!$E:$M, 6, FALSE))),VLOOKUP(trading_client_detail!$E416,'asset_&amp;_open_positions'!$E:$M, 8, FALSE),IF(NOT(ISERROR(VLOOKUP($A416,'asset_&amp;_open_positions'!$E:$M, 6, FALSE))),VLOOKUP($A416,'asset_&amp;_open_positions'!$E:$M, 8, FALSE),1))),"")</f>
        <v/>
      </c>
      <c r="D416" s="42" t="str">
        <f>IF(trading_client_detail!$A416&lt;&gt;"",IF(OR(LEFT(trading_client_detail!$F416,3)="USD",RIGHT(trading_client_detail!$F416,3)="USD",LEFT(trading_client_detail!$F416,3)="EUR",RIGHT(trading_client_detail!$F416,3)="EUR"),"",trading_client_detail!$G416),"")</f>
        <v/>
      </c>
    </row>
    <row r="417" spans="1:4" x14ac:dyDescent="0.25">
      <c r="A417" t="str">
        <f>IF(AND(trading_client_detail!$A417&lt;&gt;"",ROUND(trading_client_detail!$G417,0)&lt;&gt;0),IF(OR(LEFT(trading_client_detail!$F417,3)="USD",RIGHT(trading_client_detail!$F417,3)="USD",LEFT(trading_client_detail!$F417,3)="EUR",RIGHT(trading_client_detail!$F417,3)="EUR"),"",IF(NOT(ISERROR(VLOOKUP(trading_client_detail!$E417,'asset_&amp;_open_positions'!$E:$M, 9, FALSE))),VLOOKUP(trading_client_detail!$E417,'asset_&amp;_open_positions'!$E:$M, 9, FALSE),IF(NOT(ISERROR(VLOOKUP(trading_client_detail!$F417,'asset_&amp;_open_positions'!$E:$M, 9, FALSE))),VLOOKUP(trading_client_detail!$F417,'asset_&amp;_open_positions'!$E:$M, 9, FALSE),RIGHT(trading_client_detail!$F417,LEN(trading_client_detail!$F417)-1)))),"")</f>
        <v>DOT</v>
      </c>
      <c r="B417" t="str">
        <f>IF(AND(trading_client_detail!$A417&lt;&gt;"",ROUND(trading_client_detail!$G417,0)&lt;&gt;0),IF(OR(LEFT(trading_client_detail!$F417,3)="USD",RIGHT(trading_client_detail!$F417,3)="USD"),"",IF(NOT(ISERROR(VLOOKUP(trading_client_detail!$E417,'asset_&amp;_open_positions'!$E:$M, 6, FALSE))),VLOOKUP(trading_client_detail!$E417,'asset_&amp;_open_positions'!$E:$M, 6, FALSE),IF(NOT(ISERROR(VLOOKUP($A417,'asset_&amp;_open_positions'!$E:$M, 6, FALSE))),VLOOKUP($A417,'asset_&amp;_open_positions'!$E:$M, 6, FALSE),"ASSET"))),"")</f>
        <v>ASSET</v>
      </c>
      <c r="C417">
        <f>IF(AND(trading_client_detail!$A417&lt;&gt;"",ROUND(trading_client_detail!$G417,0)&lt;&gt;0),IF(OR(LEFT(trading_client_detail!$F417,3)="USD",RIGHT(trading_client_detail!$F417,3)="USD"),"",IF(NOT(ISERROR(VLOOKUP(trading_client_detail!$E417,'asset_&amp;_open_positions'!$E:$M, 6, FALSE))),VLOOKUP(trading_client_detail!$E417,'asset_&amp;_open_positions'!$E:$M, 8, FALSE),IF(NOT(ISERROR(VLOOKUP($A417,'asset_&amp;_open_positions'!$E:$M, 6, FALSE))),VLOOKUP($A417,'asset_&amp;_open_positions'!$E:$M, 8, FALSE),1))),"")</f>
        <v>1</v>
      </c>
      <c r="D417" s="42">
        <f>IF(trading_client_detail!$A417&lt;&gt;"",IF(OR(LEFT(trading_client_detail!$F417,3)="USD",RIGHT(trading_client_detail!$F417,3)="USD",LEFT(trading_client_detail!$F417,3)="EUR",RIGHT(trading_client_detail!$F417,3)="EUR"),"",trading_client_detail!$G417),"")</f>
        <v>962.29</v>
      </c>
    </row>
    <row r="418" spans="1:4" x14ac:dyDescent="0.25">
      <c r="A418" t="str">
        <f>IF(AND(trading_client_detail!$A418&lt;&gt;"",ROUND(trading_client_detail!$G418,0)&lt;&gt;0),IF(OR(LEFT(trading_client_detail!$F418,3)="USD",RIGHT(trading_client_detail!$F418,3)="USD",LEFT(trading_client_detail!$F418,3)="EUR",RIGHT(trading_client_detail!$F418,3)="EUR"),"",IF(NOT(ISERROR(VLOOKUP(trading_client_detail!$E418,'asset_&amp;_open_positions'!$E:$M, 9, FALSE))),VLOOKUP(trading_client_detail!$E418,'asset_&amp;_open_positions'!$E:$M, 9, FALSE),IF(NOT(ISERROR(VLOOKUP(trading_client_detail!$F418,'asset_&amp;_open_positions'!$E:$M, 9, FALSE))),VLOOKUP(trading_client_detail!$F418,'asset_&amp;_open_positions'!$E:$M, 9, FALSE),RIGHT(trading_client_detail!$F418,LEN(trading_client_detail!$F418)-1)))),"")</f>
        <v/>
      </c>
      <c r="B418" t="str">
        <f>IF(AND(trading_client_detail!$A418&lt;&gt;"",ROUND(trading_client_detail!$G418,0)&lt;&gt;0),IF(OR(LEFT(trading_client_detail!$F418,3)="USD",RIGHT(trading_client_detail!$F418,3)="USD"),"",IF(NOT(ISERROR(VLOOKUP(trading_client_detail!$E418,'asset_&amp;_open_positions'!$E:$M, 6, FALSE))),VLOOKUP(trading_client_detail!$E418,'asset_&amp;_open_positions'!$E:$M, 6, FALSE),IF(NOT(ISERROR(VLOOKUP($A418,'asset_&amp;_open_positions'!$E:$M, 6, FALSE))),VLOOKUP($A418,'asset_&amp;_open_positions'!$E:$M, 6, FALSE),"ASSET"))),"")</f>
        <v/>
      </c>
      <c r="C418" t="str">
        <f>IF(AND(trading_client_detail!$A418&lt;&gt;"",ROUND(trading_client_detail!$G418,0)&lt;&gt;0),IF(OR(LEFT(trading_client_detail!$F418,3)="USD",RIGHT(trading_client_detail!$F418,3)="USD"),"",IF(NOT(ISERROR(VLOOKUP(trading_client_detail!$E418,'asset_&amp;_open_positions'!$E:$M, 6, FALSE))),VLOOKUP(trading_client_detail!$E418,'asset_&amp;_open_positions'!$E:$M, 8, FALSE),IF(NOT(ISERROR(VLOOKUP($A418,'asset_&amp;_open_positions'!$E:$M, 6, FALSE))),VLOOKUP($A418,'asset_&amp;_open_positions'!$E:$M, 8, FALSE),1))),"")</f>
        <v/>
      </c>
      <c r="D418" s="42" t="str">
        <f>IF(trading_client_detail!$A418&lt;&gt;"",IF(OR(LEFT(trading_client_detail!$F418,3)="USD",RIGHT(trading_client_detail!$F418,3)="USD",LEFT(trading_client_detail!$F418,3)="EUR",RIGHT(trading_client_detail!$F418,3)="EUR"),"",trading_client_detail!$G418),"")</f>
        <v/>
      </c>
    </row>
    <row r="419" spans="1:4" x14ac:dyDescent="0.25">
      <c r="A419" t="str">
        <f>IF(AND(trading_client_detail!$A419&lt;&gt;"",ROUND(trading_client_detail!$G419,0)&lt;&gt;0),IF(OR(LEFT(trading_client_detail!$F419,3)="USD",RIGHT(trading_client_detail!$F419,3)="USD",LEFT(trading_client_detail!$F419,3)="EUR",RIGHT(trading_client_detail!$F419,3)="EUR"),"",IF(NOT(ISERROR(VLOOKUP(trading_client_detail!$E419,'asset_&amp;_open_positions'!$E:$M, 9, FALSE))),VLOOKUP(trading_client_detail!$E419,'asset_&amp;_open_positions'!$E:$M, 9, FALSE),IF(NOT(ISERROR(VLOOKUP(trading_client_detail!$F419,'asset_&amp;_open_positions'!$E:$M, 9, FALSE))),VLOOKUP(trading_client_detail!$F419,'asset_&amp;_open_positions'!$E:$M, 9, FALSE),RIGHT(trading_client_detail!$F419,LEN(trading_client_detail!$F419)-1)))),"")</f>
        <v>DOT</v>
      </c>
      <c r="B419" t="str">
        <f>IF(AND(trading_client_detail!$A419&lt;&gt;"",ROUND(trading_client_detail!$G419,0)&lt;&gt;0),IF(OR(LEFT(trading_client_detail!$F419,3)="USD",RIGHT(trading_client_detail!$F419,3)="USD"),"",IF(NOT(ISERROR(VLOOKUP(trading_client_detail!$E419,'asset_&amp;_open_positions'!$E:$M, 6, FALSE))),VLOOKUP(trading_client_detail!$E419,'asset_&amp;_open_positions'!$E:$M, 6, FALSE),IF(NOT(ISERROR(VLOOKUP($A419,'asset_&amp;_open_positions'!$E:$M, 6, FALSE))),VLOOKUP($A419,'asset_&amp;_open_positions'!$E:$M, 6, FALSE),"ASSET"))),"")</f>
        <v>ASSET</v>
      </c>
      <c r="C419">
        <f>IF(AND(trading_client_detail!$A419&lt;&gt;"",ROUND(trading_client_detail!$G419,0)&lt;&gt;0),IF(OR(LEFT(trading_client_detail!$F419,3)="USD",RIGHT(trading_client_detail!$F419,3)="USD"),"",IF(NOT(ISERROR(VLOOKUP(trading_client_detail!$E419,'asset_&amp;_open_positions'!$E:$M, 6, FALSE))),VLOOKUP(trading_client_detail!$E419,'asset_&amp;_open_positions'!$E:$M, 8, FALSE),IF(NOT(ISERROR(VLOOKUP($A419,'asset_&amp;_open_positions'!$E:$M, 6, FALSE))),VLOOKUP($A419,'asset_&amp;_open_positions'!$E:$M, 8, FALSE),1))),"")</f>
        <v>1</v>
      </c>
      <c r="D419" s="42">
        <f>IF(trading_client_detail!$A419&lt;&gt;"",IF(OR(LEFT(trading_client_detail!$F419,3)="USD",RIGHT(trading_client_detail!$F419,3)="USD",LEFT(trading_client_detail!$F419,3)="EUR",RIGHT(trading_client_detail!$F419,3)="EUR"),"",trading_client_detail!$G419),"")</f>
        <v>-962.53796838999904</v>
      </c>
    </row>
    <row r="420" spans="1:4" x14ac:dyDescent="0.25">
      <c r="A420" t="str">
        <f>IF(AND(trading_client_detail!$A420&lt;&gt;"",ROUND(trading_client_detail!$G420,0)&lt;&gt;0),IF(OR(LEFT(trading_client_detail!$F420,3)="USD",RIGHT(trading_client_detail!$F420,3)="USD",LEFT(trading_client_detail!$F420,3)="EUR",RIGHT(trading_client_detail!$F420,3)="EUR"),"",IF(NOT(ISERROR(VLOOKUP(trading_client_detail!$E420,'asset_&amp;_open_positions'!$E:$M, 9, FALSE))),VLOOKUP(trading_client_detail!$E420,'asset_&amp;_open_positions'!$E:$M, 9, FALSE),IF(NOT(ISERROR(VLOOKUP(trading_client_detail!$F420,'asset_&amp;_open_positions'!$E:$M, 9, FALSE))),VLOOKUP(trading_client_detail!$F420,'asset_&amp;_open_positions'!$E:$M, 9, FALSE),RIGHT(trading_client_detail!$F420,LEN(trading_client_detail!$F420)-1)))),"")</f>
        <v/>
      </c>
      <c r="B420" t="str">
        <f>IF(AND(trading_client_detail!$A420&lt;&gt;"",ROUND(trading_client_detail!$G420,0)&lt;&gt;0),IF(OR(LEFT(trading_client_detail!$F420,3)="USD",RIGHT(trading_client_detail!$F420,3)="USD"),"",IF(NOT(ISERROR(VLOOKUP(trading_client_detail!$E420,'asset_&amp;_open_positions'!$E:$M, 6, FALSE))),VLOOKUP(trading_client_detail!$E420,'asset_&amp;_open_positions'!$E:$M, 6, FALSE),IF(NOT(ISERROR(VLOOKUP($A420,'asset_&amp;_open_positions'!$E:$M, 6, FALSE))),VLOOKUP($A420,'asset_&amp;_open_positions'!$E:$M, 6, FALSE),"ASSET"))),"")</f>
        <v/>
      </c>
      <c r="C420" t="str">
        <f>IF(AND(trading_client_detail!$A420&lt;&gt;"",ROUND(trading_client_detail!$G420,0)&lt;&gt;0),IF(OR(LEFT(trading_client_detail!$F420,3)="USD",RIGHT(trading_client_detail!$F420,3)="USD"),"",IF(NOT(ISERROR(VLOOKUP(trading_client_detail!$E420,'asset_&amp;_open_positions'!$E:$M, 6, FALSE))),VLOOKUP(trading_client_detail!$E420,'asset_&amp;_open_positions'!$E:$M, 8, FALSE),IF(NOT(ISERROR(VLOOKUP($A420,'asset_&amp;_open_positions'!$E:$M, 6, FALSE))),VLOOKUP($A420,'asset_&amp;_open_positions'!$E:$M, 8, FALSE),1))),"")</f>
        <v/>
      </c>
      <c r="D420" s="42" t="str">
        <f>IF(trading_client_detail!$A420&lt;&gt;"",IF(OR(LEFT(trading_client_detail!$F420,3)="USD",RIGHT(trading_client_detail!$F420,3)="USD",LEFT(trading_client_detail!$F420,3)="EUR",RIGHT(trading_client_detail!$F420,3)="EUR"),"",trading_client_detail!$G420),"")</f>
        <v/>
      </c>
    </row>
    <row r="421" spans="1:4" x14ac:dyDescent="0.25">
      <c r="A421" t="str">
        <f>IF(AND(trading_client_detail!$A421&lt;&gt;"",ROUND(trading_client_detail!$G421,0)&lt;&gt;0),IF(OR(LEFT(trading_client_detail!$F421,3)="USD",RIGHT(trading_client_detail!$F421,3)="USD",LEFT(trading_client_detail!$F421,3)="EUR",RIGHT(trading_client_detail!$F421,3)="EUR"),"",IF(NOT(ISERROR(VLOOKUP(trading_client_detail!$E421,'asset_&amp;_open_positions'!$E:$M, 9, FALSE))),VLOOKUP(trading_client_detail!$E421,'asset_&amp;_open_positions'!$E:$M, 9, FALSE),IF(NOT(ISERROR(VLOOKUP(trading_client_detail!$F421,'asset_&amp;_open_positions'!$E:$M, 9, FALSE))),VLOOKUP(trading_client_detail!$F421,'asset_&amp;_open_positions'!$E:$M, 9, FALSE),RIGHT(trading_client_detail!$F421,LEN(trading_client_detail!$F421)-1)))),"")</f>
        <v>ENJ</v>
      </c>
      <c r="B421" t="str">
        <f>IF(AND(trading_client_detail!$A421&lt;&gt;"",ROUND(trading_client_detail!$G421,0)&lt;&gt;0),IF(OR(LEFT(trading_client_detail!$F421,3)="USD",RIGHT(trading_client_detail!$F421,3)="USD"),"",IF(NOT(ISERROR(VLOOKUP(trading_client_detail!$E421,'asset_&amp;_open_positions'!$E:$M, 6, FALSE))),VLOOKUP(trading_client_detail!$E421,'asset_&amp;_open_positions'!$E:$M, 6, FALSE),IF(NOT(ISERROR(VLOOKUP($A421,'asset_&amp;_open_positions'!$E:$M, 6, FALSE))),VLOOKUP($A421,'asset_&amp;_open_positions'!$E:$M, 6, FALSE),"ASSET"))),"")</f>
        <v>ASSET</v>
      </c>
      <c r="C421">
        <f>IF(AND(trading_client_detail!$A421&lt;&gt;"",ROUND(trading_client_detail!$G421,0)&lt;&gt;0),IF(OR(LEFT(trading_client_detail!$F421,3)="USD",RIGHT(trading_client_detail!$F421,3)="USD"),"",IF(NOT(ISERROR(VLOOKUP(trading_client_detail!$E421,'asset_&amp;_open_positions'!$E:$M, 6, FALSE))),VLOOKUP(trading_client_detail!$E421,'asset_&amp;_open_positions'!$E:$M, 8, FALSE),IF(NOT(ISERROR(VLOOKUP($A421,'asset_&amp;_open_positions'!$E:$M, 6, FALSE))),VLOOKUP($A421,'asset_&amp;_open_positions'!$E:$M, 8, FALSE),1))),"")</f>
        <v>1</v>
      </c>
      <c r="D421" s="42">
        <f>IF(trading_client_detail!$A421&lt;&gt;"",IF(OR(LEFT(trading_client_detail!$F421,3)="USD",RIGHT(trading_client_detail!$F421,3)="USD",LEFT(trading_client_detail!$F421,3)="EUR",RIGHT(trading_client_detail!$F421,3)="EUR"),"",trading_client_detail!$G421),"")</f>
        <v>9545.7000000000007</v>
      </c>
    </row>
    <row r="422" spans="1:4" x14ac:dyDescent="0.25">
      <c r="A422" t="str">
        <f>IF(AND(trading_client_detail!$A422&lt;&gt;"",ROUND(trading_client_detail!$G422,0)&lt;&gt;0),IF(OR(LEFT(trading_client_detail!$F422,3)="USD",RIGHT(trading_client_detail!$F422,3)="USD",LEFT(trading_client_detail!$F422,3)="EUR",RIGHT(trading_client_detail!$F422,3)="EUR"),"",IF(NOT(ISERROR(VLOOKUP(trading_client_detail!$E422,'asset_&amp;_open_positions'!$E:$M, 9, FALSE))),VLOOKUP(trading_client_detail!$E422,'asset_&amp;_open_positions'!$E:$M, 9, FALSE),IF(NOT(ISERROR(VLOOKUP(trading_client_detail!$F422,'asset_&amp;_open_positions'!$E:$M, 9, FALSE))),VLOOKUP(trading_client_detail!$F422,'asset_&amp;_open_positions'!$E:$M, 9, FALSE),RIGHT(trading_client_detail!$F422,LEN(trading_client_detail!$F422)-1)))),"")</f>
        <v/>
      </c>
      <c r="B422" t="str">
        <f>IF(AND(trading_client_detail!$A422&lt;&gt;"",ROUND(trading_client_detail!$G422,0)&lt;&gt;0),IF(OR(LEFT(trading_client_detail!$F422,3)="USD",RIGHT(trading_client_detail!$F422,3)="USD"),"",IF(NOT(ISERROR(VLOOKUP(trading_client_detail!$E422,'asset_&amp;_open_positions'!$E:$M, 6, FALSE))),VLOOKUP(trading_client_detail!$E422,'asset_&amp;_open_positions'!$E:$M, 6, FALSE),IF(NOT(ISERROR(VLOOKUP($A422,'asset_&amp;_open_positions'!$E:$M, 6, FALSE))),VLOOKUP($A422,'asset_&amp;_open_positions'!$E:$M, 6, FALSE),"ASSET"))),"")</f>
        <v/>
      </c>
      <c r="C422" t="str">
        <f>IF(AND(trading_client_detail!$A422&lt;&gt;"",ROUND(trading_client_detail!$G422,0)&lt;&gt;0),IF(OR(LEFT(trading_client_detail!$F422,3)="USD",RIGHT(trading_client_detail!$F422,3)="USD"),"",IF(NOT(ISERROR(VLOOKUP(trading_client_detail!$E422,'asset_&amp;_open_positions'!$E:$M, 6, FALSE))),VLOOKUP(trading_client_detail!$E422,'asset_&amp;_open_positions'!$E:$M, 8, FALSE),IF(NOT(ISERROR(VLOOKUP($A422,'asset_&amp;_open_positions'!$E:$M, 6, FALSE))),VLOOKUP($A422,'asset_&amp;_open_positions'!$E:$M, 8, FALSE),1))),"")</f>
        <v/>
      </c>
      <c r="D422" s="42" t="str">
        <f>IF(trading_client_detail!$A422&lt;&gt;"",IF(OR(LEFT(trading_client_detail!$F422,3)="USD",RIGHT(trading_client_detail!$F422,3)="USD",LEFT(trading_client_detail!$F422,3)="EUR",RIGHT(trading_client_detail!$F422,3)="EUR"),"",trading_client_detail!$G422),"")</f>
        <v/>
      </c>
    </row>
    <row r="423" spans="1:4" x14ac:dyDescent="0.25">
      <c r="A423" t="str">
        <f>IF(AND(trading_client_detail!$A423&lt;&gt;"",ROUND(trading_client_detail!$G423,0)&lt;&gt;0),IF(OR(LEFT(trading_client_detail!$F423,3)="USD",RIGHT(trading_client_detail!$F423,3)="USD",LEFT(trading_client_detail!$F423,3)="EUR",RIGHT(trading_client_detail!$F423,3)="EUR"),"",IF(NOT(ISERROR(VLOOKUP(trading_client_detail!$E423,'asset_&amp;_open_positions'!$E:$M, 9, FALSE))),VLOOKUP(trading_client_detail!$E423,'asset_&amp;_open_positions'!$E:$M, 9, FALSE),IF(NOT(ISERROR(VLOOKUP(trading_client_detail!$F423,'asset_&amp;_open_positions'!$E:$M, 9, FALSE))),VLOOKUP(trading_client_detail!$F423,'asset_&amp;_open_positions'!$E:$M, 9, FALSE),RIGHT(trading_client_detail!$F423,LEN(trading_client_detail!$F423)-1)))),"")</f>
        <v>ENJ</v>
      </c>
      <c r="B423" t="str">
        <f>IF(AND(trading_client_detail!$A423&lt;&gt;"",ROUND(trading_client_detail!$G423,0)&lt;&gt;0),IF(OR(LEFT(trading_client_detail!$F423,3)="USD",RIGHT(trading_client_detail!$F423,3)="USD"),"",IF(NOT(ISERROR(VLOOKUP(trading_client_detail!$E423,'asset_&amp;_open_positions'!$E:$M, 6, FALSE))),VLOOKUP(trading_client_detail!$E423,'asset_&amp;_open_positions'!$E:$M, 6, FALSE),IF(NOT(ISERROR(VLOOKUP($A423,'asset_&amp;_open_positions'!$E:$M, 6, FALSE))),VLOOKUP($A423,'asset_&amp;_open_positions'!$E:$M, 6, FALSE),"ASSET"))),"")</f>
        <v>ASSET</v>
      </c>
      <c r="C423">
        <f>IF(AND(trading_client_detail!$A423&lt;&gt;"",ROUND(trading_client_detail!$G423,0)&lt;&gt;0),IF(OR(LEFT(trading_client_detail!$F423,3)="USD",RIGHT(trading_client_detail!$F423,3)="USD"),"",IF(NOT(ISERROR(VLOOKUP(trading_client_detail!$E423,'asset_&amp;_open_positions'!$E:$M, 6, FALSE))),VLOOKUP(trading_client_detail!$E423,'asset_&amp;_open_positions'!$E:$M, 8, FALSE),IF(NOT(ISERROR(VLOOKUP($A423,'asset_&amp;_open_positions'!$E:$M, 6, FALSE))),VLOOKUP($A423,'asset_&amp;_open_positions'!$E:$M, 8, FALSE),1))),"")</f>
        <v>1</v>
      </c>
      <c r="D423" s="42">
        <f>IF(trading_client_detail!$A423&lt;&gt;"",IF(OR(LEFT(trading_client_detail!$F423,3)="USD",RIGHT(trading_client_detail!$F423,3)="USD",LEFT(trading_client_detail!$F423,3)="EUR",RIGHT(trading_client_detail!$F423,3)="EUR"),"",trading_client_detail!$G423),"")</f>
        <v>-9551.7406838999996</v>
      </c>
    </row>
    <row r="424" spans="1:4" x14ac:dyDescent="0.25">
      <c r="A424" t="str">
        <f>IF(AND(trading_client_detail!$A424&lt;&gt;"",ROUND(trading_client_detail!$G424,0)&lt;&gt;0),IF(OR(LEFT(trading_client_detail!$F424,3)="USD",RIGHT(trading_client_detail!$F424,3)="USD",LEFT(trading_client_detail!$F424,3)="EUR",RIGHT(trading_client_detail!$F424,3)="EUR"),"",IF(NOT(ISERROR(VLOOKUP(trading_client_detail!$E424,'asset_&amp;_open_positions'!$E:$M, 9, FALSE))),VLOOKUP(trading_client_detail!$E424,'asset_&amp;_open_positions'!$E:$M, 9, FALSE),IF(NOT(ISERROR(VLOOKUP(trading_client_detail!$F424,'asset_&amp;_open_positions'!$E:$M, 9, FALSE))),VLOOKUP(trading_client_detail!$F424,'asset_&amp;_open_positions'!$E:$M, 9, FALSE),RIGHT(trading_client_detail!$F424,LEN(trading_client_detail!$F424)-1)))),"")</f>
        <v/>
      </c>
      <c r="B424" t="str">
        <f>IF(AND(trading_client_detail!$A424&lt;&gt;"",ROUND(trading_client_detail!$G424,0)&lt;&gt;0),IF(OR(LEFT(trading_client_detail!$F424,3)="USD",RIGHT(trading_client_detail!$F424,3)="USD"),"",IF(NOT(ISERROR(VLOOKUP(trading_client_detail!$E424,'asset_&amp;_open_positions'!$E:$M, 6, FALSE))),VLOOKUP(trading_client_detail!$E424,'asset_&amp;_open_positions'!$E:$M, 6, FALSE),IF(NOT(ISERROR(VLOOKUP($A424,'asset_&amp;_open_positions'!$E:$M, 6, FALSE))),VLOOKUP($A424,'asset_&amp;_open_positions'!$E:$M, 6, FALSE),"ASSET"))),"")</f>
        <v/>
      </c>
      <c r="C424" t="str">
        <f>IF(AND(trading_client_detail!$A424&lt;&gt;"",ROUND(trading_client_detail!$G424,0)&lt;&gt;0),IF(OR(LEFT(trading_client_detail!$F424,3)="USD",RIGHT(trading_client_detail!$F424,3)="USD"),"",IF(NOT(ISERROR(VLOOKUP(trading_client_detail!$E424,'asset_&amp;_open_positions'!$E:$M, 6, FALSE))),VLOOKUP(trading_client_detail!$E424,'asset_&amp;_open_positions'!$E:$M, 8, FALSE),IF(NOT(ISERROR(VLOOKUP($A424,'asset_&amp;_open_positions'!$E:$M, 6, FALSE))),VLOOKUP($A424,'asset_&amp;_open_positions'!$E:$M, 8, FALSE),1))),"")</f>
        <v/>
      </c>
      <c r="D424" s="42" t="str">
        <f>IF(trading_client_detail!$A424&lt;&gt;"",IF(OR(LEFT(trading_client_detail!$F424,3)="USD",RIGHT(trading_client_detail!$F424,3)="USD",LEFT(trading_client_detail!$F424,3)="EUR",RIGHT(trading_client_detail!$F424,3)="EUR"),"",trading_client_detail!$G424),"")</f>
        <v/>
      </c>
    </row>
    <row r="425" spans="1:4" x14ac:dyDescent="0.25">
      <c r="A425" t="str">
        <f>IF(AND(trading_client_detail!$A425&lt;&gt;"",ROUND(trading_client_detail!$G425,0)&lt;&gt;0),IF(OR(LEFT(trading_client_detail!$F425,3)="USD",RIGHT(trading_client_detail!$F425,3)="USD",LEFT(trading_client_detail!$F425,3)="EUR",RIGHT(trading_client_detail!$F425,3)="EUR"),"",IF(NOT(ISERROR(VLOOKUP(trading_client_detail!$E425,'asset_&amp;_open_positions'!$E:$M, 9, FALSE))),VLOOKUP(trading_client_detail!$E425,'asset_&amp;_open_positions'!$E:$M, 9, FALSE),IF(NOT(ISERROR(VLOOKUP(trading_client_detail!$F425,'asset_&amp;_open_positions'!$E:$M, 9, FALSE))),VLOOKUP(trading_client_detail!$F425,'asset_&amp;_open_positions'!$E:$M, 9, FALSE),RIGHT(trading_client_detail!$F425,LEN(trading_client_detail!$F425)-1)))),"")</f>
        <v>EOS</v>
      </c>
      <c r="B425" t="str">
        <f>IF(AND(trading_client_detail!$A425&lt;&gt;"",ROUND(trading_client_detail!$G425,0)&lt;&gt;0),IF(OR(LEFT(trading_client_detail!$F425,3)="USD",RIGHT(trading_client_detail!$F425,3)="USD"),"",IF(NOT(ISERROR(VLOOKUP(trading_client_detail!$E425,'asset_&amp;_open_positions'!$E:$M, 6, FALSE))),VLOOKUP(trading_client_detail!$E425,'asset_&amp;_open_positions'!$E:$M, 6, FALSE),IF(NOT(ISERROR(VLOOKUP($A425,'asset_&amp;_open_positions'!$E:$M, 6, FALSE))),VLOOKUP($A425,'asset_&amp;_open_positions'!$E:$M, 6, FALSE),"ASSET"))),"")</f>
        <v>ASSET</v>
      </c>
      <c r="C425">
        <f>IF(AND(trading_client_detail!$A425&lt;&gt;"",ROUND(trading_client_detail!$G425,0)&lt;&gt;0),IF(OR(LEFT(trading_client_detail!$F425,3)="USD",RIGHT(trading_client_detail!$F425,3)="USD"),"",IF(NOT(ISERROR(VLOOKUP(trading_client_detail!$E425,'asset_&amp;_open_positions'!$E:$M, 6, FALSE))),VLOOKUP(trading_client_detail!$E425,'asset_&amp;_open_positions'!$E:$M, 8, FALSE),IF(NOT(ISERROR(VLOOKUP($A425,'asset_&amp;_open_positions'!$E:$M, 6, FALSE))),VLOOKUP($A425,'asset_&amp;_open_positions'!$E:$M, 8, FALSE),1))),"")</f>
        <v>1</v>
      </c>
      <c r="D425" s="42">
        <f>IF(trading_client_detail!$A425&lt;&gt;"",IF(OR(LEFT(trading_client_detail!$F425,3)="USD",RIGHT(trading_client_detail!$F425,3)="USD",LEFT(trading_client_detail!$F425,3)="EUR",RIGHT(trading_client_detail!$F425,3)="EUR"),"",trading_client_detail!$G425),"")</f>
        <v>-44023.7</v>
      </c>
    </row>
    <row r="426" spans="1:4" x14ac:dyDescent="0.25">
      <c r="A426" t="str">
        <f>IF(AND(trading_client_detail!$A426&lt;&gt;"",ROUND(trading_client_detail!$G426,0)&lt;&gt;0),IF(OR(LEFT(trading_client_detail!$F426,3)="USD",RIGHT(trading_client_detail!$F426,3)="USD",LEFT(trading_client_detail!$F426,3)="EUR",RIGHT(trading_client_detail!$F426,3)="EUR"),"",IF(NOT(ISERROR(VLOOKUP(trading_client_detail!$E426,'asset_&amp;_open_positions'!$E:$M, 9, FALSE))),VLOOKUP(trading_client_detail!$E426,'asset_&amp;_open_positions'!$E:$M, 9, FALSE),IF(NOT(ISERROR(VLOOKUP(trading_client_detail!$F426,'asset_&amp;_open_positions'!$E:$M, 9, FALSE))),VLOOKUP(trading_client_detail!$F426,'asset_&amp;_open_positions'!$E:$M, 9, FALSE),RIGHT(trading_client_detail!$F426,LEN(trading_client_detail!$F426)-1)))),"")</f>
        <v/>
      </c>
      <c r="B426" t="str">
        <f>IF(AND(trading_client_detail!$A426&lt;&gt;"",ROUND(trading_client_detail!$G426,0)&lt;&gt;0),IF(OR(LEFT(trading_client_detail!$F426,3)="USD",RIGHT(trading_client_detail!$F426,3)="USD"),"",IF(NOT(ISERROR(VLOOKUP(trading_client_detail!$E426,'asset_&amp;_open_positions'!$E:$M, 6, FALSE))),VLOOKUP(trading_client_detail!$E426,'asset_&amp;_open_positions'!$E:$M, 6, FALSE),IF(NOT(ISERROR(VLOOKUP($A426,'asset_&amp;_open_positions'!$E:$M, 6, FALSE))),VLOOKUP($A426,'asset_&amp;_open_positions'!$E:$M, 6, FALSE),"ASSET"))),"")</f>
        <v/>
      </c>
      <c r="C426" t="str">
        <f>IF(AND(trading_client_detail!$A426&lt;&gt;"",ROUND(trading_client_detail!$G426,0)&lt;&gt;0),IF(OR(LEFT(trading_client_detail!$F426,3)="USD",RIGHT(trading_client_detail!$F426,3)="USD"),"",IF(NOT(ISERROR(VLOOKUP(trading_client_detail!$E426,'asset_&amp;_open_positions'!$E:$M, 6, FALSE))),VLOOKUP(trading_client_detail!$E426,'asset_&amp;_open_positions'!$E:$M, 8, FALSE),IF(NOT(ISERROR(VLOOKUP($A426,'asset_&amp;_open_positions'!$E:$M, 6, FALSE))),VLOOKUP($A426,'asset_&amp;_open_positions'!$E:$M, 8, FALSE),1))),"")</f>
        <v/>
      </c>
      <c r="D426" s="42" t="str">
        <f>IF(trading_client_detail!$A426&lt;&gt;"",IF(OR(LEFT(trading_client_detail!$F426,3)="USD",RIGHT(trading_client_detail!$F426,3)="USD",LEFT(trading_client_detail!$F426,3)="EUR",RIGHT(trading_client_detail!$F426,3)="EUR"),"",trading_client_detail!$G426),"")</f>
        <v/>
      </c>
    </row>
    <row r="427" spans="1:4" x14ac:dyDescent="0.25">
      <c r="A427" t="str">
        <f>IF(AND(trading_client_detail!$A427&lt;&gt;"",ROUND(trading_client_detail!$G427,0)&lt;&gt;0),IF(OR(LEFT(trading_client_detail!$F427,3)="USD",RIGHT(trading_client_detail!$F427,3)="USD",LEFT(trading_client_detail!$F427,3)="EUR",RIGHT(trading_client_detail!$F427,3)="EUR"),"",IF(NOT(ISERROR(VLOOKUP(trading_client_detail!$E427,'asset_&amp;_open_positions'!$E:$M, 9, FALSE))),VLOOKUP(trading_client_detail!$E427,'asset_&amp;_open_positions'!$E:$M, 9, FALSE),IF(NOT(ISERROR(VLOOKUP(trading_client_detail!$F427,'asset_&amp;_open_positions'!$E:$M, 9, FALSE))),VLOOKUP(trading_client_detail!$F427,'asset_&amp;_open_positions'!$E:$M, 9, FALSE),RIGHT(trading_client_detail!$F427,LEN(trading_client_detail!$F427)-1)))),"")</f>
        <v>EOS</v>
      </c>
      <c r="B427" t="str">
        <f>IF(AND(trading_client_detail!$A427&lt;&gt;"",ROUND(trading_client_detail!$G427,0)&lt;&gt;0),IF(OR(LEFT(trading_client_detail!$F427,3)="USD",RIGHT(trading_client_detail!$F427,3)="USD"),"",IF(NOT(ISERROR(VLOOKUP(trading_client_detail!$E427,'asset_&amp;_open_positions'!$E:$M, 6, FALSE))),VLOOKUP(trading_client_detail!$E427,'asset_&amp;_open_positions'!$E:$M, 6, FALSE),IF(NOT(ISERROR(VLOOKUP($A427,'asset_&amp;_open_positions'!$E:$M, 6, FALSE))),VLOOKUP($A427,'asset_&amp;_open_positions'!$E:$M, 6, FALSE),"ASSET"))),"")</f>
        <v>SWAP</v>
      </c>
      <c r="C427">
        <f>IF(AND(trading_client_detail!$A427&lt;&gt;"",ROUND(trading_client_detail!$G427,0)&lt;&gt;0),IF(OR(LEFT(trading_client_detail!$F427,3)="USD",RIGHT(trading_client_detail!$F427,3)="USD"),"",IF(NOT(ISERROR(VLOOKUP(trading_client_detail!$E427,'asset_&amp;_open_positions'!$E:$M, 6, FALSE))),VLOOKUP(trading_client_detail!$E427,'asset_&amp;_open_positions'!$E:$M, 8, FALSE),IF(NOT(ISERROR(VLOOKUP($A427,'asset_&amp;_open_positions'!$E:$M, 6, FALSE))),VLOOKUP($A427,'asset_&amp;_open_positions'!$E:$M, 8, FALSE),1))),"")</f>
        <v>1</v>
      </c>
      <c r="D427" s="42">
        <f>IF(trading_client_detail!$A427&lt;&gt;"",IF(OR(LEFT(trading_client_detail!$F427,3)="USD",RIGHT(trading_client_detail!$F427,3)="USD",LEFT(trading_client_detail!$F427,3)="EUR",RIGHT(trading_client_detail!$F427,3)="EUR"),"",trading_client_detail!$G427),"")</f>
        <v>-570138.30000000005</v>
      </c>
    </row>
    <row r="428" spans="1:4" x14ac:dyDescent="0.25">
      <c r="A428" t="str">
        <f>IF(AND(trading_client_detail!$A428&lt;&gt;"",ROUND(trading_client_detail!$G428,0)&lt;&gt;0),IF(OR(LEFT(trading_client_detail!$F428,3)="USD",RIGHT(trading_client_detail!$F428,3)="USD",LEFT(trading_client_detail!$F428,3)="EUR",RIGHT(trading_client_detail!$F428,3)="EUR"),"",IF(NOT(ISERROR(VLOOKUP(trading_client_detail!$E428,'asset_&amp;_open_positions'!$E:$M, 9, FALSE))),VLOOKUP(trading_client_detail!$E428,'asset_&amp;_open_positions'!$E:$M, 9, FALSE),IF(NOT(ISERROR(VLOOKUP(trading_client_detail!$F428,'asset_&amp;_open_positions'!$E:$M, 9, FALSE))),VLOOKUP(trading_client_detail!$F428,'asset_&amp;_open_positions'!$E:$M, 9, FALSE),RIGHT(trading_client_detail!$F428,LEN(trading_client_detail!$F428)-1)))),"")</f>
        <v/>
      </c>
      <c r="B428" t="str">
        <f>IF(AND(trading_client_detail!$A428&lt;&gt;"",ROUND(trading_client_detail!$G428,0)&lt;&gt;0),IF(OR(LEFT(trading_client_detail!$F428,3)="USD",RIGHT(trading_client_detail!$F428,3)="USD"),"",IF(NOT(ISERROR(VLOOKUP(trading_client_detail!$E428,'asset_&amp;_open_positions'!$E:$M, 6, FALSE))),VLOOKUP(trading_client_detail!$E428,'asset_&amp;_open_positions'!$E:$M, 6, FALSE),IF(NOT(ISERROR(VLOOKUP($A428,'asset_&amp;_open_positions'!$E:$M, 6, FALSE))),VLOOKUP($A428,'asset_&amp;_open_positions'!$E:$M, 6, FALSE),"ASSET"))),"")</f>
        <v/>
      </c>
      <c r="C428" t="str">
        <f>IF(AND(trading_client_detail!$A428&lt;&gt;"",ROUND(trading_client_detail!$G428,0)&lt;&gt;0),IF(OR(LEFT(trading_client_detail!$F428,3)="USD",RIGHT(trading_client_detail!$F428,3)="USD"),"",IF(NOT(ISERROR(VLOOKUP(trading_client_detail!$E428,'asset_&amp;_open_positions'!$E:$M, 6, FALSE))),VLOOKUP(trading_client_detail!$E428,'asset_&amp;_open_positions'!$E:$M, 8, FALSE),IF(NOT(ISERROR(VLOOKUP($A428,'asset_&amp;_open_positions'!$E:$M, 6, FALSE))),VLOOKUP($A428,'asset_&amp;_open_positions'!$E:$M, 8, FALSE),1))),"")</f>
        <v/>
      </c>
      <c r="D428" s="42" t="str">
        <f>IF(trading_client_detail!$A428&lt;&gt;"",IF(OR(LEFT(trading_client_detail!$F428,3)="USD",RIGHT(trading_client_detail!$F428,3)="USD",LEFT(trading_client_detail!$F428,3)="EUR",RIGHT(trading_client_detail!$F428,3)="EUR"),"",trading_client_detail!$G428),"")</f>
        <v/>
      </c>
    </row>
    <row r="429" spans="1:4" x14ac:dyDescent="0.25">
      <c r="A429" t="str">
        <f>IF(AND(trading_client_detail!$A429&lt;&gt;"",ROUND(trading_client_detail!$G429,0)&lt;&gt;0),IF(OR(LEFT(trading_client_detail!$F429,3)="USD",RIGHT(trading_client_detail!$F429,3)="USD",LEFT(trading_client_detail!$F429,3)="EUR",RIGHT(trading_client_detail!$F429,3)="EUR"),"",IF(NOT(ISERROR(VLOOKUP(trading_client_detail!$E429,'asset_&amp;_open_positions'!$E:$M, 9, FALSE))),VLOOKUP(trading_client_detail!$E429,'asset_&amp;_open_positions'!$E:$M, 9, FALSE),IF(NOT(ISERROR(VLOOKUP(trading_client_detail!$F429,'asset_&amp;_open_positions'!$E:$M, 9, FALSE))),VLOOKUP(trading_client_detail!$F429,'asset_&amp;_open_positions'!$E:$M, 9, FALSE),RIGHT(trading_client_detail!$F429,LEN(trading_client_detail!$F429)-1)))),"")</f>
        <v>EOS</v>
      </c>
      <c r="B429" t="str">
        <f>IF(AND(trading_client_detail!$A429&lt;&gt;"",ROUND(trading_client_detail!$G429,0)&lt;&gt;0),IF(OR(LEFT(trading_client_detail!$F429,3)="USD",RIGHT(trading_client_detail!$F429,3)="USD"),"",IF(NOT(ISERROR(VLOOKUP(trading_client_detail!$E429,'asset_&amp;_open_positions'!$E:$M, 6, FALSE))),VLOOKUP(trading_client_detail!$E429,'asset_&amp;_open_positions'!$E:$M, 6, FALSE),IF(NOT(ISERROR(VLOOKUP($A429,'asset_&amp;_open_positions'!$E:$M, 6, FALSE))),VLOOKUP($A429,'asset_&amp;_open_positions'!$E:$M, 6, FALSE),"ASSET"))),"")</f>
        <v>ASSET</v>
      </c>
      <c r="C429">
        <f>IF(AND(trading_client_detail!$A429&lt;&gt;"",ROUND(trading_client_detail!$G429,0)&lt;&gt;0),IF(OR(LEFT(trading_client_detail!$F429,3)="USD",RIGHT(trading_client_detail!$F429,3)="USD"),"",IF(NOT(ISERROR(VLOOKUP(trading_client_detail!$E429,'asset_&amp;_open_positions'!$E:$M, 6, FALSE))),VLOOKUP(trading_client_detail!$E429,'asset_&amp;_open_positions'!$E:$M, 8, FALSE),IF(NOT(ISERROR(VLOOKUP($A429,'asset_&amp;_open_positions'!$E:$M, 6, FALSE))),VLOOKUP($A429,'asset_&amp;_open_positions'!$E:$M, 8, FALSE),1))),"")</f>
        <v>1</v>
      </c>
      <c r="D429" s="42">
        <f>IF(trading_client_detail!$A429&lt;&gt;"",IF(OR(LEFT(trading_client_detail!$F429,3)="USD",RIGHT(trading_client_detail!$F429,3)="USD",LEFT(trading_client_detail!$F429,3)="EUR",RIGHT(trading_client_detail!$F429,3)="EUR"),"",trading_client_detail!$G429),"")</f>
        <v>553665.7402</v>
      </c>
    </row>
    <row r="430" spans="1:4" x14ac:dyDescent="0.25">
      <c r="A430" t="str">
        <f>IF(AND(trading_client_detail!$A430&lt;&gt;"",ROUND(trading_client_detail!$G430,0)&lt;&gt;0),IF(OR(LEFT(trading_client_detail!$F430,3)="USD",RIGHT(trading_client_detail!$F430,3)="USD",LEFT(trading_client_detail!$F430,3)="EUR",RIGHT(trading_client_detail!$F430,3)="EUR"),"",IF(NOT(ISERROR(VLOOKUP(trading_client_detail!$E430,'asset_&amp;_open_positions'!$E:$M, 9, FALSE))),VLOOKUP(trading_client_detail!$E430,'asset_&amp;_open_positions'!$E:$M, 9, FALSE),IF(NOT(ISERROR(VLOOKUP(trading_client_detail!$F430,'asset_&amp;_open_positions'!$E:$M, 9, FALSE))),VLOOKUP(trading_client_detail!$F430,'asset_&amp;_open_positions'!$E:$M, 9, FALSE),RIGHT(trading_client_detail!$F430,LEN(trading_client_detail!$F430)-1)))),"")</f>
        <v/>
      </c>
      <c r="B430" t="str">
        <f>IF(AND(trading_client_detail!$A430&lt;&gt;"",ROUND(trading_client_detail!$G430,0)&lt;&gt;0),IF(OR(LEFT(trading_client_detail!$F430,3)="USD",RIGHT(trading_client_detail!$F430,3)="USD"),"",IF(NOT(ISERROR(VLOOKUP(trading_client_detail!$E430,'asset_&amp;_open_positions'!$E:$M, 6, FALSE))),VLOOKUP(trading_client_detail!$E430,'asset_&amp;_open_positions'!$E:$M, 6, FALSE),IF(NOT(ISERROR(VLOOKUP($A430,'asset_&amp;_open_positions'!$E:$M, 6, FALSE))),VLOOKUP($A430,'asset_&amp;_open_positions'!$E:$M, 6, FALSE),"ASSET"))),"")</f>
        <v/>
      </c>
      <c r="C430" t="str">
        <f>IF(AND(trading_client_detail!$A430&lt;&gt;"",ROUND(trading_client_detail!$G430,0)&lt;&gt;0),IF(OR(LEFT(trading_client_detail!$F430,3)="USD",RIGHT(trading_client_detail!$F430,3)="USD"),"",IF(NOT(ISERROR(VLOOKUP(trading_client_detail!$E430,'asset_&amp;_open_positions'!$E:$M, 6, FALSE))),VLOOKUP(trading_client_detail!$E430,'asset_&amp;_open_positions'!$E:$M, 8, FALSE),IF(NOT(ISERROR(VLOOKUP($A430,'asset_&amp;_open_positions'!$E:$M, 6, FALSE))),VLOOKUP($A430,'asset_&amp;_open_positions'!$E:$M, 8, FALSE),1))),"")</f>
        <v/>
      </c>
      <c r="D430" s="42" t="str">
        <f>IF(trading_client_detail!$A430&lt;&gt;"",IF(OR(LEFT(trading_client_detail!$F430,3)="USD",RIGHT(trading_client_detail!$F430,3)="USD",LEFT(trading_client_detail!$F430,3)="EUR",RIGHT(trading_client_detail!$F430,3)="EUR"),"",trading_client_detail!$G430),"")</f>
        <v/>
      </c>
    </row>
    <row r="431" spans="1:4" x14ac:dyDescent="0.25">
      <c r="A431" t="str">
        <f>IF(AND(trading_client_detail!$A431&lt;&gt;"",ROUND(trading_client_detail!$G431,0)&lt;&gt;0),IF(OR(LEFT(trading_client_detail!$F431,3)="USD",RIGHT(trading_client_detail!$F431,3)="USD",LEFT(trading_client_detail!$F431,3)="EUR",RIGHT(trading_client_detail!$F431,3)="EUR"),"",IF(NOT(ISERROR(VLOOKUP(trading_client_detail!$E431,'asset_&amp;_open_positions'!$E:$M, 9, FALSE))),VLOOKUP(trading_client_detail!$E431,'asset_&amp;_open_positions'!$E:$M, 9, FALSE),IF(NOT(ISERROR(VLOOKUP(trading_client_detail!$F431,'asset_&amp;_open_positions'!$E:$M, 9, FALSE))),VLOOKUP(trading_client_detail!$F431,'asset_&amp;_open_positions'!$E:$M, 9, FALSE),RIGHT(trading_client_detail!$F431,LEN(trading_client_detail!$F431)-1)))),"")</f>
        <v>EOS</v>
      </c>
      <c r="B431" t="str">
        <f>IF(AND(trading_client_detail!$A431&lt;&gt;"",ROUND(trading_client_detail!$G431,0)&lt;&gt;0),IF(OR(LEFT(trading_client_detail!$F431,3)="USD",RIGHT(trading_client_detail!$F431,3)="USD"),"",IF(NOT(ISERROR(VLOOKUP(trading_client_detail!$E431,'asset_&amp;_open_positions'!$E:$M, 6, FALSE))),VLOOKUP(trading_client_detail!$E431,'asset_&amp;_open_positions'!$E:$M, 6, FALSE),IF(NOT(ISERROR(VLOOKUP($A431,'asset_&amp;_open_positions'!$E:$M, 6, FALSE))),VLOOKUP($A431,'asset_&amp;_open_positions'!$E:$M, 6, FALSE),"ASSET"))),"")</f>
        <v>ASSET</v>
      </c>
      <c r="C431">
        <f>IF(AND(trading_client_detail!$A431&lt;&gt;"",ROUND(trading_client_detail!$G431,0)&lt;&gt;0),IF(OR(LEFT(trading_client_detail!$F431,3)="USD",RIGHT(trading_client_detail!$F431,3)="USD"),"",IF(NOT(ISERROR(VLOOKUP(trading_client_detail!$E431,'asset_&amp;_open_positions'!$E:$M, 6, FALSE))),VLOOKUP(trading_client_detail!$E431,'asset_&amp;_open_positions'!$E:$M, 8, FALSE),IF(NOT(ISERROR(VLOOKUP($A431,'asset_&amp;_open_positions'!$E:$M, 6, FALSE))),VLOOKUP($A431,'asset_&amp;_open_positions'!$E:$M, 8, FALSE),1))),"")</f>
        <v>1</v>
      </c>
      <c r="D431" s="42">
        <f>IF(trading_client_detail!$A431&lt;&gt;"",IF(OR(LEFT(trading_client_detail!$F431,3)="USD",RIGHT(trading_client_detail!$F431,3)="USD",LEFT(trading_client_detail!$F431,3)="EUR",RIGHT(trading_client_detail!$F431,3)="EUR"),"",trading_client_detail!$G431),"")</f>
        <v>-73582.817640565001</v>
      </c>
    </row>
    <row r="432" spans="1:4" x14ac:dyDescent="0.25">
      <c r="A432" t="str">
        <f>IF(AND(trading_client_detail!$A432&lt;&gt;"",ROUND(trading_client_detail!$G432,0)&lt;&gt;0),IF(OR(LEFT(trading_client_detail!$F432,3)="USD",RIGHT(trading_client_detail!$F432,3)="USD",LEFT(trading_client_detail!$F432,3)="EUR",RIGHT(trading_client_detail!$F432,3)="EUR"),"",IF(NOT(ISERROR(VLOOKUP(trading_client_detail!$E432,'asset_&amp;_open_positions'!$E:$M, 9, FALSE))),VLOOKUP(trading_client_detail!$E432,'asset_&amp;_open_positions'!$E:$M, 9, FALSE),IF(NOT(ISERROR(VLOOKUP(trading_client_detail!$F432,'asset_&amp;_open_positions'!$E:$M, 9, FALSE))),VLOOKUP(trading_client_detail!$F432,'asset_&amp;_open_positions'!$E:$M, 9, FALSE),RIGHT(trading_client_detail!$F432,LEN(trading_client_detail!$F432)-1)))),"")</f>
        <v/>
      </c>
      <c r="B432" t="str">
        <f>IF(AND(trading_client_detail!$A432&lt;&gt;"",ROUND(trading_client_detail!$G432,0)&lt;&gt;0),IF(OR(LEFT(trading_client_detail!$F432,3)="USD",RIGHT(trading_client_detail!$F432,3)="USD"),"",IF(NOT(ISERROR(VLOOKUP(trading_client_detail!$E432,'asset_&amp;_open_positions'!$E:$M, 6, FALSE))),VLOOKUP(trading_client_detail!$E432,'asset_&amp;_open_positions'!$E:$M, 6, FALSE),IF(NOT(ISERROR(VLOOKUP($A432,'asset_&amp;_open_positions'!$E:$M, 6, FALSE))),VLOOKUP($A432,'asset_&amp;_open_positions'!$E:$M, 6, FALSE),"ASSET"))),"")</f>
        <v/>
      </c>
      <c r="C432" t="str">
        <f>IF(AND(trading_client_detail!$A432&lt;&gt;"",ROUND(trading_client_detail!$G432,0)&lt;&gt;0),IF(OR(LEFT(trading_client_detail!$F432,3)="USD",RIGHT(trading_client_detail!$F432,3)="USD"),"",IF(NOT(ISERROR(VLOOKUP(trading_client_detail!$E432,'asset_&amp;_open_positions'!$E:$M, 6, FALSE))),VLOOKUP(trading_client_detail!$E432,'asset_&amp;_open_positions'!$E:$M, 8, FALSE),IF(NOT(ISERROR(VLOOKUP($A432,'asset_&amp;_open_positions'!$E:$M, 6, FALSE))),VLOOKUP($A432,'asset_&amp;_open_positions'!$E:$M, 8, FALSE),1))),"")</f>
        <v/>
      </c>
      <c r="D432" s="42" t="str">
        <f>IF(trading_client_detail!$A432&lt;&gt;"",IF(OR(LEFT(trading_client_detail!$F432,3)="USD",RIGHT(trading_client_detail!$F432,3)="USD",LEFT(trading_client_detail!$F432,3)="EUR",RIGHT(trading_client_detail!$F432,3)="EUR"),"",trading_client_detail!$G432),"")</f>
        <v/>
      </c>
    </row>
    <row r="433" spans="1:4" x14ac:dyDescent="0.25">
      <c r="A433" t="str">
        <f>IF(AND(trading_client_detail!$A433&lt;&gt;"",ROUND(trading_client_detail!$G433,0)&lt;&gt;0),IF(OR(LEFT(trading_client_detail!$F433,3)="USD",RIGHT(trading_client_detail!$F433,3)="USD",LEFT(trading_client_detail!$F433,3)="EUR",RIGHT(trading_client_detail!$F433,3)="EUR"),"",IF(NOT(ISERROR(VLOOKUP(trading_client_detail!$E433,'asset_&amp;_open_positions'!$E:$M, 9, FALSE))),VLOOKUP(trading_client_detail!$E433,'asset_&amp;_open_positions'!$E:$M, 9, FALSE),IF(NOT(ISERROR(VLOOKUP(trading_client_detail!$F433,'asset_&amp;_open_positions'!$E:$M, 9, FALSE))),VLOOKUP(trading_client_detail!$F433,'asset_&amp;_open_positions'!$E:$M, 9, FALSE),RIGHT(trading_client_detail!$F433,LEN(trading_client_detail!$F433)-1)))),"")</f>
        <v>EOS</v>
      </c>
      <c r="B433" t="str">
        <f>IF(AND(trading_client_detail!$A433&lt;&gt;"",ROUND(trading_client_detail!$G433,0)&lt;&gt;0),IF(OR(LEFT(trading_client_detail!$F433,3)="USD",RIGHT(trading_client_detail!$F433,3)="USD"),"",IF(NOT(ISERROR(VLOOKUP(trading_client_detail!$E433,'asset_&amp;_open_positions'!$E:$M, 6, FALSE))),VLOOKUP(trading_client_detail!$E433,'asset_&amp;_open_positions'!$E:$M, 6, FALSE),IF(NOT(ISERROR(VLOOKUP($A433,'asset_&amp;_open_positions'!$E:$M, 6, FALSE))),VLOOKUP($A433,'asset_&amp;_open_positions'!$E:$M, 6, FALSE),"ASSET"))),"")</f>
        <v>ASSET</v>
      </c>
      <c r="C433">
        <f>IF(AND(trading_client_detail!$A433&lt;&gt;"",ROUND(trading_client_detail!$G433,0)&lt;&gt;0),IF(OR(LEFT(trading_client_detail!$F433,3)="USD",RIGHT(trading_client_detail!$F433,3)="USD"),"",IF(NOT(ISERROR(VLOOKUP(trading_client_detail!$E433,'asset_&amp;_open_positions'!$E:$M, 6, FALSE))),VLOOKUP(trading_client_detail!$E433,'asset_&amp;_open_positions'!$E:$M, 8, FALSE),IF(NOT(ISERROR(VLOOKUP($A433,'asset_&amp;_open_positions'!$E:$M, 6, FALSE))),VLOOKUP($A433,'asset_&amp;_open_positions'!$E:$M, 8, FALSE),1))),"")</f>
        <v>1</v>
      </c>
      <c r="D433" s="42">
        <f>IF(trading_client_detail!$A433&lt;&gt;"",IF(OR(LEFT(trading_client_detail!$F433,3)="USD",RIGHT(trading_client_detail!$F433,3)="USD",LEFT(trading_client_detail!$F433,3)="EUR",RIGHT(trading_client_detail!$F433,3)="EUR"),"",trading_client_detail!$G433),"")</f>
        <v>51807.454057734998</v>
      </c>
    </row>
    <row r="434" spans="1:4" x14ac:dyDescent="0.25">
      <c r="A434" t="str">
        <f>IF(AND(trading_client_detail!$A434&lt;&gt;"",ROUND(trading_client_detail!$G434,0)&lt;&gt;0),IF(OR(LEFT(trading_client_detail!$F434,3)="USD",RIGHT(trading_client_detail!$F434,3)="USD",LEFT(trading_client_detail!$F434,3)="EUR",RIGHT(trading_client_detail!$F434,3)="EUR"),"",IF(NOT(ISERROR(VLOOKUP(trading_client_detail!$E434,'asset_&amp;_open_positions'!$E:$M, 9, FALSE))),VLOOKUP(trading_client_detail!$E434,'asset_&amp;_open_positions'!$E:$M, 9, FALSE),IF(NOT(ISERROR(VLOOKUP(trading_client_detail!$F434,'asset_&amp;_open_positions'!$E:$M, 9, FALSE))),VLOOKUP(trading_client_detail!$F434,'asset_&amp;_open_positions'!$E:$M, 9, FALSE),RIGHT(trading_client_detail!$F434,LEN(trading_client_detail!$F434)-1)))),"")</f>
        <v/>
      </c>
      <c r="B434" t="str">
        <f>IF(AND(trading_client_detail!$A434&lt;&gt;"",ROUND(trading_client_detail!$G434,0)&lt;&gt;0),IF(OR(LEFT(trading_client_detail!$F434,3)="USD",RIGHT(trading_client_detail!$F434,3)="USD"),"",IF(NOT(ISERROR(VLOOKUP(trading_client_detail!$E434,'asset_&amp;_open_positions'!$E:$M, 6, FALSE))),VLOOKUP(trading_client_detail!$E434,'asset_&amp;_open_positions'!$E:$M, 6, FALSE),IF(NOT(ISERROR(VLOOKUP($A434,'asset_&amp;_open_positions'!$E:$M, 6, FALSE))),VLOOKUP($A434,'asset_&amp;_open_positions'!$E:$M, 6, FALSE),"ASSET"))),"")</f>
        <v/>
      </c>
      <c r="C434" t="str">
        <f>IF(AND(trading_client_detail!$A434&lt;&gt;"",ROUND(trading_client_detail!$G434,0)&lt;&gt;0),IF(OR(LEFT(trading_client_detail!$F434,3)="USD",RIGHT(trading_client_detail!$F434,3)="USD"),"",IF(NOT(ISERROR(VLOOKUP(trading_client_detail!$E434,'asset_&amp;_open_positions'!$E:$M, 6, FALSE))),VLOOKUP(trading_client_detail!$E434,'asset_&amp;_open_positions'!$E:$M, 8, FALSE),IF(NOT(ISERROR(VLOOKUP($A434,'asset_&amp;_open_positions'!$E:$M, 6, FALSE))),VLOOKUP($A434,'asset_&amp;_open_positions'!$E:$M, 8, FALSE),1))),"")</f>
        <v/>
      </c>
      <c r="D434" s="42" t="str">
        <f>IF(trading_client_detail!$A434&lt;&gt;"",IF(OR(LEFT(trading_client_detail!$F434,3)="USD",RIGHT(trading_client_detail!$F434,3)="USD",LEFT(trading_client_detail!$F434,3)="EUR",RIGHT(trading_client_detail!$F434,3)="EUR"),"",trading_client_detail!$G434),"")</f>
        <v/>
      </c>
    </row>
    <row r="435" spans="1:4" x14ac:dyDescent="0.25">
      <c r="A435" t="str">
        <f>IF(AND(trading_client_detail!$A435&lt;&gt;"",ROUND(trading_client_detail!$G435,0)&lt;&gt;0),IF(OR(LEFT(trading_client_detail!$F435,3)="USD",RIGHT(trading_client_detail!$F435,3)="USD",LEFT(trading_client_detail!$F435,3)="EUR",RIGHT(trading_client_detail!$F435,3)="EUR"),"",IF(NOT(ISERROR(VLOOKUP(trading_client_detail!$E435,'asset_&amp;_open_positions'!$E:$M, 9, FALSE))),VLOOKUP(trading_client_detail!$E435,'asset_&amp;_open_positions'!$E:$M, 9, FALSE),IF(NOT(ISERROR(VLOOKUP(trading_client_detail!$F435,'asset_&amp;_open_positions'!$E:$M, 9, FALSE))),VLOOKUP(trading_client_detail!$F435,'asset_&amp;_open_positions'!$E:$M, 9, FALSE),RIGHT(trading_client_detail!$F435,LEN(trading_client_detail!$F435)-1)))),"")</f>
        <v/>
      </c>
      <c r="B435" t="str">
        <f>IF(AND(trading_client_detail!$A435&lt;&gt;"",ROUND(trading_client_detail!$G435,0)&lt;&gt;0),IF(OR(LEFT(trading_client_detail!$F435,3)="USD",RIGHT(trading_client_detail!$F435,3)="USD"),"",IF(NOT(ISERROR(VLOOKUP(trading_client_detail!$E435,'asset_&amp;_open_positions'!$E:$M, 6, FALSE))),VLOOKUP(trading_client_detail!$E435,'asset_&amp;_open_positions'!$E:$M, 6, FALSE),IF(NOT(ISERROR(VLOOKUP($A435,'asset_&amp;_open_positions'!$E:$M, 6, FALSE))),VLOOKUP($A435,'asset_&amp;_open_positions'!$E:$M, 6, FALSE),"ASSET"))),"")</f>
        <v/>
      </c>
      <c r="C435" t="str">
        <f>IF(AND(trading_client_detail!$A435&lt;&gt;"",ROUND(trading_client_detail!$G435,0)&lt;&gt;0),IF(OR(LEFT(trading_client_detail!$F435,3)="USD",RIGHT(trading_client_detail!$F435,3)="USD"),"",IF(NOT(ISERROR(VLOOKUP(trading_client_detail!$E435,'asset_&amp;_open_positions'!$E:$M, 6, FALSE))),VLOOKUP(trading_client_detail!$E435,'asset_&amp;_open_positions'!$E:$M, 8, FALSE),IF(NOT(ISERROR(VLOOKUP($A435,'asset_&amp;_open_positions'!$E:$M, 6, FALSE))),VLOOKUP($A435,'asset_&amp;_open_positions'!$E:$M, 8, FALSE),1))),"")</f>
        <v/>
      </c>
      <c r="D435" s="42" t="str">
        <f>IF(trading_client_detail!$A435&lt;&gt;"",IF(OR(LEFT(trading_client_detail!$F435,3)="USD",RIGHT(trading_client_detail!$F435,3)="USD",LEFT(trading_client_detail!$F435,3)="EUR",RIGHT(trading_client_detail!$F435,3)="EUR"),"",trading_client_detail!$G435),"")</f>
        <v/>
      </c>
    </row>
    <row r="436" spans="1:4" x14ac:dyDescent="0.25">
      <c r="A436" t="str">
        <f>IF(AND(trading_client_detail!$A436&lt;&gt;"",ROUND(trading_client_detail!$G436,0)&lt;&gt;0),IF(OR(LEFT(trading_client_detail!$F436,3)="USD",RIGHT(trading_client_detail!$F436,3)="USD",LEFT(trading_client_detail!$F436,3)="EUR",RIGHT(trading_client_detail!$F436,3)="EUR"),"",IF(NOT(ISERROR(VLOOKUP(trading_client_detail!$E436,'asset_&amp;_open_positions'!$E:$M, 9, FALSE))),VLOOKUP(trading_client_detail!$E436,'asset_&amp;_open_positions'!$E:$M, 9, FALSE),IF(NOT(ISERROR(VLOOKUP(trading_client_detail!$F436,'asset_&amp;_open_positions'!$E:$M, 9, FALSE))),VLOOKUP(trading_client_detail!$F436,'asset_&amp;_open_positions'!$E:$M, 9, FALSE),RIGHT(trading_client_detail!$F436,LEN(trading_client_detail!$F436)-1)))),"")</f>
        <v>EOS</v>
      </c>
      <c r="B436" t="str">
        <f>IF(AND(trading_client_detail!$A436&lt;&gt;"",ROUND(trading_client_detail!$G436,0)&lt;&gt;0),IF(OR(LEFT(trading_client_detail!$F436,3)="USD",RIGHT(trading_client_detail!$F436,3)="USD"),"",IF(NOT(ISERROR(VLOOKUP(trading_client_detail!$E436,'asset_&amp;_open_positions'!$E:$M, 6, FALSE))),VLOOKUP(trading_client_detail!$E436,'asset_&amp;_open_positions'!$E:$M, 6, FALSE),IF(NOT(ISERROR(VLOOKUP($A436,'asset_&amp;_open_positions'!$E:$M, 6, FALSE))),VLOOKUP($A436,'asset_&amp;_open_positions'!$E:$M, 6, FALSE),"ASSET"))),"")</f>
        <v>ASSET</v>
      </c>
      <c r="C436">
        <f>IF(AND(trading_client_detail!$A436&lt;&gt;"",ROUND(trading_client_detail!$G436,0)&lt;&gt;0),IF(OR(LEFT(trading_client_detail!$F436,3)="USD",RIGHT(trading_client_detail!$F436,3)="USD"),"",IF(NOT(ISERROR(VLOOKUP(trading_client_detail!$E436,'asset_&amp;_open_positions'!$E:$M, 6, FALSE))),VLOOKUP(trading_client_detail!$E436,'asset_&amp;_open_positions'!$E:$M, 8, FALSE),IF(NOT(ISERROR(VLOOKUP($A436,'asset_&amp;_open_positions'!$E:$M, 6, FALSE))),VLOOKUP($A436,'asset_&amp;_open_positions'!$E:$M, 8, FALSE),1))),"")</f>
        <v>1</v>
      </c>
      <c r="D436" s="42">
        <f>IF(trading_client_detail!$A436&lt;&gt;"",IF(OR(LEFT(trading_client_detail!$F436,3)="USD",RIGHT(trading_client_detail!$F436,3)="USD",LEFT(trading_client_detail!$F436,3)="EUR",RIGHT(trading_client_detail!$F436,3)="EUR"),"",trading_client_detail!$G436),"")</f>
        <v>-40573.318606000001</v>
      </c>
    </row>
    <row r="437" spans="1:4" x14ac:dyDescent="0.25">
      <c r="A437" t="str">
        <f>IF(AND(trading_client_detail!$A437&lt;&gt;"",ROUND(trading_client_detail!$G437,0)&lt;&gt;0),IF(OR(LEFT(trading_client_detail!$F437,3)="USD",RIGHT(trading_client_detail!$F437,3)="USD",LEFT(trading_client_detail!$F437,3)="EUR",RIGHT(trading_client_detail!$F437,3)="EUR"),"",IF(NOT(ISERROR(VLOOKUP(trading_client_detail!$E437,'asset_&amp;_open_positions'!$E:$M, 9, FALSE))),VLOOKUP(trading_client_detail!$E437,'asset_&amp;_open_positions'!$E:$M, 9, FALSE),IF(NOT(ISERROR(VLOOKUP(trading_client_detail!$F437,'asset_&amp;_open_positions'!$E:$M, 9, FALSE))),VLOOKUP(trading_client_detail!$F437,'asset_&amp;_open_positions'!$E:$M, 9, FALSE),RIGHT(trading_client_detail!$F437,LEN(trading_client_detail!$F437)-1)))),"")</f>
        <v/>
      </c>
      <c r="B437" t="str">
        <f>IF(AND(trading_client_detail!$A437&lt;&gt;"",ROUND(trading_client_detail!$G437,0)&lt;&gt;0),IF(OR(LEFT(trading_client_detail!$F437,3)="USD",RIGHT(trading_client_detail!$F437,3)="USD"),"",IF(NOT(ISERROR(VLOOKUP(trading_client_detail!$E437,'asset_&amp;_open_positions'!$E:$M, 6, FALSE))),VLOOKUP(trading_client_detail!$E437,'asset_&amp;_open_positions'!$E:$M, 6, FALSE),IF(NOT(ISERROR(VLOOKUP($A437,'asset_&amp;_open_positions'!$E:$M, 6, FALSE))),VLOOKUP($A437,'asset_&amp;_open_positions'!$E:$M, 6, FALSE),"ASSET"))),"")</f>
        <v/>
      </c>
      <c r="C437" t="str">
        <f>IF(AND(trading_client_detail!$A437&lt;&gt;"",ROUND(trading_client_detail!$G437,0)&lt;&gt;0),IF(OR(LEFT(trading_client_detail!$F437,3)="USD",RIGHT(trading_client_detail!$F437,3)="USD"),"",IF(NOT(ISERROR(VLOOKUP(trading_client_detail!$E437,'asset_&amp;_open_positions'!$E:$M, 6, FALSE))),VLOOKUP(trading_client_detail!$E437,'asset_&amp;_open_positions'!$E:$M, 8, FALSE),IF(NOT(ISERROR(VLOOKUP($A437,'asset_&amp;_open_positions'!$E:$M, 6, FALSE))),VLOOKUP($A437,'asset_&amp;_open_positions'!$E:$M, 8, FALSE),1))),"")</f>
        <v/>
      </c>
      <c r="D437" s="42" t="str">
        <f>IF(trading_client_detail!$A437&lt;&gt;"",IF(OR(LEFT(trading_client_detail!$F437,3)="USD",RIGHT(trading_client_detail!$F437,3)="USD",LEFT(trading_client_detail!$F437,3)="EUR",RIGHT(trading_client_detail!$F437,3)="EUR"),"",trading_client_detail!$G437),"")</f>
        <v/>
      </c>
    </row>
    <row r="438" spans="1:4" x14ac:dyDescent="0.25">
      <c r="A438" t="str">
        <f>IF(AND(trading_client_detail!$A438&lt;&gt;"",ROUND(trading_client_detail!$G438,0)&lt;&gt;0),IF(OR(LEFT(trading_client_detail!$F438,3)="USD",RIGHT(trading_client_detail!$F438,3)="USD",LEFT(trading_client_detail!$F438,3)="EUR",RIGHT(trading_client_detail!$F438,3)="EUR"),"",IF(NOT(ISERROR(VLOOKUP(trading_client_detail!$E438,'asset_&amp;_open_positions'!$E:$M, 9, FALSE))),VLOOKUP(trading_client_detail!$E438,'asset_&amp;_open_positions'!$E:$M, 9, FALSE),IF(NOT(ISERROR(VLOOKUP(trading_client_detail!$F438,'asset_&amp;_open_positions'!$E:$M, 9, FALSE))),VLOOKUP(trading_client_detail!$F438,'asset_&amp;_open_positions'!$E:$M, 9, FALSE),RIGHT(trading_client_detail!$F438,LEN(trading_client_detail!$F438)-1)))),"")</f>
        <v>EOS</v>
      </c>
      <c r="B438" t="str">
        <f>IF(AND(trading_client_detail!$A438&lt;&gt;"",ROUND(trading_client_detail!$G438,0)&lt;&gt;0),IF(OR(LEFT(trading_client_detail!$F438,3)="USD",RIGHT(trading_client_detail!$F438,3)="USD"),"",IF(NOT(ISERROR(VLOOKUP(trading_client_detail!$E438,'asset_&amp;_open_positions'!$E:$M, 6, FALSE))),VLOOKUP(trading_client_detail!$E438,'asset_&amp;_open_positions'!$E:$M, 6, FALSE),IF(NOT(ISERROR(VLOOKUP($A438,'asset_&amp;_open_positions'!$E:$M, 6, FALSE))),VLOOKUP($A438,'asset_&amp;_open_positions'!$E:$M, 6, FALSE),"ASSET"))),"")</f>
        <v>SWAP</v>
      </c>
      <c r="C438">
        <f>IF(AND(trading_client_detail!$A438&lt;&gt;"",ROUND(trading_client_detail!$G438,0)&lt;&gt;0),IF(OR(LEFT(trading_client_detail!$F438,3)="USD",RIGHT(trading_client_detail!$F438,3)="USD"),"",IF(NOT(ISERROR(VLOOKUP(trading_client_detail!$E438,'asset_&amp;_open_positions'!$E:$M, 6, FALSE))),VLOOKUP(trading_client_detail!$E438,'asset_&amp;_open_positions'!$E:$M, 8, FALSE),IF(NOT(ISERROR(VLOOKUP($A438,'asset_&amp;_open_positions'!$E:$M, 6, FALSE))),VLOOKUP($A438,'asset_&amp;_open_positions'!$E:$M, 8, FALSE),1))),"")</f>
        <v>1</v>
      </c>
      <c r="D438" s="42">
        <f>IF(trading_client_detail!$A438&lt;&gt;"",IF(OR(LEFT(trading_client_detail!$F438,3)="USD",RIGHT(trading_client_detail!$F438,3)="USD",LEFT(trading_client_detail!$F438,3)="EUR",RIGHT(trading_client_detail!$F438,3)="EUR"),"",trading_client_detail!$G438),"")</f>
        <v>-121770</v>
      </c>
    </row>
    <row r="439" spans="1:4" x14ac:dyDescent="0.25">
      <c r="A439" t="str">
        <f>IF(AND(trading_client_detail!$A439&lt;&gt;"",ROUND(trading_client_detail!$G439,0)&lt;&gt;0),IF(OR(LEFT(trading_client_detail!$F439,3)="USD",RIGHT(trading_client_detail!$F439,3)="USD",LEFT(trading_client_detail!$F439,3)="EUR",RIGHT(trading_client_detail!$F439,3)="EUR"),"",IF(NOT(ISERROR(VLOOKUP(trading_client_detail!$E439,'asset_&amp;_open_positions'!$E:$M, 9, FALSE))),VLOOKUP(trading_client_detail!$E439,'asset_&amp;_open_positions'!$E:$M, 9, FALSE),IF(NOT(ISERROR(VLOOKUP(trading_client_detail!$F439,'asset_&amp;_open_positions'!$E:$M, 9, FALSE))),VLOOKUP(trading_client_detail!$F439,'asset_&amp;_open_positions'!$E:$M, 9, FALSE),RIGHT(trading_client_detail!$F439,LEN(trading_client_detail!$F439)-1)))),"")</f>
        <v/>
      </c>
      <c r="B439" t="str">
        <f>IF(AND(trading_client_detail!$A439&lt;&gt;"",ROUND(trading_client_detail!$G439,0)&lt;&gt;0),IF(OR(LEFT(trading_client_detail!$F439,3)="USD",RIGHT(trading_client_detail!$F439,3)="USD"),"",IF(NOT(ISERROR(VLOOKUP(trading_client_detail!$E439,'asset_&amp;_open_positions'!$E:$M, 6, FALSE))),VLOOKUP(trading_client_detail!$E439,'asset_&amp;_open_positions'!$E:$M, 6, FALSE),IF(NOT(ISERROR(VLOOKUP($A439,'asset_&amp;_open_positions'!$E:$M, 6, FALSE))),VLOOKUP($A439,'asset_&amp;_open_positions'!$E:$M, 6, FALSE),"ASSET"))),"")</f>
        <v/>
      </c>
      <c r="C439" t="str">
        <f>IF(AND(trading_client_detail!$A439&lt;&gt;"",ROUND(trading_client_detail!$G439,0)&lt;&gt;0),IF(OR(LEFT(trading_client_detail!$F439,3)="USD",RIGHT(trading_client_detail!$F439,3)="USD"),"",IF(NOT(ISERROR(VLOOKUP(trading_client_detail!$E439,'asset_&amp;_open_positions'!$E:$M, 6, FALSE))),VLOOKUP(trading_client_detail!$E439,'asset_&amp;_open_positions'!$E:$M, 8, FALSE),IF(NOT(ISERROR(VLOOKUP($A439,'asset_&amp;_open_positions'!$E:$M, 6, FALSE))),VLOOKUP($A439,'asset_&amp;_open_positions'!$E:$M, 8, FALSE),1))),"")</f>
        <v/>
      </c>
      <c r="D439" s="42" t="str">
        <f>IF(trading_client_detail!$A439&lt;&gt;"",IF(OR(LEFT(trading_client_detail!$F439,3)="USD",RIGHT(trading_client_detail!$F439,3)="USD",LEFT(trading_client_detail!$F439,3)="EUR",RIGHT(trading_client_detail!$F439,3)="EUR"),"",trading_client_detail!$G439),"")</f>
        <v/>
      </c>
    </row>
    <row r="440" spans="1:4" x14ac:dyDescent="0.25">
      <c r="A440" t="str">
        <f>IF(AND(trading_client_detail!$A440&lt;&gt;"",ROUND(trading_client_detail!$G440,0)&lt;&gt;0),IF(OR(LEFT(trading_client_detail!$F440,3)="USD",RIGHT(trading_client_detail!$F440,3)="USD",LEFT(trading_client_detail!$F440,3)="EUR",RIGHT(trading_client_detail!$F440,3)="EUR"),"",IF(NOT(ISERROR(VLOOKUP(trading_client_detail!$E440,'asset_&amp;_open_positions'!$E:$M, 9, FALSE))),VLOOKUP(trading_client_detail!$E440,'asset_&amp;_open_positions'!$E:$M, 9, FALSE),IF(NOT(ISERROR(VLOOKUP(trading_client_detail!$F440,'asset_&amp;_open_positions'!$E:$M, 9, FALSE))),VLOOKUP(trading_client_detail!$F440,'asset_&amp;_open_positions'!$E:$M, 9, FALSE),RIGHT(trading_client_detail!$F440,LEN(trading_client_detail!$F440)-1)))),"")</f>
        <v>EOS</v>
      </c>
      <c r="B440" t="str">
        <f>IF(AND(trading_client_detail!$A440&lt;&gt;"",ROUND(trading_client_detail!$G440,0)&lt;&gt;0),IF(OR(LEFT(trading_client_detail!$F440,3)="USD",RIGHT(trading_client_detail!$F440,3)="USD"),"",IF(NOT(ISERROR(VLOOKUP(trading_client_detail!$E440,'asset_&amp;_open_positions'!$E:$M, 6, FALSE))),VLOOKUP(trading_client_detail!$E440,'asset_&amp;_open_positions'!$E:$M, 6, FALSE),IF(NOT(ISERROR(VLOOKUP($A440,'asset_&amp;_open_positions'!$E:$M, 6, FALSE))),VLOOKUP($A440,'asset_&amp;_open_positions'!$E:$M, 6, FALSE),"ASSET"))),"")</f>
        <v>ASSET</v>
      </c>
      <c r="C440">
        <f>IF(AND(trading_client_detail!$A440&lt;&gt;"",ROUND(trading_client_detail!$G440,0)&lt;&gt;0),IF(OR(LEFT(trading_client_detail!$F440,3)="USD",RIGHT(trading_client_detail!$F440,3)="USD"),"",IF(NOT(ISERROR(VLOOKUP(trading_client_detail!$E440,'asset_&amp;_open_positions'!$E:$M, 6, FALSE))),VLOOKUP(trading_client_detail!$E440,'asset_&amp;_open_positions'!$E:$M, 8, FALSE),IF(NOT(ISERROR(VLOOKUP($A440,'asset_&amp;_open_positions'!$E:$M, 6, FALSE))),VLOOKUP($A440,'asset_&amp;_open_positions'!$E:$M, 8, FALSE),1))),"")</f>
        <v>1</v>
      </c>
      <c r="D440" s="42">
        <f>IF(trading_client_detail!$A440&lt;&gt;"",IF(OR(LEFT(trading_client_detail!$F440,3)="USD",RIGHT(trading_client_detail!$F440,3)="USD",LEFT(trading_client_detail!$F440,3)="EUR",RIGHT(trading_client_detail!$F440,3)="EUR"),"",trading_client_detail!$G440),"")</f>
        <v>9602.4</v>
      </c>
    </row>
    <row r="441" spans="1:4" x14ac:dyDescent="0.25">
      <c r="A441" t="str">
        <f>IF(AND(trading_client_detail!$A441&lt;&gt;"",ROUND(trading_client_detail!$G441,0)&lt;&gt;0),IF(OR(LEFT(trading_client_detail!$F441,3)="USD",RIGHT(trading_client_detail!$F441,3)="USD",LEFT(trading_client_detail!$F441,3)="EUR",RIGHT(trading_client_detail!$F441,3)="EUR"),"",IF(NOT(ISERROR(VLOOKUP(trading_client_detail!$E441,'asset_&amp;_open_positions'!$E:$M, 9, FALSE))),VLOOKUP(trading_client_detail!$E441,'asset_&amp;_open_positions'!$E:$M, 9, FALSE),IF(NOT(ISERROR(VLOOKUP(trading_client_detail!$F441,'asset_&amp;_open_positions'!$E:$M, 9, FALSE))),VLOOKUP(trading_client_detail!$F441,'asset_&amp;_open_positions'!$E:$M, 9, FALSE),RIGHT(trading_client_detail!$F441,LEN(trading_client_detail!$F441)-1)))),"")</f>
        <v/>
      </c>
      <c r="B441" t="str">
        <f>IF(AND(trading_client_detail!$A441&lt;&gt;"",ROUND(trading_client_detail!$G441,0)&lt;&gt;0),IF(OR(LEFT(trading_client_detail!$F441,3)="USD",RIGHT(trading_client_detail!$F441,3)="USD"),"",IF(NOT(ISERROR(VLOOKUP(trading_client_detail!$E441,'asset_&amp;_open_positions'!$E:$M, 6, FALSE))),VLOOKUP(trading_client_detail!$E441,'asset_&amp;_open_positions'!$E:$M, 6, FALSE),IF(NOT(ISERROR(VLOOKUP($A441,'asset_&amp;_open_positions'!$E:$M, 6, FALSE))),VLOOKUP($A441,'asset_&amp;_open_positions'!$E:$M, 6, FALSE),"ASSET"))),"")</f>
        <v/>
      </c>
      <c r="C441" t="str">
        <f>IF(AND(trading_client_detail!$A441&lt;&gt;"",ROUND(trading_client_detail!$G441,0)&lt;&gt;0),IF(OR(LEFT(trading_client_detail!$F441,3)="USD",RIGHT(trading_client_detail!$F441,3)="USD"),"",IF(NOT(ISERROR(VLOOKUP(trading_client_detail!$E441,'asset_&amp;_open_positions'!$E:$M, 6, FALSE))),VLOOKUP(trading_client_detail!$E441,'asset_&amp;_open_positions'!$E:$M, 8, FALSE),IF(NOT(ISERROR(VLOOKUP($A441,'asset_&amp;_open_positions'!$E:$M, 6, FALSE))),VLOOKUP($A441,'asset_&amp;_open_positions'!$E:$M, 8, FALSE),1))),"")</f>
        <v/>
      </c>
      <c r="D441" s="42" t="str">
        <f>IF(trading_client_detail!$A441&lt;&gt;"",IF(OR(LEFT(trading_client_detail!$F441,3)="USD",RIGHT(trading_client_detail!$F441,3)="USD",LEFT(trading_client_detail!$F441,3)="EUR",RIGHT(trading_client_detail!$F441,3)="EUR"),"",trading_client_detail!$G441),"")</f>
        <v/>
      </c>
    </row>
    <row r="442" spans="1:4" x14ac:dyDescent="0.25">
      <c r="A442" t="str">
        <f>IF(AND(trading_client_detail!$A442&lt;&gt;"",ROUND(trading_client_detail!$G442,0)&lt;&gt;0),IF(OR(LEFT(trading_client_detail!$F442,3)="USD",RIGHT(trading_client_detail!$F442,3)="USD",LEFT(trading_client_detail!$F442,3)="EUR",RIGHT(trading_client_detail!$F442,3)="EUR"),"",IF(NOT(ISERROR(VLOOKUP(trading_client_detail!$E442,'asset_&amp;_open_positions'!$E:$M, 9, FALSE))),VLOOKUP(trading_client_detail!$E442,'asset_&amp;_open_positions'!$E:$M, 9, FALSE),IF(NOT(ISERROR(VLOOKUP(trading_client_detail!$F442,'asset_&amp;_open_positions'!$E:$M, 9, FALSE))),VLOOKUP(trading_client_detail!$F442,'asset_&amp;_open_positions'!$E:$M, 9, FALSE),RIGHT(trading_client_detail!$F442,LEN(trading_client_detail!$F442)-1)))),"")</f>
        <v>EOS</v>
      </c>
      <c r="B442" t="str">
        <f>IF(AND(trading_client_detail!$A442&lt;&gt;"",ROUND(trading_client_detail!$G442,0)&lt;&gt;0),IF(OR(LEFT(trading_client_detail!$F442,3)="USD",RIGHT(trading_client_detail!$F442,3)="USD"),"",IF(NOT(ISERROR(VLOOKUP(trading_client_detail!$E442,'asset_&amp;_open_positions'!$E:$M, 6, FALSE))),VLOOKUP(trading_client_detail!$E442,'asset_&amp;_open_positions'!$E:$M, 6, FALSE),IF(NOT(ISERROR(VLOOKUP($A442,'asset_&amp;_open_positions'!$E:$M, 6, FALSE))),VLOOKUP($A442,'asset_&amp;_open_positions'!$E:$M, 6, FALSE),"ASSET"))),"")</f>
        <v>ASSET</v>
      </c>
      <c r="C442">
        <f>IF(AND(trading_client_detail!$A442&lt;&gt;"",ROUND(trading_client_detail!$G442,0)&lt;&gt;0),IF(OR(LEFT(trading_client_detail!$F442,3)="USD",RIGHT(trading_client_detail!$F442,3)="USD"),"",IF(NOT(ISERROR(VLOOKUP(trading_client_detail!$E442,'asset_&amp;_open_positions'!$E:$M, 6, FALSE))),VLOOKUP(trading_client_detail!$E442,'asset_&amp;_open_positions'!$E:$M, 8, FALSE),IF(NOT(ISERROR(VLOOKUP($A442,'asset_&amp;_open_positions'!$E:$M, 6, FALSE))),VLOOKUP($A442,'asset_&amp;_open_positions'!$E:$M, 8, FALSE),1))),"")</f>
        <v>1</v>
      </c>
      <c r="D442" s="42">
        <f>IF(trading_client_detail!$A442&lt;&gt;"",IF(OR(LEFT(trading_client_detail!$F442,3)="USD",RIGHT(trading_client_detail!$F442,3)="USD",LEFT(trading_client_detail!$F442,3)="EUR",RIGHT(trading_client_detail!$F442,3)="EUR"),"",trading_client_detail!$G442),"")</f>
        <v>-9604.2039000000004</v>
      </c>
    </row>
    <row r="443" spans="1:4" x14ac:dyDescent="0.25">
      <c r="A443" t="str">
        <f>IF(AND(trading_client_detail!$A443&lt;&gt;"",ROUND(trading_client_detail!$G443,0)&lt;&gt;0),IF(OR(LEFT(trading_client_detail!$F443,3)="USD",RIGHT(trading_client_detail!$F443,3)="USD",LEFT(trading_client_detail!$F443,3)="EUR",RIGHT(trading_client_detail!$F443,3)="EUR"),"",IF(NOT(ISERROR(VLOOKUP(trading_client_detail!$E443,'asset_&amp;_open_positions'!$E:$M, 9, FALSE))),VLOOKUP(trading_client_detail!$E443,'asset_&amp;_open_positions'!$E:$M, 9, FALSE),IF(NOT(ISERROR(VLOOKUP(trading_client_detail!$F443,'asset_&amp;_open_positions'!$E:$M, 9, FALSE))),VLOOKUP(trading_client_detail!$F443,'asset_&amp;_open_positions'!$E:$M, 9, FALSE),RIGHT(trading_client_detail!$F443,LEN(trading_client_detail!$F443)-1)))),"")</f>
        <v/>
      </c>
      <c r="B443" t="str">
        <f>IF(AND(trading_client_detail!$A443&lt;&gt;"",ROUND(trading_client_detail!$G443,0)&lt;&gt;0),IF(OR(LEFT(trading_client_detail!$F443,3)="USD",RIGHT(trading_client_detail!$F443,3)="USD"),"",IF(NOT(ISERROR(VLOOKUP(trading_client_detail!$E443,'asset_&amp;_open_positions'!$E:$M, 6, FALSE))),VLOOKUP(trading_client_detail!$E443,'asset_&amp;_open_positions'!$E:$M, 6, FALSE),IF(NOT(ISERROR(VLOOKUP($A443,'asset_&amp;_open_positions'!$E:$M, 6, FALSE))),VLOOKUP($A443,'asset_&amp;_open_positions'!$E:$M, 6, FALSE),"ASSET"))),"")</f>
        <v/>
      </c>
      <c r="C443" t="str">
        <f>IF(AND(trading_client_detail!$A443&lt;&gt;"",ROUND(trading_client_detail!$G443,0)&lt;&gt;0),IF(OR(LEFT(trading_client_detail!$F443,3)="USD",RIGHT(trading_client_detail!$F443,3)="USD"),"",IF(NOT(ISERROR(VLOOKUP(trading_client_detail!$E443,'asset_&amp;_open_positions'!$E:$M, 6, FALSE))),VLOOKUP(trading_client_detail!$E443,'asset_&amp;_open_positions'!$E:$M, 8, FALSE),IF(NOT(ISERROR(VLOOKUP($A443,'asset_&amp;_open_positions'!$E:$M, 6, FALSE))),VLOOKUP($A443,'asset_&amp;_open_positions'!$E:$M, 8, FALSE),1))),"")</f>
        <v/>
      </c>
      <c r="D443" s="42" t="str">
        <f>IF(trading_client_detail!$A443&lt;&gt;"",IF(OR(LEFT(trading_client_detail!$F443,3)="USD",RIGHT(trading_client_detail!$F443,3)="USD",LEFT(trading_client_detail!$F443,3)="EUR",RIGHT(trading_client_detail!$F443,3)="EUR"),"",trading_client_detail!$G443),"")</f>
        <v/>
      </c>
    </row>
    <row r="444" spans="1:4" x14ac:dyDescent="0.25">
      <c r="A444" t="str">
        <f>IF(AND(trading_client_detail!$A444&lt;&gt;"",ROUND(trading_client_detail!$G444,0)&lt;&gt;0),IF(OR(LEFT(trading_client_detail!$F444,3)="USD",RIGHT(trading_client_detail!$F444,3)="USD",LEFT(trading_client_detail!$F444,3)="EUR",RIGHT(trading_client_detail!$F444,3)="EUR"),"",IF(NOT(ISERROR(VLOOKUP(trading_client_detail!$E444,'asset_&amp;_open_positions'!$E:$M, 9, FALSE))),VLOOKUP(trading_client_detail!$E444,'asset_&amp;_open_positions'!$E:$M, 9, FALSE),IF(NOT(ISERROR(VLOOKUP(trading_client_detail!$F444,'asset_&amp;_open_positions'!$E:$M, 9, FALSE))),VLOOKUP(trading_client_detail!$F444,'asset_&amp;_open_positions'!$E:$M, 9, FALSE),RIGHT(trading_client_detail!$F444,LEN(trading_client_detail!$F444)-1)))),"")</f>
        <v>ETC</v>
      </c>
      <c r="B444" t="str">
        <f>IF(AND(trading_client_detail!$A444&lt;&gt;"",ROUND(trading_client_detail!$G444,0)&lt;&gt;0),IF(OR(LEFT(trading_client_detail!$F444,3)="USD",RIGHT(trading_client_detail!$F444,3)="USD"),"",IF(NOT(ISERROR(VLOOKUP(trading_client_detail!$E444,'asset_&amp;_open_positions'!$E:$M, 6, FALSE))),VLOOKUP(trading_client_detail!$E444,'asset_&amp;_open_positions'!$E:$M, 6, FALSE),IF(NOT(ISERROR(VLOOKUP($A444,'asset_&amp;_open_positions'!$E:$M, 6, FALSE))),VLOOKUP($A444,'asset_&amp;_open_positions'!$E:$M, 6, FALSE),"ASSET"))),"")</f>
        <v>SWAP</v>
      </c>
      <c r="C444">
        <f>IF(AND(trading_client_detail!$A444&lt;&gt;"",ROUND(trading_client_detail!$G444,0)&lt;&gt;0),IF(OR(LEFT(trading_client_detail!$F444,3)="USD",RIGHT(trading_client_detail!$F444,3)="USD"),"",IF(NOT(ISERROR(VLOOKUP(trading_client_detail!$E444,'asset_&amp;_open_positions'!$E:$M, 6, FALSE))),VLOOKUP(trading_client_detail!$E444,'asset_&amp;_open_positions'!$E:$M, 8, FALSE),IF(NOT(ISERROR(VLOOKUP($A444,'asset_&amp;_open_positions'!$E:$M, 6, FALSE))),VLOOKUP($A444,'asset_&amp;_open_positions'!$E:$M, 8, FALSE),1))),"")</f>
        <v>1</v>
      </c>
      <c r="D444" s="42">
        <f>IF(trading_client_detail!$A444&lt;&gt;"",IF(OR(LEFT(trading_client_detail!$F444,3)="USD",RIGHT(trading_client_detail!$F444,3)="USD",LEFT(trading_client_detail!$F444,3)="EUR",RIGHT(trading_client_detail!$F444,3)="EUR"),"",trading_client_detail!$G444),"")</f>
        <v>17914.43</v>
      </c>
    </row>
    <row r="445" spans="1:4" x14ac:dyDescent="0.25">
      <c r="A445" t="str">
        <f>IF(AND(trading_client_detail!$A445&lt;&gt;"",ROUND(trading_client_detail!$G445,0)&lt;&gt;0),IF(OR(LEFT(trading_client_detail!$F445,3)="USD",RIGHT(trading_client_detail!$F445,3)="USD",LEFT(trading_client_detail!$F445,3)="EUR",RIGHT(trading_client_detail!$F445,3)="EUR"),"",IF(NOT(ISERROR(VLOOKUP(trading_client_detail!$E445,'asset_&amp;_open_positions'!$E:$M, 9, FALSE))),VLOOKUP(trading_client_detail!$E445,'asset_&amp;_open_positions'!$E:$M, 9, FALSE),IF(NOT(ISERROR(VLOOKUP(trading_client_detail!$F445,'asset_&amp;_open_positions'!$E:$M, 9, FALSE))),VLOOKUP(trading_client_detail!$F445,'asset_&amp;_open_positions'!$E:$M, 9, FALSE),RIGHT(trading_client_detail!$F445,LEN(trading_client_detail!$F445)-1)))),"")</f>
        <v/>
      </c>
      <c r="B445" t="str">
        <f>IF(AND(trading_client_detail!$A445&lt;&gt;"",ROUND(trading_client_detail!$G445,0)&lt;&gt;0),IF(OR(LEFT(trading_client_detail!$F445,3)="USD",RIGHT(trading_client_detail!$F445,3)="USD"),"",IF(NOT(ISERROR(VLOOKUP(trading_client_detail!$E445,'asset_&amp;_open_positions'!$E:$M, 6, FALSE))),VLOOKUP(trading_client_detail!$E445,'asset_&amp;_open_positions'!$E:$M, 6, FALSE),IF(NOT(ISERROR(VLOOKUP($A445,'asset_&amp;_open_positions'!$E:$M, 6, FALSE))),VLOOKUP($A445,'asset_&amp;_open_positions'!$E:$M, 6, FALSE),"ASSET"))),"")</f>
        <v/>
      </c>
      <c r="C445" t="str">
        <f>IF(AND(trading_client_detail!$A445&lt;&gt;"",ROUND(trading_client_detail!$G445,0)&lt;&gt;0),IF(OR(LEFT(trading_client_detail!$F445,3)="USD",RIGHT(trading_client_detail!$F445,3)="USD"),"",IF(NOT(ISERROR(VLOOKUP(trading_client_detail!$E445,'asset_&amp;_open_positions'!$E:$M, 6, FALSE))),VLOOKUP(trading_client_detail!$E445,'asset_&amp;_open_positions'!$E:$M, 8, FALSE),IF(NOT(ISERROR(VLOOKUP($A445,'asset_&amp;_open_positions'!$E:$M, 6, FALSE))),VLOOKUP($A445,'asset_&amp;_open_positions'!$E:$M, 8, FALSE),1))),"")</f>
        <v/>
      </c>
      <c r="D445" s="42" t="str">
        <f>IF(trading_client_detail!$A445&lt;&gt;"",IF(OR(LEFT(trading_client_detail!$F445,3)="USD",RIGHT(trading_client_detail!$F445,3)="USD",LEFT(trading_client_detail!$F445,3)="EUR",RIGHT(trading_client_detail!$F445,3)="EUR"),"",trading_client_detail!$G445),"")</f>
        <v/>
      </c>
    </row>
    <row r="446" spans="1:4" x14ac:dyDescent="0.25">
      <c r="A446" t="str">
        <f>IF(AND(trading_client_detail!$A446&lt;&gt;"",ROUND(trading_client_detail!$G446,0)&lt;&gt;0),IF(OR(LEFT(trading_client_detail!$F446,3)="USD",RIGHT(trading_client_detail!$F446,3)="USD",LEFT(trading_client_detail!$F446,3)="EUR",RIGHT(trading_client_detail!$F446,3)="EUR"),"",IF(NOT(ISERROR(VLOOKUP(trading_client_detail!$E446,'asset_&amp;_open_positions'!$E:$M, 9, FALSE))),VLOOKUP(trading_client_detail!$E446,'asset_&amp;_open_positions'!$E:$M, 9, FALSE),IF(NOT(ISERROR(VLOOKUP(trading_client_detail!$F446,'asset_&amp;_open_positions'!$E:$M, 9, FALSE))),VLOOKUP(trading_client_detail!$F446,'asset_&amp;_open_positions'!$E:$M, 9, FALSE),RIGHT(trading_client_detail!$F446,LEN(trading_client_detail!$F446)-1)))),"")</f>
        <v>ETC</v>
      </c>
      <c r="B446" t="str">
        <f>IF(AND(trading_client_detail!$A446&lt;&gt;"",ROUND(trading_client_detail!$G446,0)&lt;&gt;0),IF(OR(LEFT(trading_client_detail!$F446,3)="USD",RIGHT(trading_client_detail!$F446,3)="USD"),"",IF(NOT(ISERROR(VLOOKUP(trading_client_detail!$E446,'asset_&amp;_open_positions'!$E:$M, 6, FALSE))),VLOOKUP(trading_client_detail!$E446,'asset_&amp;_open_positions'!$E:$M, 6, FALSE),IF(NOT(ISERROR(VLOOKUP($A446,'asset_&amp;_open_positions'!$E:$M, 6, FALSE))),VLOOKUP($A446,'asset_&amp;_open_positions'!$E:$M, 6, FALSE),"ASSET"))),"")</f>
        <v>ASSET</v>
      </c>
      <c r="C446">
        <f>IF(AND(trading_client_detail!$A446&lt;&gt;"",ROUND(trading_client_detail!$G446,0)&lt;&gt;0),IF(OR(LEFT(trading_client_detail!$F446,3)="USD",RIGHT(trading_client_detail!$F446,3)="USD"),"",IF(NOT(ISERROR(VLOOKUP(trading_client_detail!$E446,'asset_&amp;_open_positions'!$E:$M, 6, FALSE))),VLOOKUP(trading_client_detail!$E446,'asset_&amp;_open_positions'!$E:$M, 8, FALSE),IF(NOT(ISERROR(VLOOKUP($A446,'asset_&amp;_open_positions'!$E:$M, 6, FALSE))),VLOOKUP($A446,'asset_&amp;_open_positions'!$E:$M, 8, FALSE),1))),"")</f>
        <v>1</v>
      </c>
      <c r="D446" s="42">
        <f>IF(trading_client_detail!$A446&lt;&gt;"",IF(OR(LEFT(trading_client_detail!$F446,3)="USD",RIGHT(trading_client_detail!$F446,3)="USD",LEFT(trading_client_detail!$F446,3)="EUR",RIGHT(trading_client_detail!$F446,3)="EUR"),"",trading_client_detail!$G446),"")</f>
        <v>-43135.688784427002</v>
      </c>
    </row>
    <row r="447" spans="1:4" x14ac:dyDescent="0.25">
      <c r="A447" t="str">
        <f>IF(AND(trading_client_detail!$A447&lt;&gt;"",ROUND(trading_client_detail!$G447,0)&lt;&gt;0),IF(OR(LEFT(trading_client_detail!$F447,3)="USD",RIGHT(trading_client_detail!$F447,3)="USD",LEFT(trading_client_detail!$F447,3)="EUR",RIGHT(trading_client_detail!$F447,3)="EUR"),"",IF(NOT(ISERROR(VLOOKUP(trading_client_detail!$E447,'asset_&amp;_open_positions'!$E:$M, 9, FALSE))),VLOOKUP(trading_client_detail!$E447,'asset_&amp;_open_positions'!$E:$M, 9, FALSE),IF(NOT(ISERROR(VLOOKUP(trading_client_detail!$F447,'asset_&amp;_open_positions'!$E:$M, 9, FALSE))),VLOOKUP(trading_client_detail!$F447,'asset_&amp;_open_positions'!$E:$M, 9, FALSE),RIGHT(trading_client_detail!$F447,LEN(trading_client_detail!$F447)-1)))),"")</f>
        <v>ETC</v>
      </c>
      <c r="B447" t="str">
        <f>IF(AND(trading_client_detail!$A447&lt;&gt;"",ROUND(trading_client_detail!$G447,0)&lt;&gt;0),IF(OR(LEFT(trading_client_detail!$F447,3)="USD",RIGHT(trading_client_detail!$F447,3)="USD"),"",IF(NOT(ISERROR(VLOOKUP(trading_client_detail!$E447,'asset_&amp;_open_positions'!$E:$M, 6, FALSE))),VLOOKUP(trading_client_detail!$E447,'asset_&amp;_open_positions'!$E:$M, 6, FALSE),IF(NOT(ISERROR(VLOOKUP($A447,'asset_&amp;_open_positions'!$E:$M, 6, FALSE))),VLOOKUP($A447,'asset_&amp;_open_positions'!$E:$M, 6, FALSE),"ASSET"))),"")</f>
        <v>ASSET</v>
      </c>
      <c r="C447">
        <f>IF(AND(trading_client_detail!$A447&lt;&gt;"",ROUND(trading_client_detail!$G447,0)&lt;&gt;0),IF(OR(LEFT(trading_client_detail!$F447,3)="USD",RIGHT(trading_client_detail!$F447,3)="USD"),"",IF(NOT(ISERROR(VLOOKUP(trading_client_detail!$E447,'asset_&amp;_open_positions'!$E:$M, 6, FALSE))),VLOOKUP(trading_client_detail!$E447,'asset_&amp;_open_positions'!$E:$M, 8, FALSE),IF(NOT(ISERROR(VLOOKUP($A447,'asset_&amp;_open_positions'!$E:$M, 6, FALSE))),VLOOKUP($A447,'asset_&amp;_open_positions'!$E:$M, 8, FALSE),1))),"")</f>
        <v>1</v>
      </c>
      <c r="D447" s="42">
        <f>IF(trading_client_detail!$A447&lt;&gt;"",IF(OR(LEFT(trading_client_detail!$F447,3)="USD",RIGHT(trading_client_detail!$F447,3)="USD",LEFT(trading_client_detail!$F447,3)="EUR",RIGHT(trading_client_detail!$F447,3)="EUR"),"",trading_client_detail!$G447),"")</f>
        <v>4886.6833318879999</v>
      </c>
    </row>
    <row r="448" spans="1:4" x14ac:dyDescent="0.25">
      <c r="A448" t="str">
        <f>IF(AND(trading_client_detail!$A448&lt;&gt;"",ROUND(trading_client_detail!$G448,0)&lt;&gt;0),IF(OR(LEFT(trading_client_detail!$F448,3)="USD",RIGHT(trading_client_detail!$F448,3)="USD",LEFT(trading_client_detail!$F448,3)="EUR",RIGHT(trading_client_detail!$F448,3)="EUR"),"",IF(NOT(ISERROR(VLOOKUP(trading_client_detail!$E448,'asset_&amp;_open_positions'!$E:$M, 9, FALSE))),VLOOKUP(trading_client_detail!$E448,'asset_&amp;_open_positions'!$E:$M, 9, FALSE),IF(NOT(ISERROR(VLOOKUP(trading_client_detail!$F448,'asset_&amp;_open_positions'!$E:$M, 9, FALSE))),VLOOKUP(trading_client_detail!$F448,'asset_&amp;_open_positions'!$E:$M, 9, FALSE),RIGHT(trading_client_detail!$F448,LEN(trading_client_detail!$F448)-1)))),"")</f>
        <v>ETC</v>
      </c>
      <c r="B448" t="str">
        <f>IF(AND(trading_client_detail!$A448&lt;&gt;"",ROUND(trading_client_detail!$G448,0)&lt;&gt;0),IF(OR(LEFT(trading_client_detail!$F448,3)="USD",RIGHT(trading_client_detail!$F448,3)="USD"),"",IF(NOT(ISERROR(VLOOKUP(trading_client_detail!$E448,'asset_&amp;_open_positions'!$E:$M, 6, FALSE))),VLOOKUP(trading_client_detail!$E448,'asset_&amp;_open_positions'!$E:$M, 6, FALSE),IF(NOT(ISERROR(VLOOKUP($A448,'asset_&amp;_open_positions'!$E:$M, 6, FALSE))),VLOOKUP($A448,'asset_&amp;_open_positions'!$E:$M, 6, FALSE),"ASSET"))),"")</f>
        <v>ASSET</v>
      </c>
      <c r="C448">
        <f>IF(AND(trading_client_detail!$A448&lt;&gt;"",ROUND(trading_client_detail!$G448,0)&lt;&gt;0),IF(OR(LEFT(trading_client_detail!$F448,3)="USD",RIGHT(trading_client_detail!$F448,3)="USD"),"",IF(NOT(ISERROR(VLOOKUP(trading_client_detail!$E448,'asset_&amp;_open_positions'!$E:$M, 6, FALSE))),VLOOKUP(trading_client_detail!$E448,'asset_&amp;_open_positions'!$E:$M, 8, FALSE),IF(NOT(ISERROR(VLOOKUP($A448,'asset_&amp;_open_positions'!$E:$M, 6, FALSE))),VLOOKUP($A448,'asset_&amp;_open_positions'!$E:$M, 8, FALSE),1))),"")</f>
        <v>1</v>
      </c>
      <c r="D448" s="42">
        <f>IF(trading_client_detail!$A448&lt;&gt;"",IF(OR(LEFT(trading_client_detail!$F448,3)="USD",RIGHT(trading_client_detail!$F448,3)="USD",LEFT(trading_client_detail!$F448,3)="EUR",RIGHT(trading_client_detail!$F448,3)="EUR"),"",trading_client_detail!$G448),"")</f>
        <v>-3063.387634744</v>
      </c>
    </row>
    <row r="449" spans="1:4" x14ac:dyDescent="0.25">
      <c r="A449" t="str">
        <f>IF(AND(trading_client_detail!$A449&lt;&gt;"",ROUND(trading_client_detail!$G449,0)&lt;&gt;0),IF(OR(LEFT(trading_client_detail!$F449,3)="USD",RIGHT(trading_client_detail!$F449,3)="USD",LEFT(trading_client_detail!$F449,3)="EUR",RIGHT(trading_client_detail!$F449,3)="EUR"),"",IF(NOT(ISERROR(VLOOKUP(trading_client_detail!$E449,'asset_&amp;_open_positions'!$E:$M, 9, FALSE))),VLOOKUP(trading_client_detail!$E449,'asset_&amp;_open_positions'!$E:$M, 9, FALSE),IF(NOT(ISERROR(VLOOKUP(trading_client_detail!$F449,'asset_&amp;_open_positions'!$E:$M, 9, FALSE))),VLOOKUP(trading_client_detail!$F449,'asset_&amp;_open_positions'!$E:$M, 9, FALSE),RIGHT(trading_client_detail!$F449,LEN(trading_client_detail!$F449)-1)))),"")</f>
        <v/>
      </c>
      <c r="B449" t="str">
        <f>IF(AND(trading_client_detail!$A449&lt;&gt;"",ROUND(trading_client_detail!$G449,0)&lt;&gt;0),IF(OR(LEFT(trading_client_detail!$F449,3)="USD",RIGHT(trading_client_detail!$F449,3)="USD"),"",IF(NOT(ISERROR(VLOOKUP(trading_client_detail!$E449,'asset_&amp;_open_positions'!$E:$M, 6, FALSE))),VLOOKUP(trading_client_detail!$E449,'asset_&amp;_open_positions'!$E:$M, 6, FALSE),IF(NOT(ISERROR(VLOOKUP($A449,'asset_&amp;_open_positions'!$E:$M, 6, FALSE))),VLOOKUP($A449,'asset_&amp;_open_positions'!$E:$M, 6, FALSE),"ASSET"))),"")</f>
        <v/>
      </c>
      <c r="C449" t="str">
        <f>IF(AND(trading_client_detail!$A449&lt;&gt;"",ROUND(trading_client_detail!$G449,0)&lt;&gt;0),IF(OR(LEFT(trading_client_detail!$F449,3)="USD",RIGHT(trading_client_detail!$F449,3)="USD"),"",IF(NOT(ISERROR(VLOOKUP(trading_client_detail!$E449,'asset_&amp;_open_positions'!$E:$M, 6, FALSE))),VLOOKUP(trading_client_detail!$E449,'asset_&amp;_open_positions'!$E:$M, 8, FALSE),IF(NOT(ISERROR(VLOOKUP($A449,'asset_&amp;_open_positions'!$E:$M, 6, FALSE))),VLOOKUP($A449,'asset_&amp;_open_positions'!$E:$M, 8, FALSE),1))),"")</f>
        <v/>
      </c>
      <c r="D449" s="42" t="str">
        <f>IF(trading_client_detail!$A449&lt;&gt;"",IF(OR(LEFT(trading_client_detail!$F449,3)="USD",RIGHT(trading_client_detail!$F449,3)="USD",LEFT(trading_client_detail!$F449,3)="EUR",RIGHT(trading_client_detail!$F449,3)="EUR"),"",trading_client_detail!$G449),"")</f>
        <v/>
      </c>
    </row>
    <row r="450" spans="1:4" x14ac:dyDescent="0.25">
      <c r="A450" t="str">
        <f>IF(AND(trading_client_detail!$A450&lt;&gt;"",ROUND(trading_client_detail!$G450,0)&lt;&gt;0),IF(OR(LEFT(trading_client_detail!$F450,3)="USD",RIGHT(trading_client_detail!$F450,3)="USD",LEFT(trading_client_detail!$F450,3)="EUR",RIGHT(trading_client_detail!$F450,3)="EUR"),"",IF(NOT(ISERROR(VLOOKUP(trading_client_detail!$E450,'asset_&amp;_open_positions'!$E:$M, 9, FALSE))),VLOOKUP(trading_client_detail!$E450,'asset_&amp;_open_positions'!$E:$M, 9, FALSE),IF(NOT(ISERROR(VLOOKUP(trading_client_detail!$F450,'asset_&amp;_open_positions'!$E:$M, 9, FALSE))),VLOOKUP(trading_client_detail!$F450,'asset_&amp;_open_positions'!$E:$M, 9, FALSE),RIGHT(trading_client_detail!$F450,LEN(trading_client_detail!$F450)-1)))),"")</f>
        <v>ETC</v>
      </c>
      <c r="B450" t="str">
        <f>IF(AND(trading_client_detail!$A450&lt;&gt;"",ROUND(trading_client_detail!$G450,0)&lt;&gt;0),IF(OR(LEFT(trading_client_detail!$F450,3)="USD",RIGHT(trading_client_detail!$F450,3)="USD"),"",IF(NOT(ISERROR(VLOOKUP(trading_client_detail!$E450,'asset_&amp;_open_positions'!$E:$M, 6, FALSE))),VLOOKUP(trading_client_detail!$E450,'asset_&amp;_open_positions'!$E:$M, 6, FALSE),IF(NOT(ISERROR(VLOOKUP($A450,'asset_&amp;_open_positions'!$E:$M, 6, FALSE))),VLOOKUP($A450,'asset_&amp;_open_positions'!$E:$M, 6, FALSE),"ASSET"))),"")</f>
        <v>ASSET</v>
      </c>
      <c r="C450">
        <f>IF(AND(trading_client_detail!$A450&lt;&gt;"",ROUND(trading_client_detail!$G450,0)&lt;&gt;0),IF(OR(LEFT(trading_client_detail!$F450,3)="USD",RIGHT(trading_client_detail!$F450,3)="USD"),"",IF(NOT(ISERROR(VLOOKUP(trading_client_detail!$E450,'asset_&amp;_open_positions'!$E:$M, 6, FALSE))),VLOOKUP(trading_client_detail!$E450,'asset_&amp;_open_positions'!$E:$M, 8, FALSE),IF(NOT(ISERROR(VLOOKUP($A450,'asset_&amp;_open_positions'!$E:$M, 6, FALSE))),VLOOKUP($A450,'asset_&amp;_open_positions'!$E:$M, 8, FALSE),1))),"")</f>
        <v>1</v>
      </c>
      <c r="D450" s="42">
        <f>IF(trading_client_detail!$A450&lt;&gt;"",IF(OR(LEFT(trading_client_detail!$F450,3)="USD",RIGHT(trading_client_detail!$F450,3)="USD",LEFT(trading_client_detail!$F450,3)="EUR",RIGHT(trading_client_detail!$F450,3)="EUR"),"",trading_client_detail!$G450),"")</f>
        <v>24501.385537847898</v>
      </c>
    </row>
    <row r="451" spans="1:4" x14ac:dyDescent="0.25">
      <c r="A451" t="str">
        <f>IF(AND(trading_client_detail!$A451&lt;&gt;"",ROUND(trading_client_detail!$G451,0)&lt;&gt;0),IF(OR(LEFT(trading_client_detail!$F451,3)="USD",RIGHT(trading_client_detail!$F451,3)="USD",LEFT(trading_client_detail!$F451,3)="EUR",RIGHT(trading_client_detail!$F451,3)="EUR"),"",IF(NOT(ISERROR(VLOOKUP(trading_client_detail!$E451,'asset_&amp;_open_positions'!$E:$M, 9, FALSE))),VLOOKUP(trading_client_detail!$E451,'asset_&amp;_open_positions'!$E:$M, 9, FALSE),IF(NOT(ISERROR(VLOOKUP(trading_client_detail!$F451,'asset_&amp;_open_positions'!$E:$M, 9, FALSE))),VLOOKUP(trading_client_detail!$F451,'asset_&amp;_open_positions'!$E:$M, 9, FALSE),RIGHT(trading_client_detail!$F451,LEN(trading_client_detail!$F451)-1)))),"")</f>
        <v/>
      </c>
      <c r="B451" t="str">
        <f>IF(AND(trading_client_detail!$A451&lt;&gt;"",ROUND(trading_client_detail!$G451,0)&lt;&gt;0),IF(OR(LEFT(trading_client_detail!$F451,3)="USD",RIGHT(trading_client_detail!$F451,3)="USD"),"",IF(NOT(ISERROR(VLOOKUP(trading_client_detail!$E451,'asset_&amp;_open_positions'!$E:$M, 6, FALSE))),VLOOKUP(trading_client_detail!$E451,'asset_&amp;_open_positions'!$E:$M, 6, FALSE),IF(NOT(ISERROR(VLOOKUP($A451,'asset_&amp;_open_positions'!$E:$M, 6, FALSE))),VLOOKUP($A451,'asset_&amp;_open_positions'!$E:$M, 6, FALSE),"ASSET"))),"")</f>
        <v/>
      </c>
      <c r="C451" t="str">
        <f>IF(AND(trading_client_detail!$A451&lt;&gt;"",ROUND(trading_client_detail!$G451,0)&lt;&gt;0),IF(OR(LEFT(trading_client_detail!$F451,3)="USD",RIGHT(trading_client_detail!$F451,3)="USD"),"",IF(NOT(ISERROR(VLOOKUP(trading_client_detail!$E451,'asset_&amp;_open_positions'!$E:$M, 6, FALSE))),VLOOKUP(trading_client_detail!$E451,'asset_&amp;_open_positions'!$E:$M, 8, FALSE),IF(NOT(ISERROR(VLOOKUP($A451,'asset_&amp;_open_positions'!$E:$M, 6, FALSE))),VLOOKUP($A451,'asset_&amp;_open_positions'!$E:$M, 8, FALSE),1))),"")</f>
        <v/>
      </c>
      <c r="D451" s="42" t="str">
        <f>IF(trading_client_detail!$A451&lt;&gt;"",IF(OR(LEFT(trading_client_detail!$F451,3)="USD",RIGHT(trading_client_detail!$F451,3)="USD",LEFT(trading_client_detail!$F451,3)="EUR",RIGHT(trading_client_detail!$F451,3)="EUR"),"",trading_client_detail!$G451),"")</f>
        <v/>
      </c>
    </row>
    <row r="452" spans="1:4" x14ac:dyDescent="0.25">
      <c r="A452" t="str">
        <f>IF(AND(trading_client_detail!$A452&lt;&gt;"",ROUND(trading_client_detail!$G452,0)&lt;&gt;0),IF(OR(LEFT(trading_client_detail!$F452,3)="USD",RIGHT(trading_client_detail!$F452,3)="USD",LEFT(trading_client_detail!$F452,3)="EUR",RIGHT(trading_client_detail!$F452,3)="EUR"),"",IF(NOT(ISERROR(VLOOKUP(trading_client_detail!$E452,'asset_&amp;_open_positions'!$E:$M, 9, FALSE))),VLOOKUP(trading_client_detail!$E452,'asset_&amp;_open_positions'!$E:$M, 9, FALSE),IF(NOT(ISERROR(VLOOKUP(trading_client_detail!$F452,'asset_&amp;_open_positions'!$E:$M, 9, FALSE))),VLOOKUP(trading_client_detail!$F452,'asset_&amp;_open_positions'!$E:$M, 9, FALSE),RIGHT(trading_client_detail!$F452,LEN(trading_client_detail!$F452)-1)))),"")</f>
        <v>ETH</v>
      </c>
      <c r="B452" t="str">
        <f>IF(AND(trading_client_detail!$A452&lt;&gt;"",ROUND(trading_client_detail!$G452,0)&lt;&gt;0),IF(OR(LEFT(trading_client_detail!$F452,3)="USD",RIGHT(trading_client_detail!$F452,3)="USD"),"",IF(NOT(ISERROR(VLOOKUP(trading_client_detail!$E452,'asset_&amp;_open_positions'!$E:$M, 6, FALSE))),VLOOKUP(trading_client_detail!$E452,'asset_&amp;_open_positions'!$E:$M, 6, FALSE),IF(NOT(ISERROR(VLOOKUP($A452,'asset_&amp;_open_positions'!$E:$M, 6, FALSE))),VLOOKUP($A452,'asset_&amp;_open_positions'!$E:$M, 6, FALSE),"ASSET"))),"")</f>
        <v>ASSET</v>
      </c>
      <c r="C452">
        <f>IF(AND(trading_client_detail!$A452&lt;&gt;"",ROUND(trading_client_detail!$G452,0)&lt;&gt;0),IF(OR(LEFT(trading_client_detail!$F452,3)="USD",RIGHT(trading_client_detail!$F452,3)="USD"),"",IF(NOT(ISERROR(VLOOKUP(trading_client_detail!$E452,'asset_&amp;_open_positions'!$E:$M, 6, FALSE))),VLOOKUP(trading_client_detail!$E452,'asset_&amp;_open_positions'!$E:$M, 8, FALSE),IF(NOT(ISERROR(VLOOKUP($A452,'asset_&amp;_open_positions'!$E:$M, 6, FALSE))),VLOOKUP($A452,'asset_&amp;_open_positions'!$E:$M, 8, FALSE),1))),"")</f>
        <v>1</v>
      </c>
      <c r="D452" s="42">
        <f>IF(trading_client_detail!$A452&lt;&gt;"",IF(OR(LEFT(trading_client_detail!$F452,3)="USD",RIGHT(trading_client_detail!$F452,3)="USD",LEFT(trading_client_detail!$F452,3)="EUR",RIGHT(trading_client_detail!$F452,3)="EUR"),"",trading_client_detail!$G452),"")</f>
        <v>-11.605299999</v>
      </c>
    </row>
    <row r="453" spans="1:4" x14ac:dyDescent="0.25">
      <c r="A453" t="str">
        <f>IF(AND(trading_client_detail!$A453&lt;&gt;"",ROUND(trading_client_detail!$G453,0)&lt;&gt;0),IF(OR(LEFT(trading_client_detail!$F453,3)="USD",RIGHT(trading_client_detail!$F453,3)="USD",LEFT(trading_client_detail!$F453,3)="EUR",RIGHT(trading_client_detail!$F453,3)="EUR"),"",IF(NOT(ISERROR(VLOOKUP(trading_client_detail!$E453,'asset_&amp;_open_positions'!$E:$M, 9, FALSE))),VLOOKUP(trading_client_detail!$E453,'asset_&amp;_open_positions'!$E:$M, 9, FALSE),IF(NOT(ISERROR(VLOOKUP(trading_client_detail!$F453,'asset_&amp;_open_positions'!$E:$M, 9, FALSE))),VLOOKUP(trading_client_detail!$F453,'asset_&amp;_open_positions'!$E:$M, 9, FALSE),RIGHT(trading_client_detail!$F453,LEN(trading_client_detail!$F453)-1)))),"")</f>
        <v/>
      </c>
      <c r="B453" t="str">
        <f>IF(AND(trading_client_detail!$A453&lt;&gt;"",ROUND(trading_client_detail!$G453,0)&lt;&gt;0),IF(OR(LEFT(trading_client_detail!$F453,3)="USD",RIGHT(trading_client_detail!$F453,3)="USD"),"",IF(NOT(ISERROR(VLOOKUP(trading_client_detail!$E453,'asset_&amp;_open_positions'!$E:$M, 6, FALSE))),VLOOKUP(trading_client_detail!$E453,'asset_&amp;_open_positions'!$E:$M, 6, FALSE),IF(NOT(ISERROR(VLOOKUP($A453,'asset_&amp;_open_positions'!$E:$M, 6, FALSE))),VLOOKUP($A453,'asset_&amp;_open_positions'!$E:$M, 6, FALSE),"ASSET"))),"")</f>
        <v/>
      </c>
      <c r="C453" t="str">
        <f>IF(AND(trading_client_detail!$A453&lt;&gt;"",ROUND(trading_client_detail!$G453,0)&lt;&gt;0),IF(OR(LEFT(trading_client_detail!$F453,3)="USD",RIGHT(trading_client_detail!$F453,3)="USD"),"",IF(NOT(ISERROR(VLOOKUP(trading_client_detail!$E453,'asset_&amp;_open_positions'!$E:$M, 6, FALSE))),VLOOKUP(trading_client_detail!$E453,'asset_&amp;_open_positions'!$E:$M, 8, FALSE),IF(NOT(ISERROR(VLOOKUP($A453,'asset_&amp;_open_positions'!$E:$M, 6, FALSE))),VLOOKUP($A453,'asset_&amp;_open_positions'!$E:$M, 8, FALSE),1))),"")</f>
        <v/>
      </c>
      <c r="D453" s="42" t="str">
        <f>IF(trading_client_detail!$A453&lt;&gt;"",IF(OR(LEFT(trading_client_detail!$F453,3)="USD",RIGHT(trading_client_detail!$F453,3)="USD",LEFT(trading_client_detail!$F453,3)="EUR",RIGHT(trading_client_detail!$F453,3)="EUR"),"",trading_client_detail!$G453),"")</f>
        <v/>
      </c>
    </row>
    <row r="454" spans="1:4" x14ac:dyDescent="0.25">
      <c r="A454" t="str">
        <f>IF(AND(trading_client_detail!$A454&lt;&gt;"",ROUND(trading_client_detail!$G454,0)&lt;&gt;0),IF(OR(LEFT(trading_client_detail!$F454,3)="USD",RIGHT(trading_client_detail!$F454,3)="USD",LEFT(trading_client_detail!$F454,3)="EUR",RIGHT(trading_client_detail!$F454,3)="EUR"),"",IF(NOT(ISERROR(VLOOKUP(trading_client_detail!$E454,'asset_&amp;_open_positions'!$E:$M, 9, FALSE))),VLOOKUP(trading_client_detail!$E454,'asset_&amp;_open_positions'!$E:$M, 9, FALSE),IF(NOT(ISERROR(VLOOKUP(trading_client_detail!$F454,'asset_&amp;_open_positions'!$E:$M, 9, FALSE))),VLOOKUP(trading_client_detail!$F454,'asset_&amp;_open_positions'!$E:$M, 9, FALSE),RIGHT(trading_client_detail!$F454,LEN(trading_client_detail!$F454)-1)))),"")</f>
        <v>ETH</v>
      </c>
      <c r="B454" t="str">
        <f>IF(AND(trading_client_detail!$A454&lt;&gt;"",ROUND(trading_client_detail!$G454,0)&lt;&gt;0),IF(OR(LEFT(trading_client_detail!$F454,3)="USD",RIGHT(trading_client_detail!$F454,3)="USD"),"",IF(NOT(ISERROR(VLOOKUP(trading_client_detail!$E454,'asset_&amp;_open_positions'!$E:$M, 6, FALSE))),VLOOKUP(trading_client_detail!$E454,'asset_&amp;_open_positions'!$E:$M, 6, FALSE),IF(NOT(ISERROR(VLOOKUP($A454,'asset_&amp;_open_positions'!$E:$M, 6, FALSE))),VLOOKUP($A454,'asset_&amp;_open_positions'!$E:$M, 6, FALSE),"ASSET"))),"")</f>
        <v>ASSET</v>
      </c>
      <c r="C454">
        <f>IF(AND(trading_client_detail!$A454&lt;&gt;"",ROUND(trading_client_detail!$G454,0)&lt;&gt;0),IF(OR(LEFT(trading_client_detail!$F454,3)="USD",RIGHT(trading_client_detail!$F454,3)="USD"),"",IF(NOT(ISERROR(VLOOKUP(trading_client_detail!$E454,'asset_&amp;_open_positions'!$E:$M, 6, FALSE))),VLOOKUP(trading_client_detail!$E454,'asset_&amp;_open_positions'!$E:$M, 8, FALSE),IF(NOT(ISERROR(VLOOKUP($A454,'asset_&amp;_open_positions'!$E:$M, 6, FALSE))),VLOOKUP($A454,'asset_&amp;_open_positions'!$E:$M, 8, FALSE),1))),"")</f>
        <v>1</v>
      </c>
      <c r="D454" s="42">
        <f>IF(trading_client_detail!$A454&lt;&gt;"",IF(OR(LEFT(trading_client_detail!$F454,3)="USD",RIGHT(trading_client_detail!$F454,3)="USD",LEFT(trading_client_detail!$F454,3)="EUR",RIGHT(trading_client_detail!$F454,3)="EUR"),"",trading_client_detail!$G454),"")</f>
        <v>-54.828956079999998</v>
      </c>
    </row>
    <row r="455" spans="1:4" x14ac:dyDescent="0.25">
      <c r="A455" t="str">
        <f>IF(AND(trading_client_detail!$A455&lt;&gt;"",ROUND(trading_client_detail!$G455,0)&lt;&gt;0),IF(OR(LEFT(trading_client_detail!$F455,3)="USD",RIGHT(trading_client_detail!$F455,3)="USD",LEFT(trading_client_detail!$F455,3)="EUR",RIGHT(trading_client_detail!$F455,3)="EUR"),"",IF(NOT(ISERROR(VLOOKUP(trading_client_detail!$E455,'asset_&amp;_open_positions'!$E:$M, 9, FALSE))),VLOOKUP(trading_client_detail!$E455,'asset_&amp;_open_positions'!$E:$M, 9, FALSE),IF(NOT(ISERROR(VLOOKUP(trading_client_detail!$F455,'asset_&amp;_open_positions'!$E:$M, 9, FALSE))),VLOOKUP(trading_client_detail!$F455,'asset_&amp;_open_positions'!$E:$M, 9, FALSE),RIGHT(trading_client_detail!$F455,LEN(trading_client_detail!$F455)-1)))),"")</f>
        <v/>
      </c>
      <c r="B455" t="str">
        <f>IF(AND(trading_client_detail!$A455&lt;&gt;"",ROUND(trading_client_detail!$G455,0)&lt;&gt;0),IF(OR(LEFT(trading_client_detail!$F455,3)="USD",RIGHT(trading_client_detail!$F455,3)="USD"),"",IF(NOT(ISERROR(VLOOKUP(trading_client_detail!$E455,'asset_&amp;_open_positions'!$E:$M, 6, FALSE))),VLOOKUP(trading_client_detail!$E455,'asset_&amp;_open_positions'!$E:$M, 6, FALSE),IF(NOT(ISERROR(VLOOKUP($A455,'asset_&amp;_open_positions'!$E:$M, 6, FALSE))),VLOOKUP($A455,'asset_&amp;_open_positions'!$E:$M, 6, FALSE),"ASSET"))),"")</f>
        <v/>
      </c>
      <c r="C455" t="str">
        <f>IF(AND(trading_client_detail!$A455&lt;&gt;"",ROUND(trading_client_detail!$G455,0)&lt;&gt;0),IF(OR(LEFT(trading_client_detail!$F455,3)="USD",RIGHT(trading_client_detail!$F455,3)="USD"),"",IF(NOT(ISERROR(VLOOKUP(trading_client_detail!$E455,'asset_&amp;_open_positions'!$E:$M, 6, FALSE))),VLOOKUP(trading_client_detail!$E455,'asset_&amp;_open_positions'!$E:$M, 8, FALSE),IF(NOT(ISERROR(VLOOKUP($A455,'asset_&amp;_open_positions'!$E:$M, 6, FALSE))),VLOOKUP($A455,'asset_&amp;_open_positions'!$E:$M, 8, FALSE),1))),"")</f>
        <v/>
      </c>
      <c r="D455" s="42" t="str">
        <f>IF(trading_client_detail!$A455&lt;&gt;"",IF(OR(LEFT(trading_client_detail!$F455,3)="USD",RIGHT(trading_client_detail!$F455,3)="USD",LEFT(trading_client_detail!$F455,3)="EUR",RIGHT(trading_client_detail!$F455,3)="EUR"),"",trading_client_detail!$G455),"")</f>
        <v/>
      </c>
    </row>
    <row r="456" spans="1:4" x14ac:dyDescent="0.25">
      <c r="A456" t="str">
        <f>IF(AND(trading_client_detail!$A456&lt;&gt;"",ROUND(trading_client_detail!$G456,0)&lt;&gt;0),IF(OR(LEFT(trading_client_detail!$F456,3)="USD",RIGHT(trading_client_detail!$F456,3)="USD",LEFT(trading_client_detail!$F456,3)="EUR",RIGHT(trading_client_detail!$F456,3)="EUR"),"",IF(NOT(ISERROR(VLOOKUP(trading_client_detail!$E456,'asset_&amp;_open_positions'!$E:$M, 9, FALSE))),VLOOKUP(trading_client_detail!$E456,'asset_&amp;_open_positions'!$E:$M, 9, FALSE),IF(NOT(ISERROR(VLOOKUP(trading_client_detail!$F456,'asset_&amp;_open_positions'!$E:$M, 9, FALSE))),VLOOKUP(trading_client_detail!$F456,'asset_&amp;_open_positions'!$E:$M, 9, FALSE),RIGHT(trading_client_detail!$F456,LEN(trading_client_detail!$F456)-1)))),"")</f>
        <v>ETH</v>
      </c>
      <c r="B456" t="str">
        <f>IF(AND(trading_client_detail!$A456&lt;&gt;"",ROUND(trading_client_detail!$G456,0)&lt;&gt;0),IF(OR(LEFT(trading_client_detail!$F456,3)="USD",RIGHT(trading_client_detail!$F456,3)="USD"),"",IF(NOT(ISERROR(VLOOKUP(trading_client_detail!$E456,'asset_&amp;_open_positions'!$E:$M, 6, FALSE))),VLOOKUP(trading_client_detail!$E456,'asset_&amp;_open_positions'!$E:$M, 6, FALSE),IF(NOT(ISERROR(VLOOKUP($A456,'asset_&amp;_open_positions'!$E:$M, 6, FALSE))),VLOOKUP($A456,'asset_&amp;_open_positions'!$E:$M, 6, FALSE),"ASSET"))),"")</f>
        <v>ASSET</v>
      </c>
      <c r="C456">
        <f>IF(AND(trading_client_detail!$A456&lt;&gt;"",ROUND(trading_client_detail!$G456,0)&lt;&gt;0),IF(OR(LEFT(trading_client_detail!$F456,3)="USD",RIGHT(trading_client_detail!$F456,3)="USD"),"",IF(NOT(ISERROR(VLOOKUP(trading_client_detail!$E456,'asset_&amp;_open_positions'!$E:$M, 6, FALSE))),VLOOKUP(trading_client_detail!$E456,'asset_&amp;_open_positions'!$E:$M, 8, FALSE),IF(NOT(ISERROR(VLOOKUP($A456,'asset_&amp;_open_positions'!$E:$M, 6, FALSE))),VLOOKUP($A456,'asset_&amp;_open_positions'!$E:$M, 8, FALSE),1))),"")</f>
        <v>1</v>
      </c>
      <c r="D456" s="42">
        <f>IF(trading_client_detail!$A456&lt;&gt;"",IF(OR(LEFT(trading_client_detail!$F456,3)="USD",RIGHT(trading_client_detail!$F456,3)="USD",LEFT(trading_client_detail!$F456,3)="EUR",RIGHT(trading_client_detail!$F456,3)="EUR"),"",trading_client_detail!$G456),"")</f>
        <v>-54.325229595000003</v>
      </c>
    </row>
    <row r="457" spans="1:4" x14ac:dyDescent="0.25">
      <c r="A457" t="str">
        <f>IF(AND(trading_client_detail!$A457&lt;&gt;"",ROUND(trading_client_detail!$G457,0)&lt;&gt;0),IF(OR(LEFT(trading_client_detail!$F457,3)="USD",RIGHT(trading_client_detail!$F457,3)="USD",LEFT(trading_client_detail!$F457,3)="EUR",RIGHT(trading_client_detail!$F457,3)="EUR"),"",IF(NOT(ISERROR(VLOOKUP(trading_client_detail!$E457,'asset_&amp;_open_positions'!$E:$M, 9, FALSE))),VLOOKUP(trading_client_detail!$E457,'asset_&amp;_open_positions'!$E:$M, 9, FALSE),IF(NOT(ISERROR(VLOOKUP(trading_client_detail!$F457,'asset_&amp;_open_positions'!$E:$M, 9, FALSE))),VLOOKUP(trading_client_detail!$F457,'asset_&amp;_open_positions'!$E:$M, 9, FALSE),RIGHT(trading_client_detail!$F457,LEN(trading_client_detail!$F457)-1)))),"")</f>
        <v/>
      </c>
      <c r="B457" t="str">
        <f>IF(AND(trading_client_detail!$A457&lt;&gt;"",ROUND(trading_client_detail!$G457,0)&lt;&gt;0),IF(OR(LEFT(trading_client_detail!$F457,3)="USD",RIGHT(trading_client_detail!$F457,3)="USD"),"",IF(NOT(ISERROR(VLOOKUP(trading_client_detail!$E457,'asset_&amp;_open_positions'!$E:$M, 6, FALSE))),VLOOKUP(trading_client_detail!$E457,'asset_&amp;_open_positions'!$E:$M, 6, FALSE),IF(NOT(ISERROR(VLOOKUP($A457,'asset_&amp;_open_positions'!$E:$M, 6, FALSE))),VLOOKUP($A457,'asset_&amp;_open_positions'!$E:$M, 6, FALSE),"ASSET"))),"")</f>
        <v/>
      </c>
      <c r="C457" t="str">
        <f>IF(AND(trading_client_detail!$A457&lt;&gt;"",ROUND(trading_client_detail!$G457,0)&lt;&gt;0),IF(OR(LEFT(trading_client_detail!$F457,3)="USD",RIGHT(trading_client_detail!$F457,3)="USD"),"",IF(NOT(ISERROR(VLOOKUP(trading_client_detail!$E457,'asset_&amp;_open_positions'!$E:$M, 6, FALSE))),VLOOKUP(trading_client_detail!$E457,'asset_&amp;_open_positions'!$E:$M, 8, FALSE),IF(NOT(ISERROR(VLOOKUP($A457,'asset_&amp;_open_positions'!$E:$M, 6, FALSE))),VLOOKUP($A457,'asset_&amp;_open_positions'!$E:$M, 8, FALSE),1))),"")</f>
        <v/>
      </c>
      <c r="D457" s="42">
        <f>IF(trading_client_detail!$A457&lt;&gt;"",IF(OR(LEFT(trading_client_detail!$F457,3)="USD",RIGHT(trading_client_detail!$F457,3)="USD",LEFT(trading_client_detail!$F457,3)="EUR",RIGHT(trading_client_detail!$F457,3)="EUR"),"",trading_client_detail!$G457),"")</f>
        <v>-8.7105E-5</v>
      </c>
    </row>
    <row r="458" spans="1:4" x14ac:dyDescent="0.25">
      <c r="A458" t="str">
        <f>IF(AND(trading_client_detail!$A458&lt;&gt;"",ROUND(trading_client_detail!$G458,0)&lt;&gt;0),IF(OR(LEFT(trading_client_detail!$F458,3)="USD",RIGHT(trading_client_detail!$F458,3)="USD",LEFT(trading_client_detail!$F458,3)="EUR",RIGHT(trading_client_detail!$F458,3)="EUR"),"",IF(NOT(ISERROR(VLOOKUP(trading_client_detail!$E458,'asset_&amp;_open_positions'!$E:$M, 9, FALSE))),VLOOKUP(trading_client_detail!$E458,'asset_&amp;_open_positions'!$E:$M, 9, FALSE),IF(NOT(ISERROR(VLOOKUP(trading_client_detail!$F458,'asset_&amp;_open_positions'!$E:$M, 9, FALSE))),VLOOKUP(trading_client_detail!$F458,'asset_&amp;_open_positions'!$E:$M, 9, FALSE),RIGHT(trading_client_detail!$F458,LEN(trading_client_detail!$F458)-1)))),"")</f>
        <v>ETH</v>
      </c>
      <c r="B458" t="str">
        <f>IF(AND(trading_client_detail!$A458&lt;&gt;"",ROUND(trading_client_detail!$G458,0)&lt;&gt;0),IF(OR(LEFT(trading_client_detail!$F458,3)="USD",RIGHT(trading_client_detail!$F458,3)="USD"),"",IF(NOT(ISERROR(VLOOKUP(trading_client_detail!$E458,'asset_&amp;_open_positions'!$E:$M, 6, FALSE))),VLOOKUP(trading_client_detail!$E458,'asset_&amp;_open_positions'!$E:$M, 6, FALSE),IF(NOT(ISERROR(VLOOKUP($A458,'asset_&amp;_open_positions'!$E:$M, 6, FALSE))),VLOOKUP($A458,'asset_&amp;_open_positions'!$E:$M, 6, FALSE),"ASSET"))),"")</f>
        <v>ASSET</v>
      </c>
      <c r="C458">
        <f>IF(AND(trading_client_detail!$A458&lt;&gt;"",ROUND(trading_client_detail!$G458,0)&lt;&gt;0),IF(OR(LEFT(trading_client_detail!$F458,3)="USD",RIGHT(trading_client_detail!$F458,3)="USD"),"",IF(NOT(ISERROR(VLOOKUP(trading_client_detail!$E458,'asset_&amp;_open_positions'!$E:$M, 6, FALSE))),VLOOKUP(trading_client_detail!$E458,'asset_&amp;_open_positions'!$E:$M, 8, FALSE),IF(NOT(ISERROR(VLOOKUP($A458,'asset_&amp;_open_positions'!$E:$M, 6, FALSE))),VLOOKUP($A458,'asset_&amp;_open_positions'!$E:$M, 8, FALSE),1))),"")</f>
        <v>1</v>
      </c>
      <c r="D458" s="42">
        <f>IF(trading_client_detail!$A458&lt;&gt;"",IF(OR(LEFT(trading_client_detail!$F458,3)="USD",RIGHT(trading_client_detail!$F458,3)="USD",LEFT(trading_client_detail!$F458,3)="EUR",RIGHT(trading_client_detail!$F458,3)="EUR"),"",trading_client_detail!$G458),"")</f>
        <v>54.162278352999998</v>
      </c>
    </row>
    <row r="459" spans="1:4" x14ac:dyDescent="0.25">
      <c r="A459" t="str">
        <f>IF(AND(trading_client_detail!$A459&lt;&gt;"",ROUND(trading_client_detail!$G459,0)&lt;&gt;0),IF(OR(LEFT(trading_client_detail!$F459,3)="USD",RIGHT(trading_client_detail!$F459,3)="USD",LEFT(trading_client_detail!$F459,3)="EUR",RIGHT(trading_client_detail!$F459,3)="EUR"),"",IF(NOT(ISERROR(VLOOKUP(trading_client_detail!$E459,'asset_&amp;_open_positions'!$E:$M, 9, FALSE))),VLOOKUP(trading_client_detail!$E459,'asset_&amp;_open_positions'!$E:$M, 9, FALSE),IF(NOT(ISERROR(VLOOKUP(trading_client_detail!$F459,'asset_&amp;_open_positions'!$E:$M, 9, FALSE))),VLOOKUP(trading_client_detail!$F459,'asset_&amp;_open_positions'!$E:$M, 9, FALSE),RIGHT(trading_client_detail!$F459,LEN(trading_client_detail!$F459)-1)))),"")</f>
        <v/>
      </c>
      <c r="B459" t="str">
        <f>IF(AND(trading_client_detail!$A459&lt;&gt;"",ROUND(trading_client_detail!$G459,0)&lt;&gt;0),IF(OR(LEFT(trading_client_detail!$F459,3)="USD",RIGHT(trading_client_detail!$F459,3)="USD"),"",IF(NOT(ISERROR(VLOOKUP(trading_client_detail!$E459,'asset_&amp;_open_positions'!$E:$M, 6, FALSE))),VLOOKUP(trading_client_detail!$E459,'asset_&amp;_open_positions'!$E:$M, 6, FALSE),IF(NOT(ISERROR(VLOOKUP($A459,'asset_&amp;_open_positions'!$E:$M, 6, FALSE))),VLOOKUP($A459,'asset_&amp;_open_positions'!$E:$M, 6, FALSE),"ASSET"))),"")</f>
        <v/>
      </c>
      <c r="C459" t="str">
        <f>IF(AND(trading_client_detail!$A459&lt;&gt;"",ROUND(trading_client_detail!$G459,0)&lt;&gt;0),IF(OR(LEFT(trading_client_detail!$F459,3)="USD",RIGHT(trading_client_detail!$F459,3)="USD"),"",IF(NOT(ISERROR(VLOOKUP(trading_client_detail!$E459,'asset_&amp;_open_positions'!$E:$M, 6, FALSE))),VLOOKUP(trading_client_detail!$E459,'asset_&amp;_open_positions'!$E:$M, 8, FALSE),IF(NOT(ISERROR(VLOOKUP($A459,'asset_&amp;_open_positions'!$E:$M, 6, FALSE))),VLOOKUP($A459,'asset_&amp;_open_positions'!$E:$M, 8, FALSE),1))),"")</f>
        <v/>
      </c>
      <c r="D459" s="42">
        <f>IF(trading_client_detail!$A459&lt;&gt;"",IF(OR(LEFT(trading_client_detail!$F459,3)="USD",RIGHT(trading_client_detail!$F459,3)="USD",LEFT(trading_client_detail!$F459,3)="EUR",RIGHT(trading_client_detail!$F459,3)="EUR"),"",trading_client_detail!$G459),"")</f>
        <v>8.6450000000000001E-5</v>
      </c>
    </row>
    <row r="460" spans="1:4" x14ac:dyDescent="0.25">
      <c r="A460" t="str">
        <f>IF(AND(trading_client_detail!$A460&lt;&gt;"",ROUND(trading_client_detail!$G460,0)&lt;&gt;0),IF(OR(LEFT(trading_client_detail!$F460,3)="USD",RIGHT(trading_client_detail!$F460,3)="USD",LEFT(trading_client_detail!$F460,3)="EUR",RIGHT(trading_client_detail!$F460,3)="EUR"),"",IF(NOT(ISERROR(VLOOKUP(trading_client_detail!$E460,'asset_&amp;_open_positions'!$E:$M, 9, FALSE))),VLOOKUP(trading_client_detail!$E460,'asset_&amp;_open_positions'!$E:$M, 9, FALSE),IF(NOT(ISERROR(VLOOKUP(trading_client_detail!$F460,'asset_&amp;_open_positions'!$E:$M, 9, FALSE))),VLOOKUP(trading_client_detail!$F460,'asset_&amp;_open_positions'!$E:$M, 9, FALSE),RIGHT(trading_client_detail!$F460,LEN(trading_client_detail!$F460)-1)))),"")</f>
        <v/>
      </c>
      <c r="B460" t="str">
        <f>IF(AND(trading_client_detail!$A460&lt;&gt;"",ROUND(trading_client_detail!$G460,0)&lt;&gt;0),IF(OR(LEFT(trading_client_detail!$F460,3)="USD",RIGHT(trading_client_detail!$F460,3)="USD"),"",IF(NOT(ISERROR(VLOOKUP(trading_client_detail!$E460,'asset_&amp;_open_positions'!$E:$M, 6, FALSE))),VLOOKUP(trading_client_detail!$E460,'asset_&amp;_open_positions'!$E:$M, 6, FALSE),IF(NOT(ISERROR(VLOOKUP($A460,'asset_&amp;_open_positions'!$E:$M, 6, FALSE))),VLOOKUP($A460,'asset_&amp;_open_positions'!$E:$M, 6, FALSE),"ASSET"))),"")</f>
        <v/>
      </c>
      <c r="C460" t="str">
        <f>IF(AND(trading_client_detail!$A460&lt;&gt;"",ROUND(trading_client_detail!$G460,0)&lt;&gt;0),IF(OR(LEFT(trading_client_detail!$F460,3)="USD",RIGHT(trading_client_detail!$F460,3)="USD"),"",IF(NOT(ISERROR(VLOOKUP(trading_client_detail!$E460,'asset_&amp;_open_positions'!$E:$M, 6, FALSE))),VLOOKUP(trading_client_detail!$E460,'asset_&amp;_open_positions'!$E:$M, 8, FALSE),IF(NOT(ISERROR(VLOOKUP($A460,'asset_&amp;_open_positions'!$E:$M, 6, FALSE))),VLOOKUP($A460,'asset_&amp;_open_positions'!$E:$M, 8, FALSE),1))),"")</f>
        <v/>
      </c>
      <c r="D460" s="42" t="str">
        <f>IF(trading_client_detail!$A460&lt;&gt;"",IF(OR(LEFT(trading_client_detail!$F460,3)="USD",RIGHT(trading_client_detail!$F460,3)="USD",LEFT(trading_client_detail!$F460,3)="EUR",RIGHT(trading_client_detail!$F460,3)="EUR"),"",trading_client_detail!$G460),"")</f>
        <v/>
      </c>
    </row>
    <row r="461" spans="1:4" x14ac:dyDescent="0.25">
      <c r="A461" t="str">
        <f>IF(AND(trading_client_detail!$A461&lt;&gt;"",ROUND(trading_client_detail!$G461,0)&lt;&gt;0),IF(OR(LEFT(trading_client_detail!$F461,3)="USD",RIGHT(trading_client_detail!$F461,3)="USD",LEFT(trading_client_detail!$F461,3)="EUR",RIGHT(trading_client_detail!$F461,3)="EUR"),"",IF(NOT(ISERROR(VLOOKUP(trading_client_detail!$E461,'asset_&amp;_open_positions'!$E:$M, 9, FALSE))),VLOOKUP(trading_client_detail!$E461,'asset_&amp;_open_positions'!$E:$M, 9, FALSE),IF(NOT(ISERROR(VLOOKUP(trading_client_detail!$F461,'asset_&amp;_open_positions'!$E:$M, 9, FALSE))),VLOOKUP(trading_client_detail!$F461,'asset_&amp;_open_positions'!$E:$M, 9, FALSE),RIGHT(trading_client_detail!$F461,LEN(trading_client_detail!$F461)-1)))),"")</f>
        <v/>
      </c>
      <c r="B461" t="str">
        <f>IF(AND(trading_client_detail!$A461&lt;&gt;"",ROUND(trading_client_detail!$G461,0)&lt;&gt;0),IF(OR(LEFT(trading_client_detail!$F461,3)="USD",RIGHT(trading_client_detail!$F461,3)="USD"),"",IF(NOT(ISERROR(VLOOKUP(trading_client_detail!$E461,'asset_&amp;_open_positions'!$E:$M, 6, FALSE))),VLOOKUP(trading_client_detail!$E461,'asset_&amp;_open_positions'!$E:$M, 6, FALSE),IF(NOT(ISERROR(VLOOKUP($A461,'asset_&amp;_open_positions'!$E:$M, 6, FALSE))),VLOOKUP($A461,'asset_&amp;_open_positions'!$E:$M, 6, FALSE),"ASSET"))),"")</f>
        <v/>
      </c>
      <c r="C461" t="str">
        <f>IF(AND(trading_client_detail!$A461&lt;&gt;"",ROUND(trading_client_detail!$G461,0)&lt;&gt;0),IF(OR(LEFT(trading_client_detail!$F461,3)="USD",RIGHT(trading_client_detail!$F461,3)="USD"),"",IF(NOT(ISERROR(VLOOKUP(trading_client_detail!$E461,'asset_&amp;_open_positions'!$E:$M, 6, FALSE))),VLOOKUP(trading_client_detail!$E461,'asset_&amp;_open_positions'!$E:$M, 8, FALSE),IF(NOT(ISERROR(VLOOKUP($A461,'asset_&amp;_open_positions'!$E:$M, 6, FALSE))),VLOOKUP($A461,'asset_&amp;_open_positions'!$E:$M, 8, FALSE),1))),"")</f>
        <v/>
      </c>
      <c r="D461" s="42" t="str">
        <f>IF(trading_client_detail!$A461&lt;&gt;"",IF(OR(LEFT(trading_client_detail!$F461,3)="USD",RIGHT(trading_client_detail!$F461,3)="USD",LEFT(trading_client_detail!$F461,3)="EUR",RIGHT(trading_client_detail!$F461,3)="EUR"),"",trading_client_detail!$G461),"")</f>
        <v/>
      </c>
    </row>
    <row r="462" spans="1:4" x14ac:dyDescent="0.25">
      <c r="A462" t="str">
        <f>IF(AND(trading_client_detail!$A462&lt;&gt;"",ROUND(trading_client_detail!$G462,0)&lt;&gt;0),IF(OR(LEFT(trading_client_detail!$F462,3)="USD",RIGHT(trading_client_detail!$F462,3)="USD",LEFT(trading_client_detail!$F462,3)="EUR",RIGHT(trading_client_detail!$F462,3)="EUR"),"",IF(NOT(ISERROR(VLOOKUP(trading_client_detail!$E462,'asset_&amp;_open_positions'!$E:$M, 9, FALSE))),VLOOKUP(trading_client_detail!$E462,'asset_&amp;_open_positions'!$E:$M, 9, FALSE),IF(NOT(ISERROR(VLOOKUP(trading_client_detail!$F462,'asset_&amp;_open_positions'!$E:$M, 9, FALSE))),VLOOKUP(trading_client_detail!$F462,'asset_&amp;_open_positions'!$E:$M, 9, FALSE),RIGHT(trading_client_detail!$F462,LEN(trading_client_detail!$F462)-1)))),"")</f>
        <v/>
      </c>
      <c r="B462" t="str">
        <f>IF(AND(trading_client_detail!$A462&lt;&gt;"",ROUND(trading_client_detail!$G462,0)&lt;&gt;0),IF(OR(LEFT(trading_client_detail!$F462,3)="USD",RIGHT(trading_client_detail!$F462,3)="USD"),"",IF(NOT(ISERROR(VLOOKUP(trading_client_detail!$E462,'asset_&amp;_open_positions'!$E:$M, 6, FALSE))),VLOOKUP(trading_client_detail!$E462,'asset_&amp;_open_positions'!$E:$M, 6, FALSE),IF(NOT(ISERROR(VLOOKUP($A462,'asset_&amp;_open_positions'!$E:$M, 6, FALSE))),VLOOKUP($A462,'asset_&amp;_open_positions'!$E:$M, 6, FALSE),"ASSET"))),"")</f>
        <v/>
      </c>
      <c r="C462" t="str">
        <f>IF(AND(trading_client_detail!$A462&lt;&gt;"",ROUND(trading_client_detail!$G462,0)&lt;&gt;0),IF(OR(LEFT(trading_client_detail!$F462,3)="USD",RIGHT(trading_client_detail!$F462,3)="USD"),"",IF(NOT(ISERROR(VLOOKUP(trading_client_detail!$E462,'asset_&amp;_open_positions'!$E:$M, 6, FALSE))),VLOOKUP(trading_client_detail!$E462,'asset_&amp;_open_positions'!$E:$M, 8, FALSE),IF(NOT(ISERROR(VLOOKUP($A462,'asset_&amp;_open_positions'!$E:$M, 6, FALSE))),VLOOKUP($A462,'asset_&amp;_open_positions'!$E:$M, 8, FALSE),1))),"")</f>
        <v/>
      </c>
      <c r="D462" s="42">
        <f>IF(trading_client_detail!$A462&lt;&gt;"",IF(OR(LEFT(trading_client_detail!$F462,3)="USD",RIGHT(trading_client_detail!$F462,3)="USD",LEFT(trading_client_detail!$F462,3)="EUR",RIGHT(trading_client_detail!$F462,3)="EUR"),"",trading_client_detail!$G462),"")</f>
        <v>3.99999999789457E-9</v>
      </c>
    </row>
    <row r="463" spans="1:4" x14ac:dyDescent="0.25">
      <c r="A463" t="str">
        <f>IF(AND(trading_client_detail!$A463&lt;&gt;"",ROUND(trading_client_detail!$G463,0)&lt;&gt;0),IF(OR(LEFT(trading_client_detail!$F463,3)="USD",RIGHT(trading_client_detail!$F463,3)="USD",LEFT(trading_client_detail!$F463,3)="EUR",RIGHT(trading_client_detail!$F463,3)="EUR"),"",IF(NOT(ISERROR(VLOOKUP(trading_client_detail!$E463,'asset_&amp;_open_positions'!$E:$M, 9, FALSE))),VLOOKUP(trading_client_detail!$E463,'asset_&amp;_open_positions'!$E:$M, 9, FALSE),IF(NOT(ISERROR(VLOOKUP(trading_client_detail!$F463,'asset_&amp;_open_positions'!$E:$M, 9, FALSE))),VLOOKUP(trading_client_detail!$F463,'asset_&amp;_open_positions'!$E:$M, 9, FALSE),RIGHT(trading_client_detail!$F463,LEN(trading_client_detail!$F463)-1)))),"")</f>
        <v>ETH</v>
      </c>
      <c r="B463" t="str">
        <f>IF(AND(trading_client_detail!$A463&lt;&gt;"",ROUND(trading_client_detail!$G463,0)&lt;&gt;0),IF(OR(LEFT(trading_client_detail!$F463,3)="USD",RIGHT(trading_client_detail!$F463,3)="USD"),"",IF(NOT(ISERROR(VLOOKUP(trading_client_detail!$E463,'asset_&amp;_open_positions'!$E:$M, 6, FALSE))),VLOOKUP(trading_client_detail!$E463,'asset_&amp;_open_positions'!$E:$M, 6, FALSE),IF(NOT(ISERROR(VLOOKUP($A463,'asset_&amp;_open_positions'!$E:$M, 6, FALSE))),VLOOKUP($A463,'asset_&amp;_open_positions'!$E:$M, 6, FALSE),"ASSET"))),"")</f>
        <v>FUTURE</v>
      </c>
      <c r="C463">
        <f>IF(AND(trading_client_detail!$A463&lt;&gt;"",ROUND(trading_client_detail!$G463,0)&lt;&gt;0),IF(OR(LEFT(trading_client_detail!$F463,3)="USD",RIGHT(trading_client_detail!$F463,3)="USD"),"",IF(NOT(ISERROR(VLOOKUP(trading_client_detail!$E463,'asset_&amp;_open_positions'!$E:$M, 6, FALSE))),VLOOKUP(trading_client_detail!$E463,'asset_&amp;_open_positions'!$E:$M, 8, FALSE),IF(NOT(ISERROR(VLOOKUP($A463,'asset_&amp;_open_positions'!$E:$M, 6, FALSE))),VLOOKUP($A463,'asset_&amp;_open_positions'!$E:$M, 8, FALSE),1))),"")</f>
        <v>1</v>
      </c>
      <c r="D463" s="42">
        <f>IF(trading_client_detail!$A463&lt;&gt;"",IF(OR(LEFT(trading_client_detail!$F463,3)="USD",RIGHT(trading_client_detail!$F463,3)="USD",LEFT(trading_client_detail!$F463,3)="EUR",RIGHT(trading_client_detail!$F463,3)="EUR"),"",trading_client_detail!$G463),"")</f>
        <v>622.79999999999995</v>
      </c>
    </row>
    <row r="464" spans="1:4" x14ac:dyDescent="0.25">
      <c r="A464" t="str">
        <f>IF(AND(trading_client_detail!$A464&lt;&gt;"",ROUND(trading_client_detail!$G464,0)&lt;&gt;0),IF(OR(LEFT(trading_client_detail!$F464,3)="USD",RIGHT(trading_client_detail!$F464,3)="USD",LEFT(trading_client_detail!$F464,3)="EUR",RIGHT(trading_client_detail!$F464,3)="EUR"),"",IF(NOT(ISERROR(VLOOKUP(trading_client_detail!$E464,'asset_&amp;_open_positions'!$E:$M, 9, FALSE))),VLOOKUP(trading_client_detail!$E464,'asset_&amp;_open_positions'!$E:$M, 9, FALSE),IF(NOT(ISERROR(VLOOKUP(trading_client_detail!$F464,'asset_&amp;_open_positions'!$E:$M, 9, FALSE))),VLOOKUP(trading_client_detail!$F464,'asset_&amp;_open_positions'!$E:$M, 9, FALSE),RIGHT(trading_client_detail!$F464,LEN(trading_client_detail!$F464)-1)))),"")</f>
        <v>ETH</v>
      </c>
      <c r="B464" t="str">
        <f>IF(AND(trading_client_detail!$A464&lt;&gt;"",ROUND(trading_client_detail!$G464,0)&lt;&gt;0),IF(OR(LEFT(trading_client_detail!$F464,3)="USD",RIGHT(trading_client_detail!$F464,3)="USD"),"",IF(NOT(ISERROR(VLOOKUP(trading_client_detail!$E464,'asset_&amp;_open_positions'!$E:$M, 6, FALSE))),VLOOKUP(trading_client_detail!$E464,'asset_&amp;_open_positions'!$E:$M, 6, FALSE),IF(NOT(ISERROR(VLOOKUP($A464,'asset_&amp;_open_positions'!$E:$M, 6, FALSE))),VLOOKUP($A464,'asset_&amp;_open_positions'!$E:$M, 6, FALSE),"ASSET"))),"")</f>
        <v>FUTURE</v>
      </c>
      <c r="C464">
        <f>IF(AND(trading_client_detail!$A464&lt;&gt;"",ROUND(trading_client_detail!$G464,0)&lt;&gt;0),IF(OR(LEFT(trading_client_detail!$F464,3)="USD",RIGHT(trading_client_detail!$F464,3)="USD"),"",IF(NOT(ISERROR(VLOOKUP(trading_client_detail!$E464,'asset_&amp;_open_positions'!$E:$M, 6, FALSE))),VLOOKUP(trading_client_detail!$E464,'asset_&amp;_open_positions'!$E:$M, 8, FALSE),IF(NOT(ISERROR(VLOOKUP($A464,'asset_&amp;_open_positions'!$E:$M, 6, FALSE))),VLOOKUP($A464,'asset_&amp;_open_positions'!$E:$M, 8, FALSE),1))),"")</f>
        <v>1</v>
      </c>
      <c r="D464" s="42">
        <f>IF(trading_client_detail!$A464&lt;&gt;"",IF(OR(LEFT(trading_client_detail!$F464,3)="USD",RIGHT(trading_client_detail!$F464,3)="USD",LEFT(trading_client_detail!$F464,3)="EUR",RIGHT(trading_client_detail!$F464,3)="EUR"),"",trading_client_detail!$G464),"")</f>
        <v>-622.79999999999995</v>
      </c>
    </row>
    <row r="465" spans="1:4" x14ac:dyDescent="0.25">
      <c r="A465" t="str">
        <f>IF(AND(trading_client_detail!$A465&lt;&gt;"",ROUND(trading_client_detail!$G465,0)&lt;&gt;0),IF(OR(LEFT(trading_client_detail!$F465,3)="USD",RIGHT(trading_client_detail!$F465,3)="USD",LEFT(trading_client_detail!$F465,3)="EUR",RIGHT(trading_client_detail!$F465,3)="EUR"),"",IF(NOT(ISERROR(VLOOKUP(trading_client_detail!$E465,'asset_&amp;_open_positions'!$E:$M, 9, FALSE))),VLOOKUP(trading_client_detail!$E465,'asset_&amp;_open_positions'!$E:$M, 9, FALSE),IF(NOT(ISERROR(VLOOKUP(trading_client_detail!$F465,'asset_&amp;_open_positions'!$E:$M, 9, FALSE))),VLOOKUP(trading_client_detail!$F465,'asset_&amp;_open_positions'!$E:$M, 9, FALSE),RIGHT(trading_client_detail!$F465,LEN(trading_client_detail!$F465)-1)))),"")</f>
        <v>ETH</v>
      </c>
      <c r="B465" t="str">
        <f>IF(AND(trading_client_detail!$A465&lt;&gt;"",ROUND(trading_client_detail!$G465,0)&lt;&gt;0),IF(OR(LEFT(trading_client_detail!$F465,3)="USD",RIGHT(trading_client_detail!$F465,3)="USD"),"",IF(NOT(ISERROR(VLOOKUP(trading_client_detail!$E465,'asset_&amp;_open_positions'!$E:$M, 6, FALSE))),VLOOKUP(trading_client_detail!$E465,'asset_&amp;_open_positions'!$E:$M, 6, FALSE),IF(NOT(ISERROR(VLOOKUP($A465,'asset_&amp;_open_positions'!$E:$M, 6, FALSE))),VLOOKUP($A465,'asset_&amp;_open_positions'!$E:$M, 6, FALSE),"ASSET"))),"")</f>
        <v>ASSET</v>
      </c>
      <c r="C465">
        <f>IF(AND(trading_client_detail!$A465&lt;&gt;"",ROUND(trading_client_detail!$G465,0)&lt;&gt;0),IF(OR(LEFT(trading_client_detail!$F465,3)="USD",RIGHT(trading_client_detail!$F465,3)="USD"),"",IF(NOT(ISERROR(VLOOKUP(trading_client_detail!$E465,'asset_&amp;_open_positions'!$E:$M, 6, FALSE))),VLOOKUP(trading_client_detail!$E465,'asset_&amp;_open_positions'!$E:$M, 8, FALSE),IF(NOT(ISERROR(VLOOKUP($A465,'asset_&amp;_open_positions'!$E:$M, 6, FALSE))),VLOOKUP($A465,'asset_&amp;_open_positions'!$E:$M, 8, FALSE),1))),"")</f>
        <v>1</v>
      </c>
      <c r="D465" s="42">
        <f>IF(trading_client_detail!$A465&lt;&gt;"",IF(OR(LEFT(trading_client_detail!$F465,3)="USD",RIGHT(trading_client_detail!$F465,3)="USD",LEFT(trading_client_detail!$F465,3)="EUR",RIGHT(trading_client_detail!$F465,3)="EUR"),"",trading_client_detail!$G465),"")</f>
        <v>424.61077010000002</v>
      </c>
    </row>
    <row r="466" spans="1:4" x14ac:dyDescent="0.25">
      <c r="A466" t="str">
        <f>IF(AND(trading_client_detail!$A466&lt;&gt;"",ROUND(trading_client_detail!$G466,0)&lt;&gt;0),IF(OR(LEFT(trading_client_detail!$F466,3)="USD",RIGHT(trading_client_detail!$F466,3)="USD",LEFT(trading_client_detail!$F466,3)="EUR",RIGHT(trading_client_detail!$F466,3)="EUR"),"",IF(NOT(ISERROR(VLOOKUP(trading_client_detail!$E466,'asset_&amp;_open_positions'!$E:$M, 9, FALSE))),VLOOKUP(trading_client_detail!$E466,'asset_&amp;_open_positions'!$E:$M, 9, FALSE),IF(NOT(ISERROR(VLOOKUP(trading_client_detail!$F466,'asset_&amp;_open_positions'!$E:$M, 9, FALSE))),VLOOKUP(trading_client_detail!$F466,'asset_&amp;_open_positions'!$E:$M, 9, FALSE),RIGHT(trading_client_detail!$F466,LEN(trading_client_detail!$F466)-1)))),"")</f>
        <v/>
      </c>
      <c r="B466" t="str">
        <f>IF(AND(trading_client_detail!$A466&lt;&gt;"",ROUND(trading_client_detail!$G466,0)&lt;&gt;0),IF(OR(LEFT(trading_client_detail!$F466,3)="USD",RIGHT(trading_client_detail!$F466,3)="USD"),"",IF(NOT(ISERROR(VLOOKUP(trading_client_detail!$E466,'asset_&amp;_open_positions'!$E:$M, 6, FALSE))),VLOOKUP(trading_client_detail!$E466,'asset_&amp;_open_positions'!$E:$M, 6, FALSE),IF(NOT(ISERROR(VLOOKUP($A466,'asset_&amp;_open_positions'!$E:$M, 6, FALSE))),VLOOKUP($A466,'asset_&amp;_open_positions'!$E:$M, 6, FALSE),"ASSET"))),"")</f>
        <v/>
      </c>
      <c r="C466" t="str">
        <f>IF(AND(trading_client_detail!$A466&lt;&gt;"",ROUND(trading_client_detail!$G466,0)&lt;&gt;0),IF(OR(LEFT(trading_client_detail!$F466,3)="USD",RIGHT(trading_client_detail!$F466,3)="USD"),"",IF(NOT(ISERROR(VLOOKUP(trading_client_detail!$E466,'asset_&amp;_open_positions'!$E:$M, 6, FALSE))),VLOOKUP(trading_client_detail!$E466,'asset_&amp;_open_positions'!$E:$M, 8, FALSE),IF(NOT(ISERROR(VLOOKUP($A466,'asset_&amp;_open_positions'!$E:$M, 6, FALSE))),VLOOKUP($A466,'asset_&amp;_open_positions'!$E:$M, 8, FALSE),1))),"")</f>
        <v/>
      </c>
      <c r="D466" s="42" t="str">
        <f>IF(trading_client_detail!$A466&lt;&gt;"",IF(OR(LEFT(trading_client_detail!$F466,3)="USD",RIGHT(trading_client_detail!$F466,3)="USD",LEFT(trading_client_detail!$F466,3)="EUR",RIGHT(trading_client_detail!$F466,3)="EUR"),"",trading_client_detail!$G466),"")</f>
        <v/>
      </c>
    </row>
    <row r="467" spans="1:4" x14ac:dyDescent="0.25">
      <c r="A467" t="str">
        <f>IF(AND(trading_client_detail!$A467&lt;&gt;"",ROUND(trading_client_detail!$G467,0)&lt;&gt;0),IF(OR(LEFT(trading_client_detail!$F467,3)="USD",RIGHT(trading_client_detail!$F467,3)="USD",LEFT(trading_client_detail!$F467,3)="EUR",RIGHT(trading_client_detail!$F467,3)="EUR"),"",IF(NOT(ISERROR(VLOOKUP(trading_client_detail!$E467,'asset_&amp;_open_positions'!$E:$M, 9, FALSE))),VLOOKUP(trading_client_detail!$E467,'asset_&amp;_open_positions'!$E:$M, 9, FALSE),IF(NOT(ISERROR(VLOOKUP(trading_client_detail!$F467,'asset_&amp;_open_positions'!$E:$M, 9, FALSE))),VLOOKUP(trading_client_detail!$F467,'asset_&amp;_open_positions'!$E:$M, 9, FALSE),RIGHT(trading_client_detail!$F467,LEN(trading_client_detail!$F467)-1)))),"")</f>
        <v>ETH</v>
      </c>
      <c r="B467" t="str">
        <f>IF(AND(trading_client_detail!$A467&lt;&gt;"",ROUND(trading_client_detail!$G467,0)&lt;&gt;0),IF(OR(LEFT(trading_client_detail!$F467,3)="USD",RIGHT(trading_client_detail!$F467,3)="USD"),"",IF(NOT(ISERROR(VLOOKUP(trading_client_detail!$E467,'asset_&amp;_open_positions'!$E:$M, 6, FALSE))),VLOOKUP(trading_client_detail!$E467,'asset_&amp;_open_positions'!$E:$M, 6, FALSE),IF(NOT(ISERROR(VLOOKUP($A467,'asset_&amp;_open_positions'!$E:$M, 6, FALSE))),VLOOKUP($A467,'asset_&amp;_open_positions'!$E:$M, 6, FALSE),"ASSET"))),"")</f>
        <v>SWAP</v>
      </c>
      <c r="C467">
        <f>IF(AND(trading_client_detail!$A467&lt;&gt;"",ROUND(trading_client_detail!$G467,0)&lt;&gt;0),IF(OR(LEFT(trading_client_detail!$F467,3)="USD",RIGHT(trading_client_detail!$F467,3)="USD"),"",IF(NOT(ISERROR(VLOOKUP(trading_client_detail!$E467,'asset_&amp;_open_positions'!$E:$M, 6, FALSE))),VLOOKUP(trading_client_detail!$E467,'asset_&amp;_open_positions'!$E:$M, 8, FALSE),IF(NOT(ISERROR(VLOOKUP($A467,'asset_&amp;_open_positions'!$E:$M, 6, FALSE))),VLOOKUP($A467,'asset_&amp;_open_positions'!$E:$M, 8, FALSE),1))),"")</f>
        <v>1</v>
      </c>
      <c r="D467" s="42">
        <f>IF(trading_client_detail!$A467&lt;&gt;"",IF(OR(LEFT(trading_client_detail!$F467,3)="USD",RIGHT(trading_client_detail!$F467,3)="USD",LEFT(trading_client_detail!$F467,3)="EUR",RIGHT(trading_client_detail!$F467,3)="EUR"),"",trading_client_detail!$G467),"")</f>
        <v>-1132.2460000000001</v>
      </c>
    </row>
    <row r="468" spans="1:4" x14ac:dyDescent="0.25">
      <c r="A468" t="str">
        <f>IF(AND(trading_client_detail!$A468&lt;&gt;"",ROUND(trading_client_detail!$G468,0)&lt;&gt;0),IF(OR(LEFT(trading_client_detail!$F468,3)="USD",RIGHT(trading_client_detail!$F468,3)="USD",LEFT(trading_client_detail!$F468,3)="EUR",RIGHT(trading_client_detail!$F468,3)="EUR"),"",IF(NOT(ISERROR(VLOOKUP(trading_client_detail!$E468,'asset_&amp;_open_positions'!$E:$M, 9, FALSE))),VLOOKUP(trading_client_detail!$E468,'asset_&amp;_open_positions'!$E:$M, 9, FALSE),IF(NOT(ISERROR(VLOOKUP(trading_client_detail!$F468,'asset_&amp;_open_positions'!$E:$M, 9, FALSE))),VLOOKUP(trading_client_detail!$F468,'asset_&amp;_open_positions'!$E:$M, 9, FALSE),RIGHT(trading_client_detail!$F468,LEN(trading_client_detail!$F468)-1)))),"")</f>
        <v/>
      </c>
      <c r="B468" t="str">
        <f>IF(AND(trading_client_detail!$A468&lt;&gt;"",ROUND(trading_client_detail!$G468,0)&lt;&gt;0),IF(OR(LEFT(trading_client_detail!$F468,3)="USD",RIGHT(trading_client_detail!$F468,3)="USD"),"",IF(NOT(ISERROR(VLOOKUP(trading_client_detail!$E468,'asset_&amp;_open_positions'!$E:$M, 6, FALSE))),VLOOKUP(trading_client_detail!$E468,'asset_&amp;_open_positions'!$E:$M, 6, FALSE),IF(NOT(ISERROR(VLOOKUP($A468,'asset_&amp;_open_positions'!$E:$M, 6, FALSE))),VLOOKUP($A468,'asset_&amp;_open_positions'!$E:$M, 6, FALSE),"ASSET"))),"")</f>
        <v/>
      </c>
      <c r="C468" t="str">
        <f>IF(AND(trading_client_detail!$A468&lt;&gt;"",ROUND(trading_client_detail!$G468,0)&lt;&gt;0),IF(OR(LEFT(trading_client_detail!$F468,3)="USD",RIGHT(trading_client_detail!$F468,3)="USD"),"",IF(NOT(ISERROR(VLOOKUP(trading_client_detail!$E468,'asset_&amp;_open_positions'!$E:$M, 6, FALSE))),VLOOKUP(trading_client_detail!$E468,'asset_&amp;_open_positions'!$E:$M, 8, FALSE),IF(NOT(ISERROR(VLOOKUP($A468,'asset_&amp;_open_positions'!$E:$M, 6, FALSE))),VLOOKUP($A468,'asset_&amp;_open_positions'!$E:$M, 8, FALSE),1))),"")</f>
        <v/>
      </c>
      <c r="D468" s="42" t="str">
        <f>IF(trading_client_detail!$A468&lt;&gt;"",IF(OR(LEFT(trading_client_detail!$F468,3)="USD",RIGHT(trading_client_detail!$F468,3)="USD",LEFT(trading_client_detail!$F468,3)="EUR",RIGHT(trading_client_detail!$F468,3)="EUR"),"",trading_client_detail!$G468),"")</f>
        <v/>
      </c>
    </row>
    <row r="469" spans="1:4" x14ac:dyDescent="0.25">
      <c r="A469" t="str">
        <f>IF(AND(trading_client_detail!$A469&lt;&gt;"",ROUND(trading_client_detail!$G469,0)&lt;&gt;0),IF(OR(LEFT(trading_client_detail!$F469,3)="USD",RIGHT(trading_client_detail!$F469,3)="USD",LEFT(trading_client_detail!$F469,3)="EUR",RIGHT(trading_client_detail!$F469,3)="EUR"),"",IF(NOT(ISERROR(VLOOKUP(trading_client_detail!$E469,'asset_&amp;_open_positions'!$E:$M, 9, FALSE))),VLOOKUP(trading_client_detail!$E469,'asset_&amp;_open_positions'!$E:$M, 9, FALSE),IF(NOT(ISERROR(VLOOKUP(trading_client_detail!$F469,'asset_&amp;_open_positions'!$E:$M, 9, FALSE))),VLOOKUP(trading_client_detail!$F469,'asset_&amp;_open_positions'!$E:$M, 9, FALSE),RIGHT(trading_client_detail!$F469,LEN(trading_client_detail!$F469)-1)))),"")</f>
        <v>ETH</v>
      </c>
      <c r="B469" t="str">
        <f>IF(AND(trading_client_detail!$A469&lt;&gt;"",ROUND(trading_client_detail!$G469,0)&lt;&gt;0),IF(OR(LEFT(trading_client_detail!$F469,3)="USD",RIGHT(trading_client_detail!$F469,3)="USD"),"",IF(NOT(ISERROR(VLOOKUP(trading_client_detail!$E469,'asset_&amp;_open_positions'!$E:$M, 6, FALSE))),VLOOKUP(trading_client_detail!$E469,'asset_&amp;_open_positions'!$E:$M, 6, FALSE),IF(NOT(ISERROR(VLOOKUP($A469,'asset_&amp;_open_positions'!$E:$M, 6, FALSE))),VLOOKUP($A469,'asset_&amp;_open_positions'!$E:$M, 6, FALSE),"ASSET"))),"")</f>
        <v>ASSET</v>
      </c>
      <c r="C469">
        <f>IF(AND(trading_client_detail!$A469&lt;&gt;"",ROUND(trading_client_detail!$G469,0)&lt;&gt;0),IF(OR(LEFT(trading_client_detail!$F469,3)="USD",RIGHT(trading_client_detail!$F469,3)="USD"),"",IF(NOT(ISERROR(VLOOKUP(trading_client_detail!$E469,'asset_&amp;_open_positions'!$E:$M, 6, FALSE))),VLOOKUP(trading_client_detail!$E469,'asset_&amp;_open_positions'!$E:$M, 8, FALSE),IF(NOT(ISERROR(VLOOKUP($A469,'asset_&amp;_open_positions'!$E:$M, 6, FALSE))),VLOOKUP($A469,'asset_&amp;_open_positions'!$E:$M, 8, FALSE),1))),"")</f>
        <v>1</v>
      </c>
      <c r="D469" s="42">
        <f>IF(trading_client_detail!$A469&lt;&gt;"",IF(OR(LEFT(trading_client_detail!$F469,3)="USD",RIGHT(trading_client_detail!$F469,3)="USD",LEFT(trading_client_detail!$F469,3)="EUR",RIGHT(trading_client_detail!$F469,3)="EUR"),"",trading_client_detail!$G469),"")</f>
        <v>182.775636596</v>
      </c>
    </row>
    <row r="470" spans="1:4" x14ac:dyDescent="0.25">
      <c r="A470" t="str">
        <f>IF(AND(trading_client_detail!$A470&lt;&gt;"",ROUND(trading_client_detail!$G470,0)&lt;&gt;0),IF(OR(LEFT(trading_client_detail!$F470,3)="USD",RIGHT(trading_client_detail!$F470,3)="USD",LEFT(trading_client_detail!$F470,3)="EUR",RIGHT(trading_client_detail!$F470,3)="EUR"),"",IF(NOT(ISERROR(VLOOKUP(trading_client_detail!$E470,'asset_&amp;_open_positions'!$E:$M, 9, FALSE))),VLOOKUP(trading_client_detail!$E470,'asset_&amp;_open_positions'!$E:$M, 9, FALSE),IF(NOT(ISERROR(VLOOKUP(trading_client_detail!$F470,'asset_&amp;_open_positions'!$E:$M, 9, FALSE))),VLOOKUP(trading_client_detail!$F470,'asset_&amp;_open_positions'!$E:$M, 9, FALSE),RIGHT(trading_client_detail!$F470,LEN(trading_client_detail!$F470)-1)))),"")</f>
        <v>ETH</v>
      </c>
      <c r="B470" t="str">
        <f>IF(AND(trading_client_detail!$A470&lt;&gt;"",ROUND(trading_client_detail!$G470,0)&lt;&gt;0),IF(OR(LEFT(trading_client_detail!$F470,3)="USD",RIGHT(trading_client_detail!$F470,3)="USD"),"",IF(NOT(ISERROR(VLOOKUP(trading_client_detail!$E470,'asset_&amp;_open_positions'!$E:$M, 6, FALSE))),VLOOKUP(trading_client_detail!$E470,'asset_&amp;_open_positions'!$E:$M, 6, FALSE),IF(NOT(ISERROR(VLOOKUP($A470,'asset_&amp;_open_positions'!$E:$M, 6, FALSE))),VLOOKUP($A470,'asset_&amp;_open_positions'!$E:$M, 6, FALSE),"ASSET"))),"")</f>
        <v>ASSET</v>
      </c>
      <c r="C470">
        <f>IF(AND(trading_client_detail!$A470&lt;&gt;"",ROUND(trading_client_detail!$G470,0)&lt;&gt;0),IF(OR(LEFT(trading_client_detail!$F470,3)="USD",RIGHT(trading_client_detail!$F470,3)="USD"),"",IF(NOT(ISERROR(VLOOKUP(trading_client_detail!$E470,'asset_&amp;_open_positions'!$E:$M, 6, FALSE))),VLOOKUP(trading_client_detail!$E470,'asset_&amp;_open_positions'!$E:$M, 8, FALSE),IF(NOT(ISERROR(VLOOKUP($A470,'asset_&amp;_open_positions'!$E:$M, 6, FALSE))),VLOOKUP($A470,'asset_&amp;_open_positions'!$E:$M, 8, FALSE),1))),"")</f>
        <v>1</v>
      </c>
      <c r="D470" s="42">
        <f>IF(trading_client_detail!$A470&lt;&gt;"",IF(OR(LEFT(trading_client_detail!$F470,3)="USD",RIGHT(trading_client_detail!$F470,3)="USD",LEFT(trading_client_detail!$F470,3)="EUR",RIGHT(trading_client_detail!$F470,3)="EUR"),"",trading_client_detail!$G470),"")</f>
        <v>-18.805499999999999</v>
      </c>
    </row>
    <row r="471" spans="1:4" x14ac:dyDescent="0.25">
      <c r="A471" t="str">
        <f>IF(AND(trading_client_detail!$A471&lt;&gt;"",ROUND(trading_client_detail!$G471,0)&lt;&gt;0),IF(OR(LEFT(trading_client_detail!$F471,3)="USD",RIGHT(trading_client_detail!$F471,3)="USD",LEFT(trading_client_detail!$F471,3)="EUR",RIGHT(trading_client_detail!$F471,3)="EUR"),"",IF(NOT(ISERROR(VLOOKUP(trading_client_detail!$E471,'asset_&amp;_open_positions'!$E:$M, 9, FALSE))),VLOOKUP(trading_client_detail!$E471,'asset_&amp;_open_positions'!$E:$M, 9, FALSE),IF(NOT(ISERROR(VLOOKUP(trading_client_detail!$F471,'asset_&amp;_open_positions'!$E:$M, 9, FALSE))),VLOOKUP(trading_client_detail!$F471,'asset_&amp;_open_positions'!$E:$M, 9, FALSE),RIGHT(trading_client_detail!$F471,LEN(trading_client_detail!$F471)-1)))),"")</f>
        <v/>
      </c>
      <c r="B471" t="str">
        <f>IF(AND(trading_client_detail!$A471&lt;&gt;"",ROUND(trading_client_detail!$G471,0)&lt;&gt;0),IF(OR(LEFT(trading_client_detail!$F471,3)="USD",RIGHT(trading_client_detail!$F471,3)="USD"),"",IF(NOT(ISERROR(VLOOKUP(trading_client_detail!$E471,'asset_&amp;_open_positions'!$E:$M, 6, FALSE))),VLOOKUP(trading_client_detail!$E471,'asset_&amp;_open_positions'!$E:$M, 6, FALSE),IF(NOT(ISERROR(VLOOKUP($A471,'asset_&amp;_open_positions'!$E:$M, 6, FALSE))),VLOOKUP($A471,'asset_&amp;_open_positions'!$E:$M, 6, FALSE),"ASSET"))),"")</f>
        <v/>
      </c>
      <c r="C471" t="str">
        <f>IF(AND(trading_client_detail!$A471&lt;&gt;"",ROUND(trading_client_detail!$G471,0)&lt;&gt;0),IF(OR(LEFT(trading_client_detail!$F471,3)="USD",RIGHT(trading_client_detail!$F471,3)="USD"),"",IF(NOT(ISERROR(VLOOKUP(trading_client_detail!$E471,'asset_&amp;_open_positions'!$E:$M, 6, FALSE))),VLOOKUP(trading_client_detail!$E471,'asset_&amp;_open_positions'!$E:$M, 8, FALSE),IF(NOT(ISERROR(VLOOKUP($A471,'asset_&amp;_open_positions'!$E:$M, 6, FALSE))),VLOOKUP($A471,'asset_&amp;_open_positions'!$E:$M, 8, FALSE),1))),"")</f>
        <v/>
      </c>
      <c r="D471" s="42" t="str">
        <f>IF(trading_client_detail!$A471&lt;&gt;"",IF(OR(LEFT(trading_client_detail!$F471,3)="USD",RIGHT(trading_client_detail!$F471,3)="USD",LEFT(trading_client_detail!$F471,3)="EUR",RIGHT(trading_client_detail!$F471,3)="EUR"),"",trading_client_detail!$G471),"")</f>
        <v/>
      </c>
    </row>
    <row r="472" spans="1:4" x14ac:dyDescent="0.25">
      <c r="A472" t="str">
        <f>IF(AND(trading_client_detail!$A472&lt;&gt;"",ROUND(trading_client_detail!$G472,0)&lt;&gt;0),IF(OR(LEFT(trading_client_detail!$F472,3)="USD",RIGHT(trading_client_detail!$F472,3)="USD",LEFT(trading_client_detail!$F472,3)="EUR",RIGHT(trading_client_detail!$F472,3)="EUR"),"",IF(NOT(ISERROR(VLOOKUP(trading_client_detail!$E472,'asset_&amp;_open_positions'!$E:$M, 9, FALSE))),VLOOKUP(trading_client_detail!$E472,'asset_&amp;_open_positions'!$E:$M, 9, FALSE),IF(NOT(ISERROR(VLOOKUP(trading_client_detail!$F472,'asset_&amp;_open_positions'!$E:$M, 9, FALSE))),VLOOKUP(trading_client_detail!$F472,'asset_&amp;_open_positions'!$E:$M, 9, FALSE),RIGHT(trading_client_detail!$F472,LEN(trading_client_detail!$F472)-1)))),"")</f>
        <v>ETH</v>
      </c>
      <c r="B472" t="str">
        <f>IF(AND(trading_client_detail!$A472&lt;&gt;"",ROUND(trading_client_detail!$G472,0)&lt;&gt;0),IF(OR(LEFT(trading_client_detail!$F472,3)="USD",RIGHT(trading_client_detail!$F472,3)="USD"),"",IF(NOT(ISERROR(VLOOKUP(trading_client_detail!$E472,'asset_&amp;_open_positions'!$E:$M, 6, FALSE))),VLOOKUP(trading_client_detail!$E472,'asset_&amp;_open_positions'!$E:$M, 6, FALSE),IF(NOT(ISERROR(VLOOKUP($A472,'asset_&amp;_open_positions'!$E:$M, 6, FALSE))),VLOOKUP($A472,'asset_&amp;_open_positions'!$E:$M, 6, FALSE),"ASSET"))),"")</f>
        <v>ASSET</v>
      </c>
      <c r="C472">
        <f>IF(AND(trading_client_detail!$A472&lt;&gt;"",ROUND(trading_client_detail!$G472,0)&lt;&gt;0),IF(OR(LEFT(trading_client_detail!$F472,3)="USD",RIGHT(trading_client_detail!$F472,3)="USD"),"",IF(NOT(ISERROR(VLOOKUP(trading_client_detail!$E472,'asset_&amp;_open_positions'!$E:$M, 6, FALSE))),VLOOKUP(trading_client_detail!$E472,'asset_&amp;_open_positions'!$E:$M, 8, FALSE),IF(NOT(ISERROR(VLOOKUP($A472,'asset_&amp;_open_positions'!$E:$M, 6, FALSE))),VLOOKUP($A472,'asset_&amp;_open_positions'!$E:$M, 8, FALSE),1))),"")</f>
        <v>1</v>
      </c>
      <c r="D472" s="42">
        <f>IF(trading_client_detail!$A472&lt;&gt;"",IF(OR(LEFT(trading_client_detail!$F472,3)="USD",RIGHT(trading_client_detail!$F472,3)="USD",LEFT(trading_client_detail!$F472,3)="EUR",RIGHT(trading_client_detail!$F472,3)="EUR"),"",trading_client_detail!$G472),"")</f>
        <v>247.465299999</v>
      </c>
    </row>
    <row r="473" spans="1:4" x14ac:dyDescent="0.25">
      <c r="A473" t="str">
        <f>IF(AND(trading_client_detail!$A473&lt;&gt;"",ROUND(trading_client_detail!$G473,0)&lt;&gt;0),IF(OR(LEFT(trading_client_detail!$F473,3)="USD",RIGHT(trading_client_detail!$F473,3)="USD",LEFT(trading_client_detail!$F473,3)="EUR",RIGHT(trading_client_detail!$F473,3)="EUR"),"",IF(NOT(ISERROR(VLOOKUP(trading_client_detail!$E473,'asset_&amp;_open_positions'!$E:$M, 9, FALSE))),VLOOKUP(trading_client_detail!$E473,'asset_&amp;_open_positions'!$E:$M, 9, FALSE),IF(NOT(ISERROR(VLOOKUP(trading_client_detail!$F473,'asset_&amp;_open_positions'!$E:$M, 9, FALSE))),VLOOKUP(trading_client_detail!$F473,'asset_&amp;_open_positions'!$E:$M, 9, FALSE),RIGHT(trading_client_detail!$F473,LEN(trading_client_detail!$F473)-1)))),"")</f>
        <v/>
      </c>
      <c r="B473" t="str">
        <f>IF(AND(trading_client_detail!$A473&lt;&gt;"",ROUND(trading_client_detail!$G473,0)&lt;&gt;0),IF(OR(LEFT(trading_client_detail!$F473,3)="USD",RIGHT(trading_client_detail!$F473,3)="USD"),"",IF(NOT(ISERROR(VLOOKUP(trading_client_detail!$E473,'asset_&amp;_open_positions'!$E:$M, 6, FALSE))),VLOOKUP(trading_client_detail!$E473,'asset_&amp;_open_positions'!$E:$M, 6, FALSE),IF(NOT(ISERROR(VLOOKUP($A473,'asset_&amp;_open_positions'!$E:$M, 6, FALSE))),VLOOKUP($A473,'asset_&amp;_open_positions'!$E:$M, 6, FALSE),"ASSET"))),"")</f>
        <v/>
      </c>
      <c r="C473" t="str">
        <f>IF(AND(trading_client_detail!$A473&lt;&gt;"",ROUND(trading_client_detail!$G473,0)&lt;&gt;0),IF(OR(LEFT(trading_client_detail!$F473,3)="USD",RIGHT(trading_client_detail!$F473,3)="USD"),"",IF(NOT(ISERROR(VLOOKUP(trading_client_detail!$E473,'asset_&amp;_open_positions'!$E:$M, 6, FALSE))),VLOOKUP(trading_client_detail!$E473,'asset_&amp;_open_positions'!$E:$M, 8, FALSE),IF(NOT(ISERROR(VLOOKUP($A473,'asset_&amp;_open_positions'!$E:$M, 6, FALSE))),VLOOKUP($A473,'asset_&amp;_open_positions'!$E:$M, 8, FALSE),1))),"")</f>
        <v/>
      </c>
      <c r="D473" s="42" t="str">
        <f>IF(trading_client_detail!$A473&lt;&gt;"",IF(OR(LEFT(trading_client_detail!$F473,3)="USD",RIGHT(trading_client_detail!$F473,3)="USD",LEFT(trading_client_detail!$F473,3)="EUR",RIGHT(trading_client_detail!$F473,3)="EUR"),"",trading_client_detail!$G473),"")</f>
        <v/>
      </c>
    </row>
    <row r="474" spans="1:4" x14ac:dyDescent="0.25">
      <c r="A474" t="str">
        <f>IF(AND(trading_client_detail!$A474&lt;&gt;"",ROUND(trading_client_detail!$G474,0)&lt;&gt;0),IF(OR(LEFT(trading_client_detail!$F474,3)="USD",RIGHT(trading_client_detail!$F474,3)="USD",LEFT(trading_client_detail!$F474,3)="EUR",RIGHT(trading_client_detail!$F474,3)="EUR"),"",IF(NOT(ISERROR(VLOOKUP(trading_client_detail!$E474,'asset_&amp;_open_positions'!$E:$M, 9, FALSE))),VLOOKUP(trading_client_detail!$E474,'asset_&amp;_open_positions'!$E:$M, 9, FALSE),IF(NOT(ISERROR(VLOOKUP(trading_client_detail!$F474,'asset_&amp;_open_positions'!$E:$M, 9, FALSE))),VLOOKUP(trading_client_detail!$F474,'asset_&amp;_open_positions'!$E:$M, 9, FALSE),RIGHT(trading_client_detail!$F474,LEN(trading_client_detail!$F474)-1)))),"")</f>
        <v>ETH</v>
      </c>
      <c r="B474" t="str">
        <f>IF(AND(trading_client_detail!$A474&lt;&gt;"",ROUND(trading_client_detail!$G474,0)&lt;&gt;0),IF(OR(LEFT(trading_client_detail!$F474,3)="USD",RIGHT(trading_client_detail!$F474,3)="USD"),"",IF(NOT(ISERROR(VLOOKUP(trading_client_detail!$E474,'asset_&amp;_open_positions'!$E:$M, 6, FALSE))),VLOOKUP(trading_client_detail!$E474,'asset_&amp;_open_positions'!$E:$M, 6, FALSE),IF(NOT(ISERROR(VLOOKUP($A474,'asset_&amp;_open_positions'!$E:$M, 6, FALSE))),VLOOKUP($A474,'asset_&amp;_open_positions'!$E:$M, 6, FALSE),"ASSET"))),"")</f>
        <v>ASSET</v>
      </c>
      <c r="C474">
        <f>IF(AND(trading_client_detail!$A474&lt;&gt;"",ROUND(trading_client_detail!$G474,0)&lt;&gt;0),IF(OR(LEFT(trading_client_detail!$F474,3)="USD",RIGHT(trading_client_detail!$F474,3)="USD"),"",IF(NOT(ISERROR(VLOOKUP(trading_client_detail!$E474,'asset_&amp;_open_positions'!$E:$M, 6, FALSE))),VLOOKUP(trading_client_detail!$E474,'asset_&amp;_open_positions'!$E:$M, 8, FALSE),IF(NOT(ISERROR(VLOOKUP($A474,'asset_&amp;_open_positions'!$E:$M, 6, FALSE))),VLOOKUP($A474,'asset_&amp;_open_positions'!$E:$M, 8, FALSE),1))),"")</f>
        <v>1</v>
      </c>
      <c r="D474" s="42">
        <f>IF(trading_client_detail!$A474&lt;&gt;"",IF(OR(LEFT(trading_client_detail!$F474,3)="USD",RIGHT(trading_client_detail!$F474,3)="USD",LEFT(trading_client_detail!$F474,3)="EUR",RIGHT(trading_client_detail!$F474,3)="EUR"),"",trading_client_detail!$G474),"")</f>
        <v>296.15260699999999</v>
      </c>
    </row>
    <row r="475" spans="1:4" x14ac:dyDescent="0.25">
      <c r="A475" t="str">
        <f>IF(AND(trading_client_detail!$A475&lt;&gt;"",ROUND(trading_client_detail!$G475,0)&lt;&gt;0),IF(OR(LEFT(trading_client_detail!$F475,3)="USD",RIGHT(trading_client_detail!$F475,3)="USD",LEFT(trading_client_detail!$F475,3)="EUR",RIGHT(trading_client_detail!$F475,3)="EUR"),"",IF(NOT(ISERROR(VLOOKUP(trading_client_detail!$E475,'asset_&amp;_open_positions'!$E:$M, 9, FALSE))),VLOOKUP(trading_client_detail!$E475,'asset_&amp;_open_positions'!$E:$M, 9, FALSE),IF(NOT(ISERROR(VLOOKUP(trading_client_detail!$F475,'asset_&amp;_open_positions'!$E:$M, 9, FALSE))),VLOOKUP(trading_client_detail!$F475,'asset_&amp;_open_positions'!$E:$M, 9, FALSE),RIGHT(trading_client_detail!$F475,LEN(trading_client_detail!$F475)-1)))),"")</f>
        <v/>
      </c>
      <c r="B475" t="str">
        <f>IF(AND(trading_client_detail!$A475&lt;&gt;"",ROUND(trading_client_detail!$G475,0)&lt;&gt;0),IF(OR(LEFT(trading_client_detail!$F475,3)="USD",RIGHT(trading_client_detail!$F475,3)="USD"),"",IF(NOT(ISERROR(VLOOKUP(trading_client_detail!$E475,'asset_&amp;_open_positions'!$E:$M, 6, FALSE))),VLOOKUP(trading_client_detail!$E475,'asset_&amp;_open_positions'!$E:$M, 6, FALSE),IF(NOT(ISERROR(VLOOKUP($A475,'asset_&amp;_open_positions'!$E:$M, 6, FALSE))),VLOOKUP($A475,'asset_&amp;_open_positions'!$E:$M, 6, FALSE),"ASSET"))),"")</f>
        <v/>
      </c>
      <c r="C475" t="str">
        <f>IF(AND(trading_client_detail!$A475&lt;&gt;"",ROUND(trading_client_detail!$G475,0)&lt;&gt;0),IF(OR(LEFT(trading_client_detail!$F475,3)="USD",RIGHT(trading_client_detail!$F475,3)="USD"),"",IF(NOT(ISERROR(VLOOKUP(trading_client_detail!$E475,'asset_&amp;_open_positions'!$E:$M, 6, FALSE))),VLOOKUP(trading_client_detail!$E475,'asset_&amp;_open_positions'!$E:$M, 8, FALSE),IF(NOT(ISERROR(VLOOKUP($A475,'asset_&amp;_open_positions'!$E:$M, 6, FALSE))),VLOOKUP($A475,'asset_&amp;_open_positions'!$E:$M, 8, FALSE),1))),"")</f>
        <v/>
      </c>
      <c r="D475" s="42" t="str">
        <f>IF(trading_client_detail!$A475&lt;&gt;"",IF(OR(LEFT(trading_client_detail!$F475,3)="USD",RIGHT(trading_client_detail!$F475,3)="USD",LEFT(trading_client_detail!$F475,3)="EUR",RIGHT(trading_client_detail!$F475,3)="EUR"),"",trading_client_detail!$G475),"")</f>
        <v/>
      </c>
    </row>
    <row r="476" spans="1:4" x14ac:dyDescent="0.25">
      <c r="A476" t="str">
        <f>IF(AND(trading_client_detail!$A476&lt;&gt;"",ROUND(trading_client_detail!$G476,0)&lt;&gt;0),IF(OR(LEFT(trading_client_detail!$F476,3)="USD",RIGHT(trading_client_detail!$F476,3)="USD",LEFT(trading_client_detail!$F476,3)="EUR",RIGHT(trading_client_detail!$F476,3)="EUR"),"",IF(NOT(ISERROR(VLOOKUP(trading_client_detail!$E476,'asset_&amp;_open_positions'!$E:$M, 9, FALSE))),VLOOKUP(trading_client_detail!$E476,'asset_&amp;_open_positions'!$E:$M, 9, FALSE),IF(NOT(ISERROR(VLOOKUP(trading_client_detail!$F476,'asset_&amp;_open_positions'!$E:$M, 9, FALSE))),VLOOKUP(trading_client_detail!$F476,'asset_&amp;_open_positions'!$E:$M, 9, FALSE),RIGHT(trading_client_detail!$F476,LEN(trading_client_detail!$F476)-1)))),"")</f>
        <v/>
      </c>
      <c r="B476" t="str">
        <f>IF(AND(trading_client_detail!$A476&lt;&gt;"",ROUND(trading_client_detail!$G476,0)&lt;&gt;0),IF(OR(LEFT(trading_client_detail!$F476,3)="USD",RIGHT(trading_client_detail!$F476,3)="USD"),"",IF(NOT(ISERROR(VLOOKUP(trading_client_detail!$E476,'asset_&amp;_open_positions'!$E:$M, 6, FALSE))),VLOOKUP(trading_client_detail!$E476,'asset_&amp;_open_positions'!$E:$M, 6, FALSE),IF(NOT(ISERROR(VLOOKUP($A476,'asset_&amp;_open_positions'!$E:$M, 6, FALSE))),VLOOKUP($A476,'asset_&amp;_open_positions'!$E:$M, 6, FALSE),"ASSET"))),"")</f>
        <v/>
      </c>
      <c r="C476" t="str">
        <f>IF(AND(trading_client_detail!$A476&lt;&gt;"",ROUND(trading_client_detail!$G476,0)&lt;&gt;0),IF(OR(LEFT(trading_client_detail!$F476,3)="USD",RIGHT(trading_client_detail!$F476,3)="USD"),"",IF(NOT(ISERROR(VLOOKUP(trading_client_detail!$E476,'asset_&amp;_open_positions'!$E:$M, 6, FALSE))),VLOOKUP(trading_client_detail!$E476,'asset_&amp;_open_positions'!$E:$M, 8, FALSE),IF(NOT(ISERROR(VLOOKUP($A476,'asset_&amp;_open_positions'!$E:$M, 6, FALSE))),VLOOKUP($A476,'asset_&amp;_open_positions'!$E:$M, 8, FALSE),1))),"")</f>
        <v/>
      </c>
      <c r="D476" s="42" t="str">
        <f>IF(trading_client_detail!$A476&lt;&gt;"",IF(OR(LEFT(trading_client_detail!$F476,3)="USD",RIGHT(trading_client_detail!$F476,3)="USD",LEFT(trading_client_detail!$F476,3)="EUR",RIGHT(trading_client_detail!$F476,3)="EUR"),"",trading_client_detail!$G476),"")</f>
        <v/>
      </c>
    </row>
    <row r="477" spans="1:4" x14ac:dyDescent="0.25">
      <c r="A477" t="str">
        <f>IF(AND(trading_client_detail!$A477&lt;&gt;"",ROUND(trading_client_detail!$G477,0)&lt;&gt;0),IF(OR(LEFT(trading_client_detail!$F477,3)="USD",RIGHT(trading_client_detail!$F477,3)="USD",LEFT(trading_client_detail!$F477,3)="EUR",RIGHT(trading_client_detail!$F477,3)="EUR"),"",IF(NOT(ISERROR(VLOOKUP(trading_client_detail!$E477,'asset_&amp;_open_positions'!$E:$M, 9, FALSE))),VLOOKUP(trading_client_detail!$E477,'asset_&amp;_open_positions'!$E:$M, 9, FALSE),IF(NOT(ISERROR(VLOOKUP(trading_client_detail!$F477,'asset_&amp;_open_positions'!$E:$M, 9, FALSE))),VLOOKUP(trading_client_detail!$F477,'asset_&amp;_open_positions'!$E:$M, 9, FALSE),RIGHT(trading_client_detail!$F477,LEN(trading_client_detail!$F477)-1)))),"")</f>
        <v>ETH</v>
      </c>
      <c r="B477" t="str">
        <f>IF(AND(trading_client_detail!$A477&lt;&gt;"",ROUND(trading_client_detail!$G477,0)&lt;&gt;0),IF(OR(LEFT(trading_client_detail!$F477,3)="USD",RIGHT(trading_client_detail!$F477,3)="USD"),"",IF(NOT(ISERROR(VLOOKUP(trading_client_detail!$E477,'asset_&amp;_open_positions'!$E:$M, 6, FALSE))),VLOOKUP(trading_client_detail!$E477,'asset_&amp;_open_positions'!$E:$M, 6, FALSE),IF(NOT(ISERROR(VLOOKUP($A477,'asset_&amp;_open_positions'!$E:$M, 6, FALSE))),VLOOKUP($A477,'asset_&amp;_open_positions'!$E:$M, 6, FALSE),"ASSET"))),"")</f>
        <v>ASSET</v>
      </c>
      <c r="C477">
        <f>IF(AND(trading_client_detail!$A477&lt;&gt;"",ROUND(trading_client_detail!$G477,0)&lt;&gt;0),IF(OR(LEFT(trading_client_detail!$F477,3)="USD",RIGHT(trading_client_detail!$F477,3)="USD"),"",IF(NOT(ISERROR(VLOOKUP(trading_client_detail!$E477,'asset_&amp;_open_positions'!$E:$M, 6, FALSE))),VLOOKUP(trading_client_detail!$E477,'asset_&amp;_open_positions'!$E:$M, 8, FALSE),IF(NOT(ISERROR(VLOOKUP($A477,'asset_&amp;_open_positions'!$E:$M, 6, FALSE))),VLOOKUP($A477,'asset_&amp;_open_positions'!$E:$M, 8, FALSE),1))),"")</f>
        <v>1</v>
      </c>
      <c r="D477" s="42">
        <f>IF(trading_client_detail!$A477&lt;&gt;"",IF(OR(LEFT(trading_client_detail!$F477,3)="USD",RIGHT(trading_client_detail!$F477,3)="USD",LEFT(trading_client_detail!$F477,3)="EUR",RIGHT(trading_client_detail!$F477,3)="EUR"),"",trading_client_detail!$G477),"")</f>
        <v>-3.3264</v>
      </c>
    </row>
    <row r="478" spans="1:4" x14ac:dyDescent="0.25">
      <c r="A478" t="str">
        <f>IF(AND(trading_client_detail!$A478&lt;&gt;"",ROUND(trading_client_detail!$G478,0)&lt;&gt;0),IF(OR(LEFT(trading_client_detail!$F478,3)="USD",RIGHT(trading_client_detail!$F478,3)="USD",LEFT(trading_client_detail!$F478,3)="EUR",RIGHT(trading_client_detail!$F478,3)="EUR"),"",IF(NOT(ISERROR(VLOOKUP(trading_client_detail!$E478,'asset_&amp;_open_positions'!$E:$M, 9, FALSE))),VLOOKUP(trading_client_detail!$E478,'asset_&amp;_open_positions'!$E:$M, 9, FALSE),IF(NOT(ISERROR(VLOOKUP(trading_client_detail!$F478,'asset_&amp;_open_positions'!$E:$M, 9, FALSE))),VLOOKUP(trading_client_detail!$F478,'asset_&amp;_open_positions'!$E:$M, 9, FALSE),RIGHT(trading_client_detail!$F478,LEN(trading_client_detail!$F478)-1)))),"")</f>
        <v>ETH</v>
      </c>
      <c r="B478" t="str">
        <f>IF(AND(trading_client_detail!$A478&lt;&gt;"",ROUND(trading_client_detail!$G478,0)&lt;&gt;0),IF(OR(LEFT(trading_client_detail!$F478,3)="USD",RIGHT(trading_client_detail!$F478,3)="USD"),"",IF(NOT(ISERROR(VLOOKUP(trading_client_detail!$E478,'asset_&amp;_open_positions'!$E:$M, 6, FALSE))),VLOOKUP(trading_client_detail!$E478,'asset_&amp;_open_positions'!$E:$M, 6, FALSE),IF(NOT(ISERROR(VLOOKUP($A478,'asset_&amp;_open_positions'!$E:$M, 6, FALSE))),VLOOKUP($A478,'asset_&amp;_open_positions'!$E:$M, 6, FALSE),"ASSET"))),"")</f>
        <v>ASSET</v>
      </c>
      <c r="C478">
        <f>IF(AND(trading_client_detail!$A478&lt;&gt;"",ROUND(trading_client_detail!$G478,0)&lt;&gt;0),IF(OR(LEFT(trading_client_detail!$F478,3)="USD",RIGHT(trading_client_detail!$F478,3)="USD"),"",IF(NOT(ISERROR(VLOOKUP(trading_client_detail!$E478,'asset_&amp;_open_positions'!$E:$M, 6, FALSE))),VLOOKUP(trading_client_detail!$E478,'asset_&amp;_open_positions'!$E:$M, 8, FALSE),IF(NOT(ISERROR(VLOOKUP($A478,'asset_&amp;_open_positions'!$E:$M, 6, FALSE))),VLOOKUP($A478,'asset_&amp;_open_positions'!$E:$M, 8, FALSE),1))),"")</f>
        <v>1</v>
      </c>
      <c r="D478" s="42">
        <f>IF(trading_client_detail!$A478&lt;&gt;"",IF(OR(LEFT(trading_client_detail!$F478,3)="USD",RIGHT(trading_client_detail!$F478,3)="USD",LEFT(trading_client_detail!$F478,3)="EUR",RIGHT(trading_client_detail!$F478,3)="EUR"),"",trading_client_detail!$G478),"")</f>
        <v>129.60599999999999</v>
      </c>
    </row>
    <row r="479" spans="1:4" x14ac:dyDescent="0.25">
      <c r="A479" t="str">
        <f>IF(AND(trading_client_detail!$A479&lt;&gt;"",ROUND(trading_client_detail!$G479,0)&lt;&gt;0),IF(OR(LEFT(trading_client_detail!$F479,3)="USD",RIGHT(trading_client_detail!$F479,3)="USD",LEFT(trading_client_detail!$F479,3)="EUR",RIGHT(trading_client_detail!$F479,3)="EUR"),"",IF(NOT(ISERROR(VLOOKUP(trading_client_detail!$E479,'asset_&amp;_open_positions'!$E:$M, 9, FALSE))),VLOOKUP(trading_client_detail!$E479,'asset_&amp;_open_positions'!$E:$M, 9, FALSE),IF(NOT(ISERROR(VLOOKUP(trading_client_detail!$F479,'asset_&amp;_open_positions'!$E:$M, 9, FALSE))),VLOOKUP(trading_client_detail!$F479,'asset_&amp;_open_positions'!$E:$M, 9, FALSE),RIGHT(trading_client_detail!$F479,LEN(trading_client_detail!$F479)-1)))),"")</f>
        <v/>
      </c>
      <c r="B479" t="str">
        <f>IF(AND(trading_client_detail!$A479&lt;&gt;"",ROUND(trading_client_detail!$G479,0)&lt;&gt;0),IF(OR(LEFT(trading_client_detail!$F479,3)="USD",RIGHT(trading_client_detail!$F479,3)="USD"),"",IF(NOT(ISERROR(VLOOKUP(trading_client_detail!$E479,'asset_&amp;_open_positions'!$E:$M, 6, FALSE))),VLOOKUP(trading_client_detail!$E479,'asset_&amp;_open_positions'!$E:$M, 6, FALSE),IF(NOT(ISERROR(VLOOKUP($A479,'asset_&amp;_open_positions'!$E:$M, 6, FALSE))),VLOOKUP($A479,'asset_&amp;_open_positions'!$E:$M, 6, FALSE),"ASSET"))),"")</f>
        <v/>
      </c>
      <c r="C479" t="str">
        <f>IF(AND(trading_client_detail!$A479&lt;&gt;"",ROUND(trading_client_detail!$G479,0)&lt;&gt;0),IF(OR(LEFT(trading_client_detail!$F479,3)="USD",RIGHT(trading_client_detail!$F479,3)="USD"),"",IF(NOT(ISERROR(VLOOKUP(trading_client_detail!$E479,'asset_&amp;_open_positions'!$E:$M, 6, FALSE))),VLOOKUP(trading_client_detail!$E479,'asset_&amp;_open_positions'!$E:$M, 8, FALSE),IF(NOT(ISERROR(VLOOKUP($A479,'asset_&amp;_open_positions'!$E:$M, 6, FALSE))),VLOOKUP($A479,'asset_&amp;_open_positions'!$E:$M, 8, FALSE),1))),"")</f>
        <v/>
      </c>
      <c r="D479" s="42" t="str">
        <f>IF(trading_client_detail!$A479&lt;&gt;"",IF(OR(LEFT(trading_client_detail!$F479,3)="USD",RIGHT(trading_client_detail!$F479,3)="USD",LEFT(trading_client_detail!$F479,3)="EUR",RIGHT(trading_client_detail!$F479,3)="EUR"),"",trading_client_detail!$G479),"")</f>
        <v/>
      </c>
    </row>
    <row r="480" spans="1:4" x14ac:dyDescent="0.25">
      <c r="A480" t="str">
        <f>IF(AND(trading_client_detail!$A480&lt;&gt;"",ROUND(trading_client_detail!$G480,0)&lt;&gt;0),IF(OR(LEFT(trading_client_detail!$F480,3)="USD",RIGHT(trading_client_detail!$F480,3)="USD",LEFT(trading_client_detail!$F480,3)="EUR",RIGHT(trading_client_detail!$F480,3)="EUR"),"",IF(NOT(ISERROR(VLOOKUP(trading_client_detail!$E480,'asset_&amp;_open_positions'!$E:$M, 9, FALSE))),VLOOKUP(trading_client_detail!$E480,'asset_&amp;_open_positions'!$E:$M, 9, FALSE),IF(NOT(ISERROR(VLOOKUP(trading_client_detail!$F480,'asset_&amp;_open_positions'!$E:$M, 9, FALSE))),VLOOKUP(trading_client_detail!$F480,'asset_&amp;_open_positions'!$E:$M, 9, FALSE),RIGHT(trading_client_detail!$F480,LEN(trading_client_detail!$F480)-1)))),"")</f>
        <v>ETH</v>
      </c>
      <c r="B480" t="str">
        <f>IF(AND(trading_client_detail!$A480&lt;&gt;"",ROUND(trading_client_detail!$G480,0)&lt;&gt;0),IF(OR(LEFT(trading_client_detail!$F480,3)="USD",RIGHT(trading_client_detail!$F480,3)="USD"),"",IF(NOT(ISERROR(VLOOKUP(trading_client_detail!$E480,'asset_&amp;_open_positions'!$E:$M, 6, FALSE))),VLOOKUP(trading_client_detail!$E480,'asset_&amp;_open_positions'!$E:$M, 6, FALSE),IF(NOT(ISERROR(VLOOKUP($A480,'asset_&amp;_open_positions'!$E:$M, 6, FALSE))),VLOOKUP($A480,'asset_&amp;_open_positions'!$E:$M, 6, FALSE),"ASSET"))),"")</f>
        <v>ASSET</v>
      </c>
      <c r="C480">
        <f>IF(AND(trading_client_detail!$A480&lt;&gt;"",ROUND(trading_client_detail!$G480,0)&lt;&gt;0),IF(OR(LEFT(trading_client_detail!$F480,3)="USD",RIGHT(trading_client_detail!$F480,3)="USD"),"",IF(NOT(ISERROR(VLOOKUP(trading_client_detail!$E480,'asset_&amp;_open_positions'!$E:$M, 6, FALSE))),VLOOKUP(trading_client_detail!$E480,'asset_&amp;_open_positions'!$E:$M, 8, FALSE),IF(NOT(ISERROR(VLOOKUP($A480,'asset_&amp;_open_positions'!$E:$M, 6, FALSE))),VLOOKUP($A480,'asset_&amp;_open_positions'!$E:$M, 8, FALSE),1))),"")</f>
        <v>1</v>
      </c>
      <c r="D480" s="42">
        <f>IF(trading_client_detail!$A480&lt;&gt;"",IF(OR(LEFT(trading_client_detail!$F480,3)="USD",RIGHT(trading_client_detail!$F480,3)="USD",LEFT(trading_client_detail!$F480,3)="EUR",RIGHT(trading_client_detail!$F480,3)="EUR"),"",trading_client_detail!$G480),"")</f>
        <v>555.14340784499996</v>
      </c>
    </row>
    <row r="481" spans="1:4" x14ac:dyDescent="0.25">
      <c r="A481" t="str">
        <f>IF(AND(trading_client_detail!$A481&lt;&gt;"",ROUND(trading_client_detail!$G481,0)&lt;&gt;0),IF(OR(LEFT(trading_client_detail!$F481,3)="USD",RIGHT(trading_client_detail!$F481,3)="USD",LEFT(trading_client_detail!$F481,3)="EUR",RIGHT(trading_client_detail!$F481,3)="EUR"),"",IF(NOT(ISERROR(VLOOKUP(trading_client_detail!$E481,'asset_&amp;_open_positions'!$E:$M, 9, FALSE))),VLOOKUP(trading_client_detail!$E481,'asset_&amp;_open_positions'!$E:$M, 9, FALSE),IF(NOT(ISERROR(VLOOKUP(trading_client_detail!$F481,'asset_&amp;_open_positions'!$E:$M, 9, FALSE))),VLOOKUP(trading_client_detail!$F481,'asset_&amp;_open_positions'!$E:$M, 9, FALSE),RIGHT(trading_client_detail!$F481,LEN(trading_client_detail!$F481)-1)))),"")</f>
        <v/>
      </c>
      <c r="B481" t="str">
        <f>IF(AND(trading_client_detail!$A481&lt;&gt;"",ROUND(trading_client_detail!$G481,0)&lt;&gt;0),IF(OR(LEFT(trading_client_detail!$F481,3)="USD",RIGHT(trading_client_detail!$F481,3)="USD"),"",IF(NOT(ISERROR(VLOOKUP(trading_client_detail!$E481,'asset_&amp;_open_positions'!$E:$M, 6, FALSE))),VLOOKUP(trading_client_detail!$E481,'asset_&amp;_open_positions'!$E:$M, 6, FALSE),IF(NOT(ISERROR(VLOOKUP($A481,'asset_&amp;_open_positions'!$E:$M, 6, FALSE))),VLOOKUP($A481,'asset_&amp;_open_positions'!$E:$M, 6, FALSE),"ASSET"))),"")</f>
        <v/>
      </c>
      <c r="C481" t="str">
        <f>IF(AND(trading_client_detail!$A481&lt;&gt;"",ROUND(trading_client_detail!$G481,0)&lt;&gt;0),IF(OR(LEFT(trading_client_detail!$F481,3)="USD",RIGHT(trading_client_detail!$F481,3)="USD"),"",IF(NOT(ISERROR(VLOOKUP(trading_client_detail!$E481,'asset_&amp;_open_positions'!$E:$M, 6, FALSE))),VLOOKUP(trading_client_detail!$E481,'asset_&amp;_open_positions'!$E:$M, 8, FALSE),IF(NOT(ISERROR(VLOOKUP($A481,'asset_&amp;_open_positions'!$E:$M, 6, FALSE))),VLOOKUP($A481,'asset_&amp;_open_positions'!$E:$M, 8, FALSE),1))),"")</f>
        <v/>
      </c>
      <c r="D481" s="42" t="str">
        <f>IF(trading_client_detail!$A481&lt;&gt;"",IF(OR(LEFT(trading_client_detail!$F481,3)="USD",RIGHT(trading_client_detail!$F481,3)="USD",LEFT(trading_client_detail!$F481,3)="EUR",RIGHT(trading_client_detail!$F481,3)="EUR"),"",trading_client_detail!$G481),"")</f>
        <v/>
      </c>
    </row>
    <row r="482" spans="1:4" x14ac:dyDescent="0.25">
      <c r="A482" t="str">
        <f>IF(AND(trading_client_detail!$A482&lt;&gt;"",ROUND(trading_client_detail!$G482,0)&lt;&gt;0),IF(OR(LEFT(trading_client_detail!$F482,3)="USD",RIGHT(trading_client_detail!$F482,3)="USD",LEFT(trading_client_detail!$F482,3)="EUR",RIGHT(trading_client_detail!$F482,3)="EUR"),"",IF(NOT(ISERROR(VLOOKUP(trading_client_detail!$E482,'asset_&amp;_open_positions'!$E:$M, 9, FALSE))),VLOOKUP(trading_client_detail!$E482,'asset_&amp;_open_positions'!$E:$M, 9, FALSE),IF(NOT(ISERROR(VLOOKUP(trading_client_detail!$F482,'asset_&amp;_open_positions'!$E:$M, 9, FALSE))),VLOOKUP(trading_client_detail!$F482,'asset_&amp;_open_positions'!$E:$M, 9, FALSE),RIGHT(trading_client_detail!$F482,LEN(trading_client_detail!$F482)-1)))),"")</f>
        <v>ETH</v>
      </c>
      <c r="B482" t="str">
        <f>IF(AND(trading_client_detail!$A482&lt;&gt;"",ROUND(trading_client_detail!$G482,0)&lt;&gt;0),IF(OR(LEFT(trading_client_detail!$F482,3)="USD",RIGHT(trading_client_detail!$F482,3)="USD"),"",IF(NOT(ISERROR(VLOOKUP(trading_client_detail!$E482,'asset_&amp;_open_positions'!$E:$M, 6, FALSE))),VLOOKUP(trading_client_detail!$E482,'asset_&amp;_open_positions'!$E:$M, 6, FALSE),IF(NOT(ISERROR(VLOOKUP($A482,'asset_&amp;_open_positions'!$E:$M, 6, FALSE))),VLOOKUP($A482,'asset_&amp;_open_positions'!$E:$M, 6, FALSE),"ASSET"))),"")</f>
        <v>ASSET</v>
      </c>
      <c r="C482">
        <f>IF(AND(trading_client_detail!$A482&lt;&gt;"",ROUND(trading_client_detail!$G482,0)&lt;&gt;0),IF(OR(LEFT(trading_client_detail!$F482,3)="USD",RIGHT(trading_client_detail!$F482,3)="USD"),"",IF(NOT(ISERROR(VLOOKUP(trading_client_detail!$E482,'asset_&amp;_open_positions'!$E:$M, 6, FALSE))),VLOOKUP(trading_client_detail!$E482,'asset_&amp;_open_positions'!$E:$M, 8, FALSE),IF(NOT(ISERROR(VLOOKUP($A482,'asset_&amp;_open_positions'!$E:$M, 6, FALSE))),VLOOKUP($A482,'asset_&amp;_open_positions'!$E:$M, 8, FALSE),1))),"")</f>
        <v>1</v>
      </c>
      <c r="D482" s="42">
        <f>IF(trading_client_detail!$A482&lt;&gt;"",IF(OR(LEFT(trading_client_detail!$F482,3)="USD",RIGHT(trading_client_detail!$F482,3)="USD",LEFT(trading_client_detail!$F482,3)="EUR",RIGHT(trading_client_detail!$F482,3)="EUR"),"",trading_client_detail!$G482),"")</f>
        <v>-119.667113032</v>
      </c>
    </row>
    <row r="483" spans="1:4" x14ac:dyDescent="0.25">
      <c r="A483" t="str">
        <f>IF(AND(trading_client_detail!$A483&lt;&gt;"",ROUND(trading_client_detail!$G483,0)&lt;&gt;0),IF(OR(LEFT(trading_client_detail!$F483,3)="USD",RIGHT(trading_client_detail!$F483,3)="USD",LEFT(trading_client_detail!$F483,3)="EUR",RIGHT(trading_client_detail!$F483,3)="EUR"),"",IF(NOT(ISERROR(VLOOKUP(trading_client_detail!$E483,'asset_&amp;_open_positions'!$E:$M, 9, FALSE))),VLOOKUP(trading_client_detail!$E483,'asset_&amp;_open_positions'!$E:$M, 9, FALSE),IF(NOT(ISERROR(VLOOKUP(trading_client_detail!$F483,'asset_&amp;_open_positions'!$E:$M, 9, FALSE))),VLOOKUP(trading_client_detail!$F483,'asset_&amp;_open_positions'!$E:$M, 9, FALSE),RIGHT(trading_client_detail!$F483,LEN(trading_client_detail!$F483)-1)))),"")</f>
        <v/>
      </c>
      <c r="B483" t="str">
        <f>IF(AND(trading_client_detail!$A483&lt;&gt;"",ROUND(trading_client_detail!$G483,0)&lt;&gt;0),IF(OR(LEFT(trading_client_detail!$F483,3)="USD",RIGHT(trading_client_detail!$F483,3)="USD"),"",IF(NOT(ISERROR(VLOOKUP(trading_client_detail!$E483,'asset_&amp;_open_positions'!$E:$M, 6, FALSE))),VLOOKUP(trading_client_detail!$E483,'asset_&amp;_open_positions'!$E:$M, 6, FALSE),IF(NOT(ISERROR(VLOOKUP($A483,'asset_&amp;_open_positions'!$E:$M, 6, FALSE))),VLOOKUP($A483,'asset_&amp;_open_positions'!$E:$M, 6, FALSE),"ASSET"))),"")</f>
        <v/>
      </c>
      <c r="C483" t="str">
        <f>IF(AND(trading_client_detail!$A483&lt;&gt;"",ROUND(trading_client_detail!$G483,0)&lt;&gt;0),IF(OR(LEFT(trading_client_detail!$F483,3)="USD",RIGHT(trading_client_detail!$F483,3)="USD"),"",IF(NOT(ISERROR(VLOOKUP(trading_client_detail!$E483,'asset_&amp;_open_positions'!$E:$M, 6, FALSE))),VLOOKUP(trading_client_detail!$E483,'asset_&amp;_open_positions'!$E:$M, 8, FALSE),IF(NOT(ISERROR(VLOOKUP($A483,'asset_&amp;_open_positions'!$E:$M, 6, FALSE))),VLOOKUP($A483,'asset_&amp;_open_positions'!$E:$M, 8, FALSE),1))),"")</f>
        <v/>
      </c>
      <c r="D483" s="42">
        <f>IF(trading_client_detail!$A483&lt;&gt;"",IF(OR(LEFT(trading_client_detail!$F483,3)="USD",RIGHT(trading_client_detail!$F483,3)="USD",LEFT(trading_client_detail!$F483,3)="EUR",RIGHT(trading_client_detail!$F483,3)="EUR"),"",trading_client_detail!$G483),"")</f>
        <v>-1.21258E-4</v>
      </c>
    </row>
    <row r="484" spans="1:4" x14ac:dyDescent="0.25">
      <c r="A484" t="str">
        <f>IF(AND(trading_client_detail!$A484&lt;&gt;"",ROUND(trading_client_detail!$G484,0)&lt;&gt;0),IF(OR(LEFT(trading_client_detail!$F484,3)="USD",RIGHT(trading_client_detail!$F484,3)="USD",LEFT(trading_client_detail!$F484,3)="EUR",RIGHT(trading_client_detail!$F484,3)="EUR"),"",IF(NOT(ISERROR(VLOOKUP(trading_client_detail!$E484,'asset_&amp;_open_positions'!$E:$M, 9, FALSE))),VLOOKUP(trading_client_detail!$E484,'asset_&amp;_open_positions'!$E:$M, 9, FALSE),IF(NOT(ISERROR(VLOOKUP(trading_client_detail!$F484,'asset_&amp;_open_positions'!$E:$M, 9, FALSE))),VLOOKUP(trading_client_detail!$F484,'asset_&amp;_open_positions'!$E:$M, 9, FALSE),RIGHT(trading_client_detail!$F484,LEN(trading_client_detail!$F484)-1)))),"")</f>
        <v/>
      </c>
      <c r="B484" t="str">
        <f>IF(AND(trading_client_detail!$A484&lt;&gt;"",ROUND(trading_client_detail!$G484,0)&lt;&gt;0),IF(OR(LEFT(trading_client_detail!$F484,3)="USD",RIGHT(trading_client_detail!$F484,3)="USD"),"",IF(NOT(ISERROR(VLOOKUP(trading_client_detail!$E484,'asset_&amp;_open_positions'!$E:$M, 6, FALSE))),VLOOKUP(trading_client_detail!$E484,'asset_&amp;_open_positions'!$E:$M, 6, FALSE),IF(NOT(ISERROR(VLOOKUP($A484,'asset_&amp;_open_positions'!$E:$M, 6, FALSE))),VLOOKUP($A484,'asset_&amp;_open_positions'!$E:$M, 6, FALSE),"ASSET"))),"")</f>
        <v/>
      </c>
      <c r="C484" t="str">
        <f>IF(AND(trading_client_detail!$A484&lt;&gt;"",ROUND(trading_client_detail!$G484,0)&lt;&gt;0),IF(OR(LEFT(trading_client_detail!$F484,3)="USD",RIGHT(trading_client_detail!$F484,3)="USD"),"",IF(NOT(ISERROR(VLOOKUP(trading_client_detail!$E484,'asset_&amp;_open_positions'!$E:$M, 6, FALSE))),VLOOKUP(trading_client_detail!$E484,'asset_&amp;_open_positions'!$E:$M, 8, FALSE),IF(NOT(ISERROR(VLOOKUP($A484,'asset_&amp;_open_positions'!$E:$M, 6, FALSE))),VLOOKUP($A484,'asset_&amp;_open_positions'!$E:$M, 8, FALSE),1))),"")</f>
        <v/>
      </c>
      <c r="D484" s="42" t="str">
        <f>IF(trading_client_detail!$A484&lt;&gt;"",IF(OR(LEFT(trading_client_detail!$F484,3)="USD",RIGHT(trading_client_detail!$F484,3)="USD",LEFT(trading_client_detail!$F484,3)="EUR",RIGHT(trading_client_detail!$F484,3)="EUR"),"",trading_client_detail!$G484),"")</f>
        <v/>
      </c>
    </row>
    <row r="485" spans="1:4" x14ac:dyDescent="0.25">
      <c r="A485" t="str">
        <f>IF(AND(trading_client_detail!$A485&lt;&gt;"",ROUND(trading_client_detail!$G485,0)&lt;&gt;0),IF(OR(LEFT(trading_client_detail!$F485,3)="USD",RIGHT(trading_client_detail!$F485,3)="USD",LEFT(trading_client_detail!$F485,3)="EUR",RIGHT(trading_client_detail!$F485,3)="EUR"),"",IF(NOT(ISERROR(VLOOKUP(trading_client_detail!$E485,'asset_&amp;_open_positions'!$E:$M, 9, FALSE))),VLOOKUP(trading_client_detail!$E485,'asset_&amp;_open_positions'!$E:$M, 9, FALSE),IF(NOT(ISERROR(VLOOKUP(trading_client_detail!$F485,'asset_&amp;_open_positions'!$E:$M, 9, FALSE))),VLOOKUP(trading_client_detail!$F485,'asset_&amp;_open_positions'!$E:$M, 9, FALSE),RIGHT(trading_client_detail!$F485,LEN(trading_client_detail!$F485)-1)))),"")</f>
        <v>ETH</v>
      </c>
      <c r="B485" t="str">
        <f>IF(AND(trading_client_detail!$A485&lt;&gt;"",ROUND(trading_client_detail!$G485,0)&lt;&gt;0),IF(OR(LEFT(trading_client_detail!$F485,3)="USD",RIGHT(trading_client_detail!$F485,3)="USD"),"",IF(NOT(ISERROR(VLOOKUP(trading_client_detail!$E485,'asset_&amp;_open_positions'!$E:$M, 6, FALSE))),VLOOKUP(trading_client_detail!$E485,'asset_&amp;_open_positions'!$E:$M, 6, FALSE),IF(NOT(ISERROR(VLOOKUP($A485,'asset_&amp;_open_positions'!$E:$M, 6, FALSE))),VLOOKUP($A485,'asset_&amp;_open_positions'!$E:$M, 6, FALSE),"ASSET"))),"")</f>
        <v>ASSET</v>
      </c>
      <c r="C485">
        <f>IF(AND(trading_client_detail!$A485&lt;&gt;"",ROUND(trading_client_detail!$G485,0)&lt;&gt;0),IF(OR(LEFT(trading_client_detail!$F485,3)="USD",RIGHT(trading_client_detail!$F485,3)="USD"),"",IF(NOT(ISERROR(VLOOKUP(trading_client_detail!$E485,'asset_&amp;_open_positions'!$E:$M, 6, FALSE))),VLOOKUP(trading_client_detail!$E485,'asset_&amp;_open_positions'!$E:$M, 8, FALSE),IF(NOT(ISERROR(VLOOKUP($A485,'asset_&amp;_open_positions'!$E:$M, 6, FALSE))),VLOOKUP($A485,'asset_&amp;_open_positions'!$E:$M, 8, FALSE),1))),"")</f>
        <v>1</v>
      </c>
      <c r="D485" s="42">
        <f>IF(trading_client_detail!$A485&lt;&gt;"",IF(OR(LEFT(trading_client_detail!$F485,3)="USD",RIGHT(trading_client_detail!$F485,3)="USD",LEFT(trading_client_detail!$F485,3)="EUR",RIGHT(trading_client_detail!$F485,3)="EUR"),"",trading_client_detail!$G485),"")</f>
        <v>-2.5175000000000001</v>
      </c>
    </row>
    <row r="486" spans="1:4" x14ac:dyDescent="0.25">
      <c r="A486" t="str">
        <f>IF(AND(trading_client_detail!$A486&lt;&gt;"",ROUND(trading_client_detail!$G486,0)&lt;&gt;0),IF(OR(LEFT(trading_client_detail!$F486,3)="USD",RIGHT(trading_client_detail!$F486,3)="USD",LEFT(trading_client_detail!$F486,3)="EUR",RIGHT(trading_client_detail!$F486,3)="EUR"),"",IF(NOT(ISERROR(VLOOKUP(trading_client_detail!$E486,'asset_&amp;_open_positions'!$E:$M, 9, FALSE))),VLOOKUP(trading_client_detail!$E486,'asset_&amp;_open_positions'!$E:$M, 9, FALSE),IF(NOT(ISERROR(VLOOKUP(trading_client_detail!$F486,'asset_&amp;_open_positions'!$E:$M, 9, FALSE))),VLOOKUP(trading_client_detail!$F486,'asset_&amp;_open_positions'!$E:$M, 9, FALSE),RIGHT(trading_client_detail!$F486,LEN(trading_client_detail!$F486)-1)))),"")</f>
        <v>ETH</v>
      </c>
      <c r="B486" t="str">
        <f>IF(AND(trading_client_detail!$A486&lt;&gt;"",ROUND(trading_client_detail!$G486,0)&lt;&gt;0),IF(OR(LEFT(trading_client_detail!$F486,3)="USD",RIGHT(trading_client_detail!$F486,3)="USD"),"",IF(NOT(ISERROR(VLOOKUP(trading_client_detail!$E486,'asset_&amp;_open_positions'!$E:$M, 6, FALSE))),VLOOKUP(trading_client_detail!$E486,'asset_&amp;_open_positions'!$E:$M, 6, FALSE),IF(NOT(ISERROR(VLOOKUP($A486,'asset_&amp;_open_positions'!$E:$M, 6, FALSE))),VLOOKUP($A486,'asset_&amp;_open_positions'!$E:$M, 6, FALSE),"ASSET"))),"")</f>
        <v>ASSET</v>
      </c>
      <c r="C486">
        <f>IF(AND(trading_client_detail!$A486&lt;&gt;"",ROUND(trading_client_detail!$G486,0)&lt;&gt;0),IF(OR(LEFT(trading_client_detail!$F486,3)="USD",RIGHT(trading_client_detail!$F486,3)="USD"),"",IF(NOT(ISERROR(VLOOKUP(trading_client_detail!$E486,'asset_&amp;_open_positions'!$E:$M, 6, FALSE))),VLOOKUP(trading_client_detail!$E486,'asset_&amp;_open_positions'!$E:$M, 8, FALSE),IF(NOT(ISERROR(VLOOKUP($A486,'asset_&amp;_open_positions'!$E:$M, 6, FALSE))),VLOOKUP($A486,'asset_&amp;_open_positions'!$E:$M, 8, FALSE),1))),"")</f>
        <v>1</v>
      </c>
      <c r="D486" s="42">
        <f>IF(trading_client_detail!$A486&lt;&gt;"",IF(OR(LEFT(trading_client_detail!$F486,3)="USD",RIGHT(trading_client_detail!$F486,3)="USD",LEFT(trading_client_detail!$F486,3)="EUR",RIGHT(trading_client_detail!$F486,3)="EUR"),"",trading_client_detail!$G486),"")</f>
        <v>-2499.4341977959998</v>
      </c>
    </row>
    <row r="487" spans="1:4" x14ac:dyDescent="0.25">
      <c r="A487" t="str">
        <f>IF(AND(trading_client_detail!$A487&lt;&gt;"",ROUND(trading_client_detail!$G487,0)&lt;&gt;0),IF(OR(LEFT(trading_client_detail!$F487,3)="USD",RIGHT(trading_client_detail!$F487,3)="USD",LEFT(trading_client_detail!$F487,3)="EUR",RIGHT(trading_client_detail!$F487,3)="EUR"),"",IF(NOT(ISERROR(VLOOKUP(trading_client_detail!$E487,'asset_&amp;_open_positions'!$E:$M, 9, FALSE))),VLOOKUP(trading_client_detail!$E487,'asset_&amp;_open_positions'!$E:$M, 9, FALSE),IF(NOT(ISERROR(VLOOKUP(trading_client_detail!$F487,'asset_&amp;_open_positions'!$E:$M, 9, FALSE))),VLOOKUP(trading_client_detail!$F487,'asset_&amp;_open_positions'!$E:$M, 9, FALSE),RIGHT(trading_client_detail!$F487,LEN(trading_client_detail!$F487)-1)))),"")</f>
        <v/>
      </c>
      <c r="B487" t="str">
        <f>IF(AND(trading_client_detail!$A487&lt;&gt;"",ROUND(trading_client_detail!$G487,0)&lt;&gt;0),IF(OR(LEFT(trading_client_detail!$F487,3)="USD",RIGHT(trading_client_detail!$F487,3)="USD"),"",IF(NOT(ISERROR(VLOOKUP(trading_client_detail!$E487,'asset_&amp;_open_positions'!$E:$M, 6, FALSE))),VLOOKUP(trading_client_detail!$E487,'asset_&amp;_open_positions'!$E:$M, 6, FALSE),IF(NOT(ISERROR(VLOOKUP($A487,'asset_&amp;_open_positions'!$E:$M, 6, FALSE))),VLOOKUP($A487,'asset_&amp;_open_positions'!$E:$M, 6, FALSE),"ASSET"))),"")</f>
        <v/>
      </c>
      <c r="C487" t="str">
        <f>IF(AND(trading_client_detail!$A487&lt;&gt;"",ROUND(trading_client_detail!$G487,0)&lt;&gt;0),IF(OR(LEFT(trading_client_detail!$F487,3)="USD",RIGHT(trading_client_detail!$F487,3)="USD"),"",IF(NOT(ISERROR(VLOOKUP(trading_client_detail!$E487,'asset_&amp;_open_positions'!$E:$M, 6, FALSE))),VLOOKUP(trading_client_detail!$E487,'asset_&amp;_open_positions'!$E:$M, 8, FALSE),IF(NOT(ISERROR(VLOOKUP($A487,'asset_&amp;_open_positions'!$E:$M, 6, FALSE))),VLOOKUP($A487,'asset_&amp;_open_positions'!$E:$M, 8, FALSE),1))),"")</f>
        <v/>
      </c>
      <c r="D487" s="42" t="str">
        <f>IF(trading_client_detail!$A487&lt;&gt;"",IF(OR(LEFT(trading_client_detail!$F487,3)="USD",RIGHT(trading_client_detail!$F487,3)="USD",LEFT(trading_client_detail!$F487,3)="EUR",RIGHT(trading_client_detail!$F487,3)="EUR"),"",trading_client_detail!$G487),"")</f>
        <v/>
      </c>
    </row>
    <row r="488" spans="1:4" x14ac:dyDescent="0.25">
      <c r="A488" t="str">
        <f>IF(AND(trading_client_detail!$A488&lt;&gt;"",ROUND(trading_client_detail!$G488,0)&lt;&gt;0),IF(OR(LEFT(trading_client_detail!$F488,3)="USD",RIGHT(trading_client_detail!$F488,3)="USD",LEFT(trading_client_detail!$F488,3)="EUR",RIGHT(trading_client_detail!$F488,3)="EUR"),"",IF(NOT(ISERROR(VLOOKUP(trading_client_detail!$E488,'asset_&amp;_open_positions'!$E:$M, 9, FALSE))),VLOOKUP(trading_client_detail!$E488,'asset_&amp;_open_positions'!$E:$M, 9, FALSE),IF(NOT(ISERROR(VLOOKUP(trading_client_detail!$F488,'asset_&amp;_open_positions'!$E:$M, 9, FALSE))),VLOOKUP(trading_client_detail!$F488,'asset_&amp;_open_positions'!$E:$M, 9, FALSE),RIGHT(trading_client_detail!$F488,LEN(trading_client_detail!$F488)-1)))),"")</f>
        <v>ETH</v>
      </c>
      <c r="B488" t="str">
        <f>IF(AND(trading_client_detail!$A488&lt;&gt;"",ROUND(trading_client_detail!$G488,0)&lt;&gt;0),IF(OR(LEFT(trading_client_detail!$F488,3)="USD",RIGHT(trading_client_detail!$F488,3)="USD"),"",IF(NOT(ISERROR(VLOOKUP(trading_client_detail!$E488,'asset_&amp;_open_positions'!$E:$M, 6, FALSE))),VLOOKUP(trading_client_detail!$E488,'asset_&amp;_open_positions'!$E:$M, 6, FALSE),IF(NOT(ISERROR(VLOOKUP($A488,'asset_&amp;_open_positions'!$E:$M, 6, FALSE))),VLOOKUP($A488,'asset_&amp;_open_positions'!$E:$M, 6, FALSE),"ASSET"))),"")</f>
        <v>ASSET</v>
      </c>
      <c r="C488">
        <f>IF(AND(trading_client_detail!$A488&lt;&gt;"",ROUND(trading_client_detail!$G488,0)&lt;&gt;0),IF(OR(LEFT(trading_client_detail!$F488,3)="USD",RIGHT(trading_client_detail!$F488,3)="USD"),"",IF(NOT(ISERROR(VLOOKUP(trading_client_detail!$E488,'asset_&amp;_open_positions'!$E:$M, 6, FALSE))),VLOOKUP(trading_client_detail!$E488,'asset_&amp;_open_positions'!$E:$M, 8, FALSE),IF(NOT(ISERROR(VLOOKUP($A488,'asset_&amp;_open_positions'!$E:$M, 6, FALSE))),VLOOKUP($A488,'asset_&amp;_open_positions'!$E:$M, 8, FALSE),1))),"")</f>
        <v>1</v>
      </c>
      <c r="D488" s="42">
        <f>IF(trading_client_detail!$A488&lt;&gt;"",IF(OR(LEFT(trading_client_detail!$F488,3)="USD",RIGHT(trading_client_detail!$F488,3)="USD",LEFT(trading_client_detail!$F488,3)="EUR",RIGHT(trading_client_detail!$F488,3)="EUR"),"",trading_client_detail!$G488),"")</f>
        <v>-1.992799993</v>
      </c>
    </row>
    <row r="489" spans="1:4" x14ac:dyDescent="0.25">
      <c r="A489" t="str">
        <f>IF(AND(trading_client_detail!$A489&lt;&gt;"",ROUND(trading_client_detail!$G489,0)&lt;&gt;0),IF(OR(LEFT(trading_client_detail!$F489,3)="USD",RIGHT(trading_client_detail!$F489,3)="USD",LEFT(trading_client_detail!$F489,3)="EUR",RIGHT(trading_client_detail!$F489,3)="EUR"),"",IF(NOT(ISERROR(VLOOKUP(trading_client_detail!$E489,'asset_&amp;_open_positions'!$E:$M, 9, FALSE))),VLOOKUP(trading_client_detail!$E489,'asset_&amp;_open_positions'!$E:$M, 9, FALSE),IF(NOT(ISERROR(VLOOKUP(trading_client_detail!$F489,'asset_&amp;_open_positions'!$E:$M, 9, FALSE))),VLOOKUP(trading_client_detail!$F489,'asset_&amp;_open_positions'!$E:$M, 9, FALSE),RIGHT(trading_client_detail!$F489,LEN(trading_client_detail!$F489)-1)))),"")</f>
        <v/>
      </c>
      <c r="B489" t="str">
        <f>IF(AND(trading_client_detail!$A489&lt;&gt;"",ROUND(trading_client_detail!$G489,0)&lt;&gt;0),IF(OR(LEFT(trading_client_detail!$F489,3)="USD",RIGHT(trading_client_detail!$F489,3)="USD"),"",IF(NOT(ISERROR(VLOOKUP(trading_client_detail!$E489,'asset_&amp;_open_positions'!$E:$M, 6, FALSE))),VLOOKUP(trading_client_detail!$E489,'asset_&amp;_open_positions'!$E:$M, 6, FALSE),IF(NOT(ISERROR(VLOOKUP($A489,'asset_&amp;_open_positions'!$E:$M, 6, FALSE))),VLOOKUP($A489,'asset_&amp;_open_positions'!$E:$M, 6, FALSE),"ASSET"))),"")</f>
        <v/>
      </c>
      <c r="C489" t="str">
        <f>IF(AND(trading_client_detail!$A489&lt;&gt;"",ROUND(trading_client_detail!$G489,0)&lt;&gt;0),IF(OR(LEFT(trading_client_detail!$F489,3)="USD",RIGHT(trading_client_detail!$F489,3)="USD"),"",IF(NOT(ISERROR(VLOOKUP(trading_client_detail!$E489,'asset_&amp;_open_positions'!$E:$M, 6, FALSE))),VLOOKUP(trading_client_detail!$E489,'asset_&amp;_open_positions'!$E:$M, 8, FALSE),IF(NOT(ISERROR(VLOOKUP($A489,'asset_&amp;_open_positions'!$E:$M, 6, FALSE))),VLOOKUP($A489,'asset_&amp;_open_positions'!$E:$M, 8, FALSE),1))),"")</f>
        <v/>
      </c>
      <c r="D489" s="42" t="str">
        <f>IF(trading_client_detail!$A489&lt;&gt;"",IF(OR(LEFT(trading_client_detail!$F489,3)="USD",RIGHT(trading_client_detail!$F489,3)="USD",LEFT(trading_client_detail!$F489,3)="EUR",RIGHT(trading_client_detail!$F489,3)="EUR"),"",trading_client_detail!$G489),"")</f>
        <v/>
      </c>
    </row>
    <row r="490" spans="1:4" x14ac:dyDescent="0.25">
      <c r="A490" t="str">
        <f>IF(AND(trading_client_detail!$A490&lt;&gt;"",ROUND(trading_client_detail!$G490,0)&lt;&gt;0),IF(OR(LEFT(trading_client_detail!$F490,3)="USD",RIGHT(trading_client_detail!$F490,3)="USD",LEFT(trading_client_detail!$F490,3)="EUR",RIGHT(trading_client_detail!$F490,3)="EUR"),"",IF(NOT(ISERROR(VLOOKUP(trading_client_detail!$E490,'asset_&amp;_open_positions'!$E:$M, 9, FALSE))),VLOOKUP(trading_client_detail!$E490,'asset_&amp;_open_positions'!$E:$M, 9, FALSE),IF(NOT(ISERROR(VLOOKUP(trading_client_detail!$F490,'asset_&amp;_open_positions'!$E:$M, 9, FALSE))),VLOOKUP(trading_client_detail!$F490,'asset_&amp;_open_positions'!$E:$M, 9, FALSE),RIGHT(trading_client_detail!$F490,LEN(trading_client_detail!$F490)-1)))),"")</f>
        <v>ETH</v>
      </c>
      <c r="B490" t="str">
        <f>IF(AND(trading_client_detail!$A490&lt;&gt;"",ROUND(trading_client_detail!$G490,0)&lt;&gt;0),IF(OR(LEFT(trading_client_detail!$F490,3)="USD",RIGHT(trading_client_detail!$F490,3)="USD"),"",IF(NOT(ISERROR(VLOOKUP(trading_client_detail!$E490,'asset_&amp;_open_positions'!$E:$M, 6, FALSE))),VLOOKUP(trading_client_detail!$E490,'asset_&amp;_open_positions'!$E:$M, 6, FALSE),IF(NOT(ISERROR(VLOOKUP($A490,'asset_&amp;_open_positions'!$E:$M, 6, FALSE))),VLOOKUP($A490,'asset_&amp;_open_positions'!$E:$M, 6, FALSE),"ASSET"))),"")</f>
        <v>ASSET</v>
      </c>
      <c r="C490">
        <f>IF(AND(trading_client_detail!$A490&lt;&gt;"",ROUND(trading_client_detail!$G490,0)&lt;&gt;0),IF(OR(LEFT(trading_client_detail!$F490,3)="USD",RIGHT(trading_client_detail!$F490,3)="USD"),"",IF(NOT(ISERROR(VLOOKUP(trading_client_detail!$E490,'asset_&amp;_open_positions'!$E:$M, 6, FALSE))),VLOOKUP(trading_client_detail!$E490,'asset_&amp;_open_positions'!$E:$M, 8, FALSE),IF(NOT(ISERROR(VLOOKUP($A490,'asset_&amp;_open_positions'!$E:$M, 6, FALSE))),VLOOKUP($A490,'asset_&amp;_open_positions'!$E:$M, 8, FALSE),1))),"")</f>
        <v>1</v>
      </c>
      <c r="D490" s="42">
        <f>IF(trading_client_detail!$A490&lt;&gt;"",IF(OR(LEFT(trading_client_detail!$F490,3)="USD",RIGHT(trading_client_detail!$F490,3)="USD",LEFT(trading_client_detail!$F490,3)="EUR",RIGHT(trading_client_detail!$F490,3)="EUR"),"",trading_client_detail!$G490),"")</f>
        <v>153.82217335199999</v>
      </c>
    </row>
    <row r="491" spans="1:4" x14ac:dyDescent="0.25">
      <c r="A491" t="str">
        <f>IF(AND(trading_client_detail!$A491&lt;&gt;"",ROUND(trading_client_detail!$G491,0)&lt;&gt;0),IF(OR(LEFT(trading_client_detail!$F491,3)="USD",RIGHT(trading_client_detail!$F491,3)="USD",LEFT(trading_client_detail!$F491,3)="EUR",RIGHT(trading_client_detail!$F491,3)="EUR"),"",IF(NOT(ISERROR(VLOOKUP(trading_client_detail!$E491,'asset_&amp;_open_positions'!$E:$M, 9, FALSE))),VLOOKUP(trading_client_detail!$E491,'asset_&amp;_open_positions'!$E:$M, 9, FALSE),IF(NOT(ISERROR(VLOOKUP(trading_client_detail!$F491,'asset_&amp;_open_positions'!$E:$M, 9, FALSE))),VLOOKUP(trading_client_detail!$F491,'asset_&amp;_open_positions'!$E:$M, 9, FALSE),RIGHT(trading_client_detail!$F491,LEN(trading_client_detail!$F491)-1)))),"")</f>
        <v/>
      </c>
      <c r="B491" t="str">
        <f>IF(AND(trading_client_detail!$A491&lt;&gt;"",ROUND(trading_client_detail!$G491,0)&lt;&gt;0),IF(OR(LEFT(trading_client_detail!$F491,3)="USD",RIGHT(trading_client_detail!$F491,3)="USD"),"",IF(NOT(ISERROR(VLOOKUP(trading_client_detail!$E491,'asset_&amp;_open_positions'!$E:$M, 6, FALSE))),VLOOKUP(trading_client_detail!$E491,'asset_&amp;_open_positions'!$E:$M, 6, FALSE),IF(NOT(ISERROR(VLOOKUP($A491,'asset_&amp;_open_positions'!$E:$M, 6, FALSE))),VLOOKUP($A491,'asset_&amp;_open_positions'!$E:$M, 6, FALSE),"ASSET"))),"")</f>
        <v/>
      </c>
      <c r="C491" t="str">
        <f>IF(AND(trading_client_detail!$A491&lt;&gt;"",ROUND(trading_client_detail!$G491,0)&lt;&gt;0),IF(OR(LEFT(trading_client_detail!$F491,3)="USD",RIGHT(trading_client_detail!$F491,3)="USD"),"",IF(NOT(ISERROR(VLOOKUP(trading_client_detail!$E491,'asset_&amp;_open_positions'!$E:$M, 6, FALSE))),VLOOKUP(trading_client_detail!$E491,'asset_&amp;_open_positions'!$E:$M, 8, FALSE),IF(NOT(ISERROR(VLOOKUP($A491,'asset_&amp;_open_positions'!$E:$M, 6, FALSE))),VLOOKUP($A491,'asset_&amp;_open_positions'!$E:$M, 8, FALSE),1))),"")</f>
        <v/>
      </c>
      <c r="D491" s="42">
        <f>IF(trading_client_detail!$A491&lt;&gt;"",IF(OR(LEFT(trading_client_detail!$F491,3)="USD",RIGHT(trading_client_detail!$F491,3)="USD",LEFT(trading_client_detail!$F491,3)="EUR",RIGHT(trading_client_detail!$F491,3)="EUR"),"",trading_client_detail!$G491),"")</f>
        <v>3.0386699999999998E-4</v>
      </c>
    </row>
    <row r="492" spans="1:4" x14ac:dyDescent="0.25">
      <c r="A492" t="str">
        <f>IF(AND(trading_client_detail!$A492&lt;&gt;"",ROUND(trading_client_detail!$G492,0)&lt;&gt;0),IF(OR(LEFT(trading_client_detail!$F492,3)="USD",RIGHT(trading_client_detail!$F492,3)="USD",LEFT(trading_client_detail!$F492,3)="EUR",RIGHT(trading_client_detail!$F492,3)="EUR"),"",IF(NOT(ISERROR(VLOOKUP(trading_client_detail!$E492,'asset_&amp;_open_positions'!$E:$M, 9, FALSE))),VLOOKUP(trading_client_detail!$E492,'asset_&amp;_open_positions'!$E:$M, 9, FALSE),IF(NOT(ISERROR(VLOOKUP(trading_client_detail!$F492,'asset_&amp;_open_positions'!$E:$M, 9, FALSE))),VLOOKUP(trading_client_detail!$F492,'asset_&amp;_open_positions'!$E:$M, 9, FALSE),RIGHT(trading_client_detail!$F492,LEN(trading_client_detail!$F492)-1)))),"")</f>
        <v/>
      </c>
      <c r="B492" t="str">
        <f>IF(AND(trading_client_detail!$A492&lt;&gt;"",ROUND(trading_client_detail!$G492,0)&lt;&gt;0),IF(OR(LEFT(trading_client_detail!$F492,3)="USD",RIGHT(trading_client_detail!$F492,3)="USD"),"",IF(NOT(ISERROR(VLOOKUP(trading_client_detail!$E492,'asset_&amp;_open_positions'!$E:$M, 6, FALSE))),VLOOKUP(trading_client_detail!$E492,'asset_&amp;_open_positions'!$E:$M, 6, FALSE),IF(NOT(ISERROR(VLOOKUP($A492,'asset_&amp;_open_positions'!$E:$M, 6, FALSE))),VLOOKUP($A492,'asset_&amp;_open_positions'!$E:$M, 6, FALSE),"ASSET"))),"")</f>
        <v/>
      </c>
      <c r="C492" t="str">
        <f>IF(AND(trading_client_detail!$A492&lt;&gt;"",ROUND(trading_client_detail!$G492,0)&lt;&gt;0),IF(OR(LEFT(trading_client_detail!$F492,3)="USD",RIGHT(trading_client_detail!$F492,3)="USD"),"",IF(NOT(ISERROR(VLOOKUP(trading_client_detail!$E492,'asset_&amp;_open_positions'!$E:$M, 6, FALSE))),VLOOKUP(trading_client_detail!$E492,'asset_&amp;_open_positions'!$E:$M, 8, FALSE),IF(NOT(ISERROR(VLOOKUP($A492,'asset_&amp;_open_positions'!$E:$M, 6, FALSE))),VLOOKUP($A492,'asset_&amp;_open_positions'!$E:$M, 8, FALSE),1))),"")</f>
        <v/>
      </c>
      <c r="D492" s="42" t="str">
        <f>IF(trading_client_detail!$A492&lt;&gt;"",IF(OR(LEFT(trading_client_detail!$F492,3)="USD",RIGHT(trading_client_detail!$F492,3)="USD",LEFT(trading_client_detail!$F492,3)="EUR",RIGHT(trading_client_detail!$F492,3)="EUR"),"",trading_client_detail!$G492),"")</f>
        <v/>
      </c>
    </row>
    <row r="493" spans="1:4" x14ac:dyDescent="0.25">
      <c r="A493" t="str">
        <f>IF(AND(trading_client_detail!$A493&lt;&gt;"",ROUND(trading_client_detail!$G493,0)&lt;&gt;0),IF(OR(LEFT(trading_client_detail!$F493,3)="USD",RIGHT(trading_client_detail!$F493,3)="USD",LEFT(trading_client_detail!$F493,3)="EUR",RIGHT(trading_client_detail!$F493,3)="EUR"),"",IF(NOT(ISERROR(VLOOKUP(trading_client_detail!$E493,'asset_&amp;_open_positions'!$E:$M, 9, FALSE))),VLOOKUP(trading_client_detail!$E493,'asset_&amp;_open_positions'!$E:$M, 9, FALSE),IF(NOT(ISERROR(VLOOKUP(trading_client_detail!$F493,'asset_&amp;_open_positions'!$E:$M, 9, FALSE))),VLOOKUP(trading_client_detail!$F493,'asset_&amp;_open_positions'!$E:$M, 9, FALSE),RIGHT(trading_client_detail!$F493,LEN(trading_client_detail!$F493)-1)))),"")</f>
        <v>ETH</v>
      </c>
      <c r="B493" t="str">
        <f>IF(AND(trading_client_detail!$A493&lt;&gt;"",ROUND(trading_client_detail!$G493,0)&lt;&gt;0),IF(OR(LEFT(trading_client_detail!$F493,3)="USD",RIGHT(trading_client_detail!$F493,3)="USD"),"",IF(NOT(ISERROR(VLOOKUP(trading_client_detail!$E493,'asset_&amp;_open_positions'!$E:$M, 6, FALSE))),VLOOKUP(trading_client_detail!$E493,'asset_&amp;_open_positions'!$E:$M, 6, FALSE),IF(NOT(ISERROR(VLOOKUP($A493,'asset_&amp;_open_positions'!$E:$M, 6, FALSE))),VLOOKUP($A493,'asset_&amp;_open_positions'!$E:$M, 6, FALSE),"ASSET"))),"")</f>
        <v>ASSET</v>
      </c>
      <c r="C493">
        <f>IF(AND(trading_client_detail!$A493&lt;&gt;"",ROUND(trading_client_detail!$G493,0)&lt;&gt;0),IF(OR(LEFT(trading_client_detail!$F493,3)="USD",RIGHT(trading_client_detail!$F493,3)="USD"),"",IF(NOT(ISERROR(VLOOKUP(trading_client_detail!$E493,'asset_&amp;_open_positions'!$E:$M, 6, FALSE))),VLOOKUP(trading_client_detail!$E493,'asset_&amp;_open_positions'!$E:$M, 8, FALSE),IF(NOT(ISERROR(VLOOKUP($A493,'asset_&amp;_open_positions'!$E:$M, 6, FALSE))),VLOOKUP($A493,'asset_&amp;_open_positions'!$E:$M, 8, FALSE),1))),"")</f>
        <v>1</v>
      </c>
      <c r="D493" s="42">
        <f>IF(trading_client_detail!$A493&lt;&gt;"",IF(OR(LEFT(trading_client_detail!$F493,3)="USD",RIGHT(trading_client_detail!$F493,3)="USD",LEFT(trading_client_detail!$F493,3)="EUR",RIGHT(trading_client_detail!$F493,3)="EUR"),"",trading_client_detail!$G493),"")</f>
        <v>-5.1363000000000003</v>
      </c>
    </row>
    <row r="494" spans="1:4" x14ac:dyDescent="0.25">
      <c r="A494" t="str">
        <f>IF(AND(trading_client_detail!$A494&lt;&gt;"",ROUND(trading_client_detail!$G494,0)&lt;&gt;0),IF(OR(LEFT(trading_client_detail!$F494,3)="USD",RIGHT(trading_client_detail!$F494,3)="USD",LEFT(trading_client_detail!$F494,3)="EUR",RIGHT(trading_client_detail!$F494,3)="EUR"),"",IF(NOT(ISERROR(VLOOKUP(trading_client_detail!$E494,'asset_&amp;_open_positions'!$E:$M, 9, FALSE))),VLOOKUP(trading_client_detail!$E494,'asset_&amp;_open_positions'!$E:$M, 9, FALSE),IF(NOT(ISERROR(VLOOKUP(trading_client_detail!$F494,'asset_&amp;_open_positions'!$E:$M, 9, FALSE))),VLOOKUP(trading_client_detail!$F494,'asset_&amp;_open_positions'!$E:$M, 9, FALSE),RIGHT(trading_client_detail!$F494,LEN(trading_client_detail!$F494)-1)))),"")</f>
        <v>ETH</v>
      </c>
      <c r="B494" t="str">
        <f>IF(AND(trading_client_detail!$A494&lt;&gt;"",ROUND(trading_client_detail!$G494,0)&lt;&gt;0),IF(OR(LEFT(trading_client_detail!$F494,3)="USD",RIGHT(trading_client_detail!$F494,3)="USD"),"",IF(NOT(ISERROR(VLOOKUP(trading_client_detail!$E494,'asset_&amp;_open_positions'!$E:$M, 6, FALSE))),VLOOKUP(trading_client_detail!$E494,'asset_&amp;_open_positions'!$E:$M, 6, FALSE),IF(NOT(ISERROR(VLOOKUP($A494,'asset_&amp;_open_positions'!$E:$M, 6, FALSE))),VLOOKUP($A494,'asset_&amp;_open_positions'!$E:$M, 6, FALSE),"ASSET"))),"")</f>
        <v>ASSET</v>
      </c>
      <c r="C494">
        <f>IF(AND(trading_client_detail!$A494&lt;&gt;"",ROUND(trading_client_detail!$G494,0)&lt;&gt;0),IF(OR(LEFT(trading_client_detail!$F494,3)="USD",RIGHT(trading_client_detail!$F494,3)="USD"),"",IF(NOT(ISERROR(VLOOKUP(trading_client_detail!$E494,'asset_&amp;_open_positions'!$E:$M, 6, FALSE))),VLOOKUP(trading_client_detail!$E494,'asset_&amp;_open_positions'!$E:$M, 8, FALSE),IF(NOT(ISERROR(VLOOKUP($A494,'asset_&amp;_open_positions'!$E:$M, 6, FALSE))),VLOOKUP($A494,'asset_&amp;_open_positions'!$E:$M, 8, FALSE),1))),"")</f>
        <v>1</v>
      </c>
      <c r="D494" s="42">
        <f>IF(trading_client_detail!$A494&lt;&gt;"",IF(OR(LEFT(trading_client_detail!$F494,3)="USD",RIGHT(trading_client_detail!$F494,3)="USD",LEFT(trading_client_detail!$F494,3)="EUR",RIGHT(trading_client_detail!$F494,3)="EUR"),"",trading_client_detail!$G494),"")</f>
        <v>569.12804209700005</v>
      </c>
    </row>
    <row r="495" spans="1:4" x14ac:dyDescent="0.25">
      <c r="A495" t="str">
        <f>IF(AND(trading_client_detail!$A495&lt;&gt;"",ROUND(trading_client_detail!$G495,0)&lt;&gt;0),IF(OR(LEFT(trading_client_detail!$F495,3)="USD",RIGHT(trading_client_detail!$F495,3)="USD",LEFT(trading_client_detail!$F495,3)="EUR",RIGHT(trading_client_detail!$F495,3)="EUR"),"",IF(NOT(ISERROR(VLOOKUP(trading_client_detail!$E495,'asset_&amp;_open_positions'!$E:$M, 9, FALSE))),VLOOKUP(trading_client_detail!$E495,'asset_&amp;_open_positions'!$E:$M, 9, FALSE),IF(NOT(ISERROR(VLOOKUP(trading_client_detail!$F495,'asset_&amp;_open_positions'!$E:$M, 9, FALSE))),VLOOKUP(trading_client_detail!$F495,'asset_&amp;_open_positions'!$E:$M, 9, FALSE),RIGHT(trading_client_detail!$F495,LEN(trading_client_detail!$F495)-1)))),"")</f>
        <v/>
      </c>
      <c r="B495" t="str">
        <f>IF(AND(trading_client_detail!$A495&lt;&gt;"",ROUND(trading_client_detail!$G495,0)&lt;&gt;0),IF(OR(LEFT(trading_client_detail!$F495,3)="USD",RIGHT(trading_client_detail!$F495,3)="USD"),"",IF(NOT(ISERROR(VLOOKUP(trading_client_detail!$E495,'asset_&amp;_open_positions'!$E:$M, 6, FALSE))),VLOOKUP(trading_client_detail!$E495,'asset_&amp;_open_positions'!$E:$M, 6, FALSE),IF(NOT(ISERROR(VLOOKUP($A495,'asset_&amp;_open_positions'!$E:$M, 6, FALSE))),VLOOKUP($A495,'asset_&amp;_open_positions'!$E:$M, 6, FALSE),"ASSET"))),"")</f>
        <v/>
      </c>
      <c r="C495" t="str">
        <f>IF(AND(trading_client_detail!$A495&lt;&gt;"",ROUND(trading_client_detail!$G495,0)&lt;&gt;0),IF(OR(LEFT(trading_client_detail!$F495,3)="USD",RIGHT(trading_client_detail!$F495,3)="USD"),"",IF(NOT(ISERROR(VLOOKUP(trading_client_detail!$E495,'asset_&amp;_open_positions'!$E:$M, 6, FALSE))),VLOOKUP(trading_client_detail!$E495,'asset_&amp;_open_positions'!$E:$M, 8, FALSE),IF(NOT(ISERROR(VLOOKUP($A495,'asset_&amp;_open_positions'!$E:$M, 6, FALSE))),VLOOKUP($A495,'asset_&amp;_open_positions'!$E:$M, 8, FALSE),1))),"")</f>
        <v/>
      </c>
      <c r="D495" s="42" t="str">
        <f>IF(trading_client_detail!$A495&lt;&gt;"",IF(OR(LEFT(trading_client_detail!$F495,3)="USD",RIGHT(trading_client_detail!$F495,3)="USD",LEFT(trading_client_detail!$F495,3)="EUR",RIGHT(trading_client_detail!$F495,3)="EUR"),"",trading_client_detail!$G495),"")</f>
        <v/>
      </c>
    </row>
    <row r="496" spans="1:4" x14ac:dyDescent="0.25">
      <c r="A496" t="str">
        <f>IF(AND(trading_client_detail!$A496&lt;&gt;"",ROUND(trading_client_detail!$G496,0)&lt;&gt;0),IF(OR(LEFT(trading_client_detail!$F496,3)="USD",RIGHT(trading_client_detail!$F496,3)="USD",LEFT(trading_client_detail!$F496,3)="EUR",RIGHT(trading_client_detail!$F496,3)="EUR"),"",IF(NOT(ISERROR(VLOOKUP(trading_client_detail!$E496,'asset_&amp;_open_positions'!$E:$M, 9, FALSE))),VLOOKUP(trading_client_detail!$E496,'asset_&amp;_open_positions'!$E:$M, 9, FALSE),IF(NOT(ISERROR(VLOOKUP(trading_client_detail!$F496,'asset_&amp;_open_positions'!$E:$M, 9, FALSE))),VLOOKUP(trading_client_detail!$F496,'asset_&amp;_open_positions'!$E:$M, 9, FALSE),RIGHT(trading_client_detail!$F496,LEN(trading_client_detail!$F496)-1)))),"")</f>
        <v>ETH</v>
      </c>
      <c r="B496" t="str">
        <f>IF(AND(trading_client_detail!$A496&lt;&gt;"",ROUND(trading_client_detail!$G496,0)&lt;&gt;0),IF(OR(LEFT(trading_client_detail!$F496,3)="USD",RIGHT(trading_client_detail!$F496,3)="USD"),"",IF(NOT(ISERROR(VLOOKUP(trading_client_detail!$E496,'asset_&amp;_open_positions'!$E:$M, 6, FALSE))),VLOOKUP(trading_client_detail!$E496,'asset_&amp;_open_positions'!$E:$M, 6, FALSE),IF(NOT(ISERROR(VLOOKUP($A496,'asset_&amp;_open_positions'!$E:$M, 6, FALSE))),VLOOKUP($A496,'asset_&amp;_open_positions'!$E:$M, 6, FALSE),"ASSET"))),"")</f>
        <v>ASSET</v>
      </c>
      <c r="C496">
        <f>IF(AND(trading_client_detail!$A496&lt;&gt;"",ROUND(trading_client_detail!$G496,0)&lt;&gt;0),IF(OR(LEFT(trading_client_detail!$F496,3)="USD",RIGHT(trading_client_detail!$F496,3)="USD"),"",IF(NOT(ISERROR(VLOOKUP(trading_client_detail!$E496,'asset_&amp;_open_positions'!$E:$M, 6, FALSE))),VLOOKUP(trading_client_detail!$E496,'asset_&amp;_open_positions'!$E:$M, 8, FALSE),IF(NOT(ISERROR(VLOOKUP($A496,'asset_&amp;_open_positions'!$E:$M, 6, FALSE))),VLOOKUP($A496,'asset_&amp;_open_positions'!$E:$M, 8, FALSE),1))),"")</f>
        <v>1</v>
      </c>
      <c r="D496" s="42">
        <f>IF(trading_client_detail!$A496&lt;&gt;"",IF(OR(LEFT(trading_client_detail!$F496,3)="USD",RIGHT(trading_client_detail!$F496,3)="USD",LEFT(trading_client_detail!$F496,3)="EUR",RIGHT(trading_client_detail!$F496,3)="EUR"),"",trading_client_detail!$G496),"")</f>
        <v>-10.478299994</v>
      </c>
    </row>
    <row r="497" spans="1:4" x14ac:dyDescent="0.25">
      <c r="A497" t="str">
        <f>IF(AND(trading_client_detail!$A497&lt;&gt;"",ROUND(trading_client_detail!$G497,0)&lt;&gt;0),IF(OR(LEFT(trading_client_detail!$F497,3)="USD",RIGHT(trading_client_detail!$F497,3)="USD",LEFT(trading_client_detail!$F497,3)="EUR",RIGHT(trading_client_detail!$F497,3)="EUR"),"",IF(NOT(ISERROR(VLOOKUP(trading_client_detail!$E497,'asset_&amp;_open_positions'!$E:$M, 9, FALSE))),VLOOKUP(trading_client_detail!$E497,'asset_&amp;_open_positions'!$E:$M, 9, FALSE),IF(NOT(ISERROR(VLOOKUP(trading_client_detail!$F497,'asset_&amp;_open_positions'!$E:$M, 9, FALSE))),VLOOKUP(trading_client_detail!$F497,'asset_&amp;_open_positions'!$E:$M, 9, FALSE),RIGHT(trading_client_detail!$F497,LEN(trading_client_detail!$F497)-1)))),"")</f>
        <v/>
      </c>
      <c r="B497" t="str">
        <f>IF(AND(trading_client_detail!$A497&lt;&gt;"",ROUND(trading_client_detail!$G497,0)&lt;&gt;0),IF(OR(LEFT(trading_client_detail!$F497,3)="USD",RIGHT(trading_client_detail!$F497,3)="USD"),"",IF(NOT(ISERROR(VLOOKUP(trading_client_detail!$E497,'asset_&amp;_open_positions'!$E:$M, 6, FALSE))),VLOOKUP(trading_client_detail!$E497,'asset_&amp;_open_positions'!$E:$M, 6, FALSE),IF(NOT(ISERROR(VLOOKUP($A497,'asset_&amp;_open_positions'!$E:$M, 6, FALSE))),VLOOKUP($A497,'asset_&amp;_open_positions'!$E:$M, 6, FALSE),"ASSET"))),"")</f>
        <v/>
      </c>
      <c r="C497" t="str">
        <f>IF(AND(trading_client_detail!$A497&lt;&gt;"",ROUND(trading_client_detail!$G497,0)&lt;&gt;0),IF(OR(LEFT(trading_client_detail!$F497,3)="USD",RIGHT(trading_client_detail!$F497,3)="USD"),"",IF(NOT(ISERROR(VLOOKUP(trading_client_detail!$E497,'asset_&amp;_open_positions'!$E:$M, 6, FALSE))),VLOOKUP(trading_client_detail!$E497,'asset_&amp;_open_positions'!$E:$M, 8, FALSE),IF(NOT(ISERROR(VLOOKUP($A497,'asset_&amp;_open_positions'!$E:$M, 6, FALSE))),VLOOKUP($A497,'asset_&amp;_open_positions'!$E:$M, 8, FALSE),1))),"")</f>
        <v/>
      </c>
      <c r="D497" s="42" t="str">
        <f>IF(trading_client_detail!$A497&lt;&gt;"",IF(OR(LEFT(trading_client_detail!$F497,3)="USD",RIGHT(trading_client_detail!$F497,3)="USD",LEFT(trading_client_detail!$F497,3)="EUR",RIGHT(trading_client_detail!$F497,3)="EUR"),"",trading_client_detail!$G497),"")</f>
        <v/>
      </c>
    </row>
    <row r="498" spans="1:4" x14ac:dyDescent="0.25">
      <c r="A498" t="str">
        <f>IF(AND(trading_client_detail!$A498&lt;&gt;"",ROUND(trading_client_detail!$G498,0)&lt;&gt;0),IF(OR(LEFT(trading_client_detail!$F498,3)="USD",RIGHT(trading_client_detail!$F498,3)="USD",LEFT(trading_client_detail!$F498,3)="EUR",RIGHT(trading_client_detail!$F498,3)="EUR"),"",IF(NOT(ISERROR(VLOOKUP(trading_client_detail!$E498,'asset_&amp;_open_positions'!$E:$M, 9, FALSE))),VLOOKUP(trading_client_detail!$E498,'asset_&amp;_open_positions'!$E:$M, 9, FALSE),IF(NOT(ISERROR(VLOOKUP(trading_client_detail!$F498,'asset_&amp;_open_positions'!$E:$M, 9, FALSE))),VLOOKUP(trading_client_detail!$F498,'asset_&amp;_open_positions'!$E:$M, 9, FALSE),RIGHT(trading_client_detail!$F498,LEN(trading_client_detail!$F498)-1)))),"")</f>
        <v>ETH</v>
      </c>
      <c r="B498" t="str">
        <f>IF(AND(trading_client_detail!$A498&lt;&gt;"",ROUND(trading_client_detail!$G498,0)&lt;&gt;0),IF(OR(LEFT(trading_client_detail!$F498,3)="USD",RIGHT(trading_client_detail!$F498,3)="USD"),"",IF(NOT(ISERROR(VLOOKUP(trading_client_detail!$E498,'asset_&amp;_open_positions'!$E:$M, 6, FALSE))),VLOOKUP(trading_client_detail!$E498,'asset_&amp;_open_positions'!$E:$M, 6, FALSE),IF(NOT(ISERROR(VLOOKUP($A498,'asset_&amp;_open_positions'!$E:$M, 6, FALSE))),VLOOKUP($A498,'asset_&amp;_open_positions'!$E:$M, 6, FALSE),"ASSET"))),"")</f>
        <v>ASSET</v>
      </c>
      <c r="C498">
        <f>IF(AND(trading_client_detail!$A498&lt;&gt;"",ROUND(trading_client_detail!$G498,0)&lt;&gt;0),IF(OR(LEFT(trading_client_detail!$F498,3)="USD",RIGHT(trading_client_detail!$F498,3)="USD"),"",IF(NOT(ISERROR(VLOOKUP(trading_client_detail!$E498,'asset_&amp;_open_positions'!$E:$M, 6, FALSE))),VLOOKUP(trading_client_detail!$E498,'asset_&amp;_open_positions'!$E:$M, 8, FALSE),IF(NOT(ISERROR(VLOOKUP($A498,'asset_&amp;_open_positions'!$E:$M, 6, FALSE))),VLOOKUP($A498,'asset_&amp;_open_positions'!$E:$M, 8, FALSE),1))),"")</f>
        <v>1</v>
      </c>
      <c r="D498" s="42">
        <f>IF(trading_client_detail!$A498&lt;&gt;"",IF(OR(LEFT(trading_client_detail!$F498,3)="USD",RIGHT(trading_client_detail!$F498,3)="USD",LEFT(trading_client_detail!$F498,3)="EUR",RIGHT(trading_client_detail!$F498,3)="EUR"),"",trading_client_detail!$G498),"")</f>
        <v>-127.352286456</v>
      </c>
    </row>
    <row r="499" spans="1:4" x14ac:dyDescent="0.25">
      <c r="A499" t="str">
        <f>IF(AND(trading_client_detail!$A499&lt;&gt;"",ROUND(trading_client_detail!$G499,0)&lt;&gt;0),IF(OR(LEFT(trading_client_detail!$F499,3)="USD",RIGHT(trading_client_detail!$F499,3)="USD",LEFT(trading_client_detail!$F499,3)="EUR",RIGHT(trading_client_detail!$F499,3)="EUR"),"",IF(NOT(ISERROR(VLOOKUP(trading_client_detail!$E499,'asset_&amp;_open_positions'!$E:$M, 9, FALSE))),VLOOKUP(trading_client_detail!$E499,'asset_&amp;_open_positions'!$E:$M, 9, FALSE),IF(NOT(ISERROR(VLOOKUP(trading_client_detail!$F499,'asset_&amp;_open_positions'!$E:$M, 9, FALSE))),VLOOKUP(trading_client_detail!$F499,'asset_&amp;_open_positions'!$E:$M, 9, FALSE),RIGHT(trading_client_detail!$F499,LEN(trading_client_detail!$F499)-1)))),"")</f>
        <v/>
      </c>
      <c r="B499" t="str">
        <f>IF(AND(trading_client_detail!$A499&lt;&gt;"",ROUND(trading_client_detail!$G499,0)&lt;&gt;0),IF(OR(LEFT(trading_client_detail!$F499,3)="USD",RIGHT(trading_client_detail!$F499,3)="USD"),"",IF(NOT(ISERROR(VLOOKUP(trading_client_detail!$E499,'asset_&amp;_open_positions'!$E:$M, 6, FALSE))),VLOOKUP(trading_client_detail!$E499,'asset_&amp;_open_positions'!$E:$M, 6, FALSE),IF(NOT(ISERROR(VLOOKUP($A499,'asset_&amp;_open_positions'!$E:$M, 6, FALSE))),VLOOKUP($A499,'asset_&amp;_open_positions'!$E:$M, 6, FALSE),"ASSET"))),"")</f>
        <v/>
      </c>
      <c r="C499" t="str">
        <f>IF(AND(trading_client_detail!$A499&lt;&gt;"",ROUND(trading_client_detail!$G499,0)&lt;&gt;0),IF(OR(LEFT(trading_client_detail!$F499,3)="USD",RIGHT(trading_client_detail!$F499,3)="USD"),"",IF(NOT(ISERROR(VLOOKUP(trading_client_detail!$E499,'asset_&amp;_open_positions'!$E:$M, 6, FALSE))),VLOOKUP(trading_client_detail!$E499,'asset_&amp;_open_positions'!$E:$M, 8, FALSE),IF(NOT(ISERROR(VLOOKUP($A499,'asset_&amp;_open_positions'!$E:$M, 6, FALSE))),VLOOKUP($A499,'asset_&amp;_open_positions'!$E:$M, 8, FALSE),1))),"")</f>
        <v/>
      </c>
      <c r="D499" s="42">
        <f>IF(trading_client_detail!$A499&lt;&gt;"",IF(OR(LEFT(trading_client_detail!$F499,3)="USD",RIGHT(trading_client_detail!$F499,3)="USD",LEFT(trading_client_detail!$F499,3)="EUR",RIGHT(trading_client_detail!$F499,3)="EUR"),"",trading_client_detail!$G499),"")</f>
        <v>-1.13113E-4</v>
      </c>
    </row>
    <row r="500" spans="1:4" x14ac:dyDescent="0.25">
      <c r="A500" t="str">
        <f>IF(AND(trading_client_detail!$A500&lt;&gt;"",ROUND(trading_client_detail!$G500,0)&lt;&gt;0),IF(OR(LEFT(trading_client_detail!$F500,3)="USD",RIGHT(trading_client_detail!$F500,3)="USD",LEFT(trading_client_detail!$F500,3)="EUR",RIGHT(trading_client_detail!$F500,3)="EUR"),"",IF(NOT(ISERROR(VLOOKUP(trading_client_detail!$E500,'asset_&amp;_open_positions'!$E:$M, 9, FALSE))),VLOOKUP(trading_client_detail!$E500,'asset_&amp;_open_positions'!$E:$M, 9, FALSE),IF(NOT(ISERROR(VLOOKUP(trading_client_detail!$F500,'asset_&amp;_open_positions'!$E:$M, 9, FALSE))),VLOOKUP(trading_client_detail!$F500,'asset_&amp;_open_positions'!$E:$M, 9, FALSE),RIGHT(trading_client_detail!$F500,LEN(trading_client_detail!$F500)-1)))),"")</f>
        <v>ETH</v>
      </c>
      <c r="B500" t="str">
        <f>IF(AND(trading_client_detail!$A500&lt;&gt;"",ROUND(trading_client_detail!$G500,0)&lt;&gt;0),IF(OR(LEFT(trading_client_detail!$F500,3)="USD",RIGHT(trading_client_detail!$F500,3)="USD"),"",IF(NOT(ISERROR(VLOOKUP(trading_client_detail!$E500,'asset_&amp;_open_positions'!$E:$M, 6, FALSE))),VLOOKUP(trading_client_detail!$E500,'asset_&amp;_open_positions'!$E:$M, 6, FALSE),IF(NOT(ISERROR(VLOOKUP($A500,'asset_&amp;_open_positions'!$E:$M, 6, FALSE))),VLOOKUP($A500,'asset_&amp;_open_positions'!$E:$M, 6, FALSE),"ASSET"))),"")</f>
        <v>SWAP</v>
      </c>
      <c r="C500">
        <f>IF(AND(trading_client_detail!$A500&lt;&gt;"",ROUND(trading_client_detail!$G500,0)&lt;&gt;0),IF(OR(LEFT(trading_client_detail!$F500,3)="USD",RIGHT(trading_client_detail!$F500,3)="USD"),"",IF(NOT(ISERROR(VLOOKUP(trading_client_detail!$E500,'asset_&amp;_open_positions'!$E:$M, 6, FALSE))),VLOOKUP(trading_client_detail!$E500,'asset_&amp;_open_positions'!$E:$M, 8, FALSE),IF(NOT(ISERROR(VLOOKUP($A500,'asset_&amp;_open_positions'!$E:$M, 6, FALSE))),VLOOKUP($A500,'asset_&amp;_open_positions'!$E:$M, 8, FALSE),1))),"")</f>
        <v>1</v>
      </c>
      <c r="D500" s="42">
        <f>IF(trading_client_detail!$A500&lt;&gt;"",IF(OR(LEFT(trading_client_detail!$F500,3)="USD",RIGHT(trading_client_detail!$F500,3)="USD",LEFT(trading_client_detail!$F500,3)="EUR",RIGHT(trading_client_detail!$F500,3)="EUR"),"",trading_client_detail!$G500),"")</f>
        <v>-92.08</v>
      </c>
    </row>
    <row r="501" spans="1:4" x14ac:dyDescent="0.25">
      <c r="A501" t="str">
        <f>IF(AND(trading_client_detail!$A501&lt;&gt;"",ROUND(trading_client_detail!$G501,0)&lt;&gt;0),IF(OR(LEFT(trading_client_detail!$F501,3)="USD",RIGHT(trading_client_detail!$F501,3)="USD",LEFT(trading_client_detail!$F501,3)="EUR",RIGHT(trading_client_detail!$F501,3)="EUR"),"",IF(NOT(ISERROR(VLOOKUP(trading_client_detail!$E501,'asset_&amp;_open_positions'!$E:$M, 9, FALSE))),VLOOKUP(trading_client_detail!$E501,'asset_&amp;_open_positions'!$E:$M, 9, FALSE),IF(NOT(ISERROR(VLOOKUP(trading_client_detail!$F501,'asset_&amp;_open_positions'!$E:$M, 9, FALSE))),VLOOKUP(trading_client_detail!$F501,'asset_&amp;_open_positions'!$E:$M, 9, FALSE),RIGHT(trading_client_detail!$F501,LEN(trading_client_detail!$F501)-1)))),"")</f>
        <v/>
      </c>
      <c r="B501" t="str">
        <f>IF(AND(trading_client_detail!$A501&lt;&gt;"",ROUND(trading_client_detail!$G501,0)&lt;&gt;0),IF(OR(LEFT(trading_client_detail!$F501,3)="USD",RIGHT(trading_client_detail!$F501,3)="USD"),"",IF(NOT(ISERROR(VLOOKUP(trading_client_detail!$E501,'asset_&amp;_open_positions'!$E:$M, 6, FALSE))),VLOOKUP(trading_client_detail!$E501,'asset_&amp;_open_positions'!$E:$M, 6, FALSE),IF(NOT(ISERROR(VLOOKUP($A501,'asset_&amp;_open_positions'!$E:$M, 6, FALSE))),VLOOKUP($A501,'asset_&amp;_open_positions'!$E:$M, 6, FALSE),"ASSET"))),"")</f>
        <v/>
      </c>
      <c r="C501" t="str">
        <f>IF(AND(trading_client_detail!$A501&lt;&gt;"",ROUND(trading_client_detail!$G501,0)&lt;&gt;0),IF(OR(LEFT(trading_client_detail!$F501,3)="USD",RIGHT(trading_client_detail!$F501,3)="USD"),"",IF(NOT(ISERROR(VLOOKUP(trading_client_detail!$E501,'asset_&amp;_open_positions'!$E:$M, 6, FALSE))),VLOOKUP(trading_client_detail!$E501,'asset_&amp;_open_positions'!$E:$M, 8, FALSE),IF(NOT(ISERROR(VLOOKUP($A501,'asset_&amp;_open_positions'!$E:$M, 6, FALSE))),VLOOKUP($A501,'asset_&amp;_open_positions'!$E:$M, 8, FALSE),1))),"")</f>
        <v/>
      </c>
      <c r="D501" s="42" t="str">
        <f>IF(trading_client_detail!$A501&lt;&gt;"",IF(OR(LEFT(trading_client_detail!$F501,3)="USD",RIGHT(trading_client_detail!$F501,3)="USD",LEFT(trading_client_detail!$F501,3)="EUR",RIGHT(trading_client_detail!$F501,3)="EUR"),"",trading_client_detail!$G501),"")</f>
        <v/>
      </c>
    </row>
    <row r="502" spans="1:4" x14ac:dyDescent="0.25">
      <c r="A502" t="str">
        <f>IF(AND(trading_client_detail!$A502&lt;&gt;"",ROUND(trading_client_detail!$G502,0)&lt;&gt;0),IF(OR(LEFT(trading_client_detail!$F502,3)="USD",RIGHT(trading_client_detail!$F502,3)="USD",LEFT(trading_client_detail!$F502,3)="EUR",RIGHT(trading_client_detail!$F502,3)="EUR"),"",IF(NOT(ISERROR(VLOOKUP(trading_client_detail!$E502,'asset_&amp;_open_positions'!$E:$M, 9, FALSE))),VLOOKUP(trading_client_detail!$E502,'asset_&amp;_open_positions'!$E:$M, 9, FALSE),IF(NOT(ISERROR(VLOOKUP(trading_client_detail!$F502,'asset_&amp;_open_positions'!$E:$M, 9, FALSE))),VLOOKUP(trading_client_detail!$F502,'asset_&amp;_open_positions'!$E:$M, 9, FALSE),RIGHT(trading_client_detail!$F502,LEN(trading_client_detail!$F502)-1)))),"")</f>
        <v>ETH</v>
      </c>
      <c r="B502" t="str">
        <f>IF(AND(trading_client_detail!$A502&lt;&gt;"",ROUND(trading_client_detail!$G502,0)&lt;&gt;0),IF(OR(LEFT(trading_client_detail!$F502,3)="USD",RIGHT(trading_client_detail!$F502,3)="USD"),"",IF(NOT(ISERROR(VLOOKUP(trading_client_detail!$E502,'asset_&amp;_open_positions'!$E:$M, 6, FALSE))),VLOOKUP(trading_client_detail!$E502,'asset_&amp;_open_positions'!$E:$M, 6, FALSE),IF(NOT(ISERROR(VLOOKUP($A502,'asset_&amp;_open_positions'!$E:$M, 6, FALSE))),VLOOKUP($A502,'asset_&amp;_open_positions'!$E:$M, 6, FALSE),"ASSET"))),"")</f>
        <v>ASSET</v>
      </c>
      <c r="C502">
        <f>IF(AND(trading_client_detail!$A502&lt;&gt;"",ROUND(trading_client_detail!$G502,0)&lt;&gt;0),IF(OR(LEFT(trading_client_detail!$F502,3)="USD",RIGHT(trading_client_detail!$F502,3)="USD"),"",IF(NOT(ISERROR(VLOOKUP(trading_client_detail!$E502,'asset_&amp;_open_positions'!$E:$M, 6, FALSE))),VLOOKUP(trading_client_detail!$E502,'asset_&amp;_open_positions'!$E:$M, 8, FALSE),IF(NOT(ISERROR(VLOOKUP($A502,'asset_&amp;_open_positions'!$E:$M, 6, FALSE))),VLOOKUP($A502,'asset_&amp;_open_positions'!$E:$M, 8, FALSE),1))),"")</f>
        <v>1</v>
      </c>
      <c r="D502" s="42">
        <f>IF(trading_client_detail!$A502&lt;&gt;"",IF(OR(LEFT(trading_client_detail!$F502,3)="USD",RIGHT(trading_client_detail!$F502,3)="USD",LEFT(trading_client_detail!$F502,3)="EUR",RIGHT(trading_client_detail!$F502,3)="EUR"),"",trading_client_detail!$G502),"")</f>
        <v>-1.3081</v>
      </c>
    </row>
    <row r="503" spans="1:4" x14ac:dyDescent="0.25">
      <c r="A503" t="str">
        <f>IF(AND(trading_client_detail!$A503&lt;&gt;"",ROUND(trading_client_detail!$G503,0)&lt;&gt;0),IF(OR(LEFT(trading_client_detail!$F503,3)="USD",RIGHT(trading_client_detail!$F503,3)="USD",LEFT(trading_client_detail!$F503,3)="EUR",RIGHT(trading_client_detail!$F503,3)="EUR"),"",IF(NOT(ISERROR(VLOOKUP(trading_client_detail!$E503,'asset_&amp;_open_positions'!$E:$M, 9, FALSE))),VLOOKUP(trading_client_detail!$E503,'asset_&amp;_open_positions'!$E:$M, 9, FALSE),IF(NOT(ISERROR(VLOOKUP(trading_client_detail!$F503,'asset_&amp;_open_positions'!$E:$M, 9, FALSE))),VLOOKUP(trading_client_detail!$F503,'asset_&amp;_open_positions'!$E:$M, 9, FALSE),RIGHT(trading_client_detail!$F503,LEN(trading_client_detail!$F503)-1)))),"")</f>
        <v/>
      </c>
      <c r="B503" t="str">
        <f>IF(AND(trading_client_detail!$A503&lt;&gt;"",ROUND(trading_client_detail!$G503,0)&lt;&gt;0),IF(OR(LEFT(trading_client_detail!$F503,3)="USD",RIGHT(trading_client_detail!$F503,3)="USD"),"",IF(NOT(ISERROR(VLOOKUP(trading_client_detail!$E503,'asset_&amp;_open_positions'!$E:$M, 6, FALSE))),VLOOKUP(trading_client_detail!$E503,'asset_&amp;_open_positions'!$E:$M, 6, FALSE),IF(NOT(ISERROR(VLOOKUP($A503,'asset_&amp;_open_positions'!$E:$M, 6, FALSE))),VLOOKUP($A503,'asset_&amp;_open_positions'!$E:$M, 6, FALSE),"ASSET"))),"")</f>
        <v/>
      </c>
      <c r="C503" t="str">
        <f>IF(AND(trading_client_detail!$A503&lt;&gt;"",ROUND(trading_client_detail!$G503,0)&lt;&gt;0),IF(OR(LEFT(trading_client_detail!$F503,3)="USD",RIGHT(trading_client_detail!$F503,3)="USD"),"",IF(NOT(ISERROR(VLOOKUP(trading_client_detail!$E503,'asset_&amp;_open_positions'!$E:$M, 6, FALSE))),VLOOKUP(trading_client_detail!$E503,'asset_&amp;_open_positions'!$E:$M, 8, FALSE),IF(NOT(ISERROR(VLOOKUP($A503,'asset_&amp;_open_positions'!$E:$M, 6, FALSE))),VLOOKUP($A503,'asset_&amp;_open_positions'!$E:$M, 8, FALSE),1))),"")</f>
        <v/>
      </c>
      <c r="D503" s="42" t="str">
        <f>IF(trading_client_detail!$A503&lt;&gt;"",IF(OR(LEFT(trading_client_detail!$F503,3)="USD",RIGHT(trading_client_detail!$F503,3)="USD",LEFT(trading_client_detail!$F503,3)="EUR",RIGHT(trading_client_detail!$F503,3)="EUR"),"",trading_client_detail!$G503),"")</f>
        <v/>
      </c>
    </row>
    <row r="504" spans="1:4" x14ac:dyDescent="0.25">
      <c r="A504" t="str">
        <f>IF(AND(trading_client_detail!$A504&lt;&gt;"",ROUND(trading_client_detail!$G504,0)&lt;&gt;0),IF(OR(LEFT(trading_client_detail!$F504,3)="USD",RIGHT(trading_client_detail!$F504,3)="USD",LEFT(trading_client_detail!$F504,3)="EUR",RIGHT(trading_client_detail!$F504,3)="EUR"),"",IF(NOT(ISERROR(VLOOKUP(trading_client_detail!$E504,'asset_&amp;_open_positions'!$E:$M, 9, FALSE))),VLOOKUP(trading_client_detail!$E504,'asset_&amp;_open_positions'!$E:$M, 9, FALSE),IF(NOT(ISERROR(VLOOKUP(trading_client_detail!$F504,'asset_&amp;_open_positions'!$E:$M, 9, FALSE))),VLOOKUP(trading_client_detail!$F504,'asset_&amp;_open_positions'!$E:$M, 9, FALSE),RIGHT(trading_client_detail!$F504,LEN(trading_client_detail!$F504)-1)))),"")</f>
        <v>ETH</v>
      </c>
      <c r="B504" t="str">
        <f>IF(AND(trading_client_detail!$A504&lt;&gt;"",ROUND(trading_client_detail!$G504,0)&lt;&gt;0),IF(OR(LEFT(trading_client_detail!$F504,3)="USD",RIGHT(trading_client_detail!$F504,3)="USD"),"",IF(NOT(ISERROR(VLOOKUP(trading_client_detail!$E504,'asset_&amp;_open_positions'!$E:$M, 6, FALSE))),VLOOKUP(trading_client_detail!$E504,'asset_&amp;_open_positions'!$E:$M, 6, FALSE),IF(NOT(ISERROR(VLOOKUP($A504,'asset_&amp;_open_positions'!$E:$M, 6, FALSE))),VLOOKUP($A504,'asset_&amp;_open_positions'!$E:$M, 6, FALSE),"ASSET"))),"")</f>
        <v>ASSET</v>
      </c>
      <c r="C504">
        <f>IF(AND(trading_client_detail!$A504&lt;&gt;"",ROUND(trading_client_detail!$G504,0)&lt;&gt;0),IF(OR(LEFT(trading_client_detail!$F504,3)="USD",RIGHT(trading_client_detail!$F504,3)="USD"),"",IF(NOT(ISERROR(VLOOKUP(trading_client_detail!$E504,'asset_&amp;_open_positions'!$E:$M, 6, FALSE))),VLOOKUP(trading_client_detail!$E504,'asset_&amp;_open_positions'!$E:$M, 8, FALSE),IF(NOT(ISERROR(VLOOKUP($A504,'asset_&amp;_open_positions'!$E:$M, 6, FALSE))),VLOOKUP($A504,'asset_&amp;_open_positions'!$E:$M, 8, FALSE),1))),"")</f>
        <v>1</v>
      </c>
      <c r="D504" s="42">
        <f>IF(trading_client_detail!$A504&lt;&gt;"",IF(OR(LEFT(trading_client_detail!$F504,3)="USD",RIGHT(trading_client_detail!$F504,3)="USD",LEFT(trading_client_detail!$F504,3)="EUR",RIGHT(trading_client_detail!$F504,3)="EUR"),"",trading_client_detail!$G504),"")</f>
        <v>906.22679437099998</v>
      </c>
    </row>
    <row r="505" spans="1:4" x14ac:dyDescent="0.25">
      <c r="A505" t="str">
        <f>IF(AND(trading_client_detail!$A505&lt;&gt;"",ROUND(trading_client_detail!$G505,0)&lt;&gt;0),IF(OR(LEFT(trading_client_detail!$F505,3)="USD",RIGHT(trading_client_detail!$F505,3)="USD",LEFT(trading_client_detail!$F505,3)="EUR",RIGHT(trading_client_detail!$F505,3)="EUR"),"",IF(NOT(ISERROR(VLOOKUP(trading_client_detail!$E505,'asset_&amp;_open_positions'!$E:$M, 9, FALSE))),VLOOKUP(trading_client_detail!$E505,'asset_&amp;_open_positions'!$E:$M, 9, FALSE),IF(NOT(ISERROR(VLOOKUP(trading_client_detail!$F505,'asset_&amp;_open_positions'!$E:$M, 9, FALSE))),VLOOKUP(trading_client_detail!$F505,'asset_&amp;_open_positions'!$E:$M, 9, FALSE),RIGHT(trading_client_detail!$F505,LEN(trading_client_detail!$F505)-1)))),"")</f>
        <v/>
      </c>
      <c r="B505" t="str">
        <f>IF(AND(trading_client_detail!$A505&lt;&gt;"",ROUND(trading_client_detail!$G505,0)&lt;&gt;0),IF(OR(LEFT(trading_client_detail!$F505,3)="USD",RIGHT(trading_client_detail!$F505,3)="USD"),"",IF(NOT(ISERROR(VLOOKUP(trading_client_detail!$E505,'asset_&amp;_open_positions'!$E:$M, 6, FALSE))),VLOOKUP(trading_client_detail!$E505,'asset_&amp;_open_positions'!$E:$M, 6, FALSE),IF(NOT(ISERROR(VLOOKUP($A505,'asset_&amp;_open_positions'!$E:$M, 6, FALSE))),VLOOKUP($A505,'asset_&amp;_open_positions'!$E:$M, 6, FALSE),"ASSET"))),"")</f>
        <v/>
      </c>
      <c r="C505" t="str">
        <f>IF(AND(trading_client_detail!$A505&lt;&gt;"",ROUND(trading_client_detail!$G505,0)&lt;&gt;0),IF(OR(LEFT(trading_client_detail!$F505,3)="USD",RIGHT(trading_client_detail!$F505,3)="USD"),"",IF(NOT(ISERROR(VLOOKUP(trading_client_detail!$E505,'asset_&amp;_open_positions'!$E:$M, 6, FALSE))),VLOOKUP(trading_client_detail!$E505,'asset_&amp;_open_positions'!$E:$M, 8, FALSE),IF(NOT(ISERROR(VLOOKUP($A505,'asset_&amp;_open_positions'!$E:$M, 6, FALSE))),VLOOKUP($A505,'asset_&amp;_open_positions'!$E:$M, 8, FALSE),1))),"")</f>
        <v/>
      </c>
      <c r="D505" s="42">
        <f>IF(trading_client_detail!$A505&lt;&gt;"",IF(OR(LEFT(trading_client_detail!$F505,3)="USD",RIGHT(trading_client_detail!$F505,3)="USD",LEFT(trading_client_detail!$F505,3)="EUR",RIGHT(trading_client_detail!$F505,3)="EUR"),"",trading_client_detail!$G505),"")</f>
        <v>-4.41438E-4</v>
      </c>
    </row>
    <row r="506" spans="1:4" x14ac:dyDescent="0.25">
      <c r="A506" t="str">
        <f>IF(AND(trading_client_detail!$A506&lt;&gt;"",ROUND(trading_client_detail!$G506,0)&lt;&gt;0),IF(OR(LEFT(trading_client_detail!$F506,3)="USD",RIGHT(trading_client_detail!$F506,3)="USD",LEFT(trading_client_detail!$F506,3)="EUR",RIGHT(trading_client_detail!$F506,3)="EUR"),"",IF(NOT(ISERROR(VLOOKUP(trading_client_detail!$E506,'asset_&amp;_open_positions'!$E:$M, 9, FALSE))),VLOOKUP(trading_client_detail!$E506,'asset_&amp;_open_positions'!$E:$M, 9, FALSE),IF(NOT(ISERROR(VLOOKUP(trading_client_detail!$F506,'asset_&amp;_open_positions'!$E:$M, 9, FALSE))),VLOOKUP(trading_client_detail!$F506,'asset_&amp;_open_positions'!$E:$M, 9, FALSE),RIGHT(trading_client_detail!$F506,LEN(trading_client_detail!$F506)-1)))),"")</f>
        <v>ETH</v>
      </c>
      <c r="B506" t="str">
        <f>IF(AND(trading_client_detail!$A506&lt;&gt;"",ROUND(trading_client_detail!$G506,0)&lt;&gt;0),IF(OR(LEFT(trading_client_detail!$F506,3)="USD",RIGHT(trading_client_detail!$F506,3)="USD"),"",IF(NOT(ISERROR(VLOOKUP(trading_client_detail!$E506,'asset_&amp;_open_positions'!$E:$M, 6, FALSE))),VLOOKUP(trading_client_detail!$E506,'asset_&amp;_open_positions'!$E:$M, 6, FALSE),IF(NOT(ISERROR(VLOOKUP($A506,'asset_&amp;_open_positions'!$E:$M, 6, FALSE))),VLOOKUP($A506,'asset_&amp;_open_positions'!$E:$M, 6, FALSE),"ASSET"))),"")</f>
        <v>ASSET</v>
      </c>
      <c r="C506">
        <f>IF(AND(trading_client_detail!$A506&lt;&gt;"",ROUND(trading_client_detail!$G506,0)&lt;&gt;0),IF(OR(LEFT(trading_client_detail!$F506,3)="USD",RIGHT(trading_client_detail!$F506,3)="USD"),"",IF(NOT(ISERROR(VLOOKUP(trading_client_detail!$E506,'asset_&amp;_open_positions'!$E:$M, 6, FALSE))),VLOOKUP(trading_client_detail!$E506,'asset_&amp;_open_positions'!$E:$M, 8, FALSE),IF(NOT(ISERROR(VLOOKUP($A506,'asset_&amp;_open_positions'!$E:$M, 6, FALSE))),VLOOKUP($A506,'asset_&amp;_open_positions'!$E:$M, 8, FALSE),1))),"")</f>
        <v>1</v>
      </c>
      <c r="D506" s="42">
        <f>IF(trading_client_detail!$A506&lt;&gt;"",IF(OR(LEFT(trading_client_detail!$F506,3)="USD",RIGHT(trading_client_detail!$F506,3)="USD",LEFT(trading_client_detail!$F506,3)="EUR",RIGHT(trading_client_detail!$F506,3)="EUR"),"",trading_client_detail!$G506),"")</f>
        <v>1967.456402</v>
      </c>
    </row>
    <row r="507" spans="1:4" x14ac:dyDescent="0.25">
      <c r="A507" t="str">
        <f>IF(AND(trading_client_detail!$A507&lt;&gt;"",ROUND(trading_client_detail!$G507,0)&lt;&gt;0),IF(OR(LEFT(trading_client_detail!$F507,3)="USD",RIGHT(trading_client_detail!$F507,3)="USD",LEFT(trading_client_detail!$F507,3)="EUR",RIGHT(trading_client_detail!$F507,3)="EUR"),"",IF(NOT(ISERROR(VLOOKUP(trading_client_detail!$E507,'asset_&amp;_open_positions'!$E:$M, 9, FALSE))),VLOOKUP(trading_client_detail!$E507,'asset_&amp;_open_positions'!$E:$M, 9, FALSE),IF(NOT(ISERROR(VLOOKUP(trading_client_detail!$F507,'asset_&amp;_open_positions'!$E:$M, 9, FALSE))),VLOOKUP(trading_client_detail!$F507,'asset_&amp;_open_positions'!$E:$M, 9, FALSE),RIGHT(trading_client_detail!$F507,LEN(trading_client_detail!$F507)-1)))),"")</f>
        <v/>
      </c>
      <c r="B507" t="str">
        <f>IF(AND(trading_client_detail!$A507&lt;&gt;"",ROUND(trading_client_detail!$G507,0)&lt;&gt;0),IF(OR(LEFT(trading_client_detail!$F507,3)="USD",RIGHT(trading_client_detail!$F507,3)="USD"),"",IF(NOT(ISERROR(VLOOKUP(trading_client_detail!$E507,'asset_&amp;_open_positions'!$E:$M, 6, FALSE))),VLOOKUP(trading_client_detail!$E507,'asset_&amp;_open_positions'!$E:$M, 6, FALSE),IF(NOT(ISERROR(VLOOKUP($A507,'asset_&amp;_open_positions'!$E:$M, 6, FALSE))),VLOOKUP($A507,'asset_&amp;_open_positions'!$E:$M, 6, FALSE),"ASSET"))),"")</f>
        <v/>
      </c>
      <c r="C507" t="str">
        <f>IF(AND(trading_client_detail!$A507&lt;&gt;"",ROUND(trading_client_detail!$G507,0)&lt;&gt;0),IF(OR(LEFT(trading_client_detail!$F507,3)="USD",RIGHT(trading_client_detail!$F507,3)="USD"),"",IF(NOT(ISERROR(VLOOKUP(trading_client_detail!$E507,'asset_&amp;_open_positions'!$E:$M, 6, FALSE))),VLOOKUP(trading_client_detail!$E507,'asset_&amp;_open_positions'!$E:$M, 8, FALSE),IF(NOT(ISERROR(VLOOKUP($A507,'asset_&amp;_open_positions'!$E:$M, 6, FALSE))),VLOOKUP($A507,'asset_&amp;_open_positions'!$E:$M, 8, FALSE),1))),"")</f>
        <v/>
      </c>
      <c r="D507" s="42" t="str">
        <f>IF(trading_client_detail!$A507&lt;&gt;"",IF(OR(LEFT(trading_client_detail!$F507,3)="USD",RIGHT(trading_client_detail!$F507,3)="USD",LEFT(trading_client_detail!$F507,3)="EUR",RIGHT(trading_client_detail!$F507,3)="EUR"),"",trading_client_detail!$G507),"")</f>
        <v/>
      </c>
    </row>
    <row r="508" spans="1:4" x14ac:dyDescent="0.25">
      <c r="A508" t="str">
        <f>IF(AND(trading_client_detail!$A508&lt;&gt;"",ROUND(trading_client_detail!$G508,0)&lt;&gt;0),IF(OR(LEFT(trading_client_detail!$F508,3)="USD",RIGHT(trading_client_detail!$F508,3)="USD",LEFT(trading_client_detail!$F508,3)="EUR",RIGHT(trading_client_detail!$F508,3)="EUR"),"",IF(NOT(ISERROR(VLOOKUP(trading_client_detail!$E508,'asset_&amp;_open_positions'!$E:$M, 9, FALSE))),VLOOKUP(trading_client_detail!$E508,'asset_&amp;_open_positions'!$E:$M, 9, FALSE),IF(NOT(ISERROR(VLOOKUP(trading_client_detail!$F508,'asset_&amp;_open_positions'!$E:$M, 9, FALSE))),VLOOKUP(trading_client_detail!$F508,'asset_&amp;_open_positions'!$E:$M, 9, FALSE),RIGHT(trading_client_detail!$F508,LEN(trading_client_detail!$F508)-1)))),"")</f>
        <v>ETH</v>
      </c>
      <c r="B508" t="str">
        <f>IF(AND(trading_client_detail!$A508&lt;&gt;"",ROUND(trading_client_detail!$G508,0)&lt;&gt;0),IF(OR(LEFT(trading_client_detail!$F508,3)="USD",RIGHT(trading_client_detail!$F508,3)="USD"),"",IF(NOT(ISERROR(VLOOKUP(trading_client_detail!$E508,'asset_&amp;_open_positions'!$E:$M, 6, FALSE))),VLOOKUP(trading_client_detail!$E508,'asset_&amp;_open_positions'!$E:$M, 6, FALSE),IF(NOT(ISERROR(VLOOKUP($A508,'asset_&amp;_open_positions'!$E:$M, 6, FALSE))),VLOOKUP($A508,'asset_&amp;_open_positions'!$E:$M, 6, FALSE),"ASSET"))),"")</f>
        <v>ASSET</v>
      </c>
      <c r="C508">
        <f>IF(AND(trading_client_detail!$A508&lt;&gt;"",ROUND(trading_client_detail!$G508,0)&lt;&gt;0),IF(OR(LEFT(trading_client_detail!$F508,3)="USD",RIGHT(trading_client_detail!$F508,3)="USD"),"",IF(NOT(ISERROR(VLOOKUP(trading_client_detail!$E508,'asset_&amp;_open_positions'!$E:$M, 6, FALSE))),VLOOKUP(trading_client_detail!$E508,'asset_&amp;_open_positions'!$E:$M, 8, FALSE),IF(NOT(ISERROR(VLOOKUP($A508,'asset_&amp;_open_positions'!$E:$M, 6, FALSE))),VLOOKUP($A508,'asset_&amp;_open_positions'!$E:$M, 8, FALSE),1))),"")</f>
        <v>1</v>
      </c>
      <c r="D508" s="42">
        <f>IF(trading_client_detail!$A508&lt;&gt;"",IF(OR(LEFT(trading_client_detail!$F508,3)="USD",RIGHT(trading_client_detail!$F508,3)="USD",LEFT(trading_client_detail!$F508,3)="EUR",RIGHT(trading_client_detail!$F508,3)="EUR"),"",trading_client_detail!$G508),"")</f>
        <v>3.7446862670000001</v>
      </c>
    </row>
    <row r="509" spans="1:4" x14ac:dyDescent="0.25">
      <c r="A509" t="str">
        <f>IF(AND(trading_client_detail!$A509&lt;&gt;"",ROUND(trading_client_detail!$G509,0)&lt;&gt;0),IF(OR(LEFT(trading_client_detail!$F509,3)="USD",RIGHT(trading_client_detail!$F509,3)="USD",LEFT(trading_client_detail!$F509,3)="EUR",RIGHT(trading_client_detail!$F509,3)="EUR"),"",IF(NOT(ISERROR(VLOOKUP(trading_client_detail!$E509,'asset_&amp;_open_positions'!$E:$M, 9, FALSE))),VLOOKUP(trading_client_detail!$E509,'asset_&amp;_open_positions'!$E:$M, 9, FALSE),IF(NOT(ISERROR(VLOOKUP(trading_client_detail!$F509,'asset_&amp;_open_positions'!$E:$M, 9, FALSE))),VLOOKUP(trading_client_detail!$F509,'asset_&amp;_open_positions'!$E:$M, 9, FALSE),RIGHT(trading_client_detail!$F509,LEN(trading_client_detail!$F509)-1)))),"")</f>
        <v/>
      </c>
      <c r="B509" t="str">
        <f>IF(AND(trading_client_detail!$A509&lt;&gt;"",ROUND(trading_client_detail!$G509,0)&lt;&gt;0),IF(OR(LEFT(trading_client_detail!$F509,3)="USD",RIGHT(trading_client_detail!$F509,3)="USD"),"",IF(NOT(ISERROR(VLOOKUP(trading_client_detail!$E509,'asset_&amp;_open_positions'!$E:$M, 6, FALSE))),VLOOKUP(trading_client_detail!$E509,'asset_&amp;_open_positions'!$E:$M, 6, FALSE),IF(NOT(ISERROR(VLOOKUP($A509,'asset_&amp;_open_positions'!$E:$M, 6, FALSE))),VLOOKUP($A509,'asset_&amp;_open_positions'!$E:$M, 6, FALSE),"ASSET"))),"")</f>
        <v/>
      </c>
      <c r="C509" t="str">
        <f>IF(AND(trading_client_detail!$A509&lt;&gt;"",ROUND(trading_client_detail!$G509,0)&lt;&gt;0),IF(OR(LEFT(trading_client_detail!$F509,3)="USD",RIGHT(trading_client_detail!$F509,3)="USD"),"",IF(NOT(ISERROR(VLOOKUP(trading_client_detail!$E509,'asset_&amp;_open_positions'!$E:$M, 6, FALSE))),VLOOKUP(trading_client_detail!$E509,'asset_&amp;_open_positions'!$E:$M, 8, FALSE),IF(NOT(ISERROR(VLOOKUP($A509,'asset_&amp;_open_positions'!$E:$M, 6, FALSE))),VLOOKUP($A509,'asset_&amp;_open_positions'!$E:$M, 8, FALSE),1))),"")</f>
        <v/>
      </c>
      <c r="D509" s="42">
        <f>IF(trading_client_detail!$A509&lt;&gt;"",IF(OR(LEFT(trading_client_detail!$F509,3)="USD",RIGHT(trading_client_detail!$F509,3)="USD",LEFT(trading_client_detail!$F509,3)="EUR",RIGHT(trading_client_detail!$F509,3)="EUR"),"",trading_client_detail!$G509),"")</f>
        <v>-8.2009999999999999E-6</v>
      </c>
    </row>
    <row r="510" spans="1:4" x14ac:dyDescent="0.25">
      <c r="A510" t="str">
        <f>IF(AND(trading_client_detail!$A510&lt;&gt;"",ROUND(trading_client_detail!$G510,0)&lt;&gt;0),IF(OR(LEFT(trading_client_detail!$F510,3)="USD",RIGHT(trading_client_detail!$F510,3)="USD",LEFT(trading_client_detail!$F510,3)="EUR",RIGHT(trading_client_detail!$F510,3)="EUR"),"",IF(NOT(ISERROR(VLOOKUP(trading_client_detail!$E510,'asset_&amp;_open_positions'!$E:$M, 9, FALSE))),VLOOKUP(trading_client_detail!$E510,'asset_&amp;_open_positions'!$E:$M, 9, FALSE),IF(NOT(ISERROR(VLOOKUP(trading_client_detail!$F510,'asset_&amp;_open_positions'!$E:$M, 9, FALSE))),VLOOKUP(trading_client_detail!$F510,'asset_&amp;_open_positions'!$E:$M, 9, FALSE),RIGHT(trading_client_detail!$F510,LEN(trading_client_detail!$F510)-1)))),"")</f>
        <v>ETH</v>
      </c>
      <c r="B510" t="str">
        <f>IF(AND(trading_client_detail!$A510&lt;&gt;"",ROUND(trading_client_detail!$G510,0)&lt;&gt;0),IF(OR(LEFT(trading_client_detail!$F510,3)="USD",RIGHT(trading_client_detail!$F510,3)="USD"),"",IF(NOT(ISERROR(VLOOKUP(trading_client_detail!$E510,'asset_&amp;_open_positions'!$E:$M, 6, FALSE))),VLOOKUP(trading_client_detail!$E510,'asset_&amp;_open_positions'!$E:$M, 6, FALSE),IF(NOT(ISERROR(VLOOKUP($A510,'asset_&amp;_open_positions'!$E:$M, 6, FALSE))),VLOOKUP($A510,'asset_&amp;_open_positions'!$E:$M, 6, FALSE),"ASSET"))),"")</f>
        <v>SWAP</v>
      </c>
      <c r="C510">
        <f>IF(AND(trading_client_detail!$A510&lt;&gt;"",ROUND(trading_client_detail!$G510,0)&lt;&gt;0),IF(OR(LEFT(trading_client_detail!$F510,3)="USD",RIGHT(trading_client_detail!$F510,3)="USD"),"",IF(NOT(ISERROR(VLOOKUP(trading_client_detail!$E510,'asset_&amp;_open_positions'!$E:$M, 6, FALSE))),VLOOKUP(trading_client_detail!$E510,'asset_&amp;_open_positions'!$E:$M, 8, FALSE),IF(NOT(ISERROR(VLOOKUP($A510,'asset_&amp;_open_positions'!$E:$M, 6, FALSE))),VLOOKUP($A510,'asset_&amp;_open_positions'!$E:$M, 8, FALSE),1))),"")</f>
        <v>1</v>
      </c>
      <c r="D510" s="42">
        <f>IF(trading_client_detail!$A510&lt;&gt;"",IF(OR(LEFT(trading_client_detail!$F510,3)="USD",RIGHT(trading_client_detail!$F510,3)="USD",LEFT(trading_client_detail!$F510,3)="EUR",RIGHT(trading_client_detail!$F510,3)="EUR"),"",trading_client_detail!$G510),"")</f>
        <v>-18.8</v>
      </c>
    </row>
    <row r="511" spans="1:4" x14ac:dyDescent="0.25">
      <c r="A511" t="str">
        <f>IF(AND(trading_client_detail!$A511&lt;&gt;"",ROUND(trading_client_detail!$G511,0)&lt;&gt;0),IF(OR(LEFT(trading_client_detail!$F511,3)="USD",RIGHT(trading_client_detail!$F511,3)="USD",LEFT(trading_client_detail!$F511,3)="EUR",RIGHT(trading_client_detail!$F511,3)="EUR"),"",IF(NOT(ISERROR(VLOOKUP(trading_client_detail!$E511,'asset_&amp;_open_positions'!$E:$M, 9, FALSE))),VLOOKUP(trading_client_detail!$E511,'asset_&amp;_open_positions'!$E:$M, 9, FALSE),IF(NOT(ISERROR(VLOOKUP(trading_client_detail!$F511,'asset_&amp;_open_positions'!$E:$M, 9, FALSE))),VLOOKUP(trading_client_detail!$F511,'asset_&amp;_open_positions'!$E:$M, 9, FALSE),RIGHT(trading_client_detail!$F511,LEN(trading_client_detail!$F511)-1)))),"")</f>
        <v/>
      </c>
      <c r="B511" t="str">
        <f>IF(AND(trading_client_detail!$A511&lt;&gt;"",ROUND(trading_client_detail!$G511,0)&lt;&gt;0),IF(OR(LEFT(trading_client_detail!$F511,3)="USD",RIGHT(trading_client_detail!$F511,3)="USD"),"",IF(NOT(ISERROR(VLOOKUP(trading_client_detail!$E511,'asset_&amp;_open_positions'!$E:$M, 6, FALSE))),VLOOKUP(trading_client_detail!$E511,'asset_&amp;_open_positions'!$E:$M, 6, FALSE),IF(NOT(ISERROR(VLOOKUP($A511,'asset_&amp;_open_positions'!$E:$M, 6, FALSE))),VLOOKUP($A511,'asset_&amp;_open_positions'!$E:$M, 6, FALSE),"ASSET"))),"")</f>
        <v/>
      </c>
      <c r="C511" t="str">
        <f>IF(AND(trading_client_detail!$A511&lt;&gt;"",ROUND(trading_client_detail!$G511,0)&lt;&gt;0),IF(OR(LEFT(trading_client_detail!$F511,3)="USD",RIGHT(trading_client_detail!$F511,3)="USD"),"",IF(NOT(ISERROR(VLOOKUP(trading_client_detail!$E511,'asset_&amp;_open_positions'!$E:$M, 6, FALSE))),VLOOKUP(trading_client_detail!$E511,'asset_&amp;_open_positions'!$E:$M, 8, FALSE),IF(NOT(ISERROR(VLOOKUP($A511,'asset_&amp;_open_positions'!$E:$M, 6, FALSE))),VLOOKUP($A511,'asset_&amp;_open_positions'!$E:$M, 8, FALSE),1))),"")</f>
        <v/>
      </c>
      <c r="D511" s="42" t="str">
        <f>IF(trading_client_detail!$A511&lt;&gt;"",IF(OR(LEFT(trading_client_detail!$F511,3)="USD",RIGHT(trading_client_detail!$F511,3)="USD",LEFT(trading_client_detail!$F511,3)="EUR",RIGHT(trading_client_detail!$F511,3)="EUR"),"",trading_client_detail!$G511),"")</f>
        <v/>
      </c>
    </row>
    <row r="512" spans="1:4" x14ac:dyDescent="0.25">
      <c r="A512" t="str">
        <f>IF(AND(trading_client_detail!$A512&lt;&gt;"",ROUND(trading_client_detail!$G512,0)&lt;&gt;0),IF(OR(LEFT(trading_client_detail!$F512,3)="USD",RIGHT(trading_client_detail!$F512,3)="USD",LEFT(trading_client_detail!$F512,3)="EUR",RIGHT(trading_client_detail!$F512,3)="EUR"),"",IF(NOT(ISERROR(VLOOKUP(trading_client_detail!$E512,'asset_&amp;_open_positions'!$E:$M, 9, FALSE))),VLOOKUP(trading_client_detail!$E512,'asset_&amp;_open_positions'!$E:$M, 9, FALSE),IF(NOT(ISERROR(VLOOKUP(trading_client_detail!$F512,'asset_&amp;_open_positions'!$E:$M, 9, FALSE))),VLOOKUP(trading_client_detail!$F512,'asset_&amp;_open_positions'!$E:$M, 9, FALSE),RIGHT(trading_client_detail!$F512,LEN(trading_client_detail!$F512)-1)))),"")</f>
        <v/>
      </c>
      <c r="B512" t="str">
        <f>IF(AND(trading_client_detail!$A512&lt;&gt;"",ROUND(trading_client_detail!$G512,0)&lt;&gt;0),IF(OR(LEFT(trading_client_detail!$F512,3)="USD",RIGHT(trading_client_detail!$F512,3)="USD"),"",IF(NOT(ISERROR(VLOOKUP(trading_client_detail!$E512,'asset_&amp;_open_positions'!$E:$M, 6, FALSE))),VLOOKUP(trading_client_detail!$E512,'asset_&amp;_open_positions'!$E:$M, 6, FALSE),IF(NOT(ISERROR(VLOOKUP($A512,'asset_&amp;_open_positions'!$E:$M, 6, FALSE))),VLOOKUP($A512,'asset_&amp;_open_positions'!$E:$M, 6, FALSE),"ASSET"))),"")</f>
        <v/>
      </c>
      <c r="C512" t="str">
        <f>IF(AND(trading_client_detail!$A512&lt;&gt;"",ROUND(trading_client_detail!$G512,0)&lt;&gt;0),IF(OR(LEFT(trading_client_detail!$F512,3)="USD",RIGHT(trading_client_detail!$F512,3)="USD"),"",IF(NOT(ISERROR(VLOOKUP(trading_client_detail!$E512,'asset_&amp;_open_positions'!$E:$M, 6, FALSE))),VLOOKUP(trading_client_detail!$E512,'asset_&amp;_open_positions'!$E:$M, 8, FALSE),IF(NOT(ISERROR(VLOOKUP($A512,'asset_&amp;_open_positions'!$E:$M, 6, FALSE))),VLOOKUP($A512,'asset_&amp;_open_positions'!$E:$M, 8, FALSE),1))),"")</f>
        <v/>
      </c>
      <c r="D512" s="42">
        <f>IF(trading_client_detail!$A512&lt;&gt;"",IF(OR(LEFT(trading_client_detail!$F512,3)="USD",RIGHT(trading_client_detail!$F512,3)="USD",LEFT(trading_client_detail!$F512,3)="EUR",RIGHT(trading_client_detail!$F512,3)="EUR"),"",trading_client_detail!$G512),"")</f>
        <v>-0.30775493999999998</v>
      </c>
    </row>
    <row r="513" spans="1:4" x14ac:dyDescent="0.25">
      <c r="A513" t="str">
        <f>IF(AND(trading_client_detail!$A513&lt;&gt;"",ROUND(trading_client_detail!$G513,0)&lt;&gt;0),IF(OR(LEFT(trading_client_detail!$F513,3)="USD",RIGHT(trading_client_detail!$F513,3)="USD",LEFT(trading_client_detail!$F513,3)="EUR",RIGHT(trading_client_detail!$F513,3)="EUR"),"",IF(NOT(ISERROR(VLOOKUP(trading_client_detail!$E513,'asset_&amp;_open_positions'!$E:$M, 9, FALSE))),VLOOKUP(trading_client_detail!$E513,'asset_&amp;_open_positions'!$E:$M, 9, FALSE),IF(NOT(ISERROR(VLOOKUP(trading_client_detail!$F513,'asset_&amp;_open_positions'!$E:$M, 9, FALSE))),VLOOKUP(trading_client_detail!$F513,'asset_&amp;_open_positions'!$E:$M, 9, FALSE),RIGHT(trading_client_detail!$F513,LEN(trading_client_detail!$F513)-1)))),"")</f>
        <v/>
      </c>
      <c r="B513" t="str">
        <f>IF(AND(trading_client_detail!$A513&lt;&gt;"",ROUND(trading_client_detail!$G513,0)&lt;&gt;0),IF(OR(LEFT(trading_client_detail!$F513,3)="USD",RIGHT(trading_client_detail!$F513,3)="USD"),"",IF(NOT(ISERROR(VLOOKUP(trading_client_detail!$E513,'asset_&amp;_open_positions'!$E:$M, 6, FALSE))),VLOOKUP(trading_client_detail!$E513,'asset_&amp;_open_positions'!$E:$M, 6, FALSE),IF(NOT(ISERROR(VLOOKUP($A513,'asset_&amp;_open_positions'!$E:$M, 6, FALSE))),VLOOKUP($A513,'asset_&amp;_open_positions'!$E:$M, 6, FALSE),"ASSET"))),"")</f>
        <v/>
      </c>
      <c r="C513" t="str">
        <f>IF(AND(trading_client_detail!$A513&lt;&gt;"",ROUND(trading_client_detail!$G513,0)&lt;&gt;0),IF(OR(LEFT(trading_client_detail!$F513,3)="USD",RIGHT(trading_client_detail!$F513,3)="USD"),"",IF(NOT(ISERROR(VLOOKUP(trading_client_detail!$E513,'asset_&amp;_open_positions'!$E:$M, 6, FALSE))),VLOOKUP(trading_client_detail!$E513,'asset_&amp;_open_positions'!$E:$M, 8, FALSE),IF(NOT(ISERROR(VLOOKUP($A513,'asset_&amp;_open_positions'!$E:$M, 6, FALSE))),VLOOKUP($A513,'asset_&amp;_open_positions'!$E:$M, 8, FALSE),1))),"")</f>
        <v/>
      </c>
      <c r="D513" s="42" t="str">
        <f>IF(trading_client_detail!$A513&lt;&gt;"",IF(OR(LEFT(trading_client_detail!$F513,3)="USD",RIGHT(trading_client_detail!$F513,3)="USD",LEFT(trading_client_detail!$F513,3)="EUR",RIGHT(trading_client_detail!$F513,3)="EUR"),"",trading_client_detail!$G513),"")</f>
        <v/>
      </c>
    </row>
    <row r="514" spans="1:4" x14ac:dyDescent="0.25">
      <c r="A514" t="str">
        <f>IF(AND(trading_client_detail!$A514&lt;&gt;"",ROUND(trading_client_detail!$G514,0)&lt;&gt;0),IF(OR(LEFT(trading_client_detail!$F514,3)="USD",RIGHT(trading_client_detail!$F514,3)="USD",LEFT(trading_client_detail!$F514,3)="EUR",RIGHT(trading_client_detail!$F514,3)="EUR"),"",IF(NOT(ISERROR(VLOOKUP(trading_client_detail!$E514,'asset_&amp;_open_positions'!$E:$M, 9, FALSE))),VLOOKUP(trading_client_detail!$E514,'asset_&amp;_open_positions'!$E:$M, 9, FALSE),IF(NOT(ISERROR(VLOOKUP(trading_client_detail!$F514,'asset_&amp;_open_positions'!$E:$M, 9, FALSE))),VLOOKUP(trading_client_detail!$F514,'asset_&amp;_open_positions'!$E:$M, 9, FALSE),RIGHT(trading_client_detail!$F514,LEN(trading_client_detail!$F514)-1)))),"")</f>
        <v>ETH</v>
      </c>
      <c r="B514" t="str">
        <f>IF(AND(trading_client_detail!$A514&lt;&gt;"",ROUND(trading_client_detail!$G514,0)&lt;&gt;0),IF(OR(LEFT(trading_client_detail!$F514,3)="USD",RIGHT(trading_client_detail!$F514,3)="USD"),"",IF(NOT(ISERROR(VLOOKUP(trading_client_detail!$E514,'asset_&amp;_open_positions'!$E:$M, 6, FALSE))),VLOOKUP(trading_client_detail!$E514,'asset_&amp;_open_positions'!$E:$M, 6, FALSE),IF(NOT(ISERROR(VLOOKUP($A514,'asset_&amp;_open_positions'!$E:$M, 6, FALSE))),VLOOKUP($A514,'asset_&amp;_open_positions'!$E:$M, 6, FALSE),"ASSET"))),"")</f>
        <v>ASSET</v>
      </c>
      <c r="C514">
        <f>IF(AND(trading_client_detail!$A514&lt;&gt;"",ROUND(trading_client_detail!$G514,0)&lt;&gt;0),IF(OR(LEFT(trading_client_detail!$F514,3)="USD",RIGHT(trading_client_detail!$F514,3)="USD"),"",IF(NOT(ISERROR(VLOOKUP(trading_client_detail!$E514,'asset_&amp;_open_positions'!$E:$M, 6, FALSE))),VLOOKUP(trading_client_detail!$E514,'asset_&amp;_open_positions'!$E:$M, 8, FALSE),IF(NOT(ISERROR(VLOOKUP($A514,'asset_&amp;_open_positions'!$E:$M, 6, FALSE))),VLOOKUP($A514,'asset_&amp;_open_positions'!$E:$M, 8, FALSE),1))),"")</f>
        <v>1</v>
      </c>
      <c r="D514" s="42">
        <f>IF(trading_client_detail!$A514&lt;&gt;"",IF(OR(LEFT(trading_client_detail!$F514,3)="USD",RIGHT(trading_client_detail!$F514,3)="USD",LEFT(trading_client_detail!$F514,3)="EUR",RIGHT(trading_client_detail!$F514,3)="EUR"),"",trading_client_detail!$G514),"")</f>
        <v>-48.151223877</v>
      </c>
    </row>
    <row r="515" spans="1:4" x14ac:dyDescent="0.25">
      <c r="A515" t="str">
        <f>IF(AND(trading_client_detail!$A515&lt;&gt;"",ROUND(trading_client_detail!$G515,0)&lt;&gt;0),IF(OR(LEFT(trading_client_detail!$F515,3)="USD",RIGHT(trading_client_detail!$F515,3)="USD",LEFT(trading_client_detail!$F515,3)="EUR",RIGHT(trading_client_detail!$F515,3)="EUR"),"",IF(NOT(ISERROR(VLOOKUP(trading_client_detail!$E515,'asset_&amp;_open_positions'!$E:$M, 9, FALSE))),VLOOKUP(trading_client_detail!$E515,'asset_&amp;_open_positions'!$E:$M, 9, FALSE),IF(NOT(ISERROR(VLOOKUP(trading_client_detail!$F515,'asset_&amp;_open_positions'!$E:$M, 9, FALSE))),VLOOKUP(trading_client_detail!$F515,'asset_&amp;_open_positions'!$E:$M, 9, FALSE),RIGHT(trading_client_detail!$F515,LEN(trading_client_detail!$F515)-1)))),"")</f>
        <v/>
      </c>
      <c r="B515" t="str">
        <f>IF(AND(trading_client_detail!$A515&lt;&gt;"",ROUND(trading_client_detail!$G515,0)&lt;&gt;0),IF(OR(LEFT(trading_client_detail!$F515,3)="USD",RIGHT(trading_client_detail!$F515,3)="USD"),"",IF(NOT(ISERROR(VLOOKUP(trading_client_detail!$E515,'asset_&amp;_open_positions'!$E:$M, 6, FALSE))),VLOOKUP(trading_client_detail!$E515,'asset_&amp;_open_positions'!$E:$M, 6, FALSE),IF(NOT(ISERROR(VLOOKUP($A515,'asset_&amp;_open_positions'!$E:$M, 6, FALSE))),VLOOKUP($A515,'asset_&amp;_open_positions'!$E:$M, 6, FALSE),"ASSET"))),"")</f>
        <v/>
      </c>
      <c r="C515" t="str">
        <f>IF(AND(trading_client_detail!$A515&lt;&gt;"",ROUND(trading_client_detail!$G515,0)&lt;&gt;0),IF(OR(LEFT(trading_client_detail!$F515,3)="USD",RIGHT(trading_client_detail!$F515,3)="USD"),"",IF(NOT(ISERROR(VLOOKUP(trading_client_detail!$E515,'asset_&amp;_open_positions'!$E:$M, 6, FALSE))),VLOOKUP(trading_client_detail!$E515,'asset_&amp;_open_positions'!$E:$M, 8, FALSE),IF(NOT(ISERROR(VLOOKUP($A515,'asset_&amp;_open_positions'!$E:$M, 6, FALSE))),VLOOKUP($A515,'asset_&amp;_open_positions'!$E:$M, 8, FALSE),1))),"")</f>
        <v/>
      </c>
      <c r="D515" s="42" t="str">
        <f>IF(trading_client_detail!$A515&lt;&gt;"",IF(OR(LEFT(trading_client_detail!$F515,3)="USD",RIGHT(trading_client_detail!$F515,3)="USD",LEFT(trading_client_detail!$F515,3)="EUR",RIGHT(trading_client_detail!$F515,3)="EUR"),"",trading_client_detail!$G515),"")</f>
        <v/>
      </c>
    </row>
    <row r="516" spans="1:4" x14ac:dyDescent="0.25">
      <c r="A516" t="str">
        <f>IF(AND(trading_client_detail!$A516&lt;&gt;"",ROUND(trading_client_detail!$G516,0)&lt;&gt;0),IF(OR(LEFT(trading_client_detail!$F516,3)="USD",RIGHT(trading_client_detail!$F516,3)="USD",LEFT(trading_client_detail!$F516,3)="EUR",RIGHT(trading_client_detail!$F516,3)="EUR"),"",IF(NOT(ISERROR(VLOOKUP(trading_client_detail!$E516,'asset_&amp;_open_positions'!$E:$M, 9, FALSE))),VLOOKUP(trading_client_detail!$E516,'asset_&amp;_open_positions'!$E:$M, 9, FALSE),IF(NOT(ISERROR(VLOOKUP(trading_client_detail!$F516,'asset_&amp;_open_positions'!$E:$M, 9, FALSE))),VLOOKUP(trading_client_detail!$F516,'asset_&amp;_open_positions'!$E:$M, 9, FALSE),RIGHT(trading_client_detail!$F516,LEN(trading_client_detail!$F516)-1)))),"")</f>
        <v>ETH</v>
      </c>
      <c r="B516" t="str">
        <f>IF(AND(trading_client_detail!$A516&lt;&gt;"",ROUND(trading_client_detail!$G516,0)&lt;&gt;0),IF(OR(LEFT(trading_client_detail!$F516,3)="USD",RIGHT(trading_client_detail!$F516,3)="USD"),"",IF(NOT(ISERROR(VLOOKUP(trading_client_detail!$E516,'asset_&amp;_open_positions'!$E:$M, 6, FALSE))),VLOOKUP(trading_client_detail!$E516,'asset_&amp;_open_positions'!$E:$M, 6, FALSE),IF(NOT(ISERROR(VLOOKUP($A516,'asset_&amp;_open_positions'!$E:$M, 6, FALSE))),VLOOKUP($A516,'asset_&amp;_open_positions'!$E:$M, 6, FALSE),"ASSET"))),"")</f>
        <v>ASSET</v>
      </c>
      <c r="C516">
        <f>IF(AND(trading_client_detail!$A516&lt;&gt;"",ROUND(trading_client_detail!$G516,0)&lt;&gt;0),IF(OR(LEFT(trading_client_detail!$F516,3)="USD",RIGHT(trading_client_detail!$F516,3)="USD"),"",IF(NOT(ISERROR(VLOOKUP(trading_client_detail!$E516,'asset_&amp;_open_positions'!$E:$M, 6, FALSE))),VLOOKUP(trading_client_detail!$E516,'asset_&amp;_open_positions'!$E:$M, 8, FALSE),IF(NOT(ISERROR(VLOOKUP($A516,'asset_&amp;_open_positions'!$E:$M, 6, FALSE))),VLOOKUP($A516,'asset_&amp;_open_positions'!$E:$M, 8, FALSE),1))),"")</f>
        <v>1</v>
      </c>
      <c r="D516" s="42">
        <f>IF(trading_client_detail!$A516&lt;&gt;"",IF(OR(LEFT(trading_client_detail!$F516,3)="USD",RIGHT(trading_client_detail!$F516,3)="USD",LEFT(trading_client_detail!$F516,3)="EUR",RIGHT(trading_client_detail!$F516,3)="EUR"),"",trading_client_detail!$G516),"")</f>
        <v>-80.872158580999994</v>
      </c>
    </row>
    <row r="517" spans="1:4" x14ac:dyDescent="0.25">
      <c r="A517" t="str">
        <f>IF(AND(trading_client_detail!$A517&lt;&gt;"",ROUND(trading_client_detail!$G517,0)&lt;&gt;0),IF(OR(LEFT(trading_client_detail!$F517,3)="USD",RIGHT(trading_client_detail!$F517,3)="USD",LEFT(trading_client_detail!$F517,3)="EUR",RIGHT(trading_client_detail!$F517,3)="EUR"),"",IF(NOT(ISERROR(VLOOKUP(trading_client_detail!$E517,'asset_&amp;_open_positions'!$E:$M, 9, FALSE))),VLOOKUP(trading_client_detail!$E517,'asset_&amp;_open_positions'!$E:$M, 9, FALSE),IF(NOT(ISERROR(VLOOKUP(trading_client_detail!$F517,'asset_&amp;_open_positions'!$E:$M, 9, FALSE))),VLOOKUP(trading_client_detail!$F517,'asset_&amp;_open_positions'!$E:$M, 9, FALSE),RIGHT(trading_client_detail!$F517,LEN(trading_client_detail!$F517)-1)))),"")</f>
        <v/>
      </c>
      <c r="B517" t="str">
        <f>IF(AND(trading_client_detail!$A517&lt;&gt;"",ROUND(trading_client_detail!$G517,0)&lt;&gt;0),IF(OR(LEFT(trading_client_detail!$F517,3)="USD",RIGHT(trading_client_detail!$F517,3)="USD"),"",IF(NOT(ISERROR(VLOOKUP(trading_client_detail!$E517,'asset_&amp;_open_positions'!$E:$M, 6, FALSE))),VLOOKUP(trading_client_detail!$E517,'asset_&amp;_open_positions'!$E:$M, 6, FALSE),IF(NOT(ISERROR(VLOOKUP($A517,'asset_&amp;_open_positions'!$E:$M, 6, FALSE))),VLOOKUP($A517,'asset_&amp;_open_positions'!$E:$M, 6, FALSE),"ASSET"))),"")</f>
        <v/>
      </c>
      <c r="C517" t="str">
        <f>IF(AND(trading_client_detail!$A517&lt;&gt;"",ROUND(trading_client_detail!$G517,0)&lt;&gt;0),IF(OR(LEFT(trading_client_detail!$F517,3)="USD",RIGHT(trading_client_detail!$F517,3)="USD"),"",IF(NOT(ISERROR(VLOOKUP(trading_client_detail!$E517,'asset_&amp;_open_positions'!$E:$M, 6, FALSE))),VLOOKUP(trading_client_detail!$E517,'asset_&amp;_open_positions'!$E:$M, 8, FALSE),IF(NOT(ISERROR(VLOOKUP($A517,'asset_&amp;_open_positions'!$E:$M, 6, FALSE))),VLOOKUP($A517,'asset_&amp;_open_positions'!$E:$M, 8, FALSE),1))),"")</f>
        <v/>
      </c>
      <c r="D517" s="42">
        <f>IF(trading_client_detail!$A517&lt;&gt;"",IF(OR(LEFT(trading_client_detail!$F517,3)="USD",RIGHT(trading_client_detail!$F517,3)="USD",LEFT(trading_client_detail!$F517,3)="EUR",RIGHT(trading_client_detail!$F517,3)="EUR"),"",trading_client_detail!$G517),"")</f>
        <v>2.9660000000000001E-6</v>
      </c>
    </row>
    <row r="518" spans="1:4" x14ac:dyDescent="0.25">
      <c r="A518" t="str">
        <f>IF(AND(trading_client_detail!$A518&lt;&gt;"",ROUND(trading_client_detail!$G518,0)&lt;&gt;0),IF(OR(LEFT(trading_client_detail!$F518,3)="USD",RIGHT(trading_client_detail!$F518,3)="USD",LEFT(trading_client_detail!$F518,3)="EUR",RIGHT(trading_client_detail!$F518,3)="EUR"),"",IF(NOT(ISERROR(VLOOKUP(trading_client_detail!$E518,'asset_&amp;_open_positions'!$E:$M, 9, FALSE))),VLOOKUP(trading_client_detail!$E518,'asset_&amp;_open_positions'!$E:$M, 9, FALSE),IF(NOT(ISERROR(VLOOKUP(trading_client_detail!$F518,'asset_&amp;_open_positions'!$E:$M, 9, FALSE))),VLOOKUP(trading_client_detail!$F518,'asset_&amp;_open_positions'!$E:$M, 9, FALSE),RIGHT(trading_client_detail!$F518,LEN(trading_client_detail!$F518)-1)))),"")</f>
        <v/>
      </c>
      <c r="B518" t="str">
        <f>IF(AND(trading_client_detail!$A518&lt;&gt;"",ROUND(trading_client_detail!$G518,0)&lt;&gt;0),IF(OR(LEFT(trading_client_detail!$F518,3)="USD",RIGHT(trading_client_detail!$F518,3)="USD"),"",IF(NOT(ISERROR(VLOOKUP(trading_client_detail!$E518,'asset_&amp;_open_positions'!$E:$M, 6, FALSE))),VLOOKUP(trading_client_detail!$E518,'asset_&amp;_open_positions'!$E:$M, 6, FALSE),IF(NOT(ISERROR(VLOOKUP($A518,'asset_&amp;_open_positions'!$E:$M, 6, FALSE))),VLOOKUP($A518,'asset_&amp;_open_positions'!$E:$M, 6, FALSE),"ASSET"))),"")</f>
        <v/>
      </c>
      <c r="C518" t="str">
        <f>IF(AND(trading_client_detail!$A518&lt;&gt;"",ROUND(trading_client_detail!$G518,0)&lt;&gt;0),IF(OR(LEFT(trading_client_detail!$F518,3)="USD",RIGHT(trading_client_detail!$F518,3)="USD"),"",IF(NOT(ISERROR(VLOOKUP(trading_client_detail!$E518,'asset_&amp;_open_positions'!$E:$M, 6, FALSE))),VLOOKUP(trading_client_detail!$E518,'asset_&amp;_open_positions'!$E:$M, 8, FALSE),IF(NOT(ISERROR(VLOOKUP($A518,'asset_&amp;_open_positions'!$E:$M, 6, FALSE))),VLOOKUP($A518,'asset_&amp;_open_positions'!$E:$M, 8, FALSE),1))),"")</f>
        <v/>
      </c>
      <c r="D518" s="42" t="str">
        <f>IF(trading_client_detail!$A518&lt;&gt;"",IF(OR(LEFT(trading_client_detail!$F518,3)="USD",RIGHT(trading_client_detail!$F518,3)="USD",LEFT(trading_client_detail!$F518,3)="EUR",RIGHT(trading_client_detail!$F518,3)="EUR"),"",trading_client_detail!$G518),"")</f>
        <v/>
      </c>
    </row>
    <row r="519" spans="1:4" x14ac:dyDescent="0.25">
      <c r="A519" t="str">
        <f>IF(AND(trading_client_detail!$A519&lt;&gt;"",ROUND(trading_client_detail!$G519,0)&lt;&gt;0),IF(OR(LEFT(trading_client_detail!$F519,3)="USD",RIGHT(trading_client_detail!$F519,3)="USD",LEFT(trading_client_detail!$F519,3)="EUR",RIGHT(trading_client_detail!$F519,3)="EUR"),"",IF(NOT(ISERROR(VLOOKUP(trading_client_detail!$E519,'asset_&amp;_open_positions'!$E:$M, 9, FALSE))),VLOOKUP(trading_client_detail!$E519,'asset_&amp;_open_positions'!$E:$M, 9, FALSE),IF(NOT(ISERROR(VLOOKUP(trading_client_detail!$F519,'asset_&amp;_open_positions'!$E:$M, 9, FALSE))),VLOOKUP(trading_client_detail!$F519,'asset_&amp;_open_positions'!$E:$M, 9, FALSE),RIGHT(trading_client_detail!$F519,LEN(trading_client_detail!$F519)-1)))),"")</f>
        <v>ETH</v>
      </c>
      <c r="B519" t="str">
        <f>IF(AND(trading_client_detail!$A519&lt;&gt;"",ROUND(trading_client_detail!$G519,0)&lt;&gt;0),IF(OR(LEFT(trading_client_detail!$F519,3)="USD",RIGHT(trading_client_detail!$F519,3)="USD"),"",IF(NOT(ISERROR(VLOOKUP(trading_client_detail!$E519,'asset_&amp;_open_positions'!$E:$M, 6, FALSE))),VLOOKUP(trading_client_detail!$E519,'asset_&amp;_open_positions'!$E:$M, 6, FALSE),IF(NOT(ISERROR(VLOOKUP($A519,'asset_&amp;_open_positions'!$E:$M, 6, FALSE))),VLOOKUP($A519,'asset_&amp;_open_positions'!$E:$M, 6, FALSE),"ASSET"))),"")</f>
        <v>FUTURE</v>
      </c>
      <c r="C519">
        <f>IF(AND(trading_client_detail!$A519&lt;&gt;"",ROUND(trading_client_detail!$G519,0)&lt;&gt;0),IF(OR(LEFT(trading_client_detail!$F519,3)="USD",RIGHT(trading_client_detail!$F519,3)="USD"),"",IF(NOT(ISERROR(VLOOKUP(trading_client_detail!$E519,'asset_&amp;_open_positions'!$E:$M, 6, FALSE))),VLOOKUP(trading_client_detail!$E519,'asset_&amp;_open_positions'!$E:$M, 8, FALSE),IF(NOT(ISERROR(VLOOKUP($A519,'asset_&amp;_open_positions'!$E:$M, 6, FALSE))),VLOOKUP($A519,'asset_&amp;_open_positions'!$E:$M, 8, FALSE),1))),"")</f>
        <v>1</v>
      </c>
      <c r="D519" s="42">
        <f>IF(trading_client_detail!$A519&lt;&gt;"",IF(OR(LEFT(trading_client_detail!$F519,3)="USD",RIGHT(trading_client_detail!$F519,3)="USD",LEFT(trading_client_detail!$F519,3)="EUR",RIGHT(trading_client_detail!$F519,3)="EUR"),"",trading_client_detail!$G519),"")</f>
        <v>9.3000000000000007</v>
      </c>
    </row>
    <row r="520" spans="1:4" x14ac:dyDescent="0.25">
      <c r="A520" t="str">
        <f>IF(AND(trading_client_detail!$A520&lt;&gt;"",ROUND(trading_client_detail!$G520,0)&lt;&gt;0),IF(OR(LEFT(trading_client_detail!$F520,3)="USD",RIGHT(trading_client_detail!$F520,3)="USD",LEFT(trading_client_detail!$F520,3)="EUR",RIGHT(trading_client_detail!$F520,3)="EUR"),"",IF(NOT(ISERROR(VLOOKUP(trading_client_detail!$E520,'asset_&amp;_open_positions'!$E:$M, 9, FALSE))),VLOOKUP(trading_client_detail!$E520,'asset_&amp;_open_positions'!$E:$M, 9, FALSE),IF(NOT(ISERROR(VLOOKUP(trading_client_detail!$F520,'asset_&amp;_open_positions'!$E:$M, 9, FALSE))),VLOOKUP(trading_client_detail!$F520,'asset_&amp;_open_positions'!$E:$M, 9, FALSE),RIGHT(trading_client_detail!$F520,LEN(trading_client_detail!$F520)-1)))),"")</f>
        <v>ETH</v>
      </c>
      <c r="B520" t="str">
        <f>IF(AND(trading_client_detail!$A520&lt;&gt;"",ROUND(trading_client_detail!$G520,0)&lt;&gt;0),IF(OR(LEFT(trading_client_detail!$F520,3)="USD",RIGHT(trading_client_detail!$F520,3)="USD"),"",IF(NOT(ISERROR(VLOOKUP(trading_client_detail!$E520,'asset_&amp;_open_positions'!$E:$M, 6, FALSE))),VLOOKUP(trading_client_detail!$E520,'asset_&amp;_open_positions'!$E:$M, 6, FALSE),IF(NOT(ISERROR(VLOOKUP($A520,'asset_&amp;_open_positions'!$E:$M, 6, FALSE))),VLOOKUP($A520,'asset_&amp;_open_positions'!$E:$M, 6, FALSE),"ASSET"))),"")</f>
        <v>ASSET</v>
      </c>
      <c r="C520">
        <f>IF(AND(trading_client_detail!$A520&lt;&gt;"",ROUND(trading_client_detail!$G520,0)&lt;&gt;0),IF(OR(LEFT(trading_client_detail!$F520,3)="USD",RIGHT(trading_client_detail!$F520,3)="USD"),"",IF(NOT(ISERROR(VLOOKUP(trading_client_detail!$E520,'asset_&amp;_open_positions'!$E:$M, 6, FALSE))),VLOOKUP(trading_client_detail!$E520,'asset_&amp;_open_positions'!$E:$M, 8, FALSE),IF(NOT(ISERROR(VLOOKUP($A520,'asset_&amp;_open_positions'!$E:$M, 6, FALSE))),VLOOKUP($A520,'asset_&amp;_open_positions'!$E:$M, 8, FALSE),1))),"")</f>
        <v>1</v>
      </c>
      <c r="D520" s="42">
        <f>IF(trading_client_detail!$A520&lt;&gt;"",IF(OR(LEFT(trading_client_detail!$F520,3)="USD",RIGHT(trading_client_detail!$F520,3)="USD",LEFT(trading_client_detail!$F520,3)="EUR",RIGHT(trading_client_detail!$F520,3)="EUR"),"",trading_client_detail!$G520),"")</f>
        <v>102.924126</v>
      </c>
    </row>
    <row r="521" spans="1:4" x14ac:dyDescent="0.25">
      <c r="A521" t="str">
        <f>IF(AND(trading_client_detail!$A521&lt;&gt;"",ROUND(trading_client_detail!$G521,0)&lt;&gt;0),IF(OR(LEFT(trading_client_detail!$F521,3)="USD",RIGHT(trading_client_detail!$F521,3)="USD",LEFT(trading_client_detail!$F521,3)="EUR",RIGHT(trading_client_detail!$F521,3)="EUR"),"",IF(NOT(ISERROR(VLOOKUP(trading_client_detail!$E521,'asset_&amp;_open_positions'!$E:$M, 9, FALSE))),VLOOKUP(trading_client_detail!$E521,'asset_&amp;_open_positions'!$E:$M, 9, FALSE),IF(NOT(ISERROR(VLOOKUP(trading_client_detail!$F521,'asset_&amp;_open_positions'!$E:$M, 9, FALSE))),VLOOKUP(trading_client_detail!$F521,'asset_&amp;_open_positions'!$E:$M, 9, FALSE),RIGHT(trading_client_detail!$F521,LEN(trading_client_detail!$F521)-1)))),"")</f>
        <v/>
      </c>
      <c r="B521" t="str">
        <f>IF(AND(trading_client_detail!$A521&lt;&gt;"",ROUND(trading_client_detail!$G521,0)&lt;&gt;0),IF(OR(LEFT(trading_client_detail!$F521,3)="USD",RIGHT(trading_client_detail!$F521,3)="USD"),"",IF(NOT(ISERROR(VLOOKUP(trading_client_detail!$E521,'asset_&amp;_open_positions'!$E:$M, 6, FALSE))),VLOOKUP(trading_client_detail!$E521,'asset_&amp;_open_positions'!$E:$M, 6, FALSE),IF(NOT(ISERROR(VLOOKUP($A521,'asset_&amp;_open_positions'!$E:$M, 6, FALSE))),VLOOKUP($A521,'asset_&amp;_open_positions'!$E:$M, 6, FALSE),"ASSET"))),"")</f>
        <v/>
      </c>
      <c r="C521" t="str">
        <f>IF(AND(trading_client_detail!$A521&lt;&gt;"",ROUND(trading_client_detail!$G521,0)&lt;&gt;0),IF(OR(LEFT(trading_client_detail!$F521,3)="USD",RIGHT(trading_client_detail!$F521,3)="USD"),"",IF(NOT(ISERROR(VLOOKUP(trading_client_detail!$E521,'asset_&amp;_open_positions'!$E:$M, 6, FALSE))),VLOOKUP(trading_client_detail!$E521,'asset_&amp;_open_positions'!$E:$M, 8, FALSE),IF(NOT(ISERROR(VLOOKUP($A521,'asset_&amp;_open_positions'!$E:$M, 6, FALSE))),VLOOKUP($A521,'asset_&amp;_open_positions'!$E:$M, 8, FALSE),1))),"")</f>
        <v/>
      </c>
      <c r="D521" s="42" t="str">
        <f>IF(trading_client_detail!$A521&lt;&gt;"",IF(OR(LEFT(trading_client_detail!$F521,3)="USD",RIGHT(trading_client_detail!$F521,3)="USD",LEFT(trading_client_detail!$F521,3)="EUR",RIGHT(trading_client_detail!$F521,3)="EUR"),"",trading_client_detail!$G521),"")</f>
        <v/>
      </c>
    </row>
    <row r="522" spans="1:4" x14ac:dyDescent="0.25">
      <c r="A522" t="str">
        <f>IF(AND(trading_client_detail!$A522&lt;&gt;"",ROUND(trading_client_detail!$G522,0)&lt;&gt;0),IF(OR(LEFT(trading_client_detail!$F522,3)="USD",RIGHT(trading_client_detail!$F522,3)="USD",LEFT(trading_client_detail!$F522,3)="EUR",RIGHT(trading_client_detail!$F522,3)="EUR"),"",IF(NOT(ISERROR(VLOOKUP(trading_client_detail!$E522,'asset_&amp;_open_positions'!$E:$M, 9, FALSE))),VLOOKUP(trading_client_detail!$E522,'asset_&amp;_open_positions'!$E:$M, 9, FALSE),IF(NOT(ISERROR(VLOOKUP(trading_client_detail!$F522,'asset_&amp;_open_positions'!$E:$M, 9, FALSE))),VLOOKUP(trading_client_detail!$F522,'asset_&amp;_open_positions'!$E:$M, 9, FALSE),RIGHT(trading_client_detail!$F522,LEN(trading_client_detail!$F522)-1)))),"")</f>
        <v/>
      </c>
      <c r="B522" t="str">
        <f>IF(AND(trading_client_detail!$A522&lt;&gt;"",ROUND(trading_client_detail!$G522,0)&lt;&gt;0),IF(OR(LEFT(trading_client_detail!$F522,3)="USD",RIGHT(trading_client_detail!$F522,3)="USD"),"",IF(NOT(ISERROR(VLOOKUP(trading_client_detail!$E522,'asset_&amp;_open_positions'!$E:$M, 6, FALSE))),VLOOKUP(trading_client_detail!$E522,'asset_&amp;_open_positions'!$E:$M, 6, FALSE),IF(NOT(ISERROR(VLOOKUP($A522,'asset_&amp;_open_positions'!$E:$M, 6, FALSE))),VLOOKUP($A522,'asset_&amp;_open_positions'!$E:$M, 6, FALSE),"ASSET"))),"")</f>
        <v/>
      </c>
      <c r="C522" t="str">
        <f>IF(AND(trading_client_detail!$A522&lt;&gt;"",ROUND(trading_client_detail!$G522,0)&lt;&gt;0),IF(OR(LEFT(trading_client_detail!$F522,3)="USD",RIGHT(trading_client_detail!$F522,3)="USD"),"",IF(NOT(ISERROR(VLOOKUP(trading_client_detail!$E522,'asset_&amp;_open_positions'!$E:$M, 6, FALSE))),VLOOKUP(trading_client_detail!$E522,'asset_&amp;_open_positions'!$E:$M, 8, FALSE),IF(NOT(ISERROR(VLOOKUP($A522,'asset_&amp;_open_positions'!$E:$M, 6, FALSE))),VLOOKUP($A522,'asset_&amp;_open_positions'!$E:$M, 8, FALSE),1))),"")</f>
        <v/>
      </c>
      <c r="D522" s="42" t="str">
        <f>IF(trading_client_detail!$A522&lt;&gt;"",IF(OR(LEFT(trading_client_detail!$F522,3)="USD",RIGHT(trading_client_detail!$F522,3)="USD",LEFT(trading_client_detail!$F522,3)="EUR",RIGHT(trading_client_detail!$F522,3)="EUR"),"",trading_client_detail!$G522),"")</f>
        <v/>
      </c>
    </row>
    <row r="523" spans="1:4" x14ac:dyDescent="0.25">
      <c r="A523" t="str">
        <f>IF(AND(trading_client_detail!$A523&lt;&gt;"",ROUND(trading_client_detail!$G523,0)&lt;&gt;0),IF(OR(LEFT(trading_client_detail!$F523,3)="USD",RIGHT(trading_client_detail!$F523,3)="USD",LEFT(trading_client_detail!$F523,3)="EUR",RIGHT(trading_client_detail!$F523,3)="EUR"),"",IF(NOT(ISERROR(VLOOKUP(trading_client_detail!$E523,'asset_&amp;_open_positions'!$E:$M, 9, FALSE))),VLOOKUP(trading_client_detail!$E523,'asset_&amp;_open_positions'!$E:$M, 9, FALSE),IF(NOT(ISERROR(VLOOKUP(trading_client_detail!$F523,'asset_&amp;_open_positions'!$E:$M, 9, FALSE))),VLOOKUP(trading_client_detail!$F523,'asset_&amp;_open_positions'!$E:$M, 9, FALSE),RIGHT(trading_client_detail!$F523,LEN(trading_client_detail!$F523)-1)))),"")</f>
        <v>ETH</v>
      </c>
      <c r="B523" t="str">
        <f>IF(AND(trading_client_detail!$A523&lt;&gt;"",ROUND(trading_client_detail!$G523,0)&lt;&gt;0),IF(OR(LEFT(trading_client_detail!$F523,3)="USD",RIGHT(trading_client_detail!$F523,3)="USD"),"",IF(NOT(ISERROR(VLOOKUP(trading_client_detail!$E523,'asset_&amp;_open_positions'!$E:$M, 6, FALSE))),VLOOKUP(trading_client_detail!$E523,'asset_&amp;_open_positions'!$E:$M, 6, FALSE),IF(NOT(ISERROR(VLOOKUP($A523,'asset_&amp;_open_positions'!$E:$M, 6, FALSE))),VLOOKUP($A523,'asset_&amp;_open_positions'!$E:$M, 6, FALSE),"ASSET"))),"")</f>
        <v>FUTURE</v>
      </c>
      <c r="C523">
        <f>IF(AND(trading_client_detail!$A523&lt;&gt;"",ROUND(trading_client_detail!$G523,0)&lt;&gt;0),IF(OR(LEFT(trading_client_detail!$F523,3)="USD",RIGHT(trading_client_detail!$F523,3)="USD"),"",IF(NOT(ISERROR(VLOOKUP(trading_client_detail!$E523,'asset_&amp;_open_positions'!$E:$M, 6, FALSE))),VLOOKUP(trading_client_detail!$E523,'asset_&amp;_open_positions'!$E:$M, 8, FALSE),IF(NOT(ISERROR(VLOOKUP($A523,'asset_&amp;_open_positions'!$E:$M, 6, FALSE))),VLOOKUP($A523,'asset_&amp;_open_positions'!$E:$M, 8, FALSE),1))),"")</f>
        <v>1</v>
      </c>
      <c r="D523" s="42">
        <f>IF(trading_client_detail!$A523&lt;&gt;"",IF(OR(LEFT(trading_client_detail!$F523,3)="USD",RIGHT(trading_client_detail!$F523,3)="USD",LEFT(trading_client_detail!$F523,3)="EUR",RIGHT(trading_client_detail!$F523,3)="EUR"),"",trading_client_detail!$G523),"")</f>
        <v>-2512.3000000000002</v>
      </c>
    </row>
    <row r="524" spans="1:4" x14ac:dyDescent="0.25">
      <c r="A524" t="str">
        <f>IF(AND(trading_client_detail!$A524&lt;&gt;"",ROUND(trading_client_detail!$G524,0)&lt;&gt;0),IF(OR(LEFT(trading_client_detail!$F524,3)="USD",RIGHT(trading_client_detail!$F524,3)="USD",LEFT(trading_client_detail!$F524,3)="EUR",RIGHT(trading_client_detail!$F524,3)="EUR"),"",IF(NOT(ISERROR(VLOOKUP(trading_client_detail!$E524,'asset_&amp;_open_positions'!$E:$M, 9, FALSE))),VLOOKUP(trading_client_detail!$E524,'asset_&amp;_open_positions'!$E:$M, 9, FALSE),IF(NOT(ISERROR(VLOOKUP(trading_client_detail!$F524,'asset_&amp;_open_positions'!$E:$M, 9, FALSE))),VLOOKUP(trading_client_detail!$F524,'asset_&amp;_open_positions'!$E:$M, 9, FALSE),RIGHT(trading_client_detail!$F524,LEN(trading_client_detail!$F524)-1)))),"")</f>
        <v>ETH</v>
      </c>
      <c r="B524" t="str">
        <f>IF(AND(trading_client_detail!$A524&lt;&gt;"",ROUND(trading_client_detail!$G524,0)&lt;&gt;0),IF(OR(LEFT(trading_client_detail!$F524,3)="USD",RIGHT(trading_client_detail!$F524,3)="USD"),"",IF(NOT(ISERROR(VLOOKUP(trading_client_detail!$E524,'asset_&amp;_open_positions'!$E:$M, 6, FALSE))),VLOOKUP(trading_client_detail!$E524,'asset_&amp;_open_positions'!$E:$M, 6, FALSE),IF(NOT(ISERROR(VLOOKUP($A524,'asset_&amp;_open_positions'!$E:$M, 6, FALSE))),VLOOKUP($A524,'asset_&amp;_open_positions'!$E:$M, 6, FALSE),"ASSET"))),"")</f>
        <v>SWAP</v>
      </c>
      <c r="C524">
        <f>IF(AND(trading_client_detail!$A524&lt;&gt;"",ROUND(trading_client_detail!$G524,0)&lt;&gt;0),IF(OR(LEFT(trading_client_detail!$F524,3)="USD",RIGHT(trading_client_detail!$F524,3)="USD"),"",IF(NOT(ISERROR(VLOOKUP(trading_client_detail!$E524,'asset_&amp;_open_positions'!$E:$M, 6, FALSE))),VLOOKUP(trading_client_detail!$E524,'asset_&amp;_open_positions'!$E:$M, 8, FALSE),IF(NOT(ISERROR(VLOOKUP($A524,'asset_&amp;_open_positions'!$E:$M, 6, FALSE))),VLOOKUP($A524,'asset_&amp;_open_positions'!$E:$M, 8, FALSE),1))),"")</f>
        <v>1</v>
      </c>
      <c r="D524" s="42">
        <f>IF(trading_client_detail!$A524&lt;&gt;"",IF(OR(LEFT(trading_client_detail!$F524,3)="USD",RIGHT(trading_client_detail!$F524,3)="USD",LEFT(trading_client_detail!$F524,3)="EUR",RIGHT(trading_client_detail!$F524,3)="EUR"),"",trading_client_detail!$G524),"")</f>
        <v>2512.3000000000002</v>
      </c>
    </row>
    <row r="525" spans="1:4" x14ac:dyDescent="0.25">
      <c r="A525" t="str">
        <f>IF(AND(trading_client_detail!$A525&lt;&gt;"",ROUND(trading_client_detail!$G525,0)&lt;&gt;0),IF(OR(LEFT(trading_client_detail!$F525,3)="USD",RIGHT(trading_client_detail!$F525,3)="USD",LEFT(trading_client_detail!$F525,3)="EUR",RIGHT(trading_client_detail!$F525,3)="EUR"),"",IF(NOT(ISERROR(VLOOKUP(trading_client_detail!$E525,'asset_&amp;_open_positions'!$E:$M, 9, FALSE))),VLOOKUP(trading_client_detail!$E525,'asset_&amp;_open_positions'!$E:$M, 9, FALSE),IF(NOT(ISERROR(VLOOKUP(trading_client_detail!$F525,'asset_&amp;_open_positions'!$E:$M, 9, FALSE))),VLOOKUP(trading_client_detail!$F525,'asset_&amp;_open_positions'!$E:$M, 9, FALSE),RIGHT(trading_client_detail!$F525,LEN(trading_client_detail!$F525)-1)))),"")</f>
        <v/>
      </c>
      <c r="B525" t="str">
        <f>IF(AND(trading_client_detail!$A525&lt;&gt;"",ROUND(trading_client_detail!$G525,0)&lt;&gt;0),IF(OR(LEFT(trading_client_detail!$F525,3)="USD",RIGHT(trading_client_detail!$F525,3)="USD"),"",IF(NOT(ISERROR(VLOOKUP(trading_client_detail!$E525,'asset_&amp;_open_positions'!$E:$M, 6, FALSE))),VLOOKUP(trading_client_detail!$E525,'asset_&amp;_open_positions'!$E:$M, 6, FALSE),IF(NOT(ISERROR(VLOOKUP($A525,'asset_&amp;_open_positions'!$E:$M, 6, FALSE))),VLOOKUP($A525,'asset_&amp;_open_positions'!$E:$M, 6, FALSE),"ASSET"))),"")</f>
        <v/>
      </c>
      <c r="C525" t="str">
        <f>IF(AND(trading_client_detail!$A525&lt;&gt;"",ROUND(trading_client_detail!$G525,0)&lt;&gt;0),IF(OR(LEFT(trading_client_detail!$F525,3)="USD",RIGHT(trading_client_detail!$F525,3)="USD"),"",IF(NOT(ISERROR(VLOOKUP(trading_client_detail!$E525,'asset_&amp;_open_positions'!$E:$M, 6, FALSE))),VLOOKUP(trading_client_detail!$E525,'asset_&amp;_open_positions'!$E:$M, 8, FALSE),IF(NOT(ISERROR(VLOOKUP($A525,'asset_&amp;_open_positions'!$E:$M, 6, FALSE))),VLOOKUP($A525,'asset_&amp;_open_positions'!$E:$M, 8, FALSE),1))),"")</f>
        <v/>
      </c>
      <c r="D525" s="42" t="str">
        <f>IF(trading_client_detail!$A525&lt;&gt;"",IF(OR(LEFT(trading_client_detail!$F525,3)="USD",RIGHT(trading_client_detail!$F525,3)="USD",LEFT(trading_client_detail!$F525,3)="EUR",RIGHT(trading_client_detail!$F525,3)="EUR"),"",trading_client_detail!$G525),"")</f>
        <v/>
      </c>
    </row>
    <row r="526" spans="1:4" x14ac:dyDescent="0.25">
      <c r="A526" t="str">
        <f>IF(AND(trading_client_detail!$A526&lt;&gt;"",ROUND(trading_client_detail!$G526,0)&lt;&gt;0),IF(OR(LEFT(trading_client_detail!$F526,3)="USD",RIGHT(trading_client_detail!$F526,3)="USD",LEFT(trading_client_detail!$F526,3)="EUR",RIGHT(trading_client_detail!$F526,3)="EUR"),"",IF(NOT(ISERROR(VLOOKUP(trading_client_detail!$E526,'asset_&amp;_open_positions'!$E:$M, 9, FALSE))),VLOOKUP(trading_client_detail!$E526,'asset_&amp;_open_positions'!$E:$M, 9, FALSE),IF(NOT(ISERROR(VLOOKUP(trading_client_detail!$F526,'asset_&amp;_open_positions'!$E:$M, 9, FALSE))),VLOOKUP(trading_client_detail!$F526,'asset_&amp;_open_positions'!$E:$M, 9, FALSE),RIGHT(trading_client_detail!$F526,LEN(trading_client_detail!$F526)-1)))),"")</f>
        <v>BTC</v>
      </c>
      <c r="B526" t="str">
        <f>IF(AND(trading_client_detail!$A526&lt;&gt;"",ROUND(trading_client_detail!$G526,0)&lt;&gt;0),IF(OR(LEFT(trading_client_detail!$F526,3)="USD",RIGHT(trading_client_detail!$F526,3)="USD"),"",IF(NOT(ISERROR(VLOOKUP(trading_client_detail!$E526,'asset_&amp;_open_positions'!$E:$M, 6, FALSE))),VLOOKUP(trading_client_detail!$E526,'asset_&amp;_open_positions'!$E:$M, 6, FALSE),IF(NOT(ISERROR(VLOOKUP($A526,'asset_&amp;_open_positions'!$E:$M, 6, FALSE))),VLOOKUP($A526,'asset_&amp;_open_positions'!$E:$M, 6, FALSE),"ASSET"))),"")</f>
        <v>ASSET</v>
      </c>
      <c r="C526">
        <f>IF(AND(trading_client_detail!$A526&lt;&gt;"",ROUND(trading_client_detail!$G526,0)&lt;&gt;0),IF(OR(LEFT(trading_client_detail!$F526,3)="USD",RIGHT(trading_client_detail!$F526,3)="USD"),"",IF(NOT(ISERROR(VLOOKUP(trading_client_detail!$E526,'asset_&amp;_open_positions'!$E:$M, 6, FALSE))),VLOOKUP(trading_client_detail!$E526,'asset_&amp;_open_positions'!$E:$M, 8, FALSE),IF(NOT(ISERROR(VLOOKUP($A526,'asset_&amp;_open_positions'!$E:$M, 6, FALSE))),VLOOKUP($A526,'asset_&amp;_open_positions'!$E:$M, 8, FALSE),1))),"")</f>
        <v>1</v>
      </c>
      <c r="D526" s="42">
        <f>IF(trading_client_detail!$A526&lt;&gt;"",IF(OR(LEFT(trading_client_detail!$F526,3)="USD",RIGHT(trading_client_detail!$F526,3)="USD",LEFT(trading_client_detail!$F526,3)="EUR",RIGHT(trading_client_detail!$F526,3)="EUR"),"",trading_client_detail!$G526),"")</f>
        <v>0.75948600300000002</v>
      </c>
    </row>
    <row r="527" spans="1:4" x14ac:dyDescent="0.25">
      <c r="A527" t="str">
        <f>IF(AND(trading_client_detail!$A527&lt;&gt;"",ROUND(trading_client_detail!$G527,0)&lt;&gt;0),IF(OR(LEFT(trading_client_detail!$F527,3)="USD",RIGHT(trading_client_detail!$F527,3)="USD",LEFT(trading_client_detail!$F527,3)="EUR",RIGHT(trading_client_detail!$F527,3)="EUR"),"",IF(NOT(ISERROR(VLOOKUP(trading_client_detail!$E527,'asset_&amp;_open_positions'!$E:$M, 9, FALSE))),VLOOKUP(trading_client_detail!$E527,'asset_&amp;_open_positions'!$E:$M, 9, FALSE),IF(NOT(ISERROR(VLOOKUP(trading_client_detail!$F527,'asset_&amp;_open_positions'!$E:$M, 9, FALSE))),VLOOKUP(trading_client_detail!$F527,'asset_&amp;_open_positions'!$E:$M, 9, FALSE),RIGHT(trading_client_detail!$F527,LEN(trading_client_detail!$F527)-1)))),"")</f>
        <v>ETH</v>
      </c>
      <c r="B527" t="str">
        <f>IF(AND(trading_client_detail!$A527&lt;&gt;"",ROUND(trading_client_detail!$G527,0)&lt;&gt;0),IF(OR(LEFT(trading_client_detail!$F527,3)="USD",RIGHT(trading_client_detail!$F527,3)="USD"),"",IF(NOT(ISERROR(VLOOKUP(trading_client_detail!$E527,'asset_&amp;_open_positions'!$E:$M, 6, FALSE))),VLOOKUP(trading_client_detail!$E527,'asset_&amp;_open_positions'!$E:$M, 6, FALSE),IF(NOT(ISERROR(VLOOKUP($A527,'asset_&amp;_open_positions'!$E:$M, 6, FALSE))),VLOOKUP($A527,'asset_&amp;_open_positions'!$E:$M, 6, FALSE),"ASSET"))),"")</f>
        <v>ASSET</v>
      </c>
      <c r="C527">
        <f>IF(AND(trading_client_detail!$A527&lt;&gt;"",ROUND(trading_client_detail!$G527,0)&lt;&gt;0),IF(OR(LEFT(trading_client_detail!$F527,3)="USD",RIGHT(trading_client_detail!$F527,3)="USD"),"",IF(NOT(ISERROR(VLOOKUP(trading_client_detail!$E527,'asset_&amp;_open_positions'!$E:$M, 6, FALSE))),VLOOKUP(trading_client_detail!$E527,'asset_&amp;_open_positions'!$E:$M, 8, FALSE),IF(NOT(ISERROR(VLOOKUP($A527,'asset_&amp;_open_positions'!$E:$M, 6, FALSE))),VLOOKUP($A527,'asset_&amp;_open_positions'!$E:$M, 8, FALSE),1))),"")</f>
        <v>1</v>
      </c>
      <c r="D527" s="42">
        <f>IF(trading_client_detail!$A527&lt;&gt;"",IF(OR(LEFT(trading_client_detail!$F527,3)="USD",RIGHT(trading_client_detail!$F527,3)="USD",LEFT(trading_client_detail!$F527,3)="EUR",RIGHT(trading_client_detail!$F527,3)="EUR"),"",trading_client_detail!$G527),"")</f>
        <v>-5.4187000000000003</v>
      </c>
    </row>
    <row r="528" spans="1:4" x14ac:dyDescent="0.25">
      <c r="A528" t="str">
        <f>IF(AND(trading_client_detail!$A528&lt;&gt;"",ROUND(trading_client_detail!$G528,0)&lt;&gt;0),IF(OR(LEFT(trading_client_detail!$F528,3)="USD",RIGHT(trading_client_detail!$F528,3)="USD",LEFT(trading_client_detail!$F528,3)="EUR",RIGHT(trading_client_detail!$F528,3)="EUR"),"",IF(NOT(ISERROR(VLOOKUP(trading_client_detail!$E528,'asset_&amp;_open_positions'!$E:$M, 9, FALSE))),VLOOKUP(trading_client_detail!$E528,'asset_&amp;_open_positions'!$E:$M, 9, FALSE),IF(NOT(ISERROR(VLOOKUP(trading_client_detail!$F528,'asset_&amp;_open_positions'!$E:$M, 9, FALSE))),VLOOKUP(trading_client_detail!$F528,'asset_&amp;_open_positions'!$E:$M, 9, FALSE),RIGHT(trading_client_detail!$F528,LEN(trading_client_detail!$F528)-1)))),"")</f>
        <v>BTC</v>
      </c>
      <c r="B528" t="str">
        <f>IF(AND(trading_client_detail!$A528&lt;&gt;"",ROUND(trading_client_detail!$G528,0)&lt;&gt;0),IF(OR(LEFT(trading_client_detail!$F528,3)="USD",RIGHT(trading_client_detail!$F528,3)="USD"),"",IF(NOT(ISERROR(VLOOKUP(trading_client_detail!$E528,'asset_&amp;_open_positions'!$E:$M, 6, FALSE))),VLOOKUP(trading_client_detail!$E528,'asset_&amp;_open_positions'!$E:$M, 6, FALSE),IF(NOT(ISERROR(VLOOKUP($A528,'asset_&amp;_open_positions'!$E:$M, 6, FALSE))),VLOOKUP($A528,'asset_&amp;_open_positions'!$E:$M, 6, FALSE),"ASSET"))),"")</f>
        <v>ASSET</v>
      </c>
      <c r="C528">
        <f>IF(AND(trading_client_detail!$A528&lt;&gt;"",ROUND(trading_client_detail!$G528,0)&lt;&gt;0),IF(OR(LEFT(trading_client_detail!$F528,3)="USD",RIGHT(trading_client_detail!$F528,3)="USD"),"",IF(NOT(ISERROR(VLOOKUP(trading_client_detail!$E528,'asset_&amp;_open_positions'!$E:$M, 6, FALSE))),VLOOKUP(trading_client_detail!$E528,'asset_&amp;_open_positions'!$E:$M, 8, FALSE),IF(NOT(ISERROR(VLOOKUP($A528,'asset_&amp;_open_positions'!$E:$M, 6, FALSE))),VLOOKUP($A528,'asset_&amp;_open_positions'!$E:$M, 8, FALSE),1))),"")</f>
        <v>1</v>
      </c>
      <c r="D528" s="42">
        <f>IF(trading_client_detail!$A528&lt;&gt;"",IF(OR(LEFT(trading_client_detail!$F528,3)="USD",RIGHT(trading_client_detail!$F528,3)="USD",LEFT(trading_client_detail!$F528,3)="EUR",RIGHT(trading_client_detail!$F528,3)="EUR"),"",trading_client_detail!$G528),"")</f>
        <v>14.868216513</v>
      </c>
    </row>
    <row r="529" spans="1:4" x14ac:dyDescent="0.25">
      <c r="A529" t="str">
        <f>IF(AND(trading_client_detail!$A529&lt;&gt;"",ROUND(trading_client_detail!$G529,0)&lt;&gt;0),IF(OR(LEFT(trading_client_detail!$F529,3)="USD",RIGHT(trading_client_detail!$F529,3)="USD",LEFT(trading_client_detail!$F529,3)="EUR",RIGHT(trading_client_detail!$F529,3)="EUR"),"",IF(NOT(ISERROR(VLOOKUP(trading_client_detail!$E529,'asset_&amp;_open_positions'!$E:$M, 9, FALSE))),VLOOKUP(trading_client_detail!$E529,'asset_&amp;_open_positions'!$E:$M, 9, FALSE),IF(NOT(ISERROR(VLOOKUP(trading_client_detail!$F529,'asset_&amp;_open_positions'!$E:$M, 9, FALSE))),VLOOKUP(trading_client_detail!$F529,'asset_&amp;_open_positions'!$E:$M, 9, FALSE),RIGHT(trading_client_detail!$F529,LEN(trading_client_detail!$F529)-1)))),"")</f>
        <v>ETH</v>
      </c>
      <c r="B529" t="str">
        <f>IF(AND(trading_client_detail!$A529&lt;&gt;"",ROUND(trading_client_detail!$G529,0)&lt;&gt;0),IF(OR(LEFT(trading_client_detail!$F529,3)="USD",RIGHT(trading_client_detail!$F529,3)="USD"),"",IF(NOT(ISERROR(VLOOKUP(trading_client_detail!$E529,'asset_&amp;_open_positions'!$E:$M, 6, FALSE))),VLOOKUP(trading_client_detail!$E529,'asset_&amp;_open_positions'!$E:$M, 6, FALSE),IF(NOT(ISERROR(VLOOKUP($A529,'asset_&amp;_open_positions'!$E:$M, 6, FALSE))),VLOOKUP($A529,'asset_&amp;_open_positions'!$E:$M, 6, FALSE),"ASSET"))),"")</f>
        <v>ASSET</v>
      </c>
      <c r="C529">
        <f>IF(AND(trading_client_detail!$A529&lt;&gt;"",ROUND(trading_client_detail!$G529,0)&lt;&gt;0),IF(OR(LEFT(trading_client_detail!$F529,3)="USD",RIGHT(trading_client_detail!$F529,3)="USD"),"",IF(NOT(ISERROR(VLOOKUP(trading_client_detail!$E529,'asset_&amp;_open_positions'!$E:$M, 6, FALSE))),VLOOKUP(trading_client_detail!$E529,'asset_&amp;_open_positions'!$E:$M, 8, FALSE),IF(NOT(ISERROR(VLOOKUP($A529,'asset_&amp;_open_positions'!$E:$M, 6, FALSE))),VLOOKUP($A529,'asset_&amp;_open_positions'!$E:$M, 8, FALSE),1))),"")</f>
        <v>1</v>
      </c>
      <c r="D529" s="42">
        <f>IF(trading_client_detail!$A529&lt;&gt;"",IF(OR(LEFT(trading_client_detail!$F529,3)="USD",RIGHT(trading_client_detail!$F529,3)="USD",LEFT(trading_client_detail!$F529,3)="EUR",RIGHT(trading_client_detail!$F529,3)="EUR"),"",trading_client_detail!$G529),"")</f>
        <v>33.229358759999997</v>
      </c>
    </row>
    <row r="530" spans="1:4" x14ac:dyDescent="0.25">
      <c r="A530" t="str">
        <f>IF(AND(trading_client_detail!$A530&lt;&gt;"",ROUND(trading_client_detail!$G530,0)&lt;&gt;0),IF(OR(LEFT(trading_client_detail!$F530,3)="USD",RIGHT(trading_client_detail!$F530,3)="USD",LEFT(trading_client_detail!$F530,3)="EUR",RIGHT(trading_client_detail!$F530,3)="EUR"),"",IF(NOT(ISERROR(VLOOKUP(trading_client_detail!$E530,'asset_&amp;_open_positions'!$E:$M, 9, FALSE))),VLOOKUP(trading_client_detail!$E530,'asset_&amp;_open_positions'!$E:$M, 9, FALSE),IF(NOT(ISERROR(VLOOKUP(trading_client_detail!$F530,'asset_&amp;_open_positions'!$E:$M, 9, FALSE))),VLOOKUP(trading_client_detail!$F530,'asset_&amp;_open_positions'!$E:$M, 9, FALSE),RIGHT(trading_client_detail!$F530,LEN(trading_client_detail!$F530)-1)))),"")</f>
        <v>BTC</v>
      </c>
      <c r="B530" t="str">
        <f>IF(AND(trading_client_detail!$A530&lt;&gt;"",ROUND(trading_client_detail!$G530,0)&lt;&gt;0),IF(OR(LEFT(trading_client_detail!$F530,3)="USD",RIGHT(trading_client_detail!$F530,3)="USD"),"",IF(NOT(ISERROR(VLOOKUP(trading_client_detail!$E530,'asset_&amp;_open_positions'!$E:$M, 6, FALSE))),VLOOKUP(trading_client_detail!$E530,'asset_&amp;_open_positions'!$E:$M, 6, FALSE),IF(NOT(ISERROR(VLOOKUP($A530,'asset_&amp;_open_positions'!$E:$M, 6, FALSE))),VLOOKUP($A530,'asset_&amp;_open_positions'!$E:$M, 6, FALSE),"ASSET"))),"")</f>
        <v>ASSET</v>
      </c>
      <c r="C530">
        <f>IF(AND(trading_client_detail!$A530&lt;&gt;"",ROUND(trading_client_detail!$G530,0)&lt;&gt;0),IF(OR(LEFT(trading_client_detail!$F530,3)="USD",RIGHT(trading_client_detail!$F530,3)="USD"),"",IF(NOT(ISERROR(VLOOKUP(trading_client_detail!$E530,'asset_&amp;_open_positions'!$E:$M, 6, FALSE))),VLOOKUP(trading_client_detail!$E530,'asset_&amp;_open_positions'!$E:$M, 8, FALSE),IF(NOT(ISERROR(VLOOKUP($A530,'asset_&amp;_open_positions'!$E:$M, 6, FALSE))),VLOOKUP($A530,'asset_&amp;_open_positions'!$E:$M, 8, FALSE),1))),"")</f>
        <v>1</v>
      </c>
      <c r="D530" s="42">
        <f>IF(trading_client_detail!$A530&lt;&gt;"",IF(OR(LEFT(trading_client_detail!$F530,3)="USD",RIGHT(trading_client_detail!$F530,3)="USD",LEFT(trading_client_detail!$F530,3)="EUR",RIGHT(trading_client_detail!$F530,3)="EUR"),"",trading_client_detail!$G530),"")</f>
        <v>-7.4974287180000001</v>
      </c>
    </row>
    <row r="531" spans="1:4" x14ac:dyDescent="0.25">
      <c r="A531" t="str">
        <f>IF(AND(trading_client_detail!$A531&lt;&gt;"",ROUND(trading_client_detail!$G531,0)&lt;&gt;0),IF(OR(LEFT(trading_client_detail!$F531,3)="USD",RIGHT(trading_client_detail!$F531,3)="USD",LEFT(trading_client_detail!$F531,3)="EUR",RIGHT(trading_client_detail!$F531,3)="EUR"),"",IF(NOT(ISERROR(VLOOKUP(trading_client_detail!$E531,'asset_&amp;_open_positions'!$E:$M, 9, FALSE))),VLOOKUP(trading_client_detail!$E531,'asset_&amp;_open_positions'!$E:$M, 9, FALSE),IF(NOT(ISERROR(VLOOKUP(trading_client_detail!$F531,'asset_&amp;_open_positions'!$E:$M, 9, FALSE))),VLOOKUP(trading_client_detail!$F531,'asset_&amp;_open_positions'!$E:$M, 9, FALSE),RIGHT(trading_client_detail!$F531,LEN(trading_client_detail!$F531)-1)))),"")</f>
        <v>ETH</v>
      </c>
      <c r="B531" t="str">
        <f>IF(AND(trading_client_detail!$A531&lt;&gt;"",ROUND(trading_client_detail!$G531,0)&lt;&gt;0),IF(OR(LEFT(trading_client_detail!$F531,3)="USD",RIGHT(trading_client_detail!$F531,3)="USD"),"",IF(NOT(ISERROR(VLOOKUP(trading_client_detail!$E531,'asset_&amp;_open_positions'!$E:$M, 6, FALSE))),VLOOKUP(trading_client_detail!$E531,'asset_&amp;_open_positions'!$E:$M, 6, FALSE),IF(NOT(ISERROR(VLOOKUP($A531,'asset_&amp;_open_positions'!$E:$M, 6, FALSE))),VLOOKUP($A531,'asset_&amp;_open_positions'!$E:$M, 6, FALSE),"ASSET"))),"")</f>
        <v>ASSET</v>
      </c>
      <c r="C531">
        <f>IF(AND(trading_client_detail!$A531&lt;&gt;"",ROUND(trading_client_detail!$G531,0)&lt;&gt;0),IF(OR(LEFT(trading_client_detail!$F531,3)="USD",RIGHT(trading_client_detail!$F531,3)="USD"),"",IF(NOT(ISERROR(VLOOKUP(trading_client_detail!$E531,'asset_&amp;_open_positions'!$E:$M, 6, FALSE))),VLOOKUP(trading_client_detail!$E531,'asset_&amp;_open_positions'!$E:$M, 8, FALSE),IF(NOT(ISERROR(VLOOKUP($A531,'asset_&amp;_open_positions'!$E:$M, 6, FALSE))),VLOOKUP($A531,'asset_&amp;_open_positions'!$E:$M, 8, FALSE),1))),"")</f>
        <v>1</v>
      </c>
      <c r="D531" s="42">
        <f>IF(trading_client_detail!$A531&lt;&gt;"",IF(OR(LEFT(trading_client_detail!$F531,3)="USD",RIGHT(trading_client_detail!$F531,3)="USD",LEFT(trading_client_detail!$F531,3)="EUR",RIGHT(trading_client_detail!$F531,3)="EUR"),"",trading_client_detail!$G531),"")</f>
        <v>-27.7806</v>
      </c>
    </row>
    <row r="532" spans="1:4" x14ac:dyDescent="0.25">
      <c r="A532" t="str">
        <f>IF(AND(trading_client_detail!$A532&lt;&gt;"",ROUND(trading_client_detail!$G532,0)&lt;&gt;0),IF(OR(LEFT(trading_client_detail!$F532,3)="USD",RIGHT(trading_client_detail!$F532,3)="USD",LEFT(trading_client_detail!$F532,3)="EUR",RIGHT(trading_client_detail!$F532,3)="EUR"),"",IF(NOT(ISERROR(VLOOKUP(trading_client_detail!$E532,'asset_&amp;_open_positions'!$E:$M, 9, FALSE))),VLOOKUP(trading_client_detail!$E532,'asset_&amp;_open_positions'!$E:$M, 9, FALSE),IF(NOT(ISERROR(VLOOKUP(trading_client_detail!$F532,'asset_&amp;_open_positions'!$E:$M, 9, FALSE))),VLOOKUP(trading_client_detail!$F532,'asset_&amp;_open_positions'!$E:$M, 9, FALSE),RIGHT(trading_client_detail!$F532,LEN(trading_client_detail!$F532)-1)))),"")</f>
        <v/>
      </c>
      <c r="B532" t="str">
        <f>IF(AND(trading_client_detail!$A532&lt;&gt;"",ROUND(trading_client_detail!$G532,0)&lt;&gt;0),IF(OR(LEFT(trading_client_detail!$F532,3)="USD",RIGHT(trading_client_detail!$F532,3)="USD"),"",IF(NOT(ISERROR(VLOOKUP(trading_client_detail!$E532,'asset_&amp;_open_positions'!$E:$M, 6, FALSE))),VLOOKUP(trading_client_detail!$E532,'asset_&amp;_open_positions'!$E:$M, 6, FALSE),IF(NOT(ISERROR(VLOOKUP($A532,'asset_&amp;_open_positions'!$E:$M, 6, FALSE))),VLOOKUP($A532,'asset_&amp;_open_positions'!$E:$M, 6, FALSE),"ASSET"))),"")</f>
        <v/>
      </c>
      <c r="C532" t="str">
        <f>IF(AND(trading_client_detail!$A532&lt;&gt;"",ROUND(trading_client_detail!$G532,0)&lt;&gt;0),IF(OR(LEFT(trading_client_detail!$F532,3)="USD",RIGHT(trading_client_detail!$F532,3)="USD"),"",IF(NOT(ISERROR(VLOOKUP(trading_client_detail!$E532,'asset_&amp;_open_positions'!$E:$M, 6, FALSE))),VLOOKUP(trading_client_detail!$E532,'asset_&amp;_open_positions'!$E:$M, 8, FALSE),IF(NOT(ISERROR(VLOOKUP($A532,'asset_&amp;_open_positions'!$E:$M, 6, FALSE))),VLOOKUP($A532,'asset_&amp;_open_positions'!$E:$M, 8, FALSE),1))),"")</f>
        <v/>
      </c>
      <c r="D532" s="42">
        <f>IF(trading_client_detail!$A532&lt;&gt;"",IF(OR(LEFT(trading_client_detail!$F532,3)="USD",RIGHT(trading_client_detail!$F532,3)="USD",LEFT(trading_client_detail!$F532,3)="EUR",RIGHT(trading_client_detail!$F532,3)="EUR"),"",trading_client_detail!$G532),"")</f>
        <v>-0.2</v>
      </c>
    </row>
    <row r="533" spans="1:4" x14ac:dyDescent="0.25">
      <c r="A533" t="str">
        <f>IF(AND(trading_client_detail!$A533&lt;&gt;"",ROUND(trading_client_detail!$G533,0)&lt;&gt;0),IF(OR(LEFT(trading_client_detail!$F533,3)="USD",RIGHT(trading_client_detail!$F533,3)="USD",LEFT(trading_client_detail!$F533,3)="EUR",RIGHT(trading_client_detail!$F533,3)="EUR"),"",IF(NOT(ISERROR(VLOOKUP(trading_client_detail!$E533,'asset_&amp;_open_positions'!$E:$M, 9, FALSE))),VLOOKUP(trading_client_detail!$E533,'asset_&amp;_open_positions'!$E:$M, 9, FALSE),IF(NOT(ISERROR(VLOOKUP(trading_client_detail!$F533,'asset_&amp;_open_positions'!$E:$M, 9, FALSE))),VLOOKUP(trading_client_detail!$F533,'asset_&amp;_open_positions'!$E:$M, 9, FALSE),RIGHT(trading_client_detail!$F533,LEN(trading_client_detail!$F533)-1)))),"")</f>
        <v/>
      </c>
      <c r="B533" t="str">
        <f>IF(AND(trading_client_detail!$A533&lt;&gt;"",ROUND(trading_client_detail!$G533,0)&lt;&gt;0),IF(OR(LEFT(trading_client_detail!$F533,3)="USD",RIGHT(trading_client_detail!$F533,3)="USD"),"",IF(NOT(ISERROR(VLOOKUP(trading_client_detail!$E533,'asset_&amp;_open_positions'!$E:$M, 6, FALSE))),VLOOKUP(trading_client_detail!$E533,'asset_&amp;_open_positions'!$E:$M, 6, FALSE),IF(NOT(ISERROR(VLOOKUP($A533,'asset_&amp;_open_positions'!$E:$M, 6, FALSE))),VLOOKUP($A533,'asset_&amp;_open_positions'!$E:$M, 6, FALSE),"ASSET"))),"")</f>
        <v/>
      </c>
      <c r="C533" t="str">
        <f>IF(AND(trading_client_detail!$A533&lt;&gt;"",ROUND(trading_client_detail!$G533,0)&lt;&gt;0),IF(OR(LEFT(trading_client_detail!$F533,3)="USD",RIGHT(trading_client_detail!$F533,3)="USD"),"",IF(NOT(ISERROR(VLOOKUP(trading_client_detail!$E533,'asset_&amp;_open_positions'!$E:$M, 6, FALSE))),VLOOKUP(trading_client_detail!$E533,'asset_&amp;_open_positions'!$E:$M, 8, FALSE),IF(NOT(ISERROR(VLOOKUP($A533,'asset_&amp;_open_positions'!$E:$M, 6, FALSE))),VLOOKUP($A533,'asset_&amp;_open_positions'!$E:$M, 8, FALSE),1))),"")</f>
        <v/>
      </c>
      <c r="D533" s="42" t="str">
        <f>IF(trading_client_detail!$A533&lt;&gt;"",IF(OR(LEFT(trading_client_detail!$F533,3)="USD",RIGHT(trading_client_detail!$F533,3)="USD",LEFT(trading_client_detail!$F533,3)="EUR",RIGHT(trading_client_detail!$F533,3)="EUR"),"",trading_client_detail!$G533),"")</f>
        <v/>
      </c>
    </row>
    <row r="534" spans="1:4" x14ac:dyDescent="0.25">
      <c r="A534" t="str">
        <f>IF(AND(trading_client_detail!$A534&lt;&gt;"",ROUND(trading_client_detail!$G534,0)&lt;&gt;0),IF(OR(LEFT(trading_client_detail!$F534,3)="USD",RIGHT(trading_client_detail!$F534,3)="USD",LEFT(trading_client_detail!$F534,3)="EUR",RIGHT(trading_client_detail!$F534,3)="EUR"),"",IF(NOT(ISERROR(VLOOKUP(trading_client_detail!$E534,'asset_&amp;_open_positions'!$E:$M, 9, FALSE))),VLOOKUP(trading_client_detail!$E534,'asset_&amp;_open_positions'!$E:$M, 9, FALSE),IF(NOT(ISERROR(VLOOKUP(trading_client_detail!$F534,'asset_&amp;_open_positions'!$E:$M, 9, FALSE))),VLOOKUP(trading_client_detail!$F534,'asset_&amp;_open_positions'!$E:$M, 9, FALSE),RIGHT(trading_client_detail!$F534,LEN(trading_client_detail!$F534)-1)))),"")</f>
        <v>ETH</v>
      </c>
      <c r="B534" t="str">
        <f>IF(AND(trading_client_detail!$A534&lt;&gt;"",ROUND(trading_client_detail!$G534,0)&lt;&gt;0),IF(OR(LEFT(trading_client_detail!$F534,3)="USD",RIGHT(trading_client_detail!$F534,3)="USD"),"",IF(NOT(ISERROR(VLOOKUP(trading_client_detail!$E534,'asset_&amp;_open_positions'!$E:$M, 6, FALSE))),VLOOKUP(trading_client_detail!$E534,'asset_&amp;_open_positions'!$E:$M, 6, FALSE),IF(NOT(ISERROR(VLOOKUP($A534,'asset_&amp;_open_positions'!$E:$M, 6, FALSE))),VLOOKUP($A534,'asset_&amp;_open_positions'!$E:$M, 6, FALSE),"ASSET"))),"")</f>
        <v>SWAP</v>
      </c>
      <c r="C534">
        <f>IF(AND(trading_client_detail!$A534&lt;&gt;"",ROUND(trading_client_detail!$G534,0)&lt;&gt;0),IF(OR(LEFT(trading_client_detail!$F534,3)="USD",RIGHT(trading_client_detail!$F534,3)="USD"),"",IF(NOT(ISERROR(VLOOKUP(trading_client_detail!$E534,'asset_&amp;_open_positions'!$E:$M, 6, FALSE))),VLOOKUP(trading_client_detail!$E534,'asset_&amp;_open_positions'!$E:$M, 8, FALSE),IF(NOT(ISERROR(VLOOKUP($A534,'asset_&amp;_open_positions'!$E:$M, 6, FALSE))),VLOOKUP($A534,'asset_&amp;_open_positions'!$E:$M, 8, FALSE),1))),"")</f>
        <v>1</v>
      </c>
      <c r="D534" s="42">
        <f>IF(trading_client_detail!$A534&lt;&gt;"",IF(OR(LEFT(trading_client_detail!$F534,3)="USD",RIGHT(trading_client_detail!$F534,3)="USD",LEFT(trading_client_detail!$F534,3)="EUR",RIGHT(trading_client_detail!$F534,3)="EUR"),"",trading_client_detail!$G534),"")</f>
        <v>3802.9</v>
      </c>
    </row>
    <row r="535" spans="1:4" x14ac:dyDescent="0.25">
      <c r="A535" t="str">
        <f>IF(AND(trading_client_detail!$A535&lt;&gt;"",ROUND(trading_client_detail!$G535,0)&lt;&gt;0),IF(OR(LEFT(trading_client_detail!$F535,3)="USD",RIGHT(trading_client_detail!$F535,3)="USD",LEFT(trading_client_detail!$F535,3)="EUR",RIGHT(trading_client_detail!$F535,3)="EUR"),"",IF(NOT(ISERROR(VLOOKUP(trading_client_detail!$E535,'asset_&amp;_open_positions'!$E:$M, 9, FALSE))),VLOOKUP(trading_client_detail!$E535,'asset_&amp;_open_positions'!$E:$M, 9, FALSE),IF(NOT(ISERROR(VLOOKUP(trading_client_detail!$F535,'asset_&amp;_open_positions'!$E:$M, 9, FALSE))),VLOOKUP(trading_client_detail!$F535,'asset_&amp;_open_positions'!$E:$M, 9, FALSE),RIGHT(trading_client_detail!$F535,LEN(trading_client_detail!$F535)-1)))),"")</f>
        <v/>
      </c>
      <c r="B535" t="str">
        <f>IF(AND(trading_client_detail!$A535&lt;&gt;"",ROUND(trading_client_detail!$G535,0)&lt;&gt;0),IF(OR(LEFT(trading_client_detail!$F535,3)="USD",RIGHT(trading_client_detail!$F535,3)="USD"),"",IF(NOT(ISERROR(VLOOKUP(trading_client_detail!$E535,'asset_&amp;_open_positions'!$E:$M, 6, FALSE))),VLOOKUP(trading_client_detail!$E535,'asset_&amp;_open_positions'!$E:$M, 6, FALSE),IF(NOT(ISERROR(VLOOKUP($A535,'asset_&amp;_open_positions'!$E:$M, 6, FALSE))),VLOOKUP($A535,'asset_&amp;_open_positions'!$E:$M, 6, FALSE),"ASSET"))),"")</f>
        <v/>
      </c>
      <c r="C535" t="str">
        <f>IF(AND(trading_client_detail!$A535&lt;&gt;"",ROUND(trading_client_detail!$G535,0)&lt;&gt;0),IF(OR(LEFT(trading_client_detail!$F535,3)="USD",RIGHT(trading_client_detail!$F535,3)="USD"),"",IF(NOT(ISERROR(VLOOKUP(trading_client_detail!$E535,'asset_&amp;_open_positions'!$E:$M, 6, FALSE))),VLOOKUP(trading_client_detail!$E535,'asset_&amp;_open_positions'!$E:$M, 8, FALSE),IF(NOT(ISERROR(VLOOKUP($A535,'asset_&amp;_open_positions'!$E:$M, 6, FALSE))),VLOOKUP($A535,'asset_&amp;_open_positions'!$E:$M, 8, FALSE),1))),"")</f>
        <v/>
      </c>
      <c r="D535" s="42" t="str">
        <f>IF(trading_client_detail!$A535&lt;&gt;"",IF(OR(LEFT(trading_client_detail!$F535,3)="USD",RIGHT(trading_client_detail!$F535,3)="USD",LEFT(trading_client_detail!$F535,3)="EUR",RIGHT(trading_client_detail!$F535,3)="EUR"),"",trading_client_detail!$G535),"")</f>
        <v/>
      </c>
    </row>
    <row r="536" spans="1:4" x14ac:dyDescent="0.25">
      <c r="A536" t="str">
        <f>IF(AND(trading_client_detail!$A536&lt;&gt;"",ROUND(trading_client_detail!$G536,0)&lt;&gt;0),IF(OR(LEFT(trading_client_detail!$F536,3)="USD",RIGHT(trading_client_detail!$F536,3)="USD",LEFT(trading_client_detail!$F536,3)="EUR",RIGHT(trading_client_detail!$F536,3)="EUR"),"",IF(NOT(ISERROR(VLOOKUP(trading_client_detail!$E536,'asset_&amp;_open_positions'!$E:$M, 9, FALSE))),VLOOKUP(trading_client_detail!$E536,'asset_&amp;_open_positions'!$E:$M, 9, FALSE),IF(NOT(ISERROR(VLOOKUP(trading_client_detail!$F536,'asset_&amp;_open_positions'!$E:$M, 9, FALSE))),VLOOKUP(trading_client_detail!$F536,'asset_&amp;_open_positions'!$E:$M, 9, FALSE),RIGHT(trading_client_detail!$F536,LEN(trading_client_detail!$F536)-1)))),"")</f>
        <v>ETH</v>
      </c>
      <c r="B536" t="str">
        <f>IF(AND(trading_client_detail!$A536&lt;&gt;"",ROUND(trading_client_detail!$G536,0)&lt;&gt;0),IF(OR(LEFT(trading_client_detail!$F536,3)="USD",RIGHT(trading_client_detail!$F536,3)="USD"),"",IF(NOT(ISERROR(VLOOKUP(trading_client_detail!$E536,'asset_&amp;_open_positions'!$E:$M, 6, FALSE))),VLOOKUP(trading_client_detail!$E536,'asset_&amp;_open_positions'!$E:$M, 6, FALSE),IF(NOT(ISERROR(VLOOKUP($A536,'asset_&amp;_open_positions'!$E:$M, 6, FALSE))),VLOOKUP($A536,'asset_&amp;_open_positions'!$E:$M, 6, FALSE),"ASSET"))),"")</f>
        <v>SWAP</v>
      </c>
      <c r="C536">
        <f>IF(AND(trading_client_detail!$A536&lt;&gt;"",ROUND(trading_client_detail!$G536,0)&lt;&gt;0),IF(OR(LEFT(trading_client_detail!$F536,3)="USD",RIGHT(trading_client_detail!$F536,3)="USD"),"",IF(NOT(ISERROR(VLOOKUP(trading_client_detail!$E536,'asset_&amp;_open_positions'!$E:$M, 6, FALSE))),VLOOKUP(trading_client_detail!$E536,'asset_&amp;_open_positions'!$E:$M, 8, FALSE),IF(NOT(ISERROR(VLOOKUP($A536,'asset_&amp;_open_positions'!$E:$M, 6, FALSE))),VLOOKUP($A536,'asset_&amp;_open_positions'!$E:$M, 8, FALSE),1))),"")</f>
        <v>1</v>
      </c>
      <c r="D536" s="42">
        <f>IF(trading_client_detail!$A536&lt;&gt;"",IF(OR(LEFT(trading_client_detail!$F536,3)="USD",RIGHT(trading_client_detail!$F536,3)="USD",LEFT(trading_client_detail!$F536,3)="EUR",RIGHT(trading_client_detail!$F536,3)="EUR"),"",trading_client_detail!$G536),"")</f>
        <v>3998</v>
      </c>
    </row>
    <row r="537" spans="1:4" x14ac:dyDescent="0.25">
      <c r="A537" t="str">
        <f>IF(AND(trading_client_detail!$A537&lt;&gt;"",ROUND(trading_client_detail!$G537,0)&lt;&gt;0),IF(OR(LEFT(trading_client_detail!$F537,3)="USD",RIGHT(trading_client_detail!$F537,3)="USD",LEFT(trading_client_detail!$F537,3)="EUR",RIGHT(trading_client_detail!$F537,3)="EUR"),"",IF(NOT(ISERROR(VLOOKUP(trading_client_detail!$E537,'asset_&amp;_open_positions'!$E:$M, 9, FALSE))),VLOOKUP(trading_client_detail!$E537,'asset_&amp;_open_positions'!$E:$M, 9, FALSE),IF(NOT(ISERROR(VLOOKUP(trading_client_detail!$F537,'asset_&amp;_open_positions'!$E:$M, 9, FALSE))),VLOOKUP(trading_client_detail!$F537,'asset_&amp;_open_positions'!$E:$M, 9, FALSE),RIGHT(trading_client_detail!$F537,LEN(trading_client_detail!$F537)-1)))),"")</f>
        <v/>
      </c>
      <c r="B537" t="str">
        <f>IF(AND(trading_client_detail!$A537&lt;&gt;"",ROUND(trading_client_detail!$G537,0)&lt;&gt;0),IF(OR(LEFT(trading_client_detail!$F537,3)="USD",RIGHT(trading_client_detail!$F537,3)="USD"),"",IF(NOT(ISERROR(VLOOKUP(trading_client_detail!$E537,'asset_&amp;_open_positions'!$E:$M, 6, FALSE))),VLOOKUP(trading_client_detail!$E537,'asset_&amp;_open_positions'!$E:$M, 6, FALSE),IF(NOT(ISERROR(VLOOKUP($A537,'asset_&amp;_open_positions'!$E:$M, 6, FALSE))),VLOOKUP($A537,'asset_&amp;_open_positions'!$E:$M, 6, FALSE),"ASSET"))),"")</f>
        <v/>
      </c>
      <c r="C537" t="str">
        <f>IF(AND(trading_client_detail!$A537&lt;&gt;"",ROUND(trading_client_detail!$G537,0)&lt;&gt;0),IF(OR(LEFT(trading_client_detail!$F537,3)="USD",RIGHT(trading_client_detail!$F537,3)="USD"),"",IF(NOT(ISERROR(VLOOKUP(trading_client_detail!$E537,'asset_&amp;_open_positions'!$E:$M, 6, FALSE))),VLOOKUP(trading_client_detail!$E537,'asset_&amp;_open_positions'!$E:$M, 8, FALSE),IF(NOT(ISERROR(VLOOKUP($A537,'asset_&amp;_open_positions'!$E:$M, 6, FALSE))),VLOOKUP($A537,'asset_&amp;_open_positions'!$E:$M, 8, FALSE),1))),"")</f>
        <v/>
      </c>
      <c r="D537" s="42" t="str">
        <f>IF(trading_client_detail!$A537&lt;&gt;"",IF(OR(LEFT(trading_client_detail!$F537,3)="USD",RIGHT(trading_client_detail!$F537,3)="USD",LEFT(trading_client_detail!$F537,3)="EUR",RIGHT(trading_client_detail!$F537,3)="EUR"),"",trading_client_detail!$G537),"")</f>
        <v/>
      </c>
    </row>
    <row r="538" spans="1:4" x14ac:dyDescent="0.25">
      <c r="A538" t="str">
        <f>IF(AND(trading_client_detail!$A538&lt;&gt;"",ROUND(trading_client_detail!$G538,0)&lt;&gt;0),IF(OR(LEFT(trading_client_detail!$F538,3)="USD",RIGHT(trading_client_detail!$F538,3)="USD",LEFT(trading_client_detail!$F538,3)="EUR",RIGHT(trading_client_detail!$F538,3)="EUR"),"",IF(NOT(ISERROR(VLOOKUP(trading_client_detail!$E538,'asset_&amp;_open_positions'!$E:$M, 9, FALSE))),VLOOKUP(trading_client_detail!$E538,'asset_&amp;_open_positions'!$E:$M, 9, FALSE),IF(NOT(ISERROR(VLOOKUP(trading_client_detail!$F538,'asset_&amp;_open_positions'!$E:$M, 9, FALSE))),VLOOKUP(trading_client_detail!$F538,'asset_&amp;_open_positions'!$E:$M, 9, FALSE),RIGHT(trading_client_detail!$F538,LEN(trading_client_detail!$F538)-1)))),"")</f>
        <v/>
      </c>
      <c r="B538" t="str">
        <f>IF(AND(trading_client_detail!$A538&lt;&gt;"",ROUND(trading_client_detail!$G538,0)&lt;&gt;0),IF(OR(LEFT(trading_client_detail!$F538,3)="USD",RIGHT(trading_client_detail!$F538,3)="USD"),"",IF(NOT(ISERROR(VLOOKUP(trading_client_detail!$E538,'asset_&amp;_open_positions'!$E:$M, 6, FALSE))),VLOOKUP(trading_client_detail!$E538,'asset_&amp;_open_positions'!$E:$M, 6, FALSE),IF(NOT(ISERROR(VLOOKUP($A538,'asset_&amp;_open_positions'!$E:$M, 6, FALSE))),VLOOKUP($A538,'asset_&amp;_open_positions'!$E:$M, 6, FALSE),"ASSET"))),"")</f>
        <v/>
      </c>
      <c r="C538" t="str">
        <f>IF(AND(trading_client_detail!$A538&lt;&gt;"",ROUND(trading_client_detail!$G538,0)&lt;&gt;0),IF(OR(LEFT(trading_client_detail!$F538,3)="USD",RIGHT(trading_client_detail!$F538,3)="USD"),"",IF(NOT(ISERROR(VLOOKUP(trading_client_detail!$E538,'asset_&amp;_open_positions'!$E:$M, 6, FALSE))),VLOOKUP(trading_client_detail!$E538,'asset_&amp;_open_positions'!$E:$M, 8, FALSE),IF(NOT(ISERROR(VLOOKUP($A538,'asset_&amp;_open_positions'!$E:$M, 6, FALSE))),VLOOKUP($A538,'asset_&amp;_open_positions'!$E:$M, 8, FALSE),1))),"")</f>
        <v/>
      </c>
      <c r="D538" s="42">
        <f>IF(trading_client_detail!$A538&lt;&gt;"",IF(OR(LEFT(trading_client_detail!$F538,3)="USD",RIGHT(trading_client_detail!$F538,3)="USD",LEFT(trading_client_detail!$F538,3)="EUR",RIGHT(trading_client_detail!$F538,3)="EUR"),"",trading_client_detail!$G538),"")</f>
        <v>-9.9987000000000003E-5</v>
      </c>
    </row>
    <row r="539" spans="1:4" x14ac:dyDescent="0.25">
      <c r="A539" t="str">
        <f>IF(AND(trading_client_detail!$A539&lt;&gt;"",ROUND(trading_client_detail!$G539,0)&lt;&gt;0),IF(OR(LEFT(trading_client_detail!$F539,3)="USD",RIGHT(trading_client_detail!$F539,3)="USD",LEFT(trading_client_detail!$F539,3)="EUR",RIGHT(trading_client_detail!$F539,3)="EUR"),"",IF(NOT(ISERROR(VLOOKUP(trading_client_detail!$E539,'asset_&amp;_open_positions'!$E:$M, 9, FALSE))),VLOOKUP(trading_client_detail!$E539,'asset_&amp;_open_positions'!$E:$M, 9, FALSE),IF(NOT(ISERROR(VLOOKUP(trading_client_detail!$F539,'asset_&amp;_open_positions'!$E:$M, 9, FALSE))),VLOOKUP(trading_client_detail!$F539,'asset_&amp;_open_positions'!$E:$M, 9, FALSE),RIGHT(trading_client_detail!$F539,LEN(trading_client_detail!$F539)-1)))),"")</f>
        <v/>
      </c>
      <c r="B539" t="str">
        <f>IF(AND(trading_client_detail!$A539&lt;&gt;"",ROUND(trading_client_detail!$G539,0)&lt;&gt;0),IF(OR(LEFT(trading_client_detail!$F539,3)="USD",RIGHT(trading_client_detail!$F539,3)="USD"),"",IF(NOT(ISERROR(VLOOKUP(trading_client_detail!$E539,'asset_&amp;_open_positions'!$E:$M, 6, FALSE))),VLOOKUP(trading_client_detail!$E539,'asset_&amp;_open_positions'!$E:$M, 6, FALSE),IF(NOT(ISERROR(VLOOKUP($A539,'asset_&amp;_open_positions'!$E:$M, 6, FALSE))),VLOOKUP($A539,'asset_&amp;_open_positions'!$E:$M, 6, FALSE),"ASSET"))),"")</f>
        <v/>
      </c>
      <c r="C539" t="str">
        <f>IF(AND(trading_client_detail!$A539&lt;&gt;"",ROUND(trading_client_detail!$G539,0)&lt;&gt;0),IF(OR(LEFT(trading_client_detail!$F539,3)="USD",RIGHT(trading_client_detail!$F539,3)="USD"),"",IF(NOT(ISERROR(VLOOKUP(trading_client_detail!$E539,'asset_&amp;_open_positions'!$E:$M, 6, FALSE))),VLOOKUP(trading_client_detail!$E539,'asset_&amp;_open_positions'!$E:$M, 8, FALSE),IF(NOT(ISERROR(VLOOKUP($A539,'asset_&amp;_open_positions'!$E:$M, 6, FALSE))),VLOOKUP($A539,'asset_&amp;_open_positions'!$E:$M, 8, FALSE),1))),"")</f>
        <v/>
      </c>
      <c r="D539" s="42">
        <f>IF(trading_client_detail!$A539&lt;&gt;"",IF(OR(LEFT(trading_client_detail!$F539,3)="USD",RIGHT(trading_client_detail!$F539,3)="USD",LEFT(trading_client_detail!$F539,3)="EUR",RIGHT(trading_client_detail!$F539,3)="EUR"),"",trading_client_detail!$G539),"")</f>
        <v>-1.0196E-5</v>
      </c>
    </row>
    <row r="540" spans="1:4" x14ac:dyDescent="0.25">
      <c r="A540" t="str">
        <f>IF(AND(trading_client_detail!$A540&lt;&gt;"",ROUND(trading_client_detail!$G540,0)&lt;&gt;0),IF(OR(LEFT(trading_client_detail!$F540,3)="USD",RIGHT(trading_client_detail!$F540,3)="USD",LEFT(trading_client_detail!$F540,3)="EUR",RIGHT(trading_client_detail!$F540,3)="EUR"),"",IF(NOT(ISERROR(VLOOKUP(trading_client_detail!$E540,'asset_&amp;_open_positions'!$E:$M, 9, FALSE))),VLOOKUP(trading_client_detail!$E540,'asset_&amp;_open_positions'!$E:$M, 9, FALSE),IF(NOT(ISERROR(VLOOKUP(trading_client_detail!$F540,'asset_&amp;_open_positions'!$E:$M, 9, FALSE))),VLOOKUP(trading_client_detail!$F540,'asset_&amp;_open_positions'!$E:$M, 9, FALSE),RIGHT(trading_client_detail!$F540,LEN(trading_client_detail!$F540)-1)))),"")</f>
        <v>ETH</v>
      </c>
      <c r="B540" t="str">
        <f>IF(AND(trading_client_detail!$A540&lt;&gt;"",ROUND(trading_client_detail!$G540,0)&lt;&gt;0),IF(OR(LEFT(trading_client_detail!$F540,3)="USD",RIGHT(trading_client_detail!$F540,3)="USD"),"",IF(NOT(ISERROR(VLOOKUP(trading_client_detail!$E540,'asset_&amp;_open_positions'!$E:$M, 6, FALSE))),VLOOKUP(trading_client_detail!$E540,'asset_&amp;_open_positions'!$E:$M, 6, FALSE),IF(NOT(ISERROR(VLOOKUP($A540,'asset_&amp;_open_positions'!$E:$M, 6, FALSE))),VLOOKUP($A540,'asset_&amp;_open_positions'!$E:$M, 6, FALSE),"ASSET"))),"")</f>
        <v>ASSET</v>
      </c>
      <c r="C540">
        <f>IF(AND(trading_client_detail!$A540&lt;&gt;"",ROUND(trading_client_detail!$G540,0)&lt;&gt;0),IF(OR(LEFT(trading_client_detail!$F540,3)="USD",RIGHT(trading_client_detail!$F540,3)="USD"),"",IF(NOT(ISERROR(VLOOKUP(trading_client_detail!$E540,'asset_&amp;_open_positions'!$E:$M, 6, FALSE))),VLOOKUP(trading_client_detail!$E540,'asset_&amp;_open_positions'!$E:$M, 8, FALSE),IF(NOT(ISERROR(VLOOKUP($A540,'asset_&amp;_open_positions'!$E:$M, 6, FALSE))),VLOOKUP($A540,'asset_&amp;_open_positions'!$E:$M, 8, FALSE),1))),"")</f>
        <v>1</v>
      </c>
      <c r="D540" s="42">
        <f>IF(trading_client_detail!$A540&lt;&gt;"",IF(OR(LEFT(trading_client_detail!$F540,3)="USD",RIGHT(trading_client_detail!$F540,3)="USD",LEFT(trading_client_detail!$F540,3)="EUR",RIGHT(trading_client_detail!$F540,3)="EUR"),"",trading_client_detail!$G540),"")</f>
        <v>-282.88936055099998</v>
      </c>
    </row>
    <row r="541" spans="1:4" x14ac:dyDescent="0.25">
      <c r="A541" t="str">
        <f>IF(AND(trading_client_detail!$A541&lt;&gt;"",ROUND(trading_client_detail!$G541,0)&lt;&gt;0),IF(OR(LEFT(trading_client_detail!$F541,3)="USD",RIGHT(trading_client_detail!$F541,3)="USD",LEFT(trading_client_detail!$F541,3)="EUR",RIGHT(trading_client_detail!$F541,3)="EUR"),"",IF(NOT(ISERROR(VLOOKUP(trading_client_detail!$E541,'asset_&amp;_open_positions'!$E:$M, 9, FALSE))),VLOOKUP(trading_client_detail!$E541,'asset_&amp;_open_positions'!$E:$M, 9, FALSE),IF(NOT(ISERROR(VLOOKUP(trading_client_detail!$F541,'asset_&amp;_open_positions'!$E:$M, 9, FALSE))),VLOOKUP(trading_client_detail!$F541,'asset_&amp;_open_positions'!$E:$M, 9, FALSE),RIGHT(trading_client_detail!$F541,LEN(trading_client_detail!$F541)-1)))),"")</f>
        <v>ETH</v>
      </c>
      <c r="B541" t="str">
        <f>IF(AND(trading_client_detail!$A541&lt;&gt;"",ROUND(trading_client_detail!$G541,0)&lt;&gt;0),IF(OR(LEFT(trading_client_detail!$F541,3)="USD",RIGHT(trading_client_detail!$F541,3)="USD"),"",IF(NOT(ISERROR(VLOOKUP(trading_client_detail!$E541,'asset_&amp;_open_positions'!$E:$M, 6, FALSE))),VLOOKUP(trading_client_detail!$E541,'asset_&amp;_open_positions'!$E:$M, 6, FALSE),IF(NOT(ISERROR(VLOOKUP($A541,'asset_&amp;_open_positions'!$E:$M, 6, FALSE))),VLOOKUP($A541,'asset_&amp;_open_positions'!$E:$M, 6, FALSE),"ASSET"))),"")</f>
        <v>SWAP</v>
      </c>
      <c r="C541">
        <f>IF(AND(trading_client_detail!$A541&lt;&gt;"",ROUND(trading_client_detail!$G541,0)&lt;&gt;0),IF(OR(LEFT(trading_client_detail!$F541,3)="USD",RIGHT(trading_client_detail!$F541,3)="USD"),"",IF(NOT(ISERROR(VLOOKUP(trading_client_detail!$E541,'asset_&amp;_open_positions'!$E:$M, 6, FALSE))),VLOOKUP(trading_client_detail!$E541,'asset_&amp;_open_positions'!$E:$M, 8, FALSE),IF(NOT(ISERROR(VLOOKUP($A541,'asset_&amp;_open_positions'!$E:$M, 6, FALSE))),VLOOKUP($A541,'asset_&amp;_open_positions'!$E:$M, 8, FALSE),1))),"")</f>
        <v>1</v>
      </c>
      <c r="D541" s="42">
        <f>IF(trading_client_detail!$A541&lt;&gt;"",IF(OR(LEFT(trading_client_detail!$F541,3)="USD",RIGHT(trading_client_detail!$F541,3)="USD",LEFT(trading_client_detail!$F541,3)="EUR",RIGHT(trading_client_detail!$F541,3)="EUR"),"",trading_client_detail!$G541),"")</f>
        <v>-484.90499999999997</v>
      </c>
    </row>
    <row r="542" spans="1:4" x14ac:dyDescent="0.25">
      <c r="A542" t="str">
        <f>IF(AND(trading_client_detail!$A542&lt;&gt;"",ROUND(trading_client_detail!$G542,0)&lt;&gt;0),IF(OR(LEFT(trading_client_detail!$F542,3)="USD",RIGHT(trading_client_detail!$F542,3)="USD",LEFT(trading_client_detail!$F542,3)="EUR",RIGHT(trading_client_detail!$F542,3)="EUR"),"",IF(NOT(ISERROR(VLOOKUP(trading_client_detail!$E542,'asset_&amp;_open_positions'!$E:$M, 9, FALSE))),VLOOKUP(trading_client_detail!$E542,'asset_&amp;_open_positions'!$E:$M, 9, FALSE),IF(NOT(ISERROR(VLOOKUP(trading_client_detail!$F542,'asset_&amp;_open_positions'!$E:$M, 9, FALSE))),VLOOKUP(trading_client_detail!$F542,'asset_&amp;_open_positions'!$E:$M, 9, FALSE),RIGHT(trading_client_detail!$F542,LEN(trading_client_detail!$F542)-1)))),"")</f>
        <v/>
      </c>
      <c r="B542" t="str">
        <f>IF(AND(trading_client_detail!$A542&lt;&gt;"",ROUND(trading_client_detail!$G542,0)&lt;&gt;0),IF(OR(LEFT(trading_client_detail!$F542,3)="USD",RIGHT(trading_client_detail!$F542,3)="USD"),"",IF(NOT(ISERROR(VLOOKUP(trading_client_detail!$E542,'asset_&amp;_open_positions'!$E:$M, 6, FALSE))),VLOOKUP(trading_client_detail!$E542,'asset_&amp;_open_positions'!$E:$M, 6, FALSE),IF(NOT(ISERROR(VLOOKUP($A542,'asset_&amp;_open_positions'!$E:$M, 6, FALSE))),VLOOKUP($A542,'asset_&amp;_open_positions'!$E:$M, 6, FALSE),"ASSET"))),"")</f>
        <v/>
      </c>
      <c r="C542" t="str">
        <f>IF(AND(trading_client_detail!$A542&lt;&gt;"",ROUND(trading_client_detail!$G542,0)&lt;&gt;0),IF(OR(LEFT(trading_client_detail!$F542,3)="USD",RIGHT(trading_client_detail!$F542,3)="USD"),"",IF(NOT(ISERROR(VLOOKUP(trading_client_detail!$E542,'asset_&amp;_open_positions'!$E:$M, 6, FALSE))),VLOOKUP(trading_client_detail!$E542,'asset_&amp;_open_positions'!$E:$M, 8, FALSE),IF(NOT(ISERROR(VLOOKUP($A542,'asset_&amp;_open_positions'!$E:$M, 6, FALSE))),VLOOKUP($A542,'asset_&amp;_open_positions'!$E:$M, 8, FALSE),1))),"")</f>
        <v/>
      </c>
      <c r="D542" s="42" t="str">
        <f>IF(trading_client_detail!$A542&lt;&gt;"",IF(OR(LEFT(trading_client_detail!$F542,3)="USD",RIGHT(trading_client_detail!$F542,3)="USD",LEFT(trading_client_detail!$F542,3)="EUR",RIGHT(trading_client_detail!$F542,3)="EUR"),"",trading_client_detail!$G542),"")</f>
        <v/>
      </c>
    </row>
    <row r="543" spans="1:4" x14ac:dyDescent="0.25">
      <c r="A543" t="str">
        <f>IF(AND(trading_client_detail!$A543&lt;&gt;"",ROUND(trading_client_detail!$G543,0)&lt;&gt;0),IF(OR(LEFT(trading_client_detail!$F543,3)="USD",RIGHT(trading_client_detail!$F543,3)="USD",LEFT(trading_client_detail!$F543,3)="EUR",RIGHT(trading_client_detail!$F543,3)="EUR"),"",IF(NOT(ISERROR(VLOOKUP(trading_client_detail!$E543,'asset_&amp;_open_positions'!$E:$M, 9, FALSE))),VLOOKUP(trading_client_detail!$E543,'asset_&amp;_open_positions'!$E:$M, 9, FALSE),IF(NOT(ISERROR(VLOOKUP(trading_client_detail!$F543,'asset_&amp;_open_positions'!$E:$M, 9, FALSE))),VLOOKUP(trading_client_detail!$F543,'asset_&amp;_open_positions'!$E:$M, 9, FALSE),RIGHT(trading_client_detail!$F543,LEN(trading_client_detail!$F543)-1)))),"")</f>
        <v>ETH</v>
      </c>
      <c r="B543" t="str">
        <f>IF(AND(trading_client_detail!$A543&lt;&gt;"",ROUND(trading_client_detail!$G543,0)&lt;&gt;0),IF(OR(LEFT(trading_client_detail!$F543,3)="USD",RIGHT(trading_client_detail!$F543,3)="USD"),"",IF(NOT(ISERROR(VLOOKUP(trading_client_detail!$E543,'asset_&amp;_open_positions'!$E:$M, 6, FALSE))),VLOOKUP(trading_client_detail!$E543,'asset_&amp;_open_positions'!$E:$M, 6, FALSE),IF(NOT(ISERROR(VLOOKUP($A543,'asset_&amp;_open_positions'!$E:$M, 6, FALSE))),VLOOKUP($A543,'asset_&amp;_open_positions'!$E:$M, 6, FALSE),"ASSET"))),"")</f>
        <v>ASSET</v>
      </c>
      <c r="C543">
        <f>IF(AND(trading_client_detail!$A543&lt;&gt;"",ROUND(trading_client_detail!$G543,0)&lt;&gt;0),IF(OR(LEFT(trading_client_detail!$F543,3)="USD",RIGHT(trading_client_detail!$F543,3)="USD"),"",IF(NOT(ISERROR(VLOOKUP(trading_client_detail!$E543,'asset_&amp;_open_positions'!$E:$M, 6, FALSE))),VLOOKUP(trading_client_detail!$E543,'asset_&amp;_open_positions'!$E:$M, 8, FALSE),IF(NOT(ISERROR(VLOOKUP($A543,'asset_&amp;_open_positions'!$E:$M, 6, FALSE))),VLOOKUP($A543,'asset_&amp;_open_positions'!$E:$M, 8, FALSE),1))),"")</f>
        <v>1</v>
      </c>
      <c r="D543" s="42">
        <f>IF(trading_client_detail!$A543&lt;&gt;"",IF(OR(LEFT(trading_client_detail!$F543,3)="USD",RIGHT(trading_client_detail!$F543,3)="USD",LEFT(trading_client_detail!$F543,3)="EUR",RIGHT(trading_client_detail!$F543,3)="EUR"),"",trading_client_detail!$G543),"")</f>
        <v>-794.28963543299994</v>
      </c>
    </row>
    <row r="544" spans="1:4" x14ac:dyDescent="0.25">
      <c r="A544" t="str">
        <f>IF(AND(trading_client_detail!$A544&lt;&gt;"",ROUND(trading_client_detail!$G544,0)&lt;&gt;0),IF(OR(LEFT(trading_client_detail!$F544,3)="USD",RIGHT(trading_client_detail!$F544,3)="USD",LEFT(trading_client_detail!$F544,3)="EUR",RIGHT(trading_client_detail!$F544,3)="EUR"),"",IF(NOT(ISERROR(VLOOKUP(trading_client_detail!$E544,'asset_&amp;_open_positions'!$E:$M, 9, FALSE))),VLOOKUP(trading_client_detail!$E544,'asset_&amp;_open_positions'!$E:$M, 9, FALSE),IF(NOT(ISERROR(VLOOKUP(trading_client_detail!$F544,'asset_&amp;_open_positions'!$E:$M, 9, FALSE))),VLOOKUP(trading_client_detail!$F544,'asset_&amp;_open_positions'!$E:$M, 9, FALSE),RIGHT(trading_client_detail!$F544,LEN(trading_client_detail!$F544)-1)))),"")</f>
        <v>ETH</v>
      </c>
      <c r="B544" t="str">
        <f>IF(AND(trading_client_detail!$A544&lt;&gt;"",ROUND(trading_client_detail!$G544,0)&lt;&gt;0),IF(OR(LEFT(trading_client_detail!$F544,3)="USD",RIGHT(trading_client_detail!$F544,3)="USD"),"",IF(NOT(ISERROR(VLOOKUP(trading_client_detail!$E544,'asset_&amp;_open_positions'!$E:$M, 6, FALSE))),VLOOKUP(trading_client_detail!$E544,'asset_&amp;_open_positions'!$E:$M, 6, FALSE),IF(NOT(ISERROR(VLOOKUP($A544,'asset_&amp;_open_positions'!$E:$M, 6, FALSE))),VLOOKUP($A544,'asset_&amp;_open_positions'!$E:$M, 6, FALSE),"ASSET"))),"")</f>
        <v>ASSET</v>
      </c>
      <c r="C544">
        <f>IF(AND(trading_client_detail!$A544&lt;&gt;"",ROUND(trading_client_detail!$G544,0)&lt;&gt;0),IF(OR(LEFT(trading_client_detail!$F544,3)="USD",RIGHT(trading_client_detail!$F544,3)="USD"),"",IF(NOT(ISERROR(VLOOKUP(trading_client_detail!$E544,'asset_&amp;_open_positions'!$E:$M, 6, FALSE))),VLOOKUP(trading_client_detail!$E544,'asset_&amp;_open_positions'!$E:$M, 8, FALSE),IF(NOT(ISERROR(VLOOKUP($A544,'asset_&amp;_open_positions'!$E:$M, 6, FALSE))),VLOOKUP($A544,'asset_&amp;_open_positions'!$E:$M, 8, FALSE),1))),"")</f>
        <v>1</v>
      </c>
      <c r="D544" s="42">
        <f>IF(trading_client_detail!$A544&lt;&gt;"",IF(OR(LEFT(trading_client_detail!$F544,3)="USD",RIGHT(trading_client_detail!$F544,3)="USD",LEFT(trading_client_detail!$F544,3)="EUR",RIGHT(trading_client_detail!$F544,3)="EUR"),"",trading_client_detail!$G544),"")</f>
        <v>-178.489261634</v>
      </c>
    </row>
    <row r="545" spans="1:4" x14ac:dyDescent="0.25">
      <c r="A545" t="str">
        <f>IF(AND(trading_client_detail!$A545&lt;&gt;"",ROUND(trading_client_detail!$G545,0)&lt;&gt;0),IF(OR(LEFT(trading_client_detail!$F545,3)="USD",RIGHT(trading_client_detail!$F545,3)="USD",LEFT(trading_client_detail!$F545,3)="EUR",RIGHT(trading_client_detail!$F545,3)="EUR"),"",IF(NOT(ISERROR(VLOOKUP(trading_client_detail!$E545,'asset_&amp;_open_positions'!$E:$M, 9, FALSE))),VLOOKUP(trading_client_detail!$E545,'asset_&amp;_open_positions'!$E:$M, 9, FALSE),IF(NOT(ISERROR(VLOOKUP(trading_client_detail!$F545,'asset_&amp;_open_positions'!$E:$M, 9, FALSE))),VLOOKUP(trading_client_detail!$F545,'asset_&amp;_open_positions'!$E:$M, 9, FALSE),RIGHT(trading_client_detail!$F545,LEN(trading_client_detail!$F545)-1)))),"")</f>
        <v/>
      </c>
      <c r="B545" t="str">
        <f>IF(AND(trading_client_detail!$A545&lt;&gt;"",ROUND(trading_client_detail!$G545,0)&lt;&gt;0),IF(OR(LEFT(trading_client_detail!$F545,3)="USD",RIGHT(trading_client_detail!$F545,3)="USD"),"",IF(NOT(ISERROR(VLOOKUP(trading_client_detail!$E545,'asset_&amp;_open_positions'!$E:$M, 6, FALSE))),VLOOKUP(trading_client_detail!$E545,'asset_&amp;_open_positions'!$E:$M, 6, FALSE),IF(NOT(ISERROR(VLOOKUP($A545,'asset_&amp;_open_positions'!$E:$M, 6, FALSE))),VLOOKUP($A545,'asset_&amp;_open_positions'!$E:$M, 6, FALSE),"ASSET"))),"")</f>
        <v/>
      </c>
      <c r="C545" t="str">
        <f>IF(AND(trading_client_detail!$A545&lt;&gt;"",ROUND(trading_client_detail!$G545,0)&lt;&gt;0),IF(OR(LEFT(trading_client_detail!$F545,3)="USD",RIGHT(trading_client_detail!$F545,3)="USD"),"",IF(NOT(ISERROR(VLOOKUP(trading_client_detail!$E545,'asset_&amp;_open_positions'!$E:$M, 6, FALSE))),VLOOKUP(trading_client_detail!$E545,'asset_&amp;_open_positions'!$E:$M, 8, FALSE),IF(NOT(ISERROR(VLOOKUP($A545,'asset_&amp;_open_positions'!$E:$M, 6, FALSE))),VLOOKUP($A545,'asset_&amp;_open_positions'!$E:$M, 8, FALSE),1))),"")</f>
        <v/>
      </c>
      <c r="D545" s="42">
        <f>IF(trading_client_detail!$A545&lt;&gt;"",IF(OR(LEFT(trading_client_detail!$F545,3)="USD",RIGHT(trading_client_detail!$F545,3)="USD",LEFT(trading_client_detail!$F545,3)="EUR",RIGHT(trading_client_detail!$F545,3)="EUR"),"",trading_client_detail!$G545),"")</f>
        <v>-1.29E-7</v>
      </c>
    </row>
    <row r="546" spans="1:4" x14ac:dyDescent="0.25">
      <c r="A546" t="str">
        <f>IF(AND(trading_client_detail!$A546&lt;&gt;"",ROUND(trading_client_detail!$G546,0)&lt;&gt;0),IF(OR(LEFT(trading_client_detail!$F546,3)="USD",RIGHT(trading_client_detail!$F546,3)="USD",LEFT(trading_client_detail!$F546,3)="EUR",RIGHT(trading_client_detail!$F546,3)="EUR"),"",IF(NOT(ISERROR(VLOOKUP(trading_client_detail!$E546,'asset_&amp;_open_positions'!$E:$M, 9, FALSE))),VLOOKUP(trading_client_detail!$E546,'asset_&amp;_open_positions'!$E:$M, 9, FALSE),IF(NOT(ISERROR(VLOOKUP(trading_client_detail!$F546,'asset_&amp;_open_positions'!$E:$M, 9, FALSE))),VLOOKUP(trading_client_detail!$F546,'asset_&amp;_open_positions'!$E:$M, 9, FALSE),RIGHT(trading_client_detail!$F546,LEN(trading_client_detail!$F546)-1)))),"")</f>
        <v>ETH</v>
      </c>
      <c r="B546" t="str">
        <f>IF(AND(trading_client_detail!$A546&lt;&gt;"",ROUND(trading_client_detail!$G546,0)&lt;&gt;0),IF(OR(LEFT(trading_client_detail!$F546,3)="USD",RIGHT(trading_client_detail!$F546,3)="USD"),"",IF(NOT(ISERROR(VLOOKUP(trading_client_detail!$E546,'asset_&amp;_open_positions'!$E:$M, 6, FALSE))),VLOOKUP(trading_client_detail!$E546,'asset_&amp;_open_positions'!$E:$M, 6, FALSE),IF(NOT(ISERROR(VLOOKUP($A546,'asset_&amp;_open_positions'!$E:$M, 6, FALSE))),VLOOKUP($A546,'asset_&amp;_open_positions'!$E:$M, 6, FALSE),"ASSET"))),"")</f>
        <v>ASSET</v>
      </c>
      <c r="C546">
        <f>IF(AND(trading_client_detail!$A546&lt;&gt;"",ROUND(trading_client_detail!$G546,0)&lt;&gt;0),IF(OR(LEFT(trading_client_detail!$F546,3)="USD",RIGHT(trading_client_detail!$F546,3)="USD"),"",IF(NOT(ISERROR(VLOOKUP(trading_client_detail!$E546,'asset_&amp;_open_positions'!$E:$M, 6, FALSE))),VLOOKUP(trading_client_detail!$E546,'asset_&amp;_open_positions'!$E:$M, 8, FALSE),IF(NOT(ISERROR(VLOOKUP($A546,'asset_&amp;_open_positions'!$E:$M, 6, FALSE))),VLOOKUP($A546,'asset_&amp;_open_positions'!$E:$M, 8, FALSE),1))),"")</f>
        <v>1</v>
      </c>
      <c r="D546" s="42">
        <f>IF(trading_client_detail!$A546&lt;&gt;"",IF(OR(LEFT(trading_client_detail!$F546,3)="USD",RIGHT(trading_client_detail!$F546,3)="USD",LEFT(trading_client_detail!$F546,3)="EUR",RIGHT(trading_client_detail!$F546,3)="EUR"),"",trading_client_detail!$G546),"")</f>
        <v>2596.0982955620002</v>
      </c>
    </row>
    <row r="547" spans="1:4" x14ac:dyDescent="0.25">
      <c r="A547" t="str">
        <f>IF(AND(trading_client_detail!$A547&lt;&gt;"",ROUND(trading_client_detail!$G547,0)&lt;&gt;0),IF(OR(LEFT(trading_client_detail!$F547,3)="USD",RIGHT(trading_client_detail!$F547,3)="USD",LEFT(trading_client_detail!$F547,3)="EUR",RIGHT(trading_client_detail!$F547,3)="EUR"),"",IF(NOT(ISERROR(VLOOKUP(trading_client_detail!$E547,'asset_&amp;_open_positions'!$E:$M, 9, FALSE))),VLOOKUP(trading_client_detail!$E547,'asset_&amp;_open_positions'!$E:$M, 9, FALSE),IF(NOT(ISERROR(VLOOKUP(trading_client_detail!$F547,'asset_&amp;_open_positions'!$E:$M, 9, FALSE))),VLOOKUP(trading_client_detail!$F547,'asset_&amp;_open_positions'!$E:$M, 9, FALSE),RIGHT(trading_client_detail!$F547,LEN(trading_client_detail!$F547)-1)))),"")</f>
        <v/>
      </c>
      <c r="B547" t="str">
        <f>IF(AND(trading_client_detail!$A547&lt;&gt;"",ROUND(trading_client_detail!$G547,0)&lt;&gt;0),IF(OR(LEFT(trading_client_detail!$F547,3)="USD",RIGHT(trading_client_detail!$F547,3)="USD"),"",IF(NOT(ISERROR(VLOOKUP(trading_client_detail!$E547,'asset_&amp;_open_positions'!$E:$M, 6, FALSE))),VLOOKUP(trading_client_detail!$E547,'asset_&amp;_open_positions'!$E:$M, 6, FALSE),IF(NOT(ISERROR(VLOOKUP($A547,'asset_&amp;_open_positions'!$E:$M, 6, FALSE))),VLOOKUP($A547,'asset_&amp;_open_positions'!$E:$M, 6, FALSE),"ASSET"))),"")</f>
        <v/>
      </c>
      <c r="C547" t="str">
        <f>IF(AND(trading_client_detail!$A547&lt;&gt;"",ROUND(trading_client_detail!$G547,0)&lt;&gt;0),IF(OR(LEFT(trading_client_detail!$F547,3)="USD",RIGHT(trading_client_detail!$F547,3)="USD"),"",IF(NOT(ISERROR(VLOOKUP(trading_client_detail!$E547,'asset_&amp;_open_positions'!$E:$M, 6, FALSE))),VLOOKUP(trading_client_detail!$E547,'asset_&amp;_open_positions'!$E:$M, 8, FALSE),IF(NOT(ISERROR(VLOOKUP($A547,'asset_&amp;_open_positions'!$E:$M, 6, FALSE))),VLOOKUP($A547,'asset_&amp;_open_positions'!$E:$M, 8, FALSE),1))),"")</f>
        <v/>
      </c>
      <c r="D547" s="42" t="str">
        <f>IF(trading_client_detail!$A547&lt;&gt;"",IF(OR(LEFT(trading_client_detail!$F547,3)="USD",RIGHT(trading_client_detail!$F547,3)="USD",LEFT(trading_client_detail!$F547,3)="EUR",RIGHT(trading_client_detail!$F547,3)="EUR"),"",trading_client_detail!$G547),"")</f>
        <v/>
      </c>
    </row>
    <row r="548" spans="1:4" x14ac:dyDescent="0.25">
      <c r="A548" t="str">
        <f>IF(AND(trading_client_detail!$A548&lt;&gt;"",ROUND(trading_client_detail!$G548,0)&lt;&gt;0),IF(OR(LEFT(trading_client_detail!$F548,3)="USD",RIGHT(trading_client_detail!$F548,3)="USD",LEFT(trading_client_detail!$F548,3)="EUR",RIGHT(trading_client_detail!$F548,3)="EUR"),"",IF(NOT(ISERROR(VLOOKUP(trading_client_detail!$E548,'asset_&amp;_open_positions'!$E:$M, 9, FALSE))),VLOOKUP(trading_client_detail!$E548,'asset_&amp;_open_positions'!$E:$M, 9, FALSE),IF(NOT(ISERROR(VLOOKUP(trading_client_detail!$F548,'asset_&amp;_open_positions'!$E:$M, 9, FALSE))),VLOOKUP(trading_client_detail!$F548,'asset_&amp;_open_positions'!$E:$M, 9, FALSE),RIGHT(trading_client_detail!$F548,LEN(trading_client_detail!$F548)-1)))),"")</f>
        <v>ETH</v>
      </c>
      <c r="B548" t="str">
        <f>IF(AND(trading_client_detail!$A548&lt;&gt;"",ROUND(trading_client_detail!$G548,0)&lt;&gt;0),IF(OR(LEFT(trading_client_detail!$F548,3)="USD",RIGHT(trading_client_detail!$F548,3)="USD"),"",IF(NOT(ISERROR(VLOOKUP(trading_client_detail!$E548,'asset_&amp;_open_positions'!$E:$M, 6, FALSE))),VLOOKUP(trading_client_detail!$E548,'asset_&amp;_open_positions'!$E:$M, 6, FALSE),IF(NOT(ISERROR(VLOOKUP($A548,'asset_&amp;_open_positions'!$E:$M, 6, FALSE))),VLOOKUP($A548,'asset_&amp;_open_positions'!$E:$M, 6, FALSE),"ASSET"))),"")</f>
        <v>ASSET</v>
      </c>
      <c r="C548">
        <f>IF(AND(trading_client_detail!$A548&lt;&gt;"",ROUND(trading_client_detail!$G548,0)&lt;&gt;0),IF(OR(LEFT(trading_client_detail!$F548,3)="USD",RIGHT(trading_client_detail!$F548,3)="USD"),"",IF(NOT(ISERROR(VLOOKUP(trading_client_detail!$E548,'asset_&amp;_open_positions'!$E:$M, 6, FALSE))),VLOOKUP(trading_client_detail!$E548,'asset_&amp;_open_positions'!$E:$M, 8, FALSE),IF(NOT(ISERROR(VLOOKUP($A548,'asset_&amp;_open_positions'!$E:$M, 6, FALSE))),VLOOKUP($A548,'asset_&amp;_open_positions'!$E:$M, 8, FALSE),1))),"")</f>
        <v>1</v>
      </c>
      <c r="D548" s="42">
        <f>IF(trading_client_detail!$A548&lt;&gt;"",IF(OR(LEFT(trading_client_detail!$F548,3)="USD",RIGHT(trading_client_detail!$F548,3)="USD",LEFT(trading_client_detail!$F548,3)="EUR",RIGHT(trading_client_detail!$F548,3)="EUR"),"",trading_client_detail!$G548),"")</f>
        <v>-203.51056446699999</v>
      </c>
    </row>
    <row r="549" spans="1:4" x14ac:dyDescent="0.25">
      <c r="A549" t="str">
        <f>IF(AND(trading_client_detail!$A549&lt;&gt;"",ROUND(trading_client_detail!$G549,0)&lt;&gt;0),IF(OR(LEFT(trading_client_detail!$F549,3)="USD",RIGHT(trading_client_detail!$F549,3)="USD",LEFT(trading_client_detail!$F549,3)="EUR",RIGHT(trading_client_detail!$F549,3)="EUR"),"",IF(NOT(ISERROR(VLOOKUP(trading_client_detail!$E549,'asset_&amp;_open_positions'!$E:$M, 9, FALSE))),VLOOKUP(trading_client_detail!$E549,'asset_&amp;_open_positions'!$E:$M, 9, FALSE),IF(NOT(ISERROR(VLOOKUP(trading_client_detail!$F549,'asset_&amp;_open_positions'!$E:$M, 9, FALSE))),VLOOKUP(trading_client_detail!$F549,'asset_&amp;_open_positions'!$E:$M, 9, FALSE),RIGHT(trading_client_detail!$F549,LEN(trading_client_detail!$F549)-1)))),"")</f>
        <v/>
      </c>
      <c r="B549" t="str">
        <f>IF(AND(trading_client_detail!$A549&lt;&gt;"",ROUND(trading_client_detail!$G549,0)&lt;&gt;0),IF(OR(LEFT(trading_client_detail!$F549,3)="USD",RIGHT(trading_client_detail!$F549,3)="USD"),"",IF(NOT(ISERROR(VLOOKUP(trading_client_detail!$E549,'asset_&amp;_open_positions'!$E:$M, 6, FALSE))),VLOOKUP(trading_client_detail!$E549,'asset_&amp;_open_positions'!$E:$M, 6, FALSE),IF(NOT(ISERROR(VLOOKUP($A549,'asset_&amp;_open_positions'!$E:$M, 6, FALSE))),VLOOKUP($A549,'asset_&amp;_open_positions'!$E:$M, 6, FALSE),"ASSET"))),"")</f>
        <v/>
      </c>
      <c r="C549" t="str">
        <f>IF(AND(trading_client_detail!$A549&lt;&gt;"",ROUND(trading_client_detail!$G549,0)&lt;&gt;0),IF(OR(LEFT(trading_client_detail!$F549,3)="USD",RIGHT(trading_client_detail!$F549,3)="USD"),"",IF(NOT(ISERROR(VLOOKUP(trading_client_detail!$E549,'asset_&amp;_open_positions'!$E:$M, 6, FALSE))),VLOOKUP(trading_client_detail!$E549,'asset_&amp;_open_positions'!$E:$M, 8, FALSE),IF(NOT(ISERROR(VLOOKUP($A549,'asset_&amp;_open_positions'!$E:$M, 6, FALSE))),VLOOKUP($A549,'asset_&amp;_open_positions'!$E:$M, 8, FALSE),1))),"")</f>
        <v/>
      </c>
      <c r="D549" s="42" t="str">
        <f>IF(trading_client_detail!$A549&lt;&gt;"",IF(OR(LEFT(trading_client_detail!$F549,3)="USD",RIGHT(trading_client_detail!$F549,3)="USD",LEFT(trading_client_detail!$F549,3)="EUR",RIGHT(trading_client_detail!$F549,3)="EUR"),"",trading_client_detail!$G549),"")</f>
        <v/>
      </c>
    </row>
    <row r="550" spans="1:4" x14ac:dyDescent="0.25">
      <c r="A550" t="str">
        <f>IF(AND(trading_client_detail!$A550&lt;&gt;"",ROUND(trading_client_detail!$G550,0)&lt;&gt;0),IF(OR(LEFT(trading_client_detail!$F550,3)="USD",RIGHT(trading_client_detail!$F550,3)="USD",LEFT(trading_client_detail!$F550,3)="EUR",RIGHT(trading_client_detail!$F550,3)="EUR"),"",IF(NOT(ISERROR(VLOOKUP(trading_client_detail!$E550,'asset_&amp;_open_positions'!$E:$M, 9, FALSE))),VLOOKUP(trading_client_detail!$E550,'asset_&amp;_open_positions'!$E:$M, 9, FALSE),IF(NOT(ISERROR(VLOOKUP(trading_client_detail!$F550,'asset_&amp;_open_positions'!$E:$M, 9, FALSE))),VLOOKUP(trading_client_detail!$F550,'asset_&amp;_open_positions'!$E:$M, 9, FALSE),RIGHT(trading_client_detail!$F550,LEN(trading_client_detail!$F550)-1)))),"")</f>
        <v>ETH</v>
      </c>
      <c r="B550" t="str">
        <f>IF(AND(trading_client_detail!$A550&lt;&gt;"",ROUND(trading_client_detail!$G550,0)&lt;&gt;0),IF(OR(LEFT(trading_client_detail!$F550,3)="USD",RIGHT(trading_client_detail!$F550,3)="USD"),"",IF(NOT(ISERROR(VLOOKUP(trading_client_detail!$E550,'asset_&amp;_open_positions'!$E:$M, 6, FALSE))),VLOOKUP(trading_client_detail!$E550,'asset_&amp;_open_positions'!$E:$M, 6, FALSE),IF(NOT(ISERROR(VLOOKUP($A550,'asset_&amp;_open_positions'!$E:$M, 6, FALSE))),VLOOKUP($A550,'asset_&amp;_open_positions'!$E:$M, 6, FALSE),"ASSET"))),"")</f>
        <v>ASSET</v>
      </c>
      <c r="C550">
        <f>IF(AND(trading_client_detail!$A550&lt;&gt;"",ROUND(trading_client_detail!$G550,0)&lt;&gt;0),IF(OR(LEFT(trading_client_detail!$F550,3)="USD",RIGHT(trading_client_detail!$F550,3)="USD"),"",IF(NOT(ISERROR(VLOOKUP(trading_client_detail!$E550,'asset_&amp;_open_positions'!$E:$M, 6, FALSE))),VLOOKUP(trading_client_detail!$E550,'asset_&amp;_open_positions'!$E:$M, 8, FALSE),IF(NOT(ISERROR(VLOOKUP($A550,'asset_&amp;_open_positions'!$E:$M, 6, FALSE))),VLOOKUP($A550,'asset_&amp;_open_positions'!$E:$M, 8, FALSE),1))),"")</f>
        <v>1</v>
      </c>
      <c r="D550" s="42">
        <f>IF(trading_client_detail!$A550&lt;&gt;"",IF(OR(LEFT(trading_client_detail!$F550,3)="USD",RIGHT(trading_client_detail!$F550,3)="USD",LEFT(trading_client_detail!$F550,3)="EUR",RIGHT(trading_client_detail!$F550,3)="EUR"),"",trading_client_detail!$G550),"")</f>
        <v>-59.524188610000003</v>
      </c>
    </row>
    <row r="551" spans="1:4" x14ac:dyDescent="0.25">
      <c r="A551" t="str">
        <f>IF(AND(trading_client_detail!$A551&lt;&gt;"",ROUND(trading_client_detail!$G551,0)&lt;&gt;0),IF(OR(LEFT(trading_client_detail!$F551,3)="USD",RIGHT(trading_client_detail!$F551,3)="USD",LEFT(trading_client_detail!$F551,3)="EUR",RIGHT(trading_client_detail!$F551,3)="EUR"),"",IF(NOT(ISERROR(VLOOKUP(trading_client_detail!$E551,'asset_&amp;_open_positions'!$E:$M, 9, FALSE))),VLOOKUP(trading_client_detail!$E551,'asset_&amp;_open_positions'!$E:$M, 9, FALSE),IF(NOT(ISERROR(VLOOKUP(trading_client_detail!$F551,'asset_&amp;_open_positions'!$E:$M, 9, FALSE))),VLOOKUP(trading_client_detail!$F551,'asset_&amp;_open_positions'!$E:$M, 9, FALSE),RIGHT(trading_client_detail!$F551,LEN(trading_client_detail!$F551)-1)))),"")</f>
        <v/>
      </c>
      <c r="B551" t="str">
        <f>IF(AND(trading_client_detail!$A551&lt;&gt;"",ROUND(trading_client_detail!$G551,0)&lt;&gt;0),IF(OR(LEFT(trading_client_detail!$F551,3)="USD",RIGHT(trading_client_detail!$F551,3)="USD"),"",IF(NOT(ISERROR(VLOOKUP(trading_client_detail!$E551,'asset_&amp;_open_positions'!$E:$M, 6, FALSE))),VLOOKUP(trading_client_detail!$E551,'asset_&amp;_open_positions'!$E:$M, 6, FALSE),IF(NOT(ISERROR(VLOOKUP($A551,'asset_&amp;_open_positions'!$E:$M, 6, FALSE))),VLOOKUP($A551,'asset_&amp;_open_positions'!$E:$M, 6, FALSE),"ASSET"))),"")</f>
        <v/>
      </c>
      <c r="C551" t="str">
        <f>IF(AND(trading_client_detail!$A551&lt;&gt;"",ROUND(trading_client_detail!$G551,0)&lt;&gt;0),IF(OR(LEFT(trading_client_detail!$F551,3)="USD",RIGHT(trading_client_detail!$F551,3)="USD"),"",IF(NOT(ISERROR(VLOOKUP(trading_client_detail!$E551,'asset_&amp;_open_positions'!$E:$M, 6, FALSE))),VLOOKUP(trading_client_detail!$E551,'asset_&amp;_open_positions'!$E:$M, 8, FALSE),IF(NOT(ISERROR(VLOOKUP($A551,'asset_&amp;_open_positions'!$E:$M, 6, FALSE))),VLOOKUP($A551,'asset_&amp;_open_positions'!$E:$M, 8, FALSE),1))),"")</f>
        <v/>
      </c>
      <c r="D551" s="42">
        <f>IF(trading_client_detail!$A551&lt;&gt;"",IF(OR(LEFT(trading_client_detail!$F551,3)="USD",RIGHT(trading_client_detail!$F551,3)="USD",LEFT(trading_client_detail!$F551,3)="EUR",RIGHT(trading_client_detail!$F551,3)="EUR"),"",trading_client_detail!$G551),"")</f>
        <v>-8.9969999999999994E-5</v>
      </c>
    </row>
    <row r="552" spans="1:4" x14ac:dyDescent="0.25">
      <c r="A552" t="str">
        <f>IF(AND(trading_client_detail!$A552&lt;&gt;"",ROUND(trading_client_detail!$G552,0)&lt;&gt;0),IF(OR(LEFT(trading_client_detail!$F552,3)="USD",RIGHT(trading_client_detail!$F552,3)="USD",LEFT(trading_client_detail!$F552,3)="EUR",RIGHT(trading_client_detail!$F552,3)="EUR"),"",IF(NOT(ISERROR(VLOOKUP(trading_client_detail!$E552,'asset_&amp;_open_positions'!$E:$M, 9, FALSE))),VLOOKUP(trading_client_detail!$E552,'asset_&amp;_open_positions'!$E:$M, 9, FALSE),IF(NOT(ISERROR(VLOOKUP(trading_client_detail!$F552,'asset_&amp;_open_positions'!$E:$M, 9, FALSE))),VLOOKUP(trading_client_detail!$F552,'asset_&amp;_open_positions'!$E:$M, 9, FALSE),RIGHT(trading_client_detail!$F552,LEN(trading_client_detail!$F552)-1)))),"")</f>
        <v/>
      </c>
      <c r="B552" t="str">
        <f>IF(AND(trading_client_detail!$A552&lt;&gt;"",ROUND(trading_client_detail!$G552,0)&lt;&gt;0),IF(OR(LEFT(trading_client_detail!$F552,3)="USD",RIGHT(trading_client_detail!$F552,3)="USD"),"",IF(NOT(ISERROR(VLOOKUP(trading_client_detail!$E552,'asset_&amp;_open_positions'!$E:$M, 6, FALSE))),VLOOKUP(trading_client_detail!$E552,'asset_&amp;_open_positions'!$E:$M, 6, FALSE),IF(NOT(ISERROR(VLOOKUP($A552,'asset_&amp;_open_positions'!$E:$M, 6, FALSE))),VLOOKUP($A552,'asset_&amp;_open_positions'!$E:$M, 6, FALSE),"ASSET"))),"")</f>
        <v/>
      </c>
      <c r="C552" t="str">
        <f>IF(AND(trading_client_detail!$A552&lt;&gt;"",ROUND(trading_client_detail!$G552,0)&lt;&gt;0),IF(OR(LEFT(trading_client_detail!$F552,3)="USD",RIGHT(trading_client_detail!$F552,3)="USD"),"",IF(NOT(ISERROR(VLOOKUP(trading_client_detail!$E552,'asset_&amp;_open_positions'!$E:$M, 6, FALSE))),VLOOKUP(trading_client_detail!$E552,'asset_&amp;_open_positions'!$E:$M, 8, FALSE),IF(NOT(ISERROR(VLOOKUP($A552,'asset_&amp;_open_positions'!$E:$M, 6, FALSE))),VLOOKUP($A552,'asset_&amp;_open_positions'!$E:$M, 8, FALSE),1))),"")</f>
        <v/>
      </c>
      <c r="D552" s="42" t="str">
        <f>IF(trading_client_detail!$A552&lt;&gt;"",IF(OR(LEFT(trading_client_detail!$F552,3)="USD",RIGHT(trading_client_detail!$F552,3)="USD",LEFT(trading_client_detail!$F552,3)="EUR",RIGHT(trading_client_detail!$F552,3)="EUR"),"",trading_client_detail!$G552),"")</f>
        <v/>
      </c>
    </row>
    <row r="553" spans="1:4" x14ac:dyDescent="0.25">
      <c r="A553" t="str">
        <f>IF(AND(trading_client_detail!$A553&lt;&gt;"",ROUND(trading_client_detail!$G553,0)&lt;&gt;0),IF(OR(LEFT(trading_client_detail!$F553,3)="USD",RIGHT(trading_client_detail!$F553,3)="USD",LEFT(trading_client_detail!$F553,3)="EUR",RIGHT(trading_client_detail!$F553,3)="EUR"),"",IF(NOT(ISERROR(VLOOKUP(trading_client_detail!$E553,'asset_&amp;_open_positions'!$E:$M, 9, FALSE))),VLOOKUP(trading_client_detail!$E553,'asset_&amp;_open_positions'!$E:$M, 9, FALSE),IF(NOT(ISERROR(VLOOKUP(trading_client_detail!$F553,'asset_&amp;_open_positions'!$E:$M, 9, FALSE))),VLOOKUP(trading_client_detail!$F553,'asset_&amp;_open_positions'!$E:$M, 9, FALSE),RIGHT(trading_client_detail!$F553,LEN(trading_client_detail!$F553)-1)))),"")</f>
        <v>ETH</v>
      </c>
      <c r="B553" t="str">
        <f>IF(AND(trading_client_detail!$A553&lt;&gt;"",ROUND(trading_client_detail!$G553,0)&lt;&gt;0),IF(OR(LEFT(trading_client_detail!$F553,3)="USD",RIGHT(trading_client_detail!$F553,3)="USD"),"",IF(NOT(ISERROR(VLOOKUP(trading_client_detail!$E553,'asset_&amp;_open_positions'!$E:$M, 6, FALSE))),VLOOKUP(trading_client_detail!$E553,'asset_&amp;_open_positions'!$E:$M, 6, FALSE),IF(NOT(ISERROR(VLOOKUP($A553,'asset_&amp;_open_positions'!$E:$M, 6, FALSE))),VLOOKUP($A553,'asset_&amp;_open_positions'!$E:$M, 6, FALSE),"ASSET"))),"")</f>
        <v>FUTURE</v>
      </c>
      <c r="C553">
        <f>IF(AND(trading_client_detail!$A553&lt;&gt;"",ROUND(trading_client_detail!$G553,0)&lt;&gt;0),IF(OR(LEFT(trading_client_detail!$F553,3)="USD",RIGHT(trading_client_detail!$F553,3)="USD"),"",IF(NOT(ISERROR(VLOOKUP(trading_client_detail!$E553,'asset_&amp;_open_positions'!$E:$M, 6, FALSE))),VLOOKUP(trading_client_detail!$E553,'asset_&amp;_open_positions'!$E:$M, 8, FALSE),IF(NOT(ISERROR(VLOOKUP($A553,'asset_&amp;_open_positions'!$E:$M, 6, FALSE))),VLOOKUP($A553,'asset_&amp;_open_positions'!$E:$M, 8, FALSE),1))),"")</f>
        <v>1</v>
      </c>
      <c r="D553" s="42">
        <f>IF(trading_client_detail!$A553&lt;&gt;"",IF(OR(LEFT(trading_client_detail!$F553,3)="USD",RIGHT(trading_client_detail!$F553,3)="USD",LEFT(trading_client_detail!$F553,3)="EUR",RIGHT(trading_client_detail!$F553,3)="EUR"),"",trading_client_detail!$G553),"")</f>
        <v>-843.5</v>
      </c>
    </row>
    <row r="554" spans="1:4" x14ac:dyDescent="0.25">
      <c r="A554" t="str">
        <f>IF(AND(trading_client_detail!$A554&lt;&gt;"",ROUND(trading_client_detail!$G554,0)&lt;&gt;0),IF(OR(LEFT(trading_client_detail!$F554,3)="USD",RIGHT(trading_client_detail!$F554,3)="USD",LEFT(trading_client_detail!$F554,3)="EUR",RIGHT(trading_client_detail!$F554,3)="EUR"),"",IF(NOT(ISERROR(VLOOKUP(trading_client_detail!$E554,'asset_&amp;_open_positions'!$E:$M, 9, FALSE))),VLOOKUP(trading_client_detail!$E554,'asset_&amp;_open_positions'!$E:$M, 9, FALSE),IF(NOT(ISERROR(VLOOKUP(trading_client_detail!$F554,'asset_&amp;_open_positions'!$E:$M, 9, FALSE))),VLOOKUP(trading_client_detail!$F554,'asset_&amp;_open_positions'!$E:$M, 9, FALSE),RIGHT(trading_client_detail!$F554,LEN(trading_client_detail!$F554)-1)))),"")</f>
        <v/>
      </c>
      <c r="B554" t="str">
        <f>IF(AND(trading_client_detail!$A554&lt;&gt;"",ROUND(trading_client_detail!$G554,0)&lt;&gt;0),IF(OR(LEFT(trading_client_detail!$F554,3)="USD",RIGHT(trading_client_detail!$F554,3)="USD"),"",IF(NOT(ISERROR(VLOOKUP(trading_client_detail!$E554,'asset_&amp;_open_positions'!$E:$M, 6, FALSE))),VLOOKUP(trading_client_detail!$E554,'asset_&amp;_open_positions'!$E:$M, 6, FALSE),IF(NOT(ISERROR(VLOOKUP($A554,'asset_&amp;_open_positions'!$E:$M, 6, FALSE))),VLOOKUP($A554,'asset_&amp;_open_positions'!$E:$M, 6, FALSE),"ASSET"))),"")</f>
        <v/>
      </c>
      <c r="C554" t="str">
        <f>IF(AND(trading_client_detail!$A554&lt;&gt;"",ROUND(trading_client_detail!$G554,0)&lt;&gt;0),IF(OR(LEFT(trading_client_detail!$F554,3)="USD",RIGHT(trading_client_detail!$F554,3)="USD"),"",IF(NOT(ISERROR(VLOOKUP(trading_client_detail!$E554,'asset_&amp;_open_positions'!$E:$M, 6, FALSE))),VLOOKUP(trading_client_detail!$E554,'asset_&amp;_open_positions'!$E:$M, 8, FALSE),IF(NOT(ISERROR(VLOOKUP($A554,'asset_&amp;_open_positions'!$E:$M, 6, FALSE))),VLOOKUP($A554,'asset_&amp;_open_positions'!$E:$M, 8, FALSE),1))),"")</f>
        <v/>
      </c>
      <c r="D554" s="42" t="str">
        <f>IF(trading_client_detail!$A554&lt;&gt;"",IF(OR(LEFT(trading_client_detail!$F554,3)="USD",RIGHT(trading_client_detail!$F554,3)="USD",LEFT(trading_client_detail!$F554,3)="EUR",RIGHT(trading_client_detail!$F554,3)="EUR"),"",trading_client_detail!$G554),"")</f>
        <v/>
      </c>
    </row>
    <row r="555" spans="1:4" x14ac:dyDescent="0.25">
      <c r="A555" t="str">
        <f>IF(AND(trading_client_detail!$A555&lt;&gt;"",ROUND(trading_client_detail!$G555,0)&lt;&gt;0),IF(OR(LEFT(trading_client_detail!$F555,3)="USD",RIGHT(trading_client_detail!$F555,3)="USD",LEFT(trading_client_detail!$F555,3)="EUR",RIGHT(trading_client_detail!$F555,3)="EUR"),"",IF(NOT(ISERROR(VLOOKUP(trading_client_detail!$E555,'asset_&amp;_open_positions'!$E:$M, 9, FALSE))),VLOOKUP(trading_client_detail!$E555,'asset_&amp;_open_positions'!$E:$M, 9, FALSE),IF(NOT(ISERROR(VLOOKUP(trading_client_detail!$F555,'asset_&amp;_open_positions'!$E:$M, 9, FALSE))),VLOOKUP(trading_client_detail!$F555,'asset_&amp;_open_positions'!$E:$M, 9, FALSE),RIGHT(trading_client_detail!$F555,LEN(trading_client_detail!$F555)-1)))),"")</f>
        <v>ETH</v>
      </c>
      <c r="B555" t="str">
        <f>IF(AND(trading_client_detail!$A555&lt;&gt;"",ROUND(trading_client_detail!$G555,0)&lt;&gt;0),IF(OR(LEFT(trading_client_detail!$F555,3)="USD",RIGHT(trading_client_detail!$F555,3)="USD"),"",IF(NOT(ISERROR(VLOOKUP(trading_client_detail!$E555,'asset_&amp;_open_positions'!$E:$M, 6, FALSE))),VLOOKUP(trading_client_detail!$E555,'asset_&amp;_open_positions'!$E:$M, 6, FALSE),IF(NOT(ISERROR(VLOOKUP($A555,'asset_&amp;_open_positions'!$E:$M, 6, FALSE))),VLOOKUP($A555,'asset_&amp;_open_positions'!$E:$M, 6, FALSE),"ASSET"))),"")</f>
        <v>ASSET</v>
      </c>
      <c r="C555">
        <f>IF(AND(trading_client_detail!$A555&lt;&gt;"",ROUND(trading_client_detail!$G555,0)&lt;&gt;0),IF(OR(LEFT(trading_client_detail!$F555,3)="USD",RIGHT(trading_client_detail!$F555,3)="USD"),"",IF(NOT(ISERROR(VLOOKUP(trading_client_detail!$E555,'asset_&amp;_open_positions'!$E:$M, 6, FALSE))),VLOOKUP(trading_client_detail!$E555,'asset_&amp;_open_positions'!$E:$M, 8, FALSE),IF(NOT(ISERROR(VLOOKUP($A555,'asset_&amp;_open_positions'!$E:$M, 6, FALSE))),VLOOKUP($A555,'asset_&amp;_open_positions'!$E:$M, 8, FALSE),1))),"")</f>
        <v>1</v>
      </c>
      <c r="D555" s="42">
        <f>IF(trading_client_detail!$A555&lt;&gt;"",IF(OR(LEFT(trading_client_detail!$F555,3)="USD",RIGHT(trading_client_detail!$F555,3)="USD",LEFT(trading_client_detail!$F555,3)="EUR",RIGHT(trading_client_detail!$F555,3)="EUR"),"",trading_client_detail!$G555),"")</f>
        <v>-19.969566485000001</v>
      </c>
    </row>
    <row r="556" spans="1:4" x14ac:dyDescent="0.25">
      <c r="A556" t="str">
        <f>IF(AND(trading_client_detail!$A556&lt;&gt;"",ROUND(trading_client_detail!$G556,0)&lt;&gt;0),IF(OR(LEFT(trading_client_detail!$F556,3)="USD",RIGHT(trading_client_detail!$F556,3)="USD",LEFT(trading_client_detail!$F556,3)="EUR",RIGHT(trading_client_detail!$F556,3)="EUR"),"",IF(NOT(ISERROR(VLOOKUP(trading_client_detail!$E556,'asset_&amp;_open_positions'!$E:$M, 9, FALSE))),VLOOKUP(trading_client_detail!$E556,'asset_&amp;_open_positions'!$E:$M, 9, FALSE),IF(NOT(ISERROR(VLOOKUP(trading_client_detail!$F556,'asset_&amp;_open_positions'!$E:$M, 9, FALSE))),VLOOKUP(trading_client_detail!$F556,'asset_&amp;_open_positions'!$E:$M, 9, FALSE),RIGHT(trading_client_detail!$F556,LEN(trading_client_detail!$F556)-1)))),"")</f>
        <v/>
      </c>
      <c r="B556" t="str">
        <f>IF(AND(trading_client_detail!$A556&lt;&gt;"",ROUND(trading_client_detail!$G556,0)&lt;&gt;0),IF(OR(LEFT(trading_client_detail!$F556,3)="USD",RIGHT(trading_client_detail!$F556,3)="USD"),"",IF(NOT(ISERROR(VLOOKUP(trading_client_detail!$E556,'asset_&amp;_open_positions'!$E:$M, 6, FALSE))),VLOOKUP(trading_client_detail!$E556,'asset_&amp;_open_positions'!$E:$M, 6, FALSE),IF(NOT(ISERROR(VLOOKUP($A556,'asset_&amp;_open_positions'!$E:$M, 6, FALSE))),VLOOKUP($A556,'asset_&amp;_open_positions'!$E:$M, 6, FALSE),"ASSET"))),"")</f>
        <v/>
      </c>
      <c r="C556" t="str">
        <f>IF(AND(trading_client_detail!$A556&lt;&gt;"",ROUND(trading_client_detail!$G556,0)&lt;&gt;0),IF(OR(LEFT(trading_client_detail!$F556,3)="USD",RIGHT(trading_client_detail!$F556,3)="USD"),"",IF(NOT(ISERROR(VLOOKUP(trading_client_detail!$E556,'asset_&amp;_open_positions'!$E:$M, 6, FALSE))),VLOOKUP(trading_client_detail!$E556,'asset_&amp;_open_positions'!$E:$M, 8, FALSE),IF(NOT(ISERROR(VLOOKUP($A556,'asset_&amp;_open_positions'!$E:$M, 6, FALSE))),VLOOKUP($A556,'asset_&amp;_open_positions'!$E:$M, 8, FALSE),1))),"")</f>
        <v/>
      </c>
      <c r="D556" s="42">
        <f>IF(trading_client_detail!$A556&lt;&gt;"",IF(OR(LEFT(trading_client_detail!$F556,3)="USD",RIGHT(trading_client_detail!$F556,3)="USD",LEFT(trading_client_detail!$F556,3)="EUR",RIGHT(trading_client_detail!$F556,3)="EUR"),"",trading_client_detail!$G556),"")</f>
        <v>-1.4754E-5</v>
      </c>
    </row>
    <row r="557" spans="1:4" x14ac:dyDescent="0.25">
      <c r="A557" t="str">
        <f>IF(AND(trading_client_detail!$A557&lt;&gt;"",ROUND(trading_client_detail!$G557,0)&lt;&gt;0),IF(OR(LEFT(trading_client_detail!$F557,3)="USD",RIGHT(trading_client_detail!$F557,3)="USD",LEFT(trading_client_detail!$F557,3)="EUR",RIGHT(trading_client_detail!$F557,3)="EUR"),"",IF(NOT(ISERROR(VLOOKUP(trading_client_detail!$E557,'asset_&amp;_open_positions'!$E:$M, 9, FALSE))),VLOOKUP(trading_client_detail!$E557,'asset_&amp;_open_positions'!$E:$M, 9, FALSE),IF(NOT(ISERROR(VLOOKUP(trading_client_detail!$F557,'asset_&amp;_open_positions'!$E:$M, 9, FALSE))),VLOOKUP(trading_client_detail!$F557,'asset_&amp;_open_positions'!$E:$M, 9, FALSE),RIGHT(trading_client_detail!$F557,LEN(trading_client_detail!$F557)-1)))),"")</f>
        <v>ETH</v>
      </c>
      <c r="B557" t="str">
        <f>IF(AND(trading_client_detail!$A557&lt;&gt;"",ROUND(trading_client_detail!$G557,0)&lt;&gt;0),IF(OR(LEFT(trading_client_detail!$F557,3)="USD",RIGHT(trading_client_detail!$F557,3)="USD"),"",IF(NOT(ISERROR(VLOOKUP(trading_client_detail!$E557,'asset_&amp;_open_positions'!$E:$M, 6, FALSE))),VLOOKUP(trading_client_detail!$E557,'asset_&amp;_open_positions'!$E:$M, 6, FALSE),IF(NOT(ISERROR(VLOOKUP($A557,'asset_&amp;_open_positions'!$E:$M, 6, FALSE))),VLOOKUP($A557,'asset_&amp;_open_positions'!$E:$M, 6, FALSE),"ASSET"))),"")</f>
        <v>SWAP</v>
      </c>
      <c r="C557">
        <f>IF(AND(trading_client_detail!$A557&lt;&gt;"",ROUND(trading_client_detail!$G557,0)&lt;&gt;0),IF(OR(LEFT(trading_client_detail!$F557,3)="USD",RIGHT(trading_client_detail!$F557,3)="USD"),"",IF(NOT(ISERROR(VLOOKUP(trading_client_detail!$E557,'asset_&amp;_open_positions'!$E:$M, 6, FALSE))),VLOOKUP(trading_client_detail!$E557,'asset_&amp;_open_positions'!$E:$M, 8, FALSE),IF(NOT(ISERROR(VLOOKUP($A557,'asset_&amp;_open_positions'!$E:$M, 6, FALSE))),VLOOKUP($A557,'asset_&amp;_open_positions'!$E:$M, 8, FALSE),1))),"")</f>
        <v>1</v>
      </c>
      <c r="D557" s="42">
        <f>IF(trading_client_detail!$A557&lt;&gt;"",IF(OR(LEFT(trading_client_detail!$F557,3)="USD",RIGHT(trading_client_detail!$F557,3)="USD",LEFT(trading_client_detail!$F557,3)="EUR",RIGHT(trading_client_detail!$F557,3)="EUR"),"",trading_client_detail!$G557),"")</f>
        <v>2616.8000000009902</v>
      </c>
    </row>
    <row r="558" spans="1:4" x14ac:dyDescent="0.25">
      <c r="A558" t="str">
        <f>IF(AND(trading_client_detail!$A558&lt;&gt;"",ROUND(trading_client_detail!$G558,0)&lt;&gt;0),IF(OR(LEFT(trading_client_detail!$F558,3)="USD",RIGHT(trading_client_detail!$F558,3)="USD",LEFT(trading_client_detail!$F558,3)="EUR",RIGHT(trading_client_detail!$F558,3)="EUR"),"",IF(NOT(ISERROR(VLOOKUP(trading_client_detail!$E558,'asset_&amp;_open_positions'!$E:$M, 9, FALSE))),VLOOKUP(trading_client_detail!$E558,'asset_&amp;_open_positions'!$E:$M, 9, FALSE),IF(NOT(ISERROR(VLOOKUP(trading_client_detail!$F558,'asset_&amp;_open_positions'!$E:$M, 9, FALSE))),VLOOKUP(trading_client_detail!$F558,'asset_&amp;_open_positions'!$E:$M, 9, FALSE),RIGHT(trading_client_detail!$F558,LEN(trading_client_detail!$F558)-1)))),"")</f>
        <v/>
      </c>
      <c r="B558" t="str">
        <f>IF(AND(trading_client_detail!$A558&lt;&gt;"",ROUND(trading_client_detail!$G558,0)&lt;&gt;0),IF(OR(LEFT(trading_client_detail!$F558,3)="USD",RIGHT(trading_client_detail!$F558,3)="USD"),"",IF(NOT(ISERROR(VLOOKUP(trading_client_detail!$E558,'asset_&amp;_open_positions'!$E:$M, 6, FALSE))),VLOOKUP(trading_client_detail!$E558,'asset_&amp;_open_positions'!$E:$M, 6, FALSE),IF(NOT(ISERROR(VLOOKUP($A558,'asset_&amp;_open_positions'!$E:$M, 6, FALSE))),VLOOKUP($A558,'asset_&amp;_open_positions'!$E:$M, 6, FALSE),"ASSET"))),"")</f>
        <v/>
      </c>
      <c r="C558" t="str">
        <f>IF(AND(trading_client_detail!$A558&lt;&gt;"",ROUND(trading_client_detail!$G558,0)&lt;&gt;0),IF(OR(LEFT(trading_client_detail!$F558,3)="USD",RIGHT(trading_client_detail!$F558,3)="USD"),"",IF(NOT(ISERROR(VLOOKUP(trading_client_detail!$E558,'asset_&amp;_open_positions'!$E:$M, 6, FALSE))),VLOOKUP(trading_client_detail!$E558,'asset_&amp;_open_positions'!$E:$M, 8, FALSE),IF(NOT(ISERROR(VLOOKUP($A558,'asset_&amp;_open_positions'!$E:$M, 6, FALSE))),VLOOKUP($A558,'asset_&amp;_open_positions'!$E:$M, 8, FALSE),1))),"")</f>
        <v/>
      </c>
      <c r="D558" s="42" t="str">
        <f>IF(trading_client_detail!$A558&lt;&gt;"",IF(OR(LEFT(trading_client_detail!$F558,3)="USD",RIGHT(trading_client_detail!$F558,3)="USD",LEFT(trading_client_detail!$F558,3)="EUR",RIGHT(trading_client_detail!$F558,3)="EUR"),"",trading_client_detail!$G558),"")</f>
        <v/>
      </c>
    </row>
    <row r="559" spans="1:4" x14ac:dyDescent="0.25">
      <c r="A559" t="str">
        <f>IF(AND(trading_client_detail!$A559&lt;&gt;"",ROUND(trading_client_detail!$G559,0)&lt;&gt;0),IF(OR(LEFT(trading_client_detail!$F559,3)="USD",RIGHT(trading_client_detail!$F559,3)="USD",LEFT(trading_client_detail!$F559,3)="EUR",RIGHT(trading_client_detail!$F559,3)="EUR"),"",IF(NOT(ISERROR(VLOOKUP(trading_client_detail!$E559,'asset_&amp;_open_positions'!$E:$M, 9, FALSE))),VLOOKUP(trading_client_detail!$E559,'asset_&amp;_open_positions'!$E:$M, 9, FALSE),IF(NOT(ISERROR(VLOOKUP(trading_client_detail!$F559,'asset_&amp;_open_positions'!$E:$M, 9, FALSE))),VLOOKUP(trading_client_detail!$F559,'asset_&amp;_open_positions'!$E:$M, 9, FALSE),RIGHT(trading_client_detail!$F559,LEN(trading_client_detail!$F559)-1)))),"")</f>
        <v/>
      </c>
      <c r="B559" t="str">
        <f>IF(AND(trading_client_detail!$A559&lt;&gt;"",ROUND(trading_client_detail!$G559,0)&lt;&gt;0),IF(OR(LEFT(trading_client_detail!$F559,3)="USD",RIGHT(trading_client_detail!$F559,3)="USD"),"",IF(NOT(ISERROR(VLOOKUP(trading_client_detail!$E559,'asset_&amp;_open_positions'!$E:$M, 6, FALSE))),VLOOKUP(trading_client_detail!$E559,'asset_&amp;_open_positions'!$E:$M, 6, FALSE),IF(NOT(ISERROR(VLOOKUP($A559,'asset_&amp;_open_positions'!$E:$M, 6, FALSE))),VLOOKUP($A559,'asset_&amp;_open_positions'!$E:$M, 6, FALSE),"ASSET"))),"")</f>
        <v/>
      </c>
      <c r="C559" t="str">
        <f>IF(AND(trading_client_detail!$A559&lt;&gt;"",ROUND(trading_client_detail!$G559,0)&lt;&gt;0),IF(OR(LEFT(trading_client_detail!$F559,3)="USD",RIGHT(trading_client_detail!$F559,3)="USD"),"",IF(NOT(ISERROR(VLOOKUP(trading_client_detail!$E559,'asset_&amp;_open_positions'!$E:$M, 6, FALSE))),VLOOKUP(trading_client_detail!$E559,'asset_&amp;_open_positions'!$E:$M, 8, FALSE),IF(NOT(ISERROR(VLOOKUP($A559,'asset_&amp;_open_positions'!$E:$M, 6, FALSE))),VLOOKUP($A559,'asset_&amp;_open_positions'!$E:$M, 8, FALSE),1))),"")</f>
        <v/>
      </c>
      <c r="D559" s="42">
        <f>IF(trading_client_detail!$A559&lt;&gt;"",IF(OR(LEFT(trading_client_detail!$F559,3)="USD",RIGHT(trading_client_detail!$F559,3)="USD",LEFT(trading_client_detail!$F559,3)="EUR",RIGHT(trading_client_detail!$F559,3)="EUR"),"",trading_client_detail!$G559),"")</f>
        <v>-1.0051E-4</v>
      </c>
    </row>
    <row r="560" spans="1:4" x14ac:dyDescent="0.25">
      <c r="A560" t="str">
        <f>IF(AND(trading_client_detail!$A560&lt;&gt;"",ROUND(trading_client_detail!$G560,0)&lt;&gt;0),IF(OR(LEFT(trading_client_detail!$F560,3)="USD",RIGHT(trading_client_detail!$F560,3)="USD",LEFT(trading_client_detail!$F560,3)="EUR",RIGHT(trading_client_detail!$F560,3)="EUR"),"",IF(NOT(ISERROR(VLOOKUP(trading_client_detail!$E560,'asset_&amp;_open_positions'!$E:$M, 9, FALSE))),VLOOKUP(trading_client_detail!$E560,'asset_&amp;_open_positions'!$E:$M, 9, FALSE),IF(NOT(ISERROR(VLOOKUP(trading_client_detail!$F560,'asset_&amp;_open_positions'!$E:$M, 9, FALSE))),VLOOKUP(trading_client_detail!$F560,'asset_&amp;_open_positions'!$E:$M, 9, FALSE),RIGHT(trading_client_detail!$F560,LEN(trading_client_detail!$F560)-1)))),"")</f>
        <v/>
      </c>
      <c r="B560" t="str">
        <f>IF(AND(trading_client_detail!$A560&lt;&gt;"",ROUND(trading_client_detail!$G560,0)&lt;&gt;0),IF(OR(LEFT(trading_client_detail!$F560,3)="USD",RIGHT(trading_client_detail!$F560,3)="USD"),"",IF(NOT(ISERROR(VLOOKUP(trading_client_detail!$E560,'asset_&amp;_open_positions'!$E:$M, 6, FALSE))),VLOOKUP(trading_client_detail!$E560,'asset_&amp;_open_positions'!$E:$M, 6, FALSE),IF(NOT(ISERROR(VLOOKUP($A560,'asset_&amp;_open_positions'!$E:$M, 6, FALSE))),VLOOKUP($A560,'asset_&amp;_open_positions'!$E:$M, 6, FALSE),"ASSET"))),"")</f>
        <v/>
      </c>
      <c r="C560" t="str">
        <f>IF(AND(trading_client_detail!$A560&lt;&gt;"",ROUND(trading_client_detail!$G560,0)&lt;&gt;0),IF(OR(LEFT(trading_client_detail!$F560,3)="USD",RIGHT(trading_client_detail!$F560,3)="USD"),"",IF(NOT(ISERROR(VLOOKUP(trading_client_detail!$E560,'asset_&amp;_open_positions'!$E:$M, 6, FALSE))),VLOOKUP(trading_client_detail!$E560,'asset_&amp;_open_positions'!$E:$M, 8, FALSE),IF(NOT(ISERROR(VLOOKUP($A560,'asset_&amp;_open_positions'!$E:$M, 6, FALSE))),VLOOKUP($A560,'asset_&amp;_open_positions'!$E:$M, 8, FALSE),1))),"")</f>
        <v/>
      </c>
      <c r="D560" s="42">
        <f>IF(trading_client_detail!$A560&lt;&gt;"",IF(OR(LEFT(trading_client_detail!$F560,3)="USD",RIGHT(trading_client_detail!$F560,3)="USD",LEFT(trading_client_detail!$F560,3)="EUR",RIGHT(trading_client_detail!$F560,3)="EUR"),"",trading_client_detail!$G560),"")</f>
        <v>9.9989999999999996E-5</v>
      </c>
    </row>
    <row r="561" spans="1:4" x14ac:dyDescent="0.25">
      <c r="A561" t="str">
        <f>IF(AND(trading_client_detail!$A561&lt;&gt;"",ROUND(trading_client_detail!$G561,0)&lt;&gt;0),IF(OR(LEFT(trading_client_detail!$F561,3)="USD",RIGHT(trading_client_detail!$F561,3)="USD",LEFT(trading_client_detail!$F561,3)="EUR",RIGHT(trading_client_detail!$F561,3)="EUR"),"",IF(NOT(ISERROR(VLOOKUP(trading_client_detail!$E561,'asset_&amp;_open_positions'!$E:$M, 9, FALSE))),VLOOKUP(trading_client_detail!$E561,'asset_&amp;_open_positions'!$E:$M, 9, FALSE),IF(NOT(ISERROR(VLOOKUP(trading_client_detail!$F561,'asset_&amp;_open_positions'!$E:$M, 9, FALSE))),VLOOKUP(trading_client_detail!$F561,'asset_&amp;_open_positions'!$E:$M, 9, FALSE),RIGHT(trading_client_detail!$F561,LEN(trading_client_detail!$F561)-1)))),"")</f>
        <v>ETH</v>
      </c>
      <c r="B561" t="str">
        <f>IF(AND(trading_client_detail!$A561&lt;&gt;"",ROUND(trading_client_detail!$G561,0)&lt;&gt;0),IF(OR(LEFT(trading_client_detail!$F561,3)="USD",RIGHT(trading_client_detail!$F561,3)="USD"),"",IF(NOT(ISERROR(VLOOKUP(trading_client_detail!$E561,'asset_&amp;_open_positions'!$E:$M, 6, FALSE))),VLOOKUP(trading_client_detail!$E561,'asset_&amp;_open_positions'!$E:$M, 6, FALSE),IF(NOT(ISERROR(VLOOKUP($A561,'asset_&amp;_open_positions'!$E:$M, 6, FALSE))),VLOOKUP($A561,'asset_&amp;_open_positions'!$E:$M, 6, FALSE),"ASSET"))),"")</f>
        <v>ASSET</v>
      </c>
      <c r="C561">
        <f>IF(AND(trading_client_detail!$A561&lt;&gt;"",ROUND(trading_client_detail!$G561,0)&lt;&gt;0),IF(OR(LEFT(trading_client_detail!$F561,3)="USD",RIGHT(trading_client_detail!$F561,3)="USD"),"",IF(NOT(ISERROR(VLOOKUP(trading_client_detail!$E561,'asset_&amp;_open_positions'!$E:$M, 6, FALSE))),VLOOKUP(trading_client_detail!$E561,'asset_&amp;_open_positions'!$E:$M, 8, FALSE),IF(NOT(ISERROR(VLOOKUP($A561,'asset_&amp;_open_positions'!$E:$M, 6, FALSE))),VLOOKUP($A561,'asset_&amp;_open_positions'!$E:$M, 8, FALSE),1))),"")</f>
        <v>1</v>
      </c>
      <c r="D561" s="42">
        <f>IF(trading_client_detail!$A561&lt;&gt;"",IF(OR(LEFT(trading_client_detail!$F561,3)="USD",RIGHT(trading_client_detail!$F561,3)="USD",LEFT(trading_client_detail!$F561,3)="EUR",RIGHT(trading_client_detail!$F561,3)="EUR"),"",trading_client_detail!$G561),"")</f>
        <v>-1.8790131210000001</v>
      </c>
    </row>
    <row r="562" spans="1:4" x14ac:dyDescent="0.25">
      <c r="A562" t="str">
        <f>IF(AND(trading_client_detail!$A562&lt;&gt;"",ROUND(trading_client_detail!$G562,0)&lt;&gt;0),IF(OR(LEFT(trading_client_detail!$F562,3)="USD",RIGHT(trading_client_detail!$F562,3)="USD",LEFT(trading_client_detail!$F562,3)="EUR",RIGHT(trading_client_detail!$F562,3)="EUR"),"",IF(NOT(ISERROR(VLOOKUP(trading_client_detail!$E562,'asset_&amp;_open_positions'!$E:$M, 9, FALSE))),VLOOKUP(trading_client_detail!$E562,'asset_&amp;_open_positions'!$E:$M, 9, FALSE),IF(NOT(ISERROR(VLOOKUP(trading_client_detail!$F562,'asset_&amp;_open_positions'!$E:$M, 9, FALSE))),VLOOKUP(trading_client_detail!$F562,'asset_&amp;_open_positions'!$E:$M, 9, FALSE),RIGHT(trading_client_detail!$F562,LEN(trading_client_detail!$F562)-1)))),"")</f>
        <v>ETH</v>
      </c>
      <c r="B562" t="str">
        <f>IF(AND(trading_client_detail!$A562&lt;&gt;"",ROUND(trading_client_detail!$G562,0)&lt;&gt;0),IF(OR(LEFT(trading_client_detail!$F562,3)="USD",RIGHT(trading_client_detail!$F562,3)="USD"),"",IF(NOT(ISERROR(VLOOKUP(trading_client_detail!$E562,'asset_&amp;_open_positions'!$E:$M, 6, FALSE))),VLOOKUP(trading_client_detail!$E562,'asset_&amp;_open_positions'!$E:$M, 6, FALSE),IF(NOT(ISERROR(VLOOKUP($A562,'asset_&amp;_open_positions'!$E:$M, 6, FALSE))),VLOOKUP($A562,'asset_&amp;_open_positions'!$E:$M, 6, FALSE),"ASSET"))),"")</f>
        <v>ASSET</v>
      </c>
      <c r="C562">
        <f>IF(AND(trading_client_detail!$A562&lt;&gt;"",ROUND(trading_client_detail!$G562,0)&lt;&gt;0),IF(OR(LEFT(trading_client_detail!$F562,3)="USD",RIGHT(trading_client_detail!$F562,3)="USD"),"",IF(NOT(ISERROR(VLOOKUP(trading_client_detail!$E562,'asset_&amp;_open_positions'!$E:$M, 6, FALSE))),VLOOKUP(trading_client_detail!$E562,'asset_&amp;_open_positions'!$E:$M, 8, FALSE),IF(NOT(ISERROR(VLOOKUP($A562,'asset_&amp;_open_positions'!$E:$M, 6, FALSE))),VLOOKUP($A562,'asset_&amp;_open_positions'!$E:$M, 8, FALSE),1))),"")</f>
        <v>1</v>
      </c>
      <c r="D562" s="42">
        <f>IF(trading_client_detail!$A562&lt;&gt;"",IF(OR(LEFT(trading_client_detail!$F562,3)="USD",RIGHT(trading_client_detail!$F562,3)="USD",LEFT(trading_client_detail!$F562,3)="EUR",RIGHT(trading_client_detail!$F562,3)="EUR"),"",trading_client_detail!$G562),"")</f>
        <v>-24.470600000000001</v>
      </c>
    </row>
    <row r="563" spans="1:4" x14ac:dyDescent="0.25">
      <c r="A563" t="str">
        <f>IF(AND(trading_client_detail!$A563&lt;&gt;"",ROUND(trading_client_detail!$G563,0)&lt;&gt;0),IF(OR(LEFT(trading_client_detail!$F563,3)="USD",RIGHT(trading_client_detail!$F563,3)="USD",LEFT(trading_client_detail!$F563,3)="EUR",RIGHT(trading_client_detail!$F563,3)="EUR"),"",IF(NOT(ISERROR(VLOOKUP(trading_client_detail!$E563,'asset_&amp;_open_positions'!$E:$M, 9, FALSE))),VLOOKUP(trading_client_detail!$E563,'asset_&amp;_open_positions'!$E:$M, 9, FALSE),IF(NOT(ISERROR(VLOOKUP(trading_client_detail!$F563,'asset_&amp;_open_positions'!$E:$M, 9, FALSE))),VLOOKUP(trading_client_detail!$F563,'asset_&amp;_open_positions'!$E:$M, 9, FALSE),RIGHT(trading_client_detail!$F563,LEN(trading_client_detail!$F563)-1)))),"")</f>
        <v/>
      </c>
      <c r="B563" t="str">
        <f>IF(AND(trading_client_detail!$A563&lt;&gt;"",ROUND(trading_client_detail!$G563,0)&lt;&gt;0),IF(OR(LEFT(trading_client_detail!$F563,3)="USD",RIGHT(trading_client_detail!$F563,3)="USD"),"",IF(NOT(ISERROR(VLOOKUP(trading_client_detail!$E563,'asset_&amp;_open_positions'!$E:$M, 6, FALSE))),VLOOKUP(trading_client_detail!$E563,'asset_&amp;_open_positions'!$E:$M, 6, FALSE),IF(NOT(ISERROR(VLOOKUP($A563,'asset_&amp;_open_positions'!$E:$M, 6, FALSE))),VLOOKUP($A563,'asset_&amp;_open_positions'!$E:$M, 6, FALSE),"ASSET"))),"")</f>
        <v/>
      </c>
      <c r="C563" t="str">
        <f>IF(AND(trading_client_detail!$A563&lt;&gt;"",ROUND(trading_client_detail!$G563,0)&lt;&gt;0),IF(OR(LEFT(trading_client_detail!$F563,3)="USD",RIGHT(trading_client_detail!$F563,3)="USD"),"",IF(NOT(ISERROR(VLOOKUP(trading_client_detail!$E563,'asset_&amp;_open_positions'!$E:$M, 6, FALSE))),VLOOKUP(trading_client_detail!$E563,'asset_&amp;_open_positions'!$E:$M, 8, FALSE),IF(NOT(ISERROR(VLOOKUP($A563,'asset_&amp;_open_positions'!$E:$M, 6, FALSE))),VLOOKUP($A563,'asset_&amp;_open_positions'!$E:$M, 8, FALSE),1))),"")</f>
        <v/>
      </c>
      <c r="D563" s="42" t="str">
        <f>IF(trading_client_detail!$A563&lt;&gt;"",IF(OR(LEFT(trading_client_detail!$F563,3)="USD",RIGHT(trading_client_detail!$F563,3)="USD",LEFT(trading_client_detail!$F563,3)="EUR",RIGHT(trading_client_detail!$F563,3)="EUR"),"",trading_client_detail!$G563),"")</f>
        <v/>
      </c>
    </row>
    <row r="564" spans="1:4" x14ac:dyDescent="0.25">
      <c r="A564" t="str">
        <f>IF(AND(trading_client_detail!$A564&lt;&gt;"",ROUND(trading_client_detail!$G564,0)&lt;&gt;0),IF(OR(LEFT(trading_client_detail!$F564,3)="USD",RIGHT(trading_client_detail!$F564,3)="USD",LEFT(trading_client_detail!$F564,3)="EUR",RIGHT(trading_client_detail!$F564,3)="EUR"),"",IF(NOT(ISERROR(VLOOKUP(trading_client_detail!$E564,'asset_&amp;_open_positions'!$E:$M, 9, FALSE))),VLOOKUP(trading_client_detail!$E564,'asset_&amp;_open_positions'!$E:$M, 9, FALSE),IF(NOT(ISERROR(VLOOKUP(trading_client_detail!$F564,'asset_&amp;_open_positions'!$E:$M, 9, FALSE))),VLOOKUP(trading_client_detail!$F564,'asset_&amp;_open_positions'!$E:$M, 9, FALSE),RIGHT(trading_client_detail!$F564,LEN(trading_client_detail!$F564)-1)))),"")</f>
        <v/>
      </c>
      <c r="B564" t="str">
        <f>IF(AND(trading_client_detail!$A564&lt;&gt;"",ROUND(trading_client_detail!$G564,0)&lt;&gt;0),IF(OR(LEFT(trading_client_detail!$F564,3)="USD",RIGHT(trading_client_detail!$F564,3)="USD"),"",IF(NOT(ISERROR(VLOOKUP(trading_client_detail!$E564,'asset_&amp;_open_positions'!$E:$M, 6, FALSE))),VLOOKUP(trading_client_detail!$E564,'asset_&amp;_open_positions'!$E:$M, 6, FALSE),IF(NOT(ISERROR(VLOOKUP($A564,'asset_&amp;_open_positions'!$E:$M, 6, FALSE))),VLOOKUP($A564,'asset_&amp;_open_positions'!$E:$M, 6, FALSE),"ASSET"))),"")</f>
        <v/>
      </c>
      <c r="C564" t="str">
        <f>IF(AND(trading_client_detail!$A564&lt;&gt;"",ROUND(trading_client_detail!$G564,0)&lt;&gt;0),IF(OR(LEFT(trading_client_detail!$F564,3)="USD",RIGHT(trading_client_detail!$F564,3)="USD"),"",IF(NOT(ISERROR(VLOOKUP(trading_client_detail!$E564,'asset_&amp;_open_positions'!$E:$M, 6, FALSE))),VLOOKUP(trading_client_detail!$E564,'asset_&amp;_open_positions'!$E:$M, 8, FALSE),IF(NOT(ISERROR(VLOOKUP($A564,'asset_&amp;_open_positions'!$E:$M, 6, FALSE))),VLOOKUP($A564,'asset_&amp;_open_positions'!$E:$M, 8, FALSE),1))),"")</f>
        <v/>
      </c>
      <c r="D564" s="42">
        <f>IF(trading_client_detail!$A564&lt;&gt;"",IF(OR(LEFT(trading_client_detail!$F564,3)="USD",RIGHT(trading_client_detail!$F564,3)="USD",LEFT(trading_client_detail!$F564,3)="EUR",RIGHT(trading_client_detail!$F564,3)="EUR"),"",trading_client_detail!$G564),"")</f>
        <v>-9.6685E-5</v>
      </c>
    </row>
    <row r="565" spans="1:4" x14ac:dyDescent="0.25">
      <c r="A565" t="str">
        <f>IF(AND(trading_client_detail!$A565&lt;&gt;"",ROUND(trading_client_detail!$G565,0)&lt;&gt;0),IF(OR(LEFT(trading_client_detail!$F565,3)="USD",RIGHT(trading_client_detail!$F565,3)="USD",LEFT(trading_client_detail!$F565,3)="EUR",RIGHT(trading_client_detail!$F565,3)="EUR"),"",IF(NOT(ISERROR(VLOOKUP(trading_client_detail!$E565,'asset_&amp;_open_positions'!$E:$M, 9, FALSE))),VLOOKUP(trading_client_detail!$E565,'asset_&amp;_open_positions'!$E:$M, 9, FALSE),IF(NOT(ISERROR(VLOOKUP(trading_client_detail!$F565,'asset_&amp;_open_positions'!$E:$M, 9, FALSE))),VLOOKUP(trading_client_detail!$F565,'asset_&amp;_open_positions'!$E:$M, 9, FALSE),RIGHT(trading_client_detail!$F565,LEN(trading_client_detail!$F565)-1)))),"")</f>
        <v/>
      </c>
      <c r="B565" t="str">
        <f>IF(AND(trading_client_detail!$A565&lt;&gt;"",ROUND(trading_client_detail!$G565,0)&lt;&gt;0),IF(OR(LEFT(trading_client_detail!$F565,3)="USD",RIGHT(trading_client_detail!$F565,3)="USD"),"",IF(NOT(ISERROR(VLOOKUP(trading_client_detail!$E565,'asset_&amp;_open_positions'!$E:$M, 6, FALSE))),VLOOKUP(trading_client_detail!$E565,'asset_&amp;_open_positions'!$E:$M, 6, FALSE),IF(NOT(ISERROR(VLOOKUP($A565,'asset_&amp;_open_positions'!$E:$M, 6, FALSE))),VLOOKUP($A565,'asset_&amp;_open_positions'!$E:$M, 6, FALSE),"ASSET"))),"")</f>
        <v/>
      </c>
      <c r="C565" t="str">
        <f>IF(AND(trading_client_detail!$A565&lt;&gt;"",ROUND(trading_client_detail!$G565,0)&lt;&gt;0),IF(OR(LEFT(trading_client_detail!$F565,3)="USD",RIGHT(trading_client_detail!$F565,3)="USD"),"",IF(NOT(ISERROR(VLOOKUP(trading_client_detail!$E565,'asset_&amp;_open_positions'!$E:$M, 6, FALSE))),VLOOKUP(trading_client_detail!$E565,'asset_&amp;_open_positions'!$E:$M, 8, FALSE),IF(NOT(ISERROR(VLOOKUP($A565,'asset_&amp;_open_positions'!$E:$M, 6, FALSE))),VLOOKUP($A565,'asset_&amp;_open_positions'!$E:$M, 8, FALSE),1))),"")</f>
        <v/>
      </c>
      <c r="D565" s="42">
        <f>IF(trading_client_detail!$A565&lt;&gt;"",IF(OR(LEFT(trading_client_detail!$F565,3)="USD",RIGHT(trading_client_detail!$F565,3)="USD",LEFT(trading_client_detail!$F565,3)="EUR",RIGHT(trading_client_detail!$F565,3)="EUR"),"",trading_client_detail!$G565),"")</f>
        <v>-3.4214000000000001E-5</v>
      </c>
    </row>
    <row r="566" spans="1:4" x14ac:dyDescent="0.25">
      <c r="A566" t="str">
        <f>IF(AND(trading_client_detail!$A566&lt;&gt;"",ROUND(trading_client_detail!$G566,0)&lt;&gt;0),IF(OR(LEFT(trading_client_detail!$F566,3)="USD",RIGHT(trading_client_detail!$F566,3)="USD",LEFT(trading_client_detail!$F566,3)="EUR",RIGHT(trading_client_detail!$F566,3)="EUR"),"",IF(NOT(ISERROR(VLOOKUP(trading_client_detail!$E566,'asset_&amp;_open_positions'!$E:$M, 9, FALSE))),VLOOKUP(trading_client_detail!$E566,'asset_&amp;_open_positions'!$E:$M, 9, FALSE),IF(NOT(ISERROR(VLOOKUP(trading_client_detail!$F566,'asset_&amp;_open_positions'!$E:$M, 9, FALSE))),VLOOKUP(trading_client_detail!$F566,'asset_&amp;_open_positions'!$E:$M, 9, FALSE),RIGHT(trading_client_detail!$F566,LEN(trading_client_detail!$F566)-1)))),"")</f>
        <v>ETH</v>
      </c>
      <c r="B566" t="str">
        <f>IF(AND(trading_client_detail!$A566&lt;&gt;"",ROUND(trading_client_detail!$G566,0)&lt;&gt;0),IF(OR(LEFT(trading_client_detail!$F566,3)="USD",RIGHT(trading_client_detail!$F566,3)="USD"),"",IF(NOT(ISERROR(VLOOKUP(trading_client_detail!$E566,'asset_&amp;_open_positions'!$E:$M, 6, FALSE))),VLOOKUP(trading_client_detail!$E566,'asset_&amp;_open_positions'!$E:$M, 6, FALSE),IF(NOT(ISERROR(VLOOKUP($A566,'asset_&amp;_open_positions'!$E:$M, 6, FALSE))),VLOOKUP($A566,'asset_&amp;_open_positions'!$E:$M, 6, FALSE),"ASSET"))),"")</f>
        <v>ASSET</v>
      </c>
      <c r="C566">
        <f>IF(AND(trading_client_detail!$A566&lt;&gt;"",ROUND(trading_client_detail!$G566,0)&lt;&gt;0),IF(OR(LEFT(trading_client_detail!$F566,3)="USD",RIGHT(trading_client_detail!$F566,3)="USD"),"",IF(NOT(ISERROR(VLOOKUP(trading_client_detail!$E566,'asset_&amp;_open_positions'!$E:$M, 6, FALSE))),VLOOKUP(trading_client_detail!$E566,'asset_&amp;_open_positions'!$E:$M, 8, FALSE),IF(NOT(ISERROR(VLOOKUP($A566,'asset_&amp;_open_positions'!$E:$M, 6, FALSE))),VLOOKUP($A566,'asset_&amp;_open_positions'!$E:$M, 8, FALSE),1))),"")</f>
        <v>1</v>
      </c>
      <c r="D566" s="42">
        <f>IF(trading_client_detail!$A566&lt;&gt;"",IF(OR(LEFT(trading_client_detail!$F566,3)="USD",RIGHT(trading_client_detail!$F566,3)="USD",LEFT(trading_client_detail!$F566,3)="EUR",RIGHT(trading_client_detail!$F566,3)="EUR"),"",trading_client_detail!$G566),"")</f>
        <v>84.783981655999995</v>
      </c>
    </row>
    <row r="567" spans="1:4" x14ac:dyDescent="0.25">
      <c r="A567" t="str">
        <f>IF(AND(trading_client_detail!$A567&lt;&gt;"",ROUND(trading_client_detail!$G567,0)&lt;&gt;0),IF(OR(LEFT(trading_client_detail!$F567,3)="USD",RIGHT(trading_client_detail!$F567,3)="USD",LEFT(trading_client_detail!$F567,3)="EUR",RIGHT(trading_client_detail!$F567,3)="EUR"),"",IF(NOT(ISERROR(VLOOKUP(trading_client_detail!$E567,'asset_&amp;_open_positions'!$E:$M, 9, FALSE))),VLOOKUP(trading_client_detail!$E567,'asset_&amp;_open_positions'!$E:$M, 9, FALSE),IF(NOT(ISERROR(VLOOKUP(trading_client_detail!$F567,'asset_&amp;_open_positions'!$E:$M, 9, FALSE))),VLOOKUP(trading_client_detail!$F567,'asset_&amp;_open_positions'!$E:$M, 9, FALSE),RIGHT(trading_client_detail!$F567,LEN(trading_client_detail!$F567)-1)))),"")</f>
        <v/>
      </c>
      <c r="B567" t="str">
        <f>IF(AND(trading_client_detail!$A567&lt;&gt;"",ROUND(trading_client_detail!$G567,0)&lt;&gt;0),IF(OR(LEFT(trading_client_detail!$F567,3)="USD",RIGHT(trading_client_detail!$F567,3)="USD"),"",IF(NOT(ISERROR(VLOOKUP(trading_client_detail!$E567,'asset_&amp;_open_positions'!$E:$M, 6, FALSE))),VLOOKUP(trading_client_detail!$E567,'asset_&amp;_open_positions'!$E:$M, 6, FALSE),IF(NOT(ISERROR(VLOOKUP($A567,'asset_&amp;_open_positions'!$E:$M, 6, FALSE))),VLOOKUP($A567,'asset_&amp;_open_positions'!$E:$M, 6, FALSE),"ASSET"))),"")</f>
        <v/>
      </c>
      <c r="C567" t="str">
        <f>IF(AND(trading_client_detail!$A567&lt;&gt;"",ROUND(trading_client_detail!$G567,0)&lt;&gt;0),IF(OR(LEFT(trading_client_detail!$F567,3)="USD",RIGHT(trading_client_detail!$F567,3)="USD"),"",IF(NOT(ISERROR(VLOOKUP(trading_client_detail!$E567,'asset_&amp;_open_positions'!$E:$M, 6, FALSE))),VLOOKUP(trading_client_detail!$E567,'asset_&amp;_open_positions'!$E:$M, 8, FALSE),IF(NOT(ISERROR(VLOOKUP($A567,'asset_&amp;_open_positions'!$E:$M, 6, FALSE))),VLOOKUP($A567,'asset_&amp;_open_positions'!$E:$M, 8, FALSE),1))),"")</f>
        <v/>
      </c>
      <c r="D567" s="42" t="str">
        <f>IF(trading_client_detail!$A567&lt;&gt;"",IF(OR(LEFT(trading_client_detail!$F567,3)="USD",RIGHT(trading_client_detail!$F567,3)="USD",LEFT(trading_client_detail!$F567,3)="EUR",RIGHT(trading_client_detail!$F567,3)="EUR"),"",trading_client_detail!$G567),"")</f>
        <v/>
      </c>
    </row>
    <row r="568" spans="1:4" x14ac:dyDescent="0.25">
      <c r="A568" t="str">
        <f>IF(AND(trading_client_detail!$A568&lt;&gt;"",ROUND(trading_client_detail!$G568,0)&lt;&gt;0),IF(OR(LEFT(trading_client_detail!$F568,3)="USD",RIGHT(trading_client_detail!$F568,3)="USD",LEFT(trading_client_detail!$F568,3)="EUR",RIGHT(trading_client_detail!$F568,3)="EUR"),"",IF(NOT(ISERROR(VLOOKUP(trading_client_detail!$E568,'asset_&amp;_open_positions'!$E:$M, 9, FALSE))),VLOOKUP(trading_client_detail!$E568,'asset_&amp;_open_positions'!$E:$M, 9, FALSE),IF(NOT(ISERROR(VLOOKUP(trading_client_detail!$F568,'asset_&amp;_open_positions'!$E:$M, 9, FALSE))),VLOOKUP(trading_client_detail!$F568,'asset_&amp;_open_positions'!$E:$M, 9, FALSE),RIGHT(trading_client_detail!$F568,LEN(trading_client_detail!$F568)-1)))),"")</f>
        <v>ETH</v>
      </c>
      <c r="B568" t="str">
        <f>IF(AND(trading_client_detail!$A568&lt;&gt;"",ROUND(trading_client_detail!$G568,0)&lt;&gt;0),IF(OR(LEFT(trading_client_detail!$F568,3)="USD",RIGHT(trading_client_detail!$F568,3)="USD"),"",IF(NOT(ISERROR(VLOOKUP(trading_client_detail!$E568,'asset_&amp;_open_positions'!$E:$M, 6, FALSE))),VLOOKUP(trading_client_detail!$E568,'asset_&amp;_open_positions'!$E:$M, 6, FALSE),IF(NOT(ISERROR(VLOOKUP($A568,'asset_&amp;_open_positions'!$E:$M, 6, FALSE))),VLOOKUP($A568,'asset_&amp;_open_positions'!$E:$M, 6, FALSE),"ASSET"))),"")</f>
        <v>ASSET</v>
      </c>
      <c r="C568">
        <f>IF(AND(trading_client_detail!$A568&lt;&gt;"",ROUND(trading_client_detail!$G568,0)&lt;&gt;0),IF(OR(LEFT(trading_client_detail!$F568,3)="USD",RIGHT(trading_client_detail!$F568,3)="USD"),"",IF(NOT(ISERROR(VLOOKUP(trading_client_detail!$E568,'asset_&amp;_open_positions'!$E:$M, 6, FALSE))),VLOOKUP(trading_client_detail!$E568,'asset_&amp;_open_positions'!$E:$M, 8, FALSE),IF(NOT(ISERROR(VLOOKUP($A568,'asset_&amp;_open_positions'!$E:$M, 6, FALSE))),VLOOKUP($A568,'asset_&amp;_open_positions'!$E:$M, 8, FALSE),1))),"")</f>
        <v>1</v>
      </c>
      <c r="D568" s="42">
        <f>IF(trading_client_detail!$A568&lt;&gt;"",IF(OR(LEFT(trading_client_detail!$F568,3)="USD",RIGHT(trading_client_detail!$F568,3)="USD",LEFT(trading_client_detail!$F568,3)="EUR",RIGHT(trading_client_detail!$F568,3)="EUR"),"",trading_client_detail!$G568),"")</f>
        <v>711.1028</v>
      </c>
    </row>
    <row r="569" spans="1:4" x14ac:dyDescent="0.25">
      <c r="A569" t="str">
        <f>IF(AND(trading_client_detail!$A569&lt;&gt;"",ROUND(trading_client_detail!$G569,0)&lt;&gt;0),IF(OR(LEFT(trading_client_detail!$F569,3)="USD",RIGHT(trading_client_detail!$F569,3)="USD",LEFT(trading_client_detail!$F569,3)="EUR",RIGHT(trading_client_detail!$F569,3)="EUR"),"",IF(NOT(ISERROR(VLOOKUP(trading_client_detail!$E569,'asset_&amp;_open_positions'!$E:$M, 9, FALSE))),VLOOKUP(trading_client_detail!$E569,'asset_&amp;_open_positions'!$E:$M, 9, FALSE),IF(NOT(ISERROR(VLOOKUP(trading_client_detail!$F569,'asset_&amp;_open_positions'!$E:$M, 9, FALSE))),VLOOKUP(trading_client_detail!$F569,'asset_&amp;_open_positions'!$E:$M, 9, FALSE),RIGHT(trading_client_detail!$F569,LEN(trading_client_detail!$F569)-1)))),"")</f>
        <v/>
      </c>
      <c r="B569" t="str">
        <f>IF(AND(trading_client_detail!$A569&lt;&gt;"",ROUND(trading_client_detail!$G569,0)&lt;&gt;0),IF(OR(LEFT(trading_client_detail!$F569,3)="USD",RIGHT(trading_client_detail!$F569,3)="USD"),"",IF(NOT(ISERROR(VLOOKUP(trading_client_detail!$E569,'asset_&amp;_open_positions'!$E:$M, 6, FALSE))),VLOOKUP(trading_client_detail!$E569,'asset_&amp;_open_positions'!$E:$M, 6, FALSE),IF(NOT(ISERROR(VLOOKUP($A569,'asset_&amp;_open_positions'!$E:$M, 6, FALSE))),VLOOKUP($A569,'asset_&amp;_open_positions'!$E:$M, 6, FALSE),"ASSET"))),"")</f>
        <v/>
      </c>
      <c r="C569" t="str">
        <f>IF(AND(trading_client_detail!$A569&lt;&gt;"",ROUND(trading_client_detail!$G569,0)&lt;&gt;0),IF(OR(LEFT(trading_client_detail!$F569,3)="USD",RIGHT(trading_client_detail!$F569,3)="USD"),"",IF(NOT(ISERROR(VLOOKUP(trading_client_detail!$E569,'asset_&amp;_open_positions'!$E:$M, 6, FALSE))),VLOOKUP(trading_client_detail!$E569,'asset_&amp;_open_positions'!$E:$M, 8, FALSE),IF(NOT(ISERROR(VLOOKUP($A569,'asset_&amp;_open_positions'!$E:$M, 6, FALSE))),VLOOKUP($A569,'asset_&amp;_open_positions'!$E:$M, 8, FALSE),1))),"")</f>
        <v/>
      </c>
      <c r="D569" s="42">
        <f>IF(trading_client_detail!$A569&lt;&gt;"",IF(OR(LEFT(trading_client_detail!$F569,3)="USD",RIGHT(trading_client_detail!$F569,3)="USD",LEFT(trading_client_detail!$F569,3)="EUR",RIGHT(trading_client_detail!$F569,3)="EUR"),"",trading_client_detail!$G569),"")</f>
        <v>-0.49830000000000002</v>
      </c>
    </row>
    <row r="570" spans="1:4" x14ac:dyDescent="0.25">
      <c r="A570" t="str">
        <f>IF(AND(trading_client_detail!$A570&lt;&gt;"",ROUND(trading_client_detail!$G570,0)&lt;&gt;0),IF(OR(LEFT(trading_client_detail!$F570,3)="USD",RIGHT(trading_client_detail!$F570,3)="USD",LEFT(trading_client_detail!$F570,3)="EUR",RIGHT(trading_client_detail!$F570,3)="EUR"),"",IF(NOT(ISERROR(VLOOKUP(trading_client_detail!$E570,'asset_&amp;_open_positions'!$E:$M, 9, FALSE))),VLOOKUP(trading_client_detail!$E570,'asset_&amp;_open_positions'!$E:$M, 9, FALSE),IF(NOT(ISERROR(VLOOKUP(trading_client_detail!$F570,'asset_&amp;_open_positions'!$E:$M, 9, FALSE))),VLOOKUP(trading_client_detail!$F570,'asset_&amp;_open_positions'!$E:$M, 9, FALSE),RIGHT(trading_client_detail!$F570,LEN(trading_client_detail!$F570)-1)))),"")</f>
        <v/>
      </c>
      <c r="B570" t="str">
        <f>IF(AND(trading_client_detail!$A570&lt;&gt;"",ROUND(trading_client_detail!$G570,0)&lt;&gt;0),IF(OR(LEFT(trading_client_detail!$F570,3)="USD",RIGHT(trading_client_detail!$F570,3)="USD"),"",IF(NOT(ISERROR(VLOOKUP(trading_client_detail!$E570,'asset_&amp;_open_positions'!$E:$M, 6, FALSE))),VLOOKUP(trading_client_detail!$E570,'asset_&amp;_open_positions'!$E:$M, 6, FALSE),IF(NOT(ISERROR(VLOOKUP($A570,'asset_&amp;_open_positions'!$E:$M, 6, FALSE))),VLOOKUP($A570,'asset_&amp;_open_positions'!$E:$M, 6, FALSE),"ASSET"))),"")</f>
        <v/>
      </c>
      <c r="C570" t="str">
        <f>IF(AND(trading_client_detail!$A570&lt;&gt;"",ROUND(trading_client_detail!$G570,0)&lt;&gt;0),IF(OR(LEFT(trading_client_detail!$F570,3)="USD",RIGHT(trading_client_detail!$F570,3)="USD"),"",IF(NOT(ISERROR(VLOOKUP(trading_client_detail!$E570,'asset_&amp;_open_positions'!$E:$M, 6, FALSE))),VLOOKUP(trading_client_detail!$E570,'asset_&amp;_open_positions'!$E:$M, 8, FALSE),IF(NOT(ISERROR(VLOOKUP($A570,'asset_&amp;_open_positions'!$E:$M, 6, FALSE))),VLOOKUP($A570,'asset_&amp;_open_positions'!$E:$M, 8, FALSE),1))),"")</f>
        <v/>
      </c>
      <c r="D570" s="42" t="str">
        <f>IF(trading_client_detail!$A570&lt;&gt;"",IF(OR(LEFT(trading_client_detail!$F570,3)="USD",RIGHT(trading_client_detail!$F570,3)="USD",LEFT(trading_client_detail!$F570,3)="EUR",RIGHT(trading_client_detail!$F570,3)="EUR"),"",trading_client_detail!$G570),"")</f>
        <v/>
      </c>
    </row>
    <row r="571" spans="1:4" x14ac:dyDescent="0.25">
      <c r="A571" t="str">
        <f>IF(AND(trading_client_detail!$A571&lt;&gt;"",ROUND(trading_client_detail!$G571,0)&lt;&gt;0),IF(OR(LEFT(trading_client_detail!$F571,3)="USD",RIGHT(trading_client_detail!$F571,3)="USD",LEFT(trading_client_detail!$F571,3)="EUR",RIGHT(trading_client_detail!$F571,3)="EUR"),"",IF(NOT(ISERROR(VLOOKUP(trading_client_detail!$E571,'asset_&amp;_open_positions'!$E:$M, 9, FALSE))),VLOOKUP(trading_client_detail!$E571,'asset_&amp;_open_positions'!$E:$M, 9, FALSE),IF(NOT(ISERROR(VLOOKUP(trading_client_detail!$F571,'asset_&amp;_open_positions'!$E:$M, 9, FALSE))),VLOOKUP(trading_client_detail!$F571,'asset_&amp;_open_positions'!$E:$M, 9, FALSE),RIGHT(trading_client_detail!$F571,LEN(trading_client_detail!$F571)-1)))),"")</f>
        <v/>
      </c>
      <c r="B571" t="str">
        <f>IF(AND(trading_client_detail!$A571&lt;&gt;"",ROUND(trading_client_detail!$G571,0)&lt;&gt;0),IF(OR(LEFT(trading_client_detail!$F571,3)="USD",RIGHT(trading_client_detail!$F571,3)="USD"),"",IF(NOT(ISERROR(VLOOKUP(trading_client_detail!$E571,'asset_&amp;_open_positions'!$E:$M, 6, FALSE))),VLOOKUP(trading_client_detail!$E571,'asset_&amp;_open_positions'!$E:$M, 6, FALSE),IF(NOT(ISERROR(VLOOKUP($A571,'asset_&amp;_open_positions'!$E:$M, 6, FALSE))),VLOOKUP($A571,'asset_&amp;_open_positions'!$E:$M, 6, FALSE),"ASSET"))),"")</f>
        <v/>
      </c>
      <c r="C571" t="str">
        <f>IF(AND(trading_client_detail!$A571&lt;&gt;"",ROUND(trading_client_detail!$G571,0)&lt;&gt;0),IF(OR(LEFT(trading_client_detail!$F571,3)="USD",RIGHT(trading_client_detail!$F571,3)="USD"),"",IF(NOT(ISERROR(VLOOKUP(trading_client_detail!$E571,'asset_&amp;_open_positions'!$E:$M, 6, FALSE))),VLOOKUP(trading_client_detail!$E571,'asset_&amp;_open_positions'!$E:$M, 8, FALSE),IF(NOT(ISERROR(VLOOKUP($A571,'asset_&amp;_open_positions'!$E:$M, 6, FALSE))),VLOOKUP($A571,'asset_&amp;_open_positions'!$E:$M, 8, FALSE),1))),"")</f>
        <v/>
      </c>
      <c r="D571" s="42">
        <f>IF(trading_client_detail!$A571&lt;&gt;"",IF(OR(LEFT(trading_client_detail!$F571,3)="USD",RIGHT(trading_client_detail!$F571,3)="USD",LEFT(trading_client_detail!$F571,3)="EUR",RIGHT(trading_client_detail!$F571,3)="EUR"),"",trading_client_detail!$G571),"")</f>
        <v>-1.4473900000000001E-4</v>
      </c>
    </row>
    <row r="572" spans="1:4" x14ac:dyDescent="0.25">
      <c r="A572" t="str">
        <f>IF(AND(trading_client_detail!$A572&lt;&gt;"",ROUND(trading_client_detail!$G572,0)&lt;&gt;0),IF(OR(LEFT(trading_client_detail!$F572,3)="USD",RIGHT(trading_client_detail!$F572,3)="USD",LEFT(trading_client_detail!$F572,3)="EUR",RIGHT(trading_client_detail!$F572,3)="EUR"),"",IF(NOT(ISERROR(VLOOKUP(trading_client_detail!$E572,'asset_&amp;_open_positions'!$E:$M, 9, FALSE))),VLOOKUP(trading_client_detail!$E572,'asset_&amp;_open_positions'!$E:$M, 9, FALSE),IF(NOT(ISERROR(VLOOKUP(trading_client_detail!$F572,'asset_&amp;_open_positions'!$E:$M, 9, FALSE))),VLOOKUP(trading_client_detail!$F572,'asset_&amp;_open_positions'!$E:$M, 9, FALSE),RIGHT(trading_client_detail!$F572,LEN(trading_client_detail!$F572)-1)))),"")</f>
        <v>ETH</v>
      </c>
      <c r="B572" t="str">
        <f>IF(AND(trading_client_detail!$A572&lt;&gt;"",ROUND(trading_client_detail!$G572,0)&lt;&gt;0),IF(OR(LEFT(trading_client_detail!$F572,3)="USD",RIGHT(trading_client_detail!$F572,3)="USD"),"",IF(NOT(ISERROR(VLOOKUP(trading_client_detail!$E572,'asset_&amp;_open_positions'!$E:$M, 6, FALSE))),VLOOKUP(trading_client_detail!$E572,'asset_&amp;_open_positions'!$E:$M, 6, FALSE),IF(NOT(ISERROR(VLOOKUP($A572,'asset_&amp;_open_positions'!$E:$M, 6, FALSE))),VLOOKUP($A572,'asset_&amp;_open_positions'!$E:$M, 6, FALSE),"ASSET"))),"")</f>
        <v>ASSET</v>
      </c>
      <c r="C572">
        <f>IF(AND(trading_client_detail!$A572&lt;&gt;"",ROUND(trading_client_detail!$G572,0)&lt;&gt;0),IF(OR(LEFT(trading_client_detail!$F572,3)="USD",RIGHT(trading_client_detail!$F572,3)="USD"),"",IF(NOT(ISERROR(VLOOKUP(trading_client_detail!$E572,'asset_&amp;_open_positions'!$E:$M, 6, FALSE))),VLOOKUP(trading_client_detail!$E572,'asset_&amp;_open_positions'!$E:$M, 8, FALSE),IF(NOT(ISERROR(VLOOKUP($A572,'asset_&amp;_open_positions'!$E:$M, 6, FALSE))),VLOOKUP($A572,'asset_&amp;_open_positions'!$E:$M, 8, FALSE),1))),"")</f>
        <v>1</v>
      </c>
      <c r="D572" s="42">
        <f>IF(trading_client_detail!$A572&lt;&gt;"",IF(OR(LEFT(trading_client_detail!$F572,3)="USD",RIGHT(trading_client_detail!$F572,3)="USD",LEFT(trading_client_detail!$F572,3)="EUR",RIGHT(trading_client_detail!$F572,3)="EUR"),"",trading_client_detail!$G572),"")</f>
        <v>119.046958296</v>
      </c>
    </row>
    <row r="573" spans="1:4" x14ac:dyDescent="0.25">
      <c r="A573" t="str">
        <f>IF(AND(trading_client_detail!$A573&lt;&gt;"",ROUND(trading_client_detail!$G573,0)&lt;&gt;0),IF(OR(LEFT(trading_client_detail!$F573,3)="USD",RIGHT(trading_client_detail!$F573,3)="USD",LEFT(trading_client_detail!$F573,3)="EUR",RIGHT(trading_client_detail!$F573,3)="EUR"),"",IF(NOT(ISERROR(VLOOKUP(trading_client_detail!$E573,'asset_&amp;_open_positions'!$E:$M, 9, FALSE))),VLOOKUP(trading_client_detail!$E573,'asset_&amp;_open_positions'!$E:$M, 9, FALSE),IF(NOT(ISERROR(VLOOKUP(trading_client_detail!$F573,'asset_&amp;_open_positions'!$E:$M, 9, FALSE))),VLOOKUP(trading_client_detail!$F573,'asset_&amp;_open_positions'!$E:$M, 9, FALSE),RIGHT(trading_client_detail!$F573,LEN(trading_client_detail!$F573)-1)))),"")</f>
        <v/>
      </c>
      <c r="B573" t="str">
        <f>IF(AND(trading_client_detail!$A573&lt;&gt;"",ROUND(trading_client_detail!$G573,0)&lt;&gt;0),IF(OR(LEFT(trading_client_detail!$F573,3)="USD",RIGHT(trading_client_detail!$F573,3)="USD"),"",IF(NOT(ISERROR(VLOOKUP(trading_client_detail!$E573,'asset_&amp;_open_positions'!$E:$M, 6, FALSE))),VLOOKUP(trading_client_detail!$E573,'asset_&amp;_open_positions'!$E:$M, 6, FALSE),IF(NOT(ISERROR(VLOOKUP($A573,'asset_&amp;_open_positions'!$E:$M, 6, FALSE))),VLOOKUP($A573,'asset_&amp;_open_positions'!$E:$M, 6, FALSE),"ASSET"))),"")</f>
        <v/>
      </c>
      <c r="C573" t="str">
        <f>IF(AND(trading_client_detail!$A573&lt;&gt;"",ROUND(trading_client_detail!$G573,0)&lt;&gt;0),IF(OR(LEFT(trading_client_detail!$F573,3)="USD",RIGHT(trading_client_detail!$F573,3)="USD"),"",IF(NOT(ISERROR(VLOOKUP(trading_client_detail!$E573,'asset_&amp;_open_positions'!$E:$M, 6, FALSE))),VLOOKUP(trading_client_detail!$E573,'asset_&amp;_open_positions'!$E:$M, 8, FALSE),IF(NOT(ISERROR(VLOOKUP($A573,'asset_&amp;_open_positions'!$E:$M, 6, FALSE))),VLOOKUP($A573,'asset_&amp;_open_positions'!$E:$M, 8, FALSE),1))),"")</f>
        <v/>
      </c>
      <c r="D573" s="42" t="str">
        <f>IF(trading_client_detail!$A573&lt;&gt;"",IF(OR(LEFT(trading_client_detail!$F573,3)="USD",RIGHT(trading_client_detail!$F573,3)="USD",LEFT(trading_client_detail!$F573,3)="EUR",RIGHT(trading_client_detail!$F573,3)="EUR"),"",trading_client_detail!$G573),"")</f>
        <v/>
      </c>
    </row>
    <row r="574" spans="1:4" x14ac:dyDescent="0.25">
      <c r="A574" t="str">
        <f>IF(AND(trading_client_detail!$A574&lt;&gt;"",ROUND(trading_client_detail!$G574,0)&lt;&gt;0),IF(OR(LEFT(trading_client_detail!$F574,3)="USD",RIGHT(trading_client_detail!$F574,3)="USD",LEFT(trading_client_detail!$F574,3)="EUR",RIGHT(trading_client_detail!$F574,3)="EUR"),"",IF(NOT(ISERROR(VLOOKUP(trading_client_detail!$E574,'asset_&amp;_open_positions'!$E:$M, 9, FALSE))),VLOOKUP(trading_client_detail!$E574,'asset_&amp;_open_positions'!$E:$M, 9, FALSE),IF(NOT(ISERROR(VLOOKUP(trading_client_detail!$F574,'asset_&amp;_open_positions'!$E:$M, 9, FALSE))),VLOOKUP(trading_client_detail!$F574,'asset_&amp;_open_positions'!$E:$M, 9, FALSE),RIGHT(trading_client_detail!$F574,LEN(trading_client_detail!$F574)-1)))),"")</f>
        <v>ETH</v>
      </c>
      <c r="B574" t="str">
        <f>IF(AND(trading_client_detail!$A574&lt;&gt;"",ROUND(trading_client_detail!$G574,0)&lt;&gt;0),IF(OR(LEFT(trading_client_detail!$F574,3)="USD",RIGHT(trading_client_detail!$F574,3)="USD"),"",IF(NOT(ISERROR(VLOOKUP(trading_client_detail!$E574,'asset_&amp;_open_positions'!$E:$M, 6, FALSE))),VLOOKUP(trading_client_detail!$E574,'asset_&amp;_open_positions'!$E:$M, 6, FALSE),IF(NOT(ISERROR(VLOOKUP($A574,'asset_&amp;_open_positions'!$E:$M, 6, FALSE))),VLOOKUP($A574,'asset_&amp;_open_positions'!$E:$M, 6, FALSE),"ASSET"))),"")</f>
        <v>ASSET</v>
      </c>
      <c r="C574">
        <f>IF(AND(trading_client_detail!$A574&lt;&gt;"",ROUND(trading_client_detail!$G574,0)&lt;&gt;0),IF(OR(LEFT(trading_client_detail!$F574,3)="USD",RIGHT(trading_client_detail!$F574,3)="USD"),"",IF(NOT(ISERROR(VLOOKUP(trading_client_detail!$E574,'asset_&amp;_open_positions'!$E:$M, 6, FALSE))),VLOOKUP(trading_client_detail!$E574,'asset_&amp;_open_positions'!$E:$M, 8, FALSE),IF(NOT(ISERROR(VLOOKUP($A574,'asset_&amp;_open_positions'!$E:$M, 6, FALSE))),VLOOKUP($A574,'asset_&amp;_open_positions'!$E:$M, 8, FALSE),1))),"")</f>
        <v>1</v>
      </c>
      <c r="D574" s="42">
        <f>IF(trading_client_detail!$A574&lt;&gt;"",IF(OR(LEFT(trading_client_detail!$F574,3)="USD",RIGHT(trading_client_detail!$F574,3)="USD",LEFT(trading_client_detail!$F574,3)="EUR",RIGHT(trading_client_detail!$F574,3)="EUR"),"",trading_client_detail!$G574),"")</f>
        <v>3300.8208</v>
      </c>
    </row>
    <row r="575" spans="1:4" x14ac:dyDescent="0.25">
      <c r="A575" t="str">
        <f>IF(AND(trading_client_detail!$A575&lt;&gt;"",ROUND(trading_client_detail!$G575,0)&lt;&gt;0),IF(OR(LEFT(trading_client_detail!$F575,3)="USD",RIGHT(trading_client_detail!$F575,3)="USD",LEFT(trading_client_detail!$F575,3)="EUR",RIGHT(trading_client_detail!$F575,3)="EUR"),"",IF(NOT(ISERROR(VLOOKUP(trading_client_detail!$E575,'asset_&amp;_open_positions'!$E:$M, 9, FALSE))),VLOOKUP(trading_client_detail!$E575,'asset_&amp;_open_positions'!$E:$M, 9, FALSE),IF(NOT(ISERROR(VLOOKUP(trading_client_detail!$F575,'asset_&amp;_open_positions'!$E:$M, 9, FALSE))),VLOOKUP(trading_client_detail!$F575,'asset_&amp;_open_positions'!$E:$M, 9, FALSE),RIGHT(trading_client_detail!$F575,LEN(trading_client_detail!$F575)-1)))),"")</f>
        <v>ETH</v>
      </c>
      <c r="B575" t="str">
        <f>IF(AND(trading_client_detail!$A575&lt;&gt;"",ROUND(trading_client_detail!$G575,0)&lt;&gt;0),IF(OR(LEFT(trading_client_detail!$F575,3)="USD",RIGHT(trading_client_detail!$F575,3)="USD"),"",IF(NOT(ISERROR(VLOOKUP(trading_client_detail!$E575,'asset_&amp;_open_positions'!$E:$M, 6, FALSE))),VLOOKUP(trading_client_detail!$E575,'asset_&amp;_open_positions'!$E:$M, 6, FALSE),IF(NOT(ISERROR(VLOOKUP($A575,'asset_&amp;_open_positions'!$E:$M, 6, FALSE))),VLOOKUP($A575,'asset_&amp;_open_positions'!$E:$M, 6, FALSE),"ASSET"))),"")</f>
        <v>FUTURE</v>
      </c>
      <c r="C575">
        <f>IF(AND(trading_client_detail!$A575&lt;&gt;"",ROUND(trading_client_detail!$G575,0)&lt;&gt;0),IF(OR(LEFT(trading_client_detail!$F575,3)="USD",RIGHT(trading_client_detail!$F575,3)="USD"),"",IF(NOT(ISERROR(VLOOKUP(trading_client_detail!$E575,'asset_&amp;_open_positions'!$E:$M, 6, FALSE))),VLOOKUP(trading_client_detail!$E575,'asset_&amp;_open_positions'!$E:$M, 8, FALSE),IF(NOT(ISERROR(VLOOKUP($A575,'asset_&amp;_open_positions'!$E:$M, 6, FALSE))),VLOOKUP($A575,'asset_&amp;_open_positions'!$E:$M, 8, FALSE),1))),"")</f>
        <v>1</v>
      </c>
      <c r="D575" s="42">
        <f>IF(trading_client_detail!$A575&lt;&gt;"",IF(OR(LEFT(trading_client_detail!$F575,3)="USD",RIGHT(trading_client_detail!$F575,3)="USD",LEFT(trading_client_detail!$F575,3)="EUR",RIGHT(trading_client_detail!$F575,3)="EUR"),"",trading_client_detail!$G575),"")</f>
        <v>-2415.7559999999999</v>
      </c>
    </row>
    <row r="576" spans="1:4" x14ac:dyDescent="0.25">
      <c r="A576" t="str">
        <f>IF(AND(trading_client_detail!$A576&lt;&gt;"",ROUND(trading_client_detail!$G576,0)&lt;&gt;0),IF(OR(LEFT(trading_client_detail!$F576,3)="USD",RIGHT(trading_client_detail!$F576,3)="USD",LEFT(trading_client_detail!$F576,3)="EUR",RIGHT(trading_client_detail!$F576,3)="EUR"),"",IF(NOT(ISERROR(VLOOKUP(trading_client_detail!$E576,'asset_&amp;_open_positions'!$E:$M, 9, FALSE))),VLOOKUP(trading_client_detail!$E576,'asset_&amp;_open_positions'!$E:$M, 9, FALSE),IF(NOT(ISERROR(VLOOKUP(trading_client_detail!$F576,'asset_&amp;_open_positions'!$E:$M, 9, FALSE))),VLOOKUP(trading_client_detail!$F576,'asset_&amp;_open_positions'!$E:$M, 9, FALSE),RIGHT(trading_client_detail!$F576,LEN(trading_client_detail!$F576)-1)))),"")</f>
        <v>ETH</v>
      </c>
      <c r="B576" t="str">
        <f>IF(AND(trading_client_detail!$A576&lt;&gt;"",ROUND(trading_client_detail!$G576,0)&lt;&gt;0),IF(OR(LEFT(trading_client_detail!$F576,3)="USD",RIGHT(trading_client_detail!$F576,3)="USD"),"",IF(NOT(ISERROR(VLOOKUP(trading_client_detail!$E576,'asset_&amp;_open_positions'!$E:$M, 6, FALSE))),VLOOKUP(trading_client_detail!$E576,'asset_&amp;_open_positions'!$E:$M, 6, FALSE),IF(NOT(ISERROR(VLOOKUP($A576,'asset_&amp;_open_positions'!$E:$M, 6, FALSE))),VLOOKUP($A576,'asset_&amp;_open_positions'!$E:$M, 6, FALSE),"ASSET"))),"")</f>
        <v>SWAP</v>
      </c>
      <c r="C576">
        <f>IF(AND(trading_client_detail!$A576&lt;&gt;"",ROUND(trading_client_detail!$G576,0)&lt;&gt;0),IF(OR(LEFT(trading_client_detail!$F576,3)="USD",RIGHT(trading_client_detail!$F576,3)="USD"),"",IF(NOT(ISERROR(VLOOKUP(trading_client_detail!$E576,'asset_&amp;_open_positions'!$E:$M, 6, FALSE))),VLOOKUP(trading_client_detail!$E576,'asset_&amp;_open_positions'!$E:$M, 8, FALSE),IF(NOT(ISERROR(VLOOKUP($A576,'asset_&amp;_open_positions'!$E:$M, 6, FALSE))),VLOOKUP($A576,'asset_&amp;_open_positions'!$E:$M, 8, FALSE),1))),"")</f>
        <v>1</v>
      </c>
      <c r="D576" s="42">
        <f>IF(trading_client_detail!$A576&lt;&gt;"",IF(OR(LEFT(trading_client_detail!$F576,3)="USD",RIGHT(trading_client_detail!$F576,3)="USD",LEFT(trading_client_detail!$F576,3)="EUR",RIGHT(trading_client_detail!$F576,3)="EUR"),"",trading_client_detail!$G576),"")</f>
        <v>-267.08699999999902</v>
      </c>
    </row>
    <row r="577" spans="1:4" x14ac:dyDescent="0.25">
      <c r="A577" t="str">
        <f>IF(AND(trading_client_detail!$A577&lt;&gt;"",ROUND(trading_client_detail!$G577,0)&lt;&gt;0),IF(OR(LEFT(trading_client_detail!$F577,3)="USD",RIGHT(trading_client_detail!$F577,3)="USD",LEFT(trading_client_detail!$F577,3)="EUR",RIGHT(trading_client_detail!$F577,3)="EUR"),"",IF(NOT(ISERROR(VLOOKUP(trading_client_detail!$E577,'asset_&amp;_open_positions'!$E:$M, 9, FALSE))),VLOOKUP(trading_client_detail!$E577,'asset_&amp;_open_positions'!$E:$M, 9, FALSE),IF(NOT(ISERROR(VLOOKUP(trading_client_detail!$F577,'asset_&amp;_open_positions'!$E:$M, 9, FALSE))),VLOOKUP(trading_client_detail!$F577,'asset_&amp;_open_positions'!$E:$M, 9, FALSE),RIGHT(trading_client_detail!$F577,LEN(trading_client_detail!$F577)-1)))),"")</f>
        <v/>
      </c>
      <c r="B577" t="str">
        <f>IF(AND(trading_client_detail!$A577&lt;&gt;"",ROUND(trading_client_detail!$G577,0)&lt;&gt;0),IF(OR(LEFT(trading_client_detail!$F577,3)="USD",RIGHT(trading_client_detail!$F577,3)="USD"),"",IF(NOT(ISERROR(VLOOKUP(trading_client_detail!$E577,'asset_&amp;_open_positions'!$E:$M, 6, FALSE))),VLOOKUP(trading_client_detail!$E577,'asset_&amp;_open_positions'!$E:$M, 6, FALSE),IF(NOT(ISERROR(VLOOKUP($A577,'asset_&amp;_open_positions'!$E:$M, 6, FALSE))),VLOOKUP($A577,'asset_&amp;_open_positions'!$E:$M, 6, FALSE),"ASSET"))),"")</f>
        <v/>
      </c>
      <c r="C577" t="str">
        <f>IF(AND(trading_client_detail!$A577&lt;&gt;"",ROUND(trading_client_detail!$G577,0)&lt;&gt;0),IF(OR(LEFT(trading_client_detail!$F577,3)="USD",RIGHT(trading_client_detail!$F577,3)="USD"),"",IF(NOT(ISERROR(VLOOKUP(trading_client_detail!$E577,'asset_&amp;_open_positions'!$E:$M, 6, FALSE))),VLOOKUP(trading_client_detail!$E577,'asset_&amp;_open_positions'!$E:$M, 8, FALSE),IF(NOT(ISERROR(VLOOKUP($A577,'asset_&amp;_open_positions'!$E:$M, 6, FALSE))),VLOOKUP($A577,'asset_&amp;_open_positions'!$E:$M, 8, FALSE),1))),"")</f>
        <v/>
      </c>
      <c r="D577" s="42" t="str">
        <f>IF(trading_client_detail!$A577&lt;&gt;"",IF(OR(LEFT(trading_client_detail!$F577,3)="USD",RIGHT(trading_client_detail!$F577,3)="USD",LEFT(trading_client_detail!$F577,3)="EUR",RIGHT(trading_client_detail!$F577,3)="EUR"),"",trading_client_detail!$G577),"")</f>
        <v/>
      </c>
    </row>
    <row r="578" spans="1:4" x14ac:dyDescent="0.25">
      <c r="A578" t="str">
        <f>IF(AND(trading_client_detail!$A578&lt;&gt;"",ROUND(trading_client_detail!$G578,0)&lt;&gt;0),IF(OR(LEFT(trading_client_detail!$F578,3)="USD",RIGHT(trading_client_detail!$F578,3)="USD",LEFT(trading_client_detail!$F578,3)="EUR",RIGHT(trading_client_detail!$F578,3)="EUR"),"",IF(NOT(ISERROR(VLOOKUP(trading_client_detail!$E578,'asset_&amp;_open_positions'!$E:$M, 9, FALSE))),VLOOKUP(trading_client_detail!$E578,'asset_&amp;_open_positions'!$E:$M, 9, FALSE),IF(NOT(ISERROR(VLOOKUP(trading_client_detail!$F578,'asset_&amp;_open_positions'!$E:$M, 9, FALSE))),VLOOKUP(trading_client_detail!$F578,'asset_&amp;_open_positions'!$E:$M, 9, FALSE),RIGHT(trading_client_detail!$F578,LEN(trading_client_detail!$F578)-1)))),"")</f>
        <v/>
      </c>
      <c r="B578" t="str">
        <f>IF(AND(trading_client_detail!$A578&lt;&gt;"",ROUND(trading_client_detail!$G578,0)&lt;&gt;0),IF(OR(LEFT(trading_client_detail!$F578,3)="USD",RIGHT(trading_client_detail!$F578,3)="USD"),"",IF(NOT(ISERROR(VLOOKUP(trading_client_detail!$E578,'asset_&amp;_open_positions'!$E:$M, 6, FALSE))),VLOOKUP(trading_client_detail!$E578,'asset_&amp;_open_positions'!$E:$M, 6, FALSE),IF(NOT(ISERROR(VLOOKUP($A578,'asset_&amp;_open_positions'!$E:$M, 6, FALSE))),VLOOKUP($A578,'asset_&amp;_open_positions'!$E:$M, 6, FALSE),"ASSET"))),"")</f>
        <v/>
      </c>
      <c r="C578" t="str">
        <f>IF(AND(trading_client_detail!$A578&lt;&gt;"",ROUND(trading_client_detail!$G578,0)&lt;&gt;0),IF(OR(LEFT(trading_client_detail!$F578,3)="USD",RIGHT(trading_client_detail!$F578,3)="USD"),"",IF(NOT(ISERROR(VLOOKUP(trading_client_detail!$E578,'asset_&amp;_open_positions'!$E:$M, 6, FALSE))),VLOOKUP(trading_client_detail!$E578,'asset_&amp;_open_positions'!$E:$M, 8, FALSE),IF(NOT(ISERROR(VLOOKUP($A578,'asset_&amp;_open_positions'!$E:$M, 6, FALSE))),VLOOKUP($A578,'asset_&amp;_open_positions'!$E:$M, 8, FALSE),1))),"")</f>
        <v/>
      </c>
      <c r="D578" s="42" t="str">
        <f>IF(trading_client_detail!$A578&lt;&gt;"",IF(OR(LEFT(trading_client_detail!$F578,3)="USD",RIGHT(trading_client_detail!$F578,3)="USD",LEFT(trading_client_detail!$F578,3)="EUR",RIGHT(trading_client_detail!$F578,3)="EUR"),"",trading_client_detail!$G578),"")</f>
        <v/>
      </c>
    </row>
    <row r="579" spans="1:4" x14ac:dyDescent="0.25">
      <c r="A579" t="str">
        <f>IF(AND(trading_client_detail!$A579&lt;&gt;"",ROUND(trading_client_detail!$G579,0)&lt;&gt;0),IF(OR(LEFT(trading_client_detail!$F579,3)="USD",RIGHT(trading_client_detail!$F579,3)="USD",LEFT(trading_client_detail!$F579,3)="EUR",RIGHT(trading_client_detail!$F579,3)="EUR"),"",IF(NOT(ISERROR(VLOOKUP(trading_client_detail!$E579,'asset_&amp;_open_positions'!$E:$M, 9, FALSE))),VLOOKUP(trading_client_detail!$E579,'asset_&amp;_open_positions'!$E:$M, 9, FALSE),IF(NOT(ISERROR(VLOOKUP(trading_client_detail!$F579,'asset_&amp;_open_positions'!$E:$M, 9, FALSE))),VLOOKUP(trading_client_detail!$F579,'asset_&amp;_open_positions'!$E:$M, 9, FALSE),RIGHT(trading_client_detail!$F579,LEN(trading_client_detail!$F579)-1)))),"")</f>
        <v>ETH</v>
      </c>
      <c r="B579" t="str">
        <f>IF(AND(trading_client_detail!$A579&lt;&gt;"",ROUND(trading_client_detail!$G579,0)&lt;&gt;0),IF(OR(LEFT(trading_client_detail!$F579,3)="USD",RIGHT(trading_client_detail!$F579,3)="USD"),"",IF(NOT(ISERROR(VLOOKUP(trading_client_detail!$E579,'asset_&amp;_open_positions'!$E:$M, 6, FALSE))),VLOOKUP(trading_client_detail!$E579,'asset_&amp;_open_positions'!$E:$M, 6, FALSE),IF(NOT(ISERROR(VLOOKUP($A579,'asset_&amp;_open_positions'!$E:$M, 6, FALSE))),VLOOKUP($A579,'asset_&amp;_open_positions'!$E:$M, 6, FALSE),"ASSET"))),"")</f>
        <v>ASSET</v>
      </c>
      <c r="C579">
        <f>IF(AND(trading_client_detail!$A579&lt;&gt;"",ROUND(trading_client_detail!$G579,0)&lt;&gt;0),IF(OR(LEFT(trading_client_detail!$F579,3)="USD",RIGHT(trading_client_detail!$F579,3)="USD"),"",IF(NOT(ISERROR(VLOOKUP(trading_client_detail!$E579,'asset_&amp;_open_positions'!$E:$M, 6, FALSE))),VLOOKUP(trading_client_detail!$E579,'asset_&amp;_open_positions'!$E:$M, 8, FALSE),IF(NOT(ISERROR(VLOOKUP($A579,'asset_&amp;_open_positions'!$E:$M, 6, FALSE))),VLOOKUP($A579,'asset_&amp;_open_positions'!$E:$M, 8, FALSE),1))),"")</f>
        <v>1</v>
      </c>
      <c r="D579" s="42">
        <f>IF(trading_client_detail!$A579&lt;&gt;"",IF(OR(LEFT(trading_client_detail!$F579,3)="USD",RIGHT(trading_client_detail!$F579,3)="USD",LEFT(trading_client_detail!$F579,3)="EUR",RIGHT(trading_client_detail!$F579,3)="EUR"),"",trading_client_detail!$G579),"")</f>
        <v>0.70299999999999996</v>
      </c>
    </row>
    <row r="580" spans="1:4" x14ac:dyDescent="0.25">
      <c r="A580" t="str">
        <f>IF(AND(trading_client_detail!$A580&lt;&gt;"",ROUND(trading_client_detail!$G580,0)&lt;&gt;0),IF(OR(LEFT(trading_client_detail!$F580,3)="USD",RIGHT(trading_client_detail!$F580,3)="USD",LEFT(trading_client_detail!$F580,3)="EUR",RIGHT(trading_client_detail!$F580,3)="EUR"),"",IF(NOT(ISERROR(VLOOKUP(trading_client_detail!$E580,'asset_&amp;_open_positions'!$E:$M, 9, FALSE))),VLOOKUP(trading_client_detail!$E580,'asset_&amp;_open_positions'!$E:$M, 9, FALSE),IF(NOT(ISERROR(VLOOKUP(trading_client_detail!$F580,'asset_&amp;_open_positions'!$E:$M, 9, FALSE))),VLOOKUP(trading_client_detail!$F580,'asset_&amp;_open_positions'!$E:$M, 9, FALSE),RIGHT(trading_client_detail!$F580,LEN(trading_client_detail!$F580)-1)))),"")</f>
        <v/>
      </c>
      <c r="B580" t="str">
        <f>IF(AND(trading_client_detail!$A580&lt;&gt;"",ROUND(trading_client_detail!$G580,0)&lt;&gt;0),IF(OR(LEFT(trading_client_detail!$F580,3)="USD",RIGHT(trading_client_detail!$F580,3)="USD"),"",IF(NOT(ISERROR(VLOOKUP(trading_client_detail!$E580,'asset_&amp;_open_positions'!$E:$M, 6, FALSE))),VLOOKUP(trading_client_detail!$E580,'asset_&amp;_open_positions'!$E:$M, 6, FALSE),IF(NOT(ISERROR(VLOOKUP($A580,'asset_&amp;_open_positions'!$E:$M, 6, FALSE))),VLOOKUP($A580,'asset_&amp;_open_positions'!$E:$M, 6, FALSE),"ASSET"))),"")</f>
        <v/>
      </c>
      <c r="C580" t="str">
        <f>IF(AND(trading_client_detail!$A580&lt;&gt;"",ROUND(trading_client_detail!$G580,0)&lt;&gt;0),IF(OR(LEFT(trading_client_detail!$F580,3)="USD",RIGHT(trading_client_detail!$F580,3)="USD"),"",IF(NOT(ISERROR(VLOOKUP(trading_client_detail!$E580,'asset_&amp;_open_positions'!$E:$M, 6, FALSE))),VLOOKUP(trading_client_detail!$E580,'asset_&amp;_open_positions'!$E:$M, 8, FALSE),IF(NOT(ISERROR(VLOOKUP($A580,'asset_&amp;_open_positions'!$E:$M, 6, FALSE))),VLOOKUP($A580,'asset_&amp;_open_positions'!$E:$M, 8, FALSE),1))),"")</f>
        <v/>
      </c>
      <c r="D580" s="42" t="str">
        <f>IF(trading_client_detail!$A580&lt;&gt;"",IF(OR(LEFT(trading_client_detail!$F580,3)="USD",RIGHT(trading_client_detail!$F580,3)="USD",LEFT(trading_client_detail!$F580,3)="EUR",RIGHT(trading_client_detail!$F580,3)="EUR"),"",trading_client_detail!$G580),"")</f>
        <v/>
      </c>
    </row>
    <row r="581" spans="1:4" x14ac:dyDescent="0.25">
      <c r="A581" t="str">
        <f>IF(AND(trading_client_detail!$A581&lt;&gt;"",ROUND(trading_client_detail!$G581,0)&lt;&gt;0),IF(OR(LEFT(trading_client_detail!$F581,3)="USD",RIGHT(trading_client_detail!$F581,3)="USD",LEFT(trading_client_detail!$F581,3)="EUR",RIGHT(trading_client_detail!$F581,3)="EUR"),"",IF(NOT(ISERROR(VLOOKUP(trading_client_detail!$E581,'asset_&amp;_open_positions'!$E:$M, 9, FALSE))),VLOOKUP(trading_client_detail!$E581,'asset_&amp;_open_positions'!$E:$M, 9, FALSE),IF(NOT(ISERROR(VLOOKUP(trading_client_detail!$F581,'asset_&amp;_open_positions'!$E:$M, 9, FALSE))),VLOOKUP(trading_client_detail!$F581,'asset_&amp;_open_positions'!$E:$M, 9, FALSE),RIGHT(trading_client_detail!$F581,LEN(trading_client_detail!$F581)-1)))),"")</f>
        <v>ETH</v>
      </c>
      <c r="B581" t="str">
        <f>IF(AND(trading_client_detail!$A581&lt;&gt;"",ROUND(trading_client_detail!$G581,0)&lt;&gt;0),IF(OR(LEFT(trading_client_detail!$F581,3)="USD",RIGHT(trading_client_detail!$F581,3)="USD"),"",IF(NOT(ISERROR(VLOOKUP(trading_client_detail!$E581,'asset_&amp;_open_positions'!$E:$M, 6, FALSE))),VLOOKUP(trading_client_detail!$E581,'asset_&amp;_open_positions'!$E:$M, 6, FALSE),IF(NOT(ISERROR(VLOOKUP($A581,'asset_&amp;_open_positions'!$E:$M, 6, FALSE))),VLOOKUP($A581,'asset_&amp;_open_positions'!$E:$M, 6, FALSE),"ASSET"))),"")</f>
        <v>ASSET</v>
      </c>
      <c r="C581">
        <f>IF(AND(trading_client_detail!$A581&lt;&gt;"",ROUND(trading_client_detail!$G581,0)&lt;&gt;0),IF(OR(LEFT(trading_client_detail!$F581,3)="USD",RIGHT(trading_client_detail!$F581,3)="USD"),"",IF(NOT(ISERROR(VLOOKUP(trading_client_detail!$E581,'asset_&amp;_open_positions'!$E:$M, 6, FALSE))),VLOOKUP(trading_client_detail!$E581,'asset_&amp;_open_positions'!$E:$M, 8, FALSE),IF(NOT(ISERROR(VLOOKUP($A581,'asset_&amp;_open_positions'!$E:$M, 6, FALSE))),VLOOKUP($A581,'asset_&amp;_open_positions'!$E:$M, 8, FALSE),1))),"")</f>
        <v>1</v>
      </c>
      <c r="D581" s="42">
        <f>IF(trading_client_detail!$A581&lt;&gt;"",IF(OR(LEFT(trading_client_detail!$F581,3)="USD",RIGHT(trading_client_detail!$F581,3)="USD",LEFT(trading_client_detail!$F581,3)="EUR",RIGHT(trading_client_detail!$F581,3)="EUR"),"",trading_client_detail!$G581),"")</f>
        <v>3104.2620000000002</v>
      </c>
    </row>
    <row r="582" spans="1:4" x14ac:dyDescent="0.25">
      <c r="A582" t="str">
        <f>IF(AND(trading_client_detail!$A582&lt;&gt;"",ROUND(trading_client_detail!$G582,0)&lt;&gt;0),IF(OR(LEFT(trading_client_detail!$F582,3)="USD",RIGHT(trading_client_detail!$F582,3)="USD",LEFT(trading_client_detail!$F582,3)="EUR",RIGHT(trading_client_detail!$F582,3)="EUR"),"",IF(NOT(ISERROR(VLOOKUP(trading_client_detail!$E582,'asset_&amp;_open_positions'!$E:$M, 9, FALSE))),VLOOKUP(trading_client_detail!$E582,'asset_&amp;_open_positions'!$E:$M, 9, FALSE),IF(NOT(ISERROR(VLOOKUP(trading_client_detail!$F582,'asset_&amp;_open_positions'!$E:$M, 9, FALSE))),VLOOKUP(trading_client_detail!$F582,'asset_&amp;_open_positions'!$E:$M, 9, FALSE),RIGHT(trading_client_detail!$F582,LEN(trading_client_detail!$F582)-1)))),"")</f>
        <v/>
      </c>
      <c r="B582" t="str">
        <f>IF(AND(trading_client_detail!$A582&lt;&gt;"",ROUND(trading_client_detail!$G582,0)&lt;&gt;0),IF(OR(LEFT(trading_client_detail!$F582,3)="USD",RIGHT(trading_client_detail!$F582,3)="USD"),"",IF(NOT(ISERROR(VLOOKUP(trading_client_detail!$E582,'asset_&amp;_open_positions'!$E:$M, 6, FALSE))),VLOOKUP(trading_client_detail!$E582,'asset_&amp;_open_positions'!$E:$M, 6, FALSE),IF(NOT(ISERROR(VLOOKUP($A582,'asset_&amp;_open_positions'!$E:$M, 6, FALSE))),VLOOKUP($A582,'asset_&amp;_open_positions'!$E:$M, 6, FALSE),"ASSET"))),"")</f>
        <v/>
      </c>
      <c r="C582" t="str">
        <f>IF(AND(trading_client_detail!$A582&lt;&gt;"",ROUND(trading_client_detail!$G582,0)&lt;&gt;0),IF(OR(LEFT(trading_client_detail!$F582,3)="USD",RIGHT(trading_client_detail!$F582,3)="USD"),"",IF(NOT(ISERROR(VLOOKUP(trading_client_detail!$E582,'asset_&amp;_open_positions'!$E:$M, 6, FALSE))),VLOOKUP(trading_client_detail!$E582,'asset_&amp;_open_positions'!$E:$M, 8, FALSE),IF(NOT(ISERROR(VLOOKUP($A582,'asset_&amp;_open_positions'!$E:$M, 6, FALSE))),VLOOKUP($A582,'asset_&amp;_open_positions'!$E:$M, 8, FALSE),1))),"")</f>
        <v/>
      </c>
      <c r="D582" s="42" t="str">
        <f>IF(trading_client_detail!$A582&lt;&gt;"",IF(OR(LEFT(trading_client_detail!$F582,3)="USD",RIGHT(trading_client_detail!$F582,3)="USD",LEFT(trading_client_detail!$F582,3)="EUR",RIGHT(trading_client_detail!$F582,3)="EUR"),"",trading_client_detail!$G582),"")</f>
        <v/>
      </c>
    </row>
    <row r="583" spans="1:4" x14ac:dyDescent="0.25">
      <c r="A583" t="str">
        <f>IF(AND(trading_client_detail!$A583&lt;&gt;"",ROUND(trading_client_detail!$G583,0)&lt;&gt;0),IF(OR(LEFT(trading_client_detail!$F583,3)="USD",RIGHT(trading_client_detail!$F583,3)="USD",LEFT(trading_client_detail!$F583,3)="EUR",RIGHT(trading_client_detail!$F583,3)="EUR"),"",IF(NOT(ISERROR(VLOOKUP(trading_client_detail!$E583,'asset_&amp;_open_positions'!$E:$M, 9, FALSE))),VLOOKUP(trading_client_detail!$E583,'asset_&amp;_open_positions'!$E:$M, 9, FALSE),IF(NOT(ISERROR(VLOOKUP(trading_client_detail!$F583,'asset_&amp;_open_positions'!$E:$M, 9, FALSE))),VLOOKUP(trading_client_detail!$F583,'asset_&amp;_open_positions'!$E:$M, 9, FALSE),RIGHT(trading_client_detail!$F583,LEN(trading_client_detail!$F583)-1)))),"")</f>
        <v/>
      </c>
      <c r="B583" t="str">
        <f>IF(AND(trading_client_detail!$A583&lt;&gt;"",ROUND(trading_client_detail!$G583,0)&lt;&gt;0),IF(OR(LEFT(trading_client_detail!$F583,3)="USD",RIGHT(trading_client_detail!$F583,3)="USD"),"",IF(NOT(ISERROR(VLOOKUP(trading_client_detail!$E583,'asset_&amp;_open_positions'!$E:$M, 6, FALSE))),VLOOKUP(trading_client_detail!$E583,'asset_&amp;_open_positions'!$E:$M, 6, FALSE),IF(NOT(ISERROR(VLOOKUP($A583,'asset_&amp;_open_positions'!$E:$M, 6, FALSE))),VLOOKUP($A583,'asset_&amp;_open_positions'!$E:$M, 6, FALSE),"ASSET"))),"")</f>
        <v/>
      </c>
      <c r="C583" t="str">
        <f>IF(AND(trading_client_detail!$A583&lt;&gt;"",ROUND(trading_client_detail!$G583,0)&lt;&gt;0),IF(OR(LEFT(trading_client_detail!$F583,3)="USD",RIGHT(trading_client_detail!$F583,3)="USD"),"",IF(NOT(ISERROR(VLOOKUP(trading_client_detail!$E583,'asset_&amp;_open_positions'!$E:$M, 6, FALSE))),VLOOKUP(trading_client_detail!$E583,'asset_&amp;_open_positions'!$E:$M, 8, FALSE),IF(NOT(ISERROR(VLOOKUP($A583,'asset_&amp;_open_positions'!$E:$M, 6, FALSE))),VLOOKUP($A583,'asset_&amp;_open_positions'!$E:$M, 8, FALSE),1))),"")</f>
        <v/>
      </c>
      <c r="D583" s="42">
        <f>IF(trading_client_detail!$A583&lt;&gt;"",IF(OR(LEFT(trading_client_detail!$F583,3)="USD",RIGHT(trading_client_detail!$F583,3)="USD",LEFT(trading_client_detail!$F583,3)="EUR",RIGHT(trading_client_detail!$F583,3)="EUR"),"",trading_client_detail!$G583),"")</f>
        <v>-1.46427E-4</v>
      </c>
    </row>
    <row r="584" spans="1:4" x14ac:dyDescent="0.25">
      <c r="A584" t="str">
        <f>IF(AND(trading_client_detail!$A584&lt;&gt;"",ROUND(trading_client_detail!$G584,0)&lt;&gt;0),IF(OR(LEFT(trading_client_detail!$F584,3)="USD",RIGHT(trading_client_detail!$F584,3)="USD",LEFT(trading_client_detail!$F584,3)="EUR",RIGHT(trading_client_detail!$F584,3)="EUR"),"",IF(NOT(ISERROR(VLOOKUP(trading_client_detail!$E584,'asset_&amp;_open_positions'!$E:$M, 9, FALSE))),VLOOKUP(trading_client_detail!$E584,'asset_&amp;_open_positions'!$E:$M, 9, FALSE),IF(NOT(ISERROR(VLOOKUP(trading_client_detail!$F584,'asset_&amp;_open_positions'!$E:$M, 9, FALSE))),VLOOKUP(trading_client_detail!$F584,'asset_&amp;_open_positions'!$E:$M, 9, FALSE),RIGHT(trading_client_detail!$F584,LEN(trading_client_detail!$F584)-1)))),"")</f>
        <v>ETH</v>
      </c>
      <c r="B584" t="str">
        <f>IF(AND(trading_client_detail!$A584&lt;&gt;"",ROUND(trading_client_detail!$G584,0)&lt;&gt;0),IF(OR(LEFT(trading_client_detail!$F584,3)="USD",RIGHT(trading_client_detail!$F584,3)="USD"),"",IF(NOT(ISERROR(VLOOKUP(trading_client_detail!$E584,'asset_&amp;_open_positions'!$E:$M, 6, FALSE))),VLOOKUP(trading_client_detail!$E584,'asset_&amp;_open_positions'!$E:$M, 6, FALSE),IF(NOT(ISERROR(VLOOKUP($A584,'asset_&amp;_open_positions'!$E:$M, 6, FALSE))),VLOOKUP($A584,'asset_&amp;_open_positions'!$E:$M, 6, FALSE),"ASSET"))),"")</f>
        <v>ASSET</v>
      </c>
      <c r="C584">
        <f>IF(AND(trading_client_detail!$A584&lt;&gt;"",ROUND(trading_client_detail!$G584,0)&lt;&gt;0),IF(OR(LEFT(trading_client_detail!$F584,3)="USD",RIGHT(trading_client_detail!$F584,3)="USD"),"",IF(NOT(ISERROR(VLOOKUP(trading_client_detail!$E584,'asset_&amp;_open_positions'!$E:$M, 6, FALSE))),VLOOKUP(trading_client_detail!$E584,'asset_&amp;_open_positions'!$E:$M, 8, FALSE),IF(NOT(ISERROR(VLOOKUP($A584,'asset_&amp;_open_positions'!$E:$M, 6, FALSE))),VLOOKUP($A584,'asset_&amp;_open_positions'!$E:$M, 8, FALSE),1))),"")</f>
        <v>1</v>
      </c>
      <c r="D584" s="42">
        <f>IF(trading_client_detail!$A584&lt;&gt;"",IF(OR(LEFT(trading_client_detail!$F584,3)="USD",RIGHT(trading_client_detail!$F584,3)="USD",LEFT(trading_client_detail!$F584,3)="EUR",RIGHT(trading_client_detail!$F584,3)="EUR"),"",trading_client_detail!$G584),"")</f>
        <v>91.269903576000004</v>
      </c>
    </row>
    <row r="585" spans="1:4" x14ac:dyDescent="0.25">
      <c r="A585" t="str">
        <f>IF(AND(trading_client_detail!$A585&lt;&gt;"",ROUND(trading_client_detail!$G585,0)&lt;&gt;0),IF(OR(LEFT(trading_client_detail!$F585,3)="USD",RIGHT(trading_client_detail!$F585,3)="USD",LEFT(trading_client_detail!$F585,3)="EUR",RIGHT(trading_client_detail!$F585,3)="EUR"),"",IF(NOT(ISERROR(VLOOKUP(trading_client_detail!$E585,'asset_&amp;_open_positions'!$E:$M, 9, FALSE))),VLOOKUP(trading_client_detail!$E585,'asset_&amp;_open_positions'!$E:$M, 9, FALSE),IF(NOT(ISERROR(VLOOKUP(trading_client_detail!$F585,'asset_&amp;_open_positions'!$E:$M, 9, FALSE))),VLOOKUP(trading_client_detail!$F585,'asset_&amp;_open_positions'!$E:$M, 9, FALSE),RIGHT(trading_client_detail!$F585,LEN(trading_client_detail!$F585)-1)))),"")</f>
        <v>ETH</v>
      </c>
      <c r="B585" t="str">
        <f>IF(AND(trading_client_detail!$A585&lt;&gt;"",ROUND(trading_client_detail!$G585,0)&lt;&gt;0),IF(OR(LEFT(trading_client_detail!$F585,3)="USD",RIGHT(trading_client_detail!$F585,3)="USD"),"",IF(NOT(ISERROR(VLOOKUP(trading_client_detail!$E585,'asset_&amp;_open_positions'!$E:$M, 6, FALSE))),VLOOKUP(trading_client_detail!$E585,'asset_&amp;_open_positions'!$E:$M, 6, FALSE),IF(NOT(ISERROR(VLOOKUP($A585,'asset_&amp;_open_positions'!$E:$M, 6, FALSE))),VLOOKUP($A585,'asset_&amp;_open_positions'!$E:$M, 6, FALSE),"ASSET"))),"")</f>
        <v>ASSET</v>
      </c>
      <c r="C585">
        <f>IF(AND(trading_client_detail!$A585&lt;&gt;"",ROUND(trading_client_detail!$G585,0)&lt;&gt;0),IF(OR(LEFT(trading_client_detail!$F585,3)="USD",RIGHT(trading_client_detail!$F585,3)="USD"),"",IF(NOT(ISERROR(VLOOKUP(trading_client_detail!$E585,'asset_&amp;_open_positions'!$E:$M, 6, FALSE))),VLOOKUP(trading_client_detail!$E585,'asset_&amp;_open_positions'!$E:$M, 8, FALSE),IF(NOT(ISERROR(VLOOKUP($A585,'asset_&amp;_open_positions'!$E:$M, 6, FALSE))),VLOOKUP($A585,'asset_&amp;_open_positions'!$E:$M, 8, FALSE),1))),"")</f>
        <v>1</v>
      </c>
      <c r="D585" s="42">
        <f>IF(trading_client_detail!$A585&lt;&gt;"",IF(OR(LEFT(trading_client_detail!$F585,3)="USD",RIGHT(trading_client_detail!$F585,3)="USD",LEFT(trading_client_detail!$F585,3)="EUR",RIGHT(trading_client_detail!$F585,3)="EUR"),"",trading_client_detail!$G585),"")</f>
        <v>7052.3077000000003</v>
      </c>
    </row>
    <row r="586" spans="1:4" x14ac:dyDescent="0.25">
      <c r="A586" t="str">
        <f>IF(AND(trading_client_detail!$A586&lt;&gt;"",ROUND(trading_client_detail!$G586,0)&lt;&gt;0),IF(OR(LEFT(trading_client_detail!$F586,3)="USD",RIGHT(trading_client_detail!$F586,3)="USD",LEFT(trading_client_detail!$F586,3)="EUR",RIGHT(trading_client_detail!$F586,3)="EUR"),"",IF(NOT(ISERROR(VLOOKUP(trading_client_detail!$E586,'asset_&amp;_open_positions'!$E:$M, 9, FALSE))),VLOOKUP(trading_client_detail!$E586,'asset_&amp;_open_positions'!$E:$M, 9, FALSE),IF(NOT(ISERROR(VLOOKUP(trading_client_detail!$F586,'asset_&amp;_open_positions'!$E:$M, 9, FALSE))),VLOOKUP(trading_client_detail!$F586,'asset_&amp;_open_positions'!$E:$M, 9, FALSE),RIGHT(trading_client_detail!$F586,LEN(trading_client_detail!$F586)-1)))),"")</f>
        <v/>
      </c>
      <c r="B586" t="str">
        <f>IF(AND(trading_client_detail!$A586&lt;&gt;"",ROUND(trading_client_detail!$G586,0)&lt;&gt;0),IF(OR(LEFT(trading_client_detail!$F586,3)="USD",RIGHT(trading_client_detail!$F586,3)="USD"),"",IF(NOT(ISERROR(VLOOKUP(trading_client_detail!$E586,'asset_&amp;_open_positions'!$E:$M, 6, FALSE))),VLOOKUP(trading_client_detail!$E586,'asset_&amp;_open_positions'!$E:$M, 6, FALSE),IF(NOT(ISERROR(VLOOKUP($A586,'asset_&amp;_open_positions'!$E:$M, 6, FALSE))),VLOOKUP($A586,'asset_&amp;_open_positions'!$E:$M, 6, FALSE),"ASSET"))),"")</f>
        <v/>
      </c>
      <c r="C586" t="str">
        <f>IF(AND(trading_client_detail!$A586&lt;&gt;"",ROUND(trading_client_detail!$G586,0)&lt;&gt;0),IF(OR(LEFT(trading_client_detail!$F586,3)="USD",RIGHT(trading_client_detail!$F586,3)="USD"),"",IF(NOT(ISERROR(VLOOKUP(trading_client_detail!$E586,'asset_&amp;_open_positions'!$E:$M, 6, FALSE))),VLOOKUP(trading_client_detail!$E586,'asset_&amp;_open_positions'!$E:$M, 8, FALSE),IF(NOT(ISERROR(VLOOKUP($A586,'asset_&amp;_open_positions'!$E:$M, 6, FALSE))),VLOOKUP($A586,'asset_&amp;_open_positions'!$E:$M, 8, FALSE),1))),"")</f>
        <v/>
      </c>
      <c r="D586" s="42" t="str">
        <f>IF(trading_client_detail!$A586&lt;&gt;"",IF(OR(LEFT(trading_client_detail!$F586,3)="USD",RIGHT(trading_client_detail!$F586,3)="USD",LEFT(trading_client_detail!$F586,3)="EUR",RIGHT(trading_client_detail!$F586,3)="EUR"),"",trading_client_detail!$G586),"")</f>
        <v/>
      </c>
    </row>
    <row r="587" spans="1:4" x14ac:dyDescent="0.25">
      <c r="A587" t="str">
        <f>IF(AND(trading_client_detail!$A587&lt;&gt;"",ROUND(trading_client_detail!$G587,0)&lt;&gt;0),IF(OR(LEFT(trading_client_detail!$F587,3)="USD",RIGHT(trading_client_detail!$F587,3)="USD",LEFT(trading_client_detail!$F587,3)="EUR",RIGHT(trading_client_detail!$F587,3)="EUR"),"",IF(NOT(ISERROR(VLOOKUP(trading_client_detail!$E587,'asset_&amp;_open_positions'!$E:$M, 9, FALSE))),VLOOKUP(trading_client_detail!$E587,'asset_&amp;_open_positions'!$E:$M, 9, FALSE),IF(NOT(ISERROR(VLOOKUP(trading_client_detail!$F587,'asset_&amp;_open_positions'!$E:$M, 9, FALSE))),VLOOKUP(trading_client_detail!$F587,'asset_&amp;_open_positions'!$E:$M, 9, FALSE),RIGHT(trading_client_detail!$F587,LEN(trading_client_detail!$F587)-1)))),"")</f>
        <v>ETH</v>
      </c>
      <c r="B587" t="str">
        <f>IF(AND(trading_client_detail!$A587&lt;&gt;"",ROUND(trading_client_detail!$G587,0)&lt;&gt;0),IF(OR(LEFT(trading_client_detail!$F587,3)="USD",RIGHT(trading_client_detail!$F587,3)="USD"),"",IF(NOT(ISERROR(VLOOKUP(trading_client_detail!$E587,'asset_&amp;_open_positions'!$E:$M, 6, FALSE))),VLOOKUP(trading_client_detail!$E587,'asset_&amp;_open_positions'!$E:$M, 6, FALSE),IF(NOT(ISERROR(VLOOKUP($A587,'asset_&amp;_open_positions'!$E:$M, 6, FALSE))),VLOOKUP($A587,'asset_&amp;_open_positions'!$E:$M, 6, FALSE),"ASSET"))),"")</f>
        <v>FUTURE</v>
      </c>
      <c r="C587">
        <f>IF(AND(trading_client_detail!$A587&lt;&gt;"",ROUND(trading_client_detail!$G587,0)&lt;&gt;0),IF(OR(LEFT(trading_client_detail!$F587,3)="USD",RIGHT(trading_client_detail!$F587,3)="USD"),"",IF(NOT(ISERROR(VLOOKUP(trading_client_detail!$E587,'asset_&amp;_open_positions'!$E:$M, 6, FALSE))),VLOOKUP(trading_client_detail!$E587,'asset_&amp;_open_positions'!$E:$M, 8, FALSE),IF(NOT(ISERROR(VLOOKUP($A587,'asset_&amp;_open_positions'!$E:$M, 6, FALSE))),VLOOKUP($A587,'asset_&amp;_open_positions'!$E:$M, 8, FALSE),1))),"")</f>
        <v>1</v>
      </c>
      <c r="D587" s="42">
        <f>IF(trading_client_detail!$A587&lt;&gt;"",IF(OR(LEFT(trading_client_detail!$F587,3)="USD",RIGHT(trading_client_detail!$F587,3)="USD",LEFT(trading_client_detail!$F587,3)="EUR",RIGHT(trading_client_detail!$F587,3)="EUR"),"",trading_client_detail!$G587),"")</f>
        <v>-2500.7939999999999</v>
      </c>
    </row>
    <row r="588" spans="1:4" x14ac:dyDescent="0.25">
      <c r="A588" t="str">
        <f>IF(AND(trading_client_detail!$A588&lt;&gt;"",ROUND(trading_client_detail!$G588,0)&lt;&gt;0),IF(OR(LEFT(trading_client_detail!$F588,3)="USD",RIGHT(trading_client_detail!$F588,3)="USD",LEFT(trading_client_detail!$F588,3)="EUR",RIGHT(trading_client_detail!$F588,3)="EUR"),"",IF(NOT(ISERROR(VLOOKUP(trading_client_detail!$E588,'asset_&amp;_open_positions'!$E:$M, 9, FALSE))),VLOOKUP(trading_client_detail!$E588,'asset_&amp;_open_positions'!$E:$M, 9, FALSE),IF(NOT(ISERROR(VLOOKUP(trading_client_detail!$F588,'asset_&amp;_open_positions'!$E:$M, 9, FALSE))),VLOOKUP(trading_client_detail!$F588,'asset_&amp;_open_positions'!$E:$M, 9, FALSE),RIGHT(trading_client_detail!$F588,LEN(trading_client_detail!$F588)-1)))),"")</f>
        <v>ETH</v>
      </c>
      <c r="B588" t="str">
        <f>IF(AND(trading_client_detail!$A588&lt;&gt;"",ROUND(trading_client_detail!$G588,0)&lt;&gt;0),IF(OR(LEFT(trading_client_detail!$F588,3)="USD",RIGHT(trading_client_detail!$F588,3)="USD"),"",IF(NOT(ISERROR(VLOOKUP(trading_client_detail!$E588,'asset_&amp;_open_positions'!$E:$M, 6, FALSE))),VLOOKUP(trading_client_detail!$E588,'asset_&amp;_open_positions'!$E:$M, 6, FALSE),IF(NOT(ISERROR(VLOOKUP($A588,'asset_&amp;_open_positions'!$E:$M, 6, FALSE))),VLOOKUP($A588,'asset_&amp;_open_positions'!$E:$M, 6, FALSE),"ASSET"))),"")</f>
        <v>SWAP</v>
      </c>
      <c r="C588">
        <f>IF(AND(trading_client_detail!$A588&lt;&gt;"",ROUND(trading_client_detail!$G588,0)&lt;&gt;0),IF(OR(LEFT(trading_client_detail!$F588,3)="USD",RIGHT(trading_client_detail!$F588,3)="USD"),"",IF(NOT(ISERROR(VLOOKUP(trading_client_detail!$E588,'asset_&amp;_open_positions'!$E:$M, 6, FALSE))),VLOOKUP(trading_client_detail!$E588,'asset_&amp;_open_positions'!$E:$M, 8, FALSE),IF(NOT(ISERROR(VLOOKUP($A588,'asset_&amp;_open_positions'!$E:$M, 6, FALSE))),VLOOKUP($A588,'asset_&amp;_open_positions'!$E:$M, 8, FALSE),1))),"")</f>
        <v>1</v>
      </c>
      <c r="D588" s="42">
        <f>IF(trading_client_detail!$A588&lt;&gt;"",IF(OR(LEFT(trading_client_detail!$F588,3)="USD",RIGHT(trading_client_detail!$F588,3)="USD",LEFT(trading_client_detail!$F588,3)="EUR",RIGHT(trading_client_detail!$F588,3)="EUR"),"",trading_client_detail!$G588),"")</f>
        <v>-783.72299999999996</v>
      </c>
    </row>
    <row r="589" spans="1:4" x14ac:dyDescent="0.25">
      <c r="A589" t="str">
        <f>IF(AND(trading_client_detail!$A589&lt;&gt;"",ROUND(trading_client_detail!$G589,0)&lt;&gt;0),IF(OR(LEFT(trading_client_detail!$F589,3)="USD",RIGHT(trading_client_detail!$F589,3)="USD",LEFT(trading_client_detail!$F589,3)="EUR",RIGHT(trading_client_detail!$F589,3)="EUR"),"",IF(NOT(ISERROR(VLOOKUP(trading_client_detail!$E589,'asset_&amp;_open_positions'!$E:$M, 9, FALSE))),VLOOKUP(trading_client_detail!$E589,'asset_&amp;_open_positions'!$E:$M, 9, FALSE),IF(NOT(ISERROR(VLOOKUP(trading_client_detail!$F589,'asset_&amp;_open_positions'!$E:$M, 9, FALSE))),VLOOKUP(trading_client_detail!$F589,'asset_&amp;_open_positions'!$E:$M, 9, FALSE),RIGHT(trading_client_detail!$F589,LEN(trading_client_detail!$F589)-1)))),"")</f>
        <v/>
      </c>
      <c r="B589" t="str">
        <f>IF(AND(trading_client_detail!$A589&lt;&gt;"",ROUND(trading_client_detail!$G589,0)&lt;&gt;0),IF(OR(LEFT(trading_client_detail!$F589,3)="USD",RIGHT(trading_client_detail!$F589,3)="USD"),"",IF(NOT(ISERROR(VLOOKUP(trading_client_detail!$E589,'asset_&amp;_open_positions'!$E:$M, 6, FALSE))),VLOOKUP(trading_client_detail!$E589,'asset_&amp;_open_positions'!$E:$M, 6, FALSE),IF(NOT(ISERROR(VLOOKUP($A589,'asset_&amp;_open_positions'!$E:$M, 6, FALSE))),VLOOKUP($A589,'asset_&amp;_open_positions'!$E:$M, 6, FALSE),"ASSET"))),"")</f>
        <v/>
      </c>
      <c r="C589" t="str">
        <f>IF(AND(trading_client_detail!$A589&lt;&gt;"",ROUND(trading_client_detail!$G589,0)&lt;&gt;0),IF(OR(LEFT(trading_client_detail!$F589,3)="USD",RIGHT(trading_client_detail!$F589,3)="USD"),"",IF(NOT(ISERROR(VLOOKUP(trading_client_detail!$E589,'asset_&amp;_open_positions'!$E:$M, 6, FALSE))),VLOOKUP(trading_client_detail!$E589,'asset_&amp;_open_positions'!$E:$M, 8, FALSE),IF(NOT(ISERROR(VLOOKUP($A589,'asset_&amp;_open_positions'!$E:$M, 6, FALSE))),VLOOKUP($A589,'asset_&amp;_open_positions'!$E:$M, 8, FALSE),1))),"")</f>
        <v/>
      </c>
      <c r="D589" s="42" t="str">
        <f>IF(trading_client_detail!$A589&lt;&gt;"",IF(OR(LEFT(trading_client_detail!$F589,3)="USD",RIGHT(trading_client_detail!$F589,3)="USD",LEFT(trading_client_detail!$F589,3)="EUR",RIGHT(trading_client_detail!$F589,3)="EUR"),"",trading_client_detail!$G589),"")</f>
        <v/>
      </c>
    </row>
    <row r="590" spans="1:4" x14ac:dyDescent="0.25">
      <c r="A590" t="str">
        <f>IF(AND(trading_client_detail!$A590&lt;&gt;"",ROUND(trading_client_detail!$G590,0)&lt;&gt;0),IF(OR(LEFT(trading_client_detail!$F590,3)="USD",RIGHT(trading_client_detail!$F590,3)="USD",LEFT(trading_client_detail!$F590,3)="EUR",RIGHT(trading_client_detail!$F590,3)="EUR"),"",IF(NOT(ISERROR(VLOOKUP(trading_client_detail!$E590,'asset_&amp;_open_positions'!$E:$M, 9, FALSE))),VLOOKUP(trading_client_detail!$E590,'asset_&amp;_open_positions'!$E:$M, 9, FALSE),IF(NOT(ISERROR(VLOOKUP(trading_client_detail!$F590,'asset_&amp;_open_positions'!$E:$M, 9, FALSE))),VLOOKUP(trading_client_detail!$F590,'asset_&amp;_open_positions'!$E:$M, 9, FALSE),RIGHT(trading_client_detail!$F590,LEN(trading_client_detail!$F590)-1)))),"")</f>
        <v/>
      </c>
      <c r="B590" t="str">
        <f>IF(AND(trading_client_detail!$A590&lt;&gt;"",ROUND(trading_client_detail!$G590,0)&lt;&gt;0),IF(OR(LEFT(trading_client_detail!$F590,3)="USD",RIGHT(trading_client_detail!$F590,3)="USD"),"",IF(NOT(ISERROR(VLOOKUP(trading_client_detail!$E590,'asset_&amp;_open_positions'!$E:$M, 6, FALSE))),VLOOKUP(trading_client_detail!$E590,'asset_&amp;_open_positions'!$E:$M, 6, FALSE),IF(NOT(ISERROR(VLOOKUP($A590,'asset_&amp;_open_positions'!$E:$M, 6, FALSE))),VLOOKUP($A590,'asset_&amp;_open_positions'!$E:$M, 6, FALSE),"ASSET"))),"")</f>
        <v/>
      </c>
      <c r="C590" t="str">
        <f>IF(AND(trading_client_detail!$A590&lt;&gt;"",ROUND(trading_client_detail!$G590,0)&lt;&gt;0),IF(OR(LEFT(trading_client_detail!$F590,3)="USD",RIGHT(trading_client_detail!$F590,3)="USD"),"",IF(NOT(ISERROR(VLOOKUP(trading_client_detail!$E590,'asset_&amp;_open_positions'!$E:$M, 6, FALSE))),VLOOKUP(trading_client_detail!$E590,'asset_&amp;_open_positions'!$E:$M, 8, FALSE),IF(NOT(ISERROR(VLOOKUP($A590,'asset_&amp;_open_positions'!$E:$M, 6, FALSE))),VLOOKUP($A590,'asset_&amp;_open_positions'!$E:$M, 8, FALSE),1))),"")</f>
        <v/>
      </c>
      <c r="D590" s="42" t="str">
        <f>IF(trading_client_detail!$A590&lt;&gt;"",IF(OR(LEFT(trading_client_detail!$F590,3)="USD",RIGHT(trading_client_detail!$F590,3)="USD",LEFT(trading_client_detail!$F590,3)="EUR",RIGHT(trading_client_detail!$F590,3)="EUR"),"",trading_client_detail!$G590),"")</f>
        <v/>
      </c>
    </row>
    <row r="591" spans="1:4" x14ac:dyDescent="0.25">
      <c r="A591" t="str">
        <f>IF(AND(trading_client_detail!$A591&lt;&gt;"",ROUND(trading_client_detail!$G591,0)&lt;&gt;0),IF(OR(LEFT(trading_client_detail!$F591,3)="USD",RIGHT(trading_client_detail!$F591,3)="USD",LEFT(trading_client_detail!$F591,3)="EUR",RIGHT(trading_client_detail!$F591,3)="EUR"),"",IF(NOT(ISERROR(VLOOKUP(trading_client_detail!$E591,'asset_&amp;_open_positions'!$E:$M, 9, FALSE))),VLOOKUP(trading_client_detail!$E591,'asset_&amp;_open_positions'!$E:$M, 9, FALSE),IF(NOT(ISERROR(VLOOKUP(trading_client_detail!$F591,'asset_&amp;_open_positions'!$E:$M, 9, FALSE))),VLOOKUP(trading_client_detail!$F591,'asset_&amp;_open_positions'!$E:$M, 9, FALSE),RIGHT(trading_client_detail!$F591,LEN(trading_client_detail!$F591)-1)))),"")</f>
        <v>ETH</v>
      </c>
      <c r="B591" t="str">
        <f>IF(AND(trading_client_detail!$A591&lt;&gt;"",ROUND(trading_client_detail!$G591,0)&lt;&gt;0),IF(OR(LEFT(trading_client_detail!$F591,3)="USD",RIGHT(trading_client_detail!$F591,3)="USD"),"",IF(NOT(ISERROR(VLOOKUP(trading_client_detail!$E591,'asset_&amp;_open_positions'!$E:$M, 6, FALSE))),VLOOKUP(trading_client_detail!$E591,'asset_&amp;_open_positions'!$E:$M, 6, FALSE),IF(NOT(ISERROR(VLOOKUP($A591,'asset_&amp;_open_positions'!$E:$M, 6, FALSE))),VLOOKUP($A591,'asset_&amp;_open_positions'!$E:$M, 6, FALSE),"ASSET"))),"")</f>
        <v>ASSET</v>
      </c>
      <c r="C591">
        <f>IF(AND(trading_client_detail!$A591&lt;&gt;"",ROUND(trading_client_detail!$G591,0)&lt;&gt;0),IF(OR(LEFT(trading_client_detail!$F591,3)="USD",RIGHT(trading_client_detail!$F591,3)="USD"),"",IF(NOT(ISERROR(VLOOKUP(trading_client_detail!$E591,'asset_&amp;_open_positions'!$E:$M, 6, FALSE))),VLOOKUP(trading_client_detail!$E591,'asset_&amp;_open_positions'!$E:$M, 8, FALSE),IF(NOT(ISERROR(VLOOKUP($A591,'asset_&amp;_open_positions'!$E:$M, 6, FALSE))),VLOOKUP($A591,'asset_&amp;_open_positions'!$E:$M, 8, FALSE),1))),"")</f>
        <v>1</v>
      </c>
      <c r="D591" s="42">
        <f>IF(trading_client_detail!$A591&lt;&gt;"",IF(OR(LEFT(trading_client_detail!$F591,3)="USD",RIGHT(trading_client_detail!$F591,3)="USD",LEFT(trading_client_detail!$F591,3)="EUR",RIGHT(trading_client_detail!$F591,3)="EUR"),"",trading_client_detail!$G591),"")</f>
        <v>0.67300000000000004</v>
      </c>
    </row>
    <row r="592" spans="1:4" x14ac:dyDescent="0.25">
      <c r="A592" t="str">
        <f>IF(AND(trading_client_detail!$A592&lt;&gt;"",ROUND(trading_client_detail!$G592,0)&lt;&gt;0),IF(OR(LEFT(trading_client_detail!$F592,3)="USD",RIGHT(trading_client_detail!$F592,3)="USD",LEFT(trading_client_detail!$F592,3)="EUR",RIGHT(trading_client_detail!$F592,3)="EUR"),"",IF(NOT(ISERROR(VLOOKUP(trading_client_detail!$E592,'asset_&amp;_open_positions'!$E:$M, 9, FALSE))),VLOOKUP(trading_client_detail!$E592,'asset_&amp;_open_positions'!$E:$M, 9, FALSE),IF(NOT(ISERROR(VLOOKUP(trading_client_detail!$F592,'asset_&amp;_open_positions'!$E:$M, 9, FALSE))),VLOOKUP(trading_client_detail!$F592,'asset_&amp;_open_positions'!$E:$M, 9, FALSE),RIGHT(trading_client_detail!$F592,LEN(trading_client_detail!$F592)-1)))),"")</f>
        <v/>
      </c>
      <c r="B592" t="str">
        <f>IF(AND(trading_client_detail!$A592&lt;&gt;"",ROUND(trading_client_detail!$G592,0)&lt;&gt;0),IF(OR(LEFT(trading_client_detail!$F592,3)="USD",RIGHT(trading_client_detail!$F592,3)="USD"),"",IF(NOT(ISERROR(VLOOKUP(trading_client_detail!$E592,'asset_&amp;_open_positions'!$E:$M, 6, FALSE))),VLOOKUP(trading_client_detail!$E592,'asset_&amp;_open_positions'!$E:$M, 6, FALSE),IF(NOT(ISERROR(VLOOKUP($A592,'asset_&amp;_open_positions'!$E:$M, 6, FALSE))),VLOOKUP($A592,'asset_&amp;_open_positions'!$E:$M, 6, FALSE),"ASSET"))),"")</f>
        <v/>
      </c>
      <c r="C592" t="str">
        <f>IF(AND(trading_client_detail!$A592&lt;&gt;"",ROUND(trading_client_detail!$G592,0)&lt;&gt;0),IF(OR(LEFT(trading_client_detail!$F592,3)="USD",RIGHT(trading_client_detail!$F592,3)="USD"),"",IF(NOT(ISERROR(VLOOKUP(trading_client_detail!$E592,'asset_&amp;_open_positions'!$E:$M, 6, FALSE))),VLOOKUP(trading_client_detail!$E592,'asset_&amp;_open_positions'!$E:$M, 8, FALSE),IF(NOT(ISERROR(VLOOKUP($A592,'asset_&amp;_open_positions'!$E:$M, 6, FALSE))),VLOOKUP($A592,'asset_&amp;_open_positions'!$E:$M, 8, FALSE),1))),"")</f>
        <v/>
      </c>
      <c r="D592" s="42" t="str">
        <f>IF(trading_client_detail!$A592&lt;&gt;"",IF(OR(LEFT(trading_client_detail!$F592,3)="USD",RIGHT(trading_client_detail!$F592,3)="USD",LEFT(trading_client_detail!$F592,3)="EUR",RIGHT(trading_client_detail!$F592,3)="EUR"),"",trading_client_detail!$G592),"")</f>
        <v/>
      </c>
    </row>
    <row r="593" spans="1:4" x14ac:dyDescent="0.25">
      <c r="A593" t="str">
        <f>IF(AND(trading_client_detail!$A593&lt;&gt;"",ROUND(trading_client_detail!$G593,0)&lt;&gt;0),IF(OR(LEFT(trading_client_detail!$F593,3)="USD",RIGHT(trading_client_detail!$F593,3)="USD",LEFT(trading_client_detail!$F593,3)="EUR",RIGHT(trading_client_detail!$F593,3)="EUR"),"",IF(NOT(ISERROR(VLOOKUP(trading_client_detail!$E593,'asset_&amp;_open_positions'!$E:$M, 9, FALSE))),VLOOKUP(trading_client_detail!$E593,'asset_&amp;_open_positions'!$E:$M, 9, FALSE),IF(NOT(ISERROR(VLOOKUP(trading_client_detail!$F593,'asset_&amp;_open_positions'!$E:$M, 9, FALSE))),VLOOKUP(trading_client_detail!$F593,'asset_&amp;_open_positions'!$E:$M, 9, FALSE),RIGHT(trading_client_detail!$F593,LEN(trading_client_detail!$F593)-1)))),"")</f>
        <v>ETH</v>
      </c>
      <c r="B593" t="str">
        <f>IF(AND(trading_client_detail!$A593&lt;&gt;"",ROUND(trading_client_detail!$G593,0)&lt;&gt;0),IF(OR(LEFT(trading_client_detail!$F593,3)="USD",RIGHT(trading_client_detail!$F593,3)="USD"),"",IF(NOT(ISERROR(VLOOKUP(trading_client_detail!$E593,'asset_&amp;_open_positions'!$E:$M, 6, FALSE))),VLOOKUP(trading_client_detail!$E593,'asset_&amp;_open_positions'!$E:$M, 6, FALSE),IF(NOT(ISERROR(VLOOKUP($A593,'asset_&amp;_open_positions'!$E:$M, 6, FALSE))),VLOOKUP($A593,'asset_&amp;_open_positions'!$E:$M, 6, FALSE),"ASSET"))),"")</f>
        <v>ASSET</v>
      </c>
      <c r="C593">
        <f>IF(AND(trading_client_detail!$A593&lt;&gt;"",ROUND(trading_client_detail!$G593,0)&lt;&gt;0),IF(OR(LEFT(trading_client_detail!$F593,3)="USD",RIGHT(trading_client_detail!$F593,3)="USD"),"",IF(NOT(ISERROR(VLOOKUP(trading_client_detail!$E593,'asset_&amp;_open_positions'!$E:$M, 6, FALSE))),VLOOKUP(trading_client_detail!$E593,'asset_&amp;_open_positions'!$E:$M, 8, FALSE),IF(NOT(ISERROR(VLOOKUP($A593,'asset_&amp;_open_positions'!$E:$M, 6, FALSE))),VLOOKUP($A593,'asset_&amp;_open_positions'!$E:$M, 8, FALSE),1))),"")</f>
        <v>1</v>
      </c>
      <c r="D593" s="42">
        <f>IF(trading_client_detail!$A593&lt;&gt;"",IF(OR(LEFT(trading_client_detail!$F593,3)="USD",RIGHT(trading_client_detail!$F593,3)="USD",LEFT(trading_client_detail!$F593,3)="EUR",RIGHT(trading_client_detail!$F593,3)="EUR"),"",trading_client_detail!$G593),"")</f>
        <v>23.873000000000001</v>
      </c>
    </row>
    <row r="594" spans="1:4" x14ac:dyDescent="0.25">
      <c r="A594" t="str">
        <f>IF(AND(trading_client_detail!$A594&lt;&gt;"",ROUND(trading_client_detail!$G594,0)&lt;&gt;0),IF(OR(LEFT(trading_client_detail!$F594,3)="USD",RIGHT(trading_client_detail!$F594,3)="USD",LEFT(trading_client_detail!$F594,3)="EUR",RIGHT(trading_client_detail!$F594,3)="EUR"),"",IF(NOT(ISERROR(VLOOKUP(trading_client_detail!$E594,'asset_&amp;_open_positions'!$E:$M, 9, FALSE))),VLOOKUP(trading_client_detail!$E594,'asset_&amp;_open_positions'!$E:$M, 9, FALSE),IF(NOT(ISERROR(VLOOKUP(trading_client_detail!$F594,'asset_&amp;_open_positions'!$E:$M, 9, FALSE))),VLOOKUP(trading_client_detail!$F594,'asset_&amp;_open_positions'!$E:$M, 9, FALSE),RIGHT(trading_client_detail!$F594,LEN(trading_client_detail!$F594)-1)))),"")</f>
        <v/>
      </c>
      <c r="B594" t="str">
        <f>IF(AND(trading_client_detail!$A594&lt;&gt;"",ROUND(trading_client_detail!$G594,0)&lt;&gt;0),IF(OR(LEFT(trading_client_detail!$F594,3)="USD",RIGHT(trading_client_detail!$F594,3)="USD"),"",IF(NOT(ISERROR(VLOOKUP(trading_client_detail!$E594,'asset_&amp;_open_positions'!$E:$M, 6, FALSE))),VLOOKUP(trading_client_detail!$E594,'asset_&amp;_open_positions'!$E:$M, 6, FALSE),IF(NOT(ISERROR(VLOOKUP($A594,'asset_&amp;_open_positions'!$E:$M, 6, FALSE))),VLOOKUP($A594,'asset_&amp;_open_positions'!$E:$M, 6, FALSE),"ASSET"))),"")</f>
        <v/>
      </c>
      <c r="C594" t="str">
        <f>IF(AND(trading_client_detail!$A594&lt;&gt;"",ROUND(trading_client_detail!$G594,0)&lt;&gt;0),IF(OR(LEFT(trading_client_detail!$F594,3)="USD",RIGHT(trading_client_detail!$F594,3)="USD"),"",IF(NOT(ISERROR(VLOOKUP(trading_client_detail!$E594,'asset_&amp;_open_positions'!$E:$M, 6, FALSE))),VLOOKUP(trading_client_detail!$E594,'asset_&amp;_open_positions'!$E:$M, 8, FALSE),IF(NOT(ISERROR(VLOOKUP($A594,'asset_&amp;_open_positions'!$E:$M, 6, FALSE))),VLOOKUP($A594,'asset_&amp;_open_positions'!$E:$M, 8, FALSE),1))),"")</f>
        <v/>
      </c>
      <c r="D594" s="42" t="str">
        <f>IF(trading_client_detail!$A594&lt;&gt;"",IF(OR(LEFT(trading_client_detail!$F594,3)="USD",RIGHT(trading_client_detail!$F594,3)="USD",LEFT(trading_client_detail!$F594,3)="EUR",RIGHT(trading_client_detail!$F594,3)="EUR"),"",trading_client_detail!$G594),"")</f>
        <v/>
      </c>
    </row>
    <row r="595" spans="1:4" x14ac:dyDescent="0.25">
      <c r="A595" t="str">
        <f>IF(AND(trading_client_detail!$A595&lt;&gt;"",ROUND(trading_client_detail!$G595,0)&lt;&gt;0),IF(OR(LEFT(trading_client_detail!$F595,3)="USD",RIGHT(trading_client_detail!$F595,3)="USD",LEFT(trading_client_detail!$F595,3)="EUR",RIGHT(trading_client_detail!$F595,3)="EUR"),"",IF(NOT(ISERROR(VLOOKUP(trading_client_detail!$E595,'asset_&amp;_open_positions'!$E:$M, 9, FALSE))),VLOOKUP(trading_client_detail!$E595,'asset_&amp;_open_positions'!$E:$M, 9, FALSE),IF(NOT(ISERROR(VLOOKUP(trading_client_detail!$F595,'asset_&amp;_open_positions'!$E:$M, 9, FALSE))),VLOOKUP(trading_client_detail!$F595,'asset_&amp;_open_positions'!$E:$M, 9, FALSE),RIGHT(trading_client_detail!$F595,LEN(trading_client_detail!$F595)-1)))),"")</f>
        <v/>
      </c>
      <c r="B595" t="str">
        <f>IF(AND(trading_client_detail!$A595&lt;&gt;"",ROUND(trading_client_detail!$G595,0)&lt;&gt;0),IF(OR(LEFT(trading_client_detail!$F595,3)="USD",RIGHT(trading_client_detail!$F595,3)="USD"),"",IF(NOT(ISERROR(VLOOKUP(trading_client_detail!$E595,'asset_&amp;_open_positions'!$E:$M, 6, FALSE))),VLOOKUP(trading_client_detail!$E595,'asset_&amp;_open_positions'!$E:$M, 6, FALSE),IF(NOT(ISERROR(VLOOKUP($A595,'asset_&amp;_open_positions'!$E:$M, 6, FALSE))),VLOOKUP($A595,'asset_&amp;_open_positions'!$E:$M, 6, FALSE),"ASSET"))),"")</f>
        <v/>
      </c>
      <c r="C595" t="str">
        <f>IF(AND(trading_client_detail!$A595&lt;&gt;"",ROUND(trading_client_detail!$G595,0)&lt;&gt;0),IF(OR(LEFT(trading_client_detail!$F595,3)="USD",RIGHT(trading_client_detail!$F595,3)="USD"),"",IF(NOT(ISERROR(VLOOKUP(trading_client_detail!$E595,'asset_&amp;_open_positions'!$E:$M, 6, FALSE))),VLOOKUP(trading_client_detail!$E595,'asset_&amp;_open_positions'!$E:$M, 8, FALSE),IF(NOT(ISERROR(VLOOKUP($A595,'asset_&amp;_open_positions'!$E:$M, 6, FALSE))),VLOOKUP($A595,'asset_&amp;_open_positions'!$E:$M, 8, FALSE),1))),"")</f>
        <v/>
      </c>
      <c r="D595" s="42">
        <f>IF(trading_client_detail!$A595&lt;&gt;"",IF(OR(LEFT(trading_client_detail!$F595,3)="USD",RIGHT(trading_client_detail!$F595,3)="USD",LEFT(trading_client_detail!$F595,3)="EUR",RIGHT(trading_client_detail!$F595,3)="EUR"),"",trading_client_detail!$G595),"")</f>
        <v>-1.9093000000000002E-5</v>
      </c>
    </row>
    <row r="596" spans="1:4" x14ac:dyDescent="0.25">
      <c r="A596" t="str">
        <f>IF(AND(trading_client_detail!$A596&lt;&gt;"",ROUND(trading_client_detail!$G596,0)&lt;&gt;0),IF(OR(LEFT(trading_client_detail!$F596,3)="USD",RIGHT(trading_client_detail!$F596,3)="USD",LEFT(trading_client_detail!$F596,3)="EUR",RIGHT(trading_client_detail!$F596,3)="EUR"),"",IF(NOT(ISERROR(VLOOKUP(trading_client_detail!$E596,'asset_&amp;_open_positions'!$E:$M, 9, FALSE))),VLOOKUP(trading_client_detail!$E596,'asset_&amp;_open_positions'!$E:$M, 9, FALSE),IF(NOT(ISERROR(VLOOKUP(trading_client_detail!$F596,'asset_&amp;_open_positions'!$E:$M, 9, FALSE))),VLOOKUP(trading_client_detail!$F596,'asset_&amp;_open_positions'!$E:$M, 9, FALSE),RIGHT(trading_client_detail!$F596,LEN(trading_client_detail!$F596)-1)))),"")</f>
        <v>ETH</v>
      </c>
      <c r="B596" t="str">
        <f>IF(AND(trading_client_detail!$A596&lt;&gt;"",ROUND(trading_client_detail!$G596,0)&lt;&gt;0),IF(OR(LEFT(trading_client_detail!$F596,3)="USD",RIGHT(trading_client_detail!$F596,3)="USD"),"",IF(NOT(ISERROR(VLOOKUP(trading_client_detail!$E596,'asset_&amp;_open_positions'!$E:$M, 6, FALSE))),VLOOKUP(trading_client_detail!$E596,'asset_&amp;_open_positions'!$E:$M, 6, FALSE),IF(NOT(ISERROR(VLOOKUP($A596,'asset_&amp;_open_positions'!$E:$M, 6, FALSE))),VLOOKUP($A596,'asset_&amp;_open_positions'!$E:$M, 6, FALSE),"ASSET"))),"")</f>
        <v>ASSET</v>
      </c>
      <c r="C596">
        <f>IF(AND(trading_client_detail!$A596&lt;&gt;"",ROUND(trading_client_detail!$G596,0)&lt;&gt;0),IF(OR(LEFT(trading_client_detail!$F596,3)="USD",RIGHT(trading_client_detail!$F596,3)="USD"),"",IF(NOT(ISERROR(VLOOKUP(trading_client_detail!$E596,'asset_&amp;_open_positions'!$E:$M, 6, FALSE))),VLOOKUP(trading_client_detail!$E596,'asset_&amp;_open_positions'!$E:$M, 8, FALSE),IF(NOT(ISERROR(VLOOKUP($A596,'asset_&amp;_open_positions'!$E:$M, 6, FALSE))),VLOOKUP($A596,'asset_&amp;_open_positions'!$E:$M, 8, FALSE),1))),"")</f>
        <v>1</v>
      </c>
      <c r="D596" s="42">
        <f>IF(trading_client_detail!$A596&lt;&gt;"",IF(OR(LEFT(trading_client_detail!$F596,3)="USD",RIGHT(trading_client_detail!$F596,3)="USD",LEFT(trading_client_detail!$F596,3)="EUR",RIGHT(trading_client_detail!$F596,3)="EUR"),"",trading_client_detail!$G596),"")</f>
        <v>-119.698136018</v>
      </c>
    </row>
    <row r="597" spans="1:4" x14ac:dyDescent="0.25">
      <c r="A597" t="str">
        <f>IF(AND(trading_client_detail!$A597&lt;&gt;"",ROUND(trading_client_detail!$G597,0)&lt;&gt;0),IF(OR(LEFT(trading_client_detail!$F597,3)="USD",RIGHT(trading_client_detail!$F597,3)="USD",LEFT(trading_client_detail!$F597,3)="EUR",RIGHT(trading_client_detail!$F597,3)="EUR"),"",IF(NOT(ISERROR(VLOOKUP(trading_client_detail!$E597,'asset_&amp;_open_positions'!$E:$M, 9, FALSE))),VLOOKUP(trading_client_detail!$E597,'asset_&amp;_open_positions'!$E:$M, 9, FALSE),IF(NOT(ISERROR(VLOOKUP(trading_client_detail!$F597,'asset_&amp;_open_positions'!$E:$M, 9, FALSE))),VLOOKUP(trading_client_detail!$F597,'asset_&amp;_open_positions'!$E:$M, 9, FALSE),RIGHT(trading_client_detail!$F597,LEN(trading_client_detail!$F597)-1)))),"")</f>
        <v/>
      </c>
      <c r="B597" t="str">
        <f>IF(AND(trading_client_detail!$A597&lt;&gt;"",ROUND(trading_client_detail!$G597,0)&lt;&gt;0),IF(OR(LEFT(trading_client_detail!$F597,3)="USD",RIGHT(trading_client_detail!$F597,3)="USD"),"",IF(NOT(ISERROR(VLOOKUP(trading_client_detail!$E597,'asset_&amp;_open_positions'!$E:$M, 6, FALSE))),VLOOKUP(trading_client_detail!$E597,'asset_&amp;_open_positions'!$E:$M, 6, FALSE),IF(NOT(ISERROR(VLOOKUP($A597,'asset_&amp;_open_positions'!$E:$M, 6, FALSE))),VLOOKUP($A597,'asset_&amp;_open_positions'!$E:$M, 6, FALSE),"ASSET"))),"")</f>
        <v/>
      </c>
      <c r="C597" t="str">
        <f>IF(AND(trading_client_detail!$A597&lt;&gt;"",ROUND(trading_client_detail!$G597,0)&lt;&gt;0),IF(OR(LEFT(trading_client_detail!$F597,3)="USD",RIGHT(trading_client_detail!$F597,3)="USD"),"",IF(NOT(ISERROR(VLOOKUP(trading_client_detail!$E597,'asset_&amp;_open_positions'!$E:$M, 6, FALSE))),VLOOKUP(trading_client_detail!$E597,'asset_&amp;_open_positions'!$E:$M, 8, FALSE),IF(NOT(ISERROR(VLOOKUP($A597,'asset_&amp;_open_positions'!$E:$M, 6, FALSE))),VLOOKUP($A597,'asset_&amp;_open_positions'!$E:$M, 8, FALSE),1))),"")</f>
        <v/>
      </c>
      <c r="D597" s="42" t="str">
        <f>IF(trading_client_detail!$A597&lt;&gt;"",IF(OR(LEFT(trading_client_detail!$F597,3)="USD",RIGHT(trading_client_detail!$F597,3)="USD",LEFT(trading_client_detail!$F597,3)="EUR",RIGHT(trading_client_detail!$F597,3)="EUR"),"",trading_client_detail!$G597),"")</f>
        <v/>
      </c>
    </row>
    <row r="598" spans="1:4" x14ac:dyDescent="0.25">
      <c r="A598" t="str">
        <f>IF(AND(trading_client_detail!$A598&lt;&gt;"",ROUND(trading_client_detail!$G598,0)&lt;&gt;0),IF(OR(LEFT(trading_client_detail!$F598,3)="USD",RIGHT(trading_client_detail!$F598,3)="USD",LEFT(trading_client_detail!$F598,3)="EUR",RIGHT(trading_client_detail!$F598,3)="EUR"),"",IF(NOT(ISERROR(VLOOKUP(trading_client_detail!$E598,'asset_&amp;_open_positions'!$E:$M, 9, FALSE))),VLOOKUP(trading_client_detail!$E598,'asset_&amp;_open_positions'!$E:$M, 9, FALSE),IF(NOT(ISERROR(VLOOKUP(trading_client_detail!$F598,'asset_&amp;_open_positions'!$E:$M, 9, FALSE))),VLOOKUP(trading_client_detail!$F598,'asset_&amp;_open_positions'!$E:$M, 9, FALSE),RIGHT(trading_client_detail!$F598,LEN(trading_client_detail!$F598)-1)))),"")</f>
        <v>ETH</v>
      </c>
      <c r="B598" t="str">
        <f>IF(AND(trading_client_detail!$A598&lt;&gt;"",ROUND(trading_client_detail!$G598,0)&lt;&gt;0),IF(OR(LEFT(trading_client_detail!$F598,3)="USD",RIGHT(trading_client_detail!$F598,3)="USD"),"",IF(NOT(ISERROR(VLOOKUP(trading_client_detail!$E598,'asset_&amp;_open_positions'!$E:$M, 6, FALSE))),VLOOKUP(trading_client_detail!$E598,'asset_&amp;_open_positions'!$E:$M, 6, FALSE),IF(NOT(ISERROR(VLOOKUP($A598,'asset_&amp;_open_positions'!$E:$M, 6, FALSE))),VLOOKUP($A598,'asset_&amp;_open_positions'!$E:$M, 6, FALSE),"ASSET"))),"")</f>
        <v>ASSET</v>
      </c>
      <c r="C598">
        <f>IF(AND(trading_client_detail!$A598&lt;&gt;"",ROUND(trading_client_detail!$G598,0)&lt;&gt;0),IF(OR(LEFT(trading_client_detail!$F598,3)="USD",RIGHT(trading_client_detail!$F598,3)="USD"),"",IF(NOT(ISERROR(VLOOKUP(trading_client_detail!$E598,'asset_&amp;_open_positions'!$E:$M, 6, FALSE))),VLOOKUP(trading_client_detail!$E598,'asset_&amp;_open_positions'!$E:$M, 8, FALSE),IF(NOT(ISERROR(VLOOKUP($A598,'asset_&amp;_open_positions'!$E:$M, 6, FALSE))),VLOOKUP($A598,'asset_&amp;_open_positions'!$E:$M, 8, FALSE),1))),"")</f>
        <v>1</v>
      </c>
      <c r="D598" s="42">
        <f>IF(trading_client_detail!$A598&lt;&gt;"",IF(OR(LEFT(trading_client_detail!$F598,3)="USD",RIGHT(trading_client_detail!$F598,3)="USD",LEFT(trading_client_detail!$F598,3)="EUR",RIGHT(trading_client_detail!$F598,3)="EUR"),"",trading_client_detail!$G598),"")</f>
        <v>-309.5838</v>
      </c>
    </row>
    <row r="599" spans="1:4" x14ac:dyDescent="0.25">
      <c r="A599" t="str">
        <f>IF(AND(trading_client_detail!$A599&lt;&gt;"",ROUND(trading_client_detail!$G599,0)&lt;&gt;0),IF(OR(LEFT(trading_client_detail!$F599,3)="USD",RIGHT(trading_client_detail!$F599,3)="USD",LEFT(trading_client_detail!$F599,3)="EUR",RIGHT(trading_client_detail!$F599,3)="EUR"),"",IF(NOT(ISERROR(VLOOKUP(trading_client_detail!$E599,'asset_&amp;_open_positions'!$E:$M, 9, FALSE))),VLOOKUP(trading_client_detail!$E599,'asset_&amp;_open_positions'!$E:$M, 9, FALSE),IF(NOT(ISERROR(VLOOKUP(trading_client_detail!$F599,'asset_&amp;_open_positions'!$E:$M, 9, FALSE))),VLOOKUP(trading_client_detail!$F599,'asset_&amp;_open_positions'!$E:$M, 9, FALSE),RIGHT(trading_client_detail!$F599,LEN(trading_client_detail!$F599)-1)))),"")</f>
        <v>ETH</v>
      </c>
      <c r="B599" t="str">
        <f>IF(AND(trading_client_detail!$A599&lt;&gt;"",ROUND(trading_client_detail!$G599,0)&lt;&gt;0),IF(OR(LEFT(trading_client_detail!$F599,3)="USD",RIGHT(trading_client_detail!$F599,3)="USD"),"",IF(NOT(ISERROR(VLOOKUP(trading_client_detail!$E599,'asset_&amp;_open_positions'!$E:$M, 6, FALSE))),VLOOKUP(trading_client_detail!$E599,'asset_&amp;_open_positions'!$E:$M, 6, FALSE),IF(NOT(ISERROR(VLOOKUP($A599,'asset_&amp;_open_positions'!$E:$M, 6, FALSE))),VLOOKUP($A599,'asset_&amp;_open_positions'!$E:$M, 6, FALSE),"ASSET"))),"")</f>
        <v>ASSET</v>
      </c>
      <c r="C599">
        <f>IF(AND(trading_client_detail!$A599&lt;&gt;"",ROUND(trading_client_detail!$G599,0)&lt;&gt;0),IF(OR(LEFT(trading_client_detail!$F599,3)="USD",RIGHT(trading_client_detail!$F599,3)="USD"),"",IF(NOT(ISERROR(VLOOKUP(trading_client_detail!$E599,'asset_&amp;_open_positions'!$E:$M, 6, FALSE))),VLOOKUP(trading_client_detail!$E599,'asset_&amp;_open_positions'!$E:$M, 8, FALSE),IF(NOT(ISERROR(VLOOKUP($A599,'asset_&amp;_open_positions'!$E:$M, 6, FALSE))),VLOOKUP($A599,'asset_&amp;_open_positions'!$E:$M, 8, FALSE),1))),"")</f>
        <v>1</v>
      </c>
      <c r="D599" s="42">
        <f>IF(trading_client_detail!$A599&lt;&gt;"",IF(OR(LEFT(trading_client_detail!$F599,3)="USD",RIGHT(trading_client_detail!$F599,3)="USD",LEFT(trading_client_detail!$F599,3)="EUR",RIGHT(trading_client_detail!$F599,3)="EUR"),"",trading_client_detail!$G599),"")</f>
        <v>9.3595000000000006</v>
      </c>
    </row>
    <row r="600" spans="1:4" x14ac:dyDescent="0.25">
      <c r="A600" t="str">
        <f>IF(AND(trading_client_detail!$A600&lt;&gt;"",ROUND(trading_client_detail!$G600,0)&lt;&gt;0),IF(OR(LEFT(trading_client_detail!$F600,3)="USD",RIGHT(trading_client_detail!$F600,3)="USD",LEFT(trading_client_detail!$F600,3)="EUR",RIGHT(trading_client_detail!$F600,3)="EUR"),"",IF(NOT(ISERROR(VLOOKUP(trading_client_detail!$E600,'asset_&amp;_open_positions'!$E:$M, 9, FALSE))),VLOOKUP(trading_client_detail!$E600,'asset_&amp;_open_positions'!$E:$M, 9, FALSE),IF(NOT(ISERROR(VLOOKUP(trading_client_detail!$F600,'asset_&amp;_open_positions'!$E:$M, 9, FALSE))),VLOOKUP(trading_client_detail!$F600,'asset_&amp;_open_positions'!$E:$M, 9, FALSE),RIGHT(trading_client_detail!$F600,LEN(trading_client_detail!$F600)-1)))),"")</f>
        <v/>
      </c>
      <c r="B600" t="str">
        <f>IF(AND(trading_client_detail!$A600&lt;&gt;"",ROUND(trading_client_detail!$G600,0)&lt;&gt;0),IF(OR(LEFT(trading_client_detail!$F600,3)="USD",RIGHT(trading_client_detail!$F600,3)="USD"),"",IF(NOT(ISERROR(VLOOKUP(trading_client_detail!$E600,'asset_&amp;_open_positions'!$E:$M, 6, FALSE))),VLOOKUP(trading_client_detail!$E600,'asset_&amp;_open_positions'!$E:$M, 6, FALSE),IF(NOT(ISERROR(VLOOKUP($A600,'asset_&amp;_open_positions'!$E:$M, 6, FALSE))),VLOOKUP($A600,'asset_&amp;_open_positions'!$E:$M, 6, FALSE),"ASSET"))),"")</f>
        <v/>
      </c>
      <c r="C600" t="str">
        <f>IF(AND(trading_client_detail!$A600&lt;&gt;"",ROUND(trading_client_detail!$G600,0)&lt;&gt;0),IF(OR(LEFT(trading_client_detail!$F600,3)="USD",RIGHT(trading_client_detail!$F600,3)="USD"),"",IF(NOT(ISERROR(VLOOKUP(trading_client_detail!$E600,'asset_&amp;_open_positions'!$E:$M, 6, FALSE))),VLOOKUP(trading_client_detail!$E600,'asset_&amp;_open_positions'!$E:$M, 8, FALSE),IF(NOT(ISERROR(VLOOKUP($A600,'asset_&amp;_open_positions'!$E:$M, 6, FALSE))),VLOOKUP($A600,'asset_&amp;_open_positions'!$E:$M, 8, FALSE),1))),"")</f>
        <v/>
      </c>
      <c r="D600" s="42" t="str">
        <f>IF(trading_client_detail!$A600&lt;&gt;"",IF(OR(LEFT(trading_client_detail!$F600,3)="USD",RIGHT(trading_client_detail!$F600,3)="USD",LEFT(trading_client_detail!$F600,3)="EUR",RIGHT(trading_client_detail!$F600,3)="EUR"),"",trading_client_detail!$G600),"")</f>
        <v/>
      </c>
    </row>
    <row r="601" spans="1:4" x14ac:dyDescent="0.25">
      <c r="A601" t="str">
        <f>IF(AND(trading_client_detail!$A601&lt;&gt;"",ROUND(trading_client_detail!$G601,0)&lt;&gt;0),IF(OR(LEFT(trading_client_detail!$F601,3)="USD",RIGHT(trading_client_detail!$F601,3)="USD",LEFT(trading_client_detail!$F601,3)="EUR",RIGHT(trading_client_detail!$F601,3)="EUR"),"",IF(NOT(ISERROR(VLOOKUP(trading_client_detail!$E601,'asset_&amp;_open_positions'!$E:$M, 9, FALSE))),VLOOKUP(trading_client_detail!$E601,'asset_&amp;_open_positions'!$E:$M, 9, FALSE),IF(NOT(ISERROR(VLOOKUP(trading_client_detail!$F601,'asset_&amp;_open_positions'!$E:$M, 9, FALSE))),VLOOKUP(trading_client_detail!$F601,'asset_&amp;_open_positions'!$E:$M, 9, FALSE),RIGHT(trading_client_detail!$F601,LEN(trading_client_detail!$F601)-1)))),"")</f>
        <v>ETH</v>
      </c>
      <c r="B601" t="str">
        <f>IF(AND(trading_client_detail!$A601&lt;&gt;"",ROUND(trading_client_detail!$G601,0)&lt;&gt;0),IF(OR(LEFT(trading_client_detail!$F601,3)="USD",RIGHT(trading_client_detail!$F601,3)="USD"),"",IF(NOT(ISERROR(VLOOKUP(trading_client_detail!$E601,'asset_&amp;_open_positions'!$E:$M, 6, FALSE))),VLOOKUP(trading_client_detail!$E601,'asset_&amp;_open_positions'!$E:$M, 6, FALSE),IF(NOT(ISERROR(VLOOKUP($A601,'asset_&amp;_open_positions'!$E:$M, 6, FALSE))),VLOOKUP($A601,'asset_&amp;_open_positions'!$E:$M, 6, FALSE),"ASSET"))),"")</f>
        <v>SWAP</v>
      </c>
      <c r="C601">
        <f>IF(AND(trading_client_detail!$A601&lt;&gt;"",ROUND(trading_client_detail!$G601,0)&lt;&gt;0),IF(OR(LEFT(trading_client_detail!$F601,3)="USD",RIGHT(trading_client_detail!$F601,3)="USD"),"",IF(NOT(ISERROR(VLOOKUP(trading_client_detail!$E601,'asset_&amp;_open_positions'!$E:$M, 6, FALSE))),VLOOKUP(trading_client_detail!$E601,'asset_&amp;_open_positions'!$E:$M, 8, FALSE),IF(NOT(ISERROR(VLOOKUP($A601,'asset_&amp;_open_positions'!$E:$M, 6, FALSE))),VLOOKUP($A601,'asset_&amp;_open_positions'!$E:$M, 8, FALSE),1))),"")</f>
        <v>1</v>
      </c>
      <c r="D601" s="42">
        <f>IF(trading_client_detail!$A601&lt;&gt;"",IF(OR(LEFT(trading_client_detail!$F601,3)="USD",RIGHT(trading_client_detail!$F601,3)="USD",LEFT(trading_client_detail!$F601,3)="EUR",RIGHT(trading_client_detail!$F601,3)="EUR"),"",trading_client_detail!$G601),"")</f>
        <v>-1082.9690000000001</v>
      </c>
    </row>
    <row r="602" spans="1:4" x14ac:dyDescent="0.25">
      <c r="A602" t="str">
        <f>IF(AND(trading_client_detail!$A602&lt;&gt;"",ROUND(trading_client_detail!$G602,0)&lt;&gt;0),IF(OR(LEFT(trading_client_detail!$F602,3)="USD",RIGHT(trading_client_detail!$F602,3)="USD",LEFT(trading_client_detail!$F602,3)="EUR",RIGHT(trading_client_detail!$F602,3)="EUR"),"",IF(NOT(ISERROR(VLOOKUP(trading_client_detail!$E602,'asset_&amp;_open_positions'!$E:$M, 9, FALSE))),VLOOKUP(trading_client_detail!$E602,'asset_&amp;_open_positions'!$E:$M, 9, FALSE),IF(NOT(ISERROR(VLOOKUP(trading_client_detail!$F602,'asset_&amp;_open_positions'!$E:$M, 9, FALSE))),VLOOKUP(trading_client_detail!$F602,'asset_&amp;_open_positions'!$E:$M, 9, FALSE),RIGHT(trading_client_detail!$F602,LEN(trading_client_detail!$F602)-1)))),"")</f>
        <v/>
      </c>
      <c r="B602" t="str">
        <f>IF(AND(trading_client_detail!$A602&lt;&gt;"",ROUND(trading_client_detail!$G602,0)&lt;&gt;0),IF(OR(LEFT(trading_client_detail!$F602,3)="USD",RIGHT(trading_client_detail!$F602,3)="USD"),"",IF(NOT(ISERROR(VLOOKUP(trading_client_detail!$E602,'asset_&amp;_open_positions'!$E:$M, 6, FALSE))),VLOOKUP(trading_client_detail!$E602,'asset_&amp;_open_positions'!$E:$M, 6, FALSE),IF(NOT(ISERROR(VLOOKUP($A602,'asset_&amp;_open_positions'!$E:$M, 6, FALSE))),VLOOKUP($A602,'asset_&amp;_open_positions'!$E:$M, 6, FALSE),"ASSET"))),"")</f>
        <v/>
      </c>
      <c r="C602" t="str">
        <f>IF(AND(trading_client_detail!$A602&lt;&gt;"",ROUND(trading_client_detail!$G602,0)&lt;&gt;0),IF(OR(LEFT(trading_client_detail!$F602,3)="USD",RIGHT(trading_client_detail!$F602,3)="USD"),"",IF(NOT(ISERROR(VLOOKUP(trading_client_detail!$E602,'asset_&amp;_open_positions'!$E:$M, 6, FALSE))),VLOOKUP(trading_client_detail!$E602,'asset_&amp;_open_positions'!$E:$M, 8, FALSE),IF(NOT(ISERROR(VLOOKUP($A602,'asset_&amp;_open_positions'!$E:$M, 6, FALSE))),VLOOKUP($A602,'asset_&amp;_open_positions'!$E:$M, 8, FALSE),1))),"")</f>
        <v/>
      </c>
      <c r="D602" s="42" t="str">
        <f>IF(trading_client_detail!$A602&lt;&gt;"",IF(OR(LEFT(trading_client_detail!$F602,3)="USD",RIGHT(trading_client_detail!$F602,3)="USD",LEFT(trading_client_detail!$F602,3)="EUR",RIGHT(trading_client_detail!$F602,3)="EUR"),"",trading_client_detail!$G602),"")</f>
        <v/>
      </c>
    </row>
    <row r="603" spans="1:4" x14ac:dyDescent="0.25">
      <c r="A603" t="str">
        <f>IF(AND(trading_client_detail!$A603&lt;&gt;"",ROUND(trading_client_detail!$G603,0)&lt;&gt;0),IF(OR(LEFT(trading_client_detail!$F603,3)="USD",RIGHT(trading_client_detail!$F603,3)="USD",LEFT(trading_client_detail!$F603,3)="EUR",RIGHT(trading_client_detail!$F603,3)="EUR"),"",IF(NOT(ISERROR(VLOOKUP(trading_client_detail!$E603,'asset_&amp;_open_positions'!$E:$M, 9, FALSE))),VLOOKUP(trading_client_detail!$E603,'asset_&amp;_open_positions'!$E:$M, 9, FALSE),IF(NOT(ISERROR(VLOOKUP(trading_client_detail!$F603,'asset_&amp;_open_positions'!$E:$M, 9, FALSE))),VLOOKUP(trading_client_detail!$F603,'asset_&amp;_open_positions'!$E:$M, 9, FALSE),RIGHT(trading_client_detail!$F603,LEN(trading_client_detail!$F603)-1)))),"")</f>
        <v>ETH</v>
      </c>
      <c r="B603" t="str">
        <f>IF(AND(trading_client_detail!$A603&lt;&gt;"",ROUND(trading_client_detail!$G603,0)&lt;&gt;0),IF(OR(LEFT(trading_client_detail!$F603,3)="USD",RIGHT(trading_client_detail!$F603,3)="USD"),"",IF(NOT(ISERROR(VLOOKUP(trading_client_detail!$E603,'asset_&amp;_open_positions'!$E:$M, 6, FALSE))),VLOOKUP(trading_client_detail!$E603,'asset_&amp;_open_positions'!$E:$M, 6, FALSE),IF(NOT(ISERROR(VLOOKUP($A603,'asset_&amp;_open_positions'!$E:$M, 6, FALSE))),VLOOKUP($A603,'asset_&amp;_open_positions'!$E:$M, 6, FALSE),"ASSET"))),"")</f>
        <v>ASSET</v>
      </c>
      <c r="C603">
        <f>IF(AND(trading_client_detail!$A603&lt;&gt;"",ROUND(trading_client_detail!$G603,0)&lt;&gt;0),IF(OR(LEFT(trading_client_detail!$F603,3)="USD",RIGHT(trading_client_detail!$F603,3)="USD"),"",IF(NOT(ISERROR(VLOOKUP(trading_client_detail!$E603,'asset_&amp;_open_positions'!$E:$M, 6, FALSE))),VLOOKUP(trading_client_detail!$E603,'asset_&amp;_open_positions'!$E:$M, 8, FALSE),IF(NOT(ISERROR(VLOOKUP($A603,'asset_&amp;_open_positions'!$E:$M, 6, FALSE))),VLOOKUP($A603,'asset_&amp;_open_positions'!$E:$M, 8, FALSE),1))),"")</f>
        <v>1</v>
      </c>
      <c r="D603" s="42">
        <f>IF(trading_client_detail!$A603&lt;&gt;"",IF(OR(LEFT(trading_client_detail!$F603,3)="USD",RIGHT(trading_client_detail!$F603,3)="USD",LEFT(trading_client_detail!$F603,3)="EUR",RIGHT(trading_client_detail!$F603,3)="EUR"),"",trading_client_detail!$G603),"")</f>
        <v>-44.324166290000001</v>
      </c>
    </row>
    <row r="604" spans="1:4" x14ac:dyDescent="0.25">
      <c r="A604" t="str">
        <f>IF(AND(trading_client_detail!$A604&lt;&gt;"",ROUND(trading_client_detail!$G604,0)&lt;&gt;0),IF(OR(LEFT(trading_client_detail!$F604,3)="USD",RIGHT(trading_client_detail!$F604,3)="USD",LEFT(trading_client_detail!$F604,3)="EUR",RIGHT(trading_client_detail!$F604,3)="EUR"),"",IF(NOT(ISERROR(VLOOKUP(trading_client_detail!$E604,'asset_&amp;_open_positions'!$E:$M, 9, FALSE))),VLOOKUP(trading_client_detail!$E604,'asset_&amp;_open_positions'!$E:$M, 9, FALSE),IF(NOT(ISERROR(VLOOKUP(trading_client_detail!$F604,'asset_&amp;_open_positions'!$E:$M, 9, FALSE))),VLOOKUP(trading_client_detail!$F604,'asset_&amp;_open_positions'!$E:$M, 9, FALSE),RIGHT(trading_client_detail!$F604,LEN(trading_client_detail!$F604)-1)))),"")</f>
        <v/>
      </c>
      <c r="B604" t="str">
        <f>IF(AND(trading_client_detail!$A604&lt;&gt;"",ROUND(trading_client_detail!$G604,0)&lt;&gt;0),IF(OR(LEFT(trading_client_detail!$F604,3)="USD",RIGHT(trading_client_detail!$F604,3)="USD"),"",IF(NOT(ISERROR(VLOOKUP(trading_client_detail!$E604,'asset_&amp;_open_positions'!$E:$M, 6, FALSE))),VLOOKUP(trading_client_detail!$E604,'asset_&amp;_open_positions'!$E:$M, 6, FALSE),IF(NOT(ISERROR(VLOOKUP($A604,'asset_&amp;_open_positions'!$E:$M, 6, FALSE))),VLOOKUP($A604,'asset_&amp;_open_positions'!$E:$M, 6, FALSE),"ASSET"))),"")</f>
        <v/>
      </c>
      <c r="C604" t="str">
        <f>IF(AND(trading_client_detail!$A604&lt;&gt;"",ROUND(trading_client_detail!$G604,0)&lt;&gt;0),IF(OR(LEFT(trading_client_detail!$F604,3)="USD",RIGHT(trading_client_detail!$F604,3)="USD"),"",IF(NOT(ISERROR(VLOOKUP(trading_client_detail!$E604,'asset_&amp;_open_positions'!$E:$M, 6, FALSE))),VLOOKUP(trading_client_detail!$E604,'asset_&amp;_open_positions'!$E:$M, 8, FALSE),IF(NOT(ISERROR(VLOOKUP($A604,'asset_&amp;_open_positions'!$E:$M, 6, FALSE))),VLOOKUP($A604,'asset_&amp;_open_positions'!$E:$M, 8, FALSE),1))),"")</f>
        <v/>
      </c>
      <c r="D604" s="42">
        <f>IF(trading_client_detail!$A604&lt;&gt;"",IF(OR(LEFT(trading_client_detail!$F604,3)="USD",RIGHT(trading_client_detail!$F604,3)="USD",LEFT(trading_client_detail!$F604,3)="EUR",RIGHT(trading_client_detail!$F604,3)="EUR"),"",trading_client_detail!$G604),"")</f>
        <v>-1.1999999999999999E-7</v>
      </c>
    </row>
    <row r="605" spans="1:4" x14ac:dyDescent="0.25">
      <c r="A605" t="str">
        <f>IF(AND(trading_client_detail!$A605&lt;&gt;"",ROUND(trading_client_detail!$G605,0)&lt;&gt;0),IF(OR(LEFT(trading_client_detail!$F605,3)="USD",RIGHT(trading_client_detail!$F605,3)="USD",LEFT(trading_client_detail!$F605,3)="EUR",RIGHT(trading_client_detail!$F605,3)="EUR"),"",IF(NOT(ISERROR(VLOOKUP(trading_client_detail!$E605,'asset_&amp;_open_positions'!$E:$M, 9, FALSE))),VLOOKUP(trading_client_detail!$E605,'asset_&amp;_open_positions'!$E:$M, 9, FALSE),IF(NOT(ISERROR(VLOOKUP(trading_client_detail!$F605,'asset_&amp;_open_positions'!$E:$M, 9, FALSE))),VLOOKUP(trading_client_detail!$F605,'asset_&amp;_open_positions'!$E:$M, 9, FALSE),RIGHT(trading_client_detail!$F605,LEN(trading_client_detail!$F605)-1)))),"")</f>
        <v/>
      </c>
      <c r="B605" t="str">
        <f>IF(AND(trading_client_detail!$A605&lt;&gt;"",ROUND(trading_client_detail!$G605,0)&lt;&gt;0),IF(OR(LEFT(trading_client_detail!$F605,3)="USD",RIGHT(trading_client_detail!$F605,3)="USD"),"",IF(NOT(ISERROR(VLOOKUP(trading_client_detail!$E605,'asset_&amp;_open_positions'!$E:$M, 6, FALSE))),VLOOKUP(trading_client_detail!$E605,'asset_&amp;_open_positions'!$E:$M, 6, FALSE),IF(NOT(ISERROR(VLOOKUP($A605,'asset_&amp;_open_positions'!$E:$M, 6, FALSE))),VLOOKUP($A605,'asset_&amp;_open_positions'!$E:$M, 6, FALSE),"ASSET"))),"")</f>
        <v/>
      </c>
      <c r="C605" t="str">
        <f>IF(AND(trading_client_detail!$A605&lt;&gt;"",ROUND(trading_client_detail!$G605,0)&lt;&gt;0),IF(OR(LEFT(trading_client_detail!$F605,3)="USD",RIGHT(trading_client_detail!$F605,3)="USD"),"",IF(NOT(ISERROR(VLOOKUP(trading_client_detail!$E605,'asset_&amp;_open_positions'!$E:$M, 6, FALSE))),VLOOKUP(trading_client_detail!$E605,'asset_&amp;_open_positions'!$E:$M, 8, FALSE),IF(NOT(ISERROR(VLOOKUP($A605,'asset_&amp;_open_positions'!$E:$M, 6, FALSE))),VLOOKUP($A605,'asset_&amp;_open_positions'!$E:$M, 8, FALSE),1))),"")</f>
        <v/>
      </c>
      <c r="D605" s="42">
        <f>IF(trading_client_detail!$A605&lt;&gt;"",IF(OR(LEFT(trading_client_detail!$F605,3)="USD",RIGHT(trading_client_detail!$F605,3)="USD",LEFT(trading_client_detail!$F605,3)="EUR",RIGHT(trading_client_detail!$F605,3)="EUR"),"",trading_client_detail!$G605),"")</f>
        <v>-0.12</v>
      </c>
    </row>
    <row r="606" spans="1:4" x14ac:dyDescent="0.25">
      <c r="A606" t="str">
        <f>IF(AND(trading_client_detail!$A606&lt;&gt;"",ROUND(trading_client_detail!$G606,0)&lt;&gt;0),IF(OR(LEFT(trading_client_detail!$F606,3)="USD",RIGHT(trading_client_detail!$F606,3)="USD",LEFT(trading_client_detail!$F606,3)="EUR",RIGHT(trading_client_detail!$F606,3)="EUR"),"",IF(NOT(ISERROR(VLOOKUP(trading_client_detail!$E606,'asset_&amp;_open_positions'!$E:$M, 9, FALSE))),VLOOKUP(trading_client_detail!$E606,'asset_&amp;_open_positions'!$E:$M, 9, FALSE),IF(NOT(ISERROR(VLOOKUP(trading_client_detail!$F606,'asset_&amp;_open_positions'!$E:$M, 9, FALSE))),VLOOKUP(trading_client_detail!$F606,'asset_&amp;_open_positions'!$E:$M, 9, FALSE),RIGHT(trading_client_detail!$F606,LEN(trading_client_detail!$F606)-1)))),"")</f>
        <v/>
      </c>
      <c r="B606" t="str">
        <f>IF(AND(trading_client_detail!$A606&lt;&gt;"",ROUND(trading_client_detail!$G606,0)&lt;&gt;0),IF(OR(LEFT(trading_client_detail!$F606,3)="USD",RIGHT(trading_client_detail!$F606,3)="USD"),"",IF(NOT(ISERROR(VLOOKUP(trading_client_detail!$E606,'asset_&amp;_open_positions'!$E:$M, 6, FALSE))),VLOOKUP(trading_client_detail!$E606,'asset_&amp;_open_positions'!$E:$M, 6, FALSE),IF(NOT(ISERROR(VLOOKUP($A606,'asset_&amp;_open_positions'!$E:$M, 6, FALSE))),VLOOKUP($A606,'asset_&amp;_open_positions'!$E:$M, 6, FALSE),"ASSET"))),"")</f>
        <v/>
      </c>
      <c r="C606" t="str">
        <f>IF(AND(trading_client_detail!$A606&lt;&gt;"",ROUND(trading_client_detail!$G606,0)&lt;&gt;0),IF(OR(LEFT(trading_client_detail!$F606,3)="USD",RIGHT(trading_client_detail!$F606,3)="USD"),"",IF(NOT(ISERROR(VLOOKUP(trading_client_detail!$E606,'asset_&amp;_open_positions'!$E:$M, 6, FALSE))),VLOOKUP(trading_client_detail!$E606,'asset_&amp;_open_positions'!$E:$M, 8, FALSE),IF(NOT(ISERROR(VLOOKUP($A606,'asset_&amp;_open_positions'!$E:$M, 6, FALSE))),VLOOKUP($A606,'asset_&amp;_open_positions'!$E:$M, 8, FALSE),1))),"")</f>
        <v/>
      </c>
      <c r="D606" s="42" t="str">
        <f>IF(trading_client_detail!$A606&lt;&gt;"",IF(OR(LEFT(trading_client_detail!$F606,3)="USD",RIGHT(trading_client_detail!$F606,3)="USD",LEFT(trading_client_detail!$F606,3)="EUR",RIGHT(trading_client_detail!$F606,3)="EUR"),"",trading_client_detail!$G606),"")</f>
        <v/>
      </c>
    </row>
    <row r="607" spans="1:4" x14ac:dyDescent="0.25">
      <c r="A607" t="str">
        <f>IF(AND(trading_client_detail!$A607&lt;&gt;"",ROUND(trading_client_detail!$G607,0)&lt;&gt;0),IF(OR(LEFT(trading_client_detail!$F607,3)="USD",RIGHT(trading_client_detail!$F607,3)="USD",LEFT(trading_client_detail!$F607,3)="EUR",RIGHT(trading_client_detail!$F607,3)="EUR"),"",IF(NOT(ISERROR(VLOOKUP(trading_client_detail!$E607,'asset_&amp;_open_positions'!$E:$M, 9, FALSE))),VLOOKUP(trading_client_detail!$E607,'asset_&amp;_open_positions'!$E:$M, 9, FALSE),IF(NOT(ISERROR(VLOOKUP(trading_client_detail!$F607,'asset_&amp;_open_positions'!$E:$M, 9, FALSE))),VLOOKUP(trading_client_detail!$F607,'asset_&amp;_open_positions'!$E:$M, 9, FALSE),RIGHT(trading_client_detail!$F607,LEN(trading_client_detail!$F607)-1)))),"")</f>
        <v>ETH</v>
      </c>
      <c r="B607" t="str">
        <f>IF(AND(trading_client_detail!$A607&lt;&gt;"",ROUND(trading_client_detail!$G607,0)&lt;&gt;0),IF(OR(LEFT(trading_client_detail!$F607,3)="USD",RIGHT(trading_client_detail!$F607,3)="USD"),"",IF(NOT(ISERROR(VLOOKUP(trading_client_detail!$E607,'asset_&amp;_open_positions'!$E:$M, 6, FALSE))),VLOOKUP(trading_client_detail!$E607,'asset_&amp;_open_positions'!$E:$M, 6, FALSE),IF(NOT(ISERROR(VLOOKUP($A607,'asset_&amp;_open_positions'!$E:$M, 6, FALSE))),VLOOKUP($A607,'asset_&amp;_open_positions'!$E:$M, 6, FALSE),"ASSET"))),"")</f>
        <v>ASSET</v>
      </c>
      <c r="C607">
        <f>IF(AND(trading_client_detail!$A607&lt;&gt;"",ROUND(trading_client_detail!$G607,0)&lt;&gt;0),IF(OR(LEFT(trading_client_detail!$F607,3)="USD",RIGHT(trading_client_detail!$F607,3)="USD"),"",IF(NOT(ISERROR(VLOOKUP(trading_client_detail!$E607,'asset_&amp;_open_positions'!$E:$M, 6, FALSE))),VLOOKUP(trading_client_detail!$E607,'asset_&amp;_open_positions'!$E:$M, 8, FALSE),IF(NOT(ISERROR(VLOOKUP($A607,'asset_&amp;_open_positions'!$E:$M, 6, FALSE))),VLOOKUP($A607,'asset_&amp;_open_positions'!$E:$M, 8, FALSE),1))),"")</f>
        <v>1</v>
      </c>
      <c r="D607" s="42">
        <f>IF(trading_client_detail!$A607&lt;&gt;"",IF(OR(LEFT(trading_client_detail!$F607,3)="USD",RIGHT(trading_client_detail!$F607,3)="USD",LEFT(trading_client_detail!$F607,3)="EUR",RIGHT(trading_client_detail!$F607,3)="EUR"),"",trading_client_detail!$G607),"")</f>
        <v>-87.798068477000001</v>
      </c>
    </row>
    <row r="608" spans="1:4" x14ac:dyDescent="0.25">
      <c r="A608" t="str">
        <f>IF(AND(trading_client_detail!$A608&lt;&gt;"",ROUND(trading_client_detail!$G608,0)&lt;&gt;0),IF(OR(LEFT(trading_client_detail!$F608,3)="USD",RIGHT(trading_client_detail!$F608,3)="USD",LEFT(trading_client_detail!$F608,3)="EUR",RIGHT(trading_client_detail!$F608,3)="EUR"),"",IF(NOT(ISERROR(VLOOKUP(trading_client_detail!$E608,'asset_&amp;_open_positions'!$E:$M, 9, FALSE))),VLOOKUP(trading_client_detail!$E608,'asset_&amp;_open_positions'!$E:$M, 9, FALSE),IF(NOT(ISERROR(VLOOKUP(trading_client_detail!$F608,'asset_&amp;_open_positions'!$E:$M, 9, FALSE))),VLOOKUP(trading_client_detail!$F608,'asset_&amp;_open_positions'!$E:$M, 9, FALSE),RIGHT(trading_client_detail!$F608,LEN(trading_client_detail!$F608)-1)))),"")</f>
        <v/>
      </c>
      <c r="B608" t="str">
        <f>IF(AND(trading_client_detail!$A608&lt;&gt;"",ROUND(trading_client_detail!$G608,0)&lt;&gt;0),IF(OR(LEFT(trading_client_detail!$F608,3)="USD",RIGHT(trading_client_detail!$F608,3)="USD"),"",IF(NOT(ISERROR(VLOOKUP(trading_client_detail!$E608,'asset_&amp;_open_positions'!$E:$M, 6, FALSE))),VLOOKUP(trading_client_detail!$E608,'asset_&amp;_open_positions'!$E:$M, 6, FALSE),IF(NOT(ISERROR(VLOOKUP($A608,'asset_&amp;_open_positions'!$E:$M, 6, FALSE))),VLOOKUP($A608,'asset_&amp;_open_positions'!$E:$M, 6, FALSE),"ASSET"))),"")</f>
        <v/>
      </c>
      <c r="C608" t="str">
        <f>IF(AND(trading_client_detail!$A608&lt;&gt;"",ROUND(trading_client_detail!$G608,0)&lt;&gt;0),IF(OR(LEFT(trading_client_detail!$F608,3)="USD",RIGHT(trading_client_detail!$F608,3)="USD"),"",IF(NOT(ISERROR(VLOOKUP(trading_client_detail!$E608,'asset_&amp;_open_positions'!$E:$M, 6, FALSE))),VLOOKUP(trading_client_detail!$E608,'asset_&amp;_open_positions'!$E:$M, 8, FALSE),IF(NOT(ISERROR(VLOOKUP($A608,'asset_&amp;_open_positions'!$E:$M, 6, FALSE))),VLOOKUP($A608,'asset_&amp;_open_positions'!$E:$M, 8, FALSE),1))),"")</f>
        <v/>
      </c>
      <c r="D608" s="42" t="str">
        <f>IF(trading_client_detail!$A608&lt;&gt;"",IF(OR(LEFT(trading_client_detail!$F608,3)="USD",RIGHT(trading_client_detail!$F608,3)="USD",LEFT(trading_client_detail!$F608,3)="EUR",RIGHT(trading_client_detail!$F608,3)="EUR"),"",trading_client_detail!$G608),"")</f>
        <v/>
      </c>
    </row>
    <row r="609" spans="1:4" x14ac:dyDescent="0.25">
      <c r="A609" t="str">
        <f>IF(AND(trading_client_detail!$A609&lt;&gt;"",ROUND(trading_client_detail!$G609,0)&lt;&gt;0),IF(OR(LEFT(trading_client_detail!$F609,3)="USD",RIGHT(trading_client_detail!$F609,3)="USD",LEFT(trading_client_detail!$F609,3)="EUR",RIGHT(trading_client_detail!$F609,3)="EUR"),"",IF(NOT(ISERROR(VLOOKUP(trading_client_detail!$E609,'asset_&amp;_open_positions'!$E:$M, 9, FALSE))),VLOOKUP(trading_client_detail!$E609,'asset_&amp;_open_positions'!$E:$M, 9, FALSE),IF(NOT(ISERROR(VLOOKUP(trading_client_detail!$F609,'asset_&amp;_open_positions'!$E:$M, 9, FALSE))),VLOOKUP(trading_client_detail!$F609,'asset_&amp;_open_positions'!$E:$M, 9, FALSE),RIGHT(trading_client_detail!$F609,LEN(trading_client_detail!$F609)-1)))),"")</f>
        <v>ETH</v>
      </c>
      <c r="B609" t="str">
        <f>IF(AND(trading_client_detail!$A609&lt;&gt;"",ROUND(trading_client_detail!$G609,0)&lt;&gt;0),IF(OR(LEFT(trading_client_detail!$F609,3)="USD",RIGHT(trading_client_detail!$F609,3)="USD"),"",IF(NOT(ISERROR(VLOOKUP(trading_client_detail!$E609,'asset_&amp;_open_positions'!$E:$M, 6, FALSE))),VLOOKUP(trading_client_detail!$E609,'asset_&amp;_open_positions'!$E:$M, 6, FALSE),IF(NOT(ISERROR(VLOOKUP($A609,'asset_&amp;_open_positions'!$E:$M, 6, FALSE))),VLOOKUP($A609,'asset_&amp;_open_positions'!$E:$M, 6, FALSE),"ASSET"))),"")</f>
        <v>ASSET</v>
      </c>
      <c r="C609">
        <f>IF(AND(trading_client_detail!$A609&lt;&gt;"",ROUND(trading_client_detail!$G609,0)&lt;&gt;0),IF(OR(LEFT(trading_client_detail!$F609,3)="USD",RIGHT(trading_client_detail!$F609,3)="USD"),"",IF(NOT(ISERROR(VLOOKUP(trading_client_detail!$E609,'asset_&amp;_open_positions'!$E:$M, 6, FALSE))),VLOOKUP(trading_client_detail!$E609,'asset_&amp;_open_positions'!$E:$M, 8, FALSE),IF(NOT(ISERROR(VLOOKUP($A609,'asset_&amp;_open_positions'!$E:$M, 6, FALSE))),VLOOKUP($A609,'asset_&amp;_open_positions'!$E:$M, 8, FALSE),1))),"")</f>
        <v>1</v>
      </c>
      <c r="D609" s="42">
        <f>IF(trading_client_detail!$A609&lt;&gt;"",IF(OR(LEFT(trading_client_detail!$F609,3)="USD",RIGHT(trading_client_detail!$F609,3)="USD",LEFT(trading_client_detail!$F609,3)="EUR",RIGHT(trading_client_detail!$F609,3)="EUR"),"",trading_client_detail!$G609),"")</f>
        <v>-15.2019</v>
      </c>
    </row>
    <row r="610" spans="1:4" x14ac:dyDescent="0.25">
      <c r="A610" t="str">
        <f>IF(AND(trading_client_detail!$A610&lt;&gt;"",ROUND(trading_client_detail!$G610,0)&lt;&gt;0),IF(OR(LEFT(trading_client_detail!$F610,3)="USD",RIGHT(trading_client_detail!$F610,3)="USD",LEFT(trading_client_detail!$F610,3)="EUR",RIGHT(trading_client_detail!$F610,3)="EUR"),"",IF(NOT(ISERROR(VLOOKUP(trading_client_detail!$E610,'asset_&amp;_open_positions'!$E:$M, 9, FALSE))),VLOOKUP(trading_client_detail!$E610,'asset_&amp;_open_positions'!$E:$M, 9, FALSE),IF(NOT(ISERROR(VLOOKUP(trading_client_detail!$F610,'asset_&amp;_open_positions'!$E:$M, 9, FALSE))),VLOOKUP(trading_client_detail!$F610,'asset_&amp;_open_positions'!$E:$M, 9, FALSE),RIGHT(trading_client_detail!$F610,LEN(trading_client_detail!$F610)-1)))),"")</f>
        <v/>
      </c>
      <c r="B610" t="str">
        <f>IF(AND(trading_client_detail!$A610&lt;&gt;"",ROUND(trading_client_detail!$G610,0)&lt;&gt;0),IF(OR(LEFT(trading_client_detail!$F610,3)="USD",RIGHT(trading_client_detail!$F610,3)="USD"),"",IF(NOT(ISERROR(VLOOKUP(trading_client_detail!$E610,'asset_&amp;_open_positions'!$E:$M, 6, FALSE))),VLOOKUP(trading_client_detail!$E610,'asset_&amp;_open_positions'!$E:$M, 6, FALSE),IF(NOT(ISERROR(VLOOKUP($A610,'asset_&amp;_open_positions'!$E:$M, 6, FALSE))),VLOOKUP($A610,'asset_&amp;_open_positions'!$E:$M, 6, FALSE),"ASSET"))),"")</f>
        <v/>
      </c>
      <c r="C610" t="str">
        <f>IF(AND(trading_client_detail!$A610&lt;&gt;"",ROUND(trading_client_detail!$G610,0)&lt;&gt;0),IF(OR(LEFT(trading_client_detail!$F610,3)="USD",RIGHT(trading_client_detail!$F610,3)="USD"),"",IF(NOT(ISERROR(VLOOKUP(trading_client_detail!$E610,'asset_&amp;_open_positions'!$E:$M, 6, FALSE))),VLOOKUP(trading_client_detail!$E610,'asset_&amp;_open_positions'!$E:$M, 8, FALSE),IF(NOT(ISERROR(VLOOKUP($A610,'asset_&amp;_open_positions'!$E:$M, 6, FALSE))),VLOOKUP($A610,'asset_&amp;_open_positions'!$E:$M, 8, FALSE),1))),"")</f>
        <v/>
      </c>
      <c r="D610" s="42" t="str">
        <f>IF(trading_client_detail!$A610&lt;&gt;"",IF(OR(LEFT(trading_client_detail!$F610,3)="USD",RIGHT(trading_client_detail!$F610,3)="USD",LEFT(trading_client_detail!$F610,3)="EUR",RIGHT(trading_client_detail!$F610,3)="EUR"),"",trading_client_detail!$G610),"")</f>
        <v/>
      </c>
    </row>
    <row r="611" spans="1:4" x14ac:dyDescent="0.25">
      <c r="A611" t="str">
        <f>IF(AND(trading_client_detail!$A611&lt;&gt;"",ROUND(trading_client_detail!$G611,0)&lt;&gt;0),IF(OR(LEFT(trading_client_detail!$F611,3)="USD",RIGHT(trading_client_detail!$F611,3)="USD",LEFT(trading_client_detail!$F611,3)="EUR",RIGHT(trading_client_detail!$F611,3)="EUR"),"",IF(NOT(ISERROR(VLOOKUP(trading_client_detail!$E611,'asset_&amp;_open_positions'!$E:$M, 9, FALSE))),VLOOKUP(trading_client_detail!$E611,'asset_&amp;_open_positions'!$E:$M, 9, FALSE),IF(NOT(ISERROR(VLOOKUP(trading_client_detail!$F611,'asset_&amp;_open_positions'!$E:$M, 9, FALSE))),VLOOKUP(trading_client_detail!$F611,'asset_&amp;_open_positions'!$E:$M, 9, FALSE),RIGHT(trading_client_detail!$F611,LEN(trading_client_detail!$F611)-1)))),"")</f>
        <v>ETH</v>
      </c>
      <c r="B611" t="str">
        <f>IF(AND(trading_client_detail!$A611&lt;&gt;"",ROUND(trading_client_detail!$G611,0)&lt;&gt;0),IF(OR(LEFT(trading_client_detail!$F611,3)="USD",RIGHT(trading_client_detail!$F611,3)="USD"),"",IF(NOT(ISERROR(VLOOKUP(trading_client_detail!$E611,'asset_&amp;_open_positions'!$E:$M, 6, FALSE))),VLOOKUP(trading_client_detail!$E611,'asset_&amp;_open_positions'!$E:$M, 6, FALSE),IF(NOT(ISERROR(VLOOKUP($A611,'asset_&amp;_open_positions'!$E:$M, 6, FALSE))),VLOOKUP($A611,'asset_&amp;_open_positions'!$E:$M, 6, FALSE),"ASSET"))),"")</f>
        <v>ASSET</v>
      </c>
      <c r="C611">
        <f>IF(AND(trading_client_detail!$A611&lt;&gt;"",ROUND(trading_client_detail!$G611,0)&lt;&gt;0),IF(OR(LEFT(trading_client_detail!$F611,3)="USD",RIGHT(trading_client_detail!$F611,3)="USD"),"",IF(NOT(ISERROR(VLOOKUP(trading_client_detail!$E611,'asset_&amp;_open_positions'!$E:$M, 6, FALSE))),VLOOKUP(trading_client_detail!$E611,'asset_&amp;_open_positions'!$E:$M, 8, FALSE),IF(NOT(ISERROR(VLOOKUP($A611,'asset_&amp;_open_positions'!$E:$M, 6, FALSE))),VLOOKUP($A611,'asset_&amp;_open_positions'!$E:$M, 8, FALSE),1))),"")</f>
        <v>1</v>
      </c>
      <c r="D611" s="42">
        <f>IF(trading_client_detail!$A611&lt;&gt;"",IF(OR(LEFT(trading_client_detail!$F611,3)="USD",RIGHT(trading_client_detail!$F611,3)="USD",LEFT(trading_client_detail!$F611,3)="EUR",RIGHT(trading_client_detail!$F611,3)="EUR"),"",trading_client_detail!$G611),"")</f>
        <v>58.180648933999997</v>
      </c>
    </row>
    <row r="612" spans="1:4" x14ac:dyDescent="0.25">
      <c r="A612" t="str">
        <f>IF(AND(trading_client_detail!$A612&lt;&gt;"",ROUND(trading_client_detail!$G612,0)&lt;&gt;0),IF(OR(LEFT(trading_client_detail!$F612,3)="USD",RIGHT(trading_client_detail!$F612,3)="USD",LEFT(trading_client_detail!$F612,3)="EUR",RIGHT(trading_client_detail!$F612,3)="EUR"),"",IF(NOT(ISERROR(VLOOKUP(trading_client_detail!$E612,'asset_&amp;_open_positions'!$E:$M, 9, FALSE))),VLOOKUP(trading_client_detail!$E612,'asset_&amp;_open_positions'!$E:$M, 9, FALSE),IF(NOT(ISERROR(VLOOKUP(trading_client_detail!$F612,'asset_&amp;_open_positions'!$E:$M, 9, FALSE))),VLOOKUP(trading_client_detail!$F612,'asset_&amp;_open_positions'!$E:$M, 9, FALSE),RIGHT(trading_client_detail!$F612,LEN(trading_client_detail!$F612)-1)))),"")</f>
        <v/>
      </c>
      <c r="B612" t="str">
        <f>IF(AND(trading_client_detail!$A612&lt;&gt;"",ROUND(trading_client_detail!$G612,0)&lt;&gt;0),IF(OR(LEFT(trading_client_detail!$F612,3)="USD",RIGHT(trading_client_detail!$F612,3)="USD"),"",IF(NOT(ISERROR(VLOOKUP(trading_client_detail!$E612,'asset_&amp;_open_positions'!$E:$M, 6, FALSE))),VLOOKUP(trading_client_detail!$E612,'asset_&amp;_open_positions'!$E:$M, 6, FALSE),IF(NOT(ISERROR(VLOOKUP($A612,'asset_&amp;_open_positions'!$E:$M, 6, FALSE))),VLOOKUP($A612,'asset_&amp;_open_positions'!$E:$M, 6, FALSE),"ASSET"))),"")</f>
        <v/>
      </c>
      <c r="C612" t="str">
        <f>IF(AND(trading_client_detail!$A612&lt;&gt;"",ROUND(trading_client_detail!$G612,0)&lt;&gt;0),IF(OR(LEFT(trading_client_detail!$F612,3)="USD",RIGHT(trading_client_detail!$F612,3)="USD"),"",IF(NOT(ISERROR(VLOOKUP(trading_client_detail!$E612,'asset_&amp;_open_positions'!$E:$M, 6, FALSE))),VLOOKUP(trading_client_detail!$E612,'asset_&amp;_open_positions'!$E:$M, 8, FALSE),IF(NOT(ISERROR(VLOOKUP($A612,'asset_&amp;_open_positions'!$E:$M, 6, FALSE))),VLOOKUP($A612,'asset_&amp;_open_positions'!$E:$M, 8, FALSE),1))),"")</f>
        <v/>
      </c>
      <c r="D612" s="42" t="str">
        <f>IF(trading_client_detail!$A612&lt;&gt;"",IF(OR(LEFT(trading_client_detail!$F612,3)="USD",RIGHT(trading_client_detail!$F612,3)="USD",LEFT(trading_client_detail!$F612,3)="EUR",RIGHT(trading_client_detail!$F612,3)="EUR"),"",trading_client_detail!$G612),"")</f>
        <v/>
      </c>
    </row>
    <row r="613" spans="1:4" x14ac:dyDescent="0.25">
      <c r="A613" t="str">
        <f>IF(AND(trading_client_detail!$A613&lt;&gt;"",ROUND(trading_client_detail!$G613,0)&lt;&gt;0),IF(OR(LEFT(trading_client_detail!$F613,3)="USD",RIGHT(trading_client_detail!$F613,3)="USD",LEFT(trading_client_detail!$F613,3)="EUR",RIGHT(trading_client_detail!$F613,3)="EUR"),"",IF(NOT(ISERROR(VLOOKUP(trading_client_detail!$E613,'asset_&amp;_open_positions'!$E:$M, 9, FALSE))),VLOOKUP(trading_client_detail!$E613,'asset_&amp;_open_positions'!$E:$M, 9, FALSE),IF(NOT(ISERROR(VLOOKUP(trading_client_detail!$F613,'asset_&amp;_open_positions'!$E:$M, 9, FALSE))),VLOOKUP(trading_client_detail!$F613,'asset_&amp;_open_positions'!$E:$M, 9, FALSE),RIGHT(trading_client_detail!$F613,LEN(trading_client_detail!$F613)-1)))),"")</f>
        <v>ETH</v>
      </c>
      <c r="B613" t="str">
        <f>IF(AND(trading_client_detail!$A613&lt;&gt;"",ROUND(trading_client_detail!$G613,0)&lt;&gt;0),IF(OR(LEFT(trading_client_detail!$F613,3)="USD",RIGHT(trading_client_detail!$F613,3)="USD"),"",IF(NOT(ISERROR(VLOOKUP(trading_client_detail!$E613,'asset_&amp;_open_positions'!$E:$M, 6, FALSE))),VLOOKUP(trading_client_detail!$E613,'asset_&amp;_open_positions'!$E:$M, 6, FALSE),IF(NOT(ISERROR(VLOOKUP($A613,'asset_&amp;_open_positions'!$E:$M, 6, FALSE))),VLOOKUP($A613,'asset_&amp;_open_positions'!$E:$M, 6, FALSE),"ASSET"))),"")</f>
        <v>ASSET</v>
      </c>
      <c r="C613">
        <f>IF(AND(trading_client_detail!$A613&lt;&gt;"",ROUND(trading_client_detail!$G613,0)&lt;&gt;0),IF(OR(LEFT(trading_client_detail!$F613,3)="USD",RIGHT(trading_client_detail!$F613,3)="USD"),"",IF(NOT(ISERROR(VLOOKUP(trading_client_detail!$E613,'asset_&amp;_open_positions'!$E:$M, 6, FALSE))),VLOOKUP(trading_client_detail!$E613,'asset_&amp;_open_positions'!$E:$M, 8, FALSE),IF(NOT(ISERROR(VLOOKUP($A613,'asset_&amp;_open_positions'!$E:$M, 6, FALSE))),VLOOKUP($A613,'asset_&amp;_open_positions'!$E:$M, 8, FALSE),1))),"")</f>
        <v>1</v>
      </c>
      <c r="D613" s="42">
        <f>IF(trading_client_detail!$A613&lt;&gt;"",IF(OR(LEFT(trading_client_detail!$F613,3)="USD",RIGHT(trading_client_detail!$F613,3)="USD",LEFT(trading_client_detail!$F613,3)="EUR",RIGHT(trading_client_detail!$F613,3)="EUR"),"",trading_client_detail!$G613),"")</f>
        <v>1700.7539999999999</v>
      </c>
    </row>
    <row r="614" spans="1:4" x14ac:dyDescent="0.25">
      <c r="A614" t="str">
        <f>IF(AND(trading_client_detail!$A614&lt;&gt;"",ROUND(trading_client_detail!$G614,0)&lt;&gt;0),IF(OR(LEFT(trading_client_detail!$F614,3)="USD",RIGHT(trading_client_detail!$F614,3)="USD",LEFT(trading_client_detail!$F614,3)="EUR",RIGHT(trading_client_detail!$F614,3)="EUR"),"",IF(NOT(ISERROR(VLOOKUP(trading_client_detail!$E614,'asset_&amp;_open_positions'!$E:$M, 9, FALSE))),VLOOKUP(trading_client_detail!$E614,'asset_&amp;_open_positions'!$E:$M, 9, FALSE),IF(NOT(ISERROR(VLOOKUP(trading_client_detail!$F614,'asset_&amp;_open_positions'!$E:$M, 9, FALSE))),VLOOKUP(trading_client_detail!$F614,'asset_&amp;_open_positions'!$E:$M, 9, FALSE),RIGHT(trading_client_detail!$F614,LEN(trading_client_detail!$F614)-1)))),"")</f>
        <v/>
      </c>
      <c r="B614" t="str">
        <f>IF(AND(trading_client_detail!$A614&lt;&gt;"",ROUND(trading_client_detail!$G614,0)&lt;&gt;0),IF(OR(LEFT(trading_client_detail!$F614,3)="USD",RIGHT(trading_client_detail!$F614,3)="USD"),"",IF(NOT(ISERROR(VLOOKUP(trading_client_detail!$E614,'asset_&amp;_open_positions'!$E:$M, 6, FALSE))),VLOOKUP(trading_client_detail!$E614,'asset_&amp;_open_positions'!$E:$M, 6, FALSE),IF(NOT(ISERROR(VLOOKUP($A614,'asset_&amp;_open_positions'!$E:$M, 6, FALSE))),VLOOKUP($A614,'asset_&amp;_open_positions'!$E:$M, 6, FALSE),"ASSET"))),"")</f>
        <v/>
      </c>
      <c r="C614" t="str">
        <f>IF(AND(trading_client_detail!$A614&lt;&gt;"",ROUND(trading_client_detail!$G614,0)&lt;&gt;0),IF(OR(LEFT(trading_client_detail!$F614,3)="USD",RIGHT(trading_client_detail!$F614,3)="USD"),"",IF(NOT(ISERROR(VLOOKUP(trading_client_detail!$E614,'asset_&amp;_open_positions'!$E:$M, 6, FALSE))),VLOOKUP(trading_client_detail!$E614,'asset_&amp;_open_positions'!$E:$M, 8, FALSE),IF(NOT(ISERROR(VLOOKUP($A614,'asset_&amp;_open_positions'!$E:$M, 6, FALSE))),VLOOKUP($A614,'asset_&amp;_open_positions'!$E:$M, 8, FALSE),1))),"")</f>
        <v/>
      </c>
      <c r="D614" s="42" t="str">
        <f>IF(trading_client_detail!$A614&lt;&gt;"",IF(OR(LEFT(trading_client_detail!$F614,3)="USD",RIGHT(trading_client_detail!$F614,3)="USD",LEFT(trading_client_detail!$F614,3)="EUR",RIGHT(trading_client_detail!$F614,3)="EUR"),"",trading_client_detail!$G614),"")</f>
        <v/>
      </c>
    </row>
    <row r="615" spans="1:4" x14ac:dyDescent="0.25">
      <c r="A615" t="str">
        <f>IF(AND(trading_client_detail!$A615&lt;&gt;"",ROUND(trading_client_detail!$G615,0)&lt;&gt;0),IF(OR(LEFT(trading_client_detail!$F615,3)="USD",RIGHT(trading_client_detail!$F615,3)="USD",LEFT(trading_client_detail!$F615,3)="EUR",RIGHT(trading_client_detail!$F615,3)="EUR"),"",IF(NOT(ISERROR(VLOOKUP(trading_client_detail!$E615,'asset_&amp;_open_positions'!$E:$M, 9, FALSE))),VLOOKUP(trading_client_detail!$E615,'asset_&amp;_open_positions'!$E:$M, 9, FALSE),IF(NOT(ISERROR(VLOOKUP(trading_client_detail!$F615,'asset_&amp;_open_positions'!$E:$M, 9, FALSE))),VLOOKUP(trading_client_detail!$F615,'asset_&amp;_open_positions'!$E:$M, 9, FALSE),RIGHT(trading_client_detail!$F615,LEN(trading_client_detail!$F615)-1)))),"")</f>
        <v>ETH</v>
      </c>
      <c r="B615" t="str">
        <f>IF(AND(trading_client_detail!$A615&lt;&gt;"",ROUND(trading_client_detail!$G615,0)&lt;&gt;0),IF(OR(LEFT(trading_client_detail!$F615,3)="USD",RIGHT(trading_client_detail!$F615,3)="USD"),"",IF(NOT(ISERROR(VLOOKUP(trading_client_detail!$E615,'asset_&amp;_open_positions'!$E:$M, 6, FALSE))),VLOOKUP(trading_client_detail!$E615,'asset_&amp;_open_positions'!$E:$M, 6, FALSE),IF(NOT(ISERROR(VLOOKUP($A615,'asset_&amp;_open_positions'!$E:$M, 6, FALSE))),VLOOKUP($A615,'asset_&amp;_open_positions'!$E:$M, 6, FALSE),"ASSET"))),"")</f>
        <v>ASSET</v>
      </c>
      <c r="C615">
        <f>IF(AND(trading_client_detail!$A615&lt;&gt;"",ROUND(trading_client_detail!$G615,0)&lt;&gt;0),IF(OR(LEFT(trading_client_detail!$F615,3)="USD",RIGHT(trading_client_detail!$F615,3)="USD"),"",IF(NOT(ISERROR(VLOOKUP(trading_client_detail!$E615,'asset_&amp;_open_positions'!$E:$M, 6, FALSE))),VLOOKUP(trading_client_detail!$E615,'asset_&amp;_open_positions'!$E:$M, 8, FALSE),IF(NOT(ISERROR(VLOOKUP($A615,'asset_&amp;_open_positions'!$E:$M, 6, FALSE))),VLOOKUP($A615,'asset_&amp;_open_positions'!$E:$M, 8, FALSE),1))),"")</f>
        <v>1</v>
      </c>
      <c r="D615" s="42">
        <f>IF(trading_client_detail!$A615&lt;&gt;"",IF(OR(LEFT(trading_client_detail!$F615,3)="USD",RIGHT(trading_client_detail!$F615,3)="USD",LEFT(trading_client_detail!$F615,3)="EUR",RIGHT(trading_client_detail!$F615,3)="EUR"),"",trading_client_detail!$G615),"")</f>
        <v>-8.0364441129999999</v>
      </c>
    </row>
    <row r="616" spans="1:4" x14ac:dyDescent="0.25">
      <c r="A616" t="str">
        <f>IF(AND(trading_client_detail!$A616&lt;&gt;"",ROUND(trading_client_detail!$G616,0)&lt;&gt;0),IF(OR(LEFT(trading_client_detail!$F616,3)="USD",RIGHT(trading_client_detail!$F616,3)="USD",LEFT(trading_client_detail!$F616,3)="EUR",RIGHT(trading_client_detail!$F616,3)="EUR"),"",IF(NOT(ISERROR(VLOOKUP(trading_client_detail!$E616,'asset_&amp;_open_positions'!$E:$M, 9, FALSE))),VLOOKUP(trading_client_detail!$E616,'asset_&amp;_open_positions'!$E:$M, 9, FALSE),IF(NOT(ISERROR(VLOOKUP(trading_client_detail!$F616,'asset_&amp;_open_positions'!$E:$M, 9, FALSE))),VLOOKUP(trading_client_detail!$F616,'asset_&amp;_open_positions'!$E:$M, 9, FALSE),RIGHT(trading_client_detail!$F616,LEN(trading_client_detail!$F616)-1)))),"")</f>
        <v/>
      </c>
      <c r="B616" t="str">
        <f>IF(AND(trading_client_detail!$A616&lt;&gt;"",ROUND(trading_client_detail!$G616,0)&lt;&gt;0),IF(OR(LEFT(trading_client_detail!$F616,3)="USD",RIGHT(trading_client_detail!$F616,3)="USD"),"",IF(NOT(ISERROR(VLOOKUP(trading_client_detail!$E616,'asset_&amp;_open_positions'!$E:$M, 6, FALSE))),VLOOKUP(trading_client_detail!$E616,'asset_&amp;_open_positions'!$E:$M, 6, FALSE),IF(NOT(ISERROR(VLOOKUP($A616,'asset_&amp;_open_positions'!$E:$M, 6, FALSE))),VLOOKUP($A616,'asset_&amp;_open_positions'!$E:$M, 6, FALSE),"ASSET"))),"")</f>
        <v/>
      </c>
      <c r="C616" t="str">
        <f>IF(AND(trading_client_detail!$A616&lt;&gt;"",ROUND(trading_client_detail!$G616,0)&lt;&gt;0),IF(OR(LEFT(trading_client_detail!$F616,3)="USD",RIGHT(trading_client_detail!$F616,3)="USD"),"",IF(NOT(ISERROR(VLOOKUP(trading_client_detail!$E616,'asset_&amp;_open_positions'!$E:$M, 6, FALSE))),VLOOKUP(trading_client_detail!$E616,'asset_&amp;_open_positions'!$E:$M, 8, FALSE),IF(NOT(ISERROR(VLOOKUP($A616,'asset_&amp;_open_positions'!$E:$M, 6, FALSE))),VLOOKUP($A616,'asset_&amp;_open_positions'!$E:$M, 8, FALSE),1))),"")</f>
        <v/>
      </c>
      <c r="D616" s="42">
        <f>IF(trading_client_detail!$A616&lt;&gt;"",IF(OR(LEFT(trading_client_detail!$F616,3)="USD",RIGHT(trading_client_detail!$F616,3)="USD",LEFT(trading_client_detail!$F616,3)="EUR",RIGHT(trading_client_detail!$F616,3)="EUR"),"",trading_client_detail!$G616),"")</f>
        <v>-4.9840000000000001E-6</v>
      </c>
    </row>
    <row r="617" spans="1:4" x14ac:dyDescent="0.25">
      <c r="A617" t="str">
        <f>IF(AND(trading_client_detail!$A617&lt;&gt;"",ROUND(trading_client_detail!$G617,0)&lt;&gt;0),IF(OR(LEFT(trading_client_detail!$F617,3)="USD",RIGHT(trading_client_detail!$F617,3)="USD",LEFT(trading_client_detail!$F617,3)="EUR",RIGHT(trading_client_detail!$F617,3)="EUR"),"",IF(NOT(ISERROR(VLOOKUP(trading_client_detail!$E617,'asset_&amp;_open_positions'!$E:$M, 9, FALSE))),VLOOKUP(trading_client_detail!$E617,'asset_&amp;_open_positions'!$E:$M, 9, FALSE),IF(NOT(ISERROR(VLOOKUP(trading_client_detail!$F617,'asset_&amp;_open_positions'!$E:$M, 9, FALSE))),VLOOKUP(trading_client_detail!$F617,'asset_&amp;_open_positions'!$E:$M, 9, FALSE),RIGHT(trading_client_detail!$F617,LEN(trading_client_detail!$F617)-1)))),"")</f>
        <v>ETH</v>
      </c>
      <c r="B617" t="str">
        <f>IF(AND(trading_client_detail!$A617&lt;&gt;"",ROUND(trading_client_detail!$G617,0)&lt;&gt;0),IF(OR(LEFT(trading_client_detail!$F617,3)="USD",RIGHT(trading_client_detail!$F617,3)="USD"),"",IF(NOT(ISERROR(VLOOKUP(trading_client_detail!$E617,'asset_&amp;_open_positions'!$E:$M, 6, FALSE))),VLOOKUP(trading_client_detail!$E617,'asset_&amp;_open_positions'!$E:$M, 6, FALSE),IF(NOT(ISERROR(VLOOKUP($A617,'asset_&amp;_open_positions'!$E:$M, 6, FALSE))),VLOOKUP($A617,'asset_&amp;_open_positions'!$E:$M, 6, FALSE),"ASSET"))),"")</f>
        <v>SWAP</v>
      </c>
      <c r="C617">
        <f>IF(AND(trading_client_detail!$A617&lt;&gt;"",ROUND(trading_client_detail!$G617,0)&lt;&gt;0),IF(OR(LEFT(trading_client_detail!$F617,3)="USD",RIGHT(trading_client_detail!$F617,3)="USD"),"",IF(NOT(ISERROR(VLOOKUP(trading_client_detail!$E617,'asset_&amp;_open_positions'!$E:$M, 6, FALSE))),VLOOKUP(trading_client_detail!$E617,'asset_&amp;_open_positions'!$E:$M, 8, FALSE),IF(NOT(ISERROR(VLOOKUP($A617,'asset_&amp;_open_positions'!$E:$M, 6, FALSE))),VLOOKUP($A617,'asset_&amp;_open_positions'!$E:$M, 8, FALSE),1))),"")</f>
        <v>1</v>
      </c>
      <c r="D617" s="42">
        <f>IF(trading_client_detail!$A617&lt;&gt;"",IF(OR(LEFT(trading_client_detail!$F617,3)="USD",RIGHT(trading_client_detail!$F617,3)="USD",LEFT(trading_client_detail!$F617,3)="EUR",RIGHT(trading_client_detail!$F617,3)="EUR"),"",trading_client_detail!$G617),"")</f>
        <v>88</v>
      </c>
    </row>
    <row r="618" spans="1:4" x14ac:dyDescent="0.25">
      <c r="A618" t="str">
        <f>IF(AND(trading_client_detail!$A618&lt;&gt;"",ROUND(trading_client_detail!$G618,0)&lt;&gt;0),IF(OR(LEFT(trading_client_detail!$F618,3)="USD",RIGHT(trading_client_detail!$F618,3)="USD",LEFT(trading_client_detail!$F618,3)="EUR",RIGHT(trading_client_detail!$F618,3)="EUR"),"",IF(NOT(ISERROR(VLOOKUP(trading_client_detail!$E618,'asset_&amp;_open_positions'!$E:$M, 9, FALSE))),VLOOKUP(trading_client_detail!$E618,'asset_&amp;_open_positions'!$E:$M, 9, FALSE),IF(NOT(ISERROR(VLOOKUP(trading_client_detail!$F618,'asset_&amp;_open_positions'!$E:$M, 9, FALSE))),VLOOKUP(trading_client_detail!$F618,'asset_&amp;_open_positions'!$E:$M, 9, FALSE),RIGHT(trading_client_detail!$F618,LEN(trading_client_detail!$F618)-1)))),"")</f>
        <v/>
      </c>
      <c r="B618" t="str">
        <f>IF(AND(trading_client_detail!$A618&lt;&gt;"",ROUND(trading_client_detail!$G618,0)&lt;&gt;0),IF(OR(LEFT(trading_client_detail!$F618,3)="USD",RIGHT(trading_client_detail!$F618,3)="USD"),"",IF(NOT(ISERROR(VLOOKUP(trading_client_detail!$E618,'asset_&amp;_open_positions'!$E:$M, 6, FALSE))),VLOOKUP(trading_client_detail!$E618,'asset_&amp;_open_positions'!$E:$M, 6, FALSE),IF(NOT(ISERROR(VLOOKUP($A618,'asset_&amp;_open_positions'!$E:$M, 6, FALSE))),VLOOKUP($A618,'asset_&amp;_open_positions'!$E:$M, 6, FALSE),"ASSET"))),"")</f>
        <v/>
      </c>
      <c r="C618" t="str">
        <f>IF(AND(trading_client_detail!$A618&lt;&gt;"",ROUND(trading_client_detail!$G618,0)&lt;&gt;0),IF(OR(LEFT(trading_client_detail!$F618,3)="USD",RIGHT(trading_client_detail!$F618,3)="USD"),"",IF(NOT(ISERROR(VLOOKUP(trading_client_detail!$E618,'asset_&amp;_open_positions'!$E:$M, 6, FALSE))),VLOOKUP(trading_client_detail!$E618,'asset_&amp;_open_positions'!$E:$M, 8, FALSE),IF(NOT(ISERROR(VLOOKUP($A618,'asset_&amp;_open_positions'!$E:$M, 6, FALSE))),VLOOKUP($A618,'asset_&amp;_open_positions'!$E:$M, 8, FALSE),1))),"")</f>
        <v/>
      </c>
      <c r="D618" s="42" t="str">
        <f>IF(trading_client_detail!$A618&lt;&gt;"",IF(OR(LEFT(trading_client_detail!$F618,3)="USD",RIGHT(trading_client_detail!$F618,3)="USD",LEFT(trading_client_detail!$F618,3)="EUR",RIGHT(trading_client_detail!$F618,3)="EUR"),"",trading_client_detail!$G618),"")</f>
        <v/>
      </c>
    </row>
    <row r="619" spans="1:4" x14ac:dyDescent="0.25">
      <c r="A619" t="str">
        <f>IF(AND(trading_client_detail!$A619&lt;&gt;"",ROUND(trading_client_detail!$G619,0)&lt;&gt;0),IF(OR(LEFT(trading_client_detail!$F619,3)="USD",RIGHT(trading_client_detail!$F619,3)="USD",LEFT(trading_client_detail!$F619,3)="EUR",RIGHT(trading_client_detail!$F619,3)="EUR"),"",IF(NOT(ISERROR(VLOOKUP(trading_client_detail!$E619,'asset_&amp;_open_positions'!$E:$M, 9, FALSE))),VLOOKUP(trading_client_detail!$E619,'asset_&amp;_open_positions'!$E:$M, 9, FALSE),IF(NOT(ISERROR(VLOOKUP(trading_client_detail!$F619,'asset_&amp;_open_positions'!$E:$M, 9, FALSE))),VLOOKUP(trading_client_detail!$F619,'asset_&amp;_open_positions'!$E:$M, 9, FALSE),RIGHT(trading_client_detail!$F619,LEN(trading_client_detail!$F619)-1)))),"")</f>
        <v>ETH</v>
      </c>
      <c r="B619" t="str">
        <f>IF(AND(trading_client_detail!$A619&lt;&gt;"",ROUND(trading_client_detail!$G619,0)&lt;&gt;0),IF(OR(LEFT(trading_client_detail!$F619,3)="USD",RIGHT(trading_client_detail!$F619,3)="USD"),"",IF(NOT(ISERROR(VLOOKUP(trading_client_detail!$E619,'asset_&amp;_open_positions'!$E:$M, 6, FALSE))),VLOOKUP(trading_client_detail!$E619,'asset_&amp;_open_positions'!$E:$M, 6, FALSE),IF(NOT(ISERROR(VLOOKUP($A619,'asset_&amp;_open_positions'!$E:$M, 6, FALSE))),VLOOKUP($A619,'asset_&amp;_open_positions'!$E:$M, 6, FALSE),"ASSET"))),"")</f>
        <v>ASSET</v>
      </c>
      <c r="C619">
        <f>IF(AND(trading_client_detail!$A619&lt;&gt;"",ROUND(trading_client_detail!$G619,0)&lt;&gt;0),IF(OR(LEFT(trading_client_detail!$F619,3)="USD",RIGHT(trading_client_detail!$F619,3)="USD"),"",IF(NOT(ISERROR(VLOOKUP(trading_client_detail!$E619,'asset_&amp;_open_positions'!$E:$M, 6, FALSE))),VLOOKUP(trading_client_detail!$E619,'asset_&amp;_open_positions'!$E:$M, 8, FALSE),IF(NOT(ISERROR(VLOOKUP($A619,'asset_&amp;_open_positions'!$E:$M, 6, FALSE))),VLOOKUP($A619,'asset_&amp;_open_positions'!$E:$M, 8, FALSE),1))),"")</f>
        <v>1</v>
      </c>
      <c r="D619" s="42">
        <f>IF(trading_client_detail!$A619&lt;&gt;"",IF(OR(LEFT(trading_client_detail!$F619,3)="USD",RIGHT(trading_client_detail!$F619,3)="USD",LEFT(trading_client_detail!$F619,3)="EUR",RIGHT(trading_client_detail!$F619,3)="EUR"),"",trading_client_detail!$G619),"")</f>
        <v>36.376623000000002</v>
      </c>
    </row>
    <row r="620" spans="1:4" x14ac:dyDescent="0.25">
      <c r="A620" t="str">
        <f>IF(AND(trading_client_detail!$A620&lt;&gt;"",ROUND(trading_client_detail!$G620,0)&lt;&gt;0),IF(OR(LEFT(trading_client_detail!$F620,3)="USD",RIGHT(trading_client_detail!$F620,3)="USD",LEFT(trading_client_detail!$F620,3)="EUR",RIGHT(trading_client_detail!$F620,3)="EUR"),"",IF(NOT(ISERROR(VLOOKUP(trading_client_detail!$E620,'asset_&amp;_open_positions'!$E:$M, 9, FALSE))),VLOOKUP(trading_client_detail!$E620,'asset_&amp;_open_positions'!$E:$M, 9, FALSE),IF(NOT(ISERROR(VLOOKUP(trading_client_detail!$F620,'asset_&amp;_open_positions'!$E:$M, 9, FALSE))),VLOOKUP(trading_client_detail!$F620,'asset_&amp;_open_positions'!$E:$M, 9, FALSE),RIGHT(trading_client_detail!$F620,LEN(trading_client_detail!$F620)-1)))),"")</f>
        <v/>
      </c>
      <c r="B620" t="str">
        <f>IF(AND(trading_client_detail!$A620&lt;&gt;"",ROUND(trading_client_detail!$G620,0)&lt;&gt;0),IF(OR(LEFT(trading_client_detail!$F620,3)="USD",RIGHT(trading_client_detail!$F620,3)="USD"),"",IF(NOT(ISERROR(VLOOKUP(trading_client_detail!$E620,'asset_&amp;_open_positions'!$E:$M, 6, FALSE))),VLOOKUP(trading_client_detail!$E620,'asset_&amp;_open_positions'!$E:$M, 6, FALSE),IF(NOT(ISERROR(VLOOKUP($A620,'asset_&amp;_open_positions'!$E:$M, 6, FALSE))),VLOOKUP($A620,'asset_&amp;_open_positions'!$E:$M, 6, FALSE),"ASSET"))),"")</f>
        <v/>
      </c>
      <c r="C620" t="str">
        <f>IF(AND(trading_client_detail!$A620&lt;&gt;"",ROUND(trading_client_detail!$G620,0)&lt;&gt;0),IF(OR(LEFT(trading_client_detail!$F620,3)="USD",RIGHT(trading_client_detail!$F620,3)="USD"),"",IF(NOT(ISERROR(VLOOKUP(trading_client_detail!$E620,'asset_&amp;_open_positions'!$E:$M, 6, FALSE))),VLOOKUP(trading_client_detail!$E620,'asset_&amp;_open_positions'!$E:$M, 8, FALSE),IF(NOT(ISERROR(VLOOKUP($A620,'asset_&amp;_open_positions'!$E:$M, 6, FALSE))),VLOOKUP($A620,'asset_&amp;_open_positions'!$E:$M, 8, FALSE),1))),"")</f>
        <v/>
      </c>
      <c r="D620" s="42" t="str">
        <f>IF(trading_client_detail!$A620&lt;&gt;"",IF(OR(LEFT(trading_client_detail!$F620,3)="USD",RIGHT(trading_client_detail!$F620,3)="USD",LEFT(trading_client_detail!$F620,3)="EUR",RIGHT(trading_client_detail!$F620,3)="EUR"),"",trading_client_detail!$G620),"")</f>
        <v/>
      </c>
    </row>
    <row r="621" spans="1:4" x14ac:dyDescent="0.25">
      <c r="A621" t="str">
        <f>IF(AND(trading_client_detail!$A621&lt;&gt;"",ROUND(trading_client_detail!$G621,0)&lt;&gt;0),IF(OR(LEFT(trading_client_detail!$F621,3)="USD",RIGHT(trading_client_detail!$F621,3)="USD",LEFT(trading_client_detail!$F621,3)="EUR",RIGHT(trading_client_detail!$F621,3)="EUR"),"",IF(NOT(ISERROR(VLOOKUP(trading_client_detail!$E621,'asset_&amp;_open_positions'!$E:$M, 9, FALSE))),VLOOKUP(trading_client_detail!$E621,'asset_&amp;_open_positions'!$E:$M, 9, FALSE),IF(NOT(ISERROR(VLOOKUP(trading_client_detail!$F621,'asset_&amp;_open_positions'!$E:$M, 9, FALSE))),VLOOKUP(trading_client_detail!$F621,'asset_&amp;_open_positions'!$E:$M, 9, FALSE),RIGHT(trading_client_detail!$F621,LEN(trading_client_detail!$F621)-1)))),"")</f>
        <v/>
      </c>
      <c r="B621" t="str">
        <f>IF(AND(trading_client_detail!$A621&lt;&gt;"",ROUND(trading_client_detail!$G621,0)&lt;&gt;0),IF(OR(LEFT(trading_client_detail!$F621,3)="USD",RIGHT(trading_client_detail!$F621,3)="USD"),"",IF(NOT(ISERROR(VLOOKUP(trading_client_detail!$E621,'asset_&amp;_open_positions'!$E:$M, 6, FALSE))),VLOOKUP(trading_client_detail!$E621,'asset_&amp;_open_positions'!$E:$M, 6, FALSE),IF(NOT(ISERROR(VLOOKUP($A621,'asset_&amp;_open_positions'!$E:$M, 6, FALSE))),VLOOKUP($A621,'asset_&amp;_open_positions'!$E:$M, 6, FALSE),"ASSET"))),"")</f>
        <v/>
      </c>
      <c r="C621" t="str">
        <f>IF(AND(trading_client_detail!$A621&lt;&gt;"",ROUND(trading_client_detail!$G621,0)&lt;&gt;0),IF(OR(LEFT(trading_client_detail!$F621,3)="USD",RIGHT(trading_client_detail!$F621,3)="USD"),"",IF(NOT(ISERROR(VLOOKUP(trading_client_detail!$E621,'asset_&amp;_open_positions'!$E:$M, 6, FALSE))),VLOOKUP(trading_client_detail!$E621,'asset_&amp;_open_positions'!$E:$M, 8, FALSE),IF(NOT(ISERROR(VLOOKUP($A621,'asset_&amp;_open_positions'!$E:$M, 6, FALSE))),VLOOKUP($A621,'asset_&amp;_open_positions'!$E:$M, 8, FALSE),1))),"")</f>
        <v/>
      </c>
      <c r="D621" s="42">
        <f>IF(trading_client_detail!$A621&lt;&gt;"",IF(OR(LEFT(trading_client_detail!$F621,3)="USD",RIGHT(trading_client_detail!$F621,3)="USD",LEFT(trading_client_detail!$F621,3)="EUR",RIGHT(trading_client_detail!$F621,3)="EUR"),"",trading_client_detail!$G621),"")</f>
        <v>-9.9129000000000006E-5</v>
      </c>
    </row>
    <row r="622" spans="1:4" x14ac:dyDescent="0.25">
      <c r="A622" t="str">
        <f>IF(AND(trading_client_detail!$A622&lt;&gt;"",ROUND(trading_client_detail!$G622,0)&lt;&gt;0),IF(OR(LEFT(trading_client_detail!$F622,3)="USD",RIGHT(trading_client_detail!$F622,3)="USD",LEFT(trading_client_detail!$F622,3)="EUR",RIGHT(trading_client_detail!$F622,3)="EUR"),"",IF(NOT(ISERROR(VLOOKUP(trading_client_detail!$E622,'asset_&amp;_open_positions'!$E:$M, 9, FALSE))),VLOOKUP(trading_client_detail!$E622,'asset_&amp;_open_positions'!$E:$M, 9, FALSE),IF(NOT(ISERROR(VLOOKUP(trading_client_detail!$F622,'asset_&amp;_open_positions'!$E:$M, 9, FALSE))),VLOOKUP(trading_client_detail!$F622,'asset_&amp;_open_positions'!$E:$M, 9, FALSE),RIGHT(trading_client_detail!$F622,LEN(trading_client_detail!$F622)-1)))),"")</f>
        <v/>
      </c>
      <c r="B622" t="str">
        <f>IF(AND(trading_client_detail!$A622&lt;&gt;"",ROUND(trading_client_detail!$G622,0)&lt;&gt;0),IF(OR(LEFT(trading_client_detail!$F622,3)="USD",RIGHT(trading_client_detail!$F622,3)="USD"),"",IF(NOT(ISERROR(VLOOKUP(trading_client_detail!$E622,'asset_&amp;_open_positions'!$E:$M, 6, FALSE))),VLOOKUP(trading_client_detail!$E622,'asset_&amp;_open_positions'!$E:$M, 6, FALSE),IF(NOT(ISERROR(VLOOKUP($A622,'asset_&amp;_open_positions'!$E:$M, 6, FALSE))),VLOOKUP($A622,'asset_&amp;_open_positions'!$E:$M, 6, FALSE),"ASSET"))),"")</f>
        <v/>
      </c>
      <c r="C622" t="str">
        <f>IF(AND(trading_client_detail!$A622&lt;&gt;"",ROUND(trading_client_detail!$G622,0)&lt;&gt;0),IF(OR(LEFT(trading_client_detail!$F622,3)="USD",RIGHT(trading_client_detail!$F622,3)="USD"),"",IF(NOT(ISERROR(VLOOKUP(trading_client_detail!$E622,'asset_&amp;_open_positions'!$E:$M, 6, FALSE))),VLOOKUP(trading_client_detail!$E622,'asset_&amp;_open_positions'!$E:$M, 8, FALSE),IF(NOT(ISERROR(VLOOKUP($A622,'asset_&amp;_open_positions'!$E:$M, 6, FALSE))),VLOOKUP($A622,'asset_&amp;_open_positions'!$E:$M, 8, FALSE),1))),"")</f>
        <v/>
      </c>
      <c r="D622" s="42">
        <f>IF(trading_client_detail!$A622&lt;&gt;"",IF(OR(LEFT(trading_client_detail!$F622,3)="USD",RIGHT(trading_client_detail!$F622,3)="USD",LEFT(trading_client_detail!$F622,3)="EUR",RIGHT(trading_client_detail!$F622,3)="EUR"),"",trading_client_detail!$G622),"")</f>
        <v>-7.9170000000000006E-6</v>
      </c>
    </row>
    <row r="623" spans="1:4" x14ac:dyDescent="0.25">
      <c r="A623" t="str">
        <f>IF(AND(trading_client_detail!$A623&lt;&gt;"",ROUND(trading_client_detail!$G623,0)&lt;&gt;0),IF(OR(LEFT(trading_client_detail!$F623,3)="USD",RIGHT(trading_client_detail!$F623,3)="USD",LEFT(trading_client_detail!$F623,3)="EUR",RIGHT(trading_client_detail!$F623,3)="EUR"),"",IF(NOT(ISERROR(VLOOKUP(trading_client_detail!$E623,'asset_&amp;_open_positions'!$E:$M, 9, FALSE))),VLOOKUP(trading_client_detail!$E623,'asset_&amp;_open_positions'!$E:$M, 9, FALSE),IF(NOT(ISERROR(VLOOKUP(trading_client_detail!$F623,'asset_&amp;_open_positions'!$E:$M, 9, FALSE))),VLOOKUP(trading_client_detail!$F623,'asset_&amp;_open_positions'!$E:$M, 9, FALSE),RIGHT(trading_client_detail!$F623,LEN(trading_client_detail!$F623)-1)))),"")</f>
        <v>ETH</v>
      </c>
      <c r="B623" t="str">
        <f>IF(AND(trading_client_detail!$A623&lt;&gt;"",ROUND(trading_client_detail!$G623,0)&lt;&gt;0),IF(OR(LEFT(trading_client_detail!$F623,3)="USD",RIGHT(trading_client_detail!$F623,3)="USD"),"",IF(NOT(ISERROR(VLOOKUP(trading_client_detail!$E623,'asset_&amp;_open_positions'!$E:$M, 6, FALSE))),VLOOKUP(trading_client_detail!$E623,'asset_&amp;_open_positions'!$E:$M, 6, FALSE),IF(NOT(ISERROR(VLOOKUP($A623,'asset_&amp;_open_positions'!$E:$M, 6, FALSE))),VLOOKUP($A623,'asset_&amp;_open_positions'!$E:$M, 6, FALSE),"ASSET"))),"")</f>
        <v>ASSET</v>
      </c>
      <c r="C623">
        <f>IF(AND(trading_client_detail!$A623&lt;&gt;"",ROUND(trading_client_detail!$G623,0)&lt;&gt;0),IF(OR(LEFT(trading_client_detail!$F623,3)="USD",RIGHT(trading_client_detail!$F623,3)="USD"),"",IF(NOT(ISERROR(VLOOKUP(trading_client_detail!$E623,'asset_&amp;_open_positions'!$E:$M, 6, FALSE))),VLOOKUP(trading_client_detail!$E623,'asset_&amp;_open_positions'!$E:$M, 8, FALSE),IF(NOT(ISERROR(VLOOKUP($A623,'asset_&amp;_open_positions'!$E:$M, 6, FALSE))),VLOOKUP($A623,'asset_&amp;_open_positions'!$E:$M, 8, FALSE),1))),"")</f>
        <v>1</v>
      </c>
      <c r="D623" s="42">
        <f>IF(trading_client_detail!$A623&lt;&gt;"",IF(OR(LEFT(trading_client_detail!$F623,3)="USD",RIGHT(trading_client_detail!$F623,3)="USD",LEFT(trading_client_detail!$F623,3)="EUR",RIGHT(trading_client_detail!$F623,3)="EUR"),"",trading_client_detail!$G623),"")</f>
        <v>-29.980767570000001</v>
      </c>
    </row>
    <row r="624" spans="1:4" x14ac:dyDescent="0.25">
      <c r="A624" t="str">
        <f>IF(AND(trading_client_detail!$A624&lt;&gt;"",ROUND(trading_client_detail!$G624,0)&lt;&gt;0),IF(OR(LEFT(trading_client_detail!$F624,3)="USD",RIGHT(trading_client_detail!$F624,3)="USD",LEFT(trading_client_detail!$F624,3)="EUR",RIGHT(trading_client_detail!$F624,3)="EUR"),"",IF(NOT(ISERROR(VLOOKUP(trading_client_detail!$E624,'asset_&amp;_open_positions'!$E:$M, 9, FALSE))),VLOOKUP(trading_client_detail!$E624,'asset_&amp;_open_positions'!$E:$M, 9, FALSE),IF(NOT(ISERROR(VLOOKUP(trading_client_detail!$F624,'asset_&amp;_open_positions'!$E:$M, 9, FALSE))),VLOOKUP(trading_client_detail!$F624,'asset_&amp;_open_positions'!$E:$M, 9, FALSE),RIGHT(trading_client_detail!$F624,LEN(trading_client_detail!$F624)-1)))),"")</f>
        <v/>
      </c>
      <c r="B624" t="str">
        <f>IF(AND(trading_client_detail!$A624&lt;&gt;"",ROUND(trading_client_detail!$G624,0)&lt;&gt;0),IF(OR(LEFT(trading_client_detail!$F624,3)="USD",RIGHT(trading_client_detail!$F624,3)="USD"),"",IF(NOT(ISERROR(VLOOKUP(trading_client_detail!$E624,'asset_&amp;_open_positions'!$E:$M, 6, FALSE))),VLOOKUP(trading_client_detail!$E624,'asset_&amp;_open_positions'!$E:$M, 6, FALSE),IF(NOT(ISERROR(VLOOKUP($A624,'asset_&amp;_open_positions'!$E:$M, 6, FALSE))),VLOOKUP($A624,'asset_&amp;_open_positions'!$E:$M, 6, FALSE),"ASSET"))),"")</f>
        <v/>
      </c>
      <c r="C624" t="str">
        <f>IF(AND(trading_client_detail!$A624&lt;&gt;"",ROUND(trading_client_detail!$G624,0)&lt;&gt;0),IF(OR(LEFT(trading_client_detail!$F624,3)="USD",RIGHT(trading_client_detail!$F624,3)="USD"),"",IF(NOT(ISERROR(VLOOKUP(trading_client_detail!$E624,'asset_&amp;_open_positions'!$E:$M, 6, FALSE))),VLOOKUP(trading_client_detail!$E624,'asset_&amp;_open_positions'!$E:$M, 8, FALSE),IF(NOT(ISERROR(VLOOKUP($A624,'asset_&amp;_open_positions'!$E:$M, 6, FALSE))),VLOOKUP($A624,'asset_&amp;_open_positions'!$E:$M, 8, FALSE),1))),"")</f>
        <v/>
      </c>
      <c r="D624" s="42" t="str">
        <f>IF(trading_client_detail!$A624&lt;&gt;"",IF(OR(LEFT(trading_client_detail!$F624,3)="USD",RIGHT(trading_client_detail!$F624,3)="USD",LEFT(trading_client_detail!$F624,3)="EUR",RIGHT(trading_client_detail!$F624,3)="EUR"),"",trading_client_detail!$G624),"")</f>
        <v/>
      </c>
    </row>
    <row r="625" spans="1:4" x14ac:dyDescent="0.25">
      <c r="A625" t="str">
        <f>IF(AND(trading_client_detail!$A625&lt;&gt;"",ROUND(trading_client_detail!$G625,0)&lt;&gt;0),IF(OR(LEFT(trading_client_detail!$F625,3)="USD",RIGHT(trading_client_detail!$F625,3)="USD",LEFT(trading_client_detail!$F625,3)="EUR",RIGHT(trading_client_detail!$F625,3)="EUR"),"",IF(NOT(ISERROR(VLOOKUP(trading_client_detail!$E625,'asset_&amp;_open_positions'!$E:$M, 9, FALSE))),VLOOKUP(trading_client_detail!$E625,'asset_&amp;_open_positions'!$E:$M, 9, FALSE),IF(NOT(ISERROR(VLOOKUP(trading_client_detail!$F625,'asset_&amp;_open_positions'!$E:$M, 9, FALSE))),VLOOKUP(trading_client_detail!$F625,'asset_&amp;_open_positions'!$E:$M, 9, FALSE),RIGHT(trading_client_detail!$F625,LEN(trading_client_detail!$F625)-1)))),"")</f>
        <v>ETH</v>
      </c>
      <c r="B625" t="str">
        <f>IF(AND(trading_client_detail!$A625&lt;&gt;"",ROUND(trading_client_detail!$G625,0)&lt;&gt;0),IF(OR(LEFT(trading_client_detail!$F625,3)="USD",RIGHT(trading_client_detail!$F625,3)="USD"),"",IF(NOT(ISERROR(VLOOKUP(trading_client_detail!$E625,'asset_&amp;_open_positions'!$E:$M, 6, FALSE))),VLOOKUP(trading_client_detail!$E625,'asset_&amp;_open_positions'!$E:$M, 6, FALSE),IF(NOT(ISERROR(VLOOKUP($A625,'asset_&amp;_open_positions'!$E:$M, 6, FALSE))),VLOOKUP($A625,'asset_&amp;_open_positions'!$E:$M, 6, FALSE),"ASSET"))),"")</f>
        <v>ASSET</v>
      </c>
      <c r="C625">
        <f>IF(AND(trading_client_detail!$A625&lt;&gt;"",ROUND(trading_client_detail!$G625,0)&lt;&gt;0),IF(OR(LEFT(trading_client_detail!$F625,3)="USD",RIGHT(trading_client_detail!$F625,3)="USD"),"",IF(NOT(ISERROR(VLOOKUP(trading_client_detail!$E625,'asset_&amp;_open_positions'!$E:$M, 6, FALSE))),VLOOKUP(trading_client_detail!$E625,'asset_&amp;_open_positions'!$E:$M, 8, FALSE),IF(NOT(ISERROR(VLOOKUP($A625,'asset_&amp;_open_positions'!$E:$M, 6, FALSE))),VLOOKUP($A625,'asset_&amp;_open_positions'!$E:$M, 8, FALSE),1))),"")</f>
        <v>1</v>
      </c>
      <c r="D625" s="42">
        <f>IF(trading_client_detail!$A625&lt;&gt;"",IF(OR(LEFT(trading_client_detail!$F625,3)="USD",RIGHT(trading_client_detail!$F625,3)="USD",LEFT(trading_client_detail!$F625,3)="EUR",RIGHT(trading_client_detail!$F625,3)="EUR"),"",trading_client_detail!$G625),"")</f>
        <v>-8.1252999999999993</v>
      </c>
    </row>
    <row r="626" spans="1:4" x14ac:dyDescent="0.25">
      <c r="A626" t="str">
        <f>IF(AND(trading_client_detail!$A626&lt;&gt;"",ROUND(trading_client_detail!$G626,0)&lt;&gt;0),IF(OR(LEFT(trading_client_detail!$F626,3)="USD",RIGHT(trading_client_detail!$F626,3)="USD",LEFT(trading_client_detail!$F626,3)="EUR",RIGHT(trading_client_detail!$F626,3)="EUR"),"",IF(NOT(ISERROR(VLOOKUP(trading_client_detail!$E626,'asset_&amp;_open_positions'!$E:$M, 9, FALSE))),VLOOKUP(trading_client_detail!$E626,'asset_&amp;_open_positions'!$E:$M, 9, FALSE),IF(NOT(ISERROR(VLOOKUP(trading_client_detail!$F626,'asset_&amp;_open_positions'!$E:$M, 9, FALSE))),VLOOKUP(trading_client_detail!$F626,'asset_&amp;_open_positions'!$E:$M, 9, FALSE),RIGHT(trading_client_detail!$F626,LEN(trading_client_detail!$F626)-1)))),"")</f>
        <v>ETH</v>
      </c>
      <c r="B626" t="str">
        <f>IF(AND(trading_client_detail!$A626&lt;&gt;"",ROUND(trading_client_detail!$G626,0)&lt;&gt;0),IF(OR(LEFT(trading_client_detail!$F626,3)="USD",RIGHT(trading_client_detail!$F626,3)="USD"),"",IF(NOT(ISERROR(VLOOKUP(trading_client_detail!$E626,'asset_&amp;_open_positions'!$E:$M, 6, FALSE))),VLOOKUP(trading_client_detail!$E626,'asset_&amp;_open_positions'!$E:$M, 6, FALSE),IF(NOT(ISERROR(VLOOKUP($A626,'asset_&amp;_open_positions'!$E:$M, 6, FALSE))),VLOOKUP($A626,'asset_&amp;_open_positions'!$E:$M, 6, FALSE),"ASSET"))),"")</f>
        <v>SWAP</v>
      </c>
      <c r="C626">
        <f>IF(AND(trading_client_detail!$A626&lt;&gt;"",ROUND(trading_client_detail!$G626,0)&lt;&gt;0),IF(OR(LEFT(trading_client_detail!$F626,3)="USD",RIGHT(trading_client_detail!$F626,3)="USD"),"",IF(NOT(ISERROR(VLOOKUP(trading_client_detail!$E626,'asset_&amp;_open_positions'!$E:$M, 6, FALSE))),VLOOKUP(trading_client_detail!$E626,'asset_&amp;_open_positions'!$E:$M, 8, FALSE),IF(NOT(ISERROR(VLOOKUP($A626,'asset_&amp;_open_positions'!$E:$M, 6, FALSE))),VLOOKUP($A626,'asset_&amp;_open_positions'!$E:$M, 8, FALSE),1))),"")</f>
        <v>1</v>
      </c>
      <c r="D626" s="42">
        <f>IF(trading_client_detail!$A626&lt;&gt;"",IF(OR(LEFT(trading_client_detail!$F626,3)="USD",RIGHT(trading_client_detail!$F626,3)="USD",LEFT(trading_client_detail!$F626,3)="EUR",RIGHT(trading_client_detail!$F626,3)="EUR"),"",trading_client_detail!$G626),"")</f>
        <v>120.011</v>
      </c>
    </row>
    <row r="627" spans="1:4" x14ac:dyDescent="0.25">
      <c r="A627" t="str">
        <f>IF(AND(trading_client_detail!$A627&lt;&gt;"",ROUND(trading_client_detail!$G627,0)&lt;&gt;0),IF(OR(LEFT(trading_client_detail!$F627,3)="USD",RIGHT(trading_client_detail!$F627,3)="USD",LEFT(trading_client_detail!$F627,3)="EUR",RIGHT(trading_client_detail!$F627,3)="EUR"),"",IF(NOT(ISERROR(VLOOKUP(trading_client_detail!$E627,'asset_&amp;_open_positions'!$E:$M, 9, FALSE))),VLOOKUP(trading_client_detail!$E627,'asset_&amp;_open_positions'!$E:$M, 9, FALSE),IF(NOT(ISERROR(VLOOKUP(trading_client_detail!$F627,'asset_&amp;_open_positions'!$E:$M, 9, FALSE))),VLOOKUP(trading_client_detail!$F627,'asset_&amp;_open_positions'!$E:$M, 9, FALSE),RIGHT(trading_client_detail!$F627,LEN(trading_client_detail!$F627)-1)))),"")</f>
        <v/>
      </c>
      <c r="B627" t="str">
        <f>IF(AND(trading_client_detail!$A627&lt;&gt;"",ROUND(trading_client_detail!$G627,0)&lt;&gt;0),IF(OR(LEFT(trading_client_detail!$F627,3)="USD",RIGHT(trading_client_detail!$F627,3)="USD"),"",IF(NOT(ISERROR(VLOOKUP(trading_client_detail!$E627,'asset_&amp;_open_positions'!$E:$M, 6, FALSE))),VLOOKUP(trading_client_detail!$E627,'asset_&amp;_open_positions'!$E:$M, 6, FALSE),IF(NOT(ISERROR(VLOOKUP($A627,'asset_&amp;_open_positions'!$E:$M, 6, FALSE))),VLOOKUP($A627,'asset_&amp;_open_positions'!$E:$M, 6, FALSE),"ASSET"))),"")</f>
        <v/>
      </c>
      <c r="C627" t="str">
        <f>IF(AND(trading_client_detail!$A627&lt;&gt;"",ROUND(trading_client_detail!$G627,0)&lt;&gt;0),IF(OR(LEFT(trading_client_detail!$F627,3)="USD",RIGHT(trading_client_detail!$F627,3)="USD"),"",IF(NOT(ISERROR(VLOOKUP(trading_client_detail!$E627,'asset_&amp;_open_positions'!$E:$M, 6, FALSE))),VLOOKUP(trading_client_detail!$E627,'asset_&amp;_open_positions'!$E:$M, 8, FALSE),IF(NOT(ISERROR(VLOOKUP($A627,'asset_&amp;_open_positions'!$E:$M, 6, FALSE))),VLOOKUP($A627,'asset_&amp;_open_positions'!$E:$M, 8, FALSE),1))),"")</f>
        <v/>
      </c>
      <c r="D627" s="42" t="str">
        <f>IF(trading_client_detail!$A627&lt;&gt;"",IF(OR(LEFT(trading_client_detail!$F627,3)="USD",RIGHT(trading_client_detail!$F627,3)="USD",LEFT(trading_client_detail!$F627,3)="EUR",RIGHT(trading_client_detail!$F627,3)="EUR"),"",trading_client_detail!$G627),"")</f>
        <v/>
      </c>
    </row>
    <row r="628" spans="1:4" x14ac:dyDescent="0.25">
      <c r="A628" t="str">
        <f>IF(AND(trading_client_detail!$A628&lt;&gt;"",ROUND(trading_client_detail!$G628,0)&lt;&gt;0),IF(OR(LEFT(trading_client_detail!$F628,3)="USD",RIGHT(trading_client_detail!$F628,3)="USD",LEFT(trading_client_detail!$F628,3)="EUR",RIGHT(trading_client_detail!$F628,3)="EUR"),"",IF(NOT(ISERROR(VLOOKUP(trading_client_detail!$E628,'asset_&amp;_open_positions'!$E:$M, 9, FALSE))),VLOOKUP(trading_client_detail!$E628,'asset_&amp;_open_positions'!$E:$M, 9, FALSE),IF(NOT(ISERROR(VLOOKUP(trading_client_detail!$F628,'asset_&amp;_open_positions'!$E:$M, 9, FALSE))),VLOOKUP(trading_client_detail!$F628,'asset_&amp;_open_positions'!$E:$M, 9, FALSE),RIGHT(trading_client_detail!$F628,LEN(trading_client_detail!$F628)-1)))),"")</f>
        <v>ETH</v>
      </c>
      <c r="B628" t="str">
        <f>IF(AND(trading_client_detail!$A628&lt;&gt;"",ROUND(trading_client_detail!$G628,0)&lt;&gt;0),IF(OR(LEFT(trading_client_detail!$F628,3)="USD",RIGHT(trading_client_detail!$F628,3)="USD"),"",IF(NOT(ISERROR(VLOOKUP(trading_client_detail!$E628,'asset_&amp;_open_positions'!$E:$M, 6, FALSE))),VLOOKUP(trading_client_detail!$E628,'asset_&amp;_open_positions'!$E:$M, 6, FALSE),IF(NOT(ISERROR(VLOOKUP($A628,'asset_&amp;_open_positions'!$E:$M, 6, FALSE))),VLOOKUP($A628,'asset_&amp;_open_positions'!$E:$M, 6, FALSE),"ASSET"))),"")</f>
        <v>ASSET</v>
      </c>
      <c r="C628">
        <f>IF(AND(trading_client_detail!$A628&lt;&gt;"",ROUND(trading_client_detail!$G628,0)&lt;&gt;0),IF(OR(LEFT(trading_client_detail!$F628,3)="USD",RIGHT(trading_client_detail!$F628,3)="USD"),"",IF(NOT(ISERROR(VLOOKUP(trading_client_detail!$E628,'asset_&amp;_open_positions'!$E:$M, 6, FALSE))),VLOOKUP(trading_client_detail!$E628,'asset_&amp;_open_positions'!$E:$M, 8, FALSE),IF(NOT(ISERROR(VLOOKUP($A628,'asset_&amp;_open_positions'!$E:$M, 6, FALSE))),VLOOKUP($A628,'asset_&amp;_open_positions'!$E:$M, 8, FALSE),1))),"")</f>
        <v>1</v>
      </c>
      <c r="D628" s="42">
        <f>IF(trading_client_detail!$A628&lt;&gt;"",IF(OR(LEFT(trading_client_detail!$F628,3)="USD",RIGHT(trading_client_detail!$F628,3)="USD",LEFT(trading_client_detail!$F628,3)="EUR",RIGHT(trading_client_detail!$F628,3)="EUR"),"",trading_client_detail!$G628),"")</f>
        <v>-886.01666364699997</v>
      </c>
    </row>
    <row r="629" spans="1:4" x14ac:dyDescent="0.25">
      <c r="A629" t="str">
        <f>IF(AND(trading_client_detail!$A629&lt;&gt;"",ROUND(trading_client_detail!$G629,0)&lt;&gt;0),IF(OR(LEFT(trading_client_detail!$F629,3)="USD",RIGHT(trading_client_detail!$F629,3)="USD",LEFT(trading_client_detail!$F629,3)="EUR",RIGHT(trading_client_detail!$F629,3)="EUR"),"",IF(NOT(ISERROR(VLOOKUP(trading_client_detail!$E629,'asset_&amp;_open_positions'!$E:$M, 9, FALSE))),VLOOKUP(trading_client_detail!$E629,'asset_&amp;_open_positions'!$E:$M, 9, FALSE),IF(NOT(ISERROR(VLOOKUP(trading_client_detail!$F629,'asset_&amp;_open_positions'!$E:$M, 9, FALSE))),VLOOKUP(trading_client_detail!$F629,'asset_&amp;_open_positions'!$E:$M, 9, FALSE),RIGHT(trading_client_detail!$F629,LEN(trading_client_detail!$F629)-1)))),"")</f>
        <v>ETH</v>
      </c>
      <c r="B629" t="str">
        <f>IF(AND(trading_client_detail!$A629&lt;&gt;"",ROUND(trading_client_detail!$G629,0)&lt;&gt;0),IF(OR(LEFT(trading_client_detail!$F629,3)="USD",RIGHT(trading_client_detail!$F629,3)="USD"),"",IF(NOT(ISERROR(VLOOKUP(trading_client_detail!$E629,'asset_&amp;_open_positions'!$E:$M, 6, FALSE))),VLOOKUP(trading_client_detail!$E629,'asset_&amp;_open_positions'!$E:$M, 6, FALSE),IF(NOT(ISERROR(VLOOKUP($A629,'asset_&amp;_open_positions'!$E:$M, 6, FALSE))),VLOOKUP($A629,'asset_&amp;_open_positions'!$E:$M, 6, FALSE),"ASSET"))),"")</f>
        <v>ASSET</v>
      </c>
      <c r="C629">
        <f>IF(AND(trading_client_detail!$A629&lt;&gt;"",ROUND(trading_client_detail!$G629,0)&lt;&gt;0),IF(OR(LEFT(trading_client_detail!$F629,3)="USD",RIGHT(trading_client_detail!$F629,3)="USD"),"",IF(NOT(ISERROR(VLOOKUP(trading_client_detail!$E629,'asset_&amp;_open_positions'!$E:$M, 6, FALSE))),VLOOKUP(trading_client_detail!$E629,'asset_&amp;_open_positions'!$E:$M, 8, FALSE),IF(NOT(ISERROR(VLOOKUP($A629,'asset_&amp;_open_positions'!$E:$M, 6, FALSE))),VLOOKUP($A629,'asset_&amp;_open_positions'!$E:$M, 8, FALSE),1))),"")</f>
        <v>1</v>
      </c>
      <c r="D629" s="42">
        <f>IF(trading_client_detail!$A629&lt;&gt;"",IF(OR(LEFT(trading_client_detail!$F629,3)="USD",RIGHT(trading_client_detail!$F629,3)="USD",LEFT(trading_client_detail!$F629,3)="EUR",RIGHT(trading_client_detail!$F629,3)="EUR"),"",trading_client_detail!$G629),"")</f>
        <v>-48.447321596999998</v>
      </c>
    </row>
    <row r="630" spans="1:4" x14ac:dyDescent="0.25">
      <c r="A630" t="str">
        <f>IF(AND(trading_client_detail!$A630&lt;&gt;"",ROUND(trading_client_detail!$G630,0)&lt;&gt;0),IF(OR(LEFT(trading_client_detail!$F630,3)="USD",RIGHT(trading_client_detail!$F630,3)="USD",LEFT(trading_client_detail!$F630,3)="EUR",RIGHT(trading_client_detail!$F630,3)="EUR"),"",IF(NOT(ISERROR(VLOOKUP(trading_client_detail!$E630,'asset_&amp;_open_positions'!$E:$M, 9, FALSE))),VLOOKUP(trading_client_detail!$E630,'asset_&amp;_open_positions'!$E:$M, 9, FALSE),IF(NOT(ISERROR(VLOOKUP(trading_client_detail!$F630,'asset_&amp;_open_positions'!$E:$M, 9, FALSE))),VLOOKUP(trading_client_detail!$F630,'asset_&amp;_open_positions'!$E:$M, 9, FALSE),RIGHT(trading_client_detail!$F630,LEN(trading_client_detail!$F630)-1)))),"")</f>
        <v/>
      </c>
      <c r="B630" t="str">
        <f>IF(AND(trading_client_detail!$A630&lt;&gt;"",ROUND(trading_client_detail!$G630,0)&lt;&gt;0),IF(OR(LEFT(trading_client_detail!$F630,3)="USD",RIGHT(trading_client_detail!$F630,3)="USD"),"",IF(NOT(ISERROR(VLOOKUP(trading_client_detail!$E630,'asset_&amp;_open_positions'!$E:$M, 6, FALSE))),VLOOKUP(trading_client_detail!$E630,'asset_&amp;_open_positions'!$E:$M, 6, FALSE),IF(NOT(ISERROR(VLOOKUP($A630,'asset_&amp;_open_positions'!$E:$M, 6, FALSE))),VLOOKUP($A630,'asset_&amp;_open_positions'!$E:$M, 6, FALSE),"ASSET"))),"")</f>
        <v/>
      </c>
      <c r="C630" t="str">
        <f>IF(AND(trading_client_detail!$A630&lt;&gt;"",ROUND(trading_client_detail!$G630,0)&lt;&gt;0),IF(OR(LEFT(trading_client_detail!$F630,3)="USD",RIGHT(trading_client_detail!$F630,3)="USD"),"",IF(NOT(ISERROR(VLOOKUP(trading_client_detail!$E630,'asset_&amp;_open_positions'!$E:$M, 6, FALSE))),VLOOKUP(trading_client_detail!$E630,'asset_&amp;_open_positions'!$E:$M, 8, FALSE),IF(NOT(ISERROR(VLOOKUP($A630,'asset_&amp;_open_positions'!$E:$M, 6, FALSE))),VLOOKUP($A630,'asset_&amp;_open_positions'!$E:$M, 8, FALSE),1))),"")</f>
        <v/>
      </c>
      <c r="D630" s="42">
        <f>IF(trading_client_detail!$A630&lt;&gt;"",IF(OR(LEFT(trading_client_detail!$F630,3)="USD",RIGHT(trading_client_detail!$F630,3)="USD",LEFT(trading_client_detail!$F630,3)="EUR",RIGHT(trading_client_detail!$F630,3)="EUR"),"",trading_client_detail!$G630),"")</f>
        <v>-4.8000000000000198E-8</v>
      </c>
    </row>
    <row r="631" spans="1:4" x14ac:dyDescent="0.25">
      <c r="A631" t="str">
        <f>IF(AND(trading_client_detail!$A631&lt;&gt;"",ROUND(trading_client_detail!$G631,0)&lt;&gt;0),IF(OR(LEFT(trading_client_detail!$F631,3)="USD",RIGHT(trading_client_detail!$F631,3)="USD",LEFT(trading_client_detail!$F631,3)="EUR",RIGHT(trading_client_detail!$F631,3)="EUR"),"",IF(NOT(ISERROR(VLOOKUP(trading_client_detail!$E631,'asset_&amp;_open_positions'!$E:$M, 9, FALSE))),VLOOKUP(trading_client_detail!$E631,'asset_&amp;_open_positions'!$E:$M, 9, FALSE),IF(NOT(ISERROR(VLOOKUP(trading_client_detail!$F631,'asset_&amp;_open_positions'!$E:$M, 9, FALSE))),VLOOKUP(trading_client_detail!$F631,'asset_&amp;_open_positions'!$E:$M, 9, FALSE),RIGHT(trading_client_detail!$F631,LEN(trading_client_detail!$F631)-1)))),"")</f>
        <v/>
      </c>
      <c r="B631" t="str">
        <f>IF(AND(trading_client_detail!$A631&lt;&gt;"",ROUND(trading_client_detail!$G631,0)&lt;&gt;0),IF(OR(LEFT(trading_client_detail!$F631,3)="USD",RIGHT(trading_client_detail!$F631,3)="USD"),"",IF(NOT(ISERROR(VLOOKUP(trading_client_detail!$E631,'asset_&amp;_open_positions'!$E:$M, 6, FALSE))),VLOOKUP(trading_client_detail!$E631,'asset_&amp;_open_positions'!$E:$M, 6, FALSE),IF(NOT(ISERROR(VLOOKUP($A631,'asset_&amp;_open_positions'!$E:$M, 6, FALSE))),VLOOKUP($A631,'asset_&amp;_open_positions'!$E:$M, 6, FALSE),"ASSET"))),"")</f>
        <v/>
      </c>
      <c r="C631" t="str">
        <f>IF(AND(trading_client_detail!$A631&lt;&gt;"",ROUND(trading_client_detail!$G631,0)&lt;&gt;0),IF(OR(LEFT(trading_client_detail!$F631,3)="USD",RIGHT(trading_client_detail!$F631,3)="USD"),"",IF(NOT(ISERROR(VLOOKUP(trading_client_detail!$E631,'asset_&amp;_open_positions'!$E:$M, 6, FALSE))),VLOOKUP(trading_client_detail!$E631,'asset_&amp;_open_positions'!$E:$M, 8, FALSE),IF(NOT(ISERROR(VLOOKUP($A631,'asset_&amp;_open_positions'!$E:$M, 6, FALSE))),VLOOKUP($A631,'asset_&amp;_open_positions'!$E:$M, 8, FALSE),1))),"")</f>
        <v/>
      </c>
      <c r="D631" s="42" t="str">
        <f>IF(trading_client_detail!$A631&lt;&gt;"",IF(OR(LEFT(trading_client_detail!$F631,3)="USD",RIGHT(trading_client_detail!$F631,3)="USD",LEFT(trading_client_detail!$F631,3)="EUR",RIGHT(trading_client_detail!$F631,3)="EUR"),"",trading_client_detail!$G631),"")</f>
        <v/>
      </c>
    </row>
    <row r="632" spans="1:4" x14ac:dyDescent="0.25">
      <c r="A632" t="str">
        <f>IF(AND(trading_client_detail!$A632&lt;&gt;"",ROUND(trading_client_detail!$G632,0)&lt;&gt;0),IF(OR(LEFT(trading_client_detail!$F632,3)="USD",RIGHT(trading_client_detail!$F632,3)="USD",LEFT(trading_client_detail!$F632,3)="EUR",RIGHT(trading_client_detail!$F632,3)="EUR"),"",IF(NOT(ISERROR(VLOOKUP(trading_client_detail!$E632,'asset_&amp;_open_positions'!$E:$M, 9, FALSE))),VLOOKUP(trading_client_detail!$E632,'asset_&amp;_open_positions'!$E:$M, 9, FALSE),IF(NOT(ISERROR(VLOOKUP(trading_client_detail!$F632,'asset_&amp;_open_positions'!$E:$M, 9, FALSE))),VLOOKUP(trading_client_detail!$F632,'asset_&amp;_open_positions'!$E:$M, 9, FALSE),RIGHT(trading_client_detail!$F632,LEN(trading_client_detail!$F632)-1)))),"")</f>
        <v>ETH</v>
      </c>
      <c r="B632" t="str">
        <f>IF(AND(trading_client_detail!$A632&lt;&gt;"",ROUND(trading_client_detail!$G632,0)&lt;&gt;0),IF(OR(LEFT(trading_client_detail!$F632,3)="USD",RIGHT(trading_client_detail!$F632,3)="USD"),"",IF(NOT(ISERROR(VLOOKUP(trading_client_detail!$E632,'asset_&amp;_open_positions'!$E:$M, 6, FALSE))),VLOOKUP(trading_client_detail!$E632,'asset_&amp;_open_positions'!$E:$M, 6, FALSE),IF(NOT(ISERROR(VLOOKUP($A632,'asset_&amp;_open_positions'!$E:$M, 6, FALSE))),VLOOKUP($A632,'asset_&amp;_open_positions'!$E:$M, 6, FALSE),"ASSET"))),"")</f>
        <v>ASSET</v>
      </c>
      <c r="C632">
        <f>IF(AND(trading_client_detail!$A632&lt;&gt;"",ROUND(trading_client_detail!$G632,0)&lt;&gt;0),IF(OR(LEFT(trading_client_detail!$F632,3)="USD",RIGHT(trading_client_detail!$F632,3)="USD"),"",IF(NOT(ISERROR(VLOOKUP(trading_client_detail!$E632,'asset_&amp;_open_positions'!$E:$M, 6, FALSE))),VLOOKUP(trading_client_detail!$E632,'asset_&amp;_open_positions'!$E:$M, 8, FALSE),IF(NOT(ISERROR(VLOOKUP($A632,'asset_&amp;_open_positions'!$E:$M, 6, FALSE))),VLOOKUP($A632,'asset_&amp;_open_positions'!$E:$M, 8, FALSE),1))),"")</f>
        <v>1</v>
      </c>
      <c r="D632" s="42">
        <f>IF(trading_client_detail!$A632&lt;&gt;"",IF(OR(LEFT(trading_client_detail!$F632,3)="USD",RIGHT(trading_client_detail!$F632,3)="USD",LEFT(trading_client_detail!$F632,3)="EUR",RIGHT(trading_client_detail!$F632,3)="EUR"),"",trading_client_detail!$G632),"")</f>
        <v>655.58749291100003</v>
      </c>
    </row>
    <row r="633" spans="1:4" x14ac:dyDescent="0.25">
      <c r="A633" t="str">
        <f>IF(AND(trading_client_detail!$A633&lt;&gt;"",ROUND(trading_client_detail!$G633,0)&lt;&gt;0),IF(OR(LEFT(trading_client_detail!$F633,3)="USD",RIGHT(trading_client_detail!$F633,3)="USD",LEFT(trading_client_detail!$F633,3)="EUR",RIGHT(trading_client_detail!$F633,3)="EUR"),"",IF(NOT(ISERROR(VLOOKUP(trading_client_detail!$E633,'asset_&amp;_open_positions'!$E:$M, 9, FALSE))),VLOOKUP(trading_client_detail!$E633,'asset_&amp;_open_positions'!$E:$M, 9, FALSE),IF(NOT(ISERROR(VLOOKUP(trading_client_detail!$F633,'asset_&amp;_open_positions'!$E:$M, 9, FALSE))),VLOOKUP(trading_client_detail!$F633,'asset_&amp;_open_positions'!$E:$M, 9, FALSE),RIGHT(trading_client_detail!$F633,LEN(trading_client_detail!$F633)-1)))),"")</f>
        <v/>
      </c>
      <c r="B633" t="str">
        <f>IF(AND(trading_client_detail!$A633&lt;&gt;"",ROUND(trading_client_detail!$G633,0)&lt;&gt;0),IF(OR(LEFT(trading_client_detail!$F633,3)="USD",RIGHT(trading_client_detail!$F633,3)="USD"),"",IF(NOT(ISERROR(VLOOKUP(trading_client_detail!$E633,'asset_&amp;_open_positions'!$E:$M, 6, FALSE))),VLOOKUP(trading_client_detail!$E633,'asset_&amp;_open_positions'!$E:$M, 6, FALSE),IF(NOT(ISERROR(VLOOKUP($A633,'asset_&amp;_open_positions'!$E:$M, 6, FALSE))),VLOOKUP($A633,'asset_&amp;_open_positions'!$E:$M, 6, FALSE),"ASSET"))),"")</f>
        <v/>
      </c>
      <c r="C633" t="str">
        <f>IF(AND(trading_client_detail!$A633&lt;&gt;"",ROUND(trading_client_detail!$G633,0)&lt;&gt;0),IF(OR(LEFT(trading_client_detail!$F633,3)="USD",RIGHT(trading_client_detail!$F633,3)="USD"),"",IF(NOT(ISERROR(VLOOKUP(trading_client_detail!$E633,'asset_&amp;_open_positions'!$E:$M, 6, FALSE))),VLOOKUP(trading_client_detail!$E633,'asset_&amp;_open_positions'!$E:$M, 8, FALSE),IF(NOT(ISERROR(VLOOKUP($A633,'asset_&amp;_open_positions'!$E:$M, 6, FALSE))),VLOOKUP($A633,'asset_&amp;_open_positions'!$E:$M, 8, FALSE),1))),"")</f>
        <v/>
      </c>
      <c r="D633" s="42" t="str">
        <f>IF(trading_client_detail!$A633&lt;&gt;"",IF(OR(LEFT(trading_client_detail!$F633,3)="USD",RIGHT(trading_client_detail!$F633,3)="USD",LEFT(trading_client_detail!$F633,3)="EUR",RIGHT(trading_client_detail!$F633,3)="EUR"),"",trading_client_detail!$G633),"")</f>
        <v/>
      </c>
    </row>
    <row r="634" spans="1:4" x14ac:dyDescent="0.25">
      <c r="A634" t="str">
        <f>IF(AND(trading_client_detail!$A634&lt;&gt;"",ROUND(trading_client_detail!$G634,0)&lt;&gt;0),IF(OR(LEFT(trading_client_detail!$F634,3)="USD",RIGHT(trading_client_detail!$F634,3)="USD",LEFT(trading_client_detail!$F634,3)="EUR",RIGHT(trading_client_detail!$F634,3)="EUR"),"",IF(NOT(ISERROR(VLOOKUP(trading_client_detail!$E634,'asset_&amp;_open_positions'!$E:$M, 9, FALSE))),VLOOKUP(trading_client_detail!$E634,'asset_&amp;_open_positions'!$E:$M, 9, FALSE),IF(NOT(ISERROR(VLOOKUP(trading_client_detail!$F634,'asset_&amp;_open_positions'!$E:$M, 9, FALSE))),VLOOKUP(trading_client_detail!$F634,'asset_&amp;_open_positions'!$E:$M, 9, FALSE),RIGHT(trading_client_detail!$F634,LEN(trading_client_detail!$F634)-1)))),"")</f>
        <v>ETH</v>
      </c>
      <c r="B634" t="str">
        <f>IF(AND(trading_client_detail!$A634&lt;&gt;"",ROUND(trading_client_detail!$G634,0)&lt;&gt;0),IF(OR(LEFT(trading_client_detail!$F634,3)="USD",RIGHT(trading_client_detail!$F634,3)="USD"),"",IF(NOT(ISERROR(VLOOKUP(trading_client_detail!$E634,'asset_&amp;_open_positions'!$E:$M, 6, FALSE))),VLOOKUP(trading_client_detail!$E634,'asset_&amp;_open_positions'!$E:$M, 6, FALSE),IF(NOT(ISERROR(VLOOKUP($A634,'asset_&amp;_open_positions'!$E:$M, 6, FALSE))),VLOOKUP($A634,'asset_&amp;_open_positions'!$E:$M, 6, FALSE),"ASSET"))),"")</f>
        <v>ASSET</v>
      </c>
      <c r="C634">
        <f>IF(AND(trading_client_detail!$A634&lt;&gt;"",ROUND(trading_client_detail!$G634,0)&lt;&gt;0),IF(OR(LEFT(trading_client_detail!$F634,3)="USD",RIGHT(trading_client_detail!$F634,3)="USD"),"",IF(NOT(ISERROR(VLOOKUP(trading_client_detail!$E634,'asset_&amp;_open_positions'!$E:$M, 6, FALSE))),VLOOKUP(trading_client_detail!$E634,'asset_&amp;_open_positions'!$E:$M, 8, FALSE),IF(NOT(ISERROR(VLOOKUP($A634,'asset_&amp;_open_positions'!$E:$M, 6, FALSE))),VLOOKUP($A634,'asset_&amp;_open_positions'!$E:$M, 8, FALSE),1))),"")</f>
        <v>1</v>
      </c>
      <c r="D634" s="42">
        <f>IF(trading_client_detail!$A634&lt;&gt;"",IF(OR(LEFT(trading_client_detail!$F634,3)="USD",RIGHT(trading_client_detail!$F634,3)="USD",LEFT(trading_client_detail!$F634,3)="EUR",RIGHT(trading_client_detail!$F634,3)="EUR"),"",trading_client_detail!$G634),"")</f>
        <v>572.10072286900004</v>
      </c>
    </row>
    <row r="635" spans="1:4" x14ac:dyDescent="0.25">
      <c r="A635" t="str">
        <f>IF(AND(trading_client_detail!$A635&lt;&gt;"",ROUND(trading_client_detail!$G635,0)&lt;&gt;0),IF(OR(LEFT(trading_client_detail!$F635,3)="USD",RIGHT(trading_client_detail!$F635,3)="USD",LEFT(trading_client_detail!$F635,3)="EUR",RIGHT(trading_client_detail!$F635,3)="EUR"),"",IF(NOT(ISERROR(VLOOKUP(trading_client_detail!$E635,'asset_&amp;_open_positions'!$E:$M, 9, FALSE))),VLOOKUP(trading_client_detail!$E635,'asset_&amp;_open_positions'!$E:$M, 9, FALSE),IF(NOT(ISERROR(VLOOKUP(trading_client_detail!$F635,'asset_&amp;_open_positions'!$E:$M, 9, FALSE))),VLOOKUP(trading_client_detail!$F635,'asset_&amp;_open_positions'!$E:$M, 9, FALSE),RIGHT(trading_client_detail!$F635,LEN(trading_client_detail!$F635)-1)))),"")</f>
        <v/>
      </c>
      <c r="B635" t="str">
        <f>IF(AND(trading_client_detail!$A635&lt;&gt;"",ROUND(trading_client_detail!$G635,0)&lt;&gt;0),IF(OR(LEFT(trading_client_detail!$F635,3)="USD",RIGHT(trading_client_detail!$F635,3)="USD"),"",IF(NOT(ISERROR(VLOOKUP(trading_client_detail!$E635,'asset_&amp;_open_positions'!$E:$M, 6, FALSE))),VLOOKUP(trading_client_detail!$E635,'asset_&amp;_open_positions'!$E:$M, 6, FALSE),IF(NOT(ISERROR(VLOOKUP($A635,'asset_&amp;_open_positions'!$E:$M, 6, FALSE))),VLOOKUP($A635,'asset_&amp;_open_positions'!$E:$M, 6, FALSE),"ASSET"))),"")</f>
        <v/>
      </c>
      <c r="C635" t="str">
        <f>IF(AND(trading_client_detail!$A635&lt;&gt;"",ROUND(trading_client_detail!$G635,0)&lt;&gt;0),IF(OR(LEFT(trading_client_detail!$F635,3)="USD",RIGHT(trading_client_detail!$F635,3)="USD"),"",IF(NOT(ISERROR(VLOOKUP(trading_client_detail!$E635,'asset_&amp;_open_positions'!$E:$M, 6, FALSE))),VLOOKUP(trading_client_detail!$E635,'asset_&amp;_open_positions'!$E:$M, 8, FALSE),IF(NOT(ISERROR(VLOOKUP($A635,'asset_&amp;_open_positions'!$E:$M, 6, FALSE))),VLOOKUP($A635,'asset_&amp;_open_positions'!$E:$M, 8, FALSE),1))),"")</f>
        <v/>
      </c>
      <c r="D635" s="42" t="str">
        <f>IF(trading_client_detail!$A635&lt;&gt;"",IF(OR(LEFT(trading_client_detail!$F635,3)="USD",RIGHT(trading_client_detail!$F635,3)="USD",LEFT(trading_client_detail!$F635,3)="EUR",RIGHT(trading_client_detail!$F635,3)="EUR"),"",trading_client_detail!$G635),"")</f>
        <v/>
      </c>
    </row>
    <row r="636" spans="1:4" x14ac:dyDescent="0.25">
      <c r="A636" t="str">
        <f>IF(AND(trading_client_detail!$A636&lt;&gt;"",ROUND(trading_client_detail!$G636,0)&lt;&gt;0),IF(OR(LEFT(trading_client_detail!$F636,3)="USD",RIGHT(trading_client_detail!$F636,3)="USD",LEFT(trading_client_detail!$F636,3)="EUR",RIGHT(trading_client_detail!$F636,3)="EUR"),"",IF(NOT(ISERROR(VLOOKUP(trading_client_detail!$E636,'asset_&amp;_open_positions'!$E:$M, 9, FALSE))),VLOOKUP(trading_client_detail!$E636,'asset_&amp;_open_positions'!$E:$M, 9, FALSE),IF(NOT(ISERROR(VLOOKUP(trading_client_detail!$F636,'asset_&amp;_open_positions'!$E:$M, 9, FALSE))),VLOOKUP(trading_client_detail!$F636,'asset_&amp;_open_positions'!$E:$M, 9, FALSE),RIGHT(trading_client_detail!$F636,LEN(trading_client_detail!$F636)-1)))),"")</f>
        <v>ETH</v>
      </c>
      <c r="B636" t="str">
        <f>IF(AND(trading_client_detail!$A636&lt;&gt;"",ROUND(trading_client_detail!$G636,0)&lt;&gt;0),IF(OR(LEFT(trading_client_detail!$F636,3)="USD",RIGHT(trading_client_detail!$F636,3)="USD"),"",IF(NOT(ISERROR(VLOOKUP(trading_client_detail!$E636,'asset_&amp;_open_positions'!$E:$M, 6, FALSE))),VLOOKUP(trading_client_detail!$E636,'asset_&amp;_open_positions'!$E:$M, 6, FALSE),IF(NOT(ISERROR(VLOOKUP($A636,'asset_&amp;_open_positions'!$E:$M, 6, FALSE))),VLOOKUP($A636,'asset_&amp;_open_positions'!$E:$M, 6, FALSE),"ASSET"))),"")</f>
        <v>ASSET</v>
      </c>
      <c r="C636">
        <f>IF(AND(trading_client_detail!$A636&lt;&gt;"",ROUND(trading_client_detail!$G636,0)&lt;&gt;0),IF(OR(LEFT(trading_client_detail!$F636,3)="USD",RIGHT(trading_client_detail!$F636,3)="USD"),"",IF(NOT(ISERROR(VLOOKUP(trading_client_detail!$E636,'asset_&amp;_open_positions'!$E:$M, 6, FALSE))),VLOOKUP(trading_client_detail!$E636,'asset_&amp;_open_positions'!$E:$M, 8, FALSE),IF(NOT(ISERROR(VLOOKUP($A636,'asset_&amp;_open_positions'!$E:$M, 6, FALSE))),VLOOKUP($A636,'asset_&amp;_open_positions'!$E:$M, 8, FALSE),1))),"")</f>
        <v>1</v>
      </c>
      <c r="D636" s="42">
        <f>IF(trading_client_detail!$A636&lt;&gt;"",IF(OR(LEFT(trading_client_detail!$F636,3)="USD",RIGHT(trading_client_detail!$F636,3)="USD",LEFT(trading_client_detail!$F636,3)="EUR",RIGHT(trading_client_detail!$F636,3)="EUR"),"",trading_client_detail!$G636),"")</f>
        <v>-65.289722182000006</v>
      </c>
    </row>
    <row r="637" spans="1:4" x14ac:dyDescent="0.25">
      <c r="A637" t="str">
        <f>IF(AND(trading_client_detail!$A637&lt;&gt;"",ROUND(trading_client_detail!$G637,0)&lt;&gt;0),IF(OR(LEFT(trading_client_detail!$F637,3)="USD",RIGHT(trading_client_detail!$F637,3)="USD",LEFT(trading_client_detail!$F637,3)="EUR",RIGHT(trading_client_detail!$F637,3)="EUR"),"",IF(NOT(ISERROR(VLOOKUP(trading_client_detail!$E637,'asset_&amp;_open_positions'!$E:$M, 9, FALSE))),VLOOKUP(trading_client_detail!$E637,'asset_&amp;_open_positions'!$E:$M, 9, FALSE),IF(NOT(ISERROR(VLOOKUP(trading_client_detail!$F637,'asset_&amp;_open_positions'!$E:$M, 9, FALSE))),VLOOKUP(trading_client_detail!$F637,'asset_&amp;_open_positions'!$E:$M, 9, FALSE),RIGHT(trading_client_detail!$F637,LEN(trading_client_detail!$F637)-1)))),"")</f>
        <v/>
      </c>
      <c r="B637" t="str">
        <f>IF(AND(trading_client_detail!$A637&lt;&gt;"",ROUND(trading_client_detail!$G637,0)&lt;&gt;0),IF(OR(LEFT(trading_client_detail!$F637,3)="USD",RIGHT(trading_client_detail!$F637,3)="USD"),"",IF(NOT(ISERROR(VLOOKUP(trading_client_detail!$E637,'asset_&amp;_open_positions'!$E:$M, 6, FALSE))),VLOOKUP(trading_client_detail!$E637,'asset_&amp;_open_positions'!$E:$M, 6, FALSE),IF(NOT(ISERROR(VLOOKUP($A637,'asset_&amp;_open_positions'!$E:$M, 6, FALSE))),VLOOKUP($A637,'asset_&amp;_open_positions'!$E:$M, 6, FALSE),"ASSET"))),"")</f>
        <v/>
      </c>
      <c r="C637" t="str">
        <f>IF(AND(trading_client_detail!$A637&lt;&gt;"",ROUND(trading_client_detail!$G637,0)&lt;&gt;0),IF(OR(LEFT(trading_client_detail!$F637,3)="USD",RIGHT(trading_client_detail!$F637,3)="USD"),"",IF(NOT(ISERROR(VLOOKUP(trading_client_detail!$E637,'asset_&amp;_open_positions'!$E:$M, 6, FALSE))),VLOOKUP(trading_client_detail!$E637,'asset_&amp;_open_positions'!$E:$M, 8, FALSE),IF(NOT(ISERROR(VLOOKUP($A637,'asset_&amp;_open_positions'!$E:$M, 6, FALSE))),VLOOKUP($A637,'asset_&amp;_open_positions'!$E:$M, 8, FALSE),1))),"")</f>
        <v/>
      </c>
      <c r="D637" s="42">
        <f>IF(trading_client_detail!$A637&lt;&gt;"",IF(OR(LEFT(trading_client_detail!$F637,3)="USD",RIGHT(trading_client_detail!$F637,3)="USD",LEFT(trading_client_detail!$F637,3)="EUR",RIGHT(trading_client_detail!$F637,3)="EUR"),"",trading_client_detail!$G637),"")</f>
        <v>-8.8356999999999994E-5</v>
      </c>
    </row>
    <row r="638" spans="1:4" x14ac:dyDescent="0.25">
      <c r="A638" t="str">
        <f>IF(AND(trading_client_detail!$A638&lt;&gt;"",ROUND(trading_client_detail!$G638,0)&lt;&gt;0),IF(OR(LEFT(trading_client_detail!$F638,3)="USD",RIGHT(trading_client_detail!$F638,3)="USD",LEFT(trading_client_detail!$F638,3)="EUR",RIGHT(trading_client_detail!$F638,3)="EUR"),"",IF(NOT(ISERROR(VLOOKUP(trading_client_detail!$E638,'asset_&amp;_open_positions'!$E:$M, 9, FALSE))),VLOOKUP(trading_client_detail!$E638,'asset_&amp;_open_positions'!$E:$M, 9, FALSE),IF(NOT(ISERROR(VLOOKUP(trading_client_detail!$F638,'asset_&amp;_open_positions'!$E:$M, 9, FALSE))),VLOOKUP(trading_client_detail!$F638,'asset_&amp;_open_positions'!$E:$M, 9, FALSE),RIGHT(trading_client_detail!$F638,LEN(trading_client_detail!$F638)-1)))),"")</f>
        <v/>
      </c>
      <c r="B638" t="str">
        <f>IF(AND(trading_client_detail!$A638&lt;&gt;"",ROUND(trading_client_detail!$G638,0)&lt;&gt;0),IF(OR(LEFT(trading_client_detail!$F638,3)="USD",RIGHT(trading_client_detail!$F638,3)="USD"),"",IF(NOT(ISERROR(VLOOKUP(trading_client_detail!$E638,'asset_&amp;_open_positions'!$E:$M, 6, FALSE))),VLOOKUP(trading_client_detail!$E638,'asset_&amp;_open_positions'!$E:$M, 6, FALSE),IF(NOT(ISERROR(VLOOKUP($A638,'asset_&amp;_open_positions'!$E:$M, 6, FALSE))),VLOOKUP($A638,'asset_&amp;_open_positions'!$E:$M, 6, FALSE),"ASSET"))),"")</f>
        <v/>
      </c>
      <c r="C638" t="str">
        <f>IF(AND(trading_client_detail!$A638&lt;&gt;"",ROUND(trading_client_detail!$G638,0)&lt;&gt;0),IF(OR(LEFT(trading_client_detail!$F638,3)="USD",RIGHT(trading_client_detail!$F638,3)="USD"),"",IF(NOT(ISERROR(VLOOKUP(trading_client_detail!$E638,'asset_&amp;_open_positions'!$E:$M, 6, FALSE))),VLOOKUP(trading_client_detail!$E638,'asset_&amp;_open_positions'!$E:$M, 8, FALSE),IF(NOT(ISERROR(VLOOKUP($A638,'asset_&amp;_open_positions'!$E:$M, 6, FALSE))),VLOOKUP($A638,'asset_&amp;_open_positions'!$E:$M, 8, FALSE),1))),"")</f>
        <v/>
      </c>
      <c r="D638" s="42" t="str">
        <f>IF(trading_client_detail!$A638&lt;&gt;"",IF(OR(LEFT(trading_client_detail!$F638,3)="USD",RIGHT(trading_client_detail!$F638,3)="USD",LEFT(trading_client_detail!$F638,3)="EUR",RIGHT(trading_client_detail!$F638,3)="EUR"),"",trading_client_detail!$G638),"")</f>
        <v/>
      </c>
    </row>
    <row r="639" spans="1:4" x14ac:dyDescent="0.25">
      <c r="A639" t="str">
        <f>IF(AND(trading_client_detail!$A639&lt;&gt;"",ROUND(trading_client_detail!$G639,0)&lt;&gt;0),IF(OR(LEFT(trading_client_detail!$F639,3)="USD",RIGHT(trading_client_detail!$F639,3)="USD",LEFT(trading_client_detail!$F639,3)="EUR",RIGHT(trading_client_detail!$F639,3)="EUR"),"",IF(NOT(ISERROR(VLOOKUP(trading_client_detail!$E639,'asset_&amp;_open_positions'!$E:$M, 9, FALSE))),VLOOKUP(trading_client_detail!$E639,'asset_&amp;_open_positions'!$E:$M, 9, FALSE),IF(NOT(ISERROR(VLOOKUP(trading_client_detail!$F639,'asset_&amp;_open_positions'!$E:$M, 9, FALSE))),VLOOKUP(trading_client_detail!$F639,'asset_&amp;_open_positions'!$E:$M, 9, FALSE),RIGHT(trading_client_detail!$F639,LEN(trading_client_detail!$F639)-1)))),"")</f>
        <v>ETH</v>
      </c>
      <c r="B639" t="str">
        <f>IF(AND(trading_client_detail!$A639&lt;&gt;"",ROUND(trading_client_detail!$G639,0)&lt;&gt;0),IF(OR(LEFT(trading_client_detail!$F639,3)="USD",RIGHT(trading_client_detail!$F639,3)="USD"),"",IF(NOT(ISERROR(VLOOKUP(trading_client_detail!$E639,'asset_&amp;_open_positions'!$E:$M, 6, FALSE))),VLOOKUP(trading_client_detail!$E639,'asset_&amp;_open_positions'!$E:$M, 6, FALSE),IF(NOT(ISERROR(VLOOKUP($A639,'asset_&amp;_open_positions'!$E:$M, 6, FALSE))),VLOOKUP($A639,'asset_&amp;_open_positions'!$E:$M, 6, FALSE),"ASSET"))),"")</f>
        <v>FUTURE</v>
      </c>
      <c r="C639">
        <f>IF(AND(trading_client_detail!$A639&lt;&gt;"",ROUND(trading_client_detail!$G639,0)&lt;&gt;0),IF(OR(LEFT(trading_client_detail!$F639,3)="USD",RIGHT(trading_client_detail!$F639,3)="USD"),"",IF(NOT(ISERROR(VLOOKUP(trading_client_detail!$E639,'asset_&amp;_open_positions'!$E:$M, 6, FALSE))),VLOOKUP(trading_client_detail!$E639,'asset_&amp;_open_positions'!$E:$M, 8, FALSE),IF(NOT(ISERROR(VLOOKUP($A639,'asset_&amp;_open_positions'!$E:$M, 6, FALSE))),VLOOKUP($A639,'asset_&amp;_open_positions'!$E:$M, 8, FALSE),1))),"")</f>
        <v>1</v>
      </c>
      <c r="D639" s="42">
        <f>IF(trading_client_detail!$A639&lt;&gt;"",IF(OR(LEFT(trading_client_detail!$F639,3)="USD",RIGHT(trading_client_detail!$F639,3)="USD",LEFT(trading_client_detail!$F639,3)="EUR",RIGHT(trading_client_detail!$F639,3)="EUR"),"",trading_client_detail!$G639),"")</f>
        <v>-832</v>
      </c>
    </row>
    <row r="640" spans="1:4" x14ac:dyDescent="0.25">
      <c r="A640" t="str">
        <f>IF(AND(trading_client_detail!$A640&lt;&gt;"",ROUND(trading_client_detail!$G640,0)&lt;&gt;0),IF(OR(LEFT(trading_client_detail!$F640,3)="USD",RIGHT(trading_client_detail!$F640,3)="USD",LEFT(trading_client_detail!$F640,3)="EUR",RIGHT(trading_client_detail!$F640,3)="EUR"),"",IF(NOT(ISERROR(VLOOKUP(trading_client_detail!$E640,'asset_&amp;_open_positions'!$E:$M, 9, FALSE))),VLOOKUP(trading_client_detail!$E640,'asset_&amp;_open_positions'!$E:$M, 9, FALSE),IF(NOT(ISERROR(VLOOKUP(trading_client_detail!$F640,'asset_&amp;_open_positions'!$E:$M, 9, FALSE))),VLOOKUP(trading_client_detail!$F640,'asset_&amp;_open_positions'!$E:$M, 9, FALSE),RIGHT(trading_client_detail!$F640,LEN(trading_client_detail!$F640)-1)))),"")</f>
        <v>ETH</v>
      </c>
      <c r="B640" t="str">
        <f>IF(AND(trading_client_detail!$A640&lt;&gt;"",ROUND(trading_client_detail!$G640,0)&lt;&gt;0),IF(OR(LEFT(trading_client_detail!$F640,3)="USD",RIGHT(trading_client_detail!$F640,3)="USD"),"",IF(NOT(ISERROR(VLOOKUP(trading_client_detail!$E640,'asset_&amp;_open_positions'!$E:$M, 6, FALSE))),VLOOKUP(trading_client_detail!$E640,'asset_&amp;_open_positions'!$E:$M, 6, FALSE),IF(NOT(ISERROR(VLOOKUP($A640,'asset_&amp;_open_positions'!$E:$M, 6, FALSE))),VLOOKUP($A640,'asset_&amp;_open_positions'!$E:$M, 6, FALSE),"ASSET"))),"")</f>
        <v>ASSET</v>
      </c>
      <c r="C640">
        <f>IF(AND(trading_client_detail!$A640&lt;&gt;"",ROUND(trading_client_detail!$G640,0)&lt;&gt;0),IF(OR(LEFT(trading_client_detail!$F640,3)="USD",RIGHT(trading_client_detail!$F640,3)="USD"),"",IF(NOT(ISERROR(VLOOKUP(trading_client_detail!$E640,'asset_&amp;_open_positions'!$E:$M, 6, FALSE))),VLOOKUP(trading_client_detail!$E640,'asset_&amp;_open_positions'!$E:$M, 8, FALSE),IF(NOT(ISERROR(VLOOKUP($A640,'asset_&amp;_open_positions'!$E:$M, 6, FALSE))),VLOOKUP($A640,'asset_&amp;_open_positions'!$E:$M, 8, FALSE),1))),"")</f>
        <v>1</v>
      </c>
      <c r="D640" s="42">
        <f>IF(trading_client_detail!$A640&lt;&gt;"",IF(OR(LEFT(trading_client_detail!$F640,3)="USD",RIGHT(trading_client_detail!$F640,3)="USD",LEFT(trading_client_detail!$F640,3)="EUR",RIGHT(trading_client_detail!$F640,3)="EUR"),"",trading_client_detail!$G640),"")</f>
        <v>-22.336974746999999</v>
      </c>
    </row>
    <row r="641" spans="1:4" x14ac:dyDescent="0.25">
      <c r="A641" t="str">
        <f>IF(AND(trading_client_detail!$A641&lt;&gt;"",ROUND(trading_client_detail!$G641,0)&lt;&gt;0),IF(OR(LEFT(trading_client_detail!$F641,3)="USD",RIGHT(trading_client_detail!$F641,3)="USD",LEFT(trading_client_detail!$F641,3)="EUR",RIGHT(trading_client_detail!$F641,3)="EUR"),"",IF(NOT(ISERROR(VLOOKUP(trading_client_detail!$E641,'asset_&amp;_open_positions'!$E:$M, 9, FALSE))),VLOOKUP(trading_client_detail!$E641,'asset_&amp;_open_positions'!$E:$M, 9, FALSE),IF(NOT(ISERROR(VLOOKUP(trading_client_detail!$F641,'asset_&amp;_open_positions'!$E:$M, 9, FALSE))),VLOOKUP(trading_client_detail!$F641,'asset_&amp;_open_positions'!$E:$M, 9, FALSE),RIGHT(trading_client_detail!$F641,LEN(trading_client_detail!$F641)-1)))),"")</f>
        <v/>
      </c>
      <c r="B641" t="str">
        <f>IF(AND(trading_client_detail!$A641&lt;&gt;"",ROUND(trading_client_detail!$G641,0)&lt;&gt;0),IF(OR(LEFT(trading_client_detail!$F641,3)="USD",RIGHT(trading_client_detail!$F641,3)="USD"),"",IF(NOT(ISERROR(VLOOKUP(trading_client_detail!$E641,'asset_&amp;_open_positions'!$E:$M, 6, FALSE))),VLOOKUP(trading_client_detail!$E641,'asset_&amp;_open_positions'!$E:$M, 6, FALSE),IF(NOT(ISERROR(VLOOKUP($A641,'asset_&amp;_open_positions'!$E:$M, 6, FALSE))),VLOOKUP($A641,'asset_&amp;_open_positions'!$E:$M, 6, FALSE),"ASSET"))),"")</f>
        <v/>
      </c>
      <c r="C641" t="str">
        <f>IF(AND(trading_client_detail!$A641&lt;&gt;"",ROUND(trading_client_detail!$G641,0)&lt;&gt;0),IF(OR(LEFT(trading_client_detail!$F641,3)="USD",RIGHT(trading_client_detail!$F641,3)="USD"),"",IF(NOT(ISERROR(VLOOKUP(trading_client_detail!$E641,'asset_&amp;_open_positions'!$E:$M, 6, FALSE))),VLOOKUP(trading_client_detail!$E641,'asset_&amp;_open_positions'!$E:$M, 8, FALSE),IF(NOT(ISERROR(VLOOKUP($A641,'asset_&amp;_open_positions'!$E:$M, 6, FALSE))),VLOOKUP($A641,'asset_&amp;_open_positions'!$E:$M, 8, FALSE),1))),"")</f>
        <v/>
      </c>
      <c r="D641" s="42">
        <f>IF(trading_client_detail!$A641&lt;&gt;"",IF(OR(LEFT(trading_client_detail!$F641,3)="USD",RIGHT(trading_client_detail!$F641,3)="USD",LEFT(trading_client_detail!$F641,3)="EUR",RIGHT(trading_client_detail!$F641,3)="EUR"),"",trading_client_detail!$G641),"")</f>
        <v>2.5469999999999999E-6</v>
      </c>
    </row>
    <row r="642" spans="1:4" x14ac:dyDescent="0.25">
      <c r="A642" t="str">
        <f>IF(AND(trading_client_detail!$A642&lt;&gt;"",ROUND(trading_client_detail!$G642,0)&lt;&gt;0),IF(OR(LEFT(trading_client_detail!$F642,3)="USD",RIGHT(trading_client_detail!$F642,3)="USD",LEFT(trading_client_detail!$F642,3)="EUR",RIGHT(trading_client_detail!$F642,3)="EUR"),"",IF(NOT(ISERROR(VLOOKUP(trading_client_detail!$E642,'asset_&amp;_open_positions'!$E:$M, 9, FALSE))),VLOOKUP(trading_client_detail!$E642,'asset_&amp;_open_positions'!$E:$M, 9, FALSE),IF(NOT(ISERROR(VLOOKUP(trading_client_detail!$F642,'asset_&amp;_open_positions'!$E:$M, 9, FALSE))),VLOOKUP(trading_client_detail!$F642,'asset_&amp;_open_positions'!$E:$M, 9, FALSE),RIGHT(trading_client_detail!$F642,LEN(trading_client_detail!$F642)-1)))),"")</f>
        <v>ETH</v>
      </c>
      <c r="B642" t="str">
        <f>IF(AND(trading_client_detail!$A642&lt;&gt;"",ROUND(trading_client_detail!$G642,0)&lt;&gt;0),IF(OR(LEFT(trading_client_detail!$F642,3)="USD",RIGHT(trading_client_detail!$F642,3)="USD"),"",IF(NOT(ISERROR(VLOOKUP(trading_client_detail!$E642,'asset_&amp;_open_positions'!$E:$M, 6, FALSE))),VLOOKUP(trading_client_detail!$E642,'asset_&amp;_open_positions'!$E:$M, 6, FALSE),IF(NOT(ISERROR(VLOOKUP($A642,'asset_&amp;_open_positions'!$E:$M, 6, FALSE))),VLOOKUP($A642,'asset_&amp;_open_positions'!$E:$M, 6, FALSE),"ASSET"))),"")</f>
        <v>SWAP</v>
      </c>
      <c r="C642">
        <f>IF(AND(trading_client_detail!$A642&lt;&gt;"",ROUND(trading_client_detail!$G642,0)&lt;&gt;0),IF(OR(LEFT(trading_client_detail!$F642,3)="USD",RIGHT(trading_client_detail!$F642,3)="USD"),"",IF(NOT(ISERROR(VLOOKUP(trading_client_detail!$E642,'asset_&amp;_open_positions'!$E:$M, 6, FALSE))),VLOOKUP(trading_client_detail!$E642,'asset_&amp;_open_positions'!$E:$M, 8, FALSE),IF(NOT(ISERROR(VLOOKUP($A642,'asset_&amp;_open_positions'!$E:$M, 6, FALSE))),VLOOKUP($A642,'asset_&amp;_open_positions'!$E:$M, 8, FALSE),1))),"")</f>
        <v>1</v>
      </c>
      <c r="D642" s="42">
        <f>IF(trading_client_detail!$A642&lt;&gt;"",IF(OR(LEFT(trading_client_detail!$F642,3)="USD",RIGHT(trading_client_detail!$F642,3)="USD",LEFT(trading_client_detail!$F642,3)="EUR",RIGHT(trading_client_detail!$F642,3)="EUR"),"",trading_client_detail!$G642),"")</f>
        <v>1917.6</v>
      </c>
    </row>
    <row r="643" spans="1:4" x14ac:dyDescent="0.25">
      <c r="A643" t="str">
        <f>IF(AND(trading_client_detail!$A643&lt;&gt;"",ROUND(trading_client_detail!$G643,0)&lt;&gt;0),IF(OR(LEFT(trading_client_detail!$F643,3)="USD",RIGHT(trading_client_detail!$F643,3)="USD",LEFT(trading_client_detail!$F643,3)="EUR",RIGHT(trading_client_detail!$F643,3)="EUR"),"",IF(NOT(ISERROR(VLOOKUP(trading_client_detail!$E643,'asset_&amp;_open_positions'!$E:$M, 9, FALSE))),VLOOKUP(trading_client_detail!$E643,'asset_&amp;_open_positions'!$E:$M, 9, FALSE),IF(NOT(ISERROR(VLOOKUP(trading_client_detail!$F643,'asset_&amp;_open_positions'!$E:$M, 9, FALSE))),VLOOKUP(trading_client_detail!$F643,'asset_&amp;_open_positions'!$E:$M, 9, FALSE),RIGHT(trading_client_detail!$F643,LEN(trading_client_detail!$F643)-1)))),"")</f>
        <v/>
      </c>
      <c r="B643" t="str">
        <f>IF(AND(trading_client_detail!$A643&lt;&gt;"",ROUND(trading_client_detail!$G643,0)&lt;&gt;0),IF(OR(LEFT(trading_client_detail!$F643,3)="USD",RIGHT(trading_client_detail!$F643,3)="USD"),"",IF(NOT(ISERROR(VLOOKUP(trading_client_detail!$E643,'asset_&amp;_open_positions'!$E:$M, 6, FALSE))),VLOOKUP(trading_client_detail!$E643,'asset_&amp;_open_positions'!$E:$M, 6, FALSE),IF(NOT(ISERROR(VLOOKUP($A643,'asset_&amp;_open_positions'!$E:$M, 6, FALSE))),VLOOKUP($A643,'asset_&amp;_open_positions'!$E:$M, 6, FALSE),"ASSET"))),"")</f>
        <v/>
      </c>
      <c r="C643" t="str">
        <f>IF(AND(trading_client_detail!$A643&lt;&gt;"",ROUND(trading_client_detail!$G643,0)&lt;&gt;0),IF(OR(LEFT(trading_client_detail!$F643,3)="USD",RIGHT(trading_client_detail!$F643,3)="USD"),"",IF(NOT(ISERROR(VLOOKUP(trading_client_detail!$E643,'asset_&amp;_open_positions'!$E:$M, 6, FALSE))),VLOOKUP(trading_client_detail!$E643,'asset_&amp;_open_positions'!$E:$M, 8, FALSE),IF(NOT(ISERROR(VLOOKUP($A643,'asset_&amp;_open_positions'!$E:$M, 6, FALSE))),VLOOKUP($A643,'asset_&amp;_open_positions'!$E:$M, 8, FALSE),1))),"")</f>
        <v/>
      </c>
      <c r="D643" s="42" t="str">
        <f>IF(trading_client_detail!$A643&lt;&gt;"",IF(OR(LEFT(trading_client_detail!$F643,3)="USD",RIGHT(trading_client_detail!$F643,3)="USD",LEFT(trading_client_detail!$F643,3)="EUR",RIGHT(trading_client_detail!$F643,3)="EUR"),"",trading_client_detail!$G643),"")</f>
        <v/>
      </c>
    </row>
    <row r="644" spans="1:4" x14ac:dyDescent="0.25">
      <c r="A644" t="str">
        <f>IF(AND(trading_client_detail!$A644&lt;&gt;"",ROUND(trading_client_detail!$G644,0)&lt;&gt;0),IF(OR(LEFT(trading_client_detail!$F644,3)="USD",RIGHT(trading_client_detail!$F644,3)="USD",LEFT(trading_client_detail!$F644,3)="EUR",RIGHT(trading_client_detail!$F644,3)="EUR"),"",IF(NOT(ISERROR(VLOOKUP(trading_client_detail!$E644,'asset_&amp;_open_positions'!$E:$M, 9, FALSE))),VLOOKUP(trading_client_detail!$E644,'asset_&amp;_open_positions'!$E:$M, 9, FALSE),IF(NOT(ISERROR(VLOOKUP(trading_client_detail!$F644,'asset_&amp;_open_positions'!$E:$M, 9, FALSE))),VLOOKUP(trading_client_detail!$F644,'asset_&amp;_open_positions'!$E:$M, 9, FALSE),RIGHT(trading_client_detail!$F644,LEN(trading_client_detail!$F644)-1)))),"")</f>
        <v/>
      </c>
      <c r="B644" t="str">
        <f>IF(AND(trading_client_detail!$A644&lt;&gt;"",ROUND(trading_client_detail!$G644,0)&lt;&gt;0),IF(OR(LEFT(trading_client_detail!$F644,3)="USD",RIGHT(trading_client_detail!$F644,3)="USD"),"",IF(NOT(ISERROR(VLOOKUP(trading_client_detail!$E644,'asset_&amp;_open_positions'!$E:$M, 6, FALSE))),VLOOKUP(trading_client_detail!$E644,'asset_&amp;_open_positions'!$E:$M, 6, FALSE),IF(NOT(ISERROR(VLOOKUP($A644,'asset_&amp;_open_positions'!$E:$M, 6, FALSE))),VLOOKUP($A644,'asset_&amp;_open_positions'!$E:$M, 6, FALSE),"ASSET"))),"")</f>
        <v/>
      </c>
      <c r="C644" t="str">
        <f>IF(AND(trading_client_detail!$A644&lt;&gt;"",ROUND(trading_client_detail!$G644,0)&lt;&gt;0),IF(OR(LEFT(trading_client_detail!$F644,3)="USD",RIGHT(trading_client_detail!$F644,3)="USD"),"",IF(NOT(ISERROR(VLOOKUP(trading_client_detail!$E644,'asset_&amp;_open_positions'!$E:$M, 6, FALSE))),VLOOKUP(trading_client_detail!$E644,'asset_&amp;_open_positions'!$E:$M, 8, FALSE),IF(NOT(ISERROR(VLOOKUP($A644,'asset_&amp;_open_positions'!$E:$M, 6, FALSE))),VLOOKUP($A644,'asset_&amp;_open_positions'!$E:$M, 8, FALSE),1))),"")</f>
        <v/>
      </c>
      <c r="D644" s="42">
        <f>IF(trading_client_detail!$A644&lt;&gt;"",IF(OR(LEFT(trading_client_detail!$F644,3)="USD",RIGHT(trading_client_detail!$F644,3)="USD",LEFT(trading_client_detail!$F644,3)="EUR",RIGHT(trading_client_detail!$F644,3)="EUR"),"",trading_client_detail!$G644),"")</f>
        <v>-1.18361E-4</v>
      </c>
    </row>
    <row r="645" spans="1:4" x14ac:dyDescent="0.25">
      <c r="A645" t="str">
        <f>IF(AND(trading_client_detail!$A645&lt;&gt;"",ROUND(trading_client_detail!$G645,0)&lt;&gt;0),IF(OR(LEFT(trading_client_detail!$F645,3)="USD",RIGHT(trading_client_detail!$F645,3)="USD",LEFT(trading_client_detail!$F645,3)="EUR",RIGHT(trading_client_detail!$F645,3)="EUR"),"",IF(NOT(ISERROR(VLOOKUP(trading_client_detail!$E645,'asset_&amp;_open_positions'!$E:$M, 9, FALSE))),VLOOKUP(trading_client_detail!$E645,'asset_&amp;_open_positions'!$E:$M, 9, FALSE),IF(NOT(ISERROR(VLOOKUP(trading_client_detail!$F645,'asset_&amp;_open_positions'!$E:$M, 9, FALSE))),VLOOKUP(trading_client_detail!$F645,'asset_&amp;_open_positions'!$E:$M, 9, FALSE),RIGHT(trading_client_detail!$F645,LEN(trading_client_detail!$F645)-1)))),"")</f>
        <v>ETH</v>
      </c>
      <c r="B645" t="str">
        <f>IF(AND(trading_client_detail!$A645&lt;&gt;"",ROUND(trading_client_detail!$G645,0)&lt;&gt;0),IF(OR(LEFT(trading_client_detail!$F645,3)="USD",RIGHT(trading_client_detail!$F645,3)="USD"),"",IF(NOT(ISERROR(VLOOKUP(trading_client_detail!$E645,'asset_&amp;_open_positions'!$E:$M, 6, FALSE))),VLOOKUP(trading_client_detail!$E645,'asset_&amp;_open_positions'!$E:$M, 6, FALSE),IF(NOT(ISERROR(VLOOKUP($A645,'asset_&amp;_open_positions'!$E:$M, 6, FALSE))),VLOOKUP($A645,'asset_&amp;_open_positions'!$E:$M, 6, FALSE),"ASSET"))),"")</f>
        <v>ASSET</v>
      </c>
      <c r="C645">
        <f>IF(AND(trading_client_detail!$A645&lt;&gt;"",ROUND(trading_client_detail!$G645,0)&lt;&gt;0),IF(OR(LEFT(trading_client_detail!$F645,3)="USD",RIGHT(trading_client_detail!$F645,3)="USD"),"",IF(NOT(ISERROR(VLOOKUP(trading_client_detail!$E645,'asset_&amp;_open_positions'!$E:$M, 6, FALSE))),VLOOKUP(trading_client_detail!$E645,'asset_&amp;_open_positions'!$E:$M, 8, FALSE),IF(NOT(ISERROR(VLOOKUP($A645,'asset_&amp;_open_positions'!$E:$M, 6, FALSE))),VLOOKUP($A645,'asset_&amp;_open_positions'!$E:$M, 8, FALSE),1))),"")</f>
        <v>1</v>
      </c>
      <c r="D645" s="42">
        <f>IF(trading_client_detail!$A645&lt;&gt;"",IF(OR(LEFT(trading_client_detail!$F645,3)="USD",RIGHT(trading_client_detail!$F645,3)="USD",LEFT(trading_client_detail!$F645,3)="EUR",RIGHT(trading_client_detail!$F645,3)="EUR"),"",trading_client_detail!$G645),"")</f>
        <v>-51.427170183999998</v>
      </c>
    </row>
    <row r="646" spans="1:4" x14ac:dyDescent="0.25">
      <c r="A646" t="str">
        <f>IF(AND(trading_client_detail!$A646&lt;&gt;"",ROUND(trading_client_detail!$G646,0)&lt;&gt;0),IF(OR(LEFT(trading_client_detail!$F646,3)="USD",RIGHT(trading_client_detail!$F646,3)="USD",LEFT(trading_client_detail!$F646,3)="EUR",RIGHT(trading_client_detail!$F646,3)="EUR"),"",IF(NOT(ISERROR(VLOOKUP(trading_client_detail!$E646,'asset_&amp;_open_positions'!$E:$M, 9, FALSE))),VLOOKUP(trading_client_detail!$E646,'asset_&amp;_open_positions'!$E:$M, 9, FALSE),IF(NOT(ISERROR(VLOOKUP(trading_client_detail!$F646,'asset_&amp;_open_positions'!$E:$M, 9, FALSE))),VLOOKUP(trading_client_detail!$F646,'asset_&amp;_open_positions'!$E:$M, 9, FALSE),RIGHT(trading_client_detail!$F646,LEN(trading_client_detail!$F646)-1)))),"")</f>
        <v>ETH</v>
      </c>
      <c r="B646" t="str">
        <f>IF(AND(trading_client_detail!$A646&lt;&gt;"",ROUND(trading_client_detail!$G646,0)&lt;&gt;0),IF(OR(LEFT(trading_client_detail!$F646,3)="USD",RIGHT(trading_client_detail!$F646,3)="USD"),"",IF(NOT(ISERROR(VLOOKUP(trading_client_detail!$E646,'asset_&amp;_open_positions'!$E:$M, 6, FALSE))),VLOOKUP(trading_client_detail!$E646,'asset_&amp;_open_positions'!$E:$M, 6, FALSE),IF(NOT(ISERROR(VLOOKUP($A646,'asset_&amp;_open_positions'!$E:$M, 6, FALSE))),VLOOKUP($A646,'asset_&amp;_open_positions'!$E:$M, 6, FALSE),"ASSET"))),"")</f>
        <v>ASSET</v>
      </c>
      <c r="C646">
        <f>IF(AND(trading_client_detail!$A646&lt;&gt;"",ROUND(trading_client_detail!$G646,0)&lt;&gt;0),IF(OR(LEFT(trading_client_detail!$F646,3)="USD",RIGHT(trading_client_detail!$F646,3)="USD"),"",IF(NOT(ISERROR(VLOOKUP(trading_client_detail!$E646,'asset_&amp;_open_positions'!$E:$M, 6, FALSE))),VLOOKUP(trading_client_detail!$E646,'asset_&amp;_open_positions'!$E:$M, 8, FALSE),IF(NOT(ISERROR(VLOOKUP($A646,'asset_&amp;_open_positions'!$E:$M, 6, FALSE))),VLOOKUP($A646,'asset_&amp;_open_positions'!$E:$M, 8, FALSE),1))),"")</f>
        <v>1</v>
      </c>
      <c r="D646" s="42">
        <f>IF(trading_client_detail!$A646&lt;&gt;"",IF(OR(LEFT(trading_client_detail!$F646,3)="USD",RIGHT(trading_client_detail!$F646,3)="USD",LEFT(trading_client_detail!$F646,3)="EUR",RIGHT(trading_client_detail!$F646,3)="EUR"),"",trading_client_detail!$G646),"")</f>
        <v>-96.859799995000003</v>
      </c>
    </row>
    <row r="647" spans="1:4" x14ac:dyDescent="0.25">
      <c r="A647" t="str">
        <f>IF(AND(trading_client_detail!$A647&lt;&gt;"",ROUND(trading_client_detail!$G647,0)&lt;&gt;0),IF(OR(LEFT(trading_client_detail!$F647,3)="USD",RIGHT(trading_client_detail!$F647,3)="USD",LEFT(trading_client_detail!$F647,3)="EUR",RIGHT(trading_client_detail!$F647,3)="EUR"),"",IF(NOT(ISERROR(VLOOKUP(trading_client_detail!$E647,'asset_&amp;_open_positions'!$E:$M, 9, FALSE))),VLOOKUP(trading_client_detail!$E647,'asset_&amp;_open_positions'!$E:$M, 9, FALSE),IF(NOT(ISERROR(VLOOKUP(trading_client_detail!$F647,'asset_&amp;_open_positions'!$E:$M, 9, FALSE))),VLOOKUP(trading_client_detail!$F647,'asset_&amp;_open_positions'!$E:$M, 9, FALSE),RIGHT(trading_client_detail!$F647,LEN(trading_client_detail!$F647)-1)))),"")</f>
        <v/>
      </c>
      <c r="B647" t="str">
        <f>IF(AND(trading_client_detail!$A647&lt;&gt;"",ROUND(trading_client_detail!$G647,0)&lt;&gt;0),IF(OR(LEFT(trading_client_detail!$F647,3)="USD",RIGHT(trading_client_detail!$F647,3)="USD"),"",IF(NOT(ISERROR(VLOOKUP(trading_client_detail!$E647,'asset_&amp;_open_positions'!$E:$M, 6, FALSE))),VLOOKUP(trading_client_detail!$E647,'asset_&amp;_open_positions'!$E:$M, 6, FALSE),IF(NOT(ISERROR(VLOOKUP($A647,'asset_&amp;_open_positions'!$E:$M, 6, FALSE))),VLOOKUP($A647,'asset_&amp;_open_positions'!$E:$M, 6, FALSE),"ASSET"))),"")</f>
        <v/>
      </c>
      <c r="C647" t="str">
        <f>IF(AND(trading_client_detail!$A647&lt;&gt;"",ROUND(trading_client_detail!$G647,0)&lt;&gt;0),IF(OR(LEFT(trading_client_detail!$F647,3)="USD",RIGHT(trading_client_detail!$F647,3)="USD"),"",IF(NOT(ISERROR(VLOOKUP(trading_client_detail!$E647,'asset_&amp;_open_positions'!$E:$M, 6, FALSE))),VLOOKUP(trading_client_detail!$E647,'asset_&amp;_open_positions'!$E:$M, 8, FALSE),IF(NOT(ISERROR(VLOOKUP($A647,'asset_&amp;_open_positions'!$E:$M, 6, FALSE))),VLOOKUP($A647,'asset_&amp;_open_positions'!$E:$M, 8, FALSE),1))),"")</f>
        <v/>
      </c>
      <c r="D647" s="42" t="str">
        <f>IF(trading_client_detail!$A647&lt;&gt;"",IF(OR(LEFT(trading_client_detail!$F647,3)="USD",RIGHT(trading_client_detail!$F647,3)="USD",LEFT(trading_client_detail!$F647,3)="EUR",RIGHT(trading_client_detail!$F647,3)="EUR"),"",trading_client_detail!$G647),"")</f>
        <v/>
      </c>
    </row>
    <row r="648" spans="1:4" x14ac:dyDescent="0.25">
      <c r="A648" t="str">
        <f>IF(AND(trading_client_detail!$A648&lt;&gt;"",ROUND(trading_client_detail!$G648,0)&lt;&gt;0),IF(OR(LEFT(trading_client_detail!$F648,3)="USD",RIGHT(trading_client_detail!$F648,3)="USD",LEFT(trading_client_detail!$F648,3)="EUR",RIGHT(trading_client_detail!$F648,3)="EUR"),"",IF(NOT(ISERROR(VLOOKUP(trading_client_detail!$E648,'asset_&amp;_open_positions'!$E:$M, 9, FALSE))),VLOOKUP(trading_client_detail!$E648,'asset_&amp;_open_positions'!$E:$M, 9, FALSE),IF(NOT(ISERROR(VLOOKUP(trading_client_detail!$F648,'asset_&amp;_open_positions'!$E:$M, 9, FALSE))),VLOOKUP(trading_client_detail!$F648,'asset_&amp;_open_positions'!$E:$M, 9, FALSE),RIGHT(trading_client_detail!$F648,LEN(trading_client_detail!$F648)-1)))),"")</f>
        <v/>
      </c>
      <c r="B648" t="str">
        <f>IF(AND(trading_client_detail!$A648&lt;&gt;"",ROUND(trading_client_detail!$G648,0)&lt;&gt;0),IF(OR(LEFT(trading_client_detail!$F648,3)="USD",RIGHT(trading_client_detail!$F648,3)="USD"),"",IF(NOT(ISERROR(VLOOKUP(trading_client_detail!$E648,'asset_&amp;_open_positions'!$E:$M, 6, FALSE))),VLOOKUP(trading_client_detail!$E648,'asset_&amp;_open_positions'!$E:$M, 6, FALSE),IF(NOT(ISERROR(VLOOKUP($A648,'asset_&amp;_open_positions'!$E:$M, 6, FALSE))),VLOOKUP($A648,'asset_&amp;_open_positions'!$E:$M, 6, FALSE),"ASSET"))),"")</f>
        <v/>
      </c>
      <c r="C648" t="str">
        <f>IF(AND(trading_client_detail!$A648&lt;&gt;"",ROUND(trading_client_detail!$G648,0)&lt;&gt;0),IF(OR(LEFT(trading_client_detail!$F648,3)="USD",RIGHT(trading_client_detail!$F648,3)="USD"),"",IF(NOT(ISERROR(VLOOKUP(trading_client_detail!$E648,'asset_&amp;_open_positions'!$E:$M, 6, FALSE))),VLOOKUP(trading_client_detail!$E648,'asset_&amp;_open_positions'!$E:$M, 8, FALSE),IF(NOT(ISERROR(VLOOKUP($A648,'asset_&amp;_open_positions'!$E:$M, 6, FALSE))),VLOOKUP($A648,'asset_&amp;_open_positions'!$E:$M, 8, FALSE),1))),"")</f>
        <v/>
      </c>
      <c r="D648" s="42">
        <f>IF(trading_client_detail!$A648&lt;&gt;"",IF(OR(LEFT(trading_client_detail!$F648,3)="USD",RIGHT(trading_client_detail!$F648,3)="USD",LEFT(trading_client_detail!$F648,3)="EUR",RIGHT(trading_client_detail!$F648,3)="EUR"),"",trading_client_detail!$G648),"")</f>
        <v>-1.25019E-4</v>
      </c>
    </row>
    <row r="649" spans="1:4" x14ac:dyDescent="0.25">
      <c r="A649" t="str">
        <f>IF(AND(trading_client_detail!$A649&lt;&gt;"",ROUND(trading_client_detail!$G649,0)&lt;&gt;0),IF(OR(LEFT(trading_client_detail!$F649,3)="USD",RIGHT(trading_client_detail!$F649,3)="USD",LEFT(trading_client_detail!$F649,3)="EUR",RIGHT(trading_client_detail!$F649,3)="EUR"),"",IF(NOT(ISERROR(VLOOKUP(trading_client_detail!$E649,'asset_&amp;_open_positions'!$E:$M, 9, FALSE))),VLOOKUP(trading_client_detail!$E649,'asset_&amp;_open_positions'!$E:$M, 9, FALSE),IF(NOT(ISERROR(VLOOKUP(trading_client_detail!$F649,'asset_&amp;_open_positions'!$E:$M, 9, FALSE))),VLOOKUP(trading_client_detail!$F649,'asset_&amp;_open_positions'!$E:$M, 9, FALSE),RIGHT(trading_client_detail!$F649,LEN(trading_client_detail!$F649)-1)))),"")</f>
        <v>ETH</v>
      </c>
      <c r="B649" t="str">
        <f>IF(AND(trading_client_detail!$A649&lt;&gt;"",ROUND(trading_client_detail!$G649,0)&lt;&gt;0),IF(OR(LEFT(trading_client_detail!$F649,3)="USD",RIGHT(trading_client_detail!$F649,3)="USD"),"",IF(NOT(ISERROR(VLOOKUP(trading_client_detail!$E649,'asset_&amp;_open_positions'!$E:$M, 6, FALSE))),VLOOKUP(trading_client_detail!$E649,'asset_&amp;_open_positions'!$E:$M, 6, FALSE),IF(NOT(ISERROR(VLOOKUP($A649,'asset_&amp;_open_positions'!$E:$M, 6, FALSE))),VLOOKUP($A649,'asset_&amp;_open_positions'!$E:$M, 6, FALSE),"ASSET"))),"")</f>
        <v>ASSET</v>
      </c>
      <c r="C649">
        <f>IF(AND(trading_client_detail!$A649&lt;&gt;"",ROUND(trading_client_detail!$G649,0)&lt;&gt;0),IF(OR(LEFT(trading_client_detail!$F649,3)="USD",RIGHT(trading_client_detail!$F649,3)="USD"),"",IF(NOT(ISERROR(VLOOKUP(trading_client_detail!$E649,'asset_&amp;_open_positions'!$E:$M, 6, FALSE))),VLOOKUP(trading_client_detail!$E649,'asset_&amp;_open_positions'!$E:$M, 8, FALSE),IF(NOT(ISERROR(VLOOKUP($A649,'asset_&amp;_open_positions'!$E:$M, 6, FALSE))),VLOOKUP($A649,'asset_&amp;_open_positions'!$E:$M, 8, FALSE),1))),"")</f>
        <v>1</v>
      </c>
      <c r="D649" s="42">
        <f>IF(trading_client_detail!$A649&lt;&gt;"",IF(OR(LEFT(trading_client_detail!$F649,3)="USD",RIGHT(trading_client_detail!$F649,3)="USD",LEFT(trading_client_detail!$F649,3)="EUR",RIGHT(trading_client_detail!$F649,3)="EUR"),"",trading_client_detail!$G649),"")</f>
        <v>-17.352749877000001</v>
      </c>
    </row>
    <row r="650" spans="1:4" x14ac:dyDescent="0.25">
      <c r="A650" t="str">
        <f>IF(AND(trading_client_detail!$A650&lt;&gt;"",ROUND(trading_client_detail!$G650,0)&lt;&gt;0),IF(OR(LEFT(trading_client_detail!$F650,3)="USD",RIGHT(trading_client_detail!$F650,3)="USD",LEFT(trading_client_detail!$F650,3)="EUR",RIGHT(trading_client_detail!$F650,3)="EUR"),"",IF(NOT(ISERROR(VLOOKUP(trading_client_detail!$E650,'asset_&amp;_open_positions'!$E:$M, 9, FALSE))),VLOOKUP(trading_client_detail!$E650,'asset_&amp;_open_positions'!$E:$M, 9, FALSE),IF(NOT(ISERROR(VLOOKUP(trading_client_detail!$F650,'asset_&amp;_open_positions'!$E:$M, 9, FALSE))),VLOOKUP(trading_client_detail!$F650,'asset_&amp;_open_positions'!$E:$M, 9, FALSE),RIGHT(trading_client_detail!$F650,LEN(trading_client_detail!$F650)-1)))),"")</f>
        <v>ETH</v>
      </c>
      <c r="B650" t="str">
        <f>IF(AND(trading_client_detail!$A650&lt;&gt;"",ROUND(trading_client_detail!$G650,0)&lt;&gt;0),IF(OR(LEFT(trading_client_detail!$F650,3)="USD",RIGHT(trading_client_detail!$F650,3)="USD"),"",IF(NOT(ISERROR(VLOOKUP(trading_client_detail!$E650,'asset_&amp;_open_positions'!$E:$M, 6, FALSE))),VLOOKUP(trading_client_detail!$E650,'asset_&amp;_open_positions'!$E:$M, 6, FALSE),IF(NOT(ISERROR(VLOOKUP($A650,'asset_&amp;_open_positions'!$E:$M, 6, FALSE))),VLOOKUP($A650,'asset_&amp;_open_positions'!$E:$M, 6, FALSE),"ASSET"))),"")</f>
        <v>ASSET</v>
      </c>
      <c r="C650">
        <f>IF(AND(trading_client_detail!$A650&lt;&gt;"",ROUND(trading_client_detail!$G650,0)&lt;&gt;0),IF(OR(LEFT(trading_client_detail!$F650,3)="USD",RIGHT(trading_client_detail!$F650,3)="USD"),"",IF(NOT(ISERROR(VLOOKUP(trading_client_detail!$E650,'asset_&amp;_open_positions'!$E:$M, 6, FALSE))),VLOOKUP(trading_client_detail!$E650,'asset_&amp;_open_positions'!$E:$M, 8, FALSE),IF(NOT(ISERROR(VLOOKUP($A650,'asset_&amp;_open_positions'!$E:$M, 6, FALSE))),VLOOKUP($A650,'asset_&amp;_open_positions'!$E:$M, 8, FALSE),1))),"")</f>
        <v>1</v>
      </c>
      <c r="D650" s="42">
        <f>IF(trading_client_detail!$A650&lt;&gt;"",IF(OR(LEFT(trading_client_detail!$F650,3)="USD",RIGHT(trading_client_detail!$F650,3)="USD",LEFT(trading_client_detail!$F650,3)="EUR",RIGHT(trading_client_detail!$F650,3)="EUR"),"",trading_client_detail!$G650),"")</f>
        <v>-110.90649830300001</v>
      </c>
    </row>
    <row r="651" spans="1:4" x14ac:dyDescent="0.25">
      <c r="A651" t="str">
        <f>IF(AND(trading_client_detail!$A651&lt;&gt;"",ROUND(trading_client_detail!$G651,0)&lt;&gt;0),IF(OR(LEFT(trading_client_detail!$F651,3)="USD",RIGHT(trading_client_detail!$F651,3)="USD",LEFT(trading_client_detail!$F651,3)="EUR",RIGHT(trading_client_detail!$F651,3)="EUR"),"",IF(NOT(ISERROR(VLOOKUP(trading_client_detail!$E651,'asset_&amp;_open_positions'!$E:$M, 9, FALSE))),VLOOKUP(trading_client_detail!$E651,'asset_&amp;_open_positions'!$E:$M, 9, FALSE),IF(NOT(ISERROR(VLOOKUP(trading_client_detail!$F651,'asset_&amp;_open_positions'!$E:$M, 9, FALSE))),VLOOKUP(trading_client_detail!$F651,'asset_&amp;_open_positions'!$E:$M, 9, FALSE),RIGHT(trading_client_detail!$F651,LEN(trading_client_detail!$F651)-1)))),"")</f>
        <v/>
      </c>
      <c r="B651" t="str">
        <f>IF(AND(trading_client_detail!$A651&lt;&gt;"",ROUND(trading_client_detail!$G651,0)&lt;&gt;0),IF(OR(LEFT(trading_client_detail!$F651,3)="USD",RIGHT(trading_client_detail!$F651,3)="USD"),"",IF(NOT(ISERROR(VLOOKUP(trading_client_detail!$E651,'asset_&amp;_open_positions'!$E:$M, 6, FALSE))),VLOOKUP(trading_client_detail!$E651,'asset_&amp;_open_positions'!$E:$M, 6, FALSE),IF(NOT(ISERROR(VLOOKUP($A651,'asset_&amp;_open_positions'!$E:$M, 6, FALSE))),VLOOKUP($A651,'asset_&amp;_open_positions'!$E:$M, 6, FALSE),"ASSET"))),"")</f>
        <v/>
      </c>
      <c r="C651" t="str">
        <f>IF(AND(trading_client_detail!$A651&lt;&gt;"",ROUND(trading_client_detail!$G651,0)&lt;&gt;0),IF(OR(LEFT(trading_client_detail!$F651,3)="USD",RIGHT(trading_client_detail!$F651,3)="USD"),"",IF(NOT(ISERROR(VLOOKUP(trading_client_detail!$E651,'asset_&amp;_open_positions'!$E:$M, 6, FALSE))),VLOOKUP(trading_client_detail!$E651,'asset_&amp;_open_positions'!$E:$M, 8, FALSE),IF(NOT(ISERROR(VLOOKUP($A651,'asset_&amp;_open_positions'!$E:$M, 6, FALSE))),VLOOKUP($A651,'asset_&amp;_open_positions'!$E:$M, 8, FALSE),1))),"")</f>
        <v/>
      </c>
      <c r="D651" s="42" t="str">
        <f>IF(trading_client_detail!$A651&lt;&gt;"",IF(OR(LEFT(trading_client_detail!$F651,3)="USD",RIGHT(trading_client_detail!$F651,3)="USD",LEFT(trading_client_detail!$F651,3)="EUR",RIGHT(trading_client_detail!$F651,3)="EUR"),"",trading_client_detail!$G651),"")</f>
        <v/>
      </c>
    </row>
    <row r="652" spans="1:4" x14ac:dyDescent="0.25">
      <c r="A652" t="str">
        <f>IF(AND(trading_client_detail!$A652&lt;&gt;"",ROUND(trading_client_detail!$G652,0)&lt;&gt;0),IF(OR(LEFT(trading_client_detail!$F652,3)="USD",RIGHT(trading_client_detail!$F652,3)="USD",LEFT(trading_client_detail!$F652,3)="EUR",RIGHT(trading_client_detail!$F652,3)="EUR"),"",IF(NOT(ISERROR(VLOOKUP(trading_client_detail!$E652,'asset_&amp;_open_positions'!$E:$M, 9, FALSE))),VLOOKUP(trading_client_detail!$E652,'asset_&amp;_open_positions'!$E:$M, 9, FALSE),IF(NOT(ISERROR(VLOOKUP(trading_client_detail!$F652,'asset_&amp;_open_positions'!$E:$M, 9, FALSE))),VLOOKUP(trading_client_detail!$F652,'asset_&amp;_open_positions'!$E:$M, 9, FALSE),RIGHT(trading_client_detail!$F652,LEN(trading_client_detail!$F652)-1)))),"")</f>
        <v/>
      </c>
      <c r="B652" t="str">
        <f>IF(AND(trading_client_detail!$A652&lt;&gt;"",ROUND(trading_client_detail!$G652,0)&lt;&gt;0),IF(OR(LEFT(trading_client_detail!$F652,3)="USD",RIGHT(trading_client_detail!$F652,3)="USD"),"",IF(NOT(ISERROR(VLOOKUP(trading_client_detail!$E652,'asset_&amp;_open_positions'!$E:$M, 6, FALSE))),VLOOKUP(trading_client_detail!$E652,'asset_&amp;_open_positions'!$E:$M, 6, FALSE),IF(NOT(ISERROR(VLOOKUP($A652,'asset_&amp;_open_positions'!$E:$M, 6, FALSE))),VLOOKUP($A652,'asset_&amp;_open_positions'!$E:$M, 6, FALSE),"ASSET"))),"")</f>
        <v/>
      </c>
      <c r="C652" t="str">
        <f>IF(AND(trading_client_detail!$A652&lt;&gt;"",ROUND(trading_client_detail!$G652,0)&lt;&gt;0),IF(OR(LEFT(trading_client_detail!$F652,3)="USD",RIGHT(trading_client_detail!$F652,3)="USD"),"",IF(NOT(ISERROR(VLOOKUP(trading_client_detail!$E652,'asset_&amp;_open_positions'!$E:$M, 6, FALSE))),VLOOKUP(trading_client_detail!$E652,'asset_&amp;_open_positions'!$E:$M, 8, FALSE),IF(NOT(ISERROR(VLOOKUP($A652,'asset_&amp;_open_positions'!$E:$M, 6, FALSE))),VLOOKUP($A652,'asset_&amp;_open_positions'!$E:$M, 8, FALSE),1))),"")</f>
        <v/>
      </c>
      <c r="D652" s="42">
        <f>IF(trading_client_detail!$A652&lt;&gt;"",IF(OR(LEFT(trading_client_detail!$F652,3)="USD",RIGHT(trading_client_detail!$F652,3)="USD",LEFT(trading_client_detail!$F652,3)="EUR",RIGHT(trading_client_detail!$F652,3)="EUR"),"",trading_client_detail!$G652),"")</f>
        <v>-1.01859E-4</v>
      </c>
    </row>
    <row r="653" spans="1:4" x14ac:dyDescent="0.25">
      <c r="A653" t="str">
        <f>IF(AND(trading_client_detail!$A653&lt;&gt;"",ROUND(trading_client_detail!$G653,0)&lt;&gt;0),IF(OR(LEFT(trading_client_detail!$F653,3)="USD",RIGHT(trading_client_detail!$F653,3)="USD",LEFT(trading_client_detail!$F653,3)="EUR",RIGHT(trading_client_detail!$F653,3)="EUR"),"",IF(NOT(ISERROR(VLOOKUP(trading_client_detail!$E653,'asset_&amp;_open_positions'!$E:$M, 9, FALSE))),VLOOKUP(trading_client_detail!$E653,'asset_&amp;_open_positions'!$E:$M, 9, FALSE),IF(NOT(ISERROR(VLOOKUP(trading_client_detail!$F653,'asset_&amp;_open_positions'!$E:$M, 9, FALSE))),VLOOKUP(trading_client_detail!$F653,'asset_&amp;_open_positions'!$E:$M, 9, FALSE),RIGHT(trading_client_detail!$F653,LEN(trading_client_detail!$F653)-1)))),"")</f>
        <v>ETH</v>
      </c>
      <c r="B653" t="str">
        <f>IF(AND(trading_client_detail!$A653&lt;&gt;"",ROUND(trading_client_detail!$G653,0)&lt;&gt;0),IF(OR(LEFT(trading_client_detail!$F653,3)="USD",RIGHT(trading_client_detail!$F653,3)="USD"),"",IF(NOT(ISERROR(VLOOKUP(trading_client_detail!$E653,'asset_&amp;_open_positions'!$E:$M, 6, FALSE))),VLOOKUP(trading_client_detail!$E653,'asset_&amp;_open_positions'!$E:$M, 6, FALSE),IF(NOT(ISERROR(VLOOKUP($A653,'asset_&amp;_open_positions'!$E:$M, 6, FALSE))),VLOOKUP($A653,'asset_&amp;_open_positions'!$E:$M, 6, FALSE),"ASSET"))),"")</f>
        <v>ASSET</v>
      </c>
      <c r="C653">
        <f>IF(AND(trading_client_detail!$A653&lt;&gt;"",ROUND(trading_client_detail!$G653,0)&lt;&gt;0),IF(OR(LEFT(trading_client_detail!$F653,3)="USD",RIGHT(trading_client_detail!$F653,3)="USD"),"",IF(NOT(ISERROR(VLOOKUP(trading_client_detail!$E653,'asset_&amp;_open_positions'!$E:$M, 6, FALSE))),VLOOKUP(trading_client_detail!$E653,'asset_&amp;_open_positions'!$E:$M, 8, FALSE),IF(NOT(ISERROR(VLOOKUP($A653,'asset_&amp;_open_positions'!$E:$M, 6, FALSE))),VLOOKUP($A653,'asset_&amp;_open_positions'!$E:$M, 8, FALSE),1))),"")</f>
        <v>1</v>
      </c>
      <c r="D653" s="42">
        <f>IF(trading_client_detail!$A653&lt;&gt;"",IF(OR(LEFT(trading_client_detail!$F653,3)="USD",RIGHT(trading_client_detail!$F653,3)="USD",LEFT(trading_client_detail!$F653,3)="EUR",RIGHT(trading_client_detail!$F653,3)="EUR"),"",trading_client_detail!$G653),"")</f>
        <v>70.466152257000005</v>
      </c>
    </row>
    <row r="654" spans="1:4" x14ac:dyDescent="0.25">
      <c r="A654" t="str">
        <f>IF(AND(trading_client_detail!$A654&lt;&gt;"",ROUND(trading_client_detail!$G654,0)&lt;&gt;0),IF(OR(LEFT(trading_client_detail!$F654,3)="USD",RIGHT(trading_client_detail!$F654,3)="USD",LEFT(trading_client_detail!$F654,3)="EUR",RIGHT(trading_client_detail!$F654,3)="EUR"),"",IF(NOT(ISERROR(VLOOKUP(trading_client_detail!$E654,'asset_&amp;_open_positions'!$E:$M, 9, FALSE))),VLOOKUP(trading_client_detail!$E654,'asset_&amp;_open_positions'!$E:$M, 9, FALSE),IF(NOT(ISERROR(VLOOKUP(trading_client_detail!$F654,'asset_&amp;_open_positions'!$E:$M, 9, FALSE))),VLOOKUP(trading_client_detail!$F654,'asset_&amp;_open_positions'!$E:$M, 9, FALSE),RIGHT(trading_client_detail!$F654,LEN(trading_client_detail!$F654)-1)))),"")</f>
        <v>ETH</v>
      </c>
      <c r="B654" t="str">
        <f>IF(AND(trading_client_detail!$A654&lt;&gt;"",ROUND(trading_client_detail!$G654,0)&lt;&gt;0),IF(OR(LEFT(trading_client_detail!$F654,3)="USD",RIGHT(trading_client_detail!$F654,3)="USD"),"",IF(NOT(ISERROR(VLOOKUP(trading_client_detail!$E654,'asset_&amp;_open_positions'!$E:$M, 6, FALSE))),VLOOKUP(trading_client_detail!$E654,'asset_&amp;_open_positions'!$E:$M, 6, FALSE),IF(NOT(ISERROR(VLOOKUP($A654,'asset_&amp;_open_positions'!$E:$M, 6, FALSE))),VLOOKUP($A654,'asset_&amp;_open_positions'!$E:$M, 6, FALSE),"ASSET"))),"")</f>
        <v>ASSET</v>
      </c>
      <c r="C654">
        <f>IF(AND(trading_client_detail!$A654&lt;&gt;"",ROUND(trading_client_detail!$G654,0)&lt;&gt;0),IF(OR(LEFT(trading_client_detail!$F654,3)="USD",RIGHT(trading_client_detail!$F654,3)="USD"),"",IF(NOT(ISERROR(VLOOKUP(trading_client_detail!$E654,'asset_&amp;_open_positions'!$E:$M, 6, FALSE))),VLOOKUP(trading_client_detail!$E654,'asset_&amp;_open_positions'!$E:$M, 8, FALSE),IF(NOT(ISERROR(VLOOKUP($A654,'asset_&amp;_open_positions'!$E:$M, 6, FALSE))),VLOOKUP($A654,'asset_&amp;_open_positions'!$E:$M, 8, FALSE),1))),"")</f>
        <v>1</v>
      </c>
      <c r="D654" s="42">
        <f>IF(trading_client_detail!$A654&lt;&gt;"",IF(OR(LEFT(trading_client_detail!$F654,3)="USD",RIGHT(trading_client_detail!$F654,3)="USD",LEFT(trading_client_detail!$F654,3)="EUR",RIGHT(trading_client_detail!$F654,3)="EUR"),"",trading_client_detail!$G654),"")</f>
        <v>3276.3301000000001</v>
      </c>
    </row>
    <row r="655" spans="1:4" x14ac:dyDescent="0.25">
      <c r="A655" t="str">
        <f>IF(AND(trading_client_detail!$A655&lt;&gt;"",ROUND(trading_client_detail!$G655,0)&lt;&gt;0),IF(OR(LEFT(trading_client_detail!$F655,3)="USD",RIGHT(trading_client_detail!$F655,3)="USD",LEFT(trading_client_detail!$F655,3)="EUR",RIGHT(trading_client_detail!$F655,3)="EUR"),"",IF(NOT(ISERROR(VLOOKUP(trading_client_detail!$E655,'asset_&amp;_open_positions'!$E:$M, 9, FALSE))),VLOOKUP(trading_client_detail!$E655,'asset_&amp;_open_positions'!$E:$M, 9, FALSE),IF(NOT(ISERROR(VLOOKUP(trading_client_detail!$F655,'asset_&amp;_open_positions'!$E:$M, 9, FALSE))),VLOOKUP(trading_client_detail!$F655,'asset_&amp;_open_positions'!$E:$M, 9, FALSE),RIGHT(trading_client_detail!$F655,LEN(trading_client_detail!$F655)-1)))),"")</f>
        <v/>
      </c>
      <c r="B655" t="str">
        <f>IF(AND(trading_client_detail!$A655&lt;&gt;"",ROUND(trading_client_detail!$G655,0)&lt;&gt;0),IF(OR(LEFT(trading_client_detail!$F655,3)="USD",RIGHT(trading_client_detail!$F655,3)="USD"),"",IF(NOT(ISERROR(VLOOKUP(trading_client_detail!$E655,'asset_&amp;_open_positions'!$E:$M, 6, FALSE))),VLOOKUP(trading_client_detail!$E655,'asset_&amp;_open_positions'!$E:$M, 6, FALSE),IF(NOT(ISERROR(VLOOKUP($A655,'asset_&amp;_open_positions'!$E:$M, 6, FALSE))),VLOOKUP($A655,'asset_&amp;_open_positions'!$E:$M, 6, FALSE),"ASSET"))),"")</f>
        <v/>
      </c>
      <c r="C655" t="str">
        <f>IF(AND(trading_client_detail!$A655&lt;&gt;"",ROUND(trading_client_detail!$G655,0)&lt;&gt;0),IF(OR(LEFT(trading_client_detail!$F655,3)="USD",RIGHT(trading_client_detail!$F655,3)="USD"),"",IF(NOT(ISERROR(VLOOKUP(trading_client_detail!$E655,'asset_&amp;_open_positions'!$E:$M, 6, FALSE))),VLOOKUP(trading_client_detail!$E655,'asset_&amp;_open_positions'!$E:$M, 8, FALSE),IF(NOT(ISERROR(VLOOKUP($A655,'asset_&amp;_open_positions'!$E:$M, 6, FALSE))),VLOOKUP($A655,'asset_&amp;_open_positions'!$E:$M, 8, FALSE),1))),"")</f>
        <v/>
      </c>
      <c r="D655" s="42" t="str">
        <f>IF(trading_client_detail!$A655&lt;&gt;"",IF(OR(LEFT(trading_client_detail!$F655,3)="USD",RIGHT(trading_client_detail!$F655,3)="USD",LEFT(trading_client_detail!$F655,3)="EUR",RIGHT(trading_client_detail!$F655,3)="EUR"),"",trading_client_detail!$G655),"")</f>
        <v/>
      </c>
    </row>
    <row r="656" spans="1:4" x14ac:dyDescent="0.25">
      <c r="A656" t="str">
        <f>IF(AND(trading_client_detail!$A656&lt;&gt;"",ROUND(trading_client_detail!$G656,0)&lt;&gt;0),IF(OR(LEFT(trading_client_detail!$F656,3)="USD",RIGHT(trading_client_detail!$F656,3)="USD",LEFT(trading_client_detail!$F656,3)="EUR",RIGHT(trading_client_detail!$F656,3)="EUR"),"",IF(NOT(ISERROR(VLOOKUP(trading_client_detail!$E656,'asset_&amp;_open_positions'!$E:$M, 9, FALSE))),VLOOKUP(trading_client_detail!$E656,'asset_&amp;_open_positions'!$E:$M, 9, FALSE),IF(NOT(ISERROR(VLOOKUP(trading_client_detail!$F656,'asset_&amp;_open_positions'!$E:$M, 9, FALSE))),VLOOKUP(trading_client_detail!$F656,'asset_&amp;_open_positions'!$E:$M, 9, FALSE),RIGHT(trading_client_detail!$F656,LEN(trading_client_detail!$F656)-1)))),"")</f>
        <v>ETH</v>
      </c>
      <c r="B656" t="str">
        <f>IF(AND(trading_client_detail!$A656&lt;&gt;"",ROUND(trading_client_detail!$G656,0)&lt;&gt;0),IF(OR(LEFT(trading_client_detail!$F656,3)="USD",RIGHT(trading_client_detail!$F656,3)="USD"),"",IF(NOT(ISERROR(VLOOKUP(trading_client_detail!$E656,'asset_&amp;_open_positions'!$E:$M, 6, FALSE))),VLOOKUP(trading_client_detail!$E656,'asset_&amp;_open_positions'!$E:$M, 6, FALSE),IF(NOT(ISERROR(VLOOKUP($A656,'asset_&amp;_open_positions'!$E:$M, 6, FALSE))),VLOOKUP($A656,'asset_&amp;_open_positions'!$E:$M, 6, FALSE),"ASSET"))),"")</f>
        <v>FUTURE</v>
      </c>
      <c r="C656">
        <f>IF(AND(trading_client_detail!$A656&lt;&gt;"",ROUND(trading_client_detail!$G656,0)&lt;&gt;0),IF(OR(LEFT(trading_client_detail!$F656,3)="USD",RIGHT(trading_client_detail!$F656,3)="USD"),"",IF(NOT(ISERROR(VLOOKUP(trading_client_detail!$E656,'asset_&amp;_open_positions'!$E:$M, 6, FALSE))),VLOOKUP(trading_client_detail!$E656,'asset_&amp;_open_positions'!$E:$M, 8, FALSE),IF(NOT(ISERROR(VLOOKUP($A656,'asset_&amp;_open_positions'!$E:$M, 6, FALSE))),VLOOKUP($A656,'asset_&amp;_open_positions'!$E:$M, 8, FALSE),1))),"")</f>
        <v>1</v>
      </c>
      <c r="D656" s="42">
        <f>IF(trading_client_detail!$A656&lt;&gt;"",IF(OR(LEFT(trading_client_detail!$F656,3)="USD",RIGHT(trading_client_detail!$F656,3)="USD",LEFT(trading_client_detail!$F656,3)="EUR",RIGHT(trading_client_detail!$F656,3)="EUR"),"",trading_client_detail!$G656),"")</f>
        <v>-2730.0230000000001</v>
      </c>
    </row>
    <row r="657" spans="1:4" x14ac:dyDescent="0.25">
      <c r="A657" t="str">
        <f>IF(AND(trading_client_detail!$A657&lt;&gt;"",ROUND(trading_client_detail!$G657,0)&lt;&gt;0),IF(OR(LEFT(trading_client_detail!$F657,3)="USD",RIGHT(trading_client_detail!$F657,3)="USD",LEFT(trading_client_detail!$F657,3)="EUR",RIGHT(trading_client_detail!$F657,3)="EUR"),"",IF(NOT(ISERROR(VLOOKUP(trading_client_detail!$E657,'asset_&amp;_open_positions'!$E:$M, 9, FALSE))),VLOOKUP(trading_client_detail!$E657,'asset_&amp;_open_positions'!$E:$M, 9, FALSE),IF(NOT(ISERROR(VLOOKUP(trading_client_detail!$F657,'asset_&amp;_open_positions'!$E:$M, 9, FALSE))),VLOOKUP(trading_client_detail!$F657,'asset_&amp;_open_positions'!$E:$M, 9, FALSE),RIGHT(trading_client_detail!$F657,LEN(trading_client_detail!$F657)-1)))),"")</f>
        <v/>
      </c>
      <c r="B657" t="str">
        <f>IF(AND(trading_client_detail!$A657&lt;&gt;"",ROUND(trading_client_detail!$G657,0)&lt;&gt;0),IF(OR(LEFT(trading_client_detail!$F657,3)="USD",RIGHT(trading_client_detail!$F657,3)="USD"),"",IF(NOT(ISERROR(VLOOKUP(trading_client_detail!$E657,'asset_&amp;_open_positions'!$E:$M, 6, FALSE))),VLOOKUP(trading_client_detail!$E657,'asset_&amp;_open_positions'!$E:$M, 6, FALSE),IF(NOT(ISERROR(VLOOKUP($A657,'asset_&amp;_open_positions'!$E:$M, 6, FALSE))),VLOOKUP($A657,'asset_&amp;_open_positions'!$E:$M, 6, FALSE),"ASSET"))),"")</f>
        <v/>
      </c>
      <c r="C657" t="str">
        <f>IF(AND(trading_client_detail!$A657&lt;&gt;"",ROUND(trading_client_detail!$G657,0)&lt;&gt;0),IF(OR(LEFT(trading_client_detail!$F657,3)="USD",RIGHT(trading_client_detail!$F657,3)="USD"),"",IF(NOT(ISERROR(VLOOKUP(trading_client_detail!$E657,'asset_&amp;_open_positions'!$E:$M, 6, FALSE))),VLOOKUP(trading_client_detail!$E657,'asset_&amp;_open_positions'!$E:$M, 8, FALSE),IF(NOT(ISERROR(VLOOKUP($A657,'asset_&amp;_open_positions'!$E:$M, 6, FALSE))),VLOOKUP($A657,'asset_&amp;_open_positions'!$E:$M, 8, FALSE),1))),"")</f>
        <v/>
      </c>
      <c r="D657" s="42" t="str">
        <f>IF(trading_client_detail!$A657&lt;&gt;"",IF(OR(LEFT(trading_client_detail!$F657,3)="USD",RIGHT(trading_client_detail!$F657,3)="USD",LEFT(trading_client_detail!$F657,3)="EUR",RIGHT(trading_client_detail!$F657,3)="EUR"),"",trading_client_detail!$G657),"")</f>
        <v/>
      </c>
    </row>
    <row r="658" spans="1:4" x14ac:dyDescent="0.25">
      <c r="A658" t="str">
        <f>IF(AND(trading_client_detail!$A658&lt;&gt;"",ROUND(trading_client_detail!$G658,0)&lt;&gt;0),IF(OR(LEFT(trading_client_detail!$F658,3)="USD",RIGHT(trading_client_detail!$F658,3)="USD",LEFT(trading_client_detail!$F658,3)="EUR",RIGHT(trading_client_detail!$F658,3)="EUR"),"",IF(NOT(ISERROR(VLOOKUP(trading_client_detail!$E658,'asset_&amp;_open_positions'!$E:$M, 9, FALSE))),VLOOKUP(trading_client_detail!$E658,'asset_&amp;_open_positions'!$E:$M, 9, FALSE),IF(NOT(ISERROR(VLOOKUP(trading_client_detail!$F658,'asset_&amp;_open_positions'!$E:$M, 9, FALSE))),VLOOKUP(trading_client_detail!$F658,'asset_&amp;_open_positions'!$E:$M, 9, FALSE),RIGHT(trading_client_detail!$F658,LEN(trading_client_detail!$F658)-1)))),"")</f>
        <v>ETH</v>
      </c>
      <c r="B658" t="str">
        <f>IF(AND(trading_client_detail!$A658&lt;&gt;"",ROUND(trading_client_detail!$G658,0)&lt;&gt;0),IF(OR(LEFT(trading_client_detail!$F658,3)="USD",RIGHT(trading_client_detail!$F658,3)="USD"),"",IF(NOT(ISERROR(VLOOKUP(trading_client_detail!$E658,'asset_&amp;_open_positions'!$E:$M, 6, FALSE))),VLOOKUP(trading_client_detail!$E658,'asset_&amp;_open_positions'!$E:$M, 6, FALSE),IF(NOT(ISERROR(VLOOKUP($A658,'asset_&amp;_open_positions'!$E:$M, 6, FALSE))),VLOOKUP($A658,'asset_&amp;_open_positions'!$E:$M, 6, FALSE),"ASSET"))),"")</f>
        <v>ASSET</v>
      </c>
      <c r="C658">
        <f>IF(AND(trading_client_detail!$A658&lt;&gt;"",ROUND(trading_client_detail!$G658,0)&lt;&gt;0),IF(OR(LEFT(trading_client_detail!$F658,3)="USD",RIGHT(trading_client_detail!$F658,3)="USD"),"",IF(NOT(ISERROR(VLOOKUP(trading_client_detail!$E658,'asset_&amp;_open_positions'!$E:$M, 6, FALSE))),VLOOKUP(trading_client_detail!$E658,'asset_&amp;_open_positions'!$E:$M, 8, FALSE),IF(NOT(ISERROR(VLOOKUP($A658,'asset_&amp;_open_positions'!$E:$M, 6, FALSE))),VLOOKUP($A658,'asset_&amp;_open_positions'!$E:$M, 8, FALSE),1))),"")</f>
        <v>1</v>
      </c>
      <c r="D658" s="42">
        <f>IF(trading_client_detail!$A658&lt;&gt;"",IF(OR(LEFT(trading_client_detail!$F658,3)="USD",RIGHT(trading_client_detail!$F658,3)="USD",LEFT(trading_client_detail!$F658,3)="EUR",RIGHT(trading_client_detail!$F658,3)="EUR"),"",trading_client_detail!$G658),"")</f>
        <v>0.60129999999999995</v>
      </c>
    </row>
    <row r="659" spans="1:4" x14ac:dyDescent="0.25">
      <c r="A659" t="str">
        <f>IF(AND(trading_client_detail!$A659&lt;&gt;"",ROUND(trading_client_detail!$G659,0)&lt;&gt;0),IF(OR(LEFT(trading_client_detail!$F659,3)="USD",RIGHT(trading_client_detail!$F659,3)="USD",LEFT(trading_client_detail!$F659,3)="EUR",RIGHT(trading_client_detail!$F659,3)="EUR"),"",IF(NOT(ISERROR(VLOOKUP(trading_client_detail!$E659,'asset_&amp;_open_positions'!$E:$M, 9, FALSE))),VLOOKUP(trading_client_detail!$E659,'asset_&amp;_open_positions'!$E:$M, 9, FALSE),IF(NOT(ISERROR(VLOOKUP(trading_client_detail!$F659,'asset_&amp;_open_positions'!$E:$M, 9, FALSE))),VLOOKUP(trading_client_detail!$F659,'asset_&amp;_open_positions'!$E:$M, 9, FALSE),RIGHT(trading_client_detail!$F659,LEN(trading_client_detail!$F659)-1)))),"")</f>
        <v/>
      </c>
      <c r="B659" t="str">
        <f>IF(AND(trading_client_detail!$A659&lt;&gt;"",ROUND(trading_client_detail!$G659,0)&lt;&gt;0),IF(OR(LEFT(trading_client_detail!$F659,3)="USD",RIGHT(trading_client_detail!$F659,3)="USD"),"",IF(NOT(ISERROR(VLOOKUP(trading_client_detail!$E659,'asset_&amp;_open_positions'!$E:$M, 6, FALSE))),VLOOKUP(trading_client_detail!$E659,'asset_&amp;_open_positions'!$E:$M, 6, FALSE),IF(NOT(ISERROR(VLOOKUP($A659,'asset_&amp;_open_positions'!$E:$M, 6, FALSE))),VLOOKUP($A659,'asset_&amp;_open_positions'!$E:$M, 6, FALSE),"ASSET"))),"")</f>
        <v/>
      </c>
      <c r="C659" t="str">
        <f>IF(AND(trading_client_detail!$A659&lt;&gt;"",ROUND(trading_client_detail!$G659,0)&lt;&gt;0),IF(OR(LEFT(trading_client_detail!$F659,3)="USD",RIGHT(trading_client_detail!$F659,3)="USD"),"",IF(NOT(ISERROR(VLOOKUP(trading_client_detail!$E659,'asset_&amp;_open_positions'!$E:$M, 6, FALSE))),VLOOKUP(trading_client_detail!$E659,'asset_&amp;_open_positions'!$E:$M, 8, FALSE),IF(NOT(ISERROR(VLOOKUP($A659,'asset_&amp;_open_positions'!$E:$M, 6, FALSE))),VLOOKUP($A659,'asset_&amp;_open_positions'!$E:$M, 8, FALSE),1))),"")</f>
        <v/>
      </c>
      <c r="D659" s="42" t="str">
        <f>IF(trading_client_detail!$A659&lt;&gt;"",IF(OR(LEFT(trading_client_detail!$F659,3)="USD",RIGHT(trading_client_detail!$F659,3)="USD",LEFT(trading_client_detail!$F659,3)="EUR",RIGHT(trading_client_detail!$F659,3)="EUR"),"",trading_client_detail!$G659),"")</f>
        <v/>
      </c>
    </row>
    <row r="660" spans="1:4" x14ac:dyDescent="0.25">
      <c r="A660" t="str">
        <f>IF(AND(trading_client_detail!$A660&lt;&gt;"",ROUND(trading_client_detail!$G660,0)&lt;&gt;0),IF(OR(LEFT(trading_client_detail!$F660,3)="USD",RIGHT(trading_client_detail!$F660,3)="USD",LEFT(trading_client_detail!$F660,3)="EUR",RIGHT(trading_client_detail!$F660,3)="EUR"),"",IF(NOT(ISERROR(VLOOKUP(trading_client_detail!$E660,'asset_&amp;_open_positions'!$E:$M, 9, FALSE))),VLOOKUP(trading_client_detail!$E660,'asset_&amp;_open_positions'!$E:$M, 9, FALSE),IF(NOT(ISERROR(VLOOKUP(trading_client_detail!$F660,'asset_&amp;_open_positions'!$E:$M, 9, FALSE))),VLOOKUP(trading_client_detail!$F660,'asset_&amp;_open_positions'!$E:$M, 9, FALSE),RIGHT(trading_client_detail!$F660,LEN(trading_client_detail!$F660)-1)))),"")</f>
        <v/>
      </c>
      <c r="B660" t="str">
        <f>IF(AND(trading_client_detail!$A660&lt;&gt;"",ROUND(trading_client_detail!$G660,0)&lt;&gt;0),IF(OR(LEFT(trading_client_detail!$F660,3)="USD",RIGHT(trading_client_detail!$F660,3)="USD"),"",IF(NOT(ISERROR(VLOOKUP(trading_client_detail!$E660,'asset_&amp;_open_positions'!$E:$M, 6, FALSE))),VLOOKUP(trading_client_detail!$E660,'asset_&amp;_open_positions'!$E:$M, 6, FALSE),IF(NOT(ISERROR(VLOOKUP($A660,'asset_&amp;_open_positions'!$E:$M, 6, FALSE))),VLOOKUP($A660,'asset_&amp;_open_positions'!$E:$M, 6, FALSE),"ASSET"))),"")</f>
        <v/>
      </c>
      <c r="C660" t="str">
        <f>IF(AND(trading_client_detail!$A660&lt;&gt;"",ROUND(trading_client_detail!$G660,0)&lt;&gt;0),IF(OR(LEFT(trading_client_detail!$F660,3)="USD",RIGHT(trading_client_detail!$F660,3)="USD"),"",IF(NOT(ISERROR(VLOOKUP(trading_client_detail!$E660,'asset_&amp;_open_positions'!$E:$M, 6, FALSE))),VLOOKUP(trading_client_detail!$E660,'asset_&amp;_open_positions'!$E:$M, 8, FALSE),IF(NOT(ISERROR(VLOOKUP($A660,'asset_&amp;_open_positions'!$E:$M, 6, FALSE))),VLOOKUP($A660,'asset_&amp;_open_positions'!$E:$M, 8, FALSE),1))),"")</f>
        <v/>
      </c>
      <c r="D660" s="42">
        <f>IF(trading_client_detail!$A660&lt;&gt;"",IF(OR(LEFT(trading_client_detail!$F660,3)="USD",RIGHT(trading_client_detail!$F660,3)="USD",LEFT(trading_client_detail!$F660,3)="EUR",RIGHT(trading_client_detail!$F660,3)="EUR"),"",trading_client_detail!$G660),"")</f>
        <v>2.4474E-5</v>
      </c>
    </row>
    <row r="661" spans="1:4" x14ac:dyDescent="0.25">
      <c r="A661" t="str">
        <f>IF(AND(trading_client_detail!$A661&lt;&gt;"",ROUND(trading_client_detail!$G661,0)&lt;&gt;0),IF(OR(LEFT(trading_client_detail!$F661,3)="USD",RIGHT(trading_client_detail!$F661,3)="USD",LEFT(trading_client_detail!$F661,3)="EUR",RIGHT(trading_client_detail!$F661,3)="EUR"),"",IF(NOT(ISERROR(VLOOKUP(trading_client_detail!$E661,'asset_&amp;_open_positions'!$E:$M, 9, FALSE))),VLOOKUP(trading_client_detail!$E661,'asset_&amp;_open_positions'!$E:$M, 9, FALSE),IF(NOT(ISERROR(VLOOKUP(trading_client_detail!$F661,'asset_&amp;_open_positions'!$E:$M, 9, FALSE))),VLOOKUP(trading_client_detail!$F661,'asset_&amp;_open_positions'!$E:$M, 9, FALSE),RIGHT(trading_client_detail!$F661,LEN(trading_client_detail!$F661)-1)))),"")</f>
        <v>ETH</v>
      </c>
      <c r="B661" t="str">
        <f>IF(AND(trading_client_detail!$A661&lt;&gt;"",ROUND(trading_client_detail!$G661,0)&lt;&gt;0),IF(OR(LEFT(trading_client_detail!$F661,3)="USD",RIGHT(trading_client_detail!$F661,3)="USD"),"",IF(NOT(ISERROR(VLOOKUP(trading_client_detail!$E661,'asset_&amp;_open_positions'!$E:$M, 6, FALSE))),VLOOKUP(trading_client_detail!$E661,'asset_&amp;_open_positions'!$E:$M, 6, FALSE),IF(NOT(ISERROR(VLOOKUP($A661,'asset_&amp;_open_positions'!$E:$M, 6, FALSE))),VLOOKUP($A661,'asset_&amp;_open_positions'!$E:$M, 6, FALSE),"ASSET"))),"")</f>
        <v>ASSET</v>
      </c>
      <c r="C661">
        <f>IF(AND(trading_client_detail!$A661&lt;&gt;"",ROUND(trading_client_detail!$G661,0)&lt;&gt;0),IF(OR(LEFT(trading_client_detail!$F661,3)="USD",RIGHT(trading_client_detail!$F661,3)="USD"),"",IF(NOT(ISERROR(VLOOKUP(trading_client_detail!$E661,'asset_&amp;_open_positions'!$E:$M, 6, FALSE))),VLOOKUP(trading_client_detail!$E661,'asset_&amp;_open_positions'!$E:$M, 8, FALSE),IF(NOT(ISERROR(VLOOKUP($A661,'asset_&amp;_open_positions'!$E:$M, 6, FALSE))),VLOOKUP($A661,'asset_&amp;_open_positions'!$E:$M, 8, FALSE),1))),"")</f>
        <v>1</v>
      </c>
      <c r="D661" s="42">
        <f>IF(trading_client_detail!$A661&lt;&gt;"",IF(OR(LEFT(trading_client_detail!$F661,3)="USD",RIGHT(trading_client_detail!$F661,3)="USD",LEFT(trading_client_detail!$F661,3)="EUR",RIGHT(trading_client_detail!$F661,3)="EUR"),"",trading_client_detail!$G661),"")</f>
        <v>112.578905523</v>
      </c>
    </row>
    <row r="662" spans="1:4" x14ac:dyDescent="0.25">
      <c r="A662" t="str">
        <f>IF(AND(trading_client_detail!$A662&lt;&gt;"",ROUND(trading_client_detail!$G662,0)&lt;&gt;0),IF(OR(LEFT(trading_client_detail!$F662,3)="USD",RIGHT(trading_client_detail!$F662,3)="USD",LEFT(trading_client_detail!$F662,3)="EUR",RIGHT(trading_client_detail!$F662,3)="EUR"),"",IF(NOT(ISERROR(VLOOKUP(trading_client_detail!$E662,'asset_&amp;_open_positions'!$E:$M, 9, FALSE))),VLOOKUP(trading_client_detail!$E662,'asset_&amp;_open_positions'!$E:$M, 9, FALSE),IF(NOT(ISERROR(VLOOKUP(trading_client_detail!$F662,'asset_&amp;_open_positions'!$E:$M, 9, FALSE))),VLOOKUP(trading_client_detail!$F662,'asset_&amp;_open_positions'!$E:$M, 9, FALSE),RIGHT(trading_client_detail!$F662,LEN(trading_client_detail!$F662)-1)))),"")</f>
        <v>ETH</v>
      </c>
      <c r="B662" t="str">
        <f>IF(AND(trading_client_detail!$A662&lt;&gt;"",ROUND(trading_client_detail!$G662,0)&lt;&gt;0),IF(OR(LEFT(trading_client_detail!$F662,3)="USD",RIGHT(trading_client_detail!$F662,3)="USD"),"",IF(NOT(ISERROR(VLOOKUP(trading_client_detail!$E662,'asset_&amp;_open_positions'!$E:$M, 6, FALSE))),VLOOKUP(trading_client_detail!$E662,'asset_&amp;_open_positions'!$E:$M, 6, FALSE),IF(NOT(ISERROR(VLOOKUP($A662,'asset_&amp;_open_positions'!$E:$M, 6, FALSE))),VLOOKUP($A662,'asset_&amp;_open_positions'!$E:$M, 6, FALSE),"ASSET"))),"")</f>
        <v>ASSET</v>
      </c>
      <c r="C662">
        <f>IF(AND(trading_client_detail!$A662&lt;&gt;"",ROUND(trading_client_detail!$G662,0)&lt;&gt;0),IF(OR(LEFT(trading_client_detail!$F662,3)="USD",RIGHT(trading_client_detail!$F662,3)="USD"),"",IF(NOT(ISERROR(VLOOKUP(trading_client_detail!$E662,'asset_&amp;_open_positions'!$E:$M, 6, FALSE))),VLOOKUP(trading_client_detail!$E662,'asset_&amp;_open_positions'!$E:$M, 8, FALSE),IF(NOT(ISERROR(VLOOKUP($A662,'asset_&amp;_open_positions'!$E:$M, 6, FALSE))),VLOOKUP($A662,'asset_&amp;_open_positions'!$E:$M, 8, FALSE),1))),"")</f>
        <v>1</v>
      </c>
      <c r="D662" s="42">
        <f>IF(trading_client_detail!$A662&lt;&gt;"",IF(OR(LEFT(trading_client_detail!$F662,3)="USD",RIGHT(trading_client_detail!$F662,3)="USD",LEFT(trading_client_detail!$F662,3)="EUR",RIGHT(trading_client_detail!$F662,3)="EUR"),"",trading_client_detail!$G662),"")</f>
        <v>-84.598100000000002</v>
      </c>
    </row>
    <row r="663" spans="1:4" x14ac:dyDescent="0.25">
      <c r="A663" t="str">
        <f>IF(AND(trading_client_detail!$A663&lt;&gt;"",ROUND(trading_client_detail!$G663,0)&lt;&gt;0),IF(OR(LEFT(trading_client_detail!$F663,3)="USD",RIGHT(trading_client_detail!$F663,3)="USD",LEFT(trading_client_detail!$F663,3)="EUR",RIGHT(trading_client_detail!$F663,3)="EUR"),"",IF(NOT(ISERROR(VLOOKUP(trading_client_detail!$E663,'asset_&amp;_open_positions'!$E:$M, 9, FALSE))),VLOOKUP(trading_client_detail!$E663,'asset_&amp;_open_positions'!$E:$M, 9, FALSE),IF(NOT(ISERROR(VLOOKUP(trading_client_detail!$F663,'asset_&amp;_open_positions'!$E:$M, 9, FALSE))),VLOOKUP(trading_client_detail!$F663,'asset_&amp;_open_positions'!$E:$M, 9, FALSE),RIGHT(trading_client_detail!$F663,LEN(trading_client_detail!$F663)-1)))),"")</f>
        <v/>
      </c>
      <c r="B663" t="str">
        <f>IF(AND(trading_client_detail!$A663&lt;&gt;"",ROUND(trading_client_detail!$G663,0)&lt;&gt;0),IF(OR(LEFT(trading_client_detail!$F663,3)="USD",RIGHT(trading_client_detail!$F663,3)="USD"),"",IF(NOT(ISERROR(VLOOKUP(trading_client_detail!$E663,'asset_&amp;_open_positions'!$E:$M, 6, FALSE))),VLOOKUP(trading_client_detail!$E663,'asset_&amp;_open_positions'!$E:$M, 6, FALSE),IF(NOT(ISERROR(VLOOKUP($A663,'asset_&amp;_open_positions'!$E:$M, 6, FALSE))),VLOOKUP($A663,'asset_&amp;_open_positions'!$E:$M, 6, FALSE),"ASSET"))),"")</f>
        <v/>
      </c>
      <c r="C663" t="str">
        <f>IF(AND(trading_client_detail!$A663&lt;&gt;"",ROUND(trading_client_detail!$G663,0)&lt;&gt;0),IF(OR(LEFT(trading_client_detail!$F663,3)="USD",RIGHT(trading_client_detail!$F663,3)="USD"),"",IF(NOT(ISERROR(VLOOKUP(trading_client_detail!$E663,'asset_&amp;_open_positions'!$E:$M, 6, FALSE))),VLOOKUP(trading_client_detail!$E663,'asset_&amp;_open_positions'!$E:$M, 8, FALSE),IF(NOT(ISERROR(VLOOKUP($A663,'asset_&amp;_open_positions'!$E:$M, 6, FALSE))),VLOOKUP($A663,'asset_&amp;_open_positions'!$E:$M, 8, FALSE),1))),"")</f>
        <v/>
      </c>
      <c r="D663" s="42" t="str">
        <f>IF(trading_client_detail!$A663&lt;&gt;"",IF(OR(LEFT(trading_client_detail!$F663,3)="USD",RIGHT(trading_client_detail!$F663,3)="USD",LEFT(trading_client_detail!$F663,3)="EUR",RIGHT(trading_client_detail!$F663,3)="EUR"),"",trading_client_detail!$G663),"")</f>
        <v/>
      </c>
    </row>
    <row r="664" spans="1:4" x14ac:dyDescent="0.25">
      <c r="A664" t="str">
        <f>IF(AND(trading_client_detail!$A664&lt;&gt;"",ROUND(trading_client_detail!$G664,0)&lt;&gt;0),IF(OR(LEFT(trading_client_detail!$F664,3)="USD",RIGHT(trading_client_detail!$F664,3)="USD",LEFT(trading_client_detail!$F664,3)="EUR",RIGHT(trading_client_detail!$F664,3)="EUR"),"",IF(NOT(ISERROR(VLOOKUP(trading_client_detail!$E664,'asset_&amp;_open_positions'!$E:$M, 9, FALSE))),VLOOKUP(trading_client_detail!$E664,'asset_&amp;_open_positions'!$E:$M, 9, FALSE),IF(NOT(ISERROR(VLOOKUP(trading_client_detail!$F664,'asset_&amp;_open_positions'!$E:$M, 9, FALSE))),VLOOKUP(trading_client_detail!$F664,'asset_&amp;_open_positions'!$E:$M, 9, FALSE),RIGHT(trading_client_detail!$F664,LEN(trading_client_detail!$F664)-1)))),"")</f>
        <v>ETH</v>
      </c>
      <c r="B664" t="str">
        <f>IF(AND(trading_client_detail!$A664&lt;&gt;"",ROUND(trading_client_detail!$G664,0)&lt;&gt;0),IF(OR(LEFT(trading_client_detail!$F664,3)="USD",RIGHT(trading_client_detail!$F664,3)="USD"),"",IF(NOT(ISERROR(VLOOKUP(trading_client_detail!$E664,'asset_&amp;_open_positions'!$E:$M, 6, FALSE))),VLOOKUP(trading_client_detail!$E664,'asset_&amp;_open_positions'!$E:$M, 6, FALSE),IF(NOT(ISERROR(VLOOKUP($A664,'asset_&amp;_open_positions'!$E:$M, 6, FALSE))),VLOOKUP($A664,'asset_&amp;_open_positions'!$E:$M, 6, FALSE),"ASSET"))),"")</f>
        <v>FUTURE</v>
      </c>
      <c r="C664">
        <f>IF(AND(trading_client_detail!$A664&lt;&gt;"",ROUND(trading_client_detail!$G664,0)&lt;&gt;0),IF(OR(LEFT(trading_client_detail!$F664,3)="USD",RIGHT(trading_client_detail!$F664,3)="USD"),"",IF(NOT(ISERROR(VLOOKUP(trading_client_detail!$E664,'asset_&amp;_open_positions'!$E:$M, 6, FALSE))),VLOOKUP(trading_client_detail!$E664,'asset_&amp;_open_positions'!$E:$M, 8, FALSE),IF(NOT(ISERROR(VLOOKUP($A664,'asset_&amp;_open_positions'!$E:$M, 6, FALSE))),VLOOKUP($A664,'asset_&amp;_open_positions'!$E:$M, 8, FALSE),1))),"")</f>
        <v>1</v>
      </c>
      <c r="D664" s="42">
        <f>IF(trading_client_detail!$A664&lt;&gt;"",IF(OR(LEFT(trading_client_detail!$F664,3)="USD",RIGHT(trading_client_detail!$F664,3)="USD",LEFT(trading_client_detail!$F664,3)="EUR",RIGHT(trading_client_detail!$F664,3)="EUR"),"",trading_client_detail!$G664),"")</f>
        <v>-142.08199999999999</v>
      </c>
    </row>
    <row r="665" spans="1:4" x14ac:dyDescent="0.25">
      <c r="A665" t="str">
        <f>IF(AND(trading_client_detail!$A665&lt;&gt;"",ROUND(trading_client_detail!$G665,0)&lt;&gt;0),IF(OR(LEFT(trading_client_detail!$F665,3)="USD",RIGHT(trading_client_detail!$F665,3)="USD",LEFT(trading_client_detail!$F665,3)="EUR",RIGHT(trading_client_detail!$F665,3)="EUR"),"",IF(NOT(ISERROR(VLOOKUP(trading_client_detail!$E665,'asset_&amp;_open_positions'!$E:$M, 9, FALSE))),VLOOKUP(trading_client_detail!$E665,'asset_&amp;_open_positions'!$E:$M, 9, FALSE),IF(NOT(ISERROR(VLOOKUP(trading_client_detail!$F665,'asset_&amp;_open_positions'!$E:$M, 9, FALSE))),VLOOKUP(trading_client_detail!$F665,'asset_&amp;_open_positions'!$E:$M, 9, FALSE),RIGHT(trading_client_detail!$F665,LEN(trading_client_detail!$F665)-1)))),"")</f>
        <v/>
      </c>
      <c r="B665" t="str">
        <f>IF(AND(trading_client_detail!$A665&lt;&gt;"",ROUND(trading_client_detail!$G665,0)&lt;&gt;0),IF(OR(LEFT(trading_client_detail!$F665,3)="USD",RIGHT(trading_client_detail!$F665,3)="USD"),"",IF(NOT(ISERROR(VLOOKUP(trading_client_detail!$E665,'asset_&amp;_open_positions'!$E:$M, 6, FALSE))),VLOOKUP(trading_client_detail!$E665,'asset_&amp;_open_positions'!$E:$M, 6, FALSE),IF(NOT(ISERROR(VLOOKUP($A665,'asset_&amp;_open_positions'!$E:$M, 6, FALSE))),VLOOKUP($A665,'asset_&amp;_open_positions'!$E:$M, 6, FALSE),"ASSET"))),"")</f>
        <v/>
      </c>
      <c r="C665" t="str">
        <f>IF(AND(trading_client_detail!$A665&lt;&gt;"",ROUND(trading_client_detail!$G665,0)&lt;&gt;0),IF(OR(LEFT(trading_client_detail!$F665,3)="USD",RIGHT(trading_client_detail!$F665,3)="USD"),"",IF(NOT(ISERROR(VLOOKUP(trading_client_detail!$E665,'asset_&amp;_open_positions'!$E:$M, 6, FALSE))),VLOOKUP(trading_client_detail!$E665,'asset_&amp;_open_positions'!$E:$M, 8, FALSE),IF(NOT(ISERROR(VLOOKUP($A665,'asset_&amp;_open_positions'!$E:$M, 6, FALSE))),VLOOKUP($A665,'asset_&amp;_open_positions'!$E:$M, 8, FALSE),1))),"")</f>
        <v/>
      </c>
      <c r="D665" s="42" t="str">
        <f>IF(trading_client_detail!$A665&lt;&gt;"",IF(OR(LEFT(trading_client_detail!$F665,3)="USD",RIGHT(trading_client_detail!$F665,3)="USD",LEFT(trading_client_detail!$F665,3)="EUR",RIGHT(trading_client_detail!$F665,3)="EUR"),"",trading_client_detail!$G665),"")</f>
        <v/>
      </c>
    </row>
    <row r="666" spans="1:4" x14ac:dyDescent="0.25">
      <c r="A666" t="str">
        <f>IF(AND(trading_client_detail!$A666&lt;&gt;"",ROUND(trading_client_detail!$G666,0)&lt;&gt;0),IF(OR(LEFT(trading_client_detail!$F666,3)="USD",RIGHT(trading_client_detail!$F666,3)="USD",LEFT(trading_client_detail!$F666,3)="EUR",RIGHT(trading_client_detail!$F666,3)="EUR"),"",IF(NOT(ISERROR(VLOOKUP(trading_client_detail!$E666,'asset_&amp;_open_positions'!$E:$M, 9, FALSE))),VLOOKUP(trading_client_detail!$E666,'asset_&amp;_open_positions'!$E:$M, 9, FALSE),IF(NOT(ISERROR(VLOOKUP(trading_client_detail!$F666,'asset_&amp;_open_positions'!$E:$M, 9, FALSE))),VLOOKUP(trading_client_detail!$F666,'asset_&amp;_open_positions'!$E:$M, 9, FALSE),RIGHT(trading_client_detail!$F666,LEN(trading_client_detail!$F666)-1)))),"")</f>
        <v>ETH</v>
      </c>
      <c r="B666" t="str">
        <f>IF(AND(trading_client_detail!$A666&lt;&gt;"",ROUND(trading_client_detail!$G666,0)&lt;&gt;0),IF(OR(LEFT(trading_client_detail!$F666,3)="USD",RIGHT(trading_client_detail!$F666,3)="USD"),"",IF(NOT(ISERROR(VLOOKUP(trading_client_detail!$E666,'asset_&amp;_open_positions'!$E:$M, 6, FALSE))),VLOOKUP(trading_client_detail!$E666,'asset_&amp;_open_positions'!$E:$M, 6, FALSE),IF(NOT(ISERROR(VLOOKUP($A666,'asset_&amp;_open_positions'!$E:$M, 6, FALSE))),VLOOKUP($A666,'asset_&amp;_open_positions'!$E:$M, 6, FALSE),"ASSET"))),"")</f>
        <v>ASSET</v>
      </c>
      <c r="C666">
        <f>IF(AND(trading_client_detail!$A666&lt;&gt;"",ROUND(trading_client_detail!$G666,0)&lt;&gt;0),IF(OR(LEFT(trading_client_detail!$F666,3)="USD",RIGHT(trading_client_detail!$F666,3)="USD"),"",IF(NOT(ISERROR(VLOOKUP(trading_client_detail!$E666,'asset_&amp;_open_positions'!$E:$M, 6, FALSE))),VLOOKUP(trading_client_detail!$E666,'asset_&amp;_open_positions'!$E:$M, 8, FALSE),IF(NOT(ISERROR(VLOOKUP($A666,'asset_&amp;_open_positions'!$E:$M, 6, FALSE))),VLOOKUP($A666,'asset_&amp;_open_positions'!$E:$M, 8, FALSE),1))),"")</f>
        <v>1</v>
      </c>
      <c r="D666" s="42">
        <f>IF(trading_client_detail!$A666&lt;&gt;"",IF(OR(LEFT(trading_client_detail!$F666,3)="USD",RIGHT(trading_client_detail!$F666,3)="USD",LEFT(trading_client_detail!$F666,3)="EUR",RIGHT(trading_client_detail!$F666,3)="EUR"),"",trading_client_detail!$G666),"")</f>
        <v>-34.24</v>
      </c>
    </row>
    <row r="667" spans="1:4" x14ac:dyDescent="0.25">
      <c r="A667" t="str">
        <f>IF(AND(trading_client_detail!$A667&lt;&gt;"",ROUND(trading_client_detail!$G667,0)&lt;&gt;0),IF(OR(LEFT(trading_client_detail!$F667,3)="USD",RIGHT(trading_client_detail!$F667,3)="USD",LEFT(trading_client_detail!$F667,3)="EUR",RIGHT(trading_client_detail!$F667,3)="EUR"),"",IF(NOT(ISERROR(VLOOKUP(trading_client_detail!$E667,'asset_&amp;_open_positions'!$E:$M, 9, FALSE))),VLOOKUP(trading_client_detail!$E667,'asset_&amp;_open_positions'!$E:$M, 9, FALSE),IF(NOT(ISERROR(VLOOKUP(trading_client_detail!$F667,'asset_&amp;_open_positions'!$E:$M, 9, FALSE))),VLOOKUP(trading_client_detail!$F667,'asset_&amp;_open_positions'!$E:$M, 9, FALSE),RIGHT(trading_client_detail!$F667,LEN(trading_client_detail!$F667)-1)))),"")</f>
        <v/>
      </c>
      <c r="B667" t="str">
        <f>IF(AND(trading_client_detail!$A667&lt;&gt;"",ROUND(trading_client_detail!$G667,0)&lt;&gt;0),IF(OR(LEFT(trading_client_detail!$F667,3)="USD",RIGHT(trading_client_detail!$F667,3)="USD"),"",IF(NOT(ISERROR(VLOOKUP(trading_client_detail!$E667,'asset_&amp;_open_positions'!$E:$M, 6, FALSE))),VLOOKUP(trading_client_detail!$E667,'asset_&amp;_open_positions'!$E:$M, 6, FALSE),IF(NOT(ISERROR(VLOOKUP($A667,'asset_&amp;_open_positions'!$E:$M, 6, FALSE))),VLOOKUP($A667,'asset_&amp;_open_positions'!$E:$M, 6, FALSE),"ASSET"))),"")</f>
        <v/>
      </c>
      <c r="C667" t="str">
        <f>IF(AND(trading_client_detail!$A667&lt;&gt;"",ROUND(trading_client_detail!$G667,0)&lt;&gt;0),IF(OR(LEFT(trading_client_detail!$F667,3)="USD",RIGHT(trading_client_detail!$F667,3)="USD"),"",IF(NOT(ISERROR(VLOOKUP(trading_client_detail!$E667,'asset_&amp;_open_positions'!$E:$M, 6, FALSE))),VLOOKUP(trading_client_detail!$E667,'asset_&amp;_open_positions'!$E:$M, 8, FALSE),IF(NOT(ISERROR(VLOOKUP($A667,'asset_&amp;_open_positions'!$E:$M, 6, FALSE))),VLOOKUP($A667,'asset_&amp;_open_positions'!$E:$M, 8, FALSE),1))),"")</f>
        <v/>
      </c>
      <c r="D667" s="42" t="str">
        <f>IF(trading_client_detail!$A667&lt;&gt;"",IF(OR(LEFT(trading_client_detail!$F667,3)="USD",RIGHT(trading_client_detail!$F667,3)="USD",LEFT(trading_client_detail!$F667,3)="EUR",RIGHT(trading_client_detail!$F667,3)="EUR"),"",trading_client_detail!$G667),"")</f>
        <v/>
      </c>
    </row>
    <row r="668" spans="1:4" x14ac:dyDescent="0.25">
      <c r="A668" t="str">
        <f>IF(AND(trading_client_detail!$A668&lt;&gt;"",ROUND(trading_client_detail!$G668,0)&lt;&gt;0),IF(OR(LEFT(trading_client_detail!$F668,3)="USD",RIGHT(trading_client_detail!$F668,3)="USD",LEFT(trading_client_detail!$F668,3)="EUR",RIGHT(trading_client_detail!$F668,3)="EUR"),"",IF(NOT(ISERROR(VLOOKUP(trading_client_detail!$E668,'asset_&amp;_open_positions'!$E:$M, 9, FALSE))),VLOOKUP(trading_client_detail!$E668,'asset_&amp;_open_positions'!$E:$M, 9, FALSE),IF(NOT(ISERROR(VLOOKUP(trading_client_detail!$F668,'asset_&amp;_open_positions'!$E:$M, 9, FALSE))),VLOOKUP(trading_client_detail!$F668,'asset_&amp;_open_positions'!$E:$M, 9, FALSE),RIGHT(trading_client_detail!$F668,LEN(trading_client_detail!$F668)-1)))),"")</f>
        <v/>
      </c>
      <c r="B668" t="str">
        <f>IF(AND(trading_client_detail!$A668&lt;&gt;"",ROUND(trading_client_detail!$G668,0)&lt;&gt;0),IF(OR(LEFT(trading_client_detail!$F668,3)="USD",RIGHT(trading_client_detail!$F668,3)="USD"),"",IF(NOT(ISERROR(VLOOKUP(trading_client_detail!$E668,'asset_&amp;_open_positions'!$E:$M, 6, FALSE))),VLOOKUP(trading_client_detail!$E668,'asset_&amp;_open_positions'!$E:$M, 6, FALSE),IF(NOT(ISERROR(VLOOKUP($A668,'asset_&amp;_open_positions'!$E:$M, 6, FALSE))),VLOOKUP($A668,'asset_&amp;_open_positions'!$E:$M, 6, FALSE),"ASSET"))),"")</f>
        <v/>
      </c>
      <c r="C668" t="str">
        <f>IF(AND(trading_client_detail!$A668&lt;&gt;"",ROUND(trading_client_detail!$G668,0)&lt;&gt;0),IF(OR(LEFT(trading_client_detail!$F668,3)="USD",RIGHT(trading_client_detail!$F668,3)="USD"),"",IF(NOT(ISERROR(VLOOKUP(trading_client_detail!$E668,'asset_&amp;_open_positions'!$E:$M, 6, FALSE))),VLOOKUP(trading_client_detail!$E668,'asset_&amp;_open_positions'!$E:$M, 8, FALSE),IF(NOT(ISERROR(VLOOKUP($A668,'asset_&amp;_open_positions'!$E:$M, 6, FALSE))),VLOOKUP($A668,'asset_&amp;_open_positions'!$E:$M, 8, FALSE),1))),"")</f>
        <v/>
      </c>
      <c r="D668" s="42">
        <f>IF(trading_client_detail!$A668&lt;&gt;"",IF(OR(LEFT(trading_client_detail!$F668,3)="USD",RIGHT(trading_client_detail!$F668,3)="USD",LEFT(trading_client_detail!$F668,3)="EUR",RIGHT(trading_client_detail!$F668,3)="EUR"),"",trading_client_detail!$G668),"")</f>
        <v>-1.2662E-5</v>
      </c>
    </row>
    <row r="669" spans="1:4" x14ac:dyDescent="0.25">
      <c r="A669" t="str">
        <f>IF(AND(trading_client_detail!$A669&lt;&gt;"",ROUND(trading_client_detail!$G669,0)&lt;&gt;0),IF(OR(LEFT(trading_client_detail!$F669,3)="USD",RIGHT(trading_client_detail!$F669,3)="USD",LEFT(trading_client_detail!$F669,3)="EUR",RIGHT(trading_client_detail!$F669,3)="EUR"),"",IF(NOT(ISERROR(VLOOKUP(trading_client_detail!$E669,'asset_&amp;_open_positions'!$E:$M, 9, FALSE))),VLOOKUP(trading_client_detail!$E669,'asset_&amp;_open_positions'!$E:$M, 9, FALSE),IF(NOT(ISERROR(VLOOKUP(trading_client_detail!$F669,'asset_&amp;_open_positions'!$E:$M, 9, FALSE))),VLOOKUP(trading_client_detail!$F669,'asset_&amp;_open_positions'!$E:$M, 9, FALSE),RIGHT(trading_client_detail!$F669,LEN(trading_client_detail!$F669)-1)))),"")</f>
        <v>ETH</v>
      </c>
      <c r="B669" t="str">
        <f>IF(AND(trading_client_detail!$A669&lt;&gt;"",ROUND(trading_client_detail!$G669,0)&lt;&gt;0),IF(OR(LEFT(trading_client_detail!$F669,3)="USD",RIGHT(trading_client_detail!$F669,3)="USD"),"",IF(NOT(ISERROR(VLOOKUP(trading_client_detail!$E669,'asset_&amp;_open_positions'!$E:$M, 6, FALSE))),VLOOKUP(trading_client_detail!$E669,'asset_&amp;_open_positions'!$E:$M, 6, FALSE),IF(NOT(ISERROR(VLOOKUP($A669,'asset_&amp;_open_positions'!$E:$M, 6, FALSE))),VLOOKUP($A669,'asset_&amp;_open_positions'!$E:$M, 6, FALSE),"ASSET"))),"")</f>
        <v>ASSET</v>
      </c>
      <c r="C669">
        <f>IF(AND(trading_client_detail!$A669&lt;&gt;"",ROUND(trading_client_detail!$G669,0)&lt;&gt;0),IF(OR(LEFT(trading_client_detail!$F669,3)="USD",RIGHT(trading_client_detail!$F669,3)="USD"),"",IF(NOT(ISERROR(VLOOKUP(trading_client_detail!$E669,'asset_&amp;_open_positions'!$E:$M, 6, FALSE))),VLOOKUP(trading_client_detail!$E669,'asset_&amp;_open_positions'!$E:$M, 8, FALSE),IF(NOT(ISERROR(VLOOKUP($A669,'asset_&amp;_open_positions'!$E:$M, 6, FALSE))),VLOOKUP($A669,'asset_&amp;_open_positions'!$E:$M, 8, FALSE),1))),"")</f>
        <v>1</v>
      </c>
      <c r="D669" s="42">
        <f>IF(trading_client_detail!$A669&lt;&gt;"",IF(OR(LEFT(trading_client_detail!$F669,3)="USD",RIGHT(trading_client_detail!$F669,3)="USD",LEFT(trading_client_detail!$F669,3)="EUR",RIGHT(trading_client_detail!$F669,3)="EUR"),"",trading_client_detail!$G669),"")</f>
        <v>4.3253921340000003</v>
      </c>
    </row>
    <row r="670" spans="1:4" x14ac:dyDescent="0.25">
      <c r="A670" t="str">
        <f>IF(AND(trading_client_detail!$A670&lt;&gt;"",ROUND(trading_client_detail!$G670,0)&lt;&gt;0),IF(OR(LEFT(trading_client_detail!$F670,3)="USD",RIGHT(trading_client_detail!$F670,3)="USD",LEFT(trading_client_detail!$F670,3)="EUR",RIGHT(trading_client_detail!$F670,3)="EUR"),"",IF(NOT(ISERROR(VLOOKUP(trading_client_detail!$E670,'asset_&amp;_open_positions'!$E:$M, 9, FALSE))),VLOOKUP(trading_client_detail!$E670,'asset_&amp;_open_positions'!$E:$M, 9, FALSE),IF(NOT(ISERROR(VLOOKUP(trading_client_detail!$F670,'asset_&amp;_open_positions'!$E:$M, 9, FALSE))),VLOOKUP(trading_client_detail!$F670,'asset_&amp;_open_positions'!$E:$M, 9, FALSE),RIGHT(trading_client_detail!$F670,LEN(trading_client_detail!$F670)-1)))),"")</f>
        <v>ETH</v>
      </c>
      <c r="B670" t="str">
        <f>IF(AND(trading_client_detail!$A670&lt;&gt;"",ROUND(trading_client_detail!$G670,0)&lt;&gt;0),IF(OR(LEFT(trading_client_detail!$F670,3)="USD",RIGHT(trading_client_detail!$F670,3)="USD"),"",IF(NOT(ISERROR(VLOOKUP(trading_client_detail!$E670,'asset_&amp;_open_positions'!$E:$M, 6, FALSE))),VLOOKUP(trading_client_detail!$E670,'asset_&amp;_open_positions'!$E:$M, 6, FALSE),IF(NOT(ISERROR(VLOOKUP($A670,'asset_&amp;_open_positions'!$E:$M, 6, FALSE))),VLOOKUP($A670,'asset_&amp;_open_positions'!$E:$M, 6, FALSE),"ASSET"))),"")</f>
        <v>ASSET</v>
      </c>
      <c r="C670">
        <f>IF(AND(trading_client_detail!$A670&lt;&gt;"",ROUND(trading_client_detail!$G670,0)&lt;&gt;0),IF(OR(LEFT(trading_client_detail!$F670,3)="USD",RIGHT(trading_client_detail!$F670,3)="USD"),"",IF(NOT(ISERROR(VLOOKUP(trading_client_detail!$E670,'asset_&amp;_open_positions'!$E:$M, 6, FALSE))),VLOOKUP(trading_client_detail!$E670,'asset_&amp;_open_positions'!$E:$M, 8, FALSE),IF(NOT(ISERROR(VLOOKUP($A670,'asset_&amp;_open_positions'!$E:$M, 6, FALSE))),VLOOKUP($A670,'asset_&amp;_open_positions'!$E:$M, 8, FALSE),1))),"")</f>
        <v>1</v>
      </c>
      <c r="D670" s="42">
        <f>IF(trading_client_detail!$A670&lt;&gt;"",IF(OR(LEFT(trading_client_detail!$F670,3)="USD",RIGHT(trading_client_detail!$F670,3)="USD",LEFT(trading_client_detail!$F670,3)="EUR",RIGHT(trading_client_detail!$F670,3)="EUR"),"",trading_client_detail!$G670),"")</f>
        <v>120.945379057</v>
      </c>
    </row>
    <row r="671" spans="1:4" x14ac:dyDescent="0.25">
      <c r="A671" t="str">
        <f>IF(AND(trading_client_detail!$A671&lt;&gt;"",ROUND(trading_client_detail!$G671,0)&lt;&gt;0),IF(OR(LEFT(trading_client_detail!$F671,3)="USD",RIGHT(trading_client_detail!$F671,3)="USD",LEFT(trading_client_detail!$F671,3)="EUR",RIGHT(trading_client_detail!$F671,3)="EUR"),"",IF(NOT(ISERROR(VLOOKUP(trading_client_detail!$E671,'asset_&amp;_open_positions'!$E:$M, 9, FALSE))),VLOOKUP(trading_client_detail!$E671,'asset_&amp;_open_positions'!$E:$M, 9, FALSE),IF(NOT(ISERROR(VLOOKUP(trading_client_detail!$F671,'asset_&amp;_open_positions'!$E:$M, 9, FALSE))),VLOOKUP(trading_client_detail!$F671,'asset_&amp;_open_positions'!$E:$M, 9, FALSE),RIGHT(trading_client_detail!$F671,LEN(trading_client_detail!$F671)-1)))),"")</f>
        <v>ETH</v>
      </c>
      <c r="B671" t="str">
        <f>IF(AND(trading_client_detail!$A671&lt;&gt;"",ROUND(trading_client_detail!$G671,0)&lt;&gt;0),IF(OR(LEFT(trading_client_detail!$F671,3)="USD",RIGHT(trading_client_detail!$F671,3)="USD"),"",IF(NOT(ISERROR(VLOOKUP(trading_client_detail!$E671,'asset_&amp;_open_positions'!$E:$M, 6, FALSE))),VLOOKUP(trading_client_detail!$E671,'asset_&amp;_open_positions'!$E:$M, 6, FALSE),IF(NOT(ISERROR(VLOOKUP($A671,'asset_&amp;_open_positions'!$E:$M, 6, FALSE))),VLOOKUP($A671,'asset_&amp;_open_positions'!$E:$M, 6, FALSE),"ASSET"))),"")</f>
        <v>ASSET</v>
      </c>
      <c r="C671">
        <f>IF(AND(trading_client_detail!$A671&lt;&gt;"",ROUND(trading_client_detail!$G671,0)&lt;&gt;0),IF(OR(LEFT(trading_client_detail!$F671,3)="USD",RIGHT(trading_client_detail!$F671,3)="USD"),"",IF(NOT(ISERROR(VLOOKUP(trading_client_detail!$E671,'asset_&amp;_open_positions'!$E:$M, 6, FALSE))),VLOOKUP(trading_client_detail!$E671,'asset_&amp;_open_positions'!$E:$M, 8, FALSE),IF(NOT(ISERROR(VLOOKUP($A671,'asset_&amp;_open_positions'!$E:$M, 6, FALSE))),VLOOKUP($A671,'asset_&amp;_open_positions'!$E:$M, 8, FALSE),1))),"")</f>
        <v>1</v>
      </c>
      <c r="D671" s="42">
        <f>IF(trading_client_detail!$A671&lt;&gt;"",IF(OR(LEFT(trading_client_detail!$F671,3)="USD",RIGHT(trading_client_detail!$F671,3)="USD",LEFT(trading_client_detail!$F671,3)="EUR",RIGHT(trading_client_detail!$F671,3)="EUR"),"",trading_client_detail!$G671),"")</f>
        <v>-40.472000000000001</v>
      </c>
    </row>
    <row r="672" spans="1:4" x14ac:dyDescent="0.25">
      <c r="A672" t="str">
        <f>IF(AND(trading_client_detail!$A672&lt;&gt;"",ROUND(trading_client_detail!$G672,0)&lt;&gt;0),IF(OR(LEFT(trading_client_detail!$F672,3)="USD",RIGHT(trading_client_detail!$F672,3)="USD",LEFT(trading_client_detail!$F672,3)="EUR",RIGHT(trading_client_detail!$F672,3)="EUR"),"",IF(NOT(ISERROR(VLOOKUP(trading_client_detail!$E672,'asset_&amp;_open_positions'!$E:$M, 9, FALSE))),VLOOKUP(trading_client_detail!$E672,'asset_&amp;_open_positions'!$E:$M, 9, FALSE),IF(NOT(ISERROR(VLOOKUP(trading_client_detail!$F672,'asset_&amp;_open_positions'!$E:$M, 9, FALSE))),VLOOKUP(trading_client_detail!$F672,'asset_&amp;_open_positions'!$E:$M, 9, FALSE),RIGHT(trading_client_detail!$F672,LEN(trading_client_detail!$F672)-1)))),"")</f>
        <v/>
      </c>
      <c r="B672" t="str">
        <f>IF(AND(trading_client_detail!$A672&lt;&gt;"",ROUND(trading_client_detail!$G672,0)&lt;&gt;0),IF(OR(LEFT(trading_client_detail!$F672,3)="USD",RIGHT(trading_client_detail!$F672,3)="USD"),"",IF(NOT(ISERROR(VLOOKUP(trading_client_detail!$E672,'asset_&amp;_open_positions'!$E:$M, 6, FALSE))),VLOOKUP(trading_client_detail!$E672,'asset_&amp;_open_positions'!$E:$M, 6, FALSE),IF(NOT(ISERROR(VLOOKUP($A672,'asset_&amp;_open_positions'!$E:$M, 6, FALSE))),VLOOKUP($A672,'asset_&amp;_open_positions'!$E:$M, 6, FALSE),"ASSET"))),"")</f>
        <v/>
      </c>
      <c r="C672" t="str">
        <f>IF(AND(trading_client_detail!$A672&lt;&gt;"",ROUND(trading_client_detail!$G672,0)&lt;&gt;0),IF(OR(LEFT(trading_client_detail!$F672,3)="USD",RIGHT(trading_client_detail!$F672,3)="USD"),"",IF(NOT(ISERROR(VLOOKUP(trading_client_detail!$E672,'asset_&amp;_open_positions'!$E:$M, 6, FALSE))),VLOOKUP(trading_client_detail!$E672,'asset_&amp;_open_positions'!$E:$M, 8, FALSE),IF(NOT(ISERROR(VLOOKUP($A672,'asset_&amp;_open_positions'!$E:$M, 6, FALSE))),VLOOKUP($A672,'asset_&amp;_open_positions'!$E:$M, 8, FALSE),1))),"")</f>
        <v/>
      </c>
      <c r="D672" s="42" t="str">
        <f>IF(trading_client_detail!$A672&lt;&gt;"",IF(OR(LEFT(trading_client_detail!$F672,3)="USD",RIGHT(trading_client_detail!$F672,3)="USD",LEFT(trading_client_detail!$F672,3)="EUR",RIGHT(trading_client_detail!$F672,3)="EUR"),"",trading_client_detail!$G672),"")</f>
        <v/>
      </c>
    </row>
    <row r="673" spans="1:4" x14ac:dyDescent="0.25">
      <c r="A673" t="str">
        <f>IF(AND(trading_client_detail!$A673&lt;&gt;"",ROUND(trading_client_detail!$G673,0)&lt;&gt;0),IF(OR(LEFT(trading_client_detail!$F673,3)="USD",RIGHT(trading_client_detail!$F673,3)="USD",LEFT(trading_client_detail!$F673,3)="EUR",RIGHT(trading_client_detail!$F673,3)="EUR"),"",IF(NOT(ISERROR(VLOOKUP(trading_client_detail!$E673,'asset_&amp;_open_positions'!$E:$M, 9, FALSE))),VLOOKUP(trading_client_detail!$E673,'asset_&amp;_open_positions'!$E:$M, 9, FALSE),IF(NOT(ISERROR(VLOOKUP(trading_client_detail!$F673,'asset_&amp;_open_positions'!$E:$M, 9, FALSE))),VLOOKUP(trading_client_detail!$F673,'asset_&amp;_open_positions'!$E:$M, 9, FALSE),RIGHT(trading_client_detail!$F673,LEN(trading_client_detail!$F673)-1)))),"")</f>
        <v>ETH</v>
      </c>
      <c r="B673" t="str">
        <f>IF(AND(trading_client_detail!$A673&lt;&gt;"",ROUND(trading_client_detail!$G673,0)&lt;&gt;0),IF(OR(LEFT(trading_client_detail!$F673,3)="USD",RIGHT(trading_client_detail!$F673,3)="USD"),"",IF(NOT(ISERROR(VLOOKUP(trading_client_detail!$E673,'asset_&amp;_open_positions'!$E:$M, 6, FALSE))),VLOOKUP(trading_client_detail!$E673,'asset_&amp;_open_positions'!$E:$M, 6, FALSE),IF(NOT(ISERROR(VLOOKUP($A673,'asset_&amp;_open_positions'!$E:$M, 6, FALSE))),VLOOKUP($A673,'asset_&amp;_open_positions'!$E:$M, 6, FALSE),"ASSET"))),"")</f>
        <v>ASSET</v>
      </c>
      <c r="C673">
        <f>IF(AND(trading_client_detail!$A673&lt;&gt;"",ROUND(trading_client_detail!$G673,0)&lt;&gt;0),IF(OR(LEFT(trading_client_detail!$F673,3)="USD",RIGHT(trading_client_detail!$F673,3)="USD"),"",IF(NOT(ISERROR(VLOOKUP(trading_client_detail!$E673,'asset_&amp;_open_positions'!$E:$M, 6, FALSE))),VLOOKUP(trading_client_detail!$E673,'asset_&amp;_open_positions'!$E:$M, 8, FALSE),IF(NOT(ISERROR(VLOOKUP($A673,'asset_&amp;_open_positions'!$E:$M, 6, FALSE))),VLOOKUP($A673,'asset_&amp;_open_positions'!$E:$M, 8, FALSE),1))),"")</f>
        <v>1</v>
      </c>
      <c r="D673" s="42">
        <f>IF(trading_client_detail!$A673&lt;&gt;"",IF(OR(LEFT(trading_client_detail!$F673,3)="USD",RIGHT(trading_client_detail!$F673,3)="USD",LEFT(trading_client_detail!$F673,3)="EUR",RIGHT(trading_client_detail!$F673,3)="EUR"),"",trading_client_detail!$G673),"")</f>
        <v>-31.1</v>
      </c>
    </row>
    <row r="674" spans="1:4" x14ac:dyDescent="0.25">
      <c r="A674" t="str">
        <f>IF(AND(trading_client_detail!$A674&lt;&gt;"",ROUND(trading_client_detail!$G674,0)&lt;&gt;0),IF(OR(LEFT(trading_client_detail!$F674,3)="USD",RIGHT(trading_client_detail!$F674,3)="USD",LEFT(trading_client_detail!$F674,3)="EUR",RIGHT(trading_client_detail!$F674,3)="EUR"),"",IF(NOT(ISERROR(VLOOKUP(trading_client_detail!$E674,'asset_&amp;_open_positions'!$E:$M, 9, FALSE))),VLOOKUP(trading_client_detail!$E674,'asset_&amp;_open_positions'!$E:$M, 9, FALSE),IF(NOT(ISERROR(VLOOKUP(trading_client_detail!$F674,'asset_&amp;_open_positions'!$E:$M, 9, FALSE))),VLOOKUP(trading_client_detail!$F674,'asset_&amp;_open_positions'!$E:$M, 9, FALSE),RIGHT(trading_client_detail!$F674,LEN(trading_client_detail!$F674)-1)))),"")</f>
        <v/>
      </c>
      <c r="B674" t="str">
        <f>IF(AND(trading_client_detail!$A674&lt;&gt;"",ROUND(trading_client_detail!$G674,0)&lt;&gt;0),IF(OR(LEFT(trading_client_detail!$F674,3)="USD",RIGHT(trading_client_detail!$F674,3)="USD"),"",IF(NOT(ISERROR(VLOOKUP(trading_client_detail!$E674,'asset_&amp;_open_positions'!$E:$M, 6, FALSE))),VLOOKUP(trading_client_detail!$E674,'asset_&amp;_open_positions'!$E:$M, 6, FALSE),IF(NOT(ISERROR(VLOOKUP($A674,'asset_&amp;_open_positions'!$E:$M, 6, FALSE))),VLOOKUP($A674,'asset_&amp;_open_positions'!$E:$M, 6, FALSE),"ASSET"))),"")</f>
        <v/>
      </c>
      <c r="C674" t="str">
        <f>IF(AND(trading_client_detail!$A674&lt;&gt;"",ROUND(trading_client_detail!$G674,0)&lt;&gt;0),IF(OR(LEFT(trading_client_detail!$F674,3)="USD",RIGHT(trading_client_detail!$F674,3)="USD"),"",IF(NOT(ISERROR(VLOOKUP(trading_client_detail!$E674,'asset_&amp;_open_positions'!$E:$M, 6, FALSE))),VLOOKUP(trading_client_detail!$E674,'asset_&amp;_open_positions'!$E:$M, 8, FALSE),IF(NOT(ISERROR(VLOOKUP($A674,'asset_&amp;_open_positions'!$E:$M, 6, FALSE))),VLOOKUP($A674,'asset_&amp;_open_positions'!$E:$M, 8, FALSE),1))),"")</f>
        <v/>
      </c>
      <c r="D674" s="42" t="str">
        <f>IF(trading_client_detail!$A674&lt;&gt;"",IF(OR(LEFT(trading_client_detail!$F674,3)="USD",RIGHT(trading_client_detail!$F674,3)="USD",LEFT(trading_client_detail!$F674,3)="EUR",RIGHT(trading_client_detail!$F674,3)="EUR"),"",trading_client_detail!$G674),"")</f>
        <v/>
      </c>
    </row>
    <row r="675" spans="1:4" x14ac:dyDescent="0.25">
      <c r="A675" t="str">
        <f>IF(AND(trading_client_detail!$A675&lt;&gt;"",ROUND(trading_client_detail!$G675,0)&lt;&gt;0),IF(OR(LEFT(trading_client_detail!$F675,3)="USD",RIGHT(trading_client_detail!$F675,3)="USD",LEFT(trading_client_detail!$F675,3)="EUR",RIGHT(trading_client_detail!$F675,3)="EUR"),"",IF(NOT(ISERROR(VLOOKUP(trading_client_detail!$E675,'asset_&amp;_open_positions'!$E:$M, 9, FALSE))),VLOOKUP(trading_client_detail!$E675,'asset_&amp;_open_positions'!$E:$M, 9, FALSE),IF(NOT(ISERROR(VLOOKUP(trading_client_detail!$F675,'asset_&amp;_open_positions'!$E:$M, 9, FALSE))),VLOOKUP(trading_client_detail!$F675,'asset_&amp;_open_positions'!$E:$M, 9, FALSE),RIGHT(trading_client_detail!$F675,LEN(trading_client_detail!$F675)-1)))),"")</f>
        <v>ETH</v>
      </c>
      <c r="B675" t="str">
        <f>IF(AND(trading_client_detail!$A675&lt;&gt;"",ROUND(trading_client_detail!$G675,0)&lt;&gt;0),IF(OR(LEFT(trading_client_detail!$F675,3)="USD",RIGHT(trading_client_detail!$F675,3)="USD"),"",IF(NOT(ISERROR(VLOOKUP(trading_client_detail!$E675,'asset_&amp;_open_positions'!$E:$M, 6, FALSE))),VLOOKUP(trading_client_detail!$E675,'asset_&amp;_open_positions'!$E:$M, 6, FALSE),IF(NOT(ISERROR(VLOOKUP($A675,'asset_&amp;_open_positions'!$E:$M, 6, FALSE))),VLOOKUP($A675,'asset_&amp;_open_positions'!$E:$M, 6, FALSE),"ASSET"))),"")</f>
        <v>ASSET</v>
      </c>
      <c r="C675">
        <f>IF(AND(trading_client_detail!$A675&lt;&gt;"",ROUND(trading_client_detail!$G675,0)&lt;&gt;0),IF(OR(LEFT(trading_client_detail!$F675,3)="USD",RIGHT(trading_client_detail!$F675,3)="USD"),"",IF(NOT(ISERROR(VLOOKUP(trading_client_detail!$E675,'asset_&amp;_open_positions'!$E:$M, 6, FALSE))),VLOOKUP(trading_client_detail!$E675,'asset_&amp;_open_positions'!$E:$M, 8, FALSE),IF(NOT(ISERROR(VLOOKUP($A675,'asset_&amp;_open_positions'!$E:$M, 6, FALSE))),VLOOKUP($A675,'asset_&amp;_open_positions'!$E:$M, 8, FALSE),1))),"")</f>
        <v>1</v>
      </c>
      <c r="D675" s="42">
        <f>IF(trading_client_detail!$A675&lt;&gt;"",IF(OR(LEFT(trading_client_detail!$F675,3)="USD",RIGHT(trading_client_detail!$F675,3)="USD",LEFT(trading_client_detail!$F675,3)="EUR",RIGHT(trading_client_detail!$F675,3)="EUR"),"",trading_client_detail!$G675),"")</f>
        <v>43.266183689999998</v>
      </c>
    </row>
    <row r="676" spans="1:4" x14ac:dyDescent="0.25">
      <c r="A676" t="str">
        <f>IF(AND(trading_client_detail!$A676&lt;&gt;"",ROUND(trading_client_detail!$G676,0)&lt;&gt;0),IF(OR(LEFT(trading_client_detail!$F676,3)="USD",RIGHT(trading_client_detail!$F676,3)="USD",LEFT(trading_client_detail!$F676,3)="EUR",RIGHT(trading_client_detail!$F676,3)="EUR"),"",IF(NOT(ISERROR(VLOOKUP(trading_client_detail!$E676,'asset_&amp;_open_positions'!$E:$M, 9, FALSE))),VLOOKUP(trading_client_detail!$E676,'asset_&amp;_open_positions'!$E:$M, 9, FALSE),IF(NOT(ISERROR(VLOOKUP(trading_client_detail!$F676,'asset_&amp;_open_positions'!$E:$M, 9, FALSE))),VLOOKUP(trading_client_detail!$F676,'asset_&amp;_open_positions'!$E:$M, 9, FALSE),RIGHT(trading_client_detail!$F676,LEN(trading_client_detail!$F676)-1)))),"")</f>
        <v/>
      </c>
      <c r="B676" t="str">
        <f>IF(AND(trading_client_detail!$A676&lt;&gt;"",ROUND(trading_client_detail!$G676,0)&lt;&gt;0),IF(OR(LEFT(trading_client_detail!$F676,3)="USD",RIGHT(trading_client_detail!$F676,3)="USD"),"",IF(NOT(ISERROR(VLOOKUP(trading_client_detail!$E676,'asset_&amp;_open_positions'!$E:$M, 6, FALSE))),VLOOKUP(trading_client_detail!$E676,'asset_&amp;_open_positions'!$E:$M, 6, FALSE),IF(NOT(ISERROR(VLOOKUP($A676,'asset_&amp;_open_positions'!$E:$M, 6, FALSE))),VLOOKUP($A676,'asset_&amp;_open_positions'!$E:$M, 6, FALSE),"ASSET"))),"")</f>
        <v/>
      </c>
      <c r="C676" t="str">
        <f>IF(AND(trading_client_detail!$A676&lt;&gt;"",ROUND(trading_client_detail!$G676,0)&lt;&gt;0),IF(OR(LEFT(trading_client_detail!$F676,3)="USD",RIGHT(trading_client_detail!$F676,3)="USD"),"",IF(NOT(ISERROR(VLOOKUP(trading_client_detail!$E676,'asset_&amp;_open_positions'!$E:$M, 6, FALSE))),VLOOKUP(trading_client_detail!$E676,'asset_&amp;_open_positions'!$E:$M, 8, FALSE),IF(NOT(ISERROR(VLOOKUP($A676,'asset_&amp;_open_positions'!$E:$M, 6, FALSE))),VLOOKUP($A676,'asset_&amp;_open_positions'!$E:$M, 8, FALSE),1))),"")</f>
        <v/>
      </c>
      <c r="D676" s="42">
        <f>IF(trading_client_detail!$A676&lt;&gt;"",IF(OR(LEFT(trading_client_detail!$F676,3)="USD",RIGHT(trading_client_detail!$F676,3)="USD",LEFT(trading_client_detail!$F676,3)="EUR",RIGHT(trading_client_detail!$F676,3)="EUR"),"",trading_client_detail!$G676),"")</f>
        <v>1.269E-5</v>
      </c>
    </row>
    <row r="677" spans="1:4" x14ac:dyDescent="0.25">
      <c r="A677" t="str">
        <f>IF(AND(trading_client_detail!$A677&lt;&gt;"",ROUND(trading_client_detail!$G677,0)&lt;&gt;0),IF(OR(LEFT(trading_client_detail!$F677,3)="USD",RIGHT(trading_client_detail!$F677,3)="USD",LEFT(trading_client_detail!$F677,3)="EUR",RIGHT(trading_client_detail!$F677,3)="EUR"),"",IF(NOT(ISERROR(VLOOKUP(trading_client_detail!$E677,'asset_&amp;_open_positions'!$E:$M, 9, FALSE))),VLOOKUP(trading_client_detail!$E677,'asset_&amp;_open_positions'!$E:$M, 9, FALSE),IF(NOT(ISERROR(VLOOKUP(trading_client_detail!$F677,'asset_&amp;_open_positions'!$E:$M, 9, FALSE))),VLOOKUP(trading_client_detail!$F677,'asset_&amp;_open_positions'!$E:$M, 9, FALSE),RIGHT(trading_client_detail!$F677,LEN(trading_client_detail!$F677)-1)))),"")</f>
        <v/>
      </c>
      <c r="B677" t="str">
        <f>IF(AND(trading_client_detail!$A677&lt;&gt;"",ROUND(trading_client_detail!$G677,0)&lt;&gt;0),IF(OR(LEFT(trading_client_detail!$F677,3)="USD",RIGHT(trading_client_detail!$F677,3)="USD"),"",IF(NOT(ISERROR(VLOOKUP(trading_client_detail!$E677,'asset_&amp;_open_positions'!$E:$M, 6, FALSE))),VLOOKUP(trading_client_detail!$E677,'asset_&amp;_open_positions'!$E:$M, 6, FALSE),IF(NOT(ISERROR(VLOOKUP($A677,'asset_&amp;_open_positions'!$E:$M, 6, FALSE))),VLOOKUP($A677,'asset_&amp;_open_positions'!$E:$M, 6, FALSE),"ASSET"))),"")</f>
        <v/>
      </c>
      <c r="C677" t="str">
        <f>IF(AND(trading_client_detail!$A677&lt;&gt;"",ROUND(trading_client_detail!$G677,0)&lt;&gt;0),IF(OR(LEFT(trading_client_detail!$F677,3)="USD",RIGHT(trading_client_detail!$F677,3)="USD"),"",IF(NOT(ISERROR(VLOOKUP(trading_client_detail!$E677,'asset_&amp;_open_positions'!$E:$M, 6, FALSE))),VLOOKUP(trading_client_detail!$E677,'asset_&amp;_open_positions'!$E:$M, 8, FALSE),IF(NOT(ISERROR(VLOOKUP($A677,'asset_&amp;_open_positions'!$E:$M, 6, FALSE))),VLOOKUP($A677,'asset_&amp;_open_positions'!$E:$M, 8, FALSE),1))),"")</f>
        <v/>
      </c>
      <c r="D677" s="42">
        <f>IF(trading_client_detail!$A677&lt;&gt;"",IF(OR(LEFT(trading_client_detail!$F677,3)="USD",RIGHT(trading_client_detail!$F677,3)="USD",LEFT(trading_client_detail!$F677,3)="EUR",RIGHT(trading_client_detail!$F677,3)="EUR"),"",trading_client_detail!$G677),"")</f>
        <v>0.12626000000000001</v>
      </c>
    </row>
    <row r="678" spans="1:4" x14ac:dyDescent="0.25">
      <c r="A678" t="str">
        <f>IF(AND(trading_client_detail!$A678&lt;&gt;"",ROUND(trading_client_detail!$G678,0)&lt;&gt;0),IF(OR(LEFT(trading_client_detail!$F678,3)="USD",RIGHT(trading_client_detail!$F678,3)="USD",LEFT(trading_client_detail!$F678,3)="EUR",RIGHT(trading_client_detail!$F678,3)="EUR"),"",IF(NOT(ISERROR(VLOOKUP(trading_client_detail!$E678,'asset_&amp;_open_positions'!$E:$M, 9, FALSE))),VLOOKUP(trading_client_detail!$E678,'asset_&amp;_open_positions'!$E:$M, 9, FALSE),IF(NOT(ISERROR(VLOOKUP(trading_client_detail!$F678,'asset_&amp;_open_positions'!$E:$M, 9, FALSE))),VLOOKUP(trading_client_detail!$F678,'asset_&amp;_open_positions'!$E:$M, 9, FALSE),RIGHT(trading_client_detail!$F678,LEN(trading_client_detail!$F678)-1)))),"")</f>
        <v/>
      </c>
      <c r="B678" t="str">
        <f>IF(AND(trading_client_detail!$A678&lt;&gt;"",ROUND(trading_client_detail!$G678,0)&lt;&gt;0),IF(OR(LEFT(trading_client_detail!$F678,3)="USD",RIGHT(trading_client_detail!$F678,3)="USD"),"",IF(NOT(ISERROR(VLOOKUP(trading_client_detail!$E678,'asset_&amp;_open_positions'!$E:$M, 6, FALSE))),VLOOKUP(trading_client_detail!$E678,'asset_&amp;_open_positions'!$E:$M, 6, FALSE),IF(NOT(ISERROR(VLOOKUP($A678,'asset_&amp;_open_positions'!$E:$M, 6, FALSE))),VLOOKUP($A678,'asset_&amp;_open_positions'!$E:$M, 6, FALSE),"ASSET"))),"")</f>
        <v/>
      </c>
      <c r="C678" t="str">
        <f>IF(AND(trading_client_detail!$A678&lt;&gt;"",ROUND(trading_client_detail!$G678,0)&lt;&gt;0),IF(OR(LEFT(trading_client_detail!$F678,3)="USD",RIGHT(trading_client_detail!$F678,3)="USD"),"",IF(NOT(ISERROR(VLOOKUP(trading_client_detail!$E678,'asset_&amp;_open_positions'!$E:$M, 6, FALSE))),VLOOKUP(trading_client_detail!$E678,'asset_&amp;_open_positions'!$E:$M, 8, FALSE),IF(NOT(ISERROR(VLOOKUP($A678,'asset_&amp;_open_positions'!$E:$M, 6, FALSE))),VLOOKUP($A678,'asset_&amp;_open_positions'!$E:$M, 8, FALSE),1))),"")</f>
        <v/>
      </c>
      <c r="D678" s="42" t="str">
        <f>IF(trading_client_detail!$A678&lt;&gt;"",IF(OR(LEFT(trading_client_detail!$F678,3)="USD",RIGHT(trading_client_detail!$F678,3)="USD",LEFT(trading_client_detail!$F678,3)="EUR",RIGHT(trading_client_detail!$F678,3)="EUR"),"",trading_client_detail!$G678),"")</f>
        <v/>
      </c>
    </row>
    <row r="679" spans="1:4" x14ac:dyDescent="0.25">
      <c r="A679" t="str">
        <f>IF(AND(trading_client_detail!$A679&lt;&gt;"",ROUND(trading_client_detail!$G679,0)&lt;&gt;0),IF(OR(LEFT(trading_client_detail!$F679,3)="USD",RIGHT(trading_client_detail!$F679,3)="USD",LEFT(trading_client_detail!$F679,3)="EUR",RIGHT(trading_client_detail!$F679,3)="EUR"),"",IF(NOT(ISERROR(VLOOKUP(trading_client_detail!$E679,'asset_&amp;_open_positions'!$E:$M, 9, FALSE))),VLOOKUP(trading_client_detail!$E679,'asset_&amp;_open_positions'!$E:$M, 9, FALSE),IF(NOT(ISERROR(VLOOKUP(trading_client_detail!$F679,'asset_&amp;_open_positions'!$E:$M, 9, FALSE))),VLOOKUP(trading_client_detail!$F679,'asset_&amp;_open_positions'!$E:$M, 9, FALSE),RIGHT(trading_client_detail!$F679,LEN(trading_client_detail!$F679)-1)))),"")</f>
        <v>ETH</v>
      </c>
      <c r="B679" t="str">
        <f>IF(AND(trading_client_detail!$A679&lt;&gt;"",ROUND(trading_client_detail!$G679,0)&lt;&gt;0),IF(OR(LEFT(trading_client_detail!$F679,3)="USD",RIGHT(trading_client_detail!$F679,3)="USD"),"",IF(NOT(ISERROR(VLOOKUP(trading_client_detail!$E679,'asset_&amp;_open_positions'!$E:$M, 6, FALSE))),VLOOKUP(trading_client_detail!$E679,'asset_&amp;_open_positions'!$E:$M, 6, FALSE),IF(NOT(ISERROR(VLOOKUP($A679,'asset_&amp;_open_positions'!$E:$M, 6, FALSE))),VLOOKUP($A679,'asset_&amp;_open_positions'!$E:$M, 6, FALSE),"ASSET"))),"")</f>
        <v>FUTURE</v>
      </c>
      <c r="C679">
        <f>IF(AND(trading_client_detail!$A679&lt;&gt;"",ROUND(trading_client_detail!$G679,0)&lt;&gt;0),IF(OR(LEFT(trading_client_detail!$F679,3)="USD",RIGHT(trading_client_detail!$F679,3)="USD"),"",IF(NOT(ISERROR(VLOOKUP(trading_client_detail!$E679,'asset_&amp;_open_positions'!$E:$M, 6, FALSE))),VLOOKUP(trading_client_detail!$E679,'asset_&amp;_open_positions'!$E:$M, 8, FALSE),IF(NOT(ISERROR(VLOOKUP($A679,'asset_&amp;_open_positions'!$E:$M, 6, FALSE))),VLOOKUP($A679,'asset_&amp;_open_positions'!$E:$M, 8, FALSE),1))),"")</f>
        <v>1</v>
      </c>
      <c r="D679" s="42">
        <f>IF(trading_client_detail!$A679&lt;&gt;"",IF(OR(LEFT(trading_client_detail!$F679,3)="USD",RIGHT(trading_client_detail!$F679,3)="USD",LEFT(trading_client_detail!$F679,3)="EUR",RIGHT(trading_client_detail!$F679,3)="EUR"),"",trading_client_detail!$G679),"")</f>
        <v>-3472.752</v>
      </c>
    </row>
    <row r="680" spans="1:4" x14ac:dyDescent="0.25">
      <c r="A680" t="str">
        <f>IF(AND(trading_client_detail!$A680&lt;&gt;"",ROUND(trading_client_detail!$G680,0)&lt;&gt;0),IF(OR(LEFT(trading_client_detail!$F680,3)="USD",RIGHT(trading_client_detail!$F680,3)="USD",LEFT(trading_client_detail!$F680,3)="EUR",RIGHT(trading_client_detail!$F680,3)="EUR"),"",IF(NOT(ISERROR(VLOOKUP(trading_client_detail!$E680,'asset_&amp;_open_positions'!$E:$M, 9, FALSE))),VLOOKUP(trading_client_detail!$E680,'asset_&amp;_open_positions'!$E:$M, 9, FALSE),IF(NOT(ISERROR(VLOOKUP(trading_client_detail!$F680,'asset_&amp;_open_positions'!$E:$M, 9, FALSE))),VLOOKUP(trading_client_detail!$F680,'asset_&amp;_open_positions'!$E:$M, 9, FALSE),RIGHT(trading_client_detail!$F680,LEN(trading_client_detail!$F680)-1)))),"")</f>
        <v/>
      </c>
      <c r="B680" t="str">
        <f>IF(AND(trading_client_detail!$A680&lt;&gt;"",ROUND(trading_client_detail!$G680,0)&lt;&gt;0),IF(OR(LEFT(trading_client_detail!$F680,3)="USD",RIGHT(trading_client_detail!$F680,3)="USD"),"",IF(NOT(ISERROR(VLOOKUP(trading_client_detail!$E680,'asset_&amp;_open_positions'!$E:$M, 6, FALSE))),VLOOKUP(trading_client_detail!$E680,'asset_&amp;_open_positions'!$E:$M, 6, FALSE),IF(NOT(ISERROR(VLOOKUP($A680,'asset_&amp;_open_positions'!$E:$M, 6, FALSE))),VLOOKUP($A680,'asset_&amp;_open_positions'!$E:$M, 6, FALSE),"ASSET"))),"")</f>
        <v/>
      </c>
      <c r="C680" t="str">
        <f>IF(AND(trading_client_detail!$A680&lt;&gt;"",ROUND(trading_client_detail!$G680,0)&lt;&gt;0),IF(OR(LEFT(trading_client_detail!$F680,3)="USD",RIGHT(trading_client_detail!$F680,3)="USD"),"",IF(NOT(ISERROR(VLOOKUP(trading_client_detail!$E680,'asset_&amp;_open_positions'!$E:$M, 6, FALSE))),VLOOKUP(trading_client_detail!$E680,'asset_&amp;_open_positions'!$E:$M, 8, FALSE),IF(NOT(ISERROR(VLOOKUP($A680,'asset_&amp;_open_positions'!$E:$M, 6, FALSE))),VLOOKUP($A680,'asset_&amp;_open_positions'!$E:$M, 8, FALSE),1))),"")</f>
        <v/>
      </c>
      <c r="D680" s="42" t="str">
        <f>IF(trading_client_detail!$A680&lt;&gt;"",IF(OR(LEFT(trading_client_detail!$F680,3)="USD",RIGHT(trading_client_detail!$F680,3)="USD",LEFT(trading_client_detail!$F680,3)="EUR",RIGHT(trading_client_detail!$F680,3)="EUR"),"",trading_client_detail!$G680),"")</f>
        <v/>
      </c>
    </row>
    <row r="681" spans="1:4" x14ac:dyDescent="0.25">
      <c r="A681" t="str">
        <f>IF(AND(trading_client_detail!$A681&lt;&gt;"",ROUND(trading_client_detail!$G681,0)&lt;&gt;0),IF(OR(LEFT(trading_client_detail!$F681,3)="USD",RIGHT(trading_client_detail!$F681,3)="USD",LEFT(trading_client_detail!$F681,3)="EUR",RIGHT(trading_client_detail!$F681,3)="EUR"),"",IF(NOT(ISERROR(VLOOKUP(trading_client_detail!$E681,'asset_&amp;_open_positions'!$E:$M, 9, FALSE))),VLOOKUP(trading_client_detail!$E681,'asset_&amp;_open_positions'!$E:$M, 9, FALSE),IF(NOT(ISERROR(VLOOKUP(trading_client_detail!$F681,'asset_&amp;_open_positions'!$E:$M, 9, FALSE))),VLOOKUP(trading_client_detail!$F681,'asset_&amp;_open_positions'!$E:$M, 9, FALSE),RIGHT(trading_client_detail!$F681,LEN(trading_client_detail!$F681)-1)))),"")</f>
        <v/>
      </c>
      <c r="B681" t="str">
        <f>IF(AND(trading_client_detail!$A681&lt;&gt;"",ROUND(trading_client_detail!$G681,0)&lt;&gt;0),IF(OR(LEFT(trading_client_detail!$F681,3)="USD",RIGHT(trading_client_detail!$F681,3)="USD"),"",IF(NOT(ISERROR(VLOOKUP(trading_client_detail!$E681,'asset_&amp;_open_positions'!$E:$M, 6, FALSE))),VLOOKUP(trading_client_detail!$E681,'asset_&amp;_open_positions'!$E:$M, 6, FALSE),IF(NOT(ISERROR(VLOOKUP($A681,'asset_&amp;_open_positions'!$E:$M, 6, FALSE))),VLOOKUP($A681,'asset_&amp;_open_positions'!$E:$M, 6, FALSE),"ASSET"))),"")</f>
        <v/>
      </c>
      <c r="C681" t="str">
        <f>IF(AND(trading_client_detail!$A681&lt;&gt;"",ROUND(trading_client_detail!$G681,0)&lt;&gt;0),IF(OR(LEFT(trading_client_detail!$F681,3)="USD",RIGHT(trading_client_detail!$F681,3)="USD"),"",IF(NOT(ISERROR(VLOOKUP(trading_client_detail!$E681,'asset_&amp;_open_positions'!$E:$M, 6, FALSE))),VLOOKUP(trading_client_detail!$E681,'asset_&amp;_open_positions'!$E:$M, 8, FALSE),IF(NOT(ISERROR(VLOOKUP($A681,'asset_&amp;_open_positions'!$E:$M, 6, FALSE))),VLOOKUP($A681,'asset_&amp;_open_positions'!$E:$M, 8, FALSE),1))),"")</f>
        <v/>
      </c>
      <c r="D681" s="42" t="str">
        <f>IF(trading_client_detail!$A681&lt;&gt;"",IF(OR(LEFT(trading_client_detail!$F681,3)="USD",RIGHT(trading_client_detail!$F681,3)="USD",LEFT(trading_client_detail!$F681,3)="EUR",RIGHT(trading_client_detail!$F681,3)="EUR"),"",trading_client_detail!$G681),"")</f>
        <v/>
      </c>
    </row>
    <row r="682" spans="1:4" x14ac:dyDescent="0.25">
      <c r="A682" t="str">
        <f>IF(AND(trading_client_detail!$A682&lt;&gt;"",ROUND(trading_client_detail!$G682,0)&lt;&gt;0),IF(OR(LEFT(trading_client_detail!$F682,3)="USD",RIGHT(trading_client_detail!$F682,3)="USD",LEFT(trading_client_detail!$F682,3)="EUR",RIGHT(trading_client_detail!$F682,3)="EUR"),"",IF(NOT(ISERROR(VLOOKUP(trading_client_detail!$E682,'asset_&amp;_open_positions'!$E:$M, 9, FALSE))),VLOOKUP(trading_client_detail!$E682,'asset_&amp;_open_positions'!$E:$M, 9, FALSE),IF(NOT(ISERROR(VLOOKUP(trading_client_detail!$F682,'asset_&amp;_open_positions'!$E:$M, 9, FALSE))),VLOOKUP(trading_client_detail!$F682,'asset_&amp;_open_positions'!$E:$M, 9, FALSE),RIGHT(trading_client_detail!$F682,LEN(trading_client_detail!$F682)-1)))),"")</f>
        <v/>
      </c>
      <c r="B682" t="str">
        <f>IF(AND(trading_client_detail!$A682&lt;&gt;"",ROUND(trading_client_detail!$G682,0)&lt;&gt;0),IF(OR(LEFT(trading_client_detail!$F682,3)="USD",RIGHT(trading_client_detail!$F682,3)="USD"),"",IF(NOT(ISERROR(VLOOKUP(trading_client_detail!$E682,'asset_&amp;_open_positions'!$E:$M, 6, FALSE))),VLOOKUP(trading_client_detail!$E682,'asset_&amp;_open_positions'!$E:$M, 6, FALSE),IF(NOT(ISERROR(VLOOKUP($A682,'asset_&amp;_open_positions'!$E:$M, 6, FALSE))),VLOOKUP($A682,'asset_&amp;_open_positions'!$E:$M, 6, FALSE),"ASSET"))),"")</f>
        <v/>
      </c>
      <c r="C682" t="str">
        <f>IF(AND(trading_client_detail!$A682&lt;&gt;"",ROUND(trading_client_detail!$G682,0)&lt;&gt;0),IF(OR(LEFT(trading_client_detail!$F682,3)="USD",RIGHT(trading_client_detail!$F682,3)="USD"),"",IF(NOT(ISERROR(VLOOKUP(trading_client_detail!$E682,'asset_&amp;_open_positions'!$E:$M, 6, FALSE))),VLOOKUP(trading_client_detail!$E682,'asset_&amp;_open_positions'!$E:$M, 8, FALSE),IF(NOT(ISERROR(VLOOKUP($A682,'asset_&amp;_open_positions'!$E:$M, 6, FALSE))),VLOOKUP($A682,'asset_&amp;_open_positions'!$E:$M, 8, FALSE),1))),"")</f>
        <v/>
      </c>
      <c r="D682" s="42">
        <f>IF(trading_client_detail!$A682&lt;&gt;"",IF(OR(LEFT(trading_client_detail!$F682,3)="USD",RIGHT(trading_client_detail!$F682,3)="USD",LEFT(trading_client_detail!$F682,3)="EUR",RIGHT(trading_client_detail!$F682,3)="EUR"),"",trading_client_detail!$G682),"")</f>
        <v>4.0000000000000002E-9</v>
      </c>
    </row>
    <row r="683" spans="1:4" x14ac:dyDescent="0.25">
      <c r="A683" t="str">
        <f>IF(AND(trading_client_detail!$A683&lt;&gt;"",ROUND(trading_client_detail!$G683,0)&lt;&gt;0),IF(OR(LEFT(trading_client_detail!$F683,3)="USD",RIGHT(trading_client_detail!$F683,3)="USD",LEFT(trading_client_detail!$F683,3)="EUR",RIGHT(trading_client_detail!$F683,3)="EUR"),"",IF(NOT(ISERROR(VLOOKUP(trading_client_detail!$E683,'asset_&amp;_open_positions'!$E:$M, 9, FALSE))),VLOOKUP(trading_client_detail!$E683,'asset_&amp;_open_positions'!$E:$M, 9, FALSE),IF(NOT(ISERROR(VLOOKUP(trading_client_detail!$F683,'asset_&amp;_open_positions'!$E:$M, 9, FALSE))),VLOOKUP(trading_client_detail!$F683,'asset_&amp;_open_positions'!$E:$M, 9, FALSE),RIGHT(trading_client_detail!$F683,LEN(trading_client_detail!$F683)-1)))),"")</f>
        <v/>
      </c>
      <c r="B683" t="str">
        <f>IF(AND(trading_client_detail!$A683&lt;&gt;"",ROUND(trading_client_detail!$G683,0)&lt;&gt;0),IF(OR(LEFT(trading_client_detail!$F683,3)="USD",RIGHT(trading_client_detail!$F683,3)="USD"),"",IF(NOT(ISERROR(VLOOKUP(trading_client_detail!$E683,'asset_&amp;_open_positions'!$E:$M, 6, FALSE))),VLOOKUP(trading_client_detail!$E683,'asset_&amp;_open_positions'!$E:$M, 6, FALSE),IF(NOT(ISERROR(VLOOKUP($A683,'asset_&amp;_open_positions'!$E:$M, 6, FALSE))),VLOOKUP($A683,'asset_&amp;_open_positions'!$E:$M, 6, FALSE),"ASSET"))),"")</f>
        <v/>
      </c>
      <c r="C683" t="str">
        <f>IF(AND(trading_client_detail!$A683&lt;&gt;"",ROUND(trading_client_detail!$G683,0)&lt;&gt;0),IF(OR(LEFT(trading_client_detail!$F683,3)="USD",RIGHT(trading_client_detail!$F683,3)="USD"),"",IF(NOT(ISERROR(VLOOKUP(trading_client_detail!$E683,'asset_&amp;_open_positions'!$E:$M, 6, FALSE))),VLOOKUP(trading_client_detail!$E683,'asset_&amp;_open_positions'!$E:$M, 8, FALSE),IF(NOT(ISERROR(VLOOKUP($A683,'asset_&amp;_open_positions'!$E:$M, 6, FALSE))),VLOOKUP($A683,'asset_&amp;_open_positions'!$E:$M, 8, FALSE),1))),"")</f>
        <v/>
      </c>
      <c r="D683" s="42" t="str">
        <f>IF(trading_client_detail!$A683&lt;&gt;"",IF(OR(LEFT(trading_client_detail!$F683,3)="USD",RIGHT(trading_client_detail!$F683,3)="USD",LEFT(trading_client_detail!$F683,3)="EUR",RIGHT(trading_client_detail!$F683,3)="EUR"),"",trading_client_detail!$G683),"")</f>
        <v/>
      </c>
    </row>
    <row r="684" spans="1:4" x14ac:dyDescent="0.25">
      <c r="A684" t="str">
        <f>IF(AND(trading_client_detail!$A684&lt;&gt;"",ROUND(trading_client_detail!$G684,0)&lt;&gt;0),IF(OR(LEFT(trading_client_detail!$F684,3)="USD",RIGHT(trading_client_detail!$F684,3)="USD",LEFT(trading_client_detail!$F684,3)="EUR",RIGHT(trading_client_detail!$F684,3)="EUR"),"",IF(NOT(ISERROR(VLOOKUP(trading_client_detail!$E684,'asset_&amp;_open_positions'!$E:$M, 9, FALSE))),VLOOKUP(trading_client_detail!$E684,'asset_&amp;_open_positions'!$E:$M, 9, FALSE),IF(NOT(ISERROR(VLOOKUP(trading_client_detail!$F684,'asset_&amp;_open_positions'!$E:$M, 9, FALSE))),VLOOKUP(trading_client_detail!$F684,'asset_&amp;_open_positions'!$E:$M, 9, FALSE),RIGHT(trading_client_detail!$F684,LEN(trading_client_detail!$F684)-1)))),"")</f>
        <v/>
      </c>
      <c r="B684" t="str">
        <f>IF(AND(trading_client_detail!$A684&lt;&gt;"",ROUND(trading_client_detail!$G684,0)&lt;&gt;0),IF(OR(LEFT(trading_client_detail!$F684,3)="USD",RIGHT(trading_client_detail!$F684,3)="USD"),"",IF(NOT(ISERROR(VLOOKUP(trading_client_detail!$E684,'asset_&amp;_open_positions'!$E:$M, 6, FALSE))),VLOOKUP(trading_client_detail!$E684,'asset_&amp;_open_positions'!$E:$M, 6, FALSE),IF(NOT(ISERROR(VLOOKUP($A684,'asset_&amp;_open_positions'!$E:$M, 6, FALSE))),VLOOKUP($A684,'asset_&amp;_open_positions'!$E:$M, 6, FALSE),"ASSET"))),"")</f>
        <v/>
      </c>
      <c r="C684" t="str">
        <f>IF(AND(trading_client_detail!$A684&lt;&gt;"",ROUND(trading_client_detail!$G684,0)&lt;&gt;0),IF(OR(LEFT(trading_client_detail!$F684,3)="USD",RIGHT(trading_client_detail!$F684,3)="USD"),"",IF(NOT(ISERROR(VLOOKUP(trading_client_detail!$E684,'asset_&amp;_open_positions'!$E:$M, 6, FALSE))),VLOOKUP(trading_client_detail!$E684,'asset_&amp;_open_positions'!$E:$M, 8, FALSE),IF(NOT(ISERROR(VLOOKUP($A684,'asset_&amp;_open_positions'!$E:$M, 6, FALSE))),VLOOKUP($A684,'asset_&amp;_open_positions'!$E:$M, 8, FALSE),1))),"")</f>
        <v/>
      </c>
      <c r="D684" s="42" t="str">
        <f>IF(trading_client_detail!$A684&lt;&gt;"",IF(OR(LEFT(trading_client_detail!$F684,3)="USD",RIGHT(trading_client_detail!$F684,3)="USD",LEFT(trading_client_detail!$F684,3)="EUR",RIGHT(trading_client_detail!$F684,3)="EUR"),"",trading_client_detail!$G684),"")</f>
        <v/>
      </c>
    </row>
    <row r="685" spans="1:4" x14ac:dyDescent="0.25">
      <c r="A685" t="str">
        <f>IF(AND(trading_client_detail!$A685&lt;&gt;"",ROUND(trading_client_detail!$G685,0)&lt;&gt;0),IF(OR(LEFT(trading_client_detail!$F685,3)="USD",RIGHT(trading_client_detail!$F685,3)="USD",LEFT(trading_client_detail!$F685,3)="EUR",RIGHT(trading_client_detail!$F685,3)="EUR"),"",IF(NOT(ISERROR(VLOOKUP(trading_client_detail!$E685,'asset_&amp;_open_positions'!$E:$M, 9, FALSE))),VLOOKUP(trading_client_detail!$E685,'asset_&amp;_open_positions'!$E:$M, 9, FALSE),IF(NOT(ISERROR(VLOOKUP(trading_client_detail!$F685,'asset_&amp;_open_positions'!$E:$M, 9, FALSE))),VLOOKUP(trading_client_detail!$F685,'asset_&amp;_open_positions'!$E:$M, 9, FALSE),RIGHT(trading_client_detail!$F685,LEN(trading_client_detail!$F685)-1)))),"")</f>
        <v>ETH</v>
      </c>
      <c r="B685" t="str">
        <f>IF(AND(trading_client_detail!$A685&lt;&gt;"",ROUND(trading_client_detail!$G685,0)&lt;&gt;0),IF(OR(LEFT(trading_client_detail!$F685,3)="USD",RIGHT(trading_client_detail!$F685,3)="USD"),"",IF(NOT(ISERROR(VLOOKUP(trading_client_detail!$E685,'asset_&amp;_open_positions'!$E:$M, 6, FALSE))),VLOOKUP(trading_client_detail!$E685,'asset_&amp;_open_positions'!$E:$M, 6, FALSE),IF(NOT(ISERROR(VLOOKUP($A685,'asset_&amp;_open_positions'!$E:$M, 6, FALSE))),VLOOKUP($A685,'asset_&amp;_open_positions'!$E:$M, 6, FALSE),"ASSET"))),"")</f>
        <v>FUTURE</v>
      </c>
      <c r="C685">
        <f>IF(AND(trading_client_detail!$A685&lt;&gt;"",ROUND(trading_client_detail!$G685,0)&lt;&gt;0),IF(OR(LEFT(trading_client_detail!$F685,3)="USD",RIGHT(trading_client_detail!$F685,3)="USD"),"",IF(NOT(ISERROR(VLOOKUP(trading_client_detail!$E685,'asset_&amp;_open_positions'!$E:$M, 6, FALSE))),VLOOKUP(trading_client_detail!$E685,'asset_&amp;_open_positions'!$E:$M, 8, FALSE),IF(NOT(ISERROR(VLOOKUP($A685,'asset_&amp;_open_positions'!$E:$M, 6, FALSE))),VLOOKUP($A685,'asset_&amp;_open_positions'!$E:$M, 8, FALSE),1))),"")</f>
        <v>1</v>
      </c>
      <c r="D685" s="42">
        <f>IF(trading_client_detail!$A685&lt;&gt;"",IF(OR(LEFT(trading_client_detail!$F685,3)="USD",RIGHT(trading_client_detail!$F685,3)="USD",LEFT(trading_client_detail!$F685,3)="EUR",RIGHT(trading_client_detail!$F685,3)="EUR"),"",trading_client_detail!$G685),"")</f>
        <v>3488.2</v>
      </c>
    </row>
    <row r="686" spans="1:4" x14ac:dyDescent="0.25">
      <c r="A686" t="str">
        <f>IF(AND(trading_client_detail!$A686&lt;&gt;"",ROUND(trading_client_detail!$G686,0)&lt;&gt;0),IF(OR(LEFT(trading_client_detail!$F686,3)="USD",RIGHT(trading_client_detail!$F686,3)="USD",LEFT(trading_client_detail!$F686,3)="EUR",RIGHT(trading_client_detail!$F686,3)="EUR"),"",IF(NOT(ISERROR(VLOOKUP(trading_client_detail!$E686,'asset_&amp;_open_positions'!$E:$M, 9, FALSE))),VLOOKUP(trading_client_detail!$E686,'asset_&amp;_open_positions'!$E:$M, 9, FALSE),IF(NOT(ISERROR(VLOOKUP(trading_client_detail!$F686,'asset_&amp;_open_positions'!$E:$M, 9, FALSE))),VLOOKUP(trading_client_detail!$F686,'asset_&amp;_open_positions'!$E:$M, 9, FALSE),RIGHT(trading_client_detail!$F686,LEN(trading_client_detail!$F686)-1)))),"")</f>
        <v>ETH</v>
      </c>
      <c r="B686" t="str">
        <f>IF(AND(trading_client_detail!$A686&lt;&gt;"",ROUND(trading_client_detail!$G686,0)&lt;&gt;0),IF(OR(LEFT(trading_client_detail!$F686,3)="USD",RIGHT(trading_client_detail!$F686,3)="USD"),"",IF(NOT(ISERROR(VLOOKUP(trading_client_detail!$E686,'asset_&amp;_open_positions'!$E:$M, 6, FALSE))),VLOOKUP(trading_client_detail!$E686,'asset_&amp;_open_positions'!$E:$M, 6, FALSE),IF(NOT(ISERROR(VLOOKUP($A686,'asset_&amp;_open_positions'!$E:$M, 6, FALSE))),VLOOKUP($A686,'asset_&amp;_open_positions'!$E:$M, 6, FALSE),"ASSET"))),"")</f>
        <v>FUTURE</v>
      </c>
      <c r="C686">
        <f>IF(AND(trading_client_detail!$A686&lt;&gt;"",ROUND(trading_client_detail!$G686,0)&lt;&gt;0),IF(OR(LEFT(trading_client_detail!$F686,3)="USD",RIGHT(trading_client_detail!$F686,3)="USD"),"",IF(NOT(ISERROR(VLOOKUP(trading_client_detail!$E686,'asset_&amp;_open_positions'!$E:$M, 6, FALSE))),VLOOKUP(trading_client_detail!$E686,'asset_&amp;_open_positions'!$E:$M, 8, FALSE),IF(NOT(ISERROR(VLOOKUP($A686,'asset_&amp;_open_positions'!$E:$M, 6, FALSE))),VLOOKUP($A686,'asset_&amp;_open_positions'!$E:$M, 8, FALSE),1))),"")</f>
        <v>1</v>
      </c>
      <c r="D686" s="42">
        <f>IF(trading_client_detail!$A686&lt;&gt;"",IF(OR(LEFT(trading_client_detail!$F686,3)="USD",RIGHT(trading_client_detail!$F686,3)="USD",LEFT(trading_client_detail!$F686,3)="EUR",RIGHT(trading_client_detail!$F686,3)="EUR"),"",trading_client_detail!$G686),"")</f>
        <v>-1478.6949999999999</v>
      </c>
    </row>
    <row r="687" spans="1:4" x14ac:dyDescent="0.25">
      <c r="A687" t="str">
        <f>IF(AND(trading_client_detail!$A687&lt;&gt;"",ROUND(trading_client_detail!$G687,0)&lt;&gt;0),IF(OR(LEFT(trading_client_detail!$F687,3)="USD",RIGHT(trading_client_detail!$F687,3)="USD",LEFT(trading_client_detail!$F687,3)="EUR",RIGHT(trading_client_detail!$F687,3)="EUR"),"",IF(NOT(ISERROR(VLOOKUP(trading_client_detail!$E687,'asset_&amp;_open_positions'!$E:$M, 9, FALSE))),VLOOKUP(trading_client_detail!$E687,'asset_&amp;_open_positions'!$E:$M, 9, FALSE),IF(NOT(ISERROR(VLOOKUP(trading_client_detail!$F687,'asset_&amp;_open_positions'!$E:$M, 9, FALSE))),VLOOKUP(trading_client_detail!$F687,'asset_&amp;_open_positions'!$E:$M, 9, FALSE),RIGHT(trading_client_detail!$F687,LEN(trading_client_detail!$F687)-1)))),"")</f>
        <v>ETH</v>
      </c>
      <c r="B687" t="str">
        <f>IF(AND(trading_client_detail!$A687&lt;&gt;"",ROUND(trading_client_detail!$G687,0)&lt;&gt;0),IF(OR(LEFT(trading_client_detail!$F687,3)="USD",RIGHT(trading_client_detail!$F687,3)="USD"),"",IF(NOT(ISERROR(VLOOKUP(trading_client_detail!$E687,'asset_&amp;_open_positions'!$E:$M, 6, FALSE))),VLOOKUP(trading_client_detail!$E687,'asset_&amp;_open_positions'!$E:$M, 6, FALSE),IF(NOT(ISERROR(VLOOKUP($A687,'asset_&amp;_open_positions'!$E:$M, 6, FALSE))),VLOOKUP($A687,'asset_&amp;_open_positions'!$E:$M, 6, FALSE),"ASSET"))),"")</f>
        <v>SWAP</v>
      </c>
      <c r="C687">
        <f>IF(AND(trading_client_detail!$A687&lt;&gt;"",ROUND(trading_client_detail!$G687,0)&lt;&gt;0),IF(OR(LEFT(trading_client_detail!$F687,3)="USD",RIGHT(trading_client_detail!$F687,3)="USD"),"",IF(NOT(ISERROR(VLOOKUP(trading_client_detail!$E687,'asset_&amp;_open_positions'!$E:$M, 6, FALSE))),VLOOKUP(trading_client_detail!$E687,'asset_&amp;_open_positions'!$E:$M, 8, FALSE),IF(NOT(ISERROR(VLOOKUP($A687,'asset_&amp;_open_positions'!$E:$M, 6, FALSE))),VLOOKUP($A687,'asset_&amp;_open_positions'!$E:$M, 8, FALSE),1))),"")</f>
        <v>1</v>
      </c>
      <c r="D687" s="42">
        <f>IF(trading_client_detail!$A687&lt;&gt;"",IF(OR(LEFT(trading_client_detail!$F687,3)="USD",RIGHT(trading_client_detail!$F687,3)="USD",LEFT(trading_client_detail!$F687,3)="EUR",RIGHT(trading_client_detail!$F687,3)="EUR"),"",trading_client_detail!$G687),"")</f>
        <v>1478.6949999999999</v>
      </c>
    </row>
    <row r="688" spans="1:4" x14ac:dyDescent="0.25">
      <c r="A688" t="str">
        <f>IF(AND(trading_client_detail!$A688&lt;&gt;"",ROUND(trading_client_detail!$G688,0)&lt;&gt;0),IF(OR(LEFT(trading_client_detail!$F688,3)="USD",RIGHT(trading_client_detail!$F688,3)="USD",LEFT(trading_client_detail!$F688,3)="EUR",RIGHT(trading_client_detail!$F688,3)="EUR"),"",IF(NOT(ISERROR(VLOOKUP(trading_client_detail!$E688,'asset_&amp;_open_positions'!$E:$M, 9, FALSE))),VLOOKUP(trading_client_detail!$E688,'asset_&amp;_open_positions'!$E:$M, 9, FALSE),IF(NOT(ISERROR(VLOOKUP(trading_client_detail!$F688,'asset_&amp;_open_positions'!$E:$M, 9, FALSE))),VLOOKUP(trading_client_detail!$F688,'asset_&amp;_open_positions'!$E:$M, 9, FALSE),RIGHT(trading_client_detail!$F688,LEN(trading_client_detail!$F688)-1)))),"")</f>
        <v/>
      </c>
      <c r="B688" t="str">
        <f>IF(AND(trading_client_detail!$A688&lt;&gt;"",ROUND(trading_client_detail!$G688,0)&lt;&gt;0),IF(OR(LEFT(trading_client_detail!$F688,3)="USD",RIGHT(trading_client_detail!$F688,3)="USD"),"",IF(NOT(ISERROR(VLOOKUP(trading_client_detail!$E688,'asset_&amp;_open_positions'!$E:$M, 6, FALSE))),VLOOKUP(trading_client_detail!$E688,'asset_&amp;_open_positions'!$E:$M, 6, FALSE),IF(NOT(ISERROR(VLOOKUP($A688,'asset_&amp;_open_positions'!$E:$M, 6, FALSE))),VLOOKUP($A688,'asset_&amp;_open_positions'!$E:$M, 6, FALSE),"ASSET"))),"")</f>
        <v/>
      </c>
      <c r="C688" t="str">
        <f>IF(AND(trading_client_detail!$A688&lt;&gt;"",ROUND(trading_client_detail!$G688,0)&lt;&gt;0),IF(OR(LEFT(trading_client_detail!$F688,3)="USD",RIGHT(trading_client_detail!$F688,3)="USD"),"",IF(NOT(ISERROR(VLOOKUP(trading_client_detail!$E688,'asset_&amp;_open_positions'!$E:$M, 6, FALSE))),VLOOKUP(trading_client_detail!$E688,'asset_&amp;_open_positions'!$E:$M, 8, FALSE),IF(NOT(ISERROR(VLOOKUP($A688,'asset_&amp;_open_positions'!$E:$M, 6, FALSE))),VLOOKUP($A688,'asset_&amp;_open_positions'!$E:$M, 8, FALSE),1))),"")</f>
        <v/>
      </c>
      <c r="D688" s="42" t="str">
        <f>IF(trading_client_detail!$A688&lt;&gt;"",IF(OR(LEFT(trading_client_detail!$F688,3)="USD",RIGHT(trading_client_detail!$F688,3)="USD",LEFT(trading_client_detail!$F688,3)="EUR",RIGHT(trading_client_detail!$F688,3)="EUR"),"",trading_client_detail!$G688),"")</f>
        <v/>
      </c>
    </row>
    <row r="689" spans="1:4" x14ac:dyDescent="0.25">
      <c r="A689" t="str">
        <f>IF(AND(trading_client_detail!$A689&lt;&gt;"",ROUND(trading_client_detail!$G689,0)&lt;&gt;0),IF(OR(LEFT(trading_client_detail!$F689,3)="USD",RIGHT(trading_client_detail!$F689,3)="USD",LEFT(trading_client_detail!$F689,3)="EUR",RIGHT(trading_client_detail!$F689,3)="EUR"),"",IF(NOT(ISERROR(VLOOKUP(trading_client_detail!$E689,'asset_&amp;_open_positions'!$E:$M, 9, FALSE))),VLOOKUP(trading_client_detail!$E689,'asset_&amp;_open_positions'!$E:$M, 9, FALSE),IF(NOT(ISERROR(VLOOKUP(trading_client_detail!$F689,'asset_&amp;_open_positions'!$E:$M, 9, FALSE))),VLOOKUP(trading_client_detail!$F689,'asset_&amp;_open_positions'!$E:$M, 9, FALSE),RIGHT(trading_client_detail!$F689,LEN(trading_client_detail!$F689)-1)))),"")</f>
        <v/>
      </c>
      <c r="B689" t="str">
        <f>IF(AND(trading_client_detail!$A689&lt;&gt;"",ROUND(trading_client_detail!$G689,0)&lt;&gt;0),IF(OR(LEFT(trading_client_detail!$F689,3)="USD",RIGHT(trading_client_detail!$F689,3)="USD"),"",IF(NOT(ISERROR(VLOOKUP(trading_client_detail!$E689,'asset_&amp;_open_positions'!$E:$M, 6, FALSE))),VLOOKUP(trading_client_detail!$E689,'asset_&amp;_open_positions'!$E:$M, 6, FALSE),IF(NOT(ISERROR(VLOOKUP($A689,'asset_&amp;_open_positions'!$E:$M, 6, FALSE))),VLOOKUP($A689,'asset_&amp;_open_positions'!$E:$M, 6, FALSE),"ASSET"))),"")</f>
        <v/>
      </c>
      <c r="C689" t="str">
        <f>IF(AND(trading_client_detail!$A689&lt;&gt;"",ROUND(trading_client_detail!$G689,0)&lt;&gt;0),IF(OR(LEFT(trading_client_detail!$F689,3)="USD",RIGHT(trading_client_detail!$F689,3)="USD"),"",IF(NOT(ISERROR(VLOOKUP(trading_client_detail!$E689,'asset_&amp;_open_positions'!$E:$M, 6, FALSE))),VLOOKUP(trading_client_detail!$E689,'asset_&amp;_open_positions'!$E:$M, 8, FALSE),IF(NOT(ISERROR(VLOOKUP($A689,'asset_&amp;_open_positions'!$E:$M, 6, FALSE))),VLOOKUP($A689,'asset_&amp;_open_positions'!$E:$M, 8, FALSE),1))),"")</f>
        <v/>
      </c>
      <c r="D689" s="42" t="str">
        <f>IF(trading_client_detail!$A689&lt;&gt;"",IF(OR(LEFT(trading_client_detail!$F689,3)="USD",RIGHT(trading_client_detail!$F689,3)="USD",LEFT(trading_client_detail!$F689,3)="EUR",RIGHT(trading_client_detail!$F689,3)="EUR"),"",trading_client_detail!$G689),"")</f>
        <v/>
      </c>
    </row>
    <row r="690" spans="1:4" x14ac:dyDescent="0.25">
      <c r="A690" t="str">
        <f>IF(AND(trading_client_detail!$A690&lt;&gt;"",ROUND(trading_client_detail!$G690,0)&lt;&gt;0),IF(OR(LEFT(trading_client_detail!$F690,3)="USD",RIGHT(trading_client_detail!$F690,3)="USD",LEFT(trading_client_detail!$F690,3)="EUR",RIGHT(trading_client_detail!$F690,3)="EUR"),"",IF(NOT(ISERROR(VLOOKUP(trading_client_detail!$E690,'asset_&amp;_open_positions'!$E:$M, 9, FALSE))),VLOOKUP(trading_client_detail!$E690,'asset_&amp;_open_positions'!$E:$M, 9, FALSE),IF(NOT(ISERROR(VLOOKUP(trading_client_detail!$F690,'asset_&amp;_open_positions'!$E:$M, 9, FALSE))),VLOOKUP(trading_client_detail!$F690,'asset_&amp;_open_positions'!$E:$M, 9, FALSE),RIGHT(trading_client_detail!$F690,LEN(trading_client_detail!$F690)-1)))),"")</f>
        <v>ETH</v>
      </c>
      <c r="B690" t="str">
        <f>IF(AND(trading_client_detail!$A690&lt;&gt;"",ROUND(trading_client_detail!$G690,0)&lt;&gt;0),IF(OR(LEFT(trading_client_detail!$F690,3)="USD",RIGHT(trading_client_detail!$F690,3)="USD"),"",IF(NOT(ISERROR(VLOOKUP(trading_client_detail!$E690,'asset_&amp;_open_positions'!$E:$M, 6, FALSE))),VLOOKUP(trading_client_detail!$E690,'asset_&amp;_open_positions'!$E:$M, 6, FALSE),IF(NOT(ISERROR(VLOOKUP($A690,'asset_&amp;_open_positions'!$E:$M, 6, FALSE))),VLOOKUP($A690,'asset_&amp;_open_positions'!$E:$M, 6, FALSE),"ASSET"))),"")</f>
        <v>ASSET</v>
      </c>
      <c r="C690">
        <f>IF(AND(trading_client_detail!$A690&lt;&gt;"",ROUND(trading_client_detail!$G690,0)&lt;&gt;0),IF(OR(LEFT(trading_client_detail!$F690,3)="USD",RIGHT(trading_client_detail!$F690,3)="USD"),"",IF(NOT(ISERROR(VLOOKUP(trading_client_detail!$E690,'asset_&amp;_open_positions'!$E:$M, 6, FALSE))),VLOOKUP(trading_client_detail!$E690,'asset_&amp;_open_positions'!$E:$M, 8, FALSE),IF(NOT(ISERROR(VLOOKUP($A690,'asset_&amp;_open_positions'!$E:$M, 6, FALSE))),VLOOKUP($A690,'asset_&amp;_open_positions'!$E:$M, 8, FALSE),1))),"")</f>
        <v>1</v>
      </c>
      <c r="D690" s="42">
        <f>IF(trading_client_detail!$A690&lt;&gt;"",IF(OR(LEFT(trading_client_detail!$F690,3)="USD",RIGHT(trading_client_detail!$F690,3)="USD",LEFT(trading_client_detail!$F690,3)="EUR",RIGHT(trading_client_detail!$F690,3)="EUR"),"",trading_client_detail!$G690),"")</f>
        <v>-97.609399999999994</v>
      </c>
    </row>
    <row r="691" spans="1:4" x14ac:dyDescent="0.25">
      <c r="A691" t="str">
        <f>IF(AND(trading_client_detail!$A691&lt;&gt;"",ROUND(trading_client_detail!$G691,0)&lt;&gt;0),IF(OR(LEFT(trading_client_detail!$F691,3)="USD",RIGHT(trading_client_detail!$F691,3)="USD",LEFT(trading_client_detail!$F691,3)="EUR",RIGHT(trading_client_detail!$F691,3)="EUR"),"",IF(NOT(ISERROR(VLOOKUP(trading_client_detail!$E691,'asset_&amp;_open_positions'!$E:$M, 9, FALSE))),VLOOKUP(trading_client_detail!$E691,'asset_&amp;_open_positions'!$E:$M, 9, FALSE),IF(NOT(ISERROR(VLOOKUP(trading_client_detail!$F691,'asset_&amp;_open_positions'!$E:$M, 9, FALSE))),VLOOKUP(trading_client_detail!$F691,'asset_&amp;_open_positions'!$E:$M, 9, FALSE),RIGHT(trading_client_detail!$F691,LEN(trading_client_detail!$F691)-1)))),"")</f>
        <v/>
      </c>
      <c r="B691" t="str">
        <f>IF(AND(trading_client_detail!$A691&lt;&gt;"",ROUND(trading_client_detail!$G691,0)&lt;&gt;0),IF(OR(LEFT(trading_client_detail!$F691,3)="USD",RIGHT(trading_client_detail!$F691,3)="USD"),"",IF(NOT(ISERROR(VLOOKUP(trading_client_detail!$E691,'asset_&amp;_open_positions'!$E:$M, 6, FALSE))),VLOOKUP(trading_client_detail!$E691,'asset_&amp;_open_positions'!$E:$M, 6, FALSE),IF(NOT(ISERROR(VLOOKUP($A691,'asset_&amp;_open_positions'!$E:$M, 6, FALSE))),VLOOKUP($A691,'asset_&amp;_open_positions'!$E:$M, 6, FALSE),"ASSET"))),"")</f>
        <v>ASSET</v>
      </c>
      <c r="C691">
        <f>IF(AND(trading_client_detail!$A691&lt;&gt;"",ROUND(trading_client_detail!$G691,0)&lt;&gt;0),IF(OR(LEFT(trading_client_detail!$F691,3)="USD",RIGHT(trading_client_detail!$F691,3)="USD"),"",IF(NOT(ISERROR(VLOOKUP(trading_client_detail!$E691,'asset_&amp;_open_positions'!$E:$M, 6, FALSE))),VLOOKUP(trading_client_detail!$E691,'asset_&amp;_open_positions'!$E:$M, 8, FALSE),IF(NOT(ISERROR(VLOOKUP($A691,'asset_&amp;_open_positions'!$E:$M, 6, FALSE))),VLOOKUP($A691,'asset_&amp;_open_positions'!$E:$M, 8, FALSE),1))),"")</f>
        <v>1</v>
      </c>
      <c r="D691" s="42" t="str">
        <f>IF(trading_client_detail!$A691&lt;&gt;"",IF(OR(LEFT(trading_client_detail!$F691,3)="USD",RIGHT(trading_client_detail!$F691,3)="USD",LEFT(trading_client_detail!$F691,3)="EUR",RIGHT(trading_client_detail!$F691,3)="EUR"),"",trading_client_detail!$G691),"")</f>
        <v/>
      </c>
    </row>
    <row r="692" spans="1:4" x14ac:dyDescent="0.25">
      <c r="A692" t="str">
        <f>IF(AND(trading_client_detail!$A692&lt;&gt;"",ROUND(trading_client_detail!$G692,0)&lt;&gt;0),IF(OR(LEFT(trading_client_detail!$F692,3)="USD",RIGHT(trading_client_detail!$F692,3)="USD",LEFT(trading_client_detail!$F692,3)="EUR",RIGHT(trading_client_detail!$F692,3)="EUR"),"",IF(NOT(ISERROR(VLOOKUP(trading_client_detail!$E692,'asset_&amp;_open_positions'!$E:$M, 9, FALSE))),VLOOKUP(trading_client_detail!$E692,'asset_&amp;_open_positions'!$E:$M, 9, FALSE),IF(NOT(ISERROR(VLOOKUP(trading_client_detail!$F692,'asset_&amp;_open_positions'!$E:$M, 9, FALSE))),VLOOKUP(trading_client_detail!$F692,'asset_&amp;_open_positions'!$E:$M, 9, FALSE),RIGHT(trading_client_detail!$F692,LEN(trading_client_detail!$F692)-1)))),"")</f>
        <v>ETH</v>
      </c>
      <c r="B692" t="str">
        <f>IF(AND(trading_client_detail!$A692&lt;&gt;"",ROUND(trading_client_detail!$G692,0)&lt;&gt;0),IF(OR(LEFT(trading_client_detail!$F692,3)="USD",RIGHT(trading_client_detail!$F692,3)="USD"),"",IF(NOT(ISERROR(VLOOKUP(trading_client_detail!$E692,'asset_&amp;_open_positions'!$E:$M, 6, FALSE))),VLOOKUP(trading_client_detail!$E692,'asset_&amp;_open_positions'!$E:$M, 6, FALSE),IF(NOT(ISERROR(VLOOKUP($A692,'asset_&amp;_open_positions'!$E:$M, 6, FALSE))),VLOOKUP($A692,'asset_&amp;_open_positions'!$E:$M, 6, FALSE),"ASSET"))),"")</f>
        <v>ASSET</v>
      </c>
      <c r="C692">
        <f>IF(AND(trading_client_detail!$A692&lt;&gt;"",ROUND(trading_client_detail!$G692,0)&lt;&gt;0),IF(OR(LEFT(trading_client_detail!$F692,3)="USD",RIGHT(trading_client_detail!$F692,3)="USD"),"",IF(NOT(ISERROR(VLOOKUP(trading_client_detail!$E692,'asset_&amp;_open_positions'!$E:$M, 6, FALSE))),VLOOKUP(trading_client_detail!$E692,'asset_&amp;_open_positions'!$E:$M, 8, FALSE),IF(NOT(ISERROR(VLOOKUP($A692,'asset_&amp;_open_positions'!$E:$M, 6, FALSE))),VLOOKUP($A692,'asset_&amp;_open_positions'!$E:$M, 8, FALSE),1))),"")</f>
        <v>1</v>
      </c>
      <c r="D692" s="42">
        <f>IF(trading_client_detail!$A692&lt;&gt;"",IF(OR(LEFT(trading_client_detail!$F692,3)="USD",RIGHT(trading_client_detail!$F692,3)="USD",LEFT(trading_client_detail!$F692,3)="EUR",RIGHT(trading_client_detail!$F692,3)="EUR"),"",trading_client_detail!$G692),"")</f>
        <v>97.605056179000002</v>
      </c>
    </row>
    <row r="693" spans="1:4" x14ac:dyDescent="0.25">
      <c r="A693" t="str">
        <f>IF(AND(trading_client_detail!$A693&lt;&gt;"",ROUND(trading_client_detail!$G693,0)&lt;&gt;0),IF(OR(LEFT(trading_client_detail!$F693,3)="USD",RIGHT(trading_client_detail!$F693,3)="USD",LEFT(trading_client_detail!$F693,3)="EUR",RIGHT(trading_client_detail!$F693,3)="EUR"),"",IF(NOT(ISERROR(VLOOKUP(trading_client_detail!$E693,'asset_&amp;_open_positions'!$E:$M, 9, FALSE))),VLOOKUP(trading_client_detail!$E693,'asset_&amp;_open_positions'!$E:$M, 9, FALSE),IF(NOT(ISERROR(VLOOKUP(trading_client_detail!$F693,'asset_&amp;_open_positions'!$E:$M, 9, FALSE))),VLOOKUP(trading_client_detail!$F693,'asset_&amp;_open_positions'!$E:$M, 9, FALSE),RIGHT(trading_client_detail!$F693,LEN(trading_client_detail!$F693)-1)))),"")</f>
        <v/>
      </c>
      <c r="B693" t="str">
        <f>IF(AND(trading_client_detail!$A693&lt;&gt;"",ROUND(trading_client_detail!$G693,0)&lt;&gt;0),IF(OR(LEFT(trading_client_detail!$F693,3)="USD",RIGHT(trading_client_detail!$F693,3)="USD"),"",IF(NOT(ISERROR(VLOOKUP(trading_client_detail!$E693,'asset_&amp;_open_positions'!$E:$M, 6, FALSE))),VLOOKUP(trading_client_detail!$E693,'asset_&amp;_open_positions'!$E:$M, 6, FALSE),IF(NOT(ISERROR(VLOOKUP($A693,'asset_&amp;_open_positions'!$E:$M, 6, FALSE))),VLOOKUP($A693,'asset_&amp;_open_positions'!$E:$M, 6, FALSE),"ASSET"))),"")</f>
        <v>ASSET</v>
      </c>
      <c r="C693">
        <f>IF(AND(trading_client_detail!$A693&lt;&gt;"",ROUND(trading_client_detail!$G693,0)&lt;&gt;0),IF(OR(LEFT(trading_client_detail!$F693,3)="USD",RIGHT(trading_client_detail!$F693,3)="USD"),"",IF(NOT(ISERROR(VLOOKUP(trading_client_detail!$E693,'asset_&amp;_open_positions'!$E:$M, 6, FALSE))),VLOOKUP(trading_client_detail!$E693,'asset_&amp;_open_positions'!$E:$M, 8, FALSE),IF(NOT(ISERROR(VLOOKUP($A693,'asset_&amp;_open_positions'!$E:$M, 6, FALSE))),VLOOKUP($A693,'asset_&amp;_open_positions'!$E:$M, 8, FALSE),1))),"")</f>
        <v>1</v>
      </c>
      <c r="D693" s="42" t="str">
        <f>IF(trading_client_detail!$A693&lt;&gt;"",IF(OR(LEFT(trading_client_detail!$F693,3)="USD",RIGHT(trading_client_detail!$F693,3)="USD",LEFT(trading_client_detail!$F693,3)="EUR",RIGHT(trading_client_detail!$F693,3)="EUR"),"",trading_client_detail!$G693),"")</f>
        <v/>
      </c>
    </row>
    <row r="694" spans="1:4" x14ac:dyDescent="0.25">
      <c r="A694" t="str">
        <f>IF(AND(trading_client_detail!$A694&lt;&gt;"",ROUND(trading_client_detail!$G694,0)&lt;&gt;0),IF(OR(LEFT(trading_client_detail!$F694,3)="USD",RIGHT(trading_client_detail!$F694,3)="USD",LEFT(trading_client_detail!$F694,3)="EUR",RIGHT(trading_client_detail!$F694,3)="EUR"),"",IF(NOT(ISERROR(VLOOKUP(trading_client_detail!$E694,'asset_&amp;_open_positions'!$E:$M, 9, FALSE))),VLOOKUP(trading_client_detail!$E694,'asset_&amp;_open_positions'!$E:$M, 9, FALSE),IF(NOT(ISERROR(VLOOKUP(trading_client_detail!$F694,'asset_&amp;_open_positions'!$E:$M, 9, FALSE))),VLOOKUP(trading_client_detail!$F694,'asset_&amp;_open_positions'!$E:$M, 9, FALSE),RIGHT(trading_client_detail!$F694,LEN(trading_client_detail!$F694)-1)))),"")</f>
        <v/>
      </c>
      <c r="B694" t="str">
        <f>IF(AND(trading_client_detail!$A694&lt;&gt;"",ROUND(trading_client_detail!$G694,0)&lt;&gt;0),IF(OR(LEFT(trading_client_detail!$F694,3)="USD",RIGHT(trading_client_detail!$F694,3)="USD"),"",IF(NOT(ISERROR(VLOOKUP(trading_client_detail!$E694,'asset_&amp;_open_positions'!$E:$M, 6, FALSE))),VLOOKUP(trading_client_detail!$E694,'asset_&amp;_open_positions'!$E:$M, 6, FALSE),IF(NOT(ISERROR(VLOOKUP($A694,'asset_&amp;_open_positions'!$E:$M, 6, FALSE))),VLOOKUP($A694,'asset_&amp;_open_positions'!$E:$M, 6, FALSE),"ASSET"))),"")</f>
        <v/>
      </c>
      <c r="C694" t="str">
        <f>IF(AND(trading_client_detail!$A694&lt;&gt;"",ROUND(trading_client_detail!$G694,0)&lt;&gt;0),IF(OR(LEFT(trading_client_detail!$F694,3)="USD",RIGHT(trading_client_detail!$F694,3)="USD"),"",IF(NOT(ISERROR(VLOOKUP(trading_client_detail!$E694,'asset_&amp;_open_positions'!$E:$M, 6, FALSE))),VLOOKUP(trading_client_detail!$E694,'asset_&amp;_open_positions'!$E:$M, 8, FALSE),IF(NOT(ISERROR(VLOOKUP($A694,'asset_&amp;_open_positions'!$E:$M, 6, FALSE))),VLOOKUP($A694,'asset_&amp;_open_positions'!$E:$M, 8, FALSE),1))),"")</f>
        <v/>
      </c>
      <c r="D694" s="42">
        <f>IF(trading_client_detail!$A694&lt;&gt;"",IF(OR(LEFT(trading_client_detail!$F694,3)="USD",RIGHT(trading_client_detail!$F694,3)="USD",LEFT(trading_client_detail!$F694,3)="EUR",RIGHT(trading_client_detail!$F694,3)="EUR"),"",trading_client_detail!$G694),"")</f>
        <v>1.6249E-5</v>
      </c>
    </row>
    <row r="695" spans="1:4" x14ac:dyDescent="0.25">
      <c r="A695" t="str">
        <f>IF(AND(trading_client_detail!$A695&lt;&gt;"",ROUND(trading_client_detail!$G695,0)&lt;&gt;0),IF(OR(LEFT(trading_client_detail!$F695,3)="USD",RIGHT(trading_client_detail!$F695,3)="USD",LEFT(trading_client_detail!$F695,3)="EUR",RIGHT(trading_client_detail!$F695,3)="EUR"),"",IF(NOT(ISERROR(VLOOKUP(trading_client_detail!$E695,'asset_&amp;_open_positions'!$E:$M, 9, FALSE))),VLOOKUP(trading_client_detail!$E695,'asset_&amp;_open_positions'!$E:$M, 9, FALSE),IF(NOT(ISERROR(VLOOKUP(trading_client_detail!$F695,'asset_&amp;_open_positions'!$E:$M, 9, FALSE))),VLOOKUP(trading_client_detail!$F695,'asset_&amp;_open_positions'!$E:$M, 9, FALSE),RIGHT(trading_client_detail!$F695,LEN(trading_client_detail!$F695)-1)))),"")</f>
        <v>ETH</v>
      </c>
      <c r="B695" t="str">
        <f>IF(AND(trading_client_detail!$A695&lt;&gt;"",ROUND(trading_client_detail!$G695,0)&lt;&gt;0),IF(OR(LEFT(trading_client_detail!$F695,3)="USD",RIGHT(trading_client_detail!$F695,3)="USD"),"",IF(NOT(ISERROR(VLOOKUP(trading_client_detail!$E695,'asset_&amp;_open_positions'!$E:$M, 6, FALSE))),VLOOKUP(trading_client_detail!$E695,'asset_&amp;_open_positions'!$E:$M, 6, FALSE),IF(NOT(ISERROR(VLOOKUP($A695,'asset_&amp;_open_positions'!$E:$M, 6, FALSE))),VLOOKUP($A695,'asset_&amp;_open_positions'!$E:$M, 6, FALSE),"ASSET"))),"")</f>
        <v>ASSET</v>
      </c>
      <c r="C695">
        <f>IF(AND(trading_client_detail!$A695&lt;&gt;"",ROUND(trading_client_detail!$G695,0)&lt;&gt;0),IF(OR(LEFT(trading_client_detail!$F695,3)="USD",RIGHT(trading_client_detail!$F695,3)="USD"),"",IF(NOT(ISERROR(VLOOKUP(trading_client_detail!$E695,'asset_&amp;_open_positions'!$E:$M, 6, FALSE))),VLOOKUP(trading_client_detail!$E695,'asset_&amp;_open_positions'!$E:$M, 8, FALSE),IF(NOT(ISERROR(VLOOKUP($A695,'asset_&amp;_open_positions'!$E:$M, 6, FALSE))),VLOOKUP($A695,'asset_&amp;_open_positions'!$E:$M, 8, FALSE),1))),"")</f>
        <v>1</v>
      </c>
      <c r="D695" s="42">
        <f>IF(trading_client_detail!$A695&lt;&gt;"",IF(OR(LEFT(trading_client_detail!$F695,3)="USD",RIGHT(trading_client_detail!$F695,3)="USD",LEFT(trading_client_detail!$F695,3)="EUR",RIGHT(trading_client_detail!$F695,3)="EUR"),"",trading_client_detail!$G695),"")</f>
        <v>65.112045406999997</v>
      </c>
    </row>
    <row r="696" spans="1:4" x14ac:dyDescent="0.25">
      <c r="A696" t="str">
        <f>IF(AND(trading_client_detail!$A696&lt;&gt;"",ROUND(trading_client_detail!$G696,0)&lt;&gt;0),IF(OR(LEFT(trading_client_detail!$F696,3)="USD",RIGHT(trading_client_detail!$F696,3)="USD",LEFT(trading_client_detail!$F696,3)="EUR",RIGHT(trading_client_detail!$F696,3)="EUR"),"",IF(NOT(ISERROR(VLOOKUP(trading_client_detail!$E696,'asset_&amp;_open_positions'!$E:$M, 9, FALSE))),VLOOKUP(trading_client_detail!$E696,'asset_&amp;_open_positions'!$E:$M, 9, FALSE),IF(NOT(ISERROR(VLOOKUP(trading_client_detail!$F696,'asset_&amp;_open_positions'!$E:$M, 9, FALSE))),VLOOKUP(trading_client_detail!$F696,'asset_&amp;_open_positions'!$E:$M, 9, FALSE),RIGHT(trading_client_detail!$F696,LEN(trading_client_detail!$F696)-1)))),"")</f>
        <v/>
      </c>
      <c r="B696" t="str">
        <f>IF(AND(trading_client_detail!$A696&lt;&gt;"",ROUND(trading_client_detail!$G696,0)&lt;&gt;0),IF(OR(LEFT(trading_client_detail!$F696,3)="USD",RIGHT(trading_client_detail!$F696,3)="USD"),"",IF(NOT(ISERROR(VLOOKUP(trading_client_detail!$E696,'asset_&amp;_open_positions'!$E:$M, 6, FALSE))),VLOOKUP(trading_client_detail!$E696,'asset_&amp;_open_positions'!$E:$M, 6, FALSE),IF(NOT(ISERROR(VLOOKUP($A696,'asset_&amp;_open_positions'!$E:$M, 6, FALSE))),VLOOKUP($A696,'asset_&amp;_open_positions'!$E:$M, 6, FALSE),"ASSET"))),"")</f>
        <v/>
      </c>
      <c r="C696" t="str">
        <f>IF(AND(trading_client_detail!$A696&lt;&gt;"",ROUND(trading_client_detail!$G696,0)&lt;&gt;0),IF(OR(LEFT(trading_client_detail!$F696,3)="USD",RIGHT(trading_client_detail!$F696,3)="USD"),"",IF(NOT(ISERROR(VLOOKUP(trading_client_detail!$E696,'asset_&amp;_open_positions'!$E:$M, 6, FALSE))),VLOOKUP(trading_client_detail!$E696,'asset_&amp;_open_positions'!$E:$M, 8, FALSE),IF(NOT(ISERROR(VLOOKUP($A696,'asset_&amp;_open_positions'!$E:$M, 6, FALSE))),VLOOKUP($A696,'asset_&amp;_open_positions'!$E:$M, 8, FALSE),1))),"")</f>
        <v/>
      </c>
      <c r="D696" s="42" t="str">
        <f>IF(trading_client_detail!$A696&lt;&gt;"",IF(OR(LEFT(trading_client_detail!$F696,3)="USD",RIGHT(trading_client_detail!$F696,3)="USD",LEFT(trading_client_detail!$F696,3)="EUR",RIGHT(trading_client_detail!$F696,3)="EUR"),"",trading_client_detail!$G696),"")</f>
        <v/>
      </c>
    </row>
    <row r="697" spans="1:4" x14ac:dyDescent="0.25">
      <c r="A697" t="str">
        <f>IF(AND(trading_client_detail!$A697&lt;&gt;"",ROUND(trading_client_detail!$G697,0)&lt;&gt;0),IF(OR(LEFT(trading_client_detail!$F697,3)="USD",RIGHT(trading_client_detail!$F697,3)="USD",LEFT(trading_client_detail!$F697,3)="EUR",RIGHT(trading_client_detail!$F697,3)="EUR"),"",IF(NOT(ISERROR(VLOOKUP(trading_client_detail!$E697,'asset_&amp;_open_positions'!$E:$M, 9, FALSE))),VLOOKUP(trading_client_detail!$E697,'asset_&amp;_open_positions'!$E:$M, 9, FALSE),IF(NOT(ISERROR(VLOOKUP(trading_client_detail!$F697,'asset_&amp;_open_positions'!$E:$M, 9, FALSE))),VLOOKUP(trading_client_detail!$F697,'asset_&amp;_open_positions'!$E:$M, 9, FALSE),RIGHT(trading_client_detail!$F697,LEN(trading_client_detail!$F697)-1)))),"")</f>
        <v>ETH</v>
      </c>
      <c r="B697" t="str">
        <f>IF(AND(trading_client_detail!$A697&lt;&gt;"",ROUND(trading_client_detail!$G697,0)&lt;&gt;0),IF(OR(LEFT(trading_client_detail!$F697,3)="USD",RIGHT(trading_client_detail!$F697,3)="USD"),"",IF(NOT(ISERROR(VLOOKUP(trading_client_detail!$E697,'asset_&amp;_open_positions'!$E:$M, 6, FALSE))),VLOOKUP(trading_client_detail!$E697,'asset_&amp;_open_positions'!$E:$M, 6, FALSE),IF(NOT(ISERROR(VLOOKUP($A697,'asset_&amp;_open_positions'!$E:$M, 6, FALSE))),VLOOKUP($A697,'asset_&amp;_open_positions'!$E:$M, 6, FALSE),"ASSET"))),"")</f>
        <v>ASSET</v>
      </c>
      <c r="C697">
        <f>IF(AND(trading_client_detail!$A697&lt;&gt;"",ROUND(trading_client_detail!$G697,0)&lt;&gt;0),IF(OR(LEFT(trading_client_detail!$F697,3)="USD",RIGHT(trading_client_detail!$F697,3)="USD"),"",IF(NOT(ISERROR(VLOOKUP(trading_client_detail!$E697,'asset_&amp;_open_positions'!$E:$M, 6, FALSE))),VLOOKUP(trading_client_detail!$E697,'asset_&amp;_open_positions'!$E:$M, 8, FALSE),IF(NOT(ISERROR(VLOOKUP($A697,'asset_&amp;_open_positions'!$E:$M, 6, FALSE))),VLOOKUP($A697,'asset_&amp;_open_positions'!$E:$M, 8, FALSE),1))),"")</f>
        <v>1</v>
      </c>
      <c r="D697" s="42">
        <f>IF(trading_client_detail!$A697&lt;&gt;"",IF(OR(LEFT(trading_client_detail!$F697,3)="USD",RIGHT(trading_client_detail!$F697,3)="USD",LEFT(trading_client_detail!$F697,3)="EUR",RIGHT(trading_client_detail!$F697,3)="EUR"),"",trading_client_detail!$G697),"")</f>
        <v>73.927199999999999</v>
      </c>
    </row>
    <row r="698" spans="1:4" x14ac:dyDescent="0.25">
      <c r="A698" t="str">
        <f>IF(AND(trading_client_detail!$A698&lt;&gt;"",ROUND(trading_client_detail!$G698,0)&lt;&gt;0),IF(OR(LEFT(trading_client_detail!$F698,3)="USD",RIGHT(trading_client_detail!$F698,3)="USD",LEFT(trading_client_detail!$F698,3)="EUR",RIGHT(trading_client_detail!$F698,3)="EUR"),"",IF(NOT(ISERROR(VLOOKUP(trading_client_detail!$E698,'asset_&amp;_open_positions'!$E:$M, 9, FALSE))),VLOOKUP(trading_client_detail!$E698,'asset_&amp;_open_positions'!$E:$M, 9, FALSE),IF(NOT(ISERROR(VLOOKUP(trading_client_detail!$F698,'asset_&amp;_open_positions'!$E:$M, 9, FALSE))),VLOOKUP(trading_client_detail!$F698,'asset_&amp;_open_positions'!$E:$M, 9, FALSE),RIGHT(trading_client_detail!$F698,LEN(trading_client_detail!$F698)-1)))),"")</f>
        <v>ETH</v>
      </c>
      <c r="B698" t="str">
        <f>IF(AND(trading_client_detail!$A698&lt;&gt;"",ROUND(trading_client_detail!$G698,0)&lt;&gt;0),IF(OR(LEFT(trading_client_detail!$F698,3)="USD",RIGHT(trading_client_detail!$F698,3)="USD"),"",IF(NOT(ISERROR(VLOOKUP(trading_client_detail!$E698,'asset_&amp;_open_positions'!$E:$M, 6, FALSE))),VLOOKUP(trading_client_detail!$E698,'asset_&amp;_open_positions'!$E:$M, 6, FALSE),IF(NOT(ISERROR(VLOOKUP($A698,'asset_&amp;_open_positions'!$E:$M, 6, FALSE))),VLOOKUP($A698,'asset_&amp;_open_positions'!$E:$M, 6, FALSE),"ASSET"))),"")</f>
        <v>ASSET</v>
      </c>
      <c r="C698">
        <f>IF(AND(trading_client_detail!$A698&lt;&gt;"",ROUND(trading_client_detail!$G698,0)&lt;&gt;0),IF(OR(LEFT(trading_client_detail!$F698,3)="USD",RIGHT(trading_client_detail!$F698,3)="USD"),"",IF(NOT(ISERROR(VLOOKUP(trading_client_detail!$E698,'asset_&amp;_open_positions'!$E:$M, 6, FALSE))),VLOOKUP(trading_client_detail!$E698,'asset_&amp;_open_positions'!$E:$M, 8, FALSE),IF(NOT(ISERROR(VLOOKUP($A698,'asset_&amp;_open_positions'!$E:$M, 6, FALSE))),VLOOKUP($A698,'asset_&amp;_open_positions'!$E:$M, 8, FALSE),1))),"")</f>
        <v>1</v>
      </c>
      <c r="D698" s="42">
        <f>IF(trading_client_detail!$A698&lt;&gt;"",IF(OR(LEFT(trading_client_detail!$F698,3)="USD",RIGHT(trading_client_detail!$F698,3)="USD",LEFT(trading_client_detail!$F698,3)="EUR",RIGHT(trading_client_detail!$F698,3)="EUR"),"",trading_client_detail!$G698),"")</f>
        <v>273.16269999999997</v>
      </c>
    </row>
    <row r="699" spans="1:4" x14ac:dyDescent="0.25">
      <c r="A699" t="str">
        <f>IF(AND(trading_client_detail!$A699&lt;&gt;"",ROUND(trading_client_detail!$G699,0)&lt;&gt;0),IF(OR(LEFT(trading_client_detail!$F699,3)="USD",RIGHT(trading_client_detail!$F699,3)="USD",LEFT(trading_client_detail!$F699,3)="EUR",RIGHT(trading_client_detail!$F699,3)="EUR"),"",IF(NOT(ISERROR(VLOOKUP(trading_client_detail!$E699,'asset_&amp;_open_positions'!$E:$M, 9, FALSE))),VLOOKUP(trading_client_detail!$E699,'asset_&amp;_open_positions'!$E:$M, 9, FALSE),IF(NOT(ISERROR(VLOOKUP(trading_client_detail!$F699,'asset_&amp;_open_positions'!$E:$M, 9, FALSE))),VLOOKUP(trading_client_detail!$F699,'asset_&amp;_open_positions'!$E:$M, 9, FALSE),RIGHT(trading_client_detail!$F699,LEN(trading_client_detail!$F699)-1)))),"")</f>
        <v/>
      </c>
      <c r="B699" t="str">
        <f>IF(AND(trading_client_detail!$A699&lt;&gt;"",ROUND(trading_client_detail!$G699,0)&lt;&gt;0),IF(OR(LEFT(trading_client_detail!$F699,3)="USD",RIGHT(trading_client_detail!$F699,3)="USD"),"",IF(NOT(ISERROR(VLOOKUP(trading_client_detail!$E699,'asset_&amp;_open_positions'!$E:$M, 6, FALSE))),VLOOKUP(trading_client_detail!$E699,'asset_&amp;_open_positions'!$E:$M, 6, FALSE),IF(NOT(ISERROR(VLOOKUP($A699,'asset_&amp;_open_positions'!$E:$M, 6, FALSE))),VLOOKUP($A699,'asset_&amp;_open_positions'!$E:$M, 6, FALSE),"ASSET"))),"")</f>
        <v/>
      </c>
      <c r="C699" t="str">
        <f>IF(AND(trading_client_detail!$A699&lt;&gt;"",ROUND(trading_client_detail!$G699,0)&lt;&gt;0),IF(OR(LEFT(trading_client_detail!$F699,3)="USD",RIGHT(trading_client_detail!$F699,3)="USD"),"",IF(NOT(ISERROR(VLOOKUP(trading_client_detail!$E699,'asset_&amp;_open_positions'!$E:$M, 6, FALSE))),VLOOKUP(trading_client_detail!$E699,'asset_&amp;_open_positions'!$E:$M, 8, FALSE),IF(NOT(ISERROR(VLOOKUP($A699,'asset_&amp;_open_positions'!$E:$M, 6, FALSE))),VLOOKUP($A699,'asset_&amp;_open_positions'!$E:$M, 8, FALSE),1))),"")</f>
        <v/>
      </c>
      <c r="D699" s="42" t="str">
        <f>IF(trading_client_detail!$A699&lt;&gt;"",IF(OR(LEFT(trading_client_detail!$F699,3)="USD",RIGHT(trading_client_detail!$F699,3)="USD",LEFT(trading_client_detail!$F699,3)="EUR",RIGHT(trading_client_detail!$F699,3)="EUR"),"",trading_client_detail!$G699),"")</f>
        <v/>
      </c>
    </row>
    <row r="700" spans="1:4" x14ac:dyDescent="0.25">
      <c r="A700" t="str">
        <f>IF(AND(trading_client_detail!$A700&lt;&gt;"",ROUND(trading_client_detail!$G700,0)&lt;&gt;0),IF(OR(LEFT(trading_client_detail!$F700,3)="USD",RIGHT(trading_client_detail!$F700,3)="USD",LEFT(trading_client_detail!$F700,3)="EUR",RIGHT(trading_client_detail!$F700,3)="EUR"),"",IF(NOT(ISERROR(VLOOKUP(trading_client_detail!$E700,'asset_&amp;_open_positions'!$E:$M, 9, FALSE))),VLOOKUP(trading_client_detail!$E700,'asset_&amp;_open_positions'!$E:$M, 9, FALSE),IF(NOT(ISERROR(VLOOKUP(trading_client_detail!$F700,'asset_&amp;_open_positions'!$E:$M, 9, FALSE))),VLOOKUP(trading_client_detail!$F700,'asset_&amp;_open_positions'!$E:$M, 9, FALSE),RIGHT(trading_client_detail!$F700,LEN(trading_client_detail!$F700)-1)))),"")</f>
        <v>ETH</v>
      </c>
      <c r="B700" t="str">
        <f>IF(AND(trading_client_detail!$A700&lt;&gt;"",ROUND(trading_client_detail!$G700,0)&lt;&gt;0),IF(OR(LEFT(trading_client_detail!$F700,3)="USD",RIGHT(trading_client_detail!$F700,3)="USD"),"",IF(NOT(ISERROR(VLOOKUP(trading_client_detail!$E700,'asset_&amp;_open_positions'!$E:$M, 6, FALSE))),VLOOKUP(trading_client_detail!$E700,'asset_&amp;_open_positions'!$E:$M, 6, FALSE),IF(NOT(ISERROR(VLOOKUP($A700,'asset_&amp;_open_positions'!$E:$M, 6, FALSE))),VLOOKUP($A700,'asset_&amp;_open_positions'!$E:$M, 6, FALSE),"ASSET"))),"")</f>
        <v>SWAP</v>
      </c>
      <c r="C700">
        <f>IF(AND(trading_client_detail!$A700&lt;&gt;"",ROUND(trading_client_detail!$G700,0)&lt;&gt;0),IF(OR(LEFT(trading_client_detail!$F700,3)="USD",RIGHT(trading_client_detail!$F700,3)="USD"),"",IF(NOT(ISERROR(VLOOKUP(trading_client_detail!$E700,'asset_&amp;_open_positions'!$E:$M, 6, FALSE))),VLOOKUP(trading_client_detail!$E700,'asset_&amp;_open_positions'!$E:$M, 8, FALSE),IF(NOT(ISERROR(VLOOKUP($A700,'asset_&amp;_open_positions'!$E:$M, 6, FALSE))),VLOOKUP($A700,'asset_&amp;_open_positions'!$E:$M, 8, FALSE),1))),"")</f>
        <v>1</v>
      </c>
      <c r="D700" s="42">
        <f>IF(trading_client_detail!$A700&lt;&gt;"",IF(OR(LEFT(trading_client_detail!$F700,3)="USD",RIGHT(trading_client_detail!$F700,3)="USD",LEFT(trading_client_detail!$F700,3)="EUR",RIGHT(trading_client_detail!$F700,3)="EUR"),"",trading_client_detail!$G700),"")</f>
        <v>456.68099999999902</v>
      </c>
    </row>
    <row r="701" spans="1:4" x14ac:dyDescent="0.25">
      <c r="A701" t="str">
        <f>IF(AND(trading_client_detail!$A701&lt;&gt;"",ROUND(trading_client_detail!$G701,0)&lt;&gt;0),IF(OR(LEFT(trading_client_detail!$F701,3)="USD",RIGHT(trading_client_detail!$F701,3)="USD",LEFT(trading_client_detail!$F701,3)="EUR",RIGHT(trading_client_detail!$F701,3)="EUR"),"",IF(NOT(ISERROR(VLOOKUP(trading_client_detail!$E701,'asset_&amp;_open_positions'!$E:$M, 9, FALSE))),VLOOKUP(trading_client_detail!$E701,'asset_&amp;_open_positions'!$E:$M, 9, FALSE),IF(NOT(ISERROR(VLOOKUP(trading_client_detail!$F701,'asset_&amp;_open_positions'!$E:$M, 9, FALSE))),VLOOKUP(trading_client_detail!$F701,'asset_&amp;_open_positions'!$E:$M, 9, FALSE),RIGHT(trading_client_detail!$F701,LEN(trading_client_detail!$F701)-1)))),"")</f>
        <v/>
      </c>
      <c r="B701" t="str">
        <f>IF(AND(trading_client_detail!$A701&lt;&gt;"",ROUND(trading_client_detail!$G701,0)&lt;&gt;0),IF(OR(LEFT(trading_client_detail!$F701,3)="USD",RIGHT(trading_client_detail!$F701,3)="USD"),"",IF(NOT(ISERROR(VLOOKUP(trading_client_detail!$E701,'asset_&amp;_open_positions'!$E:$M, 6, FALSE))),VLOOKUP(trading_client_detail!$E701,'asset_&amp;_open_positions'!$E:$M, 6, FALSE),IF(NOT(ISERROR(VLOOKUP($A701,'asset_&amp;_open_positions'!$E:$M, 6, FALSE))),VLOOKUP($A701,'asset_&amp;_open_positions'!$E:$M, 6, FALSE),"ASSET"))),"")</f>
        <v/>
      </c>
      <c r="C701" t="str">
        <f>IF(AND(trading_client_detail!$A701&lt;&gt;"",ROUND(trading_client_detail!$G701,0)&lt;&gt;0),IF(OR(LEFT(trading_client_detail!$F701,3)="USD",RIGHT(trading_client_detail!$F701,3)="USD"),"",IF(NOT(ISERROR(VLOOKUP(trading_client_detail!$E701,'asset_&amp;_open_positions'!$E:$M, 6, FALSE))),VLOOKUP(trading_client_detail!$E701,'asset_&amp;_open_positions'!$E:$M, 8, FALSE),IF(NOT(ISERROR(VLOOKUP($A701,'asset_&amp;_open_positions'!$E:$M, 6, FALSE))),VLOOKUP($A701,'asset_&amp;_open_positions'!$E:$M, 8, FALSE),1))),"")</f>
        <v/>
      </c>
      <c r="D701" s="42" t="str">
        <f>IF(trading_client_detail!$A701&lt;&gt;"",IF(OR(LEFT(trading_client_detail!$F701,3)="USD",RIGHT(trading_client_detail!$F701,3)="USD",LEFT(trading_client_detail!$F701,3)="EUR",RIGHT(trading_client_detail!$F701,3)="EUR"),"",trading_client_detail!$G701),"")</f>
        <v/>
      </c>
    </row>
    <row r="702" spans="1:4" x14ac:dyDescent="0.25">
      <c r="A702" t="str">
        <f>IF(AND(trading_client_detail!$A702&lt;&gt;"",ROUND(trading_client_detail!$G702,0)&lt;&gt;0),IF(OR(LEFT(trading_client_detail!$F702,3)="USD",RIGHT(trading_client_detail!$F702,3)="USD",LEFT(trading_client_detail!$F702,3)="EUR",RIGHT(trading_client_detail!$F702,3)="EUR"),"",IF(NOT(ISERROR(VLOOKUP(trading_client_detail!$E702,'asset_&amp;_open_positions'!$E:$M, 9, FALSE))),VLOOKUP(trading_client_detail!$E702,'asset_&amp;_open_positions'!$E:$M, 9, FALSE),IF(NOT(ISERROR(VLOOKUP(trading_client_detail!$F702,'asset_&amp;_open_positions'!$E:$M, 9, FALSE))),VLOOKUP(trading_client_detail!$F702,'asset_&amp;_open_positions'!$E:$M, 9, FALSE),RIGHT(trading_client_detail!$F702,LEN(trading_client_detail!$F702)-1)))),"")</f>
        <v>ETH</v>
      </c>
      <c r="B702" t="str">
        <f>IF(AND(trading_client_detail!$A702&lt;&gt;"",ROUND(trading_client_detail!$G702,0)&lt;&gt;0),IF(OR(LEFT(trading_client_detail!$F702,3)="USD",RIGHT(trading_client_detail!$F702,3)="USD"),"",IF(NOT(ISERROR(VLOOKUP(trading_client_detail!$E702,'asset_&amp;_open_positions'!$E:$M, 6, FALSE))),VLOOKUP(trading_client_detail!$E702,'asset_&amp;_open_positions'!$E:$M, 6, FALSE),IF(NOT(ISERROR(VLOOKUP($A702,'asset_&amp;_open_positions'!$E:$M, 6, FALSE))),VLOOKUP($A702,'asset_&amp;_open_positions'!$E:$M, 6, FALSE),"ASSET"))),"")</f>
        <v>ASSET</v>
      </c>
      <c r="C702">
        <f>IF(AND(trading_client_detail!$A702&lt;&gt;"",ROUND(trading_client_detail!$G702,0)&lt;&gt;0),IF(OR(LEFT(trading_client_detail!$F702,3)="USD",RIGHT(trading_client_detail!$F702,3)="USD"),"",IF(NOT(ISERROR(VLOOKUP(trading_client_detail!$E702,'asset_&amp;_open_positions'!$E:$M, 6, FALSE))),VLOOKUP(trading_client_detail!$E702,'asset_&amp;_open_positions'!$E:$M, 8, FALSE),IF(NOT(ISERROR(VLOOKUP($A702,'asset_&amp;_open_positions'!$E:$M, 6, FALSE))),VLOOKUP($A702,'asset_&amp;_open_positions'!$E:$M, 8, FALSE),1))),"")</f>
        <v>1</v>
      </c>
      <c r="D702" s="42">
        <f>IF(trading_client_detail!$A702&lt;&gt;"",IF(OR(LEFT(trading_client_detail!$F702,3)="USD",RIGHT(trading_client_detail!$F702,3)="USD",LEFT(trading_client_detail!$F702,3)="EUR",RIGHT(trading_client_detail!$F702,3)="EUR"),"",trading_client_detail!$G702),"")</f>
        <v>1261.6423196200001</v>
      </c>
    </row>
    <row r="703" spans="1:4" x14ac:dyDescent="0.25">
      <c r="A703" t="str">
        <f>IF(AND(trading_client_detail!$A703&lt;&gt;"",ROUND(trading_client_detail!$G703,0)&lt;&gt;0),IF(OR(LEFT(trading_client_detail!$F703,3)="USD",RIGHT(trading_client_detail!$F703,3)="USD",LEFT(trading_client_detail!$F703,3)="EUR",RIGHT(trading_client_detail!$F703,3)="EUR"),"",IF(NOT(ISERROR(VLOOKUP(trading_client_detail!$E703,'asset_&amp;_open_positions'!$E:$M, 9, FALSE))),VLOOKUP(trading_client_detail!$E703,'asset_&amp;_open_positions'!$E:$M, 9, FALSE),IF(NOT(ISERROR(VLOOKUP(trading_client_detail!$F703,'asset_&amp;_open_positions'!$E:$M, 9, FALSE))),VLOOKUP(trading_client_detail!$F703,'asset_&amp;_open_positions'!$E:$M, 9, FALSE),RIGHT(trading_client_detail!$F703,LEN(trading_client_detail!$F703)-1)))),"")</f>
        <v/>
      </c>
      <c r="B703" t="str">
        <f>IF(AND(trading_client_detail!$A703&lt;&gt;"",ROUND(trading_client_detail!$G703,0)&lt;&gt;0),IF(OR(LEFT(trading_client_detail!$F703,3)="USD",RIGHT(trading_client_detail!$F703,3)="USD"),"",IF(NOT(ISERROR(VLOOKUP(trading_client_detail!$E703,'asset_&amp;_open_positions'!$E:$M, 6, FALSE))),VLOOKUP(trading_client_detail!$E703,'asset_&amp;_open_positions'!$E:$M, 6, FALSE),IF(NOT(ISERROR(VLOOKUP($A703,'asset_&amp;_open_positions'!$E:$M, 6, FALSE))),VLOOKUP($A703,'asset_&amp;_open_positions'!$E:$M, 6, FALSE),"ASSET"))),"")</f>
        <v/>
      </c>
      <c r="C703" t="str">
        <f>IF(AND(trading_client_detail!$A703&lt;&gt;"",ROUND(trading_client_detail!$G703,0)&lt;&gt;0),IF(OR(LEFT(trading_client_detail!$F703,3)="USD",RIGHT(trading_client_detail!$F703,3)="USD"),"",IF(NOT(ISERROR(VLOOKUP(trading_client_detail!$E703,'asset_&amp;_open_positions'!$E:$M, 6, FALSE))),VLOOKUP(trading_client_detail!$E703,'asset_&amp;_open_positions'!$E:$M, 8, FALSE),IF(NOT(ISERROR(VLOOKUP($A703,'asset_&amp;_open_positions'!$E:$M, 6, FALSE))),VLOOKUP($A703,'asset_&amp;_open_positions'!$E:$M, 8, FALSE),1))),"")</f>
        <v/>
      </c>
      <c r="D703" s="42" t="str">
        <f>IF(trading_client_detail!$A703&lt;&gt;"",IF(OR(LEFT(trading_client_detail!$F703,3)="USD",RIGHT(trading_client_detail!$F703,3)="USD",LEFT(trading_client_detail!$F703,3)="EUR",RIGHT(trading_client_detail!$F703,3)="EUR"),"",trading_client_detail!$G703),"")</f>
        <v/>
      </c>
    </row>
    <row r="704" spans="1:4" x14ac:dyDescent="0.25">
      <c r="A704" t="str">
        <f>IF(AND(trading_client_detail!$A704&lt;&gt;"",ROUND(trading_client_detail!$G704,0)&lt;&gt;0),IF(OR(LEFT(trading_client_detail!$F704,3)="USD",RIGHT(trading_client_detail!$F704,3)="USD",LEFT(trading_client_detail!$F704,3)="EUR",RIGHT(trading_client_detail!$F704,3)="EUR"),"",IF(NOT(ISERROR(VLOOKUP(trading_client_detail!$E704,'asset_&amp;_open_positions'!$E:$M, 9, FALSE))),VLOOKUP(trading_client_detail!$E704,'asset_&amp;_open_positions'!$E:$M, 9, FALSE),IF(NOT(ISERROR(VLOOKUP(trading_client_detail!$F704,'asset_&amp;_open_positions'!$E:$M, 9, FALSE))),VLOOKUP(trading_client_detail!$F704,'asset_&amp;_open_positions'!$E:$M, 9, FALSE),RIGHT(trading_client_detail!$F704,LEN(trading_client_detail!$F704)-1)))),"")</f>
        <v>ETH</v>
      </c>
      <c r="B704" t="str">
        <f>IF(AND(trading_client_detail!$A704&lt;&gt;"",ROUND(trading_client_detail!$G704,0)&lt;&gt;0),IF(OR(LEFT(trading_client_detail!$F704,3)="USD",RIGHT(trading_client_detail!$F704,3)="USD"),"",IF(NOT(ISERROR(VLOOKUP(trading_client_detail!$E704,'asset_&amp;_open_positions'!$E:$M, 6, FALSE))),VLOOKUP(trading_client_detail!$E704,'asset_&amp;_open_positions'!$E:$M, 6, FALSE),IF(NOT(ISERROR(VLOOKUP($A704,'asset_&amp;_open_positions'!$E:$M, 6, FALSE))),VLOOKUP($A704,'asset_&amp;_open_positions'!$E:$M, 6, FALSE),"ASSET"))),"")</f>
        <v>ASSET</v>
      </c>
      <c r="C704">
        <f>IF(AND(trading_client_detail!$A704&lt;&gt;"",ROUND(trading_client_detail!$G704,0)&lt;&gt;0),IF(OR(LEFT(trading_client_detail!$F704,3)="USD",RIGHT(trading_client_detail!$F704,3)="USD"),"",IF(NOT(ISERROR(VLOOKUP(trading_client_detail!$E704,'asset_&amp;_open_positions'!$E:$M, 6, FALSE))),VLOOKUP(trading_client_detail!$E704,'asset_&amp;_open_positions'!$E:$M, 8, FALSE),IF(NOT(ISERROR(VLOOKUP($A704,'asset_&amp;_open_positions'!$E:$M, 6, FALSE))),VLOOKUP($A704,'asset_&amp;_open_positions'!$E:$M, 8, FALSE),1))),"")</f>
        <v>1</v>
      </c>
      <c r="D704" s="42">
        <f>IF(trading_client_detail!$A704&lt;&gt;"",IF(OR(LEFT(trading_client_detail!$F704,3)="USD",RIGHT(trading_client_detail!$F704,3)="USD",LEFT(trading_client_detail!$F704,3)="EUR",RIGHT(trading_client_detail!$F704,3)="EUR"),"",trading_client_detail!$G704),"")</f>
        <v>16.637367638000001</v>
      </c>
    </row>
    <row r="705" spans="1:4" x14ac:dyDescent="0.25">
      <c r="A705" t="str">
        <f>IF(AND(trading_client_detail!$A705&lt;&gt;"",ROUND(trading_client_detail!$G705,0)&lt;&gt;0),IF(OR(LEFT(trading_client_detail!$F705,3)="USD",RIGHT(trading_client_detail!$F705,3)="USD",LEFT(trading_client_detail!$F705,3)="EUR",RIGHT(trading_client_detail!$F705,3)="EUR"),"",IF(NOT(ISERROR(VLOOKUP(trading_client_detail!$E705,'asset_&amp;_open_positions'!$E:$M, 9, FALSE))),VLOOKUP(trading_client_detail!$E705,'asset_&amp;_open_positions'!$E:$M, 9, FALSE),IF(NOT(ISERROR(VLOOKUP(trading_client_detail!$F705,'asset_&amp;_open_positions'!$E:$M, 9, FALSE))),VLOOKUP(trading_client_detail!$F705,'asset_&amp;_open_positions'!$E:$M, 9, FALSE),RIGHT(trading_client_detail!$F705,LEN(trading_client_detail!$F705)-1)))),"")</f>
        <v>ETH</v>
      </c>
      <c r="B705" t="str">
        <f>IF(AND(trading_client_detail!$A705&lt;&gt;"",ROUND(trading_client_detail!$G705,0)&lt;&gt;0),IF(OR(LEFT(trading_client_detail!$F705,3)="USD",RIGHT(trading_client_detail!$F705,3)="USD"),"",IF(NOT(ISERROR(VLOOKUP(trading_client_detail!$E705,'asset_&amp;_open_positions'!$E:$M, 6, FALSE))),VLOOKUP(trading_client_detail!$E705,'asset_&amp;_open_positions'!$E:$M, 6, FALSE),IF(NOT(ISERROR(VLOOKUP($A705,'asset_&amp;_open_positions'!$E:$M, 6, FALSE))),VLOOKUP($A705,'asset_&amp;_open_positions'!$E:$M, 6, FALSE),"ASSET"))),"")</f>
        <v>ASSET</v>
      </c>
      <c r="C705">
        <f>IF(AND(trading_client_detail!$A705&lt;&gt;"",ROUND(trading_client_detail!$G705,0)&lt;&gt;0),IF(OR(LEFT(trading_client_detail!$F705,3)="USD",RIGHT(trading_client_detail!$F705,3)="USD"),"",IF(NOT(ISERROR(VLOOKUP(trading_client_detail!$E705,'asset_&amp;_open_positions'!$E:$M, 6, FALSE))),VLOOKUP(trading_client_detail!$E705,'asset_&amp;_open_positions'!$E:$M, 8, FALSE),IF(NOT(ISERROR(VLOOKUP($A705,'asset_&amp;_open_positions'!$E:$M, 6, FALSE))),VLOOKUP($A705,'asset_&amp;_open_positions'!$E:$M, 8, FALSE),1))),"")</f>
        <v>1</v>
      </c>
      <c r="D705" s="42">
        <f>IF(trading_client_detail!$A705&lt;&gt;"",IF(OR(LEFT(trading_client_detail!$F705,3)="USD",RIGHT(trading_client_detail!$F705,3)="USD",LEFT(trading_client_detail!$F705,3)="EUR",RIGHT(trading_client_detail!$F705,3)="EUR"),"",trading_client_detail!$G705),"")</f>
        <v>-263.896155948</v>
      </c>
    </row>
    <row r="706" spans="1:4" x14ac:dyDescent="0.25">
      <c r="A706" t="str">
        <f>IF(AND(trading_client_detail!$A706&lt;&gt;"",ROUND(trading_client_detail!$G706,0)&lt;&gt;0),IF(OR(LEFT(trading_client_detail!$F706,3)="USD",RIGHT(trading_client_detail!$F706,3)="USD",LEFT(trading_client_detail!$F706,3)="EUR",RIGHT(trading_client_detail!$F706,3)="EUR"),"",IF(NOT(ISERROR(VLOOKUP(trading_client_detail!$E706,'asset_&amp;_open_positions'!$E:$M, 9, FALSE))),VLOOKUP(trading_client_detail!$E706,'asset_&amp;_open_positions'!$E:$M, 9, FALSE),IF(NOT(ISERROR(VLOOKUP(trading_client_detail!$F706,'asset_&amp;_open_positions'!$E:$M, 9, FALSE))),VLOOKUP(trading_client_detail!$F706,'asset_&amp;_open_positions'!$E:$M, 9, FALSE),RIGHT(trading_client_detail!$F706,LEN(trading_client_detail!$F706)-1)))),"")</f>
        <v/>
      </c>
      <c r="B706" t="str">
        <f>IF(AND(trading_client_detail!$A706&lt;&gt;"",ROUND(trading_client_detail!$G706,0)&lt;&gt;0),IF(OR(LEFT(trading_client_detail!$F706,3)="USD",RIGHT(trading_client_detail!$F706,3)="USD"),"",IF(NOT(ISERROR(VLOOKUP(trading_client_detail!$E706,'asset_&amp;_open_positions'!$E:$M, 6, FALSE))),VLOOKUP(trading_client_detail!$E706,'asset_&amp;_open_positions'!$E:$M, 6, FALSE),IF(NOT(ISERROR(VLOOKUP($A706,'asset_&amp;_open_positions'!$E:$M, 6, FALSE))),VLOOKUP($A706,'asset_&amp;_open_positions'!$E:$M, 6, FALSE),"ASSET"))),"")</f>
        <v/>
      </c>
      <c r="C706" t="str">
        <f>IF(AND(trading_client_detail!$A706&lt;&gt;"",ROUND(trading_client_detail!$G706,0)&lt;&gt;0),IF(OR(LEFT(trading_client_detail!$F706,3)="USD",RIGHT(trading_client_detail!$F706,3)="USD"),"",IF(NOT(ISERROR(VLOOKUP(trading_client_detail!$E706,'asset_&amp;_open_positions'!$E:$M, 6, FALSE))),VLOOKUP(trading_client_detail!$E706,'asset_&amp;_open_positions'!$E:$M, 8, FALSE),IF(NOT(ISERROR(VLOOKUP($A706,'asset_&amp;_open_positions'!$E:$M, 6, FALSE))),VLOOKUP($A706,'asset_&amp;_open_positions'!$E:$M, 8, FALSE),1))),"")</f>
        <v/>
      </c>
      <c r="D706" s="42">
        <f>IF(trading_client_detail!$A706&lt;&gt;"",IF(OR(LEFT(trading_client_detail!$F706,3)="USD",RIGHT(trading_client_detail!$F706,3)="USD",LEFT(trading_client_detail!$F706,3)="EUR",RIGHT(trading_client_detail!$F706,3)="EUR"),"",trading_client_detail!$G706),"")</f>
        <v>1.4799999999998499E-7</v>
      </c>
    </row>
    <row r="707" spans="1:4" x14ac:dyDescent="0.25">
      <c r="A707" t="str">
        <f>IF(AND(trading_client_detail!$A707&lt;&gt;"",ROUND(trading_client_detail!$G707,0)&lt;&gt;0),IF(OR(LEFT(trading_client_detail!$F707,3)="USD",RIGHT(trading_client_detail!$F707,3)="USD",LEFT(trading_client_detail!$F707,3)="EUR",RIGHT(trading_client_detail!$F707,3)="EUR"),"",IF(NOT(ISERROR(VLOOKUP(trading_client_detail!$E707,'asset_&amp;_open_positions'!$E:$M, 9, FALSE))),VLOOKUP(trading_client_detail!$E707,'asset_&amp;_open_positions'!$E:$M, 9, FALSE),IF(NOT(ISERROR(VLOOKUP(trading_client_detail!$F707,'asset_&amp;_open_positions'!$E:$M, 9, FALSE))),VLOOKUP(trading_client_detail!$F707,'asset_&amp;_open_positions'!$E:$M, 9, FALSE),RIGHT(trading_client_detail!$F707,LEN(trading_client_detail!$F707)-1)))),"")</f>
        <v/>
      </c>
      <c r="B707" t="str">
        <f>IF(AND(trading_client_detail!$A707&lt;&gt;"",ROUND(trading_client_detail!$G707,0)&lt;&gt;0),IF(OR(LEFT(trading_client_detail!$F707,3)="USD",RIGHT(trading_client_detail!$F707,3)="USD"),"",IF(NOT(ISERROR(VLOOKUP(trading_client_detail!$E707,'asset_&amp;_open_positions'!$E:$M, 6, FALSE))),VLOOKUP(trading_client_detail!$E707,'asset_&amp;_open_positions'!$E:$M, 6, FALSE),IF(NOT(ISERROR(VLOOKUP($A707,'asset_&amp;_open_positions'!$E:$M, 6, FALSE))),VLOOKUP($A707,'asset_&amp;_open_positions'!$E:$M, 6, FALSE),"ASSET"))),"")</f>
        <v/>
      </c>
      <c r="C707" t="str">
        <f>IF(AND(trading_client_detail!$A707&lt;&gt;"",ROUND(trading_client_detail!$G707,0)&lt;&gt;0),IF(OR(LEFT(trading_client_detail!$F707,3)="USD",RIGHT(trading_client_detail!$F707,3)="USD"),"",IF(NOT(ISERROR(VLOOKUP(trading_client_detail!$E707,'asset_&amp;_open_positions'!$E:$M, 6, FALSE))),VLOOKUP(trading_client_detail!$E707,'asset_&amp;_open_positions'!$E:$M, 8, FALSE),IF(NOT(ISERROR(VLOOKUP($A707,'asset_&amp;_open_positions'!$E:$M, 6, FALSE))),VLOOKUP($A707,'asset_&amp;_open_positions'!$E:$M, 8, FALSE),1))),"")</f>
        <v/>
      </c>
      <c r="D707" s="42">
        <f>IF(trading_client_detail!$A707&lt;&gt;"",IF(OR(LEFT(trading_client_detail!$F707,3)="USD",RIGHT(trading_client_detail!$F707,3)="USD",LEFT(trading_client_detail!$F707,3)="EUR",RIGHT(trading_client_detail!$F707,3)="EUR"),"",trading_client_detail!$G707),"")</f>
        <v>-0.28999999999996301</v>
      </c>
    </row>
    <row r="708" spans="1:4" x14ac:dyDescent="0.25">
      <c r="A708" t="str">
        <f>IF(AND(trading_client_detail!$A708&lt;&gt;"",ROUND(trading_client_detail!$G708,0)&lt;&gt;0),IF(OR(LEFT(trading_client_detail!$F708,3)="USD",RIGHT(trading_client_detail!$F708,3)="USD",LEFT(trading_client_detail!$F708,3)="EUR",RIGHT(trading_client_detail!$F708,3)="EUR"),"",IF(NOT(ISERROR(VLOOKUP(trading_client_detail!$E708,'asset_&amp;_open_positions'!$E:$M, 9, FALSE))),VLOOKUP(trading_client_detail!$E708,'asset_&amp;_open_positions'!$E:$M, 9, FALSE),IF(NOT(ISERROR(VLOOKUP(trading_client_detail!$F708,'asset_&amp;_open_positions'!$E:$M, 9, FALSE))),VLOOKUP(trading_client_detail!$F708,'asset_&amp;_open_positions'!$E:$M, 9, FALSE),RIGHT(trading_client_detail!$F708,LEN(trading_client_detail!$F708)-1)))),"")</f>
        <v/>
      </c>
      <c r="B708" t="str">
        <f>IF(AND(trading_client_detail!$A708&lt;&gt;"",ROUND(trading_client_detail!$G708,0)&lt;&gt;0),IF(OR(LEFT(trading_client_detail!$F708,3)="USD",RIGHT(trading_client_detail!$F708,3)="USD"),"",IF(NOT(ISERROR(VLOOKUP(trading_client_detail!$E708,'asset_&amp;_open_positions'!$E:$M, 6, FALSE))),VLOOKUP(trading_client_detail!$E708,'asset_&amp;_open_positions'!$E:$M, 6, FALSE),IF(NOT(ISERROR(VLOOKUP($A708,'asset_&amp;_open_positions'!$E:$M, 6, FALSE))),VLOOKUP($A708,'asset_&amp;_open_positions'!$E:$M, 6, FALSE),"ASSET"))),"")</f>
        <v/>
      </c>
      <c r="C708" t="str">
        <f>IF(AND(trading_client_detail!$A708&lt;&gt;"",ROUND(trading_client_detail!$G708,0)&lt;&gt;0),IF(OR(LEFT(trading_client_detail!$F708,3)="USD",RIGHT(trading_client_detail!$F708,3)="USD"),"",IF(NOT(ISERROR(VLOOKUP(trading_client_detail!$E708,'asset_&amp;_open_positions'!$E:$M, 6, FALSE))),VLOOKUP(trading_client_detail!$E708,'asset_&amp;_open_positions'!$E:$M, 8, FALSE),IF(NOT(ISERROR(VLOOKUP($A708,'asset_&amp;_open_positions'!$E:$M, 6, FALSE))),VLOOKUP($A708,'asset_&amp;_open_positions'!$E:$M, 8, FALSE),1))),"")</f>
        <v/>
      </c>
      <c r="D708" s="42" t="str">
        <f>IF(trading_client_detail!$A708&lt;&gt;"",IF(OR(LEFT(trading_client_detail!$F708,3)="USD",RIGHT(trading_client_detail!$F708,3)="USD",LEFT(trading_client_detail!$F708,3)="EUR",RIGHT(trading_client_detail!$F708,3)="EUR"),"",trading_client_detail!$G708),"")</f>
        <v/>
      </c>
    </row>
    <row r="709" spans="1:4" x14ac:dyDescent="0.25">
      <c r="A709" t="str">
        <f>IF(AND(trading_client_detail!$A709&lt;&gt;"",ROUND(trading_client_detail!$G709,0)&lt;&gt;0),IF(OR(LEFT(trading_client_detail!$F709,3)="USD",RIGHT(trading_client_detail!$F709,3)="USD",LEFT(trading_client_detail!$F709,3)="EUR",RIGHT(trading_client_detail!$F709,3)="EUR"),"",IF(NOT(ISERROR(VLOOKUP(trading_client_detail!$E709,'asset_&amp;_open_positions'!$E:$M, 9, FALSE))),VLOOKUP(trading_client_detail!$E709,'asset_&amp;_open_positions'!$E:$M, 9, FALSE),IF(NOT(ISERROR(VLOOKUP(trading_client_detail!$F709,'asset_&amp;_open_positions'!$E:$M, 9, FALSE))),VLOOKUP(trading_client_detail!$F709,'asset_&amp;_open_positions'!$E:$M, 9, FALSE),RIGHT(trading_client_detail!$F709,LEN(trading_client_detail!$F709)-1)))),"")</f>
        <v>ETH</v>
      </c>
      <c r="B709" t="str">
        <f>IF(AND(trading_client_detail!$A709&lt;&gt;"",ROUND(trading_client_detail!$G709,0)&lt;&gt;0),IF(OR(LEFT(trading_client_detail!$F709,3)="USD",RIGHT(trading_client_detail!$F709,3)="USD"),"",IF(NOT(ISERROR(VLOOKUP(trading_client_detail!$E709,'asset_&amp;_open_positions'!$E:$M, 6, FALSE))),VLOOKUP(trading_client_detail!$E709,'asset_&amp;_open_positions'!$E:$M, 6, FALSE),IF(NOT(ISERROR(VLOOKUP($A709,'asset_&amp;_open_positions'!$E:$M, 6, FALSE))),VLOOKUP($A709,'asset_&amp;_open_positions'!$E:$M, 6, FALSE),"ASSET"))),"")</f>
        <v>ASSET</v>
      </c>
      <c r="C709">
        <f>IF(AND(trading_client_detail!$A709&lt;&gt;"",ROUND(trading_client_detail!$G709,0)&lt;&gt;0),IF(OR(LEFT(trading_client_detail!$F709,3)="USD",RIGHT(trading_client_detail!$F709,3)="USD"),"",IF(NOT(ISERROR(VLOOKUP(trading_client_detail!$E709,'asset_&amp;_open_positions'!$E:$M, 6, FALSE))),VLOOKUP(trading_client_detail!$E709,'asset_&amp;_open_positions'!$E:$M, 8, FALSE),IF(NOT(ISERROR(VLOOKUP($A709,'asset_&amp;_open_positions'!$E:$M, 6, FALSE))),VLOOKUP($A709,'asset_&amp;_open_positions'!$E:$M, 8, FALSE),1))),"")</f>
        <v>1</v>
      </c>
      <c r="D709" s="42">
        <f>IF(trading_client_detail!$A709&lt;&gt;"",IF(OR(LEFT(trading_client_detail!$F709,3)="USD",RIGHT(trading_client_detail!$F709,3)="USD",LEFT(trading_client_detail!$F709,3)="EUR",RIGHT(trading_client_detail!$F709,3)="EUR"),"",trading_client_detail!$G709),"")</f>
        <v>-51.768029573</v>
      </c>
    </row>
    <row r="710" spans="1:4" x14ac:dyDescent="0.25">
      <c r="A710" t="str">
        <f>IF(AND(trading_client_detail!$A710&lt;&gt;"",ROUND(trading_client_detail!$G710,0)&lt;&gt;0),IF(OR(LEFT(trading_client_detail!$F710,3)="USD",RIGHT(trading_client_detail!$F710,3)="USD",LEFT(trading_client_detail!$F710,3)="EUR",RIGHT(trading_client_detail!$F710,3)="EUR"),"",IF(NOT(ISERROR(VLOOKUP(trading_client_detail!$E710,'asset_&amp;_open_positions'!$E:$M, 9, FALSE))),VLOOKUP(trading_client_detail!$E710,'asset_&amp;_open_positions'!$E:$M, 9, FALSE),IF(NOT(ISERROR(VLOOKUP(trading_client_detail!$F710,'asset_&amp;_open_positions'!$E:$M, 9, FALSE))),VLOOKUP(trading_client_detail!$F710,'asset_&amp;_open_positions'!$E:$M, 9, FALSE),RIGHT(trading_client_detail!$F710,LEN(trading_client_detail!$F710)-1)))),"")</f>
        <v/>
      </c>
      <c r="B710" t="str">
        <f>IF(AND(trading_client_detail!$A710&lt;&gt;"",ROUND(trading_client_detail!$G710,0)&lt;&gt;0),IF(OR(LEFT(trading_client_detail!$F710,3)="USD",RIGHT(trading_client_detail!$F710,3)="USD"),"",IF(NOT(ISERROR(VLOOKUP(trading_client_detail!$E710,'asset_&amp;_open_positions'!$E:$M, 6, FALSE))),VLOOKUP(trading_client_detail!$E710,'asset_&amp;_open_positions'!$E:$M, 6, FALSE),IF(NOT(ISERROR(VLOOKUP($A710,'asset_&amp;_open_positions'!$E:$M, 6, FALSE))),VLOOKUP($A710,'asset_&amp;_open_positions'!$E:$M, 6, FALSE),"ASSET"))),"")</f>
        <v/>
      </c>
      <c r="C710" t="str">
        <f>IF(AND(trading_client_detail!$A710&lt;&gt;"",ROUND(trading_client_detail!$G710,0)&lt;&gt;0),IF(OR(LEFT(trading_client_detail!$F710,3)="USD",RIGHT(trading_client_detail!$F710,3)="USD"),"",IF(NOT(ISERROR(VLOOKUP(trading_client_detail!$E710,'asset_&amp;_open_positions'!$E:$M, 6, FALSE))),VLOOKUP(trading_client_detail!$E710,'asset_&amp;_open_positions'!$E:$M, 8, FALSE),IF(NOT(ISERROR(VLOOKUP($A710,'asset_&amp;_open_positions'!$E:$M, 6, FALSE))),VLOOKUP($A710,'asset_&amp;_open_positions'!$E:$M, 8, FALSE),1))),"")</f>
        <v/>
      </c>
      <c r="D710" s="42" t="str">
        <f>IF(trading_client_detail!$A710&lt;&gt;"",IF(OR(LEFT(trading_client_detail!$F710,3)="USD",RIGHT(trading_client_detail!$F710,3)="USD",LEFT(trading_client_detail!$F710,3)="EUR",RIGHT(trading_client_detail!$F710,3)="EUR"),"",trading_client_detail!$G710),"")</f>
        <v/>
      </c>
    </row>
    <row r="711" spans="1:4" x14ac:dyDescent="0.25">
      <c r="A711" t="str">
        <f>IF(AND(trading_client_detail!$A711&lt;&gt;"",ROUND(trading_client_detail!$G711,0)&lt;&gt;0),IF(OR(LEFT(trading_client_detail!$F711,3)="USD",RIGHT(trading_client_detail!$F711,3)="USD",LEFT(trading_client_detail!$F711,3)="EUR",RIGHT(trading_client_detail!$F711,3)="EUR"),"",IF(NOT(ISERROR(VLOOKUP(trading_client_detail!$E711,'asset_&amp;_open_positions'!$E:$M, 9, FALSE))),VLOOKUP(trading_client_detail!$E711,'asset_&amp;_open_positions'!$E:$M, 9, FALSE),IF(NOT(ISERROR(VLOOKUP(trading_client_detail!$F711,'asset_&amp;_open_positions'!$E:$M, 9, FALSE))),VLOOKUP(trading_client_detail!$F711,'asset_&amp;_open_positions'!$E:$M, 9, FALSE),RIGHT(trading_client_detail!$F711,LEN(trading_client_detail!$F711)-1)))),"")</f>
        <v>ETH</v>
      </c>
      <c r="B711" t="str">
        <f>IF(AND(trading_client_detail!$A711&lt;&gt;"",ROUND(trading_client_detail!$G711,0)&lt;&gt;0),IF(OR(LEFT(trading_client_detail!$F711,3)="USD",RIGHT(trading_client_detail!$F711,3)="USD"),"",IF(NOT(ISERROR(VLOOKUP(trading_client_detail!$E711,'asset_&amp;_open_positions'!$E:$M, 6, FALSE))),VLOOKUP(trading_client_detail!$E711,'asset_&amp;_open_positions'!$E:$M, 6, FALSE),IF(NOT(ISERROR(VLOOKUP($A711,'asset_&amp;_open_positions'!$E:$M, 6, FALSE))),VLOOKUP($A711,'asset_&amp;_open_positions'!$E:$M, 6, FALSE),"ASSET"))),"")</f>
        <v>ASSET</v>
      </c>
      <c r="C711">
        <f>IF(AND(trading_client_detail!$A711&lt;&gt;"",ROUND(trading_client_detail!$G711,0)&lt;&gt;0),IF(OR(LEFT(trading_client_detail!$F711,3)="USD",RIGHT(trading_client_detail!$F711,3)="USD"),"",IF(NOT(ISERROR(VLOOKUP(trading_client_detail!$E711,'asset_&amp;_open_positions'!$E:$M, 6, FALSE))),VLOOKUP(trading_client_detail!$E711,'asset_&amp;_open_positions'!$E:$M, 8, FALSE),IF(NOT(ISERROR(VLOOKUP($A711,'asset_&amp;_open_positions'!$E:$M, 6, FALSE))),VLOOKUP($A711,'asset_&amp;_open_positions'!$E:$M, 8, FALSE),1))),"")</f>
        <v>1</v>
      </c>
      <c r="D711" s="42">
        <f>IF(trading_client_detail!$A711&lt;&gt;"",IF(OR(LEFT(trading_client_detail!$F711,3)="USD",RIGHT(trading_client_detail!$F711,3)="USD",LEFT(trading_client_detail!$F711,3)="EUR",RIGHT(trading_client_detail!$F711,3)="EUR"),"",trading_client_detail!$G711),"")</f>
        <v>4302.6427798690002</v>
      </c>
    </row>
    <row r="712" spans="1:4" x14ac:dyDescent="0.25">
      <c r="A712" t="str">
        <f>IF(AND(trading_client_detail!$A712&lt;&gt;"",ROUND(trading_client_detail!$G712,0)&lt;&gt;0),IF(OR(LEFT(trading_client_detail!$F712,3)="USD",RIGHT(trading_client_detail!$F712,3)="USD",LEFT(trading_client_detail!$F712,3)="EUR",RIGHT(trading_client_detail!$F712,3)="EUR"),"",IF(NOT(ISERROR(VLOOKUP(trading_client_detail!$E712,'asset_&amp;_open_positions'!$E:$M, 9, FALSE))),VLOOKUP(trading_client_detail!$E712,'asset_&amp;_open_positions'!$E:$M, 9, FALSE),IF(NOT(ISERROR(VLOOKUP(trading_client_detail!$F712,'asset_&amp;_open_positions'!$E:$M, 9, FALSE))),VLOOKUP(trading_client_detail!$F712,'asset_&amp;_open_positions'!$E:$M, 9, FALSE),RIGHT(trading_client_detail!$F712,LEN(trading_client_detail!$F712)-1)))),"")</f>
        <v/>
      </c>
      <c r="B712" t="str">
        <f>IF(AND(trading_client_detail!$A712&lt;&gt;"",ROUND(trading_client_detail!$G712,0)&lt;&gt;0),IF(OR(LEFT(trading_client_detail!$F712,3)="USD",RIGHT(trading_client_detail!$F712,3)="USD"),"",IF(NOT(ISERROR(VLOOKUP(trading_client_detail!$E712,'asset_&amp;_open_positions'!$E:$M, 6, FALSE))),VLOOKUP(trading_client_detail!$E712,'asset_&amp;_open_positions'!$E:$M, 6, FALSE),IF(NOT(ISERROR(VLOOKUP($A712,'asset_&amp;_open_positions'!$E:$M, 6, FALSE))),VLOOKUP($A712,'asset_&amp;_open_positions'!$E:$M, 6, FALSE),"ASSET"))),"")</f>
        <v/>
      </c>
      <c r="C712" t="str">
        <f>IF(AND(trading_client_detail!$A712&lt;&gt;"",ROUND(trading_client_detail!$G712,0)&lt;&gt;0),IF(OR(LEFT(trading_client_detail!$F712,3)="USD",RIGHT(trading_client_detail!$F712,3)="USD"),"",IF(NOT(ISERROR(VLOOKUP(trading_client_detail!$E712,'asset_&amp;_open_positions'!$E:$M, 6, FALSE))),VLOOKUP(trading_client_detail!$E712,'asset_&amp;_open_positions'!$E:$M, 8, FALSE),IF(NOT(ISERROR(VLOOKUP($A712,'asset_&amp;_open_positions'!$E:$M, 6, FALSE))),VLOOKUP($A712,'asset_&amp;_open_positions'!$E:$M, 8, FALSE),1))),"")</f>
        <v/>
      </c>
      <c r="D712" s="42" t="str">
        <f>IF(trading_client_detail!$A712&lt;&gt;"",IF(OR(LEFT(trading_client_detail!$F712,3)="USD",RIGHT(trading_client_detail!$F712,3)="USD",LEFT(trading_client_detail!$F712,3)="EUR",RIGHT(trading_client_detail!$F712,3)="EUR"),"",trading_client_detail!$G712),"")</f>
        <v/>
      </c>
    </row>
    <row r="713" spans="1:4" x14ac:dyDescent="0.25">
      <c r="A713" t="str">
        <f>IF(AND(trading_client_detail!$A713&lt;&gt;"",ROUND(trading_client_detail!$G713,0)&lt;&gt;0),IF(OR(LEFT(trading_client_detail!$F713,3)="USD",RIGHT(trading_client_detail!$F713,3)="USD",LEFT(trading_client_detail!$F713,3)="EUR",RIGHT(trading_client_detail!$F713,3)="EUR"),"",IF(NOT(ISERROR(VLOOKUP(trading_client_detail!$E713,'asset_&amp;_open_positions'!$E:$M, 9, FALSE))),VLOOKUP(trading_client_detail!$E713,'asset_&amp;_open_positions'!$E:$M, 9, FALSE),IF(NOT(ISERROR(VLOOKUP(trading_client_detail!$F713,'asset_&amp;_open_positions'!$E:$M, 9, FALSE))),VLOOKUP(trading_client_detail!$F713,'asset_&amp;_open_positions'!$E:$M, 9, FALSE),RIGHT(trading_client_detail!$F713,LEN(trading_client_detail!$F713)-1)))),"")</f>
        <v>ETH</v>
      </c>
      <c r="B713" t="str">
        <f>IF(AND(trading_client_detail!$A713&lt;&gt;"",ROUND(trading_client_detail!$G713,0)&lt;&gt;0),IF(OR(LEFT(trading_client_detail!$F713,3)="USD",RIGHT(trading_client_detail!$F713,3)="USD"),"",IF(NOT(ISERROR(VLOOKUP(trading_client_detail!$E713,'asset_&amp;_open_positions'!$E:$M, 6, FALSE))),VLOOKUP(trading_client_detail!$E713,'asset_&amp;_open_positions'!$E:$M, 6, FALSE),IF(NOT(ISERROR(VLOOKUP($A713,'asset_&amp;_open_positions'!$E:$M, 6, FALSE))),VLOOKUP($A713,'asset_&amp;_open_positions'!$E:$M, 6, FALSE),"ASSET"))),"")</f>
        <v>ASSET</v>
      </c>
      <c r="C713">
        <f>IF(AND(trading_client_detail!$A713&lt;&gt;"",ROUND(trading_client_detail!$G713,0)&lt;&gt;0),IF(OR(LEFT(trading_client_detail!$F713,3)="USD",RIGHT(trading_client_detail!$F713,3)="USD"),"",IF(NOT(ISERROR(VLOOKUP(trading_client_detail!$E713,'asset_&amp;_open_positions'!$E:$M, 6, FALSE))),VLOOKUP(trading_client_detail!$E713,'asset_&amp;_open_positions'!$E:$M, 8, FALSE),IF(NOT(ISERROR(VLOOKUP($A713,'asset_&amp;_open_positions'!$E:$M, 6, FALSE))),VLOOKUP($A713,'asset_&amp;_open_positions'!$E:$M, 8, FALSE),1))),"")</f>
        <v>1</v>
      </c>
      <c r="D713" s="42">
        <f>IF(trading_client_detail!$A713&lt;&gt;"",IF(OR(LEFT(trading_client_detail!$F713,3)="USD",RIGHT(trading_client_detail!$F713,3)="USD",LEFT(trading_client_detail!$F713,3)="EUR",RIGHT(trading_client_detail!$F713,3)="EUR"),"",trading_client_detail!$G713),"")</f>
        <v>-90.610304389999897</v>
      </c>
    </row>
    <row r="714" spans="1:4" x14ac:dyDescent="0.25">
      <c r="A714" t="str">
        <f>IF(AND(trading_client_detail!$A714&lt;&gt;"",ROUND(trading_client_detail!$G714,0)&lt;&gt;0),IF(OR(LEFT(trading_client_detail!$F714,3)="USD",RIGHT(trading_client_detail!$F714,3)="USD",LEFT(trading_client_detail!$F714,3)="EUR",RIGHT(trading_client_detail!$F714,3)="EUR"),"",IF(NOT(ISERROR(VLOOKUP(trading_client_detail!$E714,'asset_&amp;_open_positions'!$E:$M, 9, FALSE))),VLOOKUP(trading_client_detail!$E714,'asset_&amp;_open_positions'!$E:$M, 9, FALSE),IF(NOT(ISERROR(VLOOKUP(trading_client_detail!$F714,'asset_&amp;_open_positions'!$E:$M, 9, FALSE))),VLOOKUP(trading_client_detail!$F714,'asset_&amp;_open_positions'!$E:$M, 9, FALSE),RIGHT(trading_client_detail!$F714,LEN(trading_client_detail!$F714)-1)))),"")</f>
        <v/>
      </c>
      <c r="B714" t="str">
        <f>IF(AND(trading_client_detail!$A714&lt;&gt;"",ROUND(trading_client_detail!$G714,0)&lt;&gt;0),IF(OR(LEFT(trading_client_detail!$F714,3)="USD",RIGHT(trading_client_detail!$F714,3)="USD"),"",IF(NOT(ISERROR(VLOOKUP(trading_client_detail!$E714,'asset_&amp;_open_positions'!$E:$M, 6, FALSE))),VLOOKUP(trading_client_detail!$E714,'asset_&amp;_open_positions'!$E:$M, 6, FALSE),IF(NOT(ISERROR(VLOOKUP($A714,'asset_&amp;_open_positions'!$E:$M, 6, FALSE))),VLOOKUP($A714,'asset_&amp;_open_positions'!$E:$M, 6, FALSE),"ASSET"))),"")</f>
        <v/>
      </c>
      <c r="C714" t="str">
        <f>IF(AND(trading_client_detail!$A714&lt;&gt;"",ROUND(trading_client_detail!$G714,0)&lt;&gt;0),IF(OR(LEFT(trading_client_detail!$F714,3)="USD",RIGHT(trading_client_detail!$F714,3)="USD"),"",IF(NOT(ISERROR(VLOOKUP(trading_client_detail!$E714,'asset_&amp;_open_positions'!$E:$M, 6, FALSE))),VLOOKUP(trading_client_detail!$E714,'asset_&amp;_open_positions'!$E:$M, 8, FALSE),IF(NOT(ISERROR(VLOOKUP($A714,'asset_&amp;_open_positions'!$E:$M, 6, FALSE))),VLOOKUP($A714,'asset_&amp;_open_positions'!$E:$M, 8, FALSE),1))),"")</f>
        <v/>
      </c>
      <c r="D714" s="42" t="str">
        <f>IF(trading_client_detail!$A714&lt;&gt;"",IF(OR(LEFT(trading_client_detail!$F714,3)="USD",RIGHT(trading_client_detail!$F714,3)="USD",LEFT(trading_client_detail!$F714,3)="EUR",RIGHT(trading_client_detail!$F714,3)="EUR"),"",trading_client_detail!$G714),"")</f>
        <v/>
      </c>
    </row>
    <row r="715" spans="1:4" x14ac:dyDescent="0.25">
      <c r="A715" t="str">
        <f>IF(AND(trading_client_detail!$A715&lt;&gt;"",ROUND(trading_client_detail!$G715,0)&lt;&gt;0),IF(OR(LEFT(trading_client_detail!$F715,3)="USD",RIGHT(trading_client_detail!$F715,3)="USD",LEFT(trading_client_detail!$F715,3)="EUR",RIGHT(trading_client_detail!$F715,3)="EUR"),"",IF(NOT(ISERROR(VLOOKUP(trading_client_detail!$E715,'asset_&amp;_open_positions'!$E:$M, 9, FALSE))),VLOOKUP(trading_client_detail!$E715,'asset_&amp;_open_positions'!$E:$M, 9, FALSE),IF(NOT(ISERROR(VLOOKUP(trading_client_detail!$F715,'asset_&amp;_open_positions'!$E:$M, 9, FALSE))),VLOOKUP(trading_client_detail!$F715,'asset_&amp;_open_positions'!$E:$M, 9, FALSE),RIGHT(trading_client_detail!$F715,LEN(trading_client_detail!$F715)-1)))),"")</f>
        <v>ETH</v>
      </c>
      <c r="B715" t="str">
        <f>IF(AND(trading_client_detail!$A715&lt;&gt;"",ROUND(trading_client_detail!$G715,0)&lt;&gt;0),IF(OR(LEFT(trading_client_detail!$F715,3)="USD",RIGHT(trading_client_detail!$F715,3)="USD"),"",IF(NOT(ISERROR(VLOOKUP(trading_client_detail!$E715,'asset_&amp;_open_positions'!$E:$M, 6, FALSE))),VLOOKUP(trading_client_detail!$E715,'asset_&amp;_open_positions'!$E:$M, 6, FALSE),IF(NOT(ISERROR(VLOOKUP($A715,'asset_&amp;_open_positions'!$E:$M, 6, FALSE))),VLOOKUP($A715,'asset_&amp;_open_positions'!$E:$M, 6, FALSE),"ASSET"))),"")</f>
        <v>ASSET</v>
      </c>
      <c r="C715">
        <f>IF(AND(trading_client_detail!$A715&lt;&gt;"",ROUND(trading_client_detail!$G715,0)&lt;&gt;0),IF(OR(LEFT(trading_client_detail!$F715,3)="USD",RIGHT(trading_client_detail!$F715,3)="USD"),"",IF(NOT(ISERROR(VLOOKUP(trading_client_detail!$E715,'asset_&amp;_open_positions'!$E:$M, 6, FALSE))),VLOOKUP(trading_client_detail!$E715,'asset_&amp;_open_positions'!$E:$M, 8, FALSE),IF(NOT(ISERROR(VLOOKUP($A715,'asset_&amp;_open_positions'!$E:$M, 6, FALSE))),VLOOKUP($A715,'asset_&amp;_open_positions'!$E:$M, 8, FALSE),1))),"")</f>
        <v>1</v>
      </c>
      <c r="D715" s="42">
        <f>IF(trading_client_detail!$A715&lt;&gt;"",IF(OR(LEFT(trading_client_detail!$F715,3)="USD",RIGHT(trading_client_detail!$F715,3)="USD",LEFT(trading_client_detail!$F715,3)="EUR",RIGHT(trading_client_detail!$F715,3)="EUR"),"",trading_client_detail!$G715),"")</f>
        <v>-12.544</v>
      </c>
    </row>
    <row r="716" spans="1:4" x14ac:dyDescent="0.25">
      <c r="A716" t="str">
        <f>IF(AND(trading_client_detail!$A716&lt;&gt;"",ROUND(trading_client_detail!$G716,0)&lt;&gt;0),IF(OR(LEFT(trading_client_detail!$F716,3)="USD",RIGHT(trading_client_detail!$F716,3)="USD",LEFT(trading_client_detail!$F716,3)="EUR",RIGHT(trading_client_detail!$F716,3)="EUR"),"",IF(NOT(ISERROR(VLOOKUP(trading_client_detail!$E716,'asset_&amp;_open_positions'!$E:$M, 9, FALSE))),VLOOKUP(trading_client_detail!$E716,'asset_&amp;_open_positions'!$E:$M, 9, FALSE),IF(NOT(ISERROR(VLOOKUP(trading_client_detail!$F716,'asset_&amp;_open_positions'!$E:$M, 9, FALSE))),VLOOKUP(trading_client_detail!$F716,'asset_&amp;_open_positions'!$E:$M, 9, FALSE),RIGHT(trading_client_detail!$F716,LEN(trading_client_detail!$F716)-1)))),"")</f>
        <v/>
      </c>
      <c r="B716" t="str">
        <f>IF(AND(trading_client_detail!$A716&lt;&gt;"",ROUND(trading_client_detail!$G716,0)&lt;&gt;0),IF(OR(LEFT(trading_client_detail!$F716,3)="USD",RIGHT(trading_client_detail!$F716,3)="USD"),"",IF(NOT(ISERROR(VLOOKUP(trading_client_detail!$E716,'asset_&amp;_open_positions'!$E:$M, 6, FALSE))),VLOOKUP(trading_client_detail!$E716,'asset_&amp;_open_positions'!$E:$M, 6, FALSE),IF(NOT(ISERROR(VLOOKUP($A716,'asset_&amp;_open_positions'!$E:$M, 6, FALSE))),VLOOKUP($A716,'asset_&amp;_open_positions'!$E:$M, 6, FALSE),"ASSET"))),"")</f>
        <v/>
      </c>
      <c r="C716" t="str">
        <f>IF(AND(trading_client_detail!$A716&lt;&gt;"",ROUND(trading_client_detail!$G716,0)&lt;&gt;0),IF(OR(LEFT(trading_client_detail!$F716,3)="USD",RIGHT(trading_client_detail!$F716,3)="USD"),"",IF(NOT(ISERROR(VLOOKUP(trading_client_detail!$E716,'asset_&amp;_open_positions'!$E:$M, 6, FALSE))),VLOOKUP(trading_client_detail!$E716,'asset_&amp;_open_positions'!$E:$M, 8, FALSE),IF(NOT(ISERROR(VLOOKUP($A716,'asset_&amp;_open_positions'!$E:$M, 6, FALSE))),VLOOKUP($A716,'asset_&amp;_open_positions'!$E:$M, 8, FALSE),1))),"")</f>
        <v/>
      </c>
      <c r="D716" s="42" t="str">
        <f>IF(trading_client_detail!$A716&lt;&gt;"",IF(OR(LEFT(trading_client_detail!$F716,3)="USD",RIGHT(trading_client_detail!$F716,3)="USD",LEFT(trading_client_detail!$F716,3)="EUR",RIGHT(trading_client_detail!$F716,3)="EUR"),"",trading_client_detail!$G716),"")</f>
        <v/>
      </c>
    </row>
    <row r="717" spans="1:4" x14ac:dyDescent="0.25">
      <c r="A717" t="str">
        <f>IF(AND(trading_client_detail!$A717&lt;&gt;"",ROUND(trading_client_detail!$G717,0)&lt;&gt;0),IF(OR(LEFT(trading_client_detail!$F717,3)="USD",RIGHT(trading_client_detail!$F717,3)="USD",LEFT(trading_client_detail!$F717,3)="EUR",RIGHT(trading_client_detail!$F717,3)="EUR"),"",IF(NOT(ISERROR(VLOOKUP(trading_client_detail!$E717,'asset_&amp;_open_positions'!$E:$M, 9, FALSE))),VLOOKUP(trading_client_detail!$E717,'asset_&amp;_open_positions'!$E:$M, 9, FALSE),IF(NOT(ISERROR(VLOOKUP(trading_client_detail!$F717,'asset_&amp;_open_positions'!$E:$M, 9, FALSE))),VLOOKUP(trading_client_detail!$F717,'asset_&amp;_open_positions'!$E:$M, 9, FALSE),RIGHT(trading_client_detail!$F717,LEN(trading_client_detail!$F717)-1)))),"")</f>
        <v/>
      </c>
      <c r="B717" t="str">
        <f>IF(AND(trading_client_detail!$A717&lt;&gt;"",ROUND(trading_client_detail!$G717,0)&lt;&gt;0),IF(OR(LEFT(trading_client_detail!$F717,3)="USD",RIGHT(trading_client_detail!$F717,3)="USD"),"",IF(NOT(ISERROR(VLOOKUP(trading_client_detail!$E717,'asset_&amp;_open_positions'!$E:$M, 6, FALSE))),VLOOKUP(trading_client_detail!$E717,'asset_&amp;_open_positions'!$E:$M, 6, FALSE),IF(NOT(ISERROR(VLOOKUP($A717,'asset_&amp;_open_positions'!$E:$M, 6, FALSE))),VLOOKUP($A717,'asset_&amp;_open_positions'!$E:$M, 6, FALSE),"ASSET"))),"")</f>
        <v/>
      </c>
      <c r="C717" t="str">
        <f>IF(AND(trading_client_detail!$A717&lt;&gt;"",ROUND(trading_client_detail!$G717,0)&lt;&gt;0),IF(OR(LEFT(trading_client_detail!$F717,3)="USD",RIGHT(trading_client_detail!$F717,3)="USD"),"",IF(NOT(ISERROR(VLOOKUP(trading_client_detail!$E717,'asset_&amp;_open_positions'!$E:$M, 6, FALSE))),VLOOKUP(trading_client_detail!$E717,'asset_&amp;_open_positions'!$E:$M, 8, FALSE),IF(NOT(ISERROR(VLOOKUP($A717,'asset_&amp;_open_positions'!$E:$M, 6, FALSE))),VLOOKUP($A717,'asset_&amp;_open_positions'!$E:$M, 8, FALSE),1))),"")</f>
        <v/>
      </c>
      <c r="D717" s="42" t="str">
        <f>IF(trading_client_detail!$A717&lt;&gt;"",IF(OR(LEFT(trading_client_detail!$F717,3)="USD",RIGHT(trading_client_detail!$F717,3)="USD",LEFT(trading_client_detail!$F717,3)="EUR",RIGHT(trading_client_detail!$F717,3)="EUR"),"",trading_client_detail!$G717),"")</f>
        <v/>
      </c>
    </row>
    <row r="718" spans="1:4" x14ac:dyDescent="0.25">
      <c r="A718" t="str">
        <f>IF(AND(trading_client_detail!$A718&lt;&gt;"",ROUND(trading_client_detail!$G718,0)&lt;&gt;0),IF(OR(LEFT(trading_client_detail!$F718,3)="USD",RIGHT(trading_client_detail!$F718,3)="USD",LEFT(trading_client_detail!$F718,3)="EUR",RIGHT(trading_client_detail!$F718,3)="EUR"),"",IF(NOT(ISERROR(VLOOKUP(trading_client_detail!$E718,'asset_&amp;_open_positions'!$E:$M, 9, FALSE))),VLOOKUP(trading_client_detail!$E718,'asset_&amp;_open_positions'!$E:$M, 9, FALSE),IF(NOT(ISERROR(VLOOKUP(trading_client_detail!$F718,'asset_&amp;_open_positions'!$E:$M, 9, FALSE))),VLOOKUP(trading_client_detail!$F718,'asset_&amp;_open_positions'!$E:$M, 9, FALSE),RIGHT(trading_client_detail!$F718,LEN(trading_client_detail!$F718)-1)))),"")</f>
        <v>ETH</v>
      </c>
      <c r="B718" t="str">
        <f>IF(AND(trading_client_detail!$A718&lt;&gt;"",ROUND(trading_client_detail!$G718,0)&lt;&gt;0),IF(OR(LEFT(trading_client_detail!$F718,3)="USD",RIGHT(trading_client_detail!$F718,3)="USD"),"",IF(NOT(ISERROR(VLOOKUP(trading_client_detail!$E718,'asset_&amp;_open_positions'!$E:$M, 6, FALSE))),VLOOKUP(trading_client_detail!$E718,'asset_&amp;_open_positions'!$E:$M, 6, FALSE),IF(NOT(ISERROR(VLOOKUP($A718,'asset_&amp;_open_positions'!$E:$M, 6, FALSE))),VLOOKUP($A718,'asset_&amp;_open_positions'!$E:$M, 6, FALSE),"ASSET"))),"")</f>
        <v>FUTURE</v>
      </c>
      <c r="C718">
        <f>IF(AND(trading_client_detail!$A718&lt;&gt;"",ROUND(trading_client_detail!$G718,0)&lt;&gt;0),IF(OR(LEFT(trading_client_detail!$F718,3)="USD",RIGHT(trading_client_detail!$F718,3)="USD"),"",IF(NOT(ISERROR(VLOOKUP(trading_client_detail!$E718,'asset_&amp;_open_positions'!$E:$M, 6, FALSE))),VLOOKUP(trading_client_detail!$E718,'asset_&amp;_open_positions'!$E:$M, 8, FALSE),IF(NOT(ISERROR(VLOOKUP($A718,'asset_&amp;_open_positions'!$E:$M, 6, FALSE))),VLOOKUP($A718,'asset_&amp;_open_positions'!$E:$M, 8, FALSE),1))),"")</f>
        <v>1</v>
      </c>
      <c r="D718" s="42">
        <f>IF(trading_client_detail!$A718&lt;&gt;"",IF(OR(LEFT(trading_client_detail!$F718,3)="USD",RIGHT(trading_client_detail!$F718,3)="USD",LEFT(trading_client_detail!$F718,3)="EUR",RIGHT(trading_client_detail!$F718,3)="EUR"),"",trading_client_detail!$G718),"")</f>
        <v>-241.3</v>
      </c>
    </row>
    <row r="719" spans="1:4" x14ac:dyDescent="0.25">
      <c r="A719" t="str">
        <f>IF(AND(trading_client_detail!$A719&lt;&gt;"",ROUND(trading_client_detail!$G719,0)&lt;&gt;0),IF(OR(LEFT(trading_client_detail!$F719,3)="USD",RIGHT(trading_client_detail!$F719,3)="USD",LEFT(trading_client_detail!$F719,3)="EUR",RIGHT(trading_client_detail!$F719,3)="EUR"),"",IF(NOT(ISERROR(VLOOKUP(trading_client_detail!$E719,'asset_&amp;_open_positions'!$E:$M, 9, FALSE))),VLOOKUP(trading_client_detail!$E719,'asset_&amp;_open_positions'!$E:$M, 9, FALSE),IF(NOT(ISERROR(VLOOKUP(trading_client_detail!$F719,'asset_&amp;_open_positions'!$E:$M, 9, FALSE))),VLOOKUP(trading_client_detail!$F719,'asset_&amp;_open_positions'!$E:$M, 9, FALSE),RIGHT(trading_client_detail!$F719,LEN(trading_client_detail!$F719)-1)))),"")</f>
        <v>ETH</v>
      </c>
      <c r="B719" t="str">
        <f>IF(AND(trading_client_detail!$A719&lt;&gt;"",ROUND(trading_client_detail!$G719,0)&lt;&gt;0),IF(OR(LEFT(trading_client_detail!$F719,3)="USD",RIGHT(trading_client_detail!$F719,3)="USD"),"",IF(NOT(ISERROR(VLOOKUP(trading_client_detail!$E719,'asset_&amp;_open_positions'!$E:$M, 6, FALSE))),VLOOKUP(trading_client_detail!$E719,'asset_&amp;_open_positions'!$E:$M, 6, FALSE),IF(NOT(ISERROR(VLOOKUP($A719,'asset_&amp;_open_positions'!$E:$M, 6, FALSE))),VLOOKUP($A719,'asset_&amp;_open_positions'!$E:$M, 6, FALSE),"ASSET"))),"")</f>
        <v>ASSET</v>
      </c>
      <c r="C719">
        <f>IF(AND(trading_client_detail!$A719&lt;&gt;"",ROUND(trading_client_detail!$G719,0)&lt;&gt;0),IF(OR(LEFT(trading_client_detail!$F719,3)="USD",RIGHT(trading_client_detail!$F719,3)="USD"),"",IF(NOT(ISERROR(VLOOKUP(trading_client_detail!$E719,'asset_&amp;_open_positions'!$E:$M, 6, FALSE))),VLOOKUP(trading_client_detail!$E719,'asset_&amp;_open_positions'!$E:$M, 8, FALSE),IF(NOT(ISERROR(VLOOKUP($A719,'asset_&amp;_open_positions'!$E:$M, 6, FALSE))),VLOOKUP($A719,'asset_&amp;_open_positions'!$E:$M, 8, FALSE),1))),"")</f>
        <v>1</v>
      </c>
      <c r="D719" s="42">
        <f>IF(trading_client_detail!$A719&lt;&gt;"",IF(OR(LEFT(trading_client_detail!$F719,3)="USD",RIGHT(trading_client_detail!$F719,3)="USD",LEFT(trading_client_detail!$F719,3)="EUR",RIGHT(trading_client_detail!$F719,3)="EUR"),"",trading_client_detail!$G719),"")</f>
        <v>192.33854899999901</v>
      </c>
    </row>
    <row r="720" spans="1:4" x14ac:dyDescent="0.25">
      <c r="A720" t="str">
        <f>IF(AND(trading_client_detail!$A720&lt;&gt;"",ROUND(trading_client_detail!$G720,0)&lt;&gt;0),IF(OR(LEFT(trading_client_detail!$F720,3)="USD",RIGHT(trading_client_detail!$F720,3)="USD",LEFT(trading_client_detail!$F720,3)="EUR",RIGHT(trading_client_detail!$F720,3)="EUR"),"",IF(NOT(ISERROR(VLOOKUP(trading_client_detail!$E720,'asset_&amp;_open_positions'!$E:$M, 9, FALSE))),VLOOKUP(trading_client_detail!$E720,'asset_&amp;_open_positions'!$E:$M, 9, FALSE),IF(NOT(ISERROR(VLOOKUP(trading_client_detail!$F720,'asset_&amp;_open_positions'!$E:$M, 9, FALSE))),VLOOKUP(trading_client_detail!$F720,'asset_&amp;_open_positions'!$E:$M, 9, FALSE),RIGHT(trading_client_detail!$F720,LEN(trading_client_detail!$F720)-1)))),"")</f>
        <v/>
      </c>
      <c r="B720" t="str">
        <f>IF(AND(trading_client_detail!$A720&lt;&gt;"",ROUND(trading_client_detail!$G720,0)&lt;&gt;0),IF(OR(LEFT(trading_client_detail!$F720,3)="USD",RIGHT(trading_client_detail!$F720,3)="USD"),"",IF(NOT(ISERROR(VLOOKUP(trading_client_detail!$E720,'asset_&amp;_open_positions'!$E:$M, 6, FALSE))),VLOOKUP(trading_client_detail!$E720,'asset_&amp;_open_positions'!$E:$M, 6, FALSE),IF(NOT(ISERROR(VLOOKUP($A720,'asset_&amp;_open_positions'!$E:$M, 6, FALSE))),VLOOKUP($A720,'asset_&amp;_open_positions'!$E:$M, 6, FALSE),"ASSET"))),"")</f>
        <v/>
      </c>
      <c r="C720" t="str">
        <f>IF(AND(trading_client_detail!$A720&lt;&gt;"",ROUND(trading_client_detail!$G720,0)&lt;&gt;0),IF(OR(LEFT(trading_client_detail!$F720,3)="USD",RIGHT(trading_client_detail!$F720,3)="USD"),"",IF(NOT(ISERROR(VLOOKUP(trading_client_detail!$E720,'asset_&amp;_open_positions'!$E:$M, 6, FALSE))),VLOOKUP(trading_client_detail!$E720,'asset_&amp;_open_positions'!$E:$M, 8, FALSE),IF(NOT(ISERROR(VLOOKUP($A720,'asset_&amp;_open_positions'!$E:$M, 6, FALSE))),VLOOKUP($A720,'asset_&amp;_open_positions'!$E:$M, 8, FALSE),1))),"")</f>
        <v/>
      </c>
      <c r="D720" s="42" t="str">
        <f>IF(trading_client_detail!$A720&lt;&gt;"",IF(OR(LEFT(trading_client_detail!$F720,3)="USD",RIGHT(trading_client_detail!$F720,3)="USD",LEFT(trading_client_detail!$F720,3)="EUR",RIGHT(trading_client_detail!$F720,3)="EUR"),"",trading_client_detail!$G720),"")</f>
        <v/>
      </c>
    </row>
    <row r="721" spans="1:4" x14ac:dyDescent="0.25">
      <c r="A721" t="str">
        <f>IF(AND(trading_client_detail!$A721&lt;&gt;"",ROUND(trading_client_detail!$G721,0)&lt;&gt;0),IF(OR(LEFT(trading_client_detail!$F721,3)="USD",RIGHT(trading_client_detail!$F721,3)="USD",LEFT(trading_client_detail!$F721,3)="EUR",RIGHT(trading_client_detail!$F721,3)="EUR"),"",IF(NOT(ISERROR(VLOOKUP(trading_client_detail!$E721,'asset_&amp;_open_positions'!$E:$M, 9, FALSE))),VLOOKUP(trading_client_detail!$E721,'asset_&amp;_open_positions'!$E:$M, 9, FALSE),IF(NOT(ISERROR(VLOOKUP(trading_client_detail!$F721,'asset_&amp;_open_positions'!$E:$M, 9, FALSE))),VLOOKUP(trading_client_detail!$F721,'asset_&amp;_open_positions'!$E:$M, 9, FALSE),RIGHT(trading_client_detail!$F721,LEN(trading_client_detail!$F721)-1)))),"")</f>
        <v>ETH</v>
      </c>
      <c r="B721" t="str">
        <f>IF(AND(trading_client_detail!$A721&lt;&gt;"",ROUND(trading_client_detail!$G721,0)&lt;&gt;0),IF(OR(LEFT(trading_client_detail!$F721,3)="USD",RIGHT(trading_client_detail!$F721,3)="USD"),"",IF(NOT(ISERROR(VLOOKUP(trading_client_detail!$E721,'asset_&amp;_open_positions'!$E:$M, 6, FALSE))),VLOOKUP(trading_client_detail!$E721,'asset_&amp;_open_positions'!$E:$M, 6, FALSE),IF(NOT(ISERROR(VLOOKUP($A721,'asset_&amp;_open_positions'!$E:$M, 6, FALSE))),VLOOKUP($A721,'asset_&amp;_open_positions'!$E:$M, 6, FALSE),"ASSET"))),"")</f>
        <v>ASSET</v>
      </c>
      <c r="C721">
        <f>IF(AND(trading_client_detail!$A721&lt;&gt;"",ROUND(trading_client_detail!$G721,0)&lt;&gt;0),IF(OR(LEFT(trading_client_detail!$F721,3)="USD",RIGHT(trading_client_detail!$F721,3)="USD"),"",IF(NOT(ISERROR(VLOOKUP(trading_client_detail!$E721,'asset_&amp;_open_positions'!$E:$M, 6, FALSE))),VLOOKUP(trading_client_detail!$E721,'asset_&amp;_open_positions'!$E:$M, 8, FALSE),IF(NOT(ISERROR(VLOOKUP($A721,'asset_&amp;_open_positions'!$E:$M, 6, FALSE))),VLOOKUP($A721,'asset_&amp;_open_positions'!$E:$M, 8, FALSE),1))),"")</f>
        <v>1</v>
      </c>
      <c r="D721" s="42">
        <f>IF(trading_client_detail!$A721&lt;&gt;"",IF(OR(LEFT(trading_client_detail!$F721,3)="USD",RIGHT(trading_client_detail!$F721,3)="USD",LEFT(trading_client_detail!$F721,3)="EUR",RIGHT(trading_client_detail!$F721,3)="EUR"),"",trading_client_detail!$G721),"")</f>
        <v>31.924656038999998</v>
      </c>
    </row>
    <row r="722" spans="1:4" x14ac:dyDescent="0.25">
      <c r="A722" t="str">
        <f>IF(AND(trading_client_detail!$A722&lt;&gt;"",ROUND(trading_client_detail!$G722,0)&lt;&gt;0),IF(OR(LEFT(trading_client_detail!$F722,3)="USD",RIGHT(trading_client_detail!$F722,3)="USD",LEFT(trading_client_detail!$F722,3)="EUR",RIGHT(trading_client_detail!$F722,3)="EUR"),"",IF(NOT(ISERROR(VLOOKUP(trading_client_detail!$E722,'asset_&amp;_open_positions'!$E:$M, 9, FALSE))),VLOOKUP(trading_client_detail!$E722,'asset_&amp;_open_positions'!$E:$M, 9, FALSE),IF(NOT(ISERROR(VLOOKUP(trading_client_detail!$F722,'asset_&amp;_open_positions'!$E:$M, 9, FALSE))),VLOOKUP(trading_client_detail!$F722,'asset_&amp;_open_positions'!$E:$M, 9, FALSE),RIGHT(trading_client_detail!$F722,LEN(trading_client_detail!$F722)-1)))),"")</f>
        <v/>
      </c>
      <c r="B722" t="str">
        <f>IF(AND(trading_client_detail!$A722&lt;&gt;"",ROUND(trading_client_detail!$G722,0)&lt;&gt;0),IF(OR(LEFT(trading_client_detail!$F722,3)="USD",RIGHT(trading_client_detail!$F722,3)="USD"),"",IF(NOT(ISERROR(VLOOKUP(trading_client_detail!$E722,'asset_&amp;_open_positions'!$E:$M, 6, FALSE))),VLOOKUP(trading_client_detail!$E722,'asset_&amp;_open_positions'!$E:$M, 6, FALSE),IF(NOT(ISERROR(VLOOKUP($A722,'asset_&amp;_open_positions'!$E:$M, 6, FALSE))),VLOOKUP($A722,'asset_&amp;_open_positions'!$E:$M, 6, FALSE),"ASSET"))),"")</f>
        <v/>
      </c>
      <c r="C722" t="str">
        <f>IF(AND(trading_client_detail!$A722&lt;&gt;"",ROUND(trading_client_detail!$G722,0)&lt;&gt;0),IF(OR(LEFT(trading_client_detail!$F722,3)="USD",RIGHT(trading_client_detail!$F722,3)="USD"),"",IF(NOT(ISERROR(VLOOKUP(trading_client_detail!$E722,'asset_&amp;_open_positions'!$E:$M, 6, FALSE))),VLOOKUP(trading_client_detail!$E722,'asset_&amp;_open_positions'!$E:$M, 8, FALSE),IF(NOT(ISERROR(VLOOKUP($A722,'asset_&amp;_open_positions'!$E:$M, 6, FALSE))),VLOOKUP($A722,'asset_&amp;_open_positions'!$E:$M, 8, FALSE),1))),"")</f>
        <v/>
      </c>
      <c r="D722" s="42">
        <f>IF(trading_client_detail!$A722&lt;&gt;"",IF(OR(LEFT(trading_client_detail!$F722,3)="USD",RIGHT(trading_client_detail!$F722,3)="USD",LEFT(trading_client_detail!$F722,3)="EUR",RIGHT(trading_client_detail!$F722,3)="EUR"),"",trading_client_detail!$G722),"")</f>
        <v>1.8193999999999901E-5</v>
      </c>
    </row>
    <row r="723" spans="1:4" x14ac:dyDescent="0.25">
      <c r="A723" t="str">
        <f>IF(AND(trading_client_detail!$A723&lt;&gt;"",ROUND(trading_client_detail!$G723,0)&lt;&gt;0),IF(OR(LEFT(trading_client_detail!$F723,3)="USD",RIGHT(trading_client_detail!$F723,3)="USD",LEFT(trading_client_detail!$F723,3)="EUR",RIGHT(trading_client_detail!$F723,3)="EUR"),"",IF(NOT(ISERROR(VLOOKUP(trading_client_detail!$E723,'asset_&amp;_open_positions'!$E:$M, 9, FALSE))),VLOOKUP(trading_client_detail!$E723,'asset_&amp;_open_positions'!$E:$M, 9, FALSE),IF(NOT(ISERROR(VLOOKUP(trading_client_detail!$F723,'asset_&amp;_open_positions'!$E:$M, 9, FALSE))),VLOOKUP(trading_client_detail!$F723,'asset_&amp;_open_positions'!$E:$M, 9, FALSE),RIGHT(trading_client_detail!$F723,LEN(trading_client_detail!$F723)-1)))),"")</f>
        <v>ETH</v>
      </c>
      <c r="B723" t="str">
        <f>IF(AND(trading_client_detail!$A723&lt;&gt;"",ROUND(trading_client_detail!$G723,0)&lt;&gt;0),IF(OR(LEFT(trading_client_detail!$F723,3)="USD",RIGHT(trading_client_detail!$F723,3)="USD"),"",IF(NOT(ISERROR(VLOOKUP(trading_client_detail!$E723,'asset_&amp;_open_positions'!$E:$M, 6, FALSE))),VLOOKUP(trading_client_detail!$E723,'asset_&amp;_open_positions'!$E:$M, 6, FALSE),IF(NOT(ISERROR(VLOOKUP($A723,'asset_&amp;_open_positions'!$E:$M, 6, FALSE))),VLOOKUP($A723,'asset_&amp;_open_positions'!$E:$M, 6, FALSE),"ASSET"))),"")</f>
        <v>SWAP</v>
      </c>
      <c r="C723">
        <f>IF(AND(trading_client_detail!$A723&lt;&gt;"",ROUND(trading_client_detail!$G723,0)&lt;&gt;0),IF(OR(LEFT(trading_client_detail!$F723,3)="USD",RIGHT(trading_client_detail!$F723,3)="USD"),"",IF(NOT(ISERROR(VLOOKUP(trading_client_detail!$E723,'asset_&amp;_open_positions'!$E:$M, 6, FALSE))),VLOOKUP(trading_client_detail!$E723,'asset_&amp;_open_positions'!$E:$M, 8, FALSE),IF(NOT(ISERROR(VLOOKUP($A723,'asset_&amp;_open_positions'!$E:$M, 6, FALSE))),VLOOKUP($A723,'asset_&amp;_open_positions'!$E:$M, 8, FALSE),1))),"")</f>
        <v>1</v>
      </c>
      <c r="D723" s="42">
        <f>IF(trading_client_detail!$A723&lt;&gt;"",IF(OR(LEFT(trading_client_detail!$F723,3)="USD",RIGHT(trading_client_detail!$F723,3)="USD",LEFT(trading_client_detail!$F723,3)="EUR",RIGHT(trading_client_detail!$F723,3)="EUR"),"",trading_client_detail!$G723),"")</f>
        <v>205.9</v>
      </c>
    </row>
    <row r="724" spans="1:4" x14ac:dyDescent="0.25">
      <c r="A724" t="str">
        <f>IF(AND(trading_client_detail!$A724&lt;&gt;"",ROUND(trading_client_detail!$G724,0)&lt;&gt;0),IF(OR(LEFT(trading_client_detail!$F724,3)="USD",RIGHT(trading_client_detail!$F724,3)="USD",LEFT(trading_client_detail!$F724,3)="EUR",RIGHT(trading_client_detail!$F724,3)="EUR"),"",IF(NOT(ISERROR(VLOOKUP(trading_client_detail!$E724,'asset_&amp;_open_positions'!$E:$M, 9, FALSE))),VLOOKUP(trading_client_detail!$E724,'asset_&amp;_open_positions'!$E:$M, 9, FALSE),IF(NOT(ISERROR(VLOOKUP(trading_client_detail!$F724,'asset_&amp;_open_positions'!$E:$M, 9, FALSE))),VLOOKUP(trading_client_detail!$F724,'asset_&amp;_open_positions'!$E:$M, 9, FALSE),RIGHT(trading_client_detail!$F724,LEN(trading_client_detail!$F724)-1)))),"")</f>
        <v/>
      </c>
      <c r="B724" t="str">
        <f>IF(AND(trading_client_detail!$A724&lt;&gt;"",ROUND(trading_client_detail!$G724,0)&lt;&gt;0),IF(OR(LEFT(trading_client_detail!$F724,3)="USD",RIGHT(trading_client_detail!$F724,3)="USD"),"",IF(NOT(ISERROR(VLOOKUP(trading_client_detail!$E724,'asset_&amp;_open_positions'!$E:$M, 6, FALSE))),VLOOKUP(trading_client_detail!$E724,'asset_&amp;_open_positions'!$E:$M, 6, FALSE),IF(NOT(ISERROR(VLOOKUP($A724,'asset_&amp;_open_positions'!$E:$M, 6, FALSE))),VLOOKUP($A724,'asset_&amp;_open_positions'!$E:$M, 6, FALSE),"ASSET"))),"")</f>
        <v/>
      </c>
      <c r="C724" t="str">
        <f>IF(AND(trading_client_detail!$A724&lt;&gt;"",ROUND(trading_client_detail!$G724,0)&lt;&gt;0),IF(OR(LEFT(trading_client_detail!$F724,3)="USD",RIGHT(trading_client_detail!$F724,3)="USD"),"",IF(NOT(ISERROR(VLOOKUP(trading_client_detail!$E724,'asset_&amp;_open_positions'!$E:$M, 6, FALSE))),VLOOKUP(trading_client_detail!$E724,'asset_&amp;_open_positions'!$E:$M, 8, FALSE),IF(NOT(ISERROR(VLOOKUP($A724,'asset_&amp;_open_positions'!$E:$M, 6, FALSE))),VLOOKUP($A724,'asset_&amp;_open_positions'!$E:$M, 8, FALSE),1))),"")</f>
        <v/>
      </c>
      <c r="D724" s="42" t="str">
        <f>IF(trading_client_detail!$A724&lt;&gt;"",IF(OR(LEFT(trading_client_detail!$F724,3)="USD",RIGHT(trading_client_detail!$F724,3)="USD",LEFT(trading_client_detail!$F724,3)="EUR",RIGHT(trading_client_detail!$F724,3)="EUR"),"",trading_client_detail!$G724),"")</f>
        <v/>
      </c>
    </row>
    <row r="725" spans="1:4" x14ac:dyDescent="0.25">
      <c r="A725" t="str">
        <f>IF(AND(trading_client_detail!$A725&lt;&gt;"",ROUND(trading_client_detail!$G725,0)&lt;&gt;0),IF(OR(LEFT(trading_client_detail!$F725,3)="USD",RIGHT(trading_client_detail!$F725,3)="USD",LEFT(trading_client_detail!$F725,3)="EUR",RIGHT(trading_client_detail!$F725,3)="EUR"),"",IF(NOT(ISERROR(VLOOKUP(trading_client_detail!$E725,'asset_&amp;_open_positions'!$E:$M, 9, FALSE))),VLOOKUP(trading_client_detail!$E725,'asset_&amp;_open_positions'!$E:$M, 9, FALSE),IF(NOT(ISERROR(VLOOKUP(trading_client_detail!$F725,'asset_&amp;_open_positions'!$E:$M, 9, FALSE))),VLOOKUP(trading_client_detail!$F725,'asset_&amp;_open_positions'!$E:$M, 9, FALSE),RIGHT(trading_client_detail!$F725,LEN(trading_client_detail!$F725)-1)))),"")</f>
        <v>ETH</v>
      </c>
      <c r="B725" t="str">
        <f>IF(AND(trading_client_detail!$A725&lt;&gt;"",ROUND(trading_client_detail!$G725,0)&lt;&gt;0),IF(OR(LEFT(trading_client_detail!$F725,3)="USD",RIGHT(trading_client_detail!$F725,3)="USD"),"",IF(NOT(ISERROR(VLOOKUP(trading_client_detail!$E725,'asset_&amp;_open_positions'!$E:$M, 6, FALSE))),VLOOKUP(trading_client_detail!$E725,'asset_&amp;_open_positions'!$E:$M, 6, FALSE),IF(NOT(ISERROR(VLOOKUP($A725,'asset_&amp;_open_positions'!$E:$M, 6, FALSE))),VLOOKUP($A725,'asset_&amp;_open_positions'!$E:$M, 6, FALSE),"ASSET"))),"")</f>
        <v>ASSET</v>
      </c>
      <c r="C725">
        <f>IF(AND(trading_client_detail!$A725&lt;&gt;"",ROUND(trading_client_detail!$G725,0)&lt;&gt;0),IF(OR(LEFT(trading_client_detail!$F725,3)="USD",RIGHT(trading_client_detail!$F725,3)="USD"),"",IF(NOT(ISERROR(VLOOKUP(trading_client_detail!$E725,'asset_&amp;_open_positions'!$E:$M, 6, FALSE))),VLOOKUP(trading_client_detail!$E725,'asset_&amp;_open_positions'!$E:$M, 8, FALSE),IF(NOT(ISERROR(VLOOKUP($A725,'asset_&amp;_open_positions'!$E:$M, 6, FALSE))),VLOOKUP($A725,'asset_&amp;_open_positions'!$E:$M, 8, FALSE),1))),"")</f>
        <v>1</v>
      </c>
      <c r="D725" s="42">
        <f>IF(trading_client_detail!$A725&lt;&gt;"",IF(OR(LEFT(trading_client_detail!$F725,3)="USD",RIGHT(trading_client_detail!$F725,3)="USD",LEFT(trading_client_detail!$F725,3)="EUR",RIGHT(trading_client_detail!$F725,3)="EUR"),"",trading_client_detail!$G725),"")</f>
        <v>85.178183999999902</v>
      </c>
    </row>
    <row r="726" spans="1:4" x14ac:dyDescent="0.25">
      <c r="A726" t="str">
        <f>IF(AND(trading_client_detail!$A726&lt;&gt;"",ROUND(trading_client_detail!$G726,0)&lt;&gt;0),IF(OR(LEFT(trading_client_detail!$F726,3)="USD",RIGHT(trading_client_detail!$F726,3)="USD",LEFT(trading_client_detail!$F726,3)="EUR",RIGHT(trading_client_detail!$F726,3)="EUR"),"",IF(NOT(ISERROR(VLOOKUP(trading_client_detail!$E726,'asset_&amp;_open_positions'!$E:$M, 9, FALSE))),VLOOKUP(trading_client_detail!$E726,'asset_&amp;_open_positions'!$E:$M, 9, FALSE),IF(NOT(ISERROR(VLOOKUP(trading_client_detail!$F726,'asset_&amp;_open_positions'!$E:$M, 9, FALSE))),VLOOKUP(trading_client_detail!$F726,'asset_&amp;_open_positions'!$E:$M, 9, FALSE),RIGHT(trading_client_detail!$F726,LEN(trading_client_detail!$F726)-1)))),"")</f>
        <v/>
      </c>
      <c r="B726" t="str">
        <f>IF(AND(trading_client_detail!$A726&lt;&gt;"",ROUND(trading_client_detail!$G726,0)&lt;&gt;0),IF(OR(LEFT(trading_client_detail!$F726,3)="USD",RIGHT(trading_client_detail!$F726,3)="USD"),"",IF(NOT(ISERROR(VLOOKUP(trading_client_detail!$E726,'asset_&amp;_open_positions'!$E:$M, 6, FALSE))),VLOOKUP(trading_client_detail!$E726,'asset_&amp;_open_positions'!$E:$M, 6, FALSE),IF(NOT(ISERROR(VLOOKUP($A726,'asset_&amp;_open_positions'!$E:$M, 6, FALSE))),VLOOKUP($A726,'asset_&amp;_open_positions'!$E:$M, 6, FALSE),"ASSET"))),"")</f>
        <v/>
      </c>
      <c r="C726" t="str">
        <f>IF(AND(trading_client_detail!$A726&lt;&gt;"",ROUND(trading_client_detail!$G726,0)&lt;&gt;0),IF(OR(LEFT(trading_client_detail!$F726,3)="USD",RIGHT(trading_client_detail!$F726,3)="USD"),"",IF(NOT(ISERROR(VLOOKUP(trading_client_detail!$E726,'asset_&amp;_open_positions'!$E:$M, 6, FALSE))),VLOOKUP(trading_client_detail!$E726,'asset_&amp;_open_positions'!$E:$M, 8, FALSE),IF(NOT(ISERROR(VLOOKUP($A726,'asset_&amp;_open_positions'!$E:$M, 6, FALSE))),VLOOKUP($A726,'asset_&amp;_open_positions'!$E:$M, 8, FALSE),1))),"")</f>
        <v/>
      </c>
      <c r="D726" s="42" t="str">
        <f>IF(trading_client_detail!$A726&lt;&gt;"",IF(OR(LEFT(trading_client_detail!$F726,3)="USD",RIGHT(trading_client_detail!$F726,3)="USD",LEFT(trading_client_detail!$F726,3)="EUR",RIGHT(trading_client_detail!$F726,3)="EUR"),"",trading_client_detail!$G726),"")</f>
        <v/>
      </c>
    </row>
    <row r="727" spans="1:4" x14ac:dyDescent="0.25">
      <c r="A727" t="str">
        <f>IF(AND(trading_client_detail!$A727&lt;&gt;"",ROUND(trading_client_detail!$G727,0)&lt;&gt;0),IF(OR(LEFT(trading_client_detail!$F727,3)="USD",RIGHT(trading_client_detail!$F727,3)="USD",LEFT(trading_client_detail!$F727,3)="EUR",RIGHT(trading_client_detail!$F727,3)="EUR"),"",IF(NOT(ISERROR(VLOOKUP(trading_client_detail!$E727,'asset_&amp;_open_positions'!$E:$M, 9, FALSE))),VLOOKUP(trading_client_detail!$E727,'asset_&amp;_open_positions'!$E:$M, 9, FALSE),IF(NOT(ISERROR(VLOOKUP(trading_client_detail!$F727,'asset_&amp;_open_positions'!$E:$M, 9, FALSE))),VLOOKUP(trading_client_detail!$F727,'asset_&amp;_open_positions'!$E:$M, 9, FALSE),RIGHT(trading_client_detail!$F727,LEN(trading_client_detail!$F727)-1)))),"")</f>
        <v>ETH</v>
      </c>
      <c r="B727" t="str">
        <f>IF(AND(trading_client_detail!$A727&lt;&gt;"",ROUND(trading_client_detail!$G727,0)&lt;&gt;0),IF(OR(LEFT(trading_client_detail!$F727,3)="USD",RIGHT(trading_client_detail!$F727,3)="USD"),"",IF(NOT(ISERROR(VLOOKUP(trading_client_detail!$E727,'asset_&amp;_open_positions'!$E:$M, 6, FALSE))),VLOOKUP(trading_client_detail!$E727,'asset_&amp;_open_positions'!$E:$M, 6, FALSE),IF(NOT(ISERROR(VLOOKUP($A727,'asset_&amp;_open_positions'!$E:$M, 6, FALSE))),VLOOKUP($A727,'asset_&amp;_open_positions'!$E:$M, 6, FALSE),"ASSET"))),"")</f>
        <v>SWAP</v>
      </c>
      <c r="C727">
        <f>IF(AND(trading_client_detail!$A727&lt;&gt;"",ROUND(trading_client_detail!$G727,0)&lt;&gt;0),IF(OR(LEFT(trading_client_detail!$F727,3)="USD",RIGHT(trading_client_detail!$F727,3)="USD"),"",IF(NOT(ISERROR(VLOOKUP(trading_client_detail!$E727,'asset_&amp;_open_positions'!$E:$M, 6, FALSE))),VLOOKUP(trading_client_detail!$E727,'asset_&amp;_open_positions'!$E:$M, 8, FALSE),IF(NOT(ISERROR(VLOOKUP($A727,'asset_&amp;_open_positions'!$E:$M, 6, FALSE))),VLOOKUP($A727,'asset_&amp;_open_positions'!$E:$M, 8, FALSE),1))),"")</f>
        <v>1</v>
      </c>
      <c r="D727" s="42">
        <f>IF(trading_client_detail!$A727&lt;&gt;"",IF(OR(LEFT(trading_client_detail!$F727,3)="USD",RIGHT(trading_client_detail!$F727,3)="USD",LEFT(trading_client_detail!$F727,3)="EUR",RIGHT(trading_client_detail!$F727,3)="EUR"),"",trading_client_detail!$G727),"")</f>
        <v>-778.02</v>
      </c>
    </row>
    <row r="728" spans="1:4" x14ac:dyDescent="0.25">
      <c r="A728" t="str">
        <f>IF(AND(trading_client_detail!$A728&lt;&gt;"",ROUND(trading_client_detail!$G728,0)&lt;&gt;0),IF(OR(LEFT(trading_client_detail!$F728,3)="USD",RIGHT(trading_client_detail!$F728,3)="USD",LEFT(trading_client_detail!$F728,3)="EUR",RIGHT(trading_client_detail!$F728,3)="EUR"),"",IF(NOT(ISERROR(VLOOKUP(trading_client_detail!$E728,'asset_&amp;_open_positions'!$E:$M, 9, FALSE))),VLOOKUP(trading_client_detail!$E728,'asset_&amp;_open_positions'!$E:$M, 9, FALSE),IF(NOT(ISERROR(VLOOKUP(trading_client_detail!$F728,'asset_&amp;_open_positions'!$E:$M, 9, FALSE))),VLOOKUP(trading_client_detail!$F728,'asset_&amp;_open_positions'!$E:$M, 9, FALSE),RIGHT(trading_client_detail!$F728,LEN(trading_client_detail!$F728)-1)))),"")</f>
        <v/>
      </c>
      <c r="B728" t="str">
        <f>IF(AND(trading_client_detail!$A728&lt;&gt;"",ROUND(trading_client_detail!$G728,0)&lt;&gt;0),IF(OR(LEFT(trading_client_detail!$F728,3)="USD",RIGHT(trading_client_detail!$F728,3)="USD"),"",IF(NOT(ISERROR(VLOOKUP(trading_client_detail!$E728,'asset_&amp;_open_positions'!$E:$M, 6, FALSE))),VLOOKUP(trading_client_detail!$E728,'asset_&amp;_open_positions'!$E:$M, 6, FALSE),IF(NOT(ISERROR(VLOOKUP($A728,'asset_&amp;_open_positions'!$E:$M, 6, FALSE))),VLOOKUP($A728,'asset_&amp;_open_positions'!$E:$M, 6, FALSE),"ASSET"))),"")</f>
        <v/>
      </c>
      <c r="C728" t="str">
        <f>IF(AND(trading_client_detail!$A728&lt;&gt;"",ROUND(trading_client_detail!$G728,0)&lt;&gt;0),IF(OR(LEFT(trading_client_detail!$F728,3)="USD",RIGHT(trading_client_detail!$F728,3)="USD"),"",IF(NOT(ISERROR(VLOOKUP(trading_client_detail!$E728,'asset_&amp;_open_positions'!$E:$M, 6, FALSE))),VLOOKUP(trading_client_detail!$E728,'asset_&amp;_open_positions'!$E:$M, 8, FALSE),IF(NOT(ISERROR(VLOOKUP($A728,'asset_&amp;_open_positions'!$E:$M, 6, FALSE))),VLOOKUP($A728,'asset_&amp;_open_positions'!$E:$M, 8, FALSE),1))),"")</f>
        <v/>
      </c>
      <c r="D728" s="42" t="str">
        <f>IF(trading_client_detail!$A728&lt;&gt;"",IF(OR(LEFT(trading_client_detail!$F728,3)="USD",RIGHT(trading_client_detail!$F728,3)="USD",LEFT(trading_client_detail!$F728,3)="EUR",RIGHT(trading_client_detail!$F728,3)="EUR"),"",trading_client_detail!$G728),"")</f>
        <v/>
      </c>
    </row>
    <row r="729" spans="1:4" x14ac:dyDescent="0.25">
      <c r="A729" t="str">
        <f>IF(AND(trading_client_detail!$A729&lt;&gt;"",ROUND(trading_client_detail!$G729,0)&lt;&gt;0),IF(OR(LEFT(trading_client_detail!$F729,3)="USD",RIGHT(trading_client_detail!$F729,3)="USD",LEFT(trading_client_detail!$F729,3)="EUR",RIGHT(trading_client_detail!$F729,3)="EUR"),"",IF(NOT(ISERROR(VLOOKUP(trading_client_detail!$E729,'asset_&amp;_open_positions'!$E:$M, 9, FALSE))),VLOOKUP(trading_client_detail!$E729,'asset_&amp;_open_positions'!$E:$M, 9, FALSE),IF(NOT(ISERROR(VLOOKUP(trading_client_detail!$F729,'asset_&amp;_open_positions'!$E:$M, 9, FALSE))),VLOOKUP(trading_client_detail!$F729,'asset_&amp;_open_positions'!$E:$M, 9, FALSE),RIGHT(trading_client_detail!$F729,LEN(trading_client_detail!$F729)-1)))),"")</f>
        <v>ETH</v>
      </c>
      <c r="B729" t="str">
        <f>IF(AND(trading_client_detail!$A729&lt;&gt;"",ROUND(trading_client_detail!$G729,0)&lt;&gt;0),IF(OR(LEFT(trading_client_detail!$F729,3)="USD",RIGHT(trading_client_detail!$F729,3)="USD"),"",IF(NOT(ISERROR(VLOOKUP(trading_client_detail!$E729,'asset_&amp;_open_positions'!$E:$M, 6, FALSE))),VLOOKUP(trading_client_detail!$E729,'asset_&amp;_open_positions'!$E:$M, 6, FALSE),IF(NOT(ISERROR(VLOOKUP($A729,'asset_&amp;_open_positions'!$E:$M, 6, FALSE))),VLOOKUP($A729,'asset_&amp;_open_positions'!$E:$M, 6, FALSE),"ASSET"))),"")</f>
        <v>ASSET</v>
      </c>
      <c r="C729">
        <f>IF(AND(trading_client_detail!$A729&lt;&gt;"",ROUND(trading_client_detail!$G729,0)&lt;&gt;0),IF(OR(LEFT(trading_client_detail!$F729,3)="USD",RIGHT(trading_client_detail!$F729,3)="USD"),"",IF(NOT(ISERROR(VLOOKUP(trading_client_detail!$E729,'asset_&amp;_open_positions'!$E:$M, 6, FALSE))),VLOOKUP(trading_client_detail!$E729,'asset_&amp;_open_positions'!$E:$M, 8, FALSE),IF(NOT(ISERROR(VLOOKUP($A729,'asset_&amp;_open_positions'!$E:$M, 6, FALSE))),VLOOKUP($A729,'asset_&amp;_open_positions'!$E:$M, 8, FALSE),1))),"")</f>
        <v>1</v>
      </c>
      <c r="D729" s="42">
        <f>IF(trading_client_detail!$A729&lt;&gt;"",IF(OR(LEFT(trading_client_detail!$F729,3)="USD",RIGHT(trading_client_detail!$F729,3)="USD",LEFT(trading_client_detail!$F729,3)="EUR",RIGHT(trading_client_detail!$F729,3)="EUR"),"",trading_client_detail!$G729),"")</f>
        <v>-60.510699997000003</v>
      </c>
    </row>
    <row r="730" spans="1:4" x14ac:dyDescent="0.25">
      <c r="A730" t="str">
        <f>IF(AND(trading_client_detail!$A730&lt;&gt;"",ROUND(trading_client_detail!$G730,0)&lt;&gt;0),IF(OR(LEFT(trading_client_detail!$F730,3)="USD",RIGHT(trading_client_detail!$F730,3)="USD",LEFT(trading_client_detail!$F730,3)="EUR",RIGHT(trading_client_detail!$F730,3)="EUR"),"",IF(NOT(ISERROR(VLOOKUP(trading_client_detail!$E730,'asset_&amp;_open_positions'!$E:$M, 9, FALSE))),VLOOKUP(trading_client_detail!$E730,'asset_&amp;_open_positions'!$E:$M, 9, FALSE),IF(NOT(ISERROR(VLOOKUP(trading_client_detail!$F730,'asset_&amp;_open_positions'!$E:$M, 9, FALSE))),VLOOKUP(trading_client_detail!$F730,'asset_&amp;_open_positions'!$E:$M, 9, FALSE),RIGHT(trading_client_detail!$F730,LEN(trading_client_detail!$F730)-1)))),"")</f>
        <v/>
      </c>
      <c r="B730" t="str">
        <f>IF(AND(trading_client_detail!$A730&lt;&gt;"",ROUND(trading_client_detail!$G730,0)&lt;&gt;0),IF(OR(LEFT(trading_client_detail!$F730,3)="USD",RIGHT(trading_client_detail!$F730,3)="USD"),"",IF(NOT(ISERROR(VLOOKUP(trading_client_detail!$E730,'asset_&amp;_open_positions'!$E:$M, 6, FALSE))),VLOOKUP(trading_client_detail!$E730,'asset_&amp;_open_positions'!$E:$M, 6, FALSE),IF(NOT(ISERROR(VLOOKUP($A730,'asset_&amp;_open_positions'!$E:$M, 6, FALSE))),VLOOKUP($A730,'asset_&amp;_open_positions'!$E:$M, 6, FALSE),"ASSET"))),"")</f>
        <v/>
      </c>
      <c r="C730" t="str">
        <f>IF(AND(trading_client_detail!$A730&lt;&gt;"",ROUND(trading_client_detail!$G730,0)&lt;&gt;0),IF(OR(LEFT(trading_client_detail!$F730,3)="USD",RIGHT(trading_client_detail!$F730,3)="USD"),"",IF(NOT(ISERROR(VLOOKUP(trading_client_detail!$E730,'asset_&amp;_open_positions'!$E:$M, 6, FALSE))),VLOOKUP(trading_client_detail!$E730,'asset_&amp;_open_positions'!$E:$M, 8, FALSE),IF(NOT(ISERROR(VLOOKUP($A730,'asset_&amp;_open_positions'!$E:$M, 6, FALSE))),VLOOKUP($A730,'asset_&amp;_open_positions'!$E:$M, 8, FALSE),1))),"")</f>
        <v/>
      </c>
      <c r="D730" s="42" t="str">
        <f>IF(trading_client_detail!$A730&lt;&gt;"",IF(OR(LEFT(trading_client_detail!$F730,3)="USD",RIGHT(trading_client_detail!$F730,3)="USD",LEFT(trading_client_detail!$F730,3)="EUR",RIGHT(trading_client_detail!$F730,3)="EUR"),"",trading_client_detail!$G730),"")</f>
        <v/>
      </c>
    </row>
    <row r="731" spans="1:4" x14ac:dyDescent="0.25">
      <c r="A731" t="str">
        <f>IF(AND(trading_client_detail!$A731&lt;&gt;"",ROUND(trading_client_detail!$G731,0)&lt;&gt;0),IF(OR(LEFT(trading_client_detail!$F731,3)="USD",RIGHT(trading_client_detail!$F731,3)="USD",LEFT(trading_client_detail!$F731,3)="EUR",RIGHT(trading_client_detail!$F731,3)="EUR"),"",IF(NOT(ISERROR(VLOOKUP(trading_client_detail!$E731,'asset_&amp;_open_positions'!$E:$M, 9, FALSE))),VLOOKUP(trading_client_detail!$E731,'asset_&amp;_open_positions'!$E:$M, 9, FALSE),IF(NOT(ISERROR(VLOOKUP(trading_client_detail!$F731,'asset_&amp;_open_positions'!$E:$M, 9, FALSE))),VLOOKUP(trading_client_detail!$F731,'asset_&amp;_open_positions'!$E:$M, 9, FALSE),RIGHT(trading_client_detail!$F731,LEN(trading_client_detail!$F731)-1)))),"")</f>
        <v>ETH</v>
      </c>
      <c r="B731" t="str">
        <f>IF(AND(trading_client_detail!$A731&lt;&gt;"",ROUND(trading_client_detail!$G731,0)&lt;&gt;0),IF(OR(LEFT(trading_client_detail!$F731,3)="USD",RIGHT(trading_client_detail!$F731,3)="USD"),"",IF(NOT(ISERROR(VLOOKUP(trading_client_detail!$E731,'asset_&amp;_open_positions'!$E:$M, 6, FALSE))),VLOOKUP(trading_client_detail!$E731,'asset_&amp;_open_positions'!$E:$M, 6, FALSE),IF(NOT(ISERROR(VLOOKUP($A731,'asset_&amp;_open_positions'!$E:$M, 6, FALSE))),VLOOKUP($A731,'asset_&amp;_open_positions'!$E:$M, 6, FALSE),"ASSET"))),"")</f>
        <v>ASSET</v>
      </c>
      <c r="C731">
        <f>IF(AND(trading_client_detail!$A731&lt;&gt;"",ROUND(trading_client_detail!$G731,0)&lt;&gt;0),IF(OR(LEFT(trading_client_detail!$F731,3)="USD",RIGHT(trading_client_detail!$F731,3)="USD"),"",IF(NOT(ISERROR(VLOOKUP(trading_client_detail!$E731,'asset_&amp;_open_positions'!$E:$M, 6, FALSE))),VLOOKUP(trading_client_detail!$E731,'asset_&amp;_open_positions'!$E:$M, 8, FALSE),IF(NOT(ISERROR(VLOOKUP($A731,'asset_&amp;_open_positions'!$E:$M, 6, FALSE))),VLOOKUP($A731,'asset_&amp;_open_positions'!$E:$M, 8, FALSE),1))),"")</f>
        <v>1</v>
      </c>
      <c r="D731" s="42">
        <f>IF(trading_client_detail!$A731&lt;&gt;"",IF(OR(LEFT(trading_client_detail!$F731,3)="USD",RIGHT(trading_client_detail!$F731,3)="USD",LEFT(trading_client_detail!$F731,3)="EUR",RIGHT(trading_client_detail!$F731,3)="EUR"),"",trading_client_detail!$G731),"")</f>
        <v>837.53130919999899</v>
      </c>
    </row>
    <row r="732" spans="1:4" x14ac:dyDescent="0.25">
      <c r="A732" t="str">
        <f>IF(AND(trading_client_detail!$A732&lt;&gt;"",ROUND(trading_client_detail!$G732,0)&lt;&gt;0),IF(OR(LEFT(trading_client_detail!$F732,3)="USD",RIGHT(trading_client_detail!$F732,3)="USD",LEFT(trading_client_detail!$F732,3)="EUR",RIGHT(trading_client_detail!$F732,3)="EUR"),"",IF(NOT(ISERROR(VLOOKUP(trading_client_detail!$E732,'asset_&amp;_open_positions'!$E:$M, 9, FALSE))),VLOOKUP(trading_client_detail!$E732,'asset_&amp;_open_positions'!$E:$M, 9, FALSE),IF(NOT(ISERROR(VLOOKUP(trading_client_detail!$F732,'asset_&amp;_open_positions'!$E:$M, 9, FALSE))),VLOOKUP(trading_client_detail!$F732,'asset_&amp;_open_positions'!$E:$M, 9, FALSE),RIGHT(trading_client_detail!$F732,LEN(trading_client_detail!$F732)-1)))),"")</f>
        <v/>
      </c>
      <c r="B732" t="str">
        <f>IF(AND(trading_client_detail!$A732&lt;&gt;"",ROUND(trading_client_detail!$G732,0)&lt;&gt;0),IF(OR(LEFT(trading_client_detail!$F732,3)="USD",RIGHT(trading_client_detail!$F732,3)="USD"),"",IF(NOT(ISERROR(VLOOKUP(trading_client_detail!$E732,'asset_&amp;_open_positions'!$E:$M, 6, FALSE))),VLOOKUP(trading_client_detail!$E732,'asset_&amp;_open_positions'!$E:$M, 6, FALSE),IF(NOT(ISERROR(VLOOKUP($A732,'asset_&amp;_open_positions'!$E:$M, 6, FALSE))),VLOOKUP($A732,'asset_&amp;_open_positions'!$E:$M, 6, FALSE),"ASSET"))),"")</f>
        <v/>
      </c>
      <c r="C732" t="str">
        <f>IF(AND(trading_client_detail!$A732&lt;&gt;"",ROUND(trading_client_detail!$G732,0)&lt;&gt;0),IF(OR(LEFT(trading_client_detail!$F732,3)="USD",RIGHT(trading_client_detail!$F732,3)="USD"),"",IF(NOT(ISERROR(VLOOKUP(trading_client_detail!$E732,'asset_&amp;_open_positions'!$E:$M, 6, FALSE))),VLOOKUP(trading_client_detail!$E732,'asset_&amp;_open_positions'!$E:$M, 8, FALSE),IF(NOT(ISERROR(VLOOKUP($A732,'asset_&amp;_open_positions'!$E:$M, 6, FALSE))),VLOOKUP($A732,'asset_&amp;_open_positions'!$E:$M, 8, FALSE),1))),"")</f>
        <v/>
      </c>
      <c r="D732" s="42" t="str">
        <f>IF(trading_client_detail!$A732&lt;&gt;"",IF(OR(LEFT(trading_client_detail!$F732,3)="USD",RIGHT(trading_client_detail!$F732,3)="USD",LEFT(trading_client_detail!$F732,3)="EUR",RIGHT(trading_client_detail!$F732,3)="EUR"),"",trading_client_detail!$G732),"")</f>
        <v/>
      </c>
    </row>
    <row r="733" spans="1:4" x14ac:dyDescent="0.25">
      <c r="A733" t="str">
        <f>IF(AND(trading_client_detail!$A733&lt;&gt;"",ROUND(trading_client_detail!$G733,0)&lt;&gt;0),IF(OR(LEFT(trading_client_detail!$F733,3)="USD",RIGHT(trading_client_detail!$F733,3)="USD",LEFT(trading_client_detail!$F733,3)="EUR",RIGHT(trading_client_detail!$F733,3)="EUR"),"",IF(NOT(ISERROR(VLOOKUP(trading_client_detail!$E733,'asset_&amp;_open_positions'!$E:$M, 9, FALSE))),VLOOKUP(trading_client_detail!$E733,'asset_&amp;_open_positions'!$E:$M, 9, FALSE),IF(NOT(ISERROR(VLOOKUP(trading_client_detail!$F733,'asset_&amp;_open_positions'!$E:$M, 9, FALSE))),VLOOKUP(trading_client_detail!$F733,'asset_&amp;_open_positions'!$E:$M, 9, FALSE),RIGHT(trading_client_detail!$F733,LEN(trading_client_detail!$F733)-1)))),"")</f>
        <v>ETH</v>
      </c>
      <c r="B733" t="str">
        <f>IF(AND(trading_client_detail!$A733&lt;&gt;"",ROUND(trading_client_detail!$G733,0)&lt;&gt;0),IF(OR(LEFT(trading_client_detail!$F733,3)="USD",RIGHT(trading_client_detail!$F733,3)="USD"),"",IF(NOT(ISERROR(VLOOKUP(trading_client_detail!$E733,'asset_&amp;_open_positions'!$E:$M, 6, FALSE))),VLOOKUP(trading_client_detail!$E733,'asset_&amp;_open_positions'!$E:$M, 6, FALSE),IF(NOT(ISERROR(VLOOKUP($A733,'asset_&amp;_open_positions'!$E:$M, 6, FALSE))),VLOOKUP($A733,'asset_&amp;_open_positions'!$E:$M, 6, FALSE),"ASSET"))),"")</f>
        <v>SWAP</v>
      </c>
      <c r="C733">
        <f>IF(AND(trading_client_detail!$A733&lt;&gt;"",ROUND(trading_client_detail!$G733,0)&lt;&gt;0),IF(OR(LEFT(trading_client_detail!$F733,3)="USD",RIGHT(trading_client_detail!$F733,3)="USD"),"",IF(NOT(ISERROR(VLOOKUP(trading_client_detail!$E733,'asset_&amp;_open_positions'!$E:$M, 6, FALSE))),VLOOKUP(trading_client_detail!$E733,'asset_&amp;_open_positions'!$E:$M, 8, FALSE),IF(NOT(ISERROR(VLOOKUP($A733,'asset_&amp;_open_positions'!$E:$M, 6, FALSE))),VLOOKUP($A733,'asset_&amp;_open_positions'!$E:$M, 8, FALSE),1))),"")</f>
        <v>1</v>
      </c>
      <c r="D733" s="42">
        <f>IF(trading_client_detail!$A733&lt;&gt;"",IF(OR(LEFT(trading_client_detail!$F733,3)="USD",RIGHT(trading_client_detail!$F733,3)="USD",LEFT(trading_client_detail!$F733,3)="EUR",RIGHT(trading_client_detail!$F733,3)="EUR"),"",trading_client_detail!$G733),"")</f>
        <v>-368.03699999999998</v>
      </c>
    </row>
    <row r="734" spans="1:4" x14ac:dyDescent="0.25">
      <c r="A734" t="str">
        <f>IF(AND(trading_client_detail!$A734&lt;&gt;"",ROUND(trading_client_detail!$G734,0)&lt;&gt;0),IF(OR(LEFT(trading_client_detail!$F734,3)="USD",RIGHT(trading_client_detail!$F734,3)="USD",LEFT(trading_client_detail!$F734,3)="EUR",RIGHT(trading_client_detail!$F734,3)="EUR"),"",IF(NOT(ISERROR(VLOOKUP(trading_client_detail!$E734,'asset_&amp;_open_positions'!$E:$M, 9, FALSE))),VLOOKUP(trading_client_detail!$E734,'asset_&amp;_open_positions'!$E:$M, 9, FALSE),IF(NOT(ISERROR(VLOOKUP(trading_client_detail!$F734,'asset_&amp;_open_positions'!$E:$M, 9, FALSE))),VLOOKUP(trading_client_detail!$F734,'asset_&amp;_open_positions'!$E:$M, 9, FALSE),RIGHT(trading_client_detail!$F734,LEN(trading_client_detail!$F734)-1)))),"")</f>
        <v/>
      </c>
      <c r="B734" t="str">
        <f>IF(AND(trading_client_detail!$A734&lt;&gt;"",ROUND(trading_client_detail!$G734,0)&lt;&gt;0),IF(OR(LEFT(trading_client_detail!$F734,3)="USD",RIGHT(trading_client_detail!$F734,3)="USD"),"",IF(NOT(ISERROR(VLOOKUP(trading_client_detail!$E734,'asset_&amp;_open_positions'!$E:$M, 6, FALSE))),VLOOKUP(trading_client_detail!$E734,'asset_&amp;_open_positions'!$E:$M, 6, FALSE),IF(NOT(ISERROR(VLOOKUP($A734,'asset_&amp;_open_positions'!$E:$M, 6, FALSE))),VLOOKUP($A734,'asset_&amp;_open_positions'!$E:$M, 6, FALSE),"ASSET"))),"")</f>
        <v/>
      </c>
      <c r="C734" t="str">
        <f>IF(AND(trading_client_detail!$A734&lt;&gt;"",ROUND(trading_client_detail!$G734,0)&lt;&gt;0),IF(OR(LEFT(trading_client_detail!$F734,3)="USD",RIGHT(trading_client_detail!$F734,3)="USD"),"",IF(NOT(ISERROR(VLOOKUP(trading_client_detail!$E734,'asset_&amp;_open_positions'!$E:$M, 6, FALSE))),VLOOKUP(trading_client_detail!$E734,'asset_&amp;_open_positions'!$E:$M, 8, FALSE),IF(NOT(ISERROR(VLOOKUP($A734,'asset_&amp;_open_positions'!$E:$M, 6, FALSE))),VLOOKUP($A734,'asset_&amp;_open_positions'!$E:$M, 8, FALSE),1))),"")</f>
        <v/>
      </c>
      <c r="D734" s="42" t="str">
        <f>IF(trading_client_detail!$A734&lt;&gt;"",IF(OR(LEFT(trading_client_detail!$F734,3)="USD",RIGHT(trading_client_detail!$F734,3)="USD",LEFT(trading_client_detail!$F734,3)="EUR",RIGHT(trading_client_detail!$F734,3)="EUR"),"",trading_client_detail!$G734),"")</f>
        <v/>
      </c>
    </row>
    <row r="735" spans="1:4" x14ac:dyDescent="0.25">
      <c r="A735" t="str">
        <f>IF(AND(trading_client_detail!$A735&lt;&gt;"",ROUND(trading_client_detail!$G735,0)&lt;&gt;0),IF(OR(LEFT(trading_client_detail!$F735,3)="USD",RIGHT(trading_client_detail!$F735,3)="USD",LEFT(trading_client_detail!$F735,3)="EUR",RIGHT(trading_client_detail!$F735,3)="EUR"),"",IF(NOT(ISERROR(VLOOKUP(trading_client_detail!$E735,'asset_&amp;_open_positions'!$E:$M, 9, FALSE))),VLOOKUP(trading_client_detail!$E735,'asset_&amp;_open_positions'!$E:$M, 9, FALSE),IF(NOT(ISERROR(VLOOKUP(trading_client_detail!$F735,'asset_&amp;_open_positions'!$E:$M, 9, FALSE))),VLOOKUP(trading_client_detail!$F735,'asset_&amp;_open_positions'!$E:$M, 9, FALSE),RIGHT(trading_client_detail!$F735,LEN(trading_client_detail!$F735)-1)))),"")</f>
        <v>ETH</v>
      </c>
      <c r="B735" t="str">
        <f>IF(AND(trading_client_detail!$A735&lt;&gt;"",ROUND(trading_client_detail!$G735,0)&lt;&gt;0),IF(OR(LEFT(trading_client_detail!$F735,3)="USD",RIGHT(trading_client_detail!$F735,3)="USD"),"",IF(NOT(ISERROR(VLOOKUP(trading_client_detail!$E735,'asset_&amp;_open_positions'!$E:$M, 6, FALSE))),VLOOKUP(trading_client_detail!$E735,'asset_&amp;_open_positions'!$E:$M, 6, FALSE),IF(NOT(ISERROR(VLOOKUP($A735,'asset_&amp;_open_positions'!$E:$M, 6, FALSE))),VLOOKUP($A735,'asset_&amp;_open_positions'!$E:$M, 6, FALSE),"ASSET"))),"")</f>
        <v>ASSET</v>
      </c>
      <c r="C735">
        <f>IF(AND(trading_client_detail!$A735&lt;&gt;"",ROUND(trading_client_detail!$G735,0)&lt;&gt;0),IF(OR(LEFT(trading_client_detail!$F735,3)="USD",RIGHT(trading_client_detail!$F735,3)="USD"),"",IF(NOT(ISERROR(VLOOKUP(trading_client_detail!$E735,'asset_&amp;_open_positions'!$E:$M, 6, FALSE))),VLOOKUP(trading_client_detail!$E735,'asset_&amp;_open_positions'!$E:$M, 8, FALSE),IF(NOT(ISERROR(VLOOKUP($A735,'asset_&amp;_open_positions'!$E:$M, 6, FALSE))),VLOOKUP($A735,'asset_&amp;_open_positions'!$E:$M, 8, FALSE),1))),"")</f>
        <v>1</v>
      </c>
      <c r="D735" s="42">
        <f>IF(trading_client_detail!$A735&lt;&gt;"",IF(OR(LEFT(trading_client_detail!$F735,3)="USD",RIGHT(trading_client_detail!$F735,3)="USD",LEFT(trading_client_detail!$F735,3)="EUR",RIGHT(trading_client_detail!$F735,3)="EUR"),"",trading_client_detail!$G735),"")</f>
        <v>368.03855334000002</v>
      </c>
    </row>
    <row r="736" spans="1:4" x14ac:dyDescent="0.25">
      <c r="A736" t="str">
        <f>IF(AND(trading_client_detail!$A736&lt;&gt;"",ROUND(trading_client_detail!$G736,0)&lt;&gt;0),IF(OR(LEFT(trading_client_detail!$F736,3)="USD",RIGHT(trading_client_detail!$F736,3)="USD",LEFT(trading_client_detail!$F736,3)="EUR",RIGHT(trading_client_detail!$F736,3)="EUR"),"",IF(NOT(ISERROR(VLOOKUP(trading_client_detail!$E736,'asset_&amp;_open_positions'!$E:$M, 9, FALSE))),VLOOKUP(trading_client_detail!$E736,'asset_&amp;_open_positions'!$E:$M, 9, FALSE),IF(NOT(ISERROR(VLOOKUP(trading_client_detail!$F736,'asset_&amp;_open_positions'!$E:$M, 9, FALSE))),VLOOKUP(trading_client_detail!$F736,'asset_&amp;_open_positions'!$E:$M, 9, FALSE),RIGHT(trading_client_detail!$F736,LEN(trading_client_detail!$F736)-1)))),"")</f>
        <v/>
      </c>
      <c r="B736" t="str">
        <f>IF(AND(trading_client_detail!$A736&lt;&gt;"",ROUND(trading_client_detail!$G736,0)&lt;&gt;0),IF(OR(LEFT(trading_client_detail!$F736,3)="USD",RIGHT(trading_client_detail!$F736,3)="USD"),"",IF(NOT(ISERROR(VLOOKUP(trading_client_detail!$E736,'asset_&amp;_open_positions'!$E:$M, 6, FALSE))),VLOOKUP(trading_client_detail!$E736,'asset_&amp;_open_positions'!$E:$M, 6, FALSE),IF(NOT(ISERROR(VLOOKUP($A736,'asset_&amp;_open_positions'!$E:$M, 6, FALSE))),VLOOKUP($A736,'asset_&amp;_open_positions'!$E:$M, 6, FALSE),"ASSET"))),"")</f>
        <v/>
      </c>
      <c r="C736" t="str">
        <f>IF(AND(trading_client_detail!$A736&lt;&gt;"",ROUND(trading_client_detail!$G736,0)&lt;&gt;0),IF(OR(LEFT(trading_client_detail!$F736,3)="USD",RIGHT(trading_client_detail!$F736,3)="USD"),"",IF(NOT(ISERROR(VLOOKUP(trading_client_detail!$E736,'asset_&amp;_open_positions'!$E:$M, 6, FALSE))),VLOOKUP(trading_client_detail!$E736,'asset_&amp;_open_positions'!$E:$M, 8, FALSE),IF(NOT(ISERROR(VLOOKUP($A736,'asset_&amp;_open_positions'!$E:$M, 6, FALSE))),VLOOKUP($A736,'asset_&amp;_open_positions'!$E:$M, 8, FALSE),1))),"")</f>
        <v/>
      </c>
      <c r="D736" s="42" t="str">
        <f>IF(trading_client_detail!$A736&lt;&gt;"",IF(OR(LEFT(trading_client_detail!$F736,3)="USD",RIGHT(trading_client_detail!$F736,3)="USD",LEFT(trading_client_detail!$F736,3)="EUR",RIGHT(trading_client_detail!$F736,3)="EUR"),"",trading_client_detail!$G736),"")</f>
        <v/>
      </c>
    </row>
    <row r="737" spans="1:4" x14ac:dyDescent="0.25">
      <c r="A737" t="str">
        <f>IF(AND(trading_client_detail!$A737&lt;&gt;"",ROUND(trading_client_detail!$G737,0)&lt;&gt;0),IF(OR(LEFT(trading_client_detail!$F737,3)="USD",RIGHT(trading_client_detail!$F737,3)="USD",LEFT(trading_client_detail!$F737,3)="EUR",RIGHT(trading_client_detail!$F737,3)="EUR"),"",IF(NOT(ISERROR(VLOOKUP(trading_client_detail!$E737,'asset_&amp;_open_positions'!$E:$M, 9, FALSE))),VLOOKUP(trading_client_detail!$E737,'asset_&amp;_open_positions'!$E:$M, 9, FALSE),IF(NOT(ISERROR(VLOOKUP(trading_client_detail!$F737,'asset_&amp;_open_positions'!$E:$M, 9, FALSE))),VLOOKUP(trading_client_detail!$F737,'asset_&amp;_open_positions'!$E:$M, 9, FALSE),RIGHT(trading_client_detail!$F737,LEN(trading_client_detail!$F737)-1)))),"")</f>
        <v>ETH</v>
      </c>
      <c r="B737" t="str">
        <f>IF(AND(trading_client_detail!$A737&lt;&gt;"",ROUND(trading_client_detail!$G737,0)&lt;&gt;0),IF(OR(LEFT(trading_client_detail!$F737,3)="USD",RIGHT(trading_client_detail!$F737,3)="USD"),"",IF(NOT(ISERROR(VLOOKUP(trading_client_detail!$E737,'asset_&amp;_open_positions'!$E:$M, 6, FALSE))),VLOOKUP(trading_client_detail!$E737,'asset_&amp;_open_positions'!$E:$M, 6, FALSE),IF(NOT(ISERROR(VLOOKUP($A737,'asset_&amp;_open_positions'!$E:$M, 6, FALSE))),VLOOKUP($A737,'asset_&amp;_open_positions'!$E:$M, 6, FALSE),"ASSET"))),"")</f>
        <v>SWAP</v>
      </c>
      <c r="C737">
        <f>IF(AND(trading_client_detail!$A737&lt;&gt;"",ROUND(trading_client_detail!$G737,0)&lt;&gt;0),IF(OR(LEFT(trading_client_detail!$F737,3)="USD",RIGHT(trading_client_detail!$F737,3)="USD"),"",IF(NOT(ISERROR(VLOOKUP(trading_client_detail!$E737,'asset_&amp;_open_positions'!$E:$M, 6, FALSE))),VLOOKUP(trading_client_detail!$E737,'asset_&amp;_open_positions'!$E:$M, 8, FALSE),IF(NOT(ISERROR(VLOOKUP($A737,'asset_&amp;_open_positions'!$E:$M, 6, FALSE))),VLOOKUP($A737,'asset_&amp;_open_positions'!$E:$M, 8, FALSE),1))),"")</f>
        <v>1</v>
      </c>
      <c r="D737" s="42">
        <f>IF(trading_client_detail!$A737&lt;&gt;"",IF(OR(LEFT(trading_client_detail!$F737,3)="USD",RIGHT(trading_client_detail!$F737,3)="USD",LEFT(trading_client_detail!$F737,3)="EUR",RIGHT(trading_client_detail!$F737,3)="EUR"),"",trading_client_detail!$G737),"")</f>
        <v>11720.49</v>
      </c>
    </row>
    <row r="738" spans="1:4" x14ac:dyDescent="0.25">
      <c r="A738" t="str">
        <f>IF(AND(trading_client_detail!$A738&lt;&gt;"",ROUND(trading_client_detail!$G738,0)&lt;&gt;0),IF(OR(LEFT(trading_client_detail!$F738,3)="USD",RIGHT(trading_client_detail!$F738,3)="USD",LEFT(trading_client_detail!$F738,3)="EUR",RIGHT(trading_client_detail!$F738,3)="EUR"),"",IF(NOT(ISERROR(VLOOKUP(trading_client_detail!$E738,'asset_&amp;_open_positions'!$E:$M, 9, FALSE))),VLOOKUP(trading_client_detail!$E738,'asset_&amp;_open_positions'!$E:$M, 9, FALSE),IF(NOT(ISERROR(VLOOKUP(trading_client_detail!$F738,'asset_&amp;_open_positions'!$E:$M, 9, FALSE))),VLOOKUP(trading_client_detail!$F738,'asset_&amp;_open_positions'!$E:$M, 9, FALSE),RIGHT(trading_client_detail!$F738,LEN(trading_client_detail!$F738)-1)))),"")</f>
        <v/>
      </c>
      <c r="B738" t="str">
        <f>IF(AND(trading_client_detail!$A738&lt;&gt;"",ROUND(trading_client_detail!$G738,0)&lt;&gt;0),IF(OR(LEFT(trading_client_detail!$F738,3)="USD",RIGHT(trading_client_detail!$F738,3)="USD"),"",IF(NOT(ISERROR(VLOOKUP(trading_client_detail!$E738,'asset_&amp;_open_positions'!$E:$M, 6, FALSE))),VLOOKUP(trading_client_detail!$E738,'asset_&amp;_open_positions'!$E:$M, 6, FALSE),IF(NOT(ISERROR(VLOOKUP($A738,'asset_&amp;_open_positions'!$E:$M, 6, FALSE))),VLOOKUP($A738,'asset_&amp;_open_positions'!$E:$M, 6, FALSE),"ASSET"))),"")</f>
        <v/>
      </c>
      <c r="C738" t="str">
        <f>IF(AND(trading_client_detail!$A738&lt;&gt;"",ROUND(trading_client_detail!$G738,0)&lt;&gt;0),IF(OR(LEFT(trading_client_detail!$F738,3)="USD",RIGHT(trading_client_detail!$F738,3)="USD"),"",IF(NOT(ISERROR(VLOOKUP(trading_client_detail!$E738,'asset_&amp;_open_positions'!$E:$M, 6, FALSE))),VLOOKUP(trading_client_detail!$E738,'asset_&amp;_open_positions'!$E:$M, 8, FALSE),IF(NOT(ISERROR(VLOOKUP($A738,'asset_&amp;_open_positions'!$E:$M, 6, FALSE))),VLOOKUP($A738,'asset_&amp;_open_positions'!$E:$M, 8, FALSE),1))),"")</f>
        <v/>
      </c>
      <c r="D738" s="42" t="str">
        <f>IF(trading_client_detail!$A738&lt;&gt;"",IF(OR(LEFT(trading_client_detail!$F738,3)="USD",RIGHT(trading_client_detail!$F738,3)="USD",LEFT(trading_client_detail!$F738,3)="EUR",RIGHT(trading_client_detail!$F738,3)="EUR"),"",trading_client_detail!$G738),"")</f>
        <v/>
      </c>
    </row>
    <row r="739" spans="1:4" x14ac:dyDescent="0.25">
      <c r="A739" t="str">
        <f>IF(AND(trading_client_detail!$A739&lt;&gt;"",ROUND(trading_client_detail!$G739,0)&lt;&gt;0),IF(OR(LEFT(trading_client_detail!$F739,3)="USD",RIGHT(trading_client_detail!$F739,3)="USD",LEFT(trading_client_detail!$F739,3)="EUR",RIGHT(trading_client_detail!$F739,3)="EUR"),"",IF(NOT(ISERROR(VLOOKUP(trading_client_detail!$E739,'asset_&amp;_open_positions'!$E:$M, 9, FALSE))),VLOOKUP(trading_client_detail!$E739,'asset_&amp;_open_positions'!$E:$M, 9, FALSE),IF(NOT(ISERROR(VLOOKUP(trading_client_detail!$F739,'asset_&amp;_open_positions'!$E:$M, 9, FALSE))),VLOOKUP(trading_client_detail!$F739,'asset_&amp;_open_positions'!$E:$M, 9, FALSE),RIGHT(trading_client_detail!$F739,LEN(trading_client_detail!$F739)-1)))),"")</f>
        <v/>
      </c>
      <c r="B739" t="str">
        <f>IF(AND(trading_client_detail!$A739&lt;&gt;"",ROUND(trading_client_detail!$G739,0)&lt;&gt;0),IF(OR(LEFT(trading_client_detail!$F739,3)="USD",RIGHT(trading_client_detail!$F739,3)="USD"),"",IF(NOT(ISERROR(VLOOKUP(trading_client_detail!$E739,'asset_&amp;_open_positions'!$E:$M, 6, FALSE))),VLOOKUP(trading_client_detail!$E739,'asset_&amp;_open_positions'!$E:$M, 6, FALSE),IF(NOT(ISERROR(VLOOKUP($A739,'asset_&amp;_open_positions'!$E:$M, 6, FALSE))),VLOOKUP($A739,'asset_&amp;_open_positions'!$E:$M, 6, FALSE),"ASSET"))),"")</f>
        <v/>
      </c>
      <c r="C739" t="str">
        <f>IF(AND(trading_client_detail!$A739&lt;&gt;"",ROUND(trading_client_detail!$G739,0)&lt;&gt;0),IF(OR(LEFT(trading_client_detail!$F739,3)="USD",RIGHT(trading_client_detail!$F739,3)="USD"),"",IF(NOT(ISERROR(VLOOKUP(trading_client_detail!$E739,'asset_&amp;_open_positions'!$E:$M, 6, FALSE))),VLOOKUP(trading_client_detail!$E739,'asset_&amp;_open_positions'!$E:$M, 8, FALSE),IF(NOT(ISERROR(VLOOKUP($A739,'asset_&amp;_open_positions'!$E:$M, 6, FALSE))),VLOOKUP($A739,'asset_&amp;_open_positions'!$E:$M, 8, FALSE),1))),"")</f>
        <v/>
      </c>
      <c r="D739" s="42">
        <f>IF(trading_client_detail!$A739&lt;&gt;"",IF(OR(LEFT(trading_client_detail!$F739,3)="USD",RIGHT(trading_client_detail!$F739,3)="USD",LEFT(trading_client_detail!$F739,3)="EUR",RIGHT(trading_client_detail!$F739,3)="EUR"),"",trading_client_detail!$G739),"")</f>
        <v>-0.32600000000000001</v>
      </c>
    </row>
    <row r="740" spans="1:4" x14ac:dyDescent="0.25">
      <c r="A740" t="str">
        <f>IF(AND(trading_client_detail!$A740&lt;&gt;"",ROUND(trading_client_detail!$G740,0)&lt;&gt;0),IF(OR(LEFT(trading_client_detail!$F740,3)="USD",RIGHT(trading_client_detail!$F740,3)="USD",LEFT(trading_client_detail!$F740,3)="EUR",RIGHT(trading_client_detail!$F740,3)="EUR"),"",IF(NOT(ISERROR(VLOOKUP(trading_client_detail!$E740,'asset_&amp;_open_positions'!$E:$M, 9, FALSE))),VLOOKUP(trading_client_detail!$E740,'asset_&amp;_open_positions'!$E:$M, 9, FALSE),IF(NOT(ISERROR(VLOOKUP(trading_client_detail!$F740,'asset_&amp;_open_positions'!$E:$M, 9, FALSE))),VLOOKUP(trading_client_detail!$F740,'asset_&amp;_open_positions'!$E:$M, 9, FALSE),RIGHT(trading_client_detail!$F740,LEN(trading_client_detail!$F740)-1)))),"")</f>
        <v/>
      </c>
      <c r="B740" t="str">
        <f>IF(AND(trading_client_detail!$A740&lt;&gt;"",ROUND(trading_client_detail!$G740,0)&lt;&gt;0),IF(OR(LEFT(trading_client_detail!$F740,3)="USD",RIGHT(trading_client_detail!$F740,3)="USD"),"",IF(NOT(ISERROR(VLOOKUP(trading_client_detail!$E740,'asset_&amp;_open_positions'!$E:$M, 6, FALSE))),VLOOKUP(trading_client_detail!$E740,'asset_&amp;_open_positions'!$E:$M, 6, FALSE),IF(NOT(ISERROR(VLOOKUP($A740,'asset_&amp;_open_positions'!$E:$M, 6, FALSE))),VLOOKUP($A740,'asset_&amp;_open_positions'!$E:$M, 6, FALSE),"ASSET"))),"")</f>
        <v/>
      </c>
      <c r="C740" t="str">
        <f>IF(AND(trading_client_detail!$A740&lt;&gt;"",ROUND(trading_client_detail!$G740,0)&lt;&gt;0),IF(OR(LEFT(trading_client_detail!$F740,3)="USD",RIGHT(trading_client_detail!$F740,3)="USD"),"",IF(NOT(ISERROR(VLOOKUP(trading_client_detail!$E740,'asset_&amp;_open_positions'!$E:$M, 6, FALSE))),VLOOKUP(trading_client_detail!$E740,'asset_&amp;_open_positions'!$E:$M, 8, FALSE),IF(NOT(ISERROR(VLOOKUP($A740,'asset_&amp;_open_positions'!$E:$M, 6, FALSE))),VLOOKUP($A740,'asset_&amp;_open_positions'!$E:$M, 8, FALSE),1))),"")</f>
        <v/>
      </c>
      <c r="D740" s="42" t="str">
        <f>IF(trading_client_detail!$A740&lt;&gt;"",IF(OR(LEFT(trading_client_detail!$F740,3)="USD",RIGHT(trading_client_detail!$F740,3)="USD",LEFT(trading_client_detail!$F740,3)="EUR",RIGHT(trading_client_detail!$F740,3)="EUR"),"",trading_client_detail!$G740),"")</f>
        <v/>
      </c>
    </row>
    <row r="741" spans="1:4" x14ac:dyDescent="0.25">
      <c r="A741" t="str">
        <f>IF(AND(trading_client_detail!$A741&lt;&gt;"",ROUND(trading_client_detail!$G741,0)&lt;&gt;0),IF(OR(LEFT(trading_client_detail!$F741,3)="USD",RIGHT(trading_client_detail!$F741,3)="USD",LEFT(trading_client_detail!$F741,3)="EUR",RIGHT(trading_client_detail!$F741,3)="EUR"),"",IF(NOT(ISERROR(VLOOKUP(trading_client_detail!$E741,'asset_&amp;_open_positions'!$E:$M, 9, FALSE))),VLOOKUP(trading_client_detail!$E741,'asset_&amp;_open_positions'!$E:$M, 9, FALSE),IF(NOT(ISERROR(VLOOKUP(trading_client_detail!$F741,'asset_&amp;_open_positions'!$E:$M, 9, FALSE))),VLOOKUP(trading_client_detail!$F741,'asset_&amp;_open_positions'!$E:$M, 9, FALSE),RIGHT(trading_client_detail!$F741,LEN(trading_client_detail!$F741)-1)))),"")</f>
        <v/>
      </c>
      <c r="B741" t="str">
        <f>IF(AND(trading_client_detail!$A741&lt;&gt;"",ROUND(trading_client_detail!$G741,0)&lt;&gt;0),IF(OR(LEFT(trading_client_detail!$F741,3)="USD",RIGHT(trading_client_detail!$F741,3)="USD"),"",IF(NOT(ISERROR(VLOOKUP(trading_client_detail!$E741,'asset_&amp;_open_positions'!$E:$M, 6, FALSE))),VLOOKUP(trading_client_detail!$E741,'asset_&amp;_open_positions'!$E:$M, 6, FALSE),IF(NOT(ISERROR(VLOOKUP($A741,'asset_&amp;_open_positions'!$E:$M, 6, FALSE))),VLOOKUP($A741,'asset_&amp;_open_positions'!$E:$M, 6, FALSE),"ASSET"))),"")</f>
        <v/>
      </c>
      <c r="C741" t="str">
        <f>IF(AND(trading_client_detail!$A741&lt;&gt;"",ROUND(trading_client_detail!$G741,0)&lt;&gt;0),IF(OR(LEFT(trading_client_detail!$F741,3)="USD",RIGHT(trading_client_detail!$F741,3)="USD"),"",IF(NOT(ISERROR(VLOOKUP(trading_client_detail!$E741,'asset_&amp;_open_positions'!$E:$M, 6, FALSE))),VLOOKUP(trading_client_detail!$E741,'asset_&amp;_open_positions'!$E:$M, 8, FALSE),IF(NOT(ISERROR(VLOOKUP($A741,'asset_&amp;_open_positions'!$E:$M, 6, FALSE))),VLOOKUP($A741,'asset_&amp;_open_positions'!$E:$M, 8, FALSE),1))),"")</f>
        <v/>
      </c>
      <c r="D741" s="42">
        <f>IF(trading_client_detail!$A741&lt;&gt;"",IF(OR(LEFT(trading_client_detail!$F741,3)="USD",RIGHT(trading_client_detail!$F741,3)="USD",LEFT(trading_client_detail!$F741,3)="EUR",RIGHT(trading_client_detail!$F741,3)="EUR"),"",trading_client_detail!$G741),"")</f>
        <v>3.9691200000000002E-4</v>
      </c>
    </row>
    <row r="742" spans="1:4" x14ac:dyDescent="0.25">
      <c r="A742" t="str">
        <f>IF(AND(trading_client_detail!$A742&lt;&gt;"",ROUND(trading_client_detail!$G742,0)&lt;&gt;0),IF(OR(LEFT(trading_client_detail!$F742,3)="USD",RIGHT(trading_client_detail!$F742,3)="USD",LEFT(trading_client_detail!$F742,3)="EUR",RIGHT(trading_client_detail!$F742,3)="EUR"),"",IF(NOT(ISERROR(VLOOKUP(trading_client_detail!$E742,'asset_&amp;_open_positions'!$E:$M, 9, FALSE))),VLOOKUP(trading_client_detail!$E742,'asset_&amp;_open_positions'!$E:$M, 9, FALSE),IF(NOT(ISERROR(VLOOKUP(trading_client_detail!$F742,'asset_&amp;_open_positions'!$E:$M, 9, FALSE))),VLOOKUP(trading_client_detail!$F742,'asset_&amp;_open_positions'!$E:$M, 9, FALSE),RIGHT(trading_client_detail!$F742,LEN(trading_client_detail!$F742)-1)))),"")</f>
        <v>ETH</v>
      </c>
      <c r="B742" t="str">
        <f>IF(AND(trading_client_detail!$A742&lt;&gt;"",ROUND(trading_client_detail!$G742,0)&lt;&gt;0),IF(OR(LEFT(trading_client_detail!$F742,3)="USD",RIGHT(trading_client_detail!$F742,3)="USD"),"",IF(NOT(ISERROR(VLOOKUP(trading_client_detail!$E742,'asset_&amp;_open_positions'!$E:$M, 6, FALSE))),VLOOKUP(trading_client_detail!$E742,'asset_&amp;_open_positions'!$E:$M, 6, FALSE),IF(NOT(ISERROR(VLOOKUP($A742,'asset_&amp;_open_positions'!$E:$M, 6, FALSE))),VLOOKUP($A742,'asset_&amp;_open_positions'!$E:$M, 6, FALSE),"ASSET"))),"")</f>
        <v>ASSET</v>
      </c>
      <c r="C742">
        <f>IF(AND(trading_client_detail!$A742&lt;&gt;"",ROUND(trading_client_detail!$G742,0)&lt;&gt;0),IF(OR(LEFT(trading_client_detail!$F742,3)="USD",RIGHT(trading_client_detail!$F742,3)="USD"),"",IF(NOT(ISERROR(VLOOKUP(trading_client_detail!$E742,'asset_&amp;_open_positions'!$E:$M, 6, FALSE))),VLOOKUP(trading_client_detail!$E742,'asset_&amp;_open_positions'!$E:$M, 8, FALSE),IF(NOT(ISERROR(VLOOKUP($A742,'asset_&amp;_open_positions'!$E:$M, 6, FALSE))),VLOOKUP($A742,'asset_&amp;_open_positions'!$E:$M, 8, FALSE),1))),"")</f>
        <v>1</v>
      </c>
      <c r="D742" s="42">
        <f>IF(trading_client_detail!$A742&lt;&gt;"",IF(OR(LEFT(trading_client_detail!$F742,3)="USD",RIGHT(trading_client_detail!$F742,3)="USD",LEFT(trading_client_detail!$F742,3)="EUR",RIGHT(trading_client_detail!$F742,3)="EUR"),"",trading_client_detail!$G742),"")</f>
        <v>224.16843539600001</v>
      </c>
    </row>
    <row r="743" spans="1:4" x14ac:dyDescent="0.25">
      <c r="A743" t="str">
        <f>IF(AND(trading_client_detail!$A743&lt;&gt;"",ROUND(trading_client_detail!$G743,0)&lt;&gt;0),IF(OR(LEFT(trading_client_detail!$F743,3)="USD",RIGHT(trading_client_detail!$F743,3)="USD",LEFT(trading_client_detail!$F743,3)="EUR",RIGHT(trading_client_detail!$F743,3)="EUR"),"",IF(NOT(ISERROR(VLOOKUP(trading_client_detail!$E743,'asset_&amp;_open_positions'!$E:$M, 9, FALSE))),VLOOKUP(trading_client_detail!$E743,'asset_&amp;_open_positions'!$E:$M, 9, FALSE),IF(NOT(ISERROR(VLOOKUP(trading_client_detail!$F743,'asset_&amp;_open_positions'!$E:$M, 9, FALSE))),VLOOKUP(trading_client_detail!$F743,'asset_&amp;_open_positions'!$E:$M, 9, FALSE),RIGHT(trading_client_detail!$F743,LEN(trading_client_detail!$F743)-1)))),"")</f>
        <v/>
      </c>
      <c r="B743" t="str">
        <f>IF(AND(trading_client_detail!$A743&lt;&gt;"",ROUND(trading_client_detail!$G743,0)&lt;&gt;0),IF(OR(LEFT(trading_client_detail!$F743,3)="USD",RIGHT(trading_client_detail!$F743,3)="USD"),"",IF(NOT(ISERROR(VLOOKUP(trading_client_detail!$E743,'asset_&amp;_open_positions'!$E:$M, 6, FALSE))),VLOOKUP(trading_client_detail!$E743,'asset_&amp;_open_positions'!$E:$M, 6, FALSE),IF(NOT(ISERROR(VLOOKUP($A743,'asset_&amp;_open_positions'!$E:$M, 6, FALSE))),VLOOKUP($A743,'asset_&amp;_open_positions'!$E:$M, 6, FALSE),"ASSET"))),"")</f>
        <v/>
      </c>
      <c r="C743" t="str">
        <f>IF(AND(trading_client_detail!$A743&lt;&gt;"",ROUND(trading_client_detail!$G743,0)&lt;&gt;0),IF(OR(LEFT(trading_client_detail!$F743,3)="USD",RIGHT(trading_client_detail!$F743,3)="USD"),"",IF(NOT(ISERROR(VLOOKUP(trading_client_detail!$E743,'asset_&amp;_open_positions'!$E:$M, 6, FALSE))),VLOOKUP(trading_client_detail!$E743,'asset_&amp;_open_positions'!$E:$M, 8, FALSE),IF(NOT(ISERROR(VLOOKUP($A743,'asset_&amp;_open_positions'!$E:$M, 6, FALSE))),VLOOKUP($A743,'asset_&amp;_open_positions'!$E:$M, 8, FALSE),1))),"")</f>
        <v/>
      </c>
      <c r="D743" s="42" t="str">
        <f>IF(trading_client_detail!$A743&lt;&gt;"",IF(OR(LEFT(trading_client_detail!$F743,3)="USD",RIGHT(trading_client_detail!$F743,3)="USD",LEFT(trading_client_detail!$F743,3)="EUR",RIGHT(trading_client_detail!$F743,3)="EUR"),"",trading_client_detail!$G743),"")</f>
        <v/>
      </c>
    </row>
    <row r="744" spans="1:4" x14ac:dyDescent="0.25">
      <c r="A744" t="str">
        <f>IF(AND(trading_client_detail!$A744&lt;&gt;"",ROUND(trading_client_detail!$G744,0)&lt;&gt;0),IF(OR(LEFT(trading_client_detail!$F744,3)="USD",RIGHT(trading_client_detail!$F744,3)="USD",LEFT(trading_client_detail!$F744,3)="EUR",RIGHT(trading_client_detail!$F744,3)="EUR"),"",IF(NOT(ISERROR(VLOOKUP(trading_client_detail!$E744,'asset_&amp;_open_positions'!$E:$M, 9, FALSE))),VLOOKUP(trading_client_detail!$E744,'asset_&amp;_open_positions'!$E:$M, 9, FALSE),IF(NOT(ISERROR(VLOOKUP(trading_client_detail!$F744,'asset_&amp;_open_positions'!$E:$M, 9, FALSE))),VLOOKUP(trading_client_detail!$F744,'asset_&amp;_open_positions'!$E:$M, 9, FALSE),RIGHT(trading_client_detail!$F744,LEN(trading_client_detail!$F744)-1)))),"")</f>
        <v>ETH</v>
      </c>
      <c r="B744" t="str">
        <f>IF(AND(trading_client_detail!$A744&lt;&gt;"",ROUND(trading_client_detail!$G744,0)&lt;&gt;0),IF(OR(LEFT(trading_client_detail!$F744,3)="USD",RIGHT(trading_client_detail!$F744,3)="USD"),"",IF(NOT(ISERROR(VLOOKUP(trading_client_detail!$E744,'asset_&amp;_open_positions'!$E:$M, 6, FALSE))),VLOOKUP(trading_client_detail!$E744,'asset_&amp;_open_positions'!$E:$M, 6, FALSE),IF(NOT(ISERROR(VLOOKUP($A744,'asset_&amp;_open_positions'!$E:$M, 6, FALSE))),VLOOKUP($A744,'asset_&amp;_open_positions'!$E:$M, 6, FALSE),"ASSET"))),"")</f>
        <v>ASSET</v>
      </c>
      <c r="C744">
        <f>IF(AND(trading_client_detail!$A744&lt;&gt;"",ROUND(trading_client_detail!$G744,0)&lt;&gt;0),IF(OR(LEFT(trading_client_detail!$F744,3)="USD",RIGHT(trading_client_detail!$F744,3)="USD"),"",IF(NOT(ISERROR(VLOOKUP(trading_client_detail!$E744,'asset_&amp;_open_positions'!$E:$M, 6, FALSE))),VLOOKUP(trading_client_detail!$E744,'asset_&amp;_open_positions'!$E:$M, 8, FALSE),IF(NOT(ISERROR(VLOOKUP($A744,'asset_&amp;_open_positions'!$E:$M, 6, FALSE))),VLOOKUP($A744,'asset_&amp;_open_positions'!$E:$M, 8, FALSE),1))),"")</f>
        <v>1</v>
      </c>
      <c r="D744" s="42">
        <f>IF(trading_client_detail!$A744&lt;&gt;"",IF(OR(LEFT(trading_client_detail!$F744,3)="USD",RIGHT(trading_client_detail!$F744,3)="USD",LEFT(trading_client_detail!$F744,3)="EUR",RIGHT(trading_client_detail!$F744,3)="EUR"),"",trading_client_detail!$G744),"")</f>
        <v>-2.3422000000000001</v>
      </c>
    </row>
    <row r="745" spans="1:4" x14ac:dyDescent="0.25">
      <c r="A745" t="str">
        <f>IF(AND(trading_client_detail!$A745&lt;&gt;"",ROUND(trading_client_detail!$G745,0)&lt;&gt;0),IF(OR(LEFT(trading_client_detail!$F745,3)="USD",RIGHT(trading_client_detail!$F745,3)="USD",LEFT(trading_client_detail!$F745,3)="EUR",RIGHT(trading_client_detail!$F745,3)="EUR"),"",IF(NOT(ISERROR(VLOOKUP(trading_client_detail!$E745,'asset_&amp;_open_positions'!$E:$M, 9, FALSE))),VLOOKUP(trading_client_detail!$E745,'asset_&amp;_open_positions'!$E:$M, 9, FALSE),IF(NOT(ISERROR(VLOOKUP(trading_client_detail!$F745,'asset_&amp;_open_positions'!$E:$M, 9, FALSE))),VLOOKUP(trading_client_detail!$F745,'asset_&amp;_open_positions'!$E:$M, 9, FALSE),RIGHT(trading_client_detail!$F745,LEN(trading_client_detail!$F745)-1)))),"")</f>
        <v>ETH</v>
      </c>
      <c r="B745" t="str">
        <f>IF(AND(trading_client_detail!$A745&lt;&gt;"",ROUND(trading_client_detail!$G745,0)&lt;&gt;0),IF(OR(LEFT(trading_client_detail!$F745,3)="USD",RIGHT(trading_client_detail!$F745,3)="USD"),"",IF(NOT(ISERROR(VLOOKUP(trading_client_detail!$E745,'asset_&amp;_open_positions'!$E:$M, 6, FALSE))),VLOOKUP(trading_client_detail!$E745,'asset_&amp;_open_positions'!$E:$M, 6, FALSE),IF(NOT(ISERROR(VLOOKUP($A745,'asset_&amp;_open_positions'!$E:$M, 6, FALSE))),VLOOKUP($A745,'asset_&amp;_open_positions'!$E:$M, 6, FALSE),"ASSET"))),"")</f>
        <v>ASSET</v>
      </c>
      <c r="C745">
        <f>IF(AND(trading_client_detail!$A745&lt;&gt;"",ROUND(trading_client_detail!$G745,0)&lt;&gt;0),IF(OR(LEFT(trading_client_detail!$F745,3)="USD",RIGHT(trading_client_detail!$F745,3)="USD"),"",IF(NOT(ISERROR(VLOOKUP(trading_client_detail!$E745,'asset_&amp;_open_positions'!$E:$M, 6, FALSE))),VLOOKUP(trading_client_detail!$E745,'asset_&amp;_open_positions'!$E:$M, 8, FALSE),IF(NOT(ISERROR(VLOOKUP($A745,'asset_&amp;_open_positions'!$E:$M, 6, FALSE))),VLOOKUP($A745,'asset_&amp;_open_positions'!$E:$M, 8, FALSE),1))),"")</f>
        <v>1</v>
      </c>
      <c r="D745" s="42">
        <f>IF(trading_client_detail!$A745&lt;&gt;"",IF(OR(LEFT(trading_client_detail!$F745,3)="USD",RIGHT(trading_client_detail!$F745,3)="USD",LEFT(trading_client_detail!$F745,3)="EUR",RIGHT(trading_client_detail!$F745,3)="EUR"),"",trading_client_detail!$G745),"")</f>
        <v>254.885095076</v>
      </c>
    </row>
    <row r="746" spans="1:4" x14ac:dyDescent="0.25">
      <c r="A746" t="str">
        <f>IF(AND(trading_client_detail!$A746&lt;&gt;"",ROUND(trading_client_detail!$G746,0)&lt;&gt;0),IF(OR(LEFT(trading_client_detail!$F746,3)="USD",RIGHT(trading_client_detail!$F746,3)="USD",LEFT(trading_client_detail!$F746,3)="EUR",RIGHT(trading_client_detail!$F746,3)="EUR"),"",IF(NOT(ISERROR(VLOOKUP(trading_client_detail!$E746,'asset_&amp;_open_positions'!$E:$M, 9, FALSE))),VLOOKUP(trading_client_detail!$E746,'asset_&amp;_open_positions'!$E:$M, 9, FALSE),IF(NOT(ISERROR(VLOOKUP(trading_client_detail!$F746,'asset_&amp;_open_positions'!$E:$M, 9, FALSE))),VLOOKUP(trading_client_detail!$F746,'asset_&amp;_open_positions'!$E:$M, 9, FALSE),RIGHT(trading_client_detail!$F746,LEN(trading_client_detail!$F746)-1)))),"")</f>
        <v/>
      </c>
      <c r="B746" t="str">
        <f>IF(AND(trading_client_detail!$A746&lt;&gt;"",ROUND(trading_client_detail!$G746,0)&lt;&gt;0),IF(OR(LEFT(trading_client_detail!$F746,3)="USD",RIGHT(trading_client_detail!$F746,3)="USD"),"",IF(NOT(ISERROR(VLOOKUP(trading_client_detail!$E746,'asset_&amp;_open_positions'!$E:$M, 6, FALSE))),VLOOKUP(trading_client_detail!$E746,'asset_&amp;_open_positions'!$E:$M, 6, FALSE),IF(NOT(ISERROR(VLOOKUP($A746,'asset_&amp;_open_positions'!$E:$M, 6, FALSE))),VLOOKUP($A746,'asset_&amp;_open_positions'!$E:$M, 6, FALSE),"ASSET"))),"")</f>
        <v/>
      </c>
      <c r="C746" t="str">
        <f>IF(AND(trading_client_detail!$A746&lt;&gt;"",ROUND(trading_client_detail!$G746,0)&lt;&gt;0),IF(OR(LEFT(trading_client_detail!$F746,3)="USD",RIGHT(trading_client_detail!$F746,3)="USD"),"",IF(NOT(ISERROR(VLOOKUP(trading_client_detail!$E746,'asset_&amp;_open_positions'!$E:$M, 6, FALSE))),VLOOKUP(trading_client_detail!$E746,'asset_&amp;_open_positions'!$E:$M, 8, FALSE),IF(NOT(ISERROR(VLOOKUP($A746,'asset_&amp;_open_positions'!$E:$M, 6, FALSE))),VLOOKUP($A746,'asset_&amp;_open_positions'!$E:$M, 8, FALSE),1))),"")</f>
        <v/>
      </c>
      <c r="D746" s="42" t="str">
        <f>IF(trading_client_detail!$A746&lt;&gt;"",IF(OR(LEFT(trading_client_detail!$F746,3)="USD",RIGHT(trading_client_detail!$F746,3)="USD",LEFT(trading_client_detail!$F746,3)="EUR",RIGHT(trading_client_detail!$F746,3)="EUR"),"",trading_client_detail!$G746),"")</f>
        <v/>
      </c>
    </row>
    <row r="747" spans="1:4" x14ac:dyDescent="0.25">
      <c r="A747" t="str">
        <f>IF(AND(trading_client_detail!$A747&lt;&gt;"",ROUND(trading_client_detail!$G747,0)&lt;&gt;0),IF(OR(LEFT(trading_client_detail!$F747,3)="USD",RIGHT(trading_client_detail!$F747,3)="USD",LEFT(trading_client_detail!$F747,3)="EUR",RIGHT(trading_client_detail!$F747,3)="EUR"),"",IF(NOT(ISERROR(VLOOKUP(trading_client_detail!$E747,'asset_&amp;_open_positions'!$E:$M, 9, FALSE))),VLOOKUP(trading_client_detail!$E747,'asset_&amp;_open_positions'!$E:$M, 9, FALSE),IF(NOT(ISERROR(VLOOKUP(trading_client_detail!$F747,'asset_&amp;_open_positions'!$E:$M, 9, FALSE))),VLOOKUP(trading_client_detail!$F747,'asset_&amp;_open_positions'!$E:$M, 9, FALSE),RIGHT(trading_client_detail!$F747,LEN(trading_client_detail!$F747)-1)))),"")</f>
        <v>ETH</v>
      </c>
      <c r="B747" t="str">
        <f>IF(AND(trading_client_detail!$A747&lt;&gt;"",ROUND(trading_client_detail!$G747,0)&lt;&gt;0),IF(OR(LEFT(trading_client_detail!$F747,3)="USD",RIGHT(trading_client_detail!$F747,3)="USD"),"",IF(NOT(ISERROR(VLOOKUP(trading_client_detail!$E747,'asset_&amp;_open_positions'!$E:$M, 6, FALSE))),VLOOKUP(trading_client_detail!$E747,'asset_&amp;_open_positions'!$E:$M, 6, FALSE),IF(NOT(ISERROR(VLOOKUP($A747,'asset_&amp;_open_positions'!$E:$M, 6, FALSE))),VLOOKUP($A747,'asset_&amp;_open_positions'!$E:$M, 6, FALSE),"ASSET"))),"")</f>
        <v>ASSET</v>
      </c>
      <c r="C747">
        <f>IF(AND(trading_client_detail!$A747&lt;&gt;"",ROUND(trading_client_detail!$G747,0)&lt;&gt;0),IF(OR(LEFT(trading_client_detail!$F747,3)="USD",RIGHT(trading_client_detail!$F747,3)="USD"),"",IF(NOT(ISERROR(VLOOKUP(trading_client_detail!$E747,'asset_&amp;_open_positions'!$E:$M, 6, FALSE))),VLOOKUP(trading_client_detail!$E747,'asset_&amp;_open_positions'!$E:$M, 8, FALSE),IF(NOT(ISERROR(VLOOKUP($A747,'asset_&amp;_open_positions'!$E:$M, 6, FALSE))),VLOOKUP($A747,'asset_&amp;_open_positions'!$E:$M, 8, FALSE),1))),"")</f>
        <v>1</v>
      </c>
      <c r="D747" s="42">
        <f>IF(trading_client_detail!$A747&lt;&gt;"",IF(OR(LEFT(trading_client_detail!$F747,3)="USD",RIGHT(trading_client_detail!$F747,3)="USD",LEFT(trading_client_detail!$F747,3)="EUR",RIGHT(trading_client_detail!$F747,3)="EUR"),"",trading_client_detail!$G747),"")</f>
        <v>-1.1408</v>
      </c>
    </row>
    <row r="748" spans="1:4" x14ac:dyDescent="0.25">
      <c r="A748" t="str">
        <f>IF(AND(trading_client_detail!$A748&lt;&gt;"",ROUND(trading_client_detail!$G748,0)&lt;&gt;0),IF(OR(LEFT(trading_client_detail!$F748,3)="USD",RIGHT(trading_client_detail!$F748,3)="USD",LEFT(trading_client_detail!$F748,3)="EUR",RIGHT(trading_client_detail!$F748,3)="EUR"),"",IF(NOT(ISERROR(VLOOKUP(trading_client_detail!$E748,'asset_&amp;_open_positions'!$E:$M, 9, FALSE))),VLOOKUP(trading_client_detail!$E748,'asset_&amp;_open_positions'!$E:$M, 9, FALSE),IF(NOT(ISERROR(VLOOKUP(trading_client_detail!$F748,'asset_&amp;_open_positions'!$E:$M, 9, FALSE))),VLOOKUP(trading_client_detail!$F748,'asset_&amp;_open_positions'!$E:$M, 9, FALSE),RIGHT(trading_client_detail!$F748,LEN(trading_client_detail!$F748)-1)))),"")</f>
        <v/>
      </c>
      <c r="B748" t="str">
        <f>IF(AND(trading_client_detail!$A748&lt;&gt;"",ROUND(trading_client_detail!$G748,0)&lt;&gt;0),IF(OR(LEFT(trading_client_detail!$F748,3)="USD",RIGHT(trading_client_detail!$F748,3)="USD"),"",IF(NOT(ISERROR(VLOOKUP(trading_client_detail!$E748,'asset_&amp;_open_positions'!$E:$M, 6, FALSE))),VLOOKUP(trading_client_detail!$E748,'asset_&amp;_open_positions'!$E:$M, 6, FALSE),IF(NOT(ISERROR(VLOOKUP($A748,'asset_&amp;_open_positions'!$E:$M, 6, FALSE))),VLOOKUP($A748,'asset_&amp;_open_positions'!$E:$M, 6, FALSE),"ASSET"))),"")</f>
        <v/>
      </c>
      <c r="C748" t="str">
        <f>IF(AND(trading_client_detail!$A748&lt;&gt;"",ROUND(trading_client_detail!$G748,0)&lt;&gt;0),IF(OR(LEFT(trading_client_detail!$F748,3)="USD",RIGHT(trading_client_detail!$F748,3)="USD"),"",IF(NOT(ISERROR(VLOOKUP(trading_client_detail!$E748,'asset_&amp;_open_positions'!$E:$M, 6, FALSE))),VLOOKUP(trading_client_detail!$E748,'asset_&amp;_open_positions'!$E:$M, 8, FALSE),IF(NOT(ISERROR(VLOOKUP($A748,'asset_&amp;_open_positions'!$E:$M, 6, FALSE))),VLOOKUP($A748,'asset_&amp;_open_positions'!$E:$M, 8, FALSE),1))),"")</f>
        <v/>
      </c>
      <c r="D748" s="42" t="str">
        <f>IF(trading_client_detail!$A748&lt;&gt;"",IF(OR(LEFT(trading_client_detail!$F748,3)="USD",RIGHT(trading_client_detail!$F748,3)="USD",LEFT(trading_client_detail!$F748,3)="EUR",RIGHT(trading_client_detail!$F748,3)="EUR"),"",trading_client_detail!$G748),"")</f>
        <v/>
      </c>
    </row>
    <row r="749" spans="1:4" x14ac:dyDescent="0.25">
      <c r="A749" t="str">
        <f>IF(AND(trading_client_detail!$A749&lt;&gt;"",ROUND(trading_client_detail!$G749,0)&lt;&gt;0),IF(OR(LEFT(trading_client_detail!$F749,3)="USD",RIGHT(trading_client_detail!$F749,3)="USD",LEFT(trading_client_detail!$F749,3)="EUR",RIGHT(trading_client_detail!$F749,3)="EUR"),"",IF(NOT(ISERROR(VLOOKUP(trading_client_detail!$E749,'asset_&amp;_open_positions'!$E:$M, 9, FALSE))),VLOOKUP(trading_client_detail!$E749,'asset_&amp;_open_positions'!$E:$M, 9, FALSE),IF(NOT(ISERROR(VLOOKUP(trading_client_detail!$F749,'asset_&amp;_open_positions'!$E:$M, 9, FALSE))),VLOOKUP(trading_client_detail!$F749,'asset_&amp;_open_positions'!$E:$M, 9, FALSE),RIGHT(trading_client_detail!$F749,LEN(trading_client_detail!$F749)-1)))),"")</f>
        <v/>
      </c>
      <c r="B749" t="str">
        <f>IF(AND(trading_client_detail!$A749&lt;&gt;"",ROUND(trading_client_detail!$G749,0)&lt;&gt;0),IF(OR(LEFT(trading_client_detail!$F749,3)="USD",RIGHT(trading_client_detail!$F749,3)="USD"),"",IF(NOT(ISERROR(VLOOKUP(trading_client_detail!$E749,'asset_&amp;_open_positions'!$E:$M, 6, FALSE))),VLOOKUP(trading_client_detail!$E749,'asset_&amp;_open_positions'!$E:$M, 6, FALSE),IF(NOT(ISERROR(VLOOKUP($A749,'asset_&amp;_open_positions'!$E:$M, 6, FALSE))),VLOOKUP($A749,'asset_&amp;_open_positions'!$E:$M, 6, FALSE),"ASSET"))),"")</f>
        <v/>
      </c>
      <c r="C749" t="str">
        <f>IF(AND(trading_client_detail!$A749&lt;&gt;"",ROUND(trading_client_detail!$G749,0)&lt;&gt;0),IF(OR(LEFT(trading_client_detail!$F749,3)="USD",RIGHT(trading_client_detail!$F749,3)="USD"),"",IF(NOT(ISERROR(VLOOKUP(trading_client_detail!$E749,'asset_&amp;_open_positions'!$E:$M, 6, FALSE))),VLOOKUP(trading_client_detail!$E749,'asset_&amp;_open_positions'!$E:$M, 8, FALSE),IF(NOT(ISERROR(VLOOKUP($A749,'asset_&amp;_open_positions'!$E:$M, 6, FALSE))),VLOOKUP($A749,'asset_&amp;_open_positions'!$E:$M, 8, FALSE),1))),"")</f>
        <v/>
      </c>
      <c r="D749" s="42">
        <f>IF(trading_client_detail!$A749&lt;&gt;"",IF(OR(LEFT(trading_client_detail!$F749,3)="USD",RIGHT(trading_client_detail!$F749,3)="USD",LEFT(trading_client_detail!$F749,3)="EUR",RIGHT(trading_client_detail!$F749,3)="EUR"),"",trading_client_detail!$G749),"")</f>
        <v>3.9910299999999999E-4</v>
      </c>
    </row>
    <row r="750" spans="1:4" x14ac:dyDescent="0.25">
      <c r="A750" t="str">
        <f>IF(AND(trading_client_detail!$A750&lt;&gt;"",ROUND(trading_client_detail!$G750,0)&lt;&gt;0),IF(OR(LEFT(trading_client_detail!$F750,3)="USD",RIGHT(trading_client_detail!$F750,3)="USD",LEFT(trading_client_detail!$F750,3)="EUR",RIGHT(trading_client_detail!$F750,3)="EUR"),"",IF(NOT(ISERROR(VLOOKUP(trading_client_detail!$E750,'asset_&amp;_open_positions'!$E:$M, 9, FALSE))),VLOOKUP(trading_client_detail!$E750,'asset_&amp;_open_positions'!$E:$M, 9, FALSE),IF(NOT(ISERROR(VLOOKUP(trading_client_detail!$F750,'asset_&amp;_open_positions'!$E:$M, 9, FALSE))),VLOOKUP(trading_client_detail!$F750,'asset_&amp;_open_positions'!$E:$M, 9, FALSE),RIGHT(trading_client_detail!$F750,LEN(trading_client_detail!$F750)-1)))),"")</f>
        <v>ETH</v>
      </c>
      <c r="B750" t="str">
        <f>IF(AND(trading_client_detail!$A750&lt;&gt;"",ROUND(trading_client_detail!$G750,0)&lt;&gt;0),IF(OR(LEFT(trading_client_detail!$F750,3)="USD",RIGHT(trading_client_detail!$F750,3)="USD"),"",IF(NOT(ISERROR(VLOOKUP(trading_client_detail!$E750,'asset_&amp;_open_positions'!$E:$M, 6, FALSE))),VLOOKUP(trading_client_detail!$E750,'asset_&amp;_open_positions'!$E:$M, 6, FALSE),IF(NOT(ISERROR(VLOOKUP($A750,'asset_&amp;_open_positions'!$E:$M, 6, FALSE))),VLOOKUP($A750,'asset_&amp;_open_positions'!$E:$M, 6, FALSE),"ASSET"))),"")</f>
        <v>ASSET</v>
      </c>
      <c r="C750">
        <f>IF(AND(trading_client_detail!$A750&lt;&gt;"",ROUND(trading_client_detail!$G750,0)&lt;&gt;0),IF(OR(LEFT(trading_client_detail!$F750,3)="USD",RIGHT(trading_client_detail!$F750,3)="USD"),"",IF(NOT(ISERROR(VLOOKUP(trading_client_detail!$E750,'asset_&amp;_open_positions'!$E:$M, 6, FALSE))),VLOOKUP(trading_client_detail!$E750,'asset_&amp;_open_positions'!$E:$M, 8, FALSE),IF(NOT(ISERROR(VLOOKUP($A750,'asset_&amp;_open_positions'!$E:$M, 6, FALSE))),VLOOKUP($A750,'asset_&amp;_open_positions'!$E:$M, 8, FALSE),1))),"")</f>
        <v>1</v>
      </c>
      <c r="D750" s="42">
        <f>IF(trading_client_detail!$A750&lt;&gt;"",IF(OR(LEFT(trading_client_detail!$F750,3)="USD",RIGHT(trading_client_detail!$F750,3)="USD",LEFT(trading_client_detail!$F750,3)="EUR",RIGHT(trading_client_detail!$F750,3)="EUR"),"",trading_client_detail!$G750),"")</f>
        <v>204.63939362299999</v>
      </c>
    </row>
    <row r="751" spans="1:4" x14ac:dyDescent="0.25">
      <c r="A751" t="str">
        <f>IF(AND(trading_client_detail!$A751&lt;&gt;"",ROUND(trading_client_detail!$G751,0)&lt;&gt;0),IF(OR(LEFT(trading_client_detail!$F751,3)="USD",RIGHT(trading_client_detail!$F751,3)="USD",LEFT(trading_client_detail!$F751,3)="EUR",RIGHT(trading_client_detail!$F751,3)="EUR"),"",IF(NOT(ISERROR(VLOOKUP(trading_client_detail!$E751,'asset_&amp;_open_positions'!$E:$M, 9, FALSE))),VLOOKUP(trading_client_detail!$E751,'asset_&amp;_open_positions'!$E:$M, 9, FALSE),IF(NOT(ISERROR(VLOOKUP(trading_client_detail!$F751,'asset_&amp;_open_positions'!$E:$M, 9, FALSE))),VLOOKUP(trading_client_detail!$F751,'asset_&amp;_open_positions'!$E:$M, 9, FALSE),RIGHT(trading_client_detail!$F751,LEN(trading_client_detail!$F751)-1)))),"")</f>
        <v>ETH</v>
      </c>
      <c r="B751" t="str">
        <f>IF(AND(trading_client_detail!$A751&lt;&gt;"",ROUND(trading_client_detail!$G751,0)&lt;&gt;0),IF(OR(LEFT(trading_client_detail!$F751,3)="USD",RIGHT(trading_client_detail!$F751,3)="USD"),"",IF(NOT(ISERROR(VLOOKUP(trading_client_detail!$E751,'asset_&amp;_open_positions'!$E:$M, 6, FALSE))),VLOOKUP(trading_client_detail!$E751,'asset_&amp;_open_positions'!$E:$M, 6, FALSE),IF(NOT(ISERROR(VLOOKUP($A751,'asset_&amp;_open_positions'!$E:$M, 6, FALSE))),VLOOKUP($A751,'asset_&amp;_open_positions'!$E:$M, 6, FALSE),"ASSET"))),"")</f>
        <v>ASSET</v>
      </c>
      <c r="C751">
        <f>IF(AND(trading_client_detail!$A751&lt;&gt;"",ROUND(trading_client_detail!$G751,0)&lt;&gt;0),IF(OR(LEFT(trading_client_detail!$F751,3)="USD",RIGHT(trading_client_detail!$F751,3)="USD"),"",IF(NOT(ISERROR(VLOOKUP(trading_client_detail!$E751,'asset_&amp;_open_positions'!$E:$M, 6, FALSE))),VLOOKUP(trading_client_detail!$E751,'asset_&amp;_open_positions'!$E:$M, 8, FALSE),IF(NOT(ISERROR(VLOOKUP($A751,'asset_&amp;_open_positions'!$E:$M, 6, FALSE))),VLOOKUP($A751,'asset_&amp;_open_positions'!$E:$M, 8, FALSE),1))),"")</f>
        <v>1</v>
      </c>
      <c r="D751" s="42">
        <f>IF(trading_client_detail!$A751&lt;&gt;"",IF(OR(LEFT(trading_client_detail!$F751,3)="USD",RIGHT(trading_client_detail!$F751,3)="USD",LEFT(trading_client_detail!$F751,3)="EUR",RIGHT(trading_client_detail!$F751,3)="EUR"),"",trading_client_detail!$G751),"")</f>
        <v>-38.78</v>
      </c>
    </row>
    <row r="752" spans="1:4" x14ac:dyDescent="0.25">
      <c r="A752" t="str">
        <f>IF(AND(trading_client_detail!$A752&lt;&gt;"",ROUND(trading_client_detail!$G752,0)&lt;&gt;0),IF(OR(LEFT(trading_client_detail!$F752,3)="USD",RIGHT(trading_client_detail!$F752,3)="USD",LEFT(trading_client_detail!$F752,3)="EUR",RIGHT(trading_client_detail!$F752,3)="EUR"),"",IF(NOT(ISERROR(VLOOKUP(trading_client_detail!$E752,'asset_&amp;_open_positions'!$E:$M, 9, FALSE))),VLOOKUP(trading_client_detail!$E752,'asset_&amp;_open_positions'!$E:$M, 9, FALSE),IF(NOT(ISERROR(VLOOKUP(trading_client_detail!$F752,'asset_&amp;_open_positions'!$E:$M, 9, FALSE))),VLOOKUP(trading_client_detail!$F752,'asset_&amp;_open_positions'!$E:$M, 9, FALSE),RIGHT(trading_client_detail!$F752,LEN(trading_client_detail!$F752)-1)))),"")</f>
        <v/>
      </c>
      <c r="B752" t="str">
        <f>IF(AND(trading_client_detail!$A752&lt;&gt;"",ROUND(trading_client_detail!$G752,0)&lt;&gt;0),IF(OR(LEFT(trading_client_detail!$F752,3)="USD",RIGHT(trading_client_detail!$F752,3)="USD"),"",IF(NOT(ISERROR(VLOOKUP(trading_client_detail!$E752,'asset_&amp;_open_positions'!$E:$M, 6, FALSE))),VLOOKUP(trading_client_detail!$E752,'asset_&amp;_open_positions'!$E:$M, 6, FALSE),IF(NOT(ISERROR(VLOOKUP($A752,'asset_&amp;_open_positions'!$E:$M, 6, FALSE))),VLOOKUP($A752,'asset_&amp;_open_positions'!$E:$M, 6, FALSE),"ASSET"))),"")</f>
        <v/>
      </c>
      <c r="C752" t="str">
        <f>IF(AND(trading_client_detail!$A752&lt;&gt;"",ROUND(trading_client_detail!$G752,0)&lt;&gt;0),IF(OR(LEFT(trading_client_detail!$F752,3)="USD",RIGHT(trading_client_detail!$F752,3)="USD"),"",IF(NOT(ISERROR(VLOOKUP(trading_client_detail!$E752,'asset_&amp;_open_positions'!$E:$M, 6, FALSE))),VLOOKUP(trading_client_detail!$E752,'asset_&amp;_open_positions'!$E:$M, 8, FALSE),IF(NOT(ISERROR(VLOOKUP($A752,'asset_&amp;_open_positions'!$E:$M, 6, FALSE))),VLOOKUP($A752,'asset_&amp;_open_positions'!$E:$M, 8, FALSE),1))),"")</f>
        <v/>
      </c>
      <c r="D752" s="42" t="str">
        <f>IF(trading_client_detail!$A752&lt;&gt;"",IF(OR(LEFT(trading_client_detail!$F752,3)="USD",RIGHT(trading_client_detail!$F752,3)="USD",LEFT(trading_client_detail!$F752,3)="EUR",RIGHT(trading_client_detail!$F752,3)="EUR"),"",trading_client_detail!$G752),"")</f>
        <v/>
      </c>
    </row>
    <row r="753" spans="1:4" x14ac:dyDescent="0.25">
      <c r="A753" t="str">
        <f>IF(AND(trading_client_detail!$A753&lt;&gt;"",ROUND(trading_client_detail!$G753,0)&lt;&gt;0),IF(OR(LEFT(trading_client_detail!$F753,3)="USD",RIGHT(trading_client_detail!$F753,3)="USD",LEFT(trading_client_detail!$F753,3)="EUR",RIGHT(trading_client_detail!$F753,3)="EUR"),"",IF(NOT(ISERROR(VLOOKUP(trading_client_detail!$E753,'asset_&amp;_open_positions'!$E:$M, 9, FALSE))),VLOOKUP(trading_client_detail!$E753,'asset_&amp;_open_positions'!$E:$M, 9, FALSE),IF(NOT(ISERROR(VLOOKUP(trading_client_detail!$F753,'asset_&amp;_open_positions'!$E:$M, 9, FALSE))),VLOOKUP(trading_client_detail!$F753,'asset_&amp;_open_positions'!$E:$M, 9, FALSE),RIGHT(trading_client_detail!$F753,LEN(trading_client_detail!$F753)-1)))),"")</f>
        <v>ETH</v>
      </c>
      <c r="B753" t="str">
        <f>IF(AND(trading_client_detail!$A753&lt;&gt;"",ROUND(trading_client_detail!$G753,0)&lt;&gt;0),IF(OR(LEFT(trading_client_detail!$F753,3)="USD",RIGHT(trading_client_detail!$F753,3)="USD"),"",IF(NOT(ISERROR(VLOOKUP(trading_client_detail!$E753,'asset_&amp;_open_positions'!$E:$M, 6, FALSE))),VLOOKUP(trading_client_detail!$E753,'asset_&amp;_open_positions'!$E:$M, 6, FALSE),IF(NOT(ISERROR(VLOOKUP($A753,'asset_&amp;_open_positions'!$E:$M, 6, FALSE))),VLOOKUP($A753,'asset_&amp;_open_positions'!$E:$M, 6, FALSE),"ASSET"))),"")</f>
        <v>ASSET</v>
      </c>
      <c r="C753">
        <f>IF(AND(trading_client_detail!$A753&lt;&gt;"",ROUND(trading_client_detail!$G753,0)&lt;&gt;0),IF(OR(LEFT(trading_client_detail!$F753,3)="USD",RIGHT(trading_client_detail!$F753,3)="USD"),"",IF(NOT(ISERROR(VLOOKUP(trading_client_detail!$E753,'asset_&amp;_open_positions'!$E:$M, 6, FALSE))),VLOOKUP(trading_client_detail!$E753,'asset_&amp;_open_positions'!$E:$M, 8, FALSE),IF(NOT(ISERROR(VLOOKUP($A753,'asset_&amp;_open_positions'!$E:$M, 6, FALSE))),VLOOKUP($A753,'asset_&amp;_open_positions'!$E:$M, 8, FALSE),1))),"")</f>
        <v>1</v>
      </c>
      <c r="D753" s="42">
        <f>IF(trading_client_detail!$A753&lt;&gt;"",IF(OR(LEFT(trading_client_detail!$F753,3)="USD",RIGHT(trading_client_detail!$F753,3)="USD",LEFT(trading_client_detail!$F753,3)="EUR",RIGHT(trading_client_detail!$F753,3)="EUR"),"",trading_client_detail!$G753),"")</f>
        <v>44.452300004999998</v>
      </c>
    </row>
    <row r="754" spans="1:4" x14ac:dyDescent="0.25">
      <c r="A754" t="str">
        <f>IF(AND(trading_client_detail!$A754&lt;&gt;"",ROUND(trading_client_detail!$G754,0)&lt;&gt;0),IF(OR(LEFT(trading_client_detail!$F754,3)="USD",RIGHT(trading_client_detail!$F754,3)="USD",LEFT(trading_client_detail!$F754,3)="EUR",RIGHT(trading_client_detail!$F754,3)="EUR"),"",IF(NOT(ISERROR(VLOOKUP(trading_client_detail!$E754,'asset_&amp;_open_positions'!$E:$M, 9, FALSE))),VLOOKUP(trading_client_detail!$E754,'asset_&amp;_open_positions'!$E:$M, 9, FALSE),IF(NOT(ISERROR(VLOOKUP(trading_client_detail!$F754,'asset_&amp;_open_positions'!$E:$M, 9, FALSE))),VLOOKUP(trading_client_detail!$F754,'asset_&amp;_open_positions'!$E:$M, 9, FALSE),RIGHT(trading_client_detail!$F754,LEN(trading_client_detail!$F754)-1)))),"")</f>
        <v/>
      </c>
      <c r="B754" t="str">
        <f>IF(AND(trading_client_detail!$A754&lt;&gt;"",ROUND(trading_client_detail!$G754,0)&lt;&gt;0),IF(OR(LEFT(trading_client_detail!$F754,3)="USD",RIGHT(trading_client_detail!$F754,3)="USD"),"",IF(NOT(ISERROR(VLOOKUP(trading_client_detail!$E754,'asset_&amp;_open_positions'!$E:$M, 6, FALSE))),VLOOKUP(trading_client_detail!$E754,'asset_&amp;_open_positions'!$E:$M, 6, FALSE),IF(NOT(ISERROR(VLOOKUP($A754,'asset_&amp;_open_positions'!$E:$M, 6, FALSE))),VLOOKUP($A754,'asset_&amp;_open_positions'!$E:$M, 6, FALSE),"ASSET"))),"")</f>
        <v/>
      </c>
      <c r="C754" t="str">
        <f>IF(AND(trading_client_detail!$A754&lt;&gt;"",ROUND(trading_client_detail!$G754,0)&lt;&gt;0),IF(OR(LEFT(trading_client_detail!$F754,3)="USD",RIGHT(trading_client_detail!$F754,3)="USD"),"",IF(NOT(ISERROR(VLOOKUP(trading_client_detail!$E754,'asset_&amp;_open_positions'!$E:$M, 6, FALSE))),VLOOKUP(trading_client_detail!$E754,'asset_&amp;_open_positions'!$E:$M, 8, FALSE),IF(NOT(ISERROR(VLOOKUP($A754,'asset_&amp;_open_positions'!$E:$M, 6, FALSE))),VLOOKUP($A754,'asset_&amp;_open_positions'!$E:$M, 8, FALSE),1))),"")</f>
        <v/>
      </c>
      <c r="D754" s="42" t="str">
        <f>IF(trading_client_detail!$A754&lt;&gt;"",IF(OR(LEFT(trading_client_detail!$F754,3)="USD",RIGHT(trading_client_detail!$F754,3)="USD",LEFT(trading_client_detail!$F754,3)="EUR",RIGHT(trading_client_detail!$F754,3)="EUR"),"",trading_client_detail!$G754),"")</f>
        <v/>
      </c>
    </row>
    <row r="755" spans="1:4" x14ac:dyDescent="0.25">
      <c r="A755" t="str">
        <f>IF(AND(trading_client_detail!$A755&lt;&gt;"",ROUND(trading_client_detail!$G755,0)&lt;&gt;0),IF(OR(LEFT(trading_client_detail!$F755,3)="USD",RIGHT(trading_client_detail!$F755,3)="USD",LEFT(trading_client_detail!$F755,3)="EUR",RIGHT(trading_client_detail!$F755,3)="EUR"),"",IF(NOT(ISERROR(VLOOKUP(trading_client_detail!$E755,'asset_&amp;_open_positions'!$E:$M, 9, FALSE))),VLOOKUP(trading_client_detail!$E755,'asset_&amp;_open_positions'!$E:$M, 9, FALSE),IF(NOT(ISERROR(VLOOKUP(trading_client_detail!$F755,'asset_&amp;_open_positions'!$E:$M, 9, FALSE))),VLOOKUP(trading_client_detail!$F755,'asset_&amp;_open_positions'!$E:$M, 9, FALSE),RIGHT(trading_client_detail!$F755,LEN(trading_client_detail!$F755)-1)))),"")</f>
        <v>ETH</v>
      </c>
      <c r="B755" t="str">
        <f>IF(AND(trading_client_detail!$A755&lt;&gt;"",ROUND(trading_client_detail!$G755,0)&lt;&gt;0),IF(OR(LEFT(trading_client_detail!$F755,3)="USD",RIGHT(trading_client_detail!$F755,3)="USD"),"",IF(NOT(ISERROR(VLOOKUP(trading_client_detail!$E755,'asset_&amp;_open_positions'!$E:$M, 6, FALSE))),VLOOKUP(trading_client_detail!$E755,'asset_&amp;_open_positions'!$E:$M, 6, FALSE),IF(NOT(ISERROR(VLOOKUP($A755,'asset_&amp;_open_positions'!$E:$M, 6, FALSE))),VLOOKUP($A755,'asset_&amp;_open_positions'!$E:$M, 6, FALSE),"ASSET"))),"")</f>
        <v>ASSET</v>
      </c>
      <c r="C755">
        <f>IF(AND(trading_client_detail!$A755&lt;&gt;"",ROUND(trading_client_detail!$G755,0)&lt;&gt;0),IF(OR(LEFT(trading_client_detail!$F755,3)="USD",RIGHT(trading_client_detail!$F755,3)="USD"),"",IF(NOT(ISERROR(VLOOKUP(trading_client_detail!$E755,'asset_&amp;_open_positions'!$E:$M, 6, FALSE))),VLOOKUP(trading_client_detail!$E755,'asset_&amp;_open_positions'!$E:$M, 8, FALSE),IF(NOT(ISERROR(VLOOKUP($A755,'asset_&amp;_open_positions'!$E:$M, 6, FALSE))),VLOOKUP($A755,'asset_&amp;_open_positions'!$E:$M, 8, FALSE),1))),"")</f>
        <v>1</v>
      </c>
      <c r="D755" s="42">
        <f>IF(trading_client_detail!$A755&lt;&gt;"",IF(OR(LEFT(trading_client_detail!$F755,3)="USD",RIGHT(trading_client_detail!$F755,3)="USD",LEFT(trading_client_detail!$F755,3)="EUR",RIGHT(trading_client_detail!$F755,3)="EUR"),"",trading_client_detail!$G755),"")</f>
        <v>-1.789799999</v>
      </c>
    </row>
    <row r="756" spans="1:4" x14ac:dyDescent="0.25">
      <c r="A756" t="str">
        <f>IF(AND(trading_client_detail!$A756&lt;&gt;"",ROUND(trading_client_detail!$G756,0)&lt;&gt;0),IF(OR(LEFT(trading_client_detail!$F756,3)="USD",RIGHT(trading_client_detail!$F756,3)="USD",LEFT(trading_client_detail!$F756,3)="EUR",RIGHT(trading_client_detail!$F756,3)="EUR"),"",IF(NOT(ISERROR(VLOOKUP(trading_client_detail!$E756,'asset_&amp;_open_positions'!$E:$M, 9, FALSE))),VLOOKUP(trading_client_detail!$E756,'asset_&amp;_open_positions'!$E:$M, 9, FALSE),IF(NOT(ISERROR(VLOOKUP(trading_client_detail!$F756,'asset_&amp;_open_positions'!$E:$M, 9, FALSE))),VLOOKUP(trading_client_detail!$F756,'asset_&amp;_open_positions'!$E:$M, 9, FALSE),RIGHT(trading_client_detail!$F756,LEN(trading_client_detail!$F756)-1)))),"")</f>
        <v/>
      </c>
      <c r="B756" t="str">
        <f>IF(AND(trading_client_detail!$A756&lt;&gt;"",ROUND(trading_client_detail!$G756,0)&lt;&gt;0),IF(OR(LEFT(trading_client_detail!$F756,3)="USD",RIGHT(trading_client_detail!$F756,3)="USD"),"",IF(NOT(ISERROR(VLOOKUP(trading_client_detail!$E756,'asset_&amp;_open_positions'!$E:$M, 6, FALSE))),VLOOKUP(trading_client_detail!$E756,'asset_&amp;_open_positions'!$E:$M, 6, FALSE),IF(NOT(ISERROR(VLOOKUP($A756,'asset_&amp;_open_positions'!$E:$M, 6, FALSE))),VLOOKUP($A756,'asset_&amp;_open_positions'!$E:$M, 6, FALSE),"ASSET"))),"")</f>
        <v/>
      </c>
      <c r="C756" t="str">
        <f>IF(AND(trading_client_detail!$A756&lt;&gt;"",ROUND(trading_client_detail!$G756,0)&lt;&gt;0),IF(OR(LEFT(trading_client_detail!$F756,3)="USD",RIGHT(trading_client_detail!$F756,3)="USD"),"",IF(NOT(ISERROR(VLOOKUP(trading_client_detail!$E756,'asset_&amp;_open_positions'!$E:$M, 6, FALSE))),VLOOKUP(trading_client_detail!$E756,'asset_&amp;_open_positions'!$E:$M, 8, FALSE),IF(NOT(ISERROR(VLOOKUP($A756,'asset_&amp;_open_positions'!$E:$M, 6, FALSE))),VLOOKUP($A756,'asset_&amp;_open_positions'!$E:$M, 8, FALSE),1))),"")</f>
        <v/>
      </c>
      <c r="D756" s="42" t="str">
        <f>IF(trading_client_detail!$A756&lt;&gt;"",IF(OR(LEFT(trading_client_detail!$F756,3)="USD",RIGHT(trading_client_detail!$F756,3)="USD",LEFT(trading_client_detail!$F756,3)="EUR",RIGHT(trading_client_detail!$F756,3)="EUR"),"",trading_client_detail!$G756),"")</f>
        <v/>
      </c>
    </row>
    <row r="757" spans="1:4" x14ac:dyDescent="0.25">
      <c r="A757" t="str">
        <f>IF(AND(trading_client_detail!$A757&lt;&gt;"",ROUND(trading_client_detail!$G757,0)&lt;&gt;0),IF(OR(LEFT(trading_client_detail!$F757,3)="USD",RIGHT(trading_client_detail!$F757,3)="USD",LEFT(trading_client_detail!$F757,3)="EUR",RIGHT(trading_client_detail!$F757,3)="EUR"),"",IF(NOT(ISERROR(VLOOKUP(trading_client_detail!$E757,'asset_&amp;_open_positions'!$E:$M, 9, FALSE))),VLOOKUP(trading_client_detail!$E757,'asset_&amp;_open_positions'!$E:$M, 9, FALSE),IF(NOT(ISERROR(VLOOKUP(trading_client_detail!$F757,'asset_&amp;_open_positions'!$E:$M, 9, FALSE))),VLOOKUP(trading_client_detail!$F757,'asset_&amp;_open_positions'!$E:$M, 9, FALSE),RIGHT(trading_client_detail!$F757,LEN(trading_client_detail!$F757)-1)))),"")</f>
        <v>ETH</v>
      </c>
      <c r="B757" t="str">
        <f>IF(AND(trading_client_detail!$A757&lt;&gt;"",ROUND(trading_client_detail!$G757,0)&lt;&gt;0),IF(OR(LEFT(trading_client_detail!$F757,3)="USD",RIGHT(trading_client_detail!$F757,3)="USD"),"",IF(NOT(ISERROR(VLOOKUP(trading_client_detail!$E757,'asset_&amp;_open_positions'!$E:$M, 6, FALSE))),VLOOKUP(trading_client_detail!$E757,'asset_&amp;_open_positions'!$E:$M, 6, FALSE),IF(NOT(ISERROR(VLOOKUP($A757,'asset_&amp;_open_positions'!$E:$M, 6, FALSE))),VLOOKUP($A757,'asset_&amp;_open_positions'!$E:$M, 6, FALSE),"ASSET"))),"")</f>
        <v>SWAP</v>
      </c>
      <c r="C757">
        <f>IF(AND(trading_client_detail!$A757&lt;&gt;"",ROUND(trading_client_detail!$G757,0)&lt;&gt;0),IF(OR(LEFT(trading_client_detail!$F757,3)="USD",RIGHT(trading_client_detail!$F757,3)="USD"),"",IF(NOT(ISERROR(VLOOKUP(trading_client_detail!$E757,'asset_&amp;_open_positions'!$E:$M, 6, FALSE))),VLOOKUP(trading_client_detail!$E757,'asset_&amp;_open_positions'!$E:$M, 8, FALSE),IF(NOT(ISERROR(VLOOKUP($A757,'asset_&amp;_open_positions'!$E:$M, 6, FALSE))),VLOOKUP($A757,'asset_&amp;_open_positions'!$E:$M, 8, FALSE),1))),"")</f>
        <v>1</v>
      </c>
      <c r="D757" s="42">
        <f>IF(trading_client_detail!$A757&lt;&gt;"",IF(OR(LEFT(trading_client_detail!$F757,3)="USD",RIGHT(trading_client_detail!$F757,3)="USD",LEFT(trading_client_detail!$F757,3)="EUR",RIGHT(trading_client_detail!$F757,3)="EUR"),"",trading_client_detail!$G757),"")</f>
        <v>12248.870999999999</v>
      </c>
    </row>
    <row r="758" spans="1:4" x14ac:dyDescent="0.25">
      <c r="A758" t="str">
        <f>IF(AND(trading_client_detail!$A758&lt;&gt;"",ROUND(trading_client_detail!$G758,0)&lt;&gt;0),IF(OR(LEFT(trading_client_detail!$F758,3)="USD",RIGHT(trading_client_detail!$F758,3)="USD",LEFT(trading_client_detail!$F758,3)="EUR",RIGHT(trading_client_detail!$F758,3)="EUR"),"",IF(NOT(ISERROR(VLOOKUP(trading_client_detail!$E758,'asset_&amp;_open_positions'!$E:$M, 9, FALSE))),VLOOKUP(trading_client_detail!$E758,'asset_&amp;_open_positions'!$E:$M, 9, FALSE),IF(NOT(ISERROR(VLOOKUP(trading_client_detail!$F758,'asset_&amp;_open_positions'!$E:$M, 9, FALSE))),VLOOKUP(trading_client_detail!$F758,'asset_&amp;_open_positions'!$E:$M, 9, FALSE),RIGHT(trading_client_detail!$F758,LEN(trading_client_detail!$F758)-1)))),"")</f>
        <v/>
      </c>
      <c r="B758" t="str">
        <f>IF(AND(trading_client_detail!$A758&lt;&gt;"",ROUND(trading_client_detail!$G758,0)&lt;&gt;0),IF(OR(LEFT(trading_client_detail!$F758,3)="USD",RIGHT(trading_client_detail!$F758,3)="USD"),"",IF(NOT(ISERROR(VLOOKUP(trading_client_detail!$E758,'asset_&amp;_open_positions'!$E:$M, 6, FALSE))),VLOOKUP(trading_client_detail!$E758,'asset_&amp;_open_positions'!$E:$M, 6, FALSE),IF(NOT(ISERROR(VLOOKUP($A758,'asset_&amp;_open_positions'!$E:$M, 6, FALSE))),VLOOKUP($A758,'asset_&amp;_open_positions'!$E:$M, 6, FALSE),"ASSET"))),"")</f>
        <v/>
      </c>
      <c r="C758" t="str">
        <f>IF(AND(trading_client_detail!$A758&lt;&gt;"",ROUND(trading_client_detail!$G758,0)&lt;&gt;0),IF(OR(LEFT(trading_client_detail!$F758,3)="USD",RIGHT(trading_client_detail!$F758,3)="USD"),"",IF(NOT(ISERROR(VLOOKUP(trading_client_detail!$E758,'asset_&amp;_open_positions'!$E:$M, 6, FALSE))),VLOOKUP(trading_client_detail!$E758,'asset_&amp;_open_positions'!$E:$M, 8, FALSE),IF(NOT(ISERROR(VLOOKUP($A758,'asset_&amp;_open_positions'!$E:$M, 6, FALSE))),VLOOKUP($A758,'asset_&amp;_open_positions'!$E:$M, 8, FALSE),1))),"")</f>
        <v/>
      </c>
      <c r="D758" s="42" t="str">
        <f>IF(trading_client_detail!$A758&lt;&gt;"",IF(OR(LEFT(trading_client_detail!$F758,3)="USD",RIGHT(trading_client_detail!$F758,3)="USD",LEFT(trading_client_detail!$F758,3)="EUR",RIGHT(trading_client_detail!$F758,3)="EUR"),"",trading_client_detail!$G758),"")</f>
        <v/>
      </c>
    </row>
    <row r="759" spans="1:4" x14ac:dyDescent="0.25">
      <c r="A759" t="str">
        <f>IF(AND(trading_client_detail!$A759&lt;&gt;"",ROUND(trading_client_detail!$G759,0)&lt;&gt;0),IF(OR(LEFT(trading_client_detail!$F759,3)="USD",RIGHT(trading_client_detail!$F759,3)="USD",LEFT(trading_client_detail!$F759,3)="EUR",RIGHT(trading_client_detail!$F759,3)="EUR"),"",IF(NOT(ISERROR(VLOOKUP(trading_client_detail!$E759,'asset_&amp;_open_positions'!$E:$M, 9, FALSE))),VLOOKUP(trading_client_detail!$E759,'asset_&amp;_open_positions'!$E:$M, 9, FALSE),IF(NOT(ISERROR(VLOOKUP(trading_client_detail!$F759,'asset_&amp;_open_positions'!$E:$M, 9, FALSE))),VLOOKUP(trading_client_detail!$F759,'asset_&amp;_open_positions'!$E:$M, 9, FALSE),RIGHT(trading_client_detail!$F759,LEN(trading_client_detail!$F759)-1)))),"")</f>
        <v/>
      </c>
      <c r="B759" t="str">
        <f>IF(AND(trading_client_detail!$A759&lt;&gt;"",ROUND(trading_client_detail!$G759,0)&lt;&gt;0),IF(OR(LEFT(trading_client_detail!$F759,3)="USD",RIGHT(trading_client_detail!$F759,3)="USD"),"",IF(NOT(ISERROR(VLOOKUP(trading_client_detail!$E759,'asset_&amp;_open_positions'!$E:$M, 6, FALSE))),VLOOKUP(trading_client_detail!$E759,'asset_&amp;_open_positions'!$E:$M, 6, FALSE),IF(NOT(ISERROR(VLOOKUP($A759,'asset_&amp;_open_positions'!$E:$M, 6, FALSE))),VLOOKUP($A759,'asset_&amp;_open_positions'!$E:$M, 6, FALSE),"ASSET"))),"")</f>
        <v/>
      </c>
      <c r="C759" t="str">
        <f>IF(AND(trading_client_detail!$A759&lt;&gt;"",ROUND(trading_client_detail!$G759,0)&lt;&gt;0),IF(OR(LEFT(trading_client_detail!$F759,3)="USD",RIGHT(trading_client_detail!$F759,3)="USD"),"",IF(NOT(ISERROR(VLOOKUP(trading_client_detail!$E759,'asset_&amp;_open_positions'!$E:$M, 6, FALSE))),VLOOKUP(trading_client_detail!$E759,'asset_&amp;_open_positions'!$E:$M, 8, FALSE),IF(NOT(ISERROR(VLOOKUP($A759,'asset_&amp;_open_positions'!$E:$M, 6, FALSE))),VLOOKUP($A759,'asset_&amp;_open_positions'!$E:$M, 8, FALSE),1))),"")</f>
        <v/>
      </c>
      <c r="D759" s="42" t="str">
        <f>IF(trading_client_detail!$A759&lt;&gt;"",IF(OR(LEFT(trading_client_detail!$F759,3)="USD",RIGHT(trading_client_detail!$F759,3)="USD",LEFT(trading_client_detail!$F759,3)="EUR",RIGHT(trading_client_detail!$F759,3)="EUR"),"",trading_client_detail!$G759),"")</f>
        <v/>
      </c>
    </row>
    <row r="760" spans="1:4" x14ac:dyDescent="0.25">
      <c r="A760" t="str">
        <f>IF(AND(trading_client_detail!$A760&lt;&gt;"",ROUND(trading_client_detail!$G760,0)&lt;&gt;0),IF(OR(LEFT(trading_client_detail!$F760,3)="USD",RIGHT(trading_client_detail!$F760,3)="USD",LEFT(trading_client_detail!$F760,3)="EUR",RIGHT(trading_client_detail!$F760,3)="EUR"),"",IF(NOT(ISERROR(VLOOKUP(trading_client_detail!$E760,'asset_&amp;_open_positions'!$E:$M, 9, FALSE))),VLOOKUP(trading_client_detail!$E760,'asset_&amp;_open_positions'!$E:$M, 9, FALSE),IF(NOT(ISERROR(VLOOKUP(trading_client_detail!$F760,'asset_&amp;_open_positions'!$E:$M, 9, FALSE))),VLOOKUP(trading_client_detail!$F760,'asset_&amp;_open_positions'!$E:$M, 9, FALSE),RIGHT(trading_client_detail!$F760,LEN(trading_client_detail!$F760)-1)))),"")</f>
        <v>AXS</v>
      </c>
      <c r="B760" t="str">
        <f>IF(AND(trading_client_detail!$A760&lt;&gt;"",ROUND(trading_client_detail!$G760,0)&lt;&gt;0),IF(OR(LEFT(trading_client_detail!$F760,3)="USD",RIGHT(trading_client_detail!$F760,3)="USD"),"",IF(NOT(ISERROR(VLOOKUP(trading_client_detail!$E760,'asset_&amp;_open_positions'!$E:$M, 6, FALSE))),VLOOKUP(trading_client_detail!$E760,'asset_&amp;_open_positions'!$E:$M, 6, FALSE),IF(NOT(ISERROR(VLOOKUP($A760,'asset_&amp;_open_positions'!$E:$M, 6, FALSE))),VLOOKUP($A760,'asset_&amp;_open_positions'!$E:$M, 6, FALSE),"ASSET"))),"")</f>
        <v>ASSET</v>
      </c>
      <c r="C760">
        <f>IF(AND(trading_client_detail!$A760&lt;&gt;"",ROUND(trading_client_detail!$G760,0)&lt;&gt;0),IF(OR(LEFT(trading_client_detail!$F760,3)="USD",RIGHT(trading_client_detail!$F760,3)="USD"),"",IF(NOT(ISERROR(VLOOKUP(trading_client_detail!$E760,'asset_&amp;_open_positions'!$E:$M, 6, FALSE))),VLOOKUP(trading_client_detail!$E760,'asset_&amp;_open_positions'!$E:$M, 8, FALSE),IF(NOT(ISERROR(VLOOKUP($A760,'asset_&amp;_open_positions'!$E:$M, 6, FALSE))),VLOOKUP($A760,'asset_&amp;_open_positions'!$E:$M, 8, FALSE),1))),"")</f>
        <v>1</v>
      </c>
      <c r="D760" s="42">
        <f>IF(trading_client_detail!$A760&lt;&gt;"",IF(OR(LEFT(trading_client_detail!$F760,3)="USD",RIGHT(trading_client_detail!$F760,3)="USD",LEFT(trading_client_detail!$F760,3)="EUR",RIGHT(trading_client_detail!$F760,3)="EUR"),"",trading_client_detail!$G760),"")</f>
        <v>7568.3</v>
      </c>
    </row>
    <row r="761" spans="1:4" x14ac:dyDescent="0.25">
      <c r="A761" t="str">
        <f>IF(AND(trading_client_detail!$A761&lt;&gt;"",ROUND(trading_client_detail!$G761,0)&lt;&gt;0),IF(OR(LEFT(trading_client_detail!$F761,3)="USD",RIGHT(trading_client_detail!$F761,3)="USD",LEFT(trading_client_detail!$F761,3)="EUR",RIGHT(trading_client_detail!$F761,3)="EUR"),"",IF(NOT(ISERROR(VLOOKUP(trading_client_detail!$E761,'asset_&amp;_open_positions'!$E:$M, 9, FALSE))),VLOOKUP(trading_client_detail!$E761,'asset_&amp;_open_positions'!$E:$M, 9, FALSE),IF(NOT(ISERROR(VLOOKUP(trading_client_detail!$F761,'asset_&amp;_open_positions'!$E:$M, 9, FALSE))),VLOOKUP(trading_client_detail!$F761,'asset_&amp;_open_positions'!$E:$M, 9, FALSE),RIGHT(trading_client_detail!$F761,LEN(trading_client_detail!$F761)-1)))),"")</f>
        <v/>
      </c>
      <c r="B761" t="str">
        <f>IF(AND(trading_client_detail!$A761&lt;&gt;"",ROUND(trading_client_detail!$G761,0)&lt;&gt;0),IF(OR(LEFT(trading_client_detail!$F761,3)="USD",RIGHT(trading_client_detail!$F761,3)="USD"),"",IF(NOT(ISERROR(VLOOKUP(trading_client_detail!$E761,'asset_&amp;_open_positions'!$E:$M, 6, FALSE))),VLOOKUP(trading_client_detail!$E761,'asset_&amp;_open_positions'!$E:$M, 6, FALSE),IF(NOT(ISERROR(VLOOKUP($A761,'asset_&amp;_open_positions'!$E:$M, 6, FALSE))),VLOOKUP($A761,'asset_&amp;_open_positions'!$E:$M, 6, FALSE),"ASSET"))),"")</f>
        <v/>
      </c>
      <c r="C761" t="str">
        <f>IF(AND(trading_client_detail!$A761&lt;&gt;"",ROUND(trading_client_detail!$G761,0)&lt;&gt;0),IF(OR(LEFT(trading_client_detail!$F761,3)="USD",RIGHT(trading_client_detail!$F761,3)="USD"),"",IF(NOT(ISERROR(VLOOKUP(trading_client_detail!$E761,'asset_&amp;_open_positions'!$E:$M, 6, FALSE))),VLOOKUP(trading_client_detail!$E761,'asset_&amp;_open_positions'!$E:$M, 8, FALSE),IF(NOT(ISERROR(VLOOKUP($A761,'asset_&amp;_open_positions'!$E:$M, 6, FALSE))),VLOOKUP($A761,'asset_&amp;_open_positions'!$E:$M, 8, FALSE),1))),"")</f>
        <v/>
      </c>
      <c r="D761" s="42" t="str">
        <f>IF(trading_client_detail!$A761&lt;&gt;"",IF(OR(LEFT(trading_client_detail!$F761,3)="USD",RIGHT(trading_client_detail!$F761,3)="USD",LEFT(trading_client_detail!$F761,3)="EUR",RIGHT(trading_client_detail!$F761,3)="EUR"),"",trading_client_detail!$G761),"")</f>
        <v/>
      </c>
    </row>
    <row r="762" spans="1:4" x14ac:dyDescent="0.25">
      <c r="A762" t="str">
        <f>IF(AND(trading_client_detail!$A762&lt;&gt;"",ROUND(trading_client_detail!$G762,0)&lt;&gt;0),IF(OR(LEFT(trading_client_detail!$F762,3)="USD",RIGHT(trading_client_detail!$F762,3)="USD",LEFT(trading_client_detail!$F762,3)="EUR",RIGHT(trading_client_detail!$F762,3)="EUR"),"",IF(NOT(ISERROR(VLOOKUP(trading_client_detail!$E762,'asset_&amp;_open_positions'!$E:$M, 9, FALSE))),VLOOKUP(trading_client_detail!$E762,'asset_&amp;_open_positions'!$E:$M, 9, FALSE),IF(NOT(ISERROR(VLOOKUP(trading_client_detail!$F762,'asset_&amp;_open_positions'!$E:$M, 9, FALSE))),VLOOKUP(trading_client_detail!$F762,'asset_&amp;_open_positions'!$E:$M, 9, FALSE),RIGHT(trading_client_detail!$F762,LEN(trading_client_detail!$F762)-1)))),"")</f>
        <v>BTC</v>
      </c>
      <c r="B762" t="str">
        <f>IF(AND(trading_client_detail!$A762&lt;&gt;"",ROUND(trading_client_detail!$G762,0)&lt;&gt;0),IF(OR(LEFT(trading_client_detail!$F762,3)="USD",RIGHT(trading_client_detail!$F762,3)="USD"),"",IF(NOT(ISERROR(VLOOKUP(trading_client_detail!$E762,'asset_&amp;_open_positions'!$E:$M, 6, FALSE))),VLOOKUP(trading_client_detail!$E762,'asset_&amp;_open_positions'!$E:$M, 6, FALSE),IF(NOT(ISERROR(VLOOKUP($A762,'asset_&amp;_open_positions'!$E:$M, 6, FALSE))),VLOOKUP($A762,'asset_&amp;_open_positions'!$E:$M, 6, FALSE),"ASSET"))),"")</f>
        <v>ASSET</v>
      </c>
      <c r="C762">
        <f>IF(AND(trading_client_detail!$A762&lt;&gt;"",ROUND(trading_client_detail!$G762,0)&lt;&gt;0),IF(OR(LEFT(trading_client_detail!$F762,3)="USD",RIGHT(trading_client_detail!$F762,3)="USD"),"",IF(NOT(ISERROR(VLOOKUP(trading_client_detail!$E762,'asset_&amp;_open_positions'!$E:$M, 6, FALSE))),VLOOKUP(trading_client_detail!$E762,'asset_&amp;_open_positions'!$E:$M, 8, FALSE),IF(NOT(ISERROR(VLOOKUP($A762,'asset_&amp;_open_positions'!$E:$M, 6, FALSE))),VLOOKUP($A762,'asset_&amp;_open_positions'!$E:$M, 8, FALSE),1))),"")</f>
        <v>1</v>
      </c>
      <c r="D762" s="42">
        <f>IF(trading_client_detail!$A762&lt;&gt;"",IF(OR(LEFT(trading_client_detail!$F762,3)="USD",RIGHT(trading_client_detail!$F762,3)="USD",LEFT(trading_client_detail!$F762,3)="EUR",RIGHT(trading_client_detail!$F762,3)="EUR"),"",trading_client_detail!$G762),"")</f>
        <v>126.3412</v>
      </c>
    </row>
    <row r="763" spans="1:4" x14ac:dyDescent="0.25">
      <c r="A763" t="str">
        <f>IF(AND(trading_client_detail!$A763&lt;&gt;"",ROUND(trading_client_detail!$G763,0)&lt;&gt;0),IF(OR(LEFT(trading_client_detail!$F763,3)="USD",RIGHT(trading_client_detail!$F763,3)="USD",LEFT(trading_client_detail!$F763,3)="EUR",RIGHT(trading_client_detail!$F763,3)="EUR"),"",IF(NOT(ISERROR(VLOOKUP(trading_client_detail!$E763,'asset_&amp;_open_positions'!$E:$M, 9, FALSE))),VLOOKUP(trading_client_detail!$E763,'asset_&amp;_open_positions'!$E:$M, 9, FALSE),IF(NOT(ISERROR(VLOOKUP(trading_client_detail!$F763,'asset_&amp;_open_positions'!$E:$M, 9, FALSE))),VLOOKUP(trading_client_detail!$F763,'asset_&amp;_open_positions'!$E:$M, 9, FALSE),RIGHT(trading_client_detail!$F763,LEN(trading_client_detail!$F763)-1)))),"")</f>
        <v/>
      </c>
      <c r="B763" t="str">
        <f>IF(AND(trading_client_detail!$A763&lt;&gt;"",ROUND(trading_client_detail!$G763,0)&lt;&gt;0),IF(OR(LEFT(trading_client_detail!$F763,3)="USD",RIGHT(trading_client_detail!$F763,3)="USD"),"",IF(NOT(ISERROR(VLOOKUP(trading_client_detail!$E763,'asset_&amp;_open_positions'!$E:$M, 6, FALSE))),VLOOKUP(trading_client_detail!$E763,'asset_&amp;_open_positions'!$E:$M, 6, FALSE),IF(NOT(ISERROR(VLOOKUP($A763,'asset_&amp;_open_positions'!$E:$M, 6, FALSE))),VLOOKUP($A763,'asset_&amp;_open_positions'!$E:$M, 6, FALSE),"ASSET"))),"")</f>
        <v/>
      </c>
      <c r="C763" t="str">
        <f>IF(AND(trading_client_detail!$A763&lt;&gt;"",ROUND(trading_client_detail!$G763,0)&lt;&gt;0),IF(OR(LEFT(trading_client_detail!$F763,3)="USD",RIGHT(trading_client_detail!$F763,3)="USD"),"",IF(NOT(ISERROR(VLOOKUP(trading_client_detail!$E763,'asset_&amp;_open_positions'!$E:$M, 6, FALSE))),VLOOKUP(trading_client_detail!$E763,'asset_&amp;_open_positions'!$E:$M, 8, FALSE),IF(NOT(ISERROR(VLOOKUP($A763,'asset_&amp;_open_positions'!$E:$M, 6, FALSE))),VLOOKUP($A763,'asset_&amp;_open_positions'!$E:$M, 8, FALSE),1))),"")</f>
        <v/>
      </c>
      <c r="D763" s="42" t="str">
        <f>IF(trading_client_detail!$A763&lt;&gt;"",IF(OR(LEFT(trading_client_detail!$F763,3)="USD",RIGHT(trading_client_detail!$F763,3)="USD",LEFT(trading_client_detail!$F763,3)="EUR",RIGHT(trading_client_detail!$F763,3)="EUR"),"",trading_client_detail!$G763),"")</f>
        <v/>
      </c>
    </row>
    <row r="764" spans="1:4" x14ac:dyDescent="0.25">
      <c r="A764" t="str">
        <f>IF(AND(trading_client_detail!$A764&lt;&gt;"",ROUND(trading_client_detail!$G764,0)&lt;&gt;0),IF(OR(LEFT(trading_client_detail!$F764,3)="USD",RIGHT(trading_client_detail!$F764,3)="USD",LEFT(trading_client_detail!$F764,3)="EUR",RIGHT(trading_client_detail!$F764,3)="EUR"),"",IF(NOT(ISERROR(VLOOKUP(trading_client_detail!$E764,'asset_&amp;_open_positions'!$E:$M, 9, FALSE))),VLOOKUP(trading_client_detail!$E764,'asset_&amp;_open_positions'!$E:$M, 9, FALSE),IF(NOT(ISERROR(VLOOKUP(trading_client_detail!$F764,'asset_&amp;_open_positions'!$E:$M, 9, FALSE))),VLOOKUP(trading_client_detail!$F764,'asset_&amp;_open_positions'!$E:$M, 9, FALSE),RIGHT(trading_client_detail!$F764,LEN(trading_client_detail!$F764)-1)))),"")</f>
        <v>FTM</v>
      </c>
      <c r="B764" t="str">
        <f>IF(AND(trading_client_detail!$A764&lt;&gt;"",ROUND(trading_client_detail!$G764,0)&lt;&gt;0),IF(OR(LEFT(trading_client_detail!$F764,3)="USD",RIGHT(trading_client_detail!$F764,3)="USD"),"",IF(NOT(ISERROR(VLOOKUP(trading_client_detail!$E764,'asset_&amp;_open_positions'!$E:$M, 6, FALSE))),VLOOKUP(trading_client_detail!$E764,'asset_&amp;_open_positions'!$E:$M, 6, FALSE),IF(NOT(ISERROR(VLOOKUP($A764,'asset_&amp;_open_positions'!$E:$M, 6, FALSE))),VLOOKUP($A764,'asset_&amp;_open_positions'!$E:$M, 6, FALSE),"ASSET"))),"")</f>
        <v>ASSET</v>
      </c>
      <c r="C764">
        <f>IF(AND(trading_client_detail!$A764&lt;&gt;"",ROUND(trading_client_detail!$G764,0)&lt;&gt;0),IF(OR(LEFT(trading_client_detail!$F764,3)="USD",RIGHT(trading_client_detail!$F764,3)="USD"),"",IF(NOT(ISERROR(VLOOKUP(trading_client_detail!$E764,'asset_&amp;_open_positions'!$E:$M, 6, FALSE))),VLOOKUP(trading_client_detail!$E764,'asset_&amp;_open_positions'!$E:$M, 8, FALSE),IF(NOT(ISERROR(VLOOKUP($A764,'asset_&amp;_open_positions'!$E:$M, 6, FALSE))),VLOOKUP($A764,'asset_&amp;_open_positions'!$E:$M, 8, FALSE),1))),"")</f>
        <v>1</v>
      </c>
      <c r="D764" s="42">
        <f>IF(trading_client_detail!$A764&lt;&gt;"",IF(OR(LEFT(trading_client_detail!$F764,3)="USD",RIGHT(trading_client_detail!$F764,3)="USD",LEFT(trading_client_detail!$F764,3)="EUR",RIGHT(trading_client_detail!$F764,3)="EUR"),"",trading_client_detail!$G764),"")</f>
        <v>35653</v>
      </c>
    </row>
    <row r="765" spans="1:4" x14ac:dyDescent="0.25">
      <c r="A765" t="str">
        <f>IF(AND(trading_client_detail!$A765&lt;&gt;"",ROUND(trading_client_detail!$G765,0)&lt;&gt;0),IF(OR(LEFT(trading_client_detail!$F765,3)="USD",RIGHT(trading_client_detail!$F765,3)="USD",LEFT(trading_client_detail!$F765,3)="EUR",RIGHT(trading_client_detail!$F765,3)="EUR"),"",IF(NOT(ISERROR(VLOOKUP(trading_client_detail!$E765,'asset_&amp;_open_positions'!$E:$M, 9, FALSE))),VLOOKUP(trading_client_detail!$E765,'asset_&amp;_open_positions'!$E:$M, 9, FALSE),IF(NOT(ISERROR(VLOOKUP(trading_client_detail!$F765,'asset_&amp;_open_positions'!$E:$M, 9, FALSE))),VLOOKUP(trading_client_detail!$F765,'asset_&amp;_open_positions'!$E:$M, 9, FALSE),RIGHT(trading_client_detail!$F765,LEN(trading_client_detail!$F765)-1)))),"")</f>
        <v/>
      </c>
      <c r="B765" t="str">
        <f>IF(AND(trading_client_detail!$A765&lt;&gt;"",ROUND(trading_client_detail!$G765,0)&lt;&gt;0),IF(OR(LEFT(trading_client_detail!$F765,3)="USD",RIGHT(trading_client_detail!$F765,3)="USD"),"",IF(NOT(ISERROR(VLOOKUP(trading_client_detail!$E765,'asset_&amp;_open_positions'!$E:$M, 6, FALSE))),VLOOKUP(trading_client_detail!$E765,'asset_&amp;_open_positions'!$E:$M, 6, FALSE),IF(NOT(ISERROR(VLOOKUP($A765,'asset_&amp;_open_positions'!$E:$M, 6, FALSE))),VLOOKUP($A765,'asset_&amp;_open_positions'!$E:$M, 6, FALSE),"ASSET"))),"")</f>
        <v/>
      </c>
      <c r="C765" t="str">
        <f>IF(AND(trading_client_detail!$A765&lt;&gt;"",ROUND(trading_client_detail!$G765,0)&lt;&gt;0),IF(OR(LEFT(trading_client_detail!$F765,3)="USD",RIGHT(trading_client_detail!$F765,3)="USD"),"",IF(NOT(ISERROR(VLOOKUP(trading_client_detail!$E765,'asset_&amp;_open_positions'!$E:$M, 6, FALSE))),VLOOKUP(trading_client_detail!$E765,'asset_&amp;_open_positions'!$E:$M, 8, FALSE),IF(NOT(ISERROR(VLOOKUP($A765,'asset_&amp;_open_positions'!$E:$M, 6, FALSE))),VLOOKUP($A765,'asset_&amp;_open_positions'!$E:$M, 8, FALSE),1))),"")</f>
        <v/>
      </c>
      <c r="D765" s="42" t="str">
        <f>IF(trading_client_detail!$A765&lt;&gt;"",IF(OR(LEFT(trading_client_detail!$F765,3)="USD",RIGHT(trading_client_detail!$F765,3)="USD",LEFT(trading_client_detail!$F765,3)="EUR",RIGHT(trading_client_detail!$F765,3)="EUR"),"",trading_client_detail!$G765),"")</f>
        <v/>
      </c>
    </row>
    <row r="766" spans="1:4" x14ac:dyDescent="0.25">
      <c r="A766" t="str">
        <f>IF(AND(trading_client_detail!$A766&lt;&gt;"",ROUND(trading_client_detail!$G766,0)&lt;&gt;0),IF(OR(LEFT(trading_client_detail!$F766,3)="USD",RIGHT(trading_client_detail!$F766,3)="USD",LEFT(trading_client_detail!$F766,3)="EUR",RIGHT(trading_client_detail!$F766,3)="EUR"),"",IF(NOT(ISERROR(VLOOKUP(trading_client_detail!$E766,'asset_&amp;_open_positions'!$E:$M, 9, FALSE))),VLOOKUP(trading_client_detail!$E766,'asset_&amp;_open_positions'!$E:$M, 9, FALSE),IF(NOT(ISERROR(VLOOKUP(trading_client_detail!$F766,'asset_&amp;_open_positions'!$E:$M, 9, FALSE))),VLOOKUP(trading_client_detail!$F766,'asset_&amp;_open_positions'!$E:$M, 9, FALSE),RIGHT(trading_client_detail!$F766,LEN(trading_client_detail!$F766)-1)))),"")</f>
        <v>FTM</v>
      </c>
      <c r="B766" t="str">
        <f>IF(AND(trading_client_detail!$A766&lt;&gt;"",ROUND(trading_client_detail!$G766,0)&lt;&gt;0),IF(OR(LEFT(trading_client_detail!$F766,3)="USD",RIGHT(trading_client_detail!$F766,3)="USD"),"",IF(NOT(ISERROR(VLOOKUP(trading_client_detail!$E766,'asset_&amp;_open_positions'!$E:$M, 6, FALSE))),VLOOKUP(trading_client_detail!$E766,'asset_&amp;_open_positions'!$E:$M, 6, FALSE),IF(NOT(ISERROR(VLOOKUP($A766,'asset_&amp;_open_positions'!$E:$M, 6, FALSE))),VLOOKUP($A766,'asset_&amp;_open_positions'!$E:$M, 6, FALSE),"ASSET"))),"")</f>
        <v>ASSET</v>
      </c>
      <c r="C766">
        <f>IF(AND(trading_client_detail!$A766&lt;&gt;"",ROUND(trading_client_detail!$G766,0)&lt;&gt;0),IF(OR(LEFT(trading_client_detail!$F766,3)="USD",RIGHT(trading_client_detail!$F766,3)="USD"),"",IF(NOT(ISERROR(VLOOKUP(trading_client_detail!$E766,'asset_&amp;_open_positions'!$E:$M, 6, FALSE))),VLOOKUP(trading_client_detail!$E766,'asset_&amp;_open_positions'!$E:$M, 8, FALSE),IF(NOT(ISERROR(VLOOKUP($A766,'asset_&amp;_open_positions'!$E:$M, 6, FALSE))),VLOOKUP($A766,'asset_&amp;_open_positions'!$E:$M, 8, FALSE),1))),"")</f>
        <v>1</v>
      </c>
      <c r="D766" s="42">
        <f>IF(trading_client_detail!$A766&lt;&gt;"",IF(OR(LEFT(trading_client_detail!$F766,3)="USD",RIGHT(trading_client_detail!$F766,3)="USD",LEFT(trading_client_detail!$F766,3)="EUR",RIGHT(trading_client_detail!$F766,3)="EUR"),"",trading_client_detail!$G766),"")</f>
        <v>-35626.945849290001</v>
      </c>
    </row>
    <row r="767" spans="1:4" x14ac:dyDescent="0.25">
      <c r="A767" t="str">
        <f>IF(AND(trading_client_detail!$A767&lt;&gt;"",ROUND(trading_client_detail!$G767,0)&lt;&gt;0),IF(OR(LEFT(trading_client_detail!$F767,3)="USD",RIGHT(trading_client_detail!$F767,3)="USD",LEFT(trading_client_detail!$F767,3)="EUR",RIGHT(trading_client_detail!$F767,3)="EUR"),"",IF(NOT(ISERROR(VLOOKUP(trading_client_detail!$E767,'asset_&amp;_open_positions'!$E:$M, 9, FALSE))),VLOOKUP(trading_client_detail!$E767,'asset_&amp;_open_positions'!$E:$M, 9, FALSE),IF(NOT(ISERROR(VLOOKUP(trading_client_detail!$F767,'asset_&amp;_open_positions'!$E:$M, 9, FALSE))),VLOOKUP(trading_client_detail!$F767,'asset_&amp;_open_positions'!$E:$M, 9, FALSE),RIGHT(trading_client_detail!$F767,LEN(trading_client_detail!$F767)-1)))),"")</f>
        <v/>
      </c>
      <c r="B767" t="str">
        <f>IF(AND(trading_client_detail!$A767&lt;&gt;"",ROUND(trading_client_detail!$G767,0)&lt;&gt;0),IF(OR(LEFT(trading_client_detail!$F767,3)="USD",RIGHT(trading_client_detail!$F767,3)="USD"),"",IF(NOT(ISERROR(VLOOKUP(trading_client_detail!$E767,'asset_&amp;_open_positions'!$E:$M, 6, FALSE))),VLOOKUP(trading_client_detail!$E767,'asset_&amp;_open_positions'!$E:$M, 6, FALSE),IF(NOT(ISERROR(VLOOKUP($A767,'asset_&amp;_open_positions'!$E:$M, 6, FALSE))),VLOOKUP($A767,'asset_&amp;_open_positions'!$E:$M, 6, FALSE),"ASSET"))),"")</f>
        <v/>
      </c>
      <c r="C767" t="str">
        <f>IF(AND(trading_client_detail!$A767&lt;&gt;"",ROUND(trading_client_detail!$G767,0)&lt;&gt;0),IF(OR(LEFT(trading_client_detail!$F767,3)="USD",RIGHT(trading_client_detail!$F767,3)="USD"),"",IF(NOT(ISERROR(VLOOKUP(trading_client_detail!$E767,'asset_&amp;_open_positions'!$E:$M, 6, FALSE))),VLOOKUP(trading_client_detail!$E767,'asset_&amp;_open_positions'!$E:$M, 8, FALSE),IF(NOT(ISERROR(VLOOKUP($A767,'asset_&amp;_open_positions'!$E:$M, 6, FALSE))),VLOOKUP($A767,'asset_&amp;_open_positions'!$E:$M, 8, FALSE),1))),"")</f>
        <v/>
      </c>
      <c r="D767" s="42" t="str">
        <f>IF(trading_client_detail!$A767&lt;&gt;"",IF(OR(LEFT(trading_client_detail!$F767,3)="USD",RIGHT(trading_client_detail!$F767,3)="USD",LEFT(trading_client_detail!$F767,3)="EUR",RIGHT(trading_client_detail!$F767,3)="EUR"),"",trading_client_detail!$G767),"")</f>
        <v/>
      </c>
    </row>
    <row r="768" spans="1:4" x14ac:dyDescent="0.25">
      <c r="A768" t="str">
        <f>IF(AND(trading_client_detail!$A768&lt;&gt;"",ROUND(trading_client_detail!$G768,0)&lt;&gt;0),IF(OR(LEFT(trading_client_detail!$F768,3)="USD",RIGHT(trading_client_detail!$F768,3)="USD",LEFT(trading_client_detail!$F768,3)="EUR",RIGHT(trading_client_detail!$F768,3)="EUR"),"",IF(NOT(ISERROR(VLOOKUP(trading_client_detail!$E768,'asset_&amp;_open_positions'!$E:$M, 9, FALSE))),VLOOKUP(trading_client_detail!$E768,'asset_&amp;_open_positions'!$E:$M, 9, FALSE),IF(NOT(ISERROR(VLOOKUP(trading_client_detail!$F768,'asset_&amp;_open_positions'!$E:$M, 9, FALSE))),VLOOKUP(trading_client_detail!$F768,'asset_&amp;_open_positions'!$E:$M, 9, FALSE),RIGHT(trading_client_detail!$F768,LEN(trading_client_detail!$F768)-1)))),"")</f>
        <v>GRT</v>
      </c>
      <c r="B768" t="str">
        <f>IF(AND(trading_client_detail!$A768&lt;&gt;"",ROUND(trading_client_detail!$G768,0)&lt;&gt;0),IF(OR(LEFT(trading_client_detail!$F768,3)="USD",RIGHT(trading_client_detail!$F768,3)="USD"),"",IF(NOT(ISERROR(VLOOKUP(trading_client_detail!$E768,'asset_&amp;_open_positions'!$E:$M, 6, FALSE))),VLOOKUP(trading_client_detail!$E768,'asset_&amp;_open_positions'!$E:$M, 6, FALSE),IF(NOT(ISERROR(VLOOKUP($A768,'asset_&amp;_open_positions'!$E:$M, 6, FALSE))),VLOOKUP($A768,'asset_&amp;_open_positions'!$E:$M, 6, FALSE),"ASSET"))),"")</f>
        <v>ASSET</v>
      </c>
      <c r="C768">
        <f>IF(AND(trading_client_detail!$A768&lt;&gt;"",ROUND(trading_client_detail!$G768,0)&lt;&gt;0),IF(OR(LEFT(trading_client_detail!$F768,3)="USD",RIGHT(trading_client_detail!$F768,3)="USD"),"",IF(NOT(ISERROR(VLOOKUP(trading_client_detail!$E768,'asset_&amp;_open_positions'!$E:$M, 6, FALSE))),VLOOKUP(trading_client_detail!$E768,'asset_&amp;_open_positions'!$E:$M, 8, FALSE),IF(NOT(ISERROR(VLOOKUP($A768,'asset_&amp;_open_positions'!$E:$M, 6, FALSE))),VLOOKUP($A768,'asset_&amp;_open_positions'!$E:$M, 8, FALSE),1))),"")</f>
        <v>1</v>
      </c>
      <c r="D768" s="42">
        <f>IF(trading_client_detail!$A768&lt;&gt;"",IF(OR(LEFT(trading_client_detail!$F768,3)="USD",RIGHT(trading_client_detail!$F768,3)="USD",LEFT(trading_client_detail!$F768,3)="EUR",RIGHT(trading_client_detail!$F768,3)="EUR"),"",trading_client_detail!$G768),"")</f>
        <v>309036</v>
      </c>
    </row>
    <row r="769" spans="1:4" x14ac:dyDescent="0.25">
      <c r="A769" t="str">
        <f>IF(AND(trading_client_detail!$A769&lt;&gt;"",ROUND(trading_client_detail!$G769,0)&lt;&gt;0),IF(OR(LEFT(trading_client_detail!$F769,3)="USD",RIGHT(trading_client_detail!$F769,3)="USD",LEFT(trading_client_detail!$F769,3)="EUR",RIGHT(trading_client_detail!$F769,3)="EUR"),"",IF(NOT(ISERROR(VLOOKUP(trading_client_detail!$E769,'asset_&amp;_open_positions'!$E:$M, 9, FALSE))),VLOOKUP(trading_client_detail!$E769,'asset_&amp;_open_positions'!$E:$M, 9, FALSE),IF(NOT(ISERROR(VLOOKUP(trading_client_detail!$F769,'asset_&amp;_open_positions'!$E:$M, 9, FALSE))),VLOOKUP(trading_client_detail!$F769,'asset_&amp;_open_positions'!$E:$M, 9, FALSE),RIGHT(trading_client_detail!$F769,LEN(trading_client_detail!$F769)-1)))),"")</f>
        <v/>
      </c>
      <c r="B769" t="str">
        <f>IF(AND(trading_client_detail!$A769&lt;&gt;"",ROUND(trading_client_detail!$G769,0)&lt;&gt;0),IF(OR(LEFT(trading_client_detail!$F769,3)="USD",RIGHT(trading_client_detail!$F769,3)="USD"),"",IF(NOT(ISERROR(VLOOKUP(trading_client_detail!$E769,'asset_&amp;_open_positions'!$E:$M, 6, FALSE))),VLOOKUP(trading_client_detail!$E769,'asset_&amp;_open_positions'!$E:$M, 6, FALSE),IF(NOT(ISERROR(VLOOKUP($A769,'asset_&amp;_open_positions'!$E:$M, 6, FALSE))),VLOOKUP($A769,'asset_&amp;_open_positions'!$E:$M, 6, FALSE),"ASSET"))),"")</f>
        <v/>
      </c>
      <c r="C769" t="str">
        <f>IF(AND(trading_client_detail!$A769&lt;&gt;"",ROUND(trading_client_detail!$G769,0)&lt;&gt;0),IF(OR(LEFT(trading_client_detail!$F769,3)="USD",RIGHT(trading_client_detail!$F769,3)="USD"),"",IF(NOT(ISERROR(VLOOKUP(trading_client_detail!$E769,'asset_&amp;_open_positions'!$E:$M, 6, FALSE))),VLOOKUP(trading_client_detail!$E769,'asset_&amp;_open_positions'!$E:$M, 8, FALSE),IF(NOT(ISERROR(VLOOKUP($A769,'asset_&amp;_open_positions'!$E:$M, 6, FALSE))),VLOOKUP($A769,'asset_&amp;_open_positions'!$E:$M, 8, FALSE),1))),"")</f>
        <v/>
      </c>
      <c r="D769" s="42" t="str">
        <f>IF(trading_client_detail!$A769&lt;&gt;"",IF(OR(LEFT(trading_client_detail!$F769,3)="USD",RIGHT(trading_client_detail!$F769,3)="USD",LEFT(trading_client_detail!$F769,3)="EUR",RIGHT(trading_client_detail!$F769,3)="EUR"),"",trading_client_detail!$G769),"")</f>
        <v/>
      </c>
    </row>
    <row r="770" spans="1:4" x14ac:dyDescent="0.25">
      <c r="A770" t="str">
        <f>IF(AND(trading_client_detail!$A770&lt;&gt;"",ROUND(trading_client_detail!$G770,0)&lt;&gt;0),IF(OR(LEFT(trading_client_detail!$F770,3)="USD",RIGHT(trading_client_detail!$F770,3)="USD",LEFT(trading_client_detail!$F770,3)="EUR",RIGHT(trading_client_detail!$F770,3)="EUR"),"",IF(NOT(ISERROR(VLOOKUP(trading_client_detail!$E770,'asset_&amp;_open_positions'!$E:$M, 9, FALSE))),VLOOKUP(trading_client_detail!$E770,'asset_&amp;_open_positions'!$E:$M, 9, FALSE),IF(NOT(ISERROR(VLOOKUP(trading_client_detail!$F770,'asset_&amp;_open_positions'!$E:$M, 9, FALSE))),VLOOKUP(trading_client_detail!$F770,'asset_&amp;_open_positions'!$E:$M, 9, FALSE),RIGHT(trading_client_detail!$F770,LEN(trading_client_detail!$F770)-1)))),"")</f>
        <v>GRT</v>
      </c>
      <c r="B770" t="str">
        <f>IF(AND(trading_client_detail!$A770&lt;&gt;"",ROUND(trading_client_detail!$G770,0)&lt;&gt;0),IF(OR(LEFT(trading_client_detail!$F770,3)="USD",RIGHT(trading_client_detail!$F770,3)="USD"),"",IF(NOT(ISERROR(VLOOKUP(trading_client_detail!$E770,'asset_&amp;_open_positions'!$E:$M, 6, FALSE))),VLOOKUP(trading_client_detail!$E770,'asset_&amp;_open_positions'!$E:$M, 6, FALSE),IF(NOT(ISERROR(VLOOKUP($A770,'asset_&amp;_open_positions'!$E:$M, 6, FALSE))),VLOOKUP($A770,'asset_&amp;_open_positions'!$E:$M, 6, FALSE),"ASSET"))),"")</f>
        <v>ASSET</v>
      </c>
      <c r="C770">
        <f>IF(AND(trading_client_detail!$A770&lt;&gt;"",ROUND(trading_client_detail!$G770,0)&lt;&gt;0),IF(OR(LEFT(trading_client_detail!$F770,3)="USD",RIGHT(trading_client_detail!$F770,3)="USD"),"",IF(NOT(ISERROR(VLOOKUP(trading_client_detail!$E770,'asset_&amp;_open_positions'!$E:$M, 6, FALSE))),VLOOKUP(trading_client_detail!$E770,'asset_&amp;_open_positions'!$E:$M, 8, FALSE),IF(NOT(ISERROR(VLOOKUP($A770,'asset_&amp;_open_positions'!$E:$M, 6, FALSE))),VLOOKUP($A770,'asset_&amp;_open_positions'!$E:$M, 8, FALSE),1))),"")</f>
        <v>1</v>
      </c>
      <c r="D770" s="42">
        <f>IF(trading_client_detail!$A770&lt;&gt;"",IF(OR(LEFT(trading_client_detail!$F770,3)="USD",RIGHT(trading_client_detail!$F770,3)="USD",LEFT(trading_client_detail!$F770,3)="EUR",RIGHT(trading_client_detail!$F770,3)="EUR"),"",trading_client_detail!$G770),"")</f>
        <v>-319683.63738650002</v>
      </c>
    </row>
    <row r="771" spans="1:4" x14ac:dyDescent="0.25">
      <c r="A771" t="str">
        <f>IF(AND(trading_client_detail!$A771&lt;&gt;"",ROUND(trading_client_detail!$G771,0)&lt;&gt;0),IF(OR(LEFT(trading_client_detail!$F771,3)="USD",RIGHT(trading_client_detail!$F771,3)="USD",LEFT(trading_client_detail!$F771,3)="EUR",RIGHT(trading_client_detail!$F771,3)="EUR"),"",IF(NOT(ISERROR(VLOOKUP(trading_client_detail!$E771,'asset_&amp;_open_positions'!$E:$M, 9, FALSE))),VLOOKUP(trading_client_detail!$E771,'asset_&amp;_open_positions'!$E:$M, 9, FALSE),IF(NOT(ISERROR(VLOOKUP(trading_client_detail!$F771,'asset_&amp;_open_positions'!$E:$M, 9, FALSE))),VLOOKUP(trading_client_detail!$F771,'asset_&amp;_open_positions'!$E:$M, 9, FALSE),RIGHT(trading_client_detail!$F771,LEN(trading_client_detail!$F771)-1)))),"")</f>
        <v/>
      </c>
      <c r="B771" t="str">
        <f>IF(AND(trading_client_detail!$A771&lt;&gt;"",ROUND(trading_client_detail!$G771,0)&lt;&gt;0),IF(OR(LEFT(trading_client_detail!$F771,3)="USD",RIGHT(trading_client_detail!$F771,3)="USD"),"",IF(NOT(ISERROR(VLOOKUP(trading_client_detail!$E771,'asset_&amp;_open_positions'!$E:$M, 6, FALSE))),VLOOKUP(trading_client_detail!$E771,'asset_&amp;_open_positions'!$E:$M, 6, FALSE),IF(NOT(ISERROR(VLOOKUP($A771,'asset_&amp;_open_positions'!$E:$M, 6, FALSE))),VLOOKUP($A771,'asset_&amp;_open_positions'!$E:$M, 6, FALSE),"ASSET"))),"")</f>
        <v/>
      </c>
      <c r="C771" t="str">
        <f>IF(AND(trading_client_detail!$A771&lt;&gt;"",ROUND(trading_client_detail!$G771,0)&lt;&gt;0),IF(OR(LEFT(trading_client_detail!$F771,3)="USD",RIGHT(trading_client_detail!$F771,3)="USD"),"",IF(NOT(ISERROR(VLOOKUP(trading_client_detail!$E771,'asset_&amp;_open_positions'!$E:$M, 6, FALSE))),VLOOKUP(trading_client_detail!$E771,'asset_&amp;_open_positions'!$E:$M, 8, FALSE),IF(NOT(ISERROR(VLOOKUP($A771,'asset_&amp;_open_positions'!$E:$M, 6, FALSE))),VLOOKUP($A771,'asset_&amp;_open_positions'!$E:$M, 8, FALSE),1))),"")</f>
        <v/>
      </c>
      <c r="D771" s="42" t="str">
        <f>IF(trading_client_detail!$A771&lt;&gt;"",IF(OR(LEFT(trading_client_detail!$F771,3)="USD",RIGHT(trading_client_detail!$F771,3)="USD",LEFT(trading_client_detail!$F771,3)="EUR",RIGHT(trading_client_detail!$F771,3)="EUR"),"",trading_client_detail!$G771),"")</f>
        <v/>
      </c>
    </row>
    <row r="772" spans="1:4" x14ac:dyDescent="0.25">
      <c r="A772" t="str">
        <f>IF(AND(trading_client_detail!$A772&lt;&gt;"",ROUND(trading_client_detail!$G772,0)&lt;&gt;0),IF(OR(LEFT(trading_client_detail!$F772,3)="USD",RIGHT(trading_client_detail!$F772,3)="USD",LEFT(trading_client_detail!$F772,3)="EUR",RIGHT(trading_client_detail!$F772,3)="EUR"),"",IF(NOT(ISERROR(VLOOKUP(trading_client_detail!$E772,'asset_&amp;_open_positions'!$E:$M, 9, FALSE))),VLOOKUP(trading_client_detail!$E772,'asset_&amp;_open_positions'!$E:$M, 9, FALSE),IF(NOT(ISERROR(VLOOKUP(trading_client_detail!$F772,'asset_&amp;_open_positions'!$E:$M, 9, FALSE))),VLOOKUP(trading_client_detail!$F772,'asset_&amp;_open_positions'!$E:$M, 9, FALSE),RIGHT(trading_client_detail!$F772,LEN(trading_client_detail!$F772)-1)))),"")</f>
        <v>HBAR</v>
      </c>
      <c r="B772" t="str">
        <f>IF(AND(trading_client_detail!$A772&lt;&gt;"",ROUND(trading_client_detail!$G772,0)&lt;&gt;0),IF(OR(LEFT(trading_client_detail!$F772,3)="USD",RIGHT(trading_client_detail!$F772,3)="USD"),"",IF(NOT(ISERROR(VLOOKUP(trading_client_detail!$E772,'asset_&amp;_open_positions'!$E:$M, 6, FALSE))),VLOOKUP(trading_client_detail!$E772,'asset_&amp;_open_positions'!$E:$M, 6, FALSE),IF(NOT(ISERROR(VLOOKUP($A772,'asset_&amp;_open_positions'!$E:$M, 6, FALSE))),VLOOKUP($A772,'asset_&amp;_open_positions'!$E:$M, 6, FALSE),"ASSET"))),"")</f>
        <v>ASSET</v>
      </c>
      <c r="C772">
        <f>IF(AND(trading_client_detail!$A772&lt;&gt;"",ROUND(trading_client_detail!$G772,0)&lt;&gt;0),IF(OR(LEFT(trading_client_detail!$F772,3)="USD",RIGHT(trading_client_detail!$F772,3)="USD"),"",IF(NOT(ISERROR(VLOOKUP(trading_client_detail!$E772,'asset_&amp;_open_positions'!$E:$M, 6, FALSE))),VLOOKUP(trading_client_detail!$E772,'asset_&amp;_open_positions'!$E:$M, 8, FALSE),IF(NOT(ISERROR(VLOOKUP($A772,'asset_&amp;_open_positions'!$E:$M, 6, FALSE))),VLOOKUP($A772,'asset_&amp;_open_positions'!$E:$M, 8, FALSE),1))),"")</f>
        <v>1</v>
      </c>
      <c r="D772" s="42">
        <f>IF(trading_client_detail!$A772&lt;&gt;"",IF(OR(LEFT(trading_client_detail!$F772,3)="USD",RIGHT(trading_client_detail!$F772,3)="USD",LEFT(trading_client_detail!$F772,3)="EUR",RIGHT(trading_client_detail!$F772,3)="EUR"),"",trading_client_detail!$G772),"")</f>
        <v>668941</v>
      </c>
    </row>
    <row r="773" spans="1:4" x14ac:dyDescent="0.25">
      <c r="A773" t="str">
        <f>IF(AND(trading_client_detail!$A773&lt;&gt;"",ROUND(trading_client_detail!$G773,0)&lt;&gt;0),IF(OR(LEFT(trading_client_detail!$F773,3)="USD",RIGHT(trading_client_detail!$F773,3)="USD",LEFT(trading_client_detail!$F773,3)="EUR",RIGHT(trading_client_detail!$F773,3)="EUR"),"",IF(NOT(ISERROR(VLOOKUP(trading_client_detail!$E773,'asset_&amp;_open_positions'!$E:$M, 9, FALSE))),VLOOKUP(trading_client_detail!$E773,'asset_&amp;_open_positions'!$E:$M, 9, FALSE),IF(NOT(ISERROR(VLOOKUP(trading_client_detail!$F773,'asset_&amp;_open_positions'!$E:$M, 9, FALSE))),VLOOKUP(trading_client_detail!$F773,'asset_&amp;_open_positions'!$E:$M, 9, FALSE),RIGHT(trading_client_detail!$F773,LEN(trading_client_detail!$F773)-1)))),"")</f>
        <v/>
      </c>
      <c r="B773" t="str">
        <f>IF(AND(trading_client_detail!$A773&lt;&gt;"",ROUND(trading_client_detail!$G773,0)&lt;&gt;0),IF(OR(LEFT(trading_client_detail!$F773,3)="USD",RIGHT(trading_client_detail!$F773,3)="USD"),"",IF(NOT(ISERROR(VLOOKUP(trading_client_detail!$E773,'asset_&amp;_open_positions'!$E:$M, 6, FALSE))),VLOOKUP(trading_client_detail!$E773,'asset_&amp;_open_positions'!$E:$M, 6, FALSE),IF(NOT(ISERROR(VLOOKUP($A773,'asset_&amp;_open_positions'!$E:$M, 6, FALSE))),VLOOKUP($A773,'asset_&amp;_open_positions'!$E:$M, 6, FALSE),"ASSET"))),"")</f>
        <v/>
      </c>
      <c r="C773" t="str">
        <f>IF(AND(trading_client_detail!$A773&lt;&gt;"",ROUND(trading_client_detail!$G773,0)&lt;&gt;0),IF(OR(LEFT(trading_client_detail!$F773,3)="USD",RIGHT(trading_client_detail!$F773,3)="USD"),"",IF(NOT(ISERROR(VLOOKUP(trading_client_detail!$E773,'asset_&amp;_open_positions'!$E:$M, 6, FALSE))),VLOOKUP(trading_client_detail!$E773,'asset_&amp;_open_positions'!$E:$M, 8, FALSE),IF(NOT(ISERROR(VLOOKUP($A773,'asset_&amp;_open_positions'!$E:$M, 6, FALSE))),VLOOKUP($A773,'asset_&amp;_open_positions'!$E:$M, 8, FALSE),1))),"")</f>
        <v/>
      </c>
      <c r="D773" s="42" t="str">
        <f>IF(trading_client_detail!$A773&lt;&gt;"",IF(OR(LEFT(trading_client_detail!$F773,3)="USD",RIGHT(trading_client_detail!$F773,3)="USD",LEFT(trading_client_detail!$F773,3)="EUR",RIGHT(trading_client_detail!$F773,3)="EUR"),"",trading_client_detail!$G773),"")</f>
        <v/>
      </c>
    </row>
    <row r="774" spans="1:4" x14ac:dyDescent="0.25">
      <c r="A774" t="str">
        <f>IF(AND(trading_client_detail!$A774&lt;&gt;"",ROUND(trading_client_detail!$G774,0)&lt;&gt;0),IF(OR(LEFT(trading_client_detail!$F774,3)="USD",RIGHT(trading_client_detail!$F774,3)="USD",LEFT(trading_client_detail!$F774,3)="EUR",RIGHT(trading_client_detail!$F774,3)="EUR"),"",IF(NOT(ISERROR(VLOOKUP(trading_client_detail!$E774,'asset_&amp;_open_positions'!$E:$M, 9, FALSE))),VLOOKUP(trading_client_detail!$E774,'asset_&amp;_open_positions'!$E:$M, 9, FALSE),IF(NOT(ISERROR(VLOOKUP(trading_client_detail!$F774,'asset_&amp;_open_positions'!$E:$M, 9, FALSE))),VLOOKUP(trading_client_detail!$F774,'asset_&amp;_open_positions'!$E:$M, 9, FALSE),RIGHT(trading_client_detail!$F774,LEN(trading_client_detail!$F774)-1)))),"")</f>
        <v>HBAR</v>
      </c>
      <c r="B774" t="str">
        <f>IF(AND(trading_client_detail!$A774&lt;&gt;"",ROUND(trading_client_detail!$G774,0)&lt;&gt;0),IF(OR(LEFT(trading_client_detail!$F774,3)="USD",RIGHT(trading_client_detail!$F774,3)="USD"),"",IF(NOT(ISERROR(VLOOKUP(trading_client_detail!$E774,'asset_&amp;_open_positions'!$E:$M, 6, FALSE))),VLOOKUP(trading_client_detail!$E774,'asset_&amp;_open_positions'!$E:$M, 6, FALSE),IF(NOT(ISERROR(VLOOKUP($A774,'asset_&amp;_open_positions'!$E:$M, 6, FALSE))),VLOOKUP($A774,'asset_&amp;_open_positions'!$E:$M, 6, FALSE),"ASSET"))),"")</f>
        <v>ASSET</v>
      </c>
      <c r="C774">
        <f>IF(AND(trading_client_detail!$A774&lt;&gt;"",ROUND(trading_client_detail!$G774,0)&lt;&gt;0),IF(OR(LEFT(trading_client_detail!$F774,3)="USD",RIGHT(trading_client_detail!$F774,3)="USD"),"",IF(NOT(ISERROR(VLOOKUP(trading_client_detail!$E774,'asset_&amp;_open_positions'!$E:$M, 6, FALSE))),VLOOKUP(trading_client_detail!$E774,'asset_&amp;_open_positions'!$E:$M, 8, FALSE),IF(NOT(ISERROR(VLOOKUP($A774,'asset_&amp;_open_positions'!$E:$M, 6, FALSE))),VLOOKUP($A774,'asset_&amp;_open_positions'!$E:$M, 8, FALSE),1))),"")</f>
        <v>1</v>
      </c>
      <c r="D774" s="42">
        <f>IF(trading_client_detail!$A774&lt;&gt;"",IF(OR(LEFT(trading_client_detail!$F774,3)="USD",RIGHT(trading_client_detail!$F774,3)="USD",LEFT(trading_client_detail!$F774,3)="EUR",RIGHT(trading_client_detail!$F774,3)="EUR"),"",trading_client_detail!$G774),"")</f>
        <v>-669050.19999999995</v>
      </c>
    </row>
    <row r="775" spans="1:4" x14ac:dyDescent="0.25">
      <c r="A775" t="str">
        <f>IF(AND(trading_client_detail!$A775&lt;&gt;"",ROUND(trading_client_detail!$G775,0)&lt;&gt;0),IF(OR(LEFT(trading_client_detail!$F775,3)="USD",RIGHT(trading_client_detail!$F775,3)="USD",LEFT(trading_client_detail!$F775,3)="EUR",RIGHT(trading_client_detail!$F775,3)="EUR"),"",IF(NOT(ISERROR(VLOOKUP(trading_client_detail!$E775,'asset_&amp;_open_positions'!$E:$M, 9, FALSE))),VLOOKUP(trading_client_detail!$E775,'asset_&amp;_open_positions'!$E:$M, 9, FALSE),IF(NOT(ISERROR(VLOOKUP(trading_client_detail!$F775,'asset_&amp;_open_positions'!$E:$M, 9, FALSE))),VLOOKUP(trading_client_detail!$F775,'asset_&amp;_open_positions'!$E:$M, 9, FALSE),RIGHT(trading_client_detail!$F775,LEN(trading_client_detail!$F775)-1)))),"")</f>
        <v/>
      </c>
      <c r="B775" t="str">
        <f>IF(AND(trading_client_detail!$A775&lt;&gt;"",ROUND(trading_client_detail!$G775,0)&lt;&gt;0),IF(OR(LEFT(trading_client_detail!$F775,3)="USD",RIGHT(trading_client_detail!$F775,3)="USD"),"",IF(NOT(ISERROR(VLOOKUP(trading_client_detail!$E775,'asset_&amp;_open_positions'!$E:$M, 6, FALSE))),VLOOKUP(trading_client_detail!$E775,'asset_&amp;_open_positions'!$E:$M, 6, FALSE),IF(NOT(ISERROR(VLOOKUP($A775,'asset_&amp;_open_positions'!$E:$M, 6, FALSE))),VLOOKUP($A775,'asset_&amp;_open_positions'!$E:$M, 6, FALSE),"ASSET"))),"")</f>
        <v/>
      </c>
      <c r="C775" t="str">
        <f>IF(AND(trading_client_detail!$A775&lt;&gt;"",ROUND(trading_client_detail!$G775,0)&lt;&gt;0),IF(OR(LEFT(trading_client_detail!$F775,3)="USD",RIGHT(trading_client_detail!$F775,3)="USD"),"",IF(NOT(ISERROR(VLOOKUP(trading_client_detail!$E775,'asset_&amp;_open_positions'!$E:$M, 6, FALSE))),VLOOKUP(trading_client_detail!$E775,'asset_&amp;_open_positions'!$E:$M, 8, FALSE),IF(NOT(ISERROR(VLOOKUP($A775,'asset_&amp;_open_positions'!$E:$M, 6, FALSE))),VLOOKUP($A775,'asset_&amp;_open_positions'!$E:$M, 8, FALSE),1))),"")</f>
        <v/>
      </c>
      <c r="D775" s="42" t="str">
        <f>IF(trading_client_detail!$A775&lt;&gt;"",IF(OR(LEFT(trading_client_detail!$F775,3)="USD",RIGHT(trading_client_detail!$F775,3)="USD",LEFT(trading_client_detail!$F775,3)="EUR",RIGHT(trading_client_detail!$F775,3)="EUR"),"",trading_client_detail!$G775),"")</f>
        <v/>
      </c>
    </row>
    <row r="776" spans="1:4" x14ac:dyDescent="0.25">
      <c r="A776" t="str">
        <f>IF(AND(trading_client_detail!$A776&lt;&gt;"",ROUND(trading_client_detail!$G776,0)&lt;&gt;0),IF(OR(LEFT(trading_client_detail!$F776,3)="USD",RIGHT(trading_client_detail!$F776,3)="USD",LEFT(trading_client_detail!$F776,3)="EUR",RIGHT(trading_client_detail!$F776,3)="EUR"),"",IF(NOT(ISERROR(VLOOKUP(trading_client_detail!$E776,'asset_&amp;_open_positions'!$E:$M, 9, FALSE))),VLOOKUP(trading_client_detail!$E776,'asset_&amp;_open_positions'!$E:$M, 9, FALSE),IF(NOT(ISERROR(VLOOKUP(trading_client_detail!$F776,'asset_&amp;_open_positions'!$E:$M, 9, FALSE))),VLOOKUP(trading_client_detail!$F776,'asset_&amp;_open_positions'!$E:$M, 9, FALSE),RIGHT(trading_client_detail!$F776,LEN(trading_client_detail!$F776)-1)))),"")</f>
        <v>LINK</v>
      </c>
      <c r="B776" t="str">
        <f>IF(AND(trading_client_detail!$A776&lt;&gt;"",ROUND(trading_client_detail!$G776,0)&lt;&gt;0),IF(OR(LEFT(trading_client_detail!$F776,3)="USD",RIGHT(trading_client_detail!$F776,3)="USD"),"",IF(NOT(ISERROR(VLOOKUP(trading_client_detail!$E776,'asset_&amp;_open_positions'!$E:$M, 6, FALSE))),VLOOKUP(trading_client_detail!$E776,'asset_&amp;_open_positions'!$E:$M, 6, FALSE),IF(NOT(ISERROR(VLOOKUP($A776,'asset_&amp;_open_positions'!$E:$M, 6, FALSE))),VLOOKUP($A776,'asset_&amp;_open_positions'!$E:$M, 6, FALSE),"ASSET"))),"")</f>
        <v>ASSET</v>
      </c>
      <c r="C776">
        <f>IF(AND(trading_client_detail!$A776&lt;&gt;"",ROUND(trading_client_detail!$G776,0)&lt;&gt;0),IF(OR(LEFT(trading_client_detail!$F776,3)="USD",RIGHT(trading_client_detail!$F776,3)="USD"),"",IF(NOT(ISERROR(VLOOKUP(trading_client_detail!$E776,'asset_&amp;_open_positions'!$E:$M, 6, FALSE))),VLOOKUP(trading_client_detail!$E776,'asset_&amp;_open_positions'!$E:$M, 8, FALSE),IF(NOT(ISERROR(VLOOKUP($A776,'asset_&amp;_open_positions'!$E:$M, 6, FALSE))),VLOOKUP($A776,'asset_&amp;_open_positions'!$E:$M, 8, FALSE),1))),"")</f>
        <v>1</v>
      </c>
      <c r="D776" s="42">
        <f>IF(trading_client_detail!$A776&lt;&gt;"",IF(OR(LEFT(trading_client_detail!$F776,3)="USD",RIGHT(trading_client_detail!$F776,3)="USD",LEFT(trading_client_detail!$F776,3)="EUR",RIGHT(trading_client_detail!$F776,3)="EUR"),"",trading_client_detail!$G776),"")</f>
        <v>1629.03</v>
      </c>
    </row>
    <row r="777" spans="1:4" x14ac:dyDescent="0.25">
      <c r="A777" t="str">
        <f>IF(AND(trading_client_detail!$A777&lt;&gt;"",ROUND(trading_client_detail!$G777,0)&lt;&gt;0),IF(OR(LEFT(trading_client_detail!$F777,3)="USD",RIGHT(trading_client_detail!$F777,3)="USD",LEFT(trading_client_detail!$F777,3)="EUR",RIGHT(trading_client_detail!$F777,3)="EUR"),"",IF(NOT(ISERROR(VLOOKUP(trading_client_detail!$E777,'asset_&amp;_open_positions'!$E:$M, 9, FALSE))),VLOOKUP(trading_client_detail!$E777,'asset_&amp;_open_positions'!$E:$M, 9, FALSE),IF(NOT(ISERROR(VLOOKUP(trading_client_detail!$F777,'asset_&amp;_open_positions'!$E:$M, 9, FALSE))),VLOOKUP(trading_client_detail!$F777,'asset_&amp;_open_positions'!$E:$M, 9, FALSE),RIGHT(trading_client_detail!$F777,LEN(trading_client_detail!$F777)-1)))),"")</f>
        <v/>
      </c>
      <c r="B777" t="str">
        <f>IF(AND(trading_client_detail!$A777&lt;&gt;"",ROUND(trading_client_detail!$G777,0)&lt;&gt;0),IF(OR(LEFT(trading_client_detail!$F777,3)="USD",RIGHT(trading_client_detail!$F777,3)="USD"),"",IF(NOT(ISERROR(VLOOKUP(trading_client_detail!$E777,'asset_&amp;_open_positions'!$E:$M, 6, FALSE))),VLOOKUP(trading_client_detail!$E777,'asset_&amp;_open_positions'!$E:$M, 6, FALSE),IF(NOT(ISERROR(VLOOKUP($A777,'asset_&amp;_open_positions'!$E:$M, 6, FALSE))),VLOOKUP($A777,'asset_&amp;_open_positions'!$E:$M, 6, FALSE),"ASSET"))),"")</f>
        <v/>
      </c>
      <c r="C777" t="str">
        <f>IF(AND(trading_client_detail!$A777&lt;&gt;"",ROUND(trading_client_detail!$G777,0)&lt;&gt;0),IF(OR(LEFT(trading_client_detail!$F777,3)="USD",RIGHT(trading_client_detail!$F777,3)="USD"),"",IF(NOT(ISERROR(VLOOKUP(trading_client_detail!$E777,'asset_&amp;_open_positions'!$E:$M, 6, FALSE))),VLOOKUP(trading_client_detail!$E777,'asset_&amp;_open_positions'!$E:$M, 8, FALSE),IF(NOT(ISERROR(VLOOKUP($A777,'asset_&amp;_open_positions'!$E:$M, 6, FALSE))),VLOOKUP($A777,'asset_&amp;_open_positions'!$E:$M, 8, FALSE),1))),"")</f>
        <v/>
      </c>
      <c r="D777" s="42" t="str">
        <f>IF(trading_client_detail!$A777&lt;&gt;"",IF(OR(LEFT(trading_client_detail!$F777,3)="USD",RIGHT(trading_client_detail!$F777,3)="USD",LEFT(trading_client_detail!$F777,3)="EUR",RIGHT(trading_client_detail!$F777,3)="EUR"),"",trading_client_detail!$G777),"")</f>
        <v/>
      </c>
    </row>
    <row r="778" spans="1:4" x14ac:dyDescent="0.25">
      <c r="A778" t="str">
        <f>IF(AND(trading_client_detail!$A778&lt;&gt;"",ROUND(trading_client_detail!$G778,0)&lt;&gt;0),IF(OR(LEFT(trading_client_detail!$F778,3)="USD",RIGHT(trading_client_detail!$F778,3)="USD",LEFT(trading_client_detail!$F778,3)="EUR",RIGHT(trading_client_detail!$F778,3)="EUR"),"",IF(NOT(ISERROR(VLOOKUP(trading_client_detail!$E778,'asset_&amp;_open_positions'!$E:$M, 9, FALSE))),VLOOKUP(trading_client_detail!$E778,'asset_&amp;_open_positions'!$E:$M, 9, FALSE),IF(NOT(ISERROR(VLOOKUP(trading_client_detail!$F778,'asset_&amp;_open_positions'!$E:$M, 9, FALSE))),VLOOKUP(trading_client_detail!$F778,'asset_&amp;_open_positions'!$E:$M, 9, FALSE),RIGHT(trading_client_detail!$F778,LEN(trading_client_detail!$F778)-1)))),"")</f>
        <v>LINK</v>
      </c>
      <c r="B778" t="str">
        <f>IF(AND(trading_client_detail!$A778&lt;&gt;"",ROUND(trading_client_detail!$G778,0)&lt;&gt;0),IF(OR(LEFT(trading_client_detail!$F778,3)="USD",RIGHT(trading_client_detail!$F778,3)="USD"),"",IF(NOT(ISERROR(VLOOKUP(trading_client_detail!$E778,'asset_&amp;_open_positions'!$E:$M, 6, FALSE))),VLOOKUP(trading_client_detail!$E778,'asset_&amp;_open_positions'!$E:$M, 6, FALSE),IF(NOT(ISERROR(VLOOKUP($A778,'asset_&amp;_open_positions'!$E:$M, 6, FALSE))),VLOOKUP($A778,'asset_&amp;_open_positions'!$E:$M, 6, FALSE),"ASSET"))),"")</f>
        <v>ASSET</v>
      </c>
      <c r="C778">
        <f>IF(AND(trading_client_detail!$A778&lt;&gt;"",ROUND(trading_client_detail!$G778,0)&lt;&gt;0),IF(OR(LEFT(trading_client_detail!$F778,3)="USD",RIGHT(trading_client_detail!$F778,3)="USD"),"",IF(NOT(ISERROR(VLOOKUP(trading_client_detail!$E778,'asset_&amp;_open_positions'!$E:$M, 6, FALSE))),VLOOKUP(trading_client_detail!$E778,'asset_&amp;_open_positions'!$E:$M, 8, FALSE),IF(NOT(ISERROR(VLOOKUP($A778,'asset_&amp;_open_positions'!$E:$M, 6, FALSE))),VLOOKUP($A778,'asset_&amp;_open_positions'!$E:$M, 8, FALSE),1))),"")</f>
        <v>1</v>
      </c>
      <c r="D778" s="42">
        <f>IF(trading_client_detail!$A778&lt;&gt;"",IF(OR(LEFT(trading_client_detail!$F778,3)="USD",RIGHT(trading_client_detail!$F778,3)="USD",LEFT(trading_client_detail!$F778,3)="EUR",RIGHT(trading_client_detail!$F778,3)="EUR"),"",trading_client_detail!$G778),"")</f>
        <v>-5341</v>
      </c>
    </row>
    <row r="779" spans="1:4" x14ac:dyDescent="0.25">
      <c r="A779" t="str">
        <f>IF(AND(trading_client_detail!$A779&lt;&gt;"",ROUND(trading_client_detail!$G779,0)&lt;&gt;0),IF(OR(LEFT(trading_client_detail!$F779,3)="USD",RIGHT(trading_client_detail!$F779,3)="USD",LEFT(trading_client_detail!$F779,3)="EUR",RIGHT(trading_client_detail!$F779,3)="EUR"),"",IF(NOT(ISERROR(VLOOKUP(trading_client_detail!$E779,'asset_&amp;_open_positions'!$E:$M, 9, FALSE))),VLOOKUP(trading_client_detail!$E779,'asset_&amp;_open_positions'!$E:$M, 9, FALSE),IF(NOT(ISERROR(VLOOKUP(trading_client_detail!$F779,'asset_&amp;_open_positions'!$E:$M, 9, FALSE))),VLOOKUP(trading_client_detail!$F779,'asset_&amp;_open_positions'!$E:$M, 9, FALSE),RIGHT(trading_client_detail!$F779,LEN(trading_client_detail!$F779)-1)))),"")</f>
        <v/>
      </c>
      <c r="B779" t="str">
        <f>IF(AND(trading_client_detail!$A779&lt;&gt;"",ROUND(trading_client_detail!$G779,0)&lt;&gt;0),IF(OR(LEFT(trading_client_detail!$F779,3)="USD",RIGHT(trading_client_detail!$F779,3)="USD"),"",IF(NOT(ISERROR(VLOOKUP(trading_client_detail!$E779,'asset_&amp;_open_positions'!$E:$M, 6, FALSE))),VLOOKUP(trading_client_detail!$E779,'asset_&amp;_open_positions'!$E:$M, 6, FALSE),IF(NOT(ISERROR(VLOOKUP($A779,'asset_&amp;_open_positions'!$E:$M, 6, FALSE))),VLOOKUP($A779,'asset_&amp;_open_positions'!$E:$M, 6, FALSE),"ASSET"))),"")</f>
        <v/>
      </c>
      <c r="C779" t="str">
        <f>IF(AND(trading_client_detail!$A779&lt;&gt;"",ROUND(trading_client_detail!$G779,0)&lt;&gt;0),IF(OR(LEFT(trading_client_detail!$F779,3)="USD",RIGHT(trading_client_detail!$F779,3)="USD"),"",IF(NOT(ISERROR(VLOOKUP(trading_client_detail!$E779,'asset_&amp;_open_positions'!$E:$M, 6, FALSE))),VLOOKUP(trading_client_detail!$E779,'asset_&amp;_open_positions'!$E:$M, 8, FALSE),IF(NOT(ISERROR(VLOOKUP($A779,'asset_&amp;_open_positions'!$E:$M, 6, FALSE))),VLOOKUP($A779,'asset_&amp;_open_positions'!$E:$M, 8, FALSE),1))),"")</f>
        <v/>
      </c>
      <c r="D779" s="42" t="str">
        <f>IF(trading_client_detail!$A779&lt;&gt;"",IF(OR(LEFT(trading_client_detail!$F779,3)="USD",RIGHT(trading_client_detail!$F779,3)="USD",LEFT(trading_client_detail!$F779,3)="EUR",RIGHT(trading_client_detail!$F779,3)="EUR"),"",trading_client_detail!$G779),"")</f>
        <v/>
      </c>
    </row>
    <row r="780" spans="1:4" x14ac:dyDescent="0.25">
      <c r="A780" t="str">
        <f>IF(AND(trading_client_detail!$A780&lt;&gt;"",ROUND(trading_client_detail!$G780,0)&lt;&gt;0),IF(OR(LEFT(trading_client_detail!$F780,3)="USD",RIGHT(trading_client_detail!$F780,3)="USD",LEFT(trading_client_detail!$F780,3)="EUR",RIGHT(trading_client_detail!$F780,3)="EUR"),"",IF(NOT(ISERROR(VLOOKUP(trading_client_detail!$E780,'asset_&amp;_open_positions'!$E:$M, 9, FALSE))),VLOOKUP(trading_client_detail!$E780,'asset_&amp;_open_positions'!$E:$M, 9, FALSE),IF(NOT(ISERROR(VLOOKUP(trading_client_detail!$F780,'asset_&amp;_open_positions'!$E:$M, 9, FALSE))),VLOOKUP(trading_client_detail!$F780,'asset_&amp;_open_positions'!$E:$M, 9, FALSE),RIGHT(trading_client_detail!$F780,LEN(trading_client_detail!$F780)-1)))),"")</f>
        <v>LINK</v>
      </c>
      <c r="B780" t="str">
        <f>IF(AND(trading_client_detail!$A780&lt;&gt;"",ROUND(trading_client_detail!$G780,0)&lt;&gt;0),IF(OR(LEFT(trading_client_detail!$F780,3)="USD",RIGHT(trading_client_detail!$F780,3)="USD"),"",IF(NOT(ISERROR(VLOOKUP(trading_client_detail!$E780,'asset_&amp;_open_positions'!$E:$M, 6, FALSE))),VLOOKUP(trading_client_detail!$E780,'asset_&amp;_open_positions'!$E:$M, 6, FALSE),IF(NOT(ISERROR(VLOOKUP($A780,'asset_&amp;_open_positions'!$E:$M, 6, FALSE))),VLOOKUP($A780,'asset_&amp;_open_positions'!$E:$M, 6, FALSE),"ASSET"))),"")</f>
        <v>SWAP</v>
      </c>
      <c r="C780">
        <f>IF(AND(trading_client_detail!$A780&lt;&gt;"",ROUND(trading_client_detail!$G780,0)&lt;&gt;0),IF(OR(LEFT(trading_client_detail!$F780,3)="USD",RIGHT(trading_client_detail!$F780,3)="USD"),"",IF(NOT(ISERROR(VLOOKUP(trading_client_detail!$E780,'asset_&amp;_open_positions'!$E:$M, 6, FALSE))),VLOOKUP(trading_client_detail!$E780,'asset_&amp;_open_positions'!$E:$M, 8, FALSE),IF(NOT(ISERROR(VLOOKUP($A780,'asset_&amp;_open_positions'!$E:$M, 6, FALSE))),VLOOKUP($A780,'asset_&amp;_open_positions'!$E:$M, 8, FALSE),1))),"")</f>
        <v>1</v>
      </c>
      <c r="D780" s="42">
        <f>IF(trading_client_detail!$A780&lt;&gt;"",IF(OR(LEFT(trading_client_detail!$F780,3)="USD",RIGHT(trading_client_detail!$F780,3)="USD",LEFT(trading_client_detail!$F780,3)="EUR",RIGHT(trading_client_detail!$F780,3)="EUR"),"",trading_client_detail!$G780),"")</f>
        <v>-82578.62</v>
      </c>
    </row>
    <row r="781" spans="1:4" x14ac:dyDescent="0.25">
      <c r="A781" t="str">
        <f>IF(AND(trading_client_detail!$A781&lt;&gt;"",ROUND(trading_client_detail!$G781,0)&lt;&gt;0),IF(OR(LEFT(trading_client_detail!$F781,3)="USD",RIGHT(trading_client_detail!$F781,3)="USD",LEFT(trading_client_detail!$F781,3)="EUR",RIGHT(trading_client_detail!$F781,3)="EUR"),"",IF(NOT(ISERROR(VLOOKUP(trading_client_detail!$E781,'asset_&amp;_open_positions'!$E:$M, 9, FALSE))),VLOOKUP(trading_client_detail!$E781,'asset_&amp;_open_positions'!$E:$M, 9, FALSE),IF(NOT(ISERROR(VLOOKUP(trading_client_detail!$F781,'asset_&amp;_open_positions'!$E:$M, 9, FALSE))),VLOOKUP(trading_client_detail!$F781,'asset_&amp;_open_positions'!$E:$M, 9, FALSE),RIGHT(trading_client_detail!$F781,LEN(trading_client_detail!$F781)-1)))),"")</f>
        <v/>
      </c>
      <c r="B781" t="str">
        <f>IF(AND(trading_client_detail!$A781&lt;&gt;"",ROUND(trading_client_detail!$G781,0)&lt;&gt;0),IF(OR(LEFT(trading_client_detail!$F781,3)="USD",RIGHT(trading_client_detail!$F781,3)="USD"),"",IF(NOT(ISERROR(VLOOKUP(trading_client_detail!$E781,'asset_&amp;_open_positions'!$E:$M, 6, FALSE))),VLOOKUP(trading_client_detail!$E781,'asset_&amp;_open_positions'!$E:$M, 6, FALSE),IF(NOT(ISERROR(VLOOKUP($A781,'asset_&amp;_open_positions'!$E:$M, 6, FALSE))),VLOOKUP($A781,'asset_&amp;_open_positions'!$E:$M, 6, FALSE),"ASSET"))),"")</f>
        <v/>
      </c>
      <c r="C781" t="str">
        <f>IF(AND(trading_client_detail!$A781&lt;&gt;"",ROUND(trading_client_detail!$G781,0)&lt;&gt;0),IF(OR(LEFT(trading_client_detail!$F781,3)="USD",RIGHT(trading_client_detail!$F781,3)="USD"),"",IF(NOT(ISERROR(VLOOKUP(trading_client_detail!$E781,'asset_&amp;_open_positions'!$E:$M, 6, FALSE))),VLOOKUP(trading_client_detail!$E781,'asset_&amp;_open_positions'!$E:$M, 8, FALSE),IF(NOT(ISERROR(VLOOKUP($A781,'asset_&amp;_open_positions'!$E:$M, 6, FALSE))),VLOOKUP($A781,'asset_&amp;_open_positions'!$E:$M, 8, FALSE),1))),"")</f>
        <v/>
      </c>
      <c r="D781" s="42" t="str">
        <f>IF(trading_client_detail!$A781&lt;&gt;"",IF(OR(LEFT(trading_client_detail!$F781,3)="USD",RIGHT(trading_client_detail!$F781,3)="USD",LEFT(trading_client_detail!$F781,3)="EUR",RIGHT(trading_client_detail!$F781,3)="EUR"),"",trading_client_detail!$G781),"")</f>
        <v/>
      </c>
    </row>
    <row r="782" spans="1:4" x14ac:dyDescent="0.25">
      <c r="A782" t="str">
        <f>IF(AND(trading_client_detail!$A782&lt;&gt;"",ROUND(trading_client_detail!$G782,0)&lt;&gt;0),IF(OR(LEFT(trading_client_detail!$F782,3)="USD",RIGHT(trading_client_detail!$F782,3)="USD",LEFT(trading_client_detail!$F782,3)="EUR",RIGHT(trading_client_detail!$F782,3)="EUR"),"",IF(NOT(ISERROR(VLOOKUP(trading_client_detail!$E782,'asset_&amp;_open_positions'!$E:$M, 9, FALSE))),VLOOKUP(trading_client_detail!$E782,'asset_&amp;_open_positions'!$E:$M, 9, FALSE),IF(NOT(ISERROR(VLOOKUP(trading_client_detail!$F782,'asset_&amp;_open_positions'!$E:$M, 9, FALSE))),VLOOKUP(trading_client_detail!$F782,'asset_&amp;_open_positions'!$E:$M, 9, FALSE),RIGHT(trading_client_detail!$F782,LEN(trading_client_detail!$F782)-1)))),"")</f>
        <v>LINK</v>
      </c>
      <c r="B782" t="str">
        <f>IF(AND(trading_client_detail!$A782&lt;&gt;"",ROUND(trading_client_detail!$G782,0)&lt;&gt;0),IF(OR(LEFT(trading_client_detail!$F782,3)="USD",RIGHT(trading_client_detail!$F782,3)="USD"),"",IF(NOT(ISERROR(VLOOKUP(trading_client_detail!$E782,'asset_&amp;_open_positions'!$E:$M, 6, FALSE))),VLOOKUP(trading_client_detail!$E782,'asset_&amp;_open_positions'!$E:$M, 6, FALSE),IF(NOT(ISERROR(VLOOKUP($A782,'asset_&amp;_open_positions'!$E:$M, 6, FALSE))),VLOOKUP($A782,'asset_&amp;_open_positions'!$E:$M, 6, FALSE),"ASSET"))),"")</f>
        <v>ASSET</v>
      </c>
      <c r="C782">
        <f>IF(AND(trading_client_detail!$A782&lt;&gt;"",ROUND(trading_client_detail!$G782,0)&lt;&gt;0),IF(OR(LEFT(trading_client_detail!$F782,3)="USD",RIGHT(trading_client_detail!$F782,3)="USD"),"",IF(NOT(ISERROR(VLOOKUP(trading_client_detail!$E782,'asset_&amp;_open_positions'!$E:$M, 6, FALSE))),VLOOKUP(trading_client_detail!$E782,'asset_&amp;_open_positions'!$E:$M, 8, FALSE),IF(NOT(ISERROR(VLOOKUP($A782,'asset_&amp;_open_positions'!$E:$M, 6, FALSE))),VLOOKUP($A782,'asset_&amp;_open_positions'!$E:$M, 8, FALSE),1))),"")</f>
        <v>1</v>
      </c>
      <c r="D782" s="42">
        <f>IF(trading_client_detail!$A782&lt;&gt;"",IF(OR(LEFT(trading_client_detail!$F782,3)="USD",RIGHT(trading_client_detail!$F782,3)="USD",LEFT(trading_client_detail!$F782,3)="EUR",RIGHT(trading_client_detail!$F782,3)="EUR"),"",trading_client_detail!$G782),"")</f>
        <v>80025.760097320002</v>
      </c>
    </row>
    <row r="783" spans="1:4" x14ac:dyDescent="0.25">
      <c r="A783" t="str">
        <f>IF(AND(trading_client_detail!$A783&lt;&gt;"",ROUND(trading_client_detail!$G783,0)&lt;&gt;0),IF(OR(LEFT(trading_client_detail!$F783,3)="USD",RIGHT(trading_client_detail!$F783,3)="USD",LEFT(trading_client_detail!$F783,3)="EUR",RIGHT(trading_client_detail!$F783,3)="EUR"),"",IF(NOT(ISERROR(VLOOKUP(trading_client_detail!$E783,'asset_&amp;_open_positions'!$E:$M, 9, FALSE))),VLOOKUP(trading_client_detail!$E783,'asset_&amp;_open_positions'!$E:$M, 9, FALSE),IF(NOT(ISERROR(VLOOKUP(trading_client_detail!$F783,'asset_&amp;_open_positions'!$E:$M, 9, FALSE))),VLOOKUP(trading_client_detail!$F783,'asset_&amp;_open_positions'!$E:$M, 9, FALSE),RIGHT(trading_client_detail!$F783,LEN(trading_client_detail!$F783)-1)))),"")</f>
        <v/>
      </c>
      <c r="B783" t="str">
        <f>IF(AND(trading_client_detail!$A783&lt;&gt;"",ROUND(trading_client_detail!$G783,0)&lt;&gt;0),IF(OR(LEFT(trading_client_detail!$F783,3)="USD",RIGHT(trading_client_detail!$F783,3)="USD"),"",IF(NOT(ISERROR(VLOOKUP(trading_client_detail!$E783,'asset_&amp;_open_positions'!$E:$M, 6, FALSE))),VLOOKUP(trading_client_detail!$E783,'asset_&amp;_open_positions'!$E:$M, 6, FALSE),IF(NOT(ISERROR(VLOOKUP($A783,'asset_&amp;_open_positions'!$E:$M, 6, FALSE))),VLOOKUP($A783,'asset_&amp;_open_positions'!$E:$M, 6, FALSE),"ASSET"))),"")</f>
        <v/>
      </c>
      <c r="C783" t="str">
        <f>IF(AND(trading_client_detail!$A783&lt;&gt;"",ROUND(trading_client_detail!$G783,0)&lt;&gt;0),IF(OR(LEFT(trading_client_detail!$F783,3)="USD",RIGHT(trading_client_detail!$F783,3)="USD"),"",IF(NOT(ISERROR(VLOOKUP(trading_client_detail!$E783,'asset_&amp;_open_positions'!$E:$M, 6, FALSE))),VLOOKUP(trading_client_detail!$E783,'asset_&amp;_open_positions'!$E:$M, 8, FALSE),IF(NOT(ISERROR(VLOOKUP($A783,'asset_&amp;_open_positions'!$E:$M, 6, FALSE))),VLOOKUP($A783,'asset_&amp;_open_positions'!$E:$M, 8, FALSE),1))),"")</f>
        <v/>
      </c>
      <c r="D783" s="42" t="str">
        <f>IF(trading_client_detail!$A783&lt;&gt;"",IF(OR(LEFT(trading_client_detail!$F783,3)="USD",RIGHT(trading_client_detail!$F783,3)="USD",LEFT(trading_client_detail!$F783,3)="EUR",RIGHT(trading_client_detail!$F783,3)="EUR"),"",trading_client_detail!$G783),"")</f>
        <v/>
      </c>
    </row>
    <row r="784" spans="1:4" x14ac:dyDescent="0.25">
      <c r="A784" t="str">
        <f>IF(AND(trading_client_detail!$A784&lt;&gt;"",ROUND(trading_client_detail!$G784,0)&lt;&gt;0),IF(OR(LEFT(trading_client_detail!$F784,3)="USD",RIGHT(trading_client_detail!$F784,3)="USD",LEFT(trading_client_detail!$F784,3)="EUR",RIGHT(trading_client_detail!$F784,3)="EUR"),"",IF(NOT(ISERROR(VLOOKUP(trading_client_detail!$E784,'asset_&amp;_open_positions'!$E:$M, 9, FALSE))),VLOOKUP(trading_client_detail!$E784,'asset_&amp;_open_positions'!$E:$M, 9, FALSE),IF(NOT(ISERROR(VLOOKUP(trading_client_detail!$F784,'asset_&amp;_open_positions'!$E:$M, 9, FALSE))),VLOOKUP(trading_client_detail!$F784,'asset_&amp;_open_positions'!$E:$M, 9, FALSE),RIGHT(trading_client_detail!$F784,LEN(trading_client_detail!$F784)-1)))),"")</f>
        <v>LINK</v>
      </c>
      <c r="B784" t="str">
        <f>IF(AND(trading_client_detail!$A784&lt;&gt;"",ROUND(trading_client_detail!$G784,0)&lt;&gt;0),IF(OR(LEFT(trading_client_detail!$F784,3)="USD",RIGHT(trading_client_detail!$F784,3)="USD"),"",IF(NOT(ISERROR(VLOOKUP(trading_client_detail!$E784,'asset_&amp;_open_positions'!$E:$M, 6, FALSE))),VLOOKUP(trading_client_detail!$E784,'asset_&amp;_open_positions'!$E:$M, 6, FALSE),IF(NOT(ISERROR(VLOOKUP($A784,'asset_&amp;_open_positions'!$E:$M, 6, FALSE))),VLOOKUP($A784,'asset_&amp;_open_positions'!$E:$M, 6, FALSE),"ASSET"))),"")</f>
        <v>ASSET</v>
      </c>
      <c r="C784">
        <f>IF(AND(trading_client_detail!$A784&lt;&gt;"",ROUND(trading_client_detail!$G784,0)&lt;&gt;0),IF(OR(LEFT(trading_client_detail!$F784,3)="USD",RIGHT(trading_client_detail!$F784,3)="USD"),"",IF(NOT(ISERROR(VLOOKUP(trading_client_detail!$E784,'asset_&amp;_open_positions'!$E:$M, 6, FALSE))),VLOOKUP(trading_client_detail!$E784,'asset_&amp;_open_positions'!$E:$M, 8, FALSE),IF(NOT(ISERROR(VLOOKUP($A784,'asset_&amp;_open_positions'!$E:$M, 6, FALSE))),VLOOKUP($A784,'asset_&amp;_open_positions'!$E:$M, 8, FALSE),1))),"")</f>
        <v>1</v>
      </c>
      <c r="D784" s="42">
        <f>IF(trading_client_detail!$A784&lt;&gt;"",IF(OR(LEFT(trading_client_detail!$F784,3)="USD",RIGHT(trading_client_detail!$F784,3)="USD",LEFT(trading_client_detail!$F784,3)="EUR",RIGHT(trading_client_detail!$F784,3)="EUR"),"",trading_client_detail!$G784),"")</f>
        <v>-1685.6324172269999</v>
      </c>
    </row>
    <row r="785" spans="1:4" x14ac:dyDescent="0.25">
      <c r="A785" t="str">
        <f>IF(AND(trading_client_detail!$A785&lt;&gt;"",ROUND(trading_client_detail!$G785,0)&lt;&gt;0),IF(OR(LEFT(trading_client_detail!$F785,3)="USD",RIGHT(trading_client_detail!$F785,3)="USD",LEFT(trading_client_detail!$F785,3)="EUR",RIGHT(trading_client_detail!$F785,3)="EUR"),"",IF(NOT(ISERROR(VLOOKUP(trading_client_detail!$E785,'asset_&amp;_open_positions'!$E:$M, 9, FALSE))),VLOOKUP(trading_client_detail!$E785,'asset_&amp;_open_positions'!$E:$M, 9, FALSE),IF(NOT(ISERROR(VLOOKUP(trading_client_detail!$F785,'asset_&amp;_open_positions'!$E:$M, 9, FALSE))),VLOOKUP(trading_client_detail!$F785,'asset_&amp;_open_positions'!$E:$M, 9, FALSE),RIGHT(trading_client_detail!$F785,LEN(trading_client_detail!$F785)-1)))),"")</f>
        <v/>
      </c>
      <c r="B785" t="str">
        <f>IF(AND(trading_client_detail!$A785&lt;&gt;"",ROUND(trading_client_detail!$G785,0)&lt;&gt;0),IF(OR(LEFT(trading_client_detail!$F785,3)="USD",RIGHT(trading_client_detail!$F785,3)="USD"),"",IF(NOT(ISERROR(VLOOKUP(trading_client_detail!$E785,'asset_&amp;_open_positions'!$E:$M, 6, FALSE))),VLOOKUP(trading_client_detail!$E785,'asset_&amp;_open_positions'!$E:$M, 6, FALSE),IF(NOT(ISERROR(VLOOKUP($A785,'asset_&amp;_open_positions'!$E:$M, 6, FALSE))),VLOOKUP($A785,'asset_&amp;_open_positions'!$E:$M, 6, FALSE),"ASSET"))),"")</f>
        <v/>
      </c>
      <c r="C785" t="str">
        <f>IF(AND(trading_client_detail!$A785&lt;&gt;"",ROUND(trading_client_detail!$G785,0)&lt;&gt;0),IF(OR(LEFT(trading_client_detail!$F785,3)="USD",RIGHT(trading_client_detail!$F785,3)="USD"),"",IF(NOT(ISERROR(VLOOKUP(trading_client_detail!$E785,'asset_&amp;_open_positions'!$E:$M, 6, FALSE))),VLOOKUP(trading_client_detail!$E785,'asset_&amp;_open_positions'!$E:$M, 8, FALSE),IF(NOT(ISERROR(VLOOKUP($A785,'asset_&amp;_open_positions'!$E:$M, 6, FALSE))),VLOOKUP($A785,'asset_&amp;_open_positions'!$E:$M, 8, FALSE),1))),"")</f>
        <v/>
      </c>
      <c r="D785" s="42" t="str">
        <f>IF(trading_client_detail!$A785&lt;&gt;"",IF(OR(LEFT(trading_client_detail!$F785,3)="USD",RIGHT(trading_client_detail!$F785,3)="USD",LEFT(trading_client_detail!$F785,3)="EUR",RIGHT(trading_client_detail!$F785,3)="EUR"),"",trading_client_detail!$G785),"")</f>
        <v/>
      </c>
    </row>
    <row r="786" spans="1:4" x14ac:dyDescent="0.25">
      <c r="A786" t="str">
        <f>IF(AND(trading_client_detail!$A786&lt;&gt;"",ROUND(trading_client_detail!$G786,0)&lt;&gt;0),IF(OR(LEFT(trading_client_detail!$F786,3)="USD",RIGHT(trading_client_detail!$F786,3)="USD",LEFT(trading_client_detail!$F786,3)="EUR",RIGHT(trading_client_detail!$F786,3)="EUR"),"",IF(NOT(ISERROR(VLOOKUP(trading_client_detail!$E786,'asset_&amp;_open_positions'!$E:$M, 9, FALSE))),VLOOKUP(trading_client_detail!$E786,'asset_&amp;_open_positions'!$E:$M, 9, FALSE),IF(NOT(ISERROR(VLOOKUP(trading_client_detail!$F786,'asset_&amp;_open_positions'!$E:$M, 9, FALSE))),VLOOKUP(trading_client_detail!$F786,'asset_&amp;_open_positions'!$E:$M, 9, FALSE),RIGHT(trading_client_detail!$F786,LEN(trading_client_detail!$F786)-1)))),"")</f>
        <v>LINK</v>
      </c>
      <c r="B786" t="str">
        <f>IF(AND(trading_client_detail!$A786&lt;&gt;"",ROUND(trading_client_detail!$G786,0)&lt;&gt;0),IF(OR(LEFT(trading_client_detail!$F786,3)="USD",RIGHT(trading_client_detail!$F786,3)="USD"),"",IF(NOT(ISERROR(VLOOKUP(trading_client_detail!$E786,'asset_&amp;_open_positions'!$E:$M, 6, FALSE))),VLOOKUP(trading_client_detail!$E786,'asset_&amp;_open_positions'!$E:$M, 6, FALSE),IF(NOT(ISERROR(VLOOKUP($A786,'asset_&amp;_open_positions'!$E:$M, 6, FALSE))),VLOOKUP($A786,'asset_&amp;_open_positions'!$E:$M, 6, FALSE),"ASSET"))),"")</f>
        <v>ASSET</v>
      </c>
      <c r="C786">
        <f>IF(AND(trading_client_detail!$A786&lt;&gt;"",ROUND(trading_client_detail!$G786,0)&lt;&gt;0),IF(OR(LEFT(trading_client_detail!$F786,3)="USD",RIGHT(trading_client_detail!$F786,3)="USD"),"",IF(NOT(ISERROR(VLOOKUP(trading_client_detail!$E786,'asset_&amp;_open_positions'!$E:$M, 6, FALSE))),VLOOKUP(trading_client_detail!$E786,'asset_&amp;_open_positions'!$E:$M, 8, FALSE),IF(NOT(ISERROR(VLOOKUP($A786,'asset_&amp;_open_positions'!$E:$M, 6, FALSE))),VLOOKUP($A786,'asset_&amp;_open_positions'!$E:$M, 8, FALSE),1))),"")</f>
        <v>1</v>
      </c>
      <c r="D786" s="42">
        <f>IF(trading_client_detail!$A786&lt;&gt;"",IF(OR(LEFT(trading_client_detail!$F786,3)="USD",RIGHT(trading_client_detail!$F786,3)="USD",LEFT(trading_client_detail!$F786,3)="EUR",RIGHT(trading_client_detail!$F786,3)="EUR"),"",trading_client_detail!$G786),"")</f>
        <v>30044</v>
      </c>
    </row>
    <row r="787" spans="1:4" x14ac:dyDescent="0.25">
      <c r="A787" t="str">
        <f>IF(AND(trading_client_detail!$A787&lt;&gt;"",ROUND(trading_client_detail!$G787,0)&lt;&gt;0),IF(OR(LEFT(trading_client_detail!$F787,3)="USD",RIGHT(trading_client_detail!$F787,3)="USD",LEFT(trading_client_detail!$F787,3)="EUR",RIGHT(trading_client_detail!$F787,3)="EUR"),"",IF(NOT(ISERROR(VLOOKUP(trading_client_detail!$E787,'asset_&amp;_open_positions'!$E:$M, 9, FALSE))),VLOOKUP(trading_client_detail!$E787,'asset_&amp;_open_positions'!$E:$M, 9, FALSE),IF(NOT(ISERROR(VLOOKUP(trading_client_detail!$F787,'asset_&amp;_open_positions'!$E:$M, 9, FALSE))),VLOOKUP(trading_client_detail!$F787,'asset_&amp;_open_positions'!$E:$M, 9, FALSE),RIGHT(trading_client_detail!$F787,LEN(trading_client_detail!$F787)-1)))),"")</f>
        <v/>
      </c>
      <c r="B787" t="str">
        <f>IF(AND(trading_client_detail!$A787&lt;&gt;"",ROUND(trading_client_detail!$G787,0)&lt;&gt;0),IF(OR(LEFT(trading_client_detail!$F787,3)="USD",RIGHT(trading_client_detail!$F787,3)="USD"),"",IF(NOT(ISERROR(VLOOKUP(trading_client_detail!$E787,'asset_&amp;_open_positions'!$E:$M, 6, FALSE))),VLOOKUP(trading_client_detail!$E787,'asset_&amp;_open_positions'!$E:$M, 6, FALSE),IF(NOT(ISERROR(VLOOKUP($A787,'asset_&amp;_open_positions'!$E:$M, 6, FALSE))),VLOOKUP($A787,'asset_&amp;_open_positions'!$E:$M, 6, FALSE),"ASSET"))),"")</f>
        <v/>
      </c>
      <c r="C787" t="str">
        <f>IF(AND(trading_client_detail!$A787&lt;&gt;"",ROUND(trading_client_detail!$G787,0)&lt;&gt;0),IF(OR(LEFT(trading_client_detail!$F787,3)="USD",RIGHT(trading_client_detail!$F787,3)="USD"),"",IF(NOT(ISERROR(VLOOKUP(trading_client_detail!$E787,'asset_&amp;_open_positions'!$E:$M, 6, FALSE))),VLOOKUP(trading_client_detail!$E787,'asset_&amp;_open_positions'!$E:$M, 8, FALSE),IF(NOT(ISERROR(VLOOKUP($A787,'asset_&amp;_open_positions'!$E:$M, 6, FALSE))),VLOOKUP($A787,'asset_&amp;_open_positions'!$E:$M, 8, FALSE),1))),"")</f>
        <v/>
      </c>
      <c r="D787" s="42" t="str">
        <f>IF(trading_client_detail!$A787&lt;&gt;"",IF(OR(LEFT(trading_client_detail!$F787,3)="USD",RIGHT(trading_client_detail!$F787,3)="USD",LEFT(trading_client_detail!$F787,3)="EUR",RIGHT(trading_client_detail!$F787,3)="EUR"),"",trading_client_detail!$G787),"")</f>
        <v/>
      </c>
    </row>
    <row r="788" spans="1:4" x14ac:dyDescent="0.25">
      <c r="A788" t="str">
        <f>IF(AND(trading_client_detail!$A788&lt;&gt;"",ROUND(trading_client_detail!$G788,0)&lt;&gt;0),IF(OR(LEFT(trading_client_detail!$F788,3)="USD",RIGHT(trading_client_detail!$F788,3)="USD",LEFT(trading_client_detail!$F788,3)="EUR",RIGHT(trading_client_detail!$F788,3)="EUR"),"",IF(NOT(ISERROR(VLOOKUP(trading_client_detail!$E788,'asset_&amp;_open_positions'!$E:$M, 9, FALSE))),VLOOKUP(trading_client_detail!$E788,'asset_&amp;_open_positions'!$E:$M, 9, FALSE),IF(NOT(ISERROR(VLOOKUP(trading_client_detail!$F788,'asset_&amp;_open_positions'!$E:$M, 9, FALSE))),VLOOKUP(trading_client_detail!$F788,'asset_&amp;_open_positions'!$E:$M, 9, FALSE),RIGHT(trading_client_detail!$F788,LEN(trading_client_detail!$F788)-1)))),"")</f>
        <v>LINK</v>
      </c>
      <c r="B788" t="str">
        <f>IF(AND(trading_client_detail!$A788&lt;&gt;"",ROUND(trading_client_detail!$G788,0)&lt;&gt;0),IF(OR(LEFT(trading_client_detail!$F788,3)="USD",RIGHT(trading_client_detail!$F788,3)="USD"),"",IF(NOT(ISERROR(VLOOKUP(trading_client_detail!$E788,'asset_&amp;_open_positions'!$E:$M, 6, FALSE))),VLOOKUP(trading_client_detail!$E788,'asset_&amp;_open_positions'!$E:$M, 6, FALSE),IF(NOT(ISERROR(VLOOKUP($A788,'asset_&amp;_open_positions'!$E:$M, 6, FALSE))),VLOOKUP($A788,'asset_&amp;_open_positions'!$E:$M, 6, FALSE),"ASSET"))),"")</f>
        <v>SWAP</v>
      </c>
      <c r="C788">
        <f>IF(AND(trading_client_detail!$A788&lt;&gt;"",ROUND(trading_client_detail!$G788,0)&lt;&gt;0),IF(OR(LEFT(trading_client_detail!$F788,3)="USD",RIGHT(trading_client_detail!$F788,3)="USD"),"",IF(NOT(ISERROR(VLOOKUP(trading_client_detail!$E788,'asset_&amp;_open_positions'!$E:$M, 6, FALSE))),VLOOKUP(trading_client_detail!$E788,'asset_&amp;_open_positions'!$E:$M, 8, FALSE),IF(NOT(ISERROR(VLOOKUP($A788,'asset_&amp;_open_positions'!$E:$M, 6, FALSE))),VLOOKUP($A788,'asset_&amp;_open_positions'!$E:$M, 8, FALSE),1))),"")</f>
        <v>1</v>
      </c>
      <c r="D788" s="42">
        <f>IF(trading_client_detail!$A788&lt;&gt;"",IF(OR(LEFT(trading_client_detail!$F788,3)="USD",RIGHT(trading_client_detail!$F788,3)="USD",LEFT(trading_client_detail!$F788,3)="EUR",RIGHT(trading_client_detail!$F788,3)="EUR"),"",trading_client_detail!$G788),"")</f>
        <v>-33952</v>
      </c>
    </row>
    <row r="789" spans="1:4" x14ac:dyDescent="0.25">
      <c r="A789" t="str">
        <f>IF(AND(trading_client_detail!$A789&lt;&gt;"",ROUND(trading_client_detail!$G789,0)&lt;&gt;0),IF(OR(LEFT(trading_client_detail!$F789,3)="USD",RIGHT(trading_client_detail!$F789,3)="USD",LEFT(trading_client_detail!$F789,3)="EUR",RIGHT(trading_client_detail!$F789,3)="EUR"),"",IF(NOT(ISERROR(VLOOKUP(trading_client_detail!$E789,'asset_&amp;_open_positions'!$E:$M, 9, FALSE))),VLOOKUP(trading_client_detail!$E789,'asset_&amp;_open_positions'!$E:$M, 9, FALSE),IF(NOT(ISERROR(VLOOKUP(trading_client_detail!$F789,'asset_&amp;_open_positions'!$E:$M, 9, FALSE))),VLOOKUP(trading_client_detail!$F789,'asset_&amp;_open_positions'!$E:$M, 9, FALSE),RIGHT(trading_client_detail!$F789,LEN(trading_client_detail!$F789)-1)))),"")</f>
        <v/>
      </c>
      <c r="B789" t="str">
        <f>IF(AND(trading_client_detail!$A789&lt;&gt;"",ROUND(trading_client_detail!$G789,0)&lt;&gt;0),IF(OR(LEFT(trading_client_detail!$F789,3)="USD",RIGHT(trading_client_detail!$F789,3)="USD"),"",IF(NOT(ISERROR(VLOOKUP(trading_client_detail!$E789,'asset_&amp;_open_positions'!$E:$M, 6, FALSE))),VLOOKUP(trading_client_detail!$E789,'asset_&amp;_open_positions'!$E:$M, 6, FALSE),IF(NOT(ISERROR(VLOOKUP($A789,'asset_&amp;_open_positions'!$E:$M, 6, FALSE))),VLOOKUP($A789,'asset_&amp;_open_positions'!$E:$M, 6, FALSE),"ASSET"))),"")</f>
        <v/>
      </c>
      <c r="C789" t="str">
        <f>IF(AND(trading_client_detail!$A789&lt;&gt;"",ROUND(trading_client_detail!$G789,0)&lt;&gt;0),IF(OR(LEFT(trading_client_detail!$F789,3)="USD",RIGHT(trading_client_detail!$F789,3)="USD"),"",IF(NOT(ISERROR(VLOOKUP(trading_client_detail!$E789,'asset_&amp;_open_positions'!$E:$M, 6, FALSE))),VLOOKUP(trading_client_detail!$E789,'asset_&amp;_open_positions'!$E:$M, 8, FALSE),IF(NOT(ISERROR(VLOOKUP($A789,'asset_&amp;_open_positions'!$E:$M, 6, FALSE))),VLOOKUP($A789,'asset_&amp;_open_positions'!$E:$M, 8, FALSE),1))),"")</f>
        <v/>
      </c>
      <c r="D789" s="42" t="str">
        <f>IF(trading_client_detail!$A789&lt;&gt;"",IF(OR(LEFT(trading_client_detail!$F789,3)="USD",RIGHT(trading_client_detail!$F789,3)="USD",LEFT(trading_client_detail!$F789,3)="EUR",RIGHT(trading_client_detail!$F789,3)="EUR"),"",trading_client_detail!$G789),"")</f>
        <v/>
      </c>
    </row>
    <row r="790" spans="1:4" x14ac:dyDescent="0.25">
      <c r="A790" t="str">
        <f>IF(AND(trading_client_detail!$A790&lt;&gt;"",ROUND(trading_client_detail!$G790,0)&lt;&gt;0),IF(OR(LEFT(trading_client_detail!$F790,3)="USD",RIGHT(trading_client_detail!$F790,3)="USD",LEFT(trading_client_detail!$F790,3)="EUR",RIGHT(trading_client_detail!$F790,3)="EUR"),"",IF(NOT(ISERROR(VLOOKUP(trading_client_detail!$E790,'asset_&amp;_open_positions'!$E:$M, 9, FALSE))),VLOOKUP(trading_client_detail!$E790,'asset_&amp;_open_positions'!$E:$M, 9, FALSE),IF(NOT(ISERROR(VLOOKUP(trading_client_detail!$F790,'asset_&amp;_open_positions'!$E:$M, 9, FALSE))),VLOOKUP(trading_client_detail!$F790,'asset_&amp;_open_positions'!$E:$M, 9, FALSE),RIGHT(trading_client_detail!$F790,LEN(trading_client_detail!$F790)-1)))),"")</f>
        <v>LINK</v>
      </c>
      <c r="B790" t="str">
        <f>IF(AND(trading_client_detail!$A790&lt;&gt;"",ROUND(trading_client_detail!$G790,0)&lt;&gt;0),IF(OR(LEFT(trading_client_detail!$F790,3)="USD",RIGHT(trading_client_detail!$F790,3)="USD"),"",IF(NOT(ISERROR(VLOOKUP(trading_client_detail!$E790,'asset_&amp;_open_positions'!$E:$M, 6, FALSE))),VLOOKUP(trading_client_detail!$E790,'asset_&amp;_open_positions'!$E:$M, 6, FALSE),IF(NOT(ISERROR(VLOOKUP($A790,'asset_&amp;_open_positions'!$E:$M, 6, FALSE))),VLOOKUP($A790,'asset_&amp;_open_positions'!$E:$M, 6, FALSE),"ASSET"))),"")</f>
        <v>ASSET</v>
      </c>
      <c r="C790">
        <f>IF(AND(trading_client_detail!$A790&lt;&gt;"",ROUND(trading_client_detail!$G790,0)&lt;&gt;0),IF(OR(LEFT(trading_client_detail!$F790,3)="USD",RIGHT(trading_client_detail!$F790,3)="USD"),"",IF(NOT(ISERROR(VLOOKUP(trading_client_detail!$E790,'asset_&amp;_open_positions'!$E:$M, 6, FALSE))),VLOOKUP(trading_client_detail!$E790,'asset_&amp;_open_positions'!$E:$M, 8, FALSE),IF(NOT(ISERROR(VLOOKUP($A790,'asset_&amp;_open_positions'!$E:$M, 6, FALSE))),VLOOKUP($A790,'asset_&amp;_open_positions'!$E:$M, 8, FALSE),1))),"")</f>
        <v>1</v>
      </c>
      <c r="D790" s="42">
        <f>IF(trading_client_detail!$A790&lt;&gt;"",IF(OR(LEFT(trading_client_detail!$F790,3)="USD",RIGHT(trading_client_detail!$F790,3)="USD",LEFT(trading_client_detail!$F790,3)="EUR",RIGHT(trading_client_detail!$F790,3)="EUR"),"",trading_client_detail!$G790),"")</f>
        <v>3806.11</v>
      </c>
    </row>
    <row r="791" spans="1:4" x14ac:dyDescent="0.25">
      <c r="A791" t="str">
        <f>IF(AND(trading_client_detail!$A791&lt;&gt;"",ROUND(trading_client_detail!$G791,0)&lt;&gt;0),IF(OR(LEFT(trading_client_detail!$F791,3)="USD",RIGHT(trading_client_detail!$F791,3)="USD",LEFT(trading_client_detail!$F791,3)="EUR",RIGHT(trading_client_detail!$F791,3)="EUR"),"",IF(NOT(ISERROR(VLOOKUP(trading_client_detail!$E791,'asset_&amp;_open_positions'!$E:$M, 9, FALSE))),VLOOKUP(trading_client_detail!$E791,'asset_&amp;_open_positions'!$E:$M, 9, FALSE),IF(NOT(ISERROR(VLOOKUP(trading_client_detail!$F791,'asset_&amp;_open_positions'!$E:$M, 9, FALSE))),VLOOKUP(trading_client_detail!$F791,'asset_&amp;_open_positions'!$E:$M, 9, FALSE),RIGHT(trading_client_detail!$F791,LEN(trading_client_detail!$F791)-1)))),"")</f>
        <v/>
      </c>
      <c r="B791" t="str">
        <f>IF(AND(trading_client_detail!$A791&lt;&gt;"",ROUND(trading_client_detail!$G791,0)&lt;&gt;0),IF(OR(LEFT(trading_client_detail!$F791,3)="USD",RIGHT(trading_client_detail!$F791,3)="USD"),"",IF(NOT(ISERROR(VLOOKUP(trading_client_detail!$E791,'asset_&amp;_open_positions'!$E:$M, 6, FALSE))),VLOOKUP(trading_client_detail!$E791,'asset_&amp;_open_positions'!$E:$M, 6, FALSE),IF(NOT(ISERROR(VLOOKUP($A791,'asset_&amp;_open_positions'!$E:$M, 6, FALSE))),VLOOKUP($A791,'asset_&amp;_open_positions'!$E:$M, 6, FALSE),"ASSET"))),"")</f>
        <v/>
      </c>
      <c r="C791" t="str">
        <f>IF(AND(trading_client_detail!$A791&lt;&gt;"",ROUND(trading_client_detail!$G791,0)&lt;&gt;0),IF(OR(LEFT(trading_client_detail!$F791,3)="USD",RIGHT(trading_client_detail!$F791,3)="USD"),"",IF(NOT(ISERROR(VLOOKUP(trading_client_detail!$E791,'asset_&amp;_open_positions'!$E:$M, 6, FALSE))),VLOOKUP(trading_client_detail!$E791,'asset_&amp;_open_positions'!$E:$M, 8, FALSE),IF(NOT(ISERROR(VLOOKUP($A791,'asset_&amp;_open_positions'!$E:$M, 6, FALSE))),VLOOKUP($A791,'asset_&amp;_open_positions'!$E:$M, 8, FALSE),1))),"")</f>
        <v/>
      </c>
      <c r="D791" s="42" t="str">
        <f>IF(trading_client_detail!$A791&lt;&gt;"",IF(OR(LEFT(trading_client_detail!$F791,3)="USD",RIGHT(trading_client_detail!$F791,3)="USD",LEFT(trading_client_detail!$F791,3)="EUR",RIGHT(trading_client_detail!$F791,3)="EUR"),"",trading_client_detail!$G791),"")</f>
        <v/>
      </c>
    </row>
    <row r="792" spans="1:4" x14ac:dyDescent="0.25">
      <c r="A792" t="str">
        <f>IF(AND(trading_client_detail!$A792&lt;&gt;"",ROUND(trading_client_detail!$G792,0)&lt;&gt;0),IF(OR(LEFT(trading_client_detail!$F792,3)="USD",RIGHT(trading_client_detail!$F792,3)="USD",LEFT(trading_client_detail!$F792,3)="EUR",RIGHT(trading_client_detail!$F792,3)="EUR"),"",IF(NOT(ISERROR(VLOOKUP(trading_client_detail!$E792,'asset_&amp;_open_positions'!$E:$M, 9, FALSE))),VLOOKUP(trading_client_detail!$E792,'asset_&amp;_open_positions'!$E:$M, 9, FALSE),IF(NOT(ISERROR(VLOOKUP(trading_client_detail!$F792,'asset_&amp;_open_positions'!$E:$M, 9, FALSE))),VLOOKUP(trading_client_detail!$F792,'asset_&amp;_open_positions'!$E:$M, 9, FALSE),RIGHT(trading_client_detail!$F792,LEN(trading_client_detail!$F792)-1)))),"")</f>
        <v>LINK</v>
      </c>
      <c r="B792" t="str">
        <f>IF(AND(trading_client_detail!$A792&lt;&gt;"",ROUND(trading_client_detail!$G792,0)&lt;&gt;0),IF(OR(LEFT(trading_client_detail!$F792,3)="USD",RIGHT(trading_client_detail!$F792,3)="USD"),"",IF(NOT(ISERROR(VLOOKUP(trading_client_detail!$E792,'asset_&amp;_open_positions'!$E:$M, 6, FALSE))),VLOOKUP(trading_client_detail!$E792,'asset_&amp;_open_positions'!$E:$M, 6, FALSE),IF(NOT(ISERROR(VLOOKUP($A792,'asset_&amp;_open_positions'!$E:$M, 6, FALSE))),VLOOKUP($A792,'asset_&amp;_open_positions'!$E:$M, 6, FALSE),"ASSET"))),"")</f>
        <v>ASSET</v>
      </c>
      <c r="C792">
        <f>IF(AND(trading_client_detail!$A792&lt;&gt;"",ROUND(trading_client_detail!$G792,0)&lt;&gt;0),IF(OR(LEFT(trading_client_detail!$F792,3)="USD",RIGHT(trading_client_detail!$F792,3)="USD"),"",IF(NOT(ISERROR(VLOOKUP(trading_client_detail!$E792,'asset_&amp;_open_positions'!$E:$M, 6, FALSE))),VLOOKUP(trading_client_detail!$E792,'asset_&amp;_open_positions'!$E:$M, 8, FALSE),IF(NOT(ISERROR(VLOOKUP($A792,'asset_&amp;_open_positions'!$E:$M, 6, FALSE))),VLOOKUP($A792,'asset_&amp;_open_positions'!$E:$M, 8, FALSE),1))),"")</f>
        <v>1</v>
      </c>
      <c r="D792" s="42">
        <f>IF(trading_client_detail!$A792&lt;&gt;"",IF(OR(LEFT(trading_client_detail!$F792,3)="USD",RIGHT(trading_client_detail!$F792,3)="USD",LEFT(trading_client_detail!$F792,3)="EUR",RIGHT(trading_client_detail!$F792,3)="EUR"),"",trading_client_detail!$G792),"")</f>
        <v>-3806.5011019200001</v>
      </c>
    </row>
    <row r="793" spans="1:4" x14ac:dyDescent="0.25">
      <c r="A793" t="str">
        <f>IF(AND(trading_client_detail!$A793&lt;&gt;"",ROUND(trading_client_detail!$G793,0)&lt;&gt;0),IF(OR(LEFT(trading_client_detail!$F793,3)="USD",RIGHT(trading_client_detail!$F793,3)="USD",LEFT(trading_client_detail!$F793,3)="EUR",RIGHT(trading_client_detail!$F793,3)="EUR"),"",IF(NOT(ISERROR(VLOOKUP(trading_client_detail!$E793,'asset_&amp;_open_positions'!$E:$M, 9, FALSE))),VLOOKUP(trading_client_detail!$E793,'asset_&amp;_open_positions'!$E:$M, 9, FALSE),IF(NOT(ISERROR(VLOOKUP(trading_client_detail!$F793,'asset_&amp;_open_positions'!$E:$M, 9, FALSE))),VLOOKUP(trading_client_detail!$F793,'asset_&amp;_open_positions'!$E:$M, 9, FALSE),RIGHT(trading_client_detail!$F793,LEN(trading_client_detail!$F793)-1)))),"")</f>
        <v/>
      </c>
      <c r="B793" t="str">
        <f>IF(AND(trading_client_detail!$A793&lt;&gt;"",ROUND(trading_client_detail!$G793,0)&lt;&gt;0),IF(OR(LEFT(trading_client_detail!$F793,3)="USD",RIGHT(trading_client_detail!$F793,3)="USD"),"",IF(NOT(ISERROR(VLOOKUP(trading_client_detail!$E793,'asset_&amp;_open_positions'!$E:$M, 6, FALSE))),VLOOKUP(trading_client_detail!$E793,'asset_&amp;_open_positions'!$E:$M, 6, FALSE),IF(NOT(ISERROR(VLOOKUP($A793,'asset_&amp;_open_positions'!$E:$M, 6, FALSE))),VLOOKUP($A793,'asset_&amp;_open_positions'!$E:$M, 6, FALSE),"ASSET"))),"")</f>
        <v/>
      </c>
      <c r="C793" t="str">
        <f>IF(AND(trading_client_detail!$A793&lt;&gt;"",ROUND(trading_client_detail!$G793,0)&lt;&gt;0),IF(OR(LEFT(trading_client_detail!$F793,3)="USD",RIGHT(trading_client_detail!$F793,3)="USD"),"",IF(NOT(ISERROR(VLOOKUP(trading_client_detail!$E793,'asset_&amp;_open_positions'!$E:$M, 6, FALSE))),VLOOKUP(trading_client_detail!$E793,'asset_&amp;_open_positions'!$E:$M, 8, FALSE),IF(NOT(ISERROR(VLOOKUP($A793,'asset_&amp;_open_positions'!$E:$M, 6, FALSE))),VLOOKUP($A793,'asset_&amp;_open_positions'!$E:$M, 8, FALSE),1))),"")</f>
        <v/>
      </c>
      <c r="D793" s="42" t="str">
        <f>IF(trading_client_detail!$A793&lt;&gt;"",IF(OR(LEFT(trading_client_detail!$F793,3)="USD",RIGHT(trading_client_detail!$F793,3)="USD",LEFT(trading_client_detail!$F793,3)="EUR",RIGHT(trading_client_detail!$F793,3)="EUR"),"",trading_client_detail!$G793),"")</f>
        <v/>
      </c>
    </row>
    <row r="794" spans="1:4" x14ac:dyDescent="0.25">
      <c r="A794" t="str">
        <f>IF(AND(trading_client_detail!$A794&lt;&gt;"",ROUND(trading_client_detail!$G794,0)&lt;&gt;0),IF(OR(LEFT(trading_client_detail!$F794,3)="USD",RIGHT(trading_client_detail!$F794,3)="USD",LEFT(trading_client_detail!$F794,3)="EUR",RIGHT(trading_client_detail!$F794,3)="EUR"),"",IF(NOT(ISERROR(VLOOKUP(trading_client_detail!$E794,'asset_&amp;_open_positions'!$E:$M, 9, FALSE))),VLOOKUP(trading_client_detail!$E794,'asset_&amp;_open_positions'!$E:$M, 9, FALSE),IF(NOT(ISERROR(VLOOKUP(trading_client_detail!$F794,'asset_&amp;_open_positions'!$E:$M, 9, FALSE))),VLOOKUP(trading_client_detail!$F794,'asset_&amp;_open_positions'!$E:$M, 9, FALSE),RIGHT(trading_client_detail!$F794,LEN(trading_client_detail!$F794)-1)))),"")</f>
        <v>LTC</v>
      </c>
      <c r="B794" t="str">
        <f>IF(AND(trading_client_detail!$A794&lt;&gt;"",ROUND(trading_client_detail!$G794,0)&lt;&gt;0),IF(OR(LEFT(trading_client_detail!$F794,3)="USD",RIGHT(trading_client_detail!$F794,3)="USD"),"",IF(NOT(ISERROR(VLOOKUP(trading_client_detail!$E794,'asset_&amp;_open_positions'!$E:$M, 6, FALSE))),VLOOKUP(trading_client_detail!$E794,'asset_&amp;_open_positions'!$E:$M, 6, FALSE),IF(NOT(ISERROR(VLOOKUP($A794,'asset_&amp;_open_positions'!$E:$M, 6, FALSE))),VLOOKUP($A794,'asset_&amp;_open_positions'!$E:$M, 6, FALSE),"ASSET"))),"")</f>
        <v>ASSET</v>
      </c>
      <c r="C794">
        <f>IF(AND(trading_client_detail!$A794&lt;&gt;"",ROUND(trading_client_detail!$G794,0)&lt;&gt;0),IF(OR(LEFT(trading_client_detail!$F794,3)="USD",RIGHT(trading_client_detail!$F794,3)="USD"),"",IF(NOT(ISERROR(VLOOKUP(trading_client_detail!$E794,'asset_&amp;_open_positions'!$E:$M, 6, FALSE))),VLOOKUP(trading_client_detail!$E794,'asset_&amp;_open_positions'!$E:$M, 8, FALSE),IF(NOT(ISERROR(VLOOKUP($A794,'asset_&amp;_open_positions'!$E:$M, 6, FALSE))),VLOOKUP($A794,'asset_&amp;_open_positions'!$E:$M, 8, FALSE),1))),"")</f>
        <v>1</v>
      </c>
      <c r="D794" s="42">
        <f>IF(trading_client_detail!$A794&lt;&gt;"",IF(OR(LEFT(trading_client_detail!$F794,3)="USD",RIGHT(trading_client_detail!$F794,3)="USD",LEFT(trading_client_detail!$F794,3)="EUR",RIGHT(trading_client_detail!$F794,3)="EUR"),"",trading_client_detail!$G794),"")</f>
        <v>-523.12699999999995</v>
      </c>
    </row>
    <row r="795" spans="1:4" x14ac:dyDescent="0.25">
      <c r="A795" t="str">
        <f>IF(AND(trading_client_detail!$A795&lt;&gt;"",ROUND(trading_client_detail!$G795,0)&lt;&gt;0),IF(OR(LEFT(trading_client_detail!$F795,3)="USD",RIGHT(trading_client_detail!$F795,3)="USD",LEFT(trading_client_detail!$F795,3)="EUR",RIGHT(trading_client_detail!$F795,3)="EUR"),"",IF(NOT(ISERROR(VLOOKUP(trading_client_detail!$E795,'asset_&amp;_open_positions'!$E:$M, 9, FALSE))),VLOOKUP(trading_client_detail!$E795,'asset_&amp;_open_positions'!$E:$M, 9, FALSE),IF(NOT(ISERROR(VLOOKUP(trading_client_detail!$F795,'asset_&amp;_open_positions'!$E:$M, 9, FALSE))),VLOOKUP(trading_client_detail!$F795,'asset_&amp;_open_positions'!$E:$M, 9, FALSE),RIGHT(trading_client_detail!$F795,LEN(trading_client_detail!$F795)-1)))),"")</f>
        <v/>
      </c>
      <c r="B795" t="str">
        <f>IF(AND(trading_client_detail!$A795&lt;&gt;"",ROUND(trading_client_detail!$G795,0)&lt;&gt;0),IF(OR(LEFT(trading_client_detail!$F795,3)="USD",RIGHT(trading_client_detail!$F795,3)="USD"),"",IF(NOT(ISERROR(VLOOKUP(trading_client_detail!$E795,'asset_&amp;_open_positions'!$E:$M, 6, FALSE))),VLOOKUP(trading_client_detail!$E795,'asset_&amp;_open_positions'!$E:$M, 6, FALSE),IF(NOT(ISERROR(VLOOKUP($A795,'asset_&amp;_open_positions'!$E:$M, 6, FALSE))),VLOOKUP($A795,'asset_&amp;_open_positions'!$E:$M, 6, FALSE),"ASSET"))),"")</f>
        <v/>
      </c>
      <c r="C795" t="str">
        <f>IF(AND(trading_client_detail!$A795&lt;&gt;"",ROUND(trading_client_detail!$G795,0)&lt;&gt;0),IF(OR(LEFT(trading_client_detail!$F795,3)="USD",RIGHT(trading_client_detail!$F795,3)="USD"),"",IF(NOT(ISERROR(VLOOKUP(trading_client_detail!$E795,'asset_&amp;_open_positions'!$E:$M, 6, FALSE))),VLOOKUP(trading_client_detail!$E795,'asset_&amp;_open_positions'!$E:$M, 8, FALSE),IF(NOT(ISERROR(VLOOKUP($A795,'asset_&amp;_open_positions'!$E:$M, 6, FALSE))),VLOOKUP($A795,'asset_&amp;_open_positions'!$E:$M, 8, FALSE),1))),"")</f>
        <v/>
      </c>
      <c r="D795" s="42" t="str">
        <f>IF(trading_client_detail!$A795&lt;&gt;"",IF(OR(LEFT(trading_client_detail!$F795,3)="USD",RIGHT(trading_client_detail!$F795,3)="USD",LEFT(trading_client_detail!$F795,3)="EUR",RIGHT(trading_client_detail!$F795,3)="EUR"),"",trading_client_detail!$G795),"")</f>
        <v/>
      </c>
    </row>
    <row r="796" spans="1:4" x14ac:dyDescent="0.25">
      <c r="A796" t="str">
        <f>IF(AND(trading_client_detail!$A796&lt;&gt;"",ROUND(trading_client_detail!$G796,0)&lt;&gt;0),IF(OR(LEFT(trading_client_detail!$F796,3)="USD",RIGHT(trading_client_detail!$F796,3)="USD",LEFT(trading_client_detail!$F796,3)="EUR",RIGHT(trading_client_detail!$F796,3)="EUR"),"",IF(NOT(ISERROR(VLOOKUP(trading_client_detail!$E796,'asset_&amp;_open_positions'!$E:$M, 9, FALSE))),VLOOKUP(trading_client_detail!$E796,'asset_&amp;_open_positions'!$E:$M, 9, FALSE),IF(NOT(ISERROR(VLOOKUP(trading_client_detail!$F796,'asset_&amp;_open_positions'!$E:$M, 9, FALSE))),VLOOKUP(trading_client_detail!$F796,'asset_&amp;_open_positions'!$E:$M, 9, FALSE),RIGHT(trading_client_detail!$F796,LEN(trading_client_detail!$F796)-1)))),"")</f>
        <v>LTC</v>
      </c>
      <c r="B796" t="str">
        <f>IF(AND(trading_client_detail!$A796&lt;&gt;"",ROUND(trading_client_detail!$G796,0)&lt;&gt;0),IF(OR(LEFT(trading_client_detail!$F796,3)="USD",RIGHT(trading_client_detail!$F796,3)="USD"),"",IF(NOT(ISERROR(VLOOKUP(trading_client_detail!$E796,'asset_&amp;_open_positions'!$E:$M, 6, FALSE))),VLOOKUP(trading_client_detail!$E796,'asset_&amp;_open_positions'!$E:$M, 6, FALSE),IF(NOT(ISERROR(VLOOKUP($A796,'asset_&amp;_open_positions'!$E:$M, 6, FALSE))),VLOOKUP($A796,'asset_&amp;_open_positions'!$E:$M, 6, FALSE),"ASSET"))),"")</f>
        <v>SWAP</v>
      </c>
      <c r="C796">
        <f>IF(AND(trading_client_detail!$A796&lt;&gt;"",ROUND(trading_client_detail!$G796,0)&lt;&gt;0),IF(OR(LEFT(trading_client_detail!$F796,3)="USD",RIGHT(trading_client_detail!$F796,3)="USD"),"",IF(NOT(ISERROR(VLOOKUP(trading_client_detail!$E796,'asset_&amp;_open_positions'!$E:$M, 6, FALSE))),VLOOKUP(trading_client_detail!$E796,'asset_&amp;_open_positions'!$E:$M, 8, FALSE),IF(NOT(ISERROR(VLOOKUP($A796,'asset_&amp;_open_positions'!$E:$M, 6, FALSE))),VLOOKUP($A796,'asset_&amp;_open_positions'!$E:$M, 8, FALSE),1))),"")</f>
        <v>1</v>
      </c>
      <c r="D796" s="42">
        <f>IF(trading_client_detail!$A796&lt;&gt;"",IF(OR(LEFT(trading_client_detail!$F796,3)="USD",RIGHT(trading_client_detail!$F796,3)="USD",LEFT(trading_client_detail!$F796,3)="EUR",RIGHT(trading_client_detail!$F796,3)="EUR"),"",trading_client_detail!$G796),"")</f>
        <v>-2596.5230000000001</v>
      </c>
    </row>
    <row r="797" spans="1:4" x14ac:dyDescent="0.25">
      <c r="A797" t="str">
        <f>IF(AND(trading_client_detail!$A797&lt;&gt;"",ROUND(trading_client_detail!$G797,0)&lt;&gt;0),IF(OR(LEFT(trading_client_detail!$F797,3)="USD",RIGHT(trading_client_detail!$F797,3)="USD",LEFT(trading_client_detail!$F797,3)="EUR",RIGHT(trading_client_detail!$F797,3)="EUR"),"",IF(NOT(ISERROR(VLOOKUP(trading_client_detail!$E797,'asset_&amp;_open_positions'!$E:$M, 9, FALSE))),VLOOKUP(trading_client_detail!$E797,'asset_&amp;_open_positions'!$E:$M, 9, FALSE),IF(NOT(ISERROR(VLOOKUP(trading_client_detail!$F797,'asset_&amp;_open_positions'!$E:$M, 9, FALSE))),VLOOKUP(trading_client_detail!$F797,'asset_&amp;_open_positions'!$E:$M, 9, FALSE),RIGHT(trading_client_detail!$F797,LEN(trading_client_detail!$F797)-1)))),"")</f>
        <v/>
      </c>
      <c r="B797" t="str">
        <f>IF(AND(trading_client_detail!$A797&lt;&gt;"",ROUND(trading_client_detail!$G797,0)&lt;&gt;0),IF(OR(LEFT(trading_client_detail!$F797,3)="USD",RIGHT(trading_client_detail!$F797,3)="USD"),"",IF(NOT(ISERROR(VLOOKUP(trading_client_detail!$E797,'asset_&amp;_open_positions'!$E:$M, 6, FALSE))),VLOOKUP(trading_client_detail!$E797,'asset_&amp;_open_positions'!$E:$M, 6, FALSE),IF(NOT(ISERROR(VLOOKUP($A797,'asset_&amp;_open_positions'!$E:$M, 6, FALSE))),VLOOKUP($A797,'asset_&amp;_open_positions'!$E:$M, 6, FALSE),"ASSET"))),"")</f>
        <v/>
      </c>
      <c r="C797" t="str">
        <f>IF(AND(trading_client_detail!$A797&lt;&gt;"",ROUND(trading_client_detail!$G797,0)&lt;&gt;0),IF(OR(LEFT(trading_client_detail!$F797,3)="USD",RIGHT(trading_client_detail!$F797,3)="USD"),"",IF(NOT(ISERROR(VLOOKUP(trading_client_detail!$E797,'asset_&amp;_open_positions'!$E:$M, 6, FALSE))),VLOOKUP(trading_client_detail!$E797,'asset_&amp;_open_positions'!$E:$M, 8, FALSE),IF(NOT(ISERROR(VLOOKUP($A797,'asset_&amp;_open_positions'!$E:$M, 6, FALSE))),VLOOKUP($A797,'asset_&amp;_open_positions'!$E:$M, 8, FALSE),1))),"")</f>
        <v/>
      </c>
      <c r="D797" s="42" t="str">
        <f>IF(trading_client_detail!$A797&lt;&gt;"",IF(OR(LEFT(trading_client_detail!$F797,3)="USD",RIGHT(trading_client_detail!$F797,3)="USD",LEFT(trading_client_detail!$F797,3)="EUR",RIGHT(trading_client_detail!$F797,3)="EUR"),"",trading_client_detail!$G797),"")</f>
        <v/>
      </c>
    </row>
    <row r="798" spans="1:4" x14ac:dyDescent="0.25">
      <c r="A798" t="str">
        <f>IF(AND(trading_client_detail!$A798&lt;&gt;"",ROUND(trading_client_detail!$G798,0)&lt;&gt;0),IF(OR(LEFT(trading_client_detail!$F798,3)="USD",RIGHT(trading_client_detail!$F798,3)="USD",LEFT(trading_client_detail!$F798,3)="EUR",RIGHT(trading_client_detail!$F798,3)="EUR"),"",IF(NOT(ISERROR(VLOOKUP(trading_client_detail!$E798,'asset_&amp;_open_positions'!$E:$M, 9, FALSE))),VLOOKUP(trading_client_detail!$E798,'asset_&amp;_open_positions'!$E:$M, 9, FALSE),IF(NOT(ISERROR(VLOOKUP(trading_client_detail!$F798,'asset_&amp;_open_positions'!$E:$M, 9, FALSE))),VLOOKUP(trading_client_detail!$F798,'asset_&amp;_open_positions'!$E:$M, 9, FALSE),RIGHT(trading_client_detail!$F798,LEN(trading_client_detail!$F798)-1)))),"")</f>
        <v>LTC</v>
      </c>
      <c r="B798" t="str">
        <f>IF(AND(trading_client_detail!$A798&lt;&gt;"",ROUND(trading_client_detail!$G798,0)&lt;&gt;0),IF(OR(LEFT(trading_client_detail!$F798,3)="USD",RIGHT(trading_client_detail!$F798,3)="USD"),"",IF(NOT(ISERROR(VLOOKUP(trading_client_detail!$E798,'asset_&amp;_open_positions'!$E:$M, 6, FALSE))),VLOOKUP(trading_client_detail!$E798,'asset_&amp;_open_positions'!$E:$M, 6, FALSE),IF(NOT(ISERROR(VLOOKUP($A798,'asset_&amp;_open_positions'!$E:$M, 6, FALSE))),VLOOKUP($A798,'asset_&amp;_open_positions'!$E:$M, 6, FALSE),"ASSET"))),"")</f>
        <v>ASSET</v>
      </c>
      <c r="C798">
        <f>IF(AND(trading_client_detail!$A798&lt;&gt;"",ROUND(trading_client_detail!$G798,0)&lt;&gt;0),IF(OR(LEFT(trading_client_detail!$F798,3)="USD",RIGHT(trading_client_detail!$F798,3)="USD"),"",IF(NOT(ISERROR(VLOOKUP(trading_client_detail!$E798,'asset_&amp;_open_positions'!$E:$M, 6, FALSE))),VLOOKUP(trading_client_detail!$E798,'asset_&amp;_open_positions'!$E:$M, 8, FALSE),IF(NOT(ISERROR(VLOOKUP($A798,'asset_&amp;_open_positions'!$E:$M, 6, FALSE))),VLOOKUP($A798,'asset_&amp;_open_positions'!$E:$M, 8, FALSE),1))),"")</f>
        <v>1</v>
      </c>
      <c r="D798" s="42">
        <f>IF(trading_client_detail!$A798&lt;&gt;"",IF(OR(LEFT(trading_client_detail!$F798,3)="USD",RIGHT(trading_client_detail!$F798,3)="USD",LEFT(trading_client_detail!$F798,3)="EUR",RIGHT(trading_client_detail!$F798,3)="EUR"),"",trading_client_detail!$G798),"")</f>
        <v>3108.9237368600002</v>
      </c>
    </row>
    <row r="799" spans="1:4" x14ac:dyDescent="0.25">
      <c r="A799" t="str">
        <f>IF(AND(trading_client_detail!$A799&lt;&gt;"",ROUND(trading_client_detail!$G799,0)&lt;&gt;0),IF(OR(LEFT(trading_client_detail!$F799,3)="USD",RIGHT(trading_client_detail!$F799,3)="USD",LEFT(trading_client_detail!$F799,3)="EUR",RIGHT(trading_client_detail!$F799,3)="EUR"),"",IF(NOT(ISERROR(VLOOKUP(trading_client_detail!$E799,'asset_&amp;_open_positions'!$E:$M, 9, FALSE))),VLOOKUP(trading_client_detail!$E799,'asset_&amp;_open_positions'!$E:$M, 9, FALSE),IF(NOT(ISERROR(VLOOKUP(trading_client_detail!$F799,'asset_&amp;_open_positions'!$E:$M, 9, FALSE))),VLOOKUP(trading_client_detail!$F799,'asset_&amp;_open_positions'!$E:$M, 9, FALSE),RIGHT(trading_client_detail!$F799,LEN(trading_client_detail!$F799)-1)))),"")</f>
        <v/>
      </c>
      <c r="B799" t="str">
        <f>IF(AND(trading_client_detail!$A799&lt;&gt;"",ROUND(trading_client_detail!$G799,0)&lt;&gt;0),IF(OR(LEFT(trading_client_detail!$F799,3)="USD",RIGHT(trading_client_detail!$F799,3)="USD"),"",IF(NOT(ISERROR(VLOOKUP(trading_client_detail!$E799,'asset_&amp;_open_positions'!$E:$M, 6, FALSE))),VLOOKUP(trading_client_detail!$E799,'asset_&amp;_open_positions'!$E:$M, 6, FALSE),IF(NOT(ISERROR(VLOOKUP($A799,'asset_&amp;_open_positions'!$E:$M, 6, FALSE))),VLOOKUP($A799,'asset_&amp;_open_positions'!$E:$M, 6, FALSE),"ASSET"))),"")</f>
        <v/>
      </c>
      <c r="C799" t="str">
        <f>IF(AND(trading_client_detail!$A799&lt;&gt;"",ROUND(trading_client_detail!$G799,0)&lt;&gt;0),IF(OR(LEFT(trading_client_detail!$F799,3)="USD",RIGHT(trading_client_detail!$F799,3)="USD"),"",IF(NOT(ISERROR(VLOOKUP(trading_client_detail!$E799,'asset_&amp;_open_positions'!$E:$M, 6, FALSE))),VLOOKUP(trading_client_detail!$E799,'asset_&amp;_open_positions'!$E:$M, 8, FALSE),IF(NOT(ISERROR(VLOOKUP($A799,'asset_&amp;_open_positions'!$E:$M, 6, FALSE))),VLOOKUP($A799,'asset_&amp;_open_positions'!$E:$M, 8, FALSE),1))),"")</f>
        <v/>
      </c>
      <c r="D799" s="42" t="str">
        <f>IF(trading_client_detail!$A799&lt;&gt;"",IF(OR(LEFT(trading_client_detail!$F799,3)="USD",RIGHT(trading_client_detail!$F799,3)="USD",LEFT(trading_client_detail!$F799,3)="EUR",RIGHT(trading_client_detail!$F799,3)="EUR"),"",trading_client_detail!$G799),"")</f>
        <v/>
      </c>
    </row>
    <row r="800" spans="1:4" x14ac:dyDescent="0.25">
      <c r="A800" t="str">
        <f>IF(AND(trading_client_detail!$A800&lt;&gt;"",ROUND(trading_client_detail!$G800,0)&lt;&gt;0),IF(OR(LEFT(trading_client_detail!$F800,3)="USD",RIGHT(trading_client_detail!$F800,3)="USD",LEFT(trading_client_detail!$F800,3)="EUR",RIGHT(trading_client_detail!$F800,3)="EUR"),"",IF(NOT(ISERROR(VLOOKUP(trading_client_detail!$E800,'asset_&amp;_open_positions'!$E:$M, 9, FALSE))),VLOOKUP(trading_client_detail!$E800,'asset_&amp;_open_positions'!$E:$M, 9, FALSE),IF(NOT(ISERROR(VLOOKUP(trading_client_detail!$F800,'asset_&amp;_open_positions'!$E:$M, 9, FALSE))),VLOOKUP(trading_client_detail!$F800,'asset_&amp;_open_positions'!$E:$M, 9, FALSE),RIGHT(trading_client_detail!$F800,LEN(trading_client_detail!$F800)-1)))),"")</f>
        <v>LTC</v>
      </c>
      <c r="B800" t="str">
        <f>IF(AND(trading_client_detail!$A800&lt;&gt;"",ROUND(trading_client_detail!$G800,0)&lt;&gt;0),IF(OR(LEFT(trading_client_detail!$F800,3)="USD",RIGHT(trading_client_detail!$F800,3)="USD"),"",IF(NOT(ISERROR(VLOOKUP(trading_client_detail!$E800,'asset_&amp;_open_positions'!$E:$M, 6, FALSE))),VLOOKUP(trading_client_detail!$E800,'asset_&amp;_open_positions'!$E:$M, 6, FALSE),IF(NOT(ISERROR(VLOOKUP($A800,'asset_&amp;_open_positions'!$E:$M, 6, FALSE))),VLOOKUP($A800,'asset_&amp;_open_positions'!$E:$M, 6, FALSE),"ASSET"))),"")</f>
        <v>ASSET</v>
      </c>
      <c r="C800">
        <f>IF(AND(trading_client_detail!$A800&lt;&gt;"",ROUND(trading_client_detail!$G800,0)&lt;&gt;0),IF(OR(LEFT(trading_client_detail!$F800,3)="USD",RIGHT(trading_client_detail!$F800,3)="USD"),"",IF(NOT(ISERROR(VLOOKUP(trading_client_detail!$E800,'asset_&amp;_open_positions'!$E:$M, 6, FALSE))),VLOOKUP(trading_client_detail!$E800,'asset_&amp;_open_positions'!$E:$M, 8, FALSE),IF(NOT(ISERROR(VLOOKUP($A800,'asset_&amp;_open_positions'!$E:$M, 6, FALSE))),VLOOKUP($A800,'asset_&amp;_open_positions'!$E:$M, 8, FALSE),1))),"")</f>
        <v>1</v>
      </c>
      <c r="D800" s="42">
        <f>IF(trading_client_detail!$A800&lt;&gt;"",IF(OR(LEFT(trading_client_detail!$F800,3)="USD",RIGHT(trading_client_detail!$F800,3)="USD",LEFT(trading_client_detail!$F800,3)="EUR",RIGHT(trading_client_detail!$F800,3)="EUR"),"",trading_client_detail!$G800),"")</f>
        <v>7093.5005332609999</v>
      </c>
    </row>
    <row r="801" spans="1:4" x14ac:dyDescent="0.25">
      <c r="A801" t="str">
        <f>IF(AND(trading_client_detail!$A801&lt;&gt;"",ROUND(trading_client_detail!$G801,0)&lt;&gt;0),IF(OR(LEFT(trading_client_detail!$F801,3)="USD",RIGHT(trading_client_detail!$F801,3)="USD",LEFT(trading_client_detail!$F801,3)="EUR",RIGHT(trading_client_detail!$F801,3)="EUR"),"",IF(NOT(ISERROR(VLOOKUP(trading_client_detail!$E801,'asset_&amp;_open_positions'!$E:$M, 9, FALSE))),VLOOKUP(trading_client_detail!$E801,'asset_&amp;_open_positions'!$E:$M, 9, FALSE),IF(NOT(ISERROR(VLOOKUP(trading_client_detail!$F801,'asset_&amp;_open_positions'!$E:$M, 9, FALSE))),VLOOKUP(trading_client_detail!$F801,'asset_&amp;_open_positions'!$E:$M, 9, FALSE),RIGHT(trading_client_detail!$F801,LEN(trading_client_detail!$F801)-1)))),"")</f>
        <v/>
      </c>
      <c r="B801" t="str">
        <f>IF(AND(trading_client_detail!$A801&lt;&gt;"",ROUND(trading_client_detail!$G801,0)&lt;&gt;0),IF(OR(LEFT(trading_client_detail!$F801,3)="USD",RIGHT(trading_client_detail!$F801,3)="USD"),"",IF(NOT(ISERROR(VLOOKUP(trading_client_detail!$E801,'asset_&amp;_open_positions'!$E:$M, 6, FALSE))),VLOOKUP(trading_client_detail!$E801,'asset_&amp;_open_positions'!$E:$M, 6, FALSE),IF(NOT(ISERROR(VLOOKUP($A801,'asset_&amp;_open_positions'!$E:$M, 6, FALSE))),VLOOKUP($A801,'asset_&amp;_open_positions'!$E:$M, 6, FALSE),"ASSET"))),"")</f>
        <v/>
      </c>
      <c r="C801" t="str">
        <f>IF(AND(trading_client_detail!$A801&lt;&gt;"",ROUND(trading_client_detail!$G801,0)&lt;&gt;0),IF(OR(LEFT(trading_client_detail!$F801,3)="USD",RIGHT(trading_client_detail!$F801,3)="USD"),"",IF(NOT(ISERROR(VLOOKUP(trading_client_detail!$E801,'asset_&amp;_open_positions'!$E:$M, 6, FALSE))),VLOOKUP(trading_client_detail!$E801,'asset_&amp;_open_positions'!$E:$M, 8, FALSE),IF(NOT(ISERROR(VLOOKUP($A801,'asset_&amp;_open_positions'!$E:$M, 6, FALSE))),VLOOKUP($A801,'asset_&amp;_open_positions'!$E:$M, 8, FALSE),1))),"")</f>
        <v/>
      </c>
      <c r="D801" s="42" t="str">
        <f>IF(trading_client_detail!$A801&lt;&gt;"",IF(OR(LEFT(trading_client_detail!$F801,3)="USD",RIGHT(trading_client_detail!$F801,3)="USD",LEFT(trading_client_detail!$F801,3)="EUR",RIGHT(trading_client_detail!$F801,3)="EUR"),"",trading_client_detail!$G801),"")</f>
        <v/>
      </c>
    </row>
    <row r="802" spans="1:4" x14ac:dyDescent="0.25">
      <c r="A802" t="str">
        <f>IF(AND(trading_client_detail!$A802&lt;&gt;"",ROUND(trading_client_detail!$G802,0)&lt;&gt;0),IF(OR(LEFT(trading_client_detail!$F802,3)="USD",RIGHT(trading_client_detail!$F802,3)="USD",LEFT(trading_client_detail!$F802,3)="EUR",RIGHT(trading_client_detail!$F802,3)="EUR"),"",IF(NOT(ISERROR(VLOOKUP(trading_client_detail!$E802,'asset_&amp;_open_positions'!$E:$M, 9, FALSE))),VLOOKUP(trading_client_detail!$E802,'asset_&amp;_open_positions'!$E:$M, 9, FALSE),IF(NOT(ISERROR(VLOOKUP(trading_client_detail!$F802,'asset_&amp;_open_positions'!$E:$M, 9, FALSE))),VLOOKUP(trading_client_detail!$F802,'asset_&amp;_open_positions'!$E:$M, 9, FALSE),RIGHT(trading_client_detail!$F802,LEN(trading_client_detail!$F802)-1)))),"")</f>
        <v>LTC</v>
      </c>
      <c r="B802" t="str">
        <f>IF(AND(trading_client_detail!$A802&lt;&gt;"",ROUND(trading_client_detail!$G802,0)&lt;&gt;0),IF(OR(LEFT(trading_client_detail!$F802,3)="USD",RIGHT(trading_client_detail!$F802,3)="USD"),"",IF(NOT(ISERROR(VLOOKUP(trading_client_detail!$E802,'asset_&amp;_open_positions'!$E:$M, 6, FALSE))),VLOOKUP(trading_client_detail!$E802,'asset_&amp;_open_positions'!$E:$M, 6, FALSE),IF(NOT(ISERROR(VLOOKUP($A802,'asset_&amp;_open_positions'!$E:$M, 6, FALSE))),VLOOKUP($A802,'asset_&amp;_open_positions'!$E:$M, 6, FALSE),"ASSET"))),"")</f>
        <v>ASSET</v>
      </c>
      <c r="C802">
        <f>IF(AND(trading_client_detail!$A802&lt;&gt;"",ROUND(trading_client_detail!$G802,0)&lt;&gt;0),IF(OR(LEFT(trading_client_detail!$F802,3)="USD",RIGHT(trading_client_detail!$F802,3)="USD"),"",IF(NOT(ISERROR(VLOOKUP(trading_client_detail!$E802,'asset_&amp;_open_positions'!$E:$M, 6, FALSE))),VLOOKUP(trading_client_detail!$E802,'asset_&amp;_open_positions'!$E:$M, 8, FALSE),IF(NOT(ISERROR(VLOOKUP($A802,'asset_&amp;_open_positions'!$E:$M, 6, FALSE))),VLOOKUP($A802,'asset_&amp;_open_positions'!$E:$M, 8, FALSE),1))),"")</f>
        <v>1</v>
      </c>
      <c r="D802" s="42">
        <f>IF(trading_client_detail!$A802&lt;&gt;"",IF(OR(LEFT(trading_client_detail!$F802,3)="USD",RIGHT(trading_client_detail!$F802,3)="USD",LEFT(trading_client_detail!$F802,3)="EUR",RIGHT(trading_client_detail!$F802,3)="EUR"),"",trading_client_detail!$G802),"")</f>
        <v>-1737.728657912</v>
      </c>
    </row>
    <row r="803" spans="1:4" x14ac:dyDescent="0.25">
      <c r="A803" t="str">
        <f>IF(AND(trading_client_detail!$A803&lt;&gt;"",ROUND(trading_client_detail!$G803,0)&lt;&gt;0),IF(OR(LEFT(trading_client_detail!$F803,3)="USD",RIGHT(trading_client_detail!$F803,3)="USD",LEFT(trading_client_detail!$F803,3)="EUR",RIGHT(trading_client_detail!$F803,3)="EUR"),"",IF(NOT(ISERROR(VLOOKUP(trading_client_detail!$E803,'asset_&amp;_open_positions'!$E:$M, 9, FALSE))),VLOOKUP(trading_client_detail!$E803,'asset_&amp;_open_positions'!$E:$M, 9, FALSE),IF(NOT(ISERROR(VLOOKUP(trading_client_detail!$F803,'asset_&amp;_open_positions'!$E:$M, 9, FALSE))),VLOOKUP(trading_client_detail!$F803,'asset_&amp;_open_positions'!$E:$M, 9, FALSE),RIGHT(trading_client_detail!$F803,LEN(trading_client_detail!$F803)-1)))),"")</f>
        <v/>
      </c>
      <c r="B803" t="str">
        <f>IF(AND(trading_client_detail!$A803&lt;&gt;"",ROUND(trading_client_detail!$G803,0)&lt;&gt;0),IF(OR(LEFT(trading_client_detail!$F803,3)="USD",RIGHT(trading_client_detail!$F803,3)="USD"),"",IF(NOT(ISERROR(VLOOKUP(trading_client_detail!$E803,'asset_&amp;_open_positions'!$E:$M, 6, FALSE))),VLOOKUP(trading_client_detail!$E803,'asset_&amp;_open_positions'!$E:$M, 6, FALSE),IF(NOT(ISERROR(VLOOKUP($A803,'asset_&amp;_open_positions'!$E:$M, 6, FALSE))),VLOOKUP($A803,'asset_&amp;_open_positions'!$E:$M, 6, FALSE),"ASSET"))),"")</f>
        <v/>
      </c>
      <c r="C803" t="str">
        <f>IF(AND(trading_client_detail!$A803&lt;&gt;"",ROUND(trading_client_detail!$G803,0)&lt;&gt;0),IF(OR(LEFT(trading_client_detail!$F803,3)="USD",RIGHT(trading_client_detail!$F803,3)="USD"),"",IF(NOT(ISERROR(VLOOKUP(trading_client_detail!$E803,'asset_&amp;_open_positions'!$E:$M, 6, FALSE))),VLOOKUP(trading_client_detail!$E803,'asset_&amp;_open_positions'!$E:$M, 8, FALSE),IF(NOT(ISERROR(VLOOKUP($A803,'asset_&amp;_open_positions'!$E:$M, 6, FALSE))),VLOOKUP($A803,'asset_&amp;_open_positions'!$E:$M, 8, FALSE),1))),"")</f>
        <v/>
      </c>
      <c r="D803" s="42" t="str">
        <f>IF(trading_client_detail!$A803&lt;&gt;"",IF(OR(LEFT(trading_client_detail!$F803,3)="USD",RIGHT(trading_client_detail!$F803,3)="USD",LEFT(trading_client_detail!$F803,3)="EUR",RIGHT(trading_client_detail!$F803,3)="EUR"),"",trading_client_detail!$G803),"")</f>
        <v/>
      </c>
    </row>
    <row r="804" spans="1:4" x14ac:dyDescent="0.25">
      <c r="A804" t="str">
        <f>IF(AND(trading_client_detail!$A804&lt;&gt;"",ROUND(trading_client_detail!$G804,0)&lt;&gt;0),IF(OR(LEFT(trading_client_detail!$F804,3)="USD",RIGHT(trading_client_detail!$F804,3)="USD",LEFT(trading_client_detail!$F804,3)="EUR",RIGHT(trading_client_detail!$F804,3)="EUR"),"",IF(NOT(ISERROR(VLOOKUP(trading_client_detail!$E804,'asset_&amp;_open_positions'!$E:$M, 9, FALSE))),VLOOKUP(trading_client_detail!$E804,'asset_&amp;_open_positions'!$E:$M, 9, FALSE),IF(NOT(ISERROR(VLOOKUP(trading_client_detail!$F804,'asset_&amp;_open_positions'!$E:$M, 9, FALSE))),VLOOKUP(trading_client_detail!$F804,'asset_&amp;_open_positions'!$E:$M, 9, FALSE),RIGHT(trading_client_detail!$F804,LEN(trading_client_detail!$F804)-1)))),"")</f>
        <v>LTC</v>
      </c>
      <c r="B804" t="str">
        <f>IF(AND(trading_client_detail!$A804&lt;&gt;"",ROUND(trading_client_detail!$G804,0)&lt;&gt;0),IF(OR(LEFT(trading_client_detail!$F804,3)="USD",RIGHT(trading_client_detail!$F804,3)="USD"),"",IF(NOT(ISERROR(VLOOKUP(trading_client_detail!$E804,'asset_&amp;_open_positions'!$E:$M, 6, FALSE))),VLOOKUP(trading_client_detail!$E804,'asset_&amp;_open_positions'!$E:$M, 6, FALSE),IF(NOT(ISERROR(VLOOKUP($A804,'asset_&amp;_open_positions'!$E:$M, 6, FALSE))),VLOOKUP($A804,'asset_&amp;_open_positions'!$E:$M, 6, FALSE),"ASSET"))),"")</f>
        <v>ASSET</v>
      </c>
      <c r="C804">
        <f>IF(AND(trading_client_detail!$A804&lt;&gt;"",ROUND(trading_client_detail!$G804,0)&lt;&gt;0),IF(OR(LEFT(trading_client_detail!$F804,3)="USD",RIGHT(trading_client_detail!$F804,3)="USD"),"",IF(NOT(ISERROR(VLOOKUP(trading_client_detail!$E804,'asset_&amp;_open_positions'!$E:$M, 6, FALSE))),VLOOKUP(trading_client_detail!$E804,'asset_&amp;_open_positions'!$E:$M, 8, FALSE),IF(NOT(ISERROR(VLOOKUP($A804,'asset_&amp;_open_positions'!$E:$M, 6, FALSE))),VLOOKUP($A804,'asset_&amp;_open_positions'!$E:$M, 8, FALSE),1))),"")</f>
        <v>1</v>
      </c>
      <c r="D804" s="42">
        <f>IF(trading_client_detail!$A804&lt;&gt;"",IF(OR(LEFT(trading_client_detail!$F804,3)="USD",RIGHT(trading_client_detail!$F804,3)="USD",LEFT(trading_client_detail!$F804,3)="EUR",RIGHT(trading_client_detail!$F804,3)="EUR"),"",trading_client_detail!$G804),"")</f>
        <v>-69.128422999999998</v>
      </c>
    </row>
    <row r="805" spans="1:4" x14ac:dyDescent="0.25">
      <c r="A805" t="str">
        <f>IF(AND(trading_client_detail!$A805&lt;&gt;"",ROUND(trading_client_detail!$G805,0)&lt;&gt;0),IF(OR(LEFT(trading_client_detail!$F805,3)="USD",RIGHT(trading_client_detail!$F805,3)="USD",LEFT(trading_client_detail!$F805,3)="EUR",RIGHT(trading_client_detail!$F805,3)="EUR"),"",IF(NOT(ISERROR(VLOOKUP(trading_client_detail!$E805,'asset_&amp;_open_positions'!$E:$M, 9, FALSE))),VLOOKUP(trading_client_detail!$E805,'asset_&amp;_open_positions'!$E:$M, 9, FALSE),IF(NOT(ISERROR(VLOOKUP(trading_client_detail!$F805,'asset_&amp;_open_positions'!$E:$M, 9, FALSE))),VLOOKUP(trading_client_detail!$F805,'asset_&amp;_open_positions'!$E:$M, 9, FALSE),RIGHT(trading_client_detail!$F805,LEN(trading_client_detail!$F805)-1)))),"")</f>
        <v/>
      </c>
      <c r="B805" t="str">
        <f>IF(AND(trading_client_detail!$A805&lt;&gt;"",ROUND(trading_client_detail!$G805,0)&lt;&gt;0),IF(OR(LEFT(trading_client_detail!$F805,3)="USD",RIGHT(trading_client_detail!$F805,3)="USD"),"",IF(NOT(ISERROR(VLOOKUP(trading_client_detail!$E805,'asset_&amp;_open_positions'!$E:$M, 6, FALSE))),VLOOKUP(trading_client_detail!$E805,'asset_&amp;_open_positions'!$E:$M, 6, FALSE),IF(NOT(ISERROR(VLOOKUP($A805,'asset_&amp;_open_positions'!$E:$M, 6, FALSE))),VLOOKUP($A805,'asset_&amp;_open_positions'!$E:$M, 6, FALSE),"ASSET"))),"")</f>
        <v/>
      </c>
      <c r="C805" t="str">
        <f>IF(AND(trading_client_detail!$A805&lt;&gt;"",ROUND(trading_client_detail!$G805,0)&lt;&gt;0),IF(OR(LEFT(trading_client_detail!$F805,3)="USD",RIGHT(trading_client_detail!$F805,3)="USD"),"",IF(NOT(ISERROR(VLOOKUP(trading_client_detail!$E805,'asset_&amp;_open_positions'!$E:$M, 6, FALSE))),VLOOKUP(trading_client_detail!$E805,'asset_&amp;_open_positions'!$E:$M, 8, FALSE),IF(NOT(ISERROR(VLOOKUP($A805,'asset_&amp;_open_positions'!$E:$M, 6, FALSE))),VLOOKUP($A805,'asset_&amp;_open_positions'!$E:$M, 8, FALSE),1))),"")</f>
        <v/>
      </c>
      <c r="D805" s="42" t="str">
        <f>IF(trading_client_detail!$A805&lt;&gt;"",IF(OR(LEFT(trading_client_detail!$F805,3)="USD",RIGHT(trading_client_detail!$F805,3)="USD",LEFT(trading_client_detail!$F805,3)="EUR",RIGHT(trading_client_detail!$F805,3)="EUR"),"",trading_client_detail!$G805),"")</f>
        <v/>
      </c>
    </row>
    <row r="806" spans="1:4" x14ac:dyDescent="0.25">
      <c r="A806" t="str">
        <f>IF(AND(trading_client_detail!$A806&lt;&gt;"",ROUND(trading_client_detail!$G806,0)&lt;&gt;0),IF(OR(LEFT(trading_client_detail!$F806,3)="USD",RIGHT(trading_client_detail!$F806,3)="USD",LEFT(trading_client_detail!$F806,3)="EUR",RIGHT(trading_client_detail!$F806,3)="EUR"),"",IF(NOT(ISERROR(VLOOKUP(trading_client_detail!$E806,'asset_&amp;_open_positions'!$E:$M, 9, FALSE))),VLOOKUP(trading_client_detail!$E806,'asset_&amp;_open_positions'!$E:$M, 9, FALSE),IF(NOT(ISERROR(VLOOKUP(trading_client_detail!$F806,'asset_&amp;_open_positions'!$E:$M, 9, FALSE))),VLOOKUP(trading_client_detail!$F806,'asset_&amp;_open_positions'!$E:$M, 9, FALSE),RIGHT(trading_client_detail!$F806,LEN(trading_client_detail!$F806)-1)))),"")</f>
        <v>LTC</v>
      </c>
      <c r="B806" t="str">
        <f>IF(AND(trading_client_detail!$A806&lt;&gt;"",ROUND(trading_client_detail!$G806,0)&lt;&gt;0),IF(OR(LEFT(trading_client_detail!$F806,3)="USD",RIGHT(trading_client_detail!$F806,3)="USD"),"",IF(NOT(ISERROR(VLOOKUP(trading_client_detail!$E806,'asset_&amp;_open_positions'!$E:$M, 6, FALSE))),VLOOKUP(trading_client_detail!$E806,'asset_&amp;_open_positions'!$E:$M, 6, FALSE),IF(NOT(ISERROR(VLOOKUP($A806,'asset_&amp;_open_positions'!$E:$M, 6, FALSE))),VLOOKUP($A806,'asset_&amp;_open_positions'!$E:$M, 6, FALSE),"ASSET"))),"")</f>
        <v>ASSET</v>
      </c>
      <c r="C806">
        <f>IF(AND(trading_client_detail!$A806&lt;&gt;"",ROUND(trading_client_detail!$G806,0)&lt;&gt;0),IF(OR(LEFT(trading_client_detail!$F806,3)="USD",RIGHT(trading_client_detail!$F806,3)="USD"),"",IF(NOT(ISERROR(VLOOKUP(trading_client_detail!$E806,'asset_&amp;_open_positions'!$E:$M, 6, FALSE))),VLOOKUP(trading_client_detail!$E806,'asset_&amp;_open_positions'!$E:$M, 8, FALSE),IF(NOT(ISERROR(VLOOKUP($A806,'asset_&amp;_open_positions'!$E:$M, 6, FALSE))),VLOOKUP($A806,'asset_&amp;_open_positions'!$E:$M, 8, FALSE),1))),"")</f>
        <v>1</v>
      </c>
      <c r="D806" s="42">
        <f>IF(trading_client_detail!$A806&lt;&gt;"",IF(OR(LEFT(trading_client_detail!$F806,3)="USD",RIGHT(trading_client_detail!$F806,3)="USD",LEFT(trading_client_detail!$F806,3)="EUR",RIGHT(trading_client_detail!$F806,3)="EUR"),"",trading_client_detail!$G806),"")</f>
        <v>76.802000000000007</v>
      </c>
    </row>
    <row r="807" spans="1:4" x14ac:dyDescent="0.25">
      <c r="A807" t="str">
        <f>IF(AND(trading_client_detail!$A807&lt;&gt;"",ROUND(trading_client_detail!$G807,0)&lt;&gt;0),IF(OR(LEFT(trading_client_detail!$F807,3)="USD",RIGHT(trading_client_detail!$F807,3)="USD",LEFT(trading_client_detail!$F807,3)="EUR",RIGHT(trading_client_detail!$F807,3)="EUR"),"",IF(NOT(ISERROR(VLOOKUP(trading_client_detail!$E807,'asset_&amp;_open_positions'!$E:$M, 9, FALSE))),VLOOKUP(trading_client_detail!$E807,'asset_&amp;_open_positions'!$E:$M, 9, FALSE),IF(NOT(ISERROR(VLOOKUP(trading_client_detail!$F807,'asset_&amp;_open_positions'!$E:$M, 9, FALSE))),VLOOKUP(trading_client_detail!$F807,'asset_&amp;_open_positions'!$E:$M, 9, FALSE),RIGHT(trading_client_detail!$F807,LEN(trading_client_detail!$F807)-1)))),"")</f>
        <v/>
      </c>
      <c r="B807" t="str">
        <f>IF(AND(trading_client_detail!$A807&lt;&gt;"",ROUND(trading_client_detail!$G807,0)&lt;&gt;0),IF(OR(LEFT(trading_client_detail!$F807,3)="USD",RIGHT(trading_client_detail!$F807,3)="USD"),"",IF(NOT(ISERROR(VLOOKUP(trading_client_detail!$E807,'asset_&amp;_open_positions'!$E:$M, 6, FALSE))),VLOOKUP(trading_client_detail!$E807,'asset_&amp;_open_positions'!$E:$M, 6, FALSE),IF(NOT(ISERROR(VLOOKUP($A807,'asset_&amp;_open_positions'!$E:$M, 6, FALSE))),VLOOKUP($A807,'asset_&amp;_open_positions'!$E:$M, 6, FALSE),"ASSET"))),"")</f>
        <v/>
      </c>
      <c r="C807" t="str">
        <f>IF(AND(trading_client_detail!$A807&lt;&gt;"",ROUND(trading_client_detail!$G807,0)&lt;&gt;0),IF(OR(LEFT(trading_client_detail!$F807,3)="USD",RIGHT(trading_client_detail!$F807,3)="USD"),"",IF(NOT(ISERROR(VLOOKUP(trading_client_detail!$E807,'asset_&amp;_open_positions'!$E:$M, 6, FALSE))),VLOOKUP(trading_client_detail!$E807,'asset_&amp;_open_positions'!$E:$M, 8, FALSE),IF(NOT(ISERROR(VLOOKUP($A807,'asset_&amp;_open_positions'!$E:$M, 6, FALSE))),VLOOKUP($A807,'asset_&amp;_open_positions'!$E:$M, 8, FALSE),1))),"")</f>
        <v/>
      </c>
      <c r="D807" s="42" t="str">
        <f>IF(trading_client_detail!$A807&lt;&gt;"",IF(OR(LEFT(trading_client_detail!$F807,3)="USD",RIGHT(trading_client_detail!$F807,3)="USD",LEFT(trading_client_detail!$F807,3)="EUR",RIGHT(trading_client_detail!$F807,3)="EUR"),"",trading_client_detail!$G807),"")</f>
        <v/>
      </c>
    </row>
    <row r="808" spans="1:4" x14ac:dyDescent="0.25">
      <c r="A808" t="str">
        <f>IF(AND(trading_client_detail!$A808&lt;&gt;"",ROUND(trading_client_detail!$G808,0)&lt;&gt;0),IF(OR(LEFT(trading_client_detail!$F808,3)="USD",RIGHT(trading_client_detail!$F808,3)="USD",LEFT(trading_client_detail!$F808,3)="EUR",RIGHT(trading_client_detail!$F808,3)="EUR"),"",IF(NOT(ISERROR(VLOOKUP(trading_client_detail!$E808,'asset_&amp;_open_positions'!$E:$M, 9, FALSE))),VLOOKUP(trading_client_detail!$E808,'asset_&amp;_open_positions'!$E:$M, 9, FALSE),IF(NOT(ISERROR(VLOOKUP(trading_client_detail!$F808,'asset_&amp;_open_positions'!$E:$M, 9, FALSE))),VLOOKUP(trading_client_detail!$F808,'asset_&amp;_open_positions'!$E:$M, 9, FALSE),RIGHT(trading_client_detail!$F808,LEN(trading_client_detail!$F808)-1)))),"")</f>
        <v>LTC</v>
      </c>
      <c r="B808" t="str">
        <f>IF(AND(trading_client_detail!$A808&lt;&gt;"",ROUND(trading_client_detail!$G808,0)&lt;&gt;0),IF(OR(LEFT(trading_client_detail!$F808,3)="USD",RIGHT(trading_client_detail!$F808,3)="USD"),"",IF(NOT(ISERROR(VLOOKUP(trading_client_detail!$E808,'asset_&amp;_open_positions'!$E:$M, 6, FALSE))),VLOOKUP(trading_client_detail!$E808,'asset_&amp;_open_positions'!$E:$M, 6, FALSE),IF(NOT(ISERROR(VLOOKUP($A808,'asset_&amp;_open_positions'!$E:$M, 6, FALSE))),VLOOKUP($A808,'asset_&amp;_open_positions'!$E:$M, 6, FALSE),"ASSET"))),"")</f>
        <v>ASSET</v>
      </c>
      <c r="C808">
        <f>IF(AND(trading_client_detail!$A808&lt;&gt;"",ROUND(trading_client_detail!$G808,0)&lt;&gt;0),IF(OR(LEFT(trading_client_detail!$F808,3)="USD",RIGHT(trading_client_detail!$F808,3)="USD"),"",IF(NOT(ISERROR(VLOOKUP(trading_client_detail!$E808,'asset_&amp;_open_positions'!$E:$M, 6, FALSE))),VLOOKUP(trading_client_detail!$E808,'asset_&amp;_open_positions'!$E:$M, 8, FALSE),IF(NOT(ISERROR(VLOOKUP($A808,'asset_&amp;_open_positions'!$E:$M, 6, FALSE))),VLOOKUP($A808,'asset_&amp;_open_positions'!$E:$M, 8, FALSE),1))),"")</f>
        <v>1</v>
      </c>
      <c r="D808" s="42">
        <f>IF(trading_client_detail!$A808&lt;&gt;"",IF(OR(LEFT(trading_client_detail!$F808,3)="USD",RIGHT(trading_client_detail!$F808,3)="USD",LEFT(trading_client_detail!$F808,3)="EUR",RIGHT(trading_client_detail!$F808,3)="EUR"),"",trading_client_detail!$G808),"")</f>
        <v>-76.718537040000697</v>
      </c>
    </row>
    <row r="809" spans="1:4" x14ac:dyDescent="0.25">
      <c r="A809" t="str">
        <f>IF(AND(trading_client_detail!$A809&lt;&gt;"",ROUND(trading_client_detail!$G809,0)&lt;&gt;0),IF(OR(LEFT(trading_client_detail!$F809,3)="USD",RIGHT(trading_client_detail!$F809,3)="USD",LEFT(trading_client_detail!$F809,3)="EUR",RIGHT(trading_client_detail!$F809,3)="EUR"),"",IF(NOT(ISERROR(VLOOKUP(trading_client_detail!$E809,'asset_&amp;_open_positions'!$E:$M, 9, FALSE))),VLOOKUP(trading_client_detail!$E809,'asset_&amp;_open_positions'!$E:$M, 9, FALSE),IF(NOT(ISERROR(VLOOKUP(trading_client_detail!$F809,'asset_&amp;_open_positions'!$E:$M, 9, FALSE))),VLOOKUP(trading_client_detail!$F809,'asset_&amp;_open_positions'!$E:$M, 9, FALSE),RIGHT(trading_client_detail!$F809,LEN(trading_client_detail!$F809)-1)))),"")</f>
        <v/>
      </c>
      <c r="B809" t="str">
        <f>IF(AND(trading_client_detail!$A809&lt;&gt;"",ROUND(trading_client_detail!$G809,0)&lt;&gt;0),IF(OR(LEFT(trading_client_detail!$F809,3)="USD",RIGHT(trading_client_detail!$F809,3)="USD"),"",IF(NOT(ISERROR(VLOOKUP(trading_client_detail!$E809,'asset_&amp;_open_positions'!$E:$M, 6, FALSE))),VLOOKUP(trading_client_detail!$E809,'asset_&amp;_open_positions'!$E:$M, 6, FALSE),IF(NOT(ISERROR(VLOOKUP($A809,'asset_&amp;_open_positions'!$E:$M, 6, FALSE))),VLOOKUP($A809,'asset_&amp;_open_positions'!$E:$M, 6, FALSE),"ASSET"))),"")</f>
        <v/>
      </c>
      <c r="C809" t="str">
        <f>IF(AND(trading_client_detail!$A809&lt;&gt;"",ROUND(trading_client_detail!$G809,0)&lt;&gt;0),IF(OR(LEFT(trading_client_detail!$F809,3)="USD",RIGHT(trading_client_detail!$F809,3)="USD"),"",IF(NOT(ISERROR(VLOOKUP(trading_client_detail!$E809,'asset_&amp;_open_positions'!$E:$M, 6, FALSE))),VLOOKUP(trading_client_detail!$E809,'asset_&amp;_open_positions'!$E:$M, 8, FALSE),IF(NOT(ISERROR(VLOOKUP($A809,'asset_&amp;_open_positions'!$E:$M, 6, FALSE))),VLOOKUP($A809,'asset_&amp;_open_positions'!$E:$M, 8, FALSE),1))),"")</f>
        <v/>
      </c>
      <c r="D809" s="42" t="str">
        <f>IF(trading_client_detail!$A809&lt;&gt;"",IF(OR(LEFT(trading_client_detail!$F809,3)="USD",RIGHT(trading_client_detail!$F809,3)="USD",LEFT(trading_client_detail!$F809,3)="EUR",RIGHT(trading_client_detail!$F809,3)="EUR"),"",trading_client_detail!$G809),"")</f>
        <v/>
      </c>
    </row>
    <row r="810" spans="1:4" x14ac:dyDescent="0.25">
      <c r="A810" t="str">
        <f>IF(AND(trading_client_detail!$A810&lt;&gt;"",ROUND(trading_client_detail!$G810,0)&lt;&gt;0),IF(OR(LEFT(trading_client_detail!$F810,3)="USD",RIGHT(trading_client_detail!$F810,3)="USD",LEFT(trading_client_detail!$F810,3)="EUR",RIGHT(trading_client_detail!$F810,3)="EUR"),"",IF(NOT(ISERROR(VLOOKUP(trading_client_detail!$E810,'asset_&amp;_open_positions'!$E:$M, 9, FALSE))),VLOOKUP(trading_client_detail!$E810,'asset_&amp;_open_positions'!$E:$M, 9, FALSE),IF(NOT(ISERROR(VLOOKUP(trading_client_detail!$F810,'asset_&amp;_open_positions'!$E:$M, 9, FALSE))),VLOOKUP(trading_client_detail!$F810,'asset_&amp;_open_positions'!$E:$M, 9, FALSE),RIGHT(trading_client_detail!$F810,LEN(trading_client_detail!$F810)-1)))),"")</f>
        <v>MANA</v>
      </c>
      <c r="B810" t="str">
        <f>IF(AND(trading_client_detail!$A810&lt;&gt;"",ROUND(trading_client_detail!$G810,0)&lt;&gt;0),IF(OR(LEFT(trading_client_detail!$F810,3)="USD",RIGHT(trading_client_detail!$F810,3)="USD"),"",IF(NOT(ISERROR(VLOOKUP(trading_client_detail!$E810,'asset_&amp;_open_positions'!$E:$M, 6, FALSE))),VLOOKUP(trading_client_detail!$E810,'asset_&amp;_open_positions'!$E:$M, 6, FALSE),IF(NOT(ISERROR(VLOOKUP($A810,'asset_&amp;_open_positions'!$E:$M, 6, FALSE))),VLOOKUP($A810,'asset_&amp;_open_positions'!$E:$M, 6, FALSE),"ASSET"))),"")</f>
        <v>ASSET</v>
      </c>
      <c r="C810">
        <f>IF(AND(trading_client_detail!$A810&lt;&gt;"",ROUND(trading_client_detail!$G810,0)&lt;&gt;0),IF(OR(LEFT(trading_client_detail!$F810,3)="USD",RIGHT(trading_client_detail!$F810,3)="USD"),"",IF(NOT(ISERROR(VLOOKUP(trading_client_detail!$E810,'asset_&amp;_open_positions'!$E:$M, 6, FALSE))),VLOOKUP(trading_client_detail!$E810,'asset_&amp;_open_positions'!$E:$M, 8, FALSE),IF(NOT(ISERROR(VLOOKUP($A810,'asset_&amp;_open_positions'!$E:$M, 6, FALSE))),VLOOKUP($A810,'asset_&amp;_open_positions'!$E:$M, 8, FALSE),1))),"")</f>
        <v>1</v>
      </c>
      <c r="D810" s="42">
        <f>IF(trading_client_detail!$A810&lt;&gt;"",IF(OR(LEFT(trading_client_detail!$F810,3)="USD",RIGHT(trading_client_detail!$F810,3)="USD",LEFT(trading_client_detail!$F810,3)="EUR",RIGHT(trading_client_detail!$F810,3)="EUR"),"",trading_client_detail!$G810),"")</f>
        <v>6234</v>
      </c>
    </row>
    <row r="811" spans="1:4" x14ac:dyDescent="0.25">
      <c r="A811" t="str">
        <f>IF(AND(trading_client_detail!$A811&lt;&gt;"",ROUND(trading_client_detail!$G811,0)&lt;&gt;0),IF(OR(LEFT(trading_client_detail!$F811,3)="USD",RIGHT(trading_client_detail!$F811,3)="USD",LEFT(trading_client_detail!$F811,3)="EUR",RIGHT(trading_client_detail!$F811,3)="EUR"),"",IF(NOT(ISERROR(VLOOKUP(trading_client_detail!$E811,'asset_&amp;_open_positions'!$E:$M, 9, FALSE))),VLOOKUP(trading_client_detail!$E811,'asset_&amp;_open_positions'!$E:$M, 9, FALSE),IF(NOT(ISERROR(VLOOKUP(trading_client_detail!$F811,'asset_&amp;_open_positions'!$E:$M, 9, FALSE))),VLOOKUP(trading_client_detail!$F811,'asset_&amp;_open_positions'!$E:$M, 9, FALSE),RIGHT(trading_client_detail!$F811,LEN(trading_client_detail!$F811)-1)))),"")</f>
        <v/>
      </c>
      <c r="B811" t="str">
        <f>IF(AND(trading_client_detail!$A811&lt;&gt;"",ROUND(trading_client_detail!$G811,0)&lt;&gt;0),IF(OR(LEFT(trading_client_detail!$F811,3)="USD",RIGHT(trading_client_detail!$F811,3)="USD"),"",IF(NOT(ISERROR(VLOOKUP(trading_client_detail!$E811,'asset_&amp;_open_positions'!$E:$M, 6, FALSE))),VLOOKUP(trading_client_detail!$E811,'asset_&amp;_open_positions'!$E:$M, 6, FALSE),IF(NOT(ISERROR(VLOOKUP($A811,'asset_&amp;_open_positions'!$E:$M, 6, FALSE))),VLOOKUP($A811,'asset_&amp;_open_positions'!$E:$M, 6, FALSE),"ASSET"))),"")</f>
        <v/>
      </c>
      <c r="C811" t="str">
        <f>IF(AND(trading_client_detail!$A811&lt;&gt;"",ROUND(trading_client_detail!$G811,0)&lt;&gt;0),IF(OR(LEFT(trading_client_detail!$F811,3)="USD",RIGHT(trading_client_detail!$F811,3)="USD"),"",IF(NOT(ISERROR(VLOOKUP(trading_client_detail!$E811,'asset_&amp;_open_positions'!$E:$M, 6, FALSE))),VLOOKUP(trading_client_detail!$E811,'asset_&amp;_open_positions'!$E:$M, 8, FALSE),IF(NOT(ISERROR(VLOOKUP($A811,'asset_&amp;_open_positions'!$E:$M, 6, FALSE))),VLOOKUP($A811,'asset_&amp;_open_positions'!$E:$M, 8, FALSE),1))),"")</f>
        <v/>
      </c>
      <c r="D811" s="42" t="str">
        <f>IF(trading_client_detail!$A811&lt;&gt;"",IF(OR(LEFT(trading_client_detail!$F811,3)="USD",RIGHT(trading_client_detail!$F811,3)="USD",LEFT(trading_client_detail!$F811,3)="EUR",RIGHT(trading_client_detail!$F811,3)="EUR"),"",trading_client_detail!$G811),"")</f>
        <v/>
      </c>
    </row>
    <row r="812" spans="1:4" x14ac:dyDescent="0.25">
      <c r="A812" t="str">
        <f>IF(AND(trading_client_detail!$A812&lt;&gt;"",ROUND(trading_client_detail!$G812,0)&lt;&gt;0),IF(OR(LEFT(trading_client_detail!$F812,3)="USD",RIGHT(trading_client_detail!$F812,3)="USD",LEFT(trading_client_detail!$F812,3)="EUR",RIGHT(trading_client_detail!$F812,3)="EUR"),"",IF(NOT(ISERROR(VLOOKUP(trading_client_detail!$E812,'asset_&amp;_open_positions'!$E:$M, 9, FALSE))),VLOOKUP(trading_client_detail!$E812,'asset_&amp;_open_positions'!$E:$M, 9, FALSE),IF(NOT(ISERROR(VLOOKUP(trading_client_detail!$F812,'asset_&amp;_open_positions'!$E:$M, 9, FALSE))),VLOOKUP(trading_client_detail!$F812,'asset_&amp;_open_positions'!$E:$M, 9, FALSE),RIGHT(trading_client_detail!$F812,LEN(trading_client_detail!$F812)-1)))),"")</f>
        <v>MANA</v>
      </c>
      <c r="B812" t="str">
        <f>IF(AND(trading_client_detail!$A812&lt;&gt;"",ROUND(trading_client_detail!$G812,0)&lt;&gt;0),IF(OR(LEFT(trading_client_detail!$F812,3)="USD",RIGHT(trading_client_detail!$F812,3)="USD"),"",IF(NOT(ISERROR(VLOOKUP(trading_client_detail!$E812,'asset_&amp;_open_positions'!$E:$M, 6, FALSE))),VLOOKUP(trading_client_detail!$E812,'asset_&amp;_open_positions'!$E:$M, 6, FALSE),IF(NOT(ISERROR(VLOOKUP($A812,'asset_&amp;_open_positions'!$E:$M, 6, FALSE))),VLOOKUP($A812,'asset_&amp;_open_positions'!$E:$M, 6, FALSE),"ASSET"))),"")</f>
        <v>ASSET</v>
      </c>
      <c r="C812">
        <f>IF(AND(trading_client_detail!$A812&lt;&gt;"",ROUND(trading_client_detail!$G812,0)&lt;&gt;0),IF(OR(LEFT(trading_client_detail!$F812,3)="USD",RIGHT(trading_client_detail!$F812,3)="USD"),"",IF(NOT(ISERROR(VLOOKUP(trading_client_detail!$E812,'asset_&amp;_open_positions'!$E:$M, 6, FALSE))),VLOOKUP(trading_client_detail!$E812,'asset_&amp;_open_positions'!$E:$M, 8, FALSE),IF(NOT(ISERROR(VLOOKUP($A812,'asset_&amp;_open_positions'!$E:$M, 6, FALSE))),VLOOKUP($A812,'asset_&amp;_open_positions'!$E:$M, 8, FALSE),1))),"")</f>
        <v>1</v>
      </c>
      <c r="D812" s="42">
        <f>IF(trading_client_detail!$A812&lt;&gt;"",IF(OR(LEFT(trading_client_detail!$F812,3)="USD",RIGHT(trading_client_detail!$F812,3)="USD",LEFT(trading_client_detail!$F812,3)="EUR",RIGHT(trading_client_detail!$F812,3)="EUR"),"",trading_client_detail!$G812),"")</f>
        <v>-6227.6369333700004</v>
      </c>
    </row>
    <row r="813" spans="1:4" x14ac:dyDescent="0.25">
      <c r="A813" t="str">
        <f>IF(AND(trading_client_detail!$A813&lt;&gt;"",ROUND(trading_client_detail!$G813,0)&lt;&gt;0),IF(OR(LEFT(trading_client_detail!$F813,3)="USD",RIGHT(trading_client_detail!$F813,3)="USD",LEFT(trading_client_detail!$F813,3)="EUR",RIGHT(trading_client_detail!$F813,3)="EUR"),"",IF(NOT(ISERROR(VLOOKUP(trading_client_detail!$E813,'asset_&amp;_open_positions'!$E:$M, 9, FALSE))),VLOOKUP(trading_client_detail!$E813,'asset_&amp;_open_positions'!$E:$M, 9, FALSE),IF(NOT(ISERROR(VLOOKUP(trading_client_detail!$F813,'asset_&amp;_open_positions'!$E:$M, 9, FALSE))),VLOOKUP(trading_client_detail!$F813,'asset_&amp;_open_positions'!$E:$M, 9, FALSE),RIGHT(trading_client_detail!$F813,LEN(trading_client_detail!$F813)-1)))),"")</f>
        <v/>
      </c>
      <c r="B813" t="str">
        <f>IF(AND(trading_client_detail!$A813&lt;&gt;"",ROUND(trading_client_detail!$G813,0)&lt;&gt;0),IF(OR(LEFT(trading_client_detail!$F813,3)="USD",RIGHT(trading_client_detail!$F813,3)="USD"),"",IF(NOT(ISERROR(VLOOKUP(trading_client_detail!$E813,'asset_&amp;_open_positions'!$E:$M, 6, FALSE))),VLOOKUP(trading_client_detail!$E813,'asset_&amp;_open_positions'!$E:$M, 6, FALSE),IF(NOT(ISERROR(VLOOKUP($A813,'asset_&amp;_open_positions'!$E:$M, 6, FALSE))),VLOOKUP($A813,'asset_&amp;_open_positions'!$E:$M, 6, FALSE),"ASSET"))),"")</f>
        <v/>
      </c>
      <c r="C813" t="str">
        <f>IF(AND(trading_client_detail!$A813&lt;&gt;"",ROUND(trading_client_detail!$G813,0)&lt;&gt;0),IF(OR(LEFT(trading_client_detail!$F813,3)="USD",RIGHT(trading_client_detail!$F813,3)="USD"),"",IF(NOT(ISERROR(VLOOKUP(trading_client_detail!$E813,'asset_&amp;_open_positions'!$E:$M, 6, FALSE))),VLOOKUP(trading_client_detail!$E813,'asset_&amp;_open_positions'!$E:$M, 8, FALSE),IF(NOT(ISERROR(VLOOKUP($A813,'asset_&amp;_open_positions'!$E:$M, 6, FALSE))),VLOOKUP($A813,'asset_&amp;_open_positions'!$E:$M, 8, FALSE),1))),"")</f>
        <v/>
      </c>
      <c r="D813" s="42" t="str">
        <f>IF(trading_client_detail!$A813&lt;&gt;"",IF(OR(LEFT(trading_client_detail!$F813,3)="USD",RIGHT(trading_client_detail!$F813,3)="USD",LEFT(trading_client_detail!$F813,3)="EUR",RIGHT(trading_client_detail!$F813,3)="EUR"),"",trading_client_detail!$G813),"")</f>
        <v/>
      </c>
    </row>
    <row r="814" spans="1:4" x14ac:dyDescent="0.25">
      <c r="A814" t="str">
        <f>IF(AND(trading_client_detail!$A814&lt;&gt;"",ROUND(trading_client_detail!$G814,0)&lt;&gt;0),IF(OR(LEFT(trading_client_detail!$F814,3)="USD",RIGHT(trading_client_detail!$F814,3)="USD",LEFT(trading_client_detail!$F814,3)="EUR",RIGHT(trading_client_detail!$F814,3)="EUR"),"",IF(NOT(ISERROR(VLOOKUP(trading_client_detail!$E814,'asset_&amp;_open_positions'!$E:$M, 9, FALSE))),VLOOKUP(trading_client_detail!$E814,'asset_&amp;_open_positions'!$E:$M, 9, FALSE),IF(NOT(ISERROR(VLOOKUP(trading_client_detail!$F814,'asset_&amp;_open_positions'!$E:$M, 9, FALSE))),VLOOKUP(trading_client_detail!$F814,'asset_&amp;_open_positions'!$E:$M, 9, FALSE),RIGHT(trading_client_detail!$F814,LEN(trading_client_detail!$F814)-1)))),"")</f>
        <v>MATIC</v>
      </c>
      <c r="B814" t="str">
        <f>IF(AND(trading_client_detail!$A814&lt;&gt;"",ROUND(trading_client_detail!$G814,0)&lt;&gt;0),IF(OR(LEFT(trading_client_detail!$F814,3)="USD",RIGHT(trading_client_detail!$F814,3)="USD"),"",IF(NOT(ISERROR(VLOOKUP(trading_client_detail!$E814,'asset_&amp;_open_positions'!$E:$M, 6, FALSE))),VLOOKUP(trading_client_detail!$E814,'asset_&amp;_open_positions'!$E:$M, 6, FALSE),IF(NOT(ISERROR(VLOOKUP($A814,'asset_&amp;_open_positions'!$E:$M, 6, FALSE))),VLOOKUP($A814,'asset_&amp;_open_positions'!$E:$M, 6, FALSE),"ASSET"))),"")</f>
        <v>ASSET</v>
      </c>
      <c r="C814">
        <f>IF(AND(trading_client_detail!$A814&lt;&gt;"",ROUND(trading_client_detail!$G814,0)&lt;&gt;0),IF(OR(LEFT(trading_client_detail!$F814,3)="USD",RIGHT(trading_client_detail!$F814,3)="USD"),"",IF(NOT(ISERROR(VLOOKUP(trading_client_detail!$E814,'asset_&amp;_open_positions'!$E:$M, 6, FALSE))),VLOOKUP(trading_client_detail!$E814,'asset_&amp;_open_positions'!$E:$M, 8, FALSE),IF(NOT(ISERROR(VLOOKUP($A814,'asset_&amp;_open_positions'!$E:$M, 6, FALSE))),VLOOKUP($A814,'asset_&amp;_open_positions'!$E:$M, 8, FALSE),1))),"")</f>
        <v>1</v>
      </c>
      <c r="D814" s="42">
        <f>IF(trading_client_detail!$A814&lt;&gt;"",IF(OR(LEFT(trading_client_detail!$F814,3)="USD",RIGHT(trading_client_detail!$F814,3)="USD",LEFT(trading_client_detail!$F814,3)="EUR",RIGHT(trading_client_detail!$F814,3)="EUR"),"",trading_client_detail!$G814),"")</f>
        <v>18246.7</v>
      </c>
    </row>
    <row r="815" spans="1:4" x14ac:dyDescent="0.25">
      <c r="A815" t="str">
        <f>IF(AND(trading_client_detail!$A815&lt;&gt;"",ROUND(trading_client_detail!$G815,0)&lt;&gt;0),IF(OR(LEFT(trading_client_detail!$F815,3)="USD",RIGHT(trading_client_detail!$F815,3)="USD",LEFT(trading_client_detail!$F815,3)="EUR",RIGHT(trading_client_detail!$F815,3)="EUR"),"",IF(NOT(ISERROR(VLOOKUP(trading_client_detail!$E815,'asset_&amp;_open_positions'!$E:$M, 9, FALSE))),VLOOKUP(trading_client_detail!$E815,'asset_&amp;_open_positions'!$E:$M, 9, FALSE),IF(NOT(ISERROR(VLOOKUP(trading_client_detail!$F815,'asset_&amp;_open_positions'!$E:$M, 9, FALSE))),VLOOKUP(trading_client_detail!$F815,'asset_&amp;_open_positions'!$E:$M, 9, FALSE),RIGHT(trading_client_detail!$F815,LEN(trading_client_detail!$F815)-1)))),"")</f>
        <v/>
      </c>
      <c r="B815" t="str">
        <f>IF(AND(trading_client_detail!$A815&lt;&gt;"",ROUND(trading_client_detail!$G815,0)&lt;&gt;0),IF(OR(LEFT(trading_client_detail!$F815,3)="USD",RIGHT(trading_client_detail!$F815,3)="USD"),"",IF(NOT(ISERROR(VLOOKUP(trading_client_detail!$E815,'asset_&amp;_open_positions'!$E:$M, 6, FALSE))),VLOOKUP(trading_client_detail!$E815,'asset_&amp;_open_positions'!$E:$M, 6, FALSE),IF(NOT(ISERROR(VLOOKUP($A815,'asset_&amp;_open_positions'!$E:$M, 6, FALSE))),VLOOKUP($A815,'asset_&amp;_open_positions'!$E:$M, 6, FALSE),"ASSET"))),"")</f>
        <v/>
      </c>
      <c r="C815" t="str">
        <f>IF(AND(trading_client_detail!$A815&lt;&gt;"",ROUND(trading_client_detail!$G815,0)&lt;&gt;0),IF(OR(LEFT(trading_client_detail!$F815,3)="USD",RIGHT(trading_client_detail!$F815,3)="USD"),"",IF(NOT(ISERROR(VLOOKUP(trading_client_detail!$E815,'asset_&amp;_open_positions'!$E:$M, 6, FALSE))),VLOOKUP(trading_client_detail!$E815,'asset_&amp;_open_positions'!$E:$M, 8, FALSE),IF(NOT(ISERROR(VLOOKUP($A815,'asset_&amp;_open_positions'!$E:$M, 6, FALSE))),VLOOKUP($A815,'asset_&amp;_open_positions'!$E:$M, 8, FALSE),1))),"")</f>
        <v/>
      </c>
      <c r="D815" s="42" t="str">
        <f>IF(trading_client_detail!$A815&lt;&gt;"",IF(OR(LEFT(trading_client_detail!$F815,3)="USD",RIGHT(trading_client_detail!$F815,3)="USD",LEFT(trading_client_detail!$F815,3)="EUR",RIGHT(trading_client_detail!$F815,3)="EUR"),"",trading_client_detail!$G815),"")</f>
        <v/>
      </c>
    </row>
    <row r="816" spans="1:4" x14ac:dyDescent="0.25">
      <c r="A816" t="str">
        <f>IF(AND(trading_client_detail!$A816&lt;&gt;"",ROUND(trading_client_detail!$G816,0)&lt;&gt;0),IF(OR(LEFT(trading_client_detail!$F816,3)="USD",RIGHT(trading_client_detail!$F816,3)="USD",LEFT(trading_client_detail!$F816,3)="EUR",RIGHT(trading_client_detail!$F816,3)="EUR"),"",IF(NOT(ISERROR(VLOOKUP(trading_client_detail!$E816,'asset_&amp;_open_positions'!$E:$M, 9, FALSE))),VLOOKUP(trading_client_detail!$E816,'asset_&amp;_open_positions'!$E:$M, 9, FALSE),IF(NOT(ISERROR(VLOOKUP(trading_client_detail!$F816,'asset_&amp;_open_positions'!$E:$M, 9, FALSE))),VLOOKUP(trading_client_detail!$F816,'asset_&amp;_open_positions'!$E:$M, 9, FALSE),RIGHT(trading_client_detail!$F816,LEN(trading_client_detail!$F816)-1)))),"")</f>
        <v>MATIC</v>
      </c>
      <c r="B816" t="str">
        <f>IF(AND(trading_client_detail!$A816&lt;&gt;"",ROUND(trading_client_detail!$G816,0)&lt;&gt;0),IF(OR(LEFT(trading_client_detail!$F816,3)="USD",RIGHT(trading_client_detail!$F816,3)="USD"),"",IF(NOT(ISERROR(VLOOKUP(trading_client_detail!$E816,'asset_&amp;_open_positions'!$E:$M, 6, FALSE))),VLOOKUP(trading_client_detail!$E816,'asset_&amp;_open_positions'!$E:$M, 6, FALSE),IF(NOT(ISERROR(VLOOKUP($A816,'asset_&amp;_open_positions'!$E:$M, 6, FALSE))),VLOOKUP($A816,'asset_&amp;_open_positions'!$E:$M, 6, FALSE),"ASSET"))),"")</f>
        <v>ASSET</v>
      </c>
      <c r="C816">
        <f>IF(AND(trading_client_detail!$A816&lt;&gt;"",ROUND(trading_client_detail!$G816,0)&lt;&gt;0),IF(OR(LEFT(trading_client_detail!$F816,3)="USD",RIGHT(trading_client_detail!$F816,3)="USD"),"",IF(NOT(ISERROR(VLOOKUP(trading_client_detail!$E816,'asset_&amp;_open_positions'!$E:$M, 6, FALSE))),VLOOKUP(trading_client_detail!$E816,'asset_&amp;_open_positions'!$E:$M, 8, FALSE),IF(NOT(ISERROR(VLOOKUP($A816,'asset_&amp;_open_positions'!$E:$M, 6, FALSE))),VLOOKUP($A816,'asset_&amp;_open_positions'!$E:$M, 8, FALSE),1))),"")</f>
        <v>1</v>
      </c>
      <c r="D816" s="42">
        <f>IF(trading_client_detail!$A816&lt;&gt;"",IF(OR(LEFT(trading_client_detail!$F816,3)="USD",RIGHT(trading_client_detail!$F816,3)="USD",LEFT(trading_client_detail!$F816,3)="EUR",RIGHT(trading_client_detail!$F816,3)="EUR"),"",trading_client_detail!$G816),"")</f>
        <v>-18264.3905759599</v>
      </c>
    </row>
    <row r="817" spans="1:4" x14ac:dyDescent="0.25">
      <c r="A817" t="str">
        <f>IF(AND(trading_client_detail!$A817&lt;&gt;"",ROUND(trading_client_detail!$G817,0)&lt;&gt;0),IF(OR(LEFT(trading_client_detail!$F817,3)="USD",RIGHT(trading_client_detail!$F817,3)="USD",LEFT(trading_client_detail!$F817,3)="EUR",RIGHT(trading_client_detail!$F817,3)="EUR"),"",IF(NOT(ISERROR(VLOOKUP(trading_client_detail!$E817,'asset_&amp;_open_positions'!$E:$M, 9, FALSE))),VLOOKUP(trading_client_detail!$E817,'asset_&amp;_open_positions'!$E:$M, 9, FALSE),IF(NOT(ISERROR(VLOOKUP(trading_client_detail!$F817,'asset_&amp;_open_positions'!$E:$M, 9, FALSE))),VLOOKUP(trading_client_detail!$F817,'asset_&amp;_open_positions'!$E:$M, 9, FALSE),RIGHT(trading_client_detail!$F817,LEN(trading_client_detail!$F817)-1)))),"")</f>
        <v/>
      </c>
      <c r="B817" t="str">
        <f>IF(AND(trading_client_detail!$A817&lt;&gt;"",ROUND(trading_client_detail!$G817,0)&lt;&gt;0),IF(OR(LEFT(trading_client_detail!$F817,3)="USD",RIGHT(trading_client_detail!$F817,3)="USD"),"",IF(NOT(ISERROR(VLOOKUP(trading_client_detail!$E817,'asset_&amp;_open_positions'!$E:$M, 6, FALSE))),VLOOKUP(trading_client_detail!$E817,'asset_&amp;_open_positions'!$E:$M, 6, FALSE),IF(NOT(ISERROR(VLOOKUP($A817,'asset_&amp;_open_positions'!$E:$M, 6, FALSE))),VLOOKUP($A817,'asset_&amp;_open_positions'!$E:$M, 6, FALSE),"ASSET"))),"")</f>
        <v/>
      </c>
      <c r="C817" t="str">
        <f>IF(AND(trading_client_detail!$A817&lt;&gt;"",ROUND(trading_client_detail!$G817,0)&lt;&gt;0),IF(OR(LEFT(trading_client_detail!$F817,3)="USD",RIGHT(trading_client_detail!$F817,3)="USD"),"",IF(NOT(ISERROR(VLOOKUP(trading_client_detail!$E817,'asset_&amp;_open_positions'!$E:$M, 6, FALSE))),VLOOKUP(trading_client_detail!$E817,'asset_&amp;_open_positions'!$E:$M, 8, FALSE),IF(NOT(ISERROR(VLOOKUP($A817,'asset_&amp;_open_positions'!$E:$M, 6, FALSE))),VLOOKUP($A817,'asset_&amp;_open_positions'!$E:$M, 8, FALSE),1))),"")</f>
        <v/>
      </c>
      <c r="D817" s="42" t="str">
        <f>IF(trading_client_detail!$A817&lt;&gt;"",IF(OR(LEFT(trading_client_detail!$F817,3)="USD",RIGHT(trading_client_detail!$F817,3)="USD",LEFT(trading_client_detail!$F817,3)="EUR",RIGHT(trading_client_detail!$F817,3)="EUR"),"",trading_client_detail!$G817),"")</f>
        <v/>
      </c>
    </row>
    <row r="818" spans="1:4" x14ac:dyDescent="0.25">
      <c r="A818" t="str">
        <f>IF(AND(trading_client_detail!$A818&lt;&gt;"",ROUND(trading_client_detail!$G818,0)&lt;&gt;0),IF(OR(LEFT(trading_client_detail!$F818,3)="USD",RIGHT(trading_client_detail!$F818,3)="USD",LEFT(trading_client_detail!$F818,3)="EUR",RIGHT(trading_client_detail!$F818,3)="EUR"),"",IF(NOT(ISERROR(VLOOKUP(trading_client_detail!$E818,'asset_&amp;_open_positions'!$E:$M, 9, FALSE))),VLOOKUP(trading_client_detail!$E818,'asset_&amp;_open_positions'!$E:$M, 9, FALSE),IF(NOT(ISERROR(VLOOKUP(trading_client_detail!$F818,'asset_&amp;_open_positions'!$E:$M, 9, FALSE))),VLOOKUP(trading_client_detail!$F818,'asset_&amp;_open_positions'!$E:$M, 9, FALSE),RIGHT(trading_client_detail!$F818,LEN(trading_client_detail!$F818)-1)))),"")</f>
        <v>MKR</v>
      </c>
      <c r="B818" t="str">
        <f>IF(AND(trading_client_detail!$A818&lt;&gt;"",ROUND(trading_client_detail!$G818,0)&lt;&gt;0),IF(OR(LEFT(trading_client_detail!$F818,3)="USD",RIGHT(trading_client_detail!$F818,3)="USD"),"",IF(NOT(ISERROR(VLOOKUP(trading_client_detail!$E818,'asset_&amp;_open_positions'!$E:$M, 6, FALSE))),VLOOKUP(trading_client_detail!$E818,'asset_&amp;_open_positions'!$E:$M, 6, FALSE),IF(NOT(ISERROR(VLOOKUP($A818,'asset_&amp;_open_positions'!$E:$M, 6, FALSE))),VLOOKUP($A818,'asset_&amp;_open_positions'!$E:$M, 6, FALSE),"ASSET"))),"")</f>
        <v>ASSET</v>
      </c>
      <c r="C818">
        <f>IF(AND(trading_client_detail!$A818&lt;&gt;"",ROUND(trading_client_detail!$G818,0)&lt;&gt;0),IF(OR(LEFT(trading_client_detail!$F818,3)="USD",RIGHT(trading_client_detail!$F818,3)="USD"),"",IF(NOT(ISERROR(VLOOKUP(trading_client_detail!$E818,'asset_&amp;_open_positions'!$E:$M, 6, FALSE))),VLOOKUP(trading_client_detail!$E818,'asset_&amp;_open_positions'!$E:$M, 8, FALSE),IF(NOT(ISERROR(VLOOKUP($A818,'asset_&amp;_open_positions'!$E:$M, 6, FALSE))),VLOOKUP($A818,'asset_&amp;_open_positions'!$E:$M, 8, FALSE),1))),"")</f>
        <v>1</v>
      </c>
      <c r="D818" s="42">
        <f>IF(trading_client_detail!$A818&lt;&gt;"",IF(OR(LEFT(trading_client_detail!$F818,3)="USD",RIGHT(trading_client_detail!$F818,3)="USD",LEFT(trading_client_detail!$F818,3)="EUR",RIGHT(trading_client_detail!$F818,3)="EUR"),"",trading_client_detail!$G818),"")</f>
        <v>41.497399999999999</v>
      </c>
    </row>
    <row r="819" spans="1:4" x14ac:dyDescent="0.25">
      <c r="A819" t="str">
        <f>IF(AND(trading_client_detail!$A819&lt;&gt;"",ROUND(trading_client_detail!$G819,0)&lt;&gt;0),IF(OR(LEFT(trading_client_detail!$F819,3)="USD",RIGHT(trading_client_detail!$F819,3)="USD",LEFT(trading_client_detail!$F819,3)="EUR",RIGHT(trading_client_detail!$F819,3)="EUR"),"",IF(NOT(ISERROR(VLOOKUP(trading_client_detail!$E819,'asset_&amp;_open_positions'!$E:$M, 9, FALSE))),VLOOKUP(trading_client_detail!$E819,'asset_&amp;_open_positions'!$E:$M, 9, FALSE),IF(NOT(ISERROR(VLOOKUP(trading_client_detail!$F819,'asset_&amp;_open_positions'!$E:$M, 9, FALSE))),VLOOKUP(trading_client_detail!$F819,'asset_&amp;_open_positions'!$E:$M, 9, FALSE),RIGHT(trading_client_detail!$F819,LEN(trading_client_detail!$F819)-1)))),"")</f>
        <v/>
      </c>
      <c r="B819" t="str">
        <f>IF(AND(trading_client_detail!$A819&lt;&gt;"",ROUND(trading_client_detail!$G819,0)&lt;&gt;0),IF(OR(LEFT(trading_client_detail!$F819,3)="USD",RIGHT(trading_client_detail!$F819,3)="USD"),"",IF(NOT(ISERROR(VLOOKUP(trading_client_detail!$E819,'asset_&amp;_open_positions'!$E:$M, 6, FALSE))),VLOOKUP(trading_client_detail!$E819,'asset_&amp;_open_positions'!$E:$M, 6, FALSE),IF(NOT(ISERROR(VLOOKUP($A819,'asset_&amp;_open_positions'!$E:$M, 6, FALSE))),VLOOKUP($A819,'asset_&amp;_open_positions'!$E:$M, 6, FALSE),"ASSET"))),"")</f>
        <v/>
      </c>
      <c r="C819" t="str">
        <f>IF(AND(trading_client_detail!$A819&lt;&gt;"",ROUND(trading_client_detail!$G819,0)&lt;&gt;0),IF(OR(LEFT(trading_client_detail!$F819,3)="USD",RIGHT(trading_client_detail!$F819,3)="USD"),"",IF(NOT(ISERROR(VLOOKUP(trading_client_detail!$E819,'asset_&amp;_open_positions'!$E:$M, 6, FALSE))),VLOOKUP(trading_client_detail!$E819,'asset_&amp;_open_positions'!$E:$M, 8, FALSE),IF(NOT(ISERROR(VLOOKUP($A819,'asset_&amp;_open_positions'!$E:$M, 6, FALSE))),VLOOKUP($A819,'asset_&amp;_open_positions'!$E:$M, 8, FALSE),1))),"")</f>
        <v/>
      </c>
      <c r="D819" s="42" t="str">
        <f>IF(trading_client_detail!$A819&lt;&gt;"",IF(OR(LEFT(trading_client_detail!$F819,3)="USD",RIGHT(trading_client_detail!$F819,3)="USD",LEFT(trading_client_detail!$F819,3)="EUR",RIGHT(trading_client_detail!$F819,3)="EUR"),"",trading_client_detail!$G819),"")</f>
        <v/>
      </c>
    </row>
    <row r="820" spans="1:4" x14ac:dyDescent="0.25">
      <c r="A820" t="str">
        <f>IF(AND(trading_client_detail!$A820&lt;&gt;"",ROUND(trading_client_detail!$G820,0)&lt;&gt;0),IF(OR(LEFT(trading_client_detail!$F820,3)="USD",RIGHT(trading_client_detail!$F820,3)="USD",LEFT(trading_client_detail!$F820,3)="EUR",RIGHT(trading_client_detail!$F820,3)="EUR"),"",IF(NOT(ISERROR(VLOOKUP(trading_client_detail!$E820,'asset_&amp;_open_positions'!$E:$M, 9, FALSE))),VLOOKUP(trading_client_detail!$E820,'asset_&amp;_open_positions'!$E:$M, 9, FALSE),IF(NOT(ISERROR(VLOOKUP(trading_client_detail!$F820,'asset_&amp;_open_positions'!$E:$M, 9, FALSE))),VLOOKUP(trading_client_detail!$F820,'asset_&amp;_open_positions'!$E:$M, 9, FALSE),RIGHT(trading_client_detail!$F820,LEN(trading_client_detail!$F820)-1)))),"")</f>
        <v>MKR</v>
      </c>
      <c r="B820" t="str">
        <f>IF(AND(trading_client_detail!$A820&lt;&gt;"",ROUND(trading_client_detail!$G820,0)&lt;&gt;0),IF(OR(LEFT(trading_client_detail!$F820,3)="USD",RIGHT(trading_client_detail!$F820,3)="USD"),"",IF(NOT(ISERROR(VLOOKUP(trading_client_detail!$E820,'asset_&amp;_open_positions'!$E:$M, 6, FALSE))),VLOOKUP(trading_client_detail!$E820,'asset_&amp;_open_positions'!$E:$M, 6, FALSE),IF(NOT(ISERROR(VLOOKUP($A820,'asset_&amp;_open_positions'!$E:$M, 6, FALSE))),VLOOKUP($A820,'asset_&amp;_open_positions'!$E:$M, 6, FALSE),"ASSET"))),"")</f>
        <v>ASSET</v>
      </c>
      <c r="C820">
        <f>IF(AND(trading_client_detail!$A820&lt;&gt;"",ROUND(trading_client_detail!$G820,0)&lt;&gt;0),IF(OR(LEFT(trading_client_detail!$F820,3)="USD",RIGHT(trading_client_detail!$F820,3)="USD"),"",IF(NOT(ISERROR(VLOOKUP(trading_client_detail!$E820,'asset_&amp;_open_positions'!$E:$M, 6, FALSE))),VLOOKUP(trading_client_detail!$E820,'asset_&amp;_open_positions'!$E:$M, 8, FALSE),IF(NOT(ISERROR(VLOOKUP($A820,'asset_&amp;_open_positions'!$E:$M, 6, FALSE))),VLOOKUP($A820,'asset_&amp;_open_positions'!$E:$M, 8, FALSE),1))),"")</f>
        <v>1</v>
      </c>
      <c r="D820" s="42">
        <f>IF(trading_client_detail!$A820&lt;&gt;"",IF(OR(LEFT(trading_client_detail!$F820,3)="USD",RIGHT(trading_client_detail!$F820,3)="USD",LEFT(trading_client_detail!$F820,3)="EUR",RIGHT(trading_client_detail!$F820,3)="EUR"),"",trading_client_detail!$G820),"")</f>
        <v>-39.665557370000002</v>
      </c>
    </row>
    <row r="821" spans="1:4" x14ac:dyDescent="0.25">
      <c r="A821" t="str">
        <f>IF(AND(trading_client_detail!$A821&lt;&gt;"",ROUND(trading_client_detail!$G821,0)&lt;&gt;0),IF(OR(LEFT(trading_client_detail!$F821,3)="USD",RIGHT(trading_client_detail!$F821,3)="USD",LEFT(trading_client_detail!$F821,3)="EUR",RIGHT(trading_client_detail!$F821,3)="EUR"),"",IF(NOT(ISERROR(VLOOKUP(trading_client_detail!$E821,'asset_&amp;_open_positions'!$E:$M, 9, FALSE))),VLOOKUP(trading_client_detail!$E821,'asset_&amp;_open_positions'!$E:$M, 9, FALSE),IF(NOT(ISERROR(VLOOKUP(trading_client_detail!$F821,'asset_&amp;_open_positions'!$E:$M, 9, FALSE))),VLOOKUP(trading_client_detail!$F821,'asset_&amp;_open_positions'!$E:$M, 9, FALSE),RIGHT(trading_client_detail!$F821,LEN(trading_client_detail!$F821)-1)))),"")</f>
        <v/>
      </c>
      <c r="B821" t="str">
        <f>IF(AND(trading_client_detail!$A821&lt;&gt;"",ROUND(trading_client_detail!$G821,0)&lt;&gt;0),IF(OR(LEFT(trading_client_detail!$F821,3)="USD",RIGHT(trading_client_detail!$F821,3)="USD"),"",IF(NOT(ISERROR(VLOOKUP(trading_client_detail!$E821,'asset_&amp;_open_positions'!$E:$M, 6, FALSE))),VLOOKUP(trading_client_detail!$E821,'asset_&amp;_open_positions'!$E:$M, 6, FALSE),IF(NOT(ISERROR(VLOOKUP($A821,'asset_&amp;_open_positions'!$E:$M, 6, FALSE))),VLOOKUP($A821,'asset_&amp;_open_positions'!$E:$M, 6, FALSE),"ASSET"))),"")</f>
        <v/>
      </c>
      <c r="C821" t="str">
        <f>IF(AND(trading_client_detail!$A821&lt;&gt;"",ROUND(trading_client_detail!$G821,0)&lt;&gt;0),IF(OR(LEFT(trading_client_detail!$F821,3)="USD",RIGHT(trading_client_detail!$F821,3)="USD"),"",IF(NOT(ISERROR(VLOOKUP(trading_client_detail!$E821,'asset_&amp;_open_positions'!$E:$M, 6, FALSE))),VLOOKUP(trading_client_detail!$E821,'asset_&amp;_open_positions'!$E:$M, 8, FALSE),IF(NOT(ISERROR(VLOOKUP($A821,'asset_&amp;_open_positions'!$E:$M, 6, FALSE))),VLOOKUP($A821,'asset_&amp;_open_positions'!$E:$M, 8, FALSE),1))),"")</f>
        <v/>
      </c>
      <c r="D821" s="42" t="str">
        <f>IF(trading_client_detail!$A821&lt;&gt;"",IF(OR(LEFT(trading_client_detail!$F821,3)="USD",RIGHT(trading_client_detail!$F821,3)="USD",LEFT(trading_client_detail!$F821,3)="EUR",RIGHT(trading_client_detail!$F821,3)="EUR"),"",trading_client_detail!$G821),"")</f>
        <v/>
      </c>
    </row>
    <row r="822" spans="1:4" x14ac:dyDescent="0.25">
      <c r="A822" t="str">
        <f>IF(AND(trading_client_detail!$A822&lt;&gt;"",ROUND(trading_client_detail!$G822,0)&lt;&gt;0),IF(OR(LEFT(trading_client_detail!$F822,3)="USD",RIGHT(trading_client_detail!$F822,3)="USD",LEFT(trading_client_detail!$F822,3)="EUR",RIGHT(trading_client_detail!$F822,3)="EUR"),"",IF(NOT(ISERROR(VLOOKUP(trading_client_detail!$E822,'asset_&amp;_open_positions'!$E:$M, 9, FALSE))),VLOOKUP(trading_client_detail!$E822,'asset_&amp;_open_positions'!$E:$M, 9, FALSE),IF(NOT(ISERROR(VLOOKUP(trading_client_detail!$F822,'asset_&amp;_open_positions'!$E:$M, 9, FALSE))),VLOOKUP(trading_client_detail!$F822,'asset_&amp;_open_positions'!$E:$M, 9, FALSE),RIGHT(trading_client_detail!$F822,LEN(trading_client_detail!$F822)-1)))),"")</f>
        <v>OXT</v>
      </c>
      <c r="B822" t="str">
        <f>IF(AND(trading_client_detail!$A822&lt;&gt;"",ROUND(trading_client_detail!$G822,0)&lt;&gt;0),IF(OR(LEFT(trading_client_detail!$F822,3)="USD",RIGHT(trading_client_detail!$F822,3)="USD"),"",IF(NOT(ISERROR(VLOOKUP(trading_client_detail!$E822,'asset_&amp;_open_positions'!$E:$M, 6, FALSE))),VLOOKUP(trading_client_detail!$E822,'asset_&amp;_open_positions'!$E:$M, 6, FALSE),IF(NOT(ISERROR(VLOOKUP($A822,'asset_&amp;_open_positions'!$E:$M, 6, FALSE))),VLOOKUP($A822,'asset_&amp;_open_positions'!$E:$M, 6, FALSE),"ASSET"))),"")</f>
        <v>ASSET</v>
      </c>
      <c r="C822">
        <f>IF(AND(trading_client_detail!$A822&lt;&gt;"",ROUND(trading_client_detail!$G822,0)&lt;&gt;0),IF(OR(LEFT(trading_client_detail!$F822,3)="USD",RIGHT(trading_client_detail!$F822,3)="USD"),"",IF(NOT(ISERROR(VLOOKUP(trading_client_detail!$E822,'asset_&amp;_open_positions'!$E:$M, 6, FALSE))),VLOOKUP(trading_client_detail!$E822,'asset_&amp;_open_positions'!$E:$M, 8, FALSE),IF(NOT(ISERROR(VLOOKUP($A822,'asset_&amp;_open_positions'!$E:$M, 6, FALSE))),VLOOKUP($A822,'asset_&amp;_open_positions'!$E:$M, 8, FALSE),1))),"")</f>
        <v>1</v>
      </c>
      <c r="D822" s="42">
        <f>IF(trading_client_detail!$A822&lt;&gt;"",IF(OR(LEFT(trading_client_detail!$F822,3)="USD",RIGHT(trading_client_detail!$F822,3)="USD",LEFT(trading_client_detail!$F822,3)="EUR",RIGHT(trading_client_detail!$F822,3)="EUR"),"",trading_client_detail!$G822),"")</f>
        <v>-78245</v>
      </c>
    </row>
    <row r="823" spans="1:4" x14ac:dyDescent="0.25">
      <c r="A823" t="str">
        <f>IF(AND(trading_client_detail!$A823&lt;&gt;"",ROUND(trading_client_detail!$G823,0)&lt;&gt;0),IF(OR(LEFT(trading_client_detail!$F823,3)="USD",RIGHT(trading_client_detail!$F823,3)="USD",LEFT(trading_client_detail!$F823,3)="EUR",RIGHT(trading_client_detail!$F823,3)="EUR"),"",IF(NOT(ISERROR(VLOOKUP(trading_client_detail!$E823,'asset_&amp;_open_positions'!$E:$M, 9, FALSE))),VLOOKUP(trading_client_detail!$E823,'asset_&amp;_open_positions'!$E:$M, 9, FALSE),IF(NOT(ISERROR(VLOOKUP(trading_client_detail!$F823,'asset_&amp;_open_positions'!$E:$M, 9, FALSE))),VLOOKUP(trading_client_detail!$F823,'asset_&amp;_open_positions'!$E:$M, 9, FALSE),RIGHT(trading_client_detail!$F823,LEN(trading_client_detail!$F823)-1)))),"")</f>
        <v/>
      </c>
      <c r="B823" t="str">
        <f>IF(AND(trading_client_detail!$A823&lt;&gt;"",ROUND(trading_client_detail!$G823,0)&lt;&gt;0),IF(OR(LEFT(trading_client_detail!$F823,3)="USD",RIGHT(trading_client_detail!$F823,3)="USD"),"",IF(NOT(ISERROR(VLOOKUP(trading_client_detail!$E823,'asset_&amp;_open_positions'!$E:$M, 6, FALSE))),VLOOKUP(trading_client_detail!$E823,'asset_&amp;_open_positions'!$E:$M, 6, FALSE),IF(NOT(ISERROR(VLOOKUP($A823,'asset_&amp;_open_positions'!$E:$M, 6, FALSE))),VLOOKUP($A823,'asset_&amp;_open_positions'!$E:$M, 6, FALSE),"ASSET"))),"")</f>
        <v/>
      </c>
      <c r="C823" t="str">
        <f>IF(AND(trading_client_detail!$A823&lt;&gt;"",ROUND(trading_client_detail!$G823,0)&lt;&gt;0),IF(OR(LEFT(trading_client_detail!$F823,3)="USD",RIGHT(trading_client_detail!$F823,3)="USD"),"",IF(NOT(ISERROR(VLOOKUP(trading_client_detail!$E823,'asset_&amp;_open_positions'!$E:$M, 6, FALSE))),VLOOKUP(trading_client_detail!$E823,'asset_&amp;_open_positions'!$E:$M, 8, FALSE),IF(NOT(ISERROR(VLOOKUP($A823,'asset_&amp;_open_positions'!$E:$M, 6, FALSE))),VLOOKUP($A823,'asset_&amp;_open_positions'!$E:$M, 8, FALSE),1))),"")</f>
        <v/>
      </c>
      <c r="D823" s="42" t="str">
        <f>IF(trading_client_detail!$A823&lt;&gt;"",IF(OR(LEFT(trading_client_detail!$F823,3)="USD",RIGHT(trading_client_detail!$F823,3)="USD",LEFT(trading_client_detail!$F823,3)="EUR",RIGHT(trading_client_detail!$F823,3)="EUR"),"",trading_client_detail!$G823),"")</f>
        <v/>
      </c>
    </row>
    <row r="824" spans="1:4" x14ac:dyDescent="0.25">
      <c r="A824" t="str">
        <f>IF(AND(trading_client_detail!$A824&lt;&gt;"",ROUND(trading_client_detail!$G824,0)&lt;&gt;0),IF(OR(LEFT(trading_client_detail!$F824,3)="USD",RIGHT(trading_client_detail!$F824,3)="USD",LEFT(trading_client_detail!$F824,3)="EUR",RIGHT(trading_client_detail!$F824,3)="EUR"),"",IF(NOT(ISERROR(VLOOKUP(trading_client_detail!$E824,'asset_&amp;_open_positions'!$E:$M, 9, FALSE))),VLOOKUP(trading_client_detail!$E824,'asset_&amp;_open_positions'!$E:$M, 9, FALSE),IF(NOT(ISERROR(VLOOKUP(trading_client_detail!$F824,'asset_&amp;_open_positions'!$E:$M, 9, FALSE))),VLOOKUP(trading_client_detail!$F824,'asset_&amp;_open_positions'!$E:$M, 9, FALSE),RIGHT(trading_client_detail!$F824,LEN(trading_client_detail!$F824)-1)))),"")</f>
        <v>OXT</v>
      </c>
      <c r="B824" t="str">
        <f>IF(AND(trading_client_detail!$A824&lt;&gt;"",ROUND(trading_client_detail!$G824,0)&lt;&gt;0),IF(OR(LEFT(trading_client_detail!$F824,3)="USD",RIGHT(trading_client_detail!$F824,3)="USD"),"",IF(NOT(ISERROR(VLOOKUP(trading_client_detail!$E824,'asset_&amp;_open_positions'!$E:$M, 6, FALSE))),VLOOKUP(trading_client_detail!$E824,'asset_&amp;_open_positions'!$E:$M, 6, FALSE),IF(NOT(ISERROR(VLOOKUP($A824,'asset_&amp;_open_positions'!$E:$M, 6, FALSE))),VLOOKUP($A824,'asset_&amp;_open_positions'!$E:$M, 6, FALSE),"ASSET"))),"")</f>
        <v>ASSET</v>
      </c>
      <c r="C824">
        <f>IF(AND(trading_client_detail!$A824&lt;&gt;"",ROUND(trading_client_detail!$G824,0)&lt;&gt;0),IF(OR(LEFT(trading_client_detail!$F824,3)="USD",RIGHT(trading_client_detail!$F824,3)="USD"),"",IF(NOT(ISERROR(VLOOKUP(trading_client_detail!$E824,'asset_&amp;_open_positions'!$E:$M, 6, FALSE))),VLOOKUP(trading_client_detail!$E824,'asset_&amp;_open_positions'!$E:$M, 8, FALSE),IF(NOT(ISERROR(VLOOKUP($A824,'asset_&amp;_open_positions'!$E:$M, 6, FALSE))),VLOOKUP($A824,'asset_&amp;_open_positions'!$E:$M, 8, FALSE),1))),"")</f>
        <v>1</v>
      </c>
      <c r="D824" s="42">
        <f>IF(trading_client_detail!$A824&lt;&gt;"",IF(OR(LEFT(trading_client_detail!$F824,3)="USD",RIGHT(trading_client_detail!$F824,3)="USD",LEFT(trading_client_detail!$F824,3)="EUR",RIGHT(trading_client_detail!$F824,3)="EUR"),"",trading_client_detail!$G824),"")</f>
        <v>-35670.130710161</v>
      </c>
    </row>
    <row r="825" spans="1:4" x14ac:dyDescent="0.25">
      <c r="A825" t="str">
        <f>IF(AND(trading_client_detail!$A825&lt;&gt;"",ROUND(trading_client_detail!$G825,0)&lt;&gt;0),IF(OR(LEFT(trading_client_detail!$F825,3)="USD",RIGHT(trading_client_detail!$F825,3)="USD",LEFT(trading_client_detail!$F825,3)="EUR",RIGHT(trading_client_detail!$F825,3)="EUR"),"",IF(NOT(ISERROR(VLOOKUP(trading_client_detail!$E825,'asset_&amp;_open_positions'!$E:$M, 9, FALSE))),VLOOKUP(trading_client_detail!$E825,'asset_&amp;_open_positions'!$E:$M, 9, FALSE),IF(NOT(ISERROR(VLOOKUP(trading_client_detail!$F825,'asset_&amp;_open_positions'!$E:$M, 9, FALSE))),VLOOKUP(trading_client_detail!$F825,'asset_&amp;_open_positions'!$E:$M, 9, FALSE),RIGHT(trading_client_detail!$F825,LEN(trading_client_detail!$F825)-1)))),"")</f>
        <v/>
      </c>
      <c r="B825" t="str">
        <f>IF(AND(trading_client_detail!$A825&lt;&gt;"",ROUND(trading_client_detail!$G825,0)&lt;&gt;0),IF(OR(LEFT(trading_client_detail!$F825,3)="USD",RIGHT(trading_client_detail!$F825,3)="USD"),"",IF(NOT(ISERROR(VLOOKUP(trading_client_detail!$E825,'asset_&amp;_open_positions'!$E:$M, 6, FALSE))),VLOOKUP(trading_client_detail!$E825,'asset_&amp;_open_positions'!$E:$M, 6, FALSE),IF(NOT(ISERROR(VLOOKUP($A825,'asset_&amp;_open_positions'!$E:$M, 6, FALSE))),VLOOKUP($A825,'asset_&amp;_open_positions'!$E:$M, 6, FALSE),"ASSET"))),"")</f>
        <v/>
      </c>
      <c r="C825" t="str">
        <f>IF(AND(trading_client_detail!$A825&lt;&gt;"",ROUND(trading_client_detail!$G825,0)&lt;&gt;0),IF(OR(LEFT(trading_client_detail!$F825,3)="USD",RIGHT(trading_client_detail!$F825,3)="USD"),"",IF(NOT(ISERROR(VLOOKUP(trading_client_detail!$E825,'asset_&amp;_open_positions'!$E:$M, 6, FALSE))),VLOOKUP(trading_client_detail!$E825,'asset_&amp;_open_positions'!$E:$M, 8, FALSE),IF(NOT(ISERROR(VLOOKUP($A825,'asset_&amp;_open_positions'!$E:$M, 6, FALSE))),VLOOKUP($A825,'asset_&amp;_open_positions'!$E:$M, 8, FALSE),1))),"")</f>
        <v/>
      </c>
      <c r="D825" s="42" t="str">
        <f>IF(trading_client_detail!$A825&lt;&gt;"",IF(OR(LEFT(trading_client_detail!$F825,3)="USD",RIGHT(trading_client_detail!$F825,3)="USD",LEFT(trading_client_detail!$F825,3)="EUR",RIGHT(trading_client_detail!$F825,3)="EUR"),"",trading_client_detail!$G825),"")</f>
        <v/>
      </c>
    </row>
    <row r="826" spans="1:4" x14ac:dyDescent="0.25">
      <c r="A826" t="str">
        <f>IF(AND(trading_client_detail!$A826&lt;&gt;"",ROUND(trading_client_detail!$G826,0)&lt;&gt;0),IF(OR(LEFT(trading_client_detail!$F826,3)="USD",RIGHT(trading_client_detail!$F826,3)="USD",LEFT(trading_client_detail!$F826,3)="EUR",RIGHT(trading_client_detail!$F826,3)="EUR"),"",IF(NOT(ISERROR(VLOOKUP(trading_client_detail!$E826,'asset_&amp;_open_positions'!$E:$M, 9, FALSE))),VLOOKUP(trading_client_detail!$E826,'asset_&amp;_open_positions'!$E:$M, 9, FALSE),IF(NOT(ISERROR(VLOOKUP(trading_client_detail!$F826,'asset_&amp;_open_positions'!$E:$M, 9, FALSE))),VLOOKUP(trading_client_detail!$F826,'asset_&amp;_open_positions'!$E:$M, 9, FALSE),RIGHT(trading_client_detail!$F826,LEN(trading_client_detail!$F826)-1)))),"")</f>
        <v>OXT</v>
      </c>
      <c r="B826" t="str">
        <f>IF(AND(trading_client_detail!$A826&lt;&gt;"",ROUND(trading_client_detail!$G826,0)&lt;&gt;0),IF(OR(LEFT(trading_client_detail!$F826,3)="USD",RIGHT(trading_client_detail!$F826,3)="USD"),"",IF(NOT(ISERROR(VLOOKUP(trading_client_detail!$E826,'asset_&amp;_open_positions'!$E:$M, 6, FALSE))),VLOOKUP(trading_client_detail!$E826,'asset_&amp;_open_positions'!$E:$M, 6, FALSE),IF(NOT(ISERROR(VLOOKUP($A826,'asset_&amp;_open_positions'!$E:$M, 6, FALSE))),VLOOKUP($A826,'asset_&amp;_open_positions'!$E:$M, 6, FALSE),"ASSET"))),"")</f>
        <v>ASSET</v>
      </c>
      <c r="C826">
        <f>IF(AND(trading_client_detail!$A826&lt;&gt;"",ROUND(trading_client_detail!$G826,0)&lt;&gt;0),IF(OR(LEFT(trading_client_detail!$F826,3)="USD",RIGHT(trading_client_detail!$F826,3)="USD"),"",IF(NOT(ISERROR(VLOOKUP(trading_client_detail!$E826,'asset_&amp;_open_positions'!$E:$M, 6, FALSE))),VLOOKUP(trading_client_detail!$E826,'asset_&amp;_open_positions'!$E:$M, 8, FALSE),IF(NOT(ISERROR(VLOOKUP($A826,'asset_&amp;_open_positions'!$E:$M, 6, FALSE))),VLOOKUP($A826,'asset_&amp;_open_positions'!$E:$M, 8, FALSE),1))),"")</f>
        <v>1</v>
      </c>
      <c r="D826" s="42">
        <f>IF(trading_client_detail!$A826&lt;&gt;"",IF(OR(LEFT(trading_client_detail!$F826,3)="USD",RIGHT(trading_client_detail!$F826,3)="USD",LEFT(trading_client_detail!$F826,3)="EUR",RIGHT(trading_client_detail!$F826,3)="EUR"),"",trading_client_detail!$G826),"")</f>
        <v>153518.70201032</v>
      </c>
    </row>
    <row r="827" spans="1:4" x14ac:dyDescent="0.25">
      <c r="A827" t="str">
        <f>IF(AND(trading_client_detail!$A827&lt;&gt;"",ROUND(trading_client_detail!$G827,0)&lt;&gt;0),IF(OR(LEFT(trading_client_detail!$F827,3)="USD",RIGHT(trading_client_detail!$F827,3)="USD",LEFT(trading_client_detail!$F827,3)="EUR",RIGHT(trading_client_detail!$F827,3)="EUR"),"",IF(NOT(ISERROR(VLOOKUP(trading_client_detail!$E827,'asset_&amp;_open_positions'!$E:$M, 9, FALSE))),VLOOKUP(trading_client_detail!$E827,'asset_&amp;_open_positions'!$E:$M, 9, FALSE),IF(NOT(ISERROR(VLOOKUP(trading_client_detail!$F827,'asset_&amp;_open_positions'!$E:$M, 9, FALSE))),VLOOKUP(trading_client_detail!$F827,'asset_&amp;_open_positions'!$E:$M, 9, FALSE),RIGHT(trading_client_detail!$F827,LEN(trading_client_detail!$F827)-1)))),"")</f>
        <v/>
      </c>
      <c r="B827" t="str">
        <f>IF(AND(trading_client_detail!$A827&lt;&gt;"",ROUND(trading_client_detail!$G827,0)&lt;&gt;0),IF(OR(LEFT(trading_client_detail!$F827,3)="USD",RIGHT(trading_client_detail!$F827,3)="USD"),"",IF(NOT(ISERROR(VLOOKUP(trading_client_detail!$E827,'asset_&amp;_open_positions'!$E:$M, 6, FALSE))),VLOOKUP(trading_client_detail!$E827,'asset_&amp;_open_positions'!$E:$M, 6, FALSE),IF(NOT(ISERROR(VLOOKUP($A827,'asset_&amp;_open_positions'!$E:$M, 6, FALSE))),VLOOKUP($A827,'asset_&amp;_open_positions'!$E:$M, 6, FALSE),"ASSET"))),"")</f>
        <v/>
      </c>
      <c r="C827" t="str">
        <f>IF(AND(trading_client_detail!$A827&lt;&gt;"",ROUND(trading_client_detail!$G827,0)&lt;&gt;0),IF(OR(LEFT(trading_client_detail!$F827,3)="USD",RIGHT(trading_client_detail!$F827,3)="USD"),"",IF(NOT(ISERROR(VLOOKUP(trading_client_detail!$E827,'asset_&amp;_open_positions'!$E:$M, 6, FALSE))),VLOOKUP(trading_client_detail!$E827,'asset_&amp;_open_positions'!$E:$M, 8, FALSE),IF(NOT(ISERROR(VLOOKUP($A827,'asset_&amp;_open_positions'!$E:$M, 6, FALSE))),VLOOKUP($A827,'asset_&amp;_open_positions'!$E:$M, 8, FALSE),1))),"")</f>
        <v/>
      </c>
      <c r="D827" s="42" t="str">
        <f>IF(trading_client_detail!$A827&lt;&gt;"",IF(OR(LEFT(trading_client_detail!$F827,3)="USD",RIGHT(trading_client_detail!$F827,3)="USD",LEFT(trading_client_detail!$F827,3)="EUR",RIGHT(trading_client_detail!$F827,3)="EUR"),"",trading_client_detail!$G827),"")</f>
        <v/>
      </c>
    </row>
    <row r="828" spans="1:4" x14ac:dyDescent="0.25">
      <c r="A828" t="str">
        <f>IF(AND(trading_client_detail!$A828&lt;&gt;"",ROUND(trading_client_detail!$G828,0)&lt;&gt;0),IF(OR(LEFT(trading_client_detail!$F828,3)="USD",RIGHT(trading_client_detail!$F828,3)="USD",LEFT(trading_client_detail!$F828,3)="EUR",RIGHT(trading_client_detail!$F828,3)="EUR"),"",IF(NOT(ISERROR(VLOOKUP(trading_client_detail!$E828,'asset_&amp;_open_positions'!$E:$M, 9, FALSE))),VLOOKUP(trading_client_detail!$E828,'asset_&amp;_open_positions'!$E:$M, 9, FALSE),IF(NOT(ISERROR(VLOOKUP(trading_client_detail!$F828,'asset_&amp;_open_positions'!$E:$M, 9, FALSE))),VLOOKUP(trading_client_detail!$F828,'asset_&amp;_open_positions'!$E:$M, 9, FALSE),RIGHT(trading_client_detail!$F828,LEN(trading_client_detail!$F828)-1)))),"")</f>
        <v>OXT</v>
      </c>
      <c r="B828" t="str">
        <f>IF(AND(trading_client_detail!$A828&lt;&gt;"",ROUND(trading_client_detail!$G828,0)&lt;&gt;0),IF(OR(LEFT(trading_client_detail!$F828,3)="USD",RIGHT(trading_client_detail!$F828,3)="USD"),"",IF(NOT(ISERROR(VLOOKUP(trading_client_detail!$E828,'asset_&amp;_open_positions'!$E:$M, 6, FALSE))),VLOOKUP(trading_client_detail!$E828,'asset_&amp;_open_positions'!$E:$M, 6, FALSE),IF(NOT(ISERROR(VLOOKUP($A828,'asset_&amp;_open_positions'!$E:$M, 6, FALSE))),VLOOKUP($A828,'asset_&amp;_open_positions'!$E:$M, 6, FALSE),"ASSET"))),"")</f>
        <v>ASSET</v>
      </c>
      <c r="C828">
        <f>IF(AND(trading_client_detail!$A828&lt;&gt;"",ROUND(trading_client_detail!$G828,0)&lt;&gt;0),IF(OR(LEFT(trading_client_detail!$F828,3)="USD",RIGHT(trading_client_detail!$F828,3)="USD"),"",IF(NOT(ISERROR(VLOOKUP(trading_client_detail!$E828,'asset_&amp;_open_positions'!$E:$M, 6, FALSE))),VLOOKUP(trading_client_detail!$E828,'asset_&amp;_open_positions'!$E:$M, 8, FALSE),IF(NOT(ISERROR(VLOOKUP($A828,'asset_&amp;_open_positions'!$E:$M, 6, FALSE))),VLOOKUP($A828,'asset_&amp;_open_positions'!$E:$M, 8, FALSE),1))),"")</f>
        <v>1</v>
      </c>
      <c r="D828" s="42">
        <f>IF(trading_client_detail!$A828&lt;&gt;"",IF(OR(LEFT(trading_client_detail!$F828,3)="USD",RIGHT(trading_client_detail!$F828,3)="USD",LEFT(trading_client_detail!$F828,3)="EUR",RIGHT(trading_client_detail!$F828,3)="EUR"),"",trading_client_detail!$G828),"")</f>
        <v>-38560.514442</v>
      </c>
    </row>
    <row r="829" spans="1:4" x14ac:dyDescent="0.25">
      <c r="A829" t="str">
        <f>IF(AND(trading_client_detail!$A829&lt;&gt;"",ROUND(trading_client_detail!$G829,0)&lt;&gt;0),IF(OR(LEFT(trading_client_detail!$F829,3)="USD",RIGHT(trading_client_detail!$F829,3)="USD",LEFT(trading_client_detail!$F829,3)="EUR",RIGHT(trading_client_detail!$F829,3)="EUR"),"",IF(NOT(ISERROR(VLOOKUP(trading_client_detail!$E829,'asset_&amp;_open_positions'!$E:$M, 9, FALSE))),VLOOKUP(trading_client_detail!$E829,'asset_&amp;_open_positions'!$E:$M, 9, FALSE),IF(NOT(ISERROR(VLOOKUP(trading_client_detail!$F829,'asset_&amp;_open_positions'!$E:$M, 9, FALSE))),VLOOKUP(trading_client_detail!$F829,'asset_&amp;_open_positions'!$E:$M, 9, FALSE),RIGHT(trading_client_detail!$F829,LEN(trading_client_detail!$F829)-1)))),"")</f>
        <v/>
      </c>
      <c r="B829" t="str">
        <f>IF(AND(trading_client_detail!$A829&lt;&gt;"",ROUND(trading_client_detail!$G829,0)&lt;&gt;0),IF(OR(LEFT(trading_client_detail!$F829,3)="USD",RIGHT(trading_client_detail!$F829,3)="USD"),"",IF(NOT(ISERROR(VLOOKUP(trading_client_detail!$E829,'asset_&amp;_open_positions'!$E:$M, 6, FALSE))),VLOOKUP(trading_client_detail!$E829,'asset_&amp;_open_positions'!$E:$M, 6, FALSE),IF(NOT(ISERROR(VLOOKUP($A829,'asset_&amp;_open_positions'!$E:$M, 6, FALSE))),VLOOKUP($A829,'asset_&amp;_open_positions'!$E:$M, 6, FALSE),"ASSET"))),"")</f>
        <v/>
      </c>
      <c r="C829" t="str">
        <f>IF(AND(trading_client_detail!$A829&lt;&gt;"",ROUND(trading_client_detail!$G829,0)&lt;&gt;0),IF(OR(LEFT(trading_client_detail!$F829,3)="USD",RIGHT(trading_client_detail!$F829,3)="USD"),"",IF(NOT(ISERROR(VLOOKUP(trading_client_detail!$E829,'asset_&amp;_open_positions'!$E:$M, 6, FALSE))),VLOOKUP(trading_client_detail!$E829,'asset_&amp;_open_positions'!$E:$M, 8, FALSE),IF(NOT(ISERROR(VLOOKUP($A829,'asset_&amp;_open_positions'!$E:$M, 6, FALSE))),VLOOKUP($A829,'asset_&amp;_open_positions'!$E:$M, 8, FALSE),1))),"")</f>
        <v/>
      </c>
      <c r="D829" s="42" t="str">
        <f>IF(trading_client_detail!$A829&lt;&gt;"",IF(OR(LEFT(trading_client_detail!$F829,3)="USD",RIGHT(trading_client_detail!$F829,3)="USD",LEFT(trading_client_detail!$F829,3)="EUR",RIGHT(trading_client_detail!$F829,3)="EUR"),"",trading_client_detail!$G829),"")</f>
        <v/>
      </c>
    </row>
    <row r="830" spans="1:4" x14ac:dyDescent="0.25">
      <c r="A830" t="str">
        <f>IF(AND(trading_client_detail!$A830&lt;&gt;"",ROUND(trading_client_detail!$G830,0)&lt;&gt;0),IF(OR(LEFT(trading_client_detail!$F830,3)="USD",RIGHT(trading_client_detail!$F830,3)="USD",LEFT(trading_client_detail!$F830,3)="EUR",RIGHT(trading_client_detail!$F830,3)="EUR"),"",IF(NOT(ISERROR(VLOOKUP(trading_client_detail!$E830,'asset_&amp;_open_positions'!$E:$M, 9, FALSE))),VLOOKUP(trading_client_detail!$E830,'asset_&amp;_open_positions'!$E:$M, 9, FALSE),IF(NOT(ISERROR(VLOOKUP(trading_client_detail!$F830,'asset_&amp;_open_positions'!$E:$M, 9, FALSE))),VLOOKUP(trading_client_detail!$F830,'asset_&amp;_open_positions'!$E:$M, 9, FALSE),RIGHT(trading_client_detail!$F830,LEN(trading_client_detail!$F830)-1)))),"")</f>
        <v>SHIB</v>
      </c>
      <c r="B830" t="str">
        <f>IF(AND(trading_client_detail!$A830&lt;&gt;"",ROUND(trading_client_detail!$G830,0)&lt;&gt;0),IF(OR(LEFT(trading_client_detail!$F830,3)="USD",RIGHT(trading_client_detail!$F830,3)="USD"),"",IF(NOT(ISERROR(VLOOKUP(trading_client_detail!$E830,'asset_&amp;_open_positions'!$E:$M, 6, FALSE))),VLOOKUP(trading_client_detail!$E830,'asset_&amp;_open_positions'!$E:$M, 6, FALSE),IF(NOT(ISERROR(VLOOKUP($A830,'asset_&amp;_open_positions'!$E:$M, 6, FALSE))),VLOOKUP($A830,'asset_&amp;_open_positions'!$E:$M, 6, FALSE),"ASSET"))),"")</f>
        <v>ASSET</v>
      </c>
      <c r="C830">
        <f>IF(AND(trading_client_detail!$A830&lt;&gt;"",ROUND(trading_client_detail!$G830,0)&lt;&gt;0),IF(OR(LEFT(trading_client_detail!$F830,3)="USD",RIGHT(trading_client_detail!$F830,3)="USD"),"",IF(NOT(ISERROR(VLOOKUP(trading_client_detail!$E830,'asset_&amp;_open_positions'!$E:$M, 6, FALSE))),VLOOKUP(trading_client_detail!$E830,'asset_&amp;_open_positions'!$E:$M, 8, FALSE),IF(NOT(ISERROR(VLOOKUP($A830,'asset_&amp;_open_positions'!$E:$M, 6, FALSE))),VLOOKUP($A830,'asset_&amp;_open_positions'!$E:$M, 8, FALSE),1))),"")</f>
        <v>1</v>
      </c>
      <c r="D830" s="42">
        <f>IF(trading_client_detail!$A830&lt;&gt;"",IF(OR(LEFT(trading_client_detail!$F830,3)="USD",RIGHT(trading_client_detail!$F830,3)="USD",LEFT(trading_client_detail!$F830,3)="EUR",RIGHT(trading_client_detail!$F830,3)="EUR"),"",trading_client_detail!$G830),"")</f>
        <v>2.3724729230000001</v>
      </c>
    </row>
    <row r="831" spans="1:4" x14ac:dyDescent="0.25">
      <c r="A831" t="str">
        <f>IF(AND(trading_client_detail!$A831&lt;&gt;"",ROUND(trading_client_detail!$G831,0)&lt;&gt;0),IF(OR(LEFT(trading_client_detail!$F831,3)="USD",RIGHT(trading_client_detail!$F831,3)="USD",LEFT(trading_client_detail!$F831,3)="EUR",RIGHT(trading_client_detail!$F831,3)="EUR"),"",IF(NOT(ISERROR(VLOOKUP(trading_client_detail!$E831,'asset_&amp;_open_positions'!$E:$M, 9, FALSE))),VLOOKUP(trading_client_detail!$E831,'asset_&amp;_open_positions'!$E:$M, 9, FALSE),IF(NOT(ISERROR(VLOOKUP(trading_client_detail!$F831,'asset_&amp;_open_positions'!$E:$M, 9, FALSE))),VLOOKUP(trading_client_detail!$F831,'asset_&amp;_open_positions'!$E:$M, 9, FALSE),RIGHT(trading_client_detail!$F831,LEN(trading_client_detail!$F831)-1)))),"")</f>
        <v/>
      </c>
      <c r="B831" t="str">
        <f>IF(AND(trading_client_detail!$A831&lt;&gt;"",ROUND(trading_client_detail!$G831,0)&lt;&gt;0),IF(OR(LEFT(trading_client_detail!$F831,3)="USD",RIGHT(trading_client_detail!$F831,3)="USD"),"",IF(NOT(ISERROR(VLOOKUP(trading_client_detail!$E831,'asset_&amp;_open_positions'!$E:$M, 6, FALSE))),VLOOKUP(trading_client_detail!$E831,'asset_&amp;_open_positions'!$E:$M, 6, FALSE),IF(NOT(ISERROR(VLOOKUP($A831,'asset_&amp;_open_positions'!$E:$M, 6, FALSE))),VLOOKUP($A831,'asset_&amp;_open_positions'!$E:$M, 6, FALSE),"ASSET"))),"")</f>
        <v/>
      </c>
      <c r="C831" t="str">
        <f>IF(AND(trading_client_detail!$A831&lt;&gt;"",ROUND(trading_client_detail!$G831,0)&lt;&gt;0),IF(OR(LEFT(trading_client_detail!$F831,3)="USD",RIGHT(trading_client_detail!$F831,3)="USD"),"",IF(NOT(ISERROR(VLOOKUP(trading_client_detail!$E831,'asset_&amp;_open_positions'!$E:$M, 6, FALSE))),VLOOKUP(trading_client_detail!$E831,'asset_&amp;_open_positions'!$E:$M, 8, FALSE),IF(NOT(ISERROR(VLOOKUP($A831,'asset_&amp;_open_positions'!$E:$M, 6, FALSE))),VLOOKUP($A831,'asset_&amp;_open_positions'!$E:$M, 8, FALSE),1))),"")</f>
        <v/>
      </c>
      <c r="D831" s="42" t="str">
        <f>IF(trading_client_detail!$A831&lt;&gt;"",IF(OR(LEFT(trading_client_detail!$F831,3)="USD",RIGHT(trading_client_detail!$F831,3)="USD",LEFT(trading_client_detail!$F831,3)="EUR",RIGHT(trading_client_detail!$F831,3)="EUR"),"",trading_client_detail!$G831),"")</f>
        <v/>
      </c>
    </row>
    <row r="832" spans="1:4" x14ac:dyDescent="0.25">
      <c r="A832" t="str">
        <f>IF(AND(trading_client_detail!$A832&lt;&gt;"",ROUND(trading_client_detail!$G832,0)&lt;&gt;0),IF(OR(LEFT(trading_client_detail!$F832,3)="USD",RIGHT(trading_client_detail!$F832,3)="USD",LEFT(trading_client_detail!$F832,3)="EUR",RIGHT(trading_client_detail!$F832,3)="EUR"),"",IF(NOT(ISERROR(VLOOKUP(trading_client_detail!$E832,'asset_&amp;_open_positions'!$E:$M, 9, FALSE))),VLOOKUP(trading_client_detail!$E832,'asset_&amp;_open_positions'!$E:$M, 9, FALSE),IF(NOT(ISERROR(VLOOKUP(trading_client_detail!$F832,'asset_&amp;_open_positions'!$E:$M, 9, FALSE))),VLOOKUP(trading_client_detail!$F832,'asset_&amp;_open_positions'!$E:$M, 9, FALSE),RIGHT(trading_client_detail!$F832,LEN(trading_client_detail!$F832)-1)))),"")</f>
        <v>SHIB</v>
      </c>
      <c r="B832" t="str">
        <f>IF(AND(trading_client_detail!$A832&lt;&gt;"",ROUND(trading_client_detail!$G832,0)&lt;&gt;0),IF(OR(LEFT(trading_client_detail!$F832,3)="USD",RIGHT(trading_client_detail!$F832,3)="USD"),"",IF(NOT(ISERROR(VLOOKUP(trading_client_detail!$E832,'asset_&amp;_open_positions'!$E:$M, 6, FALSE))),VLOOKUP(trading_client_detail!$E832,'asset_&amp;_open_positions'!$E:$M, 6, FALSE),IF(NOT(ISERROR(VLOOKUP($A832,'asset_&amp;_open_positions'!$E:$M, 6, FALSE))),VLOOKUP($A832,'asset_&amp;_open_positions'!$E:$M, 6, FALSE),"ASSET"))),"")</f>
        <v>ASSET</v>
      </c>
      <c r="C832">
        <f>IF(AND(trading_client_detail!$A832&lt;&gt;"",ROUND(trading_client_detail!$G832,0)&lt;&gt;0),IF(OR(LEFT(trading_client_detail!$F832,3)="USD",RIGHT(trading_client_detail!$F832,3)="USD"),"",IF(NOT(ISERROR(VLOOKUP(trading_client_detail!$E832,'asset_&amp;_open_positions'!$E:$M, 6, FALSE))),VLOOKUP(trading_client_detail!$E832,'asset_&amp;_open_positions'!$E:$M, 8, FALSE),IF(NOT(ISERROR(VLOOKUP($A832,'asset_&amp;_open_positions'!$E:$M, 6, FALSE))),VLOOKUP($A832,'asset_&amp;_open_positions'!$E:$M, 8, FALSE),1))),"")</f>
        <v>1</v>
      </c>
      <c r="D832" s="42">
        <f>IF(trading_client_detail!$A832&lt;&gt;"",IF(OR(LEFT(trading_client_detail!$F832,3)="USD",RIGHT(trading_client_detail!$F832,3)="USD",LEFT(trading_client_detail!$F832,3)="EUR",RIGHT(trading_client_detail!$F832,3)="EUR"),"",trading_client_detail!$G832),"")</f>
        <v>-2.3724221920000002</v>
      </c>
    </row>
    <row r="833" spans="1:4" x14ac:dyDescent="0.25">
      <c r="A833" t="str">
        <f>IF(AND(trading_client_detail!$A833&lt;&gt;"",ROUND(trading_client_detail!$G833,0)&lt;&gt;0),IF(OR(LEFT(trading_client_detail!$F833,3)="USD",RIGHT(trading_client_detail!$F833,3)="USD",LEFT(trading_client_detail!$F833,3)="EUR",RIGHT(trading_client_detail!$F833,3)="EUR"),"",IF(NOT(ISERROR(VLOOKUP(trading_client_detail!$E833,'asset_&amp;_open_positions'!$E:$M, 9, FALSE))),VLOOKUP(trading_client_detail!$E833,'asset_&amp;_open_positions'!$E:$M, 9, FALSE),IF(NOT(ISERROR(VLOOKUP(trading_client_detail!$F833,'asset_&amp;_open_positions'!$E:$M, 9, FALSE))),VLOOKUP(trading_client_detail!$F833,'asset_&amp;_open_positions'!$E:$M, 9, FALSE),RIGHT(trading_client_detail!$F833,LEN(trading_client_detail!$F833)-1)))),"")</f>
        <v/>
      </c>
      <c r="B833" t="str">
        <f>IF(AND(trading_client_detail!$A833&lt;&gt;"",ROUND(trading_client_detail!$G833,0)&lt;&gt;0),IF(OR(LEFT(trading_client_detail!$F833,3)="USD",RIGHT(trading_client_detail!$F833,3)="USD"),"",IF(NOT(ISERROR(VLOOKUP(trading_client_detail!$E833,'asset_&amp;_open_positions'!$E:$M, 6, FALSE))),VLOOKUP(trading_client_detail!$E833,'asset_&amp;_open_positions'!$E:$M, 6, FALSE),IF(NOT(ISERROR(VLOOKUP($A833,'asset_&amp;_open_positions'!$E:$M, 6, FALSE))),VLOOKUP($A833,'asset_&amp;_open_positions'!$E:$M, 6, FALSE),"ASSET"))),"")</f>
        <v/>
      </c>
      <c r="C833" t="str">
        <f>IF(AND(trading_client_detail!$A833&lt;&gt;"",ROUND(trading_client_detail!$G833,0)&lt;&gt;0),IF(OR(LEFT(trading_client_detail!$F833,3)="USD",RIGHT(trading_client_detail!$F833,3)="USD"),"",IF(NOT(ISERROR(VLOOKUP(trading_client_detail!$E833,'asset_&amp;_open_positions'!$E:$M, 6, FALSE))),VLOOKUP(trading_client_detail!$E833,'asset_&amp;_open_positions'!$E:$M, 8, FALSE),IF(NOT(ISERROR(VLOOKUP($A833,'asset_&amp;_open_positions'!$E:$M, 6, FALSE))),VLOOKUP($A833,'asset_&amp;_open_positions'!$E:$M, 8, FALSE),1))),"")</f>
        <v/>
      </c>
      <c r="D833" s="42" t="str">
        <f>IF(trading_client_detail!$A833&lt;&gt;"",IF(OR(LEFT(trading_client_detail!$F833,3)="USD",RIGHT(trading_client_detail!$F833,3)="USD",LEFT(trading_client_detail!$F833,3)="EUR",RIGHT(trading_client_detail!$F833,3)="EUR"),"",trading_client_detail!$G833),"")</f>
        <v/>
      </c>
    </row>
    <row r="834" spans="1:4" x14ac:dyDescent="0.25">
      <c r="A834" t="str">
        <f>IF(AND(trading_client_detail!$A834&lt;&gt;"",ROUND(trading_client_detail!$G834,0)&lt;&gt;0),IF(OR(LEFT(trading_client_detail!$F834,3)="USD",RIGHT(trading_client_detail!$F834,3)="USD",LEFT(trading_client_detail!$F834,3)="EUR",RIGHT(trading_client_detail!$F834,3)="EUR"),"",IF(NOT(ISERROR(VLOOKUP(trading_client_detail!$E834,'asset_&amp;_open_positions'!$E:$M, 9, FALSE))),VLOOKUP(trading_client_detail!$E834,'asset_&amp;_open_positions'!$E:$M, 9, FALSE),IF(NOT(ISERROR(VLOOKUP(trading_client_detail!$F834,'asset_&amp;_open_positions'!$E:$M, 9, FALSE))),VLOOKUP(trading_client_detail!$F834,'asset_&amp;_open_positions'!$E:$M, 9, FALSE),RIGHT(trading_client_detail!$F834,LEN(trading_client_detail!$F834)-1)))),"")</f>
        <v>SOL</v>
      </c>
      <c r="B834" t="str">
        <f>IF(AND(trading_client_detail!$A834&lt;&gt;"",ROUND(trading_client_detail!$G834,0)&lt;&gt;0),IF(OR(LEFT(trading_client_detail!$F834,3)="USD",RIGHT(trading_client_detail!$F834,3)="USD"),"",IF(NOT(ISERROR(VLOOKUP(trading_client_detail!$E834,'asset_&amp;_open_positions'!$E:$M, 6, FALSE))),VLOOKUP(trading_client_detail!$E834,'asset_&amp;_open_positions'!$E:$M, 6, FALSE),IF(NOT(ISERROR(VLOOKUP($A834,'asset_&amp;_open_positions'!$E:$M, 6, FALSE))),VLOOKUP($A834,'asset_&amp;_open_positions'!$E:$M, 6, FALSE),"ASSET"))),"")</f>
        <v>ASSET</v>
      </c>
      <c r="C834">
        <f>IF(AND(trading_client_detail!$A834&lt;&gt;"",ROUND(trading_client_detail!$G834,0)&lt;&gt;0),IF(OR(LEFT(trading_client_detail!$F834,3)="USD",RIGHT(trading_client_detail!$F834,3)="USD"),"",IF(NOT(ISERROR(VLOOKUP(trading_client_detail!$E834,'asset_&amp;_open_positions'!$E:$M, 6, FALSE))),VLOOKUP(trading_client_detail!$E834,'asset_&amp;_open_positions'!$E:$M, 8, FALSE),IF(NOT(ISERROR(VLOOKUP($A834,'asset_&amp;_open_positions'!$E:$M, 6, FALSE))),VLOOKUP($A834,'asset_&amp;_open_positions'!$E:$M, 8, FALSE),1))),"")</f>
        <v>1</v>
      </c>
      <c r="D834" s="42">
        <f>IF(trading_client_detail!$A834&lt;&gt;"",IF(OR(LEFT(trading_client_detail!$F834,3)="USD",RIGHT(trading_client_detail!$F834,3)="USD",LEFT(trading_client_detail!$F834,3)="EUR",RIGHT(trading_client_detail!$F834,3)="EUR"),"",trading_client_detail!$G834),"")</f>
        <v>-243.58</v>
      </c>
    </row>
    <row r="835" spans="1:4" x14ac:dyDescent="0.25">
      <c r="A835" t="str">
        <f>IF(AND(trading_client_detail!$A835&lt;&gt;"",ROUND(trading_client_detail!$G835,0)&lt;&gt;0),IF(OR(LEFT(trading_client_detail!$F835,3)="USD",RIGHT(trading_client_detail!$F835,3)="USD",LEFT(trading_client_detail!$F835,3)="EUR",RIGHT(trading_client_detail!$F835,3)="EUR"),"",IF(NOT(ISERROR(VLOOKUP(trading_client_detail!$E835,'asset_&amp;_open_positions'!$E:$M, 9, FALSE))),VLOOKUP(trading_client_detail!$E835,'asset_&amp;_open_positions'!$E:$M, 9, FALSE),IF(NOT(ISERROR(VLOOKUP(trading_client_detail!$F835,'asset_&amp;_open_positions'!$E:$M, 9, FALSE))),VLOOKUP(trading_client_detail!$F835,'asset_&amp;_open_positions'!$E:$M, 9, FALSE),RIGHT(trading_client_detail!$F835,LEN(trading_client_detail!$F835)-1)))),"")</f>
        <v/>
      </c>
      <c r="B835" t="str">
        <f>IF(AND(trading_client_detail!$A835&lt;&gt;"",ROUND(trading_client_detail!$G835,0)&lt;&gt;0),IF(OR(LEFT(trading_client_detail!$F835,3)="USD",RIGHT(trading_client_detail!$F835,3)="USD"),"",IF(NOT(ISERROR(VLOOKUP(trading_client_detail!$E835,'asset_&amp;_open_positions'!$E:$M, 6, FALSE))),VLOOKUP(trading_client_detail!$E835,'asset_&amp;_open_positions'!$E:$M, 6, FALSE),IF(NOT(ISERROR(VLOOKUP($A835,'asset_&amp;_open_positions'!$E:$M, 6, FALSE))),VLOOKUP($A835,'asset_&amp;_open_positions'!$E:$M, 6, FALSE),"ASSET"))),"")</f>
        <v/>
      </c>
      <c r="C835" t="str">
        <f>IF(AND(trading_client_detail!$A835&lt;&gt;"",ROUND(trading_client_detail!$G835,0)&lt;&gt;0),IF(OR(LEFT(trading_client_detail!$F835,3)="USD",RIGHT(trading_client_detail!$F835,3)="USD"),"",IF(NOT(ISERROR(VLOOKUP(trading_client_detail!$E835,'asset_&amp;_open_positions'!$E:$M, 6, FALSE))),VLOOKUP(trading_client_detail!$E835,'asset_&amp;_open_positions'!$E:$M, 8, FALSE),IF(NOT(ISERROR(VLOOKUP($A835,'asset_&amp;_open_positions'!$E:$M, 6, FALSE))),VLOOKUP($A835,'asset_&amp;_open_positions'!$E:$M, 8, FALSE),1))),"")</f>
        <v/>
      </c>
      <c r="D835" s="42" t="str">
        <f>IF(trading_client_detail!$A835&lt;&gt;"",IF(OR(LEFT(trading_client_detail!$F835,3)="USD",RIGHT(trading_client_detail!$F835,3)="USD",LEFT(trading_client_detail!$F835,3)="EUR",RIGHT(trading_client_detail!$F835,3)="EUR"),"",trading_client_detail!$G835),"")</f>
        <v/>
      </c>
    </row>
    <row r="836" spans="1:4" x14ac:dyDescent="0.25">
      <c r="A836" t="str">
        <f>IF(AND(trading_client_detail!$A836&lt;&gt;"",ROUND(trading_client_detail!$G836,0)&lt;&gt;0),IF(OR(LEFT(trading_client_detail!$F836,3)="USD",RIGHT(trading_client_detail!$F836,3)="USD",LEFT(trading_client_detail!$F836,3)="EUR",RIGHT(trading_client_detail!$F836,3)="EUR"),"",IF(NOT(ISERROR(VLOOKUP(trading_client_detail!$E836,'asset_&amp;_open_positions'!$E:$M, 9, FALSE))),VLOOKUP(trading_client_detail!$E836,'asset_&amp;_open_positions'!$E:$M, 9, FALSE),IF(NOT(ISERROR(VLOOKUP(trading_client_detail!$F836,'asset_&amp;_open_positions'!$E:$M, 9, FALSE))),VLOOKUP(trading_client_detail!$F836,'asset_&amp;_open_positions'!$E:$M, 9, FALSE),RIGHT(trading_client_detail!$F836,LEN(trading_client_detail!$F836)-1)))),"")</f>
        <v>SOL</v>
      </c>
      <c r="B836" t="str">
        <f>IF(AND(trading_client_detail!$A836&lt;&gt;"",ROUND(trading_client_detail!$G836,0)&lt;&gt;0),IF(OR(LEFT(trading_client_detail!$F836,3)="USD",RIGHT(trading_client_detail!$F836,3)="USD"),"",IF(NOT(ISERROR(VLOOKUP(trading_client_detail!$E836,'asset_&amp;_open_positions'!$E:$M, 6, FALSE))),VLOOKUP(trading_client_detail!$E836,'asset_&amp;_open_positions'!$E:$M, 6, FALSE),IF(NOT(ISERROR(VLOOKUP($A836,'asset_&amp;_open_positions'!$E:$M, 6, FALSE))),VLOOKUP($A836,'asset_&amp;_open_positions'!$E:$M, 6, FALSE),"ASSET"))),"")</f>
        <v>ASSET</v>
      </c>
      <c r="C836">
        <f>IF(AND(trading_client_detail!$A836&lt;&gt;"",ROUND(trading_client_detail!$G836,0)&lt;&gt;0),IF(OR(LEFT(trading_client_detail!$F836,3)="USD",RIGHT(trading_client_detail!$F836,3)="USD"),"",IF(NOT(ISERROR(VLOOKUP(trading_client_detail!$E836,'asset_&amp;_open_positions'!$E:$M, 6, FALSE))),VLOOKUP(trading_client_detail!$E836,'asset_&amp;_open_positions'!$E:$M, 8, FALSE),IF(NOT(ISERROR(VLOOKUP($A836,'asset_&amp;_open_positions'!$E:$M, 6, FALSE))),VLOOKUP($A836,'asset_&amp;_open_positions'!$E:$M, 8, FALSE),1))),"")</f>
        <v>1</v>
      </c>
      <c r="D836" s="42">
        <f>IF(trading_client_detail!$A836&lt;&gt;"",IF(OR(LEFT(trading_client_detail!$F836,3)="USD",RIGHT(trading_client_detail!$F836,3)="USD",LEFT(trading_client_detail!$F836,3)="EUR",RIGHT(trading_client_detail!$F836,3)="EUR"),"",trading_client_detail!$G836),"")</f>
        <v>243.54255938001</v>
      </c>
    </row>
    <row r="837" spans="1:4" x14ac:dyDescent="0.25">
      <c r="A837" t="str">
        <f>IF(AND(trading_client_detail!$A837&lt;&gt;"",ROUND(trading_client_detail!$G837,0)&lt;&gt;0),IF(OR(LEFT(trading_client_detail!$F837,3)="USD",RIGHT(trading_client_detail!$F837,3)="USD",LEFT(trading_client_detail!$F837,3)="EUR",RIGHT(trading_client_detail!$F837,3)="EUR"),"",IF(NOT(ISERROR(VLOOKUP(trading_client_detail!$E837,'asset_&amp;_open_positions'!$E:$M, 9, FALSE))),VLOOKUP(trading_client_detail!$E837,'asset_&amp;_open_positions'!$E:$M, 9, FALSE),IF(NOT(ISERROR(VLOOKUP(trading_client_detail!$F837,'asset_&amp;_open_positions'!$E:$M, 9, FALSE))),VLOOKUP(trading_client_detail!$F837,'asset_&amp;_open_positions'!$E:$M, 9, FALSE),RIGHT(trading_client_detail!$F837,LEN(trading_client_detail!$F837)-1)))),"")</f>
        <v/>
      </c>
      <c r="B837" t="str">
        <f>IF(AND(trading_client_detail!$A837&lt;&gt;"",ROUND(trading_client_detail!$G837,0)&lt;&gt;0),IF(OR(LEFT(trading_client_detail!$F837,3)="USD",RIGHT(trading_client_detail!$F837,3)="USD"),"",IF(NOT(ISERROR(VLOOKUP(trading_client_detail!$E837,'asset_&amp;_open_positions'!$E:$M, 6, FALSE))),VLOOKUP(trading_client_detail!$E837,'asset_&amp;_open_positions'!$E:$M, 6, FALSE),IF(NOT(ISERROR(VLOOKUP($A837,'asset_&amp;_open_positions'!$E:$M, 6, FALSE))),VLOOKUP($A837,'asset_&amp;_open_positions'!$E:$M, 6, FALSE),"ASSET"))),"")</f>
        <v/>
      </c>
      <c r="C837" t="str">
        <f>IF(AND(trading_client_detail!$A837&lt;&gt;"",ROUND(trading_client_detail!$G837,0)&lt;&gt;0),IF(OR(LEFT(trading_client_detail!$F837,3)="USD",RIGHT(trading_client_detail!$F837,3)="USD"),"",IF(NOT(ISERROR(VLOOKUP(trading_client_detail!$E837,'asset_&amp;_open_positions'!$E:$M, 6, FALSE))),VLOOKUP(trading_client_detail!$E837,'asset_&amp;_open_positions'!$E:$M, 8, FALSE),IF(NOT(ISERROR(VLOOKUP($A837,'asset_&amp;_open_positions'!$E:$M, 6, FALSE))),VLOOKUP($A837,'asset_&amp;_open_positions'!$E:$M, 8, FALSE),1))),"")</f>
        <v/>
      </c>
      <c r="D837" s="42" t="str">
        <f>IF(trading_client_detail!$A837&lt;&gt;"",IF(OR(LEFT(trading_client_detail!$F837,3)="USD",RIGHT(trading_client_detail!$F837,3)="USD",LEFT(trading_client_detail!$F837,3)="EUR",RIGHT(trading_client_detail!$F837,3)="EUR"),"",trading_client_detail!$G837),"")</f>
        <v/>
      </c>
    </row>
    <row r="838" spans="1:4" x14ac:dyDescent="0.25">
      <c r="A838" t="str">
        <f>IF(AND(trading_client_detail!$A838&lt;&gt;"",ROUND(trading_client_detail!$G838,0)&lt;&gt;0),IF(OR(LEFT(trading_client_detail!$F838,3)="USD",RIGHT(trading_client_detail!$F838,3)="USD",LEFT(trading_client_detail!$F838,3)="EUR",RIGHT(trading_client_detail!$F838,3)="EUR"),"",IF(NOT(ISERROR(VLOOKUP(trading_client_detail!$E838,'asset_&amp;_open_positions'!$E:$M, 9, FALSE))),VLOOKUP(trading_client_detail!$E838,'asset_&amp;_open_positions'!$E:$M, 9, FALSE),IF(NOT(ISERROR(VLOOKUP(trading_client_detail!$F838,'asset_&amp;_open_positions'!$E:$M, 9, FALSE))),VLOOKUP(trading_client_detail!$F838,'asset_&amp;_open_positions'!$E:$M, 9, FALSE),RIGHT(trading_client_detail!$F838,LEN(trading_client_detail!$F838)-1)))),"")</f>
        <v>SOL</v>
      </c>
      <c r="B838" t="str">
        <f>IF(AND(trading_client_detail!$A838&lt;&gt;"",ROUND(trading_client_detail!$G838,0)&lt;&gt;0),IF(OR(LEFT(trading_client_detail!$F838,3)="USD",RIGHT(trading_client_detail!$F838,3)="USD"),"",IF(NOT(ISERROR(VLOOKUP(trading_client_detail!$E838,'asset_&amp;_open_positions'!$E:$M, 6, FALSE))),VLOOKUP(trading_client_detail!$E838,'asset_&amp;_open_positions'!$E:$M, 6, FALSE),IF(NOT(ISERROR(VLOOKUP($A838,'asset_&amp;_open_positions'!$E:$M, 6, FALSE))),VLOOKUP($A838,'asset_&amp;_open_positions'!$E:$M, 6, FALSE),"ASSET"))),"")</f>
        <v>ASSET</v>
      </c>
      <c r="C838">
        <f>IF(AND(trading_client_detail!$A838&lt;&gt;"",ROUND(trading_client_detail!$G838,0)&lt;&gt;0),IF(OR(LEFT(trading_client_detail!$F838,3)="USD",RIGHT(trading_client_detail!$F838,3)="USD"),"",IF(NOT(ISERROR(VLOOKUP(trading_client_detail!$E838,'asset_&amp;_open_positions'!$E:$M, 6, FALSE))),VLOOKUP(trading_client_detail!$E838,'asset_&amp;_open_positions'!$E:$M, 8, FALSE),IF(NOT(ISERROR(VLOOKUP($A838,'asset_&amp;_open_positions'!$E:$M, 6, FALSE))),VLOOKUP($A838,'asset_&amp;_open_positions'!$E:$M, 8, FALSE),1))),"")</f>
        <v>1</v>
      </c>
      <c r="D838" s="42">
        <f>IF(trading_client_detail!$A838&lt;&gt;"",IF(OR(LEFT(trading_client_detail!$F838,3)="USD",RIGHT(trading_client_detail!$F838,3)="USD",LEFT(trading_client_detail!$F838,3)="EUR",RIGHT(trading_client_detail!$F838,3)="EUR"),"",trading_client_detail!$G838),"")</f>
        <v>-160.05000000000001</v>
      </c>
    </row>
    <row r="839" spans="1:4" x14ac:dyDescent="0.25">
      <c r="A839" t="str">
        <f>IF(AND(trading_client_detail!$A839&lt;&gt;"",ROUND(trading_client_detail!$G839,0)&lt;&gt;0),IF(OR(LEFT(trading_client_detail!$F839,3)="USD",RIGHT(trading_client_detail!$F839,3)="USD",LEFT(trading_client_detail!$F839,3)="EUR",RIGHT(trading_client_detail!$F839,3)="EUR"),"",IF(NOT(ISERROR(VLOOKUP(trading_client_detail!$E839,'asset_&amp;_open_positions'!$E:$M, 9, FALSE))),VLOOKUP(trading_client_detail!$E839,'asset_&amp;_open_positions'!$E:$M, 9, FALSE),IF(NOT(ISERROR(VLOOKUP(trading_client_detail!$F839,'asset_&amp;_open_positions'!$E:$M, 9, FALSE))),VLOOKUP(trading_client_detail!$F839,'asset_&amp;_open_positions'!$E:$M, 9, FALSE),RIGHT(trading_client_detail!$F839,LEN(trading_client_detail!$F839)-1)))),"")</f>
        <v/>
      </c>
      <c r="B839" t="str">
        <f>IF(AND(trading_client_detail!$A839&lt;&gt;"",ROUND(trading_client_detail!$G839,0)&lt;&gt;0),IF(OR(LEFT(trading_client_detail!$F839,3)="USD",RIGHT(trading_client_detail!$F839,3)="USD"),"",IF(NOT(ISERROR(VLOOKUP(trading_client_detail!$E839,'asset_&amp;_open_positions'!$E:$M, 6, FALSE))),VLOOKUP(trading_client_detail!$E839,'asset_&amp;_open_positions'!$E:$M, 6, FALSE),IF(NOT(ISERROR(VLOOKUP($A839,'asset_&amp;_open_positions'!$E:$M, 6, FALSE))),VLOOKUP($A839,'asset_&amp;_open_positions'!$E:$M, 6, FALSE),"ASSET"))),"")</f>
        <v/>
      </c>
      <c r="C839" t="str">
        <f>IF(AND(trading_client_detail!$A839&lt;&gt;"",ROUND(trading_client_detail!$G839,0)&lt;&gt;0),IF(OR(LEFT(trading_client_detail!$F839,3)="USD",RIGHT(trading_client_detail!$F839,3)="USD"),"",IF(NOT(ISERROR(VLOOKUP(trading_client_detail!$E839,'asset_&amp;_open_positions'!$E:$M, 6, FALSE))),VLOOKUP(trading_client_detail!$E839,'asset_&amp;_open_positions'!$E:$M, 8, FALSE),IF(NOT(ISERROR(VLOOKUP($A839,'asset_&amp;_open_positions'!$E:$M, 6, FALSE))),VLOOKUP($A839,'asset_&amp;_open_positions'!$E:$M, 8, FALSE),1))),"")</f>
        <v/>
      </c>
      <c r="D839" s="42" t="str">
        <f>IF(trading_client_detail!$A839&lt;&gt;"",IF(OR(LEFT(trading_client_detail!$F839,3)="USD",RIGHT(trading_client_detail!$F839,3)="USD",LEFT(trading_client_detail!$F839,3)="EUR",RIGHT(trading_client_detail!$F839,3)="EUR"),"",trading_client_detail!$G839),"")</f>
        <v/>
      </c>
    </row>
    <row r="840" spans="1:4" x14ac:dyDescent="0.25">
      <c r="A840" t="str">
        <f>IF(AND(trading_client_detail!$A840&lt;&gt;"",ROUND(trading_client_detail!$G840,0)&lt;&gt;0),IF(OR(LEFT(trading_client_detail!$F840,3)="USD",RIGHT(trading_client_detail!$F840,3)="USD",LEFT(trading_client_detail!$F840,3)="EUR",RIGHT(trading_client_detail!$F840,3)="EUR"),"",IF(NOT(ISERROR(VLOOKUP(trading_client_detail!$E840,'asset_&amp;_open_positions'!$E:$M, 9, FALSE))),VLOOKUP(trading_client_detail!$E840,'asset_&amp;_open_positions'!$E:$M, 9, FALSE),IF(NOT(ISERROR(VLOOKUP(trading_client_detail!$F840,'asset_&amp;_open_positions'!$E:$M, 9, FALSE))),VLOOKUP(trading_client_detail!$F840,'asset_&amp;_open_positions'!$E:$M, 9, FALSE),RIGHT(trading_client_detail!$F840,LEN(trading_client_detail!$F840)-1)))),"")</f>
        <v>SOL</v>
      </c>
      <c r="B840" t="str">
        <f>IF(AND(trading_client_detail!$A840&lt;&gt;"",ROUND(trading_client_detail!$G840,0)&lt;&gt;0),IF(OR(LEFT(trading_client_detail!$F840,3)="USD",RIGHT(trading_client_detail!$F840,3)="USD"),"",IF(NOT(ISERROR(VLOOKUP(trading_client_detail!$E840,'asset_&amp;_open_positions'!$E:$M, 6, FALSE))),VLOOKUP(trading_client_detail!$E840,'asset_&amp;_open_positions'!$E:$M, 6, FALSE),IF(NOT(ISERROR(VLOOKUP($A840,'asset_&amp;_open_positions'!$E:$M, 6, FALSE))),VLOOKUP($A840,'asset_&amp;_open_positions'!$E:$M, 6, FALSE),"ASSET"))),"")</f>
        <v>ASSET</v>
      </c>
      <c r="C840">
        <f>IF(AND(trading_client_detail!$A840&lt;&gt;"",ROUND(trading_client_detail!$G840,0)&lt;&gt;0),IF(OR(LEFT(trading_client_detail!$F840,3)="USD",RIGHT(trading_client_detail!$F840,3)="USD"),"",IF(NOT(ISERROR(VLOOKUP(trading_client_detail!$E840,'asset_&amp;_open_positions'!$E:$M, 6, FALSE))),VLOOKUP(trading_client_detail!$E840,'asset_&amp;_open_positions'!$E:$M, 8, FALSE),IF(NOT(ISERROR(VLOOKUP($A840,'asset_&amp;_open_positions'!$E:$M, 6, FALSE))),VLOOKUP($A840,'asset_&amp;_open_positions'!$E:$M, 8, FALSE),1))),"")</f>
        <v>1</v>
      </c>
      <c r="D840" s="42">
        <f>IF(trading_client_detail!$A840&lt;&gt;"",IF(OR(LEFT(trading_client_detail!$F840,3)="USD",RIGHT(trading_client_detail!$F840,3)="USD",LEFT(trading_client_detail!$F840,3)="EUR",RIGHT(trading_client_detail!$F840,3)="EUR"),"",trading_client_detail!$G840),"")</f>
        <v>159.78250077999999</v>
      </c>
    </row>
    <row r="841" spans="1:4" x14ac:dyDescent="0.25">
      <c r="A841" t="str">
        <f>IF(AND(trading_client_detail!$A841&lt;&gt;"",ROUND(trading_client_detail!$G841,0)&lt;&gt;0),IF(OR(LEFT(trading_client_detail!$F841,3)="USD",RIGHT(trading_client_detail!$F841,3)="USD",LEFT(trading_client_detail!$F841,3)="EUR",RIGHT(trading_client_detail!$F841,3)="EUR"),"",IF(NOT(ISERROR(VLOOKUP(trading_client_detail!$E841,'asset_&amp;_open_positions'!$E:$M, 9, FALSE))),VLOOKUP(trading_client_detail!$E841,'asset_&amp;_open_positions'!$E:$M, 9, FALSE),IF(NOT(ISERROR(VLOOKUP(trading_client_detail!$F841,'asset_&amp;_open_positions'!$E:$M, 9, FALSE))),VLOOKUP(trading_client_detail!$F841,'asset_&amp;_open_positions'!$E:$M, 9, FALSE),RIGHT(trading_client_detail!$F841,LEN(trading_client_detail!$F841)-1)))),"")</f>
        <v/>
      </c>
      <c r="B841" t="str">
        <f>IF(AND(trading_client_detail!$A841&lt;&gt;"",ROUND(trading_client_detail!$G841,0)&lt;&gt;0),IF(OR(LEFT(trading_client_detail!$F841,3)="USD",RIGHT(trading_client_detail!$F841,3)="USD"),"",IF(NOT(ISERROR(VLOOKUP(trading_client_detail!$E841,'asset_&amp;_open_positions'!$E:$M, 6, FALSE))),VLOOKUP(trading_client_detail!$E841,'asset_&amp;_open_positions'!$E:$M, 6, FALSE),IF(NOT(ISERROR(VLOOKUP($A841,'asset_&amp;_open_positions'!$E:$M, 6, FALSE))),VLOOKUP($A841,'asset_&amp;_open_positions'!$E:$M, 6, FALSE),"ASSET"))),"")</f>
        <v/>
      </c>
      <c r="C841" t="str">
        <f>IF(AND(trading_client_detail!$A841&lt;&gt;"",ROUND(trading_client_detail!$G841,0)&lt;&gt;0),IF(OR(LEFT(trading_client_detail!$F841,3)="USD",RIGHT(trading_client_detail!$F841,3)="USD"),"",IF(NOT(ISERROR(VLOOKUP(trading_client_detail!$E841,'asset_&amp;_open_positions'!$E:$M, 6, FALSE))),VLOOKUP(trading_client_detail!$E841,'asset_&amp;_open_positions'!$E:$M, 8, FALSE),IF(NOT(ISERROR(VLOOKUP($A841,'asset_&amp;_open_positions'!$E:$M, 6, FALSE))),VLOOKUP($A841,'asset_&amp;_open_positions'!$E:$M, 8, FALSE),1))),"")</f>
        <v/>
      </c>
      <c r="D841" s="42" t="str">
        <f>IF(trading_client_detail!$A841&lt;&gt;"",IF(OR(LEFT(trading_client_detail!$F841,3)="USD",RIGHT(trading_client_detail!$F841,3)="USD",LEFT(trading_client_detail!$F841,3)="EUR",RIGHT(trading_client_detail!$F841,3)="EUR"),"",trading_client_detail!$G841),"")</f>
        <v/>
      </c>
    </row>
    <row r="842" spans="1:4" x14ac:dyDescent="0.25">
      <c r="A842" t="str">
        <f>IF(AND(trading_client_detail!$A842&lt;&gt;"",ROUND(trading_client_detail!$G842,0)&lt;&gt;0),IF(OR(LEFT(trading_client_detail!$F842,3)="USD",RIGHT(trading_client_detail!$F842,3)="USD",LEFT(trading_client_detail!$F842,3)="EUR",RIGHT(trading_client_detail!$F842,3)="EUR"),"",IF(NOT(ISERROR(VLOOKUP(trading_client_detail!$E842,'asset_&amp;_open_positions'!$E:$M, 9, FALSE))),VLOOKUP(trading_client_detail!$E842,'asset_&amp;_open_positions'!$E:$M, 9, FALSE),IF(NOT(ISERROR(VLOOKUP(trading_client_detail!$F842,'asset_&amp;_open_positions'!$E:$M, 9, FALSE))),VLOOKUP(trading_client_detail!$F842,'asset_&amp;_open_positions'!$E:$M, 9, FALSE),RIGHT(trading_client_detail!$F842,LEN(trading_client_detail!$F842)-1)))),"")</f>
        <v>SOV</v>
      </c>
      <c r="B842" t="str">
        <f>IF(AND(trading_client_detail!$A842&lt;&gt;"",ROUND(trading_client_detail!$G842,0)&lt;&gt;0),IF(OR(LEFT(trading_client_detail!$F842,3)="USD",RIGHT(trading_client_detail!$F842,3)="USD"),"",IF(NOT(ISERROR(VLOOKUP(trading_client_detail!$E842,'asset_&amp;_open_positions'!$E:$M, 6, FALSE))),VLOOKUP(trading_client_detail!$E842,'asset_&amp;_open_positions'!$E:$M, 6, FALSE),IF(NOT(ISERROR(VLOOKUP($A842,'asset_&amp;_open_positions'!$E:$M, 6, FALSE))),VLOOKUP($A842,'asset_&amp;_open_positions'!$E:$M, 6, FALSE),"ASSET"))),"")</f>
        <v>ASSET</v>
      </c>
      <c r="C842">
        <f>IF(AND(trading_client_detail!$A842&lt;&gt;"",ROUND(trading_client_detail!$G842,0)&lt;&gt;0),IF(OR(LEFT(trading_client_detail!$F842,3)="USD",RIGHT(trading_client_detail!$F842,3)="USD"),"",IF(NOT(ISERROR(VLOOKUP(trading_client_detail!$E842,'asset_&amp;_open_positions'!$E:$M, 6, FALSE))),VLOOKUP(trading_client_detail!$E842,'asset_&amp;_open_positions'!$E:$M, 8, FALSE),IF(NOT(ISERROR(VLOOKUP($A842,'asset_&amp;_open_positions'!$E:$M, 6, FALSE))),VLOOKUP($A842,'asset_&amp;_open_positions'!$E:$M, 8, FALSE),1))),"")</f>
        <v>1</v>
      </c>
      <c r="D842" s="42">
        <f>IF(trading_client_detail!$A842&lt;&gt;"",IF(OR(LEFT(trading_client_detail!$F842,3)="USD",RIGHT(trading_client_detail!$F842,3)="USD",LEFT(trading_client_detail!$F842,3)="EUR",RIGHT(trading_client_detail!$F842,3)="EUR"),"",trading_client_detail!$G842),"")</f>
        <v>-101364.50482414001</v>
      </c>
    </row>
    <row r="843" spans="1:4" x14ac:dyDescent="0.25">
      <c r="A843" t="str">
        <f>IF(AND(trading_client_detail!$A843&lt;&gt;"",ROUND(trading_client_detail!$G843,0)&lt;&gt;0),IF(OR(LEFT(trading_client_detail!$F843,3)="USD",RIGHT(trading_client_detail!$F843,3)="USD",LEFT(trading_client_detail!$F843,3)="EUR",RIGHT(trading_client_detail!$F843,3)="EUR"),"",IF(NOT(ISERROR(VLOOKUP(trading_client_detail!$E843,'asset_&amp;_open_positions'!$E:$M, 9, FALSE))),VLOOKUP(trading_client_detail!$E843,'asset_&amp;_open_positions'!$E:$M, 9, FALSE),IF(NOT(ISERROR(VLOOKUP(trading_client_detail!$F843,'asset_&amp;_open_positions'!$E:$M, 9, FALSE))),VLOOKUP(trading_client_detail!$F843,'asset_&amp;_open_positions'!$E:$M, 9, FALSE),RIGHT(trading_client_detail!$F843,LEN(trading_client_detail!$F843)-1)))),"")</f>
        <v/>
      </c>
      <c r="B843" t="str">
        <f>IF(AND(trading_client_detail!$A843&lt;&gt;"",ROUND(trading_client_detail!$G843,0)&lt;&gt;0),IF(OR(LEFT(trading_client_detail!$F843,3)="USD",RIGHT(trading_client_detail!$F843,3)="USD"),"",IF(NOT(ISERROR(VLOOKUP(trading_client_detail!$E843,'asset_&amp;_open_positions'!$E:$M, 6, FALSE))),VLOOKUP(trading_client_detail!$E843,'asset_&amp;_open_positions'!$E:$M, 6, FALSE),IF(NOT(ISERROR(VLOOKUP($A843,'asset_&amp;_open_positions'!$E:$M, 6, FALSE))),VLOOKUP($A843,'asset_&amp;_open_positions'!$E:$M, 6, FALSE),"ASSET"))),"")</f>
        <v/>
      </c>
      <c r="C843" t="str">
        <f>IF(AND(trading_client_detail!$A843&lt;&gt;"",ROUND(trading_client_detail!$G843,0)&lt;&gt;0),IF(OR(LEFT(trading_client_detail!$F843,3)="USD",RIGHT(trading_client_detail!$F843,3)="USD"),"",IF(NOT(ISERROR(VLOOKUP(trading_client_detail!$E843,'asset_&amp;_open_positions'!$E:$M, 6, FALSE))),VLOOKUP(trading_client_detail!$E843,'asset_&amp;_open_positions'!$E:$M, 8, FALSE),IF(NOT(ISERROR(VLOOKUP($A843,'asset_&amp;_open_positions'!$E:$M, 6, FALSE))),VLOOKUP($A843,'asset_&amp;_open_positions'!$E:$M, 8, FALSE),1))),"")</f>
        <v/>
      </c>
      <c r="D843" s="42" t="str">
        <f>IF(trading_client_detail!$A843&lt;&gt;"",IF(OR(LEFT(trading_client_detail!$F843,3)="USD",RIGHT(trading_client_detail!$F843,3)="USD",LEFT(trading_client_detail!$F843,3)="EUR",RIGHT(trading_client_detail!$F843,3)="EUR"),"",trading_client_detail!$G843),"")</f>
        <v/>
      </c>
    </row>
    <row r="844" spans="1:4" x14ac:dyDescent="0.25">
      <c r="A844" t="str">
        <f>IF(AND(trading_client_detail!$A844&lt;&gt;"",ROUND(trading_client_detail!$G844,0)&lt;&gt;0),IF(OR(LEFT(trading_client_detail!$F844,3)="USD",RIGHT(trading_client_detail!$F844,3)="USD",LEFT(trading_client_detail!$F844,3)="EUR",RIGHT(trading_client_detail!$F844,3)="EUR"),"",IF(NOT(ISERROR(VLOOKUP(trading_client_detail!$E844,'asset_&amp;_open_positions'!$E:$M, 9, FALSE))),VLOOKUP(trading_client_detail!$E844,'asset_&amp;_open_positions'!$E:$M, 9, FALSE),IF(NOT(ISERROR(VLOOKUP(trading_client_detail!$F844,'asset_&amp;_open_positions'!$E:$M, 9, FALSE))),VLOOKUP(trading_client_detail!$F844,'asset_&amp;_open_positions'!$E:$M, 9, FALSE),RIGHT(trading_client_detail!$F844,LEN(trading_client_detail!$F844)-1)))),"")</f>
        <v>SUSHI</v>
      </c>
      <c r="B844" t="str">
        <f>IF(AND(trading_client_detail!$A844&lt;&gt;"",ROUND(trading_client_detail!$G844,0)&lt;&gt;0),IF(OR(LEFT(trading_client_detail!$F844,3)="USD",RIGHT(trading_client_detail!$F844,3)="USD"),"",IF(NOT(ISERROR(VLOOKUP(trading_client_detail!$E844,'asset_&amp;_open_positions'!$E:$M, 6, FALSE))),VLOOKUP(trading_client_detail!$E844,'asset_&amp;_open_positions'!$E:$M, 6, FALSE),IF(NOT(ISERROR(VLOOKUP($A844,'asset_&amp;_open_positions'!$E:$M, 6, FALSE))),VLOOKUP($A844,'asset_&amp;_open_positions'!$E:$M, 6, FALSE),"ASSET"))),"")</f>
        <v>ASSET</v>
      </c>
      <c r="C844">
        <f>IF(AND(trading_client_detail!$A844&lt;&gt;"",ROUND(trading_client_detail!$G844,0)&lt;&gt;0),IF(OR(LEFT(trading_client_detail!$F844,3)="USD",RIGHT(trading_client_detail!$F844,3)="USD"),"",IF(NOT(ISERROR(VLOOKUP(trading_client_detail!$E844,'asset_&amp;_open_positions'!$E:$M, 6, FALSE))),VLOOKUP(trading_client_detail!$E844,'asset_&amp;_open_positions'!$E:$M, 8, FALSE),IF(NOT(ISERROR(VLOOKUP($A844,'asset_&amp;_open_positions'!$E:$M, 6, FALSE))),VLOOKUP($A844,'asset_&amp;_open_positions'!$E:$M, 8, FALSE),1))),"")</f>
        <v>1</v>
      </c>
      <c r="D844" s="42">
        <f>IF(trading_client_detail!$A844&lt;&gt;"",IF(OR(LEFT(trading_client_detail!$F844,3)="USD",RIGHT(trading_client_detail!$F844,3)="USD",LEFT(trading_client_detail!$F844,3)="EUR",RIGHT(trading_client_detail!$F844,3)="EUR"),"",trading_client_detail!$G844),"")</f>
        <v>11270.4</v>
      </c>
    </row>
    <row r="845" spans="1:4" x14ac:dyDescent="0.25">
      <c r="A845" t="str">
        <f>IF(AND(trading_client_detail!$A845&lt;&gt;"",ROUND(trading_client_detail!$G845,0)&lt;&gt;0),IF(OR(LEFT(trading_client_detail!$F845,3)="USD",RIGHT(trading_client_detail!$F845,3)="USD",LEFT(trading_client_detail!$F845,3)="EUR",RIGHT(trading_client_detail!$F845,3)="EUR"),"",IF(NOT(ISERROR(VLOOKUP(trading_client_detail!$E845,'asset_&amp;_open_positions'!$E:$M, 9, FALSE))),VLOOKUP(trading_client_detail!$E845,'asset_&amp;_open_positions'!$E:$M, 9, FALSE),IF(NOT(ISERROR(VLOOKUP(trading_client_detail!$F845,'asset_&amp;_open_positions'!$E:$M, 9, FALSE))),VLOOKUP(trading_client_detail!$F845,'asset_&amp;_open_positions'!$E:$M, 9, FALSE),RIGHT(trading_client_detail!$F845,LEN(trading_client_detail!$F845)-1)))),"")</f>
        <v/>
      </c>
      <c r="B845" t="str">
        <f>IF(AND(trading_client_detail!$A845&lt;&gt;"",ROUND(trading_client_detail!$G845,0)&lt;&gt;0),IF(OR(LEFT(trading_client_detail!$F845,3)="USD",RIGHT(trading_client_detail!$F845,3)="USD"),"",IF(NOT(ISERROR(VLOOKUP(trading_client_detail!$E845,'asset_&amp;_open_positions'!$E:$M, 6, FALSE))),VLOOKUP(trading_client_detail!$E845,'asset_&amp;_open_positions'!$E:$M, 6, FALSE),IF(NOT(ISERROR(VLOOKUP($A845,'asset_&amp;_open_positions'!$E:$M, 6, FALSE))),VLOOKUP($A845,'asset_&amp;_open_positions'!$E:$M, 6, FALSE),"ASSET"))),"")</f>
        <v/>
      </c>
      <c r="C845" t="str">
        <f>IF(AND(trading_client_detail!$A845&lt;&gt;"",ROUND(trading_client_detail!$G845,0)&lt;&gt;0),IF(OR(LEFT(trading_client_detail!$F845,3)="USD",RIGHT(trading_client_detail!$F845,3)="USD"),"",IF(NOT(ISERROR(VLOOKUP(trading_client_detail!$E845,'asset_&amp;_open_positions'!$E:$M, 6, FALSE))),VLOOKUP(trading_client_detail!$E845,'asset_&amp;_open_positions'!$E:$M, 8, FALSE),IF(NOT(ISERROR(VLOOKUP($A845,'asset_&amp;_open_positions'!$E:$M, 6, FALSE))),VLOOKUP($A845,'asset_&amp;_open_positions'!$E:$M, 8, FALSE),1))),"")</f>
        <v/>
      </c>
      <c r="D845" s="42" t="str">
        <f>IF(trading_client_detail!$A845&lt;&gt;"",IF(OR(LEFT(trading_client_detail!$F845,3)="USD",RIGHT(trading_client_detail!$F845,3)="USD",LEFT(trading_client_detail!$F845,3)="EUR",RIGHT(trading_client_detail!$F845,3)="EUR"),"",trading_client_detail!$G845),"")</f>
        <v/>
      </c>
    </row>
    <row r="846" spans="1:4" x14ac:dyDescent="0.25">
      <c r="A846" t="str">
        <f>IF(AND(trading_client_detail!$A846&lt;&gt;"",ROUND(trading_client_detail!$G846,0)&lt;&gt;0),IF(OR(LEFT(trading_client_detail!$F846,3)="USD",RIGHT(trading_client_detail!$F846,3)="USD",LEFT(trading_client_detail!$F846,3)="EUR",RIGHT(trading_client_detail!$F846,3)="EUR"),"",IF(NOT(ISERROR(VLOOKUP(trading_client_detail!$E846,'asset_&amp;_open_positions'!$E:$M, 9, FALSE))),VLOOKUP(trading_client_detail!$E846,'asset_&amp;_open_positions'!$E:$M, 9, FALSE),IF(NOT(ISERROR(VLOOKUP(trading_client_detail!$F846,'asset_&amp;_open_positions'!$E:$M, 9, FALSE))),VLOOKUP(trading_client_detail!$F846,'asset_&amp;_open_positions'!$E:$M, 9, FALSE),RIGHT(trading_client_detail!$F846,LEN(trading_client_detail!$F846)-1)))),"")</f>
        <v>SUSHI</v>
      </c>
      <c r="B846" t="str">
        <f>IF(AND(trading_client_detail!$A846&lt;&gt;"",ROUND(trading_client_detail!$G846,0)&lt;&gt;0),IF(OR(LEFT(trading_client_detail!$F846,3)="USD",RIGHT(trading_client_detail!$F846,3)="USD"),"",IF(NOT(ISERROR(VLOOKUP(trading_client_detail!$E846,'asset_&amp;_open_positions'!$E:$M, 6, FALSE))),VLOOKUP(trading_client_detail!$E846,'asset_&amp;_open_positions'!$E:$M, 6, FALSE),IF(NOT(ISERROR(VLOOKUP($A846,'asset_&amp;_open_positions'!$E:$M, 6, FALSE))),VLOOKUP($A846,'asset_&amp;_open_positions'!$E:$M, 6, FALSE),"ASSET"))),"")</f>
        <v>ASSET</v>
      </c>
      <c r="C846">
        <f>IF(AND(trading_client_detail!$A846&lt;&gt;"",ROUND(trading_client_detail!$G846,0)&lt;&gt;0),IF(OR(LEFT(trading_client_detail!$F846,3)="USD",RIGHT(trading_client_detail!$F846,3)="USD"),"",IF(NOT(ISERROR(VLOOKUP(trading_client_detail!$E846,'asset_&amp;_open_positions'!$E:$M, 6, FALSE))),VLOOKUP(trading_client_detail!$E846,'asset_&amp;_open_positions'!$E:$M, 8, FALSE),IF(NOT(ISERROR(VLOOKUP($A846,'asset_&amp;_open_positions'!$E:$M, 6, FALSE))),VLOOKUP($A846,'asset_&amp;_open_positions'!$E:$M, 8, FALSE),1))),"")</f>
        <v>1</v>
      </c>
      <c r="D846" s="42">
        <f>IF(trading_client_detail!$A846&lt;&gt;"",IF(OR(LEFT(trading_client_detail!$F846,3)="USD",RIGHT(trading_client_detail!$F846,3)="USD",LEFT(trading_client_detail!$F846,3)="EUR",RIGHT(trading_client_detail!$F846,3)="EUR"),"",trading_client_detail!$G846),"")</f>
        <v>-11261.66696255</v>
      </c>
    </row>
    <row r="847" spans="1:4" x14ac:dyDescent="0.25">
      <c r="A847" t="str">
        <f>IF(AND(trading_client_detail!$A847&lt;&gt;"",ROUND(trading_client_detail!$G847,0)&lt;&gt;0),IF(OR(LEFT(trading_client_detail!$F847,3)="USD",RIGHT(trading_client_detail!$F847,3)="USD",LEFT(trading_client_detail!$F847,3)="EUR",RIGHT(trading_client_detail!$F847,3)="EUR"),"",IF(NOT(ISERROR(VLOOKUP(trading_client_detail!$E847,'asset_&amp;_open_positions'!$E:$M, 9, FALSE))),VLOOKUP(trading_client_detail!$E847,'asset_&amp;_open_positions'!$E:$M, 9, FALSE),IF(NOT(ISERROR(VLOOKUP(trading_client_detail!$F847,'asset_&amp;_open_positions'!$E:$M, 9, FALSE))),VLOOKUP(trading_client_detail!$F847,'asset_&amp;_open_positions'!$E:$M, 9, FALSE),RIGHT(trading_client_detail!$F847,LEN(trading_client_detail!$F847)-1)))),"")</f>
        <v/>
      </c>
      <c r="B847" t="str">
        <f>IF(AND(trading_client_detail!$A847&lt;&gt;"",ROUND(trading_client_detail!$G847,0)&lt;&gt;0),IF(OR(LEFT(trading_client_detail!$F847,3)="USD",RIGHT(trading_client_detail!$F847,3)="USD"),"",IF(NOT(ISERROR(VLOOKUP(trading_client_detail!$E847,'asset_&amp;_open_positions'!$E:$M, 6, FALSE))),VLOOKUP(trading_client_detail!$E847,'asset_&amp;_open_positions'!$E:$M, 6, FALSE),IF(NOT(ISERROR(VLOOKUP($A847,'asset_&amp;_open_positions'!$E:$M, 6, FALSE))),VLOOKUP($A847,'asset_&amp;_open_positions'!$E:$M, 6, FALSE),"ASSET"))),"")</f>
        <v/>
      </c>
      <c r="C847" t="str">
        <f>IF(AND(trading_client_detail!$A847&lt;&gt;"",ROUND(trading_client_detail!$G847,0)&lt;&gt;0),IF(OR(LEFT(trading_client_detail!$F847,3)="USD",RIGHT(trading_client_detail!$F847,3)="USD"),"",IF(NOT(ISERROR(VLOOKUP(trading_client_detail!$E847,'asset_&amp;_open_positions'!$E:$M, 6, FALSE))),VLOOKUP(trading_client_detail!$E847,'asset_&amp;_open_positions'!$E:$M, 8, FALSE),IF(NOT(ISERROR(VLOOKUP($A847,'asset_&amp;_open_positions'!$E:$M, 6, FALSE))),VLOOKUP($A847,'asset_&amp;_open_positions'!$E:$M, 8, FALSE),1))),"")</f>
        <v/>
      </c>
      <c r="D847" s="42" t="str">
        <f>IF(trading_client_detail!$A847&lt;&gt;"",IF(OR(LEFT(trading_client_detail!$F847,3)="USD",RIGHT(trading_client_detail!$F847,3)="USD",LEFT(trading_client_detail!$F847,3)="EUR",RIGHT(trading_client_detail!$F847,3)="EUR"),"",trading_client_detail!$G847),"")</f>
        <v/>
      </c>
    </row>
    <row r="848" spans="1:4" x14ac:dyDescent="0.25">
      <c r="A848" t="str">
        <f>IF(AND(trading_client_detail!$A848&lt;&gt;"",ROUND(trading_client_detail!$G848,0)&lt;&gt;0),IF(OR(LEFT(trading_client_detail!$F848,3)="USD",RIGHT(trading_client_detail!$F848,3)="USD",LEFT(trading_client_detail!$F848,3)="EUR",RIGHT(trading_client_detail!$F848,3)="EUR"),"",IF(NOT(ISERROR(VLOOKUP(trading_client_detail!$E848,'asset_&amp;_open_positions'!$E:$M, 9, FALSE))),VLOOKUP(trading_client_detail!$E848,'asset_&amp;_open_positions'!$E:$M, 9, FALSE),IF(NOT(ISERROR(VLOOKUP(trading_client_detail!$F848,'asset_&amp;_open_positions'!$E:$M, 9, FALSE))),VLOOKUP(trading_client_detail!$F848,'asset_&amp;_open_positions'!$E:$M, 9, FALSE),RIGHT(trading_client_detail!$F848,LEN(trading_client_detail!$F848)-1)))),"")</f>
        <v>UNI</v>
      </c>
      <c r="B848" t="str">
        <f>IF(AND(trading_client_detail!$A848&lt;&gt;"",ROUND(trading_client_detail!$G848,0)&lt;&gt;0),IF(OR(LEFT(trading_client_detail!$F848,3)="USD",RIGHT(trading_client_detail!$F848,3)="USD"),"",IF(NOT(ISERROR(VLOOKUP(trading_client_detail!$E848,'asset_&amp;_open_positions'!$E:$M, 6, FALSE))),VLOOKUP(trading_client_detail!$E848,'asset_&amp;_open_positions'!$E:$M, 6, FALSE),IF(NOT(ISERROR(VLOOKUP($A848,'asset_&amp;_open_positions'!$E:$M, 6, FALSE))),VLOOKUP($A848,'asset_&amp;_open_positions'!$E:$M, 6, FALSE),"ASSET"))),"")</f>
        <v>ASSET</v>
      </c>
      <c r="C848">
        <f>IF(AND(trading_client_detail!$A848&lt;&gt;"",ROUND(trading_client_detail!$G848,0)&lt;&gt;0),IF(OR(LEFT(trading_client_detail!$F848,3)="USD",RIGHT(trading_client_detail!$F848,3)="USD"),"",IF(NOT(ISERROR(VLOOKUP(trading_client_detail!$E848,'asset_&amp;_open_positions'!$E:$M, 6, FALSE))),VLOOKUP(trading_client_detail!$E848,'asset_&amp;_open_positions'!$E:$M, 8, FALSE),IF(NOT(ISERROR(VLOOKUP($A848,'asset_&amp;_open_positions'!$E:$M, 6, FALSE))),VLOOKUP($A848,'asset_&amp;_open_positions'!$E:$M, 8, FALSE),1))),"")</f>
        <v>1</v>
      </c>
      <c r="D848" s="42">
        <f>IF(trading_client_detail!$A848&lt;&gt;"",IF(OR(LEFT(trading_client_detail!$F848,3)="USD",RIGHT(trading_client_detail!$F848,3)="USD",LEFT(trading_client_detail!$F848,3)="EUR",RIGHT(trading_client_detail!$F848,3)="EUR"),"",trading_client_detail!$G848),"")</f>
        <v>1422.76</v>
      </c>
    </row>
    <row r="849" spans="1:4" x14ac:dyDescent="0.25">
      <c r="A849" t="str">
        <f>IF(AND(trading_client_detail!$A849&lt;&gt;"",ROUND(trading_client_detail!$G849,0)&lt;&gt;0),IF(OR(LEFT(trading_client_detail!$F849,3)="USD",RIGHT(trading_client_detail!$F849,3)="USD",LEFT(trading_client_detail!$F849,3)="EUR",RIGHT(trading_client_detail!$F849,3)="EUR"),"",IF(NOT(ISERROR(VLOOKUP(trading_client_detail!$E849,'asset_&amp;_open_positions'!$E:$M, 9, FALSE))),VLOOKUP(trading_client_detail!$E849,'asset_&amp;_open_positions'!$E:$M, 9, FALSE),IF(NOT(ISERROR(VLOOKUP(trading_client_detail!$F849,'asset_&amp;_open_positions'!$E:$M, 9, FALSE))),VLOOKUP(trading_client_detail!$F849,'asset_&amp;_open_positions'!$E:$M, 9, FALSE),RIGHT(trading_client_detail!$F849,LEN(trading_client_detail!$F849)-1)))),"")</f>
        <v/>
      </c>
      <c r="B849" t="str">
        <f>IF(AND(trading_client_detail!$A849&lt;&gt;"",ROUND(trading_client_detail!$G849,0)&lt;&gt;0),IF(OR(LEFT(trading_client_detail!$F849,3)="USD",RIGHT(trading_client_detail!$F849,3)="USD"),"",IF(NOT(ISERROR(VLOOKUP(trading_client_detail!$E849,'asset_&amp;_open_positions'!$E:$M, 6, FALSE))),VLOOKUP(trading_client_detail!$E849,'asset_&amp;_open_positions'!$E:$M, 6, FALSE),IF(NOT(ISERROR(VLOOKUP($A849,'asset_&amp;_open_positions'!$E:$M, 6, FALSE))),VLOOKUP($A849,'asset_&amp;_open_positions'!$E:$M, 6, FALSE),"ASSET"))),"")</f>
        <v/>
      </c>
      <c r="C849" t="str">
        <f>IF(AND(trading_client_detail!$A849&lt;&gt;"",ROUND(trading_client_detail!$G849,0)&lt;&gt;0),IF(OR(LEFT(trading_client_detail!$F849,3)="USD",RIGHT(trading_client_detail!$F849,3)="USD"),"",IF(NOT(ISERROR(VLOOKUP(trading_client_detail!$E849,'asset_&amp;_open_positions'!$E:$M, 6, FALSE))),VLOOKUP(trading_client_detail!$E849,'asset_&amp;_open_positions'!$E:$M, 8, FALSE),IF(NOT(ISERROR(VLOOKUP($A849,'asset_&amp;_open_positions'!$E:$M, 6, FALSE))),VLOOKUP($A849,'asset_&amp;_open_positions'!$E:$M, 8, FALSE),1))),"")</f>
        <v/>
      </c>
      <c r="D849" s="42" t="str">
        <f>IF(trading_client_detail!$A849&lt;&gt;"",IF(OR(LEFT(trading_client_detail!$F849,3)="USD",RIGHT(trading_client_detail!$F849,3)="USD",LEFT(trading_client_detail!$F849,3)="EUR",RIGHT(trading_client_detail!$F849,3)="EUR"),"",trading_client_detail!$G849),"")</f>
        <v/>
      </c>
    </row>
    <row r="850" spans="1:4" x14ac:dyDescent="0.25">
      <c r="A850" t="str">
        <f>IF(AND(trading_client_detail!$A850&lt;&gt;"",ROUND(trading_client_detail!$G850,0)&lt;&gt;0),IF(OR(LEFT(trading_client_detail!$F850,3)="USD",RIGHT(trading_client_detail!$F850,3)="USD",LEFT(trading_client_detail!$F850,3)="EUR",RIGHT(trading_client_detail!$F850,3)="EUR"),"",IF(NOT(ISERROR(VLOOKUP(trading_client_detail!$E850,'asset_&amp;_open_positions'!$E:$M, 9, FALSE))),VLOOKUP(trading_client_detail!$E850,'asset_&amp;_open_positions'!$E:$M, 9, FALSE),IF(NOT(ISERROR(VLOOKUP(trading_client_detail!$F850,'asset_&amp;_open_positions'!$E:$M, 9, FALSE))),VLOOKUP(trading_client_detail!$F850,'asset_&amp;_open_positions'!$E:$M, 9, FALSE),RIGHT(trading_client_detail!$F850,LEN(trading_client_detail!$F850)-1)))),"")</f>
        <v>UNI</v>
      </c>
      <c r="B850" t="str">
        <f>IF(AND(trading_client_detail!$A850&lt;&gt;"",ROUND(trading_client_detail!$G850,0)&lt;&gt;0),IF(OR(LEFT(trading_client_detail!$F850,3)="USD",RIGHT(trading_client_detail!$F850,3)="USD"),"",IF(NOT(ISERROR(VLOOKUP(trading_client_detail!$E850,'asset_&amp;_open_positions'!$E:$M, 6, FALSE))),VLOOKUP(trading_client_detail!$E850,'asset_&amp;_open_positions'!$E:$M, 6, FALSE),IF(NOT(ISERROR(VLOOKUP($A850,'asset_&amp;_open_positions'!$E:$M, 6, FALSE))),VLOOKUP($A850,'asset_&amp;_open_positions'!$E:$M, 6, FALSE),"ASSET"))),"")</f>
        <v>ASSET</v>
      </c>
      <c r="C850">
        <f>IF(AND(trading_client_detail!$A850&lt;&gt;"",ROUND(trading_client_detail!$G850,0)&lt;&gt;0),IF(OR(LEFT(trading_client_detail!$F850,3)="USD",RIGHT(trading_client_detail!$F850,3)="USD"),"",IF(NOT(ISERROR(VLOOKUP(trading_client_detail!$E850,'asset_&amp;_open_positions'!$E:$M, 6, FALSE))),VLOOKUP(trading_client_detail!$E850,'asset_&amp;_open_positions'!$E:$M, 8, FALSE),IF(NOT(ISERROR(VLOOKUP($A850,'asset_&amp;_open_positions'!$E:$M, 6, FALSE))),VLOOKUP($A850,'asset_&amp;_open_positions'!$E:$M, 8, FALSE),1))),"")</f>
        <v>1</v>
      </c>
      <c r="D850" s="42">
        <f>IF(trading_client_detail!$A850&lt;&gt;"",IF(OR(LEFT(trading_client_detail!$F850,3)="USD",RIGHT(trading_client_detail!$F850,3)="USD",LEFT(trading_client_detail!$F850,3)="EUR",RIGHT(trading_client_detail!$F850,3)="EUR"),"",trading_client_detail!$G850),"")</f>
        <v>-1422.7547729299999</v>
      </c>
    </row>
    <row r="851" spans="1:4" x14ac:dyDescent="0.25">
      <c r="A851" t="str">
        <f>IF(AND(trading_client_detail!$A851&lt;&gt;"",ROUND(trading_client_detail!$G851,0)&lt;&gt;0),IF(OR(LEFT(trading_client_detail!$F851,3)="USD",RIGHT(trading_client_detail!$F851,3)="USD",LEFT(trading_client_detail!$F851,3)="EUR",RIGHT(trading_client_detail!$F851,3)="EUR"),"",IF(NOT(ISERROR(VLOOKUP(trading_client_detail!$E851,'asset_&amp;_open_positions'!$E:$M, 9, FALSE))),VLOOKUP(trading_client_detail!$E851,'asset_&amp;_open_positions'!$E:$M, 9, FALSE),IF(NOT(ISERROR(VLOOKUP(trading_client_detail!$F851,'asset_&amp;_open_positions'!$E:$M, 9, FALSE))),VLOOKUP(trading_client_detail!$F851,'asset_&amp;_open_positions'!$E:$M, 9, FALSE),RIGHT(trading_client_detail!$F851,LEN(trading_client_detail!$F851)-1)))),"")</f>
        <v/>
      </c>
      <c r="B851" t="str">
        <f>IF(AND(trading_client_detail!$A851&lt;&gt;"",ROUND(trading_client_detail!$G851,0)&lt;&gt;0),IF(OR(LEFT(trading_client_detail!$F851,3)="USD",RIGHT(trading_client_detail!$F851,3)="USD"),"",IF(NOT(ISERROR(VLOOKUP(trading_client_detail!$E851,'asset_&amp;_open_positions'!$E:$M, 6, FALSE))),VLOOKUP(trading_client_detail!$E851,'asset_&amp;_open_positions'!$E:$M, 6, FALSE),IF(NOT(ISERROR(VLOOKUP($A851,'asset_&amp;_open_positions'!$E:$M, 6, FALSE))),VLOOKUP($A851,'asset_&amp;_open_positions'!$E:$M, 6, FALSE),"ASSET"))),"")</f>
        <v/>
      </c>
      <c r="C851" t="str">
        <f>IF(AND(trading_client_detail!$A851&lt;&gt;"",ROUND(trading_client_detail!$G851,0)&lt;&gt;0),IF(OR(LEFT(trading_client_detail!$F851,3)="USD",RIGHT(trading_client_detail!$F851,3)="USD"),"",IF(NOT(ISERROR(VLOOKUP(trading_client_detail!$E851,'asset_&amp;_open_positions'!$E:$M, 6, FALSE))),VLOOKUP(trading_client_detail!$E851,'asset_&amp;_open_positions'!$E:$M, 8, FALSE),IF(NOT(ISERROR(VLOOKUP($A851,'asset_&amp;_open_positions'!$E:$M, 6, FALSE))),VLOOKUP($A851,'asset_&amp;_open_positions'!$E:$M, 8, FALSE),1))),"")</f>
        <v/>
      </c>
      <c r="D851" s="42" t="str">
        <f>IF(trading_client_detail!$A851&lt;&gt;"",IF(OR(LEFT(trading_client_detail!$F851,3)="USD",RIGHT(trading_client_detail!$F851,3)="USD",LEFT(trading_client_detail!$F851,3)="EUR",RIGHT(trading_client_detail!$F851,3)="EUR"),"",trading_client_detail!$G851),"")</f>
        <v/>
      </c>
    </row>
    <row r="852" spans="1:4" x14ac:dyDescent="0.25">
      <c r="A852" t="str">
        <f>IF(AND(trading_client_detail!$A852&lt;&gt;"",ROUND(trading_client_detail!$G852,0)&lt;&gt;0),IF(OR(LEFT(trading_client_detail!$F852,3)="USD",RIGHT(trading_client_detail!$F852,3)="USD",LEFT(trading_client_detail!$F852,3)="EUR",RIGHT(trading_client_detail!$F852,3)="EUR"),"",IF(NOT(ISERROR(VLOOKUP(trading_client_detail!$E852,'asset_&amp;_open_positions'!$E:$M, 9, FALSE))),VLOOKUP(trading_client_detail!$E852,'asset_&amp;_open_positions'!$E:$M, 9, FALSE),IF(NOT(ISERROR(VLOOKUP(trading_client_detail!$F852,'asset_&amp;_open_positions'!$E:$M, 9, FALSE))),VLOOKUP(trading_client_detail!$F852,'asset_&amp;_open_positions'!$E:$M, 9, FALSE),RIGHT(trading_client_detail!$F852,LEN(trading_client_detail!$F852)-1)))),"")</f>
        <v/>
      </c>
      <c r="B852" t="str">
        <f>IF(AND(trading_client_detail!$A852&lt;&gt;"",ROUND(trading_client_detail!$G852,0)&lt;&gt;0),IF(OR(LEFT(trading_client_detail!$F852,3)="USD",RIGHT(trading_client_detail!$F852,3)="USD"),"",IF(NOT(ISERROR(VLOOKUP(trading_client_detail!$E852,'asset_&amp;_open_positions'!$E:$M, 6, FALSE))),VLOOKUP(trading_client_detail!$E852,'asset_&amp;_open_positions'!$E:$M, 6, FALSE),IF(NOT(ISERROR(VLOOKUP($A852,'asset_&amp;_open_positions'!$E:$M, 6, FALSE))),VLOOKUP($A852,'asset_&amp;_open_positions'!$E:$M, 6, FALSE),"ASSET"))),"")</f>
        <v/>
      </c>
      <c r="C852" t="str">
        <f>IF(AND(trading_client_detail!$A852&lt;&gt;"",ROUND(trading_client_detail!$G852,0)&lt;&gt;0),IF(OR(LEFT(trading_client_detail!$F852,3)="USD",RIGHT(trading_client_detail!$F852,3)="USD"),"",IF(NOT(ISERROR(VLOOKUP(trading_client_detail!$E852,'asset_&amp;_open_positions'!$E:$M, 6, FALSE))),VLOOKUP(trading_client_detail!$E852,'asset_&amp;_open_positions'!$E:$M, 8, FALSE),IF(NOT(ISERROR(VLOOKUP($A852,'asset_&amp;_open_positions'!$E:$M, 6, FALSE))),VLOOKUP($A852,'asset_&amp;_open_positions'!$E:$M, 8, FALSE),1))),"")</f>
        <v/>
      </c>
      <c r="D852" s="42" t="str">
        <f>IF(trading_client_detail!$A852&lt;&gt;"",IF(OR(LEFT(trading_client_detail!$F852,3)="USD",RIGHT(trading_client_detail!$F852,3)="USD",LEFT(trading_client_detail!$F852,3)="EUR",RIGHT(trading_client_detail!$F852,3)="EUR"),"",trading_client_detail!$G852),"")</f>
        <v/>
      </c>
    </row>
    <row r="853" spans="1:4" x14ac:dyDescent="0.25">
      <c r="A853" t="str">
        <f>IF(AND(trading_client_detail!$A853&lt;&gt;"",ROUND(trading_client_detail!$G853,0)&lt;&gt;0),IF(OR(LEFT(trading_client_detail!$F853,3)="USD",RIGHT(trading_client_detail!$F853,3)="USD",LEFT(trading_client_detail!$F853,3)="EUR",RIGHT(trading_client_detail!$F853,3)="EUR"),"",IF(NOT(ISERROR(VLOOKUP(trading_client_detail!$E853,'asset_&amp;_open_positions'!$E:$M, 9, FALSE))),VLOOKUP(trading_client_detail!$E853,'asset_&amp;_open_positions'!$E:$M, 9, FALSE),IF(NOT(ISERROR(VLOOKUP(trading_client_detail!$F853,'asset_&amp;_open_positions'!$E:$M, 9, FALSE))),VLOOKUP(trading_client_detail!$F853,'asset_&amp;_open_positions'!$E:$M, 9, FALSE),RIGHT(trading_client_detail!$F853,LEN(trading_client_detail!$F853)-1)))),"")</f>
        <v/>
      </c>
      <c r="B853" t="str">
        <f>IF(AND(trading_client_detail!$A853&lt;&gt;"",ROUND(trading_client_detail!$G853,0)&lt;&gt;0),IF(OR(LEFT(trading_client_detail!$F853,3)="USD",RIGHT(trading_client_detail!$F853,3)="USD"),"",IF(NOT(ISERROR(VLOOKUP(trading_client_detail!$E853,'asset_&amp;_open_positions'!$E:$M, 6, FALSE))),VLOOKUP(trading_client_detail!$E853,'asset_&amp;_open_positions'!$E:$M, 6, FALSE),IF(NOT(ISERROR(VLOOKUP($A853,'asset_&amp;_open_positions'!$E:$M, 6, FALSE))),VLOOKUP($A853,'asset_&amp;_open_positions'!$E:$M, 6, FALSE),"ASSET"))),"")</f>
        <v/>
      </c>
      <c r="C853" t="str">
        <f>IF(AND(trading_client_detail!$A853&lt;&gt;"",ROUND(trading_client_detail!$G853,0)&lt;&gt;0),IF(OR(LEFT(trading_client_detail!$F853,3)="USD",RIGHT(trading_client_detail!$F853,3)="USD"),"",IF(NOT(ISERROR(VLOOKUP(trading_client_detail!$E853,'asset_&amp;_open_positions'!$E:$M, 6, FALSE))),VLOOKUP(trading_client_detail!$E853,'asset_&amp;_open_positions'!$E:$M, 8, FALSE),IF(NOT(ISERROR(VLOOKUP($A853,'asset_&amp;_open_positions'!$E:$M, 6, FALSE))),VLOOKUP($A853,'asset_&amp;_open_positions'!$E:$M, 8, FALSE),1))),"")</f>
        <v/>
      </c>
      <c r="D853" s="42" t="str">
        <f>IF(trading_client_detail!$A853&lt;&gt;"",IF(OR(LEFT(trading_client_detail!$F853,3)="USD",RIGHT(trading_client_detail!$F853,3)="USD",LEFT(trading_client_detail!$F853,3)="EUR",RIGHT(trading_client_detail!$F853,3)="EUR"),"",trading_client_detail!$G853),"")</f>
        <v/>
      </c>
    </row>
    <row r="854" spans="1:4" x14ac:dyDescent="0.25">
      <c r="A854" t="str">
        <f>IF(AND(trading_client_detail!$A854&lt;&gt;"",ROUND(trading_client_detail!$G854,0)&lt;&gt;0),IF(OR(LEFT(trading_client_detail!$F854,3)="USD",RIGHT(trading_client_detail!$F854,3)="USD",LEFT(trading_client_detail!$F854,3)="EUR",RIGHT(trading_client_detail!$F854,3)="EUR"),"",IF(NOT(ISERROR(VLOOKUP(trading_client_detail!$E854,'asset_&amp;_open_positions'!$E:$M, 9, FALSE))),VLOOKUP(trading_client_detail!$E854,'asset_&amp;_open_positions'!$E:$M, 9, FALSE),IF(NOT(ISERROR(VLOOKUP(trading_client_detail!$F854,'asset_&amp;_open_positions'!$E:$M, 9, FALSE))),VLOOKUP(trading_client_detail!$F854,'asset_&amp;_open_positions'!$E:$M, 9, FALSE),RIGHT(trading_client_detail!$F854,LEN(trading_client_detail!$F854)-1)))),"")</f>
        <v/>
      </c>
      <c r="B854" t="str">
        <f>IF(AND(trading_client_detail!$A854&lt;&gt;"",ROUND(trading_client_detail!$G854,0)&lt;&gt;0),IF(OR(LEFT(trading_client_detail!$F854,3)="USD",RIGHT(trading_client_detail!$F854,3)="USD"),"",IF(NOT(ISERROR(VLOOKUP(trading_client_detail!$E854,'asset_&amp;_open_positions'!$E:$M, 6, FALSE))),VLOOKUP(trading_client_detail!$E854,'asset_&amp;_open_positions'!$E:$M, 6, FALSE),IF(NOT(ISERROR(VLOOKUP($A854,'asset_&amp;_open_positions'!$E:$M, 6, FALSE))),VLOOKUP($A854,'asset_&amp;_open_positions'!$E:$M, 6, FALSE),"ASSET"))),"")</f>
        <v/>
      </c>
      <c r="C854" t="str">
        <f>IF(AND(trading_client_detail!$A854&lt;&gt;"",ROUND(trading_client_detail!$G854,0)&lt;&gt;0),IF(OR(LEFT(trading_client_detail!$F854,3)="USD",RIGHT(trading_client_detail!$F854,3)="USD"),"",IF(NOT(ISERROR(VLOOKUP(trading_client_detail!$E854,'asset_&amp;_open_positions'!$E:$M, 6, FALSE))),VLOOKUP(trading_client_detail!$E854,'asset_&amp;_open_positions'!$E:$M, 8, FALSE),IF(NOT(ISERROR(VLOOKUP($A854,'asset_&amp;_open_positions'!$E:$M, 6, FALSE))),VLOOKUP($A854,'asset_&amp;_open_positions'!$E:$M, 8, FALSE),1))),"")</f>
        <v/>
      </c>
      <c r="D854" s="42" t="str">
        <f>IF(trading_client_detail!$A854&lt;&gt;"",IF(OR(LEFT(trading_client_detail!$F854,3)="USD",RIGHT(trading_client_detail!$F854,3)="USD",LEFT(trading_client_detail!$F854,3)="EUR",RIGHT(trading_client_detail!$F854,3)="EUR"),"",trading_client_detail!$G854),"")</f>
        <v/>
      </c>
    </row>
    <row r="855" spans="1:4" x14ac:dyDescent="0.25">
      <c r="A855" t="str">
        <f>IF(AND(trading_client_detail!$A855&lt;&gt;"",ROUND(trading_client_detail!$G855,0)&lt;&gt;0),IF(OR(LEFT(trading_client_detail!$F855,3)="USD",RIGHT(trading_client_detail!$F855,3)="USD",LEFT(trading_client_detail!$F855,3)="EUR",RIGHT(trading_client_detail!$F855,3)="EUR"),"",IF(NOT(ISERROR(VLOOKUP(trading_client_detail!$E855,'asset_&amp;_open_positions'!$E:$M, 9, FALSE))),VLOOKUP(trading_client_detail!$E855,'asset_&amp;_open_positions'!$E:$M, 9, FALSE),IF(NOT(ISERROR(VLOOKUP(trading_client_detail!$F855,'asset_&amp;_open_positions'!$E:$M, 9, FALSE))),VLOOKUP(trading_client_detail!$F855,'asset_&amp;_open_positions'!$E:$M, 9, FALSE),RIGHT(trading_client_detail!$F855,LEN(trading_client_detail!$F855)-1)))),"")</f>
        <v/>
      </c>
      <c r="B855" t="str">
        <f>IF(AND(trading_client_detail!$A855&lt;&gt;"",ROUND(trading_client_detail!$G855,0)&lt;&gt;0),IF(OR(LEFT(trading_client_detail!$F855,3)="USD",RIGHT(trading_client_detail!$F855,3)="USD"),"",IF(NOT(ISERROR(VLOOKUP(trading_client_detail!$E855,'asset_&amp;_open_positions'!$E:$M, 6, FALSE))),VLOOKUP(trading_client_detail!$E855,'asset_&amp;_open_positions'!$E:$M, 6, FALSE),IF(NOT(ISERROR(VLOOKUP($A855,'asset_&amp;_open_positions'!$E:$M, 6, FALSE))),VLOOKUP($A855,'asset_&amp;_open_positions'!$E:$M, 6, FALSE),"ASSET"))),"")</f>
        <v/>
      </c>
      <c r="C855" t="str">
        <f>IF(AND(trading_client_detail!$A855&lt;&gt;"",ROUND(trading_client_detail!$G855,0)&lt;&gt;0),IF(OR(LEFT(trading_client_detail!$F855,3)="USD",RIGHT(trading_client_detail!$F855,3)="USD"),"",IF(NOT(ISERROR(VLOOKUP(trading_client_detail!$E855,'asset_&amp;_open_positions'!$E:$M, 6, FALSE))),VLOOKUP(trading_client_detail!$E855,'asset_&amp;_open_positions'!$E:$M, 8, FALSE),IF(NOT(ISERROR(VLOOKUP($A855,'asset_&amp;_open_positions'!$E:$M, 6, FALSE))),VLOOKUP($A855,'asset_&amp;_open_positions'!$E:$M, 8, FALSE),1))),"")</f>
        <v/>
      </c>
      <c r="D855" s="42" t="str">
        <f>IF(trading_client_detail!$A855&lt;&gt;"",IF(OR(LEFT(trading_client_detail!$F855,3)="USD",RIGHT(trading_client_detail!$F855,3)="USD",LEFT(trading_client_detail!$F855,3)="EUR",RIGHT(trading_client_detail!$F855,3)="EUR"),"",trading_client_detail!$G855),"")</f>
        <v/>
      </c>
    </row>
    <row r="856" spans="1:4" x14ac:dyDescent="0.25">
      <c r="A856" t="str">
        <f>IF(AND(trading_client_detail!$A856&lt;&gt;"",ROUND(trading_client_detail!$G856,0)&lt;&gt;0),IF(OR(LEFT(trading_client_detail!$F856,3)="USD",RIGHT(trading_client_detail!$F856,3)="USD",LEFT(trading_client_detail!$F856,3)="EUR",RIGHT(trading_client_detail!$F856,3)="EUR"),"",IF(NOT(ISERROR(VLOOKUP(trading_client_detail!$E856,'asset_&amp;_open_positions'!$E:$M, 9, FALSE))),VLOOKUP(trading_client_detail!$E856,'asset_&amp;_open_positions'!$E:$M, 9, FALSE),IF(NOT(ISERROR(VLOOKUP(trading_client_detail!$F856,'asset_&amp;_open_positions'!$E:$M, 9, FALSE))),VLOOKUP(trading_client_detail!$F856,'asset_&amp;_open_positions'!$E:$M, 9, FALSE),RIGHT(trading_client_detail!$F856,LEN(trading_client_detail!$F856)-1)))),"")</f>
        <v/>
      </c>
      <c r="B856" t="str">
        <f>IF(AND(trading_client_detail!$A856&lt;&gt;"",ROUND(trading_client_detail!$G856,0)&lt;&gt;0),IF(OR(LEFT(trading_client_detail!$F856,3)="USD",RIGHT(trading_client_detail!$F856,3)="USD"),"",IF(NOT(ISERROR(VLOOKUP(trading_client_detail!$E856,'asset_&amp;_open_positions'!$E:$M, 6, FALSE))),VLOOKUP(trading_client_detail!$E856,'asset_&amp;_open_positions'!$E:$M, 6, FALSE),IF(NOT(ISERROR(VLOOKUP($A856,'asset_&amp;_open_positions'!$E:$M, 6, FALSE))),VLOOKUP($A856,'asset_&amp;_open_positions'!$E:$M, 6, FALSE),"ASSET"))),"")</f>
        <v/>
      </c>
      <c r="C856" t="str">
        <f>IF(AND(trading_client_detail!$A856&lt;&gt;"",ROUND(trading_client_detail!$G856,0)&lt;&gt;0),IF(OR(LEFT(trading_client_detail!$F856,3)="USD",RIGHT(trading_client_detail!$F856,3)="USD"),"",IF(NOT(ISERROR(VLOOKUP(trading_client_detail!$E856,'asset_&amp;_open_positions'!$E:$M, 6, FALSE))),VLOOKUP(trading_client_detail!$E856,'asset_&amp;_open_positions'!$E:$M, 8, FALSE),IF(NOT(ISERROR(VLOOKUP($A856,'asset_&amp;_open_positions'!$E:$M, 6, FALSE))),VLOOKUP($A856,'asset_&amp;_open_positions'!$E:$M, 8, FALSE),1))),"")</f>
        <v/>
      </c>
      <c r="D856" s="42" t="str">
        <f>IF(trading_client_detail!$A856&lt;&gt;"",IF(OR(LEFT(trading_client_detail!$F856,3)="USD",RIGHT(trading_client_detail!$F856,3)="USD",LEFT(trading_client_detail!$F856,3)="EUR",RIGHT(trading_client_detail!$F856,3)="EUR"),"",trading_client_detail!$G856),"")</f>
        <v/>
      </c>
    </row>
    <row r="857" spans="1:4" x14ac:dyDescent="0.25">
      <c r="A857" t="str">
        <f>IF(AND(trading_client_detail!$A857&lt;&gt;"",ROUND(trading_client_detail!$G857,0)&lt;&gt;0),IF(OR(LEFT(trading_client_detail!$F857,3)="USD",RIGHT(trading_client_detail!$F857,3)="USD",LEFT(trading_client_detail!$F857,3)="EUR",RIGHT(trading_client_detail!$F857,3)="EUR"),"",IF(NOT(ISERROR(VLOOKUP(trading_client_detail!$E857,'asset_&amp;_open_positions'!$E:$M, 9, FALSE))),VLOOKUP(trading_client_detail!$E857,'asset_&amp;_open_positions'!$E:$M, 9, FALSE),IF(NOT(ISERROR(VLOOKUP(trading_client_detail!$F857,'asset_&amp;_open_positions'!$E:$M, 9, FALSE))),VLOOKUP(trading_client_detail!$F857,'asset_&amp;_open_positions'!$E:$M, 9, FALSE),RIGHT(trading_client_detail!$F857,LEN(trading_client_detail!$F857)-1)))),"")</f>
        <v>XLM</v>
      </c>
      <c r="B857" t="str">
        <f>IF(AND(trading_client_detail!$A857&lt;&gt;"",ROUND(trading_client_detail!$G857,0)&lt;&gt;0),IF(OR(LEFT(trading_client_detail!$F857,3)="USD",RIGHT(trading_client_detail!$F857,3)="USD"),"",IF(NOT(ISERROR(VLOOKUP(trading_client_detail!$E857,'asset_&amp;_open_positions'!$E:$M, 6, FALSE))),VLOOKUP(trading_client_detail!$E857,'asset_&amp;_open_positions'!$E:$M, 6, FALSE),IF(NOT(ISERROR(VLOOKUP($A857,'asset_&amp;_open_positions'!$E:$M, 6, FALSE))),VLOOKUP($A857,'asset_&amp;_open_positions'!$E:$M, 6, FALSE),"ASSET"))),"")</f>
        <v>ASSET</v>
      </c>
      <c r="C857">
        <f>IF(AND(trading_client_detail!$A857&lt;&gt;"",ROUND(trading_client_detail!$G857,0)&lt;&gt;0),IF(OR(LEFT(trading_client_detail!$F857,3)="USD",RIGHT(trading_client_detail!$F857,3)="USD"),"",IF(NOT(ISERROR(VLOOKUP(trading_client_detail!$E857,'asset_&amp;_open_positions'!$E:$M, 6, FALSE))),VLOOKUP(trading_client_detail!$E857,'asset_&amp;_open_positions'!$E:$M, 8, FALSE),IF(NOT(ISERROR(VLOOKUP($A857,'asset_&amp;_open_positions'!$E:$M, 6, FALSE))),VLOOKUP($A857,'asset_&amp;_open_positions'!$E:$M, 8, FALSE),1))),"")</f>
        <v>1</v>
      </c>
      <c r="D857" s="42">
        <f>IF(trading_client_detail!$A857&lt;&gt;"",IF(OR(LEFT(trading_client_detail!$F857,3)="USD",RIGHT(trading_client_detail!$F857,3)="USD",LEFT(trading_client_detail!$F857,3)="EUR",RIGHT(trading_client_detail!$F857,3)="EUR"),"",trading_client_detail!$G857),"")</f>
        <v>205943</v>
      </c>
    </row>
    <row r="858" spans="1:4" x14ac:dyDescent="0.25">
      <c r="A858" t="str">
        <f>IF(AND(trading_client_detail!$A858&lt;&gt;"",ROUND(trading_client_detail!$G858,0)&lt;&gt;0),IF(OR(LEFT(trading_client_detail!$F858,3)="USD",RIGHT(trading_client_detail!$F858,3)="USD",LEFT(trading_client_detail!$F858,3)="EUR",RIGHT(trading_client_detail!$F858,3)="EUR"),"",IF(NOT(ISERROR(VLOOKUP(trading_client_detail!$E858,'asset_&amp;_open_positions'!$E:$M, 9, FALSE))),VLOOKUP(trading_client_detail!$E858,'asset_&amp;_open_positions'!$E:$M, 9, FALSE),IF(NOT(ISERROR(VLOOKUP(trading_client_detail!$F858,'asset_&amp;_open_positions'!$E:$M, 9, FALSE))),VLOOKUP(trading_client_detail!$F858,'asset_&amp;_open_positions'!$E:$M, 9, FALSE),RIGHT(trading_client_detail!$F858,LEN(trading_client_detail!$F858)-1)))),"")</f>
        <v/>
      </c>
      <c r="B858" t="str">
        <f>IF(AND(trading_client_detail!$A858&lt;&gt;"",ROUND(trading_client_detail!$G858,0)&lt;&gt;0),IF(OR(LEFT(trading_client_detail!$F858,3)="USD",RIGHT(trading_client_detail!$F858,3)="USD"),"",IF(NOT(ISERROR(VLOOKUP(trading_client_detail!$E858,'asset_&amp;_open_positions'!$E:$M, 6, FALSE))),VLOOKUP(trading_client_detail!$E858,'asset_&amp;_open_positions'!$E:$M, 6, FALSE),IF(NOT(ISERROR(VLOOKUP($A858,'asset_&amp;_open_positions'!$E:$M, 6, FALSE))),VLOOKUP($A858,'asset_&amp;_open_positions'!$E:$M, 6, FALSE),"ASSET"))),"")</f>
        <v/>
      </c>
      <c r="C858" t="str">
        <f>IF(AND(trading_client_detail!$A858&lt;&gt;"",ROUND(trading_client_detail!$G858,0)&lt;&gt;0),IF(OR(LEFT(trading_client_detail!$F858,3)="USD",RIGHT(trading_client_detail!$F858,3)="USD"),"",IF(NOT(ISERROR(VLOOKUP(trading_client_detail!$E858,'asset_&amp;_open_positions'!$E:$M, 6, FALSE))),VLOOKUP(trading_client_detail!$E858,'asset_&amp;_open_positions'!$E:$M, 8, FALSE),IF(NOT(ISERROR(VLOOKUP($A858,'asset_&amp;_open_positions'!$E:$M, 6, FALSE))),VLOOKUP($A858,'asset_&amp;_open_positions'!$E:$M, 8, FALSE),1))),"")</f>
        <v/>
      </c>
      <c r="D858" s="42" t="str">
        <f>IF(trading_client_detail!$A858&lt;&gt;"",IF(OR(LEFT(trading_client_detail!$F858,3)="USD",RIGHT(trading_client_detail!$F858,3)="USD",LEFT(trading_client_detail!$F858,3)="EUR",RIGHT(trading_client_detail!$F858,3)="EUR"),"",trading_client_detail!$G858),"")</f>
        <v/>
      </c>
    </row>
    <row r="859" spans="1:4" x14ac:dyDescent="0.25">
      <c r="A859" t="str">
        <f>IF(AND(trading_client_detail!$A859&lt;&gt;"",ROUND(trading_client_detail!$G859,0)&lt;&gt;0),IF(OR(LEFT(trading_client_detail!$F859,3)="USD",RIGHT(trading_client_detail!$F859,3)="USD",LEFT(trading_client_detail!$F859,3)="EUR",RIGHT(trading_client_detail!$F859,3)="EUR"),"",IF(NOT(ISERROR(VLOOKUP(trading_client_detail!$E859,'asset_&amp;_open_positions'!$E:$M, 9, FALSE))),VLOOKUP(trading_client_detail!$E859,'asset_&amp;_open_positions'!$E:$M, 9, FALSE),IF(NOT(ISERROR(VLOOKUP(trading_client_detail!$F859,'asset_&amp;_open_positions'!$E:$M, 9, FALSE))),VLOOKUP(trading_client_detail!$F859,'asset_&amp;_open_positions'!$E:$M, 9, FALSE),RIGHT(trading_client_detail!$F859,LEN(trading_client_detail!$F859)-1)))),"")</f>
        <v>XLM</v>
      </c>
      <c r="B859" t="str">
        <f>IF(AND(trading_client_detail!$A859&lt;&gt;"",ROUND(trading_client_detail!$G859,0)&lt;&gt;0),IF(OR(LEFT(trading_client_detail!$F859,3)="USD",RIGHT(trading_client_detail!$F859,3)="USD"),"",IF(NOT(ISERROR(VLOOKUP(trading_client_detail!$E859,'asset_&amp;_open_positions'!$E:$M, 6, FALSE))),VLOOKUP(trading_client_detail!$E859,'asset_&amp;_open_positions'!$E:$M, 6, FALSE),IF(NOT(ISERROR(VLOOKUP($A859,'asset_&amp;_open_positions'!$E:$M, 6, FALSE))),VLOOKUP($A859,'asset_&amp;_open_positions'!$E:$M, 6, FALSE),"ASSET"))),"")</f>
        <v>ASSET</v>
      </c>
      <c r="C859">
        <f>IF(AND(trading_client_detail!$A859&lt;&gt;"",ROUND(trading_client_detail!$G859,0)&lt;&gt;0),IF(OR(LEFT(trading_client_detail!$F859,3)="USD",RIGHT(trading_client_detail!$F859,3)="USD"),"",IF(NOT(ISERROR(VLOOKUP(trading_client_detail!$E859,'asset_&amp;_open_positions'!$E:$M, 6, FALSE))),VLOOKUP(trading_client_detail!$E859,'asset_&amp;_open_positions'!$E:$M, 8, FALSE),IF(NOT(ISERROR(VLOOKUP($A859,'asset_&amp;_open_positions'!$E:$M, 6, FALSE))),VLOOKUP($A859,'asset_&amp;_open_positions'!$E:$M, 8, FALSE),1))),"")</f>
        <v>1</v>
      </c>
      <c r="D859" s="42">
        <f>IF(trading_client_detail!$A859&lt;&gt;"",IF(OR(LEFT(trading_client_detail!$F859,3)="USD",RIGHT(trading_client_detail!$F859,3)="USD",LEFT(trading_client_detail!$F859,3)="EUR",RIGHT(trading_client_detail!$F859,3)="EUR"),"",trading_client_detail!$G859),"")</f>
        <v>-205952.44935353001</v>
      </c>
    </row>
    <row r="860" spans="1:4" x14ac:dyDescent="0.25">
      <c r="A860" t="str">
        <f>IF(AND(trading_client_detail!$A860&lt;&gt;"",ROUND(trading_client_detail!$G860,0)&lt;&gt;0),IF(OR(LEFT(trading_client_detail!$F860,3)="USD",RIGHT(trading_client_detail!$F860,3)="USD",LEFT(trading_client_detail!$F860,3)="EUR",RIGHT(trading_client_detail!$F860,3)="EUR"),"",IF(NOT(ISERROR(VLOOKUP(trading_client_detail!$E860,'asset_&amp;_open_positions'!$E:$M, 9, FALSE))),VLOOKUP(trading_client_detail!$E860,'asset_&amp;_open_positions'!$E:$M, 9, FALSE),IF(NOT(ISERROR(VLOOKUP(trading_client_detail!$F860,'asset_&amp;_open_positions'!$E:$M, 9, FALSE))),VLOOKUP(trading_client_detail!$F860,'asset_&amp;_open_positions'!$E:$M, 9, FALSE),RIGHT(trading_client_detail!$F860,LEN(trading_client_detail!$F860)-1)))),"")</f>
        <v/>
      </c>
      <c r="B860" t="str">
        <f>IF(AND(trading_client_detail!$A860&lt;&gt;"",ROUND(trading_client_detail!$G860,0)&lt;&gt;0),IF(OR(LEFT(trading_client_detail!$F860,3)="USD",RIGHT(trading_client_detail!$F860,3)="USD"),"",IF(NOT(ISERROR(VLOOKUP(trading_client_detail!$E860,'asset_&amp;_open_positions'!$E:$M, 6, FALSE))),VLOOKUP(trading_client_detail!$E860,'asset_&amp;_open_positions'!$E:$M, 6, FALSE),IF(NOT(ISERROR(VLOOKUP($A860,'asset_&amp;_open_positions'!$E:$M, 6, FALSE))),VLOOKUP($A860,'asset_&amp;_open_positions'!$E:$M, 6, FALSE),"ASSET"))),"")</f>
        <v/>
      </c>
      <c r="C860" t="str">
        <f>IF(AND(trading_client_detail!$A860&lt;&gt;"",ROUND(trading_client_detail!$G860,0)&lt;&gt;0),IF(OR(LEFT(trading_client_detail!$F860,3)="USD",RIGHT(trading_client_detail!$F860,3)="USD"),"",IF(NOT(ISERROR(VLOOKUP(trading_client_detail!$E860,'asset_&amp;_open_positions'!$E:$M, 6, FALSE))),VLOOKUP(trading_client_detail!$E860,'asset_&amp;_open_positions'!$E:$M, 8, FALSE),IF(NOT(ISERROR(VLOOKUP($A860,'asset_&amp;_open_positions'!$E:$M, 6, FALSE))),VLOOKUP($A860,'asset_&amp;_open_positions'!$E:$M, 8, FALSE),1))),"")</f>
        <v/>
      </c>
      <c r="D860" s="42" t="str">
        <f>IF(trading_client_detail!$A860&lt;&gt;"",IF(OR(LEFT(trading_client_detail!$F860,3)="USD",RIGHT(trading_client_detail!$F860,3)="USD",LEFT(trading_client_detail!$F860,3)="EUR",RIGHT(trading_client_detail!$F860,3)="EUR"),"",trading_client_detail!$G860),"")</f>
        <v/>
      </c>
    </row>
    <row r="861" spans="1:4" x14ac:dyDescent="0.25">
      <c r="A861" t="str">
        <f>IF(AND(trading_client_detail!$A861&lt;&gt;"",ROUND(trading_client_detail!$G861,0)&lt;&gt;0),IF(OR(LEFT(trading_client_detail!$F861,3)="USD",RIGHT(trading_client_detail!$F861,3)="USD",LEFT(trading_client_detail!$F861,3)="EUR",RIGHT(trading_client_detail!$F861,3)="EUR"),"",IF(NOT(ISERROR(VLOOKUP(trading_client_detail!$E861,'asset_&amp;_open_positions'!$E:$M, 9, FALSE))),VLOOKUP(trading_client_detail!$E861,'asset_&amp;_open_positions'!$E:$M, 9, FALSE),IF(NOT(ISERROR(VLOOKUP(trading_client_detail!$F861,'asset_&amp;_open_positions'!$E:$M, 9, FALSE))),VLOOKUP(trading_client_detail!$F861,'asset_&amp;_open_positions'!$E:$M, 9, FALSE),RIGHT(trading_client_detail!$F861,LEN(trading_client_detail!$F861)-1)))),"")</f>
        <v>XRP</v>
      </c>
      <c r="B861" t="str">
        <f>IF(AND(trading_client_detail!$A861&lt;&gt;"",ROUND(trading_client_detail!$G861,0)&lt;&gt;0),IF(OR(LEFT(trading_client_detail!$F861,3)="USD",RIGHT(trading_client_detail!$F861,3)="USD"),"",IF(NOT(ISERROR(VLOOKUP(trading_client_detail!$E861,'asset_&amp;_open_positions'!$E:$M, 6, FALSE))),VLOOKUP(trading_client_detail!$E861,'asset_&amp;_open_positions'!$E:$M, 6, FALSE),IF(NOT(ISERROR(VLOOKUP($A861,'asset_&amp;_open_positions'!$E:$M, 6, FALSE))),VLOOKUP($A861,'asset_&amp;_open_positions'!$E:$M, 6, FALSE),"ASSET"))),"")</f>
        <v>ASSET</v>
      </c>
      <c r="C861">
        <f>IF(AND(trading_client_detail!$A861&lt;&gt;"",ROUND(trading_client_detail!$G861,0)&lt;&gt;0),IF(OR(LEFT(trading_client_detail!$F861,3)="USD",RIGHT(trading_client_detail!$F861,3)="USD"),"",IF(NOT(ISERROR(VLOOKUP(trading_client_detail!$E861,'asset_&amp;_open_positions'!$E:$M, 6, FALSE))),VLOOKUP(trading_client_detail!$E861,'asset_&amp;_open_positions'!$E:$M, 8, FALSE),IF(NOT(ISERROR(VLOOKUP($A861,'asset_&amp;_open_positions'!$E:$M, 6, FALSE))),VLOOKUP($A861,'asset_&amp;_open_positions'!$E:$M, 8, FALSE),1))),"")</f>
        <v>1</v>
      </c>
      <c r="D861" s="42">
        <f>IF(trading_client_detail!$A861&lt;&gt;"",IF(OR(LEFT(trading_client_detail!$F861,3)="USD",RIGHT(trading_client_detail!$F861,3)="USD",LEFT(trading_client_detail!$F861,3)="EUR",RIGHT(trading_client_detail!$F861,3)="EUR"),"",trading_client_detail!$G861),"")</f>
        <v>2090020.41533559</v>
      </c>
    </row>
    <row r="862" spans="1:4" x14ac:dyDescent="0.25">
      <c r="A862" t="str">
        <f>IF(AND(trading_client_detail!$A862&lt;&gt;"",ROUND(trading_client_detail!$G862,0)&lt;&gt;0),IF(OR(LEFT(trading_client_detail!$F862,3)="USD",RIGHT(trading_client_detail!$F862,3)="USD",LEFT(trading_client_detail!$F862,3)="EUR",RIGHT(trading_client_detail!$F862,3)="EUR"),"",IF(NOT(ISERROR(VLOOKUP(trading_client_detail!$E862,'asset_&amp;_open_positions'!$E:$M, 9, FALSE))),VLOOKUP(trading_client_detail!$E862,'asset_&amp;_open_positions'!$E:$M, 9, FALSE),IF(NOT(ISERROR(VLOOKUP(trading_client_detail!$F862,'asset_&amp;_open_positions'!$E:$M, 9, FALSE))),VLOOKUP(trading_client_detail!$F862,'asset_&amp;_open_positions'!$E:$M, 9, FALSE),RIGHT(trading_client_detail!$F862,LEN(trading_client_detail!$F862)-1)))),"")</f>
        <v/>
      </c>
      <c r="B862" t="str">
        <f>IF(AND(trading_client_detail!$A862&lt;&gt;"",ROUND(trading_client_detail!$G862,0)&lt;&gt;0),IF(OR(LEFT(trading_client_detail!$F862,3)="USD",RIGHT(trading_client_detail!$F862,3)="USD"),"",IF(NOT(ISERROR(VLOOKUP(trading_client_detail!$E862,'asset_&amp;_open_positions'!$E:$M, 6, FALSE))),VLOOKUP(trading_client_detail!$E862,'asset_&amp;_open_positions'!$E:$M, 6, FALSE),IF(NOT(ISERROR(VLOOKUP($A862,'asset_&amp;_open_positions'!$E:$M, 6, FALSE))),VLOOKUP($A862,'asset_&amp;_open_positions'!$E:$M, 6, FALSE),"ASSET"))),"")</f>
        <v/>
      </c>
      <c r="C862" t="str">
        <f>IF(AND(trading_client_detail!$A862&lt;&gt;"",ROUND(trading_client_detail!$G862,0)&lt;&gt;0),IF(OR(LEFT(trading_client_detail!$F862,3)="USD",RIGHT(trading_client_detail!$F862,3)="USD"),"",IF(NOT(ISERROR(VLOOKUP(trading_client_detail!$E862,'asset_&amp;_open_positions'!$E:$M, 6, FALSE))),VLOOKUP(trading_client_detail!$E862,'asset_&amp;_open_positions'!$E:$M, 8, FALSE),IF(NOT(ISERROR(VLOOKUP($A862,'asset_&amp;_open_positions'!$E:$M, 6, FALSE))),VLOOKUP($A862,'asset_&amp;_open_positions'!$E:$M, 8, FALSE),1))),"")</f>
        <v/>
      </c>
      <c r="D862" s="42" t="str">
        <f>IF(trading_client_detail!$A862&lt;&gt;"",IF(OR(LEFT(trading_client_detail!$F862,3)="USD",RIGHT(trading_client_detail!$F862,3)="USD",LEFT(trading_client_detail!$F862,3)="EUR",RIGHT(trading_client_detail!$F862,3)="EUR"),"",trading_client_detail!$G862),"")</f>
        <v/>
      </c>
    </row>
    <row r="863" spans="1:4" x14ac:dyDescent="0.25">
      <c r="A863" t="str">
        <f>IF(AND(trading_client_detail!$A863&lt;&gt;"",ROUND(trading_client_detail!$G863,0)&lt;&gt;0),IF(OR(LEFT(trading_client_detail!$F863,3)="USD",RIGHT(trading_client_detail!$F863,3)="USD",LEFT(trading_client_detail!$F863,3)="EUR",RIGHT(trading_client_detail!$F863,3)="EUR"),"",IF(NOT(ISERROR(VLOOKUP(trading_client_detail!$E863,'asset_&amp;_open_positions'!$E:$M, 9, FALSE))),VLOOKUP(trading_client_detail!$E863,'asset_&amp;_open_positions'!$E:$M, 9, FALSE),IF(NOT(ISERROR(VLOOKUP(trading_client_detail!$F863,'asset_&amp;_open_positions'!$E:$M, 9, FALSE))),VLOOKUP(trading_client_detail!$F863,'asset_&amp;_open_positions'!$E:$M, 9, FALSE),RIGHT(trading_client_detail!$F863,LEN(trading_client_detail!$F863)-1)))),"")</f>
        <v>XRP</v>
      </c>
      <c r="B863" t="str">
        <f>IF(AND(trading_client_detail!$A863&lt;&gt;"",ROUND(trading_client_detail!$G863,0)&lt;&gt;0),IF(OR(LEFT(trading_client_detail!$F863,3)="USD",RIGHT(trading_client_detail!$F863,3)="USD"),"",IF(NOT(ISERROR(VLOOKUP(trading_client_detail!$E863,'asset_&amp;_open_positions'!$E:$M, 6, FALSE))),VLOOKUP(trading_client_detail!$E863,'asset_&amp;_open_positions'!$E:$M, 6, FALSE),IF(NOT(ISERROR(VLOOKUP($A863,'asset_&amp;_open_positions'!$E:$M, 6, FALSE))),VLOOKUP($A863,'asset_&amp;_open_positions'!$E:$M, 6, FALSE),"ASSET"))),"")</f>
        <v>ASSET</v>
      </c>
      <c r="C863">
        <f>IF(AND(trading_client_detail!$A863&lt;&gt;"",ROUND(trading_client_detail!$G863,0)&lt;&gt;0),IF(OR(LEFT(trading_client_detail!$F863,3)="USD",RIGHT(trading_client_detail!$F863,3)="USD"),"",IF(NOT(ISERROR(VLOOKUP(trading_client_detail!$E863,'asset_&amp;_open_positions'!$E:$M, 6, FALSE))),VLOOKUP(trading_client_detail!$E863,'asset_&amp;_open_positions'!$E:$M, 8, FALSE),IF(NOT(ISERROR(VLOOKUP($A863,'asset_&amp;_open_positions'!$E:$M, 6, FALSE))),VLOOKUP($A863,'asset_&amp;_open_positions'!$E:$M, 8, FALSE),1))),"")</f>
        <v>1</v>
      </c>
      <c r="D863" s="42">
        <f>IF(trading_client_detail!$A863&lt;&gt;"",IF(OR(LEFT(trading_client_detail!$F863,3)="USD",RIGHT(trading_client_detail!$F863,3)="USD",LEFT(trading_client_detail!$F863,3)="EUR",RIGHT(trading_client_detail!$F863,3)="EUR"),"",trading_client_detail!$G863),"")</f>
        <v>-37962.215715999999</v>
      </c>
    </row>
    <row r="864" spans="1:4" x14ac:dyDescent="0.25">
      <c r="A864" t="str">
        <f>IF(AND(trading_client_detail!$A864&lt;&gt;"",ROUND(trading_client_detail!$G864,0)&lt;&gt;0),IF(OR(LEFT(trading_client_detail!$F864,3)="USD",RIGHT(trading_client_detail!$F864,3)="USD",LEFT(trading_client_detail!$F864,3)="EUR",RIGHT(trading_client_detail!$F864,3)="EUR"),"",IF(NOT(ISERROR(VLOOKUP(trading_client_detail!$E864,'asset_&amp;_open_positions'!$E:$M, 9, FALSE))),VLOOKUP(trading_client_detail!$E864,'asset_&amp;_open_positions'!$E:$M, 9, FALSE),IF(NOT(ISERROR(VLOOKUP(trading_client_detail!$F864,'asset_&amp;_open_positions'!$E:$M, 9, FALSE))),VLOOKUP(trading_client_detail!$F864,'asset_&amp;_open_positions'!$E:$M, 9, FALSE),RIGHT(trading_client_detail!$F864,LEN(trading_client_detail!$F864)-1)))),"")</f>
        <v/>
      </c>
      <c r="B864" t="str">
        <f>IF(AND(trading_client_detail!$A864&lt;&gt;"",ROUND(trading_client_detail!$G864,0)&lt;&gt;0),IF(OR(LEFT(trading_client_detail!$F864,3)="USD",RIGHT(trading_client_detail!$F864,3)="USD"),"",IF(NOT(ISERROR(VLOOKUP(trading_client_detail!$E864,'asset_&amp;_open_positions'!$E:$M, 6, FALSE))),VLOOKUP(trading_client_detail!$E864,'asset_&amp;_open_positions'!$E:$M, 6, FALSE),IF(NOT(ISERROR(VLOOKUP($A864,'asset_&amp;_open_positions'!$E:$M, 6, FALSE))),VLOOKUP($A864,'asset_&amp;_open_positions'!$E:$M, 6, FALSE),"ASSET"))),"")</f>
        <v/>
      </c>
      <c r="C864" t="str">
        <f>IF(AND(trading_client_detail!$A864&lt;&gt;"",ROUND(trading_client_detail!$G864,0)&lt;&gt;0),IF(OR(LEFT(trading_client_detail!$F864,3)="USD",RIGHT(trading_client_detail!$F864,3)="USD"),"",IF(NOT(ISERROR(VLOOKUP(trading_client_detail!$E864,'asset_&amp;_open_positions'!$E:$M, 6, FALSE))),VLOOKUP(trading_client_detail!$E864,'asset_&amp;_open_positions'!$E:$M, 8, FALSE),IF(NOT(ISERROR(VLOOKUP($A864,'asset_&amp;_open_positions'!$E:$M, 6, FALSE))),VLOOKUP($A864,'asset_&amp;_open_positions'!$E:$M, 8, FALSE),1))),"")</f>
        <v/>
      </c>
      <c r="D864" s="42" t="str">
        <f>IF(trading_client_detail!$A864&lt;&gt;"",IF(OR(LEFT(trading_client_detail!$F864,3)="USD",RIGHT(trading_client_detail!$F864,3)="USD",LEFT(trading_client_detail!$F864,3)="EUR",RIGHT(trading_client_detail!$F864,3)="EUR"),"",trading_client_detail!$G864),"")</f>
        <v/>
      </c>
    </row>
    <row r="865" spans="1:4" x14ac:dyDescent="0.25">
      <c r="A865" t="str">
        <f>IF(AND(trading_client_detail!$A865&lt;&gt;"",ROUND(trading_client_detail!$G865,0)&lt;&gt;0),IF(OR(LEFT(trading_client_detail!$F865,3)="USD",RIGHT(trading_client_detail!$F865,3)="USD",LEFT(trading_client_detail!$F865,3)="EUR",RIGHT(trading_client_detail!$F865,3)="EUR"),"",IF(NOT(ISERROR(VLOOKUP(trading_client_detail!$E865,'asset_&amp;_open_positions'!$E:$M, 9, FALSE))),VLOOKUP(trading_client_detail!$E865,'asset_&amp;_open_positions'!$E:$M, 9, FALSE),IF(NOT(ISERROR(VLOOKUP(trading_client_detail!$F865,'asset_&amp;_open_positions'!$E:$M, 9, FALSE))),VLOOKUP(trading_client_detail!$F865,'asset_&amp;_open_positions'!$E:$M, 9, FALSE),RIGHT(trading_client_detail!$F865,LEN(trading_client_detail!$F865)-1)))),"")</f>
        <v>XTZ</v>
      </c>
      <c r="B865" t="str">
        <f>IF(AND(trading_client_detail!$A865&lt;&gt;"",ROUND(trading_client_detail!$G865,0)&lt;&gt;0),IF(OR(LEFT(trading_client_detail!$F865,3)="USD",RIGHT(trading_client_detail!$F865,3)="USD"),"",IF(NOT(ISERROR(VLOOKUP(trading_client_detail!$E865,'asset_&amp;_open_positions'!$E:$M, 6, FALSE))),VLOOKUP(trading_client_detail!$E865,'asset_&amp;_open_positions'!$E:$M, 6, FALSE),IF(NOT(ISERROR(VLOOKUP($A865,'asset_&amp;_open_positions'!$E:$M, 6, FALSE))),VLOOKUP($A865,'asset_&amp;_open_positions'!$E:$M, 6, FALSE),"ASSET"))),"")</f>
        <v>ASSET</v>
      </c>
      <c r="C865">
        <f>IF(AND(trading_client_detail!$A865&lt;&gt;"",ROUND(trading_client_detail!$G865,0)&lt;&gt;0),IF(OR(LEFT(trading_client_detail!$F865,3)="USD",RIGHT(trading_client_detail!$F865,3)="USD"),"",IF(NOT(ISERROR(VLOOKUP(trading_client_detail!$E865,'asset_&amp;_open_positions'!$E:$M, 6, FALSE))),VLOOKUP(trading_client_detail!$E865,'asset_&amp;_open_positions'!$E:$M, 8, FALSE),IF(NOT(ISERROR(VLOOKUP($A865,'asset_&amp;_open_positions'!$E:$M, 6, FALSE))),VLOOKUP($A865,'asset_&amp;_open_positions'!$E:$M, 8, FALSE),1))),"")</f>
        <v>1</v>
      </c>
      <c r="D865" s="42">
        <f>IF(trading_client_detail!$A865&lt;&gt;"",IF(OR(LEFT(trading_client_detail!$F865,3)="USD",RIGHT(trading_client_detail!$F865,3)="USD",LEFT(trading_client_detail!$F865,3)="EUR",RIGHT(trading_client_detail!$F865,3)="EUR"),"",trading_client_detail!$G865),"")</f>
        <v>24193.5</v>
      </c>
    </row>
    <row r="866" spans="1:4" x14ac:dyDescent="0.25">
      <c r="A866" t="str">
        <f>IF(AND(trading_client_detail!$A866&lt;&gt;"",ROUND(trading_client_detail!$G866,0)&lt;&gt;0),IF(OR(LEFT(trading_client_detail!$F866,3)="USD",RIGHT(trading_client_detail!$F866,3)="USD",LEFT(trading_client_detail!$F866,3)="EUR",RIGHT(trading_client_detail!$F866,3)="EUR"),"",IF(NOT(ISERROR(VLOOKUP(trading_client_detail!$E866,'asset_&amp;_open_positions'!$E:$M, 9, FALSE))),VLOOKUP(trading_client_detail!$E866,'asset_&amp;_open_positions'!$E:$M, 9, FALSE),IF(NOT(ISERROR(VLOOKUP(trading_client_detail!$F866,'asset_&amp;_open_positions'!$E:$M, 9, FALSE))),VLOOKUP(trading_client_detail!$F866,'asset_&amp;_open_positions'!$E:$M, 9, FALSE),RIGHT(trading_client_detail!$F866,LEN(trading_client_detail!$F866)-1)))),"")</f>
        <v/>
      </c>
      <c r="B866" t="str">
        <f>IF(AND(trading_client_detail!$A866&lt;&gt;"",ROUND(trading_client_detail!$G866,0)&lt;&gt;0),IF(OR(LEFT(trading_client_detail!$F866,3)="USD",RIGHT(trading_client_detail!$F866,3)="USD"),"",IF(NOT(ISERROR(VLOOKUP(trading_client_detail!$E866,'asset_&amp;_open_positions'!$E:$M, 6, FALSE))),VLOOKUP(trading_client_detail!$E866,'asset_&amp;_open_positions'!$E:$M, 6, FALSE),IF(NOT(ISERROR(VLOOKUP($A866,'asset_&amp;_open_positions'!$E:$M, 6, FALSE))),VLOOKUP($A866,'asset_&amp;_open_positions'!$E:$M, 6, FALSE),"ASSET"))),"")</f>
        <v/>
      </c>
      <c r="C866" t="str">
        <f>IF(AND(trading_client_detail!$A866&lt;&gt;"",ROUND(trading_client_detail!$G866,0)&lt;&gt;0),IF(OR(LEFT(trading_client_detail!$F866,3)="USD",RIGHT(trading_client_detail!$F866,3)="USD"),"",IF(NOT(ISERROR(VLOOKUP(trading_client_detail!$E866,'asset_&amp;_open_positions'!$E:$M, 6, FALSE))),VLOOKUP(trading_client_detail!$E866,'asset_&amp;_open_positions'!$E:$M, 8, FALSE),IF(NOT(ISERROR(VLOOKUP($A866,'asset_&amp;_open_positions'!$E:$M, 6, FALSE))),VLOOKUP($A866,'asset_&amp;_open_positions'!$E:$M, 8, FALSE),1))),"")</f>
        <v/>
      </c>
      <c r="D866" s="42" t="str">
        <f>IF(trading_client_detail!$A866&lt;&gt;"",IF(OR(LEFT(trading_client_detail!$F866,3)="USD",RIGHT(trading_client_detail!$F866,3)="USD",LEFT(trading_client_detail!$F866,3)="EUR",RIGHT(trading_client_detail!$F866,3)="EUR"),"",trading_client_detail!$G866),"")</f>
        <v/>
      </c>
    </row>
    <row r="867" spans="1:4" x14ac:dyDescent="0.25">
      <c r="A867" t="str">
        <f>IF(AND(trading_client_detail!$A867&lt;&gt;"",ROUND(trading_client_detail!$G867,0)&lt;&gt;0),IF(OR(LEFT(trading_client_detail!$F867,3)="USD",RIGHT(trading_client_detail!$F867,3)="USD",LEFT(trading_client_detail!$F867,3)="EUR",RIGHT(trading_client_detail!$F867,3)="EUR"),"",IF(NOT(ISERROR(VLOOKUP(trading_client_detail!$E867,'asset_&amp;_open_positions'!$E:$M, 9, FALSE))),VLOOKUP(trading_client_detail!$E867,'asset_&amp;_open_positions'!$E:$M, 9, FALSE),IF(NOT(ISERROR(VLOOKUP(trading_client_detail!$F867,'asset_&amp;_open_positions'!$E:$M, 9, FALSE))),VLOOKUP(trading_client_detail!$F867,'asset_&amp;_open_positions'!$E:$M, 9, FALSE),RIGHT(trading_client_detail!$F867,LEN(trading_client_detail!$F867)-1)))),"")</f>
        <v>XTZ</v>
      </c>
      <c r="B867" t="str">
        <f>IF(AND(trading_client_detail!$A867&lt;&gt;"",ROUND(trading_client_detail!$G867,0)&lt;&gt;0),IF(OR(LEFT(trading_client_detail!$F867,3)="USD",RIGHT(trading_client_detail!$F867,3)="USD"),"",IF(NOT(ISERROR(VLOOKUP(trading_client_detail!$E867,'asset_&amp;_open_positions'!$E:$M, 6, FALSE))),VLOOKUP(trading_client_detail!$E867,'asset_&amp;_open_positions'!$E:$M, 6, FALSE),IF(NOT(ISERROR(VLOOKUP($A867,'asset_&amp;_open_positions'!$E:$M, 6, FALSE))),VLOOKUP($A867,'asset_&amp;_open_positions'!$E:$M, 6, FALSE),"ASSET"))),"")</f>
        <v>ASSET</v>
      </c>
      <c r="C867">
        <f>IF(AND(trading_client_detail!$A867&lt;&gt;"",ROUND(trading_client_detail!$G867,0)&lt;&gt;0),IF(OR(LEFT(trading_client_detail!$F867,3)="USD",RIGHT(trading_client_detail!$F867,3)="USD"),"",IF(NOT(ISERROR(VLOOKUP(trading_client_detail!$E867,'asset_&amp;_open_positions'!$E:$M, 6, FALSE))),VLOOKUP(trading_client_detail!$E867,'asset_&amp;_open_positions'!$E:$M, 8, FALSE),IF(NOT(ISERROR(VLOOKUP($A867,'asset_&amp;_open_positions'!$E:$M, 6, FALSE))),VLOOKUP($A867,'asset_&amp;_open_positions'!$E:$M, 8, FALSE),1))),"")</f>
        <v>1</v>
      </c>
      <c r="D867" s="42">
        <f>IF(trading_client_detail!$A867&lt;&gt;"",IF(OR(LEFT(trading_client_detail!$F867,3)="USD",RIGHT(trading_client_detail!$F867,3)="USD",LEFT(trading_client_detail!$F867,3)="EUR",RIGHT(trading_client_detail!$F867,3)="EUR"),"",trading_client_detail!$G867),"")</f>
        <v>-24189.685799999999</v>
      </c>
    </row>
    <row r="868" spans="1:4" x14ac:dyDescent="0.25">
      <c r="A868" t="str">
        <f>IF(AND(trading_client_detail!$A868&lt;&gt;"",ROUND(trading_client_detail!$G868,0)&lt;&gt;0),IF(OR(LEFT(trading_client_detail!$F868,3)="USD",RIGHT(trading_client_detail!$F868,3)="USD",LEFT(trading_client_detail!$F868,3)="EUR",RIGHT(trading_client_detail!$F868,3)="EUR"),"",IF(NOT(ISERROR(VLOOKUP(trading_client_detail!$E868,'asset_&amp;_open_positions'!$E:$M, 9, FALSE))),VLOOKUP(trading_client_detail!$E868,'asset_&amp;_open_positions'!$E:$M, 9, FALSE),IF(NOT(ISERROR(VLOOKUP(trading_client_detail!$F868,'asset_&amp;_open_positions'!$E:$M, 9, FALSE))),VLOOKUP(trading_client_detail!$F868,'asset_&amp;_open_positions'!$E:$M, 9, FALSE),RIGHT(trading_client_detail!$F868,LEN(trading_client_detail!$F868)-1)))),"")</f>
        <v/>
      </c>
      <c r="B868" t="str">
        <f>IF(AND(trading_client_detail!$A868&lt;&gt;"",ROUND(trading_client_detail!$G868,0)&lt;&gt;0),IF(OR(LEFT(trading_client_detail!$F868,3)="USD",RIGHT(trading_client_detail!$F868,3)="USD"),"",IF(NOT(ISERROR(VLOOKUP(trading_client_detail!$E868,'asset_&amp;_open_positions'!$E:$M, 6, FALSE))),VLOOKUP(trading_client_detail!$E868,'asset_&amp;_open_positions'!$E:$M, 6, FALSE),IF(NOT(ISERROR(VLOOKUP($A868,'asset_&amp;_open_positions'!$E:$M, 6, FALSE))),VLOOKUP($A868,'asset_&amp;_open_positions'!$E:$M, 6, FALSE),"ASSET"))),"")</f>
        <v/>
      </c>
      <c r="C868" t="str">
        <f>IF(AND(trading_client_detail!$A868&lt;&gt;"",ROUND(trading_client_detail!$G868,0)&lt;&gt;0),IF(OR(LEFT(trading_client_detail!$F868,3)="USD",RIGHT(trading_client_detail!$F868,3)="USD"),"",IF(NOT(ISERROR(VLOOKUP(trading_client_detail!$E868,'asset_&amp;_open_positions'!$E:$M, 6, FALSE))),VLOOKUP(trading_client_detail!$E868,'asset_&amp;_open_positions'!$E:$M, 8, FALSE),IF(NOT(ISERROR(VLOOKUP($A868,'asset_&amp;_open_positions'!$E:$M, 6, FALSE))),VLOOKUP($A868,'asset_&amp;_open_positions'!$E:$M, 8, FALSE),1))),"")</f>
        <v/>
      </c>
      <c r="D868" s="42" t="str">
        <f>IF(trading_client_detail!$A868&lt;&gt;"",IF(OR(LEFT(trading_client_detail!$F868,3)="USD",RIGHT(trading_client_detail!$F868,3)="USD",LEFT(trading_client_detail!$F868,3)="EUR",RIGHT(trading_client_detail!$F868,3)="EUR"),"",trading_client_detail!$G868),"")</f>
        <v/>
      </c>
    </row>
    <row r="869" spans="1:4" x14ac:dyDescent="0.25">
      <c r="A869" t="str">
        <f>IF(AND(trading_client_detail!$A869&lt;&gt;"",ROUND(trading_client_detail!$G869,0)&lt;&gt;0),IF(OR(LEFT(trading_client_detail!$F869,3)="USD",RIGHT(trading_client_detail!$F869,3)="USD",LEFT(trading_client_detail!$F869,3)="EUR",RIGHT(trading_client_detail!$F869,3)="EUR"),"",IF(NOT(ISERROR(VLOOKUP(trading_client_detail!$E869,'asset_&amp;_open_positions'!$E:$M, 9, FALSE))),VLOOKUP(trading_client_detail!$E869,'asset_&amp;_open_positions'!$E:$M, 9, FALSE),IF(NOT(ISERROR(VLOOKUP(trading_client_detail!$F869,'asset_&amp;_open_positions'!$E:$M, 9, FALSE))),VLOOKUP(trading_client_detail!$F869,'asset_&amp;_open_positions'!$E:$M, 9, FALSE),RIGHT(trading_client_detail!$F869,LEN(trading_client_detail!$F869)-1)))),"")</f>
        <v>YFI</v>
      </c>
      <c r="B869" t="str">
        <f>IF(AND(trading_client_detail!$A869&lt;&gt;"",ROUND(trading_client_detail!$G869,0)&lt;&gt;0),IF(OR(LEFT(trading_client_detail!$F869,3)="USD",RIGHT(trading_client_detail!$F869,3)="USD"),"",IF(NOT(ISERROR(VLOOKUP(trading_client_detail!$E869,'asset_&amp;_open_positions'!$E:$M, 6, FALSE))),VLOOKUP(trading_client_detail!$E869,'asset_&amp;_open_positions'!$E:$M, 6, FALSE),IF(NOT(ISERROR(VLOOKUP($A869,'asset_&amp;_open_positions'!$E:$M, 6, FALSE))),VLOOKUP($A869,'asset_&amp;_open_positions'!$E:$M, 6, FALSE),"ASSET"))),"")</f>
        <v>ASSET</v>
      </c>
      <c r="C869">
        <f>IF(AND(trading_client_detail!$A869&lt;&gt;"",ROUND(trading_client_detail!$G869,0)&lt;&gt;0),IF(OR(LEFT(trading_client_detail!$F869,3)="USD",RIGHT(trading_client_detail!$F869,3)="USD"),"",IF(NOT(ISERROR(VLOOKUP(trading_client_detail!$E869,'asset_&amp;_open_positions'!$E:$M, 6, FALSE))),VLOOKUP(trading_client_detail!$E869,'asset_&amp;_open_positions'!$E:$M, 8, FALSE),IF(NOT(ISERROR(VLOOKUP($A869,'asset_&amp;_open_positions'!$E:$M, 6, FALSE))),VLOOKUP($A869,'asset_&amp;_open_positions'!$E:$M, 8, FALSE),1))),"")</f>
        <v>1</v>
      </c>
      <c r="D869" s="42">
        <f>IF(trading_client_detail!$A869&lt;&gt;"",IF(OR(LEFT(trading_client_detail!$F869,3)="USD",RIGHT(trading_client_detail!$F869,3)="USD",LEFT(trading_client_detail!$F869,3)="EUR",RIGHT(trading_client_detail!$F869,3)="EUR"),"",trading_client_detail!$G869),"")</f>
        <v>1.8779699999999999</v>
      </c>
    </row>
    <row r="870" spans="1:4" x14ac:dyDescent="0.25">
      <c r="A870" t="str">
        <f>IF(AND(trading_client_detail!$A870&lt;&gt;"",ROUND(trading_client_detail!$G870,0)&lt;&gt;0),IF(OR(LEFT(trading_client_detail!$F870,3)="USD",RIGHT(trading_client_detail!$F870,3)="USD",LEFT(trading_client_detail!$F870,3)="EUR",RIGHT(trading_client_detail!$F870,3)="EUR"),"",IF(NOT(ISERROR(VLOOKUP(trading_client_detail!$E870,'asset_&amp;_open_positions'!$E:$M, 9, FALSE))),VLOOKUP(trading_client_detail!$E870,'asset_&amp;_open_positions'!$E:$M, 9, FALSE),IF(NOT(ISERROR(VLOOKUP(trading_client_detail!$F870,'asset_&amp;_open_positions'!$E:$M, 9, FALSE))),VLOOKUP(trading_client_detail!$F870,'asset_&amp;_open_positions'!$E:$M, 9, FALSE),RIGHT(trading_client_detail!$F870,LEN(trading_client_detail!$F870)-1)))),"")</f>
        <v/>
      </c>
      <c r="B870" t="str">
        <f>IF(AND(trading_client_detail!$A870&lt;&gt;"",ROUND(trading_client_detail!$G870,0)&lt;&gt;0),IF(OR(LEFT(trading_client_detail!$F870,3)="USD",RIGHT(trading_client_detail!$F870,3)="USD"),"",IF(NOT(ISERROR(VLOOKUP(trading_client_detail!$E870,'asset_&amp;_open_positions'!$E:$M, 6, FALSE))),VLOOKUP(trading_client_detail!$E870,'asset_&amp;_open_positions'!$E:$M, 6, FALSE),IF(NOT(ISERROR(VLOOKUP($A870,'asset_&amp;_open_positions'!$E:$M, 6, FALSE))),VLOOKUP($A870,'asset_&amp;_open_positions'!$E:$M, 6, FALSE),"ASSET"))),"")</f>
        <v/>
      </c>
      <c r="C870" t="str">
        <f>IF(AND(trading_client_detail!$A870&lt;&gt;"",ROUND(trading_client_detail!$G870,0)&lt;&gt;0),IF(OR(LEFT(trading_client_detail!$F870,3)="USD",RIGHT(trading_client_detail!$F870,3)="USD"),"",IF(NOT(ISERROR(VLOOKUP(trading_client_detail!$E870,'asset_&amp;_open_positions'!$E:$M, 6, FALSE))),VLOOKUP(trading_client_detail!$E870,'asset_&amp;_open_positions'!$E:$M, 8, FALSE),IF(NOT(ISERROR(VLOOKUP($A870,'asset_&amp;_open_positions'!$E:$M, 6, FALSE))),VLOOKUP($A870,'asset_&amp;_open_positions'!$E:$M, 8, FALSE),1))),"")</f>
        <v/>
      </c>
      <c r="D870" s="42" t="str">
        <f>IF(trading_client_detail!$A870&lt;&gt;"",IF(OR(LEFT(trading_client_detail!$F870,3)="USD",RIGHT(trading_client_detail!$F870,3)="USD",LEFT(trading_client_detail!$F870,3)="EUR",RIGHT(trading_client_detail!$F870,3)="EUR"),"",trading_client_detail!$G870),"")</f>
        <v/>
      </c>
    </row>
    <row r="871" spans="1:4" x14ac:dyDescent="0.25">
      <c r="A871" t="str">
        <f>IF(AND(trading_client_detail!$A871&lt;&gt;"",ROUND(trading_client_detail!$G871,0)&lt;&gt;0),IF(OR(LEFT(trading_client_detail!$F871,3)="USD",RIGHT(trading_client_detail!$F871,3)="USD",LEFT(trading_client_detail!$F871,3)="EUR",RIGHT(trading_client_detail!$F871,3)="EUR"),"",IF(NOT(ISERROR(VLOOKUP(trading_client_detail!$E871,'asset_&amp;_open_positions'!$E:$M, 9, FALSE))),VLOOKUP(trading_client_detail!$E871,'asset_&amp;_open_positions'!$E:$M, 9, FALSE),IF(NOT(ISERROR(VLOOKUP(trading_client_detail!$F871,'asset_&amp;_open_positions'!$E:$M, 9, FALSE))),VLOOKUP(trading_client_detail!$F871,'asset_&amp;_open_positions'!$E:$M, 9, FALSE),RIGHT(trading_client_detail!$F871,LEN(trading_client_detail!$F871)-1)))),"")</f>
        <v>YFI</v>
      </c>
      <c r="B871" t="str">
        <f>IF(AND(trading_client_detail!$A871&lt;&gt;"",ROUND(trading_client_detail!$G871,0)&lt;&gt;0),IF(OR(LEFT(trading_client_detail!$F871,3)="USD",RIGHT(trading_client_detail!$F871,3)="USD"),"",IF(NOT(ISERROR(VLOOKUP(trading_client_detail!$E871,'asset_&amp;_open_positions'!$E:$M, 6, FALSE))),VLOOKUP(trading_client_detail!$E871,'asset_&amp;_open_positions'!$E:$M, 6, FALSE),IF(NOT(ISERROR(VLOOKUP($A871,'asset_&amp;_open_positions'!$E:$M, 6, FALSE))),VLOOKUP($A871,'asset_&amp;_open_positions'!$E:$M, 6, FALSE),"ASSET"))),"")</f>
        <v>ASSET</v>
      </c>
      <c r="C871">
        <f>IF(AND(trading_client_detail!$A871&lt;&gt;"",ROUND(trading_client_detail!$G871,0)&lt;&gt;0),IF(OR(LEFT(trading_client_detail!$F871,3)="USD",RIGHT(trading_client_detail!$F871,3)="USD"),"",IF(NOT(ISERROR(VLOOKUP(trading_client_detail!$E871,'asset_&amp;_open_positions'!$E:$M, 6, FALSE))),VLOOKUP(trading_client_detail!$E871,'asset_&amp;_open_positions'!$E:$M, 8, FALSE),IF(NOT(ISERROR(VLOOKUP($A871,'asset_&amp;_open_positions'!$E:$M, 6, FALSE))),VLOOKUP($A871,'asset_&amp;_open_positions'!$E:$M, 8, FALSE),1))),"")</f>
        <v>1</v>
      </c>
      <c r="D871" s="42">
        <f>IF(trading_client_detail!$A871&lt;&gt;"",IF(OR(LEFT(trading_client_detail!$F871,3)="USD",RIGHT(trading_client_detail!$F871,3)="USD",LEFT(trading_client_detail!$F871,3)="EUR",RIGHT(trading_client_detail!$F871,3)="EUR"),"",trading_client_detail!$G871),"")</f>
        <v>-1.8555199499999899</v>
      </c>
    </row>
    <row r="872" spans="1:4" x14ac:dyDescent="0.25">
      <c r="A872" t="str">
        <f>IF(AND(trading_client_detail!$A872&lt;&gt;"",ROUND(trading_client_detail!$G872,0)&lt;&gt;0),IF(OR(LEFT(trading_client_detail!$F872,3)="USD",RIGHT(trading_client_detail!$F872,3)="USD",LEFT(trading_client_detail!$F872,3)="EUR",RIGHT(trading_client_detail!$F872,3)="EUR"),"",IF(NOT(ISERROR(VLOOKUP(trading_client_detail!$E872,'asset_&amp;_open_positions'!$E:$M, 9, FALSE))),VLOOKUP(trading_client_detail!$E872,'asset_&amp;_open_positions'!$E:$M, 9, FALSE),IF(NOT(ISERROR(VLOOKUP(trading_client_detail!$F872,'asset_&amp;_open_positions'!$E:$M, 9, FALSE))),VLOOKUP(trading_client_detail!$F872,'asset_&amp;_open_positions'!$E:$M, 9, FALSE),RIGHT(trading_client_detail!$F872,LEN(trading_client_detail!$F872)-1)))),"")</f>
        <v>ZIL</v>
      </c>
      <c r="B872" t="str">
        <f>IF(AND(trading_client_detail!$A872&lt;&gt;"",ROUND(trading_client_detail!$G872,0)&lt;&gt;0),IF(OR(LEFT(trading_client_detail!$F872,3)="USD",RIGHT(trading_client_detail!$F872,3)="USD"),"",IF(NOT(ISERROR(VLOOKUP(trading_client_detail!$E872,'asset_&amp;_open_positions'!$E:$M, 6, FALSE))),VLOOKUP(trading_client_detail!$E872,'asset_&amp;_open_positions'!$E:$M, 6, FALSE),IF(NOT(ISERROR(VLOOKUP($A872,'asset_&amp;_open_positions'!$E:$M, 6, FALSE))),VLOOKUP($A872,'asset_&amp;_open_positions'!$E:$M, 6, FALSE),"ASSET"))),"")</f>
        <v>SWAP</v>
      </c>
      <c r="C872">
        <f>IF(AND(trading_client_detail!$A872&lt;&gt;"",ROUND(trading_client_detail!$G872,0)&lt;&gt;0),IF(OR(LEFT(trading_client_detail!$F872,3)="USD",RIGHT(trading_client_detail!$F872,3)="USD"),"",IF(NOT(ISERROR(VLOOKUP(trading_client_detail!$E872,'asset_&amp;_open_positions'!$E:$M, 6, FALSE))),VLOOKUP(trading_client_detail!$E872,'asset_&amp;_open_positions'!$E:$M, 8, FALSE),IF(NOT(ISERROR(VLOOKUP($A872,'asset_&amp;_open_positions'!$E:$M, 6, FALSE))),VLOOKUP($A872,'asset_&amp;_open_positions'!$E:$M, 8, FALSE),1))),"")</f>
        <v>1</v>
      </c>
      <c r="D872" s="42">
        <f>IF(trading_client_detail!$A872&lt;&gt;"",IF(OR(LEFT(trading_client_detail!$F872,3)="USD",RIGHT(trading_client_detail!$F872,3)="USD",LEFT(trading_client_detail!$F872,3)="EUR",RIGHT(trading_client_detail!$F872,3)="EUR"),"",trading_client_detail!$G872),"")</f>
        <v>-4412314</v>
      </c>
    </row>
    <row r="873" spans="1:4" x14ac:dyDescent="0.25">
      <c r="A873" t="str">
        <f>IF(AND(trading_client_detail!$A873&lt;&gt;"",ROUND(trading_client_detail!$G873,0)&lt;&gt;0),IF(OR(LEFT(trading_client_detail!$F873,3)="USD",RIGHT(trading_client_detail!$F873,3)="USD",LEFT(trading_client_detail!$F873,3)="EUR",RIGHT(trading_client_detail!$F873,3)="EUR"),"",IF(NOT(ISERROR(VLOOKUP(trading_client_detail!$E873,'asset_&amp;_open_positions'!$E:$M, 9, FALSE))),VLOOKUP(trading_client_detail!$E873,'asset_&amp;_open_positions'!$E:$M, 9, FALSE),IF(NOT(ISERROR(VLOOKUP(trading_client_detail!$F873,'asset_&amp;_open_positions'!$E:$M, 9, FALSE))),VLOOKUP(trading_client_detail!$F873,'asset_&amp;_open_positions'!$E:$M, 9, FALSE),RIGHT(trading_client_detail!$F873,LEN(trading_client_detail!$F873)-1)))),"")</f>
        <v/>
      </c>
      <c r="B873" t="str">
        <f>IF(AND(trading_client_detail!$A873&lt;&gt;"",ROUND(trading_client_detail!$G873,0)&lt;&gt;0),IF(OR(LEFT(trading_client_detail!$F873,3)="USD",RIGHT(trading_client_detail!$F873,3)="USD"),"",IF(NOT(ISERROR(VLOOKUP(trading_client_detail!$E873,'asset_&amp;_open_positions'!$E:$M, 6, FALSE))),VLOOKUP(trading_client_detail!$E873,'asset_&amp;_open_positions'!$E:$M, 6, FALSE),IF(NOT(ISERROR(VLOOKUP($A873,'asset_&amp;_open_positions'!$E:$M, 6, FALSE))),VLOOKUP($A873,'asset_&amp;_open_positions'!$E:$M, 6, FALSE),"ASSET"))),"")</f>
        <v/>
      </c>
      <c r="C873" t="str">
        <f>IF(AND(trading_client_detail!$A873&lt;&gt;"",ROUND(trading_client_detail!$G873,0)&lt;&gt;0),IF(OR(LEFT(trading_client_detail!$F873,3)="USD",RIGHT(trading_client_detail!$F873,3)="USD"),"",IF(NOT(ISERROR(VLOOKUP(trading_client_detail!$E873,'asset_&amp;_open_positions'!$E:$M, 6, FALSE))),VLOOKUP(trading_client_detail!$E873,'asset_&amp;_open_positions'!$E:$M, 8, FALSE),IF(NOT(ISERROR(VLOOKUP($A873,'asset_&amp;_open_positions'!$E:$M, 6, FALSE))),VLOOKUP($A873,'asset_&amp;_open_positions'!$E:$M, 8, FALSE),1))),"")</f>
        <v/>
      </c>
      <c r="D873" s="42" t="str">
        <f>IF(trading_client_detail!$A873&lt;&gt;"",IF(OR(LEFT(trading_client_detail!$F873,3)="USD",RIGHT(trading_client_detail!$F873,3)="USD",LEFT(trading_client_detail!$F873,3)="EUR",RIGHT(trading_client_detail!$F873,3)="EUR"),"",trading_client_detail!$G873),"")</f>
        <v/>
      </c>
    </row>
    <row r="874" spans="1:4" x14ac:dyDescent="0.25">
      <c r="A874" t="str">
        <f>IF(AND(trading_client_detail!$A874&lt;&gt;"",ROUND(trading_client_detail!$G874,0)&lt;&gt;0),IF(OR(LEFT(trading_client_detail!$F874,3)="USD",RIGHT(trading_client_detail!$F874,3)="USD",LEFT(trading_client_detail!$F874,3)="EUR",RIGHT(trading_client_detail!$F874,3)="EUR"),"",IF(NOT(ISERROR(VLOOKUP(trading_client_detail!$E874,'asset_&amp;_open_positions'!$E:$M, 9, FALSE))),VLOOKUP(trading_client_detail!$E874,'asset_&amp;_open_positions'!$E:$M, 9, FALSE),IF(NOT(ISERROR(VLOOKUP(trading_client_detail!$F874,'asset_&amp;_open_positions'!$E:$M, 9, FALSE))),VLOOKUP(trading_client_detail!$F874,'asset_&amp;_open_positions'!$E:$M, 9, FALSE),RIGHT(trading_client_detail!$F874,LEN(trading_client_detail!$F874)-1)))),"")</f>
        <v/>
      </c>
      <c r="B874" t="str">
        <f>IF(AND(trading_client_detail!$A874&lt;&gt;"",ROUND(trading_client_detail!$G874,0)&lt;&gt;0),IF(OR(LEFT(trading_client_detail!$F874,3)="USD",RIGHT(trading_client_detail!$F874,3)="USD"),"",IF(NOT(ISERROR(VLOOKUP(trading_client_detail!$E874,'asset_&amp;_open_positions'!$E:$M, 6, FALSE))),VLOOKUP(trading_client_detail!$E874,'asset_&amp;_open_positions'!$E:$M, 6, FALSE),IF(NOT(ISERROR(VLOOKUP($A874,'asset_&amp;_open_positions'!$E:$M, 6, FALSE))),VLOOKUP($A874,'asset_&amp;_open_positions'!$E:$M, 6, FALSE),"ASSET"))),"")</f>
        <v/>
      </c>
      <c r="C874" t="str">
        <f>IF(AND(trading_client_detail!$A874&lt;&gt;"",ROUND(trading_client_detail!$G874,0)&lt;&gt;0),IF(OR(LEFT(trading_client_detail!$F874,3)="USD",RIGHT(trading_client_detail!$F874,3)="USD"),"",IF(NOT(ISERROR(VLOOKUP(trading_client_detail!$E874,'asset_&amp;_open_positions'!$E:$M, 6, FALSE))),VLOOKUP(trading_client_detail!$E874,'asset_&amp;_open_positions'!$E:$M, 8, FALSE),IF(NOT(ISERROR(VLOOKUP($A874,'asset_&amp;_open_positions'!$E:$M, 6, FALSE))),VLOOKUP($A874,'asset_&amp;_open_positions'!$E:$M, 8, FALSE),1))),"")</f>
        <v/>
      </c>
      <c r="D874" s="42" t="str">
        <f>IF(trading_client_detail!$A874&lt;&gt;"",IF(OR(LEFT(trading_client_detail!$F874,3)="USD",RIGHT(trading_client_detail!$F874,3)="USD",LEFT(trading_client_detail!$F874,3)="EUR",RIGHT(trading_client_detail!$F874,3)="EUR"),"",trading_client_detail!$G874),"")</f>
        <v/>
      </c>
    </row>
    <row r="875" spans="1:4" x14ac:dyDescent="0.25">
      <c r="A875" t="str">
        <f>IF(AND(trading_client_detail!$A875&lt;&gt;"",ROUND(trading_client_detail!$G875,0)&lt;&gt;0),IF(OR(LEFT(trading_client_detail!$F875,3)="USD",RIGHT(trading_client_detail!$F875,3)="USD",LEFT(trading_client_detail!$F875,3)="EUR",RIGHT(trading_client_detail!$F875,3)="EUR"),"",IF(NOT(ISERROR(VLOOKUP(trading_client_detail!$E875,'asset_&amp;_open_positions'!$E:$M, 9, FALSE))),VLOOKUP(trading_client_detail!$E875,'asset_&amp;_open_positions'!$E:$M, 9, FALSE),IF(NOT(ISERROR(VLOOKUP(trading_client_detail!$F875,'asset_&amp;_open_positions'!$E:$M, 9, FALSE))),VLOOKUP(trading_client_detail!$F875,'asset_&amp;_open_positions'!$E:$M, 9, FALSE),RIGHT(trading_client_detail!$F875,LEN(trading_client_detail!$F875)-1)))),"")</f>
        <v>ZIL</v>
      </c>
      <c r="B875" t="str">
        <f>IF(AND(trading_client_detail!$A875&lt;&gt;"",ROUND(trading_client_detail!$G875,0)&lt;&gt;0),IF(OR(LEFT(trading_client_detail!$F875,3)="USD",RIGHT(trading_client_detail!$F875,3)="USD"),"",IF(NOT(ISERROR(VLOOKUP(trading_client_detail!$E875,'asset_&amp;_open_positions'!$E:$M, 6, FALSE))),VLOOKUP(trading_client_detail!$E875,'asset_&amp;_open_positions'!$E:$M, 6, FALSE),IF(NOT(ISERROR(VLOOKUP($A875,'asset_&amp;_open_positions'!$E:$M, 6, FALSE))),VLOOKUP($A875,'asset_&amp;_open_positions'!$E:$M, 6, FALSE),"ASSET"))),"")</f>
        <v>ASSET</v>
      </c>
      <c r="C875">
        <f>IF(AND(trading_client_detail!$A875&lt;&gt;"",ROUND(trading_client_detail!$G875,0)&lt;&gt;0),IF(OR(LEFT(trading_client_detail!$F875,3)="USD",RIGHT(trading_client_detail!$F875,3)="USD"),"",IF(NOT(ISERROR(VLOOKUP(trading_client_detail!$E875,'asset_&amp;_open_positions'!$E:$M, 6, FALSE))),VLOOKUP(trading_client_detail!$E875,'asset_&amp;_open_positions'!$E:$M, 8, FALSE),IF(NOT(ISERROR(VLOOKUP($A875,'asset_&amp;_open_positions'!$E:$M, 6, FALSE))),VLOOKUP($A875,'asset_&amp;_open_positions'!$E:$M, 8, FALSE),1))),"")</f>
        <v>1</v>
      </c>
      <c r="D875" s="42">
        <f>IF(trading_client_detail!$A875&lt;&gt;"",IF(OR(LEFT(trading_client_detail!$F875,3)="USD",RIGHT(trading_client_detail!$F875,3)="USD",LEFT(trading_client_detail!$F875,3)="EUR",RIGHT(trading_client_detail!$F875,3)="EUR"),"",trading_client_detail!$G875),"")</f>
        <v>4162232.8956243098</v>
      </c>
    </row>
    <row r="876" spans="1:4" x14ac:dyDescent="0.25">
      <c r="A876" t="str">
        <f>IF(AND(trading_client_detail!$A876&lt;&gt;"",ROUND(trading_client_detail!$G876,0)&lt;&gt;0),IF(OR(LEFT(trading_client_detail!$F876,3)="USD",RIGHT(trading_client_detail!$F876,3)="USD",LEFT(trading_client_detail!$F876,3)="EUR",RIGHT(trading_client_detail!$F876,3)="EUR"),"",IF(NOT(ISERROR(VLOOKUP(trading_client_detail!$E876,'asset_&amp;_open_positions'!$E:$M, 9, FALSE))),VLOOKUP(trading_client_detail!$E876,'asset_&amp;_open_positions'!$E:$M, 9, FALSE),IF(NOT(ISERROR(VLOOKUP(trading_client_detail!$F876,'asset_&amp;_open_positions'!$E:$M, 9, FALSE))),VLOOKUP(trading_client_detail!$F876,'asset_&amp;_open_positions'!$E:$M, 9, FALSE),RIGHT(trading_client_detail!$F876,LEN(trading_client_detail!$F876)-1)))),"")</f>
        <v/>
      </c>
      <c r="B876" t="str">
        <f>IF(AND(trading_client_detail!$A876&lt;&gt;"",ROUND(trading_client_detail!$G876,0)&lt;&gt;0),IF(OR(LEFT(trading_client_detail!$F876,3)="USD",RIGHT(trading_client_detail!$F876,3)="USD"),"",IF(NOT(ISERROR(VLOOKUP(trading_client_detail!$E876,'asset_&amp;_open_positions'!$E:$M, 6, FALSE))),VLOOKUP(trading_client_detail!$E876,'asset_&amp;_open_positions'!$E:$M, 6, FALSE),IF(NOT(ISERROR(VLOOKUP($A876,'asset_&amp;_open_positions'!$E:$M, 6, FALSE))),VLOOKUP($A876,'asset_&amp;_open_positions'!$E:$M, 6, FALSE),"ASSET"))),"")</f>
        <v/>
      </c>
      <c r="C876" t="str">
        <f>IF(AND(trading_client_detail!$A876&lt;&gt;"",ROUND(trading_client_detail!$G876,0)&lt;&gt;0),IF(OR(LEFT(trading_client_detail!$F876,3)="USD",RIGHT(trading_client_detail!$F876,3)="USD"),"",IF(NOT(ISERROR(VLOOKUP(trading_client_detail!$E876,'asset_&amp;_open_positions'!$E:$M, 6, FALSE))),VLOOKUP(trading_client_detail!$E876,'asset_&amp;_open_positions'!$E:$M, 8, FALSE),IF(NOT(ISERROR(VLOOKUP($A876,'asset_&amp;_open_positions'!$E:$M, 6, FALSE))),VLOOKUP($A876,'asset_&amp;_open_positions'!$E:$M, 8, FALSE),1))),"")</f>
        <v/>
      </c>
      <c r="D876" s="42" t="str">
        <f>IF(trading_client_detail!$A876&lt;&gt;"",IF(OR(LEFT(trading_client_detail!$F876,3)="USD",RIGHT(trading_client_detail!$F876,3)="USD",LEFT(trading_client_detail!$F876,3)="EUR",RIGHT(trading_client_detail!$F876,3)="EUR"),"",trading_client_detail!$G876),"")</f>
        <v/>
      </c>
    </row>
    <row r="877" spans="1:4" x14ac:dyDescent="0.25">
      <c r="A877" t="str">
        <f>IF(AND(trading_client_detail!$A877&lt;&gt;"",ROUND(trading_client_detail!$G877,0)&lt;&gt;0),IF(OR(LEFT(trading_client_detail!$F877,3)="USD",RIGHT(trading_client_detail!$F877,3)="USD",LEFT(trading_client_detail!$F877,3)="EUR",RIGHT(trading_client_detail!$F877,3)="EUR"),"",IF(NOT(ISERROR(VLOOKUP(trading_client_detail!$E877,'asset_&amp;_open_positions'!$E:$M, 9, FALSE))),VLOOKUP(trading_client_detail!$E877,'asset_&amp;_open_positions'!$E:$M, 9, FALSE),IF(NOT(ISERROR(VLOOKUP(trading_client_detail!$F877,'asset_&amp;_open_positions'!$E:$M, 9, FALSE))),VLOOKUP(trading_client_detail!$F877,'asset_&amp;_open_positions'!$E:$M, 9, FALSE),RIGHT(trading_client_detail!$F877,LEN(trading_client_detail!$F877)-1)))),"")</f>
        <v>ZIL</v>
      </c>
      <c r="B877" t="str">
        <f>IF(AND(trading_client_detail!$A877&lt;&gt;"",ROUND(trading_client_detail!$G877,0)&lt;&gt;0),IF(OR(LEFT(trading_client_detail!$F877,3)="USD",RIGHT(trading_client_detail!$F877,3)="USD"),"",IF(NOT(ISERROR(VLOOKUP(trading_client_detail!$E877,'asset_&amp;_open_positions'!$E:$M, 6, FALSE))),VLOOKUP(trading_client_detail!$E877,'asset_&amp;_open_positions'!$E:$M, 6, FALSE),IF(NOT(ISERROR(VLOOKUP($A877,'asset_&amp;_open_positions'!$E:$M, 6, FALSE))),VLOOKUP($A877,'asset_&amp;_open_positions'!$E:$M, 6, FALSE),"ASSET"))),"")</f>
        <v>ASSET</v>
      </c>
      <c r="C877">
        <f>IF(AND(trading_client_detail!$A877&lt;&gt;"",ROUND(trading_client_detail!$G877,0)&lt;&gt;0),IF(OR(LEFT(trading_client_detail!$F877,3)="USD",RIGHT(trading_client_detail!$F877,3)="USD"),"",IF(NOT(ISERROR(VLOOKUP(trading_client_detail!$E877,'asset_&amp;_open_positions'!$E:$M, 6, FALSE))),VLOOKUP(trading_client_detail!$E877,'asset_&amp;_open_positions'!$E:$M, 8, FALSE),IF(NOT(ISERROR(VLOOKUP($A877,'asset_&amp;_open_positions'!$E:$M, 6, FALSE))),VLOOKUP($A877,'asset_&amp;_open_positions'!$E:$M, 8, FALSE),1))),"")</f>
        <v>1</v>
      </c>
      <c r="D877" s="42">
        <f>IF(trading_client_detail!$A877&lt;&gt;"",IF(OR(LEFT(trading_client_detail!$F877,3)="USD",RIGHT(trading_client_detail!$F877,3)="USD",LEFT(trading_client_detail!$F877,3)="EUR",RIGHT(trading_client_detail!$F877,3)="EUR"),"",trading_client_detail!$G877),"")</f>
        <v>250191.680188</v>
      </c>
    </row>
    <row r="878" spans="1:4" x14ac:dyDescent="0.25">
      <c r="A878" t="str">
        <f>IF(AND(trading_client_detail!$A878&lt;&gt;"",ROUND(trading_client_detail!$G878,0)&lt;&gt;0),IF(OR(LEFT(trading_client_detail!$F878,3)="USD",RIGHT(trading_client_detail!$F878,3)="USD",LEFT(trading_client_detail!$F878,3)="EUR",RIGHT(trading_client_detail!$F878,3)="EUR"),"",IF(NOT(ISERROR(VLOOKUP(trading_client_detail!$E878,'asset_&amp;_open_positions'!$E:$M, 9, FALSE))),VLOOKUP(trading_client_detail!$E878,'asset_&amp;_open_positions'!$E:$M, 9, FALSE),IF(NOT(ISERROR(VLOOKUP(trading_client_detail!$F878,'asset_&amp;_open_positions'!$E:$M, 9, FALSE))),VLOOKUP(trading_client_detail!$F878,'asset_&amp;_open_positions'!$E:$M, 9, FALSE),RIGHT(trading_client_detail!$F878,LEN(trading_client_detail!$F878)-1)))),"")</f>
        <v/>
      </c>
      <c r="B878" t="str">
        <f>IF(AND(trading_client_detail!$A878&lt;&gt;"",ROUND(trading_client_detail!$G878,0)&lt;&gt;0),IF(OR(LEFT(trading_client_detail!$F878,3)="USD",RIGHT(trading_client_detail!$F878,3)="USD"),"",IF(NOT(ISERROR(VLOOKUP(trading_client_detail!$E878,'asset_&amp;_open_positions'!$E:$M, 6, FALSE))),VLOOKUP(trading_client_detail!$E878,'asset_&amp;_open_positions'!$E:$M, 6, FALSE),IF(NOT(ISERROR(VLOOKUP($A878,'asset_&amp;_open_positions'!$E:$M, 6, FALSE))),VLOOKUP($A878,'asset_&amp;_open_positions'!$E:$M, 6, FALSE),"ASSET"))),"")</f>
        <v/>
      </c>
      <c r="C878" t="str">
        <f>IF(AND(trading_client_detail!$A878&lt;&gt;"",ROUND(trading_client_detail!$G878,0)&lt;&gt;0),IF(OR(LEFT(trading_client_detail!$F878,3)="USD",RIGHT(trading_client_detail!$F878,3)="USD"),"",IF(NOT(ISERROR(VLOOKUP(trading_client_detail!$E878,'asset_&amp;_open_positions'!$E:$M, 6, FALSE))),VLOOKUP(trading_client_detail!$E878,'asset_&amp;_open_positions'!$E:$M, 8, FALSE),IF(NOT(ISERROR(VLOOKUP($A878,'asset_&amp;_open_positions'!$E:$M, 6, FALSE))),VLOOKUP($A878,'asset_&amp;_open_positions'!$E:$M, 8, FALSE),1))),"")</f>
        <v/>
      </c>
      <c r="D878" s="42" t="str">
        <f>IF(trading_client_detail!$A878&lt;&gt;"",IF(OR(LEFT(trading_client_detail!$F878,3)="USD",RIGHT(trading_client_detail!$F878,3)="USD",LEFT(trading_client_detail!$F878,3)="EUR",RIGHT(trading_client_detail!$F878,3)="EUR"),"",trading_client_detail!$G878),"")</f>
        <v/>
      </c>
    </row>
    <row r="879" spans="1:4" x14ac:dyDescent="0.25">
      <c r="A879" t="str">
        <f>IF(AND(trading_client_detail!$A879&lt;&gt;"",ROUND(trading_client_detail!$G879,0)&lt;&gt;0),IF(OR(LEFT(trading_client_detail!$F879,3)="USD",RIGHT(trading_client_detail!$F879,3)="USD",LEFT(trading_client_detail!$F879,3)="EUR",RIGHT(trading_client_detail!$F879,3)="EUR"),"",IF(NOT(ISERROR(VLOOKUP(trading_client_detail!$E879,'asset_&amp;_open_positions'!$E:$M, 9, FALSE))),VLOOKUP(trading_client_detail!$E879,'asset_&amp;_open_positions'!$E:$M, 9, FALSE),IF(NOT(ISERROR(VLOOKUP(trading_client_detail!$F879,'asset_&amp;_open_positions'!$E:$M, 9, FALSE))),VLOOKUP(trading_client_detail!$F879,'asset_&amp;_open_positions'!$E:$M, 9, FALSE),RIGHT(trading_client_detail!$F879,LEN(trading_client_detail!$F879)-1)))),"")</f>
        <v/>
      </c>
      <c r="B879" t="str">
        <f>IF(AND(trading_client_detail!$A879&lt;&gt;"",ROUND(trading_client_detail!$G879,0)&lt;&gt;0),IF(OR(LEFT(trading_client_detail!$F879,3)="USD",RIGHT(trading_client_detail!$F879,3)="USD"),"",IF(NOT(ISERROR(VLOOKUP(trading_client_detail!$E879,'asset_&amp;_open_positions'!$E:$M, 6, FALSE))),VLOOKUP(trading_client_detail!$E879,'asset_&amp;_open_positions'!$E:$M, 6, FALSE),IF(NOT(ISERROR(VLOOKUP($A879,'asset_&amp;_open_positions'!$E:$M, 6, FALSE))),VLOOKUP($A879,'asset_&amp;_open_positions'!$E:$M, 6, FALSE),"ASSET"))),"")</f>
        <v/>
      </c>
      <c r="C879" t="str">
        <f>IF(AND(trading_client_detail!$A879&lt;&gt;"",ROUND(trading_client_detail!$G879,0)&lt;&gt;0),IF(OR(LEFT(trading_client_detail!$F879,3)="USD",RIGHT(trading_client_detail!$F879,3)="USD"),"",IF(NOT(ISERROR(VLOOKUP(trading_client_detail!$E879,'asset_&amp;_open_positions'!$E:$M, 6, FALSE))),VLOOKUP(trading_client_detail!$E879,'asset_&amp;_open_positions'!$E:$M, 8, FALSE),IF(NOT(ISERROR(VLOOKUP($A879,'asset_&amp;_open_positions'!$E:$M, 6, FALSE))),VLOOKUP($A879,'asset_&amp;_open_positions'!$E:$M, 8, FALSE),1))),"")</f>
        <v/>
      </c>
      <c r="D879" s="42" t="str">
        <f>IF(trading_client_detail!$A879&lt;&gt;"",IF(OR(LEFT(trading_client_detail!$F879,3)="USD",RIGHT(trading_client_detail!$F879,3)="USD",LEFT(trading_client_detail!$F879,3)="EUR",RIGHT(trading_client_detail!$F879,3)="EUR"),"",trading_client_detail!$G879),"")</f>
        <v/>
      </c>
    </row>
    <row r="880" spans="1:4" x14ac:dyDescent="0.25">
      <c r="A880" t="str">
        <f>IF(AND(trading_client_detail!$A880&lt;&gt;"",ROUND(trading_client_detail!$G880,0)&lt;&gt;0),IF(OR(LEFT(trading_client_detail!$F880,3)="USD",RIGHT(trading_client_detail!$F880,3)="USD",LEFT(trading_client_detail!$F880,3)="EUR",RIGHT(trading_client_detail!$F880,3)="EUR"),"",IF(NOT(ISERROR(VLOOKUP(trading_client_detail!$E880,'asset_&amp;_open_positions'!$E:$M, 9, FALSE))),VLOOKUP(trading_client_detail!$E880,'asset_&amp;_open_positions'!$E:$M, 9, FALSE),IF(NOT(ISERROR(VLOOKUP(trading_client_detail!$F880,'asset_&amp;_open_positions'!$E:$M, 9, FALSE))),VLOOKUP(trading_client_detail!$F880,'asset_&amp;_open_positions'!$E:$M, 9, FALSE),RIGHT(trading_client_detail!$F880,LEN(trading_client_detail!$F880)-1)))),"")</f>
        <v/>
      </c>
      <c r="B880" t="str">
        <f>IF(AND(trading_client_detail!$A880&lt;&gt;"",ROUND(trading_client_detail!$G880,0)&lt;&gt;0),IF(OR(LEFT(trading_client_detail!$F880,3)="USD",RIGHT(trading_client_detail!$F880,3)="USD"),"",IF(NOT(ISERROR(VLOOKUP(trading_client_detail!$E880,'asset_&amp;_open_positions'!$E:$M, 6, FALSE))),VLOOKUP(trading_client_detail!$E880,'asset_&amp;_open_positions'!$E:$M, 6, FALSE),IF(NOT(ISERROR(VLOOKUP($A880,'asset_&amp;_open_positions'!$E:$M, 6, FALSE))),VLOOKUP($A880,'asset_&amp;_open_positions'!$E:$M, 6, FALSE),"ASSET"))),"")</f>
        <v/>
      </c>
      <c r="C880" t="str">
        <f>IF(AND(trading_client_detail!$A880&lt;&gt;"",ROUND(trading_client_detail!$G880,0)&lt;&gt;0),IF(OR(LEFT(trading_client_detail!$F880,3)="USD",RIGHT(trading_client_detail!$F880,3)="USD"),"",IF(NOT(ISERROR(VLOOKUP(trading_client_detail!$E880,'asset_&amp;_open_positions'!$E:$M, 6, FALSE))),VLOOKUP(trading_client_detail!$E880,'asset_&amp;_open_positions'!$E:$M, 8, FALSE),IF(NOT(ISERROR(VLOOKUP($A880,'asset_&amp;_open_positions'!$E:$M, 6, FALSE))),VLOOKUP($A880,'asset_&amp;_open_positions'!$E:$M, 8, FALSE),1))),"")</f>
        <v/>
      </c>
      <c r="D880" s="42" t="str">
        <f>IF(trading_client_detail!$A880&lt;&gt;"",IF(OR(LEFT(trading_client_detail!$F880,3)="USD",RIGHT(trading_client_detail!$F880,3)="USD",LEFT(trading_client_detail!$F880,3)="EUR",RIGHT(trading_client_detail!$F880,3)="EUR"),"",trading_client_detail!$G880),"")</f>
        <v/>
      </c>
    </row>
    <row r="881" spans="1:4" x14ac:dyDescent="0.25">
      <c r="A881" t="str">
        <f>IF(AND(trading_client_detail!$A881&lt;&gt;"",ROUND(trading_client_detail!$G881,0)&lt;&gt;0),IF(OR(LEFT(trading_client_detail!$F881,3)="USD",RIGHT(trading_client_detail!$F881,3)="USD",LEFT(trading_client_detail!$F881,3)="EUR",RIGHT(trading_client_detail!$F881,3)="EUR"),"",IF(NOT(ISERROR(VLOOKUP(trading_client_detail!$E881,'asset_&amp;_open_positions'!$E:$M, 9, FALSE))),VLOOKUP(trading_client_detail!$E881,'asset_&amp;_open_positions'!$E:$M, 9, FALSE),IF(NOT(ISERROR(VLOOKUP(trading_client_detail!$F881,'asset_&amp;_open_positions'!$E:$M, 9, FALSE))),VLOOKUP(trading_client_detail!$F881,'asset_&amp;_open_positions'!$E:$M, 9, FALSE),RIGHT(trading_client_detail!$F881,LEN(trading_client_detail!$F881)-1)))),"")</f>
        <v/>
      </c>
      <c r="B881" t="str">
        <f>IF(AND(trading_client_detail!$A881&lt;&gt;"",ROUND(trading_client_detail!$G881,0)&lt;&gt;0),IF(OR(LEFT(trading_client_detail!$F881,3)="USD",RIGHT(trading_client_detail!$F881,3)="USD"),"",IF(NOT(ISERROR(VLOOKUP(trading_client_detail!$E881,'asset_&amp;_open_positions'!$E:$M, 6, FALSE))),VLOOKUP(trading_client_detail!$E881,'asset_&amp;_open_positions'!$E:$M, 6, FALSE),IF(NOT(ISERROR(VLOOKUP($A881,'asset_&amp;_open_positions'!$E:$M, 6, FALSE))),VLOOKUP($A881,'asset_&amp;_open_positions'!$E:$M, 6, FALSE),"ASSET"))),"")</f>
        <v/>
      </c>
      <c r="C881" t="str">
        <f>IF(AND(trading_client_detail!$A881&lt;&gt;"",ROUND(trading_client_detail!$G881,0)&lt;&gt;0),IF(OR(LEFT(trading_client_detail!$F881,3)="USD",RIGHT(trading_client_detail!$F881,3)="USD"),"",IF(NOT(ISERROR(VLOOKUP(trading_client_detail!$E881,'asset_&amp;_open_positions'!$E:$M, 6, FALSE))),VLOOKUP(trading_client_detail!$E881,'asset_&amp;_open_positions'!$E:$M, 8, FALSE),IF(NOT(ISERROR(VLOOKUP($A881,'asset_&amp;_open_positions'!$E:$M, 6, FALSE))),VLOOKUP($A881,'asset_&amp;_open_positions'!$E:$M, 8, FALSE),1))),"")</f>
        <v/>
      </c>
      <c r="D881" s="42" t="str">
        <f>IF(trading_client_detail!$A881&lt;&gt;"",IF(OR(LEFT(trading_client_detail!$F881,3)="USD",RIGHT(trading_client_detail!$F881,3)="USD",LEFT(trading_client_detail!$F881,3)="EUR",RIGHT(trading_client_detail!$F881,3)="EUR"),"",trading_client_detail!$G881),"")</f>
        <v/>
      </c>
    </row>
    <row r="882" spans="1:4" x14ac:dyDescent="0.25">
      <c r="A882" t="str">
        <f>IF(AND(trading_client_detail!$A882&lt;&gt;"",ROUND(trading_client_detail!$G882,0)&lt;&gt;0),IF(OR(LEFT(trading_client_detail!$F882,3)="USD",RIGHT(trading_client_detail!$F882,3)="USD",LEFT(trading_client_detail!$F882,3)="EUR",RIGHT(trading_client_detail!$F882,3)="EUR"),"",IF(NOT(ISERROR(VLOOKUP(trading_client_detail!$E882,'asset_&amp;_open_positions'!$E:$M, 9, FALSE))),VLOOKUP(trading_client_detail!$E882,'asset_&amp;_open_positions'!$E:$M, 9, FALSE),IF(NOT(ISERROR(VLOOKUP(trading_client_detail!$F882,'asset_&amp;_open_positions'!$E:$M, 9, FALSE))),VLOOKUP(trading_client_detail!$F882,'asset_&amp;_open_positions'!$E:$M, 9, FALSE),RIGHT(trading_client_detail!$F882,LEN(trading_client_detail!$F882)-1)))),"")</f>
        <v/>
      </c>
      <c r="B882" t="str">
        <f>IF(AND(trading_client_detail!$A882&lt;&gt;"",ROUND(trading_client_detail!$G882,0)&lt;&gt;0),IF(OR(LEFT(trading_client_detail!$F882,3)="USD",RIGHT(trading_client_detail!$F882,3)="USD"),"",IF(NOT(ISERROR(VLOOKUP(trading_client_detail!$E882,'asset_&amp;_open_positions'!$E:$M, 6, FALSE))),VLOOKUP(trading_client_detail!$E882,'asset_&amp;_open_positions'!$E:$M, 6, FALSE),IF(NOT(ISERROR(VLOOKUP($A882,'asset_&amp;_open_positions'!$E:$M, 6, FALSE))),VLOOKUP($A882,'asset_&amp;_open_positions'!$E:$M, 6, FALSE),"ASSET"))),"")</f>
        <v/>
      </c>
      <c r="C882" t="str">
        <f>IF(AND(trading_client_detail!$A882&lt;&gt;"",ROUND(trading_client_detail!$G882,0)&lt;&gt;0),IF(OR(LEFT(trading_client_detail!$F882,3)="USD",RIGHT(trading_client_detail!$F882,3)="USD"),"",IF(NOT(ISERROR(VLOOKUP(trading_client_detail!$E882,'asset_&amp;_open_positions'!$E:$M, 6, FALSE))),VLOOKUP(trading_client_detail!$E882,'asset_&amp;_open_positions'!$E:$M, 8, FALSE),IF(NOT(ISERROR(VLOOKUP($A882,'asset_&amp;_open_positions'!$E:$M, 6, FALSE))),VLOOKUP($A882,'asset_&amp;_open_positions'!$E:$M, 8, FALSE),1))),"")</f>
        <v/>
      </c>
      <c r="D882" s="42" t="str">
        <f>IF(trading_client_detail!$A882&lt;&gt;"",IF(OR(LEFT(trading_client_detail!$F882,3)="USD",RIGHT(trading_client_detail!$F882,3)="USD",LEFT(trading_client_detail!$F882,3)="EUR",RIGHT(trading_client_detail!$F882,3)="EUR"),"",trading_client_detail!$G882),"")</f>
        <v/>
      </c>
    </row>
    <row r="883" spans="1:4" x14ac:dyDescent="0.25">
      <c r="A883" t="str">
        <f>IF(AND(trading_client_detail!$A883&lt;&gt;"",ROUND(trading_client_detail!$G883,0)&lt;&gt;0),IF(OR(LEFT(trading_client_detail!$F883,3)="USD",RIGHT(trading_client_detail!$F883,3)="USD",LEFT(trading_client_detail!$F883,3)="EUR",RIGHT(trading_client_detail!$F883,3)="EUR"),"",IF(NOT(ISERROR(VLOOKUP(trading_client_detail!$E883,'asset_&amp;_open_positions'!$E:$M, 9, FALSE))),VLOOKUP(trading_client_detail!$E883,'asset_&amp;_open_positions'!$E:$M, 9, FALSE),IF(NOT(ISERROR(VLOOKUP(trading_client_detail!$F883,'asset_&amp;_open_positions'!$E:$M, 9, FALSE))),VLOOKUP(trading_client_detail!$F883,'asset_&amp;_open_positions'!$E:$M, 9, FALSE),RIGHT(trading_client_detail!$F883,LEN(trading_client_detail!$F883)-1)))),"")</f>
        <v/>
      </c>
      <c r="B883" t="str">
        <f>IF(AND(trading_client_detail!$A883&lt;&gt;"",ROUND(trading_client_detail!$G883,0)&lt;&gt;0),IF(OR(LEFT(trading_client_detail!$F883,3)="USD",RIGHT(trading_client_detail!$F883,3)="USD"),"",IF(NOT(ISERROR(VLOOKUP(trading_client_detail!$E883,'asset_&amp;_open_positions'!$E:$M, 6, FALSE))),VLOOKUP(trading_client_detail!$E883,'asset_&amp;_open_positions'!$E:$M, 6, FALSE),IF(NOT(ISERROR(VLOOKUP($A883,'asset_&amp;_open_positions'!$E:$M, 6, FALSE))),VLOOKUP($A883,'asset_&amp;_open_positions'!$E:$M, 6, FALSE),"ASSET"))),"")</f>
        <v/>
      </c>
      <c r="C883" t="str">
        <f>IF(AND(trading_client_detail!$A883&lt;&gt;"",ROUND(trading_client_detail!$G883,0)&lt;&gt;0),IF(OR(LEFT(trading_client_detail!$F883,3)="USD",RIGHT(trading_client_detail!$F883,3)="USD"),"",IF(NOT(ISERROR(VLOOKUP(trading_client_detail!$E883,'asset_&amp;_open_positions'!$E:$M, 6, FALSE))),VLOOKUP(trading_client_detail!$E883,'asset_&amp;_open_positions'!$E:$M, 8, FALSE),IF(NOT(ISERROR(VLOOKUP($A883,'asset_&amp;_open_positions'!$E:$M, 6, FALSE))),VLOOKUP($A883,'asset_&amp;_open_positions'!$E:$M, 8, FALSE),1))),"")</f>
        <v/>
      </c>
      <c r="D883" s="42" t="str">
        <f>IF(trading_client_detail!$A883&lt;&gt;"",IF(OR(LEFT(trading_client_detail!$F883,3)="USD",RIGHT(trading_client_detail!$F883,3)="USD",LEFT(trading_client_detail!$F883,3)="EUR",RIGHT(trading_client_detail!$F883,3)="EUR"),"",trading_client_detail!$G883),"")</f>
        <v/>
      </c>
    </row>
    <row r="884" spans="1:4" x14ac:dyDescent="0.25">
      <c r="A884" t="str">
        <f>IF(AND(trading_client_detail!$A884&lt;&gt;"",ROUND(trading_client_detail!$G884,0)&lt;&gt;0),IF(OR(LEFT(trading_client_detail!$F884,3)="USD",RIGHT(trading_client_detail!$F884,3)="USD",LEFT(trading_client_detail!$F884,3)="EUR",RIGHT(trading_client_detail!$F884,3)="EUR"),"",IF(NOT(ISERROR(VLOOKUP(trading_client_detail!$E884,'asset_&amp;_open_positions'!$E:$M, 9, FALSE))),VLOOKUP(trading_client_detail!$E884,'asset_&amp;_open_positions'!$E:$M, 9, FALSE),IF(NOT(ISERROR(VLOOKUP(trading_client_detail!$F884,'asset_&amp;_open_positions'!$E:$M, 9, FALSE))),VLOOKUP(trading_client_detail!$F884,'asset_&amp;_open_positions'!$E:$M, 9, FALSE),RIGHT(trading_client_detail!$F884,LEN(trading_client_detail!$F884)-1)))),"")</f>
        <v/>
      </c>
      <c r="B884" t="str">
        <f>IF(AND(trading_client_detail!$A884&lt;&gt;"",ROUND(trading_client_detail!$G884,0)&lt;&gt;0),IF(OR(LEFT(trading_client_detail!$F884,3)="USD",RIGHT(trading_client_detail!$F884,3)="USD"),"",IF(NOT(ISERROR(VLOOKUP(trading_client_detail!$E884,'asset_&amp;_open_positions'!$E:$M, 6, FALSE))),VLOOKUP(trading_client_detail!$E884,'asset_&amp;_open_positions'!$E:$M, 6, FALSE),IF(NOT(ISERROR(VLOOKUP($A884,'asset_&amp;_open_positions'!$E:$M, 6, FALSE))),VLOOKUP($A884,'asset_&amp;_open_positions'!$E:$M, 6, FALSE),"ASSET"))),"")</f>
        <v/>
      </c>
      <c r="C884" t="str">
        <f>IF(AND(trading_client_detail!$A884&lt;&gt;"",ROUND(trading_client_detail!$G884,0)&lt;&gt;0),IF(OR(LEFT(trading_client_detail!$F884,3)="USD",RIGHT(trading_client_detail!$F884,3)="USD"),"",IF(NOT(ISERROR(VLOOKUP(trading_client_detail!$E884,'asset_&amp;_open_positions'!$E:$M, 6, FALSE))),VLOOKUP(trading_client_detail!$E884,'asset_&amp;_open_positions'!$E:$M, 8, FALSE),IF(NOT(ISERROR(VLOOKUP($A884,'asset_&amp;_open_positions'!$E:$M, 6, FALSE))),VLOOKUP($A884,'asset_&amp;_open_positions'!$E:$M, 8, FALSE),1))),"")</f>
        <v/>
      </c>
      <c r="D884" s="42" t="str">
        <f>IF(trading_client_detail!$A884&lt;&gt;"",IF(OR(LEFT(trading_client_detail!$F884,3)="USD",RIGHT(trading_client_detail!$F884,3)="USD",LEFT(trading_client_detail!$F884,3)="EUR",RIGHT(trading_client_detail!$F884,3)="EUR"),"",trading_client_detail!$G884),"")</f>
        <v/>
      </c>
    </row>
    <row r="885" spans="1:4" x14ac:dyDescent="0.25">
      <c r="A885" t="str">
        <f>IF(AND(trading_client_detail!$A885&lt;&gt;"",ROUND(trading_client_detail!$G885,0)&lt;&gt;0),IF(OR(LEFT(trading_client_detail!$F885,3)="USD",RIGHT(trading_client_detail!$F885,3)="USD",LEFT(trading_client_detail!$F885,3)="EUR",RIGHT(trading_client_detail!$F885,3)="EUR"),"",IF(NOT(ISERROR(VLOOKUP(trading_client_detail!$E885,'asset_&amp;_open_positions'!$E:$M, 9, FALSE))),VLOOKUP(trading_client_detail!$E885,'asset_&amp;_open_positions'!$E:$M, 9, FALSE),IF(NOT(ISERROR(VLOOKUP(trading_client_detail!$F885,'asset_&amp;_open_positions'!$E:$M, 9, FALSE))),VLOOKUP(trading_client_detail!$F885,'asset_&amp;_open_positions'!$E:$M, 9, FALSE),RIGHT(trading_client_detail!$F885,LEN(trading_client_detail!$F885)-1)))),"")</f>
        <v/>
      </c>
      <c r="B885" t="str">
        <f>IF(AND(trading_client_detail!$A885&lt;&gt;"",ROUND(trading_client_detail!$G885,0)&lt;&gt;0),IF(OR(LEFT(trading_client_detail!$F885,3)="USD",RIGHT(trading_client_detail!$F885,3)="USD"),"",IF(NOT(ISERROR(VLOOKUP(trading_client_detail!$E885,'asset_&amp;_open_positions'!$E:$M, 6, FALSE))),VLOOKUP(trading_client_detail!$E885,'asset_&amp;_open_positions'!$E:$M, 6, FALSE),IF(NOT(ISERROR(VLOOKUP($A885,'asset_&amp;_open_positions'!$E:$M, 6, FALSE))),VLOOKUP($A885,'asset_&amp;_open_positions'!$E:$M, 6, FALSE),"ASSET"))),"")</f>
        <v/>
      </c>
      <c r="C885" t="str">
        <f>IF(AND(trading_client_detail!$A885&lt;&gt;"",ROUND(trading_client_detail!$G885,0)&lt;&gt;0),IF(OR(LEFT(trading_client_detail!$F885,3)="USD",RIGHT(trading_client_detail!$F885,3)="USD"),"",IF(NOT(ISERROR(VLOOKUP(trading_client_detail!$E885,'asset_&amp;_open_positions'!$E:$M, 6, FALSE))),VLOOKUP(trading_client_detail!$E885,'asset_&amp;_open_positions'!$E:$M, 8, FALSE),IF(NOT(ISERROR(VLOOKUP($A885,'asset_&amp;_open_positions'!$E:$M, 6, FALSE))),VLOOKUP($A885,'asset_&amp;_open_positions'!$E:$M, 8, FALSE),1))),"")</f>
        <v/>
      </c>
      <c r="D885" s="42" t="str">
        <f>IF(trading_client_detail!$A885&lt;&gt;"",IF(OR(LEFT(trading_client_detail!$F885,3)="USD",RIGHT(trading_client_detail!$F885,3)="USD",LEFT(trading_client_detail!$F885,3)="EUR",RIGHT(trading_client_detail!$F885,3)="EUR"),"",trading_client_detail!$G885),"")</f>
        <v/>
      </c>
    </row>
    <row r="886" spans="1:4" x14ac:dyDescent="0.25">
      <c r="A886" t="str">
        <f>IF(AND(trading_client_detail!$A886&lt;&gt;"",ROUND(trading_client_detail!$G886,0)&lt;&gt;0),IF(OR(LEFT(trading_client_detail!$F886,3)="USD",RIGHT(trading_client_detail!$F886,3)="USD",LEFT(trading_client_detail!$F886,3)="EUR",RIGHT(trading_client_detail!$F886,3)="EUR"),"",IF(NOT(ISERROR(VLOOKUP(trading_client_detail!$E886,'asset_&amp;_open_positions'!$E:$M, 9, FALSE))),VLOOKUP(trading_client_detail!$E886,'asset_&amp;_open_positions'!$E:$M, 9, FALSE),IF(NOT(ISERROR(VLOOKUP(trading_client_detail!$F886,'asset_&amp;_open_positions'!$E:$M, 9, FALSE))),VLOOKUP(trading_client_detail!$F886,'asset_&amp;_open_positions'!$E:$M, 9, FALSE),RIGHT(trading_client_detail!$F886,LEN(trading_client_detail!$F886)-1)))),"")</f>
        <v/>
      </c>
      <c r="B886" t="str">
        <f>IF(AND(trading_client_detail!$A886&lt;&gt;"",ROUND(trading_client_detail!$G886,0)&lt;&gt;0),IF(OR(LEFT(trading_client_detail!$F886,3)="USD",RIGHT(trading_client_detail!$F886,3)="USD"),"",IF(NOT(ISERROR(VLOOKUP(trading_client_detail!$E886,'asset_&amp;_open_positions'!$E:$M, 6, FALSE))),VLOOKUP(trading_client_detail!$E886,'asset_&amp;_open_positions'!$E:$M, 6, FALSE),IF(NOT(ISERROR(VLOOKUP($A886,'asset_&amp;_open_positions'!$E:$M, 6, FALSE))),VLOOKUP($A886,'asset_&amp;_open_positions'!$E:$M, 6, FALSE),"ASSET"))),"")</f>
        <v/>
      </c>
      <c r="C886" t="str">
        <f>IF(AND(trading_client_detail!$A886&lt;&gt;"",ROUND(trading_client_detail!$G886,0)&lt;&gt;0),IF(OR(LEFT(trading_client_detail!$F886,3)="USD",RIGHT(trading_client_detail!$F886,3)="USD"),"",IF(NOT(ISERROR(VLOOKUP(trading_client_detail!$E886,'asset_&amp;_open_positions'!$E:$M, 6, FALSE))),VLOOKUP(trading_client_detail!$E886,'asset_&amp;_open_positions'!$E:$M, 8, FALSE),IF(NOT(ISERROR(VLOOKUP($A886,'asset_&amp;_open_positions'!$E:$M, 6, FALSE))),VLOOKUP($A886,'asset_&amp;_open_positions'!$E:$M, 8, FALSE),1))),"")</f>
        <v/>
      </c>
      <c r="D886" s="42" t="str">
        <f>IF(trading_client_detail!$A886&lt;&gt;"",IF(OR(LEFT(trading_client_detail!$F886,3)="USD",RIGHT(trading_client_detail!$F886,3)="USD",LEFT(trading_client_detail!$F886,3)="EUR",RIGHT(trading_client_detail!$F886,3)="EUR"),"",trading_client_detail!$G886),"")</f>
        <v/>
      </c>
    </row>
    <row r="887" spans="1:4" x14ac:dyDescent="0.25">
      <c r="A887" t="str">
        <f>IF(AND(trading_client_detail!$A887&lt;&gt;"",ROUND(trading_client_detail!$G887,0)&lt;&gt;0),IF(OR(LEFT(trading_client_detail!$F887,3)="USD",RIGHT(trading_client_detail!$F887,3)="USD",LEFT(trading_client_detail!$F887,3)="EUR",RIGHT(trading_client_detail!$F887,3)="EUR"),"",IF(NOT(ISERROR(VLOOKUP(trading_client_detail!$E887,'asset_&amp;_open_positions'!$E:$M, 9, FALSE))),VLOOKUP(trading_client_detail!$E887,'asset_&amp;_open_positions'!$E:$M, 9, FALSE),IF(NOT(ISERROR(VLOOKUP(trading_client_detail!$F887,'asset_&amp;_open_positions'!$E:$M, 9, FALSE))),VLOOKUP(trading_client_detail!$F887,'asset_&amp;_open_positions'!$E:$M, 9, FALSE),RIGHT(trading_client_detail!$F887,LEN(trading_client_detail!$F887)-1)))),"")</f>
        <v/>
      </c>
      <c r="B887" t="str">
        <f>IF(AND(trading_client_detail!$A887&lt;&gt;"",ROUND(trading_client_detail!$G887,0)&lt;&gt;0),IF(OR(LEFT(trading_client_detail!$F887,3)="USD",RIGHT(trading_client_detail!$F887,3)="USD"),"",IF(NOT(ISERROR(VLOOKUP(trading_client_detail!$E887,'asset_&amp;_open_positions'!$E:$M, 6, FALSE))),VLOOKUP(trading_client_detail!$E887,'asset_&amp;_open_positions'!$E:$M, 6, FALSE),IF(NOT(ISERROR(VLOOKUP($A887,'asset_&amp;_open_positions'!$E:$M, 6, FALSE))),VLOOKUP($A887,'asset_&amp;_open_positions'!$E:$M, 6, FALSE),"ASSET"))),"")</f>
        <v/>
      </c>
      <c r="C887" t="str">
        <f>IF(AND(trading_client_detail!$A887&lt;&gt;"",ROUND(trading_client_detail!$G887,0)&lt;&gt;0),IF(OR(LEFT(trading_client_detail!$F887,3)="USD",RIGHT(trading_client_detail!$F887,3)="USD"),"",IF(NOT(ISERROR(VLOOKUP(trading_client_detail!$E887,'asset_&amp;_open_positions'!$E:$M, 6, FALSE))),VLOOKUP(trading_client_detail!$E887,'asset_&amp;_open_positions'!$E:$M, 8, FALSE),IF(NOT(ISERROR(VLOOKUP($A887,'asset_&amp;_open_positions'!$E:$M, 6, FALSE))),VLOOKUP($A887,'asset_&amp;_open_positions'!$E:$M, 8, FALSE),1))),"")</f>
        <v/>
      </c>
      <c r="D887" s="42" t="str">
        <f>IF(trading_client_detail!$A887&lt;&gt;"",IF(OR(LEFT(trading_client_detail!$F887,3)="USD",RIGHT(trading_client_detail!$F887,3)="USD",LEFT(trading_client_detail!$F887,3)="EUR",RIGHT(trading_client_detail!$F887,3)="EUR"),"",trading_client_detail!$G887),"")</f>
        <v/>
      </c>
    </row>
    <row r="888" spans="1:4" x14ac:dyDescent="0.25">
      <c r="A888" t="str">
        <f>IF(AND(trading_client_detail!$A888&lt;&gt;"",ROUND(trading_client_detail!$G888,0)&lt;&gt;0),IF(OR(LEFT(trading_client_detail!$F888,3)="USD",RIGHT(trading_client_detail!$F888,3)="USD",LEFT(trading_client_detail!$F888,3)="EUR",RIGHT(trading_client_detail!$F888,3)="EUR"),"",IF(NOT(ISERROR(VLOOKUP(trading_client_detail!$E888,'asset_&amp;_open_positions'!$E:$M, 9, FALSE))),VLOOKUP(trading_client_detail!$E888,'asset_&amp;_open_positions'!$E:$M, 9, FALSE),IF(NOT(ISERROR(VLOOKUP(trading_client_detail!$F888,'asset_&amp;_open_positions'!$E:$M, 9, FALSE))),VLOOKUP(trading_client_detail!$F888,'asset_&amp;_open_positions'!$E:$M, 9, FALSE),RIGHT(trading_client_detail!$F888,LEN(trading_client_detail!$F888)-1)))),"")</f>
        <v/>
      </c>
      <c r="B888" t="str">
        <f>IF(AND(trading_client_detail!$A888&lt;&gt;"",ROUND(trading_client_detail!$G888,0)&lt;&gt;0),IF(OR(LEFT(trading_client_detail!$F888,3)="USD",RIGHT(trading_client_detail!$F888,3)="USD"),"",IF(NOT(ISERROR(VLOOKUP(trading_client_detail!$E888,'asset_&amp;_open_positions'!$E:$M, 6, FALSE))),VLOOKUP(trading_client_detail!$E888,'asset_&amp;_open_positions'!$E:$M, 6, FALSE),IF(NOT(ISERROR(VLOOKUP($A888,'asset_&amp;_open_positions'!$E:$M, 6, FALSE))),VLOOKUP($A888,'asset_&amp;_open_positions'!$E:$M, 6, FALSE),"ASSET"))),"")</f>
        <v/>
      </c>
      <c r="C888" t="str">
        <f>IF(AND(trading_client_detail!$A888&lt;&gt;"",ROUND(trading_client_detail!$G888,0)&lt;&gt;0),IF(OR(LEFT(trading_client_detail!$F888,3)="USD",RIGHT(trading_client_detail!$F888,3)="USD"),"",IF(NOT(ISERROR(VLOOKUP(trading_client_detail!$E888,'asset_&amp;_open_positions'!$E:$M, 6, FALSE))),VLOOKUP(trading_client_detail!$E888,'asset_&amp;_open_positions'!$E:$M, 8, FALSE),IF(NOT(ISERROR(VLOOKUP($A888,'asset_&amp;_open_positions'!$E:$M, 6, FALSE))),VLOOKUP($A888,'asset_&amp;_open_positions'!$E:$M, 8, FALSE),1))),"")</f>
        <v/>
      </c>
      <c r="D888" s="42" t="str">
        <f>IF(trading_client_detail!$A888&lt;&gt;"",IF(OR(LEFT(trading_client_detail!$F888,3)="USD",RIGHT(trading_client_detail!$F888,3)="USD",LEFT(trading_client_detail!$F888,3)="EUR",RIGHT(trading_client_detail!$F888,3)="EUR"),"",trading_client_detail!$G888),"")</f>
        <v/>
      </c>
    </row>
    <row r="889" spans="1:4" x14ac:dyDescent="0.25">
      <c r="A889" t="str">
        <f>IF(AND(trading_client_detail!$A889&lt;&gt;"",ROUND(trading_client_detail!$G889,0)&lt;&gt;0),IF(OR(LEFT(trading_client_detail!$F889,3)="USD",RIGHT(trading_client_detail!$F889,3)="USD",LEFT(trading_client_detail!$F889,3)="EUR",RIGHT(trading_client_detail!$F889,3)="EUR"),"",IF(NOT(ISERROR(VLOOKUP(trading_client_detail!$E889,'asset_&amp;_open_positions'!$E:$M, 9, FALSE))),VLOOKUP(trading_client_detail!$E889,'asset_&amp;_open_positions'!$E:$M, 9, FALSE),IF(NOT(ISERROR(VLOOKUP(trading_client_detail!$F889,'asset_&amp;_open_positions'!$E:$M, 9, FALSE))),VLOOKUP(trading_client_detail!$F889,'asset_&amp;_open_positions'!$E:$M, 9, FALSE),RIGHT(trading_client_detail!$F889,LEN(trading_client_detail!$F889)-1)))),"")</f>
        <v/>
      </c>
      <c r="B889" t="str">
        <f>IF(AND(trading_client_detail!$A889&lt;&gt;"",ROUND(trading_client_detail!$G889,0)&lt;&gt;0),IF(OR(LEFT(trading_client_detail!$F889,3)="USD",RIGHT(trading_client_detail!$F889,3)="USD"),"",IF(NOT(ISERROR(VLOOKUP(trading_client_detail!$E889,'asset_&amp;_open_positions'!$E:$M, 6, FALSE))),VLOOKUP(trading_client_detail!$E889,'asset_&amp;_open_positions'!$E:$M, 6, FALSE),IF(NOT(ISERROR(VLOOKUP($A889,'asset_&amp;_open_positions'!$E:$M, 6, FALSE))),VLOOKUP($A889,'asset_&amp;_open_positions'!$E:$M, 6, FALSE),"ASSET"))),"")</f>
        <v/>
      </c>
      <c r="C889" t="str">
        <f>IF(AND(trading_client_detail!$A889&lt;&gt;"",ROUND(trading_client_detail!$G889,0)&lt;&gt;0),IF(OR(LEFT(trading_client_detail!$F889,3)="USD",RIGHT(trading_client_detail!$F889,3)="USD"),"",IF(NOT(ISERROR(VLOOKUP(trading_client_detail!$E889,'asset_&amp;_open_positions'!$E:$M, 6, FALSE))),VLOOKUP(trading_client_detail!$E889,'asset_&amp;_open_positions'!$E:$M, 8, FALSE),IF(NOT(ISERROR(VLOOKUP($A889,'asset_&amp;_open_positions'!$E:$M, 6, FALSE))),VLOOKUP($A889,'asset_&amp;_open_positions'!$E:$M, 8, FALSE),1))),"")</f>
        <v/>
      </c>
      <c r="D889" s="42" t="str">
        <f>IF(trading_client_detail!$A889&lt;&gt;"",IF(OR(LEFT(trading_client_detail!$F889,3)="USD",RIGHT(trading_client_detail!$F889,3)="USD",LEFT(trading_client_detail!$F889,3)="EUR",RIGHT(trading_client_detail!$F889,3)="EUR"),"",trading_client_detail!$G889),"")</f>
        <v/>
      </c>
    </row>
    <row r="890" spans="1:4" x14ac:dyDescent="0.25">
      <c r="A890" t="str">
        <f>IF(AND(trading_client_detail!$A890&lt;&gt;"",ROUND(trading_client_detail!$G890,0)&lt;&gt;0),IF(OR(LEFT(trading_client_detail!$F890,3)="USD",RIGHT(trading_client_detail!$F890,3)="USD",LEFT(trading_client_detail!$F890,3)="EUR",RIGHT(trading_client_detail!$F890,3)="EUR"),"",IF(NOT(ISERROR(VLOOKUP(trading_client_detail!$E890,'asset_&amp;_open_positions'!$E:$M, 9, FALSE))),VLOOKUP(trading_client_detail!$E890,'asset_&amp;_open_positions'!$E:$M, 9, FALSE),IF(NOT(ISERROR(VLOOKUP(trading_client_detail!$F890,'asset_&amp;_open_positions'!$E:$M, 9, FALSE))),VLOOKUP(trading_client_detail!$F890,'asset_&amp;_open_positions'!$E:$M, 9, FALSE),RIGHT(trading_client_detail!$F890,LEN(trading_client_detail!$F890)-1)))),"")</f>
        <v/>
      </c>
      <c r="B890" t="str">
        <f>IF(AND(trading_client_detail!$A890&lt;&gt;"",ROUND(trading_client_detail!$G890,0)&lt;&gt;0),IF(OR(LEFT(trading_client_detail!$F890,3)="USD",RIGHT(trading_client_detail!$F890,3)="USD"),"",IF(NOT(ISERROR(VLOOKUP(trading_client_detail!$E890,'asset_&amp;_open_positions'!$E:$M, 6, FALSE))),VLOOKUP(trading_client_detail!$E890,'asset_&amp;_open_positions'!$E:$M, 6, FALSE),IF(NOT(ISERROR(VLOOKUP($A890,'asset_&amp;_open_positions'!$E:$M, 6, FALSE))),VLOOKUP($A890,'asset_&amp;_open_positions'!$E:$M, 6, FALSE),"ASSET"))),"")</f>
        <v/>
      </c>
      <c r="C890" t="str">
        <f>IF(AND(trading_client_detail!$A890&lt;&gt;"",ROUND(trading_client_detail!$G890,0)&lt;&gt;0),IF(OR(LEFT(trading_client_detail!$F890,3)="USD",RIGHT(trading_client_detail!$F890,3)="USD"),"",IF(NOT(ISERROR(VLOOKUP(trading_client_detail!$E890,'asset_&amp;_open_positions'!$E:$M, 6, FALSE))),VLOOKUP(trading_client_detail!$E890,'asset_&amp;_open_positions'!$E:$M, 8, FALSE),IF(NOT(ISERROR(VLOOKUP($A890,'asset_&amp;_open_positions'!$E:$M, 6, FALSE))),VLOOKUP($A890,'asset_&amp;_open_positions'!$E:$M, 8, FALSE),1))),"")</f>
        <v/>
      </c>
      <c r="D890" s="42" t="str">
        <f>IF(trading_client_detail!$A890&lt;&gt;"",IF(OR(LEFT(trading_client_detail!$F890,3)="USD",RIGHT(trading_client_detail!$F890,3)="USD",LEFT(trading_client_detail!$F890,3)="EUR",RIGHT(trading_client_detail!$F890,3)="EUR"),"",trading_client_detail!$G890),"")</f>
        <v/>
      </c>
    </row>
    <row r="891" spans="1:4" x14ac:dyDescent="0.25">
      <c r="A891" t="str">
        <f>IF(AND(trading_client_detail!$A891&lt;&gt;"",ROUND(trading_client_detail!$G891,0)&lt;&gt;0),IF(OR(LEFT(trading_client_detail!$F891,3)="USD",RIGHT(trading_client_detail!$F891,3)="USD",LEFT(trading_client_detail!$F891,3)="EUR",RIGHT(trading_client_detail!$F891,3)="EUR"),"",IF(NOT(ISERROR(VLOOKUP(trading_client_detail!$E891,'asset_&amp;_open_positions'!$E:$M, 9, FALSE))),VLOOKUP(trading_client_detail!$E891,'asset_&amp;_open_positions'!$E:$M, 9, FALSE),IF(NOT(ISERROR(VLOOKUP(trading_client_detail!$F891,'asset_&amp;_open_positions'!$E:$M, 9, FALSE))),VLOOKUP(trading_client_detail!$F891,'asset_&amp;_open_positions'!$E:$M, 9, FALSE),RIGHT(trading_client_detail!$F891,LEN(trading_client_detail!$F891)-1)))),"")</f>
        <v/>
      </c>
      <c r="B891" t="str">
        <f>IF(AND(trading_client_detail!$A891&lt;&gt;"",ROUND(trading_client_detail!$G891,0)&lt;&gt;0),IF(OR(LEFT(trading_client_detail!$F891,3)="USD",RIGHT(trading_client_detail!$F891,3)="USD"),"",IF(NOT(ISERROR(VLOOKUP(trading_client_detail!$E891,'asset_&amp;_open_positions'!$E:$M, 6, FALSE))),VLOOKUP(trading_client_detail!$E891,'asset_&amp;_open_positions'!$E:$M, 6, FALSE),IF(NOT(ISERROR(VLOOKUP($A891,'asset_&amp;_open_positions'!$E:$M, 6, FALSE))),VLOOKUP($A891,'asset_&amp;_open_positions'!$E:$M, 6, FALSE),"ASSET"))),"")</f>
        <v/>
      </c>
      <c r="C891" t="str">
        <f>IF(AND(trading_client_detail!$A891&lt;&gt;"",ROUND(trading_client_detail!$G891,0)&lt;&gt;0),IF(OR(LEFT(trading_client_detail!$F891,3)="USD",RIGHT(trading_client_detail!$F891,3)="USD"),"",IF(NOT(ISERROR(VLOOKUP(trading_client_detail!$E891,'asset_&amp;_open_positions'!$E:$M, 6, FALSE))),VLOOKUP(trading_client_detail!$E891,'asset_&amp;_open_positions'!$E:$M, 8, FALSE),IF(NOT(ISERROR(VLOOKUP($A891,'asset_&amp;_open_positions'!$E:$M, 6, FALSE))),VLOOKUP($A891,'asset_&amp;_open_positions'!$E:$M, 8, FALSE),1))),"")</f>
        <v/>
      </c>
      <c r="D891" s="42" t="str">
        <f>IF(trading_client_detail!$A891&lt;&gt;"",IF(OR(LEFT(trading_client_detail!$F891,3)="USD",RIGHT(trading_client_detail!$F891,3)="USD",LEFT(trading_client_detail!$F891,3)="EUR",RIGHT(trading_client_detail!$F891,3)="EUR"),"",trading_client_detail!$G891),"")</f>
        <v/>
      </c>
    </row>
    <row r="892" spans="1:4" x14ac:dyDescent="0.25">
      <c r="A892" t="str">
        <f>IF(AND(trading_client_detail!$A892&lt;&gt;"",ROUND(trading_client_detail!$G892,0)&lt;&gt;0),IF(OR(LEFT(trading_client_detail!$F892,3)="USD",RIGHT(trading_client_detail!$F892,3)="USD",LEFT(trading_client_detail!$F892,3)="EUR",RIGHT(trading_client_detail!$F892,3)="EUR"),"",IF(NOT(ISERROR(VLOOKUP(trading_client_detail!$E892,'asset_&amp;_open_positions'!$E:$M, 9, FALSE))),VLOOKUP(trading_client_detail!$E892,'asset_&amp;_open_positions'!$E:$M, 9, FALSE),IF(NOT(ISERROR(VLOOKUP(trading_client_detail!$F892,'asset_&amp;_open_positions'!$E:$M, 9, FALSE))),VLOOKUP(trading_client_detail!$F892,'asset_&amp;_open_positions'!$E:$M, 9, FALSE),RIGHT(trading_client_detail!$F892,LEN(trading_client_detail!$F892)-1)))),"")</f>
        <v/>
      </c>
      <c r="B892" t="str">
        <f>IF(AND(trading_client_detail!$A892&lt;&gt;"",ROUND(trading_client_detail!$G892,0)&lt;&gt;0),IF(OR(LEFT(trading_client_detail!$F892,3)="USD",RIGHT(trading_client_detail!$F892,3)="USD"),"",IF(NOT(ISERROR(VLOOKUP(trading_client_detail!$E892,'asset_&amp;_open_positions'!$E:$M, 6, FALSE))),VLOOKUP(trading_client_detail!$E892,'asset_&amp;_open_positions'!$E:$M, 6, FALSE),IF(NOT(ISERROR(VLOOKUP($A892,'asset_&amp;_open_positions'!$E:$M, 6, FALSE))),VLOOKUP($A892,'asset_&amp;_open_positions'!$E:$M, 6, FALSE),"ASSET"))),"")</f>
        <v/>
      </c>
      <c r="C892" t="str">
        <f>IF(AND(trading_client_detail!$A892&lt;&gt;"",ROUND(trading_client_detail!$G892,0)&lt;&gt;0),IF(OR(LEFT(trading_client_detail!$F892,3)="USD",RIGHT(trading_client_detail!$F892,3)="USD"),"",IF(NOT(ISERROR(VLOOKUP(trading_client_detail!$E892,'asset_&amp;_open_positions'!$E:$M, 6, FALSE))),VLOOKUP(trading_client_detail!$E892,'asset_&amp;_open_positions'!$E:$M, 8, FALSE),IF(NOT(ISERROR(VLOOKUP($A892,'asset_&amp;_open_positions'!$E:$M, 6, FALSE))),VLOOKUP($A892,'asset_&amp;_open_positions'!$E:$M, 8, FALSE),1))),"")</f>
        <v/>
      </c>
      <c r="D892" s="42" t="str">
        <f>IF(trading_client_detail!$A892&lt;&gt;"",IF(OR(LEFT(trading_client_detail!$F892,3)="USD",RIGHT(trading_client_detail!$F892,3)="USD",LEFT(trading_client_detail!$F892,3)="EUR",RIGHT(trading_client_detail!$F892,3)="EUR"),"",trading_client_detail!$G892),"")</f>
        <v/>
      </c>
    </row>
    <row r="893" spans="1:4" x14ac:dyDescent="0.25">
      <c r="A893" t="str">
        <f>IF(AND(trading_client_detail!$A893&lt;&gt;"",ROUND(trading_client_detail!$G893,0)&lt;&gt;0),IF(OR(LEFT(trading_client_detail!$F893,3)="USD",RIGHT(trading_client_detail!$F893,3)="USD",LEFT(trading_client_detail!$F893,3)="EUR",RIGHT(trading_client_detail!$F893,3)="EUR"),"",IF(NOT(ISERROR(VLOOKUP(trading_client_detail!$E893,'asset_&amp;_open_positions'!$E:$M, 9, FALSE))),VLOOKUP(trading_client_detail!$E893,'asset_&amp;_open_positions'!$E:$M, 9, FALSE),IF(NOT(ISERROR(VLOOKUP(trading_client_detail!$F893,'asset_&amp;_open_positions'!$E:$M, 9, FALSE))),VLOOKUP(trading_client_detail!$F893,'asset_&amp;_open_positions'!$E:$M, 9, FALSE),RIGHT(trading_client_detail!$F893,LEN(trading_client_detail!$F893)-1)))),"")</f>
        <v/>
      </c>
      <c r="B893" t="str">
        <f>IF(AND(trading_client_detail!$A893&lt;&gt;"",ROUND(trading_client_detail!$G893,0)&lt;&gt;0),IF(OR(LEFT(trading_client_detail!$F893,3)="USD",RIGHT(trading_client_detail!$F893,3)="USD"),"",IF(NOT(ISERROR(VLOOKUP(trading_client_detail!$E893,'asset_&amp;_open_positions'!$E:$M, 6, FALSE))),VLOOKUP(trading_client_detail!$E893,'asset_&amp;_open_positions'!$E:$M, 6, FALSE),IF(NOT(ISERROR(VLOOKUP($A893,'asset_&amp;_open_positions'!$E:$M, 6, FALSE))),VLOOKUP($A893,'asset_&amp;_open_positions'!$E:$M, 6, FALSE),"ASSET"))),"")</f>
        <v/>
      </c>
      <c r="C893" t="str">
        <f>IF(AND(trading_client_detail!$A893&lt;&gt;"",ROUND(trading_client_detail!$G893,0)&lt;&gt;0),IF(OR(LEFT(trading_client_detail!$F893,3)="USD",RIGHT(trading_client_detail!$F893,3)="USD"),"",IF(NOT(ISERROR(VLOOKUP(trading_client_detail!$E893,'asset_&amp;_open_positions'!$E:$M, 6, FALSE))),VLOOKUP(trading_client_detail!$E893,'asset_&amp;_open_positions'!$E:$M, 8, FALSE),IF(NOT(ISERROR(VLOOKUP($A893,'asset_&amp;_open_positions'!$E:$M, 6, FALSE))),VLOOKUP($A893,'asset_&amp;_open_positions'!$E:$M, 8, FALSE),1))),"")</f>
        <v/>
      </c>
      <c r="D893" s="42" t="str">
        <f>IF(trading_client_detail!$A893&lt;&gt;"",IF(OR(LEFT(trading_client_detail!$F893,3)="USD",RIGHT(trading_client_detail!$F893,3)="USD",LEFT(trading_client_detail!$F893,3)="EUR",RIGHT(trading_client_detail!$F893,3)="EUR"),"",trading_client_detail!$G893),"")</f>
        <v/>
      </c>
    </row>
    <row r="894" spans="1:4" x14ac:dyDescent="0.25">
      <c r="A894" t="str">
        <f>IF(AND(trading_client_detail!$A894&lt;&gt;"",ROUND(trading_client_detail!$G894,0)&lt;&gt;0),IF(OR(LEFT(trading_client_detail!$F894,3)="USD",RIGHT(trading_client_detail!$F894,3)="USD",LEFT(trading_client_detail!$F894,3)="EUR",RIGHT(trading_client_detail!$F894,3)="EUR"),"",IF(NOT(ISERROR(VLOOKUP(trading_client_detail!$E894,'asset_&amp;_open_positions'!$E:$M, 9, FALSE))),VLOOKUP(trading_client_detail!$E894,'asset_&amp;_open_positions'!$E:$M, 9, FALSE),IF(NOT(ISERROR(VLOOKUP(trading_client_detail!$F894,'asset_&amp;_open_positions'!$E:$M, 9, FALSE))),VLOOKUP(trading_client_detail!$F894,'asset_&amp;_open_positions'!$E:$M, 9, FALSE),RIGHT(trading_client_detail!$F894,LEN(trading_client_detail!$F894)-1)))),"")</f>
        <v/>
      </c>
      <c r="B894" t="str">
        <f>IF(AND(trading_client_detail!$A894&lt;&gt;"",ROUND(trading_client_detail!$G894,0)&lt;&gt;0),IF(OR(LEFT(trading_client_detail!$F894,3)="USD",RIGHT(trading_client_detail!$F894,3)="USD"),"",IF(NOT(ISERROR(VLOOKUP(trading_client_detail!$E894,'asset_&amp;_open_positions'!$E:$M, 6, FALSE))),VLOOKUP(trading_client_detail!$E894,'asset_&amp;_open_positions'!$E:$M, 6, FALSE),IF(NOT(ISERROR(VLOOKUP($A894,'asset_&amp;_open_positions'!$E:$M, 6, FALSE))),VLOOKUP($A894,'asset_&amp;_open_positions'!$E:$M, 6, FALSE),"ASSET"))),"")</f>
        <v/>
      </c>
      <c r="C894" t="str">
        <f>IF(AND(trading_client_detail!$A894&lt;&gt;"",ROUND(trading_client_detail!$G894,0)&lt;&gt;0),IF(OR(LEFT(trading_client_detail!$F894,3)="USD",RIGHT(trading_client_detail!$F894,3)="USD"),"",IF(NOT(ISERROR(VLOOKUP(trading_client_detail!$E894,'asset_&amp;_open_positions'!$E:$M, 6, FALSE))),VLOOKUP(trading_client_detail!$E894,'asset_&amp;_open_positions'!$E:$M, 8, FALSE),IF(NOT(ISERROR(VLOOKUP($A894,'asset_&amp;_open_positions'!$E:$M, 6, FALSE))),VLOOKUP($A894,'asset_&amp;_open_positions'!$E:$M, 8, FALSE),1))),"")</f>
        <v/>
      </c>
      <c r="D894" s="42" t="str">
        <f>IF(trading_client_detail!$A894&lt;&gt;"",IF(OR(LEFT(trading_client_detail!$F894,3)="USD",RIGHT(trading_client_detail!$F894,3)="USD",LEFT(trading_client_detail!$F894,3)="EUR",RIGHT(trading_client_detail!$F894,3)="EUR"),"",trading_client_detail!$G894),"")</f>
        <v/>
      </c>
    </row>
    <row r="895" spans="1:4" x14ac:dyDescent="0.25">
      <c r="A895" t="str">
        <f>IF(AND(trading_client_detail!$A895&lt;&gt;"",ROUND(trading_client_detail!$G895,0)&lt;&gt;0),IF(OR(LEFT(trading_client_detail!$F895,3)="USD",RIGHT(trading_client_detail!$F895,3)="USD",LEFT(trading_client_detail!$F895,3)="EUR",RIGHT(trading_client_detail!$F895,3)="EUR"),"",IF(NOT(ISERROR(VLOOKUP(trading_client_detail!$E895,'asset_&amp;_open_positions'!$E:$M, 9, FALSE))),VLOOKUP(trading_client_detail!$E895,'asset_&amp;_open_positions'!$E:$M, 9, FALSE),IF(NOT(ISERROR(VLOOKUP(trading_client_detail!$F895,'asset_&amp;_open_positions'!$E:$M, 9, FALSE))),VLOOKUP(trading_client_detail!$F895,'asset_&amp;_open_positions'!$E:$M, 9, FALSE),RIGHT(trading_client_detail!$F895,LEN(trading_client_detail!$F895)-1)))),"")</f>
        <v/>
      </c>
      <c r="B895" t="str">
        <f>IF(AND(trading_client_detail!$A895&lt;&gt;"",ROUND(trading_client_detail!$G895,0)&lt;&gt;0),IF(OR(LEFT(trading_client_detail!$F895,3)="USD",RIGHT(trading_client_detail!$F895,3)="USD"),"",IF(NOT(ISERROR(VLOOKUP(trading_client_detail!$E895,'asset_&amp;_open_positions'!$E:$M, 6, FALSE))),VLOOKUP(trading_client_detail!$E895,'asset_&amp;_open_positions'!$E:$M, 6, FALSE),IF(NOT(ISERROR(VLOOKUP($A895,'asset_&amp;_open_positions'!$E:$M, 6, FALSE))),VLOOKUP($A895,'asset_&amp;_open_positions'!$E:$M, 6, FALSE),"ASSET"))),"")</f>
        <v/>
      </c>
      <c r="C895" t="str">
        <f>IF(AND(trading_client_detail!$A895&lt;&gt;"",ROUND(trading_client_detail!$G895,0)&lt;&gt;0),IF(OR(LEFT(trading_client_detail!$F895,3)="USD",RIGHT(trading_client_detail!$F895,3)="USD"),"",IF(NOT(ISERROR(VLOOKUP(trading_client_detail!$E895,'asset_&amp;_open_positions'!$E:$M, 6, FALSE))),VLOOKUP(trading_client_detail!$E895,'asset_&amp;_open_positions'!$E:$M, 8, FALSE),IF(NOT(ISERROR(VLOOKUP($A895,'asset_&amp;_open_positions'!$E:$M, 6, FALSE))),VLOOKUP($A895,'asset_&amp;_open_positions'!$E:$M, 8, FALSE),1))),"")</f>
        <v/>
      </c>
      <c r="D895" s="42" t="str">
        <f>IF(trading_client_detail!$A895&lt;&gt;"",IF(OR(LEFT(trading_client_detail!$F895,3)="USD",RIGHT(trading_client_detail!$F895,3)="USD",LEFT(trading_client_detail!$F895,3)="EUR",RIGHT(trading_client_detail!$F895,3)="EUR"),"",trading_client_detail!$G895),"")</f>
        <v/>
      </c>
    </row>
    <row r="896" spans="1:4" x14ac:dyDescent="0.25">
      <c r="A896" t="str">
        <f>IF(AND(trading_client_detail!$A896&lt;&gt;"",ROUND(trading_client_detail!$G896,0)&lt;&gt;0),IF(OR(LEFT(trading_client_detail!$F896,3)="USD",RIGHT(trading_client_detail!$F896,3)="USD",LEFT(trading_client_detail!$F896,3)="EUR",RIGHT(trading_client_detail!$F896,3)="EUR"),"",IF(NOT(ISERROR(VLOOKUP(trading_client_detail!$E896,'asset_&amp;_open_positions'!$E:$M, 9, FALSE))),VLOOKUP(trading_client_detail!$E896,'asset_&amp;_open_positions'!$E:$M, 9, FALSE),IF(NOT(ISERROR(VLOOKUP(trading_client_detail!$F896,'asset_&amp;_open_positions'!$E:$M, 9, FALSE))),VLOOKUP(trading_client_detail!$F896,'asset_&amp;_open_positions'!$E:$M, 9, FALSE),RIGHT(trading_client_detail!$F896,LEN(trading_client_detail!$F896)-1)))),"")</f>
        <v/>
      </c>
      <c r="B896" t="str">
        <f>IF(AND(trading_client_detail!$A896&lt;&gt;"",ROUND(trading_client_detail!$G896,0)&lt;&gt;0),IF(OR(LEFT(trading_client_detail!$F896,3)="USD",RIGHT(trading_client_detail!$F896,3)="USD"),"",IF(NOT(ISERROR(VLOOKUP(trading_client_detail!$E896,'asset_&amp;_open_positions'!$E:$M, 6, FALSE))),VLOOKUP(trading_client_detail!$E896,'asset_&amp;_open_positions'!$E:$M, 6, FALSE),IF(NOT(ISERROR(VLOOKUP($A896,'asset_&amp;_open_positions'!$E:$M, 6, FALSE))),VLOOKUP($A896,'asset_&amp;_open_positions'!$E:$M, 6, FALSE),"ASSET"))),"")</f>
        <v/>
      </c>
      <c r="C896" t="str">
        <f>IF(AND(trading_client_detail!$A896&lt;&gt;"",ROUND(trading_client_detail!$G896,0)&lt;&gt;0),IF(OR(LEFT(trading_client_detail!$F896,3)="USD",RIGHT(trading_client_detail!$F896,3)="USD"),"",IF(NOT(ISERROR(VLOOKUP(trading_client_detail!$E896,'asset_&amp;_open_positions'!$E:$M, 6, FALSE))),VLOOKUP(trading_client_detail!$E896,'asset_&amp;_open_positions'!$E:$M, 8, FALSE),IF(NOT(ISERROR(VLOOKUP($A896,'asset_&amp;_open_positions'!$E:$M, 6, FALSE))),VLOOKUP($A896,'asset_&amp;_open_positions'!$E:$M, 8, FALSE),1))),"")</f>
        <v/>
      </c>
      <c r="D896" s="42" t="str">
        <f>IF(trading_client_detail!$A896&lt;&gt;"",IF(OR(LEFT(trading_client_detail!$F896,3)="USD",RIGHT(trading_client_detail!$F896,3)="USD",LEFT(trading_client_detail!$F896,3)="EUR",RIGHT(trading_client_detail!$F896,3)="EUR"),"",trading_client_detail!$G896),"")</f>
        <v/>
      </c>
    </row>
    <row r="897" spans="1:4" x14ac:dyDescent="0.25">
      <c r="A897" t="str">
        <f>IF(AND(trading_client_detail!$A897&lt;&gt;"",ROUND(trading_client_detail!$G897,0)&lt;&gt;0),IF(OR(LEFT(trading_client_detail!$F897,3)="USD",RIGHT(trading_client_detail!$F897,3)="USD",LEFT(trading_client_detail!$F897,3)="EUR",RIGHT(trading_client_detail!$F897,3)="EUR"),"",IF(NOT(ISERROR(VLOOKUP(trading_client_detail!$E897,'asset_&amp;_open_positions'!$E:$M, 9, FALSE))),VLOOKUP(trading_client_detail!$E897,'asset_&amp;_open_positions'!$E:$M, 9, FALSE),IF(NOT(ISERROR(VLOOKUP(trading_client_detail!$F897,'asset_&amp;_open_positions'!$E:$M, 9, FALSE))),VLOOKUP(trading_client_detail!$F897,'asset_&amp;_open_positions'!$E:$M, 9, FALSE),RIGHT(trading_client_detail!$F897,LEN(trading_client_detail!$F897)-1)))),"")</f>
        <v/>
      </c>
      <c r="B897" t="str">
        <f>IF(AND(trading_client_detail!$A897&lt;&gt;"",ROUND(trading_client_detail!$G897,0)&lt;&gt;0),IF(OR(LEFT(trading_client_detail!$F897,3)="USD",RIGHT(trading_client_detail!$F897,3)="USD"),"",IF(NOT(ISERROR(VLOOKUP(trading_client_detail!$E897,'asset_&amp;_open_positions'!$E:$M, 6, FALSE))),VLOOKUP(trading_client_detail!$E897,'asset_&amp;_open_positions'!$E:$M, 6, FALSE),IF(NOT(ISERROR(VLOOKUP($A897,'asset_&amp;_open_positions'!$E:$M, 6, FALSE))),VLOOKUP($A897,'asset_&amp;_open_positions'!$E:$M, 6, FALSE),"ASSET"))),"")</f>
        <v/>
      </c>
      <c r="C897" t="str">
        <f>IF(AND(trading_client_detail!$A897&lt;&gt;"",ROUND(trading_client_detail!$G897,0)&lt;&gt;0),IF(OR(LEFT(trading_client_detail!$F897,3)="USD",RIGHT(trading_client_detail!$F897,3)="USD"),"",IF(NOT(ISERROR(VLOOKUP(trading_client_detail!$E897,'asset_&amp;_open_positions'!$E:$M, 6, FALSE))),VLOOKUP(trading_client_detail!$E897,'asset_&amp;_open_positions'!$E:$M, 8, FALSE),IF(NOT(ISERROR(VLOOKUP($A897,'asset_&amp;_open_positions'!$E:$M, 6, FALSE))),VLOOKUP($A897,'asset_&amp;_open_positions'!$E:$M, 8, FALSE),1))),"")</f>
        <v/>
      </c>
      <c r="D897" s="42" t="str">
        <f>IF(trading_client_detail!$A897&lt;&gt;"",IF(OR(LEFT(trading_client_detail!$F897,3)="USD",RIGHT(trading_client_detail!$F897,3)="USD",LEFT(trading_client_detail!$F897,3)="EUR",RIGHT(trading_client_detail!$F897,3)="EUR"),"",trading_client_detail!$G897),"")</f>
        <v/>
      </c>
    </row>
    <row r="898" spans="1:4" x14ac:dyDescent="0.25">
      <c r="A898" t="str">
        <f>IF(AND(trading_client_detail!$A898&lt;&gt;"",ROUND(trading_client_detail!$G898,0)&lt;&gt;0),IF(OR(LEFT(trading_client_detail!$F898,3)="USD",RIGHT(trading_client_detail!$F898,3)="USD",LEFT(trading_client_detail!$F898,3)="EUR",RIGHT(trading_client_detail!$F898,3)="EUR"),"",IF(NOT(ISERROR(VLOOKUP(trading_client_detail!$E898,'asset_&amp;_open_positions'!$E:$M, 9, FALSE))),VLOOKUP(trading_client_detail!$E898,'asset_&amp;_open_positions'!$E:$M, 9, FALSE),IF(NOT(ISERROR(VLOOKUP(trading_client_detail!$F898,'asset_&amp;_open_positions'!$E:$M, 9, FALSE))),VLOOKUP(trading_client_detail!$F898,'asset_&amp;_open_positions'!$E:$M, 9, FALSE),RIGHT(trading_client_detail!$F898,LEN(trading_client_detail!$F898)-1)))),"")</f>
        <v/>
      </c>
      <c r="B898" t="str">
        <f>IF(AND(trading_client_detail!$A898&lt;&gt;"",ROUND(trading_client_detail!$G898,0)&lt;&gt;0),IF(OR(LEFT(trading_client_detail!$F898,3)="USD",RIGHT(trading_client_detail!$F898,3)="USD"),"",IF(NOT(ISERROR(VLOOKUP(trading_client_detail!$E898,'asset_&amp;_open_positions'!$E:$M, 6, FALSE))),VLOOKUP(trading_client_detail!$E898,'asset_&amp;_open_positions'!$E:$M, 6, FALSE),IF(NOT(ISERROR(VLOOKUP($A898,'asset_&amp;_open_positions'!$E:$M, 6, FALSE))),VLOOKUP($A898,'asset_&amp;_open_positions'!$E:$M, 6, FALSE),"ASSET"))),"")</f>
        <v/>
      </c>
      <c r="C898" t="str">
        <f>IF(AND(trading_client_detail!$A898&lt;&gt;"",ROUND(trading_client_detail!$G898,0)&lt;&gt;0),IF(OR(LEFT(trading_client_detail!$F898,3)="USD",RIGHT(trading_client_detail!$F898,3)="USD"),"",IF(NOT(ISERROR(VLOOKUP(trading_client_detail!$E898,'asset_&amp;_open_positions'!$E:$M, 6, FALSE))),VLOOKUP(trading_client_detail!$E898,'asset_&amp;_open_positions'!$E:$M, 8, FALSE),IF(NOT(ISERROR(VLOOKUP($A898,'asset_&amp;_open_positions'!$E:$M, 6, FALSE))),VLOOKUP($A898,'asset_&amp;_open_positions'!$E:$M, 8, FALSE),1))),"")</f>
        <v/>
      </c>
      <c r="D898" s="42" t="str">
        <f>IF(trading_client_detail!$A898&lt;&gt;"",IF(OR(LEFT(trading_client_detail!$F898,3)="USD",RIGHT(trading_client_detail!$F898,3)="USD",LEFT(trading_client_detail!$F898,3)="EUR",RIGHT(trading_client_detail!$F898,3)="EUR"),"",trading_client_detail!$G898),"")</f>
        <v/>
      </c>
    </row>
    <row r="899" spans="1:4" x14ac:dyDescent="0.25">
      <c r="A899" t="str">
        <f>IF(AND(trading_client_detail!$A899&lt;&gt;"",ROUND(trading_client_detail!$G899,0)&lt;&gt;0),IF(OR(LEFT(trading_client_detail!$F899,3)="USD",RIGHT(trading_client_detail!$F899,3)="USD",LEFT(trading_client_detail!$F899,3)="EUR",RIGHT(trading_client_detail!$F899,3)="EUR"),"",IF(NOT(ISERROR(VLOOKUP(trading_client_detail!$E899,'asset_&amp;_open_positions'!$E:$M, 9, FALSE))),VLOOKUP(trading_client_detail!$E899,'asset_&amp;_open_positions'!$E:$M, 9, FALSE),IF(NOT(ISERROR(VLOOKUP(trading_client_detail!$F899,'asset_&amp;_open_positions'!$E:$M, 9, FALSE))),VLOOKUP(trading_client_detail!$F899,'asset_&amp;_open_positions'!$E:$M, 9, FALSE),RIGHT(trading_client_detail!$F899,LEN(trading_client_detail!$F899)-1)))),"")</f>
        <v/>
      </c>
      <c r="B899" t="str">
        <f>IF(AND(trading_client_detail!$A899&lt;&gt;"",ROUND(trading_client_detail!$G899,0)&lt;&gt;0),IF(OR(LEFT(trading_client_detail!$F899,3)="USD",RIGHT(trading_client_detail!$F899,3)="USD"),"",IF(NOT(ISERROR(VLOOKUP(trading_client_detail!$E899,'asset_&amp;_open_positions'!$E:$M, 6, FALSE))),VLOOKUP(trading_client_detail!$E899,'asset_&amp;_open_positions'!$E:$M, 6, FALSE),IF(NOT(ISERROR(VLOOKUP($A899,'asset_&amp;_open_positions'!$E:$M, 6, FALSE))),VLOOKUP($A899,'asset_&amp;_open_positions'!$E:$M, 6, FALSE),"ASSET"))),"")</f>
        <v/>
      </c>
      <c r="C899" t="str">
        <f>IF(AND(trading_client_detail!$A899&lt;&gt;"",ROUND(trading_client_detail!$G899,0)&lt;&gt;0),IF(OR(LEFT(trading_client_detail!$F899,3)="USD",RIGHT(trading_client_detail!$F899,3)="USD"),"",IF(NOT(ISERROR(VLOOKUP(trading_client_detail!$E899,'asset_&amp;_open_positions'!$E:$M, 6, FALSE))),VLOOKUP(trading_client_detail!$E899,'asset_&amp;_open_positions'!$E:$M, 8, FALSE),IF(NOT(ISERROR(VLOOKUP($A899,'asset_&amp;_open_positions'!$E:$M, 6, FALSE))),VLOOKUP($A899,'asset_&amp;_open_positions'!$E:$M, 8, FALSE),1))),"")</f>
        <v/>
      </c>
      <c r="D899" s="42" t="str">
        <f>IF(trading_client_detail!$A899&lt;&gt;"",IF(OR(LEFT(trading_client_detail!$F899,3)="USD",RIGHT(trading_client_detail!$F899,3)="USD",LEFT(trading_client_detail!$F899,3)="EUR",RIGHT(trading_client_detail!$F899,3)="EUR"),"",trading_client_detail!$G899),"")</f>
        <v/>
      </c>
    </row>
    <row r="900" spans="1:4" x14ac:dyDescent="0.25">
      <c r="A900" t="str">
        <f>IF(AND(trading_client_detail!$A900&lt;&gt;"",ROUND(trading_client_detail!$G900,0)&lt;&gt;0),IF(OR(LEFT(trading_client_detail!$F900,3)="USD",RIGHT(trading_client_detail!$F900,3)="USD",LEFT(trading_client_detail!$F900,3)="EUR",RIGHT(trading_client_detail!$F900,3)="EUR"),"",IF(NOT(ISERROR(VLOOKUP(trading_client_detail!$E900,'asset_&amp;_open_positions'!$E:$M, 9, FALSE))),VLOOKUP(trading_client_detail!$E900,'asset_&amp;_open_positions'!$E:$M, 9, FALSE),IF(NOT(ISERROR(VLOOKUP(trading_client_detail!$F900,'asset_&amp;_open_positions'!$E:$M, 9, FALSE))),VLOOKUP(trading_client_detail!$F900,'asset_&amp;_open_positions'!$E:$M, 9, FALSE),RIGHT(trading_client_detail!$F900,LEN(trading_client_detail!$F900)-1)))),"")</f>
        <v/>
      </c>
      <c r="B900" t="str">
        <f>IF(AND(trading_client_detail!$A900&lt;&gt;"",ROUND(trading_client_detail!$G900,0)&lt;&gt;0),IF(OR(LEFT(trading_client_detail!$F900,3)="USD",RIGHT(trading_client_detail!$F900,3)="USD"),"",IF(NOT(ISERROR(VLOOKUP(trading_client_detail!$E900,'asset_&amp;_open_positions'!$E:$M, 6, FALSE))),VLOOKUP(trading_client_detail!$E900,'asset_&amp;_open_positions'!$E:$M, 6, FALSE),IF(NOT(ISERROR(VLOOKUP($A900,'asset_&amp;_open_positions'!$E:$M, 6, FALSE))),VLOOKUP($A900,'asset_&amp;_open_positions'!$E:$M, 6, FALSE),"ASSET"))),"")</f>
        <v/>
      </c>
      <c r="C900" t="str">
        <f>IF(AND(trading_client_detail!$A900&lt;&gt;"",ROUND(trading_client_detail!$G900,0)&lt;&gt;0),IF(OR(LEFT(trading_client_detail!$F900,3)="USD",RIGHT(trading_client_detail!$F900,3)="USD"),"",IF(NOT(ISERROR(VLOOKUP(trading_client_detail!$E900,'asset_&amp;_open_positions'!$E:$M, 6, FALSE))),VLOOKUP(trading_client_detail!$E900,'asset_&amp;_open_positions'!$E:$M, 8, FALSE),IF(NOT(ISERROR(VLOOKUP($A900,'asset_&amp;_open_positions'!$E:$M, 6, FALSE))),VLOOKUP($A900,'asset_&amp;_open_positions'!$E:$M, 8, FALSE),1))),"")</f>
        <v/>
      </c>
      <c r="D900" s="42" t="str">
        <f>IF(trading_client_detail!$A900&lt;&gt;"",IF(OR(LEFT(trading_client_detail!$F900,3)="USD",RIGHT(trading_client_detail!$F900,3)="USD",LEFT(trading_client_detail!$F900,3)="EUR",RIGHT(trading_client_detail!$F900,3)="EUR"),"",trading_client_detail!$G900),"")</f>
        <v/>
      </c>
    </row>
    <row r="901" spans="1:4" x14ac:dyDescent="0.25">
      <c r="A901" t="str">
        <f>IF(AND(trading_client_detail!$A901&lt;&gt;"",ROUND(trading_client_detail!$G901,0)&lt;&gt;0),IF(OR(LEFT(trading_client_detail!$F901,3)="USD",RIGHT(trading_client_detail!$F901,3)="USD",LEFT(trading_client_detail!$F901,3)="EUR",RIGHT(trading_client_detail!$F901,3)="EUR"),"",IF(NOT(ISERROR(VLOOKUP(trading_client_detail!$E901,'asset_&amp;_open_positions'!$E:$M, 9, FALSE))),VLOOKUP(trading_client_detail!$E901,'asset_&amp;_open_positions'!$E:$M, 9, FALSE),IF(NOT(ISERROR(VLOOKUP(trading_client_detail!$F901,'asset_&amp;_open_positions'!$E:$M, 9, FALSE))),VLOOKUP(trading_client_detail!$F901,'asset_&amp;_open_positions'!$E:$M, 9, FALSE),RIGHT(trading_client_detail!$F901,LEN(trading_client_detail!$F901)-1)))),"")</f>
        <v/>
      </c>
      <c r="B901" t="str">
        <f>IF(AND(trading_client_detail!$A901&lt;&gt;"",ROUND(trading_client_detail!$G901,0)&lt;&gt;0),IF(OR(LEFT(trading_client_detail!$F901,3)="USD",RIGHT(trading_client_detail!$F901,3)="USD"),"",IF(NOT(ISERROR(VLOOKUP(trading_client_detail!$E901,'asset_&amp;_open_positions'!$E:$M, 6, FALSE))),VLOOKUP(trading_client_detail!$E901,'asset_&amp;_open_positions'!$E:$M, 6, FALSE),IF(NOT(ISERROR(VLOOKUP($A901,'asset_&amp;_open_positions'!$E:$M, 6, FALSE))),VLOOKUP($A901,'asset_&amp;_open_positions'!$E:$M, 6, FALSE),"ASSET"))),"")</f>
        <v/>
      </c>
      <c r="C901" t="str">
        <f>IF(AND(trading_client_detail!$A901&lt;&gt;"",ROUND(trading_client_detail!$G901,0)&lt;&gt;0),IF(OR(LEFT(trading_client_detail!$F901,3)="USD",RIGHT(trading_client_detail!$F901,3)="USD"),"",IF(NOT(ISERROR(VLOOKUP(trading_client_detail!$E901,'asset_&amp;_open_positions'!$E:$M, 6, FALSE))),VLOOKUP(trading_client_detail!$E901,'asset_&amp;_open_positions'!$E:$M, 8, FALSE),IF(NOT(ISERROR(VLOOKUP($A901,'asset_&amp;_open_positions'!$E:$M, 6, FALSE))),VLOOKUP($A901,'asset_&amp;_open_positions'!$E:$M, 8, FALSE),1))),"")</f>
        <v/>
      </c>
      <c r="D901" s="42" t="str">
        <f>IF(trading_client_detail!$A901&lt;&gt;"",IF(OR(LEFT(trading_client_detail!$F901,3)="USD",RIGHT(trading_client_detail!$F901,3)="USD",LEFT(trading_client_detail!$F901,3)="EUR",RIGHT(trading_client_detail!$F901,3)="EUR"),"",trading_client_detail!$G901),"")</f>
        <v/>
      </c>
    </row>
    <row r="902" spans="1:4" x14ac:dyDescent="0.25">
      <c r="A902" t="str">
        <f>IF(AND(trading_client_detail!$A902&lt;&gt;"",ROUND(trading_client_detail!$G902,0)&lt;&gt;0),IF(OR(LEFT(trading_client_detail!$F902,3)="USD",RIGHT(trading_client_detail!$F902,3)="USD",LEFT(trading_client_detail!$F902,3)="EUR",RIGHT(trading_client_detail!$F902,3)="EUR"),"",IF(NOT(ISERROR(VLOOKUP(trading_client_detail!$E902,'asset_&amp;_open_positions'!$E:$M, 9, FALSE))),VLOOKUP(trading_client_detail!$E902,'asset_&amp;_open_positions'!$E:$M, 9, FALSE),IF(NOT(ISERROR(VLOOKUP(trading_client_detail!$F902,'asset_&amp;_open_positions'!$E:$M, 9, FALSE))),VLOOKUP(trading_client_detail!$F902,'asset_&amp;_open_positions'!$E:$M, 9, FALSE),RIGHT(trading_client_detail!$F902,LEN(trading_client_detail!$F902)-1)))),"")</f>
        <v/>
      </c>
      <c r="B902" t="str">
        <f>IF(AND(trading_client_detail!$A902&lt;&gt;"",ROUND(trading_client_detail!$G902,0)&lt;&gt;0),IF(OR(LEFT(trading_client_detail!$F902,3)="USD",RIGHT(trading_client_detail!$F902,3)="USD"),"",IF(NOT(ISERROR(VLOOKUP(trading_client_detail!$E902,'asset_&amp;_open_positions'!$E:$M, 6, FALSE))),VLOOKUP(trading_client_detail!$E902,'asset_&amp;_open_positions'!$E:$M, 6, FALSE),IF(NOT(ISERROR(VLOOKUP($A902,'asset_&amp;_open_positions'!$E:$M, 6, FALSE))),VLOOKUP($A902,'asset_&amp;_open_positions'!$E:$M, 6, FALSE),"ASSET"))),"")</f>
        <v/>
      </c>
      <c r="C902" t="str">
        <f>IF(AND(trading_client_detail!$A902&lt;&gt;"",ROUND(trading_client_detail!$G902,0)&lt;&gt;0),IF(OR(LEFT(trading_client_detail!$F902,3)="USD",RIGHT(trading_client_detail!$F902,3)="USD"),"",IF(NOT(ISERROR(VLOOKUP(trading_client_detail!$E902,'asset_&amp;_open_positions'!$E:$M, 6, FALSE))),VLOOKUP(trading_client_detail!$E902,'asset_&amp;_open_positions'!$E:$M, 8, FALSE),IF(NOT(ISERROR(VLOOKUP($A902,'asset_&amp;_open_positions'!$E:$M, 6, FALSE))),VLOOKUP($A902,'asset_&amp;_open_positions'!$E:$M, 8, FALSE),1))),"")</f>
        <v/>
      </c>
      <c r="D902" s="42" t="str">
        <f>IF(trading_client_detail!$A902&lt;&gt;"",IF(OR(LEFT(trading_client_detail!$F902,3)="USD",RIGHT(trading_client_detail!$F902,3)="USD",LEFT(trading_client_detail!$F902,3)="EUR",RIGHT(trading_client_detail!$F902,3)="EUR"),"",trading_client_detail!$G902),"")</f>
        <v/>
      </c>
    </row>
    <row r="903" spans="1:4" x14ac:dyDescent="0.25">
      <c r="A903" t="str">
        <f>IF(AND(trading_client_detail!$A903&lt;&gt;"",ROUND(trading_client_detail!$G903,0)&lt;&gt;0),IF(OR(LEFT(trading_client_detail!$F903,3)="USD",RIGHT(trading_client_detail!$F903,3)="USD",LEFT(trading_client_detail!$F903,3)="EUR",RIGHT(trading_client_detail!$F903,3)="EUR"),"",IF(NOT(ISERROR(VLOOKUP(trading_client_detail!$E903,'asset_&amp;_open_positions'!$E:$M, 9, FALSE))),VLOOKUP(trading_client_detail!$E903,'asset_&amp;_open_positions'!$E:$M, 9, FALSE),IF(NOT(ISERROR(VLOOKUP(trading_client_detail!$F903,'asset_&amp;_open_positions'!$E:$M, 9, FALSE))),VLOOKUP(trading_client_detail!$F903,'asset_&amp;_open_positions'!$E:$M, 9, FALSE),RIGHT(trading_client_detail!$F903,LEN(trading_client_detail!$F903)-1)))),"")</f>
        <v/>
      </c>
      <c r="B903" t="str">
        <f>IF(AND(trading_client_detail!$A903&lt;&gt;"",ROUND(trading_client_detail!$G903,0)&lt;&gt;0),IF(OR(LEFT(trading_client_detail!$F903,3)="USD",RIGHT(trading_client_detail!$F903,3)="USD"),"",IF(NOT(ISERROR(VLOOKUP(trading_client_detail!$E903,'asset_&amp;_open_positions'!$E:$M, 6, FALSE))),VLOOKUP(trading_client_detail!$E903,'asset_&amp;_open_positions'!$E:$M, 6, FALSE),IF(NOT(ISERROR(VLOOKUP($A903,'asset_&amp;_open_positions'!$E:$M, 6, FALSE))),VLOOKUP($A903,'asset_&amp;_open_positions'!$E:$M, 6, FALSE),"ASSET"))),"")</f>
        <v/>
      </c>
      <c r="C903" t="str">
        <f>IF(AND(trading_client_detail!$A903&lt;&gt;"",ROUND(trading_client_detail!$G903,0)&lt;&gt;0),IF(OR(LEFT(trading_client_detail!$F903,3)="USD",RIGHT(trading_client_detail!$F903,3)="USD"),"",IF(NOT(ISERROR(VLOOKUP(trading_client_detail!$E903,'asset_&amp;_open_positions'!$E:$M, 6, FALSE))),VLOOKUP(trading_client_detail!$E903,'asset_&amp;_open_positions'!$E:$M, 8, FALSE),IF(NOT(ISERROR(VLOOKUP($A903,'asset_&amp;_open_positions'!$E:$M, 6, FALSE))),VLOOKUP($A903,'asset_&amp;_open_positions'!$E:$M, 8, FALSE),1))),"")</f>
        <v/>
      </c>
      <c r="D903" s="42" t="str">
        <f>IF(trading_client_detail!$A903&lt;&gt;"",IF(OR(LEFT(trading_client_detail!$F903,3)="USD",RIGHT(trading_client_detail!$F903,3)="USD",LEFT(trading_client_detail!$F903,3)="EUR",RIGHT(trading_client_detail!$F903,3)="EUR"),"",trading_client_detail!$G903),"")</f>
        <v/>
      </c>
    </row>
    <row r="904" spans="1:4" x14ac:dyDescent="0.25">
      <c r="A904" t="str">
        <f>IF(AND(trading_client_detail!$A904&lt;&gt;"",ROUND(trading_client_detail!$G904,0)&lt;&gt;0),IF(OR(LEFT(trading_client_detail!$F904,3)="USD",RIGHT(trading_client_detail!$F904,3)="USD",LEFT(trading_client_detail!$F904,3)="EUR",RIGHT(trading_client_detail!$F904,3)="EUR"),"",IF(NOT(ISERROR(VLOOKUP(trading_client_detail!$E904,'asset_&amp;_open_positions'!$E:$M, 9, FALSE))),VLOOKUP(trading_client_detail!$E904,'asset_&amp;_open_positions'!$E:$M, 9, FALSE),IF(NOT(ISERROR(VLOOKUP(trading_client_detail!$F904,'asset_&amp;_open_positions'!$E:$M, 9, FALSE))),VLOOKUP(trading_client_detail!$F904,'asset_&amp;_open_positions'!$E:$M, 9, FALSE),RIGHT(trading_client_detail!$F904,LEN(trading_client_detail!$F904)-1)))),"")</f>
        <v/>
      </c>
      <c r="B904" t="str">
        <f>IF(AND(trading_client_detail!$A904&lt;&gt;"",ROUND(trading_client_detail!$G904,0)&lt;&gt;0),IF(OR(LEFT(trading_client_detail!$F904,3)="USD",RIGHT(trading_client_detail!$F904,3)="USD"),"",IF(NOT(ISERROR(VLOOKUP(trading_client_detail!$E904,'asset_&amp;_open_positions'!$E:$M, 6, FALSE))),VLOOKUP(trading_client_detail!$E904,'asset_&amp;_open_positions'!$E:$M, 6, FALSE),IF(NOT(ISERROR(VLOOKUP($A904,'asset_&amp;_open_positions'!$E:$M, 6, FALSE))),VLOOKUP($A904,'asset_&amp;_open_positions'!$E:$M, 6, FALSE),"ASSET"))),"")</f>
        <v/>
      </c>
      <c r="C904" t="str">
        <f>IF(AND(trading_client_detail!$A904&lt;&gt;"",ROUND(trading_client_detail!$G904,0)&lt;&gt;0),IF(OR(LEFT(trading_client_detail!$F904,3)="USD",RIGHT(trading_client_detail!$F904,3)="USD"),"",IF(NOT(ISERROR(VLOOKUP(trading_client_detail!$E904,'asset_&amp;_open_positions'!$E:$M, 6, FALSE))),VLOOKUP(trading_client_detail!$E904,'asset_&amp;_open_positions'!$E:$M, 8, FALSE),IF(NOT(ISERROR(VLOOKUP($A904,'asset_&amp;_open_positions'!$E:$M, 6, FALSE))),VLOOKUP($A904,'asset_&amp;_open_positions'!$E:$M, 8, FALSE),1))),"")</f>
        <v/>
      </c>
      <c r="D904" s="42" t="str">
        <f>IF(trading_client_detail!$A904&lt;&gt;"",IF(OR(LEFT(trading_client_detail!$F904,3)="USD",RIGHT(trading_client_detail!$F904,3)="USD",LEFT(trading_client_detail!$F904,3)="EUR",RIGHT(trading_client_detail!$F904,3)="EUR"),"",trading_client_detail!$G904),"")</f>
        <v/>
      </c>
    </row>
    <row r="905" spans="1:4" x14ac:dyDescent="0.25">
      <c r="A905" t="str">
        <f>IF(AND(trading_client_detail!$A905&lt;&gt;"",ROUND(trading_client_detail!$G905,0)&lt;&gt;0),IF(OR(LEFT(trading_client_detail!$F905,3)="USD",RIGHT(trading_client_detail!$F905,3)="USD",LEFT(trading_client_detail!$F905,3)="EUR",RIGHT(trading_client_detail!$F905,3)="EUR"),"",IF(NOT(ISERROR(VLOOKUP(trading_client_detail!$E905,'asset_&amp;_open_positions'!$E:$M, 9, FALSE))),VLOOKUP(trading_client_detail!$E905,'asset_&amp;_open_positions'!$E:$M, 9, FALSE),IF(NOT(ISERROR(VLOOKUP(trading_client_detail!$F905,'asset_&amp;_open_positions'!$E:$M, 9, FALSE))),VLOOKUP(trading_client_detail!$F905,'asset_&amp;_open_positions'!$E:$M, 9, FALSE),RIGHT(trading_client_detail!$F905,LEN(trading_client_detail!$F905)-1)))),"")</f>
        <v/>
      </c>
      <c r="B905" t="str">
        <f>IF(AND(trading_client_detail!$A905&lt;&gt;"",ROUND(trading_client_detail!$G905,0)&lt;&gt;0),IF(OR(LEFT(trading_client_detail!$F905,3)="USD",RIGHT(trading_client_detail!$F905,3)="USD"),"",IF(NOT(ISERROR(VLOOKUP(trading_client_detail!$E905,'asset_&amp;_open_positions'!$E:$M, 6, FALSE))),VLOOKUP(trading_client_detail!$E905,'asset_&amp;_open_positions'!$E:$M, 6, FALSE),IF(NOT(ISERROR(VLOOKUP($A905,'asset_&amp;_open_positions'!$E:$M, 6, FALSE))),VLOOKUP($A905,'asset_&amp;_open_positions'!$E:$M, 6, FALSE),"ASSET"))),"")</f>
        <v/>
      </c>
      <c r="C905" t="str">
        <f>IF(AND(trading_client_detail!$A905&lt;&gt;"",ROUND(trading_client_detail!$G905,0)&lt;&gt;0),IF(OR(LEFT(trading_client_detail!$F905,3)="USD",RIGHT(trading_client_detail!$F905,3)="USD"),"",IF(NOT(ISERROR(VLOOKUP(trading_client_detail!$E905,'asset_&amp;_open_positions'!$E:$M, 6, FALSE))),VLOOKUP(trading_client_detail!$E905,'asset_&amp;_open_positions'!$E:$M, 8, FALSE),IF(NOT(ISERROR(VLOOKUP($A905,'asset_&amp;_open_positions'!$E:$M, 6, FALSE))),VLOOKUP($A905,'asset_&amp;_open_positions'!$E:$M, 8, FALSE),1))),"")</f>
        <v/>
      </c>
      <c r="D905" s="42" t="str">
        <f>IF(trading_client_detail!$A905&lt;&gt;"",IF(OR(LEFT(trading_client_detail!$F905,3)="USD",RIGHT(trading_client_detail!$F905,3)="USD",LEFT(trading_client_detail!$F905,3)="EUR",RIGHT(trading_client_detail!$F905,3)="EUR"),"",trading_client_detail!$G905),"")</f>
        <v/>
      </c>
    </row>
    <row r="906" spans="1:4" x14ac:dyDescent="0.25">
      <c r="A906" t="str">
        <f>IF(AND(trading_client_detail!$A906&lt;&gt;"",ROUND(trading_client_detail!$G906,0)&lt;&gt;0),IF(OR(LEFT(trading_client_detail!$F906,3)="USD",RIGHT(trading_client_detail!$F906,3)="USD",LEFT(trading_client_detail!$F906,3)="EUR",RIGHT(trading_client_detail!$F906,3)="EUR"),"",IF(NOT(ISERROR(VLOOKUP(trading_client_detail!$E906,'asset_&amp;_open_positions'!$E:$M, 9, FALSE))),VLOOKUP(trading_client_detail!$E906,'asset_&amp;_open_positions'!$E:$M, 9, FALSE),IF(NOT(ISERROR(VLOOKUP(trading_client_detail!$F906,'asset_&amp;_open_positions'!$E:$M, 9, FALSE))),VLOOKUP(trading_client_detail!$F906,'asset_&amp;_open_positions'!$E:$M, 9, FALSE),RIGHT(trading_client_detail!$F906,LEN(trading_client_detail!$F906)-1)))),"")</f>
        <v/>
      </c>
      <c r="B906" t="str">
        <f>IF(AND(trading_client_detail!$A906&lt;&gt;"",ROUND(trading_client_detail!$G906,0)&lt;&gt;0),IF(OR(LEFT(trading_client_detail!$F906,3)="USD",RIGHT(trading_client_detail!$F906,3)="USD"),"",IF(NOT(ISERROR(VLOOKUP(trading_client_detail!$E906,'asset_&amp;_open_positions'!$E:$M, 6, FALSE))),VLOOKUP(trading_client_detail!$E906,'asset_&amp;_open_positions'!$E:$M, 6, FALSE),IF(NOT(ISERROR(VLOOKUP($A906,'asset_&amp;_open_positions'!$E:$M, 6, FALSE))),VLOOKUP($A906,'asset_&amp;_open_positions'!$E:$M, 6, FALSE),"ASSET"))),"")</f>
        <v/>
      </c>
      <c r="C906" t="str">
        <f>IF(AND(trading_client_detail!$A906&lt;&gt;"",ROUND(trading_client_detail!$G906,0)&lt;&gt;0),IF(OR(LEFT(trading_client_detail!$F906,3)="USD",RIGHT(trading_client_detail!$F906,3)="USD"),"",IF(NOT(ISERROR(VLOOKUP(trading_client_detail!$E906,'asset_&amp;_open_positions'!$E:$M, 6, FALSE))),VLOOKUP(trading_client_detail!$E906,'asset_&amp;_open_positions'!$E:$M, 8, FALSE),IF(NOT(ISERROR(VLOOKUP($A906,'asset_&amp;_open_positions'!$E:$M, 6, FALSE))),VLOOKUP($A906,'asset_&amp;_open_positions'!$E:$M, 8, FALSE),1))),"")</f>
        <v/>
      </c>
      <c r="D906" s="42" t="str">
        <f>IF(trading_client_detail!$A906&lt;&gt;"",IF(OR(LEFT(trading_client_detail!$F906,3)="USD",RIGHT(trading_client_detail!$F906,3)="USD",LEFT(trading_client_detail!$F906,3)="EUR",RIGHT(trading_client_detail!$F906,3)="EUR"),"",trading_client_detail!$G906),"")</f>
        <v/>
      </c>
    </row>
    <row r="907" spans="1:4" x14ac:dyDescent="0.25">
      <c r="A907" t="str">
        <f>IF(AND(trading_client_detail!$A907&lt;&gt;"",ROUND(trading_client_detail!$G907,0)&lt;&gt;0),IF(OR(LEFT(trading_client_detail!$F907,3)="USD",RIGHT(trading_client_detail!$F907,3)="USD",LEFT(trading_client_detail!$F907,3)="EUR",RIGHT(trading_client_detail!$F907,3)="EUR"),"",IF(NOT(ISERROR(VLOOKUP(trading_client_detail!$E907,'asset_&amp;_open_positions'!$E:$M, 9, FALSE))),VLOOKUP(trading_client_detail!$E907,'asset_&amp;_open_positions'!$E:$M, 9, FALSE),IF(NOT(ISERROR(VLOOKUP(trading_client_detail!$F907,'asset_&amp;_open_positions'!$E:$M, 9, FALSE))),VLOOKUP(trading_client_detail!$F907,'asset_&amp;_open_positions'!$E:$M, 9, FALSE),RIGHT(trading_client_detail!$F907,LEN(trading_client_detail!$F907)-1)))),"")</f>
        <v/>
      </c>
      <c r="B907" t="str">
        <f>IF(AND(trading_client_detail!$A907&lt;&gt;"",ROUND(trading_client_detail!$G907,0)&lt;&gt;0),IF(OR(LEFT(trading_client_detail!$F907,3)="USD",RIGHT(trading_client_detail!$F907,3)="USD"),"",IF(NOT(ISERROR(VLOOKUP(trading_client_detail!$E907,'asset_&amp;_open_positions'!$E:$M, 6, FALSE))),VLOOKUP(trading_client_detail!$E907,'asset_&amp;_open_positions'!$E:$M, 6, FALSE),IF(NOT(ISERROR(VLOOKUP($A907,'asset_&amp;_open_positions'!$E:$M, 6, FALSE))),VLOOKUP($A907,'asset_&amp;_open_positions'!$E:$M, 6, FALSE),"ASSET"))),"")</f>
        <v/>
      </c>
      <c r="C907" t="str">
        <f>IF(AND(trading_client_detail!$A907&lt;&gt;"",ROUND(trading_client_detail!$G907,0)&lt;&gt;0),IF(OR(LEFT(trading_client_detail!$F907,3)="USD",RIGHT(trading_client_detail!$F907,3)="USD"),"",IF(NOT(ISERROR(VLOOKUP(trading_client_detail!$E907,'asset_&amp;_open_positions'!$E:$M, 6, FALSE))),VLOOKUP(trading_client_detail!$E907,'asset_&amp;_open_positions'!$E:$M, 8, FALSE),IF(NOT(ISERROR(VLOOKUP($A907,'asset_&amp;_open_positions'!$E:$M, 6, FALSE))),VLOOKUP($A907,'asset_&amp;_open_positions'!$E:$M, 8, FALSE),1))),"")</f>
        <v/>
      </c>
      <c r="D907" s="42" t="str">
        <f>IF(trading_client_detail!$A907&lt;&gt;"",IF(OR(LEFT(trading_client_detail!$F907,3)="USD",RIGHT(trading_client_detail!$F907,3)="USD",LEFT(trading_client_detail!$F907,3)="EUR",RIGHT(trading_client_detail!$F907,3)="EUR"),"",trading_client_detail!$G907),"")</f>
        <v/>
      </c>
    </row>
    <row r="908" spans="1:4" x14ac:dyDescent="0.25">
      <c r="A908" t="str">
        <f>IF(AND(trading_client_detail!$A908&lt;&gt;"",ROUND(trading_client_detail!$G908,0)&lt;&gt;0),IF(OR(LEFT(trading_client_detail!$F908,3)="USD",RIGHT(trading_client_detail!$F908,3)="USD",LEFT(trading_client_detail!$F908,3)="EUR",RIGHT(trading_client_detail!$F908,3)="EUR"),"",IF(NOT(ISERROR(VLOOKUP(trading_client_detail!$E908,'asset_&amp;_open_positions'!$E:$M, 9, FALSE))),VLOOKUP(trading_client_detail!$E908,'asset_&amp;_open_positions'!$E:$M, 9, FALSE),IF(NOT(ISERROR(VLOOKUP(trading_client_detail!$F908,'asset_&amp;_open_positions'!$E:$M, 9, FALSE))),VLOOKUP(trading_client_detail!$F908,'asset_&amp;_open_positions'!$E:$M, 9, FALSE),RIGHT(trading_client_detail!$F908,LEN(trading_client_detail!$F908)-1)))),"")</f>
        <v/>
      </c>
      <c r="B908" t="str">
        <f>IF(AND(trading_client_detail!$A908&lt;&gt;"",ROUND(trading_client_detail!$G908,0)&lt;&gt;0),IF(OR(LEFT(trading_client_detail!$F908,3)="USD",RIGHT(trading_client_detail!$F908,3)="USD"),"",IF(NOT(ISERROR(VLOOKUP(trading_client_detail!$E908,'asset_&amp;_open_positions'!$E:$M, 6, FALSE))),VLOOKUP(trading_client_detail!$E908,'asset_&amp;_open_positions'!$E:$M, 6, FALSE),IF(NOT(ISERROR(VLOOKUP($A908,'asset_&amp;_open_positions'!$E:$M, 6, FALSE))),VLOOKUP($A908,'asset_&amp;_open_positions'!$E:$M, 6, FALSE),"ASSET"))),"")</f>
        <v/>
      </c>
      <c r="C908" t="str">
        <f>IF(AND(trading_client_detail!$A908&lt;&gt;"",ROUND(trading_client_detail!$G908,0)&lt;&gt;0),IF(OR(LEFT(trading_client_detail!$F908,3)="USD",RIGHT(trading_client_detail!$F908,3)="USD"),"",IF(NOT(ISERROR(VLOOKUP(trading_client_detail!$E908,'asset_&amp;_open_positions'!$E:$M, 6, FALSE))),VLOOKUP(trading_client_detail!$E908,'asset_&amp;_open_positions'!$E:$M, 8, FALSE),IF(NOT(ISERROR(VLOOKUP($A908,'asset_&amp;_open_positions'!$E:$M, 6, FALSE))),VLOOKUP($A908,'asset_&amp;_open_positions'!$E:$M, 8, FALSE),1))),"")</f>
        <v/>
      </c>
      <c r="D908" s="42" t="str">
        <f>IF(trading_client_detail!$A908&lt;&gt;"",IF(OR(LEFT(trading_client_detail!$F908,3)="USD",RIGHT(trading_client_detail!$F908,3)="USD",LEFT(trading_client_detail!$F908,3)="EUR",RIGHT(trading_client_detail!$F908,3)="EUR"),"",trading_client_detail!$G908),"")</f>
        <v/>
      </c>
    </row>
    <row r="909" spans="1:4" x14ac:dyDescent="0.25">
      <c r="A909" t="str">
        <f>IF(AND(trading_client_detail!$A909&lt;&gt;"",ROUND(trading_client_detail!$G909,0)&lt;&gt;0),IF(OR(LEFT(trading_client_detail!$F909,3)="USD",RIGHT(trading_client_detail!$F909,3)="USD",LEFT(trading_client_detail!$F909,3)="EUR",RIGHT(trading_client_detail!$F909,3)="EUR"),"",IF(NOT(ISERROR(VLOOKUP(trading_client_detail!$E909,'asset_&amp;_open_positions'!$E:$M, 9, FALSE))),VLOOKUP(trading_client_detail!$E909,'asset_&amp;_open_positions'!$E:$M, 9, FALSE),IF(NOT(ISERROR(VLOOKUP(trading_client_detail!$F909,'asset_&amp;_open_positions'!$E:$M, 9, FALSE))),VLOOKUP(trading_client_detail!$F909,'asset_&amp;_open_positions'!$E:$M, 9, FALSE),RIGHT(trading_client_detail!$F909,LEN(trading_client_detail!$F909)-1)))),"")</f>
        <v/>
      </c>
      <c r="B909" t="str">
        <f>IF(AND(trading_client_detail!$A909&lt;&gt;"",ROUND(trading_client_detail!$G909,0)&lt;&gt;0),IF(OR(LEFT(trading_client_detail!$F909,3)="USD",RIGHT(trading_client_detail!$F909,3)="USD"),"",IF(NOT(ISERROR(VLOOKUP(trading_client_detail!$E909,'asset_&amp;_open_positions'!$E:$M, 6, FALSE))),VLOOKUP(trading_client_detail!$E909,'asset_&amp;_open_positions'!$E:$M, 6, FALSE),IF(NOT(ISERROR(VLOOKUP($A909,'asset_&amp;_open_positions'!$E:$M, 6, FALSE))),VLOOKUP($A909,'asset_&amp;_open_positions'!$E:$M, 6, FALSE),"ASSET"))),"")</f>
        <v/>
      </c>
      <c r="C909" t="str">
        <f>IF(AND(trading_client_detail!$A909&lt;&gt;"",ROUND(trading_client_detail!$G909,0)&lt;&gt;0),IF(OR(LEFT(trading_client_detail!$F909,3)="USD",RIGHT(trading_client_detail!$F909,3)="USD"),"",IF(NOT(ISERROR(VLOOKUP(trading_client_detail!$E909,'asset_&amp;_open_positions'!$E:$M, 6, FALSE))),VLOOKUP(trading_client_detail!$E909,'asset_&amp;_open_positions'!$E:$M, 8, FALSE),IF(NOT(ISERROR(VLOOKUP($A909,'asset_&amp;_open_positions'!$E:$M, 6, FALSE))),VLOOKUP($A909,'asset_&amp;_open_positions'!$E:$M, 8, FALSE),1))),"")</f>
        <v/>
      </c>
      <c r="D909" s="42" t="str">
        <f>IF(trading_client_detail!$A909&lt;&gt;"",IF(OR(LEFT(trading_client_detail!$F909,3)="USD",RIGHT(trading_client_detail!$F909,3)="USD",LEFT(trading_client_detail!$F909,3)="EUR",RIGHT(trading_client_detail!$F909,3)="EUR"),"",trading_client_detail!$G909),"")</f>
        <v/>
      </c>
    </row>
    <row r="910" spans="1:4" x14ac:dyDescent="0.25">
      <c r="A910" t="str">
        <f>IF(AND(trading_client_detail!$A910&lt;&gt;"",ROUND(trading_client_detail!$G910,0)&lt;&gt;0),IF(OR(LEFT(trading_client_detail!$F910,3)="USD",RIGHT(trading_client_detail!$F910,3)="USD",LEFT(trading_client_detail!$F910,3)="EUR",RIGHT(trading_client_detail!$F910,3)="EUR"),"",IF(NOT(ISERROR(VLOOKUP(trading_client_detail!$E910,'asset_&amp;_open_positions'!$E:$M, 9, FALSE))),VLOOKUP(trading_client_detail!$E910,'asset_&amp;_open_positions'!$E:$M, 9, FALSE),IF(NOT(ISERROR(VLOOKUP(trading_client_detail!$F910,'asset_&amp;_open_positions'!$E:$M, 9, FALSE))),VLOOKUP(trading_client_detail!$F910,'asset_&amp;_open_positions'!$E:$M, 9, FALSE),RIGHT(trading_client_detail!$F910,LEN(trading_client_detail!$F910)-1)))),"")</f>
        <v/>
      </c>
      <c r="B910" t="str">
        <f>IF(AND(trading_client_detail!$A910&lt;&gt;"",ROUND(trading_client_detail!$G910,0)&lt;&gt;0),IF(OR(LEFT(trading_client_detail!$F910,3)="USD",RIGHT(trading_client_detail!$F910,3)="USD"),"",IF(NOT(ISERROR(VLOOKUP(trading_client_detail!$E910,'asset_&amp;_open_positions'!$E:$M, 6, FALSE))),VLOOKUP(trading_client_detail!$E910,'asset_&amp;_open_positions'!$E:$M, 6, FALSE),IF(NOT(ISERROR(VLOOKUP($A910,'asset_&amp;_open_positions'!$E:$M, 6, FALSE))),VLOOKUP($A910,'asset_&amp;_open_positions'!$E:$M, 6, FALSE),"ASSET"))),"")</f>
        <v/>
      </c>
      <c r="C910" t="str">
        <f>IF(AND(trading_client_detail!$A910&lt;&gt;"",ROUND(trading_client_detail!$G910,0)&lt;&gt;0),IF(OR(LEFT(trading_client_detail!$F910,3)="USD",RIGHT(trading_client_detail!$F910,3)="USD"),"",IF(NOT(ISERROR(VLOOKUP(trading_client_detail!$E910,'asset_&amp;_open_positions'!$E:$M, 6, FALSE))),VLOOKUP(trading_client_detail!$E910,'asset_&amp;_open_positions'!$E:$M, 8, FALSE),IF(NOT(ISERROR(VLOOKUP($A910,'asset_&amp;_open_positions'!$E:$M, 6, FALSE))),VLOOKUP($A910,'asset_&amp;_open_positions'!$E:$M, 8, FALSE),1))),"")</f>
        <v/>
      </c>
      <c r="D910" s="42" t="str">
        <f>IF(trading_client_detail!$A910&lt;&gt;"",IF(OR(LEFT(trading_client_detail!$F910,3)="USD",RIGHT(trading_client_detail!$F910,3)="USD",LEFT(trading_client_detail!$F910,3)="EUR",RIGHT(trading_client_detail!$F910,3)="EUR"),"",trading_client_detail!$G910),"")</f>
        <v/>
      </c>
    </row>
    <row r="911" spans="1:4" x14ac:dyDescent="0.25">
      <c r="A911" t="str">
        <f>IF(AND(trading_client_detail!$A911&lt;&gt;"",ROUND(trading_client_detail!$G911,0)&lt;&gt;0),IF(OR(LEFT(trading_client_detail!$F911,3)="USD",RIGHT(trading_client_detail!$F911,3)="USD",LEFT(trading_client_detail!$F911,3)="EUR",RIGHT(trading_client_detail!$F911,3)="EUR"),"",IF(NOT(ISERROR(VLOOKUP(trading_client_detail!$E911,'asset_&amp;_open_positions'!$E:$M, 9, FALSE))),VLOOKUP(trading_client_detail!$E911,'asset_&amp;_open_positions'!$E:$M, 9, FALSE),IF(NOT(ISERROR(VLOOKUP(trading_client_detail!$F911,'asset_&amp;_open_positions'!$E:$M, 9, FALSE))),VLOOKUP(trading_client_detail!$F911,'asset_&amp;_open_positions'!$E:$M, 9, FALSE),RIGHT(trading_client_detail!$F911,LEN(trading_client_detail!$F911)-1)))),"")</f>
        <v/>
      </c>
      <c r="B911" t="str">
        <f>IF(AND(trading_client_detail!$A911&lt;&gt;"",ROUND(trading_client_detail!$G911,0)&lt;&gt;0),IF(OR(LEFT(trading_client_detail!$F911,3)="USD",RIGHT(trading_client_detail!$F911,3)="USD"),"",IF(NOT(ISERROR(VLOOKUP(trading_client_detail!$E911,'asset_&amp;_open_positions'!$E:$M, 6, FALSE))),VLOOKUP(trading_client_detail!$E911,'asset_&amp;_open_positions'!$E:$M, 6, FALSE),IF(NOT(ISERROR(VLOOKUP($A911,'asset_&amp;_open_positions'!$E:$M, 6, FALSE))),VLOOKUP($A911,'asset_&amp;_open_positions'!$E:$M, 6, FALSE),"ASSET"))),"")</f>
        <v/>
      </c>
      <c r="C911" t="str">
        <f>IF(AND(trading_client_detail!$A911&lt;&gt;"",ROUND(trading_client_detail!$G911,0)&lt;&gt;0),IF(OR(LEFT(trading_client_detail!$F911,3)="USD",RIGHT(trading_client_detail!$F911,3)="USD"),"",IF(NOT(ISERROR(VLOOKUP(trading_client_detail!$E911,'asset_&amp;_open_positions'!$E:$M, 6, FALSE))),VLOOKUP(trading_client_detail!$E911,'asset_&amp;_open_positions'!$E:$M, 8, FALSE),IF(NOT(ISERROR(VLOOKUP($A911,'asset_&amp;_open_positions'!$E:$M, 6, FALSE))),VLOOKUP($A911,'asset_&amp;_open_positions'!$E:$M, 8, FALSE),1))),"")</f>
        <v/>
      </c>
      <c r="D911" s="42" t="str">
        <f>IF(trading_client_detail!$A911&lt;&gt;"",IF(OR(LEFT(trading_client_detail!$F911,3)="USD",RIGHT(trading_client_detail!$F911,3)="USD",LEFT(trading_client_detail!$F911,3)="EUR",RIGHT(trading_client_detail!$F911,3)="EUR"),"",trading_client_detail!$G911),"")</f>
        <v/>
      </c>
    </row>
    <row r="912" spans="1:4" x14ac:dyDescent="0.25">
      <c r="A912" t="str">
        <f>IF(AND(trading_client_detail!$A912&lt;&gt;"",ROUND(trading_client_detail!$G912,0)&lt;&gt;0),IF(OR(LEFT(trading_client_detail!$F912,3)="USD",RIGHT(trading_client_detail!$F912,3)="USD",LEFT(trading_client_detail!$F912,3)="EUR",RIGHT(trading_client_detail!$F912,3)="EUR"),"",IF(NOT(ISERROR(VLOOKUP(trading_client_detail!$E912,'asset_&amp;_open_positions'!$E:$M, 9, FALSE))),VLOOKUP(trading_client_detail!$E912,'asset_&amp;_open_positions'!$E:$M, 9, FALSE),IF(NOT(ISERROR(VLOOKUP(trading_client_detail!$F912,'asset_&amp;_open_positions'!$E:$M, 9, FALSE))),VLOOKUP(trading_client_detail!$F912,'asset_&amp;_open_positions'!$E:$M, 9, FALSE),RIGHT(trading_client_detail!$F912,LEN(trading_client_detail!$F912)-1)))),"")</f>
        <v/>
      </c>
      <c r="B912" t="str">
        <f>IF(AND(trading_client_detail!$A912&lt;&gt;"",ROUND(trading_client_detail!$G912,0)&lt;&gt;0),IF(OR(LEFT(trading_client_detail!$F912,3)="USD",RIGHT(trading_client_detail!$F912,3)="USD"),"",IF(NOT(ISERROR(VLOOKUP(trading_client_detail!$E912,'asset_&amp;_open_positions'!$E:$M, 6, FALSE))),VLOOKUP(trading_client_detail!$E912,'asset_&amp;_open_positions'!$E:$M, 6, FALSE),IF(NOT(ISERROR(VLOOKUP($A912,'asset_&amp;_open_positions'!$E:$M, 6, FALSE))),VLOOKUP($A912,'asset_&amp;_open_positions'!$E:$M, 6, FALSE),"ASSET"))),"")</f>
        <v/>
      </c>
      <c r="C912" t="str">
        <f>IF(AND(trading_client_detail!$A912&lt;&gt;"",ROUND(trading_client_detail!$G912,0)&lt;&gt;0),IF(OR(LEFT(trading_client_detail!$F912,3)="USD",RIGHT(trading_client_detail!$F912,3)="USD"),"",IF(NOT(ISERROR(VLOOKUP(trading_client_detail!$E912,'asset_&amp;_open_positions'!$E:$M, 6, FALSE))),VLOOKUP(trading_client_detail!$E912,'asset_&amp;_open_positions'!$E:$M, 8, FALSE),IF(NOT(ISERROR(VLOOKUP($A912,'asset_&amp;_open_positions'!$E:$M, 6, FALSE))),VLOOKUP($A912,'asset_&amp;_open_positions'!$E:$M, 8, FALSE),1))),"")</f>
        <v/>
      </c>
      <c r="D912" s="42" t="str">
        <f>IF(trading_client_detail!$A912&lt;&gt;"",IF(OR(LEFT(trading_client_detail!$F912,3)="USD",RIGHT(trading_client_detail!$F912,3)="USD",LEFT(trading_client_detail!$F912,3)="EUR",RIGHT(trading_client_detail!$F912,3)="EUR"),"",trading_client_detail!$G912),"")</f>
        <v/>
      </c>
    </row>
    <row r="913" spans="1:4" x14ac:dyDescent="0.25">
      <c r="A913" t="str">
        <f>IF(AND(trading_client_detail!$A913&lt;&gt;"",ROUND(trading_client_detail!$G913,0)&lt;&gt;0),IF(OR(LEFT(trading_client_detail!$F913,3)="USD",RIGHT(trading_client_detail!$F913,3)="USD",LEFT(trading_client_detail!$F913,3)="EUR",RIGHT(trading_client_detail!$F913,3)="EUR"),"",IF(NOT(ISERROR(VLOOKUP(trading_client_detail!$E913,'asset_&amp;_open_positions'!$E:$M, 9, FALSE))),VLOOKUP(trading_client_detail!$E913,'asset_&amp;_open_positions'!$E:$M, 9, FALSE),IF(NOT(ISERROR(VLOOKUP(trading_client_detail!$F913,'asset_&amp;_open_positions'!$E:$M, 9, FALSE))),VLOOKUP(trading_client_detail!$F913,'asset_&amp;_open_positions'!$E:$M, 9, FALSE),RIGHT(trading_client_detail!$F913,LEN(trading_client_detail!$F913)-1)))),"")</f>
        <v/>
      </c>
      <c r="B913" t="str">
        <f>IF(AND(trading_client_detail!$A913&lt;&gt;"",ROUND(trading_client_detail!$G913,0)&lt;&gt;0),IF(OR(LEFT(trading_client_detail!$F913,3)="USD",RIGHT(trading_client_detail!$F913,3)="USD"),"",IF(NOT(ISERROR(VLOOKUP(trading_client_detail!$E913,'asset_&amp;_open_positions'!$E:$M, 6, FALSE))),VLOOKUP(trading_client_detail!$E913,'asset_&amp;_open_positions'!$E:$M, 6, FALSE),IF(NOT(ISERROR(VLOOKUP($A913,'asset_&amp;_open_positions'!$E:$M, 6, FALSE))),VLOOKUP($A913,'asset_&amp;_open_positions'!$E:$M, 6, FALSE),"ASSET"))),"")</f>
        <v/>
      </c>
      <c r="C913" t="str">
        <f>IF(AND(trading_client_detail!$A913&lt;&gt;"",ROUND(trading_client_detail!$G913,0)&lt;&gt;0),IF(OR(LEFT(trading_client_detail!$F913,3)="USD",RIGHT(trading_client_detail!$F913,3)="USD"),"",IF(NOT(ISERROR(VLOOKUP(trading_client_detail!$E913,'asset_&amp;_open_positions'!$E:$M, 6, FALSE))),VLOOKUP(trading_client_detail!$E913,'asset_&amp;_open_positions'!$E:$M, 8, FALSE),IF(NOT(ISERROR(VLOOKUP($A913,'asset_&amp;_open_positions'!$E:$M, 6, FALSE))),VLOOKUP($A913,'asset_&amp;_open_positions'!$E:$M, 8, FALSE),1))),"")</f>
        <v/>
      </c>
      <c r="D913" s="42" t="str">
        <f>IF(trading_client_detail!$A913&lt;&gt;"",IF(OR(LEFT(trading_client_detail!$F913,3)="USD",RIGHT(trading_client_detail!$F913,3)="USD",LEFT(trading_client_detail!$F913,3)="EUR",RIGHT(trading_client_detail!$F913,3)="EUR"),"",trading_client_detail!$G913),"")</f>
        <v/>
      </c>
    </row>
    <row r="914" spans="1:4" x14ac:dyDescent="0.25">
      <c r="A914" t="str">
        <f>IF(AND(trading_client_detail!$A914&lt;&gt;"",ROUND(trading_client_detail!$G914,0)&lt;&gt;0),IF(OR(LEFT(trading_client_detail!$F914,3)="USD",RIGHT(trading_client_detail!$F914,3)="USD",LEFT(trading_client_detail!$F914,3)="EUR",RIGHT(trading_client_detail!$F914,3)="EUR"),"",IF(NOT(ISERROR(VLOOKUP(trading_client_detail!$E914,'asset_&amp;_open_positions'!$E:$M, 9, FALSE))),VLOOKUP(trading_client_detail!$E914,'asset_&amp;_open_positions'!$E:$M, 9, FALSE),IF(NOT(ISERROR(VLOOKUP(trading_client_detail!$F914,'asset_&amp;_open_positions'!$E:$M, 9, FALSE))),VLOOKUP(trading_client_detail!$F914,'asset_&amp;_open_positions'!$E:$M, 9, FALSE),RIGHT(trading_client_detail!$F914,LEN(trading_client_detail!$F914)-1)))),"")</f>
        <v/>
      </c>
      <c r="B914" t="str">
        <f>IF(AND(trading_client_detail!$A914&lt;&gt;"",ROUND(trading_client_detail!$G914,0)&lt;&gt;0),IF(OR(LEFT(trading_client_detail!$F914,3)="USD",RIGHT(trading_client_detail!$F914,3)="USD"),"",IF(NOT(ISERROR(VLOOKUP(trading_client_detail!$E914,'asset_&amp;_open_positions'!$E:$M, 6, FALSE))),VLOOKUP(trading_client_detail!$E914,'asset_&amp;_open_positions'!$E:$M, 6, FALSE),IF(NOT(ISERROR(VLOOKUP($A914,'asset_&amp;_open_positions'!$E:$M, 6, FALSE))),VLOOKUP($A914,'asset_&amp;_open_positions'!$E:$M, 6, FALSE),"ASSET"))),"")</f>
        <v/>
      </c>
      <c r="C914" t="str">
        <f>IF(AND(trading_client_detail!$A914&lt;&gt;"",ROUND(trading_client_detail!$G914,0)&lt;&gt;0),IF(OR(LEFT(trading_client_detail!$F914,3)="USD",RIGHT(trading_client_detail!$F914,3)="USD"),"",IF(NOT(ISERROR(VLOOKUP(trading_client_detail!$E914,'asset_&amp;_open_positions'!$E:$M, 6, FALSE))),VLOOKUP(trading_client_detail!$E914,'asset_&amp;_open_positions'!$E:$M, 8, FALSE),IF(NOT(ISERROR(VLOOKUP($A914,'asset_&amp;_open_positions'!$E:$M, 6, FALSE))),VLOOKUP($A914,'asset_&amp;_open_positions'!$E:$M, 8, FALSE),1))),"")</f>
        <v/>
      </c>
      <c r="D914" s="42" t="str">
        <f>IF(trading_client_detail!$A914&lt;&gt;"",IF(OR(LEFT(trading_client_detail!$F914,3)="USD",RIGHT(trading_client_detail!$F914,3)="USD",LEFT(trading_client_detail!$F914,3)="EUR",RIGHT(trading_client_detail!$F914,3)="EUR"),"",trading_client_detail!$G914),"")</f>
        <v/>
      </c>
    </row>
    <row r="915" spans="1:4" x14ac:dyDescent="0.25">
      <c r="A915" t="str">
        <f>IF(AND(trading_client_detail!$A915&lt;&gt;"",ROUND(trading_client_detail!$G915,0)&lt;&gt;0),IF(OR(LEFT(trading_client_detail!$F915,3)="USD",RIGHT(trading_client_detail!$F915,3)="USD",LEFT(trading_client_detail!$F915,3)="EUR",RIGHT(trading_client_detail!$F915,3)="EUR"),"",IF(NOT(ISERROR(VLOOKUP(trading_client_detail!$E915,'asset_&amp;_open_positions'!$E:$M, 9, FALSE))),VLOOKUP(trading_client_detail!$E915,'asset_&amp;_open_positions'!$E:$M, 9, FALSE),IF(NOT(ISERROR(VLOOKUP(trading_client_detail!$F915,'asset_&amp;_open_positions'!$E:$M, 9, FALSE))),VLOOKUP(trading_client_detail!$F915,'asset_&amp;_open_positions'!$E:$M, 9, FALSE),RIGHT(trading_client_detail!$F915,LEN(trading_client_detail!$F915)-1)))),"")</f>
        <v/>
      </c>
      <c r="B915" t="str">
        <f>IF(AND(trading_client_detail!$A915&lt;&gt;"",ROUND(trading_client_detail!$G915,0)&lt;&gt;0),IF(OR(LEFT(trading_client_detail!$F915,3)="USD",RIGHT(trading_client_detail!$F915,3)="USD"),"",IF(NOT(ISERROR(VLOOKUP(trading_client_detail!$E915,'asset_&amp;_open_positions'!$E:$M, 6, FALSE))),VLOOKUP(trading_client_detail!$E915,'asset_&amp;_open_positions'!$E:$M, 6, FALSE),IF(NOT(ISERROR(VLOOKUP($A915,'asset_&amp;_open_positions'!$E:$M, 6, FALSE))),VLOOKUP($A915,'asset_&amp;_open_positions'!$E:$M, 6, FALSE),"ASSET"))),"")</f>
        <v/>
      </c>
      <c r="C915" t="str">
        <f>IF(AND(trading_client_detail!$A915&lt;&gt;"",ROUND(trading_client_detail!$G915,0)&lt;&gt;0),IF(OR(LEFT(trading_client_detail!$F915,3)="USD",RIGHT(trading_client_detail!$F915,3)="USD"),"",IF(NOT(ISERROR(VLOOKUP(trading_client_detail!$E915,'asset_&amp;_open_positions'!$E:$M, 6, FALSE))),VLOOKUP(trading_client_detail!$E915,'asset_&amp;_open_positions'!$E:$M, 8, FALSE),IF(NOT(ISERROR(VLOOKUP($A915,'asset_&amp;_open_positions'!$E:$M, 6, FALSE))),VLOOKUP($A915,'asset_&amp;_open_positions'!$E:$M, 8, FALSE),1))),"")</f>
        <v/>
      </c>
      <c r="D915" s="42" t="str">
        <f>IF(trading_client_detail!$A915&lt;&gt;"",IF(OR(LEFT(trading_client_detail!$F915,3)="USD",RIGHT(trading_client_detail!$F915,3)="USD",LEFT(trading_client_detail!$F915,3)="EUR",RIGHT(trading_client_detail!$F915,3)="EUR"),"",trading_client_detail!$G915),"")</f>
        <v/>
      </c>
    </row>
    <row r="916" spans="1:4" x14ac:dyDescent="0.25">
      <c r="A916" t="str">
        <f>IF(AND(trading_client_detail!$A916&lt;&gt;"",ROUND(trading_client_detail!$G916,0)&lt;&gt;0),IF(OR(LEFT(trading_client_detail!$F916,3)="USD",RIGHT(trading_client_detail!$F916,3)="USD",LEFT(trading_client_detail!$F916,3)="EUR",RIGHT(trading_client_detail!$F916,3)="EUR"),"",IF(NOT(ISERROR(VLOOKUP(trading_client_detail!$E916,'asset_&amp;_open_positions'!$E:$M, 9, FALSE))),VLOOKUP(trading_client_detail!$E916,'asset_&amp;_open_positions'!$E:$M, 9, FALSE),IF(NOT(ISERROR(VLOOKUP(trading_client_detail!$F916,'asset_&amp;_open_positions'!$E:$M, 9, FALSE))),VLOOKUP(trading_client_detail!$F916,'asset_&amp;_open_positions'!$E:$M, 9, FALSE),RIGHT(trading_client_detail!$F916,LEN(trading_client_detail!$F916)-1)))),"")</f>
        <v/>
      </c>
      <c r="B916" t="str">
        <f>IF(AND(trading_client_detail!$A916&lt;&gt;"",ROUND(trading_client_detail!$G916,0)&lt;&gt;0),IF(OR(LEFT(trading_client_detail!$F916,3)="USD",RIGHT(trading_client_detail!$F916,3)="USD"),"",IF(NOT(ISERROR(VLOOKUP(trading_client_detail!$E916,'asset_&amp;_open_positions'!$E:$M, 6, FALSE))),VLOOKUP(trading_client_detail!$E916,'asset_&amp;_open_positions'!$E:$M, 6, FALSE),IF(NOT(ISERROR(VLOOKUP($A916,'asset_&amp;_open_positions'!$E:$M, 6, FALSE))),VLOOKUP($A916,'asset_&amp;_open_positions'!$E:$M, 6, FALSE),"ASSET"))),"")</f>
        <v/>
      </c>
      <c r="C916" t="str">
        <f>IF(AND(trading_client_detail!$A916&lt;&gt;"",ROUND(trading_client_detail!$G916,0)&lt;&gt;0),IF(OR(LEFT(trading_client_detail!$F916,3)="USD",RIGHT(trading_client_detail!$F916,3)="USD"),"",IF(NOT(ISERROR(VLOOKUP(trading_client_detail!$E916,'asset_&amp;_open_positions'!$E:$M, 6, FALSE))),VLOOKUP(trading_client_detail!$E916,'asset_&amp;_open_positions'!$E:$M, 8, FALSE),IF(NOT(ISERROR(VLOOKUP($A916,'asset_&amp;_open_positions'!$E:$M, 6, FALSE))),VLOOKUP($A916,'asset_&amp;_open_positions'!$E:$M, 8, FALSE),1))),"")</f>
        <v/>
      </c>
      <c r="D916" s="42" t="str">
        <f>IF(trading_client_detail!$A916&lt;&gt;"",IF(OR(LEFT(trading_client_detail!$F916,3)="USD",RIGHT(trading_client_detail!$F916,3)="USD",LEFT(trading_client_detail!$F916,3)="EUR",RIGHT(trading_client_detail!$F916,3)="EUR"),"",trading_client_detail!$G916),"")</f>
        <v/>
      </c>
    </row>
    <row r="917" spans="1:4" x14ac:dyDescent="0.25">
      <c r="A917" t="str">
        <f>IF(AND(trading_client_detail!$A917&lt;&gt;"",ROUND(trading_client_detail!$G917,0)&lt;&gt;0),IF(OR(LEFT(trading_client_detail!$F917,3)="USD",RIGHT(trading_client_detail!$F917,3)="USD",LEFT(trading_client_detail!$F917,3)="EUR",RIGHT(trading_client_detail!$F917,3)="EUR"),"",IF(NOT(ISERROR(VLOOKUP(trading_client_detail!$E917,'asset_&amp;_open_positions'!$E:$M, 9, FALSE))),VLOOKUP(trading_client_detail!$E917,'asset_&amp;_open_positions'!$E:$M, 9, FALSE),IF(NOT(ISERROR(VLOOKUP(trading_client_detail!$F917,'asset_&amp;_open_positions'!$E:$M, 9, FALSE))),VLOOKUP(trading_client_detail!$F917,'asset_&amp;_open_positions'!$E:$M, 9, FALSE),RIGHT(trading_client_detail!$F917,LEN(trading_client_detail!$F917)-1)))),"")</f>
        <v/>
      </c>
      <c r="B917" t="str">
        <f>IF(AND(trading_client_detail!$A917&lt;&gt;"",ROUND(trading_client_detail!$G917,0)&lt;&gt;0),IF(OR(LEFT(trading_client_detail!$F917,3)="USD",RIGHT(trading_client_detail!$F917,3)="USD"),"",IF(NOT(ISERROR(VLOOKUP(trading_client_detail!$E917,'asset_&amp;_open_positions'!$E:$M, 6, FALSE))),VLOOKUP(trading_client_detail!$E917,'asset_&amp;_open_positions'!$E:$M, 6, FALSE),IF(NOT(ISERROR(VLOOKUP($A917,'asset_&amp;_open_positions'!$E:$M, 6, FALSE))),VLOOKUP($A917,'asset_&amp;_open_positions'!$E:$M, 6, FALSE),"ASSET"))),"")</f>
        <v/>
      </c>
      <c r="C917" t="str">
        <f>IF(AND(trading_client_detail!$A917&lt;&gt;"",ROUND(trading_client_detail!$G917,0)&lt;&gt;0),IF(OR(LEFT(trading_client_detail!$F917,3)="USD",RIGHT(trading_client_detail!$F917,3)="USD"),"",IF(NOT(ISERROR(VLOOKUP(trading_client_detail!$E917,'asset_&amp;_open_positions'!$E:$M, 6, FALSE))),VLOOKUP(trading_client_detail!$E917,'asset_&amp;_open_positions'!$E:$M, 8, FALSE),IF(NOT(ISERROR(VLOOKUP($A917,'asset_&amp;_open_positions'!$E:$M, 6, FALSE))),VLOOKUP($A917,'asset_&amp;_open_positions'!$E:$M, 8, FALSE),1))),"")</f>
        <v/>
      </c>
      <c r="D917" s="42" t="str">
        <f>IF(trading_client_detail!$A917&lt;&gt;"",IF(OR(LEFT(trading_client_detail!$F917,3)="USD",RIGHT(trading_client_detail!$F917,3)="USD",LEFT(trading_client_detail!$F917,3)="EUR",RIGHT(trading_client_detail!$F917,3)="EUR"),"",trading_client_detail!$G917),"")</f>
        <v/>
      </c>
    </row>
    <row r="918" spans="1:4" x14ac:dyDescent="0.25">
      <c r="A918" t="str">
        <f>IF(AND(trading_client_detail!$A918&lt;&gt;"",ROUND(trading_client_detail!$G918,0)&lt;&gt;0),IF(OR(LEFT(trading_client_detail!$F918,3)="USD",RIGHT(trading_client_detail!$F918,3)="USD",LEFT(trading_client_detail!$F918,3)="EUR",RIGHT(trading_client_detail!$F918,3)="EUR"),"",IF(NOT(ISERROR(VLOOKUP(trading_client_detail!$E918,'asset_&amp;_open_positions'!$E:$M, 9, FALSE))),VLOOKUP(trading_client_detail!$E918,'asset_&amp;_open_positions'!$E:$M, 9, FALSE),IF(NOT(ISERROR(VLOOKUP(trading_client_detail!$F918,'asset_&amp;_open_positions'!$E:$M, 9, FALSE))),VLOOKUP(trading_client_detail!$F918,'asset_&amp;_open_positions'!$E:$M, 9, FALSE),RIGHT(trading_client_detail!$F918,LEN(trading_client_detail!$F918)-1)))),"")</f>
        <v/>
      </c>
      <c r="B918" t="str">
        <f>IF(AND(trading_client_detail!$A918&lt;&gt;"",ROUND(trading_client_detail!$G918,0)&lt;&gt;0),IF(OR(LEFT(trading_client_detail!$F918,3)="USD",RIGHT(trading_client_detail!$F918,3)="USD"),"",IF(NOT(ISERROR(VLOOKUP(trading_client_detail!$E918,'asset_&amp;_open_positions'!$E:$M, 6, FALSE))),VLOOKUP(trading_client_detail!$E918,'asset_&amp;_open_positions'!$E:$M, 6, FALSE),IF(NOT(ISERROR(VLOOKUP($A918,'asset_&amp;_open_positions'!$E:$M, 6, FALSE))),VLOOKUP($A918,'asset_&amp;_open_positions'!$E:$M, 6, FALSE),"ASSET"))),"")</f>
        <v/>
      </c>
      <c r="C918" t="str">
        <f>IF(AND(trading_client_detail!$A918&lt;&gt;"",ROUND(trading_client_detail!$G918,0)&lt;&gt;0),IF(OR(LEFT(trading_client_detail!$F918,3)="USD",RIGHT(trading_client_detail!$F918,3)="USD"),"",IF(NOT(ISERROR(VLOOKUP(trading_client_detail!$E918,'asset_&amp;_open_positions'!$E:$M, 6, FALSE))),VLOOKUP(trading_client_detail!$E918,'asset_&amp;_open_positions'!$E:$M, 8, FALSE),IF(NOT(ISERROR(VLOOKUP($A918,'asset_&amp;_open_positions'!$E:$M, 6, FALSE))),VLOOKUP($A918,'asset_&amp;_open_positions'!$E:$M, 8, FALSE),1))),"")</f>
        <v/>
      </c>
      <c r="D918" s="42" t="str">
        <f>IF(trading_client_detail!$A918&lt;&gt;"",IF(OR(LEFT(trading_client_detail!$F918,3)="USD",RIGHT(trading_client_detail!$F918,3)="USD",LEFT(trading_client_detail!$F918,3)="EUR",RIGHT(trading_client_detail!$F918,3)="EUR"),"",trading_client_detail!$G918),"")</f>
        <v/>
      </c>
    </row>
    <row r="919" spans="1:4" x14ac:dyDescent="0.25">
      <c r="A919" t="str">
        <f>IF(AND(trading_client_detail!$A919&lt;&gt;"",ROUND(trading_client_detail!$G919,0)&lt;&gt;0),IF(OR(LEFT(trading_client_detail!$F919,3)="USD",RIGHT(trading_client_detail!$F919,3)="USD",LEFT(trading_client_detail!$F919,3)="EUR",RIGHT(trading_client_detail!$F919,3)="EUR"),"",IF(NOT(ISERROR(VLOOKUP(trading_client_detail!$E919,'asset_&amp;_open_positions'!$E:$M, 9, FALSE))),VLOOKUP(trading_client_detail!$E919,'asset_&amp;_open_positions'!$E:$M, 9, FALSE),IF(NOT(ISERROR(VLOOKUP(trading_client_detail!$F919,'asset_&amp;_open_positions'!$E:$M, 9, FALSE))),VLOOKUP(trading_client_detail!$F919,'asset_&amp;_open_positions'!$E:$M, 9, FALSE),RIGHT(trading_client_detail!$F919,LEN(trading_client_detail!$F919)-1)))),"")</f>
        <v/>
      </c>
      <c r="B919" t="str">
        <f>IF(AND(trading_client_detail!$A919&lt;&gt;"",ROUND(trading_client_detail!$G919,0)&lt;&gt;0),IF(OR(LEFT(trading_client_detail!$F919,3)="USD",RIGHT(trading_client_detail!$F919,3)="USD"),"",IF(NOT(ISERROR(VLOOKUP(trading_client_detail!$E919,'asset_&amp;_open_positions'!$E:$M, 6, FALSE))),VLOOKUP(trading_client_detail!$E919,'asset_&amp;_open_positions'!$E:$M, 6, FALSE),IF(NOT(ISERROR(VLOOKUP($A919,'asset_&amp;_open_positions'!$E:$M, 6, FALSE))),VLOOKUP($A919,'asset_&amp;_open_positions'!$E:$M, 6, FALSE),"ASSET"))),"")</f>
        <v/>
      </c>
      <c r="C919" t="str">
        <f>IF(AND(trading_client_detail!$A919&lt;&gt;"",ROUND(trading_client_detail!$G919,0)&lt;&gt;0),IF(OR(LEFT(trading_client_detail!$F919,3)="USD",RIGHT(trading_client_detail!$F919,3)="USD"),"",IF(NOT(ISERROR(VLOOKUP(trading_client_detail!$E919,'asset_&amp;_open_positions'!$E:$M, 6, FALSE))),VLOOKUP(trading_client_detail!$E919,'asset_&amp;_open_positions'!$E:$M, 8, FALSE),IF(NOT(ISERROR(VLOOKUP($A919,'asset_&amp;_open_positions'!$E:$M, 6, FALSE))),VLOOKUP($A919,'asset_&amp;_open_positions'!$E:$M, 8, FALSE),1))),"")</f>
        <v/>
      </c>
      <c r="D919" s="42" t="str">
        <f>IF(trading_client_detail!$A919&lt;&gt;"",IF(OR(LEFT(trading_client_detail!$F919,3)="USD",RIGHT(trading_client_detail!$F919,3)="USD",LEFT(trading_client_detail!$F919,3)="EUR",RIGHT(trading_client_detail!$F919,3)="EUR"),"",trading_client_detail!$G919),"")</f>
        <v/>
      </c>
    </row>
    <row r="920" spans="1:4" x14ac:dyDescent="0.25">
      <c r="A920" t="str">
        <f>IF(AND(trading_client_detail!$A920&lt;&gt;"",ROUND(trading_client_detail!$G920,0)&lt;&gt;0),IF(OR(LEFT(trading_client_detail!$F920,3)="USD",RIGHT(trading_client_detail!$F920,3)="USD",LEFT(trading_client_detail!$F920,3)="EUR",RIGHT(trading_client_detail!$F920,3)="EUR"),"",IF(NOT(ISERROR(VLOOKUP(trading_client_detail!$E920,'asset_&amp;_open_positions'!$E:$M, 9, FALSE))),VLOOKUP(trading_client_detail!$E920,'asset_&amp;_open_positions'!$E:$M, 9, FALSE),IF(NOT(ISERROR(VLOOKUP(trading_client_detail!$F920,'asset_&amp;_open_positions'!$E:$M, 9, FALSE))),VLOOKUP(trading_client_detail!$F920,'asset_&amp;_open_positions'!$E:$M, 9, FALSE),RIGHT(trading_client_detail!$F920,LEN(trading_client_detail!$F920)-1)))),"")</f>
        <v/>
      </c>
      <c r="B920" t="str">
        <f>IF(AND(trading_client_detail!$A920&lt;&gt;"",ROUND(trading_client_detail!$G920,0)&lt;&gt;0),IF(OR(LEFT(trading_client_detail!$F920,3)="USD",RIGHT(trading_client_detail!$F920,3)="USD"),"",IF(NOT(ISERROR(VLOOKUP(trading_client_detail!$E920,'asset_&amp;_open_positions'!$E:$M, 6, FALSE))),VLOOKUP(trading_client_detail!$E920,'asset_&amp;_open_positions'!$E:$M, 6, FALSE),IF(NOT(ISERROR(VLOOKUP($A920,'asset_&amp;_open_positions'!$E:$M, 6, FALSE))),VLOOKUP($A920,'asset_&amp;_open_positions'!$E:$M, 6, FALSE),"ASSET"))),"")</f>
        <v/>
      </c>
      <c r="C920" t="str">
        <f>IF(AND(trading_client_detail!$A920&lt;&gt;"",ROUND(trading_client_detail!$G920,0)&lt;&gt;0),IF(OR(LEFT(trading_client_detail!$F920,3)="USD",RIGHT(trading_client_detail!$F920,3)="USD"),"",IF(NOT(ISERROR(VLOOKUP(trading_client_detail!$E920,'asset_&amp;_open_positions'!$E:$M, 6, FALSE))),VLOOKUP(trading_client_detail!$E920,'asset_&amp;_open_positions'!$E:$M, 8, FALSE),IF(NOT(ISERROR(VLOOKUP($A920,'asset_&amp;_open_positions'!$E:$M, 6, FALSE))),VLOOKUP($A920,'asset_&amp;_open_positions'!$E:$M, 8, FALSE),1))),"")</f>
        <v/>
      </c>
      <c r="D920" s="42" t="str">
        <f>IF(trading_client_detail!$A920&lt;&gt;"",IF(OR(LEFT(trading_client_detail!$F920,3)="USD",RIGHT(trading_client_detail!$F920,3)="USD",LEFT(trading_client_detail!$F920,3)="EUR",RIGHT(trading_client_detail!$F920,3)="EUR"),"",trading_client_detail!$G920),"")</f>
        <v/>
      </c>
    </row>
    <row r="921" spans="1:4" x14ac:dyDescent="0.25">
      <c r="A921" t="str">
        <f>IF(AND(trading_client_detail!$A921&lt;&gt;"",ROUND(trading_client_detail!$G921,0)&lt;&gt;0),IF(OR(LEFT(trading_client_detail!$F921,3)="USD",RIGHT(trading_client_detail!$F921,3)="USD",LEFT(trading_client_detail!$F921,3)="EUR",RIGHT(trading_client_detail!$F921,3)="EUR"),"",IF(NOT(ISERROR(VLOOKUP(trading_client_detail!$E921,'asset_&amp;_open_positions'!$E:$M, 9, FALSE))),VLOOKUP(trading_client_detail!$E921,'asset_&amp;_open_positions'!$E:$M, 9, FALSE),IF(NOT(ISERROR(VLOOKUP(trading_client_detail!$F921,'asset_&amp;_open_positions'!$E:$M, 9, FALSE))),VLOOKUP(trading_client_detail!$F921,'asset_&amp;_open_positions'!$E:$M, 9, FALSE),RIGHT(trading_client_detail!$F921,LEN(trading_client_detail!$F921)-1)))),"")</f>
        <v/>
      </c>
      <c r="B921" t="str">
        <f>IF(AND(trading_client_detail!$A921&lt;&gt;"",ROUND(trading_client_detail!$G921,0)&lt;&gt;0),IF(OR(LEFT(trading_client_detail!$F921,3)="USD",RIGHT(trading_client_detail!$F921,3)="USD"),"",IF(NOT(ISERROR(VLOOKUP(trading_client_detail!$E921,'asset_&amp;_open_positions'!$E:$M, 6, FALSE))),VLOOKUP(trading_client_detail!$E921,'asset_&amp;_open_positions'!$E:$M, 6, FALSE),IF(NOT(ISERROR(VLOOKUP($A921,'asset_&amp;_open_positions'!$E:$M, 6, FALSE))),VLOOKUP($A921,'asset_&amp;_open_positions'!$E:$M, 6, FALSE),"ASSET"))),"")</f>
        <v/>
      </c>
      <c r="C921" t="str">
        <f>IF(AND(trading_client_detail!$A921&lt;&gt;"",ROUND(trading_client_detail!$G921,0)&lt;&gt;0),IF(OR(LEFT(trading_client_detail!$F921,3)="USD",RIGHT(trading_client_detail!$F921,3)="USD"),"",IF(NOT(ISERROR(VLOOKUP(trading_client_detail!$E921,'asset_&amp;_open_positions'!$E:$M, 6, FALSE))),VLOOKUP(trading_client_detail!$E921,'asset_&amp;_open_positions'!$E:$M, 8, FALSE),IF(NOT(ISERROR(VLOOKUP($A921,'asset_&amp;_open_positions'!$E:$M, 6, FALSE))),VLOOKUP($A921,'asset_&amp;_open_positions'!$E:$M, 8, FALSE),1))),"")</f>
        <v/>
      </c>
      <c r="D921" s="42" t="str">
        <f>IF(trading_client_detail!$A921&lt;&gt;"",IF(OR(LEFT(trading_client_detail!$F921,3)="USD",RIGHT(trading_client_detail!$F921,3)="USD",LEFT(trading_client_detail!$F921,3)="EUR",RIGHT(trading_client_detail!$F921,3)="EUR"),"",trading_client_detail!$G921),"")</f>
        <v/>
      </c>
    </row>
    <row r="922" spans="1:4" x14ac:dyDescent="0.25">
      <c r="A922" t="str">
        <f>IF(AND(trading_client_detail!$A922&lt;&gt;"",ROUND(trading_client_detail!$G922,0)&lt;&gt;0),IF(OR(LEFT(trading_client_detail!$F922,3)="USD",RIGHT(trading_client_detail!$F922,3)="USD",LEFT(trading_client_detail!$F922,3)="EUR",RIGHT(trading_client_detail!$F922,3)="EUR"),"",IF(NOT(ISERROR(VLOOKUP(trading_client_detail!$E922,'asset_&amp;_open_positions'!$E:$M, 9, FALSE))),VLOOKUP(trading_client_detail!$E922,'asset_&amp;_open_positions'!$E:$M, 9, FALSE),IF(NOT(ISERROR(VLOOKUP(trading_client_detail!$F922,'asset_&amp;_open_positions'!$E:$M, 9, FALSE))),VLOOKUP(trading_client_detail!$F922,'asset_&amp;_open_positions'!$E:$M, 9, FALSE),RIGHT(trading_client_detail!$F922,LEN(trading_client_detail!$F922)-1)))),"")</f>
        <v/>
      </c>
      <c r="B922" t="str">
        <f>IF(AND(trading_client_detail!$A922&lt;&gt;"",ROUND(trading_client_detail!$G922,0)&lt;&gt;0),IF(OR(LEFT(trading_client_detail!$F922,3)="USD",RIGHT(trading_client_detail!$F922,3)="USD"),"",IF(NOT(ISERROR(VLOOKUP(trading_client_detail!$E922,'asset_&amp;_open_positions'!$E:$M, 6, FALSE))),VLOOKUP(trading_client_detail!$E922,'asset_&amp;_open_positions'!$E:$M, 6, FALSE),IF(NOT(ISERROR(VLOOKUP($A922,'asset_&amp;_open_positions'!$E:$M, 6, FALSE))),VLOOKUP($A922,'asset_&amp;_open_positions'!$E:$M, 6, FALSE),"ASSET"))),"")</f>
        <v/>
      </c>
      <c r="C922" t="str">
        <f>IF(AND(trading_client_detail!$A922&lt;&gt;"",ROUND(trading_client_detail!$G922,0)&lt;&gt;0),IF(OR(LEFT(trading_client_detail!$F922,3)="USD",RIGHT(trading_client_detail!$F922,3)="USD"),"",IF(NOT(ISERROR(VLOOKUP(trading_client_detail!$E922,'asset_&amp;_open_positions'!$E:$M, 6, FALSE))),VLOOKUP(trading_client_detail!$E922,'asset_&amp;_open_positions'!$E:$M, 8, FALSE),IF(NOT(ISERROR(VLOOKUP($A922,'asset_&amp;_open_positions'!$E:$M, 6, FALSE))),VLOOKUP($A922,'asset_&amp;_open_positions'!$E:$M, 8, FALSE),1))),"")</f>
        <v/>
      </c>
      <c r="D922" s="42" t="str">
        <f>IF(trading_client_detail!$A922&lt;&gt;"",IF(OR(LEFT(trading_client_detail!$F922,3)="USD",RIGHT(trading_client_detail!$F922,3)="USD",LEFT(trading_client_detail!$F922,3)="EUR",RIGHT(trading_client_detail!$F922,3)="EUR"),"",trading_client_detail!$G922),"")</f>
        <v/>
      </c>
    </row>
    <row r="923" spans="1:4" x14ac:dyDescent="0.25">
      <c r="A923" t="str">
        <f>IF(AND(trading_client_detail!$A923&lt;&gt;"",ROUND(trading_client_detail!$G923,0)&lt;&gt;0),IF(OR(LEFT(trading_client_detail!$F923,3)="USD",RIGHT(trading_client_detail!$F923,3)="USD",LEFT(trading_client_detail!$F923,3)="EUR",RIGHT(trading_client_detail!$F923,3)="EUR"),"",IF(NOT(ISERROR(VLOOKUP(trading_client_detail!$E923,'asset_&amp;_open_positions'!$E:$M, 9, FALSE))),VLOOKUP(trading_client_detail!$E923,'asset_&amp;_open_positions'!$E:$M, 9, FALSE),IF(NOT(ISERROR(VLOOKUP(trading_client_detail!$F923,'asset_&amp;_open_positions'!$E:$M, 9, FALSE))),VLOOKUP(trading_client_detail!$F923,'asset_&amp;_open_positions'!$E:$M, 9, FALSE),RIGHT(trading_client_detail!$F923,LEN(trading_client_detail!$F923)-1)))),"")</f>
        <v/>
      </c>
      <c r="B923" t="str">
        <f>IF(AND(trading_client_detail!$A923&lt;&gt;"",ROUND(trading_client_detail!$G923,0)&lt;&gt;0),IF(OR(LEFT(trading_client_detail!$F923,3)="USD",RIGHT(trading_client_detail!$F923,3)="USD"),"",IF(NOT(ISERROR(VLOOKUP(trading_client_detail!$E923,'asset_&amp;_open_positions'!$E:$M, 6, FALSE))),VLOOKUP(trading_client_detail!$E923,'asset_&amp;_open_positions'!$E:$M, 6, FALSE),IF(NOT(ISERROR(VLOOKUP($A923,'asset_&amp;_open_positions'!$E:$M, 6, FALSE))),VLOOKUP($A923,'asset_&amp;_open_positions'!$E:$M, 6, FALSE),"ASSET"))),"")</f>
        <v/>
      </c>
      <c r="C923" t="str">
        <f>IF(AND(trading_client_detail!$A923&lt;&gt;"",ROUND(trading_client_detail!$G923,0)&lt;&gt;0),IF(OR(LEFT(trading_client_detail!$F923,3)="USD",RIGHT(trading_client_detail!$F923,3)="USD"),"",IF(NOT(ISERROR(VLOOKUP(trading_client_detail!$E923,'asset_&amp;_open_positions'!$E:$M, 6, FALSE))),VLOOKUP(trading_client_detail!$E923,'asset_&amp;_open_positions'!$E:$M, 8, FALSE),IF(NOT(ISERROR(VLOOKUP($A923,'asset_&amp;_open_positions'!$E:$M, 6, FALSE))),VLOOKUP($A923,'asset_&amp;_open_positions'!$E:$M, 8, FALSE),1))),"")</f>
        <v/>
      </c>
      <c r="D923" s="42" t="str">
        <f>IF(trading_client_detail!$A923&lt;&gt;"",IF(OR(LEFT(trading_client_detail!$F923,3)="USD",RIGHT(trading_client_detail!$F923,3)="USD",LEFT(trading_client_detail!$F923,3)="EUR",RIGHT(trading_client_detail!$F923,3)="EUR"),"",trading_client_detail!$G923),"")</f>
        <v/>
      </c>
    </row>
    <row r="924" spans="1:4" x14ac:dyDescent="0.25">
      <c r="A924" t="str">
        <f>IF(AND(trading_client_detail!$A924&lt;&gt;"",ROUND(trading_client_detail!$G924,0)&lt;&gt;0),IF(OR(LEFT(trading_client_detail!$F924,3)="USD",RIGHT(trading_client_detail!$F924,3)="USD",LEFT(trading_client_detail!$F924,3)="EUR",RIGHT(trading_client_detail!$F924,3)="EUR"),"",IF(NOT(ISERROR(VLOOKUP(trading_client_detail!$E924,'asset_&amp;_open_positions'!$E:$M, 9, FALSE))),VLOOKUP(trading_client_detail!$E924,'asset_&amp;_open_positions'!$E:$M, 9, FALSE),IF(NOT(ISERROR(VLOOKUP(trading_client_detail!$F924,'asset_&amp;_open_positions'!$E:$M, 9, FALSE))),VLOOKUP(trading_client_detail!$F924,'asset_&amp;_open_positions'!$E:$M, 9, FALSE),RIGHT(trading_client_detail!$F924,LEN(trading_client_detail!$F924)-1)))),"")</f>
        <v/>
      </c>
      <c r="B924" t="str">
        <f>IF(AND(trading_client_detail!$A924&lt;&gt;"",ROUND(trading_client_detail!$G924,0)&lt;&gt;0),IF(OR(LEFT(trading_client_detail!$F924,3)="USD",RIGHT(trading_client_detail!$F924,3)="USD"),"",IF(NOT(ISERROR(VLOOKUP(trading_client_detail!$E924,'asset_&amp;_open_positions'!$E:$M, 6, FALSE))),VLOOKUP(trading_client_detail!$E924,'asset_&amp;_open_positions'!$E:$M, 6, FALSE),IF(NOT(ISERROR(VLOOKUP($A924,'asset_&amp;_open_positions'!$E:$M, 6, FALSE))),VLOOKUP($A924,'asset_&amp;_open_positions'!$E:$M, 6, FALSE),"ASSET"))),"")</f>
        <v/>
      </c>
      <c r="C924" t="str">
        <f>IF(AND(trading_client_detail!$A924&lt;&gt;"",ROUND(trading_client_detail!$G924,0)&lt;&gt;0),IF(OR(LEFT(trading_client_detail!$F924,3)="USD",RIGHT(trading_client_detail!$F924,3)="USD"),"",IF(NOT(ISERROR(VLOOKUP(trading_client_detail!$E924,'asset_&amp;_open_positions'!$E:$M, 6, FALSE))),VLOOKUP(trading_client_detail!$E924,'asset_&amp;_open_positions'!$E:$M, 8, FALSE),IF(NOT(ISERROR(VLOOKUP($A924,'asset_&amp;_open_positions'!$E:$M, 6, FALSE))),VLOOKUP($A924,'asset_&amp;_open_positions'!$E:$M, 8, FALSE),1))),"")</f>
        <v/>
      </c>
      <c r="D924" s="42" t="str">
        <f>IF(trading_client_detail!$A924&lt;&gt;"",IF(OR(LEFT(trading_client_detail!$F924,3)="USD",RIGHT(trading_client_detail!$F924,3)="USD",LEFT(trading_client_detail!$F924,3)="EUR",RIGHT(trading_client_detail!$F924,3)="EUR"),"",trading_client_detail!$G924),"")</f>
        <v/>
      </c>
    </row>
    <row r="925" spans="1:4" x14ac:dyDescent="0.25">
      <c r="A925" t="str">
        <f>IF(AND(trading_client_detail!$A925&lt;&gt;"",ROUND(trading_client_detail!$G925,0)&lt;&gt;0),IF(OR(LEFT(trading_client_detail!$F925,3)="USD",RIGHT(trading_client_detail!$F925,3)="USD",LEFT(trading_client_detail!$F925,3)="EUR",RIGHT(trading_client_detail!$F925,3)="EUR"),"",IF(NOT(ISERROR(VLOOKUP(trading_client_detail!$E925,'asset_&amp;_open_positions'!$E:$M, 9, FALSE))),VLOOKUP(trading_client_detail!$E925,'asset_&amp;_open_positions'!$E:$M, 9, FALSE),IF(NOT(ISERROR(VLOOKUP(trading_client_detail!$F925,'asset_&amp;_open_positions'!$E:$M, 9, FALSE))),VLOOKUP(trading_client_detail!$F925,'asset_&amp;_open_positions'!$E:$M, 9, FALSE),RIGHT(trading_client_detail!$F925,LEN(trading_client_detail!$F925)-1)))),"")</f>
        <v/>
      </c>
      <c r="B925" t="str">
        <f>IF(AND(trading_client_detail!$A925&lt;&gt;"",ROUND(trading_client_detail!$G925,0)&lt;&gt;0),IF(OR(LEFT(trading_client_detail!$F925,3)="USD",RIGHT(trading_client_detail!$F925,3)="USD"),"",IF(NOT(ISERROR(VLOOKUP(trading_client_detail!$E925,'asset_&amp;_open_positions'!$E:$M, 6, FALSE))),VLOOKUP(trading_client_detail!$E925,'asset_&amp;_open_positions'!$E:$M, 6, FALSE),IF(NOT(ISERROR(VLOOKUP($A925,'asset_&amp;_open_positions'!$E:$M, 6, FALSE))),VLOOKUP($A925,'asset_&amp;_open_positions'!$E:$M, 6, FALSE),"ASSET"))),"")</f>
        <v/>
      </c>
      <c r="C925" t="str">
        <f>IF(AND(trading_client_detail!$A925&lt;&gt;"",ROUND(trading_client_detail!$G925,0)&lt;&gt;0),IF(OR(LEFT(trading_client_detail!$F925,3)="USD",RIGHT(trading_client_detail!$F925,3)="USD"),"",IF(NOT(ISERROR(VLOOKUP(trading_client_detail!$E925,'asset_&amp;_open_positions'!$E:$M, 6, FALSE))),VLOOKUP(trading_client_detail!$E925,'asset_&amp;_open_positions'!$E:$M, 8, FALSE),IF(NOT(ISERROR(VLOOKUP($A925,'asset_&amp;_open_positions'!$E:$M, 6, FALSE))),VLOOKUP($A925,'asset_&amp;_open_positions'!$E:$M, 8, FALSE),1))),"")</f>
        <v/>
      </c>
      <c r="D925" s="42" t="str">
        <f>IF(trading_client_detail!$A925&lt;&gt;"",IF(OR(LEFT(trading_client_detail!$F925,3)="USD",RIGHT(trading_client_detail!$F925,3)="USD",LEFT(trading_client_detail!$F925,3)="EUR",RIGHT(trading_client_detail!$F925,3)="EUR"),"",trading_client_detail!$G925),"")</f>
        <v/>
      </c>
    </row>
    <row r="926" spans="1:4" x14ac:dyDescent="0.25">
      <c r="A926" t="str">
        <f>IF(AND(trading_client_detail!$A926&lt;&gt;"",ROUND(trading_client_detail!$G926,0)&lt;&gt;0),IF(OR(LEFT(trading_client_detail!$F926,3)="USD",RIGHT(trading_client_detail!$F926,3)="USD",LEFT(trading_client_detail!$F926,3)="EUR",RIGHT(trading_client_detail!$F926,3)="EUR"),"",IF(NOT(ISERROR(VLOOKUP(trading_client_detail!$E926,'asset_&amp;_open_positions'!$E:$M, 9, FALSE))),VLOOKUP(trading_client_detail!$E926,'asset_&amp;_open_positions'!$E:$M, 9, FALSE),IF(NOT(ISERROR(VLOOKUP(trading_client_detail!$F926,'asset_&amp;_open_positions'!$E:$M, 9, FALSE))),VLOOKUP(trading_client_detail!$F926,'asset_&amp;_open_positions'!$E:$M, 9, FALSE),RIGHT(trading_client_detail!$F926,LEN(trading_client_detail!$F926)-1)))),"")</f>
        <v/>
      </c>
      <c r="B926" t="str">
        <f>IF(AND(trading_client_detail!$A926&lt;&gt;"",ROUND(trading_client_detail!$G926,0)&lt;&gt;0),IF(OR(LEFT(trading_client_detail!$F926,3)="USD",RIGHT(trading_client_detail!$F926,3)="USD"),"",IF(NOT(ISERROR(VLOOKUP(trading_client_detail!$E926,'asset_&amp;_open_positions'!$E:$M, 6, FALSE))),VLOOKUP(trading_client_detail!$E926,'asset_&amp;_open_positions'!$E:$M, 6, FALSE),IF(NOT(ISERROR(VLOOKUP($A926,'asset_&amp;_open_positions'!$E:$M, 6, FALSE))),VLOOKUP($A926,'asset_&amp;_open_positions'!$E:$M, 6, FALSE),"ASSET"))),"")</f>
        <v/>
      </c>
      <c r="C926" t="str">
        <f>IF(AND(trading_client_detail!$A926&lt;&gt;"",ROUND(trading_client_detail!$G926,0)&lt;&gt;0),IF(OR(LEFT(trading_client_detail!$F926,3)="USD",RIGHT(trading_client_detail!$F926,3)="USD"),"",IF(NOT(ISERROR(VLOOKUP(trading_client_detail!$E926,'asset_&amp;_open_positions'!$E:$M, 6, FALSE))),VLOOKUP(trading_client_detail!$E926,'asset_&amp;_open_positions'!$E:$M, 8, FALSE),IF(NOT(ISERROR(VLOOKUP($A926,'asset_&amp;_open_positions'!$E:$M, 6, FALSE))),VLOOKUP($A926,'asset_&amp;_open_positions'!$E:$M, 8, FALSE),1))),"")</f>
        <v/>
      </c>
      <c r="D926" s="42" t="str">
        <f>IF(trading_client_detail!$A926&lt;&gt;"",IF(OR(LEFT(trading_client_detail!$F926,3)="USD",RIGHT(trading_client_detail!$F926,3)="USD",LEFT(trading_client_detail!$F926,3)="EUR",RIGHT(trading_client_detail!$F926,3)="EUR"),"",trading_client_detail!$G926),"")</f>
        <v/>
      </c>
    </row>
    <row r="927" spans="1:4" x14ac:dyDescent="0.25">
      <c r="A927" t="str">
        <f>IF(AND(trading_client_detail!$A927&lt;&gt;"",ROUND(trading_client_detail!$G927,0)&lt;&gt;0),IF(OR(LEFT(trading_client_detail!$F927,3)="USD",RIGHT(trading_client_detail!$F927,3)="USD",LEFT(trading_client_detail!$F927,3)="EUR",RIGHT(trading_client_detail!$F927,3)="EUR"),"",IF(NOT(ISERROR(VLOOKUP(trading_client_detail!$E927,'asset_&amp;_open_positions'!$E:$M, 9, FALSE))),VLOOKUP(trading_client_detail!$E927,'asset_&amp;_open_positions'!$E:$M, 9, FALSE),IF(NOT(ISERROR(VLOOKUP(trading_client_detail!$F927,'asset_&amp;_open_positions'!$E:$M, 9, FALSE))),VLOOKUP(trading_client_detail!$F927,'asset_&amp;_open_positions'!$E:$M, 9, FALSE),RIGHT(trading_client_detail!$F927,LEN(trading_client_detail!$F927)-1)))),"")</f>
        <v/>
      </c>
      <c r="B927" t="str">
        <f>IF(AND(trading_client_detail!$A927&lt;&gt;"",ROUND(trading_client_detail!$G927,0)&lt;&gt;0),IF(OR(LEFT(trading_client_detail!$F927,3)="USD",RIGHT(trading_client_detail!$F927,3)="USD"),"",IF(NOT(ISERROR(VLOOKUP(trading_client_detail!$E927,'asset_&amp;_open_positions'!$E:$M, 6, FALSE))),VLOOKUP(trading_client_detail!$E927,'asset_&amp;_open_positions'!$E:$M, 6, FALSE),IF(NOT(ISERROR(VLOOKUP($A927,'asset_&amp;_open_positions'!$E:$M, 6, FALSE))),VLOOKUP($A927,'asset_&amp;_open_positions'!$E:$M, 6, FALSE),"ASSET"))),"")</f>
        <v/>
      </c>
      <c r="C927" t="str">
        <f>IF(AND(trading_client_detail!$A927&lt;&gt;"",ROUND(trading_client_detail!$G927,0)&lt;&gt;0),IF(OR(LEFT(trading_client_detail!$F927,3)="USD",RIGHT(trading_client_detail!$F927,3)="USD"),"",IF(NOT(ISERROR(VLOOKUP(trading_client_detail!$E927,'asset_&amp;_open_positions'!$E:$M, 6, FALSE))),VLOOKUP(trading_client_detail!$E927,'asset_&amp;_open_positions'!$E:$M, 8, FALSE),IF(NOT(ISERROR(VLOOKUP($A927,'asset_&amp;_open_positions'!$E:$M, 6, FALSE))),VLOOKUP($A927,'asset_&amp;_open_positions'!$E:$M, 8, FALSE),1))),"")</f>
        <v/>
      </c>
      <c r="D927" s="42" t="str">
        <f>IF(trading_client_detail!$A927&lt;&gt;"",IF(OR(LEFT(trading_client_detail!$F927,3)="USD",RIGHT(trading_client_detail!$F927,3)="USD",LEFT(trading_client_detail!$F927,3)="EUR",RIGHT(trading_client_detail!$F927,3)="EUR"),"",trading_client_detail!$G927),"")</f>
        <v/>
      </c>
    </row>
    <row r="928" spans="1:4" x14ac:dyDescent="0.25">
      <c r="A928" t="str">
        <f>IF(AND(trading_client_detail!$A928&lt;&gt;"",ROUND(trading_client_detail!$G928,0)&lt;&gt;0),IF(OR(LEFT(trading_client_detail!$F928,3)="USD",RIGHT(trading_client_detail!$F928,3)="USD",LEFT(trading_client_detail!$F928,3)="EUR",RIGHT(trading_client_detail!$F928,3)="EUR"),"",IF(NOT(ISERROR(VLOOKUP(trading_client_detail!$E928,'asset_&amp;_open_positions'!$E:$M, 9, FALSE))),VLOOKUP(trading_client_detail!$E928,'asset_&amp;_open_positions'!$E:$M, 9, FALSE),IF(NOT(ISERROR(VLOOKUP(trading_client_detail!$F928,'asset_&amp;_open_positions'!$E:$M, 9, FALSE))),VLOOKUP(trading_client_detail!$F928,'asset_&amp;_open_positions'!$E:$M, 9, FALSE),RIGHT(trading_client_detail!$F928,LEN(trading_client_detail!$F928)-1)))),"")</f>
        <v/>
      </c>
      <c r="B928" t="str">
        <f>IF(AND(trading_client_detail!$A928&lt;&gt;"",ROUND(trading_client_detail!$G928,0)&lt;&gt;0),IF(OR(LEFT(trading_client_detail!$F928,3)="USD",RIGHT(trading_client_detail!$F928,3)="USD"),"",IF(NOT(ISERROR(VLOOKUP(trading_client_detail!$E928,'asset_&amp;_open_positions'!$E:$M, 6, FALSE))),VLOOKUP(trading_client_detail!$E928,'asset_&amp;_open_positions'!$E:$M, 6, FALSE),IF(NOT(ISERROR(VLOOKUP($A928,'asset_&amp;_open_positions'!$E:$M, 6, FALSE))),VLOOKUP($A928,'asset_&amp;_open_positions'!$E:$M, 6, FALSE),"ASSET"))),"")</f>
        <v/>
      </c>
      <c r="C928" t="str">
        <f>IF(AND(trading_client_detail!$A928&lt;&gt;"",ROUND(trading_client_detail!$G928,0)&lt;&gt;0),IF(OR(LEFT(trading_client_detail!$F928,3)="USD",RIGHT(trading_client_detail!$F928,3)="USD"),"",IF(NOT(ISERROR(VLOOKUP(trading_client_detail!$E928,'asset_&amp;_open_positions'!$E:$M, 6, FALSE))),VLOOKUP(trading_client_detail!$E928,'asset_&amp;_open_positions'!$E:$M, 8, FALSE),IF(NOT(ISERROR(VLOOKUP($A928,'asset_&amp;_open_positions'!$E:$M, 6, FALSE))),VLOOKUP($A928,'asset_&amp;_open_positions'!$E:$M, 8, FALSE),1))),"")</f>
        <v/>
      </c>
      <c r="D928" s="42" t="str">
        <f>IF(trading_client_detail!$A928&lt;&gt;"",IF(OR(LEFT(trading_client_detail!$F928,3)="USD",RIGHT(trading_client_detail!$F928,3)="USD",LEFT(trading_client_detail!$F928,3)="EUR",RIGHT(trading_client_detail!$F928,3)="EUR"),"",trading_client_detail!$G928),"")</f>
        <v/>
      </c>
    </row>
    <row r="929" spans="1:4" x14ac:dyDescent="0.25">
      <c r="A929" t="str">
        <f>IF(AND(trading_client_detail!$A929&lt;&gt;"",ROUND(trading_client_detail!$G929,0)&lt;&gt;0),IF(OR(LEFT(trading_client_detail!$F929,3)="USD",RIGHT(trading_client_detail!$F929,3)="USD",LEFT(trading_client_detail!$F929,3)="EUR",RIGHT(trading_client_detail!$F929,3)="EUR"),"",IF(NOT(ISERROR(VLOOKUP(trading_client_detail!$E929,'asset_&amp;_open_positions'!$E:$M, 9, FALSE))),VLOOKUP(trading_client_detail!$E929,'asset_&amp;_open_positions'!$E:$M, 9, FALSE),IF(NOT(ISERROR(VLOOKUP(trading_client_detail!$F929,'asset_&amp;_open_positions'!$E:$M, 9, FALSE))),VLOOKUP(trading_client_detail!$F929,'asset_&amp;_open_positions'!$E:$M, 9, FALSE),RIGHT(trading_client_detail!$F929,LEN(trading_client_detail!$F929)-1)))),"")</f>
        <v/>
      </c>
      <c r="B929" t="str">
        <f>IF(AND(trading_client_detail!$A929&lt;&gt;"",ROUND(trading_client_detail!$G929,0)&lt;&gt;0),IF(OR(LEFT(trading_client_detail!$F929,3)="USD",RIGHT(trading_client_detail!$F929,3)="USD"),"",IF(NOT(ISERROR(VLOOKUP(trading_client_detail!$E929,'asset_&amp;_open_positions'!$E:$M, 6, FALSE))),VLOOKUP(trading_client_detail!$E929,'asset_&amp;_open_positions'!$E:$M, 6, FALSE),IF(NOT(ISERROR(VLOOKUP($A929,'asset_&amp;_open_positions'!$E:$M, 6, FALSE))),VLOOKUP($A929,'asset_&amp;_open_positions'!$E:$M, 6, FALSE),"ASSET"))),"")</f>
        <v/>
      </c>
      <c r="C929" t="str">
        <f>IF(AND(trading_client_detail!$A929&lt;&gt;"",ROUND(trading_client_detail!$G929,0)&lt;&gt;0),IF(OR(LEFT(trading_client_detail!$F929,3)="USD",RIGHT(trading_client_detail!$F929,3)="USD"),"",IF(NOT(ISERROR(VLOOKUP(trading_client_detail!$E929,'asset_&amp;_open_positions'!$E:$M, 6, FALSE))),VLOOKUP(trading_client_detail!$E929,'asset_&amp;_open_positions'!$E:$M, 8, FALSE),IF(NOT(ISERROR(VLOOKUP($A929,'asset_&amp;_open_positions'!$E:$M, 6, FALSE))),VLOOKUP($A929,'asset_&amp;_open_positions'!$E:$M, 8, FALSE),1))),"")</f>
        <v/>
      </c>
      <c r="D929" s="42" t="str">
        <f>IF(trading_client_detail!$A929&lt;&gt;"",IF(OR(LEFT(trading_client_detail!$F929,3)="USD",RIGHT(trading_client_detail!$F929,3)="USD",LEFT(trading_client_detail!$F929,3)="EUR",RIGHT(trading_client_detail!$F929,3)="EUR"),"",trading_client_detail!$G929),"")</f>
        <v/>
      </c>
    </row>
    <row r="930" spans="1:4" x14ac:dyDescent="0.25">
      <c r="A930" t="str">
        <f>IF(AND(trading_client_detail!$A930&lt;&gt;"",ROUND(trading_client_detail!$G930,0)&lt;&gt;0),IF(OR(LEFT(trading_client_detail!$F930,3)="USD",RIGHT(trading_client_detail!$F930,3)="USD",LEFT(trading_client_detail!$F930,3)="EUR",RIGHT(trading_client_detail!$F930,3)="EUR"),"",IF(NOT(ISERROR(VLOOKUP(trading_client_detail!$E930,'asset_&amp;_open_positions'!$E:$M, 9, FALSE))),VLOOKUP(trading_client_detail!$E930,'asset_&amp;_open_positions'!$E:$M, 9, FALSE),IF(NOT(ISERROR(VLOOKUP(trading_client_detail!$F930,'asset_&amp;_open_positions'!$E:$M, 9, FALSE))),VLOOKUP(trading_client_detail!$F930,'asset_&amp;_open_positions'!$E:$M, 9, FALSE),RIGHT(trading_client_detail!$F930,LEN(trading_client_detail!$F930)-1)))),"")</f>
        <v/>
      </c>
      <c r="B930" t="str">
        <f>IF(AND(trading_client_detail!$A930&lt;&gt;"",ROUND(trading_client_detail!$G930,0)&lt;&gt;0),IF(OR(LEFT(trading_client_detail!$F930,3)="USD",RIGHT(trading_client_detail!$F930,3)="USD"),"",IF(NOT(ISERROR(VLOOKUP(trading_client_detail!$E930,'asset_&amp;_open_positions'!$E:$M, 6, FALSE))),VLOOKUP(trading_client_detail!$E930,'asset_&amp;_open_positions'!$E:$M, 6, FALSE),IF(NOT(ISERROR(VLOOKUP($A930,'asset_&amp;_open_positions'!$E:$M, 6, FALSE))),VLOOKUP($A930,'asset_&amp;_open_positions'!$E:$M, 6, FALSE),"ASSET"))),"")</f>
        <v/>
      </c>
      <c r="C930" t="str">
        <f>IF(AND(trading_client_detail!$A930&lt;&gt;"",ROUND(trading_client_detail!$G930,0)&lt;&gt;0),IF(OR(LEFT(trading_client_detail!$F930,3)="USD",RIGHT(trading_client_detail!$F930,3)="USD"),"",IF(NOT(ISERROR(VLOOKUP(trading_client_detail!$E930,'asset_&amp;_open_positions'!$E:$M, 6, FALSE))),VLOOKUP(trading_client_detail!$E930,'asset_&amp;_open_positions'!$E:$M, 8, FALSE),IF(NOT(ISERROR(VLOOKUP($A930,'asset_&amp;_open_positions'!$E:$M, 6, FALSE))),VLOOKUP($A930,'asset_&amp;_open_positions'!$E:$M, 8, FALSE),1))),"")</f>
        <v/>
      </c>
      <c r="D930" s="42" t="str">
        <f>IF(trading_client_detail!$A930&lt;&gt;"",IF(OR(LEFT(trading_client_detail!$F930,3)="USD",RIGHT(trading_client_detail!$F930,3)="USD",LEFT(trading_client_detail!$F930,3)="EUR",RIGHT(trading_client_detail!$F930,3)="EUR"),"",trading_client_detail!$G930),"")</f>
        <v/>
      </c>
    </row>
    <row r="931" spans="1:4" x14ac:dyDescent="0.25">
      <c r="A931" t="str">
        <f>IF(AND(trading_client_detail!$A931&lt;&gt;"",ROUND(trading_client_detail!$G931,0)&lt;&gt;0),IF(OR(LEFT(trading_client_detail!$F931,3)="USD",RIGHT(trading_client_detail!$F931,3)="USD",LEFT(trading_client_detail!$F931,3)="EUR",RIGHT(trading_client_detail!$F931,3)="EUR"),"",IF(NOT(ISERROR(VLOOKUP(trading_client_detail!$E931,'asset_&amp;_open_positions'!$E:$M, 9, FALSE))),VLOOKUP(trading_client_detail!$E931,'asset_&amp;_open_positions'!$E:$M, 9, FALSE),IF(NOT(ISERROR(VLOOKUP(trading_client_detail!$F931,'asset_&amp;_open_positions'!$E:$M, 9, FALSE))),VLOOKUP(trading_client_detail!$F931,'asset_&amp;_open_positions'!$E:$M, 9, FALSE),RIGHT(trading_client_detail!$F931,LEN(trading_client_detail!$F931)-1)))),"")</f>
        <v/>
      </c>
      <c r="B931" t="str">
        <f>IF(AND(trading_client_detail!$A931&lt;&gt;"",ROUND(trading_client_detail!$G931,0)&lt;&gt;0),IF(OR(LEFT(trading_client_detail!$F931,3)="USD",RIGHT(trading_client_detail!$F931,3)="USD"),"",IF(NOT(ISERROR(VLOOKUP(trading_client_detail!$E931,'asset_&amp;_open_positions'!$E:$M, 6, FALSE))),VLOOKUP(trading_client_detail!$E931,'asset_&amp;_open_positions'!$E:$M, 6, FALSE),IF(NOT(ISERROR(VLOOKUP($A931,'asset_&amp;_open_positions'!$E:$M, 6, FALSE))),VLOOKUP($A931,'asset_&amp;_open_positions'!$E:$M, 6, FALSE),"ASSET"))),"")</f>
        <v/>
      </c>
      <c r="C931" t="str">
        <f>IF(AND(trading_client_detail!$A931&lt;&gt;"",ROUND(trading_client_detail!$G931,0)&lt;&gt;0),IF(OR(LEFT(trading_client_detail!$F931,3)="USD",RIGHT(trading_client_detail!$F931,3)="USD"),"",IF(NOT(ISERROR(VLOOKUP(trading_client_detail!$E931,'asset_&amp;_open_positions'!$E:$M, 6, FALSE))),VLOOKUP(trading_client_detail!$E931,'asset_&amp;_open_positions'!$E:$M, 8, FALSE),IF(NOT(ISERROR(VLOOKUP($A931,'asset_&amp;_open_positions'!$E:$M, 6, FALSE))),VLOOKUP($A931,'asset_&amp;_open_positions'!$E:$M, 8, FALSE),1))),"")</f>
        <v/>
      </c>
      <c r="D931" s="42" t="str">
        <f>IF(trading_client_detail!$A931&lt;&gt;"",IF(OR(LEFT(trading_client_detail!$F931,3)="USD",RIGHT(trading_client_detail!$F931,3)="USD",LEFT(trading_client_detail!$F931,3)="EUR",RIGHT(trading_client_detail!$F931,3)="EUR"),"",trading_client_detail!$G931),"")</f>
        <v/>
      </c>
    </row>
    <row r="932" spans="1:4" x14ac:dyDescent="0.25">
      <c r="A932" t="str">
        <f>IF(AND(trading_client_detail!$A932&lt;&gt;"",ROUND(trading_client_detail!$G932,0)&lt;&gt;0),IF(OR(LEFT(trading_client_detail!$F932,3)="USD",RIGHT(trading_client_detail!$F932,3)="USD",LEFT(trading_client_detail!$F932,3)="EUR",RIGHT(trading_client_detail!$F932,3)="EUR"),"",IF(NOT(ISERROR(VLOOKUP(trading_client_detail!$E932,'asset_&amp;_open_positions'!$E:$M, 9, FALSE))),VLOOKUP(trading_client_detail!$E932,'asset_&amp;_open_positions'!$E:$M, 9, FALSE),IF(NOT(ISERROR(VLOOKUP(trading_client_detail!$F932,'asset_&amp;_open_positions'!$E:$M, 9, FALSE))),VLOOKUP(trading_client_detail!$F932,'asset_&amp;_open_positions'!$E:$M, 9, FALSE),RIGHT(trading_client_detail!$F932,LEN(trading_client_detail!$F932)-1)))),"")</f>
        <v/>
      </c>
      <c r="B932" t="str">
        <f>IF(AND(trading_client_detail!$A932&lt;&gt;"",ROUND(trading_client_detail!$G932,0)&lt;&gt;0),IF(OR(LEFT(trading_client_detail!$F932,3)="USD",RIGHT(trading_client_detail!$F932,3)="USD"),"",IF(NOT(ISERROR(VLOOKUP(trading_client_detail!$E932,'asset_&amp;_open_positions'!$E:$M, 6, FALSE))),VLOOKUP(trading_client_detail!$E932,'asset_&amp;_open_positions'!$E:$M, 6, FALSE),IF(NOT(ISERROR(VLOOKUP($A932,'asset_&amp;_open_positions'!$E:$M, 6, FALSE))),VLOOKUP($A932,'asset_&amp;_open_positions'!$E:$M, 6, FALSE),"ASSET"))),"")</f>
        <v/>
      </c>
      <c r="C932" t="str">
        <f>IF(AND(trading_client_detail!$A932&lt;&gt;"",ROUND(trading_client_detail!$G932,0)&lt;&gt;0),IF(OR(LEFT(trading_client_detail!$F932,3)="USD",RIGHT(trading_client_detail!$F932,3)="USD"),"",IF(NOT(ISERROR(VLOOKUP(trading_client_detail!$E932,'asset_&amp;_open_positions'!$E:$M, 6, FALSE))),VLOOKUP(trading_client_detail!$E932,'asset_&amp;_open_positions'!$E:$M, 8, FALSE),IF(NOT(ISERROR(VLOOKUP($A932,'asset_&amp;_open_positions'!$E:$M, 6, FALSE))),VLOOKUP($A932,'asset_&amp;_open_positions'!$E:$M, 8, FALSE),1))),"")</f>
        <v/>
      </c>
      <c r="D932" s="42" t="str">
        <f>IF(trading_client_detail!$A932&lt;&gt;"",IF(OR(LEFT(trading_client_detail!$F932,3)="USD",RIGHT(trading_client_detail!$F932,3)="USD",LEFT(trading_client_detail!$F932,3)="EUR",RIGHT(trading_client_detail!$F932,3)="EUR"),"",trading_client_detail!$G932),"")</f>
        <v/>
      </c>
    </row>
    <row r="933" spans="1:4" x14ac:dyDescent="0.25">
      <c r="A933" t="str">
        <f>IF(AND(trading_client_detail!$A933&lt;&gt;"",ROUND(trading_client_detail!$G933,0)&lt;&gt;0),IF(OR(LEFT(trading_client_detail!$F933,3)="USD",RIGHT(trading_client_detail!$F933,3)="USD",LEFT(trading_client_detail!$F933,3)="EUR",RIGHT(trading_client_detail!$F933,3)="EUR"),"",IF(NOT(ISERROR(VLOOKUP(trading_client_detail!$E933,'asset_&amp;_open_positions'!$E:$M, 9, FALSE))),VLOOKUP(trading_client_detail!$E933,'asset_&amp;_open_positions'!$E:$M, 9, FALSE),IF(NOT(ISERROR(VLOOKUP(trading_client_detail!$F933,'asset_&amp;_open_positions'!$E:$M, 9, FALSE))),VLOOKUP(trading_client_detail!$F933,'asset_&amp;_open_positions'!$E:$M, 9, FALSE),RIGHT(trading_client_detail!$F933,LEN(trading_client_detail!$F933)-1)))),"")</f>
        <v/>
      </c>
      <c r="B933" t="str">
        <f>IF(AND(trading_client_detail!$A933&lt;&gt;"",ROUND(trading_client_detail!$G933,0)&lt;&gt;0),IF(OR(LEFT(trading_client_detail!$F933,3)="USD",RIGHT(trading_client_detail!$F933,3)="USD"),"",IF(NOT(ISERROR(VLOOKUP(trading_client_detail!$E933,'asset_&amp;_open_positions'!$E:$M, 6, FALSE))),VLOOKUP(trading_client_detail!$E933,'asset_&amp;_open_positions'!$E:$M, 6, FALSE),IF(NOT(ISERROR(VLOOKUP($A933,'asset_&amp;_open_positions'!$E:$M, 6, FALSE))),VLOOKUP($A933,'asset_&amp;_open_positions'!$E:$M, 6, FALSE),"ASSET"))),"")</f>
        <v/>
      </c>
      <c r="C933" t="str">
        <f>IF(AND(trading_client_detail!$A933&lt;&gt;"",ROUND(trading_client_detail!$G933,0)&lt;&gt;0),IF(OR(LEFT(trading_client_detail!$F933,3)="USD",RIGHT(trading_client_detail!$F933,3)="USD"),"",IF(NOT(ISERROR(VLOOKUP(trading_client_detail!$E933,'asset_&amp;_open_positions'!$E:$M, 6, FALSE))),VLOOKUP(trading_client_detail!$E933,'asset_&amp;_open_positions'!$E:$M, 8, FALSE),IF(NOT(ISERROR(VLOOKUP($A933,'asset_&amp;_open_positions'!$E:$M, 6, FALSE))),VLOOKUP($A933,'asset_&amp;_open_positions'!$E:$M, 8, FALSE),1))),"")</f>
        <v/>
      </c>
      <c r="D933" s="42" t="str">
        <f>IF(trading_client_detail!$A933&lt;&gt;"",IF(OR(LEFT(trading_client_detail!$F933,3)="USD",RIGHT(trading_client_detail!$F933,3)="USD",LEFT(trading_client_detail!$F933,3)="EUR",RIGHT(trading_client_detail!$F933,3)="EUR"),"",trading_client_detail!$G933),"")</f>
        <v/>
      </c>
    </row>
    <row r="934" spans="1:4" x14ac:dyDescent="0.25">
      <c r="A934" t="str">
        <f>IF(AND(trading_client_detail!$A934&lt;&gt;"",ROUND(trading_client_detail!$G934,0)&lt;&gt;0),IF(OR(LEFT(trading_client_detail!$F934,3)="USD",RIGHT(trading_client_detail!$F934,3)="USD",LEFT(trading_client_detail!$F934,3)="EUR",RIGHT(trading_client_detail!$F934,3)="EUR"),"",IF(NOT(ISERROR(VLOOKUP(trading_client_detail!$E934,'asset_&amp;_open_positions'!$E:$M, 9, FALSE))),VLOOKUP(trading_client_detail!$E934,'asset_&amp;_open_positions'!$E:$M, 9, FALSE),IF(NOT(ISERROR(VLOOKUP(trading_client_detail!$F934,'asset_&amp;_open_positions'!$E:$M, 9, FALSE))),VLOOKUP(trading_client_detail!$F934,'asset_&amp;_open_positions'!$E:$M, 9, FALSE),RIGHT(trading_client_detail!$F934,LEN(trading_client_detail!$F934)-1)))),"")</f>
        <v/>
      </c>
      <c r="B934" t="str">
        <f>IF(AND(trading_client_detail!$A934&lt;&gt;"",ROUND(trading_client_detail!$G934,0)&lt;&gt;0),IF(OR(LEFT(trading_client_detail!$F934,3)="USD",RIGHT(trading_client_detail!$F934,3)="USD"),"",IF(NOT(ISERROR(VLOOKUP(trading_client_detail!$E934,'asset_&amp;_open_positions'!$E:$M, 6, FALSE))),VLOOKUP(trading_client_detail!$E934,'asset_&amp;_open_positions'!$E:$M, 6, FALSE),IF(NOT(ISERROR(VLOOKUP($A934,'asset_&amp;_open_positions'!$E:$M, 6, FALSE))),VLOOKUP($A934,'asset_&amp;_open_positions'!$E:$M, 6, FALSE),"ASSET"))),"")</f>
        <v/>
      </c>
      <c r="C934" t="str">
        <f>IF(AND(trading_client_detail!$A934&lt;&gt;"",ROUND(trading_client_detail!$G934,0)&lt;&gt;0),IF(OR(LEFT(trading_client_detail!$F934,3)="USD",RIGHT(trading_client_detail!$F934,3)="USD"),"",IF(NOT(ISERROR(VLOOKUP(trading_client_detail!$E934,'asset_&amp;_open_positions'!$E:$M, 6, FALSE))),VLOOKUP(trading_client_detail!$E934,'asset_&amp;_open_positions'!$E:$M, 8, FALSE),IF(NOT(ISERROR(VLOOKUP($A934,'asset_&amp;_open_positions'!$E:$M, 6, FALSE))),VLOOKUP($A934,'asset_&amp;_open_positions'!$E:$M, 8, FALSE),1))),"")</f>
        <v/>
      </c>
      <c r="D934" s="42" t="str">
        <f>IF(trading_client_detail!$A934&lt;&gt;"",IF(OR(LEFT(trading_client_detail!$F934,3)="USD",RIGHT(trading_client_detail!$F934,3)="USD",LEFT(trading_client_detail!$F934,3)="EUR",RIGHT(trading_client_detail!$F934,3)="EUR"),"",trading_client_detail!$G934),"")</f>
        <v/>
      </c>
    </row>
    <row r="935" spans="1:4" x14ac:dyDescent="0.25">
      <c r="A935" t="str">
        <f>IF(AND(trading_client_detail!$A935&lt;&gt;"",ROUND(trading_client_detail!$G935,0)&lt;&gt;0),IF(OR(LEFT(trading_client_detail!$F935,3)="USD",RIGHT(trading_client_detail!$F935,3)="USD",LEFT(trading_client_detail!$F935,3)="EUR",RIGHT(trading_client_detail!$F935,3)="EUR"),"",IF(NOT(ISERROR(VLOOKUP(trading_client_detail!$E935,'asset_&amp;_open_positions'!$E:$M, 9, FALSE))),VLOOKUP(trading_client_detail!$E935,'asset_&amp;_open_positions'!$E:$M, 9, FALSE),IF(NOT(ISERROR(VLOOKUP(trading_client_detail!$F935,'asset_&amp;_open_positions'!$E:$M, 9, FALSE))),VLOOKUP(trading_client_detail!$F935,'asset_&amp;_open_positions'!$E:$M, 9, FALSE),RIGHT(trading_client_detail!$F935,LEN(trading_client_detail!$F935)-1)))),"")</f>
        <v/>
      </c>
      <c r="B935" t="str">
        <f>IF(AND(trading_client_detail!$A935&lt;&gt;"",ROUND(trading_client_detail!$G935,0)&lt;&gt;0),IF(OR(LEFT(trading_client_detail!$F935,3)="USD",RIGHT(trading_client_detail!$F935,3)="USD"),"",IF(NOT(ISERROR(VLOOKUP(trading_client_detail!$E935,'asset_&amp;_open_positions'!$E:$M, 6, FALSE))),VLOOKUP(trading_client_detail!$E935,'asset_&amp;_open_positions'!$E:$M, 6, FALSE),IF(NOT(ISERROR(VLOOKUP($A935,'asset_&amp;_open_positions'!$E:$M, 6, FALSE))),VLOOKUP($A935,'asset_&amp;_open_positions'!$E:$M, 6, FALSE),"ASSET"))),"")</f>
        <v/>
      </c>
      <c r="C935" t="str">
        <f>IF(AND(trading_client_detail!$A935&lt;&gt;"",ROUND(trading_client_detail!$G935,0)&lt;&gt;0),IF(OR(LEFT(trading_client_detail!$F935,3)="USD",RIGHT(trading_client_detail!$F935,3)="USD"),"",IF(NOT(ISERROR(VLOOKUP(trading_client_detail!$E935,'asset_&amp;_open_positions'!$E:$M, 6, FALSE))),VLOOKUP(trading_client_detail!$E935,'asset_&amp;_open_positions'!$E:$M, 8, FALSE),IF(NOT(ISERROR(VLOOKUP($A935,'asset_&amp;_open_positions'!$E:$M, 6, FALSE))),VLOOKUP($A935,'asset_&amp;_open_positions'!$E:$M, 8, FALSE),1))),"")</f>
        <v/>
      </c>
      <c r="D935" s="42" t="str">
        <f>IF(trading_client_detail!$A935&lt;&gt;"",IF(OR(LEFT(trading_client_detail!$F935,3)="USD",RIGHT(trading_client_detail!$F935,3)="USD",LEFT(trading_client_detail!$F935,3)="EUR",RIGHT(trading_client_detail!$F935,3)="EUR"),"",trading_client_detail!$G935),"")</f>
        <v/>
      </c>
    </row>
    <row r="936" spans="1:4" x14ac:dyDescent="0.25">
      <c r="A936" t="str">
        <f>IF(AND(trading_client_detail!$A936&lt;&gt;"",ROUND(trading_client_detail!$G936,0)&lt;&gt;0),IF(OR(LEFT(trading_client_detail!$F936,3)="USD",RIGHT(trading_client_detail!$F936,3)="USD",LEFT(trading_client_detail!$F936,3)="EUR",RIGHT(trading_client_detail!$F936,3)="EUR"),"",IF(NOT(ISERROR(VLOOKUP(trading_client_detail!$E936,'asset_&amp;_open_positions'!$E:$M, 9, FALSE))),VLOOKUP(trading_client_detail!$E936,'asset_&amp;_open_positions'!$E:$M, 9, FALSE),IF(NOT(ISERROR(VLOOKUP(trading_client_detail!$F936,'asset_&amp;_open_positions'!$E:$M, 9, FALSE))),VLOOKUP(trading_client_detail!$F936,'asset_&amp;_open_positions'!$E:$M, 9, FALSE),RIGHT(trading_client_detail!$F936,LEN(trading_client_detail!$F936)-1)))),"")</f>
        <v/>
      </c>
      <c r="B936" t="str">
        <f>IF(AND(trading_client_detail!$A936&lt;&gt;"",ROUND(trading_client_detail!$G936,0)&lt;&gt;0),IF(OR(LEFT(trading_client_detail!$F936,3)="USD",RIGHT(trading_client_detail!$F936,3)="USD"),"",IF(NOT(ISERROR(VLOOKUP(trading_client_detail!$E936,'asset_&amp;_open_positions'!$E:$M, 6, FALSE))),VLOOKUP(trading_client_detail!$E936,'asset_&amp;_open_positions'!$E:$M, 6, FALSE),IF(NOT(ISERROR(VLOOKUP($A936,'asset_&amp;_open_positions'!$E:$M, 6, FALSE))),VLOOKUP($A936,'asset_&amp;_open_positions'!$E:$M, 6, FALSE),"ASSET"))),"")</f>
        <v/>
      </c>
      <c r="C936" t="str">
        <f>IF(AND(trading_client_detail!$A936&lt;&gt;"",ROUND(trading_client_detail!$G936,0)&lt;&gt;0),IF(OR(LEFT(trading_client_detail!$F936,3)="USD",RIGHT(trading_client_detail!$F936,3)="USD"),"",IF(NOT(ISERROR(VLOOKUP(trading_client_detail!$E936,'asset_&amp;_open_positions'!$E:$M, 6, FALSE))),VLOOKUP(trading_client_detail!$E936,'asset_&amp;_open_positions'!$E:$M, 8, FALSE),IF(NOT(ISERROR(VLOOKUP($A936,'asset_&amp;_open_positions'!$E:$M, 6, FALSE))),VLOOKUP($A936,'asset_&amp;_open_positions'!$E:$M, 8, FALSE),1))),"")</f>
        <v/>
      </c>
      <c r="D936" s="42" t="str">
        <f>IF(trading_client_detail!$A936&lt;&gt;"",IF(OR(LEFT(trading_client_detail!$F936,3)="USD",RIGHT(trading_client_detail!$F936,3)="USD",LEFT(trading_client_detail!$F936,3)="EUR",RIGHT(trading_client_detail!$F936,3)="EUR"),"",trading_client_detail!$G936),"")</f>
        <v/>
      </c>
    </row>
    <row r="937" spans="1:4" x14ac:dyDescent="0.25">
      <c r="A937" t="str">
        <f>IF(AND(trading_client_detail!$A937&lt;&gt;"",ROUND(trading_client_detail!$G937,0)&lt;&gt;0),IF(OR(LEFT(trading_client_detail!$F937,3)="USD",RIGHT(trading_client_detail!$F937,3)="USD",LEFT(trading_client_detail!$F937,3)="EUR",RIGHT(trading_client_detail!$F937,3)="EUR"),"",IF(NOT(ISERROR(VLOOKUP(trading_client_detail!$E937,'asset_&amp;_open_positions'!$E:$M, 9, FALSE))),VLOOKUP(trading_client_detail!$E937,'asset_&amp;_open_positions'!$E:$M, 9, FALSE),IF(NOT(ISERROR(VLOOKUP(trading_client_detail!$F937,'asset_&amp;_open_positions'!$E:$M, 9, FALSE))),VLOOKUP(trading_client_detail!$F937,'asset_&amp;_open_positions'!$E:$M, 9, FALSE),RIGHT(trading_client_detail!$F937,LEN(trading_client_detail!$F937)-1)))),"")</f>
        <v/>
      </c>
      <c r="B937" t="str">
        <f>IF(AND(trading_client_detail!$A937&lt;&gt;"",ROUND(trading_client_detail!$G937,0)&lt;&gt;0),IF(OR(LEFT(trading_client_detail!$F937,3)="USD",RIGHT(trading_client_detail!$F937,3)="USD"),"",IF(NOT(ISERROR(VLOOKUP(trading_client_detail!$E937,'asset_&amp;_open_positions'!$E:$M, 6, FALSE))),VLOOKUP(trading_client_detail!$E937,'asset_&amp;_open_positions'!$E:$M, 6, FALSE),IF(NOT(ISERROR(VLOOKUP($A937,'asset_&amp;_open_positions'!$E:$M, 6, FALSE))),VLOOKUP($A937,'asset_&amp;_open_positions'!$E:$M, 6, FALSE),"ASSET"))),"")</f>
        <v/>
      </c>
      <c r="C937" t="str">
        <f>IF(AND(trading_client_detail!$A937&lt;&gt;"",ROUND(trading_client_detail!$G937,0)&lt;&gt;0),IF(OR(LEFT(trading_client_detail!$F937,3)="USD",RIGHT(trading_client_detail!$F937,3)="USD"),"",IF(NOT(ISERROR(VLOOKUP(trading_client_detail!$E937,'asset_&amp;_open_positions'!$E:$M, 6, FALSE))),VLOOKUP(trading_client_detail!$E937,'asset_&amp;_open_positions'!$E:$M, 8, FALSE),IF(NOT(ISERROR(VLOOKUP($A937,'asset_&amp;_open_positions'!$E:$M, 6, FALSE))),VLOOKUP($A937,'asset_&amp;_open_positions'!$E:$M, 8, FALSE),1))),"")</f>
        <v/>
      </c>
      <c r="D937" s="42" t="str">
        <f>IF(trading_client_detail!$A937&lt;&gt;"",IF(OR(LEFT(trading_client_detail!$F937,3)="USD",RIGHT(trading_client_detail!$F937,3)="USD",LEFT(trading_client_detail!$F937,3)="EUR",RIGHT(trading_client_detail!$F937,3)="EUR"),"",trading_client_detail!$G937),"")</f>
        <v/>
      </c>
    </row>
    <row r="938" spans="1:4" x14ac:dyDescent="0.25">
      <c r="A938" t="str">
        <f>IF(AND(trading_client_detail!$A938&lt;&gt;"",ROUND(trading_client_detail!$G938,0)&lt;&gt;0),IF(OR(LEFT(trading_client_detail!$F938,3)="USD",RIGHT(trading_client_detail!$F938,3)="USD",LEFT(trading_client_detail!$F938,3)="EUR",RIGHT(trading_client_detail!$F938,3)="EUR"),"",IF(NOT(ISERROR(VLOOKUP(trading_client_detail!$E938,'asset_&amp;_open_positions'!$E:$M, 9, FALSE))),VLOOKUP(trading_client_detail!$E938,'asset_&amp;_open_positions'!$E:$M, 9, FALSE),IF(NOT(ISERROR(VLOOKUP(trading_client_detail!$F938,'asset_&amp;_open_positions'!$E:$M, 9, FALSE))),VLOOKUP(trading_client_detail!$F938,'asset_&amp;_open_positions'!$E:$M, 9, FALSE),RIGHT(trading_client_detail!$F938,LEN(trading_client_detail!$F938)-1)))),"")</f>
        <v/>
      </c>
      <c r="B938" t="str">
        <f>IF(AND(trading_client_detail!$A938&lt;&gt;"",ROUND(trading_client_detail!$G938,0)&lt;&gt;0),IF(OR(LEFT(trading_client_detail!$F938,3)="USD",RIGHT(trading_client_detail!$F938,3)="USD"),"",IF(NOT(ISERROR(VLOOKUP(trading_client_detail!$E938,'asset_&amp;_open_positions'!$E:$M, 6, FALSE))),VLOOKUP(trading_client_detail!$E938,'asset_&amp;_open_positions'!$E:$M, 6, FALSE),IF(NOT(ISERROR(VLOOKUP($A938,'asset_&amp;_open_positions'!$E:$M, 6, FALSE))),VLOOKUP($A938,'asset_&amp;_open_positions'!$E:$M, 6, FALSE),"ASSET"))),"")</f>
        <v/>
      </c>
      <c r="C938" t="str">
        <f>IF(AND(trading_client_detail!$A938&lt;&gt;"",ROUND(trading_client_detail!$G938,0)&lt;&gt;0),IF(OR(LEFT(trading_client_detail!$F938,3)="USD",RIGHT(trading_client_detail!$F938,3)="USD"),"",IF(NOT(ISERROR(VLOOKUP(trading_client_detail!$E938,'asset_&amp;_open_positions'!$E:$M, 6, FALSE))),VLOOKUP(trading_client_detail!$E938,'asset_&amp;_open_positions'!$E:$M, 8, FALSE),IF(NOT(ISERROR(VLOOKUP($A938,'asset_&amp;_open_positions'!$E:$M, 6, FALSE))),VLOOKUP($A938,'asset_&amp;_open_positions'!$E:$M, 8, FALSE),1))),"")</f>
        <v/>
      </c>
      <c r="D938" s="42" t="str">
        <f>IF(trading_client_detail!$A938&lt;&gt;"",IF(OR(LEFT(trading_client_detail!$F938,3)="USD",RIGHT(trading_client_detail!$F938,3)="USD",LEFT(trading_client_detail!$F938,3)="EUR",RIGHT(trading_client_detail!$F938,3)="EUR"),"",trading_client_detail!$G938),"")</f>
        <v/>
      </c>
    </row>
    <row r="939" spans="1:4" x14ac:dyDescent="0.25">
      <c r="A939" t="str">
        <f>IF(AND(trading_client_detail!$A939&lt;&gt;"",ROUND(trading_client_detail!$G939,0)&lt;&gt;0),IF(OR(LEFT(trading_client_detail!$F939,3)="USD",RIGHT(trading_client_detail!$F939,3)="USD",LEFT(trading_client_detail!$F939,3)="EUR",RIGHT(trading_client_detail!$F939,3)="EUR"),"",IF(NOT(ISERROR(VLOOKUP(trading_client_detail!$E939,'asset_&amp;_open_positions'!$E:$M, 9, FALSE))),VLOOKUP(trading_client_detail!$E939,'asset_&amp;_open_positions'!$E:$M, 9, FALSE),IF(NOT(ISERROR(VLOOKUP(trading_client_detail!$F939,'asset_&amp;_open_positions'!$E:$M, 9, FALSE))),VLOOKUP(trading_client_detail!$F939,'asset_&amp;_open_positions'!$E:$M, 9, FALSE),RIGHT(trading_client_detail!$F939,LEN(trading_client_detail!$F939)-1)))),"")</f>
        <v/>
      </c>
      <c r="B939" t="str">
        <f>IF(AND(trading_client_detail!$A939&lt;&gt;"",ROUND(trading_client_detail!$G939,0)&lt;&gt;0),IF(OR(LEFT(trading_client_detail!$F939,3)="USD",RIGHT(trading_client_detail!$F939,3)="USD"),"",IF(NOT(ISERROR(VLOOKUP(trading_client_detail!$E939,'asset_&amp;_open_positions'!$E:$M, 6, FALSE))),VLOOKUP(trading_client_detail!$E939,'asset_&amp;_open_positions'!$E:$M, 6, FALSE),IF(NOT(ISERROR(VLOOKUP($A939,'asset_&amp;_open_positions'!$E:$M, 6, FALSE))),VLOOKUP($A939,'asset_&amp;_open_positions'!$E:$M, 6, FALSE),"ASSET"))),"")</f>
        <v/>
      </c>
      <c r="C939" t="str">
        <f>IF(AND(trading_client_detail!$A939&lt;&gt;"",ROUND(trading_client_detail!$G939,0)&lt;&gt;0),IF(OR(LEFT(trading_client_detail!$F939,3)="USD",RIGHT(trading_client_detail!$F939,3)="USD"),"",IF(NOT(ISERROR(VLOOKUP(trading_client_detail!$E939,'asset_&amp;_open_positions'!$E:$M, 6, FALSE))),VLOOKUP(trading_client_detail!$E939,'asset_&amp;_open_positions'!$E:$M, 8, FALSE),IF(NOT(ISERROR(VLOOKUP($A939,'asset_&amp;_open_positions'!$E:$M, 6, FALSE))),VLOOKUP($A939,'asset_&amp;_open_positions'!$E:$M, 8, FALSE),1))),"")</f>
        <v/>
      </c>
      <c r="D939" s="42" t="str">
        <f>IF(trading_client_detail!$A939&lt;&gt;"",IF(OR(LEFT(trading_client_detail!$F939,3)="USD",RIGHT(trading_client_detail!$F939,3)="USD",LEFT(trading_client_detail!$F939,3)="EUR",RIGHT(trading_client_detail!$F939,3)="EUR"),"",trading_client_detail!$G939),"")</f>
        <v/>
      </c>
    </row>
    <row r="940" spans="1:4" x14ac:dyDescent="0.25">
      <c r="A940" t="str">
        <f>IF(AND(trading_client_detail!$A940&lt;&gt;"",ROUND(trading_client_detail!$G940,0)&lt;&gt;0),IF(OR(LEFT(trading_client_detail!$F940,3)="USD",RIGHT(trading_client_detail!$F940,3)="USD",LEFT(trading_client_detail!$F940,3)="EUR",RIGHT(trading_client_detail!$F940,3)="EUR"),"",IF(NOT(ISERROR(VLOOKUP(trading_client_detail!$E940,'asset_&amp;_open_positions'!$E:$M, 9, FALSE))),VLOOKUP(trading_client_detail!$E940,'asset_&amp;_open_positions'!$E:$M, 9, FALSE),IF(NOT(ISERROR(VLOOKUP(trading_client_detail!$F940,'asset_&amp;_open_positions'!$E:$M, 9, FALSE))),VLOOKUP(trading_client_detail!$F940,'asset_&amp;_open_positions'!$E:$M, 9, FALSE),RIGHT(trading_client_detail!$F940,LEN(trading_client_detail!$F940)-1)))),"")</f>
        <v/>
      </c>
      <c r="B940" t="str">
        <f>IF(AND(trading_client_detail!$A940&lt;&gt;"",ROUND(trading_client_detail!$G940,0)&lt;&gt;0),IF(OR(LEFT(trading_client_detail!$F940,3)="USD",RIGHT(trading_client_detail!$F940,3)="USD"),"",IF(NOT(ISERROR(VLOOKUP(trading_client_detail!$E940,'asset_&amp;_open_positions'!$E:$M, 6, FALSE))),VLOOKUP(trading_client_detail!$E940,'asset_&amp;_open_positions'!$E:$M, 6, FALSE),IF(NOT(ISERROR(VLOOKUP($A940,'asset_&amp;_open_positions'!$E:$M, 6, FALSE))),VLOOKUP($A940,'asset_&amp;_open_positions'!$E:$M, 6, FALSE),"ASSET"))),"")</f>
        <v/>
      </c>
      <c r="C940" t="str">
        <f>IF(AND(trading_client_detail!$A940&lt;&gt;"",ROUND(trading_client_detail!$G940,0)&lt;&gt;0),IF(OR(LEFT(trading_client_detail!$F940,3)="USD",RIGHT(trading_client_detail!$F940,3)="USD"),"",IF(NOT(ISERROR(VLOOKUP(trading_client_detail!$E940,'asset_&amp;_open_positions'!$E:$M, 6, FALSE))),VLOOKUP(trading_client_detail!$E940,'asset_&amp;_open_positions'!$E:$M, 8, FALSE),IF(NOT(ISERROR(VLOOKUP($A940,'asset_&amp;_open_positions'!$E:$M, 6, FALSE))),VLOOKUP($A940,'asset_&amp;_open_positions'!$E:$M, 8, FALSE),1))),"")</f>
        <v/>
      </c>
      <c r="D940" s="42" t="str">
        <f>IF(trading_client_detail!$A940&lt;&gt;"",IF(OR(LEFT(trading_client_detail!$F940,3)="USD",RIGHT(trading_client_detail!$F940,3)="USD",LEFT(trading_client_detail!$F940,3)="EUR",RIGHT(trading_client_detail!$F940,3)="EUR"),"",trading_client_detail!$G940),"")</f>
        <v/>
      </c>
    </row>
    <row r="941" spans="1:4" x14ac:dyDescent="0.25">
      <c r="A941" t="str">
        <f>IF(AND(trading_client_detail!$A941&lt;&gt;"",ROUND(trading_client_detail!$G941,0)&lt;&gt;0),IF(OR(LEFT(trading_client_detail!$F941,3)="USD",RIGHT(trading_client_detail!$F941,3)="USD",LEFT(trading_client_detail!$F941,3)="EUR",RIGHT(trading_client_detail!$F941,3)="EUR"),"",IF(NOT(ISERROR(VLOOKUP(trading_client_detail!$E941,'asset_&amp;_open_positions'!$E:$M, 9, FALSE))),VLOOKUP(trading_client_detail!$E941,'asset_&amp;_open_positions'!$E:$M, 9, FALSE),IF(NOT(ISERROR(VLOOKUP(trading_client_detail!$F941,'asset_&amp;_open_positions'!$E:$M, 9, FALSE))),VLOOKUP(trading_client_detail!$F941,'asset_&amp;_open_positions'!$E:$M, 9, FALSE),RIGHT(trading_client_detail!$F941,LEN(trading_client_detail!$F941)-1)))),"")</f>
        <v/>
      </c>
      <c r="B941" t="str">
        <f>IF(AND(trading_client_detail!$A941&lt;&gt;"",ROUND(trading_client_detail!$G941,0)&lt;&gt;0),IF(OR(LEFT(trading_client_detail!$F941,3)="USD",RIGHT(trading_client_detail!$F941,3)="USD"),"",IF(NOT(ISERROR(VLOOKUP(trading_client_detail!$E941,'asset_&amp;_open_positions'!$E:$M, 6, FALSE))),VLOOKUP(trading_client_detail!$E941,'asset_&amp;_open_positions'!$E:$M, 6, FALSE),IF(NOT(ISERROR(VLOOKUP($A941,'asset_&amp;_open_positions'!$E:$M, 6, FALSE))),VLOOKUP($A941,'asset_&amp;_open_positions'!$E:$M, 6, FALSE),"ASSET"))),"")</f>
        <v/>
      </c>
      <c r="C941" t="str">
        <f>IF(AND(trading_client_detail!$A941&lt;&gt;"",ROUND(trading_client_detail!$G941,0)&lt;&gt;0),IF(OR(LEFT(trading_client_detail!$F941,3)="USD",RIGHT(trading_client_detail!$F941,3)="USD"),"",IF(NOT(ISERROR(VLOOKUP(trading_client_detail!$E941,'asset_&amp;_open_positions'!$E:$M, 6, FALSE))),VLOOKUP(trading_client_detail!$E941,'asset_&amp;_open_positions'!$E:$M, 8, FALSE),IF(NOT(ISERROR(VLOOKUP($A941,'asset_&amp;_open_positions'!$E:$M, 6, FALSE))),VLOOKUP($A941,'asset_&amp;_open_positions'!$E:$M, 8, FALSE),1))),"")</f>
        <v/>
      </c>
      <c r="D941" s="42" t="str">
        <f>IF(trading_client_detail!$A941&lt;&gt;"",IF(OR(LEFT(trading_client_detail!$F941,3)="USD",RIGHT(trading_client_detail!$F941,3)="USD",LEFT(trading_client_detail!$F941,3)="EUR",RIGHT(trading_client_detail!$F941,3)="EUR"),"",trading_client_detail!$G941),"")</f>
        <v/>
      </c>
    </row>
    <row r="942" spans="1:4" x14ac:dyDescent="0.25">
      <c r="A942" t="str">
        <f>IF(AND(trading_client_detail!$A942&lt;&gt;"",ROUND(trading_client_detail!$G942,0)&lt;&gt;0),IF(OR(LEFT(trading_client_detail!$F942,3)="USD",RIGHT(trading_client_detail!$F942,3)="USD",LEFT(trading_client_detail!$F942,3)="EUR",RIGHT(trading_client_detail!$F942,3)="EUR"),"",IF(NOT(ISERROR(VLOOKUP(trading_client_detail!$E942,'asset_&amp;_open_positions'!$E:$M, 9, FALSE))),VLOOKUP(trading_client_detail!$E942,'asset_&amp;_open_positions'!$E:$M, 9, FALSE),IF(NOT(ISERROR(VLOOKUP(trading_client_detail!$F942,'asset_&amp;_open_positions'!$E:$M, 9, FALSE))),VLOOKUP(trading_client_detail!$F942,'asset_&amp;_open_positions'!$E:$M, 9, FALSE),RIGHT(trading_client_detail!$F942,LEN(trading_client_detail!$F942)-1)))),"")</f>
        <v/>
      </c>
      <c r="B942" t="str">
        <f>IF(AND(trading_client_detail!$A942&lt;&gt;"",ROUND(trading_client_detail!$G942,0)&lt;&gt;0),IF(OR(LEFT(trading_client_detail!$F942,3)="USD",RIGHT(trading_client_detail!$F942,3)="USD"),"",IF(NOT(ISERROR(VLOOKUP(trading_client_detail!$E942,'asset_&amp;_open_positions'!$E:$M, 6, FALSE))),VLOOKUP(trading_client_detail!$E942,'asset_&amp;_open_positions'!$E:$M, 6, FALSE),IF(NOT(ISERROR(VLOOKUP($A942,'asset_&amp;_open_positions'!$E:$M, 6, FALSE))),VLOOKUP($A942,'asset_&amp;_open_positions'!$E:$M, 6, FALSE),"ASSET"))),"")</f>
        <v/>
      </c>
      <c r="C942" t="str">
        <f>IF(AND(trading_client_detail!$A942&lt;&gt;"",ROUND(trading_client_detail!$G942,0)&lt;&gt;0),IF(OR(LEFT(trading_client_detail!$F942,3)="USD",RIGHT(trading_client_detail!$F942,3)="USD"),"",IF(NOT(ISERROR(VLOOKUP(trading_client_detail!$E942,'asset_&amp;_open_positions'!$E:$M, 6, FALSE))),VLOOKUP(trading_client_detail!$E942,'asset_&amp;_open_positions'!$E:$M, 8, FALSE),IF(NOT(ISERROR(VLOOKUP($A942,'asset_&amp;_open_positions'!$E:$M, 6, FALSE))),VLOOKUP($A942,'asset_&amp;_open_positions'!$E:$M, 8, FALSE),1))),"")</f>
        <v/>
      </c>
      <c r="D942" s="42" t="str">
        <f>IF(trading_client_detail!$A942&lt;&gt;"",IF(OR(LEFT(trading_client_detail!$F942,3)="USD",RIGHT(trading_client_detail!$F942,3)="USD",LEFT(trading_client_detail!$F942,3)="EUR",RIGHT(trading_client_detail!$F942,3)="EUR"),"",trading_client_detail!$G942),"")</f>
        <v/>
      </c>
    </row>
    <row r="943" spans="1:4" x14ac:dyDescent="0.25">
      <c r="A943" t="str">
        <f>IF(AND(trading_client_detail!$A943&lt;&gt;"",ROUND(trading_client_detail!$G943,0)&lt;&gt;0),IF(OR(LEFT(trading_client_detail!$F943,3)="USD",RIGHT(trading_client_detail!$F943,3)="USD",LEFT(trading_client_detail!$F943,3)="EUR",RIGHT(trading_client_detail!$F943,3)="EUR"),"",IF(NOT(ISERROR(VLOOKUP(trading_client_detail!$E943,'asset_&amp;_open_positions'!$E:$M, 9, FALSE))),VLOOKUP(trading_client_detail!$E943,'asset_&amp;_open_positions'!$E:$M, 9, FALSE),IF(NOT(ISERROR(VLOOKUP(trading_client_detail!$F943,'asset_&amp;_open_positions'!$E:$M, 9, FALSE))),VLOOKUP(trading_client_detail!$F943,'asset_&amp;_open_positions'!$E:$M, 9, FALSE),RIGHT(trading_client_detail!$F943,LEN(trading_client_detail!$F943)-1)))),"")</f>
        <v/>
      </c>
      <c r="B943" t="str">
        <f>IF(AND(trading_client_detail!$A943&lt;&gt;"",ROUND(trading_client_detail!$G943,0)&lt;&gt;0),IF(OR(LEFT(trading_client_detail!$F943,3)="USD",RIGHT(trading_client_detail!$F943,3)="USD"),"",IF(NOT(ISERROR(VLOOKUP(trading_client_detail!$E943,'asset_&amp;_open_positions'!$E:$M, 6, FALSE))),VLOOKUP(trading_client_detail!$E943,'asset_&amp;_open_positions'!$E:$M, 6, FALSE),IF(NOT(ISERROR(VLOOKUP($A943,'asset_&amp;_open_positions'!$E:$M, 6, FALSE))),VLOOKUP($A943,'asset_&amp;_open_positions'!$E:$M, 6, FALSE),"ASSET"))),"")</f>
        <v/>
      </c>
      <c r="C943" t="str">
        <f>IF(AND(trading_client_detail!$A943&lt;&gt;"",ROUND(trading_client_detail!$G943,0)&lt;&gt;0),IF(OR(LEFT(trading_client_detail!$F943,3)="USD",RIGHT(trading_client_detail!$F943,3)="USD"),"",IF(NOT(ISERROR(VLOOKUP(trading_client_detail!$E943,'asset_&amp;_open_positions'!$E:$M, 6, FALSE))),VLOOKUP(trading_client_detail!$E943,'asset_&amp;_open_positions'!$E:$M, 8, FALSE),IF(NOT(ISERROR(VLOOKUP($A943,'asset_&amp;_open_positions'!$E:$M, 6, FALSE))),VLOOKUP($A943,'asset_&amp;_open_positions'!$E:$M, 8, FALSE),1))),"")</f>
        <v/>
      </c>
      <c r="D943" s="42" t="str">
        <f>IF(trading_client_detail!$A943&lt;&gt;"",IF(OR(LEFT(trading_client_detail!$F943,3)="USD",RIGHT(trading_client_detail!$F943,3)="USD",LEFT(trading_client_detail!$F943,3)="EUR",RIGHT(trading_client_detail!$F943,3)="EUR"),"",trading_client_detail!$G943),"")</f>
        <v/>
      </c>
    </row>
    <row r="944" spans="1:4" x14ac:dyDescent="0.25">
      <c r="A944" t="str">
        <f>IF(AND(trading_client_detail!$A944&lt;&gt;"",ROUND(trading_client_detail!$G944,0)&lt;&gt;0),IF(OR(LEFT(trading_client_detail!$F944,3)="USD",RIGHT(trading_client_detail!$F944,3)="USD",LEFT(trading_client_detail!$F944,3)="EUR",RIGHT(trading_client_detail!$F944,3)="EUR"),"",IF(NOT(ISERROR(VLOOKUP(trading_client_detail!$E944,'asset_&amp;_open_positions'!$E:$M, 9, FALSE))),VLOOKUP(trading_client_detail!$E944,'asset_&amp;_open_positions'!$E:$M, 9, FALSE),IF(NOT(ISERROR(VLOOKUP(trading_client_detail!$F944,'asset_&amp;_open_positions'!$E:$M, 9, FALSE))),VLOOKUP(trading_client_detail!$F944,'asset_&amp;_open_positions'!$E:$M, 9, FALSE),RIGHT(trading_client_detail!$F944,LEN(trading_client_detail!$F944)-1)))),"")</f>
        <v/>
      </c>
      <c r="B944" t="str">
        <f>IF(AND(trading_client_detail!$A944&lt;&gt;"",ROUND(trading_client_detail!$G944,0)&lt;&gt;0),IF(OR(LEFT(trading_client_detail!$F944,3)="USD",RIGHT(trading_client_detail!$F944,3)="USD"),"",IF(NOT(ISERROR(VLOOKUP(trading_client_detail!$E944,'asset_&amp;_open_positions'!$E:$M, 6, FALSE))),VLOOKUP(trading_client_detail!$E944,'asset_&amp;_open_positions'!$E:$M, 6, FALSE),IF(NOT(ISERROR(VLOOKUP($A944,'asset_&amp;_open_positions'!$E:$M, 6, FALSE))),VLOOKUP($A944,'asset_&amp;_open_positions'!$E:$M, 6, FALSE),"ASSET"))),"")</f>
        <v/>
      </c>
      <c r="C944" t="str">
        <f>IF(AND(trading_client_detail!$A944&lt;&gt;"",ROUND(trading_client_detail!$G944,0)&lt;&gt;0),IF(OR(LEFT(trading_client_detail!$F944,3)="USD",RIGHT(trading_client_detail!$F944,3)="USD"),"",IF(NOT(ISERROR(VLOOKUP(trading_client_detail!$E944,'asset_&amp;_open_positions'!$E:$M, 6, FALSE))),VLOOKUP(trading_client_detail!$E944,'asset_&amp;_open_positions'!$E:$M, 8, FALSE),IF(NOT(ISERROR(VLOOKUP($A944,'asset_&amp;_open_positions'!$E:$M, 6, FALSE))),VLOOKUP($A944,'asset_&amp;_open_positions'!$E:$M, 8, FALSE),1))),"")</f>
        <v/>
      </c>
      <c r="D944" s="42" t="str">
        <f>IF(trading_client_detail!$A944&lt;&gt;"",IF(OR(LEFT(trading_client_detail!$F944,3)="USD",RIGHT(trading_client_detail!$F944,3)="USD",LEFT(trading_client_detail!$F944,3)="EUR",RIGHT(trading_client_detail!$F944,3)="EUR"),"",trading_client_detail!$G944),"")</f>
        <v/>
      </c>
    </row>
    <row r="945" spans="1:4" x14ac:dyDescent="0.25">
      <c r="A945" t="str">
        <f>IF(AND(trading_client_detail!$A945&lt;&gt;"",ROUND(trading_client_detail!$G945,0)&lt;&gt;0),IF(OR(LEFT(trading_client_detail!$F945,3)="USD",RIGHT(trading_client_detail!$F945,3)="USD",LEFT(trading_client_detail!$F945,3)="EUR",RIGHT(trading_client_detail!$F945,3)="EUR"),"",IF(NOT(ISERROR(VLOOKUP(trading_client_detail!$E945,'asset_&amp;_open_positions'!$E:$M, 9, FALSE))),VLOOKUP(trading_client_detail!$E945,'asset_&amp;_open_positions'!$E:$M, 9, FALSE),IF(NOT(ISERROR(VLOOKUP(trading_client_detail!$F945,'asset_&amp;_open_positions'!$E:$M, 9, FALSE))),VLOOKUP(trading_client_detail!$F945,'asset_&amp;_open_positions'!$E:$M, 9, FALSE),RIGHT(trading_client_detail!$F945,LEN(trading_client_detail!$F945)-1)))),"")</f>
        <v/>
      </c>
      <c r="B945" t="str">
        <f>IF(AND(trading_client_detail!$A945&lt;&gt;"",ROUND(trading_client_detail!$G945,0)&lt;&gt;0),IF(OR(LEFT(trading_client_detail!$F945,3)="USD",RIGHT(trading_client_detail!$F945,3)="USD"),"",IF(NOT(ISERROR(VLOOKUP(trading_client_detail!$E945,'asset_&amp;_open_positions'!$E:$M, 6, FALSE))),VLOOKUP(trading_client_detail!$E945,'asset_&amp;_open_positions'!$E:$M, 6, FALSE),IF(NOT(ISERROR(VLOOKUP($A945,'asset_&amp;_open_positions'!$E:$M, 6, FALSE))),VLOOKUP($A945,'asset_&amp;_open_positions'!$E:$M, 6, FALSE),"ASSET"))),"")</f>
        <v/>
      </c>
      <c r="C945" t="str">
        <f>IF(AND(trading_client_detail!$A945&lt;&gt;"",ROUND(trading_client_detail!$G945,0)&lt;&gt;0),IF(OR(LEFT(trading_client_detail!$F945,3)="USD",RIGHT(trading_client_detail!$F945,3)="USD"),"",IF(NOT(ISERROR(VLOOKUP(trading_client_detail!$E945,'asset_&amp;_open_positions'!$E:$M, 6, FALSE))),VLOOKUP(trading_client_detail!$E945,'asset_&amp;_open_positions'!$E:$M, 8, FALSE),IF(NOT(ISERROR(VLOOKUP($A945,'asset_&amp;_open_positions'!$E:$M, 6, FALSE))),VLOOKUP($A945,'asset_&amp;_open_positions'!$E:$M, 8, FALSE),1))),"")</f>
        <v/>
      </c>
      <c r="D945" s="42" t="str">
        <f>IF(trading_client_detail!$A945&lt;&gt;"",IF(OR(LEFT(trading_client_detail!$F945,3)="USD",RIGHT(trading_client_detail!$F945,3)="USD",LEFT(trading_client_detail!$F945,3)="EUR",RIGHT(trading_client_detail!$F945,3)="EUR"),"",trading_client_detail!$G945),"")</f>
        <v/>
      </c>
    </row>
    <row r="946" spans="1:4" x14ac:dyDescent="0.25">
      <c r="A946" t="str">
        <f>IF(AND(trading_client_detail!$A946&lt;&gt;"",ROUND(trading_client_detail!$G946,0)&lt;&gt;0),IF(OR(LEFT(trading_client_detail!$F946,3)="USD",RIGHT(trading_client_detail!$F946,3)="USD",LEFT(trading_client_detail!$F946,3)="EUR",RIGHT(trading_client_detail!$F946,3)="EUR"),"",IF(NOT(ISERROR(VLOOKUP(trading_client_detail!$E946,'asset_&amp;_open_positions'!$E:$M, 9, FALSE))),VLOOKUP(trading_client_detail!$E946,'asset_&amp;_open_positions'!$E:$M, 9, FALSE),IF(NOT(ISERROR(VLOOKUP(trading_client_detail!$F946,'asset_&amp;_open_positions'!$E:$M, 9, FALSE))),VLOOKUP(trading_client_detail!$F946,'asset_&amp;_open_positions'!$E:$M, 9, FALSE),RIGHT(trading_client_detail!$F946,LEN(trading_client_detail!$F946)-1)))),"")</f>
        <v/>
      </c>
      <c r="B946" t="str">
        <f>IF(AND(trading_client_detail!$A946&lt;&gt;"",ROUND(trading_client_detail!$G946,0)&lt;&gt;0),IF(OR(LEFT(trading_client_detail!$F946,3)="USD",RIGHT(trading_client_detail!$F946,3)="USD"),"",IF(NOT(ISERROR(VLOOKUP(trading_client_detail!$E946,'asset_&amp;_open_positions'!$E:$M, 6, FALSE))),VLOOKUP(trading_client_detail!$E946,'asset_&amp;_open_positions'!$E:$M, 6, FALSE),IF(NOT(ISERROR(VLOOKUP($A946,'asset_&amp;_open_positions'!$E:$M, 6, FALSE))),VLOOKUP($A946,'asset_&amp;_open_positions'!$E:$M, 6, FALSE),"ASSET"))),"")</f>
        <v/>
      </c>
      <c r="C946" t="str">
        <f>IF(AND(trading_client_detail!$A946&lt;&gt;"",ROUND(trading_client_detail!$G946,0)&lt;&gt;0),IF(OR(LEFT(trading_client_detail!$F946,3)="USD",RIGHT(trading_client_detail!$F946,3)="USD"),"",IF(NOT(ISERROR(VLOOKUP(trading_client_detail!$E946,'asset_&amp;_open_positions'!$E:$M, 6, FALSE))),VLOOKUP(trading_client_detail!$E946,'asset_&amp;_open_positions'!$E:$M, 8, FALSE),IF(NOT(ISERROR(VLOOKUP($A946,'asset_&amp;_open_positions'!$E:$M, 6, FALSE))),VLOOKUP($A946,'asset_&amp;_open_positions'!$E:$M, 8, FALSE),1))),"")</f>
        <v/>
      </c>
      <c r="D946" s="42" t="str">
        <f>IF(trading_client_detail!$A946&lt;&gt;"",IF(OR(LEFT(trading_client_detail!$F946,3)="USD",RIGHT(trading_client_detail!$F946,3)="USD",LEFT(trading_client_detail!$F946,3)="EUR",RIGHT(trading_client_detail!$F946,3)="EUR"),"",trading_client_detail!$G946),"")</f>
        <v/>
      </c>
    </row>
    <row r="947" spans="1:4" x14ac:dyDescent="0.25">
      <c r="A947" t="str">
        <f>IF(AND(trading_client_detail!$A947&lt;&gt;"",ROUND(trading_client_detail!$G947,0)&lt;&gt;0),IF(OR(LEFT(trading_client_detail!$F947,3)="USD",RIGHT(trading_client_detail!$F947,3)="USD",LEFT(trading_client_detail!$F947,3)="EUR",RIGHT(trading_client_detail!$F947,3)="EUR"),"",IF(NOT(ISERROR(VLOOKUP(trading_client_detail!$E947,'asset_&amp;_open_positions'!$E:$M, 9, FALSE))),VLOOKUP(trading_client_detail!$E947,'asset_&amp;_open_positions'!$E:$M, 9, FALSE),IF(NOT(ISERROR(VLOOKUP(trading_client_detail!$F947,'asset_&amp;_open_positions'!$E:$M, 9, FALSE))),VLOOKUP(trading_client_detail!$F947,'asset_&amp;_open_positions'!$E:$M, 9, FALSE),RIGHT(trading_client_detail!$F947,LEN(trading_client_detail!$F947)-1)))),"")</f>
        <v/>
      </c>
      <c r="B947" t="str">
        <f>IF(AND(trading_client_detail!$A947&lt;&gt;"",ROUND(trading_client_detail!$G947,0)&lt;&gt;0),IF(OR(LEFT(trading_client_detail!$F947,3)="USD",RIGHT(trading_client_detail!$F947,3)="USD"),"",IF(NOT(ISERROR(VLOOKUP(trading_client_detail!$E947,'asset_&amp;_open_positions'!$E:$M, 6, FALSE))),VLOOKUP(trading_client_detail!$E947,'asset_&amp;_open_positions'!$E:$M, 6, FALSE),IF(NOT(ISERROR(VLOOKUP($A947,'asset_&amp;_open_positions'!$E:$M, 6, FALSE))),VLOOKUP($A947,'asset_&amp;_open_positions'!$E:$M, 6, FALSE),"ASSET"))),"")</f>
        <v/>
      </c>
      <c r="C947" t="str">
        <f>IF(AND(trading_client_detail!$A947&lt;&gt;"",ROUND(trading_client_detail!$G947,0)&lt;&gt;0),IF(OR(LEFT(trading_client_detail!$F947,3)="USD",RIGHT(trading_client_detail!$F947,3)="USD"),"",IF(NOT(ISERROR(VLOOKUP(trading_client_detail!$E947,'asset_&amp;_open_positions'!$E:$M, 6, FALSE))),VLOOKUP(trading_client_detail!$E947,'asset_&amp;_open_positions'!$E:$M, 8, FALSE),IF(NOT(ISERROR(VLOOKUP($A947,'asset_&amp;_open_positions'!$E:$M, 6, FALSE))),VLOOKUP($A947,'asset_&amp;_open_positions'!$E:$M, 8, FALSE),1))),"")</f>
        <v/>
      </c>
      <c r="D947" s="42" t="str">
        <f>IF(trading_client_detail!$A947&lt;&gt;"",IF(OR(LEFT(trading_client_detail!$F947,3)="USD",RIGHT(trading_client_detail!$F947,3)="USD",LEFT(trading_client_detail!$F947,3)="EUR",RIGHT(trading_client_detail!$F947,3)="EUR"),"",trading_client_detail!$G947),"")</f>
        <v/>
      </c>
    </row>
    <row r="948" spans="1:4" x14ac:dyDescent="0.25">
      <c r="A948" t="str">
        <f>IF(AND(trading_client_detail!$A948&lt;&gt;"",ROUND(trading_client_detail!$G948,0)&lt;&gt;0),IF(OR(LEFT(trading_client_detail!$F948,3)="USD",RIGHT(trading_client_detail!$F948,3)="USD",LEFT(trading_client_detail!$F948,3)="EUR",RIGHT(trading_client_detail!$F948,3)="EUR"),"",IF(NOT(ISERROR(VLOOKUP(trading_client_detail!$E948,'asset_&amp;_open_positions'!$E:$M, 9, FALSE))),VLOOKUP(trading_client_detail!$E948,'asset_&amp;_open_positions'!$E:$M, 9, FALSE),IF(NOT(ISERROR(VLOOKUP(trading_client_detail!$F948,'asset_&amp;_open_positions'!$E:$M, 9, FALSE))),VLOOKUP(trading_client_detail!$F948,'asset_&amp;_open_positions'!$E:$M, 9, FALSE),RIGHT(trading_client_detail!$F948,LEN(trading_client_detail!$F948)-1)))),"")</f>
        <v/>
      </c>
      <c r="B948" t="str">
        <f>IF(AND(trading_client_detail!$A948&lt;&gt;"",ROUND(trading_client_detail!$G948,0)&lt;&gt;0),IF(OR(LEFT(trading_client_detail!$F948,3)="USD",RIGHT(trading_client_detail!$F948,3)="USD"),"",IF(NOT(ISERROR(VLOOKUP(trading_client_detail!$E948,'asset_&amp;_open_positions'!$E:$M, 6, FALSE))),VLOOKUP(trading_client_detail!$E948,'asset_&amp;_open_positions'!$E:$M, 6, FALSE),IF(NOT(ISERROR(VLOOKUP($A948,'asset_&amp;_open_positions'!$E:$M, 6, FALSE))),VLOOKUP($A948,'asset_&amp;_open_positions'!$E:$M, 6, FALSE),"ASSET"))),"")</f>
        <v/>
      </c>
      <c r="C948" t="str">
        <f>IF(AND(trading_client_detail!$A948&lt;&gt;"",ROUND(trading_client_detail!$G948,0)&lt;&gt;0),IF(OR(LEFT(trading_client_detail!$F948,3)="USD",RIGHT(trading_client_detail!$F948,3)="USD"),"",IF(NOT(ISERROR(VLOOKUP(trading_client_detail!$E948,'asset_&amp;_open_positions'!$E:$M, 6, FALSE))),VLOOKUP(trading_client_detail!$E948,'asset_&amp;_open_positions'!$E:$M, 8, FALSE),IF(NOT(ISERROR(VLOOKUP($A948,'asset_&amp;_open_positions'!$E:$M, 6, FALSE))),VLOOKUP($A948,'asset_&amp;_open_positions'!$E:$M, 8, FALSE),1))),"")</f>
        <v/>
      </c>
      <c r="D948" s="42" t="str">
        <f>IF(trading_client_detail!$A948&lt;&gt;"",IF(OR(LEFT(trading_client_detail!$F948,3)="USD",RIGHT(trading_client_detail!$F948,3)="USD",LEFT(trading_client_detail!$F948,3)="EUR",RIGHT(trading_client_detail!$F948,3)="EUR"),"",trading_client_detail!$G948),"")</f>
        <v/>
      </c>
    </row>
    <row r="949" spans="1:4" x14ac:dyDescent="0.25">
      <c r="A949" t="str">
        <f>IF(AND(trading_client_detail!$A949&lt;&gt;"",ROUND(trading_client_detail!$G949,0)&lt;&gt;0),IF(OR(LEFT(trading_client_detail!$F949,3)="USD",RIGHT(trading_client_detail!$F949,3)="USD",LEFT(trading_client_detail!$F949,3)="EUR",RIGHT(trading_client_detail!$F949,3)="EUR"),"",IF(NOT(ISERROR(VLOOKUP(trading_client_detail!$E949,'asset_&amp;_open_positions'!$E:$M, 9, FALSE))),VLOOKUP(trading_client_detail!$E949,'asset_&amp;_open_positions'!$E:$M, 9, FALSE),IF(NOT(ISERROR(VLOOKUP(trading_client_detail!$F949,'asset_&amp;_open_positions'!$E:$M, 9, FALSE))),VLOOKUP(trading_client_detail!$F949,'asset_&amp;_open_positions'!$E:$M, 9, FALSE),RIGHT(trading_client_detail!$F949,LEN(trading_client_detail!$F949)-1)))),"")</f>
        <v/>
      </c>
      <c r="B949" t="str">
        <f>IF(AND(trading_client_detail!$A949&lt;&gt;"",ROUND(trading_client_detail!$G949,0)&lt;&gt;0),IF(OR(LEFT(trading_client_detail!$F949,3)="USD",RIGHT(trading_client_detail!$F949,3)="USD"),"",IF(NOT(ISERROR(VLOOKUP(trading_client_detail!$E949,'asset_&amp;_open_positions'!$E:$M, 6, FALSE))),VLOOKUP(trading_client_detail!$E949,'asset_&amp;_open_positions'!$E:$M, 6, FALSE),IF(NOT(ISERROR(VLOOKUP($A949,'asset_&amp;_open_positions'!$E:$M, 6, FALSE))),VLOOKUP($A949,'asset_&amp;_open_positions'!$E:$M, 6, FALSE),"ASSET"))),"")</f>
        <v/>
      </c>
      <c r="C949" t="str">
        <f>IF(AND(trading_client_detail!$A949&lt;&gt;"",ROUND(trading_client_detail!$G949,0)&lt;&gt;0),IF(OR(LEFT(trading_client_detail!$F949,3)="USD",RIGHT(trading_client_detail!$F949,3)="USD"),"",IF(NOT(ISERROR(VLOOKUP(trading_client_detail!$E949,'asset_&amp;_open_positions'!$E:$M, 6, FALSE))),VLOOKUP(trading_client_detail!$E949,'asset_&amp;_open_positions'!$E:$M, 8, FALSE),IF(NOT(ISERROR(VLOOKUP($A949,'asset_&amp;_open_positions'!$E:$M, 6, FALSE))),VLOOKUP($A949,'asset_&amp;_open_positions'!$E:$M, 8, FALSE),1))),"")</f>
        <v/>
      </c>
      <c r="D949" s="42" t="str">
        <f>IF(trading_client_detail!$A949&lt;&gt;"",IF(OR(LEFT(trading_client_detail!$F949,3)="USD",RIGHT(trading_client_detail!$F949,3)="USD",LEFT(trading_client_detail!$F949,3)="EUR",RIGHT(trading_client_detail!$F949,3)="EUR"),"",trading_client_detail!$G949),"")</f>
        <v/>
      </c>
    </row>
    <row r="950" spans="1:4" x14ac:dyDescent="0.25">
      <c r="A950" t="str">
        <f>IF(AND(trading_client_detail!$A950&lt;&gt;"",ROUND(trading_client_detail!$G950,0)&lt;&gt;0),IF(OR(LEFT(trading_client_detail!$F950,3)="USD",RIGHT(trading_client_detail!$F950,3)="USD",LEFT(trading_client_detail!$F950,3)="EUR",RIGHT(trading_client_detail!$F950,3)="EUR"),"",IF(NOT(ISERROR(VLOOKUP(trading_client_detail!$E950,'asset_&amp;_open_positions'!$E:$M, 9, FALSE))),VLOOKUP(trading_client_detail!$E950,'asset_&amp;_open_positions'!$E:$M, 9, FALSE),IF(NOT(ISERROR(VLOOKUP(trading_client_detail!$F950,'asset_&amp;_open_positions'!$E:$M, 9, FALSE))),VLOOKUP(trading_client_detail!$F950,'asset_&amp;_open_positions'!$E:$M, 9, FALSE),RIGHT(trading_client_detail!$F950,LEN(trading_client_detail!$F950)-1)))),"")</f>
        <v/>
      </c>
      <c r="B950" t="str">
        <f>IF(AND(trading_client_detail!$A950&lt;&gt;"",ROUND(trading_client_detail!$G950,0)&lt;&gt;0),IF(OR(LEFT(trading_client_detail!$F950,3)="USD",RIGHT(trading_client_detail!$F950,3)="USD"),"",IF(NOT(ISERROR(VLOOKUP(trading_client_detail!$E950,'asset_&amp;_open_positions'!$E:$M, 6, FALSE))),VLOOKUP(trading_client_detail!$E950,'asset_&amp;_open_positions'!$E:$M, 6, FALSE),IF(NOT(ISERROR(VLOOKUP($A950,'asset_&amp;_open_positions'!$E:$M, 6, FALSE))),VLOOKUP($A950,'asset_&amp;_open_positions'!$E:$M, 6, FALSE),"ASSET"))),"")</f>
        <v/>
      </c>
      <c r="C950" t="str">
        <f>IF(AND(trading_client_detail!$A950&lt;&gt;"",ROUND(trading_client_detail!$G950,0)&lt;&gt;0),IF(OR(LEFT(trading_client_detail!$F950,3)="USD",RIGHT(trading_client_detail!$F950,3)="USD"),"",IF(NOT(ISERROR(VLOOKUP(trading_client_detail!$E950,'asset_&amp;_open_positions'!$E:$M, 6, FALSE))),VLOOKUP(trading_client_detail!$E950,'asset_&amp;_open_positions'!$E:$M, 8, FALSE),IF(NOT(ISERROR(VLOOKUP($A950,'asset_&amp;_open_positions'!$E:$M, 6, FALSE))),VLOOKUP($A950,'asset_&amp;_open_positions'!$E:$M, 8, FALSE),1))),"")</f>
        <v/>
      </c>
      <c r="D950" s="42" t="str">
        <f>IF(trading_client_detail!$A950&lt;&gt;"",IF(OR(LEFT(trading_client_detail!$F950,3)="USD",RIGHT(trading_client_detail!$F950,3)="USD",LEFT(trading_client_detail!$F950,3)="EUR",RIGHT(trading_client_detail!$F950,3)="EUR"),"",trading_client_detail!$G950),"")</f>
        <v/>
      </c>
    </row>
    <row r="951" spans="1:4" x14ac:dyDescent="0.25">
      <c r="A951" t="str">
        <f>IF(AND(trading_client_detail!$A951&lt;&gt;"",ROUND(trading_client_detail!$G951,0)&lt;&gt;0),IF(OR(LEFT(trading_client_detail!$F951,3)="USD",RIGHT(trading_client_detail!$F951,3)="USD",LEFT(trading_client_detail!$F951,3)="EUR",RIGHT(trading_client_detail!$F951,3)="EUR"),"",IF(NOT(ISERROR(VLOOKUP(trading_client_detail!$E951,'asset_&amp;_open_positions'!$E:$M, 9, FALSE))),VLOOKUP(trading_client_detail!$E951,'asset_&amp;_open_positions'!$E:$M, 9, FALSE),IF(NOT(ISERROR(VLOOKUP(trading_client_detail!$F951,'asset_&amp;_open_positions'!$E:$M, 9, FALSE))),VLOOKUP(trading_client_detail!$F951,'asset_&amp;_open_positions'!$E:$M, 9, FALSE),RIGHT(trading_client_detail!$F951,LEN(trading_client_detail!$F951)-1)))),"")</f>
        <v/>
      </c>
      <c r="B951" t="str">
        <f>IF(AND(trading_client_detail!$A951&lt;&gt;"",ROUND(trading_client_detail!$G951,0)&lt;&gt;0),IF(OR(LEFT(trading_client_detail!$F951,3)="USD",RIGHT(trading_client_detail!$F951,3)="USD"),"",IF(NOT(ISERROR(VLOOKUP(trading_client_detail!$E951,'asset_&amp;_open_positions'!$E:$M, 6, FALSE))),VLOOKUP(trading_client_detail!$E951,'asset_&amp;_open_positions'!$E:$M, 6, FALSE),IF(NOT(ISERROR(VLOOKUP($A951,'asset_&amp;_open_positions'!$E:$M, 6, FALSE))),VLOOKUP($A951,'asset_&amp;_open_positions'!$E:$M, 6, FALSE),"ASSET"))),"")</f>
        <v/>
      </c>
      <c r="C951" t="str">
        <f>IF(AND(trading_client_detail!$A951&lt;&gt;"",ROUND(trading_client_detail!$G951,0)&lt;&gt;0),IF(OR(LEFT(trading_client_detail!$F951,3)="USD",RIGHT(trading_client_detail!$F951,3)="USD"),"",IF(NOT(ISERROR(VLOOKUP(trading_client_detail!$E951,'asset_&amp;_open_positions'!$E:$M, 6, FALSE))),VLOOKUP(trading_client_detail!$E951,'asset_&amp;_open_positions'!$E:$M, 8, FALSE),IF(NOT(ISERROR(VLOOKUP($A951,'asset_&amp;_open_positions'!$E:$M, 6, FALSE))),VLOOKUP($A951,'asset_&amp;_open_positions'!$E:$M, 8, FALSE),1))),"")</f>
        <v/>
      </c>
      <c r="D951" s="42" t="str">
        <f>IF(trading_client_detail!$A951&lt;&gt;"",IF(OR(LEFT(trading_client_detail!$F951,3)="USD",RIGHT(trading_client_detail!$F951,3)="USD",LEFT(trading_client_detail!$F951,3)="EUR",RIGHT(trading_client_detail!$F951,3)="EUR"),"",trading_client_detail!$G951),"")</f>
        <v/>
      </c>
    </row>
    <row r="952" spans="1:4" x14ac:dyDescent="0.25">
      <c r="A952" t="str">
        <f>IF(AND(trading_client_detail!$A952&lt;&gt;"",ROUND(trading_client_detail!$G952,0)&lt;&gt;0),IF(OR(LEFT(trading_client_detail!$F952,3)="USD",RIGHT(trading_client_detail!$F952,3)="USD",LEFT(trading_client_detail!$F952,3)="EUR",RIGHT(trading_client_detail!$F952,3)="EUR"),"",IF(NOT(ISERROR(VLOOKUP(trading_client_detail!$E952,'asset_&amp;_open_positions'!$E:$M, 9, FALSE))),VLOOKUP(trading_client_detail!$E952,'asset_&amp;_open_positions'!$E:$M, 9, FALSE),IF(NOT(ISERROR(VLOOKUP(trading_client_detail!$F952,'asset_&amp;_open_positions'!$E:$M, 9, FALSE))),VLOOKUP(trading_client_detail!$F952,'asset_&amp;_open_positions'!$E:$M, 9, FALSE),RIGHT(trading_client_detail!$F952,LEN(trading_client_detail!$F952)-1)))),"")</f>
        <v/>
      </c>
      <c r="B952" t="str">
        <f>IF(AND(trading_client_detail!$A952&lt;&gt;"",ROUND(trading_client_detail!$G952,0)&lt;&gt;0),IF(OR(LEFT(trading_client_detail!$F952,3)="USD",RIGHT(trading_client_detail!$F952,3)="USD"),"",IF(NOT(ISERROR(VLOOKUP(trading_client_detail!$E952,'asset_&amp;_open_positions'!$E:$M, 6, FALSE))),VLOOKUP(trading_client_detail!$E952,'asset_&amp;_open_positions'!$E:$M, 6, FALSE),IF(NOT(ISERROR(VLOOKUP($A952,'asset_&amp;_open_positions'!$E:$M, 6, FALSE))),VLOOKUP($A952,'asset_&amp;_open_positions'!$E:$M, 6, FALSE),"ASSET"))),"")</f>
        <v/>
      </c>
      <c r="C952" t="str">
        <f>IF(AND(trading_client_detail!$A952&lt;&gt;"",ROUND(trading_client_detail!$G952,0)&lt;&gt;0),IF(OR(LEFT(trading_client_detail!$F952,3)="USD",RIGHT(trading_client_detail!$F952,3)="USD"),"",IF(NOT(ISERROR(VLOOKUP(trading_client_detail!$E952,'asset_&amp;_open_positions'!$E:$M, 6, FALSE))),VLOOKUP(trading_client_detail!$E952,'asset_&amp;_open_positions'!$E:$M, 8, FALSE),IF(NOT(ISERROR(VLOOKUP($A952,'asset_&amp;_open_positions'!$E:$M, 6, FALSE))),VLOOKUP($A952,'asset_&amp;_open_positions'!$E:$M, 8, FALSE),1))),"")</f>
        <v/>
      </c>
      <c r="D952" s="42" t="str">
        <f>IF(trading_client_detail!$A952&lt;&gt;"",IF(OR(LEFT(trading_client_detail!$F952,3)="USD",RIGHT(trading_client_detail!$F952,3)="USD",LEFT(trading_client_detail!$F952,3)="EUR",RIGHT(trading_client_detail!$F952,3)="EUR"),"",trading_client_detail!$G952),"")</f>
        <v/>
      </c>
    </row>
    <row r="953" spans="1:4" x14ac:dyDescent="0.25">
      <c r="A953" t="str">
        <f>IF(AND(trading_client_detail!$A953&lt;&gt;"",ROUND(trading_client_detail!$G953,0)&lt;&gt;0),IF(OR(LEFT(trading_client_detail!$F953,3)="USD",RIGHT(trading_client_detail!$F953,3)="USD",LEFT(trading_client_detail!$F953,3)="EUR",RIGHT(trading_client_detail!$F953,3)="EUR"),"",IF(NOT(ISERROR(VLOOKUP(trading_client_detail!$E953,'asset_&amp;_open_positions'!$E:$M, 9, FALSE))),VLOOKUP(trading_client_detail!$E953,'asset_&amp;_open_positions'!$E:$M, 9, FALSE),IF(NOT(ISERROR(VLOOKUP(trading_client_detail!$F953,'asset_&amp;_open_positions'!$E:$M, 9, FALSE))),VLOOKUP(trading_client_detail!$F953,'asset_&amp;_open_positions'!$E:$M, 9, FALSE),RIGHT(trading_client_detail!$F953,LEN(trading_client_detail!$F953)-1)))),"")</f>
        <v/>
      </c>
      <c r="B953" t="str">
        <f>IF(AND(trading_client_detail!$A953&lt;&gt;"",ROUND(trading_client_detail!$G953,0)&lt;&gt;0),IF(OR(LEFT(trading_client_detail!$F953,3)="USD",RIGHT(trading_client_detail!$F953,3)="USD"),"",IF(NOT(ISERROR(VLOOKUP(trading_client_detail!$E953,'asset_&amp;_open_positions'!$E:$M, 6, FALSE))),VLOOKUP(trading_client_detail!$E953,'asset_&amp;_open_positions'!$E:$M, 6, FALSE),IF(NOT(ISERROR(VLOOKUP($A953,'asset_&amp;_open_positions'!$E:$M, 6, FALSE))),VLOOKUP($A953,'asset_&amp;_open_positions'!$E:$M, 6, FALSE),"ASSET"))),"")</f>
        <v/>
      </c>
      <c r="C953" t="str">
        <f>IF(AND(trading_client_detail!$A953&lt;&gt;"",ROUND(trading_client_detail!$G953,0)&lt;&gt;0),IF(OR(LEFT(trading_client_detail!$F953,3)="USD",RIGHT(trading_client_detail!$F953,3)="USD"),"",IF(NOT(ISERROR(VLOOKUP(trading_client_detail!$E953,'asset_&amp;_open_positions'!$E:$M, 6, FALSE))),VLOOKUP(trading_client_detail!$E953,'asset_&amp;_open_positions'!$E:$M, 8, FALSE),IF(NOT(ISERROR(VLOOKUP($A953,'asset_&amp;_open_positions'!$E:$M, 6, FALSE))),VLOOKUP($A953,'asset_&amp;_open_positions'!$E:$M, 8, FALSE),1))),"")</f>
        <v/>
      </c>
      <c r="D953" s="42" t="str">
        <f>IF(trading_client_detail!$A953&lt;&gt;"",IF(OR(LEFT(trading_client_detail!$F953,3)="USD",RIGHT(trading_client_detail!$F953,3)="USD",LEFT(trading_client_detail!$F953,3)="EUR",RIGHT(trading_client_detail!$F953,3)="EUR"),"",trading_client_detail!$G953),"")</f>
        <v/>
      </c>
    </row>
    <row r="954" spans="1:4" x14ac:dyDescent="0.25">
      <c r="A954" t="str">
        <f>IF(AND(trading_client_detail!$A954&lt;&gt;"",ROUND(trading_client_detail!$G954,0)&lt;&gt;0),IF(OR(LEFT(trading_client_detail!$F954,3)="USD",RIGHT(trading_client_detail!$F954,3)="USD",LEFT(trading_client_detail!$F954,3)="EUR",RIGHT(trading_client_detail!$F954,3)="EUR"),"",IF(NOT(ISERROR(VLOOKUP(trading_client_detail!$E954,'asset_&amp;_open_positions'!$E:$M, 9, FALSE))),VLOOKUP(trading_client_detail!$E954,'asset_&amp;_open_positions'!$E:$M, 9, FALSE),IF(NOT(ISERROR(VLOOKUP(trading_client_detail!$F954,'asset_&amp;_open_positions'!$E:$M, 9, FALSE))),VLOOKUP(trading_client_detail!$F954,'asset_&amp;_open_positions'!$E:$M, 9, FALSE),RIGHT(trading_client_detail!$F954,LEN(trading_client_detail!$F954)-1)))),"")</f>
        <v/>
      </c>
      <c r="B954" t="str">
        <f>IF(AND(trading_client_detail!$A954&lt;&gt;"",ROUND(trading_client_detail!$G954,0)&lt;&gt;0),IF(OR(LEFT(trading_client_detail!$F954,3)="USD",RIGHT(trading_client_detail!$F954,3)="USD"),"",IF(NOT(ISERROR(VLOOKUP(trading_client_detail!$E954,'asset_&amp;_open_positions'!$E:$M, 6, FALSE))),VLOOKUP(trading_client_detail!$E954,'asset_&amp;_open_positions'!$E:$M, 6, FALSE),IF(NOT(ISERROR(VLOOKUP($A954,'asset_&amp;_open_positions'!$E:$M, 6, FALSE))),VLOOKUP($A954,'asset_&amp;_open_positions'!$E:$M, 6, FALSE),"ASSET"))),"")</f>
        <v/>
      </c>
      <c r="C954" t="str">
        <f>IF(AND(trading_client_detail!$A954&lt;&gt;"",ROUND(trading_client_detail!$G954,0)&lt;&gt;0),IF(OR(LEFT(trading_client_detail!$F954,3)="USD",RIGHT(trading_client_detail!$F954,3)="USD"),"",IF(NOT(ISERROR(VLOOKUP(trading_client_detail!$E954,'asset_&amp;_open_positions'!$E:$M, 6, FALSE))),VLOOKUP(trading_client_detail!$E954,'asset_&amp;_open_positions'!$E:$M, 8, FALSE),IF(NOT(ISERROR(VLOOKUP($A954,'asset_&amp;_open_positions'!$E:$M, 6, FALSE))),VLOOKUP($A954,'asset_&amp;_open_positions'!$E:$M, 8, FALSE),1))),"")</f>
        <v/>
      </c>
      <c r="D954" s="42" t="str">
        <f>IF(trading_client_detail!$A954&lt;&gt;"",IF(OR(LEFT(trading_client_detail!$F954,3)="USD",RIGHT(trading_client_detail!$F954,3)="USD",LEFT(trading_client_detail!$F954,3)="EUR",RIGHT(trading_client_detail!$F954,3)="EUR"),"",trading_client_detail!$G954),"")</f>
        <v/>
      </c>
    </row>
    <row r="955" spans="1:4" x14ac:dyDescent="0.25">
      <c r="A955" t="str">
        <f>IF(AND(trading_client_detail!$A955&lt;&gt;"",ROUND(trading_client_detail!$G955,0)&lt;&gt;0),IF(OR(LEFT(trading_client_detail!$F955,3)="USD",RIGHT(trading_client_detail!$F955,3)="USD",LEFT(trading_client_detail!$F955,3)="EUR",RIGHT(trading_client_detail!$F955,3)="EUR"),"",IF(NOT(ISERROR(VLOOKUP(trading_client_detail!$E955,'asset_&amp;_open_positions'!$E:$M, 9, FALSE))),VLOOKUP(trading_client_detail!$E955,'asset_&amp;_open_positions'!$E:$M, 9, FALSE),IF(NOT(ISERROR(VLOOKUP(trading_client_detail!$F955,'asset_&amp;_open_positions'!$E:$M, 9, FALSE))),VLOOKUP(trading_client_detail!$F955,'asset_&amp;_open_positions'!$E:$M, 9, FALSE),RIGHT(trading_client_detail!$F955,LEN(trading_client_detail!$F955)-1)))),"")</f>
        <v/>
      </c>
      <c r="B955" t="str">
        <f>IF(AND(trading_client_detail!$A955&lt;&gt;"",ROUND(trading_client_detail!$G955,0)&lt;&gt;0),IF(OR(LEFT(trading_client_detail!$F955,3)="USD",RIGHT(trading_client_detail!$F955,3)="USD"),"",IF(NOT(ISERROR(VLOOKUP(trading_client_detail!$E955,'asset_&amp;_open_positions'!$E:$M, 6, FALSE))),VLOOKUP(trading_client_detail!$E955,'asset_&amp;_open_positions'!$E:$M, 6, FALSE),IF(NOT(ISERROR(VLOOKUP($A955,'asset_&amp;_open_positions'!$E:$M, 6, FALSE))),VLOOKUP($A955,'asset_&amp;_open_positions'!$E:$M, 6, FALSE),"ASSET"))),"")</f>
        <v/>
      </c>
      <c r="C955" t="str">
        <f>IF(AND(trading_client_detail!$A955&lt;&gt;"",ROUND(trading_client_detail!$G955,0)&lt;&gt;0),IF(OR(LEFT(trading_client_detail!$F955,3)="USD",RIGHT(trading_client_detail!$F955,3)="USD"),"",IF(NOT(ISERROR(VLOOKUP(trading_client_detail!$E955,'asset_&amp;_open_positions'!$E:$M, 6, FALSE))),VLOOKUP(trading_client_detail!$E955,'asset_&amp;_open_positions'!$E:$M, 8, FALSE),IF(NOT(ISERROR(VLOOKUP($A955,'asset_&amp;_open_positions'!$E:$M, 6, FALSE))),VLOOKUP($A955,'asset_&amp;_open_positions'!$E:$M, 8, FALSE),1))),"")</f>
        <v/>
      </c>
      <c r="D955" s="42" t="str">
        <f>IF(trading_client_detail!$A955&lt;&gt;"",IF(OR(LEFT(trading_client_detail!$F955,3)="USD",RIGHT(trading_client_detail!$F955,3)="USD",LEFT(trading_client_detail!$F955,3)="EUR",RIGHT(trading_client_detail!$F955,3)="EUR"),"",trading_client_detail!$G955),"")</f>
        <v/>
      </c>
    </row>
    <row r="956" spans="1:4" x14ac:dyDescent="0.25">
      <c r="A956" t="str">
        <f>IF(AND(trading_client_detail!$A956&lt;&gt;"",ROUND(trading_client_detail!$G956,0)&lt;&gt;0),IF(OR(LEFT(trading_client_detail!$F956,3)="USD",RIGHT(trading_client_detail!$F956,3)="USD",LEFT(trading_client_detail!$F956,3)="EUR",RIGHT(trading_client_detail!$F956,3)="EUR"),"",IF(NOT(ISERROR(VLOOKUP(trading_client_detail!$E956,'asset_&amp;_open_positions'!$E:$M, 9, FALSE))),VLOOKUP(trading_client_detail!$E956,'asset_&amp;_open_positions'!$E:$M, 9, FALSE),IF(NOT(ISERROR(VLOOKUP(trading_client_detail!$F956,'asset_&amp;_open_positions'!$E:$M, 9, FALSE))),VLOOKUP(trading_client_detail!$F956,'asset_&amp;_open_positions'!$E:$M, 9, FALSE),RIGHT(trading_client_detail!$F956,LEN(trading_client_detail!$F956)-1)))),"")</f>
        <v/>
      </c>
      <c r="B956" t="str">
        <f>IF(AND(trading_client_detail!$A956&lt;&gt;"",ROUND(trading_client_detail!$G956,0)&lt;&gt;0),IF(OR(LEFT(trading_client_detail!$F956,3)="USD",RIGHT(trading_client_detail!$F956,3)="USD"),"",IF(NOT(ISERROR(VLOOKUP(trading_client_detail!$E956,'asset_&amp;_open_positions'!$E:$M, 6, FALSE))),VLOOKUP(trading_client_detail!$E956,'asset_&amp;_open_positions'!$E:$M, 6, FALSE),IF(NOT(ISERROR(VLOOKUP($A956,'asset_&amp;_open_positions'!$E:$M, 6, FALSE))),VLOOKUP($A956,'asset_&amp;_open_positions'!$E:$M, 6, FALSE),"ASSET"))),"")</f>
        <v/>
      </c>
      <c r="C956" t="str">
        <f>IF(AND(trading_client_detail!$A956&lt;&gt;"",ROUND(trading_client_detail!$G956,0)&lt;&gt;0),IF(OR(LEFT(trading_client_detail!$F956,3)="USD",RIGHT(trading_client_detail!$F956,3)="USD"),"",IF(NOT(ISERROR(VLOOKUP(trading_client_detail!$E956,'asset_&amp;_open_positions'!$E:$M, 6, FALSE))),VLOOKUP(trading_client_detail!$E956,'asset_&amp;_open_positions'!$E:$M, 8, FALSE),IF(NOT(ISERROR(VLOOKUP($A956,'asset_&amp;_open_positions'!$E:$M, 6, FALSE))),VLOOKUP($A956,'asset_&amp;_open_positions'!$E:$M, 8, FALSE),1))),"")</f>
        <v/>
      </c>
      <c r="D956" s="42" t="str">
        <f>IF(trading_client_detail!$A956&lt;&gt;"",IF(OR(LEFT(trading_client_detail!$F956,3)="USD",RIGHT(trading_client_detail!$F956,3)="USD",LEFT(trading_client_detail!$F956,3)="EUR",RIGHT(trading_client_detail!$F956,3)="EUR"),"",trading_client_detail!$G956),"")</f>
        <v/>
      </c>
    </row>
    <row r="957" spans="1:4" x14ac:dyDescent="0.25">
      <c r="A957" t="str">
        <f>IF(AND(trading_client_detail!$A957&lt;&gt;"",ROUND(trading_client_detail!$G957,0)&lt;&gt;0),IF(OR(LEFT(trading_client_detail!$F957,3)="USD",RIGHT(trading_client_detail!$F957,3)="USD",LEFT(trading_client_detail!$F957,3)="EUR",RIGHT(trading_client_detail!$F957,3)="EUR"),"",IF(NOT(ISERROR(VLOOKUP(trading_client_detail!$E957,'asset_&amp;_open_positions'!$E:$M, 9, FALSE))),VLOOKUP(trading_client_detail!$E957,'asset_&amp;_open_positions'!$E:$M, 9, FALSE),IF(NOT(ISERROR(VLOOKUP(trading_client_detail!$F957,'asset_&amp;_open_positions'!$E:$M, 9, FALSE))),VLOOKUP(trading_client_detail!$F957,'asset_&amp;_open_positions'!$E:$M, 9, FALSE),RIGHT(trading_client_detail!$F957,LEN(trading_client_detail!$F957)-1)))),"")</f>
        <v/>
      </c>
      <c r="B957" t="str">
        <f>IF(AND(trading_client_detail!$A957&lt;&gt;"",ROUND(trading_client_detail!$G957,0)&lt;&gt;0),IF(OR(LEFT(trading_client_detail!$F957,3)="USD",RIGHT(trading_client_detail!$F957,3)="USD"),"",IF(NOT(ISERROR(VLOOKUP(trading_client_detail!$E957,'asset_&amp;_open_positions'!$E:$M, 6, FALSE))),VLOOKUP(trading_client_detail!$E957,'asset_&amp;_open_positions'!$E:$M, 6, FALSE),IF(NOT(ISERROR(VLOOKUP($A957,'asset_&amp;_open_positions'!$E:$M, 6, FALSE))),VLOOKUP($A957,'asset_&amp;_open_positions'!$E:$M, 6, FALSE),"ASSET"))),"")</f>
        <v/>
      </c>
      <c r="C957" t="str">
        <f>IF(AND(trading_client_detail!$A957&lt;&gt;"",ROUND(trading_client_detail!$G957,0)&lt;&gt;0),IF(OR(LEFT(trading_client_detail!$F957,3)="USD",RIGHT(trading_client_detail!$F957,3)="USD"),"",IF(NOT(ISERROR(VLOOKUP(trading_client_detail!$E957,'asset_&amp;_open_positions'!$E:$M, 6, FALSE))),VLOOKUP(trading_client_detail!$E957,'asset_&amp;_open_positions'!$E:$M, 8, FALSE),IF(NOT(ISERROR(VLOOKUP($A957,'asset_&amp;_open_positions'!$E:$M, 6, FALSE))),VLOOKUP($A957,'asset_&amp;_open_positions'!$E:$M, 8, FALSE),1))),"")</f>
        <v/>
      </c>
      <c r="D957" s="42" t="str">
        <f>IF(trading_client_detail!$A957&lt;&gt;"",IF(OR(LEFT(trading_client_detail!$F957,3)="USD",RIGHT(trading_client_detail!$F957,3)="USD",LEFT(trading_client_detail!$F957,3)="EUR",RIGHT(trading_client_detail!$F957,3)="EUR"),"",trading_client_detail!$G957),"")</f>
        <v/>
      </c>
    </row>
    <row r="958" spans="1:4" x14ac:dyDescent="0.25">
      <c r="A958" t="str">
        <f>IF(AND(trading_client_detail!$A958&lt;&gt;"",ROUND(trading_client_detail!$G958,0)&lt;&gt;0),IF(OR(LEFT(trading_client_detail!$F958,3)="USD",RIGHT(trading_client_detail!$F958,3)="USD",LEFT(trading_client_detail!$F958,3)="EUR",RIGHT(trading_client_detail!$F958,3)="EUR"),"",IF(NOT(ISERROR(VLOOKUP(trading_client_detail!$E958,'asset_&amp;_open_positions'!$E:$M, 9, FALSE))),VLOOKUP(trading_client_detail!$E958,'asset_&amp;_open_positions'!$E:$M, 9, FALSE),IF(NOT(ISERROR(VLOOKUP(trading_client_detail!$F958,'asset_&amp;_open_positions'!$E:$M, 9, FALSE))),VLOOKUP(trading_client_detail!$F958,'asset_&amp;_open_positions'!$E:$M, 9, FALSE),RIGHT(trading_client_detail!$F958,LEN(trading_client_detail!$F958)-1)))),"")</f>
        <v/>
      </c>
      <c r="B958" t="str">
        <f>IF(AND(trading_client_detail!$A958&lt;&gt;"",ROUND(trading_client_detail!$G958,0)&lt;&gt;0),IF(OR(LEFT(trading_client_detail!$F958,3)="USD",RIGHT(trading_client_detail!$F958,3)="USD"),"",IF(NOT(ISERROR(VLOOKUP(trading_client_detail!$E958,'asset_&amp;_open_positions'!$E:$M, 6, FALSE))),VLOOKUP(trading_client_detail!$E958,'asset_&amp;_open_positions'!$E:$M, 6, FALSE),IF(NOT(ISERROR(VLOOKUP($A958,'asset_&amp;_open_positions'!$E:$M, 6, FALSE))),VLOOKUP($A958,'asset_&amp;_open_positions'!$E:$M, 6, FALSE),"ASSET"))),"")</f>
        <v/>
      </c>
      <c r="C958" t="str">
        <f>IF(AND(trading_client_detail!$A958&lt;&gt;"",ROUND(trading_client_detail!$G958,0)&lt;&gt;0),IF(OR(LEFT(trading_client_detail!$F958,3)="USD",RIGHT(trading_client_detail!$F958,3)="USD"),"",IF(NOT(ISERROR(VLOOKUP(trading_client_detail!$E958,'asset_&amp;_open_positions'!$E:$M, 6, FALSE))),VLOOKUP(trading_client_detail!$E958,'asset_&amp;_open_positions'!$E:$M, 8, FALSE),IF(NOT(ISERROR(VLOOKUP($A958,'asset_&amp;_open_positions'!$E:$M, 6, FALSE))),VLOOKUP($A958,'asset_&amp;_open_positions'!$E:$M, 8, FALSE),1))),"")</f>
        <v/>
      </c>
      <c r="D958" s="42" t="str">
        <f>IF(trading_client_detail!$A958&lt;&gt;"",IF(OR(LEFT(trading_client_detail!$F958,3)="USD",RIGHT(trading_client_detail!$F958,3)="USD",LEFT(trading_client_detail!$F958,3)="EUR",RIGHT(trading_client_detail!$F958,3)="EUR"),"",trading_client_detail!$G958),"")</f>
        <v/>
      </c>
    </row>
    <row r="959" spans="1:4" x14ac:dyDescent="0.25">
      <c r="A959" t="str">
        <f>IF(AND(trading_client_detail!$A959&lt;&gt;"",ROUND(trading_client_detail!$G959,0)&lt;&gt;0),IF(OR(LEFT(trading_client_detail!$F959,3)="USD",RIGHT(trading_client_detail!$F959,3)="USD",LEFT(trading_client_detail!$F959,3)="EUR",RIGHT(trading_client_detail!$F959,3)="EUR"),"",IF(NOT(ISERROR(VLOOKUP(trading_client_detail!$E959,'asset_&amp;_open_positions'!$E:$M, 9, FALSE))),VLOOKUP(trading_client_detail!$E959,'asset_&amp;_open_positions'!$E:$M, 9, FALSE),IF(NOT(ISERROR(VLOOKUP(trading_client_detail!$F959,'asset_&amp;_open_positions'!$E:$M, 9, FALSE))),VLOOKUP(trading_client_detail!$F959,'asset_&amp;_open_positions'!$E:$M, 9, FALSE),RIGHT(trading_client_detail!$F959,LEN(trading_client_detail!$F959)-1)))),"")</f>
        <v/>
      </c>
      <c r="B959" t="str">
        <f>IF(AND(trading_client_detail!$A959&lt;&gt;"",ROUND(trading_client_detail!$G959,0)&lt;&gt;0),IF(OR(LEFT(trading_client_detail!$F959,3)="USD",RIGHT(trading_client_detail!$F959,3)="USD"),"",IF(NOT(ISERROR(VLOOKUP(trading_client_detail!$E959,'asset_&amp;_open_positions'!$E:$M, 6, FALSE))),VLOOKUP(trading_client_detail!$E959,'asset_&amp;_open_positions'!$E:$M, 6, FALSE),IF(NOT(ISERROR(VLOOKUP($A959,'asset_&amp;_open_positions'!$E:$M, 6, FALSE))),VLOOKUP($A959,'asset_&amp;_open_positions'!$E:$M, 6, FALSE),"ASSET"))),"")</f>
        <v/>
      </c>
      <c r="C959" t="str">
        <f>IF(AND(trading_client_detail!$A959&lt;&gt;"",ROUND(trading_client_detail!$G959,0)&lt;&gt;0),IF(OR(LEFT(trading_client_detail!$F959,3)="USD",RIGHT(trading_client_detail!$F959,3)="USD"),"",IF(NOT(ISERROR(VLOOKUP(trading_client_detail!$E959,'asset_&amp;_open_positions'!$E:$M, 6, FALSE))),VLOOKUP(trading_client_detail!$E959,'asset_&amp;_open_positions'!$E:$M, 8, FALSE),IF(NOT(ISERROR(VLOOKUP($A959,'asset_&amp;_open_positions'!$E:$M, 6, FALSE))),VLOOKUP($A959,'asset_&amp;_open_positions'!$E:$M, 8, FALSE),1))),"")</f>
        <v/>
      </c>
      <c r="D959" s="42" t="str">
        <f>IF(trading_client_detail!$A959&lt;&gt;"",IF(OR(LEFT(trading_client_detail!$F959,3)="USD",RIGHT(trading_client_detail!$F959,3)="USD",LEFT(trading_client_detail!$F959,3)="EUR",RIGHT(trading_client_detail!$F959,3)="EUR"),"",trading_client_detail!$G959),"")</f>
        <v/>
      </c>
    </row>
    <row r="960" spans="1:4" x14ac:dyDescent="0.25">
      <c r="A960" t="str">
        <f>IF(AND(trading_client_detail!$A960&lt;&gt;"",ROUND(trading_client_detail!$G960,0)&lt;&gt;0),IF(OR(LEFT(trading_client_detail!$F960,3)="USD",RIGHT(trading_client_detail!$F960,3)="USD",LEFT(trading_client_detail!$F960,3)="EUR",RIGHT(trading_client_detail!$F960,3)="EUR"),"",IF(NOT(ISERROR(VLOOKUP(trading_client_detail!$E960,'asset_&amp;_open_positions'!$E:$M, 9, FALSE))),VLOOKUP(trading_client_detail!$E960,'asset_&amp;_open_positions'!$E:$M, 9, FALSE),IF(NOT(ISERROR(VLOOKUP(trading_client_detail!$F960,'asset_&amp;_open_positions'!$E:$M, 9, FALSE))),VLOOKUP(trading_client_detail!$F960,'asset_&amp;_open_positions'!$E:$M, 9, FALSE),RIGHT(trading_client_detail!$F960,LEN(trading_client_detail!$F960)-1)))),"")</f>
        <v/>
      </c>
      <c r="B960" t="str">
        <f>IF(AND(trading_client_detail!$A960&lt;&gt;"",ROUND(trading_client_detail!$G960,0)&lt;&gt;0),IF(OR(LEFT(trading_client_detail!$F960,3)="USD",RIGHT(trading_client_detail!$F960,3)="USD"),"",IF(NOT(ISERROR(VLOOKUP(trading_client_detail!$E960,'asset_&amp;_open_positions'!$E:$M, 6, FALSE))),VLOOKUP(trading_client_detail!$E960,'asset_&amp;_open_positions'!$E:$M, 6, FALSE),IF(NOT(ISERROR(VLOOKUP($A960,'asset_&amp;_open_positions'!$E:$M, 6, FALSE))),VLOOKUP($A960,'asset_&amp;_open_positions'!$E:$M, 6, FALSE),"ASSET"))),"")</f>
        <v/>
      </c>
      <c r="C960" t="str">
        <f>IF(AND(trading_client_detail!$A960&lt;&gt;"",ROUND(trading_client_detail!$G960,0)&lt;&gt;0),IF(OR(LEFT(trading_client_detail!$F960,3)="USD",RIGHT(trading_client_detail!$F960,3)="USD"),"",IF(NOT(ISERROR(VLOOKUP(trading_client_detail!$E960,'asset_&amp;_open_positions'!$E:$M, 6, FALSE))),VLOOKUP(trading_client_detail!$E960,'asset_&amp;_open_positions'!$E:$M, 8, FALSE),IF(NOT(ISERROR(VLOOKUP($A960,'asset_&amp;_open_positions'!$E:$M, 6, FALSE))),VLOOKUP($A960,'asset_&amp;_open_positions'!$E:$M, 8, FALSE),1))),"")</f>
        <v/>
      </c>
      <c r="D960" s="42" t="str">
        <f>IF(trading_client_detail!$A960&lt;&gt;"",IF(OR(LEFT(trading_client_detail!$F960,3)="USD",RIGHT(trading_client_detail!$F960,3)="USD",LEFT(trading_client_detail!$F960,3)="EUR",RIGHT(trading_client_detail!$F960,3)="EUR"),"",trading_client_detail!$G960),"")</f>
        <v/>
      </c>
    </row>
    <row r="961" spans="1:4" x14ac:dyDescent="0.25">
      <c r="A961" t="str">
        <f>IF(AND(trading_client_detail!$A961&lt;&gt;"",ROUND(trading_client_detail!$G961,0)&lt;&gt;0),IF(OR(LEFT(trading_client_detail!$F961,3)="USD",RIGHT(trading_client_detail!$F961,3)="USD",LEFT(trading_client_detail!$F961,3)="EUR",RIGHT(trading_client_detail!$F961,3)="EUR"),"",IF(NOT(ISERROR(VLOOKUP(trading_client_detail!$E961,'asset_&amp;_open_positions'!$E:$M, 9, FALSE))),VLOOKUP(trading_client_detail!$E961,'asset_&amp;_open_positions'!$E:$M, 9, FALSE),IF(NOT(ISERROR(VLOOKUP(trading_client_detail!$F961,'asset_&amp;_open_positions'!$E:$M, 9, FALSE))),VLOOKUP(trading_client_detail!$F961,'asset_&amp;_open_positions'!$E:$M, 9, FALSE),RIGHT(trading_client_detail!$F961,LEN(trading_client_detail!$F961)-1)))),"")</f>
        <v/>
      </c>
      <c r="B961" t="str">
        <f>IF(AND(trading_client_detail!$A961&lt;&gt;"",ROUND(trading_client_detail!$G961,0)&lt;&gt;0),IF(OR(LEFT(trading_client_detail!$F961,3)="USD",RIGHT(trading_client_detail!$F961,3)="USD"),"",IF(NOT(ISERROR(VLOOKUP(trading_client_detail!$E961,'asset_&amp;_open_positions'!$E:$M, 6, FALSE))),VLOOKUP(trading_client_detail!$E961,'asset_&amp;_open_positions'!$E:$M, 6, FALSE),IF(NOT(ISERROR(VLOOKUP($A961,'asset_&amp;_open_positions'!$E:$M, 6, FALSE))),VLOOKUP($A961,'asset_&amp;_open_positions'!$E:$M, 6, FALSE),"ASSET"))),"")</f>
        <v/>
      </c>
      <c r="C961" t="str">
        <f>IF(AND(trading_client_detail!$A961&lt;&gt;"",ROUND(trading_client_detail!$G961,0)&lt;&gt;0),IF(OR(LEFT(trading_client_detail!$F961,3)="USD",RIGHT(trading_client_detail!$F961,3)="USD"),"",IF(NOT(ISERROR(VLOOKUP(trading_client_detail!$E961,'asset_&amp;_open_positions'!$E:$M, 6, FALSE))),VLOOKUP(trading_client_detail!$E961,'asset_&amp;_open_positions'!$E:$M, 8, FALSE),IF(NOT(ISERROR(VLOOKUP($A961,'asset_&amp;_open_positions'!$E:$M, 6, FALSE))),VLOOKUP($A961,'asset_&amp;_open_positions'!$E:$M, 8, FALSE),1))),"")</f>
        <v/>
      </c>
      <c r="D961" s="42" t="str">
        <f>IF(trading_client_detail!$A961&lt;&gt;"",IF(OR(LEFT(trading_client_detail!$F961,3)="USD",RIGHT(trading_client_detail!$F961,3)="USD",LEFT(trading_client_detail!$F961,3)="EUR",RIGHT(trading_client_detail!$F961,3)="EUR"),"",trading_client_detail!$G961),"")</f>
        <v/>
      </c>
    </row>
    <row r="962" spans="1:4" x14ac:dyDescent="0.25">
      <c r="A962" t="str">
        <f>IF(AND(trading_client_detail!$A962&lt;&gt;"",ROUND(trading_client_detail!$G962,0)&lt;&gt;0),IF(OR(LEFT(trading_client_detail!$F962,3)="USD",RIGHT(trading_client_detail!$F962,3)="USD",LEFT(trading_client_detail!$F962,3)="EUR",RIGHT(trading_client_detail!$F962,3)="EUR"),"",IF(NOT(ISERROR(VLOOKUP(trading_client_detail!$E962,'asset_&amp;_open_positions'!$E:$M, 9, FALSE))),VLOOKUP(trading_client_detail!$E962,'asset_&amp;_open_positions'!$E:$M, 9, FALSE),IF(NOT(ISERROR(VLOOKUP(trading_client_detail!$F962,'asset_&amp;_open_positions'!$E:$M, 9, FALSE))),VLOOKUP(trading_client_detail!$F962,'asset_&amp;_open_positions'!$E:$M, 9, FALSE),RIGHT(trading_client_detail!$F962,LEN(trading_client_detail!$F962)-1)))),"")</f>
        <v/>
      </c>
      <c r="B962" t="str">
        <f>IF(AND(trading_client_detail!$A962&lt;&gt;"",ROUND(trading_client_detail!$G962,0)&lt;&gt;0),IF(OR(LEFT(trading_client_detail!$F962,3)="USD",RIGHT(trading_client_detail!$F962,3)="USD"),"",IF(NOT(ISERROR(VLOOKUP(trading_client_detail!$E962,'asset_&amp;_open_positions'!$E:$M, 6, FALSE))),VLOOKUP(trading_client_detail!$E962,'asset_&amp;_open_positions'!$E:$M, 6, FALSE),IF(NOT(ISERROR(VLOOKUP($A962,'asset_&amp;_open_positions'!$E:$M, 6, FALSE))),VLOOKUP($A962,'asset_&amp;_open_positions'!$E:$M, 6, FALSE),"ASSET"))),"")</f>
        <v/>
      </c>
      <c r="C962" t="str">
        <f>IF(AND(trading_client_detail!$A962&lt;&gt;"",ROUND(trading_client_detail!$G962,0)&lt;&gt;0),IF(OR(LEFT(trading_client_detail!$F962,3)="USD",RIGHT(trading_client_detail!$F962,3)="USD"),"",IF(NOT(ISERROR(VLOOKUP(trading_client_detail!$E962,'asset_&amp;_open_positions'!$E:$M, 6, FALSE))),VLOOKUP(trading_client_detail!$E962,'asset_&amp;_open_positions'!$E:$M, 8, FALSE),IF(NOT(ISERROR(VLOOKUP($A962,'asset_&amp;_open_positions'!$E:$M, 6, FALSE))),VLOOKUP($A962,'asset_&amp;_open_positions'!$E:$M, 8, FALSE),1))),"")</f>
        <v/>
      </c>
      <c r="D962" s="42" t="str">
        <f>IF(trading_client_detail!$A962&lt;&gt;"",IF(OR(LEFT(trading_client_detail!$F962,3)="USD",RIGHT(trading_client_detail!$F962,3)="USD",LEFT(trading_client_detail!$F962,3)="EUR",RIGHT(trading_client_detail!$F962,3)="EUR"),"",trading_client_detail!$G962),"")</f>
        <v/>
      </c>
    </row>
    <row r="963" spans="1:4" x14ac:dyDescent="0.25">
      <c r="A963" t="str">
        <f>IF(AND(trading_client_detail!$A963&lt;&gt;"",ROUND(trading_client_detail!$G963,0)&lt;&gt;0),IF(OR(LEFT(trading_client_detail!$F963,3)="USD",RIGHT(trading_client_detail!$F963,3)="USD",LEFT(trading_client_detail!$F963,3)="EUR",RIGHT(trading_client_detail!$F963,3)="EUR"),"",IF(NOT(ISERROR(VLOOKUP(trading_client_detail!$E963,'asset_&amp;_open_positions'!$E:$M, 9, FALSE))),VLOOKUP(trading_client_detail!$E963,'asset_&amp;_open_positions'!$E:$M, 9, FALSE),IF(NOT(ISERROR(VLOOKUP(trading_client_detail!$F963,'asset_&amp;_open_positions'!$E:$M, 9, FALSE))),VLOOKUP(trading_client_detail!$F963,'asset_&amp;_open_positions'!$E:$M, 9, FALSE),RIGHT(trading_client_detail!$F963,LEN(trading_client_detail!$F963)-1)))),"")</f>
        <v/>
      </c>
      <c r="B963" t="str">
        <f>IF(AND(trading_client_detail!$A963&lt;&gt;"",ROUND(trading_client_detail!$G963,0)&lt;&gt;0),IF(OR(LEFT(trading_client_detail!$F963,3)="USD",RIGHT(trading_client_detail!$F963,3)="USD"),"",IF(NOT(ISERROR(VLOOKUP(trading_client_detail!$E963,'asset_&amp;_open_positions'!$E:$M, 6, FALSE))),VLOOKUP(trading_client_detail!$E963,'asset_&amp;_open_positions'!$E:$M, 6, FALSE),IF(NOT(ISERROR(VLOOKUP($A963,'asset_&amp;_open_positions'!$E:$M, 6, FALSE))),VLOOKUP($A963,'asset_&amp;_open_positions'!$E:$M, 6, FALSE),"ASSET"))),"")</f>
        <v/>
      </c>
      <c r="C963" t="str">
        <f>IF(AND(trading_client_detail!$A963&lt;&gt;"",ROUND(trading_client_detail!$G963,0)&lt;&gt;0),IF(OR(LEFT(trading_client_detail!$F963,3)="USD",RIGHT(trading_client_detail!$F963,3)="USD"),"",IF(NOT(ISERROR(VLOOKUP(trading_client_detail!$E963,'asset_&amp;_open_positions'!$E:$M, 6, FALSE))),VLOOKUP(trading_client_detail!$E963,'asset_&amp;_open_positions'!$E:$M, 8, FALSE),IF(NOT(ISERROR(VLOOKUP($A963,'asset_&amp;_open_positions'!$E:$M, 6, FALSE))),VLOOKUP($A963,'asset_&amp;_open_positions'!$E:$M, 8, FALSE),1))),"")</f>
        <v/>
      </c>
      <c r="D963" s="42" t="str">
        <f>IF(trading_client_detail!$A963&lt;&gt;"",IF(OR(LEFT(trading_client_detail!$F963,3)="USD",RIGHT(trading_client_detail!$F963,3)="USD",LEFT(trading_client_detail!$F963,3)="EUR",RIGHT(trading_client_detail!$F963,3)="EUR"),"",trading_client_detail!$G963),"")</f>
        <v/>
      </c>
    </row>
    <row r="964" spans="1:4" x14ac:dyDescent="0.25">
      <c r="A964" t="str">
        <f>IF(AND(trading_client_detail!$A964&lt;&gt;"",ROUND(trading_client_detail!$G964,0)&lt;&gt;0),IF(OR(LEFT(trading_client_detail!$F964,3)="USD",RIGHT(trading_client_detail!$F964,3)="USD",LEFT(trading_client_detail!$F964,3)="EUR",RIGHT(trading_client_detail!$F964,3)="EUR"),"",IF(NOT(ISERROR(VLOOKUP(trading_client_detail!$E964,'asset_&amp;_open_positions'!$E:$M, 9, FALSE))),VLOOKUP(trading_client_detail!$E964,'asset_&amp;_open_positions'!$E:$M, 9, FALSE),IF(NOT(ISERROR(VLOOKUP(trading_client_detail!$F964,'asset_&amp;_open_positions'!$E:$M, 9, FALSE))),VLOOKUP(trading_client_detail!$F964,'asset_&amp;_open_positions'!$E:$M, 9, FALSE),RIGHT(trading_client_detail!$F964,LEN(trading_client_detail!$F964)-1)))),"")</f>
        <v/>
      </c>
      <c r="B964" t="str">
        <f>IF(AND(trading_client_detail!$A964&lt;&gt;"",ROUND(trading_client_detail!$G964,0)&lt;&gt;0),IF(OR(LEFT(trading_client_detail!$F964,3)="USD",RIGHT(trading_client_detail!$F964,3)="USD"),"",IF(NOT(ISERROR(VLOOKUP(trading_client_detail!$E964,'asset_&amp;_open_positions'!$E:$M, 6, FALSE))),VLOOKUP(trading_client_detail!$E964,'asset_&amp;_open_positions'!$E:$M, 6, FALSE),IF(NOT(ISERROR(VLOOKUP($A964,'asset_&amp;_open_positions'!$E:$M, 6, FALSE))),VLOOKUP($A964,'asset_&amp;_open_positions'!$E:$M, 6, FALSE),"ASSET"))),"")</f>
        <v/>
      </c>
      <c r="C964" t="str">
        <f>IF(AND(trading_client_detail!$A964&lt;&gt;"",ROUND(trading_client_detail!$G964,0)&lt;&gt;0),IF(OR(LEFT(trading_client_detail!$F964,3)="USD",RIGHT(trading_client_detail!$F964,3)="USD"),"",IF(NOT(ISERROR(VLOOKUP(trading_client_detail!$E964,'asset_&amp;_open_positions'!$E:$M, 6, FALSE))),VLOOKUP(trading_client_detail!$E964,'asset_&amp;_open_positions'!$E:$M, 8, FALSE),IF(NOT(ISERROR(VLOOKUP($A964,'asset_&amp;_open_positions'!$E:$M, 6, FALSE))),VLOOKUP($A964,'asset_&amp;_open_positions'!$E:$M, 8, FALSE),1))),"")</f>
        <v/>
      </c>
      <c r="D964" s="42" t="str">
        <f>IF(trading_client_detail!$A964&lt;&gt;"",IF(OR(LEFT(trading_client_detail!$F964,3)="USD",RIGHT(trading_client_detail!$F964,3)="USD",LEFT(trading_client_detail!$F964,3)="EUR",RIGHT(trading_client_detail!$F964,3)="EUR"),"",trading_client_detail!$G964),"")</f>
        <v/>
      </c>
    </row>
    <row r="965" spans="1:4" x14ac:dyDescent="0.25">
      <c r="A965" t="str">
        <f>IF(AND(trading_client_detail!$A965&lt;&gt;"",ROUND(trading_client_detail!$G965,0)&lt;&gt;0),IF(OR(LEFT(trading_client_detail!$F965,3)="USD",RIGHT(trading_client_detail!$F965,3)="USD",LEFT(trading_client_detail!$F965,3)="EUR",RIGHT(trading_client_detail!$F965,3)="EUR"),"",IF(NOT(ISERROR(VLOOKUP(trading_client_detail!$E965,'asset_&amp;_open_positions'!$E:$M, 9, FALSE))),VLOOKUP(trading_client_detail!$E965,'asset_&amp;_open_positions'!$E:$M, 9, FALSE),IF(NOT(ISERROR(VLOOKUP(trading_client_detail!$F965,'asset_&amp;_open_positions'!$E:$M, 9, FALSE))),VLOOKUP(trading_client_detail!$F965,'asset_&amp;_open_positions'!$E:$M, 9, FALSE),RIGHT(trading_client_detail!$F965,LEN(trading_client_detail!$F965)-1)))),"")</f>
        <v/>
      </c>
      <c r="B965" t="str">
        <f>IF(AND(trading_client_detail!$A965&lt;&gt;"",ROUND(trading_client_detail!$G965,0)&lt;&gt;0),IF(OR(LEFT(trading_client_detail!$F965,3)="USD",RIGHT(trading_client_detail!$F965,3)="USD"),"",IF(NOT(ISERROR(VLOOKUP(trading_client_detail!$E965,'asset_&amp;_open_positions'!$E:$M, 6, FALSE))),VLOOKUP(trading_client_detail!$E965,'asset_&amp;_open_positions'!$E:$M, 6, FALSE),IF(NOT(ISERROR(VLOOKUP($A965,'asset_&amp;_open_positions'!$E:$M, 6, FALSE))),VLOOKUP($A965,'asset_&amp;_open_positions'!$E:$M, 6, FALSE),"ASSET"))),"")</f>
        <v/>
      </c>
      <c r="C965" t="str">
        <f>IF(AND(trading_client_detail!$A965&lt;&gt;"",ROUND(trading_client_detail!$G965,0)&lt;&gt;0),IF(OR(LEFT(trading_client_detail!$F965,3)="USD",RIGHT(trading_client_detail!$F965,3)="USD"),"",IF(NOT(ISERROR(VLOOKUP(trading_client_detail!$E965,'asset_&amp;_open_positions'!$E:$M, 6, FALSE))),VLOOKUP(trading_client_detail!$E965,'asset_&amp;_open_positions'!$E:$M, 8, FALSE),IF(NOT(ISERROR(VLOOKUP($A965,'asset_&amp;_open_positions'!$E:$M, 6, FALSE))),VLOOKUP($A965,'asset_&amp;_open_positions'!$E:$M, 8, FALSE),1))),"")</f>
        <v/>
      </c>
      <c r="D965" s="42" t="str">
        <f>IF(trading_client_detail!$A965&lt;&gt;"",IF(OR(LEFT(trading_client_detail!$F965,3)="USD",RIGHT(trading_client_detail!$F965,3)="USD",LEFT(trading_client_detail!$F965,3)="EUR",RIGHT(trading_client_detail!$F965,3)="EUR"),"",trading_client_detail!$G965),"")</f>
        <v/>
      </c>
    </row>
    <row r="966" spans="1:4" x14ac:dyDescent="0.25">
      <c r="A966" t="str">
        <f>IF(AND(trading_client_detail!$A966&lt;&gt;"",ROUND(trading_client_detail!$G966,0)&lt;&gt;0),IF(OR(LEFT(trading_client_detail!$F966,3)="USD",RIGHT(trading_client_detail!$F966,3)="USD",LEFT(trading_client_detail!$F966,3)="EUR",RIGHT(trading_client_detail!$F966,3)="EUR"),"",IF(NOT(ISERROR(VLOOKUP(trading_client_detail!$E966,'asset_&amp;_open_positions'!$E:$M, 9, FALSE))),VLOOKUP(trading_client_detail!$E966,'asset_&amp;_open_positions'!$E:$M, 9, FALSE),IF(NOT(ISERROR(VLOOKUP(trading_client_detail!$F966,'asset_&amp;_open_positions'!$E:$M, 9, FALSE))),VLOOKUP(trading_client_detail!$F966,'asset_&amp;_open_positions'!$E:$M, 9, FALSE),RIGHT(trading_client_detail!$F966,LEN(trading_client_detail!$F966)-1)))),"")</f>
        <v/>
      </c>
      <c r="B966" t="str">
        <f>IF(AND(trading_client_detail!$A966&lt;&gt;"",ROUND(trading_client_detail!$G966,0)&lt;&gt;0),IF(OR(LEFT(trading_client_detail!$F966,3)="USD",RIGHT(trading_client_detail!$F966,3)="USD"),"",IF(NOT(ISERROR(VLOOKUP(trading_client_detail!$E966,'asset_&amp;_open_positions'!$E:$M, 6, FALSE))),VLOOKUP(trading_client_detail!$E966,'asset_&amp;_open_positions'!$E:$M, 6, FALSE),IF(NOT(ISERROR(VLOOKUP($A966,'asset_&amp;_open_positions'!$E:$M, 6, FALSE))),VLOOKUP($A966,'asset_&amp;_open_positions'!$E:$M, 6, FALSE),"ASSET"))),"")</f>
        <v/>
      </c>
      <c r="C966" t="str">
        <f>IF(AND(trading_client_detail!$A966&lt;&gt;"",ROUND(trading_client_detail!$G966,0)&lt;&gt;0),IF(OR(LEFT(trading_client_detail!$F966,3)="USD",RIGHT(trading_client_detail!$F966,3)="USD"),"",IF(NOT(ISERROR(VLOOKUP(trading_client_detail!$E966,'asset_&amp;_open_positions'!$E:$M, 6, FALSE))),VLOOKUP(trading_client_detail!$E966,'asset_&amp;_open_positions'!$E:$M, 8, FALSE),IF(NOT(ISERROR(VLOOKUP($A966,'asset_&amp;_open_positions'!$E:$M, 6, FALSE))),VLOOKUP($A966,'asset_&amp;_open_positions'!$E:$M, 8, FALSE),1))),"")</f>
        <v/>
      </c>
      <c r="D966" s="42" t="str">
        <f>IF(trading_client_detail!$A966&lt;&gt;"",IF(OR(LEFT(trading_client_detail!$F966,3)="USD",RIGHT(trading_client_detail!$F966,3)="USD",LEFT(trading_client_detail!$F966,3)="EUR",RIGHT(trading_client_detail!$F966,3)="EUR"),"",trading_client_detail!$G966),"")</f>
        <v/>
      </c>
    </row>
    <row r="967" spans="1:4" x14ac:dyDescent="0.25">
      <c r="A967" t="str">
        <f>IF(AND(trading_client_detail!$A967&lt;&gt;"",ROUND(trading_client_detail!$G967,0)&lt;&gt;0),IF(OR(LEFT(trading_client_detail!$F967,3)="USD",RIGHT(trading_client_detail!$F967,3)="USD",LEFT(trading_client_detail!$F967,3)="EUR",RIGHT(trading_client_detail!$F967,3)="EUR"),"",IF(NOT(ISERROR(VLOOKUP(trading_client_detail!$E967,'asset_&amp;_open_positions'!$E:$M, 9, FALSE))),VLOOKUP(trading_client_detail!$E967,'asset_&amp;_open_positions'!$E:$M, 9, FALSE),IF(NOT(ISERROR(VLOOKUP(trading_client_detail!$F967,'asset_&amp;_open_positions'!$E:$M, 9, FALSE))),VLOOKUP(trading_client_detail!$F967,'asset_&amp;_open_positions'!$E:$M, 9, FALSE),RIGHT(trading_client_detail!$F967,LEN(trading_client_detail!$F967)-1)))),"")</f>
        <v/>
      </c>
      <c r="B967" t="str">
        <f>IF(AND(trading_client_detail!$A967&lt;&gt;"",ROUND(trading_client_detail!$G967,0)&lt;&gt;0),IF(OR(LEFT(trading_client_detail!$F967,3)="USD",RIGHT(trading_client_detail!$F967,3)="USD"),"",IF(NOT(ISERROR(VLOOKUP(trading_client_detail!$E967,'asset_&amp;_open_positions'!$E:$M, 6, FALSE))),VLOOKUP(trading_client_detail!$E967,'asset_&amp;_open_positions'!$E:$M, 6, FALSE),IF(NOT(ISERROR(VLOOKUP($A967,'asset_&amp;_open_positions'!$E:$M, 6, FALSE))),VLOOKUP($A967,'asset_&amp;_open_positions'!$E:$M, 6, FALSE),"ASSET"))),"")</f>
        <v/>
      </c>
      <c r="C967" t="str">
        <f>IF(AND(trading_client_detail!$A967&lt;&gt;"",ROUND(trading_client_detail!$G967,0)&lt;&gt;0),IF(OR(LEFT(trading_client_detail!$F967,3)="USD",RIGHT(trading_client_detail!$F967,3)="USD"),"",IF(NOT(ISERROR(VLOOKUP(trading_client_detail!$E967,'asset_&amp;_open_positions'!$E:$M, 6, FALSE))),VLOOKUP(trading_client_detail!$E967,'asset_&amp;_open_positions'!$E:$M, 8, FALSE),IF(NOT(ISERROR(VLOOKUP($A967,'asset_&amp;_open_positions'!$E:$M, 6, FALSE))),VLOOKUP($A967,'asset_&amp;_open_positions'!$E:$M, 8, FALSE),1))),"")</f>
        <v/>
      </c>
      <c r="D967" s="42" t="str">
        <f>IF(trading_client_detail!$A967&lt;&gt;"",IF(OR(LEFT(trading_client_detail!$F967,3)="USD",RIGHT(trading_client_detail!$F967,3)="USD",LEFT(trading_client_detail!$F967,3)="EUR",RIGHT(trading_client_detail!$F967,3)="EUR"),"",trading_client_detail!$G967),"")</f>
        <v/>
      </c>
    </row>
    <row r="968" spans="1:4" x14ac:dyDescent="0.25">
      <c r="A968" t="str">
        <f>IF(AND(trading_client_detail!$A968&lt;&gt;"",ROUND(trading_client_detail!$G968,0)&lt;&gt;0),IF(OR(LEFT(trading_client_detail!$F968,3)="USD",RIGHT(trading_client_detail!$F968,3)="USD",LEFT(trading_client_detail!$F968,3)="EUR",RIGHT(trading_client_detail!$F968,3)="EUR"),"",IF(NOT(ISERROR(VLOOKUP(trading_client_detail!$E968,'asset_&amp;_open_positions'!$E:$M, 9, FALSE))),VLOOKUP(trading_client_detail!$E968,'asset_&amp;_open_positions'!$E:$M, 9, FALSE),IF(NOT(ISERROR(VLOOKUP(trading_client_detail!$F968,'asset_&amp;_open_positions'!$E:$M, 9, FALSE))),VLOOKUP(trading_client_detail!$F968,'asset_&amp;_open_positions'!$E:$M, 9, FALSE),RIGHT(trading_client_detail!$F968,LEN(trading_client_detail!$F968)-1)))),"")</f>
        <v/>
      </c>
      <c r="B968" t="str">
        <f>IF(AND(trading_client_detail!$A968&lt;&gt;"",ROUND(trading_client_detail!$G968,0)&lt;&gt;0),IF(OR(LEFT(trading_client_detail!$F968,3)="USD",RIGHT(trading_client_detail!$F968,3)="USD"),"",IF(NOT(ISERROR(VLOOKUP(trading_client_detail!$E968,'asset_&amp;_open_positions'!$E:$M, 6, FALSE))),VLOOKUP(trading_client_detail!$E968,'asset_&amp;_open_positions'!$E:$M, 6, FALSE),IF(NOT(ISERROR(VLOOKUP($A968,'asset_&amp;_open_positions'!$E:$M, 6, FALSE))),VLOOKUP($A968,'asset_&amp;_open_positions'!$E:$M, 6, FALSE),"ASSET"))),"")</f>
        <v/>
      </c>
      <c r="C968" t="str">
        <f>IF(AND(trading_client_detail!$A968&lt;&gt;"",ROUND(trading_client_detail!$G968,0)&lt;&gt;0),IF(OR(LEFT(trading_client_detail!$F968,3)="USD",RIGHT(trading_client_detail!$F968,3)="USD"),"",IF(NOT(ISERROR(VLOOKUP(trading_client_detail!$E968,'asset_&amp;_open_positions'!$E:$M, 6, FALSE))),VLOOKUP(trading_client_detail!$E968,'asset_&amp;_open_positions'!$E:$M, 8, FALSE),IF(NOT(ISERROR(VLOOKUP($A968,'asset_&amp;_open_positions'!$E:$M, 6, FALSE))),VLOOKUP($A968,'asset_&amp;_open_positions'!$E:$M, 8, FALSE),1))),"")</f>
        <v/>
      </c>
      <c r="D968" s="42" t="str">
        <f>IF(trading_client_detail!$A968&lt;&gt;"",IF(OR(LEFT(trading_client_detail!$F968,3)="USD",RIGHT(trading_client_detail!$F968,3)="USD",LEFT(trading_client_detail!$F968,3)="EUR",RIGHT(trading_client_detail!$F968,3)="EUR"),"",trading_client_detail!$G968),"")</f>
        <v/>
      </c>
    </row>
    <row r="969" spans="1:4" x14ac:dyDescent="0.25">
      <c r="A969" t="str">
        <f>IF(AND(trading_client_detail!$A969&lt;&gt;"",ROUND(trading_client_detail!$G969,0)&lt;&gt;0),IF(OR(LEFT(trading_client_detail!$F969,3)="USD",RIGHT(trading_client_detail!$F969,3)="USD",LEFT(trading_client_detail!$F969,3)="EUR",RIGHT(trading_client_detail!$F969,3)="EUR"),"",IF(NOT(ISERROR(VLOOKUP(trading_client_detail!$E969,'asset_&amp;_open_positions'!$E:$M, 9, FALSE))),VLOOKUP(trading_client_detail!$E969,'asset_&amp;_open_positions'!$E:$M, 9, FALSE),IF(NOT(ISERROR(VLOOKUP(trading_client_detail!$F969,'asset_&amp;_open_positions'!$E:$M, 9, FALSE))),VLOOKUP(trading_client_detail!$F969,'asset_&amp;_open_positions'!$E:$M, 9, FALSE),RIGHT(trading_client_detail!$F969,LEN(trading_client_detail!$F969)-1)))),"")</f>
        <v/>
      </c>
      <c r="B969" t="str">
        <f>IF(AND(trading_client_detail!$A969&lt;&gt;"",ROUND(trading_client_detail!$G969,0)&lt;&gt;0),IF(OR(LEFT(trading_client_detail!$F969,3)="USD",RIGHT(trading_client_detail!$F969,3)="USD"),"",IF(NOT(ISERROR(VLOOKUP(trading_client_detail!$E969,'asset_&amp;_open_positions'!$E:$M, 6, FALSE))),VLOOKUP(trading_client_detail!$E969,'asset_&amp;_open_positions'!$E:$M, 6, FALSE),IF(NOT(ISERROR(VLOOKUP($A969,'asset_&amp;_open_positions'!$E:$M, 6, FALSE))),VLOOKUP($A969,'asset_&amp;_open_positions'!$E:$M, 6, FALSE),"ASSET"))),"")</f>
        <v/>
      </c>
      <c r="C969" t="str">
        <f>IF(AND(trading_client_detail!$A969&lt;&gt;"",ROUND(trading_client_detail!$G969,0)&lt;&gt;0),IF(OR(LEFT(trading_client_detail!$F969,3)="USD",RIGHT(trading_client_detail!$F969,3)="USD"),"",IF(NOT(ISERROR(VLOOKUP(trading_client_detail!$E969,'asset_&amp;_open_positions'!$E:$M, 6, FALSE))),VLOOKUP(trading_client_detail!$E969,'asset_&amp;_open_positions'!$E:$M, 8, FALSE),IF(NOT(ISERROR(VLOOKUP($A969,'asset_&amp;_open_positions'!$E:$M, 6, FALSE))),VLOOKUP($A969,'asset_&amp;_open_positions'!$E:$M, 8, FALSE),1))),"")</f>
        <v/>
      </c>
      <c r="D969" s="42" t="str">
        <f>IF(trading_client_detail!$A969&lt;&gt;"",IF(OR(LEFT(trading_client_detail!$F969,3)="USD",RIGHT(trading_client_detail!$F969,3)="USD",LEFT(trading_client_detail!$F969,3)="EUR",RIGHT(trading_client_detail!$F969,3)="EUR"),"",trading_client_detail!$G969),"")</f>
        <v/>
      </c>
    </row>
    <row r="970" spans="1:4" x14ac:dyDescent="0.25">
      <c r="A970" t="str">
        <f>IF(AND(trading_client_detail!$A970&lt;&gt;"",ROUND(trading_client_detail!$G970,0)&lt;&gt;0),IF(OR(LEFT(trading_client_detail!$F970,3)="USD",RIGHT(trading_client_detail!$F970,3)="USD",LEFT(trading_client_detail!$F970,3)="EUR",RIGHT(trading_client_detail!$F970,3)="EUR"),"",IF(NOT(ISERROR(VLOOKUP(trading_client_detail!$E970,'asset_&amp;_open_positions'!$E:$M, 9, FALSE))),VLOOKUP(trading_client_detail!$E970,'asset_&amp;_open_positions'!$E:$M, 9, FALSE),IF(NOT(ISERROR(VLOOKUP(trading_client_detail!$F970,'asset_&amp;_open_positions'!$E:$M, 9, FALSE))),VLOOKUP(trading_client_detail!$F970,'asset_&amp;_open_positions'!$E:$M, 9, FALSE),RIGHT(trading_client_detail!$F970,LEN(trading_client_detail!$F970)-1)))),"")</f>
        <v/>
      </c>
      <c r="B970" t="str">
        <f>IF(AND(trading_client_detail!$A970&lt;&gt;"",ROUND(trading_client_detail!$G970,0)&lt;&gt;0),IF(OR(LEFT(trading_client_detail!$F970,3)="USD",RIGHT(trading_client_detail!$F970,3)="USD"),"",IF(NOT(ISERROR(VLOOKUP(trading_client_detail!$E970,'asset_&amp;_open_positions'!$E:$M, 6, FALSE))),VLOOKUP(trading_client_detail!$E970,'asset_&amp;_open_positions'!$E:$M, 6, FALSE),IF(NOT(ISERROR(VLOOKUP($A970,'asset_&amp;_open_positions'!$E:$M, 6, FALSE))),VLOOKUP($A970,'asset_&amp;_open_positions'!$E:$M, 6, FALSE),"ASSET"))),"")</f>
        <v/>
      </c>
      <c r="C970" t="str">
        <f>IF(AND(trading_client_detail!$A970&lt;&gt;"",ROUND(trading_client_detail!$G970,0)&lt;&gt;0),IF(OR(LEFT(trading_client_detail!$F970,3)="USD",RIGHT(trading_client_detail!$F970,3)="USD"),"",IF(NOT(ISERROR(VLOOKUP(trading_client_detail!$E970,'asset_&amp;_open_positions'!$E:$M, 6, FALSE))),VLOOKUP(trading_client_detail!$E970,'asset_&amp;_open_positions'!$E:$M, 8, FALSE),IF(NOT(ISERROR(VLOOKUP($A970,'asset_&amp;_open_positions'!$E:$M, 6, FALSE))),VLOOKUP($A970,'asset_&amp;_open_positions'!$E:$M, 8, FALSE),1))),"")</f>
        <v/>
      </c>
      <c r="D970" s="42" t="str">
        <f>IF(trading_client_detail!$A970&lt;&gt;"",IF(OR(LEFT(trading_client_detail!$F970,3)="USD",RIGHT(trading_client_detail!$F970,3)="USD",LEFT(trading_client_detail!$F970,3)="EUR",RIGHT(trading_client_detail!$F970,3)="EUR"),"",trading_client_detail!$G970),"")</f>
        <v/>
      </c>
    </row>
    <row r="971" spans="1:4" x14ac:dyDescent="0.25">
      <c r="A971" t="str">
        <f>IF(AND(trading_client_detail!$A971&lt;&gt;"",ROUND(trading_client_detail!$G971,0)&lt;&gt;0),IF(OR(LEFT(trading_client_detail!$F971,3)="USD",RIGHT(trading_client_detail!$F971,3)="USD",LEFT(trading_client_detail!$F971,3)="EUR",RIGHT(trading_client_detail!$F971,3)="EUR"),"",IF(NOT(ISERROR(VLOOKUP(trading_client_detail!$E971,'asset_&amp;_open_positions'!$E:$M, 9, FALSE))),VLOOKUP(trading_client_detail!$E971,'asset_&amp;_open_positions'!$E:$M, 9, FALSE),IF(NOT(ISERROR(VLOOKUP(trading_client_detail!$F971,'asset_&amp;_open_positions'!$E:$M, 9, FALSE))),VLOOKUP(trading_client_detail!$F971,'asset_&amp;_open_positions'!$E:$M, 9, FALSE),RIGHT(trading_client_detail!$F971,LEN(trading_client_detail!$F971)-1)))),"")</f>
        <v/>
      </c>
      <c r="B971" t="str">
        <f>IF(AND(trading_client_detail!$A971&lt;&gt;"",ROUND(trading_client_detail!$G971,0)&lt;&gt;0),IF(OR(LEFT(trading_client_detail!$F971,3)="USD",RIGHT(trading_client_detail!$F971,3)="USD"),"",IF(NOT(ISERROR(VLOOKUP(trading_client_detail!$E971,'asset_&amp;_open_positions'!$E:$M, 6, FALSE))),VLOOKUP(trading_client_detail!$E971,'asset_&amp;_open_positions'!$E:$M, 6, FALSE),IF(NOT(ISERROR(VLOOKUP($A971,'asset_&amp;_open_positions'!$E:$M, 6, FALSE))),VLOOKUP($A971,'asset_&amp;_open_positions'!$E:$M, 6, FALSE),"ASSET"))),"")</f>
        <v/>
      </c>
      <c r="C971" t="str">
        <f>IF(AND(trading_client_detail!$A971&lt;&gt;"",ROUND(trading_client_detail!$G971,0)&lt;&gt;0),IF(OR(LEFT(trading_client_detail!$F971,3)="USD",RIGHT(trading_client_detail!$F971,3)="USD"),"",IF(NOT(ISERROR(VLOOKUP(trading_client_detail!$E971,'asset_&amp;_open_positions'!$E:$M, 6, FALSE))),VLOOKUP(trading_client_detail!$E971,'asset_&amp;_open_positions'!$E:$M, 8, FALSE),IF(NOT(ISERROR(VLOOKUP($A971,'asset_&amp;_open_positions'!$E:$M, 6, FALSE))),VLOOKUP($A971,'asset_&amp;_open_positions'!$E:$M, 8, FALSE),1))),"")</f>
        <v/>
      </c>
      <c r="D971" s="42" t="str">
        <f>IF(trading_client_detail!$A971&lt;&gt;"",IF(OR(LEFT(trading_client_detail!$F971,3)="USD",RIGHT(trading_client_detail!$F971,3)="USD",LEFT(trading_client_detail!$F971,3)="EUR",RIGHT(trading_client_detail!$F971,3)="EUR"),"",trading_client_detail!$G971),"")</f>
        <v/>
      </c>
    </row>
    <row r="972" spans="1:4" x14ac:dyDescent="0.25">
      <c r="A972" t="str">
        <f>IF(AND(trading_client_detail!$A972&lt;&gt;"",ROUND(trading_client_detail!$G972,0)&lt;&gt;0),IF(OR(LEFT(trading_client_detail!$F972,3)="USD",RIGHT(trading_client_detail!$F972,3)="USD",LEFT(trading_client_detail!$F972,3)="EUR",RIGHT(trading_client_detail!$F972,3)="EUR"),"",IF(NOT(ISERROR(VLOOKUP(trading_client_detail!$E972,'asset_&amp;_open_positions'!$E:$M, 9, FALSE))),VLOOKUP(trading_client_detail!$E972,'asset_&amp;_open_positions'!$E:$M, 9, FALSE),IF(NOT(ISERROR(VLOOKUP(trading_client_detail!$F972,'asset_&amp;_open_positions'!$E:$M, 9, FALSE))),VLOOKUP(trading_client_detail!$F972,'asset_&amp;_open_positions'!$E:$M, 9, FALSE),RIGHT(trading_client_detail!$F972,LEN(trading_client_detail!$F972)-1)))),"")</f>
        <v/>
      </c>
      <c r="B972" t="str">
        <f>IF(AND(trading_client_detail!$A972&lt;&gt;"",ROUND(trading_client_detail!$G972,0)&lt;&gt;0),IF(OR(LEFT(trading_client_detail!$F972,3)="USD",RIGHT(trading_client_detail!$F972,3)="USD"),"",IF(NOT(ISERROR(VLOOKUP(trading_client_detail!$E972,'asset_&amp;_open_positions'!$E:$M, 6, FALSE))),VLOOKUP(trading_client_detail!$E972,'asset_&amp;_open_positions'!$E:$M, 6, FALSE),IF(NOT(ISERROR(VLOOKUP($A972,'asset_&amp;_open_positions'!$E:$M, 6, FALSE))),VLOOKUP($A972,'asset_&amp;_open_positions'!$E:$M, 6, FALSE),"ASSET"))),"")</f>
        <v/>
      </c>
      <c r="C972" t="str">
        <f>IF(AND(trading_client_detail!$A972&lt;&gt;"",ROUND(trading_client_detail!$G972,0)&lt;&gt;0),IF(OR(LEFT(trading_client_detail!$F972,3)="USD",RIGHT(trading_client_detail!$F972,3)="USD"),"",IF(NOT(ISERROR(VLOOKUP(trading_client_detail!$E972,'asset_&amp;_open_positions'!$E:$M, 6, FALSE))),VLOOKUP(trading_client_detail!$E972,'asset_&amp;_open_positions'!$E:$M, 8, FALSE),IF(NOT(ISERROR(VLOOKUP($A972,'asset_&amp;_open_positions'!$E:$M, 6, FALSE))),VLOOKUP($A972,'asset_&amp;_open_positions'!$E:$M, 8, FALSE),1))),"")</f>
        <v/>
      </c>
      <c r="D972" s="42" t="str">
        <f>IF(trading_client_detail!$A972&lt;&gt;"",IF(OR(LEFT(trading_client_detail!$F972,3)="USD",RIGHT(trading_client_detail!$F972,3)="USD",LEFT(trading_client_detail!$F972,3)="EUR",RIGHT(trading_client_detail!$F972,3)="EUR"),"",trading_client_detail!$G972),"")</f>
        <v/>
      </c>
    </row>
    <row r="973" spans="1:4" x14ac:dyDescent="0.25">
      <c r="A973" t="str">
        <f>IF(AND(trading_client_detail!$A973&lt;&gt;"",ROUND(trading_client_detail!$G973,0)&lt;&gt;0),IF(OR(LEFT(trading_client_detail!$F973,3)="USD",RIGHT(trading_client_detail!$F973,3)="USD",LEFT(trading_client_detail!$F973,3)="EUR",RIGHT(trading_client_detail!$F973,3)="EUR"),"",IF(NOT(ISERROR(VLOOKUP(trading_client_detail!$E973,'asset_&amp;_open_positions'!$E:$M, 9, FALSE))),VLOOKUP(trading_client_detail!$E973,'asset_&amp;_open_positions'!$E:$M, 9, FALSE),IF(NOT(ISERROR(VLOOKUP(trading_client_detail!$F973,'asset_&amp;_open_positions'!$E:$M, 9, FALSE))),VLOOKUP(trading_client_detail!$F973,'asset_&amp;_open_positions'!$E:$M, 9, FALSE),RIGHT(trading_client_detail!$F973,LEN(trading_client_detail!$F973)-1)))),"")</f>
        <v/>
      </c>
      <c r="B973" t="str">
        <f>IF(AND(trading_client_detail!$A973&lt;&gt;"",ROUND(trading_client_detail!$G973,0)&lt;&gt;0),IF(OR(LEFT(trading_client_detail!$F973,3)="USD",RIGHT(trading_client_detail!$F973,3)="USD"),"",IF(NOT(ISERROR(VLOOKUP(trading_client_detail!$E973,'asset_&amp;_open_positions'!$E:$M, 6, FALSE))),VLOOKUP(trading_client_detail!$E973,'asset_&amp;_open_positions'!$E:$M, 6, FALSE),IF(NOT(ISERROR(VLOOKUP($A973,'asset_&amp;_open_positions'!$E:$M, 6, FALSE))),VLOOKUP($A973,'asset_&amp;_open_positions'!$E:$M, 6, FALSE),"ASSET"))),"")</f>
        <v/>
      </c>
      <c r="C973" t="str">
        <f>IF(AND(trading_client_detail!$A973&lt;&gt;"",ROUND(trading_client_detail!$G973,0)&lt;&gt;0),IF(OR(LEFT(trading_client_detail!$F973,3)="USD",RIGHT(trading_client_detail!$F973,3)="USD"),"",IF(NOT(ISERROR(VLOOKUP(trading_client_detail!$E973,'asset_&amp;_open_positions'!$E:$M, 6, FALSE))),VLOOKUP(trading_client_detail!$E973,'asset_&amp;_open_positions'!$E:$M, 8, FALSE),IF(NOT(ISERROR(VLOOKUP($A973,'asset_&amp;_open_positions'!$E:$M, 6, FALSE))),VLOOKUP($A973,'asset_&amp;_open_positions'!$E:$M, 8, FALSE),1))),"")</f>
        <v/>
      </c>
      <c r="D973" s="42" t="str">
        <f>IF(trading_client_detail!$A973&lt;&gt;"",IF(OR(LEFT(trading_client_detail!$F973,3)="USD",RIGHT(trading_client_detail!$F973,3)="USD",LEFT(trading_client_detail!$F973,3)="EUR",RIGHT(trading_client_detail!$F973,3)="EUR"),"",trading_client_detail!$G973),"")</f>
        <v/>
      </c>
    </row>
    <row r="974" spans="1:4" x14ac:dyDescent="0.25">
      <c r="A974" t="str">
        <f>IF(AND(trading_client_detail!$A974&lt;&gt;"",ROUND(trading_client_detail!$G974,0)&lt;&gt;0),IF(OR(LEFT(trading_client_detail!$F974,3)="USD",RIGHT(trading_client_detail!$F974,3)="USD",LEFT(trading_client_detail!$F974,3)="EUR",RIGHT(trading_client_detail!$F974,3)="EUR"),"",IF(NOT(ISERROR(VLOOKUP(trading_client_detail!$E974,'asset_&amp;_open_positions'!$E:$M, 9, FALSE))),VLOOKUP(trading_client_detail!$E974,'asset_&amp;_open_positions'!$E:$M, 9, FALSE),IF(NOT(ISERROR(VLOOKUP(trading_client_detail!$F974,'asset_&amp;_open_positions'!$E:$M, 9, FALSE))),VLOOKUP(trading_client_detail!$F974,'asset_&amp;_open_positions'!$E:$M, 9, FALSE),RIGHT(trading_client_detail!$F974,LEN(trading_client_detail!$F974)-1)))),"")</f>
        <v/>
      </c>
      <c r="B974" t="str">
        <f>IF(AND(trading_client_detail!$A974&lt;&gt;"",ROUND(trading_client_detail!$G974,0)&lt;&gt;0),IF(OR(LEFT(trading_client_detail!$F974,3)="USD",RIGHT(trading_client_detail!$F974,3)="USD"),"",IF(NOT(ISERROR(VLOOKUP(trading_client_detail!$E974,'asset_&amp;_open_positions'!$E:$M, 6, FALSE))),VLOOKUP(trading_client_detail!$E974,'asset_&amp;_open_positions'!$E:$M, 6, FALSE),IF(NOT(ISERROR(VLOOKUP($A974,'asset_&amp;_open_positions'!$E:$M, 6, FALSE))),VLOOKUP($A974,'asset_&amp;_open_positions'!$E:$M, 6, FALSE),"ASSET"))),"")</f>
        <v/>
      </c>
      <c r="C974" t="str">
        <f>IF(AND(trading_client_detail!$A974&lt;&gt;"",ROUND(trading_client_detail!$G974,0)&lt;&gt;0),IF(OR(LEFT(trading_client_detail!$F974,3)="USD",RIGHT(trading_client_detail!$F974,3)="USD"),"",IF(NOT(ISERROR(VLOOKUP(trading_client_detail!$E974,'asset_&amp;_open_positions'!$E:$M, 6, FALSE))),VLOOKUP(trading_client_detail!$E974,'asset_&amp;_open_positions'!$E:$M, 8, FALSE),IF(NOT(ISERROR(VLOOKUP($A974,'asset_&amp;_open_positions'!$E:$M, 6, FALSE))),VLOOKUP($A974,'asset_&amp;_open_positions'!$E:$M, 8, FALSE),1))),"")</f>
        <v/>
      </c>
      <c r="D974" s="42" t="str">
        <f>IF(trading_client_detail!$A974&lt;&gt;"",IF(OR(LEFT(trading_client_detail!$F974,3)="USD",RIGHT(trading_client_detail!$F974,3)="USD",LEFT(trading_client_detail!$F974,3)="EUR",RIGHT(trading_client_detail!$F974,3)="EUR"),"",trading_client_detail!$G974),"")</f>
        <v/>
      </c>
    </row>
    <row r="975" spans="1:4" x14ac:dyDescent="0.25">
      <c r="A975" t="str">
        <f>IF(AND(trading_client_detail!$A975&lt;&gt;"",ROUND(trading_client_detail!$G975,0)&lt;&gt;0),IF(OR(LEFT(trading_client_detail!$F975,3)="USD",RIGHT(trading_client_detail!$F975,3)="USD",LEFT(trading_client_detail!$F975,3)="EUR",RIGHT(trading_client_detail!$F975,3)="EUR"),"",IF(NOT(ISERROR(VLOOKUP(trading_client_detail!$E975,'asset_&amp;_open_positions'!$E:$M, 9, FALSE))),VLOOKUP(trading_client_detail!$E975,'asset_&amp;_open_positions'!$E:$M, 9, FALSE),IF(NOT(ISERROR(VLOOKUP(trading_client_detail!$F975,'asset_&amp;_open_positions'!$E:$M, 9, FALSE))),VLOOKUP(trading_client_detail!$F975,'asset_&amp;_open_positions'!$E:$M, 9, FALSE),RIGHT(trading_client_detail!$F975,LEN(trading_client_detail!$F975)-1)))),"")</f>
        <v/>
      </c>
      <c r="B975" t="str">
        <f>IF(AND(trading_client_detail!$A975&lt;&gt;"",ROUND(trading_client_detail!$G975,0)&lt;&gt;0),IF(OR(LEFT(trading_client_detail!$F975,3)="USD",RIGHT(trading_client_detail!$F975,3)="USD"),"",IF(NOT(ISERROR(VLOOKUP(trading_client_detail!$E975,'asset_&amp;_open_positions'!$E:$M, 6, FALSE))),VLOOKUP(trading_client_detail!$E975,'asset_&amp;_open_positions'!$E:$M, 6, FALSE),IF(NOT(ISERROR(VLOOKUP($A975,'asset_&amp;_open_positions'!$E:$M, 6, FALSE))),VLOOKUP($A975,'asset_&amp;_open_positions'!$E:$M, 6, FALSE),"ASSET"))),"")</f>
        <v/>
      </c>
      <c r="C975" t="str">
        <f>IF(AND(trading_client_detail!$A975&lt;&gt;"",ROUND(trading_client_detail!$G975,0)&lt;&gt;0),IF(OR(LEFT(trading_client_detail!$F975,3)="USD",RIGHT(trading_client_detail!$F975,3)="USD"),"",IF(NOT(ISERROR(VLOOKUP(trading_client_detail!$E975,'asset_&amp;_open_positions'!$E:$M, 6, FALSE))),VLOOKUP(trading_client_detail!$E975,'asset_&amp;_open_positions'!$E:$M, 8, FALSE),IF(NOT(ISERROR(VLOOKUP($A975,'asset_&amp;_open_positions'!$E:$M, 6, FALSE))),VLOOKUP($A975,'asset_&amp;_open_positions'!$E:$M, 8, FALSE),1))),"")</f>
        <v/>
      </c>
      <c r="D975" s="42" t="str">
        <f>IF(trading_client_detail!$A975&lt;&gt;"",IF(OR(LEFT(trading_client_detail!$F975,3)="USD",RIGHT(trading_client_detail!$F975,3)="USD",LEFT(trading_client_detail!$F975,3)="EUR",RIGHT(trading_client_detail!$F975,3)="EUR"),"",trading_client_detail!$G975),"")</f>
        <v/>
      </c>
    </row>
    <row r="976" spans="1:4" x14ac:dyDescent="0.25">
      <c r="A976" t="str">
        <f>IF(AND(trading_client_detail!$A976&lt;&gt;"",ROUND(trading_client_detail!$G976,0)&lt;&gt;0),IF(OR(LEFT(trading_client_detail!$F976,3)="USD",RIGHT(trading_client_detail!$F976,3)="USD",LEFT(trading_client_detail!$F976,3)="EUR",RIGHT(trading_client_detail!$F976,3)="EUR"),"",IF(NOT(ISERROR(VLOOKUP(trading_client_detail!$E976,'asset_&amp;_open_positions'!$E:$M, 9, FALSE))),VLOOKUP(trading_client_detail!$E976,'asset_&amp;_open_positions'!$E:$M, 9, FALSE),IF(NOT(ISERROR(VLOOKUP(trading_client_detail!$F976,'asset_&amp;_open_positions'!$E:$M, 9, FALSE))),VLOOKUP(trading_client_detail!$F976,'asset_&amp;_open_positions'!$E:$M, 9, FALSE),RIGHT(trading_client_detail!$F976,LEN(trading_client_detail!$F976)-1)))),"")</f>
        <v/>
      </c>
      <c r="B976" t="str">
        <f>IF(AND(trading_client_detail!$A976&lt;&gt;"",ROUND(trading_client_detail!$G976,0)&lt;&gt;0),IF(OR(LEFT(trading_client_detail!$F976,3)="USD",RIGHT(trading_client_detail!$F976,3)="USD"),"",IF(NOT(ISERROR(VLOOKUP(trading_client_detail!$E976,'asset_&amp;_open_positions'!$E:$M, 6, FALSE))),VLOOKUP(trading_client_detail!$E976,'asset_&amp;_open_positions'!$E:$M, 6, FALSE),IF(NOT(ISERROR(VLOOKUP($A976,'asset_&amp;_open_positions'!$E:$M, 6, FALSE))),VLOOKUP($A976,'asset_&amp;_open_positions'!$E:$M, 6, FALSE),"ASSET"))),"")</f>
        <v/>
      </c>
      <c r="C976" t="str">
        <f>IF(AND(trading_client_detail!$A976&lt;&gt;"",ROUND(trading_client_detail!$G976,0)&lt;&gt;0),IF(OR(LEFT(trading_client_detail!$F976,3)="USD",RIGHT(trading_client_detail!$F976,3)="USD"),"",IF(NOT(ISERROR(VLOOKUP(trading_client_detail!$E976,'asset_&amp;_open_positions'!$E:$M, 6, FALSE))),VLOOKUP(trading_client_detail!$E976,'asset_&amp;_open_positions'!$E:$M, 8, FALSE),IF(NOT(ISERROR(VLOOKUP($A976,'asset_&amp;_open_positions'!$E:$M, 6, FALSE))),VLOOKUP($A976,'asset_&amp;_open_positions'!$E:$M, 8, FALSE),1))),"")</f>
        <v/>
      </c>
      <c r="D976" s="42" t="str">
        <f>IF(trading_client_detail!$A976&lt;&gt;"",IF(OR(LEFT(trading_client_detail!$F976,3)="USD",RIGHT(trading_client_detail!$F976,3)="USD",LEFT(trading_client_detail!$F976,3)="EUR",RIGHT(trading_client_detail!$F976,3)="EUR"),"",trading_client_detail!$G976),"")</f>
        <v/>
      </c>
    </row>
    <row r="977" spans="1:4" x14ac:dyDescent="0.25">
      <c r="A977" t="str">
        <f>IF(AND(trading_client_detail!$A977&lt;&gt;"",ROUND(trading_client_detail!$G977,0)&lt;&gt;0),IF(OR(LEFT(trading_client_detail!$F977,3)="USD",RIGHT(trading_client_detail!$F977,3)="USD",LEFT(trading_client_detail!$F977,3)="EUR",RIGHT(trading_client_detail!$F977,3)="EUR"),"",IF(NOT(ISERROR(VLOOKUP(trading_client_detail!$E977,'asset_&amp;_open_positions'!$E:$M, 9, FALSE))),VLOOKUP(trading_client_detail!$E977,'asset_&amp;_open_positions'!$E:$M, 9, FALSE),IF(NOT(ISERROR(VLOOKUP(trading_client_detail!$F977,'asset_&amp;_open_positions'!$E:$M, 9, FALSE))),VLOOKUP(trading_client_detail!$F977,'asset_&amp;_open_positions'!$E:$M, 9, FALSE),RIGHT(trading_client_detail!$F977,LEN(trading_client_detail!$F977)-1)))),"")</f>
        <v/>
      </c>
      <c r="B977" t="str">
        <f>IF(AND(trading_client_detail!$A977&lt;&gt;"",ROUND(trading_client_detail!$G977,0)&lt;&gt;0),IF(OR(LEFT(trading_client_detail!$F977,3)="USD",RIGHT(trading_client_detail!$F977,3)="USD"),"",IF(NOT(ISERROR(VLOOKUP(trading_client_detail!$E977,'asset_&amp;_open_positions'!$E:$M, 6, FALSE))),VLOOKUP(trading_client_detail!$E977,'asset_&amp;_open_positions'!$E:$M, 6, FALSE),IF(NOT(ISERROR(VLOOKUP($A977,'asset_&amp;_open_positions'!$E:$M, 6, FALSE))),VLOOKUP($A977,'asset_&amp;_open_positions'!$E:$M, 6, FALSE),"ASSET"))),"")</f>
        <v/>
      </c>
      <c r="C977" t="str">
        <f>IF(AND(trading_client_detail!$A977&lt;&gt;"",ROUND(trading_client_detail!$G977,0)&lt;&gt;0),IF(OR(LEFT(trading_client_detail!$F977,3)="USD",RIGHT(trading_client_detail!$F977,3)="USD"),"",IF(NOT(ISERROR(VLOOKUP(trading_client_detail!$E977,'asset_&amp;_open_positions'!$E:$M, 6, FALSE))),VLOOKUP(trading_client_detail!$E977,'asset_&amp;_open_positions'!$E:$M, 8, FALSE),IF(NOT(ISERROR(VLOOKUP($A977,'asset_&amp;_open_positions'!$E:$M, 6, FALSE))),VLOOKUP($A977,'asset_&amp;_open_positions'!$E:$M, 8, FALSE),1))),"")</f>
        <v/>
      </c>
      <c r="D977" s="42" t="str">
        <f>IF(trading_client_detail!$A977&lt;&gt;"",IF(OR(LEFT(trading_client_detail!$F977,3)="USD",RIGHT(trading_client_detail!$F977,3)="USD",LEFT(trading_client_detail!$F977,3)="EUR",RIGHT(trading_client_detail!$F977,3)="EUR"),"",trading_client_detail!$G977),"")</f>
        <v/>
      </c>
    </row>
    <row r="978" spans="1:4" x14ac:dyDescent="0.25">
      <c r="A978" t="str">
        <f>IF(AND(trading_client_detail!$A978&lt;&gt;"",ROUND(trading_client_detail!$G978,0)&lt;&gt;0),IF(OR(LEFT(trading_client_detail!$F978,3)="USD",RIGHT(trading_client_detail!$F978,3)="USD",LEFT(trading_client_detail!$F978,3)="EUR",RIGHT(trading_client_detail!$F978,3)="EUR"),"",IF(NOT(ISERROR(VLOOKUP(trading_client_detail!$E978,'asset_&amp;_open_positions'!$E:$M, 9, FALSE))),VLOOKUP(trading_client_detail!$E978,'asset_&amp;_open_positions'!$E:$M, 9, FALSE),IF(NOT(ISERROR(VLOOKUP(trading_client_detail!$F978,'asset_&amp;_open_positions'!$E:$M, 9, FALSE))),VLOOKUP(trading_client_detail!$F978,'asset_&amp;_open_positions'!$E:$M, 9, FALSE),RIGHT(trading_client_detail!$F978,LEN(trading_client_detail!$F978)-1)))),"")</f>
        <v/>
      </c>
      <c r="B978" t="str">
        <f>IF(AND(trading_client_detail!$A978&lt;&gt;"",ROUND(trading_client_detail!$G978,0)&lt;&gt;0),IF(OR(LEFT(trading_client_detail!$F978,3)="USD",RIGHT(trading_client_detail!$F978,3)="USD"),"",IF(NOT(ISERROR(VLOOKUP(trading_client_detail!$E978,'asset_&amp;_open_positions'!$E:$M, 6, FALSE))),VLOOKUP(trading_client_detail!$E978,'asset_&amp;_open_positions'!$E:$M, 6, FALSE),IF(NOT(ISERROR(VLOOKUP($A978,'asset_&amp;_open_positions'!$E:$M, 6, FALSE))),VLOOKUP($A978,'asset_&amp;_open_positions'!$E:$M, 6, FALSE),"ASSET"))),"")</f>
        <v/>
      </c>
      <c r="C978" t="str">
        <f>IF(AND(trading_client_detail!$A978&lt;&gt;"",ROUND(trading_client_detail!$G978,0)&lt;&gt;0),IF(OR(LEFT(trading_client_detail!$F978,3)="USD",RIGHT(trading_client_detail!$F978,3)="USD"),"",IF(NOT(ISERROR(VLOOKUP(trading_client_detail!$E978,'asset_&amp;_open_positions'!$E:$M, 6, FALSE))),VLOOKUP(trading_client_detail!$E978,'asset_&amp;_open_positions'!$E:$M, 8, FALSE),IF(NOT(ISERROR(VLOOKUP($A978,'asset_&amp;_open_positions'!$E:$M, 6, FALSE))),VLOOKUP($A978,'asset_&amp;_open_positions'!$E:$M, 8, FALSE),1))),"")</f>
        <v/>
      </c>
      <c r="D978" s="42" t="str">
        <f>IF(trading_client_detail!$A978&lt;&gt;"",IF(OR(LEFT(trading_client_detail!$F978,3)="USD",RIGHT(trading_client_detail!$F978,3)="USD",LEFT(trading_client_detail!$F978,3)="EUR",RIGHT(trading_client_detail!$F978,3)="EUR"),"",trading_client_detail!$G978),"")</f>
        <v/>
      </c>
    </row>
    <row r="979" spans="1:4" x14ac:dyDescent="0.25">
      <c r="A979" t="str">
        <f>IF(AND(trading_client_detail!$A979&lt;&gt;"",ROUND(trading_client_detail!$G979,0)&lt;&gt;0),IF(OR(LEFT(trading_client_detail!$F979,3)="USD",RIGHT(trading_client_detail!$F979,3)="USD",LEFT(trading_client_detail!$F979,3)="EUR",RIGHT(trading_client_detail!$F979,3)="EUR"),"",IF(NOT(ISERROR(VLOOKUP(trading_client_detail!$E979,'asset_&amp;_open_positions'!$E:$M, 9, FALSE))),VLOOKUP(trading_client_detail!$E979,'asset_&amp;_open_positions'!$E:$M, 9, FALSE),IF(NOT(ISERROR(VLOOKUP(trading_client_detail!$F979,'asset_&amp;_open_positions'!$E:$M, 9, FALSE))),VLOOKUP(trading_client_detail!$F979,'asset_&amp;_open_positions'!$E:$M, 9, FALSE),RIGHT(trading_client_detail!$F979,LEN(trading_client_detail!$F979)-1)))),"")</f>
        <v/>
      </c>
      <c r="B979" t="str">
        <f>IF(AND(trading_client_detail!$A979&lt;&gt;"",ROUND(trading_client_detail!$G979,0)&lt;&gt;0),IF(OR(LEFT(trading_client_detail!$F979,3)="USD",RIGHT(trading_client_detail!$F979,3)="USD"),"",IF(NOT(ISERROR(VLOOKUP(trading_client_detail!$E979,'asset_&amp;_open_positions'!$E:$M, 6, FALSE))),VLOOKUP(trading_client_detail!$E979,'asset_&amp;_open_positions'!$E:$M, 6, FALSE),IF(NOT(ISERROR(VLOOKUP($A979,'asset_&amp;_open_positions'!$E:$M, 6, FALSE))),VLOOKUP($A979,'asset_&amp;_open_positions'!$E:$M, 6, FALSE),"ASSET"))),"")</f>
        <v/>
      </c>
      <c r="C979" t="str">
        <f>IF(AND(trading_client_detail!$A979&lt;&gt;"",ROUND(trading_client_detail!$G979,0)&lt;&gt;0),IF(OR(LEFT(trading_client_detail!$F979,3)="USD",RIGHT(trading_client_detail!$F979,3)="USD"),"",IF(NOT(ISERROR(VLOOKUP(trading_client_detail!$E979,'asset_&amp;_open_positions'!$E:$M, 6, FALSE))),VLOOKUP(trading_client_detail!$E979,'asset_&amp;_open_positions'!$E:$M, 8, FALSE),IF(NOT(ISERROR(VLOOKUP($A979,'asset_&amp;_open_positions'!$E:$M, 6, FALSE))),VLOOKUP($A979,'asset_&amp;_open_positions'!$E:$M, 8, FALSE),1))),"")</f>
        <v/>
      </c>
      <c r="D979" s="42" t="str">
        <f>IF(trading_client_detail!$A979&lt;&gt;"",IF(OR(LEFT(trading_client_detail!$F979,3)="USD",RIGHT(trading_client_detail!$F979,3)="USD",LEFT(trading_client_detail!$F979,3)="EUR",RIGHT(trading_client_detail!$F979,3)="EUR"),"",trading_client_detail!$G979),"")</f>
        <v/>
      </c>
    </row>
    <row r="980" spans="1:4" x14ac:dyDescent="0.25">
      <c r="A980" t="str">
        <f>IF(AND(trading_client_detail!$A980&lt;&gt;"",ROUND(trading_client_detail!$G980,0)&lt;&gt;0),IF(OR(LEFT(trading_client_detail!$F980,3)="USD",RIGHT(trading_client_detail!$F980,3)="USD",LEFT(trading_client_detail!$F980,3)="EUR",RIGHT(trading_client_detail!$F980,3)="EUR"),"",IF(NOT(ISERROR(VLOOKUP(trading_client_detail!$E980,'asset_&amp;_open_positions'!$E:$M, 9, FALSE))),VLOOKUP(trading_client_detail!$E980,'asset_&amp;_open_positions'!$E:$M, 9, FALSE),IF(NOT(ISERROR(VLOOKUP(trading_client_detail!$F980,'asset_&amp;_open_positions'!$E:$M, 9, FALSE))),VLOOKUP(trading_client_detail!$F980,'asset_&amp;_open_positions'!$E:$M, 9, FALSE),RIGHT(trading_client_detail!$F980,LEN(trading_client_detail!$F980)-1)))),"")</f>
        <v/>
      </c>
      <c r="B980" t="str">
        <f>IF(AND(trading_client_detail!$A980&lt;&gt;"",ROUND(trading_client_detail!$G980,0)&lt;&gt;0),IF(OR(LEFT(trading_client_detail!$F980,3)="USD",RIGHT(trading_client_detail!$F980,3)="USD"),"",IF(NOT(ISERROR(VLOOKUP(trading_client_detail!$E980,'asset_&amp;_open_positions'!$E:$M, 6, FALSE))),VLOOKUP(trading_client_detail!$E980,'asset_&amp;_open_positions'!$E:$M, 6, FALSE),IF(NOT(ISERROR(VLOOKUP($A980,'asset_&amp;_open_positions'!$E:$M, 6, FALSE))),VLOOKUP($A980,'asset_&amp;_open_positions'!$E:$M, 6, FALSE),"ASSET"))),"")</f>
        <v/>
      </c>
      <c r="C980" t="str">
        <f>IF(AND(trading_client_detail!$A980&lt;&gt;"",ROUND(trading_client_detail!$G980,0)&lt;&gt;0),IF(OR(LEFT(trading_client_detail!$F980,3)="USD",RIGHT(trading_client_detail!$F980,3)="USD"),"",IF(NOT(ISERROR(VLOOKUP(trading_client_detail!$E980,'asset_&amp;_open_positions'!$E:$M, 6, FALSE))),VLOOKUP(trading_client_detail!$E980,'asset_&amp;_open_positions'!$E:$M, 8, FALSE),IF(NOT(ISERROR(VLOOKUP($A980,'asset_&amp;_open_positions'!$E:$M, 6, FALSE))),VLOOKUP($A980,'asset_&amp;_open_positions'!$E:$M, 8, FALSE),1))),"")</f>
        <v/>
      </c>
      <c r="D980" s="42" t="str">
        <f>IF(trading_client_detail!$A980&lt;&gt;"",IF(OR(LEFT(trading_client_detail!$F980,3)="USD",RIGHT(trading_client_detail!$F980,3)="USD",LEFT(trading_client_detail!$F980,3)="EUR",RIGHT(trading_client_detail!$F980,3)="EUR"),"",trading_client_detail!$G980),"")</f>
        <v/>
      </c>
    </row>
    <row r="981" spans="1:4" x14ac:dyDescent="0.25">
      <c r="A981" t="str">
        <f>IF(AND(trading_client_detail!$A981&lt;&gt;"",ROUND(trading_client_detail!$G981,0)&lt;&gt;0),IF(OR(LEFT(trading_client_detail!$F981,3)="USD",RIGHT(trading_client_detail!$F981,3)="USD",LEFT(trading_client_detail!$F981,3)="EUR",RIGHT(trading_client_detail!$F981,3)="EUR"),"",IF(NOT(ISERROR(VLOOKUP(trading_client_detail!$E981,'asset_&amp;_open_positions'!$E:$M, 9, FALSE))),VLOOKUP(trading_client_detail!$E981,'asset_&amp;_open_positions'!$E:$M, 9, FALSE),IF(NOT(ISERROR(VLOOKUP(trading_client_detail!$F981,'asset_&amp;_open_positions'!$E:$M, 9, FALSE))),VLOOKUP(trading_client_detail!$F981,'asset_&amp;_open_positions'!$E:$M, 9, FALSE),RIGHT(trading_client_detail!$F981,LEN(trading_client_detail!$F981)-1)))),"")</f>
        <v/>
      </c>
      <c r="B981" t="str">
        <f>IF(AND(trading_client_detail!$A981&lt;&gt;"",ROUND(trading_client_detail!$G981,0)&lt;&gt;0),IF(OR(LEFT(trading_client_detail!$F981,3)="USD",RIGHT(trading_client_detail!$F981,3)="USD"),"",IF(NOT(ISERROR(VLOOKUP(trading_client_detail!$E981,'asset_&amp;_open_positions'!$E:$M, 6, FALSE))),VLOOKUP(trading_client_detail!$E981,'asset_&amp;_open_positions'!$E:$M, 6, FALSE),IF(NOT(ISERROR(VLOOKUP($A981,'asset_&amp;_open_positions'!$E:$M, 6, FALSE))),VLOOKUP($A981,'asset_&amp;_open_positions'!$E:$M, 6, FALSE),"ASSET"))),"")</f>
        <v/>
      </c>
      <c r="C981" t="str">
        <f>IF(AND(trading_client_detail!$A981&lt;&gt;"",ROUND(trading_client_detail!$G981,0)&lt;&gt;0),IF(OR(LEFT(trading_client_detail!$F981,3)="USD",RIGHT(trading_client_detail!$F981,3)="USD"),"",IF(NOT(ISERROR(VLOOKUP(trading_client_detail!$E981,'asset_&amp;_open_positions'!$E:$M, 6, FALSE))),VLOOKUP(trading_client_detail!$E981,'asset_&amp;_open_positions'!$E:$M, 8, FALSE),IF(NOT(ISERROR(VLOOKUP($A981,'asset_&amp;_open_positions'!$E:$M, 6, FALSE))),VLOOKUP($A981,'asset_&amp;_open_positions'!$E:$M, 8, FALSE),1))),"")</f>
        <v/>
      </c>
      <c r="D981" s="42" t="str">
        <f>IF(trading_client_detail!$A981&lt;&gt;"",IF(OR(LEFT(trading_client_detail!$F981,3)="USD",RIGHT(trading_client_detail!$F981,3)="USD",LEFT(trading_client_detail!$F981,3)="EUR",RIGHT(trading_client_detail!$F981,3)="EUR"),"",trading_client_detail!$G981),"")</f>
        <v/>
      </c>
    </row>
    <row r="982" spans="1:4" x14ac:dyDescent="0.25">
      <c r="A982" t="str">
        <f>IF(AND(trading_client_detail!$A982&lt;&gt;"",ROUND(trading_client_detail!$G982,0)&lt;&gt;0),IF(OR(LEFT(trading_client_detail!$F982,3)="USD",RIGHT(trading_client_detail!$F982,3)="USD",LEFT(trading_client_detail!$F982,3)="EUR",RIGHT(trading_client_detail!$F982,3)="EUR"),"",IF(NOT(ISERROR(VLOOKUP(trading_client_detail!$E982,'asset_&amp;_open_positions'!$E:$M, 9, FALSE))),VLOOKUP(trading_client_detail!$E982,'asset_&amp;_open_positions'!$E:$M, 9, FALSE),IF(NOT(ISERROR(VLOOKUP(trading_client_detail!$F982,'asset_&amp;_open_positions'!$E:$M, 9, FALSE))),VLOOKUP(trading_client_detail!$F982,'asset_&amp;_open_positions'!$E:$M, 9, FALSE),RIGHT(trading_client_detail!$F982,LEN(trading_client_detail!$F982)-1)))),"")</f>
        <v/>
      </c>
      <c r="B982" t="str">
        <f>IF(AND(trading_client_detail!$A982&lt;&gt;"",ROUND(trading_client_detail!$G982,0)&lt;&gt;0),IF(OR(LEFT(trading_client_detail!$F982,3)="USD",RIGHT(trading_client_detail!$F982,3)="USD"),"",IF(NOT(ISERROR(VLOOKUP(trading_client_detail!$E982,'asset_&amp;_open_positions'!$E:$M, 6, FALSE))),VLOOKUP(trading_client_detail!$E982,'asset_&amp;_open_positions'!$E:$M, 6, FALSE),IF(NOT(ISERROR(VLOOKUP($A982,'asset_&amp;_open_positions'!$E:$M, 6, FALSE))),VLOOKUP($A982,'asset_&amp;_open_positions'!$E:$M, 6, FALSE),"ASSET"))),"")</f>
        <v/>
      </c>
      <c r="C982" t="str">
        <f>IF(AND(trading_client_detail!$A982&lt;&gt;"",ROUND(trading_client_detail!$G982,0)&lt;&gt;0),IF(OR(LEFT(trading_client_detail!$F982,3)="USD",RIGHT(trading_client_detail!$F982,3)="USD"),"",IF(NOT(ISERROR(VLOOKUP(trading_client_detail!$E982,'asset_&amp;_open_positions'!$E:$M, 6, FALSE))),VLOOKUP(trading_client_detail!$E982,'asset_&amp;_open_positions'!$E:$M, 8, FALSE),IF(NOT(ISERROR(VLOOKUP($A982,'asset_&amp;_open_positions'!$E:$M, 6, FALSE))),VLOOKUP($A982,'asset_&amp;_open_positions'!$E:$M, 8, FALSE),1))),"")</f>
        <v/>
      </c>
      <c r="D982" s="42" t="str">
        <f>IF(trading_client_detail!$A982&lt;&gt;"",IF(OR(LEFT(trading_client_detail!$F982,3)="USD",RIGHT(trading_client_detail!$F982,3)="USD",LEFT(trading_client_detail!$F982,3)="EUR",RIGHT(trading_client_detail!$F982,3)="EUR"),"",trading_client_detail!$G982),"")</f>
        <v/>
      </c>
    </row>
    <row r="983" spans="1:4" x14ac:dyDescent="0.25">
      <c r="A983" t="str">
        <f>IF(AND(trading_client_detail!$A983&lt;&gt;"",ROUND(trading_client_detail!$G983,0)&lt;&gt;0),IF(OR(LEFT(trading_client_detail!$F983,3)="USD",RIGHT(trading_client_detail!$F983,3)="USD",LEFT(trading_client_detail!$F983,3)="EUR",RIGHT(trading_client_detail!$F983,3)="EUR"),"",IF(NOT(ISERROR(VLOOKUP(trading_client_detail!$E983,'asset_&amp;_open_positions'!$E:$M, 9, FALSE))),VLOOKUP(trading_client_detail!$E983,'asset_&amp;_open_positions'!$E:$M, 9, FALSE),IF(NOT(ISERROR(VLOOKUP(trading_client_detail!$F983,'asset_&amp;_open_positions'!$E:$M, 9, FALSE))),VLOOKUP(trading_client_detail!$F983,'asset_&amp;_open_positions'!$E:$M, 9, FALSE),RIGHT(trading_client_detail!$F983,LEN(trading_client_detail!$F983)-1)))),"")</f>
        <v/>
      </c>
      <c r="B983" t="str">
        <f>IF(AND(trading_client_detail!$A983&lt;&gt;"",ROUND(trading_client_detail!$G983,0)&lt;&gt;0),IF(OR(LEFT(trading_client_detail!$F983,3)="USD",RIGHT(trading_client_detail!$F983,3)="USD"),"",IF(NOT(ISERROR(VLOOKUP(trading_client_detail!$E983,'asset_&amp;_open_positions'!$E:$M, 6, FALSE))),VLOOKUP(trading_client_detail!$E983,'asset_&amp;_open_positions'!$E:$M, 6, FALSE),IF(NOT(ISERROR(VLOOKUP($A983,'asset_&amp;_open_positions'!$E:$M, 6, FALSE))),VLOOKUP($A983,'asset_&amp;_open_positions'!$E:$M, 6, FALSE),"ASSET"))),"")</f>
        <v/>
      </c>
      <c r="C983" t="str">
        <f>IF(AND(trading_client_detail!$A983&lt;&gt;"",ROUND(trading_client_detail!$G983,0)&lt;&gt;0),IF(OR(LEFT(trading_client_detail!$F983,3)="USD",RIGHT(trading_client_detail!$F983,3)="USD"),"",IF(NOT(ISERROR(VLOOKUP(trading_client_detail!$E983,'asset_&amp;_open_positions'!$E:$M, 6, FALSE))),VLOOKUP(trading_client_detail!$E983,'asset_&amp;_open_positions'!$E:$M, 8, FALSE),IF(NOT(ISERROR(VLOOKUP($A983,'asset_&amp;_open_positions'!$E:$M, 6, FALSE))),VLOOKUP($A983,'asset_&amp;_open_positions'!$E:$M, 8, FALSE),1))),"")</f>
        <v/>
      </c>
      <c r="D983" s="42" t="str">
        <f>IF(trading_client_detail!$A983&lt;&gt;"",IF(OR(LEFT(trading_client_detail!$F983,3)="USD",RIGHT(trading_client_detail!$F983,3)="USD",LEFT(trading_client_detail!$F983,3)="EUR",RIGHT(trading_client_detail!$F983,3)="EUR"),"",trading_client_detail!$G983),"")</f>
        <v/>
      </c>
    </row>
    <row r="984" spans="1:4" x14ac:dyDescent="0.25">
      <c r="A984" t="str">
        <f>IF(AND(trading_client_detail!$A984&lt;&gt;"",ROUND(trading_client_detail!$G984,0)&lt;&gt;0),IF(OR(LEFT(trading_client_detail!$F984,3)="USD",RIGHT(trading_client_detail!$F984,3)="USD",LEFT(trading_client_detail!$F984,3)="EUR",RIGHT(trading_client_detail!$F984,3)="EUR"),"",IF(NOT(ISERROR(VLOOKUP(trading_client_detail!$E984,'asset_&amp;_open_positions'!$E:$M, 9, FALSE))),VLOOKUP(trading_client_detail!$E984,'asset_&amp;_open_positions'!$E:$M, 9, FALSE),IF(NOT(ISERROR(VLOOKUP(trading_client_detail!$F984,'asset_&amp;_open_positions'!$E:$M, 9, FALSE))),VLOOKUP(trading_client_detail!$F984,'asset_&amp;_open_positions'!$E:$M, 9, FALSE),RIGHT(trading_client_detail!$F984,LEN(trading_client_detail!$F984)-1)))),"")</f>
        <v/>
      </c>
      <c r="B984" t="str">
        <f>IF(AND(trading_client_detail!$A984&lt;&gt;"",ROUND(trading_client_detail!$G984,0)&lt;&gt;0),IF(OR(LEFT(trading_client_detail!$F984,3)="USD",RIGHT(trading_client_detail!$F984,3)="USD"),"",IF(NOT(ISERROR(VLOOKUP(trading_client_detail!$E984,'asset_&amp;_open_positions'!$E:$M, 6, FALSE))),VLOOKUP(trading_client_detail!$E984,'asset_&amp;_open_positions'!$E:$M, 6, FALSE),IF(NOT(ISERROR(VLOOKUP($A984,'asset_&amp;_open_positions'!$E:$M, 6, FALSE))),VLOOKUP($A984,'asset_&amp;_open_positions'!$E:$M, 6, FALSE),"ASSET"))),"")</f>
        <v/>
      </c>
      <c r="C984" t="str">
        <f>IF(AND(trading_client_detail!$A984&lt;&gt;"",ROUND(trading_client_detail!$G984,0)&lt;&gt;0),IF(OR(LEFT(trading_client_detail!$F984,3)="USD",RIGHT(trading_client_detail!$F984,3)="USD"),"",IF(NOT(ISERROR(VLOOKUP(trading_client_detail!$E984,'asset_&amp;_open_positions'!$E:$M, 6, FALSE))),VLOOKUP(trading_client_detail!$E984,'asset_&amp;_open_positions'!$E:$M, 8, FALSE),IF(NOT(ISERROR(VLOOKUP($A984,'asset_&amp;_open_positions'!$E:$M, 6, FALSE))),VLOOKUP($A984,'asset_&amp;_open_positions'!$E:$M, 8, FALSE),1))),"")</f>
        <v/>
      </c>
      <c r="D984" s="42" t="str">
        <f>IF(trading_client_detail!$A984&lt;&gt;"",IF(OR(LEFT(trading_client_detail!$F984,3)="USD",RIGHT(trading_client_detail!$F984,3)="USD",LEFT(trading_client_detail!$F984,3)="EUR",RIGHT(trading_client_detail!$F984,3)="EUR"),"",trading_client_detail!$G984),"")</f>
        <v/>
      </c>
    </row>
    <row r="985" spans="1:4" x14ac:dyDescent="0.25">
      <c r="A985" t="str">
        <f>IF(AND(trading_client_detail!$A985&lt;&gt;"",ROUND(trading_client_detail!$G985,0)&lt;&gt;0),IF(OR(LEFT(trading_client_detail!$F985,3)="USD",RIGHT(trading_client_detail!$F985,3)="USD",LEFT(trading_client_detail!$F985,3)="EUR",RIGHT(trading_client_detail!$F985,3)="EUR"),"",IF(NOT(ISERROR(VLOOKUP(trading_client_detail!$E985,'asset_&amp;_open_positions'!$E:$M, 9, FALSE))),VLOOKUP(trading_client_detail!$E985,'asset_&amp;_open_positions'!$E:$M, 9, FALSE),IF(NOT(ISERROR(VLOOKUP(trading_client_detail!$F985,'asset_&amp;_open_positions'!$E:$M, 9, FALSE))),VLOOKUP(trading_client_detail!$F985,'asset_&amp;_open_positions'!$E:$M, 9, FALSE),RIGHT(trading_client_detail!$F985,LEN(trading_client_detail!$F985)-1)))),"")</f>
        <v/>
      </c>
      <c r="B985" t="str">
        <f>IF(AND(trading_client_detail!$A985&lt;&gt;"",ROUND(trading_client_detail!$G985,0)&lt;&gt;0),IF(OR(LEFT(trading_client_detail!$F985,3)="USD",RIGHT(trading_client_detail!$F985,3)="USD"),"",IF(NOT(ISERROR(VLOOKUP(trading_client_detail!$E985,'asset_&amp;_open_positions'!$E:$M, 6, FALSE))),VLOOKUP(trading_client_detail!$E985,'asset_&amp;_open_positions'!$E:$M, 6, FALSE),IF(NOT(ISERROR(VLOOKUP($A985,'asset_&amp;_open_positions'!$E:$M, 6, FALSE))),VLOOKUP($A985,'asset_&amp;_open_positions'!$E:$M, 6, FALSE),"ASSET"))),"")</f>
        <v/>
      </c>
      <c r="C985" t="str">
        <f>IF(AND(trading_client_detail!$A985&lt;&gt;"",ROUND(trading_client_detail!$G985,0)&lt;&gt;0),IF(OR(LEFT(trading_client_detail!$F985,3)="USD",RIGHT(trading_client_detail!$F985,3)="USD"),"",IF(NOT(ISERROR(VLOOKUP(trading_client_detail!$E985,'asset_&amp;_open_positions'!$E:$M, 6, FALSE))),VLOOKUP(trading_client_detail!$E985,'asset_&amp;_open_positions'!$E:$M, 8, FALSE),IF(NOT(ISERROR(VLOOKUP($A985,'asset_&amp;_open_positions'!$E:$M, 6, FALSE))),VLOOKUP($A985,'asset_&amp;_open_positions'!$E:$M, 8, FALSE),1))),"")</f>
        <v/>
      </c>
      <c r="D985" s="42" t="str">
        <f>IF(trading_client_detail!$A985&lt;&gt;"",IF(OR(LEFT(trading_client_detail!$F985,3)="USD",RIGHT(trading_client_detail!$F985,3)="USD",LEFT(trading_client_detail!$F985,3)="EUR",RIGHT(trading_client_detail!$F985,3)="EUR"),"",trading_client_detail!$G985),"")</f>
        <v/>
      </c>
    </row>
    <row r="986" spans="1:4" x14ac:dyDescent="0.25">
      <c r="A986" t="str">
        <f>IF(AND(trading_client_detail!$A986&lt;&gt;"",ROUND(trading_client_detail!$G986,0)&lt;&gt;0),IF(OR(LEFT(trading_client_detail!$F986,3)="USD",RIGHT(trading_client_detail!$F986,3)="USD",LEFT(trading_client_detail!$F986,3)="EUR",RIGHT(trading_client_detail!$F986,3)="EUR"),"",IF(NOT(ISERROR(VLOOKUP(trading_client_detail!$E986,'asset_&amp;_open_positions'!$E:$M, 9, FALSE))),VLOOKUP(trading_client_detail!$E986,'asset_&amp;_open_positions'!$E:$M, 9, FALSE),IF(NOT(ISERROR(VLOOKUP(trading_client_detail!$F986,'asset_&amp;_open_positions'!$E:$M, 9, FALSE))),VLOOKUP(trading_client_detail!$F986,'asset_&amp;_open_positions'!$E:$M, 9, FALSE),RIGHT(trading_client_detail!$F986,LEN(trading_client_detail!$F986)-1)))),"")</f>
        <v/>
      </c>
      <c r="B986" t="str">
        <f>IF(AND(trading_client_detail!$A986&lt;&gt;"",ROUND(trading_client_detail!$G986,0)&lt;&gt;0),IF(OR(LEFT(trading_client_detail!$F986,3)="USD",RIGHT(trading_client_detail!$F986,3)="USD"),"",IF(NOT(ISERROR(VLOOKUP(trading_client_detail!$E986,'asset_&amp;_open_positions'!$E:$M, 6, FALSE))),VLOOKUP(trading_client_detail!$E986,'asset_&amp;_open_positions'!$E:$M, 6, FALSE),IF(NOT(ISERROR(VLOOKUP($A986,'asset_&amp;_open_positions'!$E:$M, 6, FALSE))),VLOOKUP($A986,'asset_&amp;_open_positions'!$E:$M, 6, FALSE),"ASSET"))),"")</f>
        <v/>
      </c>
      <c r="C986" t="str">
        <f>IF(AND(trading_client_detail!$A986&lt;&gt;"",ROUND(trading_client_detail!$G986,0)&lt;&gt;0),IF(OR(LEFT(trading_client_detail!$F986,3)="USD",RIGHT(trading_client_detail!$F986,3)="USD"),"",IF(NOT(ISERROR(VLOOKUP(trading_client_detail!$E986,'asset_&amp;_open_positions'!$E:$M, 6, FALSE))),VLOOKUP(trading_client_detail!$E986,'asset_&amp;_open_positions'!$E:$M, 8, FALSE),IF(NOT(ISERROR(VLOOKUP($A986,'asset_&amp;_open_positions'!$E:$M, 6, FALSE))),VLOOKUP($A986,'asset_&amp;_open_positions'!$E:$M, 8, FALSE),1))),"")</f>
        <v/>
      </c>
      <c r="D986" s="42" t="str">
        <f>IF(trading_client_detail!$A986&lt;&gt;"",IF(OR(LEFT(trading_client_detail!$F986,3)="USD",RIGHT(trading_client_detail!$F986,3)="USD",LEFT(trading_client_detail!$F986,3)="EUR",RIGHT(trading_client_detail!$F986,3)="EUR"),"",trading_client_detail!$G986),"")</f>
        <v/>
      </c>
    </row>
    <row r="987" spans="1:4" x14ac:dyDescent="0.25">
      <c r="A987" t="str">
        <f>IF(AND(trading_client_detail!$A987&lt;&gt;"",ROUND(trading_client_detail!$G987,0)&lt;&gt;0),IF(OR(LEFT(trading_client_detail!$F987,3)="USD",RIGHT(trading_client_detail!$F987,3)="USD",LEFT(trading_client_detail!$F987,3)="EUR",RIGHT(trading_client_detail!$F987,3)="EUR"),"",IF(NOT(ISERROR(VLOOKUP(trading_client_detail!$E987,'asset_&amp;_open_positions'!$E:$M, 9, FALSE))),VLOOKUP(trading_client_detail!$E987,'asset_&amp;_open_positions'!$E:$M, 9, FALSE),IF(NOT(ISERROR(VLOOKUP(trading_client_detail!$F987,'asset_&amp;_open_positions'!$E:$M, 9, FALSE))),VLOOKUP(trading_client_detail!$F987,'asset_&amp;_open_positions'!$E:$M, 9, FALSE),RIGHT(trading_client_detail!$F987,LEN(trading_client_detail!$F987)-1)))),"")</f>
        <v/>
      </c>
      <c r="B987" t="str">
        <f>IF(AND(trading_client_detail!$A987&lt;&gt;"",ROUND(trading_client_detail!$G987,0)&lt;&gt;0),IF(OR(LEFT(trading_client_detail!$F987,3)="USD",RIGHT(trading_client_detail!$F987,3)="USD"),"",IF(NOT(ISERROR(VLOOKUP(trading_client_detail!$E987,'asset_&amp;_open_positions'!$E:$M, 6, FALSE))),VLOOKUP(trading_client_detail!$E987,'asset_&amp;_open_positions'!$E:$M, 6, FALSE),IF(NOT(ISERROR(VLOOKUP($A987,'asset_&amp;_open_positions'!$E:$M, 6, FALSE))),VLOOKUP($A987,'asset_&amp;_open_positions'!$E:$M, 6, FALSE),"ASSET"))),"")</f>
        <v/>
      </c>
      <c r="C987" t="str">
        <f>IF(AND(trading_client_detail!$A987&lt;&gt;"",ROUND(trading_client_detail!$G987,0)&lt;&gt;0),IF(OR(LEFT(trading_client_detail!$F987,3)="USD",RIGHT(trading_client_detail!$F987,3)="USD"),"",IF(NOT(ISERROR(VLOOKUP(trading_client_detail!$E987,'asset_&amp;_open_positions'!$E:$M, 6, FALSE))),VLOOKUP(trading_client_detail!$E987,'asset_&amp;_open_positions'!$E:$M, 8, FALSE),IF(NOT(ISERROR(VLOOKUP($A987,'asset_&amp;_open_positions'!$E:$M, 6, FALSE))),VLOOKUP($A987,'asset_&amp;_open_positions'!$E:$M, 8, FALSE),1))),"")</f>
        <v/>
      </c>
      <c r="D987" s="42" t="str">
        <f>IF(trading_client_detail!$A987&lt;&gt;"",IF(OR(LEFT(trading_client_detail!$F987,3)="USD",RIGHT(trading_client_detail!$F987,3)="USD",LEFT(trading_client_detail!$F987,3)="EUR",RIGHT(trading_client_detail!$F987,3)="EUR"),"",trading_client_detail!$G987),"")</f>
        <v/>
      </c>
    </row>
    <row r="988" spans="1:4" x14ac:dyDescent="0.25">
      <c r="A988" t="str">
        <f>IF(AND(trading_client_detail!$A988&lt;&gt;"",ROUND(trading_client_detail!$G988,0)&lt;&gt;0),IF(OR(LEFT(trading_client_detail!$F988,3)="USD",RIGHT(trading_client_detail!$F988,3)="USD",LEFT(trading_client_detail!$F988,3)="EUR",RIGHT(trading_client_detail!$F988,3)="EUR"),"",IF(NOT(ISERROR(VLOOKUP(trading_client_detail!$E988,'asset_&amp;_open_positions'!$E:$M, 9, FALSE))),VLOOKUP(trading_client_detail!$E988,'asset_&amp;_open_positions'!$E:$M, 9, FALSE),IF(NOT(ISERROR(VLOOKUP(trading_client_detail!$F988,'asset_&amp;_open_positions'!$E:$M, 9, FALSE))),VLOOKUP(trading_client_detail!$F988,'asset_&amp;_open_positions'!$E:$M, 9, FALSE),RIGHT(trading_client_detail!$F988,LEN(trading_client_detail!$F988)-1)))),"")</f>
        <v/>
      </c>
      <c r="B988" t="str">
        <f>IF(AND(trading_client_detail!$A988&lt;&gt;"",ROUND(trading_client_detail!$G988,0)&lt;&gt;0),IF(OR(LEFT(trading_client_detail!$F988,3)="USD",RIGHT(trading_client_detail!$F988,3)="USD"),"",IF(NOT(ISERROR(VLOOKUP(trading_client_detail!$E988,'asset_&amp;_open_positions'!$E:$M, 6, FALSE))),VLOOKUP(trading_client_detail!$E988,'asset_&amp;_open_positions'!$E:$M, 6, FALSE),IF(NOT(ISERROR(VLOOKUP($A988,'asset_&amp;_open_positions'!$E:$M, 6, FALSE))),VLOOKUP($A988,'asset_&amp;_open_positions'!$E:$M, 6, FALSE),"ASSET"))),"")</f>
        <v/>
      </c>
      <c r="C988" t="str">
        <f>IF(AND(trading_client_detail!$A988&lt;&gt;"",ROUND(trading_client_detail!$G988,0)&lt;&gt;0),IF(OR(LEFT(trading_client_detail!$F988,3)="USD",RIGHT(trading_client_detail!$F988,3)="USD"),"",IF(NOT(ISERROR(VLOOKUP(trading_client_detail!$E988,'asset_&amp;_open_positions'!$E:$M, 6, FALSE))),VLOOKUP(trading_client_detail!$E988,'asset_&amp;_open_positions'!$E:$M, 8, FALSE),IF(NOT(ISERROR(VLOOKUP($A988,'asset_&amp;_open_positions'!$E:$M, 6, FALSE))),VLOOKUP($A988,'asset_&amp;_open_positions'!$E:$M, 8, FALSE),1))),"")</f>
        <v/>
      </c>
      <c r="D988" s="42" t="str">
        <f>IF(trading_client_detail!$A988&lt;&gt;"",IF(OR(LEFT(trading_client_detail!$F988,3)="USD",RIGHT(trading_client_detail!$F988,3)="USD",LEFT(trading_client_detail!$F988,3)="EUR",RIGHT(trading_client_detail!$F988,3)="EUR"),"",trading_client_detail!$G988),"")</f>
        <v/>
      </c>
    </row>
    <row r="989" spans="1:4" x14ac:dyDescent="0.25">
      <c r="A989" t="str">
        <f>IF(AND(trading_client_detail!$A989&lt;&gt;"",ROUND(trading_client_detail!$G989,0)&lt;&gt;0),IF(OR(LEFT(trading_client_detail!$F989,3)="USD",RIGHT(trading_client_detail!$F989,3)="USD",LEFT(trading_client_detail!$F989,3)="EUR",RIGHT(trading_client_detail!$F989,3)="EUR"),"",IF(NOT(ISERROR(VLOOKUP(trading_client_detail!$E989,'asset_&amp;_open_positions'!$E:$M, 9, FALSE))),VLOOKUP(trading_client_detail!$E989,'asset_&amp;_open_positions'!$E:$M, 9, FALSE),IF(NOT(ISERROR(VLOOKUP(trading_client_detail!$F989,'asset_&amp;_open_positions'!$E:$M, 9, FALSE))),VLOOKUP(trading_client_detail!$F989,'asset_&amp;_open_positions'!$E:$M, 9, FALSE),RIGHT(trading_client_detail!$F989,LEN(trading_client_detail!$F989)-1)))),"")</f>
        <v/>
      </c>
      <c r="B989" t="str">
        <f>IF(AND(trading_client_detail!$A989&lt;&gt;"",ROUND(trading_client_detail!$G989,0)&lt;&gt;0),IF(OR(LEFT(trading_client_detail!$F989,3)="USD",RIGHT(trading_client_detail!$F989,3)="USD"),"",IF(NOT(ISERROR(VLOOKUP(trading_client_detail!$E989,'asset_&amp;_open_positions'!$E:$M, 6, FALSE))),VLOOKUP(trading_client_detail!$E989,'asset_&amp;_open_positions'!$E:$M, 6, FALSE),IF(NOT(ISERROR(VLOOKUP($A989,'asset_&amp;_open_positions'!$E:$M, 6, FALSE))),VLOOKUP($A989,'asset_&amp;_open_positions'!$E:$M, 6, FALSE),"ASSET"))),"")</f>
        <v/>
      </c>
      <c r="C989" t="str">
        <f>IF(AND(trading_client_detail!$A989&lt;&gt;"",ROUND(trading_client_detail!$G989,0)&lt;&gt;0),IF(OR(LEFT(trading_client_detail!$F989,3)="USD",RIGHT(trading_client_detail!$F989,3)="USD"),"",IF(NOT(ISERROR(VLOOKUP(trading_client_detail!$E989,'asset_&amp;_open_positions'!$E:$M, 6, FALSE))),VLOOKUP(trading_client_detail!$E989,'asset_&amp;_open_positions'!$E:$M, 8, FALSE),IF(NOT(ISERROR(VLOOKUP($A989,'asset_&amp;_open_positions'!$E:$M, 6, FALSE))),VLOOKUP($A989,'asset_&amp;_open_positions'!$E:$M, 8, FALSE),1))),"")</f>
        <v/>
      </c>
      <c r="D989" s="42" t="str">
        <f>IF(trading_client_detail!$A989&lt;&gt;"",IF(OR(LEFT(trading_client_detail!$F989,3)="USD",RIGHT(trading_client_detail!$F989,3)="USD",LEFT(trading_client_detail!$F989,3)="EUR",RIGHT(trading_client_detail!$F989,3)="EUR"),"",trading_client_detail!$G989),"")</f>
        <v/>
      </c>
    </row>
    <row r="990" spans="1:4" x14ac:dyDescent="0.25">
      <c r="A990" t="str">
        <f>IF(AND(trading_client_detail!$A990&lt;&gt;"",ROUND(trading_client_detail!$G990,0)&lt;&gt;0),IF(OR(LEFT(trading_client_detail!$F990,3)="USD",RIGHT(trading_client_detail!$F990,3)="USD",LEFT(trading_client_detail!$F990,3)="EUR",RIGHT(trading_client_detail!$F990,3)="EUR"),"",IF(NOT(ISERROR(VLOOKUP(trading_client_detail!$E990,'asset_&amp;_open_positions'!$E:$M, 9, FALSE))),VLOOKUP(trading_client_detail!$E990,'asset_&amp;_open_positions'!$E:$M, 9, FALSE),IF(NOT(ISERROR(VLOOKUP(trading_client_detail!$F990,'asset_&amp;_open_positions'!$E:$M, 9, FALSE))),VLOOKUP(trading_client_detail!$F990,'asset_&amp;_open_positions'!$E:$M, 9, FALSE),RIGHT(trading_client_detail!$F990,LEN(trading_client_detail!$F990)-1)))),"")</f>
        <v/>
      </c>
      <c r="B990" t="str">
        <f>IF(AND(trading_client_detail!$A990&lt;&gt;"",ROUND(trading_client_detail!$G990,0)&lt;&gt;0),IF(OR(LEFT(trading_client_detail!$F990,3)="USD",RIGHT(trading_client_detail!$F990,3)="USD"),"",IF(NOT(ISERROR(VLOOKUP(trading_client_detail!$E990,'asset_&amp;_open_positions'!$E:$M, 6, FALSE))),VLOOKUP(trading_client_detail!$E990,'asset_&amp;_open_positions'!$E:$M, 6, FALSE),IF(NOT(ISERROR(VLOOKUP($A990,'asset_&amp;_open_positions'!$E:$M, 6, FALSE))),VLOOKUP($A990,'asset_&amp;_open_positions'!$E:$M, 6, FALSE),"ASSET"))),"")</f>
        <v/>
      </c>
      <c r="C990" t="str">
        <f>IF(AND(trading_client_detail!$A990&lt;&gt;"",ROUND(trading_client_detail!$G990,0)&lt;&gt;0),IF(OR(LEFT(trading_client_detail!$F990,3)="USD",RIGHT(trading_client_detail!$F990,3)="USD"),"",IF(NOT(ISERROR(VLOOKUP(trading_client_detail!$E990,'asset_&amp;_open_positions'!$E:$M, 6, FALSE))),VLOOKUP(trading_client_detail!$E990,'asset_&amp;_open_positions'!$E:$M, 8, FALSE),IF(NOT(ISERROR(VLOOKUP($A990,'asset_&amp;_open_positions'!$E:$M, 6, FALSE))),VLOOKUP($A990,'asset_&amp;_open_positions'!$E:$M, 8, FALSE),1))),"")</f>
        <v/>
      </c>
      <c r="D990" s="42" t="str">
        <f>IF(trading_client_detail!$A990&lt;&gt;"",IF(OR(LEFT(trading_client_detail!$F990,3)="USD",RIGHT(trading_client_detail!$F990,3)="USD",LEFT(trading_client_detail!$F990,3)="EUR",RIGHT(trading_client_detail!$F990,3)="EUR"),"",trading_client_detail!$G990),"")</f>
        <v/>
      </c>
    </row>
    <row r="991" spans="1:4" x14ac:dyDescent="0.25">
      <c r="A991" t="str">
        <f>IF(AND(trading_client_detail!$A991&lt;&gt;"",ROUND(trading_client_detail!$G991,0)&lt;&gt;0),IF(OR(LEFT(trading_client_detail!$F991,3)="USD",RIGHT(trading_client_detail!$F991,3)="USD",LEFT(trading_client_detail!$F991,3)="EUR",RIGHT(trading_client_detail!$F991,3)="EUR"),"",IF(NOT(ISERROR(VLOOKUP(trading_client_detail!$E991,'asset_&amp;_open_positions'!$E:$M, 9, FALSE))),VLOOKUP(trading_client_detail!$E991,'asset_&amp;_open_positions'!$E:$M, 9, FALSE),IF(NOT(ISERROR(VLOOKUP(trading_client_detail!$F991,'asset_&amp;_open_positions'!$E:$M, 9, FALSE))),VLOOKUP(trading_client_detail!$F991,'asset_&amp;_open_positions'!$E:$M, 9, FALSE),RIGHT(trading_client_detail!$F991,LEN(trading_client_detail!$F991)-1)))),"")</f>
        <v/>
      </c>
      <c r="B991" t="str">
        <f>IF(AND(trading_client_detail!$A991&lt;&gt;"",ROUND(trading_client_detail!$G991,0)&lt;&gt;0),IF(OR(LEFT(trading_client_detail!$F991,3)="USD",RIGHT(trading_client_detail!$F991,3)="USD"),"",IF(NOT(ISERROR(VLOOKUP(trading_client_detail!$E991,'asset_&amp;_open_positions'!$E:$M, 6, FALSE))),VLOOKUP(trading_client_detail!$E991,'asset_&amp;_open_positions'!$E:$M, 6, FALSE),IF(NOT(ISERROR(VLOOKUP($A991,'asset_&amp;_open_positions'!$E:$M, 6, FALSE))),VLOOKUP($A991,'asset_&amp;_open_positions'!$E:$M, 6, FALSE),"ASSET"))),"")</f>
        <v/>
      </c>
      <c r="C991" t="str">
        <f>IF(AND(trading_client_detail!$A991&lt;&gt;"",ROUND(trading_client_detail!$G991,0)&lt;&gt;0),IF(OR(LEFT(trading_client_detail!$F991,3)="USD",RIGHT(trading_client_detail!$F991,3)="USD"),"",IF(NOT(ISERROR(VLOOKUP(trading_client_detail!$E991,'asset_&amp;_open_positions'!$E:$M, 6, FALSE))),VLOOKUP(trading_client_detail!$E991,'asset_&amp;_open_positions'!$E:$M, 8, FALSE),IF(NOT(ISERROR(VLOOKUP($A991,'asset_&amp;_open_positions'!$E:$M, 6, FALSE))),VLOOKUP($A991,'asset_&amp;_open_positions'!$E:$M, 8, FALSE),1))),"")</f>
        <v/>
      </c>
      <c r="D991" s="42" t="str">
        <f>IF(trading_client_detail!$A991&lt;&gt;"",IF(OR(LEFT(trading_client_detail!$F991,3)="USD",RIGHT(trading_client_detail!$F991,3)="USD",LEFT(trading_client_detail!$F991,3)="EUR",RIGHT(trading_client_detail!$F991,3)="EUR"),"",trading_client_detail!$G991),"")</f>
        <v/>
      </c>
    </row>
    <row r="992" spans="1:4" x14ac:dyDescent="0.25">
      <c r="A992" t="str">
        <f>IF(AND(trading_client_detail!$A992&lt;&gt;"",ROUND(trading_client_detail!$G992,0)&lt;&gt;0),IF(OR(LEFT(trading_client_detail!$F992,3)="USD",RIGHT(trading_client_detail!$F992,3)="USD",LEFT(trading_client_detail!$F992,3)="EUR",RIGHT(trading_client_detail!$F992,3)="EUR"),"",IF(NOT(ISERROR(VLOOKUP(trading_client_detail!$E992,'asset_&amp;_open_positions'!$E:$M, 9, FALSE))),VLOOKUP(trading_client_detail!$E992,'asset_&amp;_open_positions'!$E:$M, 9, FALSE),IF(NOT(ISERROR(VLOOKUP(trading_client_detail!$F992,'asset_&amp;_open_positions'!$E:$M, 9, FALSE))),VLOOKUP(trading_client_detail!$F992,'asset_&amp;_open_positions'!$E:$M, 9, FALSE),RIGHT(trading_client_detail!$F992,LEN(trading_client_detail!$F992)-1)))),"")</f>
        <v/>
      </c>
      <c r="B992" t="str">
        <f>IF(AND(trading_client_detail!$A992&lt;&gt;"",ROUND(trading_client_detail!$G992,0)&lt;&gt;0),IF(OR(LEFT(trading_client_detail!$F992,3)="USD",RIGHT(trading_client_detail!$F992,3)="USD"),"",IF(NOT(ISERROR(VLOOKUP(trading_client_detail!$E992,'asset_&amp;_open_positions'!$E:$M, 6, FALSE))),VLOOKUP(trading_client_detail!$E992,'asset_&amp;_open_positions'!$E:$M, 6, FALSE),IF(NOT(ISERROR(VLOOKUP($A992,'asset_&amp;_open_positions'!$E:$M, 6, FALSE))),VLOOKUP($A992,'asset_&amp;_open_positions'!$E:$M, 6, FALSE),"ASSET"))),"")</f>
        <v/>
      </c>
      <c r="C992" t="str">
        <f>IF(AND(trading_client_detail!$A992&lt;&gt;"",ROUND(trading_client_detail!$G992,0)&lt;&gt;0),IF(OR(LEFT(trading_client_detail!$F992,3)="USD",RIGHT(trading_client_detail!$F992,3)="USD"),"",IF(NOT(ISERROR(VLOOKUP(trading_client_detail!$E992,'asset_&amp;_open_positions'!$E:$M, 6, FALSE))),VLOOKUP(trading_client_detail!$E992,'asset_&amp;_open_positions'!$E:$M, 8, FALSE),IF(NOT(ISERROR(VLOOKUP($A992,'asset_&amp;_open_positions'!$E:$M, 6, FALSE))),VLOOKUP($A992,'asset_&amp;_open_positions'!$E:$M, 8, FALSE),1))),"")</f>
        <v/>
      </c>
      <c r="D992" s="42" t="str">
        <f>IF(trading_client_detail!$A992&lt;&gt;"",IF(OR(LEFT(trading_client_detail!$F992,3)="USD",RIGHT(trading_client_detail!$F992,3)="USD",LEFT(trading_client_detail!$F992,3)="EUR",RIGHT(trading_client_detail!$F992,3)="EUR"),"",trading_client_detail!$G992),"")</f>
        <v/>
      </c>
    </row>
    <row r="993" spans="1:4" x14ac:dyDescent="0.25">
      <c r="A993" t="str">
        <f>IF(AND(trading_client_detail!$A993&lt;&gt;"",ROUND(trading_client_detail!$G993,0)&lt;&gt;0),IF(OR(LEFT(trading_client_detail!$F993,3)="USD",RIGHT(trading_client_detail!$F993,3)="USD",LEFT(trading_client_detail!$F993,3)="EUR",RIGHT(trading_client_detail!$F993,3)="EUR"),"",IF(NOT(ISERROR(VLOOKUP(trading_client_detail!$E993,'asset_&amp;_open_positions'!$E:$M, 9, FALSE))),VLOOKUP(trading_client_detail!$E993,'asset_&amp;_open_positions'!$E:$M, 9, FALSE),IF(NOT(ISERROR(VLOOKUP(trading_client_detail!$F993,'asset_&amp;_open_positions'!$E:$M, 9, FALSE))),VLOOKUP(trading_client_detail!$F993,'asset_&amp;_open_positions'!$E:$M, 9, FALSE),RIGHT(trading_client_detail!$F993,LEN(trading_client_detail!$F993)-1)))),"")</f>
        <v/>
      </c>
      <c r="B993" t="str">
        <f>IF(AND(trading_client_detail!$A993&lt;&gt;"",ROUND(trading_client_detail!$G993,0)&lt;&gt;0),IF(OR(LEFT(trading_client_detail!$F993,3)="USD",RIGHT(trading_client_detail!$F993,3)="USD"),"",IF(NOT(ISERROR(VLOOKUP(trading_client_detail!$E993,'asset_&amp;_open_positions'!$E:$M, 6, FALSE))),VLOOKUP(trading_client_detail!$E993,'asset_&amp;_open_positions'!$E:$M, 6, FALSE),IF(NOT(ISERROR(VLOOKUP($A993,'asset_&amp;_open_positions'!$E:$M, 6, FALSE))),VLOOKUP($A993,'asset_&amp;_open_positions'!$E:$M, 6, FALSE),"ASSET"))),"")</f>
        <v/>
      </c>
      <c r="C993" t="str">
        <f>IF(AND(trading_client_detail!$A993&lt;&gt;"",ROUND(trading_client_detail!$G993,0)&lt;&gt;0),IF(OR(LEFT(trading_client_detail!$F993,3)="USD",RIGHT(trading_client_detail!$F993,3)="USD"),"",IF(NOT(ISERROR(VLOOKUP(trading_client_detail!$E993,'asset_&amp;_open_positions'!$E:$M, 6, FALSE))),VLOOKUP(trading_client_detail!$E993,'asset_&amp;_open_positions'!$E:$M, 8, FALSE),IF(NOT(ISERROR(VLOOKUP($A993,'asset_&amp;_open_positions'!$E:$M, 6, FALSE))),VLOOKUP($A993,'asset_&amp;_open_positions'!$E:$M, 8, FALSE),1))),"")</f>
        <v/>
      </c>
      <c r="D993" s="42" t="str">
        <f>IF(trading_client_detail!$A993&lt;&gt;"",IF(OR(LEFT(trading_client_detail!$F993,3)="USD",RIGHT(trading_client_detail!$F993,3)="USD",LEFT(trading_client_detail!$F993,3)="EUR",RIGHT(trading_client_detail!$F993,3)="EUR"),"",trading_client_detail!$G993),"")</f>
        <v/>
      </c>
    </row>
    <row r="994" spans="1:4" x14ac:dyDescent="0.25">
      <c r="A994" t="str">
        <f>IF(AND(trading_client_detail!$A994&lt;&gt;"",ROUND(trading_client_detail!$G994,0)&lt;&gt;0),IF(OR(LEFT(trading_client_detail!$F994,3)="USD",RIGHT(trading_client_detail!$F994,3)="USD",LEFT(trading_client_detail!$F994,3)="EUR",RIGHT(trading_client_detail!$F994,3)="EUR"),"",IF(NOT(ISERROR(VLOOKUP(trading_client_detail!$E994,'asset_&amp;_open_positions'!$E:$M, 9, FALSE))),VLOOKUP(trading_client_detail!$E994,'asset_&amp;_open_positions'!$E:$M, 9, FALSE),IF(NOT(ISERROR(VLOOKUP(trading_client_detail!$F994,'asset_&amp;_open_positions'!$E:$M, 9, FALSE))),VLOOKUP(trading_client_detail!$F994,'asset_&amp;_open_positions'!$E:$M, 9, FALSE),RIGHT(trading_client_detail!$F994,LEN(trading_client_detail!$F994)-1)))),"")</f>
        <v/>
      </c>
      <c r="B994" t="str">
        <f>IF(AND(trading_client_detail!$A994&lt;&gt;"",ROUND(trading_client_detail!$G994,0)&lt;&gt;0),IF(OR(LEFT(trading_client_detail!$F994,3)="USD",RIGHT(trading_client_detail!$F994,3)="USD"),"",IF(NOT(ISERROR(VLOOKUP(trading_client_detail!$E994,'asset_&amp;_open_positions'!$E:$M, 6, FALSE))),VLOOKUP(trading_client_detail!$E994,'asset_&amp;_open_positions'!$E:$M, 6, FALSE),IF(NOT(ISERROR(VLOOKUP($A994,'asset_&amp;_open_positions'!$E:$M, 6, FALSE))),VLOOKUP($A994,'asset_&amp;_open_positions'!$E:$M, 6, FALSE),"ASSET"))),"")</f>
        <v/>
      </c>
      <c r="C994" t="str">
        <f>IF(AND(trading_client_detail!$A994&lt;&gt;"",ROUND(trading_client_detail!$G994,0)&lt;&gt;0),IF(OR(LEFT(trading_client_detail!$F994,3)="USD",RIGHT(trading_client_detail!$F994,3)="USD"),"",IF(NOT(ISERROR(VLOOKUP(trading_client_detail!$E994,'asset_&amp;_open_positions'!$E:$M, 6, FALSE))),VLOOKUP(trading_client_detail!$E994,'asset_&amp;_open_positions'!$E:$M, 8, FALSE),IF(NOT(ISERROR(VLOOKUP($A994,'asset_&amp;_open_positions'!$E:$M, 6, FALSE))),VLOOKUP($A994,'asset_&amp;_open_positions'!$E:$M, 8, FALSE),1))),"")</f>
        <v/>
      </c>
      <c r="D994" s="42" t="str">
        <f>IF(trading_client_detail!$A994&lt;&gt;"",IF(OR(LEFT(trading_client_detail!$F994,3)="USD",RIGHT(trading_client_detail!$F994,3)="USD",LEFT(trading_client_detail!$F994,3)="EUR",RIGHT(trading_client_detail!$F994,3)="EUR"),"",trading_client_detail!$G994),"")</f>
        <v/>
      </c>
    </row>
    <row r="995" spans="1:4" x14ac:dyDescent="0.25">
      <c r="A995" t="str">
        <f>IF(AND(trading_client_detail!$A995&lt;&gt;"",ROUND(trading_client_detail!$G995,0)&lt;&gt;0),IF(OR(LEFT(trading_client_detail!$F995,3)="USD",RIGHT(trading_client_detail!$F995,3)="USD",LEFT(trading_client_detail!$F995,3)="EUR",RIGHT(trading_client_detail!$F995,3)="EUR"),"",IF(NOT(ISERROR(VLOOKUP(trading_client_detail!$E995,'asset_&amp;_open_positions'!$E:$M, 9, FALSE))),VLOOKUP(trading_client_detail!$E995,'asset_&amp;_open_positions'!$E:$M, 9, FALSE),IF(NOT(ISERROR(VLOOKUP(trading_client_detail!$F995,'asset_&amp;_open_positions'!$E:$M, 9, FALSE))),VLOOKUP(trading_client_detail!$F995,'asset_&amp;_open_positions'!$E:$M, 9, FALSE),RIGHT(trading_client_detail!$F995,LEN(trading_client_detail!$F995)-1)))),"")</f>
        <v/>
      </c>
      <c r="B995" t="str">
        <f>IF(AND(trading_client_detail!$A995&lt;&gt;"",ROUND(trading_client_detail!$G995,0)&lt;&gt;0),IF(OR(LEFT(trading_client_detail!$F995,3)="USD",RIGHT(trading_client_detail!$F995,3)="USD"),"",IF(NOT(ISERROR(VLOOKUP(trading_client_detail!$E995,'asset_&amp;_open_positions'!$E:$M, 6, FALSE))),VLOOKUP(trading_client_detail!$E995,'asset_&amp;_open_positions'!$E:$M, 6, FALSE),IF(NOT(ISERROR(VLOOKUP($A995,'asset_&amp;_open_positions'!$E:$M, 6, FALSE))),VLOOKUP($A995,'asset_&amp;_open_positions'!$E:$M, 6, FALSE),"ASSET"))),"")</f>
        <v/>
      </c>
      <c r="C995" t="str">
        <f>IF(AND(trading_client_detail!$A995&lt;&gt;"",ROUND(trading_client_detail!$G995,0)&lt;&gt;0),IF(OR(LEFT(trading_client_detail!$F995,3)="USD",RIGHT(trading_client_detail!$F995,3)="USD"),"",IF(NOT(ISERROR(VLOOKUP(trading_client_detail!$E995,'asset_&amp;_open_positions'!$E:$M, 6, FALSE))),VLOOKUP(trading_client_detail!$E995,'asset_&amp;_open_positions'!$E:$M, 8, FALSE),IF(NOT(ISERROR(VLOOKUP($A995,'asset_&amp;_open_positions'!$E:$M, 6, FALSE))),VLOOKUP($A995,'asset_&amp;_open_positions'!$E:$M, 8, FALSE),1))),"")</f>
        <v/>
      </c>
      <c r="D995" s="42" t="str">
        <f>IF(trading_client_detail!$A995&lt;&gt;"",IF(OR(LEFT(trading_client_detail!$F995,3)="USD",RIGHT(trading_client_detail!$F995,3)="USD",LEFT(trading_client_detail!$F995,3)="EUR",RIGHT(trading_client_detail!$F995,3)="EUR"),"",trading_client_detail!$G995),"")</f>
        <v/>
      </c>
    </row>
    <row r="996" spans="1:4" x14ac:dyDescent="0.25">
      <c r="A996" t="str">
        <f>IF(AND(trading_client_detail!$A996&lt;&gt;"",ROUND(trading_client_detail!$G996,0)&lt;&gt;0),IF(OR(LEFT(trading_client_detail!$F996,3)="USD",RIGHT(trading_client_detail!$F996,3)="USD",LEFT(trading_client_detail!$F996,3)="EUR",RIGHT(trading_client_detail!$F996,3)="EUR"),"",IF(NOT(ISERROR(VLOOKUP(trading_client_detail!$E996,'asset_&amp;_open_positions'!$E:$M, 9, FALSE))),VLOOKUP(trading_client_detail!$E996,'asset_&amp;_open_positions'!$E:$M, 9, FALSE),IF(NOT(ISERROR(VLOOKUP(trading_client_detail!$F996,'asset_&amp;_open_positions'!$E:$M, 9, FALSE))),VLOOKUP(trading_client_detail!$F996,'asset_&amp;_open_positions'!$E:$M, 9, FALSE),RIGHT(trading_client_detail!$F996,LEN(trading_client_detail!$F996)-1)))),"")</f>
        <v/>
      </c>
      <c r="B996" t="str">
        <f>IF(AND(trading_client_detail!$A996&lt;&gt;"",ROUND(trading_client_detail!$G996,0)&lt;&gt;0),IF(OR(LEFT(trading_client_detail!$F996,3)="USD",RIGHT(trading_client_detail!$F996,3)="USD"),"",IF(NOT(ISERROR(VLOOKUP(trading_client_detail!$E996,'asset_&amp;_open_positions'!$E:$M, 6, FALSE))),VLOOKUP(trading_client_detail!$E996,'asset_&amp;_open_positions'!$E:$M, 6, FALSE),IF(NOT(ISERROR(VLOOKUP($A996,'asset_&amp;_open_positions'!$E:$M, 6, FALSE))),VLOOKUP($A996,'asset_&amp;_open_positions'!$E:$M, 6, FALSE),"ASSET"))),"")</f>
        <v/>
      </c>
      <c r="C996" t="str">
        <f>IF(AND(trading_client_detail!$A996&lt;&gt;"",ROUND(trading_client_detail!$G996,0)&lt;&gt;0),IF(OR(LEFT(trading_client_detail!$F996,3)="USD",RIGHT(trading_client_detail!$F996,3)="USD"),"",IF(NOT(ISERROR(VLOOKUP(trading_client_detail!$E996,'asset_&amp;_open_positions'!$E:$M, 6, FALSE))),VLOOKUP(trading_client_detail!$E996,'asset_&amp;_open_positions'!$E:$M, 8, FALSE),IF(NOT(ISERROR(VLOOKUP($A996,'asset_&amp;_open_positions'!$E:$M, 6, FALSE))),VLOOKUP($A996,'asset_&amp;_open_positions'!$E:$M, 8, FALSE),1))),"")</f>
        <v/>
      </c>
      <c r="D996" s="42" t="str">
        <f>IF(trading_client_detail!$A996&lt;&gt;"",IF(OR(LEFT(trading_client_detail!$F996,3)="USD",RIGHT(trading_client_detail!$F996,3)="USD",LEFT(trading_client_detail!$F996,3)="EUR",RIGHT(trading_client_detail!$F996,3)="EUR"),"",trading_client_detail!$G996),"")</f>
        <v/>
      </c>
    </row>
    <row r="997" spans="1:4" x14ac:dyDescent="0.25">
      <c r="A997" t="str">
        <f>IF(AND(trading_client_detail!$A997&lt;&gt;"",ROUND(trading_client_detail!$G997,0)&lt;&gt;0),IF(OR(LEFT(trading_client_detail!$F997,3)="USD",RIGHT(trading_client_detail!$F997,3)="USD",LEFT(trading_client_detail!$F997,3)="EUR",RIGHT(trading_client_detail!$F997,3)="EUR"),"",IF(NOT(ISERROR(VLOOKUP(trading_client_detail!$E997,'asset_&amp;_open_positions'!$E:$M, 9, FALSE))),VLOOKUP(trading_client_detail!$E997,'asset_&amp;_open_positions'!$E:$M, 9, FALSE),IF(NOT(ISERROR(VLOOKUP(trading_client_detail!$F997,'asset_&amp;_open_positions'!$E:$M, 9, FALSE))),VLOOKUP(trading_client_detail!$F997,'asset_&amp;_open_positions'!$E:$M, 9, FALSE),RIGHT(trading_client_detail!$F997,LEN(trading_client_detail!$F997)-1)))),"")</f>
        <v/>
      </c>
      <c r="B997" t="str">
        <f>IF(AND(trading_client_detail!$A997&lt;&gt;"",ROUND(trading_client_detail!$G997,0)&lt;&gt;0),IF(OR(LEFT(trading_client_detail!$F997,3)="USD",RIGHT(trading_client_detail!$F997,3)="USD"),"",IF(NOT(ISERROR(VLOOKUP(trading_client_detail!$E997,'asset_&amp;_open_positions'!$E:$M, 6, FALSE))),VLOOKUP(trading_client_detail!$E997,'asset_&amp;_open_positions'!$E:$M, 6, FALSE),IF(NOT(ISERROR(VLOOKUP($A997,'asset_&amp;_open_positions'!$E:$M, 6, FALSE))),VLOOKUP($A997,'asset_&amp;_open_positions'!$E:$M, 6, FALSE),"ASSET"))),"")</f>
        <v/>
      </c>
      <c r="C997" t="str">
        <f>IF(AND(trading_client_detail!$A997&lt;&gt;"",ROUND(trading_client_detail!$G997,0)&lt;&gt;0),IF(OR(LEFT(trading_client_detail!$F997,3)="USD",RIGHT(trading_client_detail!$F997,3)="USD"),"",IF(NOT(ISERROR(VLOOKUP(trading_client_detail!$E997,'asset_&amp;_open_positions'!$E:$M, 6, FALSE))),VLOOKUP(trading_client_detail!$E997,'asset_&amp;_open_positions'!$E:$M, 8, FALSE),IF(NOT(ISERROR(VLOOKUP($A997,'asset_&amp;_open_positions'!$E:$M, 6, FALSE))),VLOOKUP($A997,'asset_&amp;_open_positions'!$E:$M, 8, FALSE),1))),"")</f>
        <v/>
      </c>
      <c r="D997" s="42" t="str">
        <f>IF(trading_client_detail!$A997&lt;&gt;"",IF(OR(LEFT(trading_client_detail!$F997,3)="USD",RIGHT(trading_client_detail!$F997,3)="USD",LEFT(trading_client_detail!$F997,3)="EUR",RIGHT(trading_client_detail!$F997,3)="EUR"),"",trading_client_detail!$G997),"")</f>
        <v/>
      </c>
    </row>
    <row r="998" spans="1:4" x14ac:dyDescent="0.25">
      <c r="A998" t="str">
        <f>IF(AND(trading_client_detail!$A998&lt;&gt;"",ROUND(trading_client_detail!$G998,0)&lt;&gt;0),IF(OR(LEFT(trading_client_detail!$F998,3)="USD",RIGHT(trading_client_detail!$F998,3)="USD",LEFT(trading_client_detail!$F998,3)="EUR",RIGHT(trading_client_detail!$F998,3)="EUR"),"",IF(NOT(ISERROR(VLOOKUP(trading_client_detail!$E998,'asset_&amp;_open_positions'!$E:$M, 9, FALSE))),VLOOKUP(trading_client_detail!$E998,'asset_&amp;_open_positions'!$E:$M, 9, FALSE),IF(NOT(ISERROR(VLOOKUP(trading_client_detail!$F998,'asset_&amp;_open_positions'!$E:$M, 9, FALSE))),VLOOKUP(trading_client_detail!$F998,'asset_&amp;_open_positions'!$E:$M, 9, FALSE),RIGHT(trading_client_detail!$F998,LEN(trading_client_detail!$F998)-1)))),"")</f>
        <v/>
      </c>
      <c r="B998" t="str">
        <f>IF(AND(trading_client_detail!$A998&lt;&gt;"",ROUND(trading_client_detail!$G998,0)&lt;&gt;0),IF(OR(LEFT(trading_client_detail!$F998,3)="USD",RIGHT(trading_client_detail!$F998,3)="USD"),"",IF(NOT(ISERROR(VLOOKUP(trading_client_detail!$E998,'asset_&amp;_open_positions'!$E:$M, 6, FALSE))),VLOOKUP(trading_client_detail!$E998,'asset_&amp;_open_positions'!$E:$M, 6, FALSE),IF(NOT(ISERROR(VLOOKUP($A998,'asset_&amp;_open_positions'!$E:$M, 6, FALSE))),VLOOKUP($A998,'asset_&amp;_open_positions'!$E:$M, 6, FALSE),"ASSET"))),"")</f>
        <v/>
      </c>
      <c r="C998" t="str">
        <f>IF(AND(trading_client_detail!$A998&lt;&gt;"",ROUND(trading_client_detail!$G998,0)&lt;&gt;0),IF(OR(LEFT(trading_client_detail!$F998,3)="USD",RIGHT(trading_client_detail!$F998,3)="USD"),"",IF(NOT(ISERROR(VLOOKUP(trading_client_detail!$E998,'asset_&amp;_open_positions'!$E:$M, 6, FALSE))),VLOOKUP(trading_client_detail!$E998,'asset_&amp;_open_positions'!$E:$M, 8, FALSE),IF(NOT(ISERROR(VLOOKUP($A998,'asset_&amp;_open_positions'!$E:$M, 6, FALSE))),VLOOKUP($A998,'asset_&amp;_open_positions'!$E:$M, 8, FALSE),1))),"")</f>
        <v/>
      </c>
      <c r="D998" s="42" t="str">
        <f>IF(trading_client_detail!$A998&lt;&gt;"",IF(OR(LEFT(trading_client_detail!$F998,3)="USD",RIGHT(trading_client_detail!$F998,3)="USD",LEFT(trading_client_detail!$F998,3)="EUR",RIGHT(trading_client_detail!$F998,3)="EUR"),"",trading_client_detail!$G998),"")</f>
        <v/>
      </c>
    </row>
    <row r="999" spans="1:4" x14ac:dyDescent="0.25">
      <c r="A999" t="str">
        <f>IF(AND(trading_client_detail!$A999&lt;&gt;"",ROUND(trading_client_detail!$G999,0)&lt;&gt;0),IF(OR(LEFT(trading_client_detail!$F999,3)="USD",RIGHT(trading_client_detail!$F999,3)="USD",LEFT(trading_client_detail!$F999,3)="EUR",RIGHT(trading_client_detail!$F999,3)="EUR"),"",IF(NOT(ISERROR(VLOOKUP(trading_client_detail!$E999,'asset_&amp;_open_positions'!$E:$M, 9, FALSE))),VLOOKUP(trading_client_detail!$E999,'asset_&amp;_open_positions'!$E:$M, 9, FALSE),IF(NOT(ISERROR(VLOOKUP(trading_client_detail!$F999,'asset_&amp;_open_positions'!$E:$M, 9, FALSE))),VLOOKUP(trading_client_detail!$F999,'asset_&amp;_open_positions'!$E:$M, 9, FALSE),RIGHT(trading_client_detail!$F999,LEN(trading_client_detail!$F999)-1)))),"")</f>
        <v/>
      </c>
      <c r="B999" t="str">
        <f>IF(AND(trading_client_detail!$A999&lt;&gt;"",ROUND(trading_client_detail!$G999,0)&lt;&gt;0),IF(OR(LEFT(trading_client_detail!$F999,3)="USD",RIGHT(trading_client_detail!$F999,3)="USD"),"",IF(NOT(ISERROR(VLOOKUP(trading_client_detail!$E999,'asset_&amp;_open_positions'!$E:$M, 6, FALSE))),VLOOKUP(trading_client_detail!$E999,'asset_&amp;_open_positions'!$E:$M, 6, FALSE),IF(NOT(ISERROR(VLOOKUP($A999,'asset_&amp;_open_positions'!$E:$M, 6, FALSE))),VLOOKUP($A999,'asset_&amp;_open_positions'!$E:$M, 6, FALSE),"ASSET"))),"")</f>
        <v/>
      </c>
      <c r="C999" t="str">
        <f>IF(AND(trading_client_detail!$A999&lt;&gt;"",ROUND(trading_client_detail!$G999,0)&lt;&gt;0),IF(OR(LEFT(trading_client_detail!$F999,3)="USD",RIGHT(trading_client_detail!$F999,3)="USD"),"",IF(NOT(ISERROR(VLOOKUP(trading_client_detail!$E999,'asset_&amp;_open_positions'!$E:$M, 6, FALSE))),VLOOKUP(trading_client_detail!$E999,'asset_&amp;_open_positions'!$E:$M, 8, FALSE),IF(NOT(ISERROR(VLOOKUP($A999,'asset_&amp;_open_positions'!$E:$M, 6, FALSE))),VLOOKUP($A999,'asset_&amp;_open_positions'!$E:$M, 8, FALSE),1))),"")</f>
        <v/>
      </c>
      <c r="D999" s="42" t="str">
        <f>IF(trading_client_detail!$A999&lt;&gt;"",IF(OR(LEFT(trading_client_detail!$F999,3)="USD",RIGHT(trading_client_detail!$F999,3)="USD",LEFT(trading_client_detail!$F999,3)="EUR",RIGHT(trading_client_detail!$F999,3)="EUR"),"",trading_client_detail!$G999),"")</f>
        <v/>
      </c>
    </row>
    <row r="1000" spans="1:4" x14ac:dyDescent="0.25">
      <c r="A1000" t="str">
        <f>IF(AND(trading_client_detail!$A1000&lt;&gt;"",ROUND(trading_client_detail!$G1000,0)&lt;&gt;0),IF(OR(LEFT(trading_client_detail!$F1000,3)="USD",RIGHT(trading_client_detail!$F1000,3)="USD",LEFT(trading_client_detail!$F1000,3)="EUR",RIGHT(trading_client_detail!$F1000,3)="EUR"),"",IF(NOT(ISERROR(VLOOKUP(trading_client_detail!$E1000,'asset_&amp;_open_positions'!$E:$M, 9, FALSE))),VLOOKUP(trading_client_detail!$E1000,'asset_&amp;_open_positions'!$E:$M, 9, FALSE),IF(NOT(ISERROR(VLOOKUP(trading_client_detail!$F1000,'asset_&amp;_open_positions'!$E:$M, 9, FALSE))),VLOOKUP(trading_client_detail!$F1000,'asset_&amp;_open_positions'!$E:$M, 9, FALSE),RIGHT(trading_client_detail!$F1000,LEN(trading_client_detail!$F1000)-1)))),"")</f>
        <v/>
      </c>
      <c r="B1000" t="str">
        <f>IF(AND(trading_client_detail!$A1000&lt;&gt;"",ROUND(trading_client_detail!$G1000,0)&lt;&gt;0),IF(OR(LEFT(trading_client_detail!$F1000,3)="USD",RIGHT(trading_client_detail!$F1000,3)="USD"),"",IF(NOT(ISERROR(VLOOKUP(trading_client_detail!$E1000,'asset_&amp;_open_positions'!$E:$M, 6, FALSE))),VLOOKUP(trading_client_detail!$E1000,'asset_&amp;_open_positions'!$E:$M, 6, FALSE),IF(NOT(ISERROR(VLOOKUP($A1000,'asset_&amp;_open_positions'!$E:$M, 6, FALSE))),VLOOKUP($A1000,'asset_&amp;_open_positions'!$E:$M, 6, FALSE),"ASSET"))),"")</f>
        <v/>
      </c>
      <c r="C1000" t="str">
        <f>IF(AND(trading_client_detail!$A1000&lt;&gt;"",ROUND(trading_client_detail!$G1000,0)&lt;&gt;0),IF(OR(LEFT(trading_client_detail!$F1000,3)="USD",RIGHT(trading_client_detail!$F1000,3)="USD"),"",IF(NOT(ISERROR(VLOOKUP(trading_client_detail!$E1000,'asset_&amp;_open_positions'!$E:$M, 6, FALSE))),VLOOKUP(trading_client_detail!$E1000,'asset_&amp;_open_positions'!$E:$M, 8, FALSE),IF(NOT(ISERROR(VLOOKUP($A1000,'asset_&amp;_open_positions'!$E:$M, 6, FALSE))),VLOOKUP($A1000,'asset_&amp;_open_positions'!$E:$M, 8, FALSE),1))),"")</f>
        <v/>
      </c>
      <c r="D1000" s="42" t="str">
        <f>IF(trading_client_detail!$A1000&lt;&gt;"",IF(OR(LEFT(trading_client_detail!$F1000,3)="USD",RIGHT(trading_client_detail!$F1000,3)="USD",LEFT(trading_client_detail!$F1000,3)="EUR",RIGHT(trading_client_detail!$F1000,3)="EUR"),"",trading_client_detail!$G1000),"")</f>
        <v/>
      </c>
    </row>
    <row r="1001" spans="1:4" x14ac:dyDescent="0.25">
      <c r="A1001" t="str">
        <f>IF(AND(trading_client_detail!$A1001&lt;&gt;"",ROUND(trading_client_detail!$G1001,0)&lt;&gt;0),IF(OR(LEFT(trading_client_detail!$F1001,3)="USD",RIGHT(trading_client_detail!$F1001,3)="USD",LEFT(trading_client_detail!$F1001,3)="EUR",RIGHT(trading_client_detail!$F1001,3)="EUR"),"",IF(NOT(ISERROR(VLOOKUP(trading_client_detail!$E1001,'asset_&amp;_open_positions'!$E:$M, 9, FALSE))),VLOOKUP(trading_client_detail!$E1001,'asset_&amp;_open_positions'!$E:$M, 9, FALSE),IF(NOT(ISERROR(VLOOKUP(trading_client_detail!$F1001,'asset_&amp;_open_positions'!$E:$M, 9, FALSE))),VLOOKUP(trading_client_detail!$F1001,'asset_&amp;_open_positions'!$E:$M, 9, FALSE),RIGHT(trading_client_detail!$F1001,LEN(trading_client_detail!$F1001)-1)))),"")</f>
        <v/>
      </c>
      <c r="B1001" t="str">
        <f>IF(AND(trading_client_detail!$A1001&lt;&gt;"",ROUND(trading_client_detail!$G1001,0)&lt;&gt;0),IF(OR(LEFT(trading_client_detail!$F1001,3)="USD",RIGHT(trading_client_detail!$F1001,3)="USD"),"",IF(NOT(ISERROR(VLOOKUP(trading_client_detail!$E1001,'asset_&amp;_open_positions'!$E:$M, 6, FALSE))),VLOOKUP(trading_client_detail!$E1001,'asset_&amp;_open_positions'!$E:$M, 6, FALSE),IF(NOT(ISERROR(VLOOKUP($A1001,'asset_&amp;_open_positions'!$E:$M, 6, FALSE))),VLOOKUP($A1001,'asset_&amp;_open_positions'!$E:$M, 6, FALSE),"ASSET"))),"")</f>
        <v/>
      </c>
      <c r="C1001" t="str">
        <f>IF(AND(trading_client_detail!$A1001&lt;&gt;"",ROUND(trading_client_detail!$G1001,0)&lt;&gt;0),IF(OR(LEFT(trading_client_detail!$F1001,3)="USD",RIGHT(trading_client_detail!$F1001,3)="USD"),"",IF(NOT(ISERROR(VLOOKUP(trading_client_detail!$E1001,'asset_&amp;_open_positions'!$E:$M, 6, FALSE))),VLOOKUP(trading_client_detail!$E1001,'asset_&amp;_open_positions'!$E:$M, 8, FALSE),IF(NOT(ISERROR(VLOOKUP($A1001,'asset_&amp;_open_positions'!$E:$M, 6, FALSE))),VLOOKUP($A1001,'asset_&amp;_open_positions'!$E:$M, 8, FALSE),1))),"")</f>
        <v/>
      </c>
      <c r="D1001" s="42" t="str">
        <f>IF(trading_client_detail!$A1001&lt;&gt;"",IF(OR(LEFT(trading_client_detail!$F1001,3)="USD",RIGHT(trading_client_detail!$F1001,3)="USD",LEFT(trading_client_detail!$F1001,3)="EUR",RIGHT(trading_client_detail!$F1001,3)="EUR"),"",trading_client_detail!$G1001),"")</f>
        <v/>
      </c>
    </row>
    <row r="1002" spans="1:4" x14ac:dyDescent="0.25">
      <c r="A1002" t="str">
        <f>IF(AND(trading_client_detail!$A1002&lt;&gt;"",ROUND(trading_client_detail!$G1002,0)&lt;&gt;0),IF(OR(LEFT(trading_client_detail!$F1002,3)="USD",RIGHT(trading_client_detail!$F1002,3)="USD",LEFT(trading_client_detail!$F1002,3)="EUR",RIGHT(trading_client_detail!$F1002,3)="EUR"),"",IF(NOT(ISERROR(VLOOKUP(trading_client_detail!$E1002,'asset_&amp;_open_positions'!$E:$M, 9, FALSE))),VLOOKUP(trading_client_detail!$E1002,'asset_&amp;_open_positions'!$E:$M, 9, FALSE),IF(NOT(ISERROR(VLOOKUP(trading_client_detail!$F1002,'asset_&amp;_open_positions'!$E:$M, 9, FALSE))),VLOOKUP(trading_client_detail!$F1002,'asset_&amp;_open_positions'!$E:$M, 9, FALSE),RIGHT(trading_client_detail!$F1002,LEN(trading_client_detail!$F1002)-1)))),"")</f>
        <v/>
      </c>
      <c r="B1002" t="str">
        <f>IF(AND(trading_client_detail!$A1002&lt;&gt;"",ROUND(trading_client_detail!$G1002,0)&lt;&gt;0),IF(OR(LEFT(trading_client_detail!$F1002,3)="USD",RIGHT(trading_client_detail!$F1002,3)="USD"),"",IF(NOT(ISERROR(VLOOKUP(trading_client_detail!$E1002,'asset_&amp;_open_positions'!$E:$M, 6, FALSE))),VLOOKUP(trading_client_detail!$E1002,'asset_&amp;_open_positions'!$E:$M, 6, FALSE),IF(NOT(ISERROR(VLOOKUP($A1002,'asset_&amp;_open_positions'!$E:$M, 6, FALSE))),VLOOKUP($A1002,'asset_&amp;_open_positions'!$E:$M, 6, FALSE),"ASSET"))),"")</f>
        <v/>
      </c>
      <c r="C1002" t="str">
        <f>IF(AND(trading_client_detail!$A1002&lt;&gt;"",ROUND(trading_client_detail!$G1002,0)&lt;&gt;0),IF(OR(LEFT(trading_client_detail!$F1002,3)="USD",RIGHT(trading_client_detail!$F1002,3)="USD"),"",IF(NOT(ISERROR(VLOOKUP(trading_client_detail!$E1002,'asset_&amp;_open_positions'!$E:$M, 6, FALSE))),VLOOKUP(trading_client_detail!$E1002,'asset_&amp;_open_positions'!$E:$M, 8, FALSE),IF(NOT(ISERROR(VLOOKUP($A1002,'asset_&amp;_open_positions'!$E:$M, 6, FALSE))),VLOOKUP($A1002,'asset_&amp;_open_positions'!$E:$M, 8, FALSE),1))),"")</f>
        <v/>
      </c>
      <c r="D1002" s="42" t="str">
        <f>IF(trading_client_detail!$A1002&lt;&gt;"",IF(OR(LEFT(trading_client_detail!$F1002,3)="USD",RIGHT(trading_client_detail!$F1002,3)="USD",LEFT(trading_client_detail!$F1002,3)="EUR",RIGHT(trading_client_detail!$F1002,3)="EUR"),"",trading_client_detail!$G1002),"")</f>
        <v/>
      </c>
    </row>
    <row r="1003" spans="1:4" x14ac:dyDescent="0.25">
      <c r="A1003" t="str">
        <f>IF(AND(trading_client_detail!$A1003&lt;&gt;"",ROUND(trading_client_detail!$G1003,0)&lt;&gt;0),IF(OR(LEFT(trading_client_detail!$F1003,3)="USD",RIGHT(trading_client_detail!$F1003,3)="USD",LEFT(trading_client_detail!$F1003,3)="EUR",RIGHT(trading_client_detail!$F1003,3)="EUR"),"",IF(NOT(ISERROR(VLOOKUP(trading_client_detail!$E1003,'asset_&amp;_open_positions'!$E:$M, 9, FALSE))),VLOOKUP(trading_client_detail!$E1003,'asset_&amp;_open_positions'!$E:$M, 9, FALSE),IF(NOT(ISERROR(VLOOKUP(trading_client_detail!$F1003,'asset_&amp;_open_positions'!$E:$M, 9, FALSE))),VLOOKUP(trading_client_detail!$F1003,'asset_&amp;_open_positions'!$E:$M, 9, FALSE),RIGHT(trading_client_detail!$F1003,LEN(trading_client_detail!$F1003)-1)))),"")</f>
        <v/>
      </c>
      <c r="B1003" t="str">
        <f>IF(AND(trading_client_detail!$A1003&lt;&gt;"",ROUND(trading_client_detail!$G1003,0)&lt;&gt;0),IF(OR(LEFT(trading_client_detail!$F1003,3)="USD",RIGHT(trading_client_detail!$F1003,3)="USD"),"",IF(NOT(ISERROR(VLOOKUP(trading_client_detail!$E1003,'asset_&amp;_open_positions'!$E:$M, 6, FALSE))),VLOOKUP(trading_client_detail!$E1003,'asset_&amp;_open_positions'!$E:$M, 6, FALSE),IF(NOT(ISERROR(VLOOKUP($A1003,'asset_&amp;_open_positions'!$E:$M, 6, FALSE))),VLOOKUP($A1003,'asset_&amp;_open_positions'!$E:$M, 6, FALSE),"ASSET"))),"")</f>
        <v/>
      </c>
      <c r="C1003" t="str">
        <f>IF(AND(trading_client_detail!$A1003&lt;&gt;"",ROUND(trading_client_detail!$G1003,0)&lt;&gt;0),IF(OR(LEFT(trading_client_detail!$F1003,3)="USD",RIGHT(trading_client_detail!$F1003,3)="USD"),"",IF(NOT(ISERROR(VLOOKUP(trading_client_detail!$E1003,'asset_&amp;_open_positions'!$E:$M, 6, FALSE))),VLOOKUP(trading_client_detail!$E1003,'asset_&amp;_open_positions'!$E:$M, 8, FALSE),IF(NOT(ISERROR(VLOOKUP($A1003,'asset_&amp;_open_positions'!$E:$M, 6, FALSE))),VLOOKUP($A1003,'asset_&amp;_open_positions'!$E:$M, 8, FALSE),1))),"")</f>
        <v/>
      </c>
      <c r="D1003" s="42" t="str">
        <f>IF(trading_client_detail!$A1003&lt;&gt;"",IF(OR(LEFT(trading_client_detail!$F1003,3)="USD",RIGHT(trading_client_detail!$F1003,3)="USD",LEFT(trading_client_detail!$F1003,3)="EUR",RIGHT(trading_client_detail!$F1003,3)="EUR"),"",trading_client_detail!$G1003),"")</f>
        <v/>
      </c>
    </row>
    <row r="1004" spans="1:4" x14ac:dyDescent="0.25">
      <c r="A1004" t="str">
        <f>IF(AND(trading_client_detail!$A1004&lt;&gt;"",ROUND(trading_client_detail!$G1004,0)&lt;&gt;0),IF(OR(LEFT(trading_client_detail!$F1004,3)="USD",RIGHT(trading_client_detail!$F1004,3)="USD",LEFT(trading_client_detail!$F1004,3)="EUR",RIGHT(trading_client_detail!$F1004,3)="EUR"),"",IF(NOT(ISERROR(VLOOKUP(trading_client_detail!$E1004,'asset_&amp;_open_positions'!$E:$M, 9, FALSE))),VLOOKUP(trading_client_detail!$E1004,'asset_&amp;_open_positions'!$E:$M, 9, FALSE),IF(NOT(ISERROR(VLOOKUP(trading_client_detail!$F1004,'asset_&amp;_open_positions'!$E:$M, 9, FALSE))),VLOOKUP(trading_client_detail!$F1004,'asset_&amp;_open_positions'!$E:$M, 9, FALSE),RIGHT(trading_client_detail!$F1004,LEN(trading_client_detail!$F1004)-1)))),"")</f>
        <v/>
      </c>
      <c r="B1004" t="str">
        <f>IF(AND(trading_client_detail!$A1004&lt;&gt;"",ROUND(trading_client_detail!$G1004,0)&lt;&gt;0),IF(OR(LEFT(trading_client_detail!$F1004,3)="USD",RIGHT(trading_client_detail!$F1004,3)="USD"),"",IF(NOT(ISERROR(VLOOKUP(trading_client_detail!$E1004,'asset_&amp;_open_positions'!$E:$M, 6, FALSE))),VLOOKUP(trading_client_detail!$E1004,'asset_&amp;_open_positions'!$E:$M, 6, FALSE),IF(NOT(ISERROR(VLOOKUP($A1004,'asset_&amp;_open_positions'!$E:$M, 6, FALSE))),VLOOKUP($A1004,'asset_&amp;_open_positions'!$E:$M, 6, FALSE),"ASSET"))),"")</f>
        <v/>
      </c>
      <c r="C1004" t="str">
        <f>IF(AND(trading_client_detail!$A1004&lt;&gt;"",ROUND(trading_client_detail!$G1004,0)&lt;&gt;0),IF(OR(LEFT(trading_client_detail!$F1004,3)="USD",RIGHT(trading_client_detail!$F1004,3)="USD"),"",IF(NOT(ISERROR(VLOOKUP(trading_client_detail!$E1004,'asset_&amp;_open_positions'!$E:$M, 6, FALSE))),VLOOKUP(trading_client_detail!$E1004,'asset_&amp;_open_positions'!$E:$M, 8, FALSE),IF(NOT(ISERROR(VLOOKUP($A1004,'asset_&amp;_open_positions'!$E:$M, 6, FALSE))),VLOOKUP($A1004,'asset_&amp;_open_positions'!$E:$M, 8, FALSE),1))),"")</f>
        <v/>
      </c>
      <c r="D1004" s="42" t="str">
        <f>IF(trading_client_detail!$A1004&lt;&gt;"",IF(OR(LEFT(trading_client_detail!$F1004,3)="USD",RIGHT(trading_client_detail!$F1004,3)="USD",LEFT(trading_client_detail!$F1004,3)="EUR",RIGHT(trading_client_detail!$F1004,3)="EUR"),"",trading_client_detail!$G1004),"")</f>
        <v/>
      </c>
    </row>
    <row r="1005" spans="1:4" x14ac:dyDescent="0.25">
      <c r="A1005" t="str">
        <f>IF(AND(trading_client_detail!$A1005&lt;&gt;"",ROUND(trading_client_detail!$G1005,0)&lt;&gt;0),IF(OR(LEFT(trading_client_detail!$F1005,3)="USD",RIGHT(trading_client_detail!$F1005,3)="USD",LEFT(trading_client_detail!$F1005,3)="EUR",RIGHT(trading_client_detail!$F1005,3)="EUR"),"",IF(NOT(ISERROR(VLOOKUP(trading_client_detail!$E1005,'asset_&amp;_open_positions'!$E:$M, 9, FALSE))),VLOOKUP(trading_client_detail!$E1005,'asset_&amp;_open_positions'!$E:$M, 9, FALSE),IF(NOT(ISERROR(VLOOKUP(trading_client_detail!$F1005,'asset_&amp;_open_positions'!$E:$M, 9, FALSE))),VLOOKUP(trading_client_detail!$F1005,'asset_&amp;_open_positions'!$E:$M, 9, FALSE),RIGHT(trading_client_detail!$F1005,LEN(trading_client_detail!$F1005)-1)))),"")</f>
        <v/>
      </c>
      <c r="B1005" t="str">
        <f>IF(AND(trading_client_detail!$A1005&lt;&gt;"",ROUND(trading_client_detail!$G1005,0)&lt;&gt;0),IF(OR(LEFT(trading_client_detail!$F1005,3)="USD",RIGHT(trading_client_detail!$F1005,3)="USD"),"",IF(NOT(ISERROR(VLOOKUP(trading_client_detail!$E1005,'asset_&amp;_open_positions'!$E:$M, 6, FALSE))),VLOOKUP(trading_client_detail!$E1005,'asset_&amp;_open_positions'!$E:$M, 6, FALSE),IF(NOT(ISERROR(VLOOKUP($A1005,'asset_&amp;_open_positions'!$E:$M, 6, FALSE))),VLOOKUP($A1005,'asset_&amp;_open_positions'!$E:$M, 6, FALSE),"ASSET"))),"")</f>
        <v/>
      </c>
      <c r="C1005" t="str">
        <f>IF(AND(trading_client_detail!$A1005&lt;&gt;"",ROUND(trading_client_detail!$G1005,0)&lt;&gt;0),IF(OR(LEFT(trading_client_detail!$F1005,3)="USD",RIGHT(trading_client_detail!$F1005,3)="USD"),"",IF(NOT(ISERROR(VLOOKUP(trading_client_detail!$E1005,'asset_&amp;_open_positions'!$E:$M, 6, FALSE))),VLOOKUP(trading_client_detail!$E1005,'asset_&amp;_open_positions'!$E:$M, 8, FALSE),IF(NOT(ISERROR(VLOOKUP($A1005,'asset_&amp;_open_positions'!$E:$M, 6, FALSE))),VLOOKUP($A1005,'asset_&amp;_open_positions'!$E:$M, 8, FALSE),1))),"")</f>
        <v/>
      </c>
      <c r="D1005" s="42" t="str">
        <f>IF(trading_client_detail!$A1005&lt;&gt;"",IF(OR(LEFT(trading_client_detail!$F1005,3)="USD",RIGHT(trading_client_detail!$F1005,3)="USD",LEFT(trading_client_detail!$F1005,3)="EUR",RIGHT(trading_client_detail!$F1005,3)="EUR"),"",trading_client_detail!$G1005),"")</f>
        <v/>
      </c>
    </row>
    <row r="1006" spans="1:4" x14ac:dyDescent="0.25">
      <c r="A1006" t="str">
        <f>IF(AND(trading_client_detail!$A1006&lt;&gt;"",ROUND(trading_client_detail!$G1006,0)&lt;&gt;0),IF(OR(LEFT(trading_client_detail!$F1006,3)="USD",RIGHT(trading_client_detail!$F1006,3)="USD",LEFT(trading_client_detail!$F1006,3)="EUR",RIGHT(trading_client_detail!$F1006,3)="EUR"),"",IF(NOT(ISERROR(VLOOKUP(trading_client_detail!$E1006,'asset_&amp;_open_positions'!$E:$M, 9, FALSE))),VLOOKUP(trading_client_detail!$E1006,'asset_&amp;_open_positions'!$E:$M, 9, FALSE),IF(NOT(ISERROR(VLOOKUP(trading_client_detail!$F1006,'asset_&amp;_open_positions'!$E:$M, 9, FALSE))),VLOOKUP(trading_client_detail!$F1006,'asset_&amp;_open_positions'!$E:$M, 9, FALSE),RIGHT(trading_client_detail!$F1006,LEN(trading_client_detail!$F1006)-1)))),"")</f>
        <v/>
      </c>
      <c r="B1006" t="str">
        <f>IF(AND(trading_client_detail!$A1006&lt;&gt;"",ROUND(trading_client_detail!$G1006,0)&lt;&gt;0),IF(OR(LEFT(trading_client_detail!$F1006,3)="USD",RIGHT(trading_client_detail!$F1006,3)="USD"),"",IF(NOT(ISERROR(VLOOKUP(trading_client_detail!$E1006,'asset_&amp;_open_positions'!$E:$M, 6, FALSE))),VLOOKUP(trading_client_detail!$E1006,'asset_&amp;_open_positions'!$E:$M, 6, FALSE),IF(NOT(ISERROR(VLOOKUP($A1006,'asset_&amp;_open_positions'!$E:$M, 6, FALSE))),VLOOKUP($A1006,'asset_&amp;_open_positions'!$E:$M, 6, FALSE),"ASSET"))),"")</f>
        <v/>
      </c>
      <c r="C1006" t="str">
        <f>IF(AND(trading_client_detail!$A1006&lt;&gt;"",ROUND(trading_client_detail!$G1006,0)&lt;&gt;0),IF(OR(LEFT(trading_client_detail!$F1006,3)="USD",RIGHT(trading_client_detail!$F1006,3)="USD"),"",IF(NOT(ISERROR(VLOOKUP(trading_client_detail!$E1006,'asset_&amp;_open_positions'!$E:$M, 6, FALSE))),VLOOKUP(trading_client_detail!$E1006,'asset_&amp;_open_positions'!$E:$M, 8, FALSE),IF(NOT(ISERROR(VLOOKUP($A1006,'asset_&amp;_open_positions'!$E:$M, 6, FALSE))),VLOOKUP($A1006,'asset_&amp;_open_positions'!$E:$M, 8, FALSE),1))),"")</f>
        <v/>
      </c>
      <c r="D1006" s="42" t="str">
        <f>IF(trading_client_detail!$A1006&lt;&gt;"",IF(OR(LEFT(trading_client_detail!$F1006,3)="USD",RIGHT(trading_client_detail!$F1006,3)="USD",LEFT(trading_client_detail!$F1006,3)="EUR",RIGHT(trading_client_detail!$F1006,3)="EUR"),"",trading_client_detail!$G1006),"")</f>
        <v/>
      </c>
    </row>
    <row r="1007" spans="1:4" x14ac:dyDescent="0.25">
      <c r="A1007" t="str">
        <f>IF(AND(trading_client_detail!$A1007&lt;&gt;"",ROUND(trading_client_detail!$G1007,0)&lt;&gt;0),IF(OR(LEFT(trading_client_detail!$F1007,3)="USD",RIGHT(trading_client_detail!$F1007,3)="USD",LEFT(trading_client_detail!$F1007,3)="EUR",RIGHT(trading_client_detail!$F1007,3)="EUR"),"",IF(NOT(ISERROR(VLOOKUP(trading_client_detail!$E1007,'asset_&amp;_open_positions'!$E:$M, 9, FALSE))),VLOOKUP(trading_client_detail!$E1007,'asset_&amp;_open_positions'!$E:$M, 9, FALSE),IF(NOT(ISERROR(VLOOKUP(trading_client_detail!$F1007,'asset_&amp;_open_positions'!$E:$M, 9, FALSE))),VLOOKUP(trading_client_detail!$F1007,'asset_&amp;_open_positions'!$E:$M, 9, FALSE),RIGHT(trading_client_detail!$F1007,LEN(trading_client_detail!$F1007)-1)))),"")</f>
        <v/>
      </c>
      <c r="B1007" t="str">
        <f>IF(AND(trading_client_detail!$A1007&lt;&gt;"",ROUND(trading_client_detail!$G1007,0)&lt;&gt;0),IF(OR(LEFT(trading_client_detail!$F1007,3)="USD",RIGHT(trading_client_detail!$F1007,3)="USD"),"",IF(NOT(ISERROR(VLOOKUP(trading_client_detail!$E1007,'asset_&amp;_open_positions'!$E:$M, 6, FALSE))),VLOOKUP(trading_client_detail!$E1007,'asset_&amp;_open_positions'!$E:$M, 6, FALSE),IF(NOT(ISERROR(VLOOKUP($A1007,'asset_&amp;_open_positions'!$E:$M, 6, FALSE))),VLOOKUP($A1007,'asset_&amp;_open_positions'!$E:$M, 6, FALSE),"ASSET"))),"")</f>
        <v/>
      </c>
      <c r="C1007" t="str">
        <f>IF(AND(trading_client_detail!$A1007&lt;&gt;"",ROUND(trading_client_detail!$G1007,0)&lt;&gt;0),IF(OR(LEFT(trading_client_detail!$F1007,3)="USD",RIGHT(trading_client_detail!$F1007,3)="USD"),"",IF(NOT(ISERROR(VLOOKUP(trading_client_detail!$E1007,'asset_&amp;_open_positions'!$E:$M, 6, FALSE))),VLOOKUP(trading_client_detail!$E1007,'asset_&amp;_open_positions'!$E:$M, 8, FALSE),IF(NOT(ISERROR(VLOOKUP($A1007,'asset_&amp;_open_positions'!$E:$M, 6, FALSE))),VLOOKUP($A1007,'asset_&amp;_open_positions'!$E:$M, 8, FALSE),1))),"")</f>
        <v/>
      </c>
      <c r="D1007" s="42" t="str">
        <f>IF(trading_client_detail!$A1007&lt;&gt;"",IF(OR(LEFT(trading_client_detail!$F1007,3)="USD",RIGHT(trading_client_detail!$F1007,3)="USD",LEFT(trading_client_detail!$F1007,3)="EUR",RIGHT(trading_client_detail!$F1007,3)="EUR"),"",trading_client_detail!$G1007),"")</f>
        <v/>
      </c>
    </row>
    <row r="1008" spans="1:4" x14ac:dyDescent="0.25">
      <c r="A1008" t="str">
        <f>IF(AND(trading_client_detail!$A1008&lt;&gt;"",ROUND(trading_client_detail!$G1008,0)&lt;&gt;0),IF(OR(LEFT(trading_client_detail!$F1008,3)="USD",RIGHT(trading_client_detail!$F1008,3)="USD",LEFT(trading_client_detail!$F1008,3)="EUR",RIGHT(trading_client_detail!$F1008,3)="EUR"),"",IF(NOT(ISERROR(VLOOKUP(trading_client_detail!$E1008,'asset_&amp;_open_positions'!$E:$M, 9, FALSE))),VLOOKUP(trading_client_detail!$E1008,'asset_&amp;_open_positions'!$E:$M, 9, FALSE),IF(NOT(ISERROR(VLOOKUP(trading_client_detail!$F1008,'asset_&amp;_open_positions'!$E:$M, 9, FALSE))),VLOOKUP(trading_client_detail!$F1008,'asset_&amp;_open_positions'!$E:$M, 9, FALSE),RIGHT(trading_client_detail!$F1008,LEN(trading_client_detail!$F1008)-1)))),"")</f>
        <v/>
      </c>
      <c r="B1008" t="str">
        <f>IF(AND(trading_client_detail!$A1008&lt;&gt;"",ROUND(trading_client_detail!$G1008,0)&lt;&gt;0),IF(OR(LEFT(trading_client_detail!$F1008,3)="USD",RIGHT(trading_client_detail!$F1008,3)="USD"),"",IF(NOT(ISERROR(VLOOKUP(trading_client_detail!$E1008,'asset_&amp;_open_positions'!$E:$M, 6, FALSE))),VLOOKUP(trading_client_detail!$E1008,'asset_&amp;_open_positions'!$E:$M, 6, FALSE),IF(NOT(ISERROR(VLOOKUP($A1008,'asset_&amp;_open_positions'!$E:$M, 6, FALSE))),VLOOKUP($A1008,'asset_&amp;_open_positions'!$E:$M, 6, FALSE),"ASSET"))),"")</f>
        <v/>
      </c>
      <c r="C1008" t="str">
        <f>IF(AND(trading_client_detail!$A1008&lt;&gt;"",ROUND(trading_client_detail!$G1008,0)&lt;&gt;0),IF(OR(LEFT(trading_client_detail!$F1008,3)="USD",RIGHT(trading_client_detail!$F1008,3)="USD"),"",IF(NOT(ISERROR(VLOOKUP(trading_client_detail!$E1008,'asset_&amp;_open_positions'!$E:$M, 6, FALSE))),VLOOKUP(trading_client_detail!$E1008,'asset_&amp;_open_positions'!$E:$M, 8, FALSE),IF(NOT(ISERROR(VLOOKUP($A1008,'asset_&amp;_open_positions'!$E:$M, 6, FALSE))),VLOOKUP($A1008,'asset_&amp;_open_positions'!$E:$M, 8, FALSE),1))),"")</f>
        <v/>
      </c>
      <c r="D1008" s="42" t="str">
        <f>IF(trading_client_detail!$A1008&lt;&gt;"",IF(OR(LEFT(trading_client_detail!$F1008,3)="USD",RIGHT(trading_client_detail!$F1008,3)="USD",LEFT(trading_client_detail!$F1008,3)="EUR",RIGHT(trading_client_detail!$F1008,3)="EUR"),"",trading_client_detail!$G1008),"")</f>
        <v/>
      </c>
    </row>
    <row r="1009" spans="1:4" x14ac:dyDescent="0.25">
      <c r="A1009" t="str">
        <f>IF(AND(trading_client_detail!$A1009&lt;&gt;"",ROUND(trading_client_detail!$G1009,0)&lt;&gt;0),IF(OR(LEFT(trading_client_detail!$F1009,3)="USD",RIGHT(trading_client_detail!$F1009,3)="USD",LEFT(trading_client_detail!$F1009,3)="EUR",RIGHT(trading_client_detail!$F1009,3)="EUR"),"",IF(NOT(ISERROR(VLOOKUP(trading_client_detail!$E1009,'asset_&amp;_open_positions'!$E:$M, 9, FALSE))),VLOOKUP(trading_client_detail!$E1009,'asset_&amp;_open_positions'!$E:$M, 9, FALSE),IF(NOT(ISERROR(VLOOKUP(trading_client_detail!$F1009,'asset_&amp;_open_positions'!$E:$M, 9, FALSE))),VLOOKUP(trading_client_detail!$F1009,'asset_&amp;_open_positions'!$E:$M, 9, FALSE),RIGHT(trading_client_detail!$F1009,LEN(trading_client_detail!$F1009)-1)))),"")</f>
        <v/>
      </c>
      <c r="B1009" t="str">
        <f>IF(AND(trading_client_detail!$A1009&lt;&gt;"",ROUND(trading_client_detail!$G1009,0)&lt;&gt;0),IF(OR(LEFT(trading_client_detail!$F1009,3)="USD",RIGHT(trading_client_detail!$F1009,3)="USD"),"",IF(NOT(ISERROR(VLOOKUP(trading_client_detail!$E1009,'asset_&amp;_open_positions'!$E:$M, 6, FALSE))),VLOOKUP(trading_client_detail!$E1009,'asset_&amp;_open_positions'!$E:$M, 6, FALSE),IF(NOT(ISERROR(VLOOKUP($A1009,'asset_&amp;_open_positions'!$E:$M, 6, FALSE))),VLOOKUP($A1009,'asset_&amp;_open_positions'!$E:$M, 6, FALSE),"ASSET"))),"")</f>
        <v/>
      </c>
      <c r="C1009" t="str">
        <f>IF(AND(trading_client_detail!$A1009&lt;&gt;"",ROUND(trading_client_detail!$G1009,0)&lt;&gt;0),IF(OR(LEFT(trading_client_detail!$F1009,3)="USD",RIGHT(trading_client_detail!$F1009,3)="USD"),"",IF(NOT(ISERROR(VLOOKUP(trading_client_detail!$E1009,'asset_&amp;_open_positions'!$E:$M, 6, FALSE))),VLOOKUP(trading_client_detail!$E1009,'asset_&amp;_open_positions'!$E:$M, 8, FALSE),IF(NOT(ISERROR(VLOOKUP($A1009,'asset_&amp;_open_positions'!$E:$M, 6, FALSE))),VLOOKUP($A1009,'asset_&amp;_open_positions'!$E:$M, 8, FALSE),1))),"")</f>
        <v/>
      </c>
      <c r="D1009" s="42" t="str">
        <f>IF(trading_client_detail!$A1009&lt;&gt;"",IF(OR(LEFT(trading_client_detail!$F1009,3)="USD",RIGHT(trading_client_detail!$F1009,3)="USD",LEFT(trading_client_detail!$F1009,3)="EUR",RIGHT(trading_client_detail!$F1009,3)="EUR"),"",trading_client_detail!$G1009),"")</f>
        <v/>
      </c>
    </row>
    <row r="1010" spans="1:4" x14ac:dyDescent="0.25">
      <c r="A1010" t="str">
        <f>IF(AND(trading_client_detail!$A1010&lt;&gt;"",ROUND(trading_client_detail!$G1010,0)&lt;&gt;0),IF(OR(LEFT(trading_client_detail!$F1010,3)="USD",RIGHT(trading_client_detail!$F1010,3)="USD",LEFT(trading_client_detail!$F1010,3)="EUR",RIGHT(trading_client_detail!$F1010,3)="EUR"),"",IF(NOT(ISERROR(VLOOKUP(trading_client_detail!$E1010,'asset_&amp;_open_positions'!$E:$M, 9, FALSE))),VLOOKUP(trading_client_detail!$E1010,'asset_&amp;_open_positions'!$E:$M, 9, FALSE),IF(NOT(ISERROR(VLOOKUP(trading_client_detail!$F1010,'asset_&amp;_open_positions'!$E:$M, 9, FALSE))),VLOOKUP(trading_client_detail!$F1010,'asset_&amp;_open_positions'!$E:$M, 9, FALSE),RIGHT(trading_client_detail!$F1010,LEN(trading_client_detail!$F1010)-1)))),"")</f>
        <v/>
      </c>
      <c r="B1010" t="str">
        <f>IF(AND(trading_client_detail!$A1010&lt;&gt;"",ROUND(trading_client_detail!$G1010,0)&lt;&gt;0),IF(OR(LEFT(trading_client_detail!$F1010,3)="USD",RIGHT(trading_client_detail!$F1010,3)="USD"),"",IF(NOT(ISERROR(VLOOKUP(trading_client_detail!$E1010,'asset_&amp;_open_positions'!$E:$M, 6, FALSE))),VLOOKUP(trading_client_detail!$E1010,'asset_&amp;_open_positions'!$E:$M, 6, FALSE),IF(NOT(ISERROR(VLOOKUP($A1010,'asset_&amp;_open_positions'!$E:$M, 6, FALSE))),VLOOKUP($A1010,'asset_&amp;_open_positions'!$E:$M, 6, FALSE),"ASSET"))),"")</f>
        <v/>
      </c>
      <c r="C1010" t="str">
        <f>IF(AND(trading_client_detail!$A1010&lt;&gt;"",ROUND(trading_client_detail!$G1010,0)&lt;&gt;0),IF(OR(LEFT(trading_client_detail!$F1010,3)="USD",RIGHT(trading_client_detail!$F1010,3)="USD"),"",IF(NOT(ISERROR(VLOOKUP(trading_client_detail!$E1010,'asset_&amp;_open_positions'!$E:$M, 6, FALSE))),VLOOKUP(trading_client_detail!$E1010,'asset_&amp;_open_positions'!$E:$M, 8, FALSE),IF(NOT(ISERROR(VLOOKUP($A1010,'asset_&amp;_open_positions'!$E:$M, 6, FALSE))),VLOOKUP($A1010,'asset_&amp;_open_positions'!$E:$M, 8, FALSE),1))),"")</f>
        <v/>
      </c>
      <c r="D1010" s="42" t="str">
        <f>IF(trading_client_detail!$A1010&lt;&gt;"",IF(OR(LEFT(trading_client_detail!$F1010,3)="USD",RIGHT(trading_client_detail!$F1010,3)="USD",LEFT(trading_client_detail!$F1010,3)="EUR",RIGHT(trading_client_detail!$F1010,3)="EUR"),"",trading_client_detail!$G1010),"")</f>
        <v/>
      </c>
    </row>
    <row r="1011" spans="1:4" x14ac:dyDescent="0.25">
      <c r="A1011" t="str">
        <f>IF(AND(trading_client_detail!$A1011&lt;&gt;"",ROUND(trading_client_detail!$G1011,0)&lt;&gt;0),IF(OR(LEFT(trading_client_detail!$F1011,3)="USD",RIGHT(trading_client_detail!$F1011,3)="USD",LEFT(trading_client_detail!$F1011,3)="EUR",RIGHT(trading_client_detail!$F1011,3)="EUR"),"",IF(NOT(ISERROR(VLOOKUP(trading_client_detail!$E1011,'asset_&amp;_open_positions'!$E:$M, 9, FALSE))),VLOOKUP(trading_client_detail!$E1011,'asset_&amp;_open_positions'!$E:$M, 9, FALSE),IF(NOT(ISERROR(VLOOKUP(trading_client_detail!$F1011,'asset_&amp;_open_positions'!$E:$M, 9, FALSE))),VLOOKUP(trading_client_detail!$F1011,'asset_&amp;_open_positions'!$E:$M, 9, FALSE),RIGHT(trading_client_detail!$F1011,LEN(trading_client_detail!$F1011)-1)))),"")</f>
        <v/>
      </c>
      <c r="B1011" t="str">
        <f>IF(AND(trading_client_detail!$A1011&lt;&gt;"",ROUND(trading_client_detail!$G1011,0)&lt;&gt;0),IF(OR(LEFT(trading_client_detail!$F1011,3)="USD",RIGHT(trading_client_detail!$F1011,3)="USD"),"",IF(NOT(ISERROR(VLOOKUP(trading_client_detail!$E1011,'asset_&amp;_open_positions'!$E:$M, 6, FALSE))),VLOOKUP(trading_client_detail!$E1011,'asset_&amp;_open_positions'!$E:$M, 6, FALSE),IF(NOT(ISERROR(VLOOKUP($A1011,'asset_&amp;_open_positions'!$E:$M, 6, FALSE))),VLOOKUP($A1011,'asset_&amp;_open_positions'!$E:$M, 6, FALSE),"ASSET"))),"")</f>
        <v/>
      </c>
      <c r="C1011" t="str">
        <f>IF(AND(trading_client_detail!$A1011&lt;&gt;"",ROUND(trading_client_detail!$G1011,0)&lt;&gt;0),IF(OR(LEFT(trading_client_detail!$F1011,3)="USD",RIGHT(trading_client_detail!$F1011,3)="USD"),"",IF(NOT(ISERROR(VLOOKUP(trading_client_detail!$E1011,'asset_&amp;_open_positions'!$E:$M, 6, FALSE))),VLOOKUP(trading_client_detail!$E1011,'asset_&amp;_open_positions'!$E:$M, 8, FALSE),IF(NOT(ISERROR(VLOOKUP($A1011,'asset_&amp;_open_positions'!$E:$M, 6, FALSE))),VLOOKUP($A1011,'asset_&amp;_open_positions'!$E:$M, 8, FALSE),1))),"")</f>
        <v/>
      </c>
      <c r="D1011" s="42" t="str">
        <f>IF(trading_client_detail!$A1011&lt;&gt;"",IF(OR(LEFT(trading_client_detail!$F1011,3)="USD",RIGHT(trading_client_detail!$F1011,3)="USD",LEFT(trading_client_detail!$F1011,3)="EUR",RIGHT(trading_client_detail!$F1011,3)="EUR"),"",trading_client_detail!$G1011),"")</f>
        <v/>
      </c>
    </row>
    <row r="1012" spans="1:4" x14ac:dyDescent="0.25">
      <c r="A1012" t="str">
        <f>IF(AND(trading_client_detail!$A1012&lt;&gt;"",ROUND(trading_client_detail!$G1012,0)&lt;&gt;0),IF(OR(LEFT(trading_client_detail!$F1012,3)="USD",RIGHT(trading_client_detail!$F1012,3)="USD",LEFT(trading_client_detail!$F1012,3)="EUR",RIGHT(trading_client_detail!$F1012,3)="EUR"),"",IF(NOT(ISERROR(VLOOKUP(trading_client_detail!$E1012,'asset_&amp;_open_positions'!$E:$M, 9, FALSE))),VLOOKUP(trading_client_detail!$E1012,'asset_&amp;_open_positions'!$E:$M, 9, FALSE),IF(NOT(ISERROR(VLOOKUP(trading_client_detail!$F1012,'asset_&amp;_open_positions'!$E:$M, 9, FALSE))),VLOOKUP(trading_client_detail!$F1012,'asset_&amp;_open_positions'!$E:$M, 9, FALSE),RIGHT(trading_client_detail!$F1012,LEN(trading_client_detail!$F1012)-1)))),"")</f>
        <v/>
      </c>
      <c r="B1012" t="str">
        <f>IF(AND(trading_client_detail!$A1012&lt;&gt;"",ROUND(trading_client_detail!$G1012,0)&lt;&gt;0),IF(OR(LEFT(trading_client_detail!$F1012,3)="USD",RIGHT(trading_client_detail!$F1012,3)="USD"),"",IF(NOT(ISERROR(VLOOKUP(trading_client_detail!$E1012,'asset_&amp;_open_positions'!$E:$M, 6, FALSE))),VLOOKUP(trading_client_detail!$E1012,'asset_&amp;_open_positions'!$E:$M, 6, FALSE),IF(NOT(ISERROR(VLOOKUP($A1012,'asset_&amp;_open_positions'!$E:$M, 6, FALSE))),VLOOKUP($A1012,'asset_&amp;_open_positions'!$E:$M, 6, FALSE),"ASSET"))),"")</f>
        <v/>
      </c>
      <c r="C1012" t="str">
        <f>IF(AND(trading_client_detail!$A1012&lt;&gt;"",ROUND(trading_client_detail!$G1012,0)&lt;&gt;0),IF(OR(LEFT(trading_client_detail!$F1012,3)="USD",RIGHT(trading_client_detail!$F1012,3)="USD"),"",IF(NOT(ISERROR(VLOOKUP(trading_client_detail!$E1012,'asset_&amp;_open_positions'!$E:$M, 6, FALSE))),VLOOKUP(trading_client_detail!$E1012,'asset_&amp;_open_positions'!$E:$M, 8, FALSE),IF(NOT(ISERROR(VLOOKUP($A1012,'asset_&amp;_open_positions'!$E:$M, 6, FALSE))),VLOOKUP($A1012,'asset_&amp;_open_positions'!$E:$M, 8, FALSE),1))),"")</f>
        <v/>
      </c>
      <c r="D1012" s="42" t="str">
        <f>IF(trading_client_detail!$A1012&lt;&gt;"",IF(OR(LEFT(trading_client_detail!$F1012,3)="USD",RIGHT(trading_client_detail!$F1012,3)="USD",LEFT(trading_client_detail!$F1012,3)="EUR",RIGHT(trading_client_detail!$F1012,3)="EUR"),"",trading_client_detail!$G1012),"")</f>
        <v/>
      </c>
    </row>
    <row r="1013" spans="1:4" x14ac:dyDescent="0.25">
      <c r="A1013" t="str">
        <f>IF(AND(trading_client_detail!$A1013&lt;&gt;"",ROUND(trading_client_detail!$G1013,0)&lt;&gt;0),IF(OR(LEFT(trading_client_detail!$F1013,3)="USD",RIGHT(trading_client_detail!$F1013,3)="USD",LEFT(trading_client_detail!$F1013,3)="EUR",RIGHT(trading_client_detail!$F1013,3)="EUR"),"",IF(NOT(ISERROR(VLOOKUP(trading_client_detail!$E1013,'asset_&amp;_open_positions'!$E:$M, 9, FALSE))),VLOOKUP(trading_client_detail!$E1013,'asset_&amp;_open_positions'!$E:$M, 9, FALSE),IF(NOT(ISERROR(VLOOKUP(trading_client_detail!$F1013,'asset_&amp;_open_positions'!$E:$M, 9, FALSE))),VLOOKUP(trading_client_detail!$F1013,'asset_&amp;_open_positions'!$E:$M, 9, FALSE),RIGHT(trading_client_detail!$F1013,LEN(trading_client_detail!$F1013)-1)))),"")</f>
        <v/>
      </c>
      <c r="B1013" t="str">
        <f>IF(AND(trading_client_detail!$A1013&lt;&gt;"",ROUND(trading_client_detail!$G1013,0)&lt;&gt;0),IF(OR(LEFT(trading_client_detail!$F1013,3)="USD",RIGHT(trading_client_detail!$F1013,3)="USD"),"",IF(NOT(ISERROR(VLOOKUP(trading_client_detail!$E1013,'asset_&amp;_open_positions'!$E:$M, 6, FALSE))),VLOOKUP(trading_client_detail!$E1013,'asset_&amp;_open_positions'!$E:$M, 6, FALSE),IF(NOT(ISERROR(VLOOKUP($A1013,'asset_&amp;_open_positions'!$E:$M, 6, FALSE))),VLOOKUP($A1013,'asset_&amp;_open_positions'!$E:$M, 6, FALSE),"ASSET"))),"")</f>
        <v/>
      </c>
      <c r="C1013" t="str">
        <f>IF(AND(trading_client_detail!$A1013&lt;&gt;"",ROUND(trading_client_detail!$G1013,0)&lt;&gt;0),IF(OR(LEFT(trading_client_detail!$F1013,3)="USD",RIGHT(trading_client_detail!$F1013,3)="USD"),"",IF(NOT(ISERROR(VLOOKUP(trading_client_detail!$E1013,'asset_&amp;_open_positions'!$E:$M, 6, FALSE))),VLOOKUP(trading_client_detail!$E1013,'asset_&amp;_open_positions'!$E:$M, 8, FALSE),IF(NOT(ISERROR(VLOOKUP($A1013,'asset_&amp;_open_positions'!$E:$M, 6, FALSE))),VLOOKUP($A1013,'asset_&amp;_open_positions'!$E:$M, 8, FALSE),1))),"")</f>
        <v/>
      </c>
      <c r="D1013" s="42" t="str">
        <f>IF(trading_client_detail!$A1013&lt;&gt;"",IF(OR(LEFT(trading_client_detail!$F1013,3)="USD",RIGHT(trading_client_detail!$F1013,3)="USD",LEFT(trading_client_detail!$F1013,3)="EUR",RIGHT(trading_client_detail!$F1013,3)="EUR"),"",trading_client_detail!$G1013),"")</f>
        <v/>
      </c>
    </row>
    <row r="1014" spans="1:4" x14ac:dyDescent="0.25">
      <c r="A1014" t="str">
        <f>IF(AND(trading_client_detail!$A1014&lt;&gt;"",ROUND(trading_client_detail!$G1014,0)&lt;&gt;0),IF(OR(LEFT(trading_client_detail!$F1014,3)="USD",RIGHT(trading_client_detail!$F1014,3)="USD",LEFT(trading_client_detail!$F1014,3)="EUR",RIGHT(trading_client_detail!$F1014,3)="EUR"),"",IF(NOT(ISERROR(VLOOKUP(trading_client_detail!$E1014,'asset_&amp;_open_positions'!$E:$M, 9, FALSE))),VLOOKUP(trading_client_detail!$E1014,'asset_&amp;_open_positions'!$E:$M, 9, FALSE),IF(NOT(ISERROR(VLOOKUP(trading_client_detail!$F1014,'asset_&amp;_open_positions'!$E:$M, 9, FALSE))),VLOOKUP(trading_client_detail!$F1014,'asset_&amp;_open_positions'!$E:$M, 9, FALSE),RIGHT(trading_client_detail!$F1014,LEN(trading_client_detail!$F1014)-1)))),"")</f>
        <v/>
      </c>
      <c r="B1014" t="str">
        <f>IF(AND(trading_client_detail!$A1014&lt;&gt;"",ROUND(trading_client_detail!$G1014,0)&lt;&gt;0),IF(OR(LEFT(trading_client_detail!$F1014,3)="USD",RIGHT(trading_client_detail!$F1014,3)="USD"),"",IF(NOT(ISERROR(VLOOKUP(trading_client_detail!$E1014,'asset_&amp;_open_positions'!$E:$M, 6, FALSE))),VLOOKUP(trading_client_detail!$E1014,'asset_&amp;_open_positions'!$E:$M, 6, FALSE),IF(NOT(ISERROR(VLOOKUP($A1014,'asset_&amp;_open_positions'!$E:$M, 6, FALSE))),VLOOKUP($A1014,'asset_&amp;_open_positions'!$E:$M, 6, FALSE),"ASSET"))),"")</f>
        <v/>
      </c>
      <c r="C1014" t="str">
        <f>IF(AND(trading_client_detail!$A1014&lt;&gt;"",ROUND(trading_client_detail!$G1014,0)&lt;&gt;0),IF(OR(LEFT(trading_client_detail!$F1014,3)="USD",RIGHT(trading_client_detail!$F1014,3)="USD"),"",IF(NOT(ISERROR(VLOOKUP(trading_client_detail!$E1014,'asset_&amp;_open_positions'!$E:$M, 6, FALSE))),VLOOKUP(trading_client_detail!$E1014,'asset_&amp;_open_positions'!$E:$M, 8, FALSE),IF(NOT(ISERROR(VLOOKUP($A1014,'asset_&amp;_open_positions'!$E:$M, 6, FALSE))),VLOOKUP($A1014,'asset_&amp;_open_positions'!$E:$M, 8, FALSE),1))),"")</f>
        <v/>
      </c>
      <c r="D1014" s="42" t="str">
        <f>IF(trading_client_detail!$A1014&lt;&gt;"",IF(OR(LEFT(trading_client_detail!$F1014,3)="USD",RIGHT(trading_client_detail!$F1014,3)="USD",LEFT(trading_client_detail!$F1014,3)="EUR",RIGHT(trading_client_detail!$F1014,3)="EUR"),"",trading_client_detail!$G1014),"")</f>
        <v/>
      </c>
    </row>
    <row r="1015" spans="1:4" x14ac:dyDescent="0.25">
      <c r="A1015" t="str">
        <f>IF(AND(trading_client_detail!$A1015&lt;&gt;"",ROUND(trading_client_detail!$G1015,0)&lt;&gt;0),IF(OR(LEFT(trading_client_detail!$F1015,3)="USD",RIGHT(trading_client_detail!$F1015,3)="USD",LEFT(trading_client_detail!$F1015,3)="EUR",RIGHT(trading_client_detail!$F1015,3)="EUR"),"",IF(NOT(ISERROR(VLOOKUP(trading_client_detail!$E1015,'asset_&amp;_open_positions'!$E:$M, 9, FALSE))),VLOOKUP(trading_client_detail!$E1015,'asset_&amp;_open_positions'!$E:$M, 9, FALSE),IF(NOT(ISERROR(VLOOKUP(trading_client_detail!$F1015,'asset_&amp;_open_positions'!$E:$M, 9, FALSE))),VLOOKUP(trading_client_detail!$F1015,'asset_&amp;_open_positions'!$E:$M, 9, FALSE),RIGHT(trading_client_detail!$F1015,LEN(trading_client_detail!$F1015)-1)))),"")</f>
        <v/>
      </c>
      <c r="B1015" t="str">
        <f>IF(AND(trading_client_detail!$A1015&lt;&gt;"",ROUND(trading_client_detail!$G1015,0)&lt;&gt;0),IF(OR(LEFT(trading_client_detail!$F1015,3)="USD",RIGHT(trading_client_detail!$F1015,3)="USD"),"",IF(NOT(ISERROR(VLOOKUP(trading_client_detail!$E1015,'asset_&amp;_open_positions'!$E:$M, 6, FALSE))),VLOOKUP(trading_client_detail!$E1015,'asset_&amp;_open_positions'!$E:$M, 6, FALSE),IF(NOT(ISERROR(VLOOKUP($A1015,'asset_&amp;_open_positions'!$E:$M, 6, FALSE))),VLOOKUP($A1015,'asset_&amp;_open_positions'!$E:$M, 6, FALSE),"ASSET"))),"")</f>
        <v/>
      </c>
      <c r="C1015" t="str">
        <f>IF(AND(trading_client_detail!$A1015&lt;&gt;"",ROUND(trading_client_detail!$G1015,0)&lt;&gt;0),IF(OR(LEFT(trading_client_detail!$F1015,3)="USD",RIGHT(trading_client_detail!$F1015,3)="USD"),"",IF(NOT(ISERROR(VLOOKUP(trading_client_detail!$E1015,'asset_&amp;_open_positions'!$E:$M, 6, FALSE))),VLOOKUP(trading_client_detail!$E1015,'asset_&amp;_open_positions'!$E:$M, 8, FALSE),IF(NOT(ISERROR(VLOOKUP($A1015,'asset_&amp;_open_positions'!$E:$M, 6, FALSE))),VLOOKUP($A1015,'asset_&amp;_open_positions'!$E:$M, 8, FALSE),1))),"")</f>
        <v/>
      </c>
      <c r="D1015" s="42" t="str">
        <f>IF(trading_client_detail!$A1015&lt;&gt;"",IF(OR(LEFT(trading_client_detail!$F1015,3)="USD",RIGHT(trading_client_detail!$F1015,3)="USD",LEFT(trading_client_detail!$F1015,3)="EUR",RIGHT(trading_client_detail!$F1015,3)="EUR"),"",trading_client_detail!$G1015),"")</f>
        <v/>
      </c>
    </row>
    <row r="1016" spans="1:4" x14ac:dyDescent="0.25">
      <c r="A1016" t="str">
        <f>IF(AND(trading_client_detail!$A1016&lt;&gt;"",ROUND(trading_client_detail!$G1016,0)&lt;&gt;0),IF(OR(LEFT(trading_client_detail!$F1016,3)="USD",RIGHT(trading_client_detail!$F1016,3)="USD",LEFT(trading_client_detail!$F1016,3)="EUR",RIGHT(trading_client_detail!$F1016,3)="EUR"),"",IF(NOT(ISERROR(VLOOKUP(trading_client_detail!$E1016,'asset_&amp;_open_positions'!$E:$M, 9, FALSE))),VLOOKUP(trading_client_detail!$E1016,'asset_&amp;_open_positions'!$E:$M, 9, FALSE),IF(NOT(ISERROR(VLOOKUP(trading_client_detail!$F1016,'asset_&amp;_open_positions'!$E:$M, 9, FALSE))),VLOOKUP(trading_client_detail!$F1016,'asset_&amp;_open_positions'!$E:$M, 9, FALSE),RIGHT(trading_client_detail!$F1016,LEN(trading_client_detail!$F1016)-1)))),"")</f>
        <v/>
      </c>
      <c r="B1016" t="str">
        <f>IF(AND(trading_client_detail!$A1016&lt;&gt;"",ROUND(trading_client_detail!$G1016,0)&lt;&gt;0),IF(OR(LEFT(trading_client_detail!$F1016,3)="USD",RIGHT(trading_client_detail!$F1016,3)="USD"),"",IF(NOT(ISERROR(VLOOKUP(trading_client_detail!$E1016,'asset_&amp;_open_positions'!$E:$M, 6, FALSE))),VLOOKUP(trading_client_detail!$E1016,'asset_&amp;_open_positions'!$E:$M, 6, FALSE),IF(NOT(ISERROR(VLOOKUP($A1016,'asset_&amp;_open_positions'!$E:$M, 6, FALSE))),VLOOKUP($A1016,'asset_&amp;_open_positions'!$E:$M, 6, FALSE),"ASSET"))),"")</f>
        <v/>
      </c>
      <c r="C1016" t="str">
        <f>IF(AND(trading_client_detail!$A1016&lt;&gt;"",ROUND(trading_client_detail!$G1016,0)&lt;&gt;0),IF(OR(LEFT(trading_client_detail!$F1016,3)="USD",RIGHT(trading_client_detail!$F1016,3)="USD"),"",IF(NOT(ISERROR(VLOOKUP(trading_client_detail!$E1016,'asset_&amp;_open_positions'!$E:$M, 6, FALSE))),VLOOKUP(trading_client_detail!$E1016,'asset_&amp;_open_positions'!$E:$M, 8, FALSE),IF(NOT(ISERROR(VLOOKUP($A1016,'asset_&amp;_open_positions'!$E:$M, 6, FALSE))),VLOOKUP($A1016,'asset_&amp;_open_positions'!$E:$M, 8, FALSE),1))),"")</f>
        <v/>
      </c>
      <c r="D1016" s="42" t="str">
        <f>IF(trading_client_detail!$A1016&lt;&gt;"",IF(OR(LEFT(trading_client_detail!$F1016,3)="USD",RIGHT(trading_client_detail!$F1016,3)="USD",LEFT(trading_client_detail!$F1016,3)="EUR",RIGHT(trading_client_detail!$F1016,3)="EUR"),"",trading_client_detail!$G1016),"")</f>
        <v/>
      </c>
    </row>
    <row r="1017" spans="1:4" x14ac:dyDescent="0.25">
      <c r="A1017" t="str">
        <f>IF(AND(trading_client_detail!$A1017&lt;&gt;"",ROUND(trading_client_detail!$G1017,0)&lt;&gt;0),IF(OR(LEFT(trading_client_detail!$F1017,3)="USD",RIGHT(trading_client_detail!$F1017,3)="USD",LEFT(trading_client_detail!$F1017,3)="EUR",RIGHT(trading_client_detail!$F1017,3)="EUR"),"",IF(NOT(ISERROR(VLOOKUP(trading_client_detail!$E1017,'asset_&amp;_open_positions'!$E:$M, 9, FALSE))),VLOOKUP(trading_client_detail!$E1017,'asset_&amp;_open_positions'!$E:$M, 9, FALSE),IF(NOT(ISERROR(VLOOKUP(trading_client_detail!$F1017,'asset_&amp;_open_positions'!$E:$M, 9, FALSE))),VLOOKUP(trading_client_detail!$F1017,'asset_&amp;_open_positions'!$E:$M, 9, FALSE),RIGHT(trading_client_detail!$F1017,LEN(trading_client_detail!$F1017)-1)))),"")</f>
        <v/>
      </c>
      <c r="B1017" t="str">
        <f>IF(AND(trading_client_detail!$A1017&lt;&gt;"",ROUND(trading_client_detail!$G1017,0)&lt;&gt;0),IF(OR(LEFT(trading_client_detail!$F1017,3)="USD",RIGHT(trading_client_detail!$F1017,3)="USD"),"",IF(NOT(ISERROR(VLOOKUP(trading_client_detail!$E1017,'asset_&amp;_open_positions'!$E:$M, 6, FALSE))),VLOOKUP(trading_client_detail!$E1017,'asset_&amp;_open_positions'!$E:$M, 6, FALSE),IF(NOT(ISERROR(VLOOKUP($A1017,'asset_&amp;_open_positions'!$E:$M, 6, FALSE))),VLOOKUP($A1017,'asset_&amp;_open_positions'!$E:$M, 6, FALSE),"ASSET"))),"")</f>
        <v/>
      </c>
      <c r="C1017" t="str">
        <f>IF(AND(trading_client_detail!$A1017&lt;&gt;"",ROUND(trading_client_detail!$G1017,0)&lt;&gt;0),IF(OR(LEFT(trading_client_detail!$F1017,3)="USD",RIGHT(trading_client_detail!$F1017,3)="USD"),"",IF(NOT(ISERROR(VLOOKUP(trading_client_detail!$E1017,'asset_&amp;_open_positions'!$E:$M, 6, FALSE))),VLOOKUP(trading_client_detail!$E1017,'asset_&amp;_open_positions'!$E:$M, 8, FALSE),IF(NOT(ISERROR(VLOOKUP($A1017,'asset_&amp;_open_positions'!$E:$M, 6, FALSE))),VLOOKUP($A1017,'asset_&amp;_open_positions'!$E:$M, 8, FALSE),1))),"")</f>
        <v/>
      </c>
      <c r="D1017" s="42" t="str">
        <f>IF(trading_client_detail!$A1017&lt;&gt;"",IF(OR(LEFT(trading_client_detail!$F1017,3)="USD",RIGHT(trading_client_detail!$F1017,3)="USD",LEFT(trading_client_detail!$F1017,3)="EUR",RIGHT(trading_client_detail!$F1017,3)="EUR"),"",trading_client_detail!$G1017),"")</f>
        <v/>
      </c>
    </row>
    <row r="1018" spans="1:4" x14ac:dyDescent="0.25">
      <c r="A1018" t="str">
        <f>IF(AND(trading_client_detail!$A1018&lt;&gt;"",ROUND(trading_client_detail!$G1018,0)&lt;&gt;0),IF(OR(LEFT(trading_client_detail!$F1018,3)="USD",RIGHT(trading_client_detail!$F1018,3)="USD",LEFT(trading_client_detail!$F1018,3)="EUR",RIGHT(trading_client_detail!$F1018,3)="EUR"),"",IF(NOT(ISERROR(VLOOKUP(trading_client_detail!$E1018,'asset_&amp;_open_positions'!$E:$M, 9, FALSE))),VLOOKUP(trading_client_detail!$E1018,'asset_&amp;_open_positions'!$E:$M, 9, FALSE),IF(NOT(ISERROR(VLOOKUP(trading_client_detail!$F1018,'asset_&amp;_open_positions'!$E:$M, 9, FALSE))),VLOOKUP(trading_client_detail!$F1018,'asset_&amp;_open_positions'!$E:$M, 9, FALSE),RIGHT(trading_client_detail!$F1018,LEN(trading_client_detail!$F1018)-1)))),"")</f>
        <v/>
      </c>
      <c r="B1018" t="str">
        <f>IF(AND(trading_client_detail!$A1018&lt;&gt;"",ROUND(trading_client_detail!$G1018,0)&lt;&gt;0),IF(OR(LEFT(trading_client_detail!$F1018,3)="USD",RIGHT(trading_client_detail!$F1018,3)="USD"),"",IF(NOT(ISERROR(VLOOKUP(trading_client_detail!$E1018,'asset_&amp;_open_positions'!$E:$M, 6, FALSE))),VLOOKUP(trading_client_detail!$E1018,'asset_&amp;_open_positions'!$E:$M, 6, FALSE),IF(NOT(ISERROR(VLOOKUP($A1018,'asset_&amp;_open_positions'!$E:$M, 6, FALSE))),VLOOKUP($A1018,'asset_&amp;_open_positions'!$E:$M, 6, FALSE),"ASSET"))),"")</f>
        <v/>
      </c>
      <c r="C1018" t="str">
        <f>IF(AND(trading_client_detail!$A1018&lt;&gt;"",ROUND(trading_client_detail!$G1018,0)&lt;&gt;0),IF(OR(LEFT(trading_client_detail!$F1018,3)="USD",RIGHT(trading_client_detail!$F1018,3)="USD"),"",IF(NOT(ISERROR(VLOOKUP(trading_client_detail!$E1018,'asset_&amp;_open_positions'!$E:$M, 6, FALSE))),VLOOKUP(trading_client_detail!$E1018,'asset_&amp;_open_positions'!$E:$M, 8, FALSE),IF(NOT(ISERROR(VLOOKUP($A1018,'asset_&amp;_open_positions'!$E:$M, 6, FALSE))),VLOOKUP($A1018,'asset_&amp;_open_positions'!$E:$M, 8, FALSE),1))),"")</f>
        <v/>
      </c>
      <c r="D1018" s="42" t="str">
        <f>IF(trading_client_detail!$A1018&lt;&gt;"",IF(OR(LEFT(trading_client_detail!$F1018,3)="USD",RIGHT(trading_client_detail!$F1018,3)="USD",LEFT(trading_client_detail!$F1018,3)="EUR",RIGHT(trading_client_detail!$F1018,3)="EUR"),"",trading_client_detail!$G1018),"")</f>
        <v/>
      </c>
    </row>
    <row r="1019" spans="1:4" x14ac:dyDescent="0.25">
      <c r="A1019" t="str">
        <f>IF(AND(trading_client_detail!$A1019&lt;&gt;"",ROUND(trading_client_detail!$G1019,0)&lt;&gt;0),IF(OR(LEFT(trading_client_detail!$F1019,3)="USD",RIGHT(trading_client_detail!$F1019,3)="USD",LEFT(trading_client_detail!$F1019,3)="EUR",RIGHT(trading_client_detail!$F1019,3)="EUR"),"",IF(NOT(ISERROR(VLOOKUP(trading_client_detail!$E1019,'asset_&amp;_open_positions'!$E:$M, 9, FALSE))),VLOOKUP(trading_client_detail!$E1019,'asset_&amp;_open_positions'!$E:$M, 9, FALSE),IF(NOT(ISERROR(VLOOKUP(trading_client_detail!$F1019,'asset_&amp;_open_positions'!$E:$M, 9, FALSE))),VLOOKUP(trading_client_detail!$F1019,'asset_&amp;_open_positions'!$E:$M, 9, FALSE),RIGHT(trading_client_detail!$F1019,LEN(trading_client_detail!$F1019)-1)))),"")</f>
        <v/>
      </c>
      <c r="B1019" t="str">
        <f>IF(AND(trading_client_detail!$A1019&lt;&gt;"",ROUND(trading_client_detail!$G1019,0)&lt;&gt;0),IF(OR(LEFT(trading_client_detail!$F1019,3)="USD",RIGHT(trading_client_detail!$F1019,3)="USD"),"",IF(NOT(ISERROR(VLOOKUP(trading_client_detail!$E1019,'asset_&amp;_open_positions'!$E:$M, 6, FALSE))),VLOOKUP(trading_client_detail!$E1019,'asset_&amp;_open_positions'!$E:$M, 6, FALSE),IF(NOT(ISERROR(VLOOKUP($A1019,'asset_&amp;_open_positions'!$E:$M, 6, FALSE))),VLOOKUP($A1019,'asset_&amp;_open_positions'!$E:$M, 6, FALSE),"ASSET"))),"")</f>
        <v/>
      </c>
      <c r="C1019" t="str">
        <f>IF(AND(trading_client_detail!$A1019&lt;&gt;"",ROUND(trading_client_detail!$G1019,0)&lt;&gt;0),IF(OR(LEFT(trading_client_detail!$F1019,3)="USD",RIGHT(trading_client_detail!$F1019,3)="USD"),"",IF(NOT(ISERROR(VLOOKUP(trading_client_detail!$E1019,'asset_&amp;_open_positions'!$E:$M, 6, FALSE))),VLOOKUP(trading_client_detail!$E1019,'asset_&amp;_open_positions'!$E:$M, 8, FALSE),IF(NOT(ISERROR(VLOOKUP($A1019,'asset_&amp;_open_positions'!$E:$M, 6, FALSE))),VLOOKUP($A1019,'asset_&amp;_open_positions'!$E:$M, 8, FALSE),1))),"")</f>
        <v/>
      </c>
      <c r="D1019" s="42" t="str">
        <f>IF(trading_client_detail!$A1019&lt;&gt;"",IF(OR(LEFT(trading_client_detail!$F1019,3)="USD",RIGHT(trading_client_detail!$F1019,3)="USD",LEFT(trading_client_detail!$F1019,3)="EUR",RIGHT(trading_client_detail!$F1019,3)="EUR"),"",trading_client_detail!$G1019),"")</f>
        <v/>
      </c>
    </row>
    <row r="1020" spans="1:4" x14ac:dyDescent="0.25">
      <c r="A1020" t="str">
        <f>IF(AND(trading_client_detail!$A1020&lt;&gt;"",ROUND(trading_client_detail!$G1020,0)&lt;&gt;0),IF(OR(LEFT(trading_client_detail!$F1020,3)="USD",RIGHT(trading_client_detail!$F1020,3)="USD",LEFT(trading_client_detail!$F1020,3)="EUR",RIGHT(trading_client_detail!$F1020,3)="EUR"),"",IF(NOT(ISERROR(VLOOKUP(trading_client_detail!$E1020,'asset_&amp;_open_positions'!$E:$M, 9, FALSE))),VLOOKUP(trading_client_detail!$E1020,'asset_&amp;_open_positions'!$E:$M, 9, FALSE),IF(NOT(ISERROR(VLOOKUP(trading_client_detail!$F1020,'asset_&amp;_open_positions'!$E:$M, 9, FALSE))),VLOOKUP(trading_client_detail!$F1020,'asset_&amp;_open_positions'!$E:$M, 9, FALSE),RIGHT(trading_client_detail!$F1020,LEN(trading_client_detail!$F1020)-1)))),"")</f>
        <v/>
      </c>
      <c r="B1020" t="str">
        <f>IF(AND(trading_client_detail!$A1020&lt;&gt;"",ROUND(trading_client_detail!$G1020,0)&lt;&gt;0),IF(OR(LEFT(trading_client_detail!$F1020,3)="USD",RIGHT(trading_client_detail!$F1020,3)="USD"),"",IF(NOT(ISERROR(VLOOKUP(trading_client_detail!$E1020,'asset_&amp;_open_positions'!$E:$M, 6, FALSE))),VLOOKUP(trading_client_detail!$E1020,'asset_&amp;_open_positions'!$E:$M, 6, FALSE),IF(NOT(ISERROR(VLOOKUP($A1020,'asset_&amp;_open_positions'!$E:$M, 6, FALSE))),VLOOKUP($A1020,'asset_&amp;_open_positions'!$E:$M, 6, FALSE),"ASSET"))),"")</f>
        <v/>
      </c>
      <c r="C1020" t="str">
        <f>IF(AND(trading_client_detail!$A1020&lt;&gt;"",ROUND(trading_client_detail!$G1020,0)&lt;&gt;0),IF(OR(LEFT(trading_client_detail!$F1020,3)="USD",RIGHT(trading_client_detail!$F1020,3)="USD"),"",IF(NOT(ISERROR(VLOOKUP(trading_client_detail!$E1020,'asset_&amp;_open_positions'!$E:$M, 6, FALSE))),VLOOKUP(trading_client_detail!$E1020,'asset_&amp;_open_positions'!$E:$M, 8, FALSE),IF(NOT(ISERROR(VLOOKUP($A1020,'asset_&amp;_open_positions'!$E:$M, 6, FALSE))),VLOOKUP($A1020,'asset_&amp;_open_positions'!$E:$M, 8, FALSE),1))),"")</f>
        <v/>
      </c>
      <c r="D1020" s="42" t="str">
        <f>IF(trading_client_detail!$A1020&lt;&gt;"",IF(OR(LEFT(trading_client_detail!$F1020,3)="USD",RIGHT(trading_client_detail!$F1020,3)="USD",LEFT(trading_client_detail!$F1020,3)="EUR",RIGHT(trading_client_detail!$F1020,3)="EUR"),"",trading_client_detail!$G1020),"")</f>
        <v/>
      </c>
    </row>
    <row r="1021" spans="1:4" x14ac:dyDescent="0.25">
      <c r="A1021" t="str">
        <f>IF(AND(trading_client_detail!$A1021&lt;&gt;"",ROUND(trading_client_detail!$G1021,0)&lt;&gt;0),IF(OR(LEFT(trading_client_detail!$F1021,3)="USD",RIGHT(trading_client_detail!$F1021,3)="USD",LEFT(trading_client_detail!$F1021,3)="EUR",RIGHT(trading_client_detail!$F1021,3)="EUR"),"",IF(NOT(ISERROR(VLOOKUP(trading_client_detail!$E1021,'asset_&amp;_open_positions'!$E:$M, 9, FALSE))),VLOOKUP(trading_client_detail!$E1021,'asset_&amp;_open_positions'!$E:$M, 9, FALSE),IF(NOT(ISERROR(VLOOKUP(trading_client_detail!$F1021,'asset_&amp;_open_positions'!$E:$M, 9, FALSE))),VLOOKUP(trading_client_detail!$F1021,'asset_&amp;_open_positions'!$E:$M, 9, FALSE),RIGHT(trading_client_detail!$F1021,LEN(trading_client_detail!$F1021)-1)))),"")</f>
        <v/>
      </c>
      <c r="B1021" t="str">
        <f>IF(AND(trading_client_detail!$A1021&lt;&gt;"",ROUND(trading_client_detail!$G1021,0)&lt;&gt;0),IF(OR(LEFT(trading_client_detail!$F1021,3)="USD",RIGHT(trading_client_detail!$F1021,3)="USD"),"",IF(NOT(ISERROR(VLOOKUP(trading_client_detail!$E1021,'asset_&amp;_open_positions'!$E:$M, 6, FALSE))),VLOOKUP(trading_client_detail!$E1021,'asset_&amp;_open_positions'!$E:$M, 6, FALSE),IF(NOT(ISERROR(VLOOKUP($A1021,'asset_&amp;_open_positions'!$E:$M, 6, FALSE))),VLOOKUP($A1021,'asset_&amp;_open_positions'!$E:$M, 6, FALSE),"ASSET"))),"")</f>
        <v/>
      </c>
      <c r="C1021" t="str">
        <f>IF(AND(trading_client_detail!$A1021&lt;&gt;"",ROUND(trading_client_detail!$G1021,0)&lt;&gt;0),IF(OR(LEFT(trading_client_detail!$F1021,3)="USD",RIGHT(trading_client_detail!$F1021,3)="USD"),"",IF(NOT(ISERROR(VLOOKUP(trading_client_detail!$E1021,'asset_&amp;_open_positions'!$E:$M, 6, FALSE))),VLOOKUP(trading_client_detail!$E1021,'asset_&amp;_open_positions'!$E:$M, 8, FALSE),IF(NOT(ISERROR(VLOOKUP($A1021,'asset_&amp;_open_positions'!$E:$M, 6, FALSE))),VLOOKUP($A1021,'asset_&amp;_open_positions'!$E:$M, 8, FALSE),1))),"")</f>
        <v/>
      </c>
      <c r="D1021" s="42" t="str">
        <f>IF(trading_client_detail!$A1021&lt;&gt;"",IF(OR(LEFT(trading_client_detail!$F1021,3)="USD",RIGHT(trading_client_detail!$F1021,3)="USD",LEFT(trading_client_detail!$F1021,3)="EUR",RIGHT(trading_client_detail!$F1021,3)="EUR"),"",trading_client_detail!$G1021),"")</f>
        <v/>
      </c>
    </row>
    <row r="1022" spans="1:4" x14ac:dyDescent="0.25">
      <c r="A1022" t="str">
        <f>IF(AND(trading_client_detail!$A1022&lt;&gt;"",ROUND(trading_client_detail!$G1022,0)&lt;&gt;0),IF(OR(LEFT(trading_client_detail!$F1022,3)="USD",RIGHT(trading_client_detail!$F1022,3)="USD",LEFT(trading_client_detail!$F1022,3)="EUR",RIGHT(trading_client_detail!$F1022,3)="EUR"),"",IF(NOT(ISERROR(VLOOKUP(trading_client_detail!$E1022,'asset_&amp;_open_positions'!$E:$M, 9, FALSE))),VLOOKUP(trading_client_detail!$E1022,'asset_&amp;_open_positions'!$E:$M, 9, FALSE),IF(NOT(ISERROR(VLOOKUP(trading_client_detail!$F1022,'asset_&amp;_open_positions'!$E:$M, 9, FALSE))),VLOOKUP(trading_client_detail!$F1022,'asset_&amp;_open_positions'!$E:$M, 9, FALSE),RIGHT(trading_client_detail!$F1022,LEN(trading_client_detail!$F1022)-1)))),"")</f>
        <v/>
      </c>
      <c r="B1022" t="str">
        <f>IF(AND(trading_client_detail!$A1022&lt;&gt;"",ROUND(trading_client_detail!$G1022,0)&lt;&gt;0),IF(OR(LEFT(trading_client_detail!$F1022,3)="USD",RIGHT(trading_client_detail!$F1022,3)="USD"),"",IF(NOT(ISERROR(VLOOKUP(trading_client_detail!$E1022,'asset_&amp;_open_positions'!$E:$M, 6, FALSE))),VLOOKUP(trading_client_detail!$E1022,'asset_&amp;_open_positions'!$E:$M, 6, FALSE),IF(NOT(ISERROR(VLOOKUP($A1022,'asset_&amp;_open_positions'!$E:$M, 6, FALSE))),VLOOKUP($A1022,'asset_&amp;_open_positions'!$E:$M, 6, FALSE),"ASSET"))),"")</f>
        <v/>
      </c>
      <c r="C1022" t="str">
        <f>IF(AND(trading_client_detail!$A1022&lt;&gt;"",ROUND(trading_client_detail!$G1022,0)&lt;&gt;0),IF(OR(LEFT(trading_client_detail!$F1022,3)="USD",RIGHT(trading_client_detail!$F1022,3)="USD"),"",IF(NOT(ISERROR(VLOOKUP(trading_client_detail!$E1022,'asset_&amp;_open_positions'!$E:$M, 6, FALSE))),VLOOKUP(trading_client_detail!$E1022,'asset_&amp;_open_positions'!$E:$M, 8, FALSE),IF(NOT(ISERROR(VLOOKUP($A1022,'asset_&amp;_open_positions'!$E:$M, 6, FALSE))),VLOOKUP($A1022,'asset_&amp;_open_positions'!$E:$M, 8, FALSE),1))),"")</f>
        <v/>
      </c>
      <c r="D1022" s="42" t="str">
        <f>IF(trading_client_detail!$A1022&lt;&gt;"",IF(OR(LEFT(trading_client_detail!$F1022,3)="USD",RIGHT(trading_client_detail!$F1022,3)="USD",LEFT(trading_client_detail!$F1022,3)="EUR",RIGHT(trading_client_detail!$F1022,3)="EUR"),"",trading_client_detail!$G1022),"")</f>
        <v/>
      </c>
    </row>
    <row r="1023" spans="1:4" x14ac:dyDescent="0.25">
      <c r="A1023" t="str">
        <f>IF(AND(trading_client_detail!$A1023&lt;&gt;"",ROUND(trading_client_detail!$G1023,0)&lt;&gt;0),IF(OR(LEFT(trading_client_detail!$F1023,3)="USD",RIGHT(trading_client_detail!$F1023,3)="USD",LEFT(trading_client_detail!$F1023,3)="EUR",RIGHT(trading_client_detail!$F1023,3)="EUR"),"",IF(NOT(ISERROR(VLOOKUP(trading_client_detail!$E1023,'asset_&amp;_open_positions'!$E:$M, 9, FALSE))),VLOOKUP(trading_client_detail!$E1023,'asset_&amp;_open_positions'!$E:$M, 9, FALSE),IF(NOT(ISERROR(VLOOKUP(trading_client_detail!$F1023,'asset_&amp;_open_positions'!$E:$M, 9, FALSE))),VLOOKUP(trading_client_detail!$F1023,'asset_&amp;_open_positions'!$E:$M, 9, FALSE),RIGHT(trading_client_detail!$F1023,LEN(trading_client_detail!$F1023)-1)))),"")</f>
        <v/>
      </c>
      <c r="B1023" t="str">
        <f>IF(AND(trading_client_detail!$A1023&lt;&gt;"",ROUND(trading_client_detail!$G1023,0)&lt;&gt;0),IF(OR(LEFT(trading_client_detail!$F1023,3)="USD",RIGHT(trading_client_detail!$F1023,3)="USD"),"",IF(NOT(ISERROR(VLOOKUP(trading_client_detail!$E1023,'asset_&amp;_open_positions'!$E:$M, 6, FALSE))),VLOOKUP(trading_client_detail!$E1023,'asset_&amp;_open_positions'!$E:$M, 6, FALSE),IF(NOT(ISERROR(VLOOKUP($A1023,'asset_&amp;_open_positions'!$E:$M, 6, FALSE))),VLOOKUP($A1023,'asset_&amp;_open_positions'!$E:$M, 6, FALSE),"ASSET"))),"")</f>
        <v/>
      </c>
      <c r="C1023" t="str">
        <f>IF(AND(trading_client_detail!$A1023&lt;&gt;"",ROUND(trading_client_detail!$G1023,0)&lt;&gt;0),IF(OR(LEFT(trading_client_detail!$F1023,3)="USD",RIGHT(trading_client_detail!$F1023,3)="USD"),"",IF(NOT(ISERROR(VLOOKUP(trading_client_detail!$E1023,'asset_&amp;_open_positions'!$E:$M, 6, FALSE))),VLOOKUP(trading_client_detail!$E1023,'asset_&amp;_open_positions'!$E:$M, 8, FALSE),IF(NOT(ISERROR(VLOOKUP($A1023,'asset_&amp;_open_positions'!$E:$M, 6, FALSE))),VLOOKUP($A1023,'asset_&amp;_open_positions'!$E:$M, 8, FALSE),1))),"")</f>
        <v/>
      </c>
      <c r="D1023" s="42" t="str">
        <f>IF(trading_client_detail!$A1023&lt;&gt;"",IF(OR(LEFT(trading_client_detail!$F1023,3)="USD",RIGHT(trading_client_detail!$F1023,3)="USD",LEFT(trading_client_detail!$F1023,3)="EUR",RIGHT(trading_client_detail!$F1023,3)="EUR"),"",trading_client_detail!$G1023),"")</f>
        <v/>
      </c>
    </row>
    <row r="1024" spans="1:4" x14ac:dyDescent="0.25">
      <c r="A1024" t="str">
        <f>IF(AND(trading_client_detail!$A1024&lt;&gt;"",ROUND(trading_client_detail!$G1024,0)&lt;&gt;0),IF(OR(LEFT(trading_client_detail!$F1024,3)="USD",RIGHT(trading_client_detail!$F1024,3)="USD",LEFT(trading_client_detail!$F1024,3)="EUR",RIGHT(trading_client_detail!$F1024,3)="EUR"),"",IF(NOT(ISERROR(VLOOKUP(trading_client_detail!$E1024,'asset_&amp;_open_positions'!$E:$M, 9, FALSE))),VLOOKUP(trading_client_detail!$E1024,'asset_&amp;_open_positions'!$E:$M, 9, FALSE),IF(NOT(ISERROR(VLOOKUP(trading_client_detail!$F1024,'asset_&amp;_open_positions'!$E:$M, 9, FALSE))),VLOOKUP(trading_client_detail!$F1024,'asset_&amp;_open_positions'!$E:$M, 9, FALSE),RIGHT(trading_client_detail!$F1024,LEN(trading_client_detail!$F1024)-1)))),"")</f>
        <v/>
      </c>
      <c r="B1024" t="str">
        <f>IF(AND(trading_client_detail!$A1024&lt;&gt;"",ROUND(trading_client_detail!$G1024,0)&lt;&gt;0),IF(OR(LEFT(trading_client_detail!$F1024,3)="USD",RIGHT(trading_client_detail!$F1024,3)="USD"),"",IF(NOT(ISERROR(VLOOKUP(trading_client_detail!$E1024,'asset_&amp;_open_positions'!$E:$M, 6, FALSE))),VLOOKUP(trading_client_detail!$E1024,'asset_&amp;_open_positions'!$E:$M, 6, FALSE),IF(NOT(ISERROR(VLOOKUP($A1024,'asset_&amp;_open_positions'!$E:$M, 6, FALSE))),VLOOKUP($A1024,'asset_&amp;_open_positions'!$E:$M, 6, FALSE),"ASSET"))),"")</f>
        <v/>
      </c>
      <c r="C1024" t="str">
        <f>IF(AND(trading_client_detail!$A1024&lt;&gt;"",ROUND(trading_client_detail!$G1024,0)&lt;&gt;0),IF(OR(LEFT(trading_client_detail!$F1024,3)="USD",RIGHT(trading_client_detail!$F1024,3)="USD"),"",IF(NOT(ISERROR(VLOOKUP(trading_client_detail!$E1024,'asset_&amp;_open_positions'!$E:$M, 6, FALSE))),VLOOKUP(trading_client_detail!$E1024,'asset_&amp;_open_positions'!$E:$M, 8, FALSE),IF(NOT(ISERROR(VLOOKUP($A1024,'asset_&amp;_open_positions'!$E:$M, 6, FALSE))),VLOOKUP($A1024,'asset_&amp;_open_positions'!$E:$M, 8, FALSE),1))),"")</f>
        <v/>
      </c>
      <c r="D1024" s="42" t="str">
        <f>IF(trading_client_detail!$A1024&lt;&gt;"",IF(OR(LEFT(trading_client_detail!$F1024,3)="USD",RIGHT(trading_client_detail!$F1024,3)="USD",LEFT(trading_client_detail!$F1024,3)="EUR",RIGHT(trading_client_detail!$F1024,3)="EUR"),"",trading_client_detail!$G1024),"")</f>
        <v/>
      </c>
    </row>
    <row r="1025" spans="1:4" x14ac:dyDescent="0.25">
      <c r="A1025" t="str">
        <f>IF(AND(trading_client_detail!$A1025&lt;&gt;"",ROUND(trading_client_detail!$G1025,0)&lt;&gt;0),IF(OR(LEFT(trading_client_detail!$F1025,3)="USD",RIGHT(trading_client_detail!$F1025,3)="USD",LEFT(trading_client_detail!$F1025,3)="EUR",RIGHT(trading_client_detail!$F1025,3)="EUR"),"",IF(NOT(ISERROR(VLOOKUP(trading_client_detail!$E1025,'asset_&amp;_open_positions'!$E:$M, 9, FALSE))),VLOOKUP(trading_client_detail!$E1025,'asset_&amp;_open_positions'!$E:$M, 9, FALSE),IF(NOT(ISERROR(VLOOKUP(trading_client_detail!$F1025,'asset_&amp;_open_positions'!$E:$M, 9, FALSE))),VLOOKUP(trading_client_detail!$F1025,'asset_&amp;_open_positions'!$E:$M, 9, FALSE),RIGHT(trading_client_detail!$F1025,LEN(trading_client_detail!$F1025)-1)))),"")</f>
        <v/>
      </c>
      <c r="B1025" t="str">
        <f>IF(AND(trading_client_detail!$A1025&lt;&gt;"",ROUND(trading_client_detail!$G1025,0)&lt;&gt;0),IF(OR(LEFT(trading_client_detail!$F1025,3)="USD",RIGHT(trading_client_detail!$F1025,3)="USD"),"",IF(NOT(ISERROR(VLOOKUP(trading_client_detail!$E1025,'asset_&amp;_open_positions'!$E:$M, 6, FALSE))),VLOOKUP(trading_client_detail!$E1025,'asset_&amp;_open_positions'!$E:$M, 6, FALSE),IF(NOT(ISERROR(VLOOKUP($A1025,'asset_&amp;_open_positions'!$E:$M, 6, FALSE))),VLOOKUP($A1025,'asset_&amp;_open_positions'!$E:$M, 6, FALSE),"ASSET"))),"")</f>
        <v/>
      </c>
      <c r="C1025" t="str">
        <f>IF(AND(trading_client_detail!$A1025&lt;&gt;"",ROUND(trading_client_detail!$G1025,0)&lt;&gt;0),IF(OR(LEFT(trading_client_detail!$F1025,3)="USD",RIGHT(trading_client_detail!$F1025,3)="USD"),"",IF(NOT(ISERROR(VLOOKUP(trading_client_detail!$E1025,'asset_&amp;_open_positions'!$E:$M, 6, FALSE))),VLOOKUP(trading_client_detail!$E1025,'asset_&amp;_open_positions'!$E:$M, 8, FALSE),IF(NOT(ISERROR(VLOOKUP($A1025,'asset_&amp;_open_positions'!$E:$M, 6, FALSE))),VLOOKUP($A1025,'asset_&amp;_open_positions'!$E:$M, 8, FALSE),1))),"")</f>
        <v/>
      </c>
      <c r="D1025" s="42" t="str">
        <f>IF(trading_client_detail!$A1025&lt;&gt;"",IF(OR(LEFT(trading_client_detail!$F1025,3)="USD",RIGHT(trading_client_detail!$F1025,3)="USD",LEFT(trading_client_detail!$F1025,3)="EUR",RIGHT(trading_client_detail!$F1025,3)="EUR"),"",trading_client_detail!$G1025),"")</f>
        <v/>
      </c>
    </row>
    <row r="1026" spans="1:4" x14ac:dyDescent="0.25">
      <c r="A1026" t="str">
        <f>IF(AND(trading_client_detail!$A1026&lt;&gt;"",ROUND(trading_client_detail!$G1026,0)&lt;&gt;0),IF(OR(LEFT(trading_client_detail!$F1026,3)="USD",RIGHT(trading_client_detail!$F1026,3)="USD",LEFT(trading_client_detail!$F1026,3)="EUR",RIGHT(trading_client_detail!$F1026,3)="EUR"),"",IF(NOT(ISERROR(VLOOKUP(trading_client_detail!$E1026,'asset_&amp;_open_positions'!$E:$M, 9, FALSE))),VLOOKUP(trading_client_detail!$E1026,'asset_&amp;_open_positions'!$E:$M, 9, FALSE),IF(NOT(ISERROR(VLOOKUP(trading_client_detail!$F1026,'asset_&amp;_open_positions'!$E:$M, 9, FALSE))),VLOOKUP(trading_client_detail!$F1026,'asset_&amp;_open_positions'!$E:$M, 9, FALSE),RIGHT(trading_client_detail!$F1026,LEN(trading_client_detail!$F1026)-1)))),"")</f>
        <v/>
      </c>
      <c r="B1026" t="str">
        <f>IF(AND(trading_client_detail!$A1026&lt;&gt;"",ROUND(trading_client_detail!$G1026,0)&lt;&gt;0),IF(OR(LEFT(trading_client_detail!$F1026,3)="USD",RIGHT(trading_client_detail!$F1026,3)="USD"),"",IF(NOT(ISERROR(VLOOKUP(trading_client_detail!$E1026,'asset_&amp;_open_positions'!$E:$M, 6, FALSE))),VLOOKUP(trading_client_detail!$E1026,'asset_&amp;_open_positions'!$E:$M, 6, FALSE),IF(NOT(ISERROR(VLOOKUP($A1026,'asset_&amp;_open_positions'!$E:$M, 6, FALSE))),VLOOKUP($A1026,'asset_&amp;_open_positions'!$E:$M, 6, FALSE),"ASSET"))),"")</f>
        <v/>
      </c>
      <c r="C1026" t="str">
        <f>IF(AND(trading_client_detail!$A1026&lt;&gt;"",ROUND(trading_client_detail!$G1026,0)&lt;&gt;0),IF(OR(LEFT(trading_client_detail!$F1026,3)="USD",RIGHT(trading_client_detail!$F1026,3)="USD"),"",IF(NOT(ISERROR(VLOOKUP(trading_client_detail!$E1026,'asset_&amp;_open_positions'!$E:$M, 6, FALSE))),VLOOKUP(trading_client_detail!$E1026,'asset_&amp;_open_positions'!$E:$M, 8, FALSE),IF(NOT(ISERROR(VLOOKUP($A1026,'asset_&amp;_open_positions'!$E:$M, 6, FALSE))),VLOOKUP($A1026,'asset_&amp;_open_positions'!$E:$M, 8, FALSE),1))),"")</f>
        <v/>
      </c>
      <c r="D1026" s="42" t="str">
        <f>IF(trading_client_detail!$A1026&lt;&gt;"",IF(OR(LEFT(trading_client_detail!$F1026,3)="USD",RIGHT(trading_client_detail!$F1026,3)="USD",LEFT(trading_client_detail!$F1026,3)="EUR",RIGHT(trading_client_detail!$F1026,3)="EUR"),"",trading_client_detail!$G1026),"")</f>
        <v/>
      </c>
    </row>
    <row r="1027" spans="1:4" x14ac:dyDescent="0.25">
      <c r="A1027" t="str">
        <f>IF(AND(trading_client_detail!$A1027&lt;&gt;"",ROUND(trading_client_detail!$G1027,0)&lt;&gt;0),IF(OR(LEFT(trading_client_detail!$F1027,3)="USD",RIGHT(trading_client_detail!$F1027,3)="USD",LEFT(trading_client_detail!$F1027,3)="EUR",RIGHT(trading_client_detail!$F1027,3)="EUR"),"",IF(NOT(ISERROR(VLOOKUP(trading_client_detail!$E1027,'asset_&amp;_open_positions'!$E:$M, 9, FALSE))),VLOOKUP(trading_client_detail!$E1027,'asset_&amp;_open_positions'!$E:$M, 9, FALSE),IF(NOT(ISERROR(VLOOKUP(trading_client_detail!$F1027,'asset_&amp;_open_positions'!$E:$M, 9, FALSE))),VLOOKUP(trading_client_detail!$F1027,'asset_&amp;_open_positions'!$E:$M, 9, FALSE),RIGHT(trading_client_detail!$F1027,LEN(trading_client_detail!$F1027)-1)))),"")</f>
        <v/>
      </c>
      <c r="B1027" t="str">
        <f>IF(AND(trading_client_detail!$A1027&lt;&gt;"",ROUND(trading_client_detail!$G1027,0)&lt;&gt;0),IF(OR(LEFT(trading_client_detail!$F1027,3)="USD",RIGHT(trading_client_detail!$F1027,3)="USD"),"",IF(NOT(ISERROR(VLOOKUP(trading_client_detail!$E1027,'asset_&amp;_open_positions'!$E:$M, 6, FALSE))),VLOOKUP(trading_client_detail!$E1027,'asset_&amp;_open_positions'!$E:$M, 6, FALSE),IF(NOT(ISERROR(VLOOKUP($A1027,'asset_&amp;_open_positions'!$E:$M, 6, FALSE))),VLOOKUP($A1027,'asset_&amp;_open_positions'!$E:$M, 6, FALSE),"ASSET"))),"")</f>
        <v/>
      </c>
      <c r="C1027" t="str">
        <f>IF(AND(trading_client_detail!$A1027&lt;&gt;"",ROUND(trading_client_detail!$G1027,0)&lt;&gt;0),IF(OR(LEFT(trading_client_detail!$F1027,3)="USD",RIGHT(trading_client_detail!$F1027,3)="USD"),"",IF(NOT(ISERROR(VLOOKUP(trading_client_detail!$E1027,'asset_&amp;_open_positions'!$E:$M, 6, FALSE))),VLOOKUP(trading_client_detail!$E1027,'asset_&amp;_open_positions'!$E:$M, 8, FALSE),IF(NOT(ISERROR(VLOOKUP($A1027,'asset_&amp;_open_positions'!$E:$M, 6, FALSE))),VLOOKUP($A1027,'asset_&amp;_open_positions'!$E:$M, 8, FALSE),1))),"")</f>
        <v/>
      </c>
      <c r="D1027" s="42" t="str">
        <f>IF(trading_client_detail!$A1027&lt;&gt;"",IF(OR(LEFT(trading_client_detail!$F1027,3)="USD",RIGHT(trading_client_detail!$F1027,3)="USD",LEFT(trading_client_detail!$F1027,3)="EUR",RIGHT(trading_client_detail!$F1027,3)="EUR"),"",trading_client_detail!$G1027),"")</f>
        <v/>
      </c>
    </row>
    <row r="1028" spans="1:4" x14ac:dyDescent="0.25">
      <c r="A1028" t="str">
        <f>IF(AND(trading_client_detail!$A1028&lt;&gt;"",ROUND(trading_client_detail!$G1028,0)&lt;&gt;0),IF(OR(LEFT(trading_client_detail!$F1028,3)="USD",RIGHT(trading_client_detail!$F1028,3)="USD",LEFT(trading_client_detail!$F1028,3)="EUR",RIGHT(trading_client_detail!$F1028,3)="EUR"),"",IF(NOT(ISERROR(VLOOKUP(trading_client_detail!$E1028,'asset_&amp;_open_positions'!$E:$M, 9, FALSE))),VLOOKUP(trading_client_detail!$E1028,'asset_&amp;_open_positions'!$E:$M, 9, FALSE),IF(NOT(ISERROR(VLOOKUP(trading_client_detail!$F1028,'asset_&amp;_open_positions'!$E:$M, 9, FALSE))),VLOOKUP(trading_client_detail!$F1028,'asset_&amp;_open_positions'!$E:$M, 9, FALSE),RIGHT(trading_client_detail!$F1028,LEN(trading_client_detail!$F1028)-1)))),"")</f>
        <v/>
      </c>
      <c r="B1028" t="str">
        <f>IF(AND(trading_client_detail!$A1028&lt;&gt;"",ROUND(trading_client_detail!$G1028,0)&lt;&gt;0),IF(OR(LEFT(trading_client_detail!$F1028,3)="USD",RIGHT(trading_client_detail!$F1028,3)="USD"),"",IF(NOT(ISERROR(VLOOKUP(trading_client_detail!$E1028,'asset_&amp;_open_positions'!$E:$M, 6, FALSE))),VLOOKUP(trading_client_detail!$E1028,'asset_&amp;_open_positions'!$E:$M, 6, FALSE),IF(NOT(ISERROR(VLOOKUP($A1028,'asset_&amp;_open_positions'!$E:$M, 6, FALSE))),VLOOKUP($A1028,'asset_&amp;_open_positions'!$E:$M, 6, FALSE),"ASSET"))),"")</f>
        <v/>
      </c>
      <c r="C1028" t="str">
        <f>IF(AND(trading_client_detail!$A1028&lt;&gt;"",ROUND(trading_client_detail!$G1028,0)&lt;&gt;0),IF(OR(LEFT(trading_client_detail!$F1028,3)="USD",RIGHT(trading_client_detail!$F1028,3)="USD"),"",IF(NOT(ISERROR(VLOOKUP(trading_client_detail!$E1028,'asset_&amp;_open_positions'!$E:$M, 6, FALSE))),VLOOKUP(trading_client_detail!$E1028,'asset_&amp;_open_positions'!$E:$M, 8, FALSE),IF(NOT(ISERROR(VLOOKUP($A1028,'asset_&amp;_open_positions'!$E:$M, 6, FALSE))),VLOOKUP($A1028,'asset_&amp;_open_positions'!$E:$M, 8, FALSE),1))),"")</f>
        <v/>
      </c>
      <c r="D1028" s="42" t="str">
        <f>IF(trading_client_detail!$A1028&lt;&gt;"",IF(OR(LEFT(trading_client_detail!$F1028,3)="USD",RIGHT(trading_client_detail!$F1028,3)="USD",LEFT(trading_client_detail!$F1028,3)="EUR",RIGHT(trading_client_detail!$F1028,3)="EUR"),"",trading_client_detail!$G1028),"")</f>
        <v/>
      </c>
    </row>
    <row r="1029" spans="1:4" x14ac:dyDescent="0.25">
      <c r="A1029" t="str">
        <f>IF(AND(trading_client_detail!$A1029&lt;&gt;"",ROUND(trading_client_detail!$G1029,0)&lt;&gt;0),IF(OR(LEFT(trading_client_detail!$F1029,3)="USD",RIGHT(trading_client_detail!$F1029,3)="USD",LEFT(trading_client_detail!$F1029,3)="EUR",RIGHT(trading_client_detail!$F1029,3)="EUR"),"",IF(NOT(ISERROR(VLOOKUP(trading_client_detail!$E1029,'asset_&amp;_open_positions'!$E:$M, 9, FALSE))),VLOOKUP(trading_client_detail!$E1029,'asset_&amp;_open_positions'!$E:$M, 9, FALSE),IF(NOT(ISERROR(VLOOKUP(trading_client_detail!$F1029,'asset_&amp;_open_positions'!$E:$M, 9, FALSE))),VLOOKUP(trading_client_detail!$F1029,'asset_&amp;_open_positions'!$E:$M, 9, FALSE),RIGHT(trading_client_detail!$F1029,LEN(trading_client_detail!$F1029)-1)))),"")</f>
        <v/>
      </c>
      <c r="B1029" t="str">
        <f>IF(AND(trading_client_detail!$A1029&lt;&gt;"",ROUND(trading_client_detail!$G1029,0)&lt;&gt;0),IF(OR(LEFT(trading_client_detail!$F1029,3)="USD",RIGHT(trading_client_detail!$F1029,3)="USD"),"",IF(NOT(ISERROR(VLOOKUP(trading_client_detail!$E1029,'asset_&amp;_open_positions'!$E:$M, 6, FALSE))),VLOOKUP(trading_client_detail!$E1029,'asset_&amp;_open_positions'!$E:$M, 6, FALSE),IF(NOT(ISERROR(VLOOKUP($A1029,'asset_&amp;_open_positions'!$E:$M, 6, FALSE))),VLOOKUP($A1029,'asset_&amp;_open_positions'!$E:$M, 6, FALSE),"ASSET"))),"")</f>
        <v/>
      </c>
      <c r="C1029" t="str">
        <f>IF(AND(trading_client_detail!$A1029&lt;&gt;"",ROUND(trading_client_detail!$G1029,0)&lt;&gt;0),IF(OR(LEFT(trading_client_detail!$F1029,3)="USD",RIGHT(trading_client_detail!$F1029,3)="USD"),"",IF(NOT(ISERROR(VLOOKUP(trading_client_detail!$E1029,'asset_&amp;_open_positions'!$E:$M, 6, FALSE))),VLOOKUP(trading_client_detail!$E1029,'asset_&amp;_open_positions'!$E:$M, 8, FALSE),IF(NOT(ISERROR(VLOOKUP($A1029,'asset_&amp;_open_positions'!$E:$M, 6, FALSE))),VLOOKUP($A1029,'asset_&amp;_open_positions'!$E:$M, 8, FALSE),1))),"")</f>
        <v/>
      </c>
      <c r="D1029" s="42" t="str">
        <f>IF(trading_client_detail!$A1029&lt;&gt;"",IF(OR(LEFT(trading_client_detail!$F1029,3)="USD",RIGHT(trading_client_detail!$F1029,3)="USD",LEFT(trading_client_detail!$F1029,3)="EUR",RIGHT(trading_client_detail!$F1029,3)="EUR"),"",trading_client_detail!$G1029),"")</f>
        <v/>
      </c>
    </row>
    <row r="1030" spans="1:4" x14ac:dyDescent="0.25">
      <c r="A1030" t="str">
        <f>IF(AND(trading_client_detail!$A1030&lt;&gt;"",ROUND(trading_client_detail!$G1030,0)&lt;&gt;0),IF(OR(LEFT(trading_client_detail!$F1030,3)="USD",RIGHT(trading_client_detail!$F1030,3)="USD",LEFT(trading_client_detail!$F1030,3)="EUR",RIGHT(trading_client_detail!$F1030,3)="EUR"),"",IF(NOT(ISERROR(VLOOKUP(trading_client_detail!$E1030,'asset_&amp;_open_positions'!$E:$M, 9, FALSE))),VLOOKUP(trading_client_detail!$E1030,'asset_&amp;_open_positions'!$E:$M, 9, FALSE),IF(NOT(ISERROR(VLOOKUP(trading_client_detail!$F1030,'asset_&amp;_open_positions'!$E:$M, 9, FALSE))),VLOOKUP(trading_client_detail!$F1030,'asset_&amp;_open_positions'!$E:$M, 9, FALSE),RIGHT(trading_client_detail!$F1030,LEN(trading_client_detail!$F1030)-1)))),"")</f>
        <v/>
      </c>
      <c r="B1030" t="str">
        <f>IF(AND(trading_client_detail!$A1030&lt;&gt;"",ROUND(trading_client_detail!$G1030,0)&lt;&gt;0),IF(OR(LEFT(trading_client_detail!$F1030,3)="USD",RIGHT(trading_client_detail!$F1030,3)="USD"),"",IF(NOT(ISERROR(VLOOKUP(trading_client_detail!$E1030,'asset_&amp;_open_positions'!$E:$M, 6, FALSE))),VLOOKUP(trading_client_detail!$E1030,'asset_&amp;_open_positions'!$E:$M, 6, FALSE),IF(NOT(ISERROR(VLOOKUP($A1030,'asset_&amp;_open_positions'!$E:$M, 6, FALSE))),VLOOKUP($A1030,'asset_&amp;_open_positions'!$E:$M, 6, FALSE),"ASSET"))),"")</f>
        <v/>
      </c>
      <c r="C1030" t="str">
        <f>IF(AND(trading_client_detail!$A1030&lt;&gt;"",ROUND(trading_client_detail!$G1030,0)&lt;&gt;0),IF(OR(LEFT(trading_client_detail!$F1030,3)="USD",RIGHT(trading_client_detail!$F1030,3)="USD"),"",IF(NOT(ISERROR(VLOOKUP(trading_client_detail!$E1030,'asset_&amp;_open_positions'!$E:$M, 6, FALSE))),VLOOKUP(trading_client_detail!$E1030,'asset_&amp;_open_positions'!$E:$M, 8, FALSE),IF(NOT(ISERROR(VLOOKUP($A1030,'asset_&amp;_open_positions'!$E:$M, 6, FALSE))),VLOOKUP($A1030,'asset_&amp;_open_positions'!$E:$M, 8, FALSE),1))),"")</f>
        <v/>
      </c>
      <c r="D1030" s="42" t="str">
        <f>IF(trading_client_detail!$A1030&lt;&gt;"",IF(OR(LEFT(trading_client_detail!$F1030,3)="USD",RIGHT(trading_client_detail!$F1030,3)="USD",LEFT(trading_client_detail!$F1030,3)="EUR",RIGHT(trading_client_detail!$F1030,3)="EUR"),"",trading_client_detail!$G1030),"")</f>
        <v/>
      </c>
    </row>
    <row r="1031" spans="1:4" x14ac:dyDescent="0.25">
      <c r="A1031" t="str">
        <f>IF(AND(trading_client_detail!$A1031&lt;&gt;"",ROUND(trading_client_detail!$G1031,0)&lt;&gt;0),IF(OR(LEFT(trading_client_detail!$F1031,3)="USD",RIGHT(trading_client_detail!$F1031,3)="USD",LEFT(trading_client_detail!$F1031,3)="EUR",RIGHT(trading_client_detail!$F1031,3)="EUR"),"",IF(NOT(ISERROR(VLOOKUP(trading_client_detail!$E1031,'asset_&amp;_open_positions'!$E:$M, 9, FALSE))),VLOOKUP(trading_client_detail!$E1031,'asset_&amp;_open_positions'!$E:$M, 9, FALSE),IF(NOT(ISERROR(VLOOKUP(trading_client_detail!$F1031,'asset_&amp;_open_positions'!$E:$M, 9, FALSE))),VLOOKUP(trading_client_detail!$F1031,'asset_&amp;_open_positions'!$E:$M, 9, FALSE),RIGHT(trading_client_detail!$F1031,LEN(trading_client_detail!$F1031)-1)))),"")</f>
        <v/>
      </c>
      <c r="B1031" t="str">
        <f>IF(AND(trading_client_detail!$A1031&lt;&gt;"",ROUND(trading_client_detail!$G1031,0)&lt;&gt;0),IF(OR(LEFT(trading_client_detail!$F1031,3)="USD",RIGHT(trading_client_detail!$F1031,3)="USD"),"",IF(NOT(ISERROR(VLOOKUP(trading_client_detail!$E1031,'asset_&amp;_open_positions'!$E:$M, 6, FALSE))),VLOOKUP(trading_client_detail!$E1031,'asset_&amp;_open_positions'!$E:$M, 6, FALSE),IF(NOT(ISERROR(VLOOKUP($A1031,'asset_&amp;_open_positions'!$E:$M, 6, FALSE))),VLOOKUP($A1031,'asset_&amp;_open_positions'!$E:$M, 6, FALSE),"ASSET"))),"")</f>
        <v/>
      </c>
      <c r="C1031" t="str">
        <f>IF(AND(trading_client_detail!$A1031&lt;&gt;"",ROUND(trading_client_detail!$G1031,0)&lt;&gt;0),IF(OR(LEFT(trading_client_detail!$F1031,3)="USD",RIGHT(trading_client_detail!$F1031,3)="USD"),"",IF(NOT(ISERROR(VLOOKUP(trading_client_detail!$E1031,'asset_&amp;_open_positions'!$E:$M, 6, FALSE))),VLOOKUP(trading_client_detail!$E1031,'asset_&amp;_open_positions'!$E:$M, 8, FALSE),IF(NOT(ISERROR(VLOOKUP($A1031,'asset_&amp;_open_positions'!$E:$M, 6, FALSE))),VLOOKUP($A1031,'asset_&amp;_open_positions'!$E:$M, 8, FALSE),1))),"")</f>
        <v/>
      </c>
      <c r="D1031" s="42" t="str">
        <f>IF(trading_client_detail!$A1031&lt;&gt;"",IF(OR(LEFT(trading_client_detail!$F1031,3)="USD",RIGHT(trading_client_detail!$F1031,3)="USD",LEFT(trading_client_detail!$F1031,3)="EUR",RIGHT(trading_client_detail!$F1031,3)="EUR"),"",trading_client_detail!$G1031),"")</f>
        <v/>
      </c>
    </row>
    <row r="1032" spans="1:4" x14ac:dyDescent="0.25">
      <c r="A1032" t="str">
        <f>IF(AND(trading_client_detail!$A1032&lt;&gt;"",ROUND(trading_client_detail!$G1032,0)&lt;&gt;0),IF(OR(LEFT(trading_client_detail!$F1032,3)="USD",RIGHT(trading_client_detail!$F1032,3)="USD",LEFT(trading_client_detail!$F1032,3)="EUR",RIGHT(trading_client_detail!$F1032,3)="EUR"),"",IF(NOT(ISERROR(VLOOKUP(trading_client_detail!$E1032,'asset_&amp;_open_positions'!$E:$M, 9, FALSE))),VLOOKUP(trading_client_detail!$E1032,'asset_&amp;_open_positions'!$E:$M, 9, FALSE),IF(NOT(ISERROR(VLOOKUP(trading_client_detail!$F1032,'asset_&amp;_open_positions'!$E:$M, 9, FALSE))),VLOOKUP(trading_client_detail!$F1032,'asset_&amp;_open_positions'!$E:$M, 9, FALSE),RIGHT(trading_client_detail!$F1032,LEN(trading_client_detail!$F1032)-1)))),"")</f>
        <v/>
      </c>
      <c r="B1032" t="str">
        <f>IF(AND(trading_client_detail!$A1032&lt;&gt;"",ROUND(trading_client_detail!$G1032,0)&lt;&gt;0),IF(OR(LEFT(trading_client_detail!$F1032,3)="USD",RIGHT(trading_client_detail!$F1032,3)="USD"),"",IF(NOT(ISERROR(VLOOKUP(trading_client_detail!$E1032,'asset_&amp;_open_positions'!$E:$M, 6, FALSE))),VLOOKUP(trading_client_detail!$E1032,'asset_&amp;_open_positions'!$E:$M, 6, FALSE),IF(NOT(ISERROR(VLOOKUP($A1032,'asset_&amp;_open_positions'!$E:$M, 6, FALSE))),VLOOKUP($A1032,'asset_&amp;_open_positions'!$E:$M, 6, FALSE),"ASSET"))),"")</f>
        <v/>
      </c>
      <c r="C1032" t="str">
        <f>IF(AND(trading_client_detail!$A1032&lt;&gt;"",ROUND(trading_client_detail!$G1032,0)&lt;&gt;0),IF(OR(LEFT(trading_client_detail!$F1032,3)="USD",RIGHT(trading_client_detail!$F1032,3)="USD"),"",IF(NOT(ISERROR(VLOOKUP(trading_client_detail!$E1032,'asset_&amp;_open_positions'!$E:$M, 6, FALSE))),VLOOKUP(trading_client_detail!$E1032,'asset_&amp;_open_positions'!$E:$M, 8, FALSE),IF(NOT(ISERROR(VLOOKUP($A1032,'asset_&amp;_open_positions'!$E:$M, 6, FALSE))),VLOOKUP($A1032,'asset_&amp;_open_positions'!$E:$M, 8, FALSE),1))),"")</f>
        <v/>
      </c>
      <c r="D1032" s="42" t="str">
        <f>IF(trading_client_detail!$A1032&lt;&gt;"",IF(OR(LEFT(trading_client_detail!$F1032,3)="USD",RIGHT(trading_client_detail!$F1032,3)="USD",LEFT(trading_client_detail!$F1032,3)="EUR",RIGHT(trading_client_detail!$F1032,3)="EUR"),"",trading_client_detail!$G1032),"")</f>
        <v/>
      </c>
    </row>
    <row r="1033" spans="1:4" x14ac:dyDescent="0.25">
      <c r="A1033" t="str">
        <f>IF(AND(trading_client_detail!$A1033&lt;&gt;"",ROUND(trading_client_detail!$G1033,0)&lt;&gt;0),IF(OR(LEFT(trading_client_detail!$F1033,3)="USD",RIGHT(trading_client_detail!$F1033,3)="USD",LEFT(trading_client_detail!$F1033,3)="EUR",RIGHT(trading_client_detail!$F1033,3)="EUR"),"",IF(NOT(ISERROR(VLOOKUP(trading_client_detail!$E1033,'asset_&amp;_open_positions'!$E:$M, 9, FALSE))),VLOOKUP(trading_client_detail!$E1033,'asset_&amp;_open_positions'!$E:$M, 9, FALSE),IF(NOT(ISERROR(VLOOKUP(trading_client_detail!$F1033,'asset_&amp;_open_positions'!$E:$M, 9, FALSE))),VLOOKUP(trading_client_detail!$F1033,'asset_&amp;_open_positions'!$E:$M, 9, FALSE),RIGHT(trading_client_detail!$F1033,LEN(trading_client_detail!$F1033)-1)))),"")</f>
        <v/>
      </c>
      <c r="B1033" t="str">
        <f>IF(AND(trading_client_detail!$A1033&lt;&gt;"",ROUND(trading_client_detail!$G1033,0)&lt;&gt;0),IF(OR(LEFT(trading_client_detail!$F1033,3)="USD",RIGHT(trading_client_detail!$F1033,3)="USD"),"",IF(NOT(ISERROR(VLOOKUP(trading_client_detail!$E1033,'asset_&amp;_open_positions'!$E:$M, 6, FALSE))),VLOOKUP(trading_client_detail!$E1033,'asset_&amp;_open_positions'!$E:$M, 6, FALSE),IF(NOT(ISERROR(VLOOKUP($A1033,'asset_&amp;_open_positions'!$E:$M, 6, FALSE))),VLOOKUP($A1033,'asset_&amp;_open_positions'!$E:$M, 6, FALSE),"ASSET"))),"")</f>
        <v/>
      </c>
      <c r="C1033" t="str">
        <f>IF(AND(trading_client_detail!$A1033&lt;&gt;"",ROUND(trading_client_detail!$G1033,0)&lt;&gt;0),IF(OR(LEFT(trading_client_detail!$F1033,3)="USD",RIGHT(trading_client_detail!$F1033,3)="USD"),"",IF(NOT(ISERROR(VLOOKUP(trading_client_detail!$E1033,'asset_&amp;_open_positions'!$E:$M, 6, FALSE))),VLOOKUP(trading_client_detail!$E1033,'asset_&amp;_open_positions'!$E:$M, 8, FALSE),IF(NOT(ISERROR(VLOOKUP($A1033,'asset_&amp;_open_positions'!$E:$M, 6, FALSE))),VLOOKUP($A1033,'asset_&amp;_open_positions'!$E:$M, 8, FALSE),1))),"")</f>
        <v/>
      </c>
      <c r="D1033" s="42" t="str">
        <f>IF(trading_client_detail!$A1033&lt;&gt;"",IF(OR(LEFT(trading_client_detail!$F1033,3)="USD",RIGHT(trading_client_detail!$F1033,3)="USD",LEFT(trading_client_detail!$F1033,3)="EUR",RIGHT(trading_client_detail!$F1033,3)="EUR"),"",trading_client_detail!$G1033),"")</f>
        <v/>
      </c>
    </row>
    <row r="1034" spans="1:4" x14ac:dyDescent="0.25">
      <c r="A1034" t="str">
        <f>IF(AND(trading_client_detail!$A1034&lt;&gt;"",ROUND(trading_client_detail!$G1034,0)&lt;&gt;0),IF(OR(LEFT(trading_client_detail!$F1034,3)="USD",RIGHT(trading_client_detail!$F1034,3)="USD",LEFT(trading_client_detail!$F1034,3)="EUR",RIGHT(trading_client_detail!$F1034,3)="EUR"),"",IF(NOT(ISERROR(VLOOKUP(trading_client_detail!$E1034,'asset_&amp;_open_positions'!$E:$M, 9, FALSE))),VLOOKUP(trading_client_detail!$E1034,'asset_&amp;_open_positions'!$E:$M, 9, FALSE),IF(NOT(ISERROR(VLOOKUP(trading_client_detail!$F1034,'asset_&amp;_open_positions'!$E:$M, 9, FALSE))),VLOOKUP(trading_client_detail!$F1034,'asset_&amp;_open_positions'!$E:$M, 9, FALSE),RIGHT(trading_client_detail!$F1034,LEN(trading_client_detail!$F1034)-1)))),"")</f>
        <v/>
      </c>
      <c r="B1034" t="str">
        <f>IF(AND(trading_client_detail!$A1034&lt;&gt;"",ROUND(trading_client_detail!$G1034,0)&lt;&gt;0),IF(OR(LEFT(trading_client_detail!$F1034,3)="USD",RIGHT(trading_client_detail!$F1034,3)="USD"),"",IF(NOT(ISERROR(VLOOKUP(trading_client_detail!$E1034,'asset_&amp;_open_positions'!$E:$M, 6, FALSE))),VLOOKUP(trading_client_detail!$E1034,'asset_&amp;_open_positions'!$E:$M, 6, FALSE),IF(NOT(ISERROR(VLOOKUP($A1034,'asset_&amp;_open_positions'!$E:$M, 6, FALSE))),VLOOKUP($A1034,'asset_&amp;_open_positions'!$E:$M, 6, FALSE),"ASSET"))),"")</f>
        <v/>
      </c>
      <c r="C1034" t="str">
        <f>IF(AND(trading_client_detail!$A1034&lt;&gt;"",ROUND(trading_client_detail!$G1034,0)&lt;&gt;0),IF(OR(LEFT(trading_client_detail!$F1034,3)="USD",RIGHT(trading_client_detail!$F1034,3)="USD"),"",IF(NOT(ISERROR(VLOOKUP(trading_client_detail!$E1034,'asset_&amp;_open_positions'!$E:$M, 6, FALSE))),VLOOKUP(trading_client_detail!$E1034,'asset_&amp;_open_positions'!$E:$M, 8, FALSE),IF(NOT(ISERROR(VLOOKUP($A1034,'asset_&amp;_open_positions'!$E:$M, 6, FALSE))),VLOOKUP($A1034,'asset_&amp;_open_positions'!$E:$M, 8, FALSE),1))),"")</f>
        <v/>
      </c>
      <c r="D1034" s="42" t="str">
        <f>IF(trading_client_detail!$A1034&lt;&gt;"",IF(OR(LEFT(trading_client_detail!$F1034,3)="USD",RIGHT(trading_client_detail!$F1034,3)="USD",LEFT(trading_client_detail!$F1034,3)="EUR",RIGHT(trading_client_detail!$F1034,3)="EUR"),"",trading_client_detail!$G1034),"")</f>
        <v/>
      </c>
    </row>
    <row r="1035" spans="1:4" x14ac:dyDescent="0.25">
      <c r="A1035" t="str">
        <f>IF(AND(trading_client_detail!$A1035&lt;&gt;"",ROUND(trading_client_detail!$G1035,0)&lt;&gt;0),IF(OR(LEFT(trading_client_detail!$F1035,3)="USD",RIGHT(trading_client_detail!$F1035,3)="USD",LEFT(trading_client_detail!$F1035,3)="EUR",RIGHT(trading_client_detail!$F1035,3)="EUR"),"",IF(NOT(ISERROR(VLOOKUP(trading_client_detail!$E1035,'asset_&amp;_open_positions'!$E:$M, 9, FALSE))),VLOOKUP(trading_client_detail!$E1035,'asset_&amp;_open_positions'!$E:$M, 9, FALSE),IF(NOT(ISERROR(VLOOKUP(trading_client_detail!$F1035,'asset_&amp;_open_positions'!$E:$M, 9, FALSE))),VLOOKUP(trading_client_detail!$F1035,'asset_&amp;_open_positions'!$E:$M, 9, FALSE),RIGHT(trading_client_detail!$F1035,LEN(trading_client_detail!$F1035)-1)))),"")</f>
        <v/>
      </c>
      <c r="B1035" t="str">
        <f>IF(AND(trading_client_detail!$A1035&lt;&gt;"",ROUND(trading_client_detail!$G1035,0)&lt;&gt;0),IF(OR(LEFT(trading_client_detail!$F1035,3)="USD",RIGHT(trading_client_detail!$F1035,3)="USD"),"",IF(NOT(ISERROR(VLOOKUP(trading_client_detail!$E1035,'asset_&amp;_open_positions'!$E:$M, 6, FALSE))),VLOOKUP(trading_client_detail!$E1035,'asset_&amp;_open_positions'!$E:$M, 6, FALSE),IF(NOT(ISERROR(VLOOKUP($A1035,'asset_&amp;_open_positions'!$E:$M, 6, FALSE))),VLOOKUP($A1035,'asset_&amp;_open_positions'!$E:$M, 6, FALSE),"ASSET"))),"")</f>
        <v/>
      </c>
      <c r="C1035" t="str">
        <f>IF(AND(trading_client_detail!$A1035&lt;&gt;"",ROUND(trading_client_detail!$G1035,0)&lt;&gt;0),IF(OR(LEFT(trading_client_detail!$F1035,3)="USD",RIGHT(trading_client_detail!$F1035,3)="USD"),"",IF(NOT(ISERROR(VLOOKUP(trading_client_detail!$E1035,'asset_&amp;_open_positions'!$E:$M, 6, FALSE))),VLOOKUP(trading_client_detail!$E1035,'asset_&amp;_open_positions'!$E:$M, 8, FALSE),IF(NOT(ISERROR(VLOOKUP($A1035,'asset_&amp;_open_positions'!$E:$M, 6, FALSE))),VLOOKUP($A1035,'asset_&amp;_open_positions'!$E:$M, 8, FALSE),1))),"")</f>
        <v/>
      </c>
      <c r="D1035" s="42" t="str">
        <f>IF(trading_client_detail!$A1035&lt;&gt;"",IF(OR(LEFT(trading_client_detail!$F1035,3)="USD",RIGHT(trading_client_detail!$F1035,3)="USD",LEFT(trading_client_detail!$F1035,3)="EUR",RIGHT(trading_client_detail!$F1035,3)="EUR"),"",trading_client_detail!$G1035),"")</f>
        <v/>
      </c>
    </row>
    <row r="1036" spans="1:4" x14ac:dyDescent="0.25">
      <c r="A1036" t="str">
        <f>IF(AND(trading_client_detail!$A1036&lt;&gt;"",ROUND(trading_client_detail!$G1036,0)&lt;&gt;0),IF(OR(LEFT(trading_client_detail!$F1036,3)="USD",RIGHT(trading_client_detail!$F1036,3)="USD",LEFT(trading_client_detail!$F1036,3)="EUR",RIGHT(trading_client_detail!$F1036,3)="EUR"),"",IF(NOT(ISERROR(VLOOKUP(trading_client_detail!$E1036,'asset_&amp;_open_positions'!$E:$M, 9, FALSE))),VLOOKUP(trading_client_detail!$E1036,'asset_&amp;_open_positions'!$E:$M, 9, FALSE),IF(NOT(ISERROR(VLOOKUP(trading_client_detail!$F1036,'asset_&amp;_open_positions'!$E:$M, 9, FALSE))),VLOOKUP(trading_client_detail!$F1036,'asset_&amp;_open_positions'!$E:$M, 9, FALSE),RIGHT(trading_client_detail!$F1036,LEN(trading_client_detail!$F1036)-1)))),"")</f>
        <v/>
      </c>
      <c r="B1036" t="str">
        <f>IF(AND(trading_client_detail!$A1036&lt;&gt;"",ROUND(trading_client_detail!$G1036,0)&lt;&gt;0),IF(OR(LEFT(trading_client_detail!$F1036,3)="USD",RIGHT(trading_client_detail!$F1036,3)="USD"),"",IF(NOT(ISERROR(VLOOKUP(trading_client_detail!$E1036,'asset_&amp;_open_positions'!$E:$M, 6, FALSE))),VLOOKUP(trading_client_detail!$E1036,'asset_&amp;_open_positions'!$E:$M, 6, FALSE),IF(NOT(ISERROR(VLOOKUP($A1036,'asset_&amp;_open_positions'!$E:$M, 6, FALSE))),VLOOKUP($A1036,'asset_&amp;_open_positions'!$E:$M, 6, FALSE),"ASSET"))),"")</f>
        <v/>
      </c>
      <c r="C1036" t="str">
        <f>IF(AND(trading_client_detail!$A1036&lt;&gt;"",ROUND(trading_client_detail!$G1036,0)&lt;&gt;0),IF(OR(LEFT(trading_client_detail!$F1036,3)="USD",RIGHT(trading_client_detail!$F1036,3)="USD"),"",IF(NOT(ISERROR(VLOOKUP(trading_client_detail!$E1036,'asset_&amp;_open_positions'!$E:$M, 6, FALSE))),VLOOKUP(trading_client_detail!$E1036,'asset_&amp;_open_positions'!$E:$M, 8, FALSE),IF(NOT(ISERROR(VLOOKUP($A1036,'asset_&amp;_open_positions'!$E:$M, 6, FALSE))),VLOOKUP($A1036,'asset_&amp;_open_positions'!$E:$M, 8, FALSE),1))),"")</f>
        <v/>
      </c>
      <c r="D1036" s="42" t="str">
        <f>IF(trading_client_detail!$A1036&lt;&gt;"",IF(OR(LEFT(trading_client_detail!$F1036,3)="USD",RIGHT(trading_client_detail!$F1036,3)="USD",LEFT(trading_client_detail!$F1036,3)="EUR",RIGHT(trading_client_detail!$F1036,3)="EUR"),"",trading_client_detail!$G1036),"")</f>
        <v/>
      </c>
    </row>
    <row r="1037" spans="1:4" x14ac:dyDescent="0.25">
      <c r="A1037" t="str">
        <f>IF(AND(trading_client_detail!$A1037&lt;&gt;"",ROUND(trading_client_detail!$G1037,0)&lt;&gt;0),IF(OR(LEFT(trading_client_detail!$F1037,3)="USD",RIGHT(trading_client_detail!$F1037,3)="USD",LEFT(trading_client_detail!$F1037,3)="EUR",RIGHT(trading_client_detail!$F1037,3)="EUR"),"",IF(NOT(ISERROR(VLOOKUP(trading_client_detail!$E1037,'asset_&amp;_open_positions'!$E:$M, 9, FALSE))),VLOOKUP(trading_client_detail!$E1037,'asset_&amp;_open_positions'!$E:$M, 9, FALSE),IF(NOT(ISERROR(VLOOKUP(trading_client_detail!$F1037,'asset_&amp;_open_positions'!$E:$M, 9, FALSE))),VLOOKUP(trading_client_detail!$F1037,'asset_&amp;_open_positions'!$E:$M, 9, FALSE),RIGHT(trading_client_detail!$F1037,LEN(trading_client_detail!$F1037)-1)))),"")</f>
        <v/>
      </c>
      <c r="B1037" t="str">
        <f>IF(AND(trading_client_detail!$A1037&lt;&gt;"",ROUND(trading_client_detail!$G1037,0)&lt;&gt;0),IF(OR(LEFT(trading_client_detail!$F1037,3)="USD",RIGHT(trading_client_detail!$F1037,3)="USD"),"",IF(NOT(ISERROR(VLOOKUP(trading_client_detail!$E1037,'asset_&amp;_open_positions'!$E:$M, 6, FALSE))),VLOOKUP(trading_client_detail!$E1037,'asset_&amp;_open_positions'!$E:$M, 6, FALSE),IF(NOT(ISERROR(VLOOKUP($A1037,'asset_&amp;_open_positions'!$E:$M, 6, FALSE))),VLOOKUP($A1037,'asset_&amp;_open_positions'!$E:$M, 6, FALSE),"ASSET"))),"")</f>
        <v/>
      </c>
      <c r="C1037" t="str">
        <f>IF(AND(trading_client_detail!$A1037&lt;&gt;"",ROUND(trading_client_detail!$G1037,0)&lt;&gt;0),IF(OR(LEFT(trading_client_detail!$F1037,3)="USD",RIGHT(trading_client_detail!$F1037,3)="USD"),"",IF(NOT(ISERROR(VLOOKUP(trading_client_detail!$E1037,'asset_&amp;_open_positions'!$E:$M, 6, FALSE))),VLOOKUP(trading_client_detail!$E1037,'asset_&amp;_open_positions'!$E:$M, 8, FALSE),IF(NOT(ISERROR(VLOOKUP($A1037,'asset_&amp;_open_positions'!$E:$M, 6, FALSE))),VLOOKUP($A1037,'asset_&amp;_open_positions'!$E:$M, 8, FALSE),1))),"")</f>
        <v/>
      </c>
      <c r="D1037" s="42" t="str">
        <f>IF(trading_client_detail!$A1037&lt;&gt;"",IF(OR(LEFT(trading_client_detail!$F1037,3)="USD",RIGHT(trading_client_detail!$F1037,3)="USD",LEFT(trading_client_detail!$F1037,3)="EUR",RIGHT(trading_client_detail!$F1037,3)="EUR"),"",trading_client_detail!$G1037),"")</f>
        <v/>
      </c>
    </row>
    <row r="1038" spans="1:4" x14ac:dyDescent="0.25">
      <c r="A1038" t="str">
        <f>IF(AND(trading_client_detail!$A1038&lt;&gt;"",ROUND(trading_client_detail!$G1038,0)&lt;&gt;0),IF(OR(LEFT(trading_client_detail!$F1038,3)="USD",RIGHT(trading_client_detail!$F1038,3)="USD",LEFT(trading_client_detail!$F1038,3)="EUR",RIGHT(trading_client_detail!$F1038,3)="EUR"),"",IF(NOT(ISERROR(VLOOKUP(trading_client_detail!$E1038,'asset_&amp;_open_positions'!$E:$M, 9, FALSE))),VLOOKUP(trading_client_detail!$E1038,'asset_&amp;_open_positions'!$E:$M, 9, FALSE),IF(NOT(ISERROR(VLOOKUP(trading_client_detail!$F1038,'asset_&amp;_open_positions'!$E:$M, 9, FALSE))),VLOOKUP(trading_client_detail!$F1038,'asset_&amp;_open_positions'!$E:$M, 9, FALSE),RIGHT(trading_client_detail!$F1038,LEN(trading_client_detail!$F1038)-1)))),"")</f>
        <v/>
      </c>
      <c r="B1038" t="str">
        <f>IF(AND(trading_client_detail!$A1038&lt;&gt;"",ROUND(trading_client_detail!$G1038,0)&lt;&gt;0),IF(OR(LEFT(trading_client_detail!$F1038,3)="USD",RIGHT(trading_client_detail!$F1038,3)="USD"),"",IF(NOT(ISERROR(VLOOKUP(trading_client_detail!$E1038,'asset_&amp;_open_positions'!$E:$M, 6, FALSE))),VLOOKUP(trading_client_detail!$E1038,'asset_&amp;_open_positions'!$E:$M, 6, FALSE),IF(NOT(ISERROR(VLOOKUP($A1038,'asset_&amp;_open_positions'!$E:$M, 6, FALSE))),VLOOKUP($A1038,'asset_&amp;_open_positions'!$E:$M, 6, FALSE),"ASSET"))),"")</f>
        <v/>
      </c>
      <c r="C1038" t="str">
        <f>IF(AND(trading_client_detail!$A1038&lt;&gt;"",ROUND(trading_client_detail!$G1038,0)&lt;&gt;0),IF(OR(LEFT(trading_client_detail!$F1038,3)="USD",RIGHT(trading_client_detail!$F1038,3)="USD"),"",IF(NOT(ISERROR(VLOOKUP(trading_client_detail!$E1038,'asset_&amp;_open_positions'!$E:$M, 6, FALSE))),VLOOKUP(trading_client_detail!$E1038,'asset_&amp;_open_positions'!$E:$M, 8, FALSE),IF(NOT(ISERROR(VLOOKUP($A1038,'asset_&amp;_open_positions'!$E:$M, 6, FALSE))),VLOOKUP($A1038,'asset_&amp;_open_positions'!$E:$M, 8, FALSE),1))),"")</f>
        <v/>
      </c>
      <c r="D1038" s="42" t="str">
        <f>IF(trading_client_detail!$A1038&lt;&gt;"",IF(OR(LEFT(trading_client_detail!$F1038,3)="USD",RIGHT(trading_client_detail!$F1038,3)="USD",LEFT(trading_client_detail!$F1038,3)="EUR",RIGHT(trading_client_detail!$F1038,3)="EUR"),"",trading_client_detail!$G1038),"")</f>
        <v/>
      </c>
    </row>
    <row r="1039" spans="1:4" x14ac:dyDescent="0.25">
      <c r="A1039" t="str">
        <f>IF(AND(trading_client_detail!$A1039&lt;&gt;"",ROUND(trading_client_detail!$G1039,0)&lt;&gt;0),IF(OR(LEFT(trading_client_detail!$F1039,3)="USD",RIGHT(trading_client_detail!$F1039,3)="USD",LEFT(trading_client_detail!$F1039,3)="EUR",RIGHT(trading_client_detail!$F1039,3)="EUR"),"",IF(NOT(ISERROR(VLOOKUP(trading_client_detail!$E1039,'asset_&amp;_open_positions'!$E:$M, 9, FALSE))),VLOOKUP(trading_client_detail!$E1039,'asset_&amp;_open_positions'!$E:$M, 9, FALSE),IF(NOT(ISERROR(VLOOKUP(trading_client_detail!$F1039,'asset_&amp;_open_positions'!$E:$M, 9, FALSE))),VLOOKUP(trading_client_detail!$F1039,'asset_&amp;_open_positions'!$E:$M, 9, FALSE),RIGHT(trading_client_detail!$F1039,LEN(trading_client_detail!$F1039)-1)))),"")</f>
        <v/>
      </c>
      <c r="B1039" t="str">
        <f>IF(AND(trading_client_detail!$A1039&lt;&gt;"",ROUND(trading_client_detail!$G1039,0)&lt;&gt;0),IF(OR(LEFT(trading_client_detail!$F1039,3)="USD",RIGHT(trading_client_detail!$F1039,3)="USD"),"",IF(NOT(ISERROR(VLOOKUP(trading_client_detail!$E1039,'asset_&amp;_open_positions'!$E:$M, 6, FALSE))),VLOOKUP(trading_client_detail!$E1039,'asset_&amp;_open_positions'!$E:$M, 6, FALSE),IF(NOT(ISERROR(VLOOKUP($A1039,'asset_&amp;_open_positions'!$E:$M, 6, FALSE))),VLOOKUP($A1039,'asset_&amp;_open_positions'!$E:$M, 6, FALSE),"ASSET"))),"")</f>
        <v/>
      </c>
      <c r="C1039" t="str">
        <f>IF(AND(trading_client_detail!$A1039&lt;&gt;"",ROUND(trading_client_detail!$G1039,0)&lt;&gt;0),IF(OR(LEFT(trading_client_detail!$F1039,3)="USD",RIGHT(trading_client_detail!$F1039,3)="USD"),"",IF(NOT(ISERROR(VLOOKUP(trading_client_detail!$E1039,'asset_&amp;_open_positions'!$E:$M, 6, FALSE))),VLOOKUP(trading_client_detail!$E1039,'asset_&amp;_open_positions'!$E:$M, 8, FALSE),IF(NOT(ISERROR(VLOOKUP($A1039,'asset_&amp;_open_positions'!$E:$M, 6, FALSE))),VLOOKUP($A1039,'asset_&amp;_open_positions'!$E:$M, 8, FALSE),1))),"")</f>
        <v/>
      </c>
      <c r="D1039" s="42" t="str">
        <f>IF(trading_client_detail!$A1039&lt;&gt;"",IF(OR(LEFT(trading_client_detail!$F1039,3)="USD",RIGHT(trading_client_detail!$F1039,3)="USD",LEFT(trading_client_detail!$F1039,3)="EUR",RIGHT(trading_client_detail!$F1039,3)="EUR"),"",trading_client_detail!$G1039),"")</f>
        <v/>
      </c>
    </row>
    <row r="1040" spans="1:4" x14ac:dyDescent="0.25">
      <c r="A1040" t="str">
        <f>IF(AND(trading_client_detail!$A1040&lt;&gt;"",ROUND(trading_client_detail!$G1040,0)&lt;&gt;0),IF(OR(LEFT(trading_client_detail!$F1040,3)="USD",RIGHT(trading_client_detail!$F1040,3)="USD",LEFT(trading_client_detail!$F1040,3)="EUR",RIGHT(trading_client_detail!$F1040,3)="EUR"),"",IF(NOT(ISERROR(VLOOKUP(trading_client_detail!$E1040,'asset_&amp;_open_positions'!$E:$M, 9, FALSE))),VLOOKUP(trading_client_detail!$E1040,'asset_&amp;_open_positions'!$E:$M, 9, FALSE),IF(NOT(ISERROR(VLOOKUP(trading_client_detail!$F1040,'asset_&amp;_open_positions'!$E:$M, 9, FALSE))),VLOOKUP(trading_client_detail!$F1040,'asset_&amp;_open_positions'!$E:$M, 9, FALSE),RIGHT(trading_client_detail!$F1040,LEN(trading_client_detail!$F1040)-1)))),"")</f>
        <v/>
      </c>
      <c r="B1040" t="str">
        <f>IF(AND(trading_client_detail!$A1040&lt;&gt;"",ROUND(trading_client_detail!$G1040,0)&lt;&gt;0),IF(OR(LEFT(trading_client_detail!$F1040,3)="USD",RIGHT(trading_client_detail!$F1040,3)="USD"),"",IF(NOT(ISERROR(VLOOKUP(trading_client_detail!$E1040,'asset_&amp;_open_positions'!$E:$M, 6, FALSE))),VLOOKUP(trading_client_detail!$E1040,'asset_&amp;_open_positions'!$E:$M, 6, FALSE),IF(NOT(ISERROR(VLOOKUP($A1040,'asset_&amp;_open_positions'!$E:$M, 6, FALSE))),VLOOKUP($A1040,'asset_&amp;_open_positions'!$E:$M, 6, FALSE),"ASSET"))),"")</f>
        <v/>
      </c>
      <c r="C1040" t="str">
        <f>IF(AND(trading_client_detail!$A1040&lt;&gt;"",ROUND(trading_client_detail!$G1040,0)&lt;&gt;0),IF(OR(LEFT(trading_client_detail!$F1040,3)="USD",RIGHT(trading_client_detail!$F1040,3)="USD"),"",IF(NOT(ISERROR(VLOOKUP(trading_client_detail!$E1040,'asset_&amp;_open_positions'!$E:$M, 6, FALSE))),VLOOKUP(trading_client_detail!$E1040,'asset_&amp;_open_positions'!$E:$M, 8, FALSE),IF(NOT(ISERROR(VLOOKUP($A1040,'asset_&amp;_open_positions'!$E:$M, 6, FALSE))),VLOOKUP($A1040,'asset_&amp;_open_positions'!$E:$M, 8, FALSE),1))),"")</f>
        <v/>
      </c>
      <c r="D1040" s="42" t="str">
        <f>IF(trading_client_detail!$A1040&lt;&gt;"",IF(OR(LEFT(trading_client_detail!$F1040,3)="USD",RIGHT(trading_client_detail!$F1040,3)="USD",LEFT(trading_client_detail!$F1040,3)="EUR",RIGHT(trading_client_detail!$F1040,3)="EUR"),"",trading_client_detail!$G1040),"")</f>
        <v/>
      </c>
    </row>
    <row r="1041" spans="1:4" x14ac:dyDescent="0.25">
      <c r="A1041" t="str">
        <f>IF(AND(trading_client_detail!$A1041&lt;&gt;"",ROUND(trading_client_detail!$G1041,0)&lt;&gt;0),IF(OR(LEFT(trading_client_detail!$F1041,3)="USD",RIGHT(trading_client_detail!$F1041,3)="USD",LEFT(trading_client_detail!$F1041,3)="EUR",RIGHT(trading_client_detail!$F1041,3)="EUR"),"",IF(NOT(ISERROR(VLOOKUP(trading_client_detail!$E1041,'asset_&amp;_open_positions'!$E:$M, 9, FALSE))),VLOOKUP(trading_client_detail!$E1041,'asset_&amp;_open_positions'!$E:$M, 9, FALSE),IF(NOT(ISERROR(VLOOKUP(trading_client_detail!$F1041,'asset_&amp;_open_positions'!$E:$M, 9, FALSE))),VLOOKUP(trading_client_detail!$F1041,'asset_&amp;_open_positions'!$E:$M, 9, FALSE),RIGHT(trading_client_detail!$F1041,LEN(trading_client_detail!$F1041)-1)))),"")</f>
        <v/>
      </c>
      <c r="B1041" t="str">
        <f>IF(AND(trading_client_detail!$A1041&lt;&gt;"",ROUND(trading_client_detail!$G1041,0)&lt;&gt;0),IF(OR(LEFT(trading_client_detail!$F1041,3)="USD",RIGHT(trading_client_detail!$F1041,3)="USD"),"",IF(NOT(ISERROR(VLOOKUP(trading_client_detail!$E1041,'asset_&amp;_open_positions'!$E:$M, 6, FALSE))),VLOOKUP(trading_client_detail!$E1041,'asset_&amp;_open_positions'!$E:$M, 6, FALSE),IF(NOT(ISERROR(VLOOKUP($A1041,'asset_&amp;_open_positions'!$E:$M, 6, FALSE))),VLOOKUP($A1041,'asset_&amp;_open_positions'!$E:$M, 6, FALSE),"ASSET"))),"")</f>
        <v/>
      </c>
      <c r="C1041" t="str">
        <f>IF(AND(trading_client_detail!$A1041&lt;&gt;"",ROUND(trading_client_detail!$G1041,0)&lt;&gt;0),IF(OR(LEFT(trading_client_detail!$F1041,3)="USD",RIGHT(trading_client_detail!$F1041,3)="USD"),"",IF(NOT(ISERROR(VLOOKUP(trading_client_detail!$E1041,'asset_&amp;_open_positions'!$E:$M, 6, FALSE))),VLOOKUP(trading_client_detail!$E1041,'asset_&amp;_open_positions'!$E:$M, 8, FALSE),IF(NOT(ISERROR(VLOOKUP($A1041,'asset_&amp;_open_positions'!$E:$M, 6, FALSE))),VLOOKUP($A1041,'asset_&amp;_open_positions'!$E:$M, 8, FALSE),1))),"")</f>
        <v/>
      </c>
      <c r="D1041" s="42" t="str">
        <f>IF(trading_client_detail!$A1041&lt;&gt;"",IF(OR(LEFT(trading_client_detail!$F1041,3)="USD",RIGHT(trading_client_detail!$F1041,3)="USD",LEFT(trading_client_detail!$F1041,3)="EUR",RIGHT(trading_client_detail!$F1041,3)="EUR"),"",trading_client_detail!$G1041),"")</f>
        <v/>
      </c>
    </row>
    <row r="1042" spans="1:4" x14ac:dyDescent="0.25">
      <c r="A1042" t="str">
        <f>IF(AND(trading_client_detail!$A1042&lt;&gt;"",ROUND(trading_client_detail!$G1042,0)&lt;&gt;0),IF(OR(LEFT(trading_client_detail!$F1042,3)="USD",RIGHT(trading_client_detail!$F1042,3)="USD",LEFT(trading_client_detail!$F1042,3)="EUR",RIGHT(trading_client_detail!$F1042,3)="EUR"),"",IF(NOT(ISERROR(VLOOKUP(trading_client_detail!$E1042,'asset_&amp;_open_positions'!$E:$M, 9, FALSE))),VLOOKUP(trading_client_detail!$E1042,'asset_&amp;_open_positions'!$E:$M, 9, FALSE),IF(NOT(ISERROR(VLOOKUP(trading_client_detail!$F1042,'asset_&amp;_open_positions'!$E:$M, 9, FALSE))),VLOOKUP(trading_client_detail!$F1042,'asset_&amp;_open_positions'!$E:$M, 9, FALSE),RIGHT(trading_client_detail!$F1042,LEN(trading_client_detail!$F1042)-1)))),"")</f>
        <v/>
      </c>
      <c r="B1042" t="str">
        <f>IF(AND(trading_client_detail!$A1042&lt;&gt;"",ROUND(trading_client_detail!$G1042,0)&lt;&gt;0),IF(OR(LEFT(trading_client_detail!$F1042,3)="USD",RIGHT(trading_client_detail!$F1042,3)="USD"),"",IF(NOT(ISERROR(VLOOKUP(trading_client_detail!$E1042,'asset_&amp;_open_positions'!$E:$M, 6, FALSE))),VLOOKUP(trading_client_detail!$E1042,'asset_&amp;_open_positions'!$E:$M, 6, FALSE),IF(NOT(ISERROR(VLOOKUP($A1042,'asset_&amp;_open_positions'!$E:$M, 6, FALSE))),VLOOKUP($A1042,'asset_&amp;_open_positions'!$E:$M, 6, FALSE),"ASSET"))),"")</f>
        <v/>
      </c>
      <c r="C1042" t="str">
        <f>IF(AND(trading_client_detail!$A1042&lt;&gt;"",ROUND(trading_client_detail!$G1042,0)&lt;&gt;0),IF(OR(LEFT(trading_client_detail!$F1042,3)="USD",RIGHT(trading_client_detail!$F1042,3)="USD"),"",IF(NOT(ISERROR(VLOOKUP(trading_client_detail!$E1042,'asset_&amp;_open_positions'!$E:$M, 6, FALSE))),VLOOKUP(trading_client_detail!$E1042,'asset_&amp;_open_positions'!$E:$M, 8, FALSE),IF(NOT(ISERROR(VLOOKUP($A1042,'asset_&amp;_open_positions'!$E:$M, 6, FALSE))),VLOOKUP($A1042,'asset_&amp;_open_positions'!$E:$M, 8, FALSE),1))),"")</f>
        <v/>
      </c>
      <c r="D1042" s="42" t="str">
        <f>IF(trading_client_detail!$A1042&lt;&gt;"",IF(OR(LEFT(trading_client_detail!$F1042,3)="USD",RIGHT(trading_client_detail!$F1042,3)="USD",LEFT(trading_client_detail!$F1042,3)="EUR",RIGHT(trading_client_detail!$F1042,3)="EUR"),"",trading_client_detail!$G1042),"")</f>
        <v/>
      </c>
    </row>
    <row r="1043" spans="1:4" x14ac:dyDescent="0.25">
      <c r="A1043" t="str">
        <f>IF(AND(trading_client_detail!$A1043&lt;&gt;"",ROUND(trading_client_detail!$G1043,0)&lt;&gt;0),IF(OR(LEFT(trading_client_detail!$F1043,3)="USD",RIGHT(trading_client_detail!$F1043,3)="USD",LEFT(trading_client_detail!$F1043,3)="EUR",RIGHT(trading_client_detail!$F1043,3)="EUR"),"",IF(NOT(ISERROR(VLOOKUP(trading_client_detail!$E1043,'asset_&amp;_open_positions'!$E:$M, 9, FALSE))),VLOOKUP(trading_client_detail!$E1043,'asset_&amp;_open_positions'!$E:$M, 9, FALSE),IF(NOT(ISERROR(VLOOKUP(trading_client_detail!$F1043,'asset_&amp;_open_positions'!$E:$M, 9, FALSE))),VLOOKUP(trading_client_detail!$F1043,'asset_&amp;_open_positions'!$E:$M, 9, FALSE),RIGHT(trading_client_detail!$F1043,LEN(trading_client_detail!$F1043)-1)))),"")</f>
        <v/>
      </c>
      <c r="B1043" t="str">
        <f>IF(AND(trading_client_detail!$A1043&lt;&gt;"",ROUND(trading_client_detail!$G1043,0)&lt;&gt;0),IF(OR(LEFT(trading_client_detail!$F1043,3)="USD",RIGHT(trading_client_detail!$F1043,3)="USD"),"",IF(NOT(ISERROR(VLOOKUP(trading_client_detail!$E1043,'asset_&amp;_open_positions'!$E:$M, 6, FALSE))),VLOOKUP(trading_client_detail!$E1043,'asset_&amp;_open_positions'!$E:$M, 6, FALSE),IF(NOT(ISERROR(VLOOKUP($A1043,'asset_&amp;_open_positions'!$E:$M, 6, FALSE))),VLOOKUP($A1043,'asset_&amp;_open_positions'!$E:$M, 6, FALSE),"ASSET"))),"")</f>
        <v/>
      </c>
      <c r="C1043" t="str">
        <f>IF(AND(trading_client_detail!$A1043&lt;&gt;"",ROUND(trading_client_detail!$G1043,0)&lt;&gt;0),IF(OR(LEFT(trading_client_detail!$F1043,3)="USD",RIGHT(trading_client_detail!$F1043,3)="USD"),"",IF(NOT(ISERROR(VLOOKUP(trading_client_detail!$E1043,'asset_&amp;_open_positions'!$E:$M, 6, FALSE))),VLOOKUP(trading_client_detail!$E1043,'asset_&amp;_open_positions'!$E:$M, 8, FALSE),IF(NOT(ISERROR(VLOOKUP($A1043,'asset_&amp;_open_positions'!$E:$M, 6, FALSE))),VLOOKUP($A1043,'asset_&amp;_open_positions'!$E:$M, 8, FALSE),1))),"")</f>
        <v/>
      </c>
      <c r="D1043" s="42" t="str">
        <f>IF(trading_client_detail!$A1043&lt;&gt;"",IF(OR(LEFT(trading_client_detail!$F1043,3)="USD",RIGHT(trading_client_detail!$F1043,3)="USD",LEFT(trading_client_detail!$F1043,3)="EUR",RIGHT(trading_client_detail!$F1043,3)="EUR"),"",trading_client_detail!$G1043),"")</f>
        <v/>
      </c>
    </row>
    <row r="1044" spans="1:4" x14ac:dyDescent="0.25">
      <c r="A1044" t="str">
        <f>IF(AND(trading_client_detail!$A1044&lt;&gt;"",ROUND(trading_client_detail!$G1044,0)&lt;&gt;0),IF(OR(LEFT(trading_client_detail!$F1044,3)="USD",RIGHT(trading_client_detail!$F1044,3)="USD",LEFT(trading_client_detail!$F1044,3)="EUR",RIGHT(trading_client_detail!$F1044,3)="EUR"),"",IF(NOT(ISERROR(VLOOKUP(trading_client_detail!$E1044,'asset_&amp;_open_positions'!$E:$M, 9, FALSE))),VLOOKUP(trading_client_detail!$E1044,'asset_&amp;_open_positions'!$E:$M, 9, FALSE),IF(NOT(ISERROR(VLOOKUP(trading_client_detail!$F1044,'asset_&amp;_open_positions'!$E:$M, 9, FALSE))),VLOOKUP(trading_client_detail!$F1044,'asset_&amp;_open_positions'!$E:$M, 9, FALSE),RIGHT(trading_client_detail!$F1044,LEN(trading_client_detail!$F1044)-1)))),"")</f>
        <v/>
      </c>
      <c r="B1044" t="str">
        <f>IF(AND(trading_client_detail!$A1044&lt;&gt;"",ROUND(trading_client_detail!$G1044,0)&lt;&gt;0),IF(OR(LEFT(trading_client_detail!$F1044,3)="USD",RIGHT(trading_client_detail!$F1044,3)="USD"),"",IF(NOT(ISERROR(VLOOKUP(trading_client_detail!$E1044,'asset_&amp;_open_positions'!$E:$M, 6, FALSE))),VLOOKUP(trading_client_detail!$E1044,'asset_&amp;_open_positions'!$E:$M, 6, FALSE),IF(NOT(ISERROR(VLOOKUP($A1044,'asset_&amp;_open_positions'!$E:$M, 6, FALSE))),VLOOKUP($A1044,'asset_&amp;_open_positions'!$E:$M, 6, FALSE),"ASSET"))),"")</f>
        <v/>
      </c>
      <c r="C1044" t="str">
        <f>IF(AND(trading_client_detail!$A1044&lt;&gt;"",ROUND(trading_client_detail!$G1044,0)&lt;&gt;0),IF(OR(LEFT(trading_client_detail!$F1044,3)="USD",RIGHT(trading_client_detail!$F1044,3)="USD"),"",IF(NOT(ISERROR(VLOOKUP(trading_client_detail!$E1044,'asset_&amp;_open_positions'!$E:$M, 6, FALSE))),VLOOKUP(trading_client_detail!$E1044,'asset_&amp;_open_positions'!$E:$M, 8, FALSE),IF(NOT(ISERROR(VLOOKUP($A1044,'asset_&amp;_open_positions'!$E:$M, 6, FALSE))),VLOOKUP($A1044,'asset_&amp;_open_positions'!$E:$M, 8, FALSE),1))),"")</f>
        <v/>
      </c>
      <c r="D1044" s="42" t="str">
        <f>IF(trading_client_detail!$A1044&lt;&gt;"",IF(OR(LEFT(trading_client_detail!$F1044,3)="USD",RIGHT(trading_client_detail!$F1044,3)="USD",LEFT(trading_client_detail!$F1044,3)="EUR",RIGHT(trading_client_detail!$F1044,3)="EUR"),"",trading_client_detail!$G1044),"")</f>
        <v/>
      </c>
    </row>
    <row r="1045" spans="1:4" x14ac:dyDescent="0.25">
      <c r="A1045" t="str">
        <f>IF(AND(trading_client_detail!$A1045&lt;&gt;"",ROUND(trading_client_detail!$G1045,0)&lt;&gt;0),IF(OR(LEFT(trading_client_detail!$F1045,3)="USD",RIGHT(trading_client_detail!$F1045,3)="USD",LEFT(trading_client_detail!$F1045,3)="EUR",RIGHT(trading_client_detail!$F1045,3)="EUR"),"",IF(NOT(ISERROR(VLOOKUP(trading_client_detail!$E1045,'asset_&amp;_open_positions'!$E:$M, 9, FALSE))),VLOOKUP(trading_client_detail!$E1045,'asset_&amp;_open_positions'!$E:$M, 9, FALSE),IF(NOT(ISERROR(VLOOKUP(trading_client_detail!$F1045,'asset_&amp;_open_positions'!$E:$M, 9, FALSE))),VLOOKUP(trading_client_detail!$F1045,'asset_&amp;_open_positions'!$E:$M, 9, FALSE),RIGHT(trading_client_detail!$F1045,LEN(trading_client_detail!$F1045)-1)))),"")</f>
        <v/>
      </c>
      <c r="B1045" t="str">
        <f>IF(AND(trading_client_detail!$A1045&lt;&gt;"",ROUND(trading_client_detail!$G1045,0)&lt;&gt;0),IF(OR(LEFT(trading_client_detail!$F1045,3)="USD",RIGHT(trading_client_detail!$F1045,3)="USD"),"",IF(NOT(ISERROR(VLOOKUP(trading_client_detail!$E1045,'asset_&amp;_open_positions'!$E:$M, 6, FALSE))),VLOOKUP(trading_client_detail!$E1045,'asset_&amp;_open_positions'!$E:$M, 6, FALSE),IF(NOT(ISERROR(VLOOKUP($A1045,'asset_&amp;_open_positions'!$E:$M, 6, FALSE))),VLOOKUP($A1045,'asset_&amp;_open_positions'!$E:$M, 6, FALSE),"ASSET"))),"")</f>
        <v/>
      </c>
      <c r="C1045" t="str">
        <f>IF(AND(trading_client_detail!$A1045&lt;&gt;"",ROUND(trading_client_detail!$G1045,0)&lt;&gt;0),IF(OR(LEFT(trading_client_detail!$F1045,3)="USD",RIGHT(trading_client_detail!$F1045,3)="USD"),"",IF(NOT(ISERROR(VLOOKUP(trading_client_detail!$E1045,'asset_&amp;_open_positions'!$E:$M, 6, FALSE))),VLOOKUP(trading_client_detail!$E1045,'asset_&amp;_open_positions'!$E:$M, 8, FALSE),IF(NOT(ISERROR(VLOOKUP($A1045,'asset_&amp;_open_positions'!$E:$M, 6, FALSE))),VLOOKUP($A1045,'asset_&amp;_open_positions'!$E:$M, 8, FALSE),1))),"")</f>
        <v/>
      </c>
      <c r="D1045" s="42" t="str">
        <f>IF(trading_client_detail!$A1045&lt;&gt;"",IF(OR(LEFT(trading_client_detail!$F1045,3)="USD",RIGHT(trading_client_detail!$F1045,3)="USD",LEFT(trading_client_detail!$F1045,3)="EUR",RIGHT(trading_client_detail!$F1045,3)="EUR"),"",trading_client_detail!$G1045),"")</f>
        <v/>
      </c>
    </row>
    <row r="1046" spans="1:4" x14ac:dyDescent="0.25">
      <c r="A1046" t="str">
        <f>IF(AND(trading_client_detail!$A1046&lt;&gt;"",ROUND(trading_client_detail!$G1046,0)&lt;&gt;0),IF(OR(LEFT(trading_client_detail!$F1046,3)="USD",RIGHT(trading_client_detail!$F1046,3)="USD",LEFT(trading_client_detail!$F1046,3)="EUR",RIGHT(trading_client_detail!$F1046,3)="EUR"),"",IF(NOT(ISERROR(VLOOKUP(trading_client_detail!$E1046,'asset_&amp;_open_positions'!$E:$M, 9, FALSE))),VLOOKUP(trading_client_detail!$E1046,'asset_&amp;_open_positions'!$E:$M, 9, FALSE),IF(NOT(ISERROR(VLOOKUP(trading_client_detail!$F1046,'asset_&amp;_open_positions'!$E:$M, 9, FALSE))),VLOOKUP(trading_client_detail!$F1046,'asset_&amp;_open_positions'!$E:$M, 9, FALSE),RIGHT(trading_client_detail!$F1046,LEN(trading_client_detail!$F1046)-1)))),"")</f>
        <v/>
      </c>
      <c r="B1046" t="str">
        <f>IF(AND(trading_client_detail!$A1046&lt;&gt;"",ROUND(trading_client_detail!$G1046,0)&lt;&gt;0),IF(OR(LEFT(trading_client_detail!$F1046,3)="USD",RIGHT(trading_client_detail!$F1046,3)="USD"),"",IF(NOT(ISERROR(VLOOKUP(trading_client_detail!$E1046,'asset_&amp;_open_positions'!$E:$M, 6, FALSE))),VLOOKUP(trading_client_detail!$E1046,'asset_&amp;_open_positions'!$E:$M, 6, FALSE),IF(NOT(ISERROR(VLOOKUP($A1046,'asset_&amp;_open_positions'!$E:$M, 6, FALSE))),VLOOKUP($A1046,'asset_&amp;_open_positions'!$E:$M, 6, FALSE),"ASSET"))),"")</f>
        <v/>
      </c>
      <c r="C1046" t="str">
        <f>IF(AND(trading_client_detail!$A1046&lt;&gt;"",ROUND(trading_client_detail!$G1046,0)&lt;&gt;0),IF(OR(LEFT(trading_client_detail!$F1046,3)="USD",RIGHT(trading_client_detail!$F1046,3)="USD"),"",IF(NOT(ISERROR(VLOOKUP(trading_client_detail!$E1046,'asset_&amp;_open_positions'!$E:$M, 6, FALSE))),VLOOKUP(trading_client_detail!$E1046,'asset_&amp;_open_positions'!$E:$M, 8, FALSE),IF(NOT(ISERROR(VLOOKUP($A1046,'asset_&amp;_open_positions'!$E:$M, 6, FALSE))),VLOOKUP($A1046,'asset_&amp;_open_positions'!$E:$M, 8, FALSE),1))),"")</f>
        <v/>
      </c>
      <c r="D1046" s="42" t="str">
        <f>IF(trading_client_detail!$A1046&lt;&gt;"",IF(OR(LEFT(trading_client_detail!$F1046,3)="USD",RIGHT(trading_client_detail!$F1046,3)="USD",LEFT(trading_client_detail!$F1046,3)="EUR",RIGHT(trading_client_detail!$F1046,3)="EUR"),"",trading_client_detail!$G1046),"")</f>
        <v/>
      </c>
    </row>
    <row r="1047" spans="1:4" x14ac:dyDescent="0.25">
      <c r="A1047" t="str">
        <f>IF(AND(trading_client_detail!$A1047&lt;&gt;"",ROUND(trading_client_detail!$G1047,0)&lt;&gt;0),IF(OR(LEFT(trading_client_detail!$F1047,3)="USD",RIGHT(trading_client_detail!$F1047,3)="USD",LEFT(trading_client_detail!$F1047,3)="EUR",RIGHT(trading_client_detail!$F1047,3)="EUR"),"",IF(NOT(ISERROR(VLOOKUP(trading_client_detail!$E1047,'asset_&amp;_open_positions'!$E:$M, 9, FALSE))),VLOOKUP(trading_client_detail!$E1047,'asset_&amp;_open_positions'!$E:$M, 9, FALSE),IF(NOT(ISERROR(VLOOKUP(trading_client_detail!$F1047,'asset_&amp;_open_positions'!$E:$M, 9, FALSE))),VLOOKUP(trading_client_detail!$F1047,'asset_&amp;_open_positions'!$E:$M, 9, FALSE),RIGHT(trading_client_detail!$F1047,LEN(trading_client_detail!$F1047)-1)))),"")</f>
        <v/>
      </c>
      <c r="B1047" t="str">
        <f>IF(AND(trading_client_detail!$A1047&lt;&gt;"",ROUND(trading_client_detail!$G1047,0)&lt;&gt;0),IF(OR(LEFT(trading_client_detail!$F1047,3)="USD",RIGHT(trading_client_detail!$F1047,3)="USD"),"",IF(NOT(ISERROR(VLOOKUP(trading_client_detail!$E1047,'asset_&amp;_open_positions'!$E:$M, 6, FALSE))),VLOOKUP(trading_client_detail!$E1047,'asset_&amp;_open_positions'!$E:$M, 6, FALSE),IF(NOT(ISERROR(VLOOKUP($A1047,'asset_&amp;_open_positions'!$E:$M, 6, FALSE))),VLOOKUP($A1047,'asset_&amp;_open_positions'!$E:$M, 6, FALSE),"ASSET"))),"")</f>
        <v/>
      </c>
      <c r="C1047" t="str">
        <f>IF(AND(trading_client_detail!$A1047&lt;&gt;"",ROUND(trading_client_detail!$G1047,0)&lt;&gt;0),IF(OR(LEFT(trading_client_detail!$F1047,3)="USD",RIGHT(trading_client_detail!$F1047,3)="USD"),"",IF(NOT(ISERROR(VLOOKUP(trading_client_detail!$E1047,'asset_&amp;_open_positions'!$E:$M, 6, FALSE))),VLOOKUP(trading_client_detail!$E1047,'asset_&amp;_open_positions'!$E:$M, 8, FALSE),IF(NOT(ISERROR(VLOOKUP($A1047,'asset_&amp;_open_positions'!$E:$M, 6, FALSE))),VLOOKUP($A1047,'asset_&amp;_open_positions'!$E:$M, 8, FALSE),1))),"")</f>
        <v/>
      </c>
      <c r="D1047" s="42" t="str">
        <f>IF(trading_client_detail!$A1047&lt;&gt;"",IF(OR(LEFT(trading_client_detail!$F1047,3)="USD",RIGHT(trading_client_detail!$F1047,3)="USD",LEFT(trading_client_detail!$F1047,3)="EUR",RIGHT(trading_client_detail!$F1047,3)="EUR"),"",trading_client_detail!$G1047),"")</f>
        <v/>
      </c>
    </row>
    <row r="1048" spans="1:4" x14ac:dyDescent="0.25">
      <c r="A1048" t="str">
        <f>IF(AND(trading_client_detail!$A1048&lt;&gt;"",ROUND(trading_client_detail!$G1048,0)&lt;&gt;0),IF(OR(LEFT(trading_client_detail!$F1048,3)="USD",RIGHT(trading_client_detail!$F1048,3)="USD",LEFT(trading_client_detail!$F1048,3)="EUR",RIGHT(trading_client_detail!$F1048,3)="EUR"),"",IF(NOT(ISERROR(VLOOKUP(trading_client_detail!$E1048,'asset_&amp;_open_positions'!$E:$M, 9, FALSE))),VLOOKUP(trading_client_detail!$E1048,'asset_&amp;_open_positions'!$E:$M, 9, FALSE),IF(NOT(ISERROR(VLOOKUP(trading_client_detail!$F1048,'asset_&amp;_open_positions'!$E:$M, 9, FALSE))),VLOOKUP(trading_client_detail!$F1048,'asset_&amp;_open_positions'!$E:$M, 9, FALSE),RIGHT(trading_client_detail!$F1048,LEN(trading_client_detail!$F1048)-1)))),"")</f>
        <v/>
      </c>
      <c r="B1048" t="str">
        <f>IF(AND(trading_client_detail!$A1048&lt;&gt;"",ROUND(trading_client_detail!$G1048,0)&lt;&gt;0),IF(OR(LEFT(trading_client_detail!$F1048,3)="USD",RIGHT(trading_client_detail!$F1048,3)="USD"),"",IF(NOT(ISERROR(VLOOKUP(trading_client_detail!$E1048,'asset_&amp;_open_positions'!$E:$M, 6, FALSE))),VLOOKUP(trading_client_detail!$E1048,'asset_&amp;_open_positions'!$E:$M, 6, FALSE),IF(NOT(ISERROR(VLOOKUP($A1048,'asset_&amp;_open_positions'!$E:$M, 6, FALSE))),VLOOKUP($A1048,'asset_&amp;_open_positions'!$E:$M, 6, FALSE),"ASSET"))),"")</f>
        <v/>
      </c>
      <c r="C1048" t="str">
        <f>IF(AND(trading_client_detail!$A1048&lt;&gt;"",ROUND(trading_client_detail!$G1048,0)&lt;&gt;0),IF(OR(LEFT(trading_client_detail!$F1048,3)="USD",RIGHT(trading_client_detail!$F1048,3)="USD"),"",IF(NOT(ISERROR(VLOOKUP(trading_client_detail!$E1048,'asset_&amp;_open_positions'!$E:$M, 6, FALSE))),VLOOKUP(trading_client_detail!$E1048,'asset_&amp;_open_positions'!$E:$M, 8, FALSE),IF(NOT(ISERROR(VLOOKUP($A1048,'asset_&amp;_open_positions'!$E:$M, 6, FALSE))),VLOOKUP($A1048,'asset_&amp;_open_positions'!$E:$M, 8, FALSE),1))),"")</f>
        <v/>
      </c>
      <c r="D1048" s="42" t="str">
        <f>IF(trading_client_detail!$A1048&lt;&gt;"",IF(OR(LEFT(trading_client_detail!$F1048,3)="USD",RIGHT(trading_client_detail!$F1048,3)="USD",LEFT(trading_client_detail!$F1048,3)="EUR",RIGHT(trading_client_detail!$F1048,3)="EUR"),"",trading_client_detail!$G1048),"")</f>
        <v/>
      </c>
    </row>
    <row r="1049" spans="1:4" x14ac:dyDescent="0.25">
      <c r="A1049" t="str">
        <f>IF(AND(trading_client_detail!$A1049&lt;&gt;"",ROUND(trading_client_detail!$G1049,0)&lt;&gt;0),IF(OR(LEFT(trading_client_detail!$F1049,3)="USD",RIGHT(trading_client_detail!$F1049,3)="USD",LEFT(trading_client_detail!$F1049,3)="EUR",RIGHT(trading_client_detail!$F1049,3)="EUR"),"",IF(NOT(ISERROR(VLOOKUP(trading_client_detail!$E1049,'asset_&amp;_open_positions'!$E:$M, 9, FALSE))),VLOOKUP(trading_client_detail!$E1049,'asset_&amp;_open_positions'!$E:$M, 9, FALSE),IF(NOT(ISERROR(VLOOKUP(trading_client_detail!$F1049,'asset_&amp;_open_positions'!$E:$M, 9, FALSE))),VLOOKUP(trading_client_detail!$F1049,'asset_&amp;_open_positions'!$E:$M, 9, FALSE),RIGHT(trading_client_detail!$F1049,LEN(trading_client_detail!$F1049)-1)))),"")</f>
        <v/>
      </c>
      <c r="B1049" t="str">
        <f>IF(AND(trading_client_detail!$A1049&lt;&gt;"",ROUND(trading_client_detail!$G1049,0)&lt;&gt;0),IF(OR(LEFT(trading_client_detail!$F1049,3)="USD",RIGHT(trading_client_detail!$F1049,3)="USD"),"",IF(NOT(ISERROR(VLOOKUP(trading_client_detail!$E1049,'asset_&amp;_open_positions'!$E:$M, 6, FALSE))),VLOOKUP(trading_client_detail!$E1049,'asset_&amp;_open_positions'!$E:$M, 6, FALSE),IF(NOT(ISERROR(VLOOKUP($A1049,'asset_&amp;_open_positions'!$E:$M, 6, FALSE))),VLOOKUP($A1049,'asset_&amp;_open_positions'!$E:$M, 6, FALSE),"ASSET"))),"")</f>
        <v/>
      </c>
      <c r="C1049" t="str">
        <f>IF(AND(trading_client_detail!$A1049&lt;&gt;"",ROUND(trading_client_detail!$G1049,0)&lt;&gt;0),IF(OR(LEFT(trading_client_detail!$F1049,3)="USD",RIGHT(trading_client_detail!$F1049,3)="USD"),"",IF(NOT(ISERROR(VLOOKUP(trading_client_detail!$E1049,'asset_&amp;_open_positions'!$E:$M, 6, FALSE))),VLOOKUP(trading_client_detail!$E1049,'asset_&amp;_open_positions'!$E:$M, 8, FALSE),IF(NOT(ISERROR(VLOOKUP($A1049,'asset_&amp;_open_positions'!$E:$M, 6, FALSE))),VLOOKUP($A1049,'asset_&amp;_open_positions'!$E:$M, 8, FALSE),1))),"")</f>
        <v/>
      </c>
      <c r="D1049" s="42" t="str">
        <f>IF(trading_client_detail!$A1049&lt;&gt;"",IF(OR(LEFT(trading_client_detail!$F1049,3)="USD",RIGHT(trading_client_detail!$F1049,3)="USD",LEFT(trading_client_detail!$F1049,3)="EUR",RIGHT(trading_client_detail!$F1049,3)="EUR"),"",trading_client_detail!$G1049),"")</f>
        <v/>
      </c>
    </row>
    <row r="1050" spans="1:4" x14ac:dyDescent="0.25">
      <c r="A1050" t="str">
        <f>IF(AND(trading_client_detail!$A1050&lt;&gt;"",ROUND(trading_client_detail!$G1050,0)&lt;&gt;0),IF(OR(LEFT(trading_client_detail!$F1050,3)="USD",RIGHT(trading_client_detail!$F1050,3)="USD",LEFT(trading_client_detail!$F1050,3)="EUR",RIGHT(trading_client_detail!$F1050,3)="EUR"),"",IF(NOT(ISERROR(VLOOKUP(trading_client_detail!$E1050,'asset_&amp;_open_positions'!$E:$M, 9, FALSE))),VLOOKUP(trading_client_detail!$E1050,'asset_&amp;_open_positions'!$E:$M, 9, FALSE),IF(NOT(ISERROR(VLOOKUP(trading_client_detail!$F1050,'asset_&amp;_open_positions'!$E:$M, 9, FALSE))),VLOOKUP(trading_client_detail!$F1050,'asset_&amp;_open_positions'!$E:$M, 9, FALSE),RIGHT(trading_client_detail!$F1050,LEN(trading_client_detail!$F1050)-1)))),"")</f>
        <v/>
      </c>
      <c r="B1050" t="str">
        <f>IF(AND(trading_client_detail!$A1050&lt;&gt;"",ROUND(trading_client_detail!$G1050,0)&lt;&gt;0),IF(OR(LEFT(trading_client_detail!$F1050,3)="USD",RIGHT(trading_client_detail!$F1050,3)="USD"),"",IF(NOT(ISERROR(VLOOKUP(trading_client_detail!$E1050,'asset_&amp;_open_positions'!$E:$M, 6, FALSE))),VLOOKUP(trading_client_detail!$E1050,'asset_&amp;_open_positions'!$E:$M, 6, FALSE),IF(NOT(ISERROR(VLOOKUP($A1050,'asset_&amp;_open_positions'!$E:$M, 6, FALSE))),VLOOKUP($A1050,'asset_&amp;_open_positions'!$E:$M, 6, FALSE),"ASSET"))),"")</f>
        <v/>
      </c>
      <c r="C1050" t="str">
        <f>IF(AND(trading_client_detail!$A1050&lt;&gt;"",ROUND(trading_client_detail!$G1050,0)&lt;&gt;0),IF(OR(LEFT(trading_client_detail!$F1050,3)="USD",RIGHT(trading_client_detail!$F1050,3)="USD"),"",IF(NOT(ISERROR(VLOOKUP(trading_client_detail!$E1050,'asset_&amp;_open_positions'!$E:$M, 6, FALSE))),VLOOKUP(trading_client_detail!$E1050,'asset_&amp;_open_positions'!$E:$M, 8, FALSE),IF(NOT(ISERROR(VLOOKUP($A1050,'asset_&amp;_open_positions'!$E:$M, 6, FALSE))),VLOOKUP($A1050,'asset_&amp;_open_positions'!$E:$M, 8, FALSE),1))),"")</f>
        <v/>
      </c>
      <c r="D1050" s="42" t="str">
        <f>IF(trading_client_detail!$A1050&lt;&gt;"",IF(OR(LEFT(trading_client_detail!$F1050,3)="USD",RIGHT(trading_client_detail!$F1050,3)="USD",LEFT(trading_client_detail!$F1050,3)="EUR",RIGHT(trading_client_detail!$F1050,3)="EUR"),"",trading_client_detail!$G1050),"")</f>
        <v/>
      </c>
    </row>
    <row r="1051" spans="1:4" x14ac:dyDescent="0.25">
      <c r="A1051" t="str">
        <f>IF(AND(trading_client_detail!$A1051&lt;&gt;"",ROUND(trading_client_detail!$G1051,0)&lt;&gt;0),IF(OR(LEFT(trading_client_detail!$F1051,3)="USD",RIGHT(trading_client_detail!$F1051,3)="USD",LEFT(trading_client_detail!$F1051,3)="EUR",RIGHT(trading_client_detail!$F1051,3)="EUR"),"",IF(NOT(ISERROR(VLOOKUP(trading_client_detail!$E1051,'asset_&amp;_open_positions'!$E:$M, 9, FALSE))),VLOOKUP(trading_client_detail!$E1051,'asset_&amp;_open_positions'!$E:$M, 9, FALSE),IF(NOT(ISERROR(VLOOKUP(trading_client_detail!$F1051,'asset_&amp;_open_positions'!$E:$M, 9, FALSE))),VLOOKUP(trading_client_detail!$F1051,'asset_&amp;_open_positions'!$E:$M, 9, FALSE),RIGHT(trading_client_detail!$F1051,LEN(trading_client_detail!$F1051)-1)))),"")</f>
        <v/>
      </c>
      <c r="B1051" t="str">
        <f>IF(AND(trading_client_detail!$A1051&lt;&gt;"",ROUND(trading_client_detail!$G1051,0)&lt;&gt;0),IF(OR(LEFT(trading_client_detail!$F1051,3)="USD",RIGHT(trading_client_detail!$F1051,3)="USD"),"",IF(NOT(ISERROR(VLOOKUP(trading_client_detail!$E1051,'asset_&amp;_open_positions'!$E:$M, 6, FALSE))),VLOOKUP(trading_client_detail!$E1051,'asset_&amp;_open_positions'!$E:$M, 6, FALSE),IF(NOT(ISERROR(VLOOKUP($A1051,'asset_&amp;_open_positions'!$E:$M, 6, FALSE))),VLOOKUP($A1051,'asset_&amp;_open_positions'!$E:$M, 6, FALSE),"ASSET"))),"")</f>
        <v/>
      </c>
      <c r="C1051" t="str">
        <f>IF(AND(trading_client_detail!$A1051&lt;&gt;"",ROUND(trading_client_detail!$G1051,0)&lt;&gt;0),IF(OR(LEFT(trading_client_detail!$F1051,3)="USD",RIGHT(trading_client_detail!$F1051,3)="USD"),"",IF(NOT(ISERROR(VLOOKUP(trading_client_detail!$E1051,'asset_&amp;_open_positions'!$E:$M, 6, FALSE))),VLOOKUP(trading_client_detail!$E1051,'asset_&amp;_open_positions'!$E:$M, 8, FALSE),IF(NOT(ISERROR(VLOOKUP($A1051,'asset_&amp;_open_positions'!$E:$M, 6, FALSE))),VLOOKUP($A1051,'asset_&amp;_open_positions'!$E:$M, 8, FALSE),1))),"")</f>
        <v/>
      </c>
      <c r="D1051" s="42" t="str">
        <f>IF(trading_client_detail!$A1051&lt;&gt;"",IF(OR(LEFT(trading_client_detail!$F1051,3)="USD",RIGHT(trading_client_detail!$F1051,3)="USD",LEFT(trading_client_detail!$F1051,3)="EUR",RIGHT(trading_client_detail!$F1051,3)="EUR"),"",trading_client_detail!$G1051),"")</f>
        <v/>
      </c>
    </row>
    <row r="1052" spans="1:4" x14ac:dyDescent="0.25">
      <c r="A1052" t="str">
        <f>IF(AND(trading_client_detail!$A1052&lt;&gt;"",ROUND(trading_client_detail!$G1052,0)&lt;&gt;0),IF(OR(LEFT(trading_client_detail!$F1052,3)="USD",RIGHT(trading_client_detail!$F1052,3)="USD",LEFT(trading_client_detail!$F1052,3)="EUR",RIGHT(trading_client_detail!$F1052,3)="EUR"),"",IF(NOT(ISERROR(VLOOKUP(trading_client_detail!$E1052,'asset_&amp;_open_positions'!$E:$M, 9, FALSE))),VLOOKUP(trading_client_detail!$E1052,'asset_&amp;_open_positions'!$E:$M, 9, FALSE),IF(NOT(ISERROR(VLOOKUP(trading_client_detail!$F1052,'asset_&amp;_open_positions'!$E:$M, 9, FALSE))),VLOOKUP(trading_client_detail!$F1052,'asset_&amp;_open_positions'!$E:$M, 9, FALSE),RIGHT(trading_client_detail!$F1052,LEN(trading_client_detail!$F1052)-1)))),"")</f>
        <v/>
      </c>
      <c r="B1052" t="str">
        <f>IF(AND(trading_client_detail!$A1052&lt;&gt;"",ROUND(trading_client_detail!$G1052,0)&lt;&gt;0),IF(OR(LEFT(trading_client_detail!$F1052,3)="USD",RIGHT(trading_client_detail!$F1052,3)="USD"),"",IF(NOT(ISERROR(VLOOKUP(trading_client_detail!$E1052,'asset_&amp;_open_positions'!$E:$M, 6, FALSE))),VLOOKUP(trading_client_detail!$E1052,'asset_&amp;_open_positions'!$E:$M, 6, FALSE),IF(NOT(ISERROR(VLOOKUP($A1052,'asset_&amp;_open_positions'!$E:$M, 6, FALSE))),VLOOKUP($A1052,'asset_&amp;_open_positions'!$E:$M, 6, FALSE),"ASSET"))),"")</f>
        <v/>
      </c>
      <c r="C1052" t="str">
        <f>IF(AND(trading_client_detail!$A1052&lt;&gt;"",ROUND(trading_client_detail!$G1052,0)&lt;&gt;0),IF(OR(LEFT(trading_client_detail!$F1052,3)="USD",RIGHT(trading_client_detail!$F1052,3)="USD"),"",IF(NOT(ISERROR(VLOOKUP(trading_client_detail!$E1052,'asset_&amp;_open_positions'!$E:$M, 6, FALSE))),VLOOKUP(trading_client_detail!$E1052,'asset_&amp;_open_positions'!$E:$M, 8, FALSE),IF(NOT(ISERROR(VLOOKUP($A1052,'asset_&amp;_open_positions'!$E:$M, 6, FALSE))),VLOOKUP($A1052,'asset_&amp;_open_positions'!$E:$M, 8, FALSE),1))),"")</f>
        <v/>
      </c>
      <c r="D1052" s="42" t="str">
        <f>IF(trading_client_detail!$A1052&lt;&gt;"",IF(OR(LEFT(trading_client_detail!$F1052,3)="USD",RIGHT(trading_client_detail!$F1052,3)="USD",LEFT(trading_client_detail!$F1052,3)="EUR",RIGHT(trading_client_detail!$F1052,3)="EUR"),"",trading_client_detail!$G1052),"")</f>
        <v/>
      </c>
    </row>
    <row r="1053" spans="1:4" x14ac:dyDescent="0.25">
      <c r="A1053" t="str">
        <f>IF(AND(trading_client_detail!$A1053&lt;&gt;"",ROUND(trading_client_detail!$G1053,0)&lt;&gt;0),IF(OR(LEFT(trading_client_detail!$F1053,3)="USD",RIGHT(trading_client_detail!$F1053,3)="USD",LEFT(trading_client_detail!$F1053,3)="EUR",RIGHT(trading_client_detail!$F1053,3)="EUR"),"",IF(NOT(ISERROR(VLOOKUP(trading_client_detail!$E1053,'asset_&amp;_open_positions'!$E:$M, 9, FALSE))),VLOOKUP(trading_client_detail!$E1053,'asset_&amp;_open_positions'!$E:$M, 9, FALSE),IF(NOT(ISERROR(VLOOKUP(trading_client_detail!$F1053,'asset_&amp;_open_positions'!$E:$M, 9, FALSE))),VLOOKUP(trading_client_detail!$F1053,'asset_&amp;_open_positions'!$E:$M, 9, FALSE),RIGHT(trading_client_detail!$F1053,LEN(trading_client_detail!$F1053)-1)))),"")</f>
        <v/>
      </c>
      <c r="B1053" t="str">
        <f>IF(AND(trading_client_detail!$A1053&lt;&gt;"",ROUND(trading_client_detail!$G1053,0)&lt;&gt;0),IF(OR(LEFT(trading_client_detail!$F1053,3)="USD",RIGHT(trading_client_detail!$F1053,3)="USD"),"",IF(NOT(ISERROR(VLOOKUP(trading_client_detail!$E1053,'asset_&amp;_open_positions'!$E:$M, 6, FALSE))),VLOOKUP(trading_client_detail!$E1053,'asset_&amp;_open_positions'!$E:$M, 6, FALSE),IF(NOT(ISERROR(VLOOKUP($A1053,'asset_&amp;_open_positions'!$E:$M, 6, FALSE))),VLOOKUP($A1053,'asset_&amp;_open_positions'!$E:$M, 6, FALSE),"ASSET"))),"")</f>
        <v/>
      </c>
      <c r="C1053" t="str">
        <f>IF(AND(trading_client_detail!$A1053&lt;&gt;"",ROUND(trading_client_detail!$G1053,0)&lt;&gt;0),IF(OR(LEFT(trading_client_detail!$F1053,3)="USD",RIGHT(trading_client_detail!$F1053,3)="USD"),"",IF(NOT(ISERROR(VLOOKUP(trading_client_detail!$E1053,'asset_&amp;_open_positions'!$E:$M, 6, FALSE))),VLOOKUP(trading_client_detail!$E1053,'asset_&amp;_open_positions'!$E:$M, 8, FALSE),IF(NOT(ISERROR(VLOOKUP($A1053,'asset_&amp;_open_positions'!$E:$M, 6, FALSE))),VLOOKUP($A1053,'asset_&amp;_open_positions'!$E:$M, 8, FALSE),1))),"")</f>
        <v/>
      </c>
      <c r="D1053" s="42" t="str">
        <f>IF(trading_client_detail!$A1053&lt;&gt;"",IF(OR(LEFT(trading_client_detail!$F1053,3)="USD",RIGHT(trading_client_detail!$F1053,3)="USD",LEFT(trading_client_detail!$F1053,3)="EUR",RIGHT(trading_client_detail!$F1053,3)="EUR"),"",trading_client_detail!$G1053),"")</f>
        <v/>
      </c>
    </row>
    <row r="1054" spans="1:4" x14ac:dyDescent="0.25">
      <c r="A1054" t="str">
        <f>IF(AND(trading_client_detail!$A1054&lt;&gt;"",ROUND(trading_client_detail!$G1054,0)&lt;&gt;0),IF(OR(LEFT(trading_client_detail!$F1054,3)="USD",RIGHT(trading_client_detail!$F1054,3)="USD",LEFT(trading_client_detail!$F1054,3)="EUR",RIGHT(trading_client_detail!$F1054,3)="EUR"),"",IF(NOT(ISERROR(VLOOKUP(trading_client_detail!$E1054,'asset_&amp;_open_positions'!$E:$M, 9, FALSE))),VLOOKUP(trading_client_detail!$E1054,'asset_&amp;_open_positions'!$E:$M, 9, FALSE),IF(NOT(ISERROR(VLOOKUP(trading_client_detail!$F1054,'asset_&amp;_open_positions'!$E:$M, 9, FALSE))),VLOOKUP(trading_client_detail!$F1054,'asset_&amp;_open_positions'!$E:$M, 9, FALSE),RIGHT(trading_client_detail!$F1054,LEN(trading_client_detail!$F1054)-1)))),"")</f>
        <v/>
      </c>
      <c r="B1054" t="str">
        <f>IF(AND(trading_client_detail!$A1054&lt;&gt;"",ROUND(trading_client_detail!$G1054,0)&lt;&gt;0),IF(OR(LEFT(trading_client_detail!$F1054,3)="USD",RIGHT(trading_client_detail!$F1054,3)="USD"),"",IF(NOT(ISERROR(VLOOKUP(trading_client_detail!$E1054,'asset_&amp;_open_positions'!$E:$M, 6, FALSE))),VLOOKUP(trading_client_detail!$E1054,'asset_&amp;_open_positions'!$E:$M, 6, FALSE),IF(NOT(ISERROR(VLOOKUP($A1054,'asset_&amp;_open_positions'!$E:$M, 6, FALSE))),VLOOKUP($A1054,'asset_&amp;_open_positions'!$E:$M, 6, FALSE),"ASSET"))),"")</f>
        <v/>
      </c>
      <c r="C1054" t="str">
        <f>IF(AND(trading_client_detail!$A1054&lt;&gt;"",ROUND(trading_client_detail!$G1054,0)&lt;&gt;0),IF(OR(LEFT(trading_client_detail!$F1054,3)="USD",RIGHT(trading_client_detail!$F1054,3)="USD"),"",IF(NOT(ISERROR(VLOOKUP(trading_client_detail!$E1054,'asset_&amp;_open_positions'!$E:$M, 6, FALSE))),VLOOKUP(trading_client_detail!$E1054,'asset_&amp;_open_positions'!$E:$M, 8, FALSE),IF(NOT(ISERROR(VLOOKUP($A1054,'asset_&amp;_open_positions'!$E:$M, 6, FALSE))),VLOOKUP($A1054,'asset_&amp;_open_positions'!$E:$M, 8, FALSE),1))),"")</f>
        <v/>
      </c>
      <c r="D1054" s="42" t="str">
        <f>IF(trading_client_detail!$A1054&lt;&gt;"",IF(OR(LEFT(trading_client_detail!$F1054,3)="USD",RIGHT(trading_client_detail!$F1054,3)="USD",LEFT(trading_client_detail!$F1054,3)="EUR",RIGHT(trading_client_detail!$F1054,3)="EUR"),"",trading_client_detail!$G1054),"")</f>
        <v/>
      </c>
    </row>
    <row r="1055" spans="1:4" x14ac:dyDescent="0.25">
      <c r="A1055" t="str">
        <f>IF(AND(trading_client_detail!$A1055&lt;&gt;"",ROUND(trading_client_detail!$G1055,0)&lt;&gt;0),IF(OR(LEFT(trading_client_detail!$F1055,3)="USD",RIGHT(trading_client_detail!$F1055,3)="USD",LEFT(trading_client_detail!$F1055,3)="EUR",RIGHT(trading_client_detail!$F1055,3)="EUR"),"",IF(NOT(ISERROR(VLOOKUP(trading_client_detail!$E1055,'asset_&amp;_open_positions'!$E:$M, 9, FALSE))),VLOOKUP(trading_client_detail!$E1055,'asset_&amp;_open_positions'!$E:$M, 9, FALSE),IF(NOT(ISERROR(VLOOKUP(trading_client_detail!$F1055,'asset_&amp;_open_positions'!$E:$M, 9, FALSE))),VLOOKUP(trading_client_detail!$F1055,'asset_&amp;_open_positions'!$E:$M, 9, FALSE),RIGHT(trading_client_detail!$F1055,LEN(trading_client_detail!$F1055)-1)))),"")</f>
        <v/>
      </c>
      <c r="B1055" t="str">
        <f>IF(AND(trading_client_detail!$A1055&lt;&gt;"",ROUND(trading_client_detail!$G1055,0)&lt;&gt;0),IF(OR(LEFT(trading_client_detail!$F1055,3)="USD",RIGHT(trading_client_detail!$F1055,3)="USD"),"",IF(NOT(ISERROR(VLOOKUP(trading_client_detail!$E1055,'asset_&amp;_open_positions'!$E:$M, 6, FALSE))),VLOOKUP(trading_client_detail!$E1055,'asset_&amp;_open_positions'!$E:$M, 6, FALSE),IF(NOT(ISERROR(VLOOKUP($A1055,'asset_&amp;_open_positions'!$E:$M, 6, FALSE))),VLOOKUP($A1055,'asset_&amp;_open_positions'!$E:$M, 6, FALSE),"ASSET"))),"")</f>
        <v/>
      </c>
      <c r="C1055" t="str">
        <f>IF(AND(trading_client_detail!$A1055&lt;&gt;"",ROUND(trading_client_detail!$G1055,0)&lt;&gt;0),IF(OR(LEFT(trading_client_detail!$F1055,3)="USD",RIGHT(trading_client_detail!$F1055,3)="USD"),"",IF(NOT(ISERROR(VLOOKUP(trading_client_detail!$E1055,'asset_&amp;_open_positions'!$E:$M, 6, FALSE))),VLOOKUP(trading_client_detail!$E1055,'asset_&amp;_open_positions'!$E:$M, 8, FALSE),IF(NOT(ISERROR(VLOOKUP($A1055,'asset_&amp;_open_positions'!$E:$M, 6, FALSE))),VLOOKUP($A1055,'asset_&amp;_open_positions'!$E:$M, 8, FALSE),1))),"")</f>
        <v/>
      </c>
      <c r="D1055" s="42" t="str">
        <f>IF(trading_client_detail!$A1055&lt;&gt;"",IF(OR(LEFT(trading_client_detail!$F1055,3)="USD",RIGHT(trading_client_detail!$F1055,3)="USD",LEFT(trading_client_detail!$F1055,3)="EUR",RIGHT(trading_client_detail!$F1055,3)="EUR"),"",trading_client_detail!$G1055),"")</f>
        <v/>
      </c>
    </row>
    <row r="1056" spans="1:4" x14ac:dyDescent="0.25">
      <c r="A1056" t="str">
        <f>IF(AND(trading_client_detail!$A1056&lt;&gt;"",ROUND(trading_client_detail!$G1056,0)&lt;&gt;0),IF(OR(LEFT(trading_client_detail!$F1056,3)="USD",RIGHT(trading_client_detail!$F1056,3)="USD",LEFT(trading_client_detail!$F1056,3)="EUR",RIGHT(trading_client_detail!$F1056,3)="EUR"),"",IF(NOT(ISERROR(VLOOKUP(trading_client_detail!$E1056,'asset_&amp;_open_positions'!$E:$M, 9, FALSE))),VLOOKUP(trading_client_detail!$E1056,'asset_&amp;_open_positions'!$E:$M, 9, FALSE),IF(NOT(ISERROR(VLOOKUP(trading_client_detail!$F1056,'asset_&amp;_open_positions'!$E:$M, 9, FALSE))),VLOOKUP(trading_client_detail!$F1056,'asset_&amp;_open_positions'!$E:$M, 9, FALSE),RIGHT(trading_client_detail!$F1056,LEN(trading_client_detail!$F1056)-1)))),"")</f>
        <v/>
      </c>
      <c r="B1056" t="str">
        <f>IF(AND(trading_client_detail!$A1056&lt;&gt;"",ROUND(trading_client_detail!$G1056,0)&lt;&gt;0),IF(OR(LEFT(trading_client_detail!$F1056,3)="USD",RIGHT(trading_client_detail!$F1056,3)="USD"),"",IF(NOT(ISERROR(VLOOKUP(trading_client_detail!$E1056,'asset_&amp;_open_positions'!$E:$M, 6, FALSE))),VLOOKUP(trading_client_detail!$E1056,'asset_&amp;_open_positions'!$E:$M, 6, FALSE),IF(NOT(ISERROR(VLOOKUP($A1056,'asset_&amp;_open_positions'!$E:$M, 6, FALSE))),VLOOKUP($A1056,'asset_&amp;_open_positions'!$E:$M, 6, FALSE),"ASSET"))),"")</f>
        <v/>
      </c>
      <c r="C1056" t="str">
        <f>IF(AND(trading_client_detail!$A1056&lt;&gt;"",ROUND(trading_client_detail!$G1056,0)&lt;&gt;0),IF(OR(LEFT(trading_client_detail!$F1056,3)="USD",RIGHT(trading_client_detail!$F1056,3)="USD"),"",IF(NOT(ISERROR(VLOOKUP(trading_client_detail!$E1056,'asset_&amp;_open_positions'!$E:$M, 6, FALSE))),VLOOKUP(trading_client_detail!$E1056,'asset_&amp;_open_positions'!$E:$M, 8, FALSE),IF(NOT(ISERROR(VLOOKUP($A1056,'asset_&amp;_open_positions'!$E:$M, 6, FALSE))),VLOOKUP($A1056,'asset_&amp;_open_positions'!$E:$M, 8, FALSE),1))),"")</f>
        <v/>
      </c>
      <c r="D1056" s="42" t="str">
        <f>IF(trading_client_detail!$A1056&lt;&gt;"",IF(OR(LEFT(trading_client_detail!$F1056,3)="USD",RIGHT(trading_client_detail!$F1056,3)="USD",LEFT(trading_client_detail!$F1056,3)="EUR",RIGHT(trading_client_detail!$F1056,3)="EUR"),"",trading_client_detail!$G1056),"")</f>
        <v/>
      </c>
    </row>
    <row r="1057" spans="1:4" x14ac:dyDescent="0.25">
      <c r="A1057" t="str">
        <f>IF(AND(trading_client_detail!$A1057&lt;&gt;"",ROUND(trading_client_detail!$G1057,0)&lt;&gt;0),IF(OR(LEFT(trading_client_detail!$F1057,3)="USD",RIGHT(trading_client_detail!$F1057,3)="USD",LEFT(trading_client_detail!$F1057,3)="EUR",RIGHT(trading_client_detail!$F1057,3)="EUR"),"",IF(NOT(ISERROR(VLOOKUP(trading_client_detail!$E1057,'asset_&amp;_open_positions'!$E:$M, 9, FALSE))),VLOOKUP(trading_client_detail!$E1057,'asset_&amp;_open_positions'!$E:$M, 9, FALSE),IF(NOT(ISERROR(VLOOKUP(trading_client_detail!$F1057,'asset_&amp;_open_positions'!$E:$M, 9, FALSE))),VLOOKUP(trading_client_detail!$F1057,'asset_&amp;_open_positions'!$E:$M, 9, FALSE),RIGHT(trading_client_detail!$F1057,LEN(trading_client_detail!$F1057)-1)))),"")</f>
        <v/>
      </c>
      <c r="B1057" t="str">
        <f>IF(AND(trading_client_detail!$A1057&lt;&gt;"",ROUND(trading_client_detail!$G1057,0)&lt;&gt;0),IF(OR(LEFT(trading_client_detail!$F1057,3)="USD",RIGHT(trading_client_detail!$F1057,3)="USD"),"",IF(NOT(ISERROR(VLOOKUP(trading_client_detail!$E1057,'asset_&amp;_open_positions'!$E:$M, 6, FALSE))),VLOOKUP(trading_client_detail!$E1057,'asset_&amp;_open_positions'!$E:$M, 6, FALSE),IF(NOT(ISERROR(VLOOKUP($A1057,'asset_&amp;_open_positions'!$E:$M, 6, FALSE))),VLOOKUP($A1057,'asset_&amp;_open_positions'!$E:$M, 6, FALSE),"ASSET"))),"")</f>
        <v/>
      </c>
      <c r="C1057" t="str">
        <f>IF(AND(trading_client_detail!$A1057&lt;&gt;"",ROUND(trading_client_detail!$G1057,0)&lt;&gt;0),IF(OR(LEFT(trading_client_detail!$F1057,3)="USD",RIGHT(trading_client_detail!$F1057,3)="USD"),"",IF(NOT(ISERROR(VLOOKUP(trading_client_detail!$E1057,'asset_&amp;_open_positions'!$E:$M, 6, FALSE))),VLOOKUP(trading_client_detail!$E1057,'asset_&amp;_open_positions'!$E:$M, 8, FALSE),IF(NOT(ISERROR(VLOOKUP($A1057,'asset_&amp;_open_positions'!$E:$M, 6, FALSE))),VLOOKUP($A1057,'asset_&amp;_open_positions'!$E:$M, 8, FALSE),1))),"")</f>
        <v/>
      </c>
      <c r="D1057" s="42" t="str">
        <f>IF(trading_client_detail!$A1057&lt;&gt;"",IF(OR(LEFT(trading_client_detail!$F1057,3)="USD",RIGHT(trading_client_detail!$F1057,3)="USD",LEFT(trading_client_detail!$F1057,3)="EUR",RIGHT(trading_client_detail!$F1057,3)="EUR"),"",trading_client_detail!$G1057),"")</f>
        <v/>
      </c>
    </row>
    <row r="1058" spans="1:4" x14ac:dyDescent="0.25">
      <c r="A1058" t="str">
        <f>IF(AND(trading_client_detail!$A1058&lt;&gt;"",ROUND(trading_client_detail!$G1058,0)&lt;&gt;0),IF(OR(LEFT(trading_client_detail!$F1058,3)="USD",RIGHT(trading_client_detail!$F1058,3)="USD",LEFT(trading_client_detail!$F1058,3)="EUR",RIGHT(trading_client_detail!$F1058,3)="EUR"),"",IF(NOT(ISERROR(VLOOKUP(trading_client_detail!$E1058,'asset_&amp;_open_positions'!$E:$M, 9, FALSE))),VLOOKUP(trading_client_detail!$E1058,'asset_&amp;_open_positions'!$E:$M, 9, FALSE),IF(NOT(ISERROR(VLOOKUP(trading_client_detail!$F1058,'asset_&amp;_open_positions'!$E:$M, 9, FALSE))),VLOOKUP(trading_client_detail!$F1058,'asset_&amp;_open_positions'!$E:$M, 9, FALSE),RIGHT(trading_client_detail!$F1058,LEN(trading_client_detail!$F1058)-1)))),"")</f>
        <v/>
      </c>
      <c r="B1058" t="str">
        <f>IF(AND(trading_client_detail!$A1058&lt;&gt;"",ROUND(trading_client_detail!$G1058,0)&lt;&gt;0),IF(OR(LEFT(trading_client_detail!$F1058,3)="USD",RIGHT(trading_client_detail!$F1058,3)="USD"),"",IF(NOT(ISERROR(VLOOKUP(trading_client_detail!$E1058,'asset_&amp;_open_positions'!$E:$M, 6, FALSE))),VLOOKUP(trading_client_detail!$E1058,'asset_&amp;_open_positions'!$E:$M, 6, FALSE),IF(NOT(ISERROR(VLOOKUP($A1058,'asset_&amp;_open_positions'!$E:$M, 6, FALSE))),VLOOKUP($A1058,'asset_&amp;_open_positions'!$E:$M, 6, FALSE),"ASSET"))),"")</f>
        <v/>
      </c>
      <c r="C1058" t="str">
        <f>IF(AND(trading_client_detail!$A1058&lt;&gt;"",ROUND(trading_client_detail!$G1058,0)&lt;&gt;0),IF(OR(LEFT(trading_client_detail!$F1058,3)="USD",RIGHT(trading_client_detail!$F1058,3)="USD"),"",IF(NOT(ISERROR(VLOOKUP(trading_client_detail!$E1058,'asset_&amp;_open_positions'!$E:$M, 6, FALSE))),VLOOKUP(trading_client_detail!$E1058,'asset_&amp;_open_positions'!$E:$M, 8, FALSE),IF(NOT(ISERROR(VLOOKUP($A1058,'asset_&amp;_open_positions'!$E:$M, 6, FALSE))),VLOOKUP($A1058,'asset_&amp;_open_positions'!$E:$M, 8, FALSE),1))),"")</f>
        <v/>
      </c>
      <c r="D1058" s="42" t="str">
        <f>IF(trading_client_detail!$A1058&lt;&gt;"",IF(OR(LEFT(trading_client_detail!$F1058,3)="USD",RIGHT(trading_client_detail!$F1058,3)="USD",LEFT(trading_client_detail!$F1058,3)="EUR",RIGHT(trading_client_detail!$F1058,3)="EUR"),"",trading_client_detail!$G1058),"")</f>
        <v/>
      </c>
    </row>
    <row r="1059" spans="1:4" x14ac:dyDescent="0.25">
      <c r="A1059" t="str">
        <f>IF(AND(trading_client_detail!$A1059&lt;&gt;"",ROUND(trading_client_detail!$G1059,0)&lt;&gt;0),IF(OR(LEFT(trading_client_detail!$F1059,3)="USD",RIGHT(trading_client_detail!$F1059,3)="USD",LEFT(trading_client_detail!$F1059,3)="EUR",RIGHT(trading_client_detail!$F1059,3)="EUR"),"",IF(NOT(ISERROR(VLOOKUP(trading_client_detail!$E1059,'asset_&amp;_open_positions'!$E:$M, 9, FALSE))),VLOOKUP(trading_client_detail!$E1059,'asset_&amp;_open_positions'!$E:$M, 9, FALSE),IF(NOT(ISERROR(VLOOKUP(trading_client_detail!$F1059,'asset_&amp;_open_positions'!$E:$M, 9, FALSE))),VLOOKUP(trading_client_detail!$F1059,'asset_&amp;_open_positions'!$E:$M, 9, FALSE),RIGHT(trading_client_detail!$F1059,LEN(trading_client_detail!$F1059)-1)))),"")</f>
        <v/>
      </c>
      <c r="B1059" t="str">
        <f>IF(AND(trading_client_detail!$A1059&lt;&gt;"",ROUND(trading_client_detail!$G1059,0)&lt;&gt;0),IF(OR(LEFT(trading_client_detail!$F1059,3)="USD",RIGHT(trading_client_detail!$F1059,3)="USD"),"",IF(NOT(ISERROR(VLOOKUP(trading_client_detail!$E1059,'asset_&amp;_open_positions'!$E:$M, 6, FALSE))),VLOOKUP(trading_client_detail!$E1059,'asset_&amp;_open_positions'!$E:$M, 6, FALSE),IF(NOT(ISERROR(VLOOKUP($A1059,'asset_&amp;_open_positions'!$E:$M, 6, FALSE))),VLOOKUP($A1059,'asset_&amp;_open_positions'!$E:$M, 6, FALSE),"ASSET"))),"")</f>
        <v/>
      </c>
      <c r="C1059" t="str">
        <f>IF(AND(trading_client_detail!$A1059&lt;&gt;"",ROUND(trading_client_detail!$G1059,0)&lt;&gt;0),IF(OR(LEFT(trading_client_detail!$F1059,3)="USD",RIGHT(trading_client_detail!$F1059,3)="USD"),"",IF(NOT(ISERROR(VLOOKUP(trading_client_detail!$E1059,'asset_&amp;_open_positions'!$E:$M, 6, FALSE))),VLOOKUP(trading_client_detail!$E1059,'asset_&amp;_open_positions'!$E:$M, 8, FALSE),IF(NOT(ISERROR(VLOOKUP($A1059,'asset_&amp;_open_positions'!$E:$M, 6, FALSE))),VLOOKUP($A1059,'asset_&amp;_open_positions'!$E:$M, 8, FALSE),1))),"")</f>
        <v/>
      </c>
      <c r="D1059" s="42" t="str">
        <f>IF(trading_client_detail!$A1059&lt;&gt;"",IF(OR(LEFT(trading_client_detail!$F1059,3)="USD",RIGHT(trading_client_detail!$F1059,3)="USD",LEFT(trading_client_detail!$F1059,3)="EUR",RIGHT(trading_client_detail!$F1059,3)="EUR"),"",trading_client_detail!$G1059),"")</f>
        <v/>
      </c>
    </row>
    <row r="1060" spans="1:4" x14ac:dyDescent="0.25">
      <c r="A1060" t="str">
        <f>IF(AND(trading_client_detail!$A1060&lt;&gt;"",ROUND(trading_client_detail!$G1060,0)&lt;&gt;0),IF(OR(LEFT(trading_client_detail!$F1060,3)="USD",RIGHT(trading_client_detail!$F1060,3)="USD",LEFT(trading_client_detail!$F1060,3)="EUR",RIGHT(trading_client_detail!$F1060,3)="EUR"),"",IF(NOT(ISERROR(VLOOKUP(trading_client_detail!$E1060,'asset_&amp;_open_positions'!$E:$M, 9, FALSE))),VLOOKUP(trading_client_detail!$E1060,'asset_&amp;_open_positions'!$E:$M, 9, FALSE),IF(NOT(ISERROR(VLOOKUP(trading_client_detail!$F1060,'asset_&amp;_open_positions'!$E:$M, 9, FALSE))),VLOOKUP(trading_client_detail!$F1060,'asset_&amp;_open_positions'!$E:$M, 9, FALSE),RIGHT(trading_client_detail!$F1060,LEN(trading_client_detail!$F1060)-1)))),"")</f>
        <v/>
      </c>
      <c r="B1060" t="str">
        <f>IF(AND(trading_client_detail!$A1060&lt;&gt;"",ROUND(trading_client_detail!$G1060,0)&lt;&gt;0),IF(OR(LEFT(trading_client_detail!$F1060,3)="USD",RIGHT(trading_client_detail!$F1060,3)="USD"),"",IF(NOT(ISERROR(VLOOKUP(trading_client_detail!$E1060,'asset_&amp;_open_positions'!$E:$M, 6, FALSE))),VLOOKUP(trading_client_detail!$E1060,'asset_&amp;_open_positions'!$E:$M, 6, FALSE),IF(NOT(ISERROR(VLOOKUP($A1060,'asset_&amp;_open_positions'!$E:$M, 6, FALSE))),VLOOKUP($A1060,'asset_&amp;_open_positions'!$E:$M, 6, FALSE),"ASSET"))),"")</f>
        <v/>
      </c>
      <c r="C1060" t="str">
        <f>IF(AND(trading_client_detail!$A1060&lt;&gt;"",ROUND(trading_client_detail!$G1060,0)&lt;&gt;0),IF(OR(LEFT(trading_client_detail!$F1060,3)="USD",RIGHT(trading_client_detail!$F1060,3)="USD"),"",IF(NOT(ISERROR(VLOOKUP(trading_client_detail!$E1060,'asset_&amp;_open_positions'!$E:$M, 6, FALSE))),VLOOKUP(trading_client_detail!$E1060,'asset_&amp;_open_positions'!$E:$M, 8, FALSE),IF(NOT(ISERROR(VLOOKUP($A1060,'asset_&amp;_open_positions'!$E:$M, 6, FALSE))),VLOOKUP($A1060,'asset_&amp;_open_positions'!$E:$M, 8, FALSE),1))),"")</f>
        <v/>
      </c>
      <c r="D1060" s="42" t="str">
        <f>IF(trading_client_detail!$A1060&lt;&gt;"",IF(OR(LEFT(trading_client_detail!$F1060,3)="USD",RIGHT(trading_client_detail!$F1060,3)="USD",LEFT(trading_client_detail!$F1060,3)="EUR",RIGHT(trading_client_detail!$F1060,3)="EUR"),"",trading_client_detail!$G1060),"")</f>
        <v/>
      </c>
    </row>
    <row r="1061" spans="1:4" x14ac:dyDescent="0.25">
      <c r="A1061" t="str">
        <f>IF(AND(trading_client_detail!$A1061&lt;&gt;"",ROUND(trading_client_detail!$G1061,0)&lt;&gt;0),IF(OR(LEFT(trading_client_detail!$F1061,3)="USD",RIGHT(trading_client_detail!$F1061,3)="USD",LEFT(trading_client_detail!$F1061,3)="EUR",RIGHT(trading_client_detail!$F1061,3)="EUR"),"",IF(NOT(ISERROR(VLOOKUP(trading_client_detail!$E1061,'asset_&amp;_open_positions'!$E:$M, 9, FALSE))),VLOOKUP(trading_client_detail!$E1061,'asset_&amp;_open_positions'!$E:$M, 9, FALSE),IF(NOT(ISERROR(VLOOKUP(trading_client_detail!$F1061,'asset_&amp;_open_positions'!$E:$M, 9, FALSE))),VLOOKUP(trading_client_detail!$F1061,'asset_&amp;_open_positions'!$E:$M, 9, FALSE),RIGHT(trading_client_detail!$F1061,LEN(trading_client_detail!$F1061)-1)))),"")</f>
        <v/>
      </c>
      <c r="B1061" t="str">
        <f>IF(AND(trading_client_detail!$A1061&lt;&gt;"",ROUND(trading_client_detail!$G1061,0)&lt;&gt;0),IF(OR(LEFT(trading_client_detail!$F1061,3)="USD",RIGHT(trading_client_detail!$F1061,3)="USD"),"",IF(NOT(ISERROR(VLOOKUP(trading_client_detail!$E1061,'asset_&amp;_open_positions'!$E:$M, 6, FALSE))),VLOOKUP(trading_client_detail!$E1061,'asset_&amp;_open_positions'!$E:$M, 6, FALSE),IF(NOT(ISERROR(VLOOKUP($A1061,'asset_&amp;_open_positions'!$E:$M, 6, FALSE))),VLOOKUP($A1061,'asset_&amp;_open_positions'!$E:$M, 6, FALSE),"ASSET"))),"")</f>
        <v/>
      </c>
      <c r="C1061" t="str">
        <f>IF(AND(trading_client_detail!$A1061&lt;&gt;"",ROUND(trading_client_detail!$G1061,0)&lt;&gt;0),IF(OR(LEFT(trading_client_detail!$F1061,3)="USD",RIGHT(trading_client_detail!$F1061,3)="USD"),"",IF(NOT(ISERROR(VLOOKUP(trading_client_detail!$E1061,'asset_&amp;_open_positions'!$E:$M, 6, FALSE))),VLOOKUP(trading_client_detail!$E1061,'asset_&amp;_open_positions'!$E:$M, 8, FALSE),IF(NOT(ISERROR(VLOOKUP($A1061,'asset_&amp;_open_positions'!$E:$M, 6, FALSE))),VLOOKUP($A1061,'asset_&amp;_open_positions'!$E:$M, 8, FALSE),1))),"")</f>
        <v/>
      </c>
      <c r="D1061" s="42" t="str">
        <f>IF(trading_client_detail!$A1061&lt;&gt;"",IF(OR(LEFT(trading_client_detail!$F1061,3)="USD",RIGHT(trading_client_detail!$F1061,3)="USD",LEFT(trading_client_detail!$F1061,3)="EUR",RIGHT(trading_client_detail!$F1061,3)="EUR"),"",trading_client_detail!$G1061),"")</f>
        <v/>
      </c>
    </row>
    <row r="1062" spans="1:4" x14ac:dyDescent="0.25">
      <c r="A1062" t="str">
        <f>IF(AND(trading_client_detail!$A1062&lt;&gt;"",ROUND(trading_client_detail!$G1062,0)&lt;&gt;0),IF(OR(LEFT(trading_client_detail!$F1062,3)="USD",RIGHT(trading_client_detail!$F1062,3)="USD",LEFT(trading_client_detail!$F1062,3)="EUR",RIGHT(trading_client_detail!$F1062,3)="EUR"),"",IF(NOT(ISERROR(VLOOKUP(trading_client_detail!$E1062,'asset_&amp;_open_positions'!$E:$M, 9, FALSE))),VLOOKUP(trading_client_detail!$E1062,'asset_&amp;_open_positions'!$E:$M, 9, FALSE),IF(NOT(ISERROR(VLOOKUP(trading_client_detail!$F1062,'asset_&amp;_open_positions'!$E:$M, 9, FALSE))),VLOOKUP(trading_client_detail!$F1062,'asset_&amp;_open_positions'!$E:$M, 9, FALSE),RIGHT(trading_client_detail!$F1062,LEN(trading_client_detail!$F1062)-1)))),"")</f>
        <v/>
      </c>
      <c r="B1062" t="str">
        <f>IF(AND(trading_client_detail!$A1062&lt;&gt;"",ROUND(trading_client_detail!$G1062,0)&lt;&gt;0),IF(OR(LEFT(trading_client_detail!$F1062,3)="USD",RIGHT(trading_client_detail!$F1062,3)="USD"),"",IF(NOT(ISERROR(VLOOKUP(trading_client_detail!$E1062,'asset_&amp;_open_positions'!$E:$M, 6, FALSE))),VLOOKUP(trading_client_detail!$E1062,'asset_&amp;_open_positions'!$E:$M, 6, FALSE),IF(NOT(ISERROR(VLOOKUP($A1062,'asset_&amp;_open_positions'!$E:$M, 6, FALSE))),VLOOKUP($A1062,'asset_&amp;_open_positions'!$E:$M, 6, FALSE),"ASSET"))),"")</f>
        <v/>
      </c>
      <c r="C1062" t="str">
        <f>IF(AND(trading_client_detail!$A1062&lt;&gt;"",ROUND(trading_client_detail!$G1062,0)&lt;&gt;0),IF(OR(LEFT(trading_client_detail!$F1062,3)="USD",RIGHT(trading_client_detail!$F1062,3)="USD"),"",IF(NOT(ISERROR(VLOOKUP(trading_client_detail!$E1062,'asset_&amp;_open_positions'!$E:$M, 6, FALSE))),VLOOKUP(trading_client_detail!$E1062,'asset_&amp;_open_positions'!$E:$M, 8, FALSE),IF(NOT(ISERROR(VLOOKUP($A1062,'asset_&amp;_open_positions'!$E:$M, 6, FALSE))),VLOOKUP($A1062,'asset_&amp;_open_positions'!$E:$M, 8, FALSE),1))),"")</f>
        <v/>
      </c>
      <c r="D1062" s="42" t="str">
        <f>IF(trading_client_detail!$A1062&lt;&gt;"",IF(OR(LEFT(trading_client_detail!$F1062,3)="USD",RIGHT(trading_client_detail!$F1062,3)="USD",LEFT(trading_client_detail!$F1062,3)="EUR",RIGHT(trading_client_detail!$F1062,3)="EUR"),"",trading_client_detail!$G1062),"")</f>
        <v/>
      </c>
    </row>
    <row r="1063" spans="1:4" x14ac:dyDescent="0.25">
      <c r="A1063" t="str">
        <f>IF(AND(trading_client_detail!$A1063&lt;&gt;"",ROUND(trading_client_detail!$G1063,0)&lt;&gt;0),IF(OR(LEFT(trading_client_detail!$F1063,3)="USD",RIGHT(trading_client_detail!$F1063,3)="USD",LEFT(trading_client_detail!$F1063,3)="EUR",RIGHT(trading_client_detail!$F1063,3)="EUR"),"",IF(NOT(ISERROR(VLOOKUP(trading_client_detail!$E1063,'asset_&amp;_open_positions'!$E:$M, 9, FALSE))),VLOOKUP(trading_client_detail!$E1063,'asset_&amp;_open_positions'!$E:$M, 9, FALSE),IF(NOT(ISERROR(VLOOKUP(trading_client_detail!$F1063,'asset_&amp;_open_positions'!$E:$M, 9, FALSE))),VLOOKUP(trading_client_detail!$F1063,'asset_&amp;_open_positions'!$E:$M, 9, FALSE),RIGHT(trading_client_detail!$F1063,LEN(trading_client_detail!$F1063)-1)))),"")</f>
        <v/>
      </c>
      <c r="B1063" t="str">
        <f>IF(AND(trading_client_detail!$A1063&lt;&gt;"",ROUND(trading_client_detail!$G1063,0)&lt;&gt;0),IF(OR(LEFT(trading_client_detail!$F1063,3)="USD",RIGHT(trading_client_detail!$F1063,3)="USD"),"",IF(NOT(ISERROR(VLOOKUP(trading_client_detail!$E1063,'asset_&amp;_open_positions'!$E:$M, 6, FALSE))),VLOOKUP(trading_client_detail!$E1063,'asset_&amp;_open_positions'!$E:$M, 6, FALSE),IF(NOT(ISERROR(VLOOKUP($A1063,'asset_&amp;_open_positions'!$E:$M, 6, FALSE))),VLOOKUP($A1063,'asset_&amp;_open_positions'!$E:$M, 6, FALSE),"ASSET"))),"")</f>
        <v/>
      </c>
      <c r="C1063" t="str">
        <f>IF(AND(trading_client_detail!$A1063&lt;&gt;"",ROUND(trading_client_detail!$G1063,0)&lt;&gt;0),IF(OR(LEFT(trading_client_detail!$F1063,3)="USD",RIGHT(trading_client_detail!$F1063,3)="USD"),"",IF(NOT(ISERROR(VLOOKUP(trading_client_detail!$E1063,'asset_&amp;_open_positions'!$E:$M, 6, FALSE))),VLOOKUP(trading_client_detail!$E1063,'asset_&amp;_open_positions'!$E:$M, 8, FALSE),IF(NOT(ISERROR(VLOOKUP($A1063,'asset_&amp;_open_positions'!$E:$M, 6, FALSE))),VLOOKUP($A1063,'asset_&amp;_open_positions'!$E:$M, 8, FALSE),1))),"")</f>
        <v/>
      </c>
      <c r="D1063" s="42" t="str">
        <f>IF(trading_client_detail!$A1063&lt;&gt;"",IF(OR(LEFT(trading_client_detail!$F1063,3)="USD",RIGHT(trading_client_detail!$F1063,3)="USD",LEFT(trading_client_detail!$F1063,3)="EUR",RIGHT(trading_client_detail!$F1063,3)="EUR"),"",trading_client_detail!$G1063),"")</f>
        <v/>
      </c>
    </row>
    <row r="1064" spans="1:4" x14ac:dyDescent="0.25">
      <c r="A1064" t="str">
        <f>IF(AND(trading_client_detail!$A1064&lt;&gt;"",ROUND(trading_client_detail!$G1064,0)&lt;&gt;0),IF(OR(LEFT(trading_client_detail!$F1064,3)="USD",RIGHT(trading_client_detail!$F1064,3)="USD",LEFT(trading_client_detail!$F1064,3)="EUR",RIGHT(trading_client_detail!$F1064,3)="EUR"),"",IF(NOT(ISERROR(VLOOKUP(trading_client_detail!$E1064,'asset_&amp;_open_positions'!$E:$M, 9, FALSE))),VLOOKUP(trading_client_detail!$E1064,'asset_&amp;_open_positions'!$E:$M, 9, FALSE),IF(NOT(ISERROR(VLOOKUP(trading_client_detail!$F1064,'asset_&amp;_open_positions'!$E:$M, 9, FALSE))),VLOOKUP(trading_client_detail!$F1064,'asset_&amp;_open_positions'!$E:$M, 9, FALSE),RIGHT(trading_client_detail!$F1064,LEN(trading_client_detail!$F1064)-1)))),"")</f>
        <v/>
      </c>
      <c r="B1064" t="str">
        <f>IF(AND(trading_client_detail!$A1064&lt;&gt;"",ROUND(trading_client_detail!$G1064,0)&lt;&gt;0),IF(OR(LEFT(trading_client_detail!$F1064,3)="USD",RIGHT(trading_client_detail!$F1064,3)="USD"),"",IF(NOT(ISERROR(VLOOKUP(trading_client_detail!$E1064,'asset_&amp;_open_positions'!$E:$M, 6, FALSE))),VLOOKUP(trading_client_detail!$E1064,'asset_&amp;_open_positions'!$E:$M, 6, FALSE),IF(NOT(ISERROR(VLOOKUP($A1064,'asset_&amp;_open_positions'!$E:$M, 6, FALSE))),VLOOKUP($A1064,'asset_&amp;_open_positions'!$E:$M, 6, FALSE),"ASSET"))),"")</f>
        <v/>
      </c>
      <c r="C1064" t="str">
        <f>IF(AND(trading_client_detail!$A1064&lt;&gt;"",ROUND(trading_client_detail!$G1064,0)&lt;&gt;0),IF(OR(LEFT(trading_client_detail!$F1064,3)="USD",RIGHT(trading_client_detail!$F1064,3)="USD"),"",IF(NOT(ISERROR(VLOOKUP(trading_client_detail!$E1064,'asset_&amp;_open_positions'!$E:$M, 6, FALSE))),VLOOKUP(trading_client_detail!$E1064,'asset_&amp;_open_positions'!$E:$M, 8, FALSE),IF(NOT(ISERROR(VLOOKUP($A1064,'asset_&amp;_open_positions'!$E:$M, 6, FALSE))),VLOOKUP($A1064,'asset_&amp;_open_positions'!$E:$M, 8, FALSE),1))),"")</f>
        <v/>
      </c>
      <c r="D1064" s="42" t="str">
        <f>IF(trading_client_detail!$A1064&lt;&gt;"",IF(OR(LEFT(trading_client_detail!$F1064,3)="USD",RIGHT(trading_client_detail!$F1064,3)="USD",LEFT(trading_client_detail!$F1064,3)="EUR",RIGHT(trading_client_detail!$F1064,3)="EUR"),"",trading_client_detail!$G1064),"")</f>
        <v/>
      </c>
    </row>
    <row r="1065" spans="1:4" x14ac:dyDescent="0.25">
      <c r="A1065" t="str">
        <f>IF(AND(trading_client_detail!$A1065&lt;&gt;"",ROUND(trading_client_detail!$G1065,0)&lt;&gt;0),IF(OR(LEFT(trading_client_detail!$F1065,3)="USD",RIGHT(trading_client_detail!$F1065,3)="USD",LEFT(trading_client_detail!$F1065,3)="EUR",RIGHT(trading_client_detail!$F1065,3)="EUR"),"",IF(NOT(ISERROR(VLOOKUP(trading_client_detail!$E1065,'asset_&amp;_open_positions'!$E:$M, 9, FALSE))),VLOOKUP(trading_client_detail!$E1065,'asset_&amp;_open_positions'!$E:$M, 9, FALSE),IF(NOT(ISERROR(VLOOKUP(trading_client_detail!$F1065,'asset_&amp;_open_positions'!$E:$M, 9, FALSE))),VLOOKUP(trading_client_detail!$F1065,'asset_&amp;_open_positions'!$E:$M, 9, FALSE),RIGHT(trading_client_detail!$F1065,LEN(trading_client_detail!$F1065)-1)))),"")</f>
        <v/>
      </c>
      <c r="B1065" t="str">
        <f>IF(AND(trading_client_detail!$A1065&lt;&gt;"",ROUND(trading_client_detail!$G1065,0)&lt;&gt;0),IF(OR(LEFT(trading_client_detail!$F1065,3)="USD",RIGHT(trading_client_detail!$F1065,3)="USD"),"",IF(NOT(ISERROR(VLOOKUP(trading_client_detail!$E1065,'asset_&amp;_open_positions'!$E:$M, 6, FALSE))),VLOOKUP(trading_client_detail!$E1065,'asset_&amp;_open_positions'!$E:$M, 6, FALSE),IF(NOT(ISERROR(VLOOKUP($A1065,'asset_&amp;_open_positions'!$E:$M, 6, FALSE))),VLOOKUP($A1065,'asset_&amp;_open_positions'!$E:$M, 6, FALSE),"ASSET"))),"")</f>
        <v/>
      </c>
      <c r="C1065" t="str">
        <f>IF(AND(trading_client_detail!$A1065&lt;&gt;"",ROUND(trading_client_detail!$G1065,0)&lt;&gt;0),IF(OR(LEFT(trading_client_detail!$F1065,3)="USD",RIGHT(trading_client_detail!$F1065,3)="USD"),"",IF(NOT(ISERROR(VLOOKUP(trading_client_detail!$E1065,'asset_&amp;_open_positions'!$E:$M, 6, FALSE))),VLOOKUP(trading_client_detail!$E1065,'asset_&amp;_open_positions'!$E:$M, 8, FALSE),IF(NOT(ISERROR(VLOOKUP($A1065,'asset_&amp;_open_positions'!$E:$M, 6, FALSE))),VLOOKUP($A1065,'asset_&amp;_open_positions'!$E:$M, 8, FALSE),1))),"")</f>
        <v/>
      </c>
      <c r="D1065" s="42" t="str">
        <f>IF(trading_client_detail!$A1065&lt;&gt;"",IF(OR(LEFT(trading_client_detail!$F1065,3)="USD",RIGHT(trading_client_detail!$F1065,3)="USD",LEFT(trading_client_detail!$F1065,3)="EUR",RIGHT(trading_client_detail!$F1065,3)="EUR"),"",trading_client_detail!$G1065),"")</f>
        <v/>
      </c>
    </row>
    <row r="1066" spans="1:4" x14ac:dyDescent="0.25">
      <c r="A1066" t="str">
        <f>IF(AND(trading_client_detail!$A1066&lt;&gt;"",ROUND(trading_client_detail!$G1066,0)&lt;&gt;0),IF(OR(LEFT(trading_client_detail!$F1066,3)="USD",RIGHT(trading_client_detail!$F1066,3)="USD",LEFT(trading_client_detail!$F1066,3)="EUR",RIGHT(trading_client_detail!$F1066,3)="EUR"),"",IF(NOT(ISERROR(VLOOKUP(trading_client_detail!$E1066,'asset_&amp;_open_positions'!$E:$M, 9, FALSE))),VLOOKUP(trading_client_detail!$E1066,'asset_&amp;_open_positions'!$E:$M, 9, FALSE),IF(NOT(ISERROR(VLOOKUP(trading_client_detail!$F1066,'asset_&amp;_open_positions'!$E:$M, 9, FALSE))),VLOOKUP(trading_client_detail!$F1066,'asset_&amp;_open_positions'!$E:$M, 9, FALSE),RIGHT(trading_client_detail!$F1066,LEN(trading_client_detail!$F1066)-1)))),"")</f>
        <v/>
      </c>
      <c r="B1066" t="str">
        <f>IF(AND(trading_client_detail!$A1066&lt;&gt;"",ROUND(trading_client_detail!$G1066,0)&lt;&gt;0),IF(OR(LEFT(trading_client_detail!$F1066,3)="USD",RIGHT(trading_client_detail!$F1066,3)="USD"),"",IF(NOT(ISERROR(VLOOKUP(trading_client_detail!$E1066,'asset_&amp;_open_positions'!$E:$M, 6, FALSE))),VLOOKUP(trading_client_detail!$E1066,'asset_&amp;_open_positions'!$E:$M, 6, FALSE),IF(NOT(ISERROR(VLOOKUP($A1066,'asset_&amp;_open_positions'!$E:$M, 6, FALSE))),VLOOKUP($A1066,'asset_&amp;_open_positions'!$E:$M, 6, FALSE),"ASSET"))),"")</f>
        <v/>
      </c>
      <c r="C1066" t="str">
        <f>IF(AND(trading_client_detail!$A1066&lt;&gt;"",ROUND(trading_client_detail!$G1066,0)&lt;&gt;0),IF(OR(LEFT(trading_client_detail!$F1066,3)="USD",RIGHT(trading_client_detail!$F1066,3)="USD"),"",IF(NOT(ISERROR(VLOOKUP(trading_client_detail!$E1066,'asset_&amp;_open_positions'!$E:$M, 6, FALSE))),VLOOKUP(trading_client_detail!$E1066,'asset_&amp;_open_positions'!$E:$M, 8, FALSE),IF(NOT(ISERROR(VLOOKUP($A1066,'asset_&amp;_open_positions'!$E:$M, 6, FALSE))),VLOOKUP($A1066,'asset_&amp;_open_positions'!$E:$M, 8, FALSE),1))),"")</f>
        <v/>
      </c>
      <c r="D1066" s="42" t="str">
        <f>IF(trading_client_detail!$A1066&lt;&gt;"",IF(OR(LEFT(trading_client_detail!$F1066,3)="USD",RIGHT(trading_client_detail!$F1066,3)="USD",LEFT(trading_client_detail!$F1066,3)="EUR",RIGHT(trading_client_detail!$F1066,3)="EUR"),"",trading_client_detail!$G1066),"")</f>
        <v/>
      </c>
    </row>
    <row r="1067" spans="1:4" x14ac:dyDescent="0.25">
      <c r="A1067" t="str">
        <f>IF(AND(trading_client_detail!$A1067&lt;&gt;"",ROUND(trading_client_detail!$G1067,0)&lt;&gt;0),IF(OR(LEFT(trading_client_detail!$F1067,3)="USD",RIGHT(trading_client_detail!$F1067,3)="USD",LEFT(trading_client_detail!$F1067,3)="EUR",RIGHT(trading_client_detail!$F1067,3)="EUR"),"",IF(NOT(ISERROR(VLOOKUP(trading_client_detail!$E1067,'asset_&amp;_open_positions'!$E:$M, 9, FALSE))),VLOOKUP(trading_client_detail!$E1067,'asset_&amp;_open_positions'!$E:$M, 9, FALSE),IF(NOT(ISERROR(VLOOKUP(trading_client_detail!$F1067,'asset_&amp;_open_positions'!$E:$M, 9, FALSE))),VLOOKUP(trading_client_detail!$F1067,'asset_&amp;_open_positions'!$E:$M, 9, FALSE),RIGHT(trading_client_detail!$F1067,LEN(trading_client_detail!$F1067)-1)))),"")</f>
        <v/>
      </c>
      <c r="B1067" t="str">
        <f>IF(AND(trading_client_detail!$A1067&lt;&gt;"",ROUND(trading_client_detail!$G1067,0)&lt;&gt;0),IF(OR(LEFT(trading_client_detail!$F1067,3)="USD",RIGHT(trading_client_detail!$F1067,3)="USD"),"",IF(NOT(ISERROR(VLOOKUP(trading_client_detail!$E1067,'asset_&amp;_open_positions'!$E:$M, 6, FALSE))),VLOOKUP(trading_client_detail!$E1067,'asset_&amp;_open_positions'!$E:$M, 6, FALSE),IF(NOT(ISERROR(VLOOKUP($A1067,'asset_&amp;_open_positions'!$E:$M, 6, FALSE))),VLOOKUP($A1067,'asset_&amp;_open_positions'!$E:$M, 6, FALSE),"ASSET"))),"")</f>
        <v/>
      </c>
      <c r="C1067" t="str">
        <f>IF(AND(trading_client_detail!$A1067&lt;&gt;"",ROUND(trading_client_detail!$G1067,0)&lt;&gt;0),IF(OR(LEFT(trading_client_detail!$F1067,3)="USD",RIGHT(trading_client_detail!$F1067,3)="USD"),"",IF(NOT(ISERROR(VLOOKUP(trading_client_detail!$E1067,'asset_&amp;_open_positions'!$E:$M, 6, FALSE))),VLOOKUP(trading_client_detail!$E1067,'asset_&amp;_open_positions'!$E:$M, 8, FALSE),IF(NOT(ISERROR(VLOOKUP($A1067,'asset_&amp;_open_positions'!$E:$M, 6, FALSE))),VLOOKUP($A1067,'asset_&amp;_open_positions'!$E:$M, 8, FALSE),1))),"")</f>
        <v/>
      </c>
      <c r="D1067" s="42" t="str">
        <f>IF(trading_client_detail!$A1067&lt;&gt;"",IF(OR(LEFT(trading_client_detail!$F1067,3)="USD",RIGHT(trading_client_detail!$F1067,3)="USD",LEFT(trading_client_detail!$F1067,3)="EUR",RIGHT(trading_client_detail!$F1067,3)="EUR"),"",trading_client_detail!$G1067),"")</f>
        <v/>
      </c>
    </row>
    <row r="1068" spans="1:4" x14ac:dyDescent="0.25">
      <c r="A1068" t="str">
        <f>IF(AND(trading_client_detail!$A1068&lt;&gt;"",ROUND(trading_client_detail!$G1068,0)&lt;&gt;0),IF(OR(LEFT(trading_client_detail!$F1068,3)="USD",RIGHT(trading_client_detail!$F1068,3)="USD",LEFT(trading_client_detail!$F1068,3)="EUR",RIGHT(trading_client_detail!$F1068,3)="EUR"),"",IF(NOT(ISERROR(VLOOKUP(trading_client_detail!$E1068,'asset_&amp;_open_positions'!$E:$M, 9, FALSE))),VLOOKUP(trading_client_detail!$E1068,'asset_&amp;_open_positions'!$E:$M, 9, FALSE),IF(NOT(ISERROR(VLOOKUP(trading_client_detail!$F1068,'asset_&amp;_open_positions'!$E:$M, 9, FALSE))),VLOOKUP(trading_client_detail!$F1068,'asset_&amp;_open_positions'!$E:$M, 9, FALSE),RIGHT(trading_client_detail!$F1068,LEN(trading_client_detail!$F1068)-1)))),"")</f>
        <v/>
      </c>
      <c r="B1068" t="str">
        <f>IF(AND(trading_client_detail!$A1068&lt;&gt;"",ROUND(trading_client_detail!$G1068,0)&lt;&gt;0),IF(OR(LEFT(trading_client_detail!$F1068,3)="USD",RIGHT(trading_client_detail!$F1068,3)="USD"),"",IF(NOT(ISERROR(VLOOKUP(trading_client_detail!$E1068,'asset_&amp;_open_positions'!$E:$M, 6, FALSE))),VLOOKUP(trading_client_detail!$E1068,'asset_&amp;_open_positions'!$E:$M, 6, FALSE),IF(NOT(ISERROR(VLOOKUP($A1068,'asset_&amp;_open_positions'!$E:$M, 6, FALSE))),VLOOKUP($A1068,'asset_&amp;_open_positions'!$E:$M, 6, FALSE),"ASSET"))),"")</f>
        <v/>
      </c>
      <c r="C1068" t="str">
        <f>IF(AND(trading_client_detail!$A1068&lt;&gt;"",ROUND(trading_client_detail!$G1068,0)&lt;&gt;0),IF(OR(LEFT(trading_client_detail!$F1068,3)="USD",RIGHT(trading_client_detail!$F1068,3)="USD"),"",IF(NOT(ISERROR(VLOOKUP(trading_client_detail!$E1068,'asset_&amp;_open_positions'!$E:$M, 6, FALSE))),VLOOKUP(trading_client_detail!$E1068,'asset_&amp;_open_positions'!$E:$M, 8, FALSE),IF(NOT(ISERROR(VLOOKUP($A1068,'asset_&amp;_open_positions'!$E:$M, 6, FALSE))),VLOOKUP($A1068,'asset_&amp;_open_positions'!$E:$M, 8, FALSE),1))),"")</f>
        <v/>
      </c>
      <c r="D1068" s="42" t="str">
        <f>IF(trading_client_detail!$A1068&lt;&gt;"",IF(OR(LEFT(trading_client_detail!$F1068,3)="USD",RIGHT(trading_client_detail!$F1068,3)="USD",LEFT(trading_client_detail!$F1068,3)="EUR",RIGHT(trading_client_detail!$F1068,3)="EUR"),"",trading_client_detail!$G1068),"")</f>
        <v/>
      </c>
    </row>
    <row r="1069" spans="1:4" x14ac:dyDescent="0.25">
      <c r="A1069" t="str">
        <f>IF(AND(trading_client_detail!$A1069&lt;&gt;"",ROUND(trading_client_detail!$G1069,0)&lt;&gt;0),IF(OR(LEFT(trading_client_detail!$F1069,3)="USD",RIGHT(trading_client_detail!$F1069,3)="USD",LEFT(trading_client_detail!$F1069,3)="EUR",RIGHT(trading_client_detail!$F1069,3)="EUR"),"",IF(NOT(ISERROR(VLOOKUP(trading_client_detail!$E1069,'asset_&amp;_open_positions'!$E:$M, 9, FALSE))),VLOOKUP(trading_client_detail!$E1069,'asset_&amp;_open_positions'!$E:$M, 9, FALSE),IF(NOT(ISERROR(VLOOKUP(trading_client_detail!$F1069,'asset_&amp;_open_positions'!$E:$M, 9, FALSE))),VLOOKUP(trading_client_detail!$F1069,'asset_&amp;_open_positions'!$E:$M, 9, FALSE),RIGHT(trading_client_detail!$F1069,LEN(trading_client_detail!$F1069)-1)))),"")</f>
        <v/>
      </c>
      <c r="B1069" t="str">
        <f>IF(AND(trading_client_detail!$A1069&lt;&gt;"",ROUND(trading_client_detail!$G1069,0)&lt;&gt;0),IF(OR(LEFT(trading_client_detail!$F1069,3)="USD",RIGHT(trading_client_detail!$F1069,3)="USD"),"",IF(NOT(ISERROR(VLOOKUP(trading_client_detail!$E1069,'asset_&amp;_open_positions'!$E:$M, 6, FALSE))),VLOOKUP(trading_client_detail!$E1069,'asset_&amp;_open_positions'!$E:$M, 6, FALSE),IF(NOT(ISERROR(VLOOKUP($A1069,'asset_&amp;_open_positions'!$E:$M, 6, FALSE))),VLOOKUP($A1069,'asset_&amp;_open_positions'!$E:$M, 6, FALSE),"ASSET"))),"")</f>
        <v/>
      </c>
      <c r="C1069" t="str">
        <f>IF(AND(trading_client_detail!$A1069&lt;&gt;"",ROUND(trading_client_detail!$G1069,0)&lt;&gt;0),IF(OR(LEFT(trading_client_detail!$F1069,3)="USD",RIGHT(trading_client_detail!$F1069,3)="USD"),"",IF(NOT(ISERROR(VLOOKUP(trading_client_detail!$E1069,'asset_&amp;_open_positions'!$E:$M, 6, FALSE))),VLOOKUP(trading_client_detail!$E1069,'asset_&amp;_open_positions'!$E:$M, 8, FALSE),IF(NOT(ISERROR(VLOOKUP($A1069,'asset_&amp;_open_positions'!$E:$M, 6, FALSE))),VLOOKUP($A1069,'asset_&amp;_open_positions'!$E:$M, 8, FALSE),1))),"")</f>
        <v/>
      </c>
      <c r="D1069" s="42" t="str">
        <f>IF(trading_client_detail!$A1069&lt;&gt;"",IF(OR(LEFT(trading_client_detail!$F1069,3)="USD",RIGHT(trading_client_detail!$F1069,3)="USD",LEFT(trading_client_detail!$F1069,3)="EUR",RIGHT(trading_client_detail!$F1069,3)="EUR"),"",trading_client_detail!$G1069),"")</f>
        <v/>
      </c>
    </row>
    <row r="1070" spans="1:4" x14ac:dyDescent="0.25">
      <c r="A1070" t="str">
        <f>IF(AND(trading_client_detail!$A1070&lt;&gt;"",ROUND(trading_client_detail!$G1070,0)&lt;&gt;0),IF(OR(LEFT(trading_client_detail!$F1070,3)="USD",RIGHT(trading_client_detail!$F1070,3)="USD",LEFT(trading_client_detail!$F1070,3)="EUR",RIGHT(trading_client_detail!$F1070,3)="EUR"),"",IF(NOT(ISERROR(VLOOKUP(trading_client_detail!$E1070,'asset_&amp;_open_positions'!$E:$M, 9, FALSE))),VLOOKUP(trading_client_detail!$E1070,'asset_&amp;_open_positions'!$E:$M, 9, FALSE),IF(NOT(ISERROR(VLOOKUP(trading_client_detail!$F1070,'asset_&amp;_open_positions'!$E:$M, 9, FALSE))),VLOOKUP(trading_client_detail!$F1070,'asset_&amp;_open_positions'!$E:$M, 9, FALSE),RIGHT(trading_client_detail!$F1070,LEN(trading_client_detail!$F1070)-1)))),"")</f>
        <v/>
      </c>
      <c r="B1070" t="str">
        <f>IF(AND(trading_client_detail!$A1070&lt;&gt;"",ROUND(trading_client_detail!$G1070,0)&lt;&gt;0),IF(OR(LEFT(trading_client_detail!$F1070,3)="USD",RIGHT(trading_client_detail!$F1070,3)="USD"),"",IF(NOT(ISERROR(VLOOKUP(trading_client_detail!$E1070,'asset_&amp;_open_positions'!$E:$M, 6, FALSE))),VLOOKUP(trading_client_detail!$E1070,'asset_&amp;_open_positions'!$E:$M, 6, FALSE),IF(NOT(ISERROR(VLOOKUP($A1070,'asset_&amp;_open_positions'!$E:$M, 6, FALSE))),VLOOKUP($A1070,'asset_&amp;_open_positions'!$E:$M, 6, FALSE),"ASSET"))),"")</f>
        <v/>
      </c>
      <c r="C1070" t="str">
        <f>IF(AND(trading_client_detail!$A1070&lt;&gt;"",ROUND(trading_client_detail!$G1070,0)&lt;&gt;0),IF(OR(LEFT(trading_client_detail!$F1070,3)="USD",RIGHT(trading_client_detail!$F1070,3)="USD"),"",IF(NOT(ISERROR(VLOOKUP(trading_client_detail!$E1070,'asset_&amp;_open_positions'!$E:$M, 6, FALSE))),VLOOKUP(trading_client_detail!$E1070,'asset_&amp;_open_positions'!$E:$M, 8, FALSE),IF(NOT(ISERROR(VLOOKUP($A1070,'asset_&amp;_open_positions'!$E:$M, 6, FALSE))),VLOOKUP($A1070,'asset_&amp;_open_positions'!$E:$M, 8, FALSE),1))),"")</f>
        <v/>
      </c>
      <c r="D1070" s="42" t="str">
        <f>IF(trading_client_detail!$A1070&lt;&gt;"",IF(OR(LEFT(trading_client_detail!$F1070,3)="USD",RIGHT(trading_client_detail!$F1070,3)="USD",LEFT(trading_client_detail!$F1070,3)="EUR",RIGHT(trading_client_detail!$F1070,3)="EUR"),"",trading_client_detail!$G1070),"")</f>
        <v/>
      </c>
    </row>
    <row r="1071" spans="1:4" x14ac:dyDescent="0.25">
      <c r="A1071" t="str">
        <f>IF(AND(trading_client_detail!$A1071&lt;&gt;"",ROUND(trading_client_detail!$G1071,0)&lt;&gt;0),IF(OR(LEFT(trading_client_detail!$F1071,3)="USD",RIGHT(trading_client_detail!$F1071,3)="USD",LEFT(trading_client_detail!$F1071,3)="EUR",RIGHT(trading_client_detail!$F1071,3)="EUR"),"",IF(NOT(ISERROR(VLOOKUP(trading_client_detail!$E1071,'asset_&amp;_open_positions'!$E:$M, 9, FALSE))),VLOOKUP(trading_client_detail!$E1071,'asset_&amp;_open_positions'!$E:$M, 9, FALSE),IF(NOT(ISERROR(VLOOKUP(trading_client_detail!$F1071,'asset_&amp;_open_positions'!$E:$M, 9, FALSE))),VLOOKUP(trading_client_detail!$F1071,'asset_&amp;_open_positions'!$E:$M, 9, FALSE),RIGHT(trading_client_detail!$F1071,LEN(trading_client_detail!$F1071)-1)))),"")</f>
        <v/>
      </c>
      <c r="B1071" t="str">
        <f>IF(AND(trading_client_detail!$A1071&lt;&gt;"",ROUND(trading_client_detail!$G1071,0)&lt;&gt;0),IF(OR(LEFT(trading_client_detail!$F1071,3)="USD",RIGHT(trading_client_detail!$F1071,3)="USD"),"",IF(NOT(ISERROR(VLOOKUP(trading_client_detail!$E1071,'asset_&amp;_open_positions'!$E:$M, 6, FALSE))),VLOOKUP(trading_client_detail!$E1071,'asset_&amp;_open_positions'!$E:$M, 6, FALSE),IF(NOT(ISERROR(VLOOKUP($A1071,'asset_&amp;_open_positions'!$E:$M, 6, FALSE))),VLOOKUP($A1071,'asset_&amp;_open_positions'!$E:$M, 6, FALSE),"ASSET"))),"")</f>
        <v/>
      </c>
      <c r="C1071" t="str">
        <f>IF(AND(trading_client_detail!$A1071&lt;&gt;"",ROUND(trading_client_detail!$G1071,0)&lt;&gt;0),IF(OR(LEFT(trading_client_detail!$F1071,3)="USD",RIGHT(trading_client_detail!$F1071,3)="USD"),"",IF(NOT(ISERROR(VLOOKUP(trading_client_detail!$E1071,'asset_&amp;_open_positions'!$E:$M, 6, FALSE))),VLOOKUP(trading_client_detail!$E1071,'asset_&amp;_open_positions'!$E:$M, 8, FALSE),IF(NOT(ISERROR(VLOOKUP($A1071,'asset_&amp;_open_positions'!$E:$M, 6, FALSE))),VLOOKUP($A1071,'asset_&amp;_open_positions'!$E:$M, 8, FALSE),1))),"")</f>
        <v/>
      </c>
      <c r="D1071" s="42" t="str">
        <f>IF(trading_client_detail!$A1071&lt;&gt;"",IF(OR(LEFT(trading_client_detail!$F1071,3)="USD",RIGHT(trading_client_detail!$F1071,3)="USD",LEFT(trading_client_detail!$F1071,3)="EUR",RIGHT(trading_client_detail!$F1071,3)="EUR"),"",trading_client_detail!$G1071),"")</f>
        <v/>
      </c>
    </row>
    <row r="1072" spans="1:4" x14ac:dyDescent="0.25">
      <c r="A1072" t="str">
        <f>IF(AND(trading_client_detail!$A1072&lt;&gt;"",ROUND(trading_client_detail!$G1072,0)&lt;&gt;0),IF(OR(LEFT(trading_client_detail!$F1072,3)="USD",RIGHT(trading_client_detail!$F1072,3)="USD",LEFT(trading_client_detail!$F1072,3)="EUR",RIGHT(trading_client_detail!$F1072,3)="EUR"),"",IF(NOT(ISERROR(VLOOKUP(trading_client_detail!$E1072,'asset_&amp;_open_positions'!$E:$M, 9, FALSE))),VLOOKUP(trading_client_detail!$E1072,'asset_&amp;_open_positions'!$E:$M, 9, FALSE),IF(NOT(ISERROR(VLOOKUP(trading_client_detail!$F1072,'asset_&amp;_open_positions'!$E:$M, 9, FALSE))),VLOOKUP(trading_client_detail!$F1072,'asset_&amp;_open_positions'!$E:$M, 9, FALSE),RIGHT(trading_client_detail!$F1072,LEN(trading_client_detail!$F1072)-1)))),"")</f>
        <v/>
      </c>
      <c r="B1072" t="str">
        <f>IF(AND(trading_client_detail!$A1072&lt;&gt;"",ROUND(trading_client_detail!$G1072,0)&lt;&gt;0),IF(OR(LEFT(trading_client_detail!$F1072,3)="USD",RIGHT(trading_client_detail!$F1072,3)="USD"),"",IF(NOT(ISERROR(VLOOKUP(trading_client_detail!$E1072,'asset_&amp;_open_positions'!$E:$M, 6, FALSE))),VLOOKUP(trading_client_detail!$E1072,'asset_&amp;_open_positions'!$E:$M, 6, FALSE),IF(NOT(ISERROR(VLOOKUP($A1072,'asset_&amp;_open_positions'!$E:$M, 6, FALSE))),VLOOKUP($A1072,'asset_&amp;_open_positions'!$E:$M, 6, FALSE),"ASSET"))),"")</f>
        <v/>
      </c>
      <c r="C1072" t="str">
        <f>IF(AND(trading_client_detail!$A1072&lt;&gt;"",ROUND(trading_client_detail!$G1072,0)&lt;&gt;0),IF(OR(LEFT(trading_client_detail!$F1072,3)="USD",RIGHT(trading_client_detail!$F1072,3)="USD"),"",IF(NOT(ISERROR(VLOOKUP(trading_client_detail!$E1072,'asset_&amp;_open_positions'!$E:$M, 6, FALSE))),VLOOKUP(trading_client_detail!$E1072,'asset_&amp;_open_positions'!$E:$M, 8, FALSE),IF(NOT(ISERROR(VLOOKUP($A1072,'asset_&amp;_open_positions'!$E:$M, 6, FALSE))),VLOOKUP($A1072,'asset_&amp;_open_positions'!$E:$M, 8, FALSE),1))),"")</f>
        <v/>
      </c>
      <c r="D1072" s="42" t="str">
        <f>IF(trading_client_detail!$A1072&lt;&gt;"",IF(OR(LEFT(trading_client_detail!$F1072,3)="USD",RIGHT(trading_client_detail!$F1072,3)="USD",LEFT(trading_client_detail!$F1072,3)="EUR",RIGHT(trading_client_detail!$F1072,3)="EUR"),"",trading_client_detail!$G1072),"")</f>
        <v/>
      </c>
    </row>
    <row r="1073" spans="1:4" x14ac:dyDescent="0.25">
      <c r="A1073" t="str">
        <f>IF(AND(trading_client_detail!$A1073&lt;&gt;"",ROUND(trading_client_detail!$G1073,0)&lt;&gt;0),IF(OR(LEFT(trading_client_detail!$F1073,3)="USD",RIGHT(trading_client_detail!$F1073,3)="USD",LEFT(trading_client_detail!$F1073,3)="EUR",RIGHT(trading_client_detail!$F1073,3)="EUR"),"",IF(NOT(ISERROR(VLOOKUP(trading_client_detail!$E1073,'asset_&amp;_open_positions'!$E:$M, 9, FALSE))),VLOOKUP(trading_client_detail!$E1073,'asset_&amp;_open_positions'!$E:$M, 9, FALSE),IF(NOT(ISERROR(VLOOKUP(trading_client_detail!$F1073,'asset_&amp;_open_positions'!$E:$M, 9, FALSE))),VLOOKUP(trading_client_detail!$F1073,'asset_&amp;_open_positions'!$E:$M, 9, FALSE),RIGHT(trading_client_detail!$F1073,LEN(trading_client_detail!$F1073)-1)))),"")</f>
        <v/>
      </c>
      <c r="B1073" t="str">
        <f>IF(AND(trading_client_detail!$A1073&lt;&gt;"",ROUND(trading_client_detail!$G1073,0)&lt;&gt;0),IF(OR(LEFT(trading_client_detail!$F1073,3)="USD",RIGHT(trading_client_detail!$F1073,3)="USD"),"",IF(NOT(ISERROR(VLOOKUP(trading_client_detail!$E1073,'asset_&amp;_open_positions'!$E:$M, 6, FALSE))),VLOOKUP(trading_client_detail!$E1073,'asset_&amp;_open_positions'!$E:$M, 6, FALSE),IF(NOT(ISERROR(VLOOKUP($A1073,'asset_&amp;_open_positions'!$E:$M, 6, FALSE))),VLOOKUP($A1073,'asset_&amp;_open_positions'!$E:$M, 6, FALSE),"ASSET"))),"")</f>
        <v/>
      </c>
      <c r="C1073" t="str">
        <f>IF(AND(trading_client_detail!$A1073&lt;&gt;"",ROUND(trading_client_detail!$G1073,0)&lt;&gt;0),IF(OR(LEFT(trading_client_detail!$F1073,3)="USD",RIGHT(trading_client_detail!$F1073,3)="USD"),"",IF(NOT(ISERROR(VLOOKUP(trading_client_detail!$E1073,'asset_&amp;_open_positions'!$E:$M, 6, FALSE))),VLOOKUP(trading_client_detail!$E1073,'asset_&amp;_open_positions'!$E:$M, 8, FALSE),IF(NOT(ISERROR(VLOOKUP($A1073,'asset_&amp;_open_positions'!$E:$M, 6, FALSE))),VLOOKUP($A1073,'asset_&amp;_open_positions'!$E:$M, 8, FALSE),1))),"")</f>
        <v/>
      </c>
      <c r="D1073" s="42" t="str">
        <f>IF(trading_client_detail!$A1073&lt;&gt;"",IF(OR(LEFT(trading_client_detail!$F1073,3)="USD",RIGHT(trading_client_detail!$F1073,3)="USD",LEFT(trading_client_detail!$F1073,3)="EUR",RIGHT(trading_client_detail!$F1073,3)="EUR"),"",trading_client_detail!$G1073),"")</f>
        <v/>
      </c>
    </row>
    <row r="1074" spans="1:4" x14ac:dyDescent="0.25">
      <c r="A1074" t="str">
        <f>IF(AND(trading_client_detail!$A1074&lt;&gt;"",ROUND(trading_client_detail!$G1074,0)&lt;&gt;0),IF(OR(LEFT(trading_client_detail!$F1074,3)="USD",RIGHT(trading_client_detail!$F1074,3)="USD",LEFT(trading_client_detail!$F1074,3)="EUR",RIGHT(trading_client_detail!$F1074,3)="EUR"),"",IF(NOT(ISERROR(VLOOKUP(trading_client_detail!$E1074,'asset_&amp;_open_positions'!$E:$M, 9, FALSE))),VLOOKUP(trading_client_detail!$E1074,'asset_&amp;_open_positions'!$E:$M, 9, FALSE),IF(NOT(ISERROR(VLOOKUP(trading_client_detail!$F1074,'asset_&amp;_open_positions'!$E:$M, 9, FALSE))),VLOOKUP(trading_client_detail!$F1074,'asset_&amp;_open_positions'!$E:$M, 9, FALSE),RIGHT(trading_client_detail!$F1074,LEN(trading_client_detail!$F1074)-1)))),"")</f>
        <v/>
      </c>
      <c r="B1074" t="str">
        <f>IF(AND(trading_client_detail!$A1074&lt;&gt;"",ROUND(trading_client_detail!$G1074,0)&lt;&gt;0),IF(OR(LEFT(trading_client_detail!$F1074,3)="USD",RIGHT(trading_client_detail!$F1074,3)="USD"),"",IF(NOT(ISERROR(VLOOKUP(trading_client_detail!$E1074,'asset_&amp;_open_positions'!$E:$M, 6, FALSE))),VLOOKUP(trading_client_detail!$E1074,'asset_&amp;_open_positions'!$E:$M, 6, FALSE),IF(NOT(ISERROR(VLOOKUP($A1074,'asset_&amp;_open_positions'!$E:$M, 6, FALSE))),VLOOKUP($A1074,'asset_&amp;_open_positions'!$E:$M, 6, FALSE),"ASSET"))),"")</f>
        <v/>
      </c>
      <c r="C1074" t="str">
        <f>IF(AND(trading_client_detail!$A1074&lt;&gt;"",ROUND(trading_client_detail!$G1074,0)&lt;&gt;0),IF(OR(LEFT(trading_client_detail!$F1074,3)="USD",RIGHT(trading_client_detail!$F1074,3)="USD"),"",IF(NOT(ISERROR(VLOOKUP(trading_client_detail!$E1074,'asset_&amp;_open_positions'!$E:$M, 6, FALSE))),VLOOKUP(trading_client_detail!$E1074,'asset_&amp;_open_positions'!$E:$M, 8, FALSE),IF(NOT(ISERROR(VLOOKUP($A1074,'asset_&amp;_open_positions'!$E:$M, 6, FALSE))),VLOOKUP($A1074,'asset_&amp;_open_positions'!$E:$M, 8, FALSE),1))),"")</f>
        <v/>
      </c>
      <c r="D1074" s="42" t="str">
        <f>IF(trading_client_detail!$A1074&lt;&gt;"",IF(OR(LEFT(trading_client_detail!$F1074,3)="USD",RIGHT(trading_client_detail!$F1074,3)="USD",LEFT(trading_client_detail!$F1074,3)="EUR",RIGHT(trading_client_detail!$F1074,3)="EUR"),"",trading_client_detail!$G1074),"")</f>
        <v/>
      </c>
    </row>
    <row r="1075" spans="1:4" x14ac:dyDescent="0.25">
      <c r="A1075" t="str">
        <f>IF(AND(trading_client_detail!$A1075&lt;&gt;"",ROUND(trading_client_detail!$G1075,0)&lt;&gt;0),IF(OR(LEFT(trading_client_detail!$F1075,3)="USD",RIGHT(trading_client_detail!$F1075,3)="USD",LEFT(trading_client_detail!$F1075,3)="EUR",RIGHT(trading_client_detail!$F1075,3)="EUR"),"",IF(NOT(ISERROR(VLOOKUP(trading_client_detail!$E1075,'asset_&amp;_open_positions'!$E:$M, 9, FALSE))),VLOOKUP(trading_client_detail!$E1075,'asset_&amp;_open_positions'!$E:$M, 9, FALSE),IF(NOT(ISERROR(VLOOKUP(trading_client_detail!$F1075,'asset_&amp;_open_positions'!$E:$M, 9, FALSE))),VLOOKUP(trading_client_detail!$F1075,'asset_&amp;_open_positions'!$E:$M, 9, FALSE),RIGHT(trading_client_detail!$F1075,LEN(trading_client_detail!$F1075)-1)))),"")</f>
        <v/>
      </c>
      <c r="B1075" t="str">
        <f>IF(AND(trading_client_detail!$A1075&lt;&gt;"",ROUND(trading_client_detail!$G1075,0)&lt;&gt;0),IF(OR(LEFT(trading_client_detail!$F1075,3)="USD",RIGHT(trading_client_detail!$F1075,3)="USD"),"",IF(NOT(ISERROR(VLOOKUP(trading_client_detail!$E1075,'asset_&amp;_open_positions'!$E:$M, 6, FALSE))),VLOOKUP(trading_client_detail!$E1075,'asset_&amp;_open_positions'!$E:$M, 6, FALSE),IF(NOT(ISERROR(VLOOKUP($A1075,'asset_&amp;_open_positions'!$E:$M, 6, FALSE))),VLOOKUP($A1075,'asset_&amp;_open_positions'!$E:$M, 6, FALSE),"ASSET"))),"")</f>
        <v/>
      </c>
      <c r="C1075" t="str">
        <f>IF(AND(trading_client_detail!$A1075&lt;&gt;"",ROUND(trading_client_detail!$G1075,0)&lt;&gt;0),IF(OR(LEFT(trading_client_detail!$F1075,3)="USD",RIGHT(trading_client_detail!$F1075,3)="USD"),"",IF(NOT(ISERROR(VLOOKUP(trading_client_detail!$E1075,'asset_&amp;_open_positions'!$E:$M, 6, FALSE))),VLOOKUP(trading_client_detail!$E1075,'asset_&amp;_open_positions'!$E:$M, 8, FALSE),IF(NOT(ISERROR(VLOOKUP($A1075,'asset_&amp;_open_positions'!$E:$M, 6, FALSE))),VLOOKUP($A1075,'asset_&amp;_open_positions'!$E:$M, 8, FALSE),1))),"")</f>
        <v/>
      </c>
      <c r="D1075" s="42" t="str">
        <f>IF(trading_client_detail!$A1075&lt;&gt;"",IF(OR(LEFT(trading_client_detail!$F1075,3)="USD",RIGHT(trading_client_detail!$F1075,3)="USD",LEFT(trading_client_detail!$F1075,3)="EUR",RIGHT(trading_client_detail!$F1075,3)="EUR"),"",trading_client_detail!$G1075),"")</f>
        <v/>
      </c>
    </row>
    <row r="1076" spans="1:4" x14ac:dyDescent="0.25">
      <c r="A1076" t="str">
        <f>IF(AND(trading_client_detail!$A1076&lt;&gt;"",ROUND(trading_client_detail!$G1076,0)&lt;&gt;0),IF(OR(LEFT(trading_client_detail!$F1076,3)="USD",RIGHT(trading_client_detail!$F1076,3)="USD",LEFT(trading_client_detail!$F1076,3)="EUR",RIGHT(trading_client_detail!$F1076,3)="EUR"),"",IF(NOT(ISERROR(VLOOKUP(trading_client_detail!$E1076,'asset_&amp;_open_positions'!$E:$M, 9, FALSE))),VLOOKUP(trading_client_detail!$E1076,'asset_&amp;_open_positions'!$E:$M, 9, FALSE),IF(NOT(ISERROR(VLOOKUP(trading_client_detail!$F1076,'asset_&amp;_open_positions'!$E:$M, 9, FALSE))),VLOOKUP(trading_client_detail!$F1076,'asset_&amp;_open_positions'!$E:$M, 9, FALSE),RIGHT(trading_client_detail!$F1076,LEN(trading_client_detail!$F1076)-1)))),"")</f>
        <v/>
      </c>
      <c r="B1076" t="str">
        <f>IF(AND(trading_client_detail!$A1076&lt;&gt;"",ROUND(trading_client_detail!$G1076,0)&lt;&gt;0),IF(OR(LEFT(trading_client_detail!$F1076,3)="USD",RIGHT(trading_client_detail!$F1076,3)="USD"),"",IF(NOT(ISERROR(VLOOKUP(trading_client_detail!$E1076,'asset_&amp;_open_positions'!$E:$M, 6, FALSE))),VLOOKUP(trading_client_detail!$E1076,'asset_&amp;_open_positions'!$E:$M, 6, FALSE),IF(NOT(ISERROR(VLOOKUP($A1076,'asset_&amp;_open_positions'!$E:$M, 6, FALSE))),VLOOKUP($A1076,'asset_&amp;_open_positions'!$E:$M, 6, FALSE),"ASSET"))),"")</f>
        <v/>
      </c>
      <c r="C1076" t="str">
        <f>IF(AND(trading_client_detail!$A1076&lt;&gt;"",ROUND(trading_client_detail!$G1076,0)&lt;&gt;0),IF(OR(LEFT(trading_client_detail!$F1076,3)="USD",RIGHT(trading_client_detail!$F1076,3)="USD"),"",IF(NOT(ISERROR(VLOOKUP(trading_client_detail!$E1076,'asset_&amp;_open_positions'!$E:$M, 6, FALSE))),VLOOKUP(trading_client_detail!$E1076,'asset_&amp;_open_positions'!$E:$M, 8, FALSE),IF(NOT(ISERROR(VLOOKUP($A1076,'asset_&amp;_open_positions'!$E:$M, 6, FALSE))),VLOOKUP($A1076,'asset_&amp;_open_positions'!$E:$M, 8, FALSE),1))),"")</f>
        <v/>
      </c>
      <c r="D1076" s="42" t="str">
        <f>IF(trading_client_detail!$A1076&lt;&gt;"",IF(OR(LEFT(trading_client_detail!$F1076,3)="USD",RIGHT(trading_client_detail!$F1076,3)="USD",LEFT(trading_client_detail!$F1076,3)="EUR",RIGHT(trading_client_detail!$F1076,3)="EUR"),"",trading_client_detail!$G1076),"")</f>
        <v/>
      </c>
    </row>
    <row r="1077" spans="1:4" x14ac:dyDescent="0.25">
      <c r="A1077" t="str">
        <f>IF(AND(trading_client_detail!$A1077&lt;&gt;"",ROUND(trading_client_detail!$G1077,0)&lt;&gt;0),IF(OR(LEFT(trading_client_detail!$F1077,3)="USD",RIGHT(trading_client_detail!$F1077,3)="USD",LEFT(trading_client_detail!$F1077,3)="EUR",RIGHT(trading_client_detail!$F1077,3)="EUR"),"",IF(NOT(ISERROR(VLOOKUP(trading_client_detail!$E1077,'asset_&amp;_open_positions'!$E:$M, 9, FALSE))),VLOOKUP(trading_client_detail!$E1077,'asset_&amp;_open_positions'!$E:$M, 9, FALSE),IF(NOT(ISERROR(VLOOKUP(trading_client_detail!$F1077,'asset_&amp;_open_positions'!$E:$M, 9, FALSE))),VLOOKUP(trading_client_detail!$F1077,'asset_&amp;_open_positions'!$E:$M, 9, FALSE),RIGHT(trading_client_detail!$F1077,LEN(trading_client_detail!$F1077)-1)))),"")</f>
        <v/>
      </c>
      <c r="B1077" t="str">
        <f>IF(AND(trading_client_detail!$A1077&lt;&gt;"",ROUND(trading_client_detail!$G1077,0)&lt;&gt;0),IF(OR(LEFT(trading_client_detail!$F1077,3)="USD",RIGHT(trading_client_detail!$F1077,3)="USD"),"",IF(NOT(ISERROR(VLOOKUP(trading_client_detail!$E1077,'asset_&amp;_open_positions'!$E:$M, 6, FALSE))),VLOOKUP(trading_client_detail!$E1077,'asset_&amp;_open_positions'!$E:$M, 6, FALSE),IF(NOT(ISERROR(VLOOKUP($A1077,'asset_&amp;_open_positions'!$E:$M, 6, FALSE))),VLOOKUP($A1077,'asset_&amp;_open_positions'!$E:$M, 6, FALSE),"ASSET"))),"")</f>
        <v/>
      </c>
      <c r="C1077" t="str">
        <f>IF(AND(trading_client_detail!$A1077&lt;&gt;"",ROUND(trading_client_detail!$G1077,0)&lt;&gt;0),IF(OR(LEFT(trading_client_detail!$F1077,3)="USD",RIGHT(trading_client_detail!$F1077,3)="USD"),"",IF(NOT(ISERROR(VLOOKUP(trading_client_detail!$E1077,'asset_&amp;_open_positions'!$E:$M, 6, FALSE))),VLOOKUP(trading_client_detail!$E1077,'asset_&amp;_open_positions'!$E:$M, 8, FALSE),IF(NOT(ISERROR(VLOOKUP($A1077,'asset_&amp;_open_positions'!$E:$M, 6, FALSE))),VLOOKUP($A1077,'asset_&amp;_open_positions'!$E:$M, 8, FALSE),1))),"")</f>
        <v/>
      </c>
      <c r="D1077" s="42" t="str">
        <f>IF(trading_client_detail!$A1077&lt;&gt;"",IF(OR(LEFT(trading_client_detail!$F1077,3)="USD",RIGHT(trading_client_detail!$F1077,3)="USD",LEFT(trading_client_detail!$F1077,3)="EUR",RIGHT(trading_client_detail!$F1077,3)="EUR"),"",trading_client_detail!$G1077),"")</f>
        <v/>
      </c>
    </row>
    <row r="1078" spans="1:4" x14ac:dyDescent="0.25">
      <c r="A1078" t="str">
        <f>IF(AND(trading_client_detail!$A1078&lt;&gt;"",ROUND(trading_client_detail!$G1078,0)&lt;&gt;0),IF(OR(LEFT(trading_client_detail!$F1078,3)="USD",RIGHT(trading_client_detail!$F1078,3)="USD",LEFT(trading_client_detail!$F1078,3)="EUR",RIGHT(trading_client_detail!$F1078,3)="EUR"),"",IF(NOT(ISERROR(VLOOKUP(trading_client_detail!$E1078,'asset_&amp;_open_positions'!$E:$M, 9, FALSE))),VLOOKUP(trading_client_detail!$E1078,'asset_&amp;_open_positions'!$E:$M, 9, FALSE),IF(NOT(ISERROR(VLOOKUP(trading_client_detail!$F1078,'asset_&amp;_open_positions'!$E:$M, 9, FALSE))),VLOOKUP(trading_client_detail!$F1078,'asset_&amp;_open_positions'!$E:$M, 9, FALSE),RIGHT(trading_client_detail!$F1078,LEN(trading_client_detail!$F1078)-1)))),"")</f>
        <v/>
      </c>
      <c r="B1078" t="str">
        <f>IF(AND(trading_client_detail!$A1078&lt;&gt;"",ROUND(trading_client_detail!$G1078,0)&lt;&gt;0),IF(OR(LEFT(trading_client_detail!$F1078,3)="USD",RIGHT(trading_client_detail!$F1078,3)="USD"),"",IF(NOT(ISERROR(VLOOKUP(trading_client_detail!$E1078,'asset_&amp;_open_positions'!$E:$M, 6, FALSE))),VLOOKUP(trading_client_detail!$E1078,'asset_&amp;_open_positions'!$E:$M, 6, FALSE),IF(NOT(ISERROR(VLOOKUP($A1078,'asset_&amp;_open_positions'!$E:$M, 6, FALSE))),VLOOKUP($A1078,'asset_&amp;_open_positions'!$E:$M, 6, FALSE),"ASSET"))),"")</f>
        <v/>
      </c>
      <c r="C1078" t="str">
        <f>IF(AND(trading_client_detail!$A1078&lt;&gt;"",ROUND(trading_client_detail!$G1078,0)&lt;&gt;0),IF(OR(LEFT(trading_client_detail!$F1078,3)="USD",RIGHT(trading_client_detail!$F1078,3)="USD"),"",IF(NOT(ISERROR(VLOOKUP(trading_client_detail!$E1078,'asset_&amp;_open_positions'!$E:$M, 6, FALSE))),VLOOKUP(trading_client_detail!$E1078,'asset_&amp;_open_positions'!$E:$M, 8, FALSE),IF(NOT(ISERROR(VLOOKUP($A1078,'asset_&amp;_open_positions'!$E:$M, 6, FALSE))),VLOOKUP($A1078,'asset_&amp;_open_positions'!$E:$M, 8, FALSE),1))),"")</f>
        <v/>
      </c>
      <c r="D1078" s="42" t="str">
        <f>IF(trading_client_detail!$A1078&lt;&gt;"",IF(OR(LEFT(trading_client_detail!$F1078,3)="USD",RIGHT(trading_client_detail!$F1078,3)="USD",LEFT(trading_client_detail!$F1078,3)="EUR",RIGHT(trading_client_detail!$F1078,3)="EUR"),"",trading_client_detail!$G1078),"")</f>
        <v/>
      </c>
    </row>
    <row r="1079" spans="1:4" x14ac:dyDescent="0.25">
      <c r="A1079" t="str">
        <f>IF(AND(trading_client_detail!$A1079&lt;&gt;"",ROUND(trading_client_detail!$G1079,0)&lt;&gt;0),IF(OR(LEFT(trading_client_detail!$F1079,3)="USD",RIGHT(trading_client_detail!$F1079,3)="USD",LEFT(trading_client_detail!$F1079,3)="EUR",RIGHT(trading_client_detail!$F1079,3)="EUR"),"",IF(NOT(ISERROR(VLOOKUP(trading_client_detail!$E1079,'asset_&amp;_open_positions'!$E:$M, 9, FALSE))),VLOOKUP(trading_client_detail!$E1079,'asset_&amp;_open_positions'!$E:$M, 9, FALSE),IF(NOT(ISERROR(VLOOKUP(trading_client_detail!$F1079,'asset_&amp;_open_positions'!$E:$M, 9, FALSE))),VLOOKUP(trading_client_detail!$F1079,'asset_&amp;_open_positions'!$E:$M, 9, FALSE),RIGHT(trading_client_detail!$F1079,LEN(trading_client_detail!$F1079)-1)))),"")</f>
        <v/>
      </c>
      <c r="B1079" t="str">
        <f>IF(AND(trading_client_detail!$A1079&lt;&gt;"",ROUND(trading_client_detail!$G1079,0)&lt;&gt;0),IF(OR(LEFT(trading_client_detail!$F1079,3)="USD",RIGHT(trading_client_detail!$F1079,3)="USD"),"",IF(NOT(ISERROR(VLOOKUP(trading_client_detail!$E1079,'asset_&amp;_open_positions'!$E:$M, 6, FALSE))),VLOOKUP(trading_client_detail!$E1079,'asset_&amp;_open_positions'!$E:$M, 6, FALSE),IF(NOT(ISERROR(VLOOKUP($A1079,'asset_&amp;_open_positions'!$E:$M, 6, FALSE))),VLOOKUP($A1079,'asset_&amp;_open_positions'!$E:$M, 6, FALSE),"ASSET"))),"")</f>
        <v/>
      </c>
      <c r="C1079" t="str">
        <f>IF(AND(trading_client_detail!$A1079&lt;&gt;"",ROUND(trading_client_detail!$G1079,0)&lt;&gt;0),IF(OR(LEFT(trading_client_detail!$F1079,3)="USD",RIGHT(trading_client_detail!$F1079,3)="USD"),"",IF(NOT(ISERROR(VLOOKUP(trading_client_detail!$E1079,'asset_&amp;_open_positions'!$E:$M, 6, FALSE))),VLOOKUP(trading_client_detail!$E1079,'asset_&amp;_open_positions'!$E:$M, 8, FALSE),IF(NOT(ISERROR(VLOOKUP($A1079,'asset_&amp;_open_positions'!$E:$M, 6, FALSE))),VLOOKUP($A1079,'asset_&amp;_open_positions'!$E:$M, 8, FALSE),1))),"")</f>
        <v/>
      </c>
      <c r="D1079" s="42" t="str">
        <f>IF(trading_client_detail!$A1079&lt;&gt;"",IF(OR(LEFT(trading_client_detail!$F1079,3)="USD",RIGHT(trading_client_detail!$F1079,3)="USD",LEFT(trading_client_detail!$F1079,3)="EUR",RIGHT(trading_client_detail!$F1079,3)="EUR"),"",trading_client_detail!$G1079),"")</f>
        <v/>
      </c>
    </row>
    <row r="1080" spans="1:4" x14ac:dyDescent="0.25">
      <c r="A1080" t="str">
        <f>IF(AND(trading_client_detail!$A1080&lt;&gt;"",ROUND(trading_client_detail!$G1080,0)&lt;&gt;0),IF(OR(LEFT(trading_client_detail!$F1080,3)="USD",RIGHT(trading_client_detail!$F1080,3)="USD",LEFT(trading_client_detail!$F1080,3)="EUR",RIGHT(trading_client_detail!$F1080,3)="EUR"),"",IF(NOT(ISERROR(VLOOKUP(trading_client_detail!$E1080,'asset_&amp;_open_positions'!$E:$M, 9, FALSE))),VLOOKUP(trading_client_detail!$E1080,'asset_&amp;_open_positions'!$E:$M, 9, FALSE),IF(NOT(ISERROR(VLOOKUP(trading_client_detail!$F1080,'asset_&amp;_open_positions'!$E:$M, 9, FALSE))),VLOOKUP(trading_client_detail!$F1080,'asset_&amp;_open_positions'!$E:$M, 9, FALSE),RIGHT(trading_client_detail!$F1080,LEN(trading_client_detail!$F1080)-1)))),"")</f>
        <v/>
      </c>
      <c r="B1080" t="str">
        <f>IF(AND(trading_client_detail!$A1080&lt;&gt;"",ROUND(trading_client_detail!$G1080,0)&lt;&gt;0),IF(OR(LEFT(trading_client_detail!$F1080,3)="USD",RIGHT(trading_client_detail!$F1080,3)="USD"),"",IF(NOT(ISERROR(VLOOKUP(trading_client_detail!$E1080,'asset_&amp;_open_positions'!$E:$M, 6, FALSE))),VLOOKUP(trading_client_detail!$E1080,'asset_&amp;_open_positions'!$E:$M, 6, FALSE),IF(NOT(ISERROR(VLOOKUP($A1080,'asset_&amp;_open_positions'!$E:$M, 6, FALSE))),VLOOKUP($A1080,'asset_&amp;_open_positions'!$E:$M, 6, FALSE),"ASSET"))),"")</f>
        <v/>
      </c>
      <c r="C1080" t="str">
        <f>IF(AND(trading_client_detail!$A1080&lt;&gt;"",ROUND(trading_client_detail!$G1080,0)&lt;&gt;0),IF(OR(LEFT(trading_client_detail!$F1080,3)="USD",RIGHT(trading_client_detail!$F1080,3)="USD"),"",IF(NOT(ISERROR(VLOOKUP(trading_client_detail!$E1080,'asset_&amp;_open_positions'!$E:$M, 6, FALSE))),VLOOKUP(trading_client_detail!$E1080,'asset_&amp;_open_positions'!$E:$M, 8, FALSE),IF(NOT(ISERROR(VLOOKUP($A1080,'asset_&amp;_open_positions'!$E:$M, 6, FALSE))),VLOOKUP($A1080,'asset_&amp;_open_positions'!$E:$M, 8, FALSE),1))),"")</f>
        <v/>
      </c>
      <c r="D1080" s="42" t="str">
        <f>IF(trading_client_detail!$A1080&lt;&gt;"",IF(OR(LEFT(trading_client_detail!$F1080,3)="USD",RIGHT(trading_client_detail!$F1080,3)="USD",LEFT(trading_client_detail!$F1080,3)="EUR",RIGHT(trading_client_detail!$F1080,3)="EUR"),"",trading_client_detail!$G1080),"")</f>
        <v/>
      </c>
    </row>
    <row r="1081" spans="1:4" x14ac:dyDescent="0.25">
      <c r="A1081" t="str">
        <f>IF(AND(trading_client_detail!$A1081&lt;&gt;"",ROUND(trading_client_detail!$G1081,0)&lt;&gt;0),IF(OR(LEFT(trading_client_detail!$F1081,3)="USD",RIGHT(trading_client_detail!$F1081,3)="USD",LEFT(trading_client_detail!$F1081,3)="EUR",RIGHT(trading_client_detail!$F1081,3)="EUR"),"",IF(NOT(ISERROR(VLOOKUP(trading_client_detail!$E1081,'asset_&amp;_open_positions'!$E:$M, 9, FALSE))),VLOOKUP(trading_client_detail!$E1081,'asset_&amp;_open_positions'!$E:$M, 9, FALSE),IF(NOT(ISERROR(VLOOKUP(trading_client_detail!$F1081,'asset_&amp;_open_positions'!$E:$M, 9, FALSE))),VLOOKUP(trading_client_detail!$F1081,'asset_&amp;_open_positions'!$E:$M, 9, FALSE),RIGHT(trading_client_detail!$F1081,LEN(trading_client_detail!$F1081)-1)))),"")</f>
        <v/>
      </c>
      <c r="B1081" t="str">
        <f>IF(AND(trading_client_detail!$A1081&lt;&gt;"",ROUND(trading_client_detail!$G1081,0)&lt;&gt;0),IF(OR(LEFT(trading_client_detail!$F1081,3)="USD",RIGHT(trading_client_detail!$F1081,3)="USD"),"",IF(NOT(ISERROR(VLOOKUP(trading_client_detail!$E1081,'asset_&amp;_open_positions'!$E:$M, 6, FALSE))),VLOOKUP(trading_client_detail!$E1081,'asset_&amp;_open_positions'!$E:$M, 6, FALSE),IF(NOT(ISERROR(VLOOKUP($A1081,'asset_&amp;_open_positions'!$E:$M, 6, FALSE))),VLOOKUP($A1081,'asset_&amp;_open_positions'!$E:$M, 6, FALSE),"ASSET"))),"")</f>
        <v/>
      </c>
      <c r="C1081" t="str">
        <f>IF(AND(trading_client_detail!$A1081&lt;&gt;"",ROUND(trading_client_detail!$G1081,0)&lt;&gt;0),IF(OR(LEFT(trading_client_detail!$F1081,3)="USD",RIGHT(trading_client_detail!$F1081,3)="USD"),"",IF(NOT(ISERROR(VLOOKUP(trading_client_detail!$E1081,'asset_&amp;_open_positions'!$E:$M, 6, FALSE))),VLOOKUP(trading_client_detail!$E1081,'asset_&amp;_open_positions'!$E:$M, 8, FALSE),IF(NOT(ISERROR(VLOOKUP($A1081,'asset_&amp;_open_positions'!$E:$M, 6, FALSE))),VLOOKUP($A1081,'asset_&amp;_open_positions'!$E:$M, 8, FALSE),1))),"")</f>
        <v/>
      </c>
      <c r="D1081" s="42" t="str">
        <f>IF(trading_client_detail!$A1081&lt;&gt;"",IF(OR(LEFT(trading_client_detail!$F1081,3)="USD",RIGHT(trading_client_detail!$F1081,3)="USD",LEFT(trading_client_detail!$F1081,3)="EUR",RIGHT(trading_client_detail!$F1081,3)="EUR"),"",trading_client_detail!$G1081),"")</f>
        <v/>
      </c>
    </row>
    <row r="1082" spans="1:4" x14ac:dyDescent="0.25">
      <c r="A1082" t="str">
        <f>IF(AND(trading_client_detail!$A1082&lt;&gt;"",ROUND(trading_client_detail!$G1082,0)&lt;&gt;0),IF(OR(LEFT(trading_client_detail!$F1082,3)="USD",RIGHT(trading_client_detail!$F1082,3)="USD",LEFT(trading_client_detail!$F1082,3)="EUR",RIGHT(trading_client_detail!$F1082,3)="EUR"),"",IF(NOT(ISERROR(VLOOKUP(trading_client_detail!$E1082,'asset_&amp;_open_positions'!$E:$M, 9, FALSE))),VLOOKUP(trading_client_detail!$E1082,'asset_&amp;_open_positions'!$E:$M, 9, FALSE),IF(NOT(ISERROR(VLOOKUP(trading_client_detail!$F1082,'asset_&amp;_open_positions'!$E:$M, 9, FALSE))),VLOOKUP(trading_client_detail!$F1082,'asset_&amp;_open_positions'!$E:$M, 9, FALSE),RIGHT(trading_client_detail!$F1082,LEN(trading_client_detail!$F1082)-1)))),"")</f>
        <v/>
      </c>
      <c r="B1082" t="str">
        <f>IF(AND(trading_client_detail!$A1082&lt;&gt;"",ROUND(trading_client_detail!$G1082,0)&lt;&gt;0),IF(OR(LEFT(trading_client_detail!$F1082,3)="USD",RIGHT(trading_client_detail!$F1082,3)="USD"),"",IF(NOT(ISERROR(VLOOKUP(trading_client_detail!$E1082,'asset_&amp;_open_positions'!$E:$M, 6, FALSE))),VLOOKUP(trading_client_detail!$E1082,'asset_&amp;_open_positions'!$E:$M, 6, FALSE),IF(NOT(ISERROR(VLOOKUP($A1082,'asset_&amp;_open_positions'!$E:$M, 6, FALSE))),VLOOKUP($A1082,'asset_&amp;_open_positions'!$E:$M, 6, FALSE),"ASSET"))),"")</f>
        <v/>
      </c>
      <c r="C1082" t="str">
        <f>IF(AND(trading_client_detail!$A1082&lt;&gt;"",ROUND(trading_client_detail!$G1082,0)&lt;&gt;0),IF(OR(LEFT(trading_client_detail!$F1082,3)="USD",RIGHT(trading_client_detail!$F1082,3)="USD"),"",IF(NOT(ISERROR(VLOOKUP(trading_client_detail!$E1082,'asset_&amp;_open_positions'!$E:$M, 6, FALSE))),VLOOKUP(trading_client_detail!$E1082,'asset_&amp;_open_positions'!$E:$M, 8, FALSE),IF(NOT(ISERROR(VLOOKUP($A1082,'asset_&amp;_open_positions'!$E:$M, 6, FALSE))),VLOOKUP($A1082,'asset_&amp;_open_positions'!$E:$M, 8, FALSE),1))),"")</f>
        <v/>
      </c>
      <c r="D1082" s="42" t="str">
        <f>IF(trading_client_detail!$A1082&lt;&gt;"",IF(OR(LEFT(trading_client_detail!$F1082,3)="USD",RIGHT(trading_client_detail!$F1082,3)="USD",LEFT(trading_client_detail!$F1082,3)="EUR",RIGHT(trading_client_detail!$F1082,3)="EUR"),"",trading_client_detail!$G1082),"")</f>
        <v/>
      </c>
    </row>
    <row r="1083" spans="1:4" x14ac:dyDescent="0.25">
      <c r="A1083" t="str">
        <f>IF(AND(trading_client_detail!$A1083&lt;&gt;"",ROUND(trading_client_detail!$G1083,0)&lt;&gt;0),IF(OR(LEFT(trading_client_detail!$F1083,3)="USD",RIGHT(trading_client_detail!$F1083,3)="USD",LEFT(trading_client_detail!$F1083,3)="EUR",RIGHT(trading_client_detail!$F1083,3)="EUR"),"",IF(NOT(ISERROR(VLOOKUP(trading_client_detail!$E1083,'asset_&amp;_open_positions'!$E:$M, 9, FALSE))),VLOOKUP(trading_client_detail!$E1083,'asset_&amp;_open_positions'!$E:$M, 9, FALSE),IF(NOT(ISERROR(VLOOKUP(trading_client_detail!$F1083,'asset_&amp;_open_positions'!$E:$M, 9, FALSE))),VLOOKUP(trading_client_detail!$F1083,'asset_&amp;_open_positions'!$E:$M, 9, FALSE),RIGHT(trading_client_detail!$F1083,LEN(trading_client_detail!$F1083)-1)))),"")</f>
        <v/>
      </c>
      <c r="B1083" t="str">
        <f>IF(AND(trading_client_detail!$A1083&lt;&gt;"",ROUND(trading_client_detail!$G1083,0)&lt;&gt;0),IF(OR(LEFT(trading_client_detail!$F1083,3)="USD",RIGHT(trading_client_detail!$F1083,3)="USD"),"",IF(NOT(ISERROR(VLOOKUP(trading_client_detail!$E1083,'asset_&amp;_open_positions'!$E:$M, 6, FALSE))),VLOOKUP(trading_client_detail!$E1083,'asset_&amp;_open_positions'!$E:$M, 6, FALSE),IF(NOT(ISERROR(VLOOKUP($A1083,'asset_&amp;_open_positions'!$E:$M, 6, FALSE))),VLOOKUP($A1083,'asset_&amp;_open_positions'!$E:$M, 6, FALSE),"ASSET"))),"")</f>
        <v/>
      </c>
      <c r="C1083" t="str">
        <f>IF(AND(trading_client_detail!$A1083&lt;&gt;"",ROUND(trading_client_detail!$G1083,0)&lt;&gt;0),IF(OR(LEFT(trading_client_detail!$F1083,3)="USD",RIGHT(trading_client_detail!$F1083,3)="USD"),"",IF(NOT(ISERROR(VLOOKUP(trading_client_detail!$E1083,'asset_&amp;_open_positions'!$E:$M, 6, FALSE))),VLOOKUP(trading_client_detail!$E1083,'asset_&amp;_open_positions'!$E:$M, 8, FALSE),IF(NOT(ISERROR(VLOOKUP($A1083,'asset_&amp;_open_positions'!$E:$M, 6, FALSE))),VLOOKUP($A1083,'asset_&amp;_open_positions'!$E:$M, 8, FALSE),1))),"")</f>
        <v/>
      </c>
      <c r="D1083" s="42" t="str">
        <f>IF(trading_client_detail!$A1083&lt;&gt;"",IF(OR(LEFT(trading_client_detail!$F1083,3)="USD",RIGHT(trading_client_detail!$F1083,3)="USD",LEFT(trading_client_detail!$F1083,3)="EUR",RIGHT(trading_client_detail!$F1083,3)="EUR"),"",trading_client_detail!$G1083),"")</f>
        <v/>
      </c>
    </row>
    <row r="1084" spans="1:4" x14ac:dyDescent="0.25">
      <c r="A1084" t="str">
        <f>IF(AND(trading_client_detail!$A1084&lt;&gt;"",ROUND(trading_client_detail!$G1084,0)&lt;&gt;0),IF(OR(LEFT(trading_client_detail!$F1084,3)="USD",RIGHT(trading_client_detail!$F1084,3)="USD",LEFT(trading_client_detail!$F1084,3)="EUR",RIGHT(trading_client_detail!$F1084,3)="EUR"),"",IF(NOT(ISERROR(VLOOKUP(trading_client_detail!$E1084,'asset_&amp;_open_positions'!$E:$M, 9, FALSE))),VLOOKUP(trading_client_detail!$E1084,'asset_&amp;_open_positions'!$E:$M, 9, FALSE),IF(NOT(ISERROR(VLOOKUP(trading_client_detail!$F1084,'asset_&amp;_open_positions'!$E:$M, 9, FALSE))),VLOOKUP(trading_client_detail!$F1084,'asset_&amp;_open_positions'!$E:$M, 9, FALSE),RIGHT(trading_client_detail!$F1084,LEN(trading_client_detail!$F1084)-1)))),"")</f>
        <v/>
      </c>
      <c r="B1084" t="str">
        <f>IF(AND(trading_client_detail!$A1084&lt;&gt;"",ROUND(trading_client_detail!$G1084,0)&lt;&gt;0),IF(OR(LEFT(trading_client_detail!$F1084,3)="USD",RIGHT(trading_client_detail!$F1084,3)="USD"),"",IF(NOT(ISERROR(VLOOKUP(trading_client_detail!$E1084,'asset_&amp;_open_positions'!$E:$M, 6, FALSE))),VLOOKUP(trading_client_detail!$E1084,'asset_&amp;_open_positions'!$E:$M, 6, FALSE),IF(NOT(ISERROR(VLOOKUP($A1084,'asset_&amp;_open_positions'!$E:$M, 6, FALSE))),VLOOKUP($A1084,'asset_&amp;_open_positions'!$E:$M, 6, FALSE),"ASSET"))),"")</f>
        <v/>
      </c>
      <c r="C1084" t="str">
        <f>IF(AND(trading_client_detail!$A1084&lt;&gt;"",ROUND(trading_client_detail!$G1084,0)&lt;&gt;0),IF(OR(LEFT(trading_client_detail!$F1084,3)="USD",RIGHT(trading_client_detail!$F1084,3)="USD"),"",IF(NOT(ISERROR(VLOOKUP(trading_client_detail!$E1084,'asset_&amp;_open_positions'!$E:$M, 6, FALSE))),VLOOKUP(trading_client_detail!$E1084,'asset_&amp;_open_positions'!$E:$M, 8, FALSE),IF(NOT(ISERROR(VLOOKUP($A1084,'asset_&amp;_open_positions'!$E:$M, 6, FALSE))),VLOOKUP($A1084,'asset_&amp;_open_positions'!$E:$M, 8, FALSE),1))),"")</f>
        <v/>
      </c>
      <c r="D1084" s="42" t="str">
        <f>IF(trading_client_detail!$A1084&lt;&gt;"",IF(OR(LEFT(trading_client_detail!$F1084,3)="USD",RIGHT(trading_client_detail!$F1084,3)="USD",LEFT(trading_client_detail!$F1084,3)="EUR",RIGHT(trading_client_detail!$F1084,3)="EUR"),"",trading_client_detail!$G1084),"")</f>
        <v/>
      </c>
    </row>
    <row r="1085" spans="1:4" x14ac:dyDescent="0.25">
      <c r="A1085" t="str">
        <f>IF(AND(trading_client_detail!$A1085&lt;&gt;"",ROUND(trading_client_detail!$G1085,0)&lt;&gt;0),IF(OR(LEFT(trading_client_detail!$F1085,3)="USD",RIGHT(trading_client_detail!$F1085,3)="USD",LEFT(trading_client_detail!$F1085,3)="EUR",RIGHT(trading_client_detail!$F1085,3)="EUR"),"",IF(NOT(ISERROR(VLOOKUP(trading_client_detail!$E1085,'asset_&amp;_open_positions'!$E:$M, 9, FALSE))),VLOOKUP(trading_client_detail!$E1085,'asset_&amp;_open_positions'!$E:$M, 9, FALSE),IF(NOT(ISERROR(VLOOKUP(trading_client_detail!$F1085,'asset_&amp;_open_positions'!$E:$M, 9, FALSE))),VLOOKUP(trading_client_detail!$F1085,'asset_&amp;_open_positions'!$E:$M, 9, FALSE),RIGHT(trading_client_detail!$F1085,LEN(trading_client_detail!$F1085)-1)))),"")</f>
        <v/>
      </c>
      <c r="B1085" t="str">
        <f>IF(AND(trading_client_detail!$A1085&lt;&gt;"",ROUND(trading_client_detail!$G1085,0)&lt;&gt;0),IF(OR(LEFT(trading_client_detail!$F1085,3)="USD",RIGHT(trading_client_detail!$F1085,3)="USD"),"",IF(NOT(ISERROR(VLOOKUP(trading_client_detail!$E1085,'asset_&amp;_open_positions'!$E:$M, 6, FALSE))),VLOOKUP(trading_client_detail!$E1085,'asset_&amp;_open_positions'!$E:$M, 6, FALSE),IF(NOT(ISERROR(VLOOKUP($A1085,'asset_&amp;_open_positions'!$E:$M, 6, FALSE))),VLOOKUP($A1085,'asset_&amp;_open_positions'!$E:$M, 6, FALSE),"ASSET"))),"")</f>
        <v/>
      </c>
      <c r="C1085" t="str">
        <f>IF(AND(trading_client_detail!$A1085&lt;&gt;"",ROUND(trading_client_detail!$G1085,0)&lt;&gt;0),IF(OR(LEFT(trading_client_detail!$F1085,3)="USD",RIGHT(trading_client_detail!$F1085,3)="USD"),"",IF(NOT(ISERROR(VLOOKUP(trading_client_detail!$E1085,'asset_&amp;_open_positions'!$E:$M, 6, FALSE))),VLOOKUP(trading_client_detail!$E1085,'asset_&amp;_open_positions'!$E:$M, 8, FALSE),IF(NOT(ISERROR(VLOOKUP($A1085,'asset_&amp;_open_positions'!$E:$M, 6, FALSE))),VLOOKUP($A1085,'asset_&amp;_open_positions'!$E:$M, 8, FALSE),1))),"")</f>
        <v/>
      </c>
      <c r="D1085" s="42" t="str">
        <f>IF(trading_client_detail!$A1085&lt;&gt;"",IF(OR(LEFT(trading_client_detail!$F1085,3)="USD",RIGHT(trading_client_detail!$F1085,3)="USD",LEFT(trading_client_detail!$F1085,3)="EUR",RIGHT(trading_client_detail!$F1085,3)="EUR"),"",trading_client_detail!$G1085),"")</f>
        <v/>
      </c>
    </row>
    <row r="1086" spans="1:4" x14ac:dyDescent="0.25">
      <c r="A1086" t="str">
        <f>IF(AND(trading_client_detail!$A1086&lt;&gt;"",ROUND(trading_client_detail!$G1086,0)&lt;&gt;0),IF(OR(LEFT(trading_client_detail!$F1086,3)="USD",RIGHT(trading_client_detail!$F1086,3)="USD",LEFT(trading_client_detail!$F1086,3)="EUR",RIGHT(trading_client_detail!$F1086,3)="EUR"),"",IF(NOT(ISERROR(VLOOKUP(trading_client_detail!$E1086,'asset_&amp;_open_positions'!$E:$M, 9, FALSE))),VLOOKUP(trading_client_detail!$E1086,'asset_&amp;_open_positions'!$E:$M, 9, FALSE),IF(NOT(ISERROR(VLOOKUP(trading_client_detail!$F1086,'asset_&amp;_open_positions'!$E:$M, 9, FALSE))),VLOOKUP(trading_client_detail!$F1086,'asset_&amp;_open_positions'!$E:$M, 9, FALSE),RIGHT(trading_client_detail!$F1086,LEN(trading_client_detail!$F1086)-1)))),"")</f>
        <v/>
      </c>
      <c r="B1086" t="str">
        <f>IF(AND(trading_client_detail!$A1086&lt;&gt;"",ROUND(trading_client_detail!$G1086,0)&lt;&gt;0),IF(OR(LEFT(trading_client_detail!$F1086,3)="USD",RIGHT(trading_client_detail!$F1086,3)="USD"),"",IF(NOT(ISERROR(VLOOKUP(trading_client_detail!$E1086,'asset_&amp;_open_positions'!$E:$M, 6, FALSE))),VLOOKUP(trading_client_detail!$E1086,'asset_&amp;_open_positions'!$E:$M, 6, FALSE),IF(NOT(ISERROR(VLOOKUP($A1086,'asset_&amp;_open_positions'!$E:$M, 6, FALSE))),VLOOKUP($A1086,'asset_&amp;_open_positions'!$E:$M, 6, FALSE),"ASSET"))),"")</f>
        <v/>
      </c>
      <c r="C1086" t="str">
        <f>IF(AND(trading_client_detail!$A1086&lt;&gt;"",ROUND(trading_client_detail!$G1086,0)&lt;&gt;0),IF(OR(LEFT(trading_client_detail!$F1086,3)="USD",RIGHT(trading_client_detail!$F1086,3)="USD"),"",IF(NOT(ISERROR(VLOOKUP(trading_client_detail!$E1086,'asset_&amp;_open_positions'!$E:$M, 6, FALSE))),VLOOKUP(trading_client_detail!$E1086,'asset_&amp;_open_positions'!$E:$M, 8, FALSE),IF(NOT(ISERROR(VLOOKUP($A1086,'asset_&amp;_open_positions'!$E:$M, 6, FALSE))),VLOOKUP($A1086,'asset_&amp;_open_positions'!$E:$M, 8, FALSE),1))),"")</f>
        <v/>
      </c>
      <c r="D1086" s="42" t="str">
        <f>IF(trading_client_detail!$A1086&lt;&gt;"",IF(OR(LEFT(trading_client_detail!$F1086,3)="USD",RIGHT(trading_client_detail!$F1086,3)="USD",LEFT(trading_client_detail!$F1086,3)="EUR",RIGHT(trading_client_detail!$F1086,3)="EUR"),"",trading_client_detail!$G1086),"")</f>
        <v/>
      </c>
    </row>
    <row r="1087" spans="1:4" x14ac:dyDescent="0.25">
      <c r="A1087" t="str">
        <f>IF(AND(trading_client_detail!$A1087&lt;&gt;"",ROUND(trading_client_detail!$G1087,0)&lt;&gt;0),IF(OR(LEFT(trading_client_detail!$F1087,3)="USD",RIGHT(trading_client_detail!$F1087,3)="USD",LEFT(trading_client_detail!$F1087,3)="EUR",RIGHT(trading_client_detail!$F1087,3)="EUR"),"",IF(NOT(ISERROR(VLOOKUP(trading_client_detail!$E1087,'asset_&amp;_open_positions'!$E:$M, 9, FALSE))),VLOOKUP(trading_client_detail!$E1087,'asset_&amp;_open_positions'!$E:$M, 9, FALSE),IF(NOT(ISERROR(VLOOKUP(trading_client_detail!$F1087,'asset_&amp;_open_positions'!$E:$M, 9, FALSE))),VLOOKUP(trading_client_detail!$F1087,'asset_&amp;_open_positions'!$E:$M, 9, FALSE),RIGHT(trading_client_detail!$F1087,LEN(trading_client_detail!$F1087)-1)))),"")</f>
        <v/>
      </c>
      <c r="B1087" t="str">
        <f>IF(AND(trading_client_detail!$A1087&lt;&gt;"",ROUND(trading_client_detail!$G1087,0)&lt;&gt;0),IF(OR(LEFT(trading_client_detail!$F1087,3)="USD",RIGHT(trading_client_detail!$F1087,3)="USD"),"",IF(NOT(ISERROR(VLOOKUP(trading_client_detail!$E1087,'asset_&amp;_open_positions'!$E:$M, 6, FALSE))),VLOOKUP(trading_client_detail!$E1087,'asset_&amp;_open_positions'!$E:$M, 6, FALSE),IF(NOT(ISERROR(VLOOKUP($A1087,'asset_&amp;_open_positions'!$E:$M, 6, FALSE))),VLOOKUP($A1087,'asset_&amp;_open_positions'!$E:$M, 6, FALSE),"ASSET"))),"")</f>
        <v/>
      </c>
      <c r="C1087" t="str">
        <f>IF(AND(trading_client_detail!$A1087&lt;&gt;"",ROUND(trading_client_detail!$G1087,0)&lt;&gt;0),IF(OR(LEFT(trading_client_detail!$F1087,3)="USD",RIGHT(trading_client_detail!$F1087,3)="USD"),"",IF(NOT(ISERROR(VLOOKUP(trading_client_detail!$E1087,'asset_&amp;_open_positions'!$E:$M, 6, FALSE))),VLOOKUP(trading_client_detail!$E1087,'asset_&amp;_open_positions'!$E:$M, 8, FALSE),IF(NOT(ISERROR(VLOOKUP($A1087,'asset_&amp;_open_positions'!$E:$M, 6, FALSE))),VLOOKUP($A1087,'asset_&amp;_open_positions'!$E:$M, 8, FALSE),1))),"")</f>
        <v/>
      </c>
      <c r="D1087" s="42" t="str">
        <f>IF(trading_client_detail!$A1087&lt;&gt;"",IF(OR(LEFT(trading_client_detail!$F1087,3)="USD",RIGHT(trading_client_detail!$F1087,3)="USD",LEFT(trading_client_detail!$F1087,3)="EUR",RIGHT(trading_client_detail!$F1087,3)="EUR"),"",trading_client_detail!$G1087),"")</f>
        <v/>
      </c>
    </row>
    <row r="1088" spans="1:4" x14ac:dyDescent="0.25">
      <c r="A1088" t="str">
        <f>IF(AND(trading_client_detail!$A1088&lt;&gt;"",ROUND(trading_client_detail!$G1088,0)&lt;&gt;0),IF(OR(LEFT(trading_client_detail!$F1088,3)="USD",RIGHT(trading_client_detail!$F1088,3)="USD",LEFT(trading_client_detail!$F1088,3)="EUR",RIGHT(trading_client_detail!$F1088,3)="EUR"),"",IF(NOT(ISERROR(VLOOKUP(trading_client_detail!$E1088,'asset_&amp;_open_positions'!$E:$M, 9, FALSE))),VLOOKUP(trading_client_detail!$E1088,'asset_&amp;_open_positions'!$E:$M, 9, FALSE),IF(NOT(ISERROR(VLOOKUP(trading_client_detail!$F1088,'asset_&amp;_open_positions'!$E:$M, 9, FALSE))),VLOOKUP(trading_client_detail!$F1088,'asset_&amp;_open_positions'!$E:$M, 9, FALSE),RIGHT(trading_client_detail!$F1088,LEN(trading_client_detail!$F1088)-1)))),"")</f>
        <v/>
      </c>
      <c r="B1088" t="str">
        <f>IF(AND(trading_client_detail!$A1088&lt;&gt;"",ROUND(trading_client_detail!$G1088,0)&lt;&gt;0),IF(OR(LEFT(trading_client_detail!$F1088,3)="USD",RIGHT(trading_client_detail!$F1088,3)="USD"),"",IF(NOT(ISERROR(VLOOKUP(trading_client_detail!$E1088,'asset_&amp;_open_positions'!$E:$M, 6, FALSE))),VLOOKUP(trading_client_detail!$E1088,'asset_&amp;_open_positions'!$E:$M, 6, FALSE),IF(NOT(ISERROR(VLOOKUP($A1088,'asset_&amp;_open_positions'!$E:$M, 6, FALSE))),VLOOKUP($A1088,'asset_&amp;_open_positions'!$E:$M, 6, FALSE),"ASSET"))),"")</f>
        <v/>
      </c>
      <c r="C1088" t="str">
        <f>IF(AND(trading_client_detail!$A1088&lt;&gt;"",ROUND(trading_client_detail!$G1088,0)&lt;&gt;0),IF(OR(LEFT(trading_client_detail!$F1088,3)="USD",RIGHT(trading_client_detail!$F1088,3)="USD"),"",IF(NOT(ISERROR(VLOOKUP(trading_client_detail!$E1088,'asset_&amp;_open_positions'!$E:$M, 6, FALSE))),VLOOKUP(trading_client_detail!$E1088,'asset_&amp;_open_positions'!$E:$M, 8, FALSE),IF(NOT(ISERROR(VLOOKUP($A1088,'asset_&amp;_open_positions'!$E:$M, 6, FALSE))),VLOOKUP($A1088,'asset_&amp;_open_positions'!$E:$M, 8, FALSE),1))),"")</f>
        <v/>
      </c>
      <c r="D1088" s="42" t="str">
        <f>IF(trading_client_detail!$A1088&lt;&gt;"",IF(OR(LEFT(trading_client_detail!$F1088,3)="USD",RIGHT(trading_client_detail!$F1088,3)="USD",LEFT(trading_client_detail!$F1088,3)="EUR",RIGHT(trading_client_detail!$F1088,3)="EUR"),"",trading_client_detail!$G1088),"")</f>
        <v/>
      </c>
    </row>
    <row r="1089" spans="1:4" x14ac:dyDescent="0.25">
      <c r="A1089" t="str">
        <f>IF(AND(trading_client_detail!$A1089&lt;&gt;"",ROUND(trading_client_detail!$G1089,0)&lt;&gt;0),IF(OR(LEFT(trading_client_detail!$F1089,3)="USD",RIGHT(trading_client_detail!$F1089,3)="USD",LEFT(trading_client_detail!$F1089,3)="EUR",RIGHT(trading_client_detail!$F1089,3)="EUR"),"",IF(NOT(ISERROR(VLOOKUP(trading_client_detail!$E1089,'asset_&amp;_open_positions'!$E:$M, 9, FALSE))),VLOOKUP(trading_client_detail!$E1089,'asset_&amp;_open_positions'!$E:$M, 9, FALSE),IF(NOT(ISERROR(VLOOKUP(trading_client_detail!$F1089,'asset_&amp;_open_positions'!$E:$M, 9, FALSE))),VLOOKUP(trading_client_detail!$F1089,'asset_&amp;_open_positions'!$E:$M, 9, FALSE),RIGHT(trading_client_detail!$F1089,LEN(trading_client_detail!$F1089)-1)))),"")</f>
        <v/>
      </c>
      <c r="B1089" t="str">
        <f>IF(AND(trading_client_detail!$A1089&lt;&gt;"",ROUND(trading_client_detail!$G1089,0)&lt;&gt;0),IF(OR(LEFT(trading_client_detail!$F1089,3)="USD",RIGHT(trading_client_detail!$F1089,3)="USD"),"",IF(NOT(ISERROR(VLOOKUP(trading_client_detail!$E1089,'asset_&amp;_open_positions'!$E:$M, 6, FALSE))),VLOOKUP(trading_client_detail!$E1089,'asset_&amp;_open_positions'!$E:$M, 6, FALSE),IF(NOT(ISERROR(VLOOKUP($A1089,'asset_&amp;_open_positions'!$E:$M, 6, FALSE))),VLOOKUP($A1089,'asset_&amp;_open_positions'!$E:$M, 6, FALSE),"ASSET"))),"")</f>
        <v/>
      </c>
      <c r="C1089" t="str">
        <f>IF(AND(trading_client_detail!$A1089&lt;&gt;"",ROUND(trading_client_detail!$G1089,0)&lt;&gt;0),IF(OR(LEFT(trading_client_detail!$F1089,3)="USD",RIGHT(trading_client_detail!$F1089,3)="USD"),"",IF(NOT(ISERROR(VLOOKUP(trading_client_detail!$E1089,'asset_&amp;_open_positions'!$E:$M, 6, FALSE))),VLOOKUP(trading_client_detail!$E1089,'asset_&amp;_open_positions'!$E:$M, 8, FALSE),IF(NOT(ISERROR(VLOOKUP($A1089,'asset_&amp;_open_positions'!$E:$M, 6, FALSE))),VLOOKUP($A1089,'asset_&amp;_open_positions'!$E:$M, 8, FALSE),1))),"")</f>
        <v/>
      </c>
      <c r="D1089" s="42" t="str">
        <f>IF(trading_client_detail!$A1089&lt;&gt;"",IF(OR(LEFT(trading_client_detail!$F1089,3)="USD",RIGHT(trading_client_detail!$F1089,3)="USD",LEFT(trading_client_detail!$F1089,3)="EUR",RIGHT(trading_client_detail!$F1089,3)="EUR"),"",trading_client_detail!$G1089),"")</f>
        <v/>
      </c>
    </row>
    <row r="1090" spans="1:4" x14ac:dyDescent="0.25">
      <c r="A1090" t="str">
        <f>IF(AND(trading_client_detail!$A1090&lt;&gt;"",ROUND(trading_client_detail!$G1090,0)&lt;&gt;0),IF(OR(LEFT(trading_client_detail!$F1090,3)="USD",RIGHT(trading_client_detail!$F1090,3)="USD",LEFT(trading_client_detail!$F1090,3)="EUR",RIGHT(trading_client_detail!$F1090,3)="EUR"),"",IF(NOT(ISERROR(VLOOKUP(trading_client_detail!$E1090,'asset_&amp;_open_positions'!$E:$M, 9, FALSE))),VLOOKUP(trading_client_detail!$E1090,'asset_&amp;_open_positions'!$E:$M, 9, FALSE),IF(NOT(ISERROR(VLOOKUP(trading_client_detail!$F1090,'asset_&amp;_open_positions'!$E:$M, 9, FALSE))),VLOOKUP(trading_client_detail!$F1090,'asset_&amp;_open_positions'!$E:$M, 9, FALSE),RIGHT(trading_client_detail!$F1090,LEN(trading_client_detail!$F1090)-1)))),"")</f>
        <v/>
      </c>
      <c r="B1090" t="str">
        <f>IF(AND(trading_client_detail!$A1090&lt;&gt;"",ROUND(trading_client_detail!$G1090,0)&lt;&gt;0),IF(OR(LEFT(trading_client_detail!$F1090,3)="USD",RIGHT(trading_client_detail!$F1090,3)="USD"),"",IF(NOT(ISERROR(VLOOKUP(trading_client_detail!$E1090,'asset_&amp;_open_positions'!$E:$M, 6, FALSE))),VLOOKUP(trading_client_detail!$E1090,'asset_&amp;_open_positions'!$E:$M, 6, FALSE),IF(NOT(ISERROR(VLOOKUP($A1090,'asset_&amp;_open_positions'!$E:$M, 6, FALSE))),VLOOKUP($A1090,'asset_&amp;_open_positions'!$E:$M, 6, FALSE),"ASSET"))),"")</f>
        <v/>
      </c>
      <c r="C1090" t="str">
        <f>IF(AND(trading_client_detail!$A1090&lt;&gt;"",ROUND(trading_client_detail!$G1090,0)&lt;&gt;0),IF(OR(LEFT(trading_client_detail!$F1090,3)="USD",RIGHT(trading_client_detail!$F1090,3)="USD"),"",IF(NOT(ISERROR(VLOOKUP(trading_client_detail!$E1090,'asset_&amp;_open_positions'!$E:$M, 6, FALSE))),VLOOKUP(trading_client_detail!$E1090,'asset_&amp;_open_positions'!$E:$M, 8, FALSE),IF(NOT(ISERROR(VLOOKUP($A1090,'asset_&amp;_open_positions'!$E:$M, 6, FALSE))),VLOOKUP($A1090,'asset_&amp;_open_positions'!$E:$M, 8, FALSE),1))),"")</f>
        <v/>
      </c>
      <c r="D1090" s="42" t="str">
        <f>IF(trading_client_detail!$A1090&lt;&gt;"",IF(OR(LEFT(trading_client_detail!$F1090,3)="USD",RIGHT(trading_client_detail!$F1090,3)="USD",LEFT(trading_client_detail!$F1090,3)="EUR",RIGHT(trading_client_detail!$F1090,3)="EUR"),"",trading_client_detail!$G1090),"")</f>
        <v/>
      </c>
    </row>
    <row r="1091" spans="1:4" x14ac:dyDescent="0.25">
      <c r="A1091" t="str">
        <f>IF(AND(trading_client_detail!$A1091&lt;&gt;"",ROUND(trading_client_detail!$G1091,0)&lt;&gt;0),IF(OR(LEFT(trading_client_detail!$F1091,3)="USD",RIGHT(trading_client_detail!$F1091,3)="USD",LEFT(trading_client_detail!$F1091,3)="EUR",RIGHT(trading_client_detail!$F1091,3)="EUR"),"",IF(NOT(ISERROR(VLOOKUP(trading_client_detail!$E1091,'asset_&amp;_open_positions'!$E:$M, 9, FALSE))),VLOOKUP(trading_client_detail!$E1091,'asset_&amp;_open_positions'!$E:$M, 9, FALSE),IF(NOT(ISERROR(VLOOKUP(trading_client_detail!$F1091,'asset_&amp;_open_positions'!$E:$M, 9, FALSE))),VLOOKUP(trading_client_detail!$F1091,'asset_&amp;_open_positions'!$E:$M, 9, FALSE),RIGHT(trading_client_detail!$F1091,LEN(trading_client_detail!$F1091)-1)))),"")</f>
        <v/>
      </c>
      <c r="B1091" t="str">
        <f>IF(AND(trading_client_detail!$A1091&lt;&gt;"",ROUND(trading_client_detail!$G1091,0)&lt;&gt;0),IF(OR(LEFT(trading_client_detail!$F1091,3)="USD",RIGHT(trading_client_detail!$F1091,3)="USD"),"",IF(NOT(ISERROR(VLOOKUP(trading_client_detail!$E1091,'asset_&amp;_open_positions'!$E:$M, 6, FALSE))),VLOOKUP(trading_client_detail!$E1091,'asset_&amp;_open_positions'!$E:$M, 6, FALSE),IF(NOT(ISERROR(VLOOKUP($A1091,'asset_&amp;_open_positions'!$E:$M, 6, FALSE))),VLOOKUP($A1091,'asset_&amp;_open_positions'!$E:$M, 6, FALSE),"ASSET"))),"")</f>
        <v/>
      </c>
      <c r="C1091" t="str">
        <f>IF(AND(trading_client_detail!$A1091&lt;&gt;"",ROUND(trading_client_detail!$G1091,0)&lt;&gt;0),IF(OR(LEFT(trading_client_detail!$F1091,3)="USD",RIGHT(trading_client_detail!$F1091,3)="USD"),"",IF(NOT(ISERROR(VLOOKUP(trading_client_detail!$E1091,'asset_&amp;_open_positions'!$E:$M, 6, FALSE))),VLOOKUP(trading_client_detail!$E1091,'asset_&amp;_open_positions'!$E:$M, 8, FALSE),IF(NOT(ISERROR(VLOOKUP($A1091,'asset_&amp;_open_positions'!$E:$M, 6, FALSE))),VLOOKUP($A1091,'asset_&amp;_open_positions'!$E:$M, 8, FALSE),1))),"")</f>
        <v/>
      </c>
      <c r="D1091" s="42" t="str">
        <f>IF(trading_client_detail!$A1091&lt;&gt;"",IF(OR(LEFT(trading_client_detail!$F1091,3)="USD",RIGHT(trading_client_detail!$F1091,3)="USD",LEFT(trading_client_detail!$F1091,3)="EUR",RIGHT(trading_client_detail!$F1091,3)="EUR"),"",trading_client_detail!$G1091),"")</f>
        <v/>
      </c>
    </row>
    <row r="1092" spans="1:4" x14ac:dyDescent="0.25">
      <c r="A1092" t="str">
        <f>IF(AND(trading_client_detail!$A1092&lt;&gt;"",ROUND(trading_client_detail!$G1092,0)&lt;&gt;0),IF(OR(LEFT(trading_client_detail!$F1092,3)="USD",RIGHT(trading_client_detail!$F1092,3)="USD",LEFT(trading_client_detail!$F1092,3)="EUR",RIGHT(trading_client_detail!$F1092,3)="EUR"),"",IF(NOT(ISERROR(VLOOKUP(trading_client_detail!$E1092,'asset_&amp;_open_positions'!$E:$M, 9, FALSE))),VLOOKUP(trading_client_detail!$E1092,'asset_&amp;_open_positions'!$E:$M, 9, FALSE),IF(NOT(ISERROR(VLOOKUP(trading_client_detail!$F1092,'asset_&amp;_open_positions'!$E:$M, 9, FALSE))),VLOOKUP(trading_client_detail!$F1092,'asset_&amp;_open_positions'!$E:$M, 9, FALSE),RIGHT(trading_client_detail!$F1092,LEN(trading_client_detail!$F1092)-1)))),"")</f>
        <v/>
      </c>
      <c r="B1092" t="str">
        <f>IF(AND(trading_client_detail!$A1092&lt;&gt;"",ROUND(trading_client_detail!$G1092,0)&lt;&gt;0),IF(OR(LEFT(trading_client_detail!$F1092,3)="USD",RIGHT(trading_client_detail!$F1092,3)="USD"),"",IF(NOT(ISERROR(VLOOKUP(trading_client_detail!$E1092,'asset_&amp;_open_positions'!$E:$M, 6, FALSE))),VLOOKUP(trading_client_detail!$E1092,'asset_&amp;_open_positions'!$E:$M, 6, FALSE),IF(NOT(ISERROR(VLOOKUP($A1092,'asset_&amp;_open_positions'!$E:$M, 6, FALSE))),VLOOKUP($A1092,'asset_&amp;_open_positions'!$E:$M, 6, FALSE),"ASSET"))),"")</f>
        <v/>
      </c>
      <c r="C1092" t="str">
        <f>IF(AND(trading_client_detail!$A1092&lt;&gt;"",ROUND(trading_client_detail!$G1092,0)&lt;&gt;0),IF(OR(LEFT(trading_client_detail!$F1092,3)="USD",RIGHT(trading_client_detail!$F1092,3)="USD"),"",IF(NOT(ISERROR(VLOOKUP(trading_client_detail!$E1092,'asset_&amp;_open_positions'!$E:$M, 6, FALSE))),VLOOKUP(trading_client_detail!$E1092,'asset_&amp;_open_positions'!$E:$M, 8, FALSE),IF(NOT(ISERROR(VLOOKUP($A1092,'asset_&amp;_open_positions'!$E:$M, 6, FALSE))),VLOOKUP($A1092,'asset_&amp;_open_positions'!$E:$M, 8, FALSE),1))),"")</f>
        <v/>
      </c>
      <c r="D1092" s="42" t="str">
        <f>IF(trading_client_detail!$A1092&lt;&gt;"",IF(OR(LEFT(trading_client_detail!$F1092,3)="USD",RIGHT(trading_client_detail!$F1092,3)="USD",LEFT(trading_client_detail!$F1092,3)="EUR",RIGHT(trading_client_detail!$F1092,3)="EUR"),"",trading_client_detail!$G1092),"")</f>
        <v/>
      </c>
    </row>
    <row r="1093" spans="1:4" x14ac:dyDescent="0.25">
      <c r="A1093" t="str">
        <f>IF(AND(trading_client_detail!$A1093&lt;&gt;"",ROUND(trading_client_detail!$G1093,0)&lt;&gt;0),IF(OR(LEFT(trading_client_detail!$F1093,3)="USD",RIGHT(trading_client_detail!$F1093,3)="USD",LEFT(trading_client_detail!$F1093,3)="EUR",RIGHT(trading_client_detail!$F1093,3)="EUR"),"",IF(NOT(ISERROR(VLOOKUP(trading_client_detail!$E1093,'asset_&amp;_open_positions'!$E:$M, 9, FALSE))),VLOOKUP(trading_client_detail!$E1093,'asset_&amp;_open_positions'!$E:$M, 9, FALSE),IF(NOT(ISERROR(VLOOKUP(trading_client_detail!$F1093,'asset_&amp;_open_positions'!$E:$M, 9, FALSE))),VLOOKUP(trading_client_detail!$F1093,'asset_&amp;_open_positions'!$E:$M, 9, FALSE),RIGHT(trading_client_detail!$F1093,LEN(trading_client_detail!$F1093)-1)))),"")</f>
        <v/>
      </c>
      <c r="B1093" t="str">
        <f>IF(AND(trading_client_detail!$A1093&lt;&gt;"",ROUND(trading_client_detail!$G1093,0)&lt;&gt;0),IF(OR(LEFT(trading_client_detail!$F1093,3)="USD",RIGHT(trading_client_detail!$F1093,3)="USD"),"",IF(NOT(ISERROR(VLOOKUP(trading_client_detail!$E1093,'asset_&amp;_open_positions'!$E:$M, 6, FALSE))),VLOOKUP(trading_client_detail!$E1093,'asset_&amp;_open_positions'!$E:$M, 6, FALSE),IF(NOT(ISERROR(VLOOKUP($A1093,'asset_&amp;_open_positions'!$E:$M, 6, FALSE))),VLOOKUP($A1093,'asset_&amp;_open_positions'!$E:$M, 6, FALSE),"ASSET"))),"")</f>
        <v/>
      </c>
      <c r="C1093" t="str">
        <f>IF(AND(trading_client_detail!$A1093&lt;&gt;"",ROUND(trading_client_detail!$G1093,0)&lt;&gt;0),IF(OR(LEFT(trading_client_detail!$F1093,3)="USD",RIGHT(trading_client_detail!$F1093,3)="USD"),"",IF(NOT(ISERROR(VLOOKUP(trading_client_detail!$E1093,'asset_&amp;_open_positions'!$E:$M, 6, FALSE))),VLOOKUP(trading_client_detail!$E1093,'asset_&amp;_open_positions'!$E:$M, 8, FALSE),IF(NOT(ISERROR(VLOOKUP($A1093,'asset_&amp;_open_positions'!$E:$M, 6, FALSE))),VLOOKUP($A1093,'asset_&amp;_open_positions'!$E:$M, 8, FALSE),1))),"")</f>
        <v/>
      </c>
      <c r="D1093" s="42" t="str">
        <f>IF(trading_client_detail!$A1093&lt;&gt;"",IF(OR(LEFT(trading_client_detail!$F1093,3)="USD",RIGHT(trading_client_detail!$F1093,3)="USD",LEFT(trading_client_detail!$F1093,3)="EUR",RIGHT(trading_client_detail!$F1093,3)="EUR"),"",trading_client_detail!$G1093),"")</f>
        <v/>
      </c>
    </row>
    <row r="1094" spans="1:4" x14ac:dyDescent="0.25">
      <c r="A1094" t="str">
        <f>IF(AND(trading_client_detail!$A1094&lt;&gt;"",ROUND(trading_client_detail!$G1094,0)&lt;&gt;0),IF(OR(LEFT(trading_client_detail!$F1094,3)="USD",RIGHT(trading_client_detail!$F1094,3)="USD",LEFT(trading_client_detail!$F1094,3)="EUR",RIGHT(trading_client_detail!$F1094,3)="EUR"),"",IF(NOT(ISERROR(VLOOKUP(trading_client_detail!$E1094,'asset_&amp;_open_positions'!$E:$M, 9, FALSE))),VLOOKUP(trading_client_detail!$E1094,'asset_&amp;_open_positions'!$E:$M, 9, FALSE),IF(NOT(ISERROR(VLOOKUP(trading_client_detail!$F1094,'asset_&amp;_open_positions'!$E:$M, 9, FALSE))),VLOOKUP(trading_client_detail!$F1094,'asset_&amp;_open_positions'!$E:$M, 9, FALSE),RIGHT(trading_client_detail!$F1094,LEN(trading_client_detail!$F1094)-1)))),"")</f>
        <v/>
      </c>
      <c r="B1094" t="str">
        <f>IF(AND(trading_client_detail!$A1094&lt;&gt;"",ROUND(trading_client_detail!$G1094,0)&lt;&gt;0),IF(OR(LEFT(trading_client_detail!$F1094,3)="USD",RIGHT(trading_client_detail!$F1094,3)="USD"),"",IF(NOT(ISERROR(VLOOKUP(trading_client_detail!$E1094,'asset_&amp;_open_positions'!$E:$M, 6, FALSE))),VLOOKUP(trading_client_detail!$E1094,'asset_&amp;_open_positions'!$E:$M, 6, FALSE),IF(NOT(ISERROR(VLOOKUP($A1094,'asset_&amp;_open_positions'!$E:$M, 6, FALSE))),VLOOKUP($A1094,'asset_&amp;_open_positions'!$E:$M, 6, FALSE),"ASSET"))),"")</f>
        <v/>
      </c>
      <c r="C1094" t="str">
        <f>IF(AND(trading_client_detail!$A1094&lt;&gt;"",ROUND(trading_client_detail!$G1094,0)&lt;&gt;0),IF(OR(LEFT(trading_client_detail!$F1094,3)="USD",RIGHT(trading_client_detail!$F1094,3)="USD"),"",IF(NOT(ISERROR(VLOOKUP(trading_client_detail!$E1094,'asset_&amp;_open_positions'!$E:$M, 6, FALSE))),VLOOKUP(trading_client_detail!$E1094,'asset_&amp;_open_positions'!$E:$M, 8, FALSE),IF(NOT(ISERROR(VLOOKUP($A1094,'asset_&amp;_open_positions'!$E:$M, 6, FALSE))),VLOOKUP($A1094,'asset_&amp;_open_positions'!$E:$M, 8, FALSE),1))),"")</f>
        <v/>
      </c>
      <c r="D1094" s="42" t="str">
        <f>IF(trading_client_detail!$A1094&lt;&gt;"",IF(OR(LEFT(trading_client_detail!$F1094,3)="USD",RIGHT(trading_client_detail!$F1094,3)="USD",LEFT(trading_client_detail!$F1094,3)="EUR",RIGHT(trading_client_detail!$F1094,3)="EUR"),"",trading_client_detail!$G1094),"")</f>
        <v/>
      </c>
    </row>
    <row r="1095" spans="1:4" x14ac:dyDescent="0.25">
      <c r="A1095" t="str">
        <f>IF(AND(trading_client_detail!$A1095&lt;&gt;"",ROUND(trading_client_detail!$G1095,0)&lt;&gt;0),IF(OR(LEFT(trading_client_detail!$F1095,3)="USD",RIGHT(trading_client_detail!$F1095,3)="USD",LEFT(trading_client_detail!$F1095,3)="EUR",RIGHT(trading_client_detail!$F1095,3)="EUR"),"",IF(NOT(ISERROR(VLOOKUP(trading_client_detail!$E1095,'asset_&amp;_open_positions'!$E:$M, 9, FALSE))),VLOOKUP(trading_client_detail!$E1095,'asset_&amp;_open_positions'!$E:$M, 9, FALSE),IF(NOT(ISERROR(VLOOKUP(trading_client_detail!$F1095,'asset_&amp;_open_positions'!$E:$M, 9, FALSE))),VLOOKUP(trading_client_detail!$F1095,'asset_&amp;_open_positions'!$E:$M, 9, FALSE),RIGHT(trading_client_detail!$F1095,LEN(trading_client_detail!$F1095)-1)))),"")</f>
        <v/>
      </c>
      <c r="B1095" t="str">
        <f>IF(AND(trading_client_detail!$A1095&lt;&gt;"",ROUND(trading_client_detail!$G1095,0)&lt;&gt;0),IF(OR(LEFT(trading_client_detail!$F1095,3)="USD",RIGHT(trading_client_detail!$F1095,3)="USD"),"",IF(NOT(ISERROR(VLOOKUP(trading_client_detail!$E1095,'asset_&amp;_open_positions'!$E:$M, 6, FALSE))),VLOOKUP(trading_client_detail!$E1095,'asset_&amp;_open_positions'!$E:$M, 6, FALSE),IF(NOT(ISERROR(VLOOKUP($A1095,'asset_&amp;_open_positions'!$E:$M, 6, FALSE))),VLOOKUP($A1095,'asset_&amp;_open_positions'!$E:$M, 6, FALSE),"ASSET"))),"")</f>
        <v/>
      </c>
      <c r="C1095" t="str">
        <f>IF(AND(trading_client_detail!$A1095&lt;&gt;"",ROUND(trading_client_detail!$G1095,0)&lt;&gt;0),IF(OR(LEFT(trading_client_detail!$F1095,3)="USD",RIGHT(trading_client_detail!$F1095,3)="USD"),"",IF(NOT(ISERROR(VLOOKUP(trading_client_detail!$E1095,'asset_&amp;_open_positions'!$E:$M, 6, FALSE))),VLOOKUP(trading_client_detail!$E1095,'asset_&amp;_open_positions'!$E:$M, 8, FALSE),IF(NOT(ISERROR(VLOOKUP($A1095,'asset_&amp;_open_positions'!$E:$M, 6, FALSE))),VLOOKUP($A1095,'asset_&amp;_open_positions'!$E:$M, 8, FALSE),1))),"")</f>
        <v/>
      </c>
      <c r="D1095" s="42" t="str">
        <f>IF(trading_client_detail!$A1095&lt;&gt;"",IF(OR(LEFT(trading_client_detail!$F1095,3)="USD",RIGHT(trading_client_detail!$F1095,3)="USD",LEFT(trading_client_detail!$F1095,3)="EUR",RIGHT(trading_client_detail!$F1095,3)="EUR"),"",trading_client_detail!$G1095),"")</f>
        <v/>
      </c>
    </row>
    <row r="1096" spans="1:4" x14ac:dyDescent="0.25">
      <c r="A1096" t="str">
        <f>IF(AND(trading_client_detail!$A1096&lt;&gt;"",ROUND(trading_client_detail!$G1096,0)&lt;&gt;0),IF(OR(LEFT(trading_client_detail!$F1096,3)="USD",RIGHT(trading_client_detail!$F1096,3)="USD",LEFT(trading_client_detail!$F1096,3)="EUR",RIGHT(trading_client_detail!$F1096,3)="EUR"),"",IF(NOT(ISERROR(VLOOKUP(trading_client_detail!$E1096,'asset_&amp;_open_positions'!$E:$M, 9, FALSE))),VLOOKUP(trading_client_detail!$E1096,'asset_&amp;_open_positions'!$E:$M, 9, FALSE),IF(NOT(ISERROR(VLOOKUP(trading_client_detail!$F1096,'asset_&amp;_open_positions'!$E:$M, 9, FALSE))),VLOOKUP(trading_client_detail!$F1096,'asset_&amp;_open_positions'!$E:$M, 9, FALSE),RIGHT(trading_client_detail!$F1096,LEN(trading_client_detail!$F1096)-1)))),"")</f>
        <v/>
      </c>
      <c r="B1096" t="str">
        <f>IF(AND(trading_client_detail!$A1096&lt;&gt;"",ROUND(trading_client_detail!$G1096,0)&lt;&gt;0),IF(OR(LEFT(trading_client_detail!$F1096,3)="USD",RIGHT(trading_client_detail!$F1096,3)="USD"),"",IF(NOT(ISERROR(VLOOKUP(trading_client_detail!$E1096,'asset_&amp;_open_positions'!$E:$M, 6, FALSE))),VLOOKUP(trading_client_detail!$E1096,'asset_&amp;_open_positions'!$E:$M, 6, FALSE),IF(NOT(ISERROR(VLOOKUP($A1096,'asset_&amp;_open_positions'!$E:$M, 6, FALSE))),VLOOKUP($A1096,'asset_&amp;_open_positions'!$E:$M, 6, FALSE),"ASSET"))),"")</f>
        <v/>
      </c>
      <c r="C1096" t="str">
        <f>IF(AND(trading_client_detail!$A1096&lt;&gt;"",ROUND(trading_client_detail!$G1096,0)&lt;&gt;0),IF(OR(LEFT(trading_client_detail!$F1096,3)="USD",RIGHT(trading_client_detail!$F1096,3)="USD"),"",IF(NOT(ISERROR(VLOOKUP(trading_client_detail!$E1096,'asset_&amp;_open_positions'!$E:$M, 6, FALSE))),VLOOKUP(trading_client_detail!$E1096,'asset_&amp;_open_positions'!$E:$M, 8, FALSE),IF(NOT(ISERROR(VLOOKUP($A1096,'asset_&amp;_open_positions'!$E:$M, 6, FALSE))),VLOOKUP($A1096,'asset_&amp;_open_positions'!$E:$M, 8, FALSE),1))),"")</f>
        <v/>
      </c>
      <c r="D1096" s="42" t="str">
        <f>IF(trading_client_detail!$A1096&lt;&gt;"",IF(OR(LEFT(trading_client_detail!$F1096,3)="USD",RIGHT(trading_client_detail!$F1096,3)="USD",LEFT(trading_client_detail!$F1096,3)="EUR",RIGHT(trading_client_detail!$F1096,3)="EUR"),"",trading_client_detail!$G1096),"")</f>
        <v/>
      </c>
    </row>
    <row r="1097" spans="1:4" x14ac:dyDescent="0.25">
      <c r="A1097" t="str">
        <f>IF(AND(trading_client_detail!$A1097&lt;&gt;"",ROUND(trading_client_detail!$G1097,0)&lt;&gt;0),IF(OR(LEFT(trading_client_detail!$F1097,3)="USD",RIGHT(trading_client_detail!$F1097,3)="USD",LEFT(trading_client_detail!$F1097,3)="EUR",RIGHT(trading_client_detail!$F1097,3)="EUR"),"",IF(NOT(ISERROR(VLOOKUP(trading_client_detail!$E1097,'asset_&amp;_open_positions'!$E:$M, 9, FALSE))),VLOOKUP(trading_client_detail!$E1097,'asset_&amp;_open_positions'!$E:$M, 9, FALSE),IF(NOT(ISERROR(VLOOKUP(trading_client_detail!$F1097,'asset_&amp;_open_positions'!$E:$M, 9, FALSE))),VLOOKUP(trading_client_detail!$F1097,'asset_&amp;_open_positions'!$E:$M, 9, FALSE),RIGHT(trading_client_detail!$F1097,LEN(trading_client_detail!$F1097)-1)))),"")</f>
        <v/>
      </c>
      <c r="B1097" t="str">
        <f>IF(AND(trading_client_detail!$A1097&lt;&gt;"",ROUND(trading_client_detail!$G1097,0)&lt;&gt;0),IF(OR(LEFT(trading_client_detail!$F1097,3)="USD",RIGHT(trading_client_detail!$F1097,3)="USD"),"",IF(NOT(ISERROR(VLOOKUP(trading_client_detail!$E1097,'asset_&amp;_open_positions'!$E:$M, 6, FALSE))),VLOOKUP(trading_client_detail!$E1097,'asset_&amp;_open_positions'!$E:$M, 6, FALSE),IF(NOT(ISERROR(VLOOKUP($A1097,'asset_&amp;_open_positions'!$E:$M, 6, FALSE))),VLOOKUP($A1097,'asset_&amp;_open_positions'!$E:$M, 6, FALSE),"ASSET"))),"")</f>
        <v/>
      </c>
      <c r="C1097" t="str">
        <f>IF(AND(trading_client_detail!$A1097&lt;&gt;"",ROUND(trading_client_detail!$G1097,0)&lt;&gt;0),IF(OR(LEFT(trading_client_detail!$F1097,3)="USD",RIGHT(trading_client_detail!$F1097,3)="USD"),"",IF(NOT(ISERROR(VLOOKUP(trading_client_detail!$E1097,'asset_&amp;_open_positions'!$E:$M, 6, FALSE))),VLOOKUP(trading_client_detail!$E1097,'asset_&amp;_open_positions'!$E:$M, 8, FALSE),IF(NOT(ISERROR(VLOOKUP($A1097,'asset_&amp;_open_positions'!$E:$M, 6, FALSE))),VLOOKUP($A1097,'asset_&amp;_open_positions'!$E:$M, 8, FALSE),1))),"")</f>
        <v/>
      </c>
      <c r="D1097" s="42" t="str">
        <f>IF(trading_client_detail!$A1097&lt;&gt;"",IF(OR(LEFT(trading_client_detail!$F1097,3)="USD",RIGHT(trading_client_detail!$F1097,3)="USD",LEFT(trading_client_detail!$F1097,3)="EUR",RIGHT(trading_client_detail!$F1097,3)="EUR"),"",trading_client_detail!$G1097),"")</f>
        <v/>
      </c>
    </row>
    <row r="1098" spans="1:4" x14ac:dyDescent="0.25">
      <c r="A1098" t="str">
        <f>IF(AND(trading_client_detail!$A1098&lt;&gt;"",ROUND(trading_client_detail!$G1098,0)&lt;&gt;0),IF(OR(LEFT(trading_client_detail!$F1098,3)="USD",RIGHT(trading_client_detail!$F1098,3)="USD",LEFT(trading_client_detail!$F1098,3)="EUR",RIGHT(trading_client_detail!$F1098,3)="EUR"),"",IF(NOT(ISERROR(VLOOKUP(trading_client_detail!$E1098,'asset_&amp;_open_positions'!$E:$M, 9, FALSE))),VLOOKUP(trading_client_detail!$E1098,'asset_&amp;_open_positions'!$E:$M, 9, FALSE),IF(NOT(ISERROR(VLOOKUP(trading_client_detail!$F1098,'asset_&amp;_open_positions'!$E:$M, 9, FALSE))),VLOOKUP(trading_client_detail!$F1098,'asset_&amp;_open_positions'!$E:$M, 9, FALSE),RIGHT(trading_client_detail!$F1098,LEN(trading_client_detail!$F1098)-1)))),"")</f>
        <v/>
      </c>
      <c r="B1098" t="str">
        <f>IF(AND(trading_client_detail!$A1098&lt;&gt;"",ROUND(trading_client_detail!$G1098,0)&lt;&gt;0),IF(OR(LEFT(trading_client_detail!$F1098,3)="USD",RIGHT(trading_client_detail!$F1098,3)="USD"),"",IF(NOT(ISERROR(VLOOKUP(trading_client_detail!$E1098,'asset_&amp;_open_positions'!$E:$M, 6, FALSE))),VLOOKUP(trading_client_detail!$E1098,'asset_&amp;_open_positions'!$E:$M, 6, FALSE),IF(NOT(ISERROR(VLOOKUP($A1098,'asset_&amp;_open_positions'!$E:$M, 6, FALSE))),VLOOKUP($A1098,'asset_&amp;_open_positions'!$E:$M, 6, FALSE),"ASSET"))),"")</f>
        <v/>
      </c>
      <c r="C1098" t="str">
        <f>IF(AND(trading_client_detail!$A1098&lt;&gt;"",ROUND(trading_client_detail!$G1098,0)&lt;&gt;0),IF(OR(LEFT(trading_client_detail!$F1098,3)="USD",RIGHT(trading_client_detail!$F1098,3)="USD"),"",IF(NOT(ISERROR(VLOOKUP(trading_client_detail!$E1098,'asset_&amp;_open_positions'!$E:$M, 6, FALSE))),VLOOKUP(trading_client_detail!$E1098,'asset_&amp;_open_positions'!$E:$M, 8, FALSE),IF(NOT(ISERROR(VLOOKUP($A1098,'asset_&amp;_open_positions'!$E:$M, 6, FALSE))),VLOOKUP($A1098,'asset_&amp;_open_positions'!$E:$M, 8, FALSE),1))),"")</f>
        <v/>
      </c>
      <c r="D1098" s="42" t="str">
        <f>IF(trading_client_detail!$A1098&lt;&gt;"",IF(OR(LEFT(trading_client_detail!$F1098,3)="USD",RIGHT(trading_client_detail!$F1098,3)="USD",LEFT(trading_client_detail!$F1098,3)="EUR",RIGHT(trading_client_detail!$F1098,3)="EUR"),"",trading_client_detail!$G1098),"")</f>
        <v/>
      </c>
    </row>
    <row r="1099" spans="1:4" x14ac:dyDescent="0.25">
      <c r="A1099" t="str">
        <f>IF(AND(trading_client_detail!$A1099&lt;&gt;"",ROUND(trading_client_detail!$G1099,0)&lt;&gt;0),IF(OR(LEFT(trading_client_detail!$F1099,3)="USD",RIGHT(trading_client_detail!$F1099,3)="USD",LEFT(trading_client_detail!$F1099,3)="EUR",RIGHT(trading_client_detail!$F1099,3)="EUR"),"",IF(NOT(ISERROR(VLOOKUP(trading_client_detail!$E1099,'asset_&amp;_open_positions'!$E:$M, 9, FALSE))),VLOOKUP(trading_client_detail!$E1099,'asset_&amp;_open_positions'!$E:$M, 9, FALSE),IF(NOT(ISERROR(VLOOKUP(trading_client_detail!$F1099,'asset_&amp;_open_positions'!$E:$M, 9, FALSE))),VLOOKUP(trading_client_detail!$F1099,'asset_&amp;_open_positions'!$E:$M, 9, FALSE),RIGHT(trading_client_detail!$F1099,LEN(trading_client_detail!$F1099)-1)))),"")</f>
        <v/>
      </c>
      <c r="B1099" t="str">
        <f>IF(AND(trading_client_detail!$A1099&lt;&gt;"",ROUND(trading_client_detail!$G1099,0)&lt;&gt;0),IF(OR(LEFT(trading_client_detail!$F1099,3)="USD",RIGHT(trading_client_detail!$F1099,3)="USD"),"",IF(NOT(ISERROR(VLOOKUP(trading_client_detail!$E1099,'asset_&amp;_open_positions'!$E:$M, 6, FALSE))),VLOOKUP(trading_client_detail!$E1099,'asset_&amp;_open_positions'!$E:$M, 6, FALSE),IF(NOT(ISERROR(VLOOKUP($A1099,'asset_&amp;_open_positions'!$E:$M, 6, FALSE))),VLOOKUP($A1099,'asset_&amp;_open_positions'!$E:$M, 6, FALSE),"ASSET"))),"")</f>
        <v/>
      </c>
      <c r="C1099" t="str">
        <f>IF(AND(trading_client_detail!$A1099&lt;&gt;"",ROUND(trading_client_detail!$G1099,0)&lt;&gt;0),IF(OR(LEFT(trading_client_detail!$F1099,3)="USD",RIGHT(trading_client_detail!$F1099,3)="USD"),"",IF(NOT(ISERROR(VLOOKUP(trading_client_detail!$E1099,'asset_&amp;_open_positions'!$E:$M, 6, FALSE))),VLOOKUP(trading_client_detail!$E1099,'asset_&amp;_open_positions'!$E:$M, 8, FALSE),IF(NOT(ISERROR(VLOOKUP($A1099,'asset_&amp;_open_positions'!$E:$M, 6, FALSE))),VLOOKUP($A1099,'asset_&amp;_open_positions'!$E:$M, 8, FALSE),1))),"")</f>
        <v/>
      </c>
      <c r="D1099" s="42" t="str">
        <f>IF(trading_client_detail!$A1099&lt;&gt;"",IF(OR(LEFT(trading_client_detail!$F1099,3)="USD",RIGHT(trading_client_detail!$F1099,3)="USD",LEFT(trading_client_detail!$F1099,3)="EUR",RIGHT(trading_client_detail!$F1099,3)="EUR"),"",trading_client_detail!$G1099),"")</f>
        <v/>
      </c>
    </row>
    <row r="1100" spans="1:4" x14ac:dyDescent="0.25">
      <c r="A1100" t="str">
        <f>IF(AND(trading_client_detail!$A1100&lt;&gt;"",ROUND(trading_client_detail!$G1100,0)&lt;&gt;0),IF(OR(LEFT(trading_client_detail!$F1100,3)="USD",RIGHT(trading_client_detail!$F1100,3)="USD",LEFT(trading_client_detail!$F1100,3)="EUR",RIGHT(trading_client_detail!$F1100,3)="EUR"),"",IF(NOT(ISERROR(VLOOKUP(trading_client_detail!$E1100,'asset_&amp;_open_positions'!$E:$M, 9, FALSE))),VLOOKUP(trading_client_detail!$E1100,'asset_&amp;_open_positions'!$E:$M, 9, FALSE),IF(NOT(ISERROR(VLOOKUP(trading_client_detail!$F1100,'asset_&amp;_open_positions'!$E:$M, 9, FALSE))),VLOOKUP(trading_client_detail!$F1100,'asset_&amp;_open_positions'!$E:$M, 9, FALSE),RIGHT(trading_client_detail!$F1100,LEN(trading_client_detail!$F1100)-1)))),"")</f>
        <v/>
      </c>
      <c r="B1100" t="str">
        <f>IF(AND(trading_client_detail!$A1100&lt;&gt;"",ROUND(trading_client_detail!$G1100,0)&lt;&gt;0),IF(OR(LEFT(trading_client_detail!$F1100,3)="USD",RIGHT(trading_client_detail!$F1100,3)="USD"),"",IF(NOT(ISERROR(VLOOKUP(trading_client_detail!$E1100,'asset_&amp;_open_positions'!$E:$M, 6, FALSE))),VLOOKUP(trading_client_detail!$E1100,'asset_&amp;_open_positions'!$E:$M, 6, FALSE),IF(NOT(ISERROR(VLOOKUP($A1100,'asset_&amp;_open_positions'!$E:$M, 6, FALSE))),VLOOKUP($A1100,'asset_&amp;_open_positions'!$E:$M, 6, FALSE),"ASSET"))),"")</f>
        <v/>
      </c>
      <c r="C1100" t="str">
        <f>IF(AND(trading_client_detail!$A1100&lt;&gt;"",ROUND(trading_client_detail!$G1100,0)&lt;&gt;0),IF(OR(LEFT(trading_client_detail!$F1100,3)="USD",RIGHT(trading_client_detail!$F1100,3)="USD"),"",IF(NOT(ISERROR(VLOOKUP(trading_client_detail!$E1100,'asset_&amp;_open_positions'!$E:$M, 6, FALSE))),VLOOKUP(trading_client_detail!$E1100,'asset_&amp;_open_positions'!$E:$M, 8, FALSE),IF(NOT(ISERROR(VLOOKUP($A1100,'asset_&amp;_open_positions'!$E:$M, 6, FALSE))),VLOOKUP($A1100,'asset_&amp;_open_positions'!$E:$M, 8, FALSE),1))),"")</f>
        <v/>
      </c>
      <c r="D1100" s="42" t="str">
        <f>IF(trading_client_detail!$A1100&lt;&gt;"",IF(OR(LEFT(trading_client_detail!$F1100,3)="USD",RIGHT(trading_client_detail!$F1100,3)="USD",LEFT(trading_client_detail!$F1100,3)="EUR",RIGHT(trading_client_detail!$F1100,3)="EUR"),"",trading_client_detail!$G1100),"")</f>
        <v/>
      </c>
    </row>
    <row r="1101" spans="1:4" x14ac:dyDescent="0.25">
      <c r="A1101" t="str">
        <f>IF(AND(trading_client_detail!$A1101&lt;&gt;"",ROUND(trading_client_detail!$G1101,0)&lt;&gt;0),IF(OR(LEFT(trading_client_detail!$F1101,3)="USD",RIGHT(trading_client_detail!$F1101,3)="USD",LEFT(trading_client_detail!$F1101,3)="EUR",RIGHT(trading_client_detail!$F1101,3)="EUR"),"",IF(NOT(ISERROR(VLOOKUP(trading_client_detail!$E1101,'asset_&amp;_open_positions'!$E:$M, 9, FALSE))),VLOOKUP(trading_client_detail!$E1101,'asset_&amp;_open_positions'!$E:$M, 9, FALSE),IF(NOT(ISERROR(VLOOKUP(trading_client_detail!$F1101,'asset_&amp;_open_positions'!$E:$M, 9, FALSE))),VLOOKUP(trading_client_detail!$F1101,'asset_&amp;_open_positions'!$E:$M, 9, FALSE),RIGHT(trading_client_detail!$F1101,LEN(trading_client_detail!$F1101)-1)))),"")</f>
        <v/>
      </c>
      <c r="B1101" t="str">
        <f>IF(AND(trading_client_detail!$A1101&lt;&gt;"",ROUND(trading_client_detail!$G1101,0)&lt;&gt;0),IF(OR(LEFT(trading_client_detail!$F1101,3)="USD",RIGHT(trading_client_detail!$F1101,3)="USD"),"",IF(NOT(ISERROR(VLOOKUP(trading_client_detail!$E1101,'asset_&amp;_open_positions'!$E:$M, 6, FALSE))),VLOOKUP(trading_client_detail!$E1101,'asset_&amp;_open_positions'!$E:$M, 6, FALSE),IF(NOT(ISERROR(VLOOKUP($A1101,'asset_&amp;_open_positions'!$E:$M, 6, FALSE))),VLOOKUP($A1101,'asset_&amp;_open_positions'!$E:$M, 6, FALSE),"ASSET"))),"")</f>
        <v/>
      </c>
      <c r="C1101" t="str">
        <f>IF(AND(trading_client_detail!$A1101&lt;&gt;"",ROUND(trading_client_detail!$G1101,0)&lt;&gt;0),IF(OR(LEFT(trading_client_detail!$F1101,3)="USD",RIGHT(trading_client_detail!$F1101,3)="USD"),"",IF(NOT(ISERROR(VLOOKUP(trading_client_detail!$E1101,'asset_&amp;_open_positions'!$E:$M, 6, FALSE))),VLOOKUP(trading_client_detail!$E1101,'asset_&amp;_open_positions'!$E:$M, 8, FALSE),IF(NOT(ISERROR(VLOOKUP($A1101,'asset_&amp;_open_positions'!$E:$M, 6, FALSE))),VLOOKUP($A1101,'asset_&amp;_open_positions'!$E:$M, 8, FALSE),1))),"")</f>
        <v/>
      </c>
      <c r="D1101" s="42" t="str">
        <f>IF(trading_client_detail!$A1101&lt;&gt;"",IF(OR(LEFT(trading_client_detail!$F1101,3)="USD",RIGHT(trading_client_detail!$F1101,3)="USD",LEFT(trading_client_detail!$F1101,3)="EUR",RIGHT(trading_client_detail!$F1101,3)="EUR"),"",trading_client_detail!$G1101),"")</f>
        <v/>
      </c>
    </row>
    <row r="1102" spans="1:4" x14ac:dyDescent="0.25">
      <c r="A1102" t="str">
        <f>IF(AND(trading_client_detail!$A1102&lt;&gt;"",ROUND(trading_client_detail!$G1102,0)&lt;&gt;0),IF(OR(LEFT(trading_client_detail!$F1102,3)="USD",RIGHT(trading_client_detail!$F1102,3)="USD",LEFT(trading_client_detail!$F1102,3)="EUR",RIGHT(trading_client_detail!$F1102,3)="EUR"),"",IF(NOT(ISERROR(VLOOKUP(trading_client_detail!$E1102,'asset_&amp;_open_positions'!$E:$M, 9, FALSE))),VLOOKUP(trading_client_detail!$E1102,'asset_&amp;_open_positions'!$E:$M, 9, FALSE),IF(NOT(ISERROR(VLOOKUP(trading_client_detail!$F1102,'asset_&amp;_open_positions'!$E:$M, 9, FALSE))),VLOOKUP(trading_client_detail!$F1102,'asset_&amp;_open_positions'!$E:$M, 9, FALSE),RIGHT(trading_client_detail!$F1102,LEN(trading_client_detail!$F1102)-1)))),"")</f>
        <v/>
      </c>
      <c r="B1102" t="str">
        <f>IF(AND(trading_client_detail!$A1102&lt;&gt;"",ROUND(trading_client_detail!$G1102,0)&lt;&gt;0),IF(OR(LEFT(trading_client_detail!$F1102,3)="USD",RIGHT(trading_client_detail!$F1102,3)="USD"),"",IF(NOT(ISERROR(VLOOKUP(trading_client_detail!$E1102,'asset_&amp;_open_positions'!$E:$M, 6, FALSE))),VLOOKUP(trading_client_detail!$E1102,'asset_&amp;_open_positions'!$E:$M, 6, FALSE),IF(NOT(ISERROR(VLOOKUP($A1102,'asset_&amp;_open_positions'!$E:$M, 6, FALSE))),VLOOKUP($A1102,'asset_&amp;_open_positions'!$E:$M, 6, FALSE),"ASSET"))),"")</f>
        <v/>
      </c>
      <c r="C1102" t="str">
        <f>IF(AND(trading_client_detail!$A1102&lt;&gt;"",ROUND(trading_client_detail!$G1102,0)&lt;&gt;0),IF(OR(LEFT(trading_client_detail!$F1102,3)="USD",RIGHT(trading_client_detail!$F1102,3)="USD"),"",IF(NOT(ISERROR(VLOOKUP(trading_client_detail!$E1102,'asset_&amp;_open_positions'!$E:$M, 6, FALSE))),VLOOKUP(trading_client_detail!$E1102,'asset_&amp;_open_positions'!$E:$M, 8, FALSE),IF(NOT(ISERROR(VLOOKUP($A1102,'asset_&amp;_open_positions'!$E:$M, 6, FALSE))),VLOOKUP($A1102,'asset_&amp;_open_positions'!$E:$M, 8, FALSE),1))),"")</f>
        <v/>
      </c>
      <c r="D1102" s="42" t="str">
        <f>IF(trading_client_detail!$A1102&lt;&gt;"",IF(OR(LEFT(trading_client_detail!$F1102,3)="USD",RIGHT(trading_client_detail!$F1102,3)="USD",LEFT(trading_client_detail!$F1102,3)="EUR",RIGHT(trading_client_detail!$F1102,3)="EUR"),"",trading_client_detail!$G1102),"")</f>
        <v/>
      </c>
    </row>
    <row r="1103" spans="1:4" x14ac:dyDescent="0.25">
      <c r="A1103" t="str">
        <f>IF(AND(trading_client_detail!$A1103&lt;&gt;"",ROUND(trading_client_detail!$G1103,0)&lt;&gt;0),IF(OR(LEFT(trading_client_detail!$F1103,3)="USD",RIGHT(trading_client_detail!$F1103,3)="USD",LEFT(trading_client_detail!$F1103,3)="EUR",RIGHT(trading_client_detail!$F1103,3)="EUR"),"",IF(NOT(ISERROR(VLOOKUP(trading_client_detail!$E1103,'asset_&amp;_open_positions'!$E:$M, 9, FALSE))),VLOOKUP(trading_client_detail!$E1103,'asset_&amp;_open_positions'!$E:$M, 9, FALSE),IF(NOT(ISERROR(VLOOKUP(trading_client_detail!$F1103,'asset_&amp;_open_positions'!$E:$M, 9, FALSE))),VLOOKUP(trading_client_detail!$F1103,'asset_&amp;_open_positions'!$E:$M, 9, FALSE),RIGHT(trading_client_detail!$F1103,LEN(trading_client_detail!$F1103)-1)))),"")</f>
        <v/>
      </c>
      <c r="B1103" t="str">
        <f>IF(AND(trading_client_detail!$A1103&lt;&gt;"",ROUND(trading_client_detail!$G1103,0)&lt;&gt;0),IF(OR(LEFT(trading_client_detail!$F1103,3)="USD",RIGHT(trading_client_detail!$F1103,3)="USD"),"",IF(NOT(ISERROR(VLOOKUP(trading_client_detail!$E1103,'asset_&amp;_open_positions'!$E:$M, 6, FALSE))),VLOOKUP(trading_client_detail!$E1103,'asset_&amp;_open_positions'!$E:$M, 6, FALSE),IF(NOT(ISERROR(VLOOKUP($A1103,'asset_&amp;_open_positions'!$E:$M, 6, FALSE))),VLOOKUP($A1103,'asset_&amp;_open_positions'!$E:$M, 6, FALSE),"ASSET"))),"")</f>
        <v/>
      </c>
      <c r="C1103" t="str">
        <f>IF(AND(trading_client_detail!$A1103&lt;&gt;"",ROUND(trading_client_detail!$G1103,0)&lt;&gt;0),IF(OR(LEFT(trading_client_detail!$F1103,3)="USD",RIGHT(trading_client_detail!$F1103,3)="USD"),"",IF(NOT(ISERROR(VLOOKUP(trading_client_detail!$E1103,'asset_&amp;_open_positions'!$E:$M, 6, FALSE))),VLOOKUP(trading_client_detail!$E1103,'asset_&amp;_open_positions'!$E:$M, 8, FALSE),IF(NOT(ISERROR(VLOOKUP($A1103,'asset_&amp;_open_positions'!$E:$M, 6, FALSE))),VLOOKUP($A1103,'asset_&amp;_open_positions'!$E:$M, 8, FALSE),1))),"")</f>
        <v/>
      </c>
      <c r="D1103" s="42" t="str">
        <f>IF(trading_client_detail!$A1103&lt;&gt;"",IF(OR(LEFT(trading_client_detail!$F1103,3)="USD",RIGHT(trading_client_detail!$F1103,3)="USD",LEFT(trading_client_detail!$F1103,3)="EUR",RIGHT(trading_client_detail!$F1103,3)="EUR"),"",trading_client_detail!$G1103),"")</f>
        <v/>
      </c>
    </row>
    <row r="1104" spans="1:4" x14ac:dyDescent="0.25">
      <c r="A1104" t="str">
        <f>IF(AND(trading_client_detail!$A1104&lt;&gt;"",ROUND(trading_client_detail!$G1104,0)&lt;&gt;0),IF(OR(LEFT(trading_client_detail!$F1104,3)="USD",RIGHT(trading_client_detail!$F1104,3)="USD",LEFT(trading_client_detail!$F1104,3)="EUR",RIGHT(trading_client_detail!$F1104,3)="EUR"),"",IF(NOT(ISERROR(VLOOKUP(trading_client_detail!$E1104,'asset_&amp;_open_positions'!$E:$M, 9, FALSE))),VLOOKUP(trading_client_detail!$E1104,'asset_&amp;_open_positions'!$E:$M, 9, FALSE),IF(NOT(ISERROR(VLOOKUP(trading_client_detail!$F1104,'asset_&amp;_open_positions'!$E:$M, 9, FALSE))),VLOOKUP(trading_client_detail!$F1104,'asset_&amp;_open_positions'!$E:$M, 9, FALSE),RIGHT(trading_client_detail!$F1104,LEN(trading_client_detail!$F1104)-1)))),"")</f>
        <v/>
      </c>
      <c r="B1104" t="str">
        <f>IF(AND(trading_client_detail!$A1104&lt;&gt;"",ROUND(trading_client_detail!$G1104,0)&lt;&gt;0),IF(OR(LEFT(trading_client_detail!$F1104,3)="USD",RIGHT(trading_client_detail!$F1104,3)="USD"),"",IF(NOT(ISERROR(VLOOKUP(trading_client_detail!$E1104,'asset_&amp;_open_positions'!$E:$M, 6, FALSE))),VLOOKUP(trading_client_detail!$E1104,'asset_&amp;_open_positions'!$E:$M, 6, FALSE),IF(NOT(ISERROR(VLOOKUP($A1104,'asset_&amp;_open_positions'!$E:$M, 6, FALSE))),VLOOKUP($A1104,'asset_&amp;_open_positions'!$E:$M, 6, FALSE),"ASSET"))),"")</f>
        <v/>
      </c>
      <c r="C1104" t="str">
        <f>IF(AND(trading_client_detail!$A1104&lt;&gt;"",ROUND(trading_client_detail!$G1104,0)&lt;&gt;0),IF(OR(LEFT(trading_client_detail!$F1104,3)="USD",RIGHT(trading_client_detail!$F1104,3)="USD"),"",IF(NOT(ISERROR(VLOOKUP(trading_client_detail!$E1104,'asset_&amp;_open_positions'!$E:$M, 6, FALSE))),VLOOKUP(trading_client_detail!$E1104,'asset_&amp;_open_positions'!$E:$M, 8, FALSE),IF(NOT(ISERROR(VLOOKUP($A1104,'asset_&amp;_open_positions'!$E:$M, 6, FALSE))),VLOOKUP($A1104,'asset_&amp;_open_positions'!$E:$M, 8, FALSE),1))),"")</f>
        <v/>
      </c>
      <c r="D1104" s="42" t="str">
        <f>IF(trading_client_detail!$A1104&lt;&gt;"",IF(OR(LEFT(trading_client_detail!$F1104,3)="USD",RIGHT(trading_client_detail!$F1104,3)="USD",LEFT(trading_client_detail!$F1104,3)="EUR",RIGHT(trading_client_detail!$F1104,3)="EUR"),"",trading_client_detail!$G1104),"")</f>
        <v/>
      </c>
    </row>
    <row r="1105" spans="1:4" x14ac:dyDescent="0.25">
      <c r="A1105" t="str">
        <f>IF(AND(trading_client_detail!$A1105&lt;&gt;"",ROUND(trading_client_detail!$G1105,0)&lt;&gt;0),IF(OR(LEFT(trading_client_detail!$F1105,3)="USD",RIGHT(trading_client_detail!$F1105,3)="USD",LEFT(trading_client_detail!$F1105,3)="EUR",RIGHT(trading_client_detail!$F1105,3)="EUR"),"",IF(NOT(ISERROR(VLOOKUP(trading_client_detail!$E1105,'asset_&amp;_open_positions'!$E:$M, 9, FALSE))),VLOOKUP(trading_client_detail!$E1105,'asset_&amp;_open_positions'!$E:$M, 9, FALSE),IF(NOT(ISERROR(VLOOKUP(trading_client_detail!$F1105,'asset_&amp;_open_positions'!$E:$M, 9, FALSE))),VLOOKUP(trading_client_detail!$F1105,'asset_&amp;_open_positions'!$E:$M, 9, FALSE),RIGHT(trading_client_detail!$F1105,LEN(trading_client_detail!$F1105)-1)))),"")</f>
        <v/>
      </c>
      <c r="B1105" t="str">
        <f>IF(AND(trading_client_detail!$A1105&lt;&gt;"",ROUND(trading_client_detail!$G1105,0)&lt;&gt;0),IF(OR(LEFT(trading_client_detail!$F1105,3)="USD",RIGHT(trading_client_detail!$F1105,3)="USD"),"",IF(NOT(ISERROR(VLOOKUP(trading_client_detail!$E1105,'asset_&amp;_open_positions'!$E:$M, 6, FALSE))),VLOOKUP(trading_client_detail!$E1105,'asset_&amp;_open_positions'!$E:$M, 6, FALSE),IF(NOT(ISERROR(VLOOKUP($A1105,'asset_&amp;_open_positions'!$E:$M, 6, FALSE))),VLOOKUP($A1105,'asset_&amp;_open_positions'!$E:$M, 6, FALSE),"ASSET"))),"")</f>
        <v/>
      </c>
      <c r="C1105" t="str">
        <f>IF(AND(trading_client_detail!$A1105&lt;&gt;"",ROUND(trading_client_detail!$G1105,0)&lt;&gt;0),IF(OR(LEFT(trading_client_detail!$F1105,3)="USD",RIGHT(trading_client_detail!$F1105,3)="USD"),"",IF(NOT(ISERROR(VLOOKUP(trading_client_detail!$E1105,'asset_&amp;_open_positions'!$E:$M, 6, FALSE))),VLOOKUP(trading_client_detail!$E1105,'asset_&amp;_open_positions'!$E:$M, 8, FALSE),IF(NOT(ISERROR(VLOOKUP($A1105,'asset_&amp;_open_positions'!$E:$M, 6, FALSE))),VLOOKUP($A1105,'asset_&amp;_open_positions'!$E:$M, 8, FALSE),1))),"")</f>
        <v/>
      </c>
      <c r="D1105" s="42" t="str">
        <f>IF(trading_client_detail!$A1105&lt;&gt;"",IF(OR(LEFT(trading_client_detail!$F1105,3)="USD",RIGHT(trading_client_detail!$F1105,3)="USD",LEFT(trading_client_detail!$F1105,3)="EUR",RIGHT(trading_client_detail!$F1105,3)="EUR"),"",trading_client_detail!$G1105),"")</f>
        <v/>
      </c>
    </row>
    <row r="1106" spans="1:4" x14ac:dyDescent="0.25">
      <c r="A1106" t="str">
        <f>IF(AND(trading_client_detail!$A1106&lt;&gt;"",ROUND(trading_client_detail!$G1106,0)&lt;&gt;0),IF(OR(LEFT(trading_client_detail!$F1106,3)="USD",RIGHT(trading_client_detail!$F1106,3)="USD",LEFT(trading_client_detail!$F1106,3)="EUR",RIGHT(trading_client_detail!$F1106,3)="EUR"),"",IF(NOT(ISERROR(VLOOKUP(trading_client_detail!$E1106,'asset_&amp;_open_positions'!$E:$M, 9, FALSE))),VLOOKUP(trading_client_detail!$E1106,'asset_&amp;_open_positions'!$E:$M, 9, FALSE),IF(NOT(ISERROR(VLOOKUP(trading_client_detail!$F1106,'asset_&amp;_open_positions'!$E:$M, 9, FALSE))),VLOOKUP(trading_client_detail!$F1106,'asset_&amp;_open_positions'!$E:$M, 9, FALSE),RIGHT(trading_client_detail!$F1106,LEN(trading_client_detail!$F1106)-1)))),"")</f>
        <v/>
      </c>
      <c r="B1106" t="str">
        <f>IF(AND(trading_client_detail!$A1106&lt;&gt;"",ROUND(trading_client_detail!$G1106,0)&lt;&gt;0),IF(OR(LEFT(trading_client_detail!$F1106,3)="USD",RIGHT(trading_client_detail!$F1106,3)="USD"),"",IF(NOT(ISERROR(VLOOKUP(trading_client_detail!$E1106,'asset_&amp;_open_positions'!$E:$M, 6, FALSE))),VLOOKUP(trading_client_detail!$E1106,'asset_&amp;_open_positions'!$E:$M, 6, FALSE),IF(NOT(ISERROR(VLOOKUP($A1106,'asset_&amp;_open_positions'!$E:$M, 6, FALSE))),VLOOKUP($A1106,'asset_&amp;_open_positions'!$E:$M, 6, FALSE),"ASSET"))),"")</f>
        <v/>
      </c>
      <c r="C1106" t="str">
        <f>IF(AND(trading_client_detail!$A1106&lt;&gt;"",ROUND(trading_client_detail!$G1106,0)&lt;&gt;0),IF(OR(LEFT(trading_client_detail!$F1106,3)="USD",RIGHT(trading_client_detail!$F1106,3)="USD"),"",IF(NOT(ISERROR(VLOOKUP(trading_client_detail!$E1106,'asset_&amp;_open_positions'!$E:$M, 6, FALSE))),VLOOKUP(trading_client_detail!$E1106,'asset_&amp;_open_positions'!$E:$M, 8, FALSE),IF(NOT(ISERROR(VLOOKUP($A1106,'asset_&amp;_open_positions'!$E:$M, 6, FALSE))),VLOOKUP($A1106,'asset_&amp;_open_positions'!$E:$M, 8, FALSE),1))),"")</f>
        <v/>
      </c>
      <c r="D1106" s="42" t="str">
        <f>IF(trading_client_detail!$A1106&lt;&gt;"",IF(OR(LEFT(trading_client_detail!$F1106,3)="USD",RIGHT(trading_client_detail!$F1106,3)="USD",LEFT(trading_client_detail!$F1106,3)="EUR",RIGHT(trading_client_detail!$F1106,3)="EUR"),"",trading_client_detail!$G1106),"")</f>
        <v/>
      </c>
    </row>
    <row r="1107" spans="1:4" x14ac:dyDescent="0.25">
      <c r="A1107" t="str">
        <f>IF(AND(trading_client_detail!$A1107&lt;&gt;"",ROUND(trading_client_detail!$G1107,0)&lt;&gt;0),IF(OR(LEFT(trading_client_detail!$F1107,3)="USD",RIGHT(trading_client_detail!$F1107,3)="USD",LEFT(trading_client_detail!$F1107,3)="EUR",RIGHT(trading_client_detail!$F1107,3)="EUR"),"",IF(NOT(ISERROR(VLOOKUP(trading_client_detail!$E1107,'asset_&amp;_open_positions'!$E:$M, 9, FALSE))),VLOOKUP(trading_client_detail!$E1107,'asset_&amp;_open_positions'!$E:$M, 9, FALSE),IF(NOT(ISERROR(VLOOKUP(trading_client_detail!$F1107,'asset_&amp;_open_positions'!$E:$M, 9, FALSE))),VLOOKUP(trading_client_detail!$F1107,'asset_&amp;_open_positions'!$E:$M, 9, FALSE),RIGHT(trading_client_detail!$F1107,LEN(trading_client_detail!$F1107)-1)))),"")</f>
        <v/>
      </c>
      <c r="B1107" t="str">
        <f>IF(AND(trading_client_detail!$A1107&lt;&gt;"",ROUND(trading_client_detail!$G1107,0)&lt;&gt;0),IF(OR(LEFT(trading_client_detail!$F1107,3)="USD",RIGHT(trading_client_detail!$F1107,3)="USD"),"",IF(NOT(ISERROR(VLOOKUP(trading_client_detail!$E1107,'asset_&amp;_open_positions'!$E:$M, 6, FALSE))),VLOOKUP(trading_client_detail!$E1107,'asset_&amp;_open_positions'!$E:$M, 6, FALSE),IF(NOT(ISERROR(VLOOKUP($A1107,'asset_&amp;_open_positions'!$E:$M, 6, FALSE))),VLOOKUP($A1107,'asset_&amp;_open_positions'!$E:$M, 6, FALSE),"ASSET"))),"")</f>
        <v/>
      </c>
      <c r="C1107" t="str">
        <f>IF(AND(trading_client_detail!$A1107&lt;&gt;"",ROUND(trading_client_detail!$G1107,0)&lt;&gt;0),IF(OR(LEFT(trading_client_detail!$F1107,3)="USD",RIGHT(trading_client_detail!$F1107,3)="USD"),"",IF(NOT(ISERROR(VLOOKUP(trading_client_detail!$E1107,'asset_&amp;_open_positions'!$E:$M, 6, FALSE))),VLOOKUP(trading_client_detail!$E1107,'asset_&amp;_open_positions'!$E:$M, 8, FALSE),IF(NOT(ISERROR(VLOOKUP($A1107,'asset_&amp;_open_positions'!$E:$M, 6, FALSE))),VLOOKUP($A1107,'asset_&amp;_open_positions'!$E:$M, 8, FALSE),1))),"")</f>
        <v/>
      </c>
      <c r="D1107" s="42" t="str">
        <f>IF(trading_client_detail!$A1107&lt;&gt;"",IF(OR(LEFT(trading_client_detail!$F1107,3)="USD",RIGHT(trading_client_detail!$F1107,3)="USD",LEFT(trading_client_detail!$F1107,3)="EUR",RIGHT(trading_client_detail!$F1107,3)="EUR"),"",trading_client_detail!$G1107),"")</f>
        <v/>
      </c>
    </row>
    <row r="1108" spans="1:4" x14ac:dyDescent="0.25">
      <c r="A1108" t="str">
        <f>IF(AND(trading_client_detail!$A1108&lt;&gt;"",ROUND(trading_client_detail!$G1108,0)&lt;&gt;0),IF(OR(LEFT(trading_client_detail!$F1108,3)="USD",RIGHT(trading_client_detail!$F1108,3)="USD",LEFT(trading_client_detail!$F1108,3)="EUR",RIGHT(trading_client_detail!$F1108,3)="EUR"),"",IF(NOT(ISERROR(VLOOKUP(trading_client_detail!$E1108,'asset_&amp;_open_positions'!$E:$M, 9, FALSE))),VLOOKUP(trading_client_detail!$E1108,'asset_&amp;_open_positions'!$E:$M, 9, FALSE),IF(NOT(ISERROR(VLOOKUP(trading_client_detail!$F1108,'asset_&amp;_open_positions'!$E:$M, 9, FALSE))),VLOOKUP(trading_client_detail!$F1108,'asset_&amp;_open_positions'!$E:$M, 9, FALSE),RIGHT(trading_client_detail!$F1108,LEN(trading_client_detail!$F1108)-1)))),"")</f>
        <v/>
      </c>
      <c r="B1108" t="str">
        <f>IF(AND(trading_client_detail!$A1108&lt;&gt;"",ROUND(trading_client_detail!$G1108,0)&lt;&gt;0),IF(OR(LEFT(trading_client_detail!$F1108,3)="USD",RIGHT(trading_client_detail!$F1108,3)="USD"),"",IF(NOT(ISERROR(VLOOKUP(trading_client_detail!$E1108,'asset_&amp;_open_positions'!$E:$M, 6, FALSE))),VLOOKUP(trading_client_detail!$E1108,'asset_&amp;_open_positions'!$E:$M, 6, FALSE),IF(NOT(ISERROR(VLOOKUP($A1108,'asset_&amp;_open_positions'!$E:$M, 6, FALSE))),VLOOKUP($A1108,'asset_&amp;_open_positions'!$E:$M, 6, FALSE),"ASSET"))),"")</f>
        <v/>
      </c>
      <c r="C1108" t="str">
        <f>IF(AND(trading_client_detail!$A1108&lt;&gt;"",ROUND(trading_client_detail!$G1108,0)&lt;&gt;0),IF(OR(LEFT(trading_client_detail!$F1108,3)="USD",RIGHT(trading_client_detail!$F1108,3)="USD"),"",IF(NOT(ISERROR(VLOOKUP(trading_client_detail!$E1108,'asset_&amp;_open_positions'!$E:$M, 6, FALSE))),VLOOKUP(trading_client_detail!$E1108,'asset_&amp;_open_positions'!$E:$M, 8, FALSE),IF(NOT(ISERROR(VLOOKUP($A1108,'asset_&amp;_open_positions'!$E:$M, 6, FALSE))),VLOOKUP($A1108,'asset_&amp;_open_positions'!$E:$M, 8, FALSE),1))),"")</f>
        <v/>
      </c>
      <c r="D1108" s="42" t="str">
        <f>IF(trading_client_detail!$A1108&lt;&gt;"",IF(OR(LEFT(trading_client_detail!$F1108,3)="USD",RIGHT(trading_client_detail!$F1108,3)="USD",LEFT(trading_client_detail!$F1108,3)="EUR",RIGHT(trading_client_detail!$F1108,3)="EUR"),"",trading_client_detail!$G1108),"")</f>
        <v/>
      </c>
    </row>
    <row r="1109" spans="1:4" x14ac:dyDescent="0.25">
      <c r="A1109" t="str">
        <f>IF(AND(trading_client_detail!$A1109&lt;&gt;"",ROUND(trading_client_detail!$G1109,0)&lt;&gt;0),IF(OR(LEFT(trading_client_detail!$F1109,3)="USD",RIGHT(trading_client_detail!$F1109,3)="USD",LEFT(trading_client_detail!$F1109,3)="EUR",RIGHT(trading_client_detail!$F1109,3)="EUR"),"",IF(NOT(ISERROR(VLOOKUP(trading_client_detail!$E1109,'asset_&amp;_open_positions'!$E:$M, 9, FALSE))),VLOOKUP(trading_client_detail!$E1109,'asset_&amp;_open_positions'!$E:$M, 9, FALSE),IF(NOT(ISERROR(VLOOKUP(trading_client_detail!$F1109,'asset_&amp;_open_positions'!$E:$M, 9, FALSE))),VLOOKUP(trading_client_detail!$F1109,'asset_&amp;_open_positions'!$E:$M, 9, FALSE),RIGHT(trading_client_detail!$F1109,LEN(trading_client_detail!$F1109)-1)))),"")</f>
        <v/>
      </c>
      <c r="B1109" t="str">
        <f>IF(AND(trading_client_detail!$A1109&lt;&gt;"",ROUND(trading_client_detail!$G1109,0)&lt;&gt;0),IF(OR(LEFT(trading_client_detail!$F1109,3)="USD",RIGHT(trading_client_detail!$F1109,3)="USD"),"",IF(NOT(ISERROR(VLOOKUP(trading_client_detail!$E1109,'asset_&amp;_open_positions'!$E:$M, 6, FALSE))),VLOOKUP(trading_client_detail!$E1109,'asset_&amp;_open_positions'!$E:$M, 6, FALSE),IF(NOT(ISERROR(VLOOKUP($A1109,'asset_&amp;_open_positions'!$E:$M, 6, FALSE))),VLOOKUP($A1109,'asset_&amp;_open_positions'!$E:$M, 6, FALSE),"ASSET"))),"")</f>
        <v/>
      </c>
      <c r="C1109" t="str">
        <f>IF(AND(trading_client_detail!$A1109&lt;&gt;"",ROUND(trading_client_detail!$G1109,0)&lt;&gt;0),IF(OR(LEFT(trading_client_detail!$F1109,3)="USD",RIGHT(trading_client_detail!$F1109,3)="USD"),"",IF(NOT(ISERROR(VLOOKUP(trading_client_detail!$E1109,'asset_&amp;_open_positions'!$E:$M, 6, FALSE))),VLOOKUP(trading_client_detail!$E1109,'asset_&amp;_open_positions'!$E:$M, 8, FALSE),IF(NOT(ISERROR(VLOOKUP($A1109,'asset_&amp;_open_positions'!$E:$M, 6, FALSE))),VLOOKUP($A1109,'asset_&amp;_open_positions'!$E:$M, 8, FALSE),1))),"")</f>
        <v/>
      </c>
      <c r="D1109" s="42" t="str">
        <f>IF(trading_client_detail!$A1109&lt;&gt;"",IF(OR(LEFT(trading_client_detail!$F1109,3)="USD",RIGHT(trading_client_detail!$F1109,3)="USD",LEFT(trading_client_detail!$F1109,3)="EUR",RIGHT(trading_client_detail!$F1109,3)="EUR"),"",trading_client_detail!$G1109),"")</f>
        <v/>
      </c>
    </row>
    <row r="1110" spans="1:4" x14ac:dyDescent="0.25">
      <c r="A1110" t="str">
        <f>IF(AND(trading_client_detail!$A1110&lt;&gt;"",ROUND(trading_client_detail!$G1110,0)&lt;&gt;0),IF(OR(LEFT(trading_client_detail!$F1110,3)="USD",RIGHT(trading_client_detail!$F1110,3)="USD",LEFT(trading_client_detail!$F1110,3)="EUR",RIGHT(trading_client_detail!$F1110,3)="EUR"),"",IF(NOT(ISERROR(VLOOKUP(trading_client_detail!$E1110,'asset_&amp;_open_positions'!$E:$M, 9, FALSE))),VLOOKUP(trading_client_detail!$E1110,'asset_&amp;_open_positions'!$E:$M, 9, FALSE),IF(NOT(ISERROR(VLOOKUP(trading_client_detail!$F1110,'asset_&amp;_open_positions'!$E:$M, 9, FALSE))),VLOOKUP(trading_client_detail!$F1110,'asset_&amp;_open_positions'!$E:$M, 9, FALSE),RIGHT(trading_client_detail!$F1110,LEN(trading_client_detail!$F1110)-1)))),"")</f>
        <v/>
      </c>
      <c r="B1110" t="str">
        <f>IF(AND(trading_client_detail!$A1110&lt;&gt;"",ROUND(trading_client_detail!$G1110,0)&lt;&gt;0),IF(OR(LEFT(trading_client_detail!$F1110,3)="USD",RIGHT(trading_client_detail!$F1110,3)="USD"),"",IF(NOT(ISERROR(VLOOKUP(trading_client_detail!$E1110,'asset_&amp;_open_positions'!$E:$M, 6, FALSE))),VLOOKUP(trading_client_detail!$E1110,'asset_&amp;_open_positions'!$E:$M, 6, FALSE),IF(NOT(ISERROR(VLOOKUP($A1110,'asset_&amp;_open_positions'!$E:$M, 6, FALSE))),VLOOKUP($A1110,'asset_&amp;_open_positions'!$E:$M, 6, FALSE),"ASSET"))),"")</f>
        <v/>
      </c>
      <c r="C1110" t="str">
        <f>IF(AND(trading_client_detail!$A1110&lt;&gt;"",ROUND(trading_client_detail!$G1110,0)&lt;&gt;0),IF(OR(LEFT(trading_client_detail!$F1110,3)="USD",RIGHT(trading_client_detail!$F1110,3)="USD"),"",IF(NOT(ISERROR(VLOOKUP(trading_client_detail!$E1110,'asset_&amp;_open_positions'!$E:$M, 6, FALSE))),VLOOKUP(trading_client_detail!$E1110,'asset_&amp;_open_positions'!$E:$M, 8, FALSE),IF(NOT(ISERROR(VLOOKUP($A1110,'asset_&amp;_open_positions'!$E:$M, 6, FALSE))),VLOOKUP($A1110,'asset_&amp;_open_positions'!$E:$M, 8, FALSE),1))),"")</f>
        <v/>
      </c>
      <c r="D1110" s="42" t="str">
        <f>IF(trading_client_detail!$A1110&lt;&gt;"",IF(OR(LEFT(trading_client_detail!$F1110,3)="USD",RIGHT(trading_client_detail!$F1110,3)="USD",LEFT(trading_client_detail!$F1110,3)="EUR",RIGHT(trading_client_detail!$F1110,3)="EUR"),"",trading_client_detail!$G1110),"")</f>
        <v/>
      </c>
    </row>
    <row r="1111" spans="1:4" x14ac:dyDescent="0.25">
      <c r="A1111" t="str">
        <f>IF(AND(trading_client_detail!$A1111&lt;&gt;"",ROUND(trading_client_detail!$G1111,0)&lt;&gt;0),IF(OR(LEFT(trading_client_detail!$F1111,3)="USD",RIGHT(trading_client_detail!$F1111,3)="USD",LEFT(trading_client_detail!$F1111,3)="EUR",RIGHT(trading_client_detail!$F1111,3)="EUR"),"",IF(NOT(ISERROR(VLOOKUP(trading_client_detail!$E1111,'asset_&amp;_open_positions'!$E:$M, 9, FALSE))),VLOOKUP(trading_client_detail!$E1111,'asset_&amp;_open_positions'!$E:$M, 9, FALSE),IF(NOT(ISERROR(VLOOKUP(trading_client_detail!$F1111,'asset_&amp;_open_positions'!$E:$M, 9, FALSE))),VLOOKUP(trading_client_detail!$F1111,'asset_&amp;_open_positions'!$E:$M, 9, FALSE),RIGHT(trading_client_detail!$F1111,LEN(trading_client_detail!$F1111)-1)))),"")</f>
        <v/>
      </c>
      <c r="B1111" t="str">
        <f>IF(AND(trading_client_detail!$A1111&lt;&gt;"",ROUND(trading_client_detail!$G1111,0)&lt;&gt;0),IF(OR(LEFT(trading_client_detail!$F1111,3)="USD",RIGHT(trading_client_detail!$F1111,3)="USD"),"",IF(NOT(ISERROR(VLOOKUP(trading_client_detail!$E1111,'asset_&amp;_open_positions'!$E:$M, 6, FALSE))),VLOOKUP(trading_client_detail!$E1111,'asset_&amp;_open_positions'!$E:$M, 6, FALSE),IF(NOT(ISERROR(VLOOKUP($A1111,'asset_&amp;_open_positions'!$E:$M, 6, FALSE))),VLOOKUP($A1111,'asset_&amp;_open_positions'!$E:$M, 6, FALSE),"ASSET"))),"")</f>
        <v/>
      </c>
      <c r="C1111" t="str">
        <f>IF(AND(trading_client_detail!$A1111&lt;&gt;"",ROUND(trading_client_detail!$G1111,0)&lt;&gt;0),IF(OR(LEFT(trading_client_detail!$F1111,3)="USD",RIGHT(trading_client_detail!$F1111,3)="USD"),"",IF(NOT(ISERROR(VLOOKUP(trading_client_detail!$E1111,'asset_&amp;_open_positions'!$E:$M, 6, FALSE))),VLOOKUP(trading_client_detail!$E1111,'asset_&amp;_open_positions'!$E:$M, 8, FALSE),IF(NOT(ISERROR(VLOOKUP($A1111,'asset_&amp;_open_positions'!$E:$M, 6, FALSE))),VLOOKUP($A1111,'asset_&amp;_open_positions'!$E:$M, 8, FALSE),1))),"")</f>
        <v/>
      </c>
      <c r="D1111" s="42" t="str">
        <f>IF(trading_client_detail!$A1111&lt;&gt;"",IF(OR(LEFT(trading_client_detail!$F1111,3)="USD",RIGHT(trading_client_detail!$F1111,3)="USD",LEFT(trading_client_detail!$F1111,3)="EUR",RIGHT(trading_client_detail!$F1111,3)="EUR"),"",trading_client_detail!$G1111),"")</f>
        <v/>
      </c>
    </row>
    <row r="1112" spans="1:4" x14ac:dyDescent="0.25">
      <c r="A1112" t="str">
        <f>IF(AND(trading_client_detail!$A1112&lt;&gt;"",ROUND(trading_client_detail!$G1112,0)&lt;&gt;0),IF(OR(LEFT(trading_client_detail!$F1112,3)="USD",RIGHT(trading_client_detail!$F1112,3)="USD",LEFT(trading_client_detail!$F1112,3)="EUR",RIGHT(trading_client_detail!$F1112,3)="EUR"),"",IF(NOT(ISERROR(VLOOKUP(trading_client_detail!$E1112,'asset_&amp;_open_positions'!$E:$M, 9, FALSE))),VLOOKUP(trading_client_detail!$E1112,'asset_&amp;_open_positions'!$E:$M, 9, FALSE),IF(NOT(ISERROR(VLOOKUP(trading_client_detail!$F1112,'asset_&amp;_open_positions'!$E:$M, 9, FALSE))),VLOOKUP(trading_client_detail!$F1112,'asset_&amp;_open_positions'!$E:$M, 9, FALSE),RIGHT(trading_client_detail!$F1112,LEN(trading_client_detail!$F1112)-1)))),"")</f>
        <v/>
      </c>
      <c r="B1112" t="str">
        <f>IF(AND(trading_client_detail!$A1112&lt;&gt;"",ROUND(trading_client_detail!$G1112,0)&lt;&gt;0),IF(OR(LEFT(trading_client_detail!$F1112,3)="USD",RIGHT(trading_client_detail!$F1112,3)="USD"),"",IF(NOT(ISERROR(VLOOKUP(trading_client_detail!$E1112,'asset_&amp;_open_positions'!$E:$M, 6, FALSE))),VLOOKUP(trading_client_detail!$E1112,'asset_&amp;_open_positions'!$E:$M, 6, FALSE),IF(NOT(ISERROR(VLOOKUP($A1112,'asset_&amp;_open_positions'!$E:$M, 6, FALSE))),VLOOKUP($A1112,'asset_&amp;_open_positions'!$E:$M, 6, FALSE),"ASSET"))),"")</f>
        <v/>
      </c>
      <c r="C1112" t="str">
        <f>IF(AND(trading_client_detail!$A1112&lt;&gt;"",ROUND(trading_client_detail!$G1112,0)&lt;&gt;0),IF(OR(LEFT(trading_client_detail!$F1112,3)="USD",RIGHT(trading_client_detail!$F1112,3)="USD"),"",IF(NOT(ISERROR(VLOOKUP(trading_client_detail!$E1112,'asset_&amp;_open_positions'!$E:$M, 6, FALSE))),VLOOKUP(trading_client_detail!$E1112,'asset_&amp;_open_positions'!$E:$M, 8, FALSE),IF(NOT(ISERROR(VLOOKUP($A1112,'asset_&amp;_open_positions'!$E:$M, 6, FALSE))),VLOOKUP($A1112,'asset_&amp;_open_positions'!$E:$M, 8, FALSE),1))),"")</f>
        <v/>
      </c>
      <c r="D1112" s="42" t="str">
        <f>IF(trading_client_detail!$A1112&lt;&gt;"",IF(OR(LEFT(trading_client_detail!$F1112,3)="USD",RIGHT(trading_client_detail!$F1112,3)="USD",LEFT(trading_client_detail!$F1112,3)="EUR",RIGHT(trading_client_detail!$F1112,3)="EUR"),"",trading_client_detail!$G1112),"")</f>
        <v/>
      </c>
    </row>
    <row r="1113" spans="1:4" x14ac:dyDescent="0.25">
      <c r="A1113" t="str">
        <f>IF(AND(trading_client_detail!$A1113&lt;&gt;"",ROUND(trading_client_detail!$G1113,0)&lt;&gt;0),IF(OR(LEFT(trading_client_detail!$F1113,3)="USD",RIGHT(trading_client_detail!$F1113,3)="USD",LEFT(trading_client_detail!$F1113,3)="EUR",RIGHT(trading_client_detail!$F1113,3)="EUR"),"",IF(NOT(ISERROR(VLOOKUP(trading_client_detail!$E1113,'asset_&amp;_open_positions'!$E:$M, 9, FALSE))),VLOOKUP(trading_client_detail!$E1113,'asset_&amp;_open_positions'!$E:$M, 9, FALSE),IF(NOT(ISERROR(VLOOKUP(trading_client_detail!$F1113,'asset_&amp;_open_positions'!$E:$M, 9, FALSE))),VLOOKUP(trading_client_detail!$F1113,'asset_&amp;_open_positions'!$E:$M, 9, FALSE),RIGHT(trading_client_detail!$F1113,LEN(trading_client_detail!$F1113)-1)))),"")</f>
        <v/>
      </c>
      <c r="B1113" t="str">
        <f>IF(AND(trading_client_detail!$A1113&lt;&gt;"",ROUND(trading_client_detail!$G1113,0)&lt;&gt;0),IF(OR(LEFT(trading_client_detail!$F1113,3)="USD",RIGHT(trading_client_detail!$F1113,3)="USD"),"",IF(NOT(ISERROR(VLOOKUP(trading_client_detail!$E1113,'asset_&amp;_open_positions'!$E:$M, 6, FALSE))),VLOOKUP(trading_client_detail!$E1113,'asset_&amp;_open_positions'!$E:$M, 6, FALSE),IF(NOT(ISERROR(VLOOKUP($A1113,'asset_&amp;_open_positions'!$E:$M, 6, FALSE))),VLOOKUP($A1113,'asset_&amp;_open_positions'!$E:$M, 6, FALSE),"ASSET"))),"")</f>
        <v/>
      </c>
      <c r="C1113" t="str">
        <f>IF(AND(trading_client_detail!$A1113&lt;&gt;"",ROUND(trading_client_detail!$G1113,0)&lt;&gt;0),IF(OR(LEFT(trading_client_detail!$F1113,3)="USD",RIGHT(trading_client_detail!$F1113,3)="USD"),"",IF(NOT(ISERROR(VLOOKUP(trading_client_detail!$E1113,'asset_&amp;_open_positions'!$E:$M, 6, FALSE))),VLOOKUP(trading_client_detail!$E1113,'asset_&amp;_open_positions'!$E:$M, 8, FALSE),IF(NOT(ISERROR(VLOOKUP($A1113,'asset_&amp;_open_positions'!$E:$M, 6, FALSE))),VLOOKUP($A1113,'asset_&amp;_open_positions'!$E:$M, 8, FALSE),1))),"")</f>
        <v/>
      </c>
      <c r="D1113" s="42" t="str">
        <f>IF(trading_client_detail!$A1113&lt;&gt;"",IF(OR(LEFT(trading_client_detail!$F1113,3)="USD",RIGHT(trading_client_detail!$F1113,3)="USD",LEFT(trading_client_detail!$F1113,3)="EUR",RIGHT(trading_client_detail!$F1113,3)="EUR"),"",trading_client_detail!$G1113),"")</f>
        <v/>
      </c>
    </row>
    <row r="1114" spans="1:4" x14ac:dyDescent="0.25">
      <c r="A1114" t="str">
        <f>IF(AND(trading_client_detail!$A1114&lt;&gt;"",ROUND(trading_client_detail!$G1114,0)&lt;&gt;0),IF(OR(LEFT(trading_client_detail!$F1114,3)="USD",RIGHT(trading_client_detail!$F1114,3)="USD",LEFT(trading_client_detail!$F1114,3)="EUR",RIGHT(trading_client_detail!$F1114,3)="EUR"),"",IF(NOT(ISERROR(VLOOKUP(trading_client_detail!$E1114,'asset_&amp;_open_positions'!$E:$M, 9, FALSE))),VLOOKUP(trading_client_detail!$E1114,'asset_&amp;_open_positions'!$E:$M, 9, FALSE),IF(NOT(ISERROR(VLOOKUP(trading_client_detail!$F1114,'asset_&amp;_open_positions'!$E:$M, 9, FALSE))),VLOOKUP(trading_client_detail!$F1114,'asset_&amp;_open_positions'!$E:$M, 9, FALSE),RIGHT(trading_client_detail!$F1114,LEN(trading_client_detail!$F1114)-1)))),"")</f>
        <v/>
      </c>
      <c r="B1114" t="str">
        <f>IF(AND(trading_client_detail!$A1114&lt;&gt;"",ROUND(trading_client_detail!$G1114,0)&lt;&gt;0),IF(OR(LEFT(trading_client_detail!$F1114,3)="USD",RIGHT(trading_client_detail!$F1114,3)="USD"),"",IF(NOT(ISERROR(VLOOKUP(trading_client_detail!$E1114,'asset_&amp;_open_positions'!$E:$M, 6, FALSE))),VLOOKUP(trading_client_detail!$E1114,'asset_&amp;_open_positions'!$E:$M, 6, FALSE),IF(NOT(ISERROR(VLOOKUP($A1114,'asset_&amp;_open_positions'!$E:$M, 6, FALSE))),VLOOKUP($A1114,'asset_&amp;_open_positions'!$E:$M, 6, FALSE),"ASSET"))),"")</f>
        <v/>
      </c>
      <c r="C1114" t="str">
        <f>IF(AND(trading_client_detail!$A1114&lt;&gt;"",ROUND(trading_client_detail!$G1114,0)&lt;&gt;0),IF(OR(LEFT(trading_client_detail!$F1114,3)="USD",RIGHT(trading_client_detail!$F1114,3)="USD"),"",IF(NOT(ISERROR(VLOOKUP(trading_client_detail!$E1114,'asset_&amp;_open_positions'!$E:$M, 6, FALSE))),VLOOKUP(trading_client_detail!$E1114,'asset_&amp;_open_positions'!$E:$M, 8, FALSE),IF(NOT(ISERROR(VLOOKUP($A1114,'asset_&amp;_open_positions'!$E:$M, 6, FALSE))),VLOOKUP($A1114,'asset_&amp;_open_positions'!$E:$M, 8, FALSE),1))),"")</f>
        <v/>
      </c>
      <c r="D1114" s="42" t="str">
        <f>IF(trading_client_detail!$A1114&lt;&gt;"",IF(OR(LEFT(trading_client_detail!$F1114,3)="USD",RIGHT(trading_client_detail!$F1114,3)="USD",LEFT(trading_client_detail!$F1114,3)="EUR",RIGHT(trading_client_detail!$F1114,3)="EUR"),"",trading_client_detail!$G1114),"")</f>
        <v/>
      </c>
    </row>
    <row r="1115" spans="1:4" x14ac:dyDescent="0.25">
      <c r="A1115" t="str">
        <f>IF(AND(trading_client_detail!$A1115&lt;&gt;"",ROUND(trading_client_detail!$G1115,0)&lt;&gt;0),IF(OR(LEFT(trading_client_detail!$F1115,3)="USD",RIGHT(trading_client_detail!$F1115,3)="USD",LEFT(trading_client_detail!$F1115,3)="EUR",RIGHT(trading_client_detail!$F1115,3)="EUR"),"",IF(NOT(ISERROR(VLOOKUP(trading_client_detail!$E1115,'asset_&amp;_open_positions'!$E:$M, 9, FALSE))),VLOOKUP(trading_client_detail!$E1115,'asset_&amp;_open_positions'!$E:$M, 9, FALSE),IF(NOT(ISERROR(VLOOKUP(trading_client_detail!$F1115,'asset_&amp;_open_positions'!$E:$M, 9, FALSE))),VLOOKUP(trading_client_detail!$F1115,'asset_&amp;_open_positions'!$E:$M, 9, FALSE),RIGHT(trading_client_detail!$F1115,LEN(trading_client_detail!$F1115)-1)))),"")</f>
        <v/>
      </c>
      <c r="B1115" t="str">
        <f>IF(AND(trading_client_detail!$A1115&lt;&gt;"",ROUND(trading_client_detail!$G1115,0)&lt;&gt;0),IF(OR(LEFT(trading_client_detail!$F1115,3)="USD",RIGHT(trading_client_detail!$F1115,3)="USD"),"",IF(NOT(ISERROR(VLOOKUP(trading_client_detail!$E1115,'asset_&amp;_open_positions'!$E:$M, 6, FALSE))),VLOOKUP(trading_client_detail!$E1115,'asset_&amp;_open_positions'!$E:$M, 6, FALSE),IF(NOT(ISERROR(VLOOKUP($A1115,'asset_&amp;_open_positions'!$E:$M, 6, FALSE))),VLOOKUP($A1115,'asset_&amp;_open_positions'!$E:$M, 6, FALSE),"ASSET"))),"")</f>
        <v/>
      </c>
      <c r="C1115" t="str">
        <f>IF(AND(trading_client_detail!$A1115&lt;&gt;"",ROUND(trading_client_detail!$G1115,0)&lt;&gt;0),IF(OR(LEFT(trading_client_detail!$F1115,3)="USD",RIGHT(trading_client_detail!$F1115,3)="USD"),"",IF(NOT(ISERROR(VLOOKUP(trading_client_detail!$E1115,'asset_&amp;_open_positions'!$E:$M, 6, FALSE))),VLOOKUP(trading_client_detail!$E1115,'asset_&amp;_open_positions'!$E:$M, 8, FALSE),IF(NOT(ISERROR(VLOOKUP($A1115,'asset_&amp;_open_positions'!$E:$M, 6, FALSE))),VLOOKUP($A1115,'asset_&amp;_open_positions'!$E:$M, 8, FALSE),1))),"")</f>
        <v/>
      </c>
      <c r="D1115" s="42" t="str">
        <f>IF(trading_client_detail!$A1115&lt;&gt;"",IF(OR(LEFT(trading_client_detail!$F1115,3)="USD",RIGHT(trading_client_detail!$F1115,3)="USD",LEFT(trading_client_detail!$F1115,3)="EUR",RIGHT(trading_client_detail!$F1115,3)="EUR"),"",trading_client_detail!$G1115),"")</f>
        <v/>
      </c>
    </row>
    <row r="1116" spans="1:4" x14ac:dyDescent="0.25">
      <c r="A1116" t="str">
        <f>IF(AND(trading_client_detail!$A1116&lt;&gt;"",ROUND(trading_client_detail!$G1116,0)&lt;&gt;0),IF(OR(LEFT(trading_client_detail!$F1116,3)="USD",RIGHT(trading_client_detail!$F1116,3)="USD",LEFT(trading_client_detail!$F1116,3)="EUR",RIGHT(trading_client_detail!$F1116,3)="EUR"),"",IF(NOT(ISERROR(VLOOKUP(trading_client_detail!$E1116,'asset_&amp;_open_positions'!$E:$M, 9, FALSE))),VLOOKUP(trading_client_detail!$E1116,'asset_&amp;_open_positions'!$E:$M, 9, FALSE),IF(NOT(ISERROR(VLOOKUP(trading_client_detail!$F1116,'asset_&amp;_open_positions'!$E:$M, 9, FALSE))),VLOOKUP(trading_client_detail!$F1116,'asset_&amp;_open_positions'!$E:$M, 9, FALSE),RIGHT(trading_client_detail!$F1116,LEN(trading_client_detail!$F1116)-1)))),"")</f>
        <v/>
      </c>
      <c r="B1116" t="str">
        <f>IF(AND(trading_client_detail!$A1116&lt;&gt;"",ROUND(trading_client_detail!$G1116,0)&lt;&gt;0),IF(OR(LEFT(trading_client_detail!$F1116,3)="USD",RIGHT(trading_client_detail!$F1116,3)="USD"),"",IF(NOT(ISERROR(VLOOKUP(trading_client_detail!$E1116,'asset_&amp;_open_positions'!$E:$M, 6, FALSE))),VLOOKUP(trading_client_detail!$E1116,'asset_&amp;_open_positions'!$E:$M, 6, FALSE),IF(NOT(ISERROR(VLOOKUP($A1116,'asset_&amp;_open_positions'!$E:$M, 6, FALSE))),VLOOKUP($A1116,'asset_&amp;_open_positions'!$E:$M, 6, FALSE),"ASSET"))),"")</f>
        <v/>
      </c>
      <c r="C1116" t="str">
        <f>IF(AND(trading_client_detail!$A1116&lt;&gt;"",ROUND(trading_client_detail!$G1116,0)&lt;&gt;0),IF(OR(LEFT(trading_client_detail!$F1116,3)="USD",RIGHT(trading_client_detail!$F1116,3)="USD"),"",IF(NOT(ISERROR(VLOOKUP(trading_client_detail!$E1116,'asset_&amp;_open_positions'!$E:$M, 6, FALSE))),VLOOKUP(trading_client_detail!$E1116,'asset_&amp;_open_positions'!$E:$M, 8, FALSE),IF(NOT(ISERROR(VLOOKUP($A1116,'asset_&amp;_open_positions'!$E:$M, 6, FALSE))),VLOOKUP($A1116,'asset_&amp;_open_positions'!$E:$M, 8, FALSE),1))),"")</f>
        <v/>
      </c>
      <c r="D1116" s="42" t="str">
        <f>IF(trading_client_detail!$A1116&lt;&gt;"",IF(OR(LEFT(trading_client_detail!$F1116,3)="USD",RIGHT(trading_client_detail!$F1116,3)="USD",LEFT(trading_client_detail!$F1116,3)="EUR",RIGHT(trading_client_detail!$F1116,3)="EUR"),"",trading_client_detail!$G1116),"")</f>
        <v/>
      </c>
    </row>
    <row r="1117" spans="1:4" x14ac:dyDescent="0.25">
      <c r="A1117" t="str">
        <f>IF(AND(trading_client_detail!$A1117&lt;&gt;"",ROUND(trading_client_detail!$G1117,0)&lt;&gt;0),IF(OR(LEFT(trading_client_detail!$F1117,3)="USD",RIGHT(trading_client_detail!$F1117,3)="USD",LEFT(trading_client_detail!$F1117,3)="EUR",RIGHT(trading_client_detail!$F1117,3)="EUR"),"",IF(NOT(ISERROR(VLOOKUP(trading_client_detail!$E1117,'asset_&amp;_open_positions'!$E:$M, 9, FALSE))),VLOOKUP(trading_client_detail!$E1117,'asset_&amp;_open_positions'!$E:$M, 9, FALSE),IF(NOT(ISERROR(VLOOKUP(trading_client_detail!$F1117,'asset_&amp;_open_positions'!$E:$M, 9, FALSE))),VLOOKUP(trading_client_detail!$F1117,'asset_&amp;_open_positions'!$E:$M, 9, FALSE),RIGHT(trading_client_detail!$F1117,LEN(trading_client_detail!$F1117)-1)))),"")</f>
        <v/>
      </c>
      <c r="B1117" t="str">
        <f>IF(AND(trading_client_detail!$A1117&lt;&gt;"",ROUND(trading_client_detail!$G1117,0)&lt;&gt;0),IF(OR(LEFT(trading_client_detail!$F1117,3)="USD",RIGHT(trading_client_detail!$F1117,3)="USD"),"",IF(NOT(ISERROR(VLOOKUP(trading_client_detail!$E1117,'asset_&amp;_open_positions'!$E:$M, 6, FALSE))),VLOOKUP(trading_client_detail!$E1117,'asset_&amp;_open_positions'!$E:$M, 6, FALSE),IF(NOT(ISERROR(VLOOKUP($A1117,'asset_&amp;_open_positions'!$E:$M, 6, FALSE))),VLOOKUP($A1117,'asset_&amp;_open_positions'!$E:$M, 6, FALSE),"ASSET"))),"")</f>
        <v/>
      </c>
      <c r="C1117" t="str">
        <f>IF(AND(trading_client_detail!$A1117&lt;&gt;"",ROUND(trading_client_detail!$G1117,0)&lt;&gt;0),IF(OR(LEFT(trading_client_detail!$F1117,3)="USD",RIGHT(trading_client_detail!$F1117,3)="USD"),"",IF(NOT(ISERROR(VLOOKUP(trading_client_detail!$E1117,'asset_&amp;_open_positions'!$E:$M, 6, FALSE))),VLOOKUP(trading_client_detail!$E1117,'asset_&amp;_open_positions'!$E:$M, 8, FALSE),IF(NOT(ISERROR(VLOOKUP($A1117,'asset_&amp;_open_positions'!$E:$M, 6, FALSE))),VLOOKUP($A1117,'asset_&amp;_open_positions'!$E:$M, 8, FALSE),1))),"")</f>
        <v/>
      </c>
      <c r="D1117" s="42" t="str">
        <f>IF(trading_client_detail!$A1117&lt;&gt;"",IF(OR(LEFT(trading_client_detail!$F1117,3)="USD",RIGHT(trading_client_detail!$F1117,3)="USD",LEFT(trading_client_detail!$F1117,3)="EUR",RIGHT(trading_client_detail!$F1117,3)="EUR"),"",trading_client_detail!$G1117),"")</f>
        <v/>
      </c>
    </row>
    <row r="1118" spans="1:4" x14ac:dyDescent="0.25">
      <c r="A1118" t="str">
        <f>IF(AND(trading_client_detail!$A1118&lt;&gt;"",ROUND(trading_client_detail!$G1118,0)&lt;&gt;0),IF(OR(LEFT(trading_client_detail!$F1118,3)="USD",RIGHT(trading_client_detail!$F1118,3)="USD",LEFT(trading_client_detail!$F1118,3)="EUR",RIGHT(trading_client_detail!$F1118,3)="EUR"),"",IF(NOT(ISERROR(VLOOKUP(trading_client_detail!$E1118,'asset_&amp;_open_positions'!$E:$M, 9, FALSE))),VLOOKUP(trading_client_detail!$E1118,'asset_&amp;_open_positions'!$E:$M, 9, FALSE),IF(NOT(ISERROR(VLOOKUP(trading_client_detail!$F1118,'asset_&amp;_open_positions'!$E:$M, 9, FALSE))),VLOOKUP(trading_client_detail!$F1118,'asset_&amp;_open_positions'!$E:$M, 9, FALSE),RIGHT(trading_client_detail!$F1118,LEN(trading_client_detail!$F1118)-1)))),"")</f>
        <v/>
      </c>
      <c r="B1118" t="str">
        <f>IF(AND(trading_client_detail!$A1118&lt;&gt;"",ROUND(trading_client_detail!$G1118,0)&lt;&gt;0),IF(OR(LEFT(trading_client_detail!$F1118,3)="USD",RIGHT(trading_client_detail!$F1118,3)="USD"),"",IF(NOT(ISERROR(VLOOKUP(trading_client_detail!$E1118,'asset_&amp;_open_positions'!$E:$M, 6, FALSE))),VLOOKUP(trading_client_detail!$E1118,'asset_&amp;_open_positions'!$E:$M, 6, FALSE),IF(NOT(ISERROR(VLOOKUP($A1118,'asset_&amp;_open_positions'!$E:$M, 6, FALSE))),VLOOKUP($A1118,'asset_&amp;_open_positions'!$E:$M, 6, FALSE),"ASSET"))),"")</f>
        <v/>
      </c>
      <c r="C1118" t="str">
        <f>IF(AND(trading_client_detail!$A1118&lt;&gt;"",ROUND(trading_client_detail!$G1118,0)&lt;&gt;0),IF(OR(LEFT(trading_client_detail!$F1118,3)="USD",RIGHT(trading_client_detail!$F1118,3)="USD"),"",IF(NOT(ISERROR(VLOOKUP(trading_client_detail!$E1118,'asset_&amp;_open_positions'!$E:$M, 6, FALSE))),VLOOKUP(trading_client_detail!$E1118,'asset_&amp;_open_positions'!$E:$M, 8, FALSE),IF(NOT(ISERROR(VLOOKUP($A1118,'asset_&amp;_open_positions'!$E:$M, 6, FALSE))),VLOOKUP($A1118,'asset_&amp;_open_positions'!$E:$M, 8, FALSE),1))),"")</f>
        <v/>
      </c>
      <c r="D1118" s="42" t="str">
        <f>IF(trading_client_detail!$A1118&lt;&gt;"",IF(OR(LEFT(trading_client_detail!$F1118,3)="USD",RIGHT(trading_client_detail!$F1118,3)="USD",LEFT(trading_client_detail!$F1118,3)="EUR",RIGHT(trading_client_detail!$F1118,3)="EUR"),"",trading_client_detail!$G1118),"")</f>
        <v/>
      </c>
    </row>
    <row r="1119" spans="1:4" x14ac:dyDescent="0.25">
      <c r="A1119" t="str">
        <f>IF(AND(trading_client_detail!$A1119&lt;&gt;"",ROUND(trading_client_detail!$G1119,0)&lt;&gt;0),IF(OR(LEFT(trading_client_detail!$F1119,3)="USD",RIGHT(trading_client_detail!$F1119,3)="USD",LEFT(trading_client_detail!$F1119,3)="EUR",RIGHT(trading_client_detail!$F1119,3)="EUR"),"",IF(NOT(ISERROR(VLOOKUP(trading_client_detail!$E1119,'asset_&amp;_open_positions'!$E:$M, 9, FALSE))),VLOOKUP(trading_client_detail!$E1119,'asset_&amp;_open_positions'!$E:$M, 9, FALSE),IF(NOT(ISERROR(VLOOKUP(trading_client_detail!$F1119,'asset_&amp;_open_positions'!$E:$M, 9, FALSE))),VLOOKUP(trading_client_detail!$F1119,'asset_&amp;_open_positions'!$E:$M, 9, FALSE),RIGHT(trading_client_detail!$F1119,LEN(trading_client_detail!$F1119)-1)))),"")</f>
        <v/>
      </c>
      <c r="B1119" t="str">
        <f>IF(AND(trading_client_detail!$A1119&lt;&gt;"",ROUND(trading_client_detail!$G1119,0)&lt;&gt;0),IF(OR(LEFT(trading_client_detail!$F1119,3)="USD",RIGHT(trading_client_detail!$F1119,3)="USD"),"",IF(NOT(ISERROR(VLOOKUP(trading_client_detail!$E1119,'asset_&amp;_open_positions'!$E:$M, 6, FALSE))),VLOOKUP(trading_client_detail!$E1119,'asset_&amp;_open_positions'!$E:$M, 6, FALSE),IF(NOT(ISERROR(VLOOKUP($A1119,'asset_&amp;_open_positions'!$E:$M, 6, FALSE))),VLOOKUP($A1119,'asset_&amp;_open_positions'!$E:$M, 6, FALSE),"ASSET"))),"")</f>
        <v/>
      </c>
      <c r="C1119" t="str">
        <f>IF(AND(trading_client_detail!$A1119&lt;&gt;"",ROUND(trading_client_detail!$G1119,0)&lt;&gt;0),IF(OR(LEFT(trading_client_detail!$F1119,3)="USD",RIGHT(trading_client_detail!$F1119,3)="USD"),"",IF(NOT(ISERROR(VLOOKUP(trading_client_detail!$E1119,'asset_&amp;_open_positions'!$E:$M, 6, FALSE))),VLOOKUP(trading_client_detail!$E1119,'asset_&amp;_open_positions'!$E:$M, 8, FALSE),IF(NOT(ISERROR(VLOOKUP($A1119,'asset_&amp;_open_positions'!$E:$M, 6, FALSE))),VLOOKUP($A1119,'asset_&amp;_open_positions'!$E:$M, 8, FALSE),1))),"")</f>
        <v/>
      </c>
      <c r="D1119" s="42" t="str">
        <f>IF(trading_client_detail!$A1119&lt;&gt;"",IF(OR(LEFT(trading_client_detail!$F1119,3)="USD",RIGHT(trading_client_detail!$F1119,3)="USD",LEFT(trading_client_detail!$F1119,3)="EUR",RIGHT(trading_client_detail!$F1119,3)="EUR"),"",trading_client_detail!$G1119),"")</f>
        <v/>
      </c>
    </row>
    <row r="1120" spans="1:4" x14ac:dyDescent="0.25">
      <c r="A1120" t="str">
        <f>IF(AND(trading_client_detail!$A1120&lt;&gt;"",ROUND(trading_client_detail!$G1120,0)&lt;&gt;0),IF(OR(LEFT(trading_client_detail!$F1120,3)="USD",RIGHT(trading_client_detail!$F1120,3)="USD",LEFT(trading_client_detail!$F1120,3)="EUR",RIGHT(trading_client_detail!$F1120,3)="EUR"),"",IF(NOT(ISERROR(VLOOKUP(trading_client_detail!$E1120,'asset_&amp;_open_positions'!$E:$M, 9, FALSE))),VLOOKUP(trading_client_detail!$E1120,'asset_&amp;_open_positions'!$E:$M, 9, FALSE),IF(NOT(ISERROR(VLOOKUP(trading_client_detail!$F1120,'asset_&amp;_open_positions'!$E:$M, 9, FALSE))),VLOOKUP(trading_client_detail!$F1120,'asset_&amp;_open_positions'!$E:$M, 9, FALSE),RIGHT(trading_client_detail!$F1120,LEN(trading_client_detail!$F1120)-1)))),"")</f>
        <v/>
      </c>
      <c r="B1120" t="str">
        <f>IF(AND(trading_client_detail!$A1120&lt;&gt;"",ROUND(trading_client_detail!$G1120,0)&lt;&gt;0),IF(OR(LEFT(trading_client_detail!$F1120,3)="USD",RIGHT(trading_client_detail!$F1120,3)="USD"),"",IF(NOT(ISERROR(VLOOKUP(trading_client_detail!$E1120,'asset_&amp;_open_positions'!$E:$M, 6, FALSE))),VLOOKUP(trading_client_detail!$E1120,'asset_&amp;_open_positions'!$E:$M, 6, FALSE),IF(NOT(ISERROR(VLOOKUP($A1120,'asset_&amp;_open_positions'!$E:$M, 6, FALSE))),VLOOKUP($A1120,'asset_&amp;_open_positions'!$E:$M, 6, FALSE),"ASSET"))),"")</f>
        <v/>
      </c>
      <c r="C1120" t="str">
        <f>IF(AND(trading_client_detail!$A1120&lt;&gt;"",ROUND(trading_client_detail!$G1120,0)&lt;&gt;0),IF(OR(LEFT(trading_client_detail!$F1120,3)="USD",RIGHT(trading_client_detail!$F1120,3)="USD"),"",IF(NOT(ISERROR(VLOOKUP(trading_client_detail!$E1120,'asset_&amp;_open_positions'!$E:$M, 6, FALSE))),VLOOKUP(trading_client_detail!$E1120,'asset_&amp;_open_positions'!$E:$M, 8, FALSE),IF(NOT(ISERROR(VLOOKUP($A1120,'asset_&amp;_open_positions'!$E:$M, 6, FALSE))),VLOOKUP($A1120,'asset_&amp;_open_positions'!$E:$M, 8, FALSE),1))),"")</f>
        <v/>
      </c>
      <c r="D1120" s="42" t="str">
        <f>IF(trading_client_detail!$A1120&lt;&gt;"",IF(OR(LEFT(trading_client_detail!$F1120,3)="USD",RIGHT(trading_client_detail!$F1120,3)="USD",LEFT(trading_client_detail!$F1120,3)="EUR",RIGHT(trading_client_detail!$F1120,3)="EUR"),"",trading_client_detail!$G1120),"")</f>
        <v/>
      </c>
    </row>
    <row r="1121" spans="1:4" x14ac:dyDescent="0.25">
      <c r="A1121" t="str">
        <f>IF(AND(trading_client_detail!$A1121&lt;&gt;"",ROUND(trading_client_detail!$G1121,0)&lt;&gt;0),IF(OR(LEFT(trading_client_detail!$F1121,3)="USD",RIGHT(trading_client_detail!$F1121,3)="USD",LEFT(trading_client_detail!$F1121,3)="EUR",RIGHT(trading_client_detail!$F1121,3)="EUR"),"",IF(NOT(ISERROR(VLOOKUP(trading_client_detail!$E1121,'asset_&amp;_open_positions'!$E:$M, 9, FALSE))),VLOOKUP(trading_client_detail!$E1121,'asset_&amp;_open_positions'!$E:$M, 9, FALSE),IF(NOT(ISERROR(VLOOKUP(trading_client_detail!$F1121,'asset_&amp;_open_positions'!$E:$M, 9, FALSE))),VLOOKUP(trading_client_detail!$F1121,'asset_&amp;_open_positions'!$E:$M, 9, FALSE),RIGHT(trading_client_detail!$F1121,LEN(trading_client_detail!$F1121)-1)))),"")</f>
        <v/>
      </c>
      <c r="B1121" t="str">
        <f>IF(AND(trading_client_detail!$A1121&lt;&gt;"",ROUND(trading_client_detail!$G1121,0)&lt;&gt;0),IF(OR(LEFT(trading_client_detail!$F1121,3)="USD",RIGHT(trading_client_detail!$F1121,3)="USD"),"",IF(NOT(ISERROR(VLOOKUP(trading_client_detail!$E1121,'asset_&amp;_open_positions'!$E:$M, 6, FALSE))),VLOOKUP(trading_client_detail!$E1121,'asset_&amp;_open_positions'!$E:$M, 6, FALSE),IF(NOT(ISERROR(VLOOKUP($A1121,'asset_&amp;_open_positions'!$E:$M, 6, FALSE))),VLOOKUP($A1121,'asset_&amp;_open_positions'!$E:$M, 6, FALSE),"ASSET"))),"")</f>
        <v/>
      </c>
      <c r="C1121" t="str">
        <f>IF(AND(trading_client_detail!$A1121&lt;&gt;"",ROUND(trading_client_detail!$G1121,0)&lt;&gt;0),IF(OR(LEFT(trading_client_detail!$F1121,3)="USD",RIGHT(trading_client_detail!$F1121,3)="USD"),"",IF(NOT(ISERROR(VLOOKUP(trading_client_detail!$E1121,'asset_&amp;_open_positions'!$E:$M, 6, FALSE))),VLOOKUP(trading_client_detail!$E1121,'asset_&amp;_open_positions'!$E:$M, 8, FALSE),IF(NOT(ISERROR(VLOOKUP($A1121,'asset_&amp;_open_positions'!$E:$M, 6, FALSE))),VLOOKUP($A1121,'asset_&amp;_open_positions'!$E:$M, 8, FALSE),1))),"")</f>
        <v/>
      </c>
      <c r="D1121" s="42" t="str">
        <f>IF(trading_client_detail!$A1121&lt;&gt;"",IF(OR(LEFT(trading_client_detail!$F1121,3)="USD",RIGHT(trading_client_detail!$F1121,3)="USD",LEFT(trading_client_detail!$F1121,3)="EUR",RIGHT(trading_client_detail!$F1121,3)="EUR"),"",trading_client_detail!$G1121),"")</f>
        <v/>
      </c>
    </row>
    <row r="1122" spans="1:4" x14ac:dyDescent="0.25">
      <c r="A1122" t="str">
        <f>IF(AND(trading_client_detail!$A1122&lt;&gt;"",ROUND(trading_client_detail!$G1122,0)&lt;&gt;0),IF(OR(LEFT(trading_client_detail!$F1122,3)="USD",RIGHT(trading_client_detail!$F1122,3)="USD",LEFT(trading_client_detail!$F1122,3)="EUR",RIGHT(trading_client_detail!$F1122,3)="EUR"),"",IF(NOT(ISERROR(VLOOKUP(trading_client_detail!$E1122,'asset_&amp;_open_positions'!$E:$M, 9, FALSE))),VLOOKUP(trading_client_detail!$E1122,'asset_&amp;_open_positions'!$E:$M, 9, FALSE),IF(NOT(ISERROR(VLOOKUP(trading_client_detail!$F1122,'asset_&amp;_open_positions'!$E:$M, 9, FALSE))),VLOOKUP(trading_client_detail!$F1122,'asset_&amp;_open_positions'!$E:$M, 9, FALSE),RIGHT(trading_client_detail!$F1122,LEN(trading_client_detail!$F1122)-1)))),"")</f>
        <v/>
      </c>
      <c r="B1122" t="str">
        <f>IF(AND(trading_client_detail!$A1122&lt;&gt;"",ROUND(trading_client_detail!$G1122,0)&lt;&gt;0),IF(OR(LEFT(trading_client_detail!$F1122,3)="USD",RIGHT(trading_client_detail!$F1122,3)="USD"),"",IF(NOT(ISERROR(VLOOKUP(trading_client_detail!$E1122,'asset_&amp;_open_positions'!$E:$M, 6, FALSE))),VLOOKUP(trading_client_detail!$E1122,'asset_&amp;_open_positions'!$E:$M, 6, FALSE),IF(NOT(ISERROR(VLOOKUP($A1122,'asset_&amp;_open_positions'!$E:$M, 6, FALSE))),VLOOKUP($A1122,'asset_&amp;_open_positions'!$E:$M, 6, FALSE),"ASSET"))),"")</f>
        <v/>
      </c>
      <c r="C1122" t="str">
        <f>IF(AND(trading_client_detail!$A1122&lt;&gt;"",ROUND(trading_client_detail!$G1122,0)&lt;&gt;0),IF(OR(LEFT(trading_client_detail!$F1122,3)="USD",RIGHT(trading_client_detail!$F1122,3)="USD"),"",IF(NOT(ISERROR(VLOOKUP(trading_client_detail!$E1122,'asset_&amp;_open_positions'!$E:$M, 6, FALSE))),VLOOKUP(trading_client_detail!$E1122,'asset_&amp;_open_positions'!$E:$M, 8, FALSE),IF(NOT(ISERROR(VLOOKUP($A1122,'asset_&amp;_open_positions'!$E:$M, 6, FALSE))),VLOOKUP($A1122,'asset_&amp;_open_positions'!$E:$M, 8, FALSE),1))),"")</f>
        <v/>
      </c>
      <c r="D1122" s="42" t="str">
        <f>IF(trading_client_detail!$A1122&lt;&gt;"",IF(OR(LEFT(trading_client_detail!$F1122,3)="USD",RIGHT(trading_client_detail!$F1122,3)="USD",LEFT(trading_client_detail!$F1122,3)="EUR",RIGHT(trading_client_detail!$F1122,3)="EUR"),"",trading_client_detail!$G1122),"")</f>
        <v/>
      </c>
    </row>
    <row r="1123" spans="1:4" x14ac:dyDescent="0.25">
      <c r="A1123" t="str">
        <f>IF(AND(trading_client_detail!$A1123&lt;&gt;"",ROUND(trading_client_detail!$G1123,0)&lt;&gt;0),IF(OR(LEFT(trading_client_detail!$F1123,3)="USD",RIGHT(trading_client_detail!$F1123,3)="USD",LEFT(trading_client_detail!$F1123,3)="EUR",RIGHT(trading_client_detail!$F1123,3)="EUR"),"",IF(NOT(ISERROR(VLOOKUP(trading_client_detail!$E1123,'asset_&amp;_open_positions'!$E:$M, 9, FALSE))),VLOOKUP(trading_client_detail!$E1123,'asset_&amp;_open_positions'!$E:$M, 9, FALSE),IF(NOT(ISERROR(VLOOKUP(trading_client_detail!$F1123,'asset_&amp;_open_positions'!$E:$M, 9, FALSE))),VLOOKUP(trading_client_detail!$F1123,'asset_&amp;_open_positions'!$E:$M, 9, FALSE),RIGHT(trading_client_detail!$F1123,LEN(trading_client_detail!$F1123)-1)))),"")</f>
        <v/>
      </c>
      <c r="B1123" t="str">
        <f>IF(AND(trading_client_detail!$A1123&lt;&gt;"",ROUND(trading_client_detail!$G1123,0)&lt;&gt;0),IF(OR(LEFT(trading_client_detail!$F1123,3)="USD",RIGHT(trading_client_detail!$F1123,3)="USD"),"",IF(NOT(ISERROR(VLOOKUP(trading_client_detail!$E1123,'asset_&amp;_open_positions'!$E:$M, 6, FALSE))),VLOOKUP(trading_client_detail!$E1123,'asset_&amp;_open_positions'!$E:$M, 6, FALSE),IF(NOT(ISERROR(VLOOKUP($A1123,'asset_&amp;_open_positions'!$E:$M, 6, FALSE))),VLOOKUP($A1123,'asset_&amp;_open_positions'!$E:$M, 6, FALSE),"ASSET"))),"")</f>
        <v/>
      </c>
      <c r="C1123" t="str">
        <f>IF(AND(trading_client_detail!$A1123&lt;&gt;"",ROUND(trading_client_detail!$G1123,0)&lt;&gt;0),IF(OR(LEFT(trading_client_detail!$F1123,3)="USD",RIGHT(trading_client_detail!$F1123,3)="USD"),"",IF(NOT(ISERROR(VLOOKUP(trading_client_detail!$E1123,'asset_&amp;_open_positions'!$E:$M, 6, FALSE))),VLOOKUP(trading_client_detail!$E1123,'asset_&amp;_open_positions'!$E:$M, 8, FALSE),IF(NOT(ISERROR(VLOOKUP($A1123,'asset_&amp;_open_positions'!$E:$M, 6, FALSE))),VLOOKUP($A1123,'asset_&amp;_open_positions'!$E:$M, 8, FALSE),1))),"")</f>
        <v/>
      </c>
      <c r="D1123" s="42" t="str">
        <f>IF(trading_client_detail!$A1123&lt;&gt;"",IF(OR(LEFT(trading_client_detail!$F1123,3)="USD",RIGHT(trading_client_detail!$F1123,3)="USD",LEFT(trading_client_detail!$F1123,3)="EUR",RIGHT(trading_client_detail!$F1123,3)="EUR"),"",trading_client_detail!$G1123),"")</f>
        <v/>
      </c>
    </row>
    <row r="1124" spans="1:4" x14ac:dyDescent="0.25">
      <c r="A1124" t="str">
        <f>IF(AND(trading_client_detail!$A1124&lt;&gt;"",ROUND(trading_client_detail!$G1124,0)&lt;&gt;0),IF(OR(LEFT(trading_client_detail!$F1124,3)="USD",RIGHT(trading_client_detail!$F1124,3)="USD",LEFT(trading_client_detail!$F1124,3)="EUR",RIGHT(trading_client_detail!$F1124,3)="EUR"),"",IF(NOT(ISERROR(VLOOKUP(trading_client_detail!$E1124,'asset_&amp;_open_positions'!$E:$M, 9, FALSE))),VLOOKUP(trading_client_detail!$E1124,'asset_&amp;_open_positions'!$E:$M, 9, FALSE),IF(NOT(ISERROR(VLOOKUP(trading_client_detail!$F1124,'asset_&amp;_open_positions'!$E:$M, 9, FALSE))),VLOOKUP(trading_client_detail!$F1124,'asset_&amp;_open_positions'!$E:$M, 9, FALSE),RIGHT(trading_client_detail!$F1124,LEN(trading_client_detail!$F1124)-1)))),"")</f>
        <v/>
      </c>
      <c r="B1124" t="str">
        <f>IF(AND(trading_client_detail!$A1124&lt;&gt;"",ROUND(trading_client_detail!$G1124,0)&lt;&gt;0),IF(OR(LEFT(trading_client_detail!$F1124,3)="USD",RIGHT(trading_client_detail!$F1124,3)="USD"),"",IF(NOT(ISERROR(VLOOKUP(trading_client_detail!$E1124,'asset_&amp;_open_positions'!$E:$M, 6, FALSE))),VLOOKUP(trading_client_detail!$E1124,'asset_&amp;_open_positions'!$E:$M, 6, FALSE),IF(NOT(ISERROR(VLOOKUP($A1124,'asset_&amp;_open_positions'!$E:$M, 6, FALSE))),VLOOKUP($A1124,'asset_&amp;_open_positions'!$E:$M, 6, FALSE),"ASSET"))),"")</f>
        <v/>
      </c>
      <c r="C1124" t="str">
        <f>IF(AND(trading_client_detail!$A1124&lt;&gt;"",ROUND(trading_client_detail!$G1124,0)&lt;&gt;0),IF(OR(LEFT(trading_client_detail!$F1124,3)="USD",RIGHT(trading_client_detail!$F1124,3)="USD"),"",IF(NOT(ISERROR(VLOOKUP(trading_client_detail!$E1124,'asset_&amp;_open_positions'!$E:$M, 6, FALSE))),VLOOKUP(trading_client_detail!$E1124,'asset_&amp;_open_positions'!$E:$M, 8, FALSE),IF(NOT(ISERROR(VLOOKUP($A1124,'asset_&amp;_open_positions'!$E:$M, 6, FALSE))),VLOOKUP($A1124,'asset_&amp;_open_positions'!$E:$M, 8, FALSE),1))),"")</f>
        <v/>
      </c>
      <c r="D1124" s="42" t="str">
        <f>IF(trading_client_detail!$A1124&lt;&gt;"",IF(OR(LEFT(trading_client_detail!$F1124,3)="USD",RIGHT(trading_client_detail!$F1124,3)="USD",LEFT(trading_client_detail!$F1124,3)="EUR",RIGHT(trading_client_detail!$F1124,3)="EUR"),"",trading_client_detail!$G1124),"")</f>
        <v/>
      </c>
    </row>
    <row r="1125" spans="1:4" x14ac:dyDescent="0.25">
      <c r="A1125" t="str">
        <f>IF(AND(trading_client_detail!$A1125&lt;&gt;"",ROUND(trading_client_detail!$G1125,0)&lt;&gt;0),IF(OR(LEFT(trading_client_detail!$F1125,3)="USD",RIGHT(trading_client_detail!$F1125,3)="USD",LEFT(trading_client_detail!$F1125,3)="EUR",RIGHT(trading_client_detail!$F1125,3)="EUR"),"",IF(NOT(ISERROR(VLOOKUP(trading_client_detail!$E1125,'asset_&amp;_open_positions'!$E:$M, 9, FALSE))),VLOOKUP(trading_client_detail!$E1125,'asset_&amp;_open_positions'!$E:$M, 9, FALSE),IF(NOT(ISERROR(VLOOKUP(trading_client_detail!$F1125,'asset_&amp;_open_positions'!$E:$M, 9, FALSE))),VLOOKUP(trading_client_detail!$F1125,'asset_&amp;_open_positions'!$E:$M, 9, FALSE),RIGHT(trading_client_detail!$F1125,LEN(trading_client_detail!$F1125)-1)))),"")</f>
        <v/>
      </c>
      <c r="B1125" t="str">
        <f>IF(AND(trading_client_detail!$A1125&lt;&gt;"",ROUND(trading_client_detail!$G1125,0)&lt;&gt;0),IF(OR(LEFT(trading_client_detail!$F1125,3)="USD",RIGHT(trading_client_detail!$F1125,3)="USD"),"",IF(NOT(ISERROR(VLOOKUP(trading_client_detail!$E1125,'asset_&amp;_open_positions'!$E:$M, 6, FALSE))),VLOOKUP(trading_client_detail!$E1125,'asset_&amp;_open_positions'!$E:$M, 6, FALSE),IF(NOT(ISERROR(VLOOKUP($A1125,'asset_&amp;_open_positions'!$E:$M, 6, FALSE))),VLOOKUP($A1125,'asset_&amp;_open_positions'!$E:$M, 6, FALSE),"ASSET"))),"")</f>
        <v/>
      </c>
      <c r="C1125" t="str">
        <f>IF(AND(trading_client_detail!$A1125&lt;&gt;"",ROUND(trading_client_detail!$G1125,0)&lt;&gt;0),IF(OR(LEFT(trading_client_detail!$F1125,3)="USD",RIGHT(trading_client_detail!$F1125,3)="USD"),"",IF(NOT(ISERROR(VLOOKUP(trading_client_detail!$E1125,'asset_&amp;_open_positions'!$E:$M, 6, FALSE))),VLOOKUP(trading_client_detail!$E1125,'asset_&amp;_open_positions'!$E:$M, 8, FALSE),IF(NOT(ISERROR(VLOOKUP($A1125,'asset_&amp;_open_positions'!$E:$M, 6, FALSE))),VLOOKUP($A1125,'asset_&amp;_open_positions'!$E:$M, 8, FALSE),1))),"")</f>
        <v/>
      </c>
      <c r="D1125" s="42" t="str">
        <f>IF(trading_client_detail!$A1125&lt;&gt;"",IF(OR(LEFT(trading_client_detail!$F1125,3)="USD",RIGHT(trading_client_detail!$F1125,3)="USD",LEFT(trading_client_detail!$F1125,3)="EUR",RIGHT(trading_client_detail!$F1125,3)="EUR"),"",trading_client_detail!$G1125),"")</f>
        <v/>
      </c>
    </row>
    <row r="1126" spans="1:4" x14ac:dyDescent="0.25">
      <c r="A1126" t="str">
        <f>IF(AND(trading_client_detail!$A1126&lt;&gt;"",ROUND(trading_client_detail!$G1126,0)&lt;&gt;0),IF(OR(LEFT(trading_client_detail!$F1126,3)="USD",RIGHT(trading_client_detail!$F1126,3)="USD",LEFT(trading_client_detail!$F1126,3)="EUR",RIGHT(trading_client_detail!$F1126,3)="EUR"),"",IF(NOT(ISERROR(VLOOKUP(trading_client_detail!$E1126,'asset_&amp;_open_positions'!$E:$M, 9, FALSE))),VLOOKUP(trading_client_detail!$E1126,'asset_&amp;_open_positions'!$E:$M, 9, FALSE),IF(NOT(ISERROR(VLOOKUP(trading_client_detail!$F1126,'asset_&amp;_open_positions'!$E:$M, 9, FALSE))),VLOOKUP(trading_client_detail!$F1126,'asset_&amp;_open_positions'!$E:$M, 9, FALSE),RIGHT(trading_client_detail!$F1126,LEN(trading_client_detail!$F1126)-1)))),"")</f>
        <v/>
      </c>
      <c r="B1126" t="str">
        <f>IF(AND(trading_client_detail!$A1126&lt;&gt;"",ROUND(trading_client_detail!$G1126,0)&lt;&gt;0),IF(OR(LEFT(trading_client_detail!$F1126,3)="USD",RIGHT(trading_client_detail!$F1126,3)="USD"),"",IF(NOT(ISERROR(VLOOKUP(trading_client_detail!$E1126,'asset_&amp;_open_positions'!$E:$M, 6, FALSE))),VLOOKUP(trading_client_detail!$E1126,'asset_&amp;_open_positions'!$E:$M, 6, FALSE),IF(NOT(ISERROR(VLOOKUP($A1126,'asset_&amp;_open_positions'!$E:$M, 6, FALSE))),VLOOKUP($A1126,'asset_&amp;_open_positions'!$E:$M, 6, FALSE),"ASSET"))),"")</f>
        <v/>
      </c>
      <c r="C1126" t="str">
        <f>IF(AND(trading_client_detail!$A1126&lt;&gt;"",ROUND(trading_client_detail!$G1126,0)&lt;&gt;0),IF(OR(LEFT(trading_client_detail!$F1126,3)="USD",RIGHT(trading_client_detail!$F1126,3)="USD"),"",IF(NOT(ISERROR(VLOOKUP(trading_client_detail!$E1126,'asset_&amp;_open_positions'!$E:$M, 6, FALSE))),VLOOKUP(trading_client_detail!$E1126,'asset_&amp;_open_positions'!$E:$M, 8, FALSE),IF(NOT(ISERROR(VLOOKUP($A1126,'asset_&amp;_open_positions'!$E:$M, 6, FALSE))),VLOOKUP($A1126,'asset_&amp;_open_positions'!$E:$M, 8, FALSE),1))),"")</f>
        <v/>
      </c>
      <c r="D1126" s="42" t="str">
        <f>IF(trading_client_detail!$A1126&lt;&gt;"",IF(OR(LEFT(trading_client_detail!$F1126,3)="USD",RIGHT(trading_client_detail!$F1126,3)="USD",LEFT(trading_client_detail!$F1126,3)="EUR",RIGHT(trading_client_detail!$F1126,3)="EUR"),"",trading_client_detail!$G1126),"")</f>
        <v/>
      </c>
    </row>
    <row r="1127" spans="1:4" x14ac:dyDescent="0.25">
      <c r="A1127" t="str">
        <f>IF(AND(trading_client_detail!$A1127&lt;&gt;"",ROUND(trading_client_detail!$G1127,0)&lt;&gt;0),IF(OR(LEFT(trading_client_detail!$F1127,3)="USD",RIGHT(trading_client_detail!$F1127,3)="USD",LEFT(trading_client_detail!$F1127,3)="EUR",RIGHT(trading_client_detail!$F1127,3)="EUR"),"",IF(NOT(ISERROR(VLOOKUP(trading_client_detail!$E1127,'asset_&amp;_open_positions'!$E:$M, 9, FALSE))),VLOOKUP(trading_client_detail!$E1127,'asset_&amp;_open_positions'!$E:$M, 9, FALSE),IF(NOT(ISERROR(VLOOKUP(trading_client_detail!$F1127,'asset_&amp;_open_positions'!$E:$M, 9, FALSE))),VLOOKUP(trading_client_detail!$F1127,'asset_&amp;_open_positions'!$E:$M, 9, FALSE),RIGHT(trading_client_detail!$F1127,LEN(trading_client_detail!$F1127)-1)))),"")</f>
        <v/>
      </c>
      <c r="B1127" t="str">
        <f>IF(AND(trading_client_detail!$A1127&lt;&gt;"",ROUND(trading_client_detail!$G1127,0)&lt;&gt;0),IF(OR(LEFT(trading_client_detail!$F1127,3)="USD",RIGHT(trading_client_detail!$F1127,3)="USD"),"",IF(NOT(ISERROR(VLOOKUP(trading_client_detail!$E1127,'asset_&amp;_open_positions'!$E:$M, 6, FALSE))),VLOOKUP(trading_client_detail!$E1127,'asset_&amp;_open_positions'!$E:$M, 6, FALSE),IF(NOT(ISERROR(VLOOKUP($A1127,'asset_&amp;_open_positions'!$E:$M, 6, FALSE))),VLOOKUP($A1127,'asset_&amp;_open_positions'!$E:$M, 6, FALSE),"ASSET"))),"")</f>
        <v/>
      </c>
      <c r="C1127" t="str">
        <f>IF(AND(trading_client_detail!$A1127&lt;&gt;"",ROUND(trading_client_detail!$G1127,0)&lt;&gt;0),IF(OR(LEFT(trading_client_detail!$F1127,3)="USD",RIGHT(trading_client_detail!$F1127,3)="USD"),"",IF(NOT(ISERROR(VLOOKUP(trading_client_detail!$E1127,'asset_&amp;_open_positions'!$E:$M, 6, FALSE))),VLOOKUP(trading_client_detail!$E1127,'asset_&amp;_open_positions'!$E:$M, 8, FALSE),IF(NOT(ISERROR(VLOOKUP($A1127,'asset_&amp;_open_positions'!$E:$M, 6, FALSE))),VLOOKUP($A1127,'asset_&amp;_open_positions'!$E:$M, 8, FALSE),1))),"")</f>
        <v/>
      </c>
      <c r="D1127" s="42" t="str">
        <f>IF(trading_client_detail!$A1127&lt;&gt;"",IF(OR(LEFT(trading_client_detail!$F1127,3)="USD",RIGHT(trading_client_detail!$F1127,3)="USD",LEFT(trading_client_detail!$F1127,3)="EUR",RIGHT(trading_client_detail!$F1127,3)="EUR"),"",trading_client_detail!$G1127),"")</f>
        <v/>
      </c>
    </row>
    <row r="1128" spans="1:4" x14ac:dyDescent="0.25">
      <c r="A1128" t="str">
        <f>IF(AND(trading_client_detail!$A1128&lt;&gt;"",ROUND(trading_client_detail!$G1128,0)&lt;&gt;0),IF(OR(LEFT(trading_client_detail!$F1128,3)="USD",RIGHT(trading_client_detail!$F1128,3)="USD",LEFT(trading_client_detail!$F1128,3)="EUR",RIGHT(trading_client_detail!$F1128,3)="EUR"),"",IF(NOT(ISERROR(VLOOKUP(trading_client_detail!$E1128,'asset_&amp;_open_positions'!$E:$M, 9, FALSE))),VLOOKUP(trading_client_detail!$E1128,'asset_&amp;_open_positions'!$E:$M, 9, FALSE),IF(NOT(ISERROR(VLOOKUP(trading_client_detail!$F1128,'asset_&amp;_open_positions'!$E:$M, 9, FALSE))),VLOOKUP(trading_client_detail!$F1128,'asset_&amp;_open_positions'!$E:$M, 9, FALSE),RIGHT(trading_client_detail!$F1128,LEN(trading_client_detail!$F1128)-1)))),"")</f>
        <v/>
      </c>
      <c r="B1128" t="str">
        <f>IF(AND(trading_client_detail!$A1128&lt;&gt;"",ROUND(trading_client_detail!$G1128,0)&lt;&gt;0),IF(OR(LEFT(trading_client_detail!$F1128,3)="USD",RIGHT(trading_client_detail!$F1128,3)="USD"),"",IF(NOT(ISERROR(VLOOKUP(trading_client_detail!$E1128,'asset_&amp;_open_positions'!$E:$M, 6, FALSE))),VLOOKUP(trading_client_detail!$E1128,'asset_&amp;_open_positions'!$E:$M, 6, FALSE),IF(NOT(ISERROR(VLOOKUP($A1128,'asset_&amp;_open_positions'!$E:$M, 6, FALSE))),VLOOKUP($A1128,'asset_&amp;_open_positions'!$E:$M, 6, FALSE),"ASSET"))),"")</f>
        <v/>
      </c>
      <c r="C1128" t="str">
        <f>IF(AND(trading_client_detail!$A1128&lt;&gt;"",ROUND(trading_client_detail!$G1128,0)&lt;&gt;0),IF(OR(LEFT(trading_client_detail!$F1128,3)="USD",RIGHT(trading_client_detail!$F1128,3)="USD"),"",IF(NOT(ISERROR(VLOOKUP(trading_client_detail!$E1128,'asset_&amp;_open_positions'!$E:$M, 6, FALSE))),VLOOKUP(trading_client_detail!$E1128,'asset_&amp;_open_positions'!$E:$M, 8, FALSE),IF(NOT(ISERROR(VLOOKUP($A1128,'asset_&amp;_open_positions'!$E:$M, 6, FALSE))),VLOOKUP($A1128,'asset_&amp;_open_positions'!$E:$M, 8, FALSE),1))),"")</f>
        <v/>
      </c>
      <c r="D1128" s="42" t="str">
        <f>IF(trading_client_detail!$A1128&lt;&gt;"",IF(OR(LEFT(trading_client_detail!$F1128,3)="USD",RIGHT(trading_client_detail!$F1128,3)="USD",LEFT(trading_client_detail!$F1128,3)="EUR",RIGHT(trading_client_detail!$F1128,3)="EUR"),"",trading_client_detail!$G1128),"")</f>
        <v/>
      </c>
    </row>
    <row r="1129" spans="1:4" x14ac:dyDescent="0.25">
      <c r="A1129" t="str">
        <f>IF(AND(trading_client_detail!$A1129&lt;&gt;"",ROUND(trading_client_detail!$G1129,0)&lt;&gt;0),IF(OR(LEFT(trading_client_detail!$F1129,3)="USD",RIGHT(trading_client_detail!$F1129,3)="USD",LEFT(trading_client_detail!$F1129,3)="EUR",RIGHT(trading_client_detail!$F1129,3)="EUR"),"",IF(NOT(ISERROR(VLOOKUP(trading_client_detail!$E1129,'asset_&amp;_open_positions'!$E:$M, 9, FALSE))),VLOOKUP(trading_client_detail!$E1129,'asset_&amp;_open_positions'!$E:$M, 9, FALSE),IF(NOT(ISERROR(VLOOKUP(trading_client_detail!$F1129,'asset_&amp;_open_positions'!$E:$M, 9, FALSE))),VLOOKUP(trading_client_detail!$F1129,'asset_&amp;_open_positions'!$E:$M, 9, FALSE),RIGHT(trading_client_detail!$F1129,LEN(trading_client_detail!$F1129)-1)))),"")</f>
        <v/>
      </c>
      <c r="B1129" t="str">
        <f>IF(AND(trading_client_detail!$A1129&lt;&gt;"",ROUND(trading_client_detail!$G1129,0)&lt;&gt;0),IF(OR(LEFT(trading_client_detail!$F1129,3)="USD",RIGHT(trading_client_detail!$F1129,3)="USD"),"",IF(NOT(ISERROR(VLOOKUP(trading_client_detail!$E1129,'asset_&amp;_open_positions'!$E:$M, 6, FALSE))),VLOOKUP(trading_client_detail!$E1129,'asset_&amp;_open_positions'!$E:$M, 6, FALSE),IF(NOT(ISERROR(VLOOKUP($A1129,'asset_&amp;_open_positions'!$E:$M, 6, FALSE))),VLOOKUP($A1129,'asset_&amp;_open_positions'!$E:$M, 6, FALSE),"ASSET"))),"")</f>
        <v/>
      </c>
      <c r="C1129" t="str">
        <f>IF(AND(trading_client_detail!$A1129&lt;&gt;"",ROUND(trading_client_detail!$G1129,0)&lt;&gt;0),IF(OR(LEFT(trading_client_detail!$F1129,3)="USD",RIGHT(trading_client_detail!$F1129,3)="USD"),"",IF(NOT(ISERROR(VLOOKUP(trading_client_detail!$E1129,'asset_&amp;_open_positions'!$E:$M, 6, FALSE))),VLOOKUP(trading_client_detail!$E1129,'asset_&amp;_open_positions'!$E:$M, 8, FALSE),IF(NOT(ISERROR(VLOOKUP($A1129,'asset_&amp;_open_positions'!$E:$M, 6, FALSE))),VLOOKUP($A1129,'asset_&amp;_open_positions'!$E:$M, 8, FALSE),1))),"")</f>
        <v/>
      </c>
      <c r="D1129" s="42" t="str">
        <f>IF(trading_client_detail!$A1129&lt;&gt;"",IF(OR(LEFT(trading_client_detail!$F1129,3)="USD",RIGHT(trading_client_detail!$F1129,3)="USD",LEFT(trading_client_detail!$F1129,3)="EUR",RIGHT(trading_client_detail!$F1129,3)="EUR"),"",trading_client_detail!$G1129),"")</f>
        <v/>
      </c>
    </row>
    <row r="1130" spans="1:4" x14ac:dyDescent="0.25">
      <c r="A1130" t="str">
        <f>IF(AND(trading_client_detail!$A1130&lt;&gt;"",ROUND(trading_client_detail!$G1130,0)&lt;&gt;0),IF(OR(LEFT(trading_client_detail!$F1130,3)="USD",RIGHT(trading_client_detail!$F1130,3)="USD",LEFT(trading_client_detail!$F1130,3)="EUR",RIGHT(trading_client_detail!$F1130,3)="EUR"),"",IF(NOT(ISERROR(VLOOKUP(trading_client_detail!$E1130,'asset_&amp;_open_positions'!$E:$M, 9, FALSE))),VLOOKUP(trading_client_detail!$E1130,'asset_&amp;_open_positions'!$E:$M, 9, FALSE),IF(NOT(ISERROR(VLOOKUP(trading_client_detail!$F1130,'asset_&amp;_open_positions'!$E:$M, 9, FALSE))),VLOOKUP(trading_client_detail!$F1130,'asset_&amp;_open_positions'!$E:$M, 9, FALSE),RIGHT(trading_client_detail!$F1130,LEN(trading_client_detail!$F1130)-1)))),"")</f>
        <v/>
      </c>
      <c r="B1130" t="str">
        <f>IF(AND(trading_client_detail!$A1130&lt;&gt;"",ROUND(trading_client_detail!$G1130,0)&lt;&gt;0),IF(OR(LEFT(trading_client_detail!$F1130,3)="USD",RIGHT(trading_client_detail!$F1130,3)="USD"),"",IF(NOT(ISERROR(VLOOKUP(trading_client_detail!$E1130,'asset_&amp;_open_positions'!$E:$M, 6, FALSE))),VLOOKUP(trading_client_detail!$E1130,'asset_&amp;_open_positions'!$E:$M, 6, FALSE),IF(NOT(ISERROR(VLOOKUP($A1130,'asset_&amp;_open_positions'!$E:$M, 6, FALSE))),VLOOKUP($A1130,'asset_&amp;_open_positions'!$E:$M, 6, FALSE),"ASSET"))),"")</f>
        <v/>
      </c>
      <c r="C1130" t="str">
        <f>IF(AND(trading_client_detail!$A1130&lt;&gt;"",ROUND(trading_client_detail!$G1130,0)&lt;&gt;0),IF(OR(LEFT(trading_client_detail!$F1130,3)="USD",RIGHT(trading_client_detail!$F1130,3)="USD"),"",IF(NOT(ISERROR(VLOOKUP(trading_client_detail!$E1130,'asset_&amp;_open_positions'!$E:$M, 6, FALSE))),VLOOKUP(trading_client_detail!$E1130,'asset_&amp;_open_positions'!$E:$M, 8, FALSE),IF(NOT(ISERROR(VLOOKUP($A1130,'asset_&amp;_open_positions'!$E:$M, 6, FALSE))),VLOOKUP($A1130,'asset_&amp;_open_positions'!$E:$M, 8, FALSE),1))),"")</f>
        <v/>
      </c>
      <c r="D1130" s="42" t="str">
        <f>IF(trading_client_detail!$A1130&lt;&gt;"",IF(OR(LEFT(trading_client_detail!$F1130,3)="USD",RIGHT(trading_client_detail!$F1130,3)="USD",LEFT(trading_client_detail!$F1130,3)="EUR",RIGHT(trading_client_detail!$F1130,3)="EUR"),"",trading_client_detail!$G1130),"")</f>
        <v/>
      </c>
    </row>
    <row r="1131" spans="1:4" x14ac:dyDescent="0.25">
      <c r="A1131" t="str">
        <f>IF(AND(trading_client_detail!$A1131&lt;&gt;"",ROUND(trading_client_detail!$G1131,0)&lt;&gt;0),IF(OR(LEFT(trading_client_detail!$F1131,3)="USD",RIGHT(trading_client_detail!$F1131,3)="USD",LEFT(trading_client_detail!$F1131,3)="EUR",RIGHT(trading_client_detail!$F1131,3)="EUR"),"",IF(NOT(ISERROR(VLOOKUP(trading_client_detail!$E1131,'asset_&amp;_open_positions'!$E:$M, 9, FALSE))),VLOOKUP(trading_client_detail!$E1131,'asset_&amp;_open_positions'!$E:$M, 9, FALSE),IF(NOT(ISERROR(VLOOKUP(trading_client_detail!$F1131,'asset_&amp;_open_positions'!$E:$M, 9, FALSE))),VLOOKUP(trading_client_detail!$F1131,'asset_&amp;_open_positions'!$E:$M, 9, FALSE),RIGHT(trading_client_detail!$F1131,LEN(trading_client_detail!$F1131)-1)))),"")</f>
        <v/>
      </c>
      <c r="B1131" t="str">
        <f>IF(AND(trading_client_detail!$A1131&lt;&gt;"",ROUND(trading_client_detail!$G1131,0)&lt;&gt;0),IF(OR(LEFT(trading_client_detail!$F1131,3)="USD",RIGHT(trading_client_detail!$F1131,3)="USD"),"",IF(NOT(ISERROR(VLOOKUP(trading_client_detail!$E1131,'asset_&amp;_open_positions'!$E:$M, 6, FALSE))),VLOOKUP(trading_client_detail!$E1131,'asset_&amp;_open_positions'!$E:$M, 6, FALSE),IF(NOT(ISERROR(VLOOKUP($A1131,'asset_&amp;_open_positions'!$E:$M, 6, FALSE))),VLOOKUP($A1131,'asset_&amp;_open_positions'!$E:$M, 6, FALSE),"ASSET"))),"")</f>
        <v/>
      </c>
      <c r="C1131" t="str">
        <f>IF(AND(trading_client_detail!$A1131&lt;&gt;"",ROUND(trading_client_detail!$G1131,0)&lt;&gt;0),IF(OR(LEFT(trading_client_detail!$F1131,3)="USD",RIGHT(trading_client_detail!$F1131,3)="USD"),"",IF(NOT(ISERROR(VLOOKUP(trading_client_detail!$E1131,'asset_&amp;_open_positions'!$E:$M, 6, FALSE))),VLOOKUP(trading_client_detail!$E1131,'asset_&amp;_open_positions'!$E:$M, 8, FALSE),IF(NOT(ISERROR(VLOOKUP($A1131,'asset_&amp;_open_positions'!$E:$M, 6, FALSE))),VLOOKUP($A1131,'asset_&amp;_open_positions'!$E:$M, 8, FALSE),1))),"")</f>
        <v/>
      </c>
      <c r="D1131" s="42" t="str">
        <f>IF(trading_client_detail!$A1131&lt;&gt;"",IF(OR(LEFT(trading_client_detail!$F1131,3)="USD",RIGHT(trading_client_detail!$F1131,3)="USD",LEFT(trading_client_detail!$F1131,3)="EUR",RIGHT(trading_client_detail!$F1131,3)="EUR"),"",trading_client_detail!$G1131),"")</f>
        <v/>
      </c>
    </row>
    <row r="1132" spans="1:4" x14ac:dyDescent="0.25">
      <c r="A1132" t="str">
        <f>IF(AND(trading_client_detail!$A1132&lt;&gt;"",ROUND(trading_client_detail!$G1132,0)&lt;&gt;0),IF(OR(LEFT(trading_client_detail!$F1132,3)="USD",RIGHT(trading_client_detail!$F1132,3)="USD",LEFT(trading_client_detail!$F1132,3)="EUR",RIGHT(trading_client_detail!$F1132,3)="EUR"),"",IF(NOT(ISERROR(VLOOKUP(trading_client_detail!$E1132,'asset_&amp;_open_positions'!$E:$M, 9, FALSE))),VLOOKUP(trading_client_detail!$E1132,'asset_&amp;_open_positions'!$E:$M, 9, FALSE),IF(NOT(ISERROR(VLOOKUP(trading_client_detail!$F1132,'asset_&amp;_open_positions'!$E:$M, 9, FALSE))),VLOOKUP(trading_client_detail!$F1132,'asset_&amp;_open_positions'!$E:$M, 9, FALSE),RIGHT(trading_client_detail!$F1132,LEN(trading_client_detail!$F1132)-1)))),"")</f>
        <v/>
      </c>
      <c r="B1132" t="str">
        <f>IF(AND(trading_client_detail!$A1132&lt;&gt;"",ROUND(trading_client_detail!$G1132,0)&lt;&gt;0),IF(OR(LEFT(trading_client_detail!$F1132,3)="USD",RIGHT(trading_client_detail!$F1132,3)="USD"),"",IF(NOT(ISERROR(VLOOKUP(trading_client_detail!$E1132,'asset_&amp;_open_positions'!$E:$M, 6, FALSE))),VLOOKUP(trading_client_detail!$E1132,'asset_&amp;_open_positions'!$E:$M, 6, FALSE),IF(NOT(ISERROR(VLOOKUP($A1132,'asset_&amp;_open_positions'!$E:$M, 6, FALSE))),VLOOKUP($A1132,'asset_&amp;_open_positions'!$E:$M, 6, FALSE),"ASSET"))),"")</f>
        <v/>
      </c>
      <c r="C1132" t="str">
        <f>IF(AND(trading_client_detail!$A1132&lt;&gt;"",ROUND(trading_client_detail!$G1132,0)&lt;&gt;0),IF(OR(LEFT(trading_client_detail!$F1132,3)="USD",RIGHT(trading_client_detail!$F1132,3)="USD"),"",IF(NOT(ISERROR(VLOOKUP(trading_client_detail!$E1132,'asset_&amp;_open_positions'!$E:$M, 6, FALSE))),VLOOKUP(trading_client_detail!$E1132,'asset_&amp;_open_positions'!$E:$M, 8, FALSE),IF(NOT(ISERROR(VLOOKUP($A1132,'asset_&amp;_open_positions'!$E:$M, 6, FALSE))),VLOOKUP($A1132,'asset_&amp;_open_positions'!$E:$M, 8, FALSE),1))),"")</f>
        <v/>
      </c>
      <c r="D1132" s="42" t="str">
        <f>IF(trading_client_detail!$A1132&lt;&gt;"",IF(OR(LEFT(trading_client_detail!$F1132,3)="USD",RIGHT(trading_client_detail!$F1132,3)="USD",LEFT(trading_client_detail!$F1132,3)="EUR",RIGHT(trading_client_detail!$F1132,3)="EUR"),"",trading_client_detail!$G1132),"")</f>
        <v/>
      </c>
    </row>
    <row r="1133" spans="1:4" x14ac:dyDescent="0.25">
      <c r="A1133" t="str">
        <f>IF(AND(trading_client_detail!$A1133&lt;&gt;"",ROUND(trading_client_detail!$G1133,0)&lt;&gt;0),IF(OR(LEFT(trading_client_detail!$F1133,3)="USD",RIGHT(trading_client_detail!$F1133,3)="USD",LEFT(trading_client_detail!$F1133,3)="EUR",RIGHT(trading_client_detail!$F1133,3)="EUR"),"",IF(NOT(ISERROR(VLOOKUP(trading_client_detail!$E1133,'asset_&amp;_open_positions'!$E:$M, 9, FALSE))),VLOOKUP(trading_client_detail!$E1133,'asset_&amp;_open_positions'!$E:$M, 9, FALSE),IF(NOT(ISERROR(VLOOKUP(trading_client_detail!$F1133,'asset_&amp;_open_positions'!$E:$M, 9, FALSE))),VLOOKUP(trading_client_detail!$F1133,'asset_&amp;_open_positions'!$E:$M, 9, FALSE),RIGHT(trading_client_detail!$F1133,LEN(trading_client_detail!$F1133)-1)))),"")</f>
        <v/>
      </c>
      <c r="B1133" t="str">
        <f>IF(AND(trading_client_detail!$A1133&lt;&gt;"",ROUND(trading_client_detail!$G1133,0)&lt;&gt;0),IF(OR(LEFT(trading_client_detail!$F1133,3)="USD",RIGHT(trading_client_detail!$F1133,3)="USD"),"",IF(NOT(ISERROR(VLOOKUP(trading_client_detail!$E1133,'asset_&amp;_open_positions'!$E:$M, 6, FALSE))),VLOOKUP(trading_client_detail!$E1133,'asset_&amp;_open_positions'!$E:$M, 6, FALSE),IF(NOT(ISERROR(VLOOKUP($A1133,'asset_&amp;_open_positions'!$E:$M, 6, FALSE))),VLOOKUP($A1133,'asset_&amp;_open_positions'!$E:$M, 6, FALSE),"ASSET"))),"")</f>
        <v/>
      </c>
      <c r="C1133" t="str">
        <f>IF(AND(trading_client_detail!$A1133&lt;&gt;"",ROUND(trading_client_detail!$G1133,0)&lt;&gt;0),IF(OR(LEFT(trading_client_detail!$F1133,3)="USD",RIGHT(trading_client_detail!$F1133,3)="USD"),"",IF(NOT(ISERROR(VLOOKUP(trading_client_detail!$E1133,'asset_&amp;_open_positions'!$E:$M, 6, FALSE))),VLOOKUP(trading_client_detail!$E1133,'asset_&amp;_open_positions'!$E:$M, 8, FALSE),IF(NOT(ISERROR(VLOOKUP($A1133,'asset_&amp;_open_positions'!$E:$M, 6, FALSE))),VLOOKUP($A1133,'asset_&amp;_open_positions'!$E:$M, 8, FALSE),1))),"")</f>
        <v/>
      </c>
      <c r="D1133" s="42" t="str">
        <f>IF(trading_client_detail!$A1133&lt;&gt;"",IF(OR(LEFT(trading_client_detail!$F1133,3)="USD",RIGHT(trading_client_detail!$F1133,3)="USD",LEFT(trading_client_detail!$F1133,3)="EUR",RIGHT(trading_client_detail!$F1133,3)="EUR"),"",trading_client_detail!$G1133),"")</f>
        <v/>
      </c>
    </row>
    <row r="1134" spans="1:4" x14ac:dyDescent="0.25">
      <c r="A1134" t="str">
        <f>IF(AND(trading_client_detail!$A1134&lt;&gt;"",ROUND(trading_client_detail!$G1134,0)&lt;&gt;0),IF(OR(LEFT(trading_client_detail!$F1134,3)="USD",RIGHT(trading_client_detail!$F1134,3)="USD",LEFT(trading_client_detail!$F1134,3)="EUR",RIGHT(trading_client_detail!$F1134,3)="EUR"),"",IF(NOT(ISERROR(VLOOKUP(trading_client_detail!$E1134,'asset_&amp;_open_positions'!$E:$M, 9, FALSE))),VLOOKUP(trading_client_detail!$E1134,'asset_&amp;_open_positions'!$E:$M, 9, FALSE),IF(NOT(ISERROR(VLOOKUP(trading_client_detail!$F1134,'asset_&amp;_open_positions'!$E:$M, 9, FALSE))),VLOOKUP(trading_client_detail!$F1134,'asset_&amp;_open_positions'!$E:$M, 9, FALSE),RIGHT(trading_client_detail!$F1134,LEN(trading_client_detail!$F1134)-1)))),"")</f>
        <v/>
      </c>
      <c r="B1134" t="str">
        <f>IF(AND(trading_client_detail!$A1134&lt;&gt;"",ROUND(trading_client_detail!$G1134,0)&lt;&gt;0),IF(OR(LEFT(trading_client_detail!$F1134,3)="USD",RIGHT(trading_client_detail!$F1134,3)="USD"),"",IF(NOT(ISERROR(VLOOKUP(trading_client_detail!$E1134,'asset_&amp;_open_positions'!$E:$M, 6, FALSE))),VLOOKUP(trading_client_detail!$E1134,'asset_&amp;_open_positions'!$E:$M, 6, FALSE),IF(NOT(ISERROR(VLOOKUP($A1134,'asset_&amp;_open_positions'!$E:$M, 6, FALSE))),VLOOKUP($A1134,'asset_&amp;_open_positions'!$E:$M, 6, FALSE),"ASSET"))),"")</f>
        <v/>
      </c>
      <c r="C1134" t="str">
        <f>IF(AND(trading_client_detail!$A1134&lt;&gt;"",ROUND(trading_client_detail!$G1134,0)&lt;&gt;0),IF(OR(LEFT(trading_client_detail!$F1134,3)="USD",RIGHT(trading_client_detail!$F1134,3)="USD"),"",IF(NOT(ISERROR(VLOOKUP(trading_client_detail!$E1134,'asset_&amp;_open_positions'!$E:$M, 6, FALSE))),VLOOKUP(trading_client_detail!$E1134,'asset_&amp;_open_positions'!$E:$M, 8, FALSE),IF(NOT(ISERROR(VLOOKUP($A1134,'asset_&amp;_open_positions'!$E:$M, 6, FALSE))),VLOOKUP($A1134,'asset_&amp;_open_positions'!$E:$M, 8, FALSE),1))),"")</f>
        <v/>
      </c>
      <c r="D1134" s="42" t="str">
        <f>IF(trading_client_detail!$A1134&lt;&gt;"",IF(OR(LEFT(trading_client_detail!$F1134,3)="USD",RIGHT(trading_client_detail!$F1134,3)="USD",LEFT(trading_client_detail!$F1134,3)="EUR",RIGHT(trading_client_detail!$F1134,3)="EUR"),"",trading_client_detail!$G1134),"")</f>
        <v/>
      </c>
    </row>
    <row r="1135" spans="1:4" x14ac:dyDescent="0.25">
      <c r="A1135" t="str">
        <f>IF(AND(trading_client_detail!$A1135&lt;&gt;"",ROUND(trading_client_detail!$G1135,0)&lt;&gt;0),IF(OR(LEFT(trading_client_detail!$F1135,3)="USD",RIGHT(trading_client_detail!$F1135,3)="USD",LEFT(trading_client_detail!$F1135,3)="EUR",RIGHT(trading_client_detail!$F1135,3)="EUR"),"",IF(NOT(ISERROR(VLOOKUP(trading_client_detail!$E1135,'asset_&amp;_open_positions'!$E:$M, 9, FALSE))),VLOOKUP(trading_client_detail!$E1135,'asset_&amp;_open_positions'!$E:$M, 9, FALSE),IF(NOT(ISERROR(VLOOKUP(trading_client_detail!$F1135,'asset_&amp;_open_positions'!$E:$M, 9, FALSE))),VLOOKUP(trading_client_detail!$F1135,'asset_&amp;_open_positions'!$E:$M, 9, FALSE),RIGHT(trading_client_detail!$F1135,LEN(trading_client_detail!$F1135)-1)))),"")</f>
        <v/>
      </c>
      <c r="B1135" t="str">
        <f>IF(AND(trading_client_detail!$A1135&lt;&gt;"",ROUND(trading_client_detail!$G1135,0)&lt;&gt;0),IF(OR(LEFT(trading_client_detail!$F1135,3)="USD",RIGHT(trading_client_detail!$F1135,3)="USD"),"",IF(NOT(ISERROR(VLOOKUP(trading_client_detail!$E1135,'asset_&amp;_open_positions'!$E:$M, 6, FALSE))),VLOOKUP(trading_client_detail!$E1135,'asset_&amp;_open_positions'!$E:$M, 6, FALSE),IF(NOT(ISERROR(VLOOKUP($A1135,'asset_&amp;_open_positions'!$E:$M, 6, FALSE))),VLOOKUP($A1135,'asset_&amp;_open_positions'!$E:$M, 6, FALSE),"ASSET"))),"")</f>
        <v/>
      </c>
      <c r="C1135" t="str">
        <f>IF(AND(trading_client_detail!$A1135&lt;&gt;"",ROUND(trading_client_detail!$G1135,0)&lt;&gt;0),IF(OR(LEFT(trading_client_detail!$F1135,3)="USD",RIGHT(trading_client_detail!$F1135,3)="USD"),"",IF(NOT(ISERROR(VLOOKUP(trading_client_detail!$E1135,'asset_&amp;_open_positions'!$E:$M, 6, FALSE))),VLOOKUP(trading_client_detail!$E1135,'asset_&amp;_open_positions'!$E:$M, 8, FALSE),IF(NOT(ISERROR(VLOOKUP($A1135,'asset_&amp;_open_positions'!$E:$M, 6, FALSE))),VLOOKUP($A1135,'asset_&amp;_open_positions'!$E:$M, 8, FALSE),1))),"")</f>
        <v/>
      </c>
      <c r="D1135" s="42" t="str">
        <f>IF(trading_client_detail!$A1135&lt;&gt;"",IF(OR(LEFT(trading_client_detail!$F1135,3)="USD",RIGHT(trading_client_detail!$F1135,3)="USD",LEFT(trading_client_detail!$F1135,3)="EUR",RIGHT(trading_client_detail!$F1135,3)="EUR"),"",trading_client_detail!$G1135),"")</f>
        <v/>
      </c>
    </row>
    <row r="1136" spans="1:4" x14ac:dyDescent="0.25">
      <c r="A1136" t="str">
        <f>IF(AND(trading_client_detail!$A1136&lt;&gt;"",ROUND(trading_client_detail!$G1136,0)&lt;&gt;0),IF(OR(LEFT(trading_client_detail!$F1136,3)="USD",RIGHT(trading_client_detail!$F1136,3)="USD",LEFT(trading_client_detail!$F1136,3)="EUR",RIGHT(trading_client_detail!$F1136,3)="EUR"),"",IF(NOT(ISERROR(VLOOKUP(trading_client_detail!$E1136,'asset_&amp;_open_positions'!$E:$M, 9, FALSE))),VLOOKUP(trading_client_detail!$E1136,'asset_&amp;_open_positions'!$E:$M, 9, FALSE),IF(NOT(ISERROR(VLOOKUP(trading_client_detail!$F1136,'asset_&amp;_open_positions'!$E:$M, 9, FALSE))),VLOOKUP(trading_client_detail!$F1136,'asset_&amp;_open_positions'!$E:$M, 9, FALSE),RIGHT(trading_client_detail!$F1136,LEN(trading_client_detail!$F1136)-1)))),"")</f>
        <v/>
      </c>
      <c r="B1136" t="str">
        <f>IF(AND(trading_client_detail!$A1136&lt;&gt;"",ROUND(trading_client_detail!$G1136,0)&lt;&gt;0),IF(OR(LEFT(trading_client_detail!$F1136,3)="USD",RIGHT(trading_client_detail!$F1136,3)="USD"),"",IF(NOT(ISERROR(VLOOKUP(trading_client_detail!$E1136,'asset_&amp;_open_positions'!$E:$M, 6, FALSE))),VLOOKUP(trading_client_detail!$E1136,'asset_&amp;_open_positions'!$E:$M, 6, FALSE),IF(NOT(ISERROR(VLOOKUP($A1136,'asset_&amp;_open_positions'!$E:$M, 6, FALSE))),VLOOKUP($A1136,'asset_&amp;_open_positions'!$E:$M, 6, FALSE),"ASSET"))),"")</f>
        <v/>
      </c>
      <c r="C1136" t="str">
        <f>IF(AND(trading_client_detail!$A1136&lt;&gt;"",ROUND(trading_client_detail!$G1136,0)&lt;&gt;0),IF(OR(LEFT(trading_client_detail!$F1136,3)="USD",RIGHT(trading_client_detail!$F1136,3)="USD"),"",IF(NOT(ISERROR(VLOOKUP(trading_client_detail!$E1136,'asset_&amp;_open_positions'!$E:$M, 6, FALSE))),VLOOKUP(trading_client_detail!$E1136,'asset_&amp;_open_positions'!$E:$M, 8, FALSE),IF(NOT(ISERROR(VLOOKUP($A1136,'asset_&amp;_open_positions'!$E:$M, 6, FALSE))),VLOOKUP($A1136,'asset_&amp;_open_positions'!$E:$M, 8, FALSE),1))),"")</f>
        <v/>
      </c>
      <c r="D1136" s="42" t="str">
        <f>IF(trading_client_detail!$A1136&lt;&gt;"",IF(OR(LEFT(trading_client_detail!$F1136,3)="USD",RIGHT(trading_client_detail!$F1136,3)="USD",LEFT(trading_client_detail!$F1136,3)="EUR",RIGHT(trading_client_detail!$F1136,3)="EUR"),"",trading_client_detail!$G1136),"")</f>
        <v/>
      </c>
    </row>
    <row r="1137" spans="1:4" x14ac:dyDescent="0.25">
      <c r="A1137" t="str">
        <f>IF(AND(trading_client_detail!$A1137&lt;&gt;"",ROUND(trading_client_detail!$G1137,0)&lt;&gt;0),IF(OR(LEFT(trading_client_detail!$F1137,3)="USD",RIGHT(trading_client_detail!$F1137,3)="USD",LEFT(trading_client_detail!$F1137,3)="EUR",RIGHT(trading_client_detail!$F1137,3)="EUR"),"",IF(NOT(ISERROR(VLOOKUP(trading_client_detail!$E1137,'asset_&amp;_open_positions'!$E:$M, 9, FALSE))),VLOOKUP(trading_client_detail!$E1137,'asset_&amp;_open_positions'!$E:$M, 9, FALSE),IF(NOT(ISERROR(VLOOKUP(trading_client_detail!$F1137,'asset_&amp;_open_positions'!$E:$M, 9, FALSE))),VLOOKUP(trading_client_detail!$F1137,'asset_&amp;_open_positions'!$E:$M, 9, FALSE),RIGHT(trading_client_detail!$F1137,LEN(trading_client_detail!$F1137)-1)))),"")</f>
        <v/>
      </c>
      <c r="B1137" t="str">
        <f>IF(AND(trading_client_detail!$A1137&lt;&gt;"",ROUND(trading_client_detail!$G1137,0)&lt;&gt;0),IF(OR(LEFT(trading_client_detail!$F1137,3)="USD",RIGHT(trading_client_detail!$F1137,3)="USD"),"",IF(NOT(ISERROR(VLOOKUP(trading_client_detail!$E1137,'asset_&amp;_open_positions'!$E:$M, 6, FALSE))),VLOOKUP(trading_client_detail!$E1137,'asset_&amp;_open_positions'!$E:$M, 6, FALSE),IF(NOT(ISERROR(VLOOKUP($A1137,'asset_&amp;_open_positions'!$E:$M, 6, FALSE))),VLOOKUP($A1137,'asset_&amp;_open_positions'!$E:$M, 6, FALSE),"ASSET"))),"")</f>
        <v/>
      </c>
      <c r="C1137" t="str">
        <f>IF(AND(trading_client_detail!$A1137&lt;&gt;"",ROUND(trading_client_detail!$G1137,0)&lt;&gt;0),IF(OR(LEFT(trading_client_detail!$F1137,3)="USD",RIGHT(trading_client_detail!$F1137,3)="USD"),"",IF(NOT(ISERROR(VLOOKUP(trading_client_detail!$E1137,'asset_&amp;_open_positions'!$E:$M, 6, FALSE))),VLOOKUP(trading_client_detail!$E1137,'asset_&amp;_open_positions'!$E:$M, 8, FALSE),IF(NOT(ISERROR(VLOOKUP($A1137,'asset_&amp;_open_positions'!$E:$M, 6, FALSE))),VLOOKUP($A1137,'asset_&amp;_open_positions'!$E:$M, 8, FALSE),1))),"")</f>
        <v/>
      </c>
      <c r="D1137" s="42" t="str">
        <f>IF(trading_client_detail!$A1137&lt;&gt;"",IF(OR(LEFT(trading_client_detail!$F1137,3)="USD",RIGHT(trading_client_detail!$F1137,3)="USD",LEFT(trading_client_detail!$F1137,3)="EUR",RIGHT(trading_client_detail!$F1137,3)="EUR"),"",trading_client_detail!$G1137),"")</f>
        <v/>
      </c>
    </row>
    <row r="1138" spans="1:4" x14ac:dyDescent="0.25">
      <c r="A1138" t="str">
        <f>IF(AND(trading_client_detail!$A1138&lt;&gt;"",ROUND(trading_client_detail!$G1138,0)&lt;&gt;0),IF(OR(LEFT(trading_client_detail!$F1138,3)="USD",RIGHT(trading_client_detail!$F1138,3)="USD",LEFT(trading_client_detail!$F1138,3)="EUR",RIGHT(trading_client_detail!$F1138,3)="EUR"),"",IF(NOT(ISERROR(VLOOKUP(trading_client_detail!$E1138,'asset_&amp;_open_positions'!$E:$M, 9, FALSE))),VLOOKUP(trading_client_detail!$E1138,'asset_&amp;_open_positions'!$E:$M, 9, FALSE),IF(NOT(ISERROR(VLOOKUP(trading_client_detail!$F1138,'asset_&amp;_open_positions'!$E:$M, 9, FALSE))),VLOOKUP(trading_client_detail!$F1138,'asset_&amp;_open_positions'!$E:$M, 9, FALSE),RIGHT(trading_client_detail!$F1138,LEN(trading_client_detail!$F1138)-1)))),"")</f>
        <v/>
      </c>
      <c r="B1138" t="str">
        <f>IF(AND(trading_client_detail!$A1138&lt;&gt;"",ROUND(trading_client_detail!$G1138,0)&lt;&gt;0),IF(OR(LEFT(trading_client_detail!$F1138,3)="USD",RIGHT(trading_client_detail!$F1138,3)="USD"),"",IF(NOT(ISERROR(VLOOKUP(trading_client_detail!$E1138,'asset_&amp;_open_positions'!$E:$M, 6, FALSE))),VLOOKUP(trading_client_detail!$E1138,'asset_&amp;_open_positions'!$E:$M, 6, FALSE),IF(NOT(ISERROR(VLOOKUP($A1138,'asset_&amp;_open_positions'!$E:$M, 6, FALSE))),VLOOKUP($A1138,'asset_&amp;_open_positions'!$E:$M, 6, FALSE),"ASSET"))),"")</f>
        <v/>
      </c>
      <c r="C1138" t="str">
        <f>IF(AND(trading_client_detail!$A1138&lt;&gt;"",ROUND(trading_client_detail!$G1138,0)&lt;&gt;0),IF(OR(LEFT(trading_client_detail!$F1138,3)="USD",RIGHT(trading_client_detail!$F1138,3)="USD"),"",IF(NOT(ISERROR(VLOOKUP(trading_client_detail!$E1138,'asset_&amp;_open_positions'!$E:$M, 6, FALSE))),VLOOKUP(trading_client_detail!$E1138,'asset_&amp;_open_positions'!$E:$M, 8, FALSE),IF(NOT(ISERROR(VLOOKUP($A1138,'asset_&amp;_open_positions'!$E:$M, 6, FALSE))),VLOOKUP($A1138,'asset_&amp;_open_positions'!$E:$M, 8, FALSE),1))),"")</f>
        <v/>
      </c>
      <c r="D1138" s="42" t="str">
        <f>IF(trading_client_detail!$A1138&lt;&gt;"",IF(OR(LEFT(trading_client_detail!$F1138,3)="USD",RIGHT(trading_client_detail!$F1138,3)="USD",LEFT(trading_client_detail!$F1138,3)="EUR",RIGHT(trading_client_detail!$F1138,3)="EUR"),"",trading_client_detail!$G1138),"")</f>
        <v/>
      </c>
    </row>
    <row r="1139" spans="1:4" x14ac:dyDescent="0.25">
      <c r="A1139" t="str">
        <f>IF(AND(trading_client_detail!$A1139&lt;&gt;"",ROUND(trading_client_detail!$G1139,0)&lt;&gt;0),IF(OR(LEFT(trading_client_detail!$F1139,3)="USD",RIGHT(trading_client_detail!$F1139,3)="USD",LEFT(trading_client_detail!$F1139,3)="EUR",RIGHT(trading_client_detail!$F1139,3)="EUR"),"",IF(NOT(ISERROR(VLOOKUP(trading_client_detail!$E1139,'asset_&amp;_open_positions'!$E:$M, 9, FALSE))),VLOOKUP(trading_client_detail!$E1139,'asset_&amp;_open_positions'!$E:$M, 9, FALSE),IF(NOT(ISERROR(VLOOKUP(trading_client_detail!$F1139,'asset_&amp;_open_positions'!$E:$M, 9, FALSE))),VLOOKUP(trading_client_detail!$F1139,'asset_&amp;_open_positions'!$E:$M, 9, FALSE),RIGHT(trading_client_detail!$F1139,LEN(trading_client_detail!$F1139)-1)))),"")</f>
        <v/>
      </c>
      <c r="B1139" t="str">
        <f>IF(AND(trading_client_detail!$A1139&lt;&gt;"",ROUND(trading_client_detail!$G1139,0)&lt;&gt;0),IF(OR(LEFT(trading_client_detail!$F1139,3)="USD",RIGHT(trading_client_detail!$F1139,3)="USD"),"",IF(NOT(ISERROR(VLOOKUP(trading_client_detail!$E1139,'asset_&amp;_open_positions'!$E:$M, 6, FALSE))),VLOOKUP(trading_client_detail!$E1139,'asset_&amp;_open_positions'!$E:$M, 6, FALSE),IF(NOT(ISERROR(VLOOKUP($A1139,'asset_&amp;_open_positions'!$E:$M, 6, FALSE))),VLOOKUP($A1139,'asset_&amp;_open_positions'!$E:$M, 6, FALSE),"ASSET"))),"")</f>
        <v/>
      </c>
      <c r="C1139" t="str">
        <f>IF(AND(trading_client_detail!$A1139&lt;&gt;"",ROUND(trading_client_detail!$G1139,0)&lt;&gt;0),IF(OR(LEFT(trading_client_detail!$F1139,3)="USD",RIGHT(trading_client_detail!$F1139,3)="USD"),"",IF(NOT(ISERROR(VLOOKUP(trading_client_detail!$E1139,'asset_&amp;_open_positions'!$E:$M, 6, FALSE))),VLOOKUP(trading_client_detail!$E1139,'asset_&amp;_open_positions'!$E:$M, 8, FALSE),IF(NOT(ISERROR(VLOOKUP($A1139,'asset_&amp;_open_positions'!$E:$M, 6, FALSE))),VLOOKUP($A1139,'asset_&amp;_open_positions'!$E:$M, 8, FALSE),1))),"")</f>
        <v/>
      </c>
      <c r="D1139" s="42" t="str">
        <f>IF(trading_client_detail!$A1139&lt;&gt;"",IF(OR(LEFT(trading_client_detail!$F1139,3)="USD",RIGHT(trading_client_detail!$F1139,3)="USD",LEFT(trading_client_detail!$F1139,3)="EUR",RIGHT(trading_client_detail!$F1139,3)="EUR"),"",trading_client_detail!$G1139),"")</f>
        <v/>
      </c>
    </row>
    <row r="1140" spans="1:4" x14ac:dyDescent="0.25">
      <c r="A1140" t="str">
        <f>IF(AND(trading_client_detail!$A1140&lt;&gt;"",ROUND(trading_client_detail!$G1140,0)&lt;&gt;0),IF(OR(LEFT(trading_client_detail!$F1140,3)="USD",RIGHT(trading_client_detail!$F1140,3)="USD",LEFT(trading_client_detail!$F1140,3)="EUR",RIGHT(trading_client_detail!$F1140,3)="EUR"),"",IF(NOT(ISERROR(VLOOKUP(trading_client_detail!$E1140,'asset_&amp;_open_positions'!$E:$M, 9, FALSE))),VLOOKUP(trading_client_detail!$E1140,'asset_&amp;_open_positions'!$E:$M, 9, FALSE),IF(NOT(ISERROR(VLOOKUP(trading_client_detail!$F1140,'asset_&amp;_open_positions'!$E:$M, 9, FALSE))),VLOOKUP(trading_client_detail!$F1140,'asset_&amp;_open_positions'!$E:$M, 9, FALSE),RIGHT(trading_client_detail!$F1140,LEN(trading_client_detail!$F1140)-1)))),"")</f>
        <v/>
      </c>
      <c r="B1140" t="str">
        <f>IF(AND(trading_client_detail!$A1140&lt;&gt;"",ROUND(trading_client_detail!$G1140,0)&lt;&gt;0),IF(OR(LEFT(trading_client_detail!$F1140,3)="USD",RIGHT(trading_client_detail!$F1140,3)="USD"),"",IF(NOT(ISERROR(VLOOKUP(trading_client_detail!$E1140,'asset_&amp;_open_positions'!$E:$M, 6, FALSE))),VLOOKUP(trading_client_detail!$E1140,'asset_&amp;_open_positions'!$E:$M, 6, FALSE),IF(NOT(ISERROR(VLOOKUP($A1140,'asset_&amp;_open_positions'!$E:$M, 6, FALSE))),VLOOKUP($A1140,'asset_&amp;_open_positions'!$E:$M, 6, FALSE),"ASSET"))),"")</f>
        <v/>
      </c>
      <c r="C1140" t="str">
        <f>IF(AND(trading_client_detail!$A1140&lt;&gt;"",ROUND(trading_client_detail!$G1140,0)&lt;&gt;0),IF(OR(LEFT(trading_client_detail!$F1140,3)="USD",RIGHT(trading_client_detail!$F1140,3)="USD"),"",IF(NOT(ISERROR(VLOOKUP(trading_client_detail!$E1140,'asset_&amp;_open_positions'!$E:$M, 6, FALSE))),VLOOKUP(trading_client_detail!$E1140,'asset_&amp;_open_positions'!$E:$M, 8, FALSE),IF(NOT(ISERROR(VLOOKUP($A1140,'asset_&amp;_open_positions'!$E:$M, 6, FALSE))),VLOOKUP($A1140,'asset_&amp;_open_positions'!$E:$M, 8, FALSE),1))),"")</f>
        <v/>
      </c>
      <c r="D1140" s="42" t="str">
        <f>IF(trading_client_detail!$A1140&lt;&gt;"",IF(OR(LEFT(trading_client_detail!$F1140,3)="USD",RIGHT(trading_client_detail!$F1140,3)="USD",LEFT(trading_client_detail!$F1140,3)="EUR",RIGHT(trading_client_detail!$F1140,3)="EUR"),"",trading_client_detail!$G1140),"")</f>
        <v/>
      </c>
    </row>
    <row r="1141" spans="1:4" x14ac:dyDescent="0.25">
      <c r="A1141" t="str">
        <f>IF(AND(trading_client_detail!$A1141&lt;&gt;"",ROUND(trading_client_detail!$G1141,0)&lt;&gt;0),IF(OR(LEFT(trading_client_detail!$F1141,3)="USD",RIGHT(trading_client_detail!$F1141,3)="USD",LEFT(trading_client_detail!$F1141,3)="EUR",RIGHT(trading_client_detail!$F1141,3)="EUR"),"",IF(NOT(ISERROR(VLOOKUP(trading_client_detail!$E1141,'asset_&amp;_open_positions'!$E:$M, 9, FALSE))),VLOOKUP(trading_client_detail!$E1141,'asset_&amp;_open_positions'!$E:$M, 9, FALSE),IF(NOT(ISERROR(VLOOKUP(trading_client_detail!$F1141,'asset_&amp;_open_positions'!$E:$M, 9, FALSE))),VLOOKUP(trading_client_detail!$F1141,'asset_&amp;_open_positions'!$E:$M, 9, FALSE),RIGHT(trading_client_detail!$F1141,LEN(trading_client_detail!$F1141)-1)))),"")</f>
        <v/>
      </c>
      <c r="B1141" t="str">
        <f>IF(AND(trading_client_detail!$A1141&lt;&gt;"",ROUND(trading_client_detail!$G1141,0)&lt;&gt;0),IF(OR(LEFT(trading_client_detail!$F1141,3)="USD",RIGHT(trading_client_detail!$F1141,3)="USD"),"",IF(NOT(ISERROR(VLOOKUP(trading_client_detail!$E1141,'asset_&amp;_open_positions'!$E:$M, 6, FALSE))),VLOOKUP(trading_client_detail!$E1141,'asset_&amp;_open_positions'!$E:$M, 6, FALSE),IF(NOT(ISERROR(VLOOKUP($A1141,'asset_&amp;_open_positions'!$E:$M, 6, FALSE))),VLOOKUP($A1141,'asset_&amp;_open_positions'!$E:$M, 6, FALSE),"ASSET"))),"")</f>
        <v/>
      </c>
      <c r="C1141" t="str">
        <f>IF(AND(trading_client_detail!$A1141&lt;&gt;"",ROUND(trading_client_detail!$G1141,0)&lt;&gt;0),IF(OR(LEFT(trading_client_detail!$F1141,3)="USD",RIGHT(trading_client_detail!$F1141,3)="USD"),"",IF(NOT(ISERROR(VLOOKUP(trading_client_detail!$E1141,'asset_&amp;_open_positions'!$E:$M, 6, FALSE))),VLOOKUP(trading_client_detail!$E1141,'asset_&amp;_open_positions'!$E:$M, 8, FALSE),IF(NOT(ISERROR(VLOOKUP($A1141,'asset_&amp;_open_positions'!$E:$M, 6, FALSE))),VLOOKUP($A1141,'asset_&amp;_open_positions'!$E:$M, 8, FALSE),1))),"")</f>
        <v/>
      </c>
      <c r="D1141" s="42" t="str">
        <f>IF(trading_client_detail!$A1141&lt;&gt;"",IF(OR(LEFT(trading_client_detail!$F1141,3)="USD",RIGHT(trading_client_detail!$F1141,3)="USD",LEFT(trading_client_detail!$F1141,3)="EUR",RIGHT(trading_client_detail!$F1141,3)="EUR"),"",trading_client_detail!$G1141),"")</f>
        <v/>
      </c>
    </row>
    <row r="1142" spans="1:4" x14ac:dyDescent="0.25">
      <c r="A1142" t="str">
        <f>IF(AND(trading_client_detail!$A1142&lt;&gt;"",ROUND(trading_client_detail!$G1142,0)&lt;&gt;0),IF(OR(LEFT(trading_client_detail!$F1142,3)="USD",RIGHT(trading_client_detail!$F1142,3)="USD",LEFT(trading_client_detail!$F1142,3)="EUR",RIGHT(trading_client_detail!$F1142,3)="EUR"),"",IF(NOT(ISERROR(VLOOKUP(trading_client_detail!$E1142,'asset_&amp;_open_positions'!$E:$M, 9, FALSE))),VLOOKUP(trading_client_detail!$E1142,'asset_&amp;_open_positions'!$E:$M, 9, FALSE),IF(NOT(ISERROR(VLOOKUP(trading_client_detail!$F1142,'asset_&amp;_open_positions'!$E:$M, 9, FALSE))),VLOOKUP(trading_client_detail!$F1142,'asset_&amp;_open_positions'!$E:$M, 9, FALSE),RIGHT(trading_client_detail!$F1142,LEN(trading_client_detail!$F1142)-1)))),"")</f>
        <v/>
      </c>
      <c r="B1142" t="str">
        <f>IF(AND(trading_client_detail!$A1142&lt;&gt;"",ROUND(trading_client_detail!$G1142,0)&lt;&gt;0),IF(OR(LEFT(trading_client_detail!$F1142,3)="USD",RIGHT(trading_client_detail!$F1142,3)="USD"),"",IF(NOT(ISERROR(VLOOKUP(trading_client_detail!$E1142,'asset_&amp;_open_positions'!$E:$M, 6, FALSE))),VLOOKUP(trading_client_detail!$E1142,'asset_&amp;_open_positions'!$E:$M, 6, FALSE),IF(NOT(ISERROR(VLOOKUP($A1142,'asset_&amp;_open_positions'!$E:$M, 6, FALSE))),VLOOKUP($A1142,'asset_&amp;_open_positions'!$E:$M, 6, FALSE),"ASSET"))),"")</f>
        <v/>
      </c>
      <c r="C1142" t="str">
        <f>IF(AND(trading_client_detail!$A1142&lt;&gt;"",ROUND(trading_client_detail!$G1142,0)&lt;&gt;0),IF(OR(LEFT(trading_client_detail!$F1142,3)="USD",RIGHT(trading_client_detail!$F1142,3)="USD"),"",IF(NOT(ISERROR(VLOOKUP(trading_client_detail!$E1142,'asset_&amp;_open_positions'!$E:$M, 6, FALSE))),VLOOKUP(trading_client_detail!$E1142,'asset_&amp;_open_positions'!$E:$M, 8, FALSE),IF(NOT(ISERROR(VLOOKUP($A1142,'asset_&amp;_open_positions'!$E:$M, 6, FALSE))),VLOOKUP($A1142,'asset_&amp;_open_positions'!$E:$M, 8, FALSE),1))),"")</f>
        <v/>
      </c>
      <c r="D1142" s="42" t="str">
        <f>IF(trading_client_detail!$A1142&lt;&gt;"",IF(OR(LEFT(trading_client_detail!$F1142,3)="USD",RIGHT(trading_client_detail!$F1142,3)="USD",LEFT(trading_client_detail!$F1142,3)="EUR",RIGHT(trading_client_detail!$F1142,3)="EUR"),"",trading_client_detail!$G1142),"")</f>
        <v/>
      </c>
    </row>
    <row r="1143" spans="1:4" x14ac:dyDescent="0.25">
      <c r="A1143" t="str">
        <f>IF(AND(trading_client_detail!$A1143&lt;&gt;"",ROUND(trading_client_detail!$G1143,0)&lt;&gt;0),IF(OR(LEFT(trading_client_detail!$F1143,3)="USD",RIGHT(trading_client_detail!$F1143,3)="USD",LEFT(trading_client_detail!$F1143,3)="EUR",RIGHT(trading_client_detail!$F1143,3)="EUR"),"",IF(NOT(ISERROR(VLOOKUP(trading_client_detail!$E1143,'asset_&amp;_open_positions'!$E:$M, 9, FALSE))),VLOOKUP(trading_client_detail!$E1143,'asset_&amp;_open_positions'!$E:$M, 9, FALSE),IF(NOT(ISERROR(VLOOKUP(trading_client_detail!$F1143,'asset_&amp;_open_positions'!$E:$M, 9, FALSE))),VLOOKUP(trading_client_detail!$F1143,'asset_&amp;_open_positions'!$E:$M, 9, FALSE),RIGHT(trading_client_detail!$F1143,LEN(trading_client_detail!$F1143)-1)))),"")</f>
        <v/>
      </c>
      <c r="B1143" t="str">
        <f>IF(AND(trading_client_detail!$A1143&lt;&gt;"",ROUND(trading_client_detail!$G1143,0)&lt;&gt;0),IF(OR(LEFT(trading_client_detail!$F1143,3)="USD",RIGHT(trading_client_detail!$F1143,3)="USD"),"",IF(NOT(ISERROR(VLOOKUP(trading_client_detail!$E1143,'asset_&amp;_open_positions'!$E:$M, 6, FALSE))),VLOOKUP(trading_client_detail!$E1143,'asset_&amp;_open_positions'!$E:$M, 6, FALSE),IF(NOT(ISERROR(VLOOKUP($A1143,'asset_&amp;_open_positions'!$E:$M, 6, FALSE))),VLOOKUP($A1143,'asset_&amp;_open_positions'!$E:$M, 6, FALSE),"ASSET"))),"")</f>
        <v/>
      </c>
      <c r="C1143" t="str">
        <f>IF(AND(trading_client_detail!$A1143&lt;&gt;"",ROUND(trading_client_detail!$G1143,0)&lt;&gt;0),IF(OR(LEFT(trading_client_detail!$F1143,3)="USD",RIGHT(trading_client_detail!$F1143,3)="USD"),"",IF(NOT(ISERROR(VLOOKUP(trading_client_detail!$E1143,'asset_&amp;_open_positions'!$E:$M, 6, FALSE))),VLOOKUP(trading_client_detail!$E1143,'asset_&amp;_open_positions'!$E:$M, 8, FALSE),IF(NOT(ISERROR(VLOOKUP($A1143,'asset_&amp;_open_positions'!$E:$M, 6, FALSE))),VLOOKUP($A1143,'asset_&amp;_open_positions'!$E:$M, 8, FALSE),1))),"")</f>
        <v/>
      </c>
      <c r="D1143" s="42" t="str">
        <f>IF(trading_client_detail!$A1143&lt;&gt;"",IF(OR(LEFT(trading_client_detail!$F1143,3)="USD",RIGHT(trading_client_detail!$F1143,3)="USD",LEFT(trading_client_detail!$F1143,3)="EUR",RIGHT(trading_client_detail!$F1143,3)="EUR"),"",trading_client_detail!$G1143),"")</f>
        <v/>
      </c>
    </row>
    <row r="1144" spans="1:4" x14ac:dyDescent="0.25">
      <c r="A1144" t="str">
        <f>IF(AND(trading_client_detail!$A1144&lt;&gt;"",ROUND(trading_client_detail!$G1144,0)&lt;&gt;0),IF(OR(LEFT(trading_client_detail!$F1144,3)="USD",RIGHT(trading_client_detail!$F1144,3)="USD",LEFT(trading_client_detail!$F1144,3)="EUR",RIGHT(trading_client_detail!$F1144,3)="EUR"),"",IF(NOT(ISERROR(VLOOKUP(trading_client_detail!$E1144,'asset_&amp;_open_positions'!$E:$M, 9, FALSE))),VLOOKUP(trading_client_detail!$E1144,'asset_&amp;_open_positions'!$E:$M, 9, FALSE),IF(NOT(ISERROR(VLOOKUP(trading_client_detail!$F1144,'asset_&amp;_open_positions'!$E:$M, 9, FALSE))),VLOOKUP(trading_client_detail!$F1144,'asset_&amp;_open_positions'!$E:$M, 9, FALSE),RIGHT(trading_client_detail!$F1144,LEN(trading_client_detail!$F1144)-1)))),"")</f>
        <v/>
      </c>
      <c r="B1144" t="str">
        <f>IF(AND(trading_client_detail!$A1144&lt;&gt;"",ROUND(trading_client_detail!$G1144,0)&lt;&gt;0),IF(OR(LEFT(trading_client_detail!$F1144,3)="USD",RIGHT(trading_client_detail!$F1144,3)="USD"),"",IF(NOT(ISERROR(VLOOKUP(trading_client_detail!$E1144,'asset_&amp;_open_positions'!$E:$M, 6, FALSE))),VLOOKUP(trading_client_detail!$E1144,'asset_&amp;_open_positions'!$E:$M, 6, FALSE),IF(NOT(ISERROR(VLOOKUP($A1144,'asset_&amp;_open_positions'!$E:$M, 6, FALSE))),VLOOKUP($A1144,'asset_&amp;_open_positions'!$E:$M, 6, FALSE),"ASSET"))),"")</f>
        <v/>
      </c>
      <c r="C1144" t="str">
        <f>IF(AND(trading_client_detail!$A1144&lt;&gt;"",ROUND(trading_client_detail!$G1144,0)&lt;&gt;0),IF(OR(LEFT(trading_client_detail!$F1144,3)="USD",RIGHT(trading_client_detail!$F1144,3)="USD"),"",IF(NOT(ISERROR(VLOOKUP(trading_client_detail!$E1144,'asset_&amp;_open_positions'!$E:$M, 6, FALSE))),VLOOKUP(trading_client_detail!$E1144,'asset_&amp;_open_positions'!$E:$M, 8, FALSE),IF(NOT(ISERROR(VLOOKUP($A1144,'asset_&amp;_open_positions'!$E:$M, 6, FALSE))),VLOOKUP($A1144,'asset_&amp;_open_positions'!$E:$M, 8, FALSE),1))),"")</f>
        <v/>
      </c>
      <c r="D1144" s="42" t="str">
        <f>IF(trading_client_detail!$A1144&lt;&gt;"",IF(OR(LEFT(trading_client_detail!$F1144,3)="USD",RIGHT(trading_client_detail!$F1144,3)="USD",LEFT(trading_client_detail!$F1144,3)="EUR",RIGHT(trading_client_detail!$F1144,3)="EUR"),"",trading_client_detail!$G1144),"")</f>
        <v/>
      </c>
    </row>
    <row r="1145" spans="1:4" x14ac:dyDescent="0.25">
      <c r="A1145" t="str">
        <f>IF(AND(trading_client_detail!$A1145&lt;&gt;"",ROUND(trading_client_detail!$G1145,0)&lt;&gt;0),IF(OR(LEFT(trading_client_detail!$F1145,3)="USD",RIGHT(trading_client_detail!$F1145,3)="USD",LEFT(trading_client_detail!$F1145,3)="EUR",RIGHT(trading_client_detail!$F1145,3)="EUR"),"",IF(NOT(ISERROR(VLOOKUP(trading_client_detail!$E1145,'asset_&amp;_open_positions'!$E:$M, 9, FALSE))),VLOOKUP(trading_client_detail!$E1145,'asset_&amp;_open_positions'!$E:$M, 9, FALSE),IF(NOT(ISERROR(VLOOKUP(trading_client_detail!$F1145,'asset_&amp;_open_positions'!$E:$M, 9, FALSE))),VLOOKUP(trading_client_detail!$F1145,'asset_&amp;_open_positions'!$E:$M, 9, FALSE),RIGHT(trading_client_detail!$F1145,LEN(trading_client_detail!$F1145)-1)))),"")</f>
        <v/>
      </c>
      <c r="B1145" t="str">
        <f>IF(AND(trading_client_detail!$A1145&lt;&gt;"",ROUND(trading_client_detail!$G1145,0)&lt;&gt;0),IF(OR(LEFT(trading_client_detail!$F1145,3)="USD",RIGHT(trading_client_detail!$F1145,3)="USD"),"",IF(NOT(ISERROR(VLOOKUP(trading_client_detail!$E1145,'asset_&amp;_open_positions'!$E:$M, 6, FALSE))),VLOOKUP(trading_client_detail!$E1145,'asset_&amp;_open_positions'!$E:$M, 6, FALSE),IF(NOT(ISERROR(VLOOKUP($A1145,'asset_&amp;_open_positions'!$E:$M, 6, FALSE))),VLOOKUP($A1145,'asset_&amp;_open_positions'!$E:$M, 6, FALSE),"ASSET"))),"")</f>
        <v/>
      </c>
      <c r="C1145" t="str">
        <f>IF(AND(trading_client_detail!$A1145&lt;&gt;"",ROUND(trading_client_detail!$G1145,0)&lt;&gt;0),IF(OR(LEFT(trading_client_detail!$F1145,3)="USD",RIGHT(trading_client_detail!$F1145,3)="USD"),"",IF(NOT(ISERROR(VLOOKUP(trading_client_detail!$E1145,'asset_&amp;_open_positions'!$E:$M, 6, FALSE))),VLOOKUP(trading_client_detail!$E1145,'asset_&amp;_open_positions'!$E:$M, 8, FALSE),IF(NOT(ISERROR(VLOOKUP($A1145,'asset_&amp;_open_positions'!$E:$M, 6, FALSE))),VLOOKUP($A1145,'asset_&amp;_open_positions'!$E:$M, 8, FALSE),1))),"")</f>
        <v/>
      </c>
      <c r="D1145" s="42" t="str">
        <f>IF(trading_client_detail!$A1145&lt;&gt;"",IF(OR(LEFT(trading_client_detail!$F1145,3)="USD",RIGHT(trading_client_detail!$F1145,3)="USD",LEFT(trading_client_detail!$F1145,3)="EUR",RIGHT(trading_client_detail!$F1145,3)="EUR"),"",trading_client_detail!$G1145),"")</f>
        <v/>
      </c>
    </row>
    <row r="1146" spans="1:4" x14ac:dyDescent="0.25">
      <c r="A1146" t="str">
        <f>IF(AND(trading_client_detail!$A1146&lt;&gt;"",ROUND(trading_client_detail!$G1146,0)&lt;&gt;0),IF(OR(LEFT(trading_client_detail!$F1146,3)="USD",RIGHT(trading_client_detail!$F1146,3)="USD",LEFT(trading_client_detail!$F1146,3)="EUR",RIGHT(trading_client_detail!$F1146,3)="EUR"),"",IF(NOT(ISERROR(VLOOKUP(trading_client_detail!$E1146,'asset_&amp;_open_positions'!$E:$M, 9, FALSE))),VLOOKUP(trading_client_detail!$E1146,'asset_&amp;_open_positions'!$E:$M, 9, FALSE),IF(NOT(ISERROR(VLOOKUP(trading_client_detail!$F1146,'asset_&amp;_open_positions'!$E:$M, 9, FALSE))),VLOOKUP(trading_client_detail!$F1146,'asset_&amp;_open_positions'!$E:$M, 9, FALSE),RIGHT(trading_client_detail!$F1146,LEN(trading_client_detail!$F1146)-1)))),"")</f>
        <v/>
      </c>
      <c r="B1146" t="str">
        <f>IF(AND(trading_client_detail!$A1146&lt;&gt;"",ROUND(trading_client_detail!$G1146,0)&lt;&gt;0),IF(OR(LEFT(trading_client_detail!$F1146,3)="USD",RIGHT(trading_client_detail!$F1146,3)="USD"),"",IF(NOT(ISERROR(VLOOKUP(trading_client_detail!$E1146,'asset_&amp;_open_positions'!$E:$M, 6, FALSE))),VLOOKUP(trading_client_detail!$E1146,'asset_&amp;_open_positions'!$E:$M, 6, FALSE),IF(NOT(ISERROR(VLOOKUP($A1146,'asset_&amp;_open_positions'!$E:$M, 6, FALSE))),VLOOKUP($A1146,'asset_&amp;_open_positions'!$E:$M, 6, FALSE),"ASSET"))),"")</f>
        <v/>
      </c>
      <c r="C1146" t="str">
        <f>IF(AND(trading_client_detail!$A1146&lt;&gt;"",ROUND(trading_client_detail!$G1146,0)&lt;&gt;0),IF(OR(LEFT(trading_client_detail!$F1146,3)="USD",RIGHT(trading_client_detail!$F1146,3)="USD"),"",IF(NOT(ISERROR(VLOOKUP(trading_client_detail!$E1146,'asset_&amp;_open_positions'!$E:$M, 6, FALSE))),VLOOKUP(trading_client_detail!$E1146,'asset_&amp;_open_positions'!$E:$M, 8, FALSE),IF(NOT(ISERROR(VLOOKUP($A1146,'asset_&amp;_open_positions'!$E:$M, 6, FALSE))),VLOOKUP($A1146,'asset_&amp;_open_positions'!$E:$M, 8, FALSE),1))),"")</f>
        <v/>
      </c>
      <c r="D1146" s="42" t="str">
        <f>IF(trading_client_detail!$A1146&lt;&gt;"",IF(OR(LEFT(trading_client_detail!$F1146,3)="USD",RIGHT(trading_client_detail!$F1146,3)="USD",LEFT(trading_client_detail!$F1146,3)="EUR",RIGHT(trading_client_detail!$F1146,3)="EUR"),"",trading_client_detail!$G1146),"")</f>
        <v/>
      </c>
    </row>
    <row r="1147" spans="1:4" x14ac:dyDescent="0.25">
      <c r="A1147" t="str">
        <f>IF(AND(trading_client_detail!$A1147&lt;&gt;"",ROUND(trading_client_detail!$G1147,0)&lt;&gt;0),IF(OR(LEFT(trading_client_detail!$F1147,3)="USD",RIGHT(trading_client_detail!$F1147,3)="USD",LEFT(trading_client_detail!$F1147,3)="EUR",RIGHT(trading_client_detail!$F1147,3)="EUR"),"",IF(NOT(ISERROR(VLOOKUP(trading_client_detail!$E1147,'asset_&amp;_open_positions'!$E:$M, 9, FALSE))),VLOOKUP(trading_client_detail!$E1147,'asset_&amp;_open_positions'!$E:$M, 9, FALSE),IF(NOT(ISERROR(VLOOKUP(trading_client_detail!$F1147,'asset_&amp;_open_positions'!$E:$M, 9, FALSE))),VLOOKUP(trading_client_detail!$F1147,'asset_&amp;_open_positions'!$E:$M, 9, FALSE),RIGHT(trading_client_detail!$F1147,LEN(trading_client_detail!$F1147)-1)))),"")</f>
        <v/>
      </c>
      <c r="B1147" t="str">
        <f>IF(AND(trading_client_detail!$A1147&lt;&gt;"",ROUND(trading_client_detail!$G1147,0)&lt;&gt;0),IF(OR(LEFT(trading_client_detail!$F1147,3)="USD",RIGHT(trading_client_detail!$F1147,3)="USD"),"",IF(NOT(ISERROR(VLOOKUP(trading_client_detail!$E1147,'asset_&amp;_open_positions'!$E:$M, 6, FALSE))),VLOOKUP(trading_client_detail!$E1147,'asset_&amp;_open_positions'!$E:$M, 6, FALSE),IF(NOT(ISERROR(VLOOKUP($A1147,'asset_&amp;_open_positions'!$E:$M, 6, FALSE))),VLOOKUP($A1147,'asset_&amp;_open_positions'!$E:$M, 6, FALSE),"ASSET"))),"")</f>
        <v/>
      </c>
      <c r="C1147" t="str">
        <f>IF(AND(trading_client_detail!$A1147&lt;&gt;"",ROUND(trading_client_detail!$G1147,0)&lt;&gt;0),IF(OR(LEFT(trading_client_detail!$F1147,3)="USD",RIGHT(trading_client_detail!$F1147,3)="USD"),"",IF(NOT(ISERROR(VLOOKUP(trading_client_detail!$E1147,'asset_&amp;_open_positions'!$E:$M, 6, FALSE))),VLOOKUP(trading_client_detail!$E1147,'asset_&amp;_open_positions'!$E:$M, 8, FALSE),IF(NOT(ISERROR(VLOOKUP($A1147,'asset_&amp;_open_positions'!$E:$M, 6, FALSE))),VLOOKUP($A1147,'asset_&amp;_open_positions'!$E:$M, 8, FALSE),1))),"")</f>
        <v/>
      </c>
      <c r="D1147" s="42" t="str">
        <f>IF(trading_client_detail!$A1147&lt;&gt;"",IF(OR(LEFT(trading_client_detail!$F1147,3)="USD",RIGHT(trading_client_detail!$F1147,3)="USD",LEFT(trading_client_detail!$F1147,3)="EUR",RIGHT(trading_client_detail!$F1147,3)="EUR"),"",trading_client_detail!$G1147),"")</f>
        <v/>
      </c>
    </row>
    <row r="1148" spans="1:4" x14ac:dyDescent="0.25">
      <c r="A1148" t="str">
        <f>IF(AND(trading_client_detail!$A1148&lt;&gt;"",ROUND(trading_client_detail!$G1148,0)&lt;&gt;0),IF(OR(LEFT(trading_client_detail!$F1148,3)="USD",RIGHT(trading_client_detail!$F1148,3)="USD",LEFT(trading_client_detail!$F1148,3)="EUR",RIGHT(trading_client_detail!$F1148,3)="EUR"),"",IF(NOT(ISERROR(VLOOKUP(trading_client_detail!$E1148,'asset_&amp;_open_positions'!$E:$M, 9, FALSE))),VLOOKUP(trading_client_detail!$E1148,'asset_&amp;_open_positions'!$E:$M, 9, FALSE),IF(NOT(ISERROR(VLOOKUP(trading_client_detail!$F1148,'asset_&amp;_open_positions'!$E:$M, 9, FALSE))),VLOOKUP(trading_client_detail!$F1148,'asset_&amp;_open_positions'!$E:$M, 9, FALSE),RIGHT(trading_client_detail!$F1148,LEN(trading_client_detail!$F1148)-1)))),"")</f>
        <v/>
      </c>
      <c r="B1148" t="str">
        <f>IF(AND(trading_client_detail!$A1148&lt;&gt;"",ROUND(trading_client_detail!$G1148,0)&lt;&gt;0),IF(OR(LEFT(trading_client_detail!$F1148,3)="USD",RIGHT(trading_client_detail!$F1148,3)="USD"),"",IF(NOT(ISERROR(VLOOKUP(trading_client_detail!$E1148,'asset_&amp;_open_positions'!$E:$M, 6, FALSE))),VLOOKUP(trading_client_detail!$E1148,'asset_&amp;_open_positions'!$E:$M, 6, FALSE),IF(NOT(ISERROR(VLOOKUP($A1148,'asset_&amp;_open_positions'!$E:$M, 6, FALSE))),VLOOKUP($A1148,'asset_&amp;_open_positions'!$E:$M, 6, FALSE),"ASSET"))),"")</f>
        <v/>
      </c>
      <c r="C1148" t="str">
        <f>IF(AND(trading_client_detail!$A1148&lt;&gt;"",ROUND(trading_client_detail!$G1148,0)&lt;&gt;0),IF(OR(LEFT(trading_client_detail!$F1148,3)="USD",RIGHT(trading_client_detail!$F1148,3)="USD"),"",IF(NOT(ISERROR(VLOOKUP(trading_client_detail!$E1148,'asset_&amp;_open_positions'!$E:$M, 6, FALSE))),VLOOKUP(trading_client_detail!$E1148,'asset_&amp;_open_positions'!$E:$M, 8, FALSE),IF(NOT(ISERROR(VLOOKUP($A1148,'asset_&amp;_open_positions'!$E:$M, 6, FALSE))),VLOOKUP($A1148,'asset_&amp;_open_positions'!$E:$M, 8, FALSE),1))),"")</f>
        <v/>
      </c>
      <c r="D1148" s="42" t="str">
        <f>IF(trading_client_detail!$A1148&lt;&gt;"",IF(OR(LEFT(trading_client_detail!$F1148,3)="USD",RIGHT(trading_client_detail!$F1148,3)="USD",LEFT(trading_client_detail!$F1148,3)="EUR",RIGHT(trading_client_detail!$F1148,3)="EUR"),"",trading_client_detail!$G1148),"")</f>
        <v/>
      </c>
    </row>
    <row r="1149" spans="1:4" x14ac:dyDescent="0.25">
      <c r="A1149" t="str">
        <f>IF(AND(trading_client_detail!$A1149&lt;&gt;"",ROUND(trading_client_detail!$G1149,0)&lt;&gt;0),IF(OR(LEFT(trading_client_detail!$F1149,3)="USD",RIGHT(trading_client_detail!$F1149,3)="USD",LEFT(trading_client_detail!$F1149,3)="EUR",RIGHT(trading_client_detail!$F1149,3)="EUR"),"",IF(NOT(ISERROR(VLOOKUP(trading_client_detail!$E1149,'asset_&amp;_open_positions'!$E:$M, 9, FALSE))),VLOOKUP(trading_client_detail!$E1149,'asset_&amp;_open_positions'!$E:$M, 9, FALSE),IF(NOT(ISERROR(VLOOKUP(trading_client_detail!$F1149,'asset_&amp;_open_positions'!$E:$M, 9, FALSE))),VLOOKUP(trading_client_detail!$F1149,'asset_&amp;_open_positions'!$E:$M, 9, FALSE),RIGHT(trading_client_detail!$F1149,LEN(trading_client_detail!$F1149)-1)))),"")</f>
        <v/>
      </c>
      <c r="B1149" t="str">
        <f>IF(AND(trading_client_detail!$A1149&lt;&gt;"",ROUND(trading_client_detail!$G1149,0)&lt;&gt;0),IF(OR(LEFT(trading_client_detail!$F1149,3)="USD",RIGHT(trading_client_detail!$F1149,3)="USD"),"",IF(NOT(ISERROR(VLOOKUP(trading_client_detail!$E1149,'asset_&amp;_open_positions'!$E:$M, 6, FALSE))),VLOOKUP(trading_client_detail!$E1149,'asset_&amp;_open_positions'!$E:$M, 6, FALSE),IF(NOT(ISERROR(VLOOKUP($A1149,'asset_&amp;_open_positions'!$E:$M, 6, FALSE))),VLOOKUP($A1149,'asset_&amp;_open_positions'!$E:$M, 6, FALSE),"ASSET"))),"")</f>
        <v/>
      </c>
      <c r="C1149" t="str">
        <f>IF(AND(trading_client_detail!$A1149&lt;&gt;"",ROUND(trading_client_detail!$G1149,0)&lt;&gt;0),IF(OR(LEFT(trading_client_detail!$F1149,3)="USD",RIGHT(trading_client_detail!$F1149,3)="USD"),"",IF(NOT(ISERROR(VLOOKUP(trading_client_detail!$E1149,'asset_&amp;_open_positions'!$E:$M, 6, FALSE))),VLOOKUP(trading_client_detail!$E1149,'asset_&amp;_open_positions'!$E:$M, 8, FALSE),IF(NOT(ISERROR(VLOOKUP($A1149,'asset_&amp;_open_positions'!$E:$M, 6, FALSE))),VLOOKUP($A1149,'asset_&amp;_open_positions'!$E:$M, 8, FALSE),1))),"")</f>
        <v/>
      </c>
      <c r="D1149" s="42" t="str">
        <f>IF(trading_client_detail!$A1149&lt;&gt;"",IF(OR(LEFT(trading_client_detail!$F1149,3)="USD",RIGHT(trading_client_detail!$F1149,3)="USD",LEFT(trading_client_detail!$F1149,3)="EUR",RIGHT(trading_client_detail!$F1149,3)="EUR"),"",trading_client_detail!$G1149),"")</f>
        <v/>
      </c>
    </row>
    <row r="1150" spans="1:4" x14ac:dyDescent="0.25">
      <c r="A1150" t="str">
        <f>IF(AND(trading_client_detail!$A1150&lt;&gt;"",ROUND(trading_client_detail!$G1150,0)&lt;&gt;0),IF(OR(LEFT(trading_client_detail!$F1150,3)="USD",RIGHT(trading_client_detail!$F1150,3)="USD",LEFT(trading_client_detail!$F1150,3)="EUR",RIGHT(trading_client_detail!$F1150,3)="EUR"),"",IF(NOT(ISERROR(VLOOKUP(trading_client_detail!$E1150,'asset_&amp;_open_positions'!$E:$M, 9, FALSE))),VLOOKUP(trading_client_detail!$E1150,'asset_&amp;_open_positions'!$E:$M, 9, FALSE),IF(NOT(ISERROR(VLOOKUP(trading_client_detail!$F1150,'asset_&amp;_open_positions'!$E:$M, 9, FALSE))),VLOOKUP(trading_client_detail!$F1150,'asset_&amp;_open_positions'!$E:$M, 9, FALSE),RIGHT(trading_client_detail!$F1150,LEN(trading_client_detail!$F1150)-1)))),"")</f>
        <v/>
      </c>
      <c r="B1150" t="str">
        <f>IF(AND(trading_client_detail!$A1150&lt;&gt;"",ROUND(trading_client_detail!$G1150,0)&lt;&gt;0),IF(OR(LEFT(trading_client_detail!$F1150,3)="USD",RIGHT(trading_client_detail!$F1150,3)="USD"),"",IF(NOT(ISERROR(VLOOKUP(trading_client_detail!$E1150,'asset_&amp;_open_positions'!$E:$M, 6, FALSE))),VLOOKUP(trading_client_detail!$E1150,'asset_&amp;_open_positions'!$E:$M, 6, FALSE),IF(NOT(ISERROR(VLOOKUP($A1150,'asset_&amp;_open_positions'!$E:$M, 6, FALSE))),VLOOKUP($A1150,'asset_&amp;_open_positions'!$E:$M, 6, FALSE),"ASSET"))),"")</f>
        <v/>
      </c>
      <c r="C1150" t="str">
        <f>IF(AND(trading_client_detail!$A1150&lt;&gt;"",ROUND(trading_client_detail!$G1150,0)&lt;&gt;0),IF(OR(LEFT(trading_client_detail!$F1150,3)="USD",RIGHT(trading_client_detail!$F1150,3)="USD"),"",IF(NOT(ISERROR(VLOOKUP(trading_client_detail!$E1150,'asset_&amp;_open_positions'!$E:$M, 6, FALSE))),VLOOKUP(trading_client_detail!$E1150,'asset_&amp;_open_positions'!$E:$M, 8, FALSE),IF(NOT(ISERROR(VLOOKUP($A1150,'asset_&amp;_open_positions'!$E:$M, 6, FALSE))),VLOOKUP($A1150,'asset_&amp;_open_positions'!$E:$M, 8, FALSE),1))),"")</f>
        <v/>
      </c>
      <c r="D1150" s="42" t="str">
        <f>IF(trading_client_detail!$A1150&lt;&gt;"",IF(OR(LEFT(trading_client_detail!$F1150,3)="USD",RIGHT(trading_client_detail!$F1150,3)="USD",LEFT(trading_client_detail!$F1150,3)="EUR",RIGHT(trading_client_detail!$F1150,3)="EUR"),"",trading_client_detail!$G1150),"")</f>
        <v/>
      </c>
    </row>
    <row r="1151" spans="1:4" x14ac:dyDescent="0.25">
      <c r="A1151" t="str">
        <f>IF(AND(trading_client_detail!$A1151&lt;&gt;"",ROUND(trading_client_detail!$G1151,0)&lt;&gt;0),IF(OR(LEFT(trading_client_detail!$F1151,3)="USD",RIGHT(trading_client_detail!$F1151,3)="USD",LEFT(trading_client_detail!$F1151,3)="EUR",RIGHT(trading_client_detail!$F1151,3)="EUR"),"",IF(NOT(ISERROR(VLOOKUP(trading_client_detail!$E1151,'asset_&amp;_open_positions'!$E:$M, 9, FALSE))),VLOOKUP(trading_client_detail!$E1151,'asset_&amp;_open_positions'!$E:$M, 9, FALSE),IF(NOT(ISERROR(VLOOKUP(trading_client_detail!$F1151,'asset_&amp;_open_positions'!$E:$M, 9, FALSE))),VLOOKUP(trading_client_detail!$F1151,'asset_&amp;_open_positions'!$E:$M, 9, FALSE),RIGHT(trading_client_detail!$F1151,LEN(trading_client_detail!$F1151)-1)))),"")</f>
        <v/>
      </c>
      <c r="B1151" t="str">
        <f>IF(AND(trading_client_detail!$A1151&lt;&gt;"",ROUND(trading_client_detail!$G1151,0)&lt;&gt;0),IF(OR(LEFT(trading_client_detail!$F1151,3)="USD",RIGHT(trading_client_detail!$F1151,3)="USD"),"",IF(NOT(ISERROR(VLOOKUP(trading_client_detail!$E1151,'asset_&amp;_open_positions'!$E:$M, 6, FALSE))),VLOOKUP(trading_client_detail!$E1151,'asset_&amp;_open_positions'!$E:$M, 6, FALSE),IF(NOT(ISERROR(VLOOKUP($A1151,'asset_&amp;_open_positions'!$E:$M, 6, FALSE))),VLOOKUP($A1151,'asset_&amp;_open_positions'!$E:$M, 6, FALSE),"ASSET"))),"")</f>
        <v/>
      </c>
      <c r="C1151" t="str">
        <f>IF(AND(trading_client_detail!$A1151&lt;&gt;"",ROUND(trading_client_detail!$G1151,0)&lt;&gt;0),IF(OR(LEFT(trading_client_detail!$F1151,3)="USD",RIGHT(trading_client_detail!$F1151,3)="USD"),"",IF(NOT(ISERROR(VLOOKUP(trading_client_detail!$E1151,'asset_&amp;_open_positions'!$E:$M, 6, FALSE))),VLOOKUP(trading_client_detail!$E1151,'asset_&amp;_open_positions'!$E:$M, 8, FALSE),IF(NOT(ISERROR(VLOOKUP($A1151,'asset_&amp;_open_positions'!$E:$M, 6, FALSE))),VLOOKUP($A1151,'asset_&amp;_open_positions'!$E:$M, 8, FALSE),1))),"")</f>
        <v/>
      </c>
      <c r="D1151" s="42" t="str">
        <f>IF(trading_client_detail!$A1151&lt;&gt;"",IF(OR(LEFT(trading_client_detail!$F1151,3)="USD",RIGHT(trading_client_detail!$F1151,3)="USD",LEFT(trading_client_detail!$F1151,3)="EUR",RIGHT(trading_client_detail!$F1151,3)="EUR"),"",trading_client_detail!$G1151),"")</f>
        <v/>
      </c>
    </row>
    <row r="1152" spans="1:4" x14ac:dyDescent="0.25">
      <c r="A1152" t="str">
        <f>IF(AND(trading_client_detail!$A1152&lt;&gt;"",ROUND(trading_client_detail!$G1152,0)&lt;&gt;0),IF(OR(LEFT(trading_client_detail!$F1152,3)="USD",RIGHT(trading_client_detail!$F1152,3)="USD",LEFT(trading_client_detail!$F1152,3)="EUR",RIGHT(trading_client_detail!$F1152,3)="EUR"),"",IF(NOT(ISERROR(VLOOKUP(trading_client_detail!$E1152,'asset_&amp;_open_positions'!$E:$M, 9, FALSE))),VLOOKUP(trading_client_detail!$E1152,'asset_&amp;_open_positions'!$E:$M, 9, FALSE),IF(NOT(ISERROR(VLOOKUP(trading_client_detail!$F1152,'asset_&amp;_open_positions'!$E:$M, 9, FALSE))),VLOOKUP(trading_client_detail!$F1152,'asset_&amp;_open_positions'!$E:$M, 9, FALSE),RIGHT(trading_client_detail!$F1152,LEN(trading_client_detail!$F1152)-1)))),"")</f>
        <v/>
      </c>
      <c r="B1152" t="str">
        <f>IF(AND(trading_client_detail!$A1152&lt;&gt;"",ROUND(trading_client_detail!$G1152,0)&lt;&gt;0),IF(OR(LEFT(trading_client_detail!$F1152,3)="USD",RIGHT(trading_client_detail!$F1152,3)="USD"),"",IF(NOT(ISERROR(VLOOKUP(trading_client_detail!$E1152,'asset_&amp;_open_positions'!$E:$M, 6, FALSE))),VLOOKUP(trading_client_detail!$E1152,'asset_&amp;_open_positions'!$E:$M, 6, FALSE),IF(NOT(ISERROR(VLOOKUP($A1152,'asset_&amp;_open_positions'!$E:$M, 6, FALSE))),VLOOKUP($A1152,'asset_&amp;_open_positions'!$E:$M, 6, FALSE),"ASSET"))),"")</f>
        <v/>
      </c>
      <c r="C1152" t="str">
        <f>IF(AND(trading_client_detail!$A1152&lt;&gt;"",ROUND(trading_client_detail!$G1152,0)&lt;&gt;0),IF(OR(LEFT(trading_client_detail!$F1152,3)="USD",RIGHT(trading_client_detail!$F1152,3)="USD"),"",IF(NOT(ISERROR(VLOOKUP(trading_client_detail!$E1152,'asset_&amp;_open_positions'!$E:$M, 6, FALSE))),VLOOKUP(trading_client_detail!$E1152,'asset_&amp;_open_positions'!$E:$M, 8, FALSE),IF(NOT(ISERROR(VLOOKUP($A1152,'asset_&amp;_open_positions'!$E:$M, 6, FALSE))),VLOOKUP($A1152,'asset_&amp;_open_positions'!$E:$M, 8, FALSE),1))),"")</f>
        <v/>
      </c>
      <c r="D1152" s="42" t="str">
        <f>IF(trading_client_detail!$A1152&lt;&gt;"",IF(OR(LEFT(trading_client_detail!$F1152,3)="USD",RIGHT(trading_client_detail!$F1152,3)="USD",LEFT(trading_client_detail!$F1152,3)="EUR",RIGHT(trading_client_detail!$F1152,3)="EUR"),"",trading_client_detail!$G1152),"")</f>
        <v/>
      </c>
    </row>
    <row r="1153" spans="1:4" x14ac:dyDescent="0.25">
      <c r="A1153" t="str">
        <f>IF(AND(trading_client_detail!$A1153&lt;&gt;"",ROUND(trading_client_detail!$G1153,0)&lt;&gt;0),IF(OR(LEFT(trading_client_detail!$F1153,3)="USD",RIGHT(trading_client_detail!$F1153,3)="USD",LEFT(trading_client_detail!$F1153,3)="EUR",RIGHT(trading_client_detail!$F1153,3)="EUR"),"",IF(NOT(ISERROR(VLOOKUP(trading_client_detail!$E1153,'asset_&amp;_open_positions'!$E:$M, 9, FALSE))),VLOOKUP(trading_client_detail!$E1153,'asset_&amp;_open_positions'!$E:$M, 9, FALSE),IF(NOT(ISERROR(VLOOKUP(trading_client_detail!$F1153,'asset_&amp;_open_positions'!$E:$M, 9, FALSE))),VLOOKUP(trading_client_detail!$F1153,'asset_&amp;_open_positions'!$E:$M, 9, FALSE),RIGHT(trading_client_detail!$F1153,LEN(trading_client_detail!$F1153)-1)))),"")</f>
        <v/>
      </c>
      <c r="B1153" t="str">
        <f>IF(AND(trading_client_detail!$A1153&lt;&gt;"",ROUND(trading_client_detail!$G1153,0)&lt;&gt;0),IF(OR(LEFT(trading_client_detail!$F1153,3)="USD",RIGHT(trading_client_detail!$F1153,3)="USD"),"",IF(NOT(ISERROR(VLOOKUP(trading_client_detail!$E1153,'asset_&amp;_open_positions'!$E:$M, 6, FALSE))),VLOOKUP(trading_client_detail!$E1153,'asset_&amp;_open_positions'!$E:$M, 6, FALSE),IF(NOT(ISERROR(VLOOKUP($A1153,'asset_&amp;_open_positions'!$E:$M, 6, FALSE))),VLOOKUP($A1153,'asset_&amp;_open_positions'!$E:$M, 6, FALSE),"ASSET"))),"")</f>
        <v/>
      </c>
      <c r="C1153" t="str">
        <f>IF(AND(trading_client_detail!$A1153&lt;&gt;"",ROUND(trading_client_detail!$G1153,0)&lt;&gt;0),IF(OR(LEFT(trading_client_detail!$F1153,3)="USD",RIGHT(trading_client_detail!$F1153,3)="USD"),"",IF(NOT(ISERROR(VLOOKUP(trading_client_detail!$E1153,'asset_&amp;_open_positions'!$E:$M, 6, FALSE))),VLOOKUP(trading_client_detail!$E1153,'asset_&amp;_open_positions'!$E:$M, 8, FALSE),IF(NOT(ISERROR(VLOOKUP($A1153,'asset_&amp;_open_positions'!$E:$M, 6, FALSE))),VLOOKUP($A1153,'asset_&amp;_open_positions'!$E:$M, 8, FALSE),1))),"")</f>
        <v/>
      </c>
      <c r="D1153" s="42" t="str">
        <f>IF(trading_client_detail!$A1153&lt;&gt;"",IF(OR(LEFT(trading_client_detail!$F1153,3)="USD",RIGHT(trading_client_detail!$F1153,3)="USD",LEFT(trading_client_detail!$F1153,3)="EUR",RIGHT(trading_client_detail!$F1153,3)="EUR"),"",trading_client_detail!$G1153),"")</f>
        <v/>
      </c>
    </row>
    <row r="1154" spans="1:4" x14ac:dyDescent="0.25">
      <c r="A1154" t="str">
        <f>IF(AND(trading_client_detail!$A1154&lt;&gt;"",ROUND(trading_client_detail!$G1154,0)&lt;&gt;0),IF(OR(LEFT(trading_client_detail!$F1154,3)="USD",RIGHT(trading_client_detail!$F1154,3)="USD",LEFT(trading_client_detail!$F1154,3)="EUR",RIGHT(trading_client_detail!$F1154,3)="EUR"),"",IF(NOT(ISERROR(VLOOKUP(trading_client_detail!$E1154,'asset_&amp;_open_positions'!$E:$M, 9, FALSE))),VLOOKUP(trading_client_detail!$E1154,'asset_&amp;_open_positions'!$E:$M, 9, FALSE),IF(NOT(ISERROR(VLOOKUP(trading_client_detail!$F1154,'asset_&amp;_open_positions'!$E:$M, 9, FALSE))),VLOOKUP(trading_client_detail!$F1154,'asset_&amp;_open_positions'!$E:$M, 9, FALSE),RIGHT(trading_client_detail!$F1154,LEN(trading_client_detail!$F1154)-1)))),"")</f>
        <v/>
      </c>
      <c r="B1154" t="str">
        <f>IF(AND(trading_client_detail!$A1154&lt;&gt;"",ROUND(trading_client_detail!$G1154,0)&lt;&gt;0),IF(OR(LEFT(trading_client_detail!$F1154,3)="USD",RIGHT(trading_client_detail!$F1154,3)="USD"),"",IF(NOT(ISERROR(VLOOKUP(trading_client_detail!$E1154,'asset_&amp;_open_positions'!$E:$M, 6, FALSE))),VLOOKUP(trading_client_detail!$E1154,'asset_&amp;_open_positions'!$E:$M, 6, FALSE),IF(NOT(ISERROR(VLOOKUP($A1154,'asset_&amp;_open_positions'!$E:$M, 6, FALSE))),VLOOKUP($A1154,'asset_&amp;_open_positions'!$E:$M, 6, FALSE),"ASSET"))),"")</f>
        <v/>
      </c>
      <c r="C1154" t="str">
        <f>IF(AND(trading_client_detail!$A1154&lt;&gt;"",ROUND(trading_client_detail!$G1154,0)&lt;&gt;0),IF(OR(LEFT(trading_client_detail!$F1154,3)="USD",RIGHT(trading_client_detail!$F1154,3)="USD"),"",IF(NOT(ISERROR(VLOOKUP(trading_client_detail!$E1154,'asset_&amp;_open_positions'!$E:$M, 6, FALSE))),VLOOKUP(trading_client_detail!$E1154,'asset_&amp;_open_positions'!$E:$M, 8, FALSE),IF(NOT(ISERROR(VLOOKUP($A1154,'asset_&amp;_open_positions'!$E:$M, 6, FALSE))),VLOOKUP($A1154,'asset_&amp;_open_positions'!$E:$M, 8, FALSE),1))),"")</f>
        <v/>
      </c>
      <c r="D1154" s="42" t="str">
        <f>IF(trading_client_detail!$A1154&lt;&gt;"",IF(OR(LEFT(trading_client_detail!$F1154,3)="USD",RIGHT(trading_client_detail!$F1154,3)="USD",LEFT(trading_client_detail!$F1154,3)="EUR",RIGHT(trading_client_detail!$F1154,3)="EUR"),"",trading_client_detail!$G1154),"")</f>
        <v/>
      </c>
    </row>
    <row r="1155" spans="1:4" x14ac:dyDescent="0.25">
      <c r="A1155" t="str">
        <f>IF(AND(trading_client_detail!$A1155&lt;&gt;"",ROUND(trading_client_detail!$G1155,0)&lt;&gt;0),IF(OR(LEFT(trading_client_detail!$F1155,3)="USD",RIGHT(trading_client_detail!$F1155,3)="USD",LEFT(trading_client_detail!$F1155,3)="EUR",RIGHT(trading_client_detail!$F1155,3)="EUR"),"",IF(NOT(ISERROR(VLOOKUP(trading_client_detail!$E1155,'asset_&amp;_open_positions'!$E:$M, 9, FALSE))),VLOOKUP(trading_client_detail!$E1155,'asset_&amp;_open_positions'!$E:$M, 9, FALSE),IF(NOT(ISERROR(VLOOKUP(trading_client_detail!$F1155,'asset_&amp;_open_positions'!$E:$M, 9, FALSE))),VLOOKUP(trading_client_detail!$F1155,'asset_&amp;_open_positions'!$E:$M, 9, FALSE),RIGHT(trading_client_detail!$F1155,LEN(trading_client_detail!$F1155)-1)))),"")</f>
        <v/>
      </c>
      <c r="B1155" t="str">
        <f>IF(AND(trading_client_detail!$A1155&lt;&gt;"",ROUND(trading_client_detail!$G1155,0)&lt;&gt;0),IF(OR(LEFT(trading_client_detail!$F1155,3)="USD",RIGHT(trading_client_detail!$F1155,3)="USD"),"",IF(NOT(ISERROR(VLOOKUP(trading_client_detail!$E1155,'asset_&amp;_open_positions'!$E:$M, 6, FALSE))),VLOOKUP(trading_client_detail!$E1155,'asset_&amp;_open_positions'!$E:$M, 6, FALSE),IF(NOT(ISERROR(VLOOKUP($A1155,'asset_&amp;_open_positions'!$E:$M, 6, FALSE))),VLOOKUP($A1155,'asset_&amp;_open_positions'!$E:$M, 6, FALSE),"ASSET"))),"")</f>
        <v/>
      </c>
      <c r="C1155" t="str">
        <f>IF(AND(trading_client_detail!$A1155&lt;&gt;"",ROUND(trading_client_detail!$G1155,0)&lt;&gt;0),IF(OR(LEFT(trading_client_detail!$F1155,3)="USD",RIGHT(trading_client_detail!$F1155,3)="USD"),"",IF(NOT(ISERROR(VLOOKUP(trading_client_detail!$E1155,'asset_&amp;_open_positions'!$E:$M, 6, FALSE))),VLOOKUP(trading_client_detail!$E1155,'asset_&amp;_open_positions'!$E:$M, 8, FALSE),IF(NOT(ISERROR(VLOOKUP($A1155,'asset_&amp;_open_positions'!$E:$M, 6, FALSE))),VLOOKUP($A1155,'asset_&amp;_open_positions'!$E:$M, 8, FALSE),1))),"")</f>
        <v/>
      </c>
      <c r="D1155" s="42" t="str">
        <f>IF(trading_client_detail!$A1155&lt;&gt;"",IF(OR(LEFT(trading_client_detail!$F1155,3)="USD",RIGHT(trading_client_detail!$F1155,3)="USD",LEFT(trading_client_detail!$F1155,3)="EUR",RIGHT(trading_client_detail!$F1155,3)="EUR"),"",trading_client_detail!$G1155),"")</f>
        <v/>
      </c>
    </row>
    <row r="1156" spans="1:4" x14ac:dyDescent="0.25">
      <c r="A1156" t="str">
        <f>IF(AND(trading_client_detail!$A1156&lt;&gt;"",ROUND(trading_client_detail!$G1156,0)&lt;&gt;0),IF(OR(LEFT(trading_client_detail!$F1156,3)="USD",RIGHT(trading_client_detail!$F1156,3)="USD",LEFT(trading_client_detail!$F1156,3)="EUR",RIGHT(trading_client_detail!$F1156,3)="EUR"),"",IF(NOT(ISERROR(VLOOKUP(trading_client_detail!$E1156,'asset_&amp;_open_positions'!$E:$M, 9, FALSE))),VLOOKUP(trading_client_detail!$E1156,'asset_&amp;_open_positions'!$E:$M, 9, FALSE),IF(NOT(ISERROR(VLOOKUP(trading_client_detail!$F1156,'asset_&amp;_open_positions'!$E:$M, 9, FALSE))),VLOOKUP(trading_client_detail!$F1156,'asset_&amp;_open_positions'!$E:$M, 9, FALSE),RIGHT(trading_client_detail!$F1156,LEN(trading_client_detail!$F1156)-1)))),"")</f>
        <v/>
      </c>
      <c r="B1156" t="str">
        <f>IF(AND(trading_client_detail!$A1156&lt;&gt;"",ROUND(trading_client_detail!$G1156,0)&lt;&gt;0),IF(OR(LEFT(trading_client_detail!$F1156,3)="USD",RIGHT(trading_client_detail!$F1156,3)="USD"),"",IF(NOT(ISERROR(VLOOKUP(trading_client_detail!$E1156,'asset_&amp;_open_positions'!$E:$M, 6, FALSE))),VLOOKUP(trading_client_detail!$E1156,'asset_&amp;_open_positions'!$E:$M, 6, FALSE),IF(NOT(ISERROR(VLOOKUP($A1156,'asset_&amp;_open_positions'!$E:$M, 6, FALSE))),VLOOKUP($A1156,'asset_&amp;_open_positions'!$E:$M, 6, FALSE),"ASSET"))),"")</f>
        <v/>
      </c>
      <c r="C1156" t="str">
        <f>IF(AND(trading_client_detail!$A1156&lt;&gt;"",ROUND(trading_client_detail!$G1156,0)&lt;&gt;0),IF(OR(LEFT(trading_client_detail!$F1156,3)="USD",RIGHT(trading_client_detail!$F1156,3)="USD"),"",IF(NOT(ISERROR(VLOOKUP(trading_client_detail!$E1156,'asset_&amp;_open_positions'!$E:$M, 6, FALSE))),VLOOKUP(trading_client_detail!$E1156,'asset_&amp;_open_positions'!$E:$M, 8, FALSE),IF(NOT(ISERROR(VLOOKUP($A1156,'asset_&amp;_open_positions'!$E:$M, 6, FALSE))),VLOOKUP($A1156,'asset_&amp;_open_positions'!$E:$M, 8, FALSE),1))),"")</f>
        <v/>
      </c>
      <c r="D1156" s="42" t="str">
        <f>IF(trading_client_detail!$A1156&lt;&gt;"",IF(OR(LEFT(trading_client_detail!$F1156,3)="USD",RIGHT(trading_client_detail!$F1156,3)="USD",LEFT(trading_client_detail!$F1156,3)="EUR",RIGHT(trading_client_detail!$F1156,3)="EUR"),"",trading_client_detail!$G1156),"")</f>
        <v/>
      </c>
    </row>
    <row r="1157" spans="1:4" x14ac:dyDescent="0.25">
      <c r="A1157" t="str">
        <f>IF(AND(trading_client_detail!$A1157&lt;&gt;"",ROUND(trading_client_detail!$G1157,0)&lt;&gt;0),IF(OR(LEFT(trading_client_detail!$F1157,3)="USD",RIGHT(trading_client_detail!$F1157,3)="USD",LEFT(trading_client_detail!$F1157,3)="EUR",RIGHT(trading_client_detail!$F1157,3)="EUR"),"",IF(NOT(ISERROR(VLOOKUP(trading_client_detail!$E1157,'asset_&amp;_open_positions'!$E:$M, 9, FALSE))),VLOOKUP(trading_client_detail!$E1157,'asset_&amp;_open_positions'!$E:$M, 9, FALSE),IF(NOT(ISERROR(VLOOKUP(trading_client_detail!$F1157,'asset_&amp;_open_positions'!$E:$M, 9, FALSE))),VLOOKUP(trading_client_detail!$F1157,'asset_&amp;_open_positions'!$E:$M, 9, FALSE),RIGHT(trading_client_detail!$F1157,LEN(trading_client_detail!$F1157)-1)))),"")</f>
        <v/>
      </c>
      <c r="B1157" t="str">
        <f>IF(AND(trading_client_detail!$A1157&lt;&gt;"",ROUND(trading_client_detail!$G1157,0)&lt;&gt;0),IF(OR(LEFT(trading_client_detail!$F1157,3)="USD",RIGHT(trading_client_detail!$F1157,3)="USD"),"",IF(NOT(ISERROR(VLOOKUP(trading_client_detail!$E1157,'asset_&amp;_open_positions'!$E:$M, 6, FALSE))),VLOOKUP(trading_client_detail!$E1157,'asset_&amp;_open_positions'!$E:$M, 6, FALSE),IF(NOT(ISERROR(VLOOKUP($A1157,'asset_&amp;_open_positions'!$E:$M, 6, FALSE))),VLOOKUP($A1157,'asset_&amp;_open_positions'!$E:$M, 6, FALSE),"ASSET"))),"")</f>
        <v/>
      </c>
      <c r="C1157" t="str">
        <f>IF(AND(trading_client_detail!$A1157&lt;&gt;"",ROUND(trading_client_detail!$G1157,0)&lt;&gt;0),IF(OR(LEFT(trading_client_detail!$F1157,3)="USD",RIGHT(trading_client_detail!$F1157,3)="USD"),"",IF(NOT(ISERROR(VLOOKUP(trading_client_detail!$E1157,'asset_&amp;_open_positions'!$E:$M, 6, FALSE))),VLOOKUP(trading_client_detail!$E1157,'asset_&amp;_open_positions'!$E:$M, 8, FALSE),IF(NOT(ISERROR(VLOOKUP($A1157,'asset_&amp;_open_positions'!$E:$M, 6, FALSE))),VLOOKUP($A1157,'asset_&amp;_open_positions'!$E:$M, 8, FALSE),1))),"")</f>
        <v/>
      </c>
      <c r="D1157" s="42" t="str">
        <f>IF(trading_client_detail!$A1157&lt;&gt;"",IF(OR(LEFT(trading_client_detail!$F1157,3)="USD",RIGHT(trading_client_detail!$F1157,3)="USD",LEFT(trading_client_detail!$F1157,3)="EUR",RIGHT(trading_client_detail!$F1157,3)="EUR"),"",trading_client_detail!$G1157),"")</f>
        <v/>
      </c>
    </row>
    <row r="1158" spans="1:4" x14ac:dyDescent="0.25">
      <c r="A1158" t="str">
        <f>IF(AND(trading_client_detail!$A1158&lt;&gt;"",ROUND(trading_client_detail!$G1158,0)&lt;&gt;0),IF(OR(LEFT(trading_client_detail!$F1158,3)="USD",RIGHT(trading_client_detail!$F1158,3)="USD",LEFT(trading_client_detail!$F1158,3)="EUR",RIGHT(trading_client_detail!$F1158,3)="EUR"),"",IF(NOT(ISERROR(VLOOKUP(trading_client_detail!$E1158,'asset_&amp;_open_positions'!$E:$M, 9, FALSE))),VLOOKUP(trading_client_detail!$E1158,'asset_&amp;_open_positions'!$E:$M, 9, FALSE),IF(NOT(ISERROR(VLOOKUP(trading_client_detail!$F1158,'asset_&amp;_open_positions'!$E:$M, 9, FALSE))),VLOOKUP(trading_client_detail!$F1158,'asset_&amp;_open_positions'!$E:$M, 9, FALSE),RIGHT(trading_client_detail!$F1158,LEN(trading_client_detail!$F1158)-1)))),"")</f>
        <v/>
      </c>
      <c r="B1158" t="str">
        <f>IF(AND(trading_client_detail!$A1158&lt;&gt;"",ROUND(trading_client_detail!$G1158,0)&lt;&gt;0),IF(OR(LEFT(trading_client_detail!$F1158,3)="USD",RIGHT(trading_client_detail!$F1158,3)="USD"),"",IF(NOT(ISERROR(VLOOKUP(trading_client_detail!$E1158,'asset_&amp;_open_positions'!$E:$M, 6, FALSE))),VLOOKUP(trading_client_detail!$E1158,'asset_&amp;_open_positions'!$E:$M, 6, FALSE),IF(NOT(ISERROR(VLOOKUP($A1158,'asset_&amp;_open_positions'!$E:$M, 6, FALSE))),VLOOKUP($A1158,'asset_&amp;_open_positions'!$E:$M, 6, FALSE),"ASSET"))),"")</f>
        <v/>
      </c>
      <c r="C1158" t="str">
        <f>IF(AND(trading_client_detail!$A1158&lt;&gt;"",ROUND(trading_client_detail!$G1158,0)&lt;&gt;0),IF(OR(LEFT(trading_client_detail!$F1158,3)="USD",RIGHT(trading_client_detail!$F1158,3)="USD"),"",IF(NOT(ISERROR(VLOOKUP(trading_client_detail!$E1158,'asset_&amp;_open_positions'!$E:$M, 6, FALSE))),VLOOKUP(trading_client_detail!$E1158,'asset_&amp;_open_positions'!$E:$M, 8, FALSE),IF(NOT(ISERROR(VLOOKUP($A1158,'asset_&amp;_open_positions'!$E:$M, 6, FALSE))),VLOOKUP($A1158,'asset_&amp;_open_positions'!$E:$M, 8, FALSE),1))),"")</f>
        <v/>
      </c>
      <c r="D1158" s="42" t="str">
        <f>IF(trading_client_detail!$A1158&lt;&gt;"",IF(OR(LEFT(trading_client_detail!$F1158,3)="USD",RIGHT(trading_client_detail!$F1158,3)="USD",LEFT(trading_client_detail!$F1158,3)="EUR",RIGHT(trading_client_detail!$F1158,3)="EUR"),"",trading_client_detail!$G1158),"")</f>
        <v/>
      </c>
    </row>
    <row r="1159" spans="1:4" x14ac:dyDescent="0.25">
      <c r="A1159" t="str">
        <f>IF(AND(trading_client_detail!$A1159&lt;&gt;"",ROUND(trading_client_detail!$G1159,0)&lt;&gt;0),IF(OR(LEFT(trading_client_detail!$F1159,3)="USD",RIGHT(trading_client_detail!$F1159,3)="USD",LEFT(trading_client_detail!$F1159,3)="EUR",RIGHT(trading_client_detail!$F1159,3)="EUR"),"",IF(NOT(ISERROR(VLOOKUP(trading_client_detail!$E1159,'asset_&amp;_open_positions'!$E:$M, 9, FALSE))),VLOOKUP(trading_client_detail!$E1159,'asset_&amp;_open_positions'!$E:$M, 9, FALSE),IF(NOT(ISERROR(VLOOKUP(trading_client_detail!$F1159,'asset_&amp;_open_positions'!$E:$M, 9, FALSE))),VLOOKUP(trading_client_detail!$F1159,'asset_&amp;_open_positions'!$E:$M, 9, FALSE),RIGHT(trading_client_detail!$F1159,LEN(trading_client_detail!$F1159)-1)))),"")</f>
        <v/>
      </c>
      <c r="B1159" t="str">
        <f>IF(AND(trading_client_detail!$A1159&lt;&gt;"",ROUND(trading_client_detail!$G1159,0)&lt;&gt;0),IF(OR(LEFT(trading_client_detail!$F1159,3)="USD",RIGHT(trading_client_detail!$F1159,3)="USD"),"",IF(NOT(ISERROR(VLOOKUP(trading_client_detail!$E1159,'asset_&amp;_open_positions'!$E:$M, 6, FALSE))),VLOOKUP(trading_client_detail!$E1159,'asset_&amp;_open_positions'!$E:$M, 6, FALSE),IF(NOT(ISERROR(VLOOKUP($A1159,'asset_&amp;_open_positions'!$E:$M, 6, FALSE))),VLOOKUP($A1159,'asset_&amp;_open_positions'!$E:$M, 6, FALSE),"ASSET"))),"")</f>
        <v/>
      </c>
      <c r="C1159" t="str">
        <f>IF(AND(trading_client_detail!$A1159&lt;&gt;"",ROUND(trading_client_detail!$G1159,0)&lt;&gt;0),IF(OR(LEFT(trading_client_detail!$F1159,3)="USD",RIGHT(trading_client_detail!$F1159,3)="USD"),"",IF(NOT(ISERROR(VLOOKUP(trading_client_detail!$E1159,'asset_&amp;_open_positions'!$E:$M, 6, FALSE))),VLOOKUP(trading_client_detail!$E1159,'asset_&amp;_open_positions'!$E:$M, 8, FALSE),IF(NOT(ISERROR(VLOOKUP($A1159,'asset_&amp;_open_positions'!$E:$M, 6, FALSE))),VLOOKUP($A1159,'asset_&amp;_open_positions'!$E:$M, 8, FALSE),1))),"")</f>
        <v/>
      </c>
      <c r="D1159" s="42" t="str">
        <f>IF(trading_client_detail!$A1159&lt;&gt;"",IF(OR(LEFT(trading_client_detail!$F1159,3)="USD",RIGHT(trading_client_detail!$F1159,3)="USD",LEFT(trading_client_detail!$F1159,3)="EUR",RIGHT(trading_client_detail!$F1159,3)="EUR"),"",trading_client_detail!$G1159),"")</f>
        <v/>
      </c>
    </row>
    <row r="1160" spans="1:4" x14ac:dyDescent="0.25">
      <c r="A1160" t="str">
        <f>IF(AND(trading_client_detail!$A1160&lt;&gt;"",ROUND(trading_client_detail!$G1160,0)&lt;&gt;0),IF(OR(LEFT(trading_client_detail!$F1160,3)="USD",RIGHT(trading_client_detail!$F1160,3)="USD",LEFT(trading_client_detail!$F1160,3)="EUR",RIGHT(trading_client_detail!$F1160,3)="EUR"),"",IF(NOT(ISERROR(VLOOKUP(trading_client_detail!$E1160,'asset_&amp;_open_positions'!$E:$M, 9, FALSE))),VLOOKUP(trading_client_detail!$E1160,'asset_&amp;_open_positions'!$E:$M, 9, FALSE),IF(NOT(ISERROR(VLOOKUP(trading_client_detail!$F1160,'asset_&amp;_open_positions'!$E:$M, 9, FALSE))),VLOOKUP(trading_client_detail!$F1160,'asset_&amp;_open_positions'!$E:$M, 9, FALSE),RIGHT(trading_client_detail!$F1160,LEN(trading_client_detail!$F1160)-1)))),"")</f>
        <v/>
      </c>
      <c r="B1160" t="str">
        <f>IF(AND(trading_client_detail!$A1160&lt;&gt;"",ROUND(trading_client_detail!$G1160,0)&lt;&gt;0),IF(OR(LEFT(trading_client_detail!$F1160,3)="USD",RIGHT(trading_client_detail!$F1160,3)="USD"),"",IF(NOT(ISERROR(VLOOKUP(trading_client_detail!$E1160,'asset_&amp;_open_positions'!$E:$M, 6, FALSE))),VLOOKUP(trading_client_detail!$E1160,'asset_&amp;_open_positions'!$E:$M, 6, FALSE),IF(NOT(ISERROR(VLOOKUP($A1160,'asset_&amp;_open_positions'!$E:$M, 6, FALSE))),VLOOKUP($A1160,'asset_&amp;_open_positions'!$E:$M, 6, FALSE),"ASSET"))),"")</f>
        <v/>
      </c>
      <c r="C1160" t="str">
        <f>IF(AND(trading_client_detail!$A1160&lt;&gt;"",ROUND(trading_client_detail!$G1160,0)&lt;&gt;0),IF(OR(LEFT(trading_client_detail!$F1160,3)="USD",RIGHT(trading_client_detail!$F1160,3)="USD"),"",IF(NOT(ISERROR(VLOOKUP(trading_client_detail!$E1160,'asset_&amp;_open_positions'!$E:$M, 6, FALSE))),VLOOKUP(trading_client_detail!$E1160,'asset_&amp;_open_positions'!$E:$M, 8, FALSE),IF(NOT(ISERROR(VLOOKUP($A1160,'asset_&amp;_open_positions'!$E:$M, 6, FALSE))),VLOOKUP($A1160,'asset_&amp;_open_positions'!$E:$M, 8, FALSE),1))),"")</f>
        <v/>
      </c>
      <c r="D1160" s="42" t="str">
        <f>IF(trading_client_detail!$A1160&lt;&gt;"",IF(OR(LEFT(trading_client_detail!$F1160,3)="USD",RIGHT(trading_client_detail!$F1160,3)="USD",LEFT(trading_client_detail!$F1160,3)="EUR",RIGHT(trading_client_detail!$F1160,3)="EUR"),"",trading_client_detail!$G1160),"")</f>
        <v/>
      </c>
    </row>
    <row r="1161" spans="1:4" x14ac:dyDescent="0.25">
      <c r="A1161" t="str">
        <f>IF(AND(trading_client_detail!$A1161&lt;&gt;"",ROUND(trading_client_detail!$G1161,0)&lt;&gt;0),IF(OR(LEFT(trading_client_detail!$F1161,3)="USD",RIGHT(trading_client_detail!$F1161,3)="USD",LEFT(trading_client_detail!$F1161,3)="EUR",RIGHT(trading_client_detail!$F1161,3)="EUR"),"",IF(NOT(ISERROR(VLOOKUP(trading_client_detail!$E1161,'asset_&amp;_open_positions'!$E:$M, 9, FALSE))),VLOOKUP(trading_client_detail!$E1161,'asset_&amp;_open_positions'!$E:$M, 9, FALSE),IF(NOT(ISERROR(VLOOKUP(trading_client_detail!$F1161,'asset_&amp;_open_positions'!$E:$M, 9, FALSE))),VLOOKUP(trading_client_detail!$F1161,'asset_&amp;_open_positions'!$E:$M, 9, FALSE),RIGHT(trading_client_detail!$F1161,LEN(trading_client_detail!$F1161)-1)))),"")</f>
        <v/>
      </c>
      <c r="B1161" t="str">
        <f>IF(AND(trading_client_detail!$A1161&lt;&gt;"",ROUND(trading_client_detail!$G1161,0)&lt;&gt;0),IF(OR(LEFT(trading_client_detail!$F1161,3)="USD",RIGHT(trading_client_detail!$F1161,3)="USD"),"",IF(NOT(ISERROR(VLOOKUP(trading_client_detail!$E1161,'asset_&amp;_open_positions'!$E:$M, 6, FALSE))),VLOOKUP(trading_client_detail!$E1161,'asset_&amp;_open_positions'!$E:$M, 6, FALSE),IF(NOT(ISERROR(VLOOKUP($A1161,'asset_&amp;_open_positions'!$E:$M, 6, FALSE))),VLOOKUP($A1161,'asset_&amp;_open_positions'!$E:$M, 6, FALSE),"ASSET"))),"")</f>
        <v/>
      </c>
      <c r="C1161" t="str">
        <f>IF(AND(trading_client_detail!$A1161&lt;&gt;"",ROUND(trading_client_detail!$G1161,0)&lt;&gt;0),IF(OR(LEFT(trading_client_detail!$F1161,3)="USD",RIGHT(trading_client_detail!$F1161,3)="USD"),"",IF(NOT(ISERROR(VLOOKUP(trading_client_detail!$E1161,'asset_&amp;_open_positions'!$E:$M, 6, FALSE))),VLOOKUP(trading_client_detail!$E1161,'asset_&amp;_open_positions'!$E:$M, 8, FALSE),IF(NOT(ISERROR(VLOOKUP($A1161,'asset_&amp;_open_positions'!$E:$M, 6, FALSE))),VLOOKUP($A1161,'asset_&amp;_open_positions'!$E:$M, 8, FALSE),1))),"")</f>
        <v/>
      </c>
      <c r="D1161" s="42" t="str">
        <f>IF(trading_client_detail!$A1161&lt;&gt;"",IF(OR(LEFT(trading_client_detail!$F1161,3)="USD",RIGHT(trading_client_detail!$F1161,3)="USD",LEFT(trading_client_detail!$F1161,3)="EUR",RIGHT(trading_client_detail!$F1161,3)="EUR"),"",trading_client_detail!$G1161),"")</f>
        <v/>
      </c>
    </row>
    <row r="1162" spans="1:4" x14ac:dyDescent="0.25">
      <c r="A1162" t="str">
        <f>IF(AND(trading_client_detail!$A1162&lt;&gt;"",ROUND(trading_client_detail!$G1162,0)&lt;&gt;0),IF(OR(LEFT(trading_client_detail!$F1162,3)="USD",RIGHT(trading_client_detail!$F1162,3)="USD",LEFT(trading_client_detail!$F1162,3)="EUR",RIGHT(trading_client_detail!$F1162,3)="EUR"),"",IF(NOT(ISERROR(VLOOKUP(trading_client_detail!$E1162,'asset_&amp;_open_positions'!$E:$M, 9, FALSE))),VLOOKUP(trading_client_detail!$E1162,'asset_&amp;_open_positions'!$E:$M, 9, FALSE),IF(NOT(ISERROR(VLOOKUP(trading_client_detail!$F1162,'asset_&amp;_open_positions'!$E:$M, 9, FALSE))),VLOOKUP(trading_client_detail!$F1162,'asset_&amp;_open_positions'!$E:$M, 9, FALSE),RIGHT(trading_client_detail!$F1162,LEN(trading_client_detail!$F1162)-1)))),"")</f>
        <v/>
      </c>
      <c r="B1162" t="str">
        <f>IF(AND(trading_client_detail!$A1162&lt;&gt;"",ROUND(trading_client_detail!$G1162,0)&lt;&gt;0),IF(OR(LEFT(trading_client_detail!$F1162,3)="USD",RIGHT(trading_client_detail!$F1162,3)="USD"),"",IF(NOT(ISERROR(VLOOKUP(trading_client_detail!$E1162,'asset_&amp;_open_positions'!$E:$M, 6, FALSE))),VLOOKUP(trading_client_detail!$E1162,'asset_&amp;_open_positions'!$E:$M, 6, FALSE),IF(NOT(ISERROR(VLOOKUP($A1162,'asset_&amp;_open_positions'!$E:$M, 6, FALSE))),VLOOKUP($A1162,'asset_&amp;_open_positions'!$E:$M, 6, FALSE),"ASSET"))),"")</f>
        <v/>
      </c>
      <c r="C1162" t="str">
        <f>IF(AND(trading_client_detail!$A1162&lt;&gt;"",ROUND(trading_client_detail!$G1162,0)&lt;&gt;0),IF(OR(LEFT(trading_client_detail!$F1162,3)="USD",RIGHT(trading_client_detail!$F1162,3)="USD"),"",IF(NOT(ISERROR(VLOOKUP(trading_client_detail!$E1162,'asset_&amp;_open_positions'!$E:$M, 6, FALSE))),VLOOKUP(trading_client_detail!$E1162,'asset_&amp;_open_positions'!$E:$M, 8, FALSE),IF(NOT(ISERROR(VLOOKUP($A1162,'asset_&amp;_open_positions'!$E:$M, 6, FALSE))),VLOOKUP($A1162,'asset_&amp;_open_positions'!$E:$M, 8, FALSE),1))),"")</f>
        <v/>
      </c>
      <c r="D1162" s="42" t="str">
        <f>IF(trading_client_detail!$A1162&lt;&gt;"",IF(OR(LEFT(trading_client_detail!$F1162,3)="USD",RIGHT(trading_client_detail!$F1162,3)="USD",LEFT(trading_client_detail!$F1162,3)="EUR",RIGHT(trading_client_detail!$F1162,3)="EUR"),"",trading_client_detail!$G1162),"")</f>
        <v/>
      </c>
    </row>
    <row r="1163" spans="1:4" x14ac:dyDescent="0.25">
      <c r="A1163" t="str">
        <f>IF(AND(trading_client_detail!$A1163&lt;&gt;"",ROUND(trading_client_detail!$G1163,0)&lt;&gt;0),IF(OR(LEFT(trading_client_detail!$F1163,3)="USD",RIGHT(trading_client_detail!$F1163,3)="USD",LEFT(trading_client_detail!$F1163,3)="EUR",RIGHT(trading_client_detail!$F1163,3)="EUR"),"",IF(NOT(ISERROR(VLOOKUP(trading_client_detail!$E1163,'asset_&amp;_open_positions'!$E:$M, 9, FALSE))),VLOOKUP(trading_client_detail!$E1163,'asset_&amp;_open_positions'!$E:$M, 9, FALSE),IF(NOT(ISERROR(VLOOKUP(trading_client_detail!$F1163,'asset_&amp;_open_positions'!$E:$M, 9, FALSE))),VLOOKUP(trading_client_detail!$F1163,'asset_&amp;_open_positions'!$E:$M, 9, FALSE),RIGHT(trading_client_detail!$F1163,LEN(trading_client_detail!$F1163)-1)))),"")</f>
        <v/>
      </c>
      <c r="B1163" t="str">
        <f>IF(AND(trading_client_detail!$A1163&lt;&gt;"",ROUND(trading_client_detail!$G1163,0)&lt;&gt;0),IF(OR(LEFT(trading_client_detail!$F1163,3)="USD",RIGHT(trading_client_detail!$F1163,3)="USD"),"",IF(NOT(ISERROR(VLOOKUP(trading_client_detail!$E1163,'asset_&amp;_open_positions'!$E:$M, 6, FALSE))),VLOOKUP(trading_client_detail!$E1163,'asset_&amp;_open_positions'!$E:$M, 6, FALSE),IF(NOT(ISERROR(VLOOKUP($A1163,'asset_&amp;_open_positions'!$E:$M, 6, FALSE))),VLOOKUP($A1163,'asset_&amp;_open_positions'!$E:$M, 6, FALSE),"ASSET"))),"")</f>
        <v/>
      </c>
      <c r="C1163" t="str">
        <f>IF(AND(trading_client_detail!$A1163&lt;&gt;"",ROUND(trading_client_detail!$G1163,0)&lt;&gt;0),IF(OR(LEFT(trading_client_detail!$F1163,3)="USD",RIGHT(trading_client_detail!$F1163,3)="USD"),"",IF(NOT(ISERROR(VLOOKUP(trading_client_detail!$E1163,'asset_&amp;_open_positions'!$E:$M, 6, FALSE))),VLOOKUP(trading_client_detail!$E1163,'asset_&amp;_open_positions'!$E:$M, 8, FALSE),IF(NOT(ISERROR(VLOOKUP($A1163,'asset_&amp;_open_positions'!$E:$M, 6, FALSE))),VLOOKUP($A1163,'asset_&amp;_open_positions'!$E:$M, 8, FALSE),1))),"")</f>
        <v/>
      </c>
      <c r="D1163" s="42" t="str">
        <f>IF(trading_client_detail!$A1163&lt;&gt;"",IF(OR(LEFT(trading_client_detail!$F1163,3)="USD",RIGHT(trading_client_detail!$F1163,3)="USD",LEFT(trading_client_detail!$F1163,3)="EUR",RIGHT(trading_client_detail!$F1163,3)="EUR"),"",trading_client_detail!$G1163),"")</f>
        <v/>
      </c>
    </row>
    <row r="1164" spans="1:4" x14ac:dyDescent="0.25">
      <c r="A1164" t="str">
        <f>IF(AND(trading_client_detail!$A1164&lt;&gt;"",ROUND(trading_client_detail!$G1164,0)&lt;&gt;0),IF(OR(LEFT(trading_client_detail!$F1164,3)="USD",RIGHT(trading_client_detail!$F1164,3)="USD",LEFT(trading_client_detail!$F1164,3)="EUR",RIGHT(trading_client_detail!$F1164,3)="EUR"),"",IF(NOT(ISERROR(VLOOKUP(trading_client_detail!$E1164,'asset_&amp;_open_positions'!$E:$M, 9, FALSE))),VLOOKUP(trading_client_detail!$E1164,'asset_&amp;_open_positions'!$E:$M, 9, FALSE),IF(NOT(ISERROR(VLOOKUP(trading_client_detail!$F1164,'asset_&amp;_open_positions'!$E:$M, 9, FALSE))),VLOOKUP(trading_client_detail!$F1164,'asset_&amp;_open_positions'!$E:$M, 9, FALSE),RIGHT(trading_client_detail!$F1164,LEN(trading_client_detail!$F1164)-1)))),"")</f>
        <v/>
      </c>
      <c r="B1164" t="str">
        <f>IF(AND(trading_client_detail!$A1164&lt;&gt;"",ROUND(trading_client_detail!$G1164,0)&lt;&gt;0),IF(OR(LEFT(trading_client_detail!$F1164,3)="USD",RIGHT(trading_client_detail!$F1164,3)="USD"),"",IF(NOT(ISERROR(VLOOKUP(trading_client_detail!$E1164,'asset_&amp;_open_positions'!$E:$M, 6, FALSE))),VLOOKUP(trading_client_detail!$E1164,'asset_&amp;_open_positions'!$E:$M, 6, FALSE),IF(NOT(ISERROR(VLOOKUP($A1164,'asset_&amp;_open_positions'!$E:$M, 6, FALSE))),VLOOKUP($A1164,'asset_&amp;_open_positions'!$E:$M, 6, FALSE),"ASSET"))),"")</f>
        <v/>
      </c>
      <c r="C1164" t="str">
        <f>IF(AND(trading_client_detail!$A1164&lt;&gt;"",ROUND(trading_client_detail!$G1164,0)&lt;&gt;0),IF(OR(LEFT(trading_client_detail!$F1164,3)="USD",RIGHT(trading_client_detail!$F1164,3)="USD"),"",IF(NOT(ISERROR(VLOOKUP(trading_client_detail!$E1164,'asset_&amp;_open_positions'!$E:$M, 6, FALSE))),VLOOKUP(trading_client_detail!$E1164,'asset_&amp;_open_positions'!$E:$M, 8, FALSE),IF(NOT(ISERROR(VLOOKUP($A1164,'asset_&amp;_open_positions'!$E:$M, 6, FALSE))),VLOOKUP($A1164,'asset_&amp;_open_positions'!$E:$M, 8, FALSE),1))),"")</f>
        <v/>
      </c>
      <c r="D1164" s="42" t="str">
        <f>IF(trading_client_detail!$A1164&lt;&gt;"",IF(OR(LEFT(trading_client_detail!$F1164,3)="USD",RIGHT(trading_client_detail!$F1164,3)="USD",LEFT(trading_client_detail!$F1164,3)="EUR",RIGHT(trading_client_detail!$F1164,3)="EUR"),"",trading_client_detail!$G1164),"")</f>
        <v/>
      </c>
    </row>
    <row r="1165" spans="1:4" x14ac:dyDescent="0.25">
      <c r="A1165" t="str">
        <f>IF(AND(trading_client_detail!$A1165&lt;&gt;"",ROUND(trading_client_detail!$G1165,0)&lt;&gt;0),IF(OR(LEFT(trading_client_detail!$F1165,3)="USD",RIGHT(trading_client_detail!$F1165,3)="USD",LEFT(trading_client_detail!$F1165,3)="EUR",RIGHT(trading_client_detail!$F1165,3)="EUR"),"",IF(NOT(ISERROR(VLOOKUP(trading_client_detail!$E1165,'asset_&amp;_open_positions'!$E:$M, 9, FALSE))),VLOOKUP(trading_client_detail!$E1165,'asset_&amp;_open_positions'!$E:$M, 9, FALSE),IF(NOT(ISERROR(VLOOKUP(trading_client_detail!$F1165,'asset_&amp;_open_positions'!$E:$M, 9, FALSE))),VLOOKUP(trading_client_detail!$F1165,'asset_&amp;_open_positions'!$E:$M, 9, FALSE),RIGHT(trading_client_detail!$F1165,LEN(trading_client_detail!$F1165)-1)))),"")</f>
        <v/>
      </c>
      <c r="B1165" t="str">
        <f>IF(AND(trading_client_detail!$A1165&lt;&gt;"",ROUND(trading_client_detail!$G1165,0)&lt;&gt;0),IF(OR(LEFT(trading_client_detail!$F1165,3)="USD",RIGHT(trading_client_detail!$F1165,3)="USD"),"",IF(NOT(ISERROR(VLOOKUP(trading_client_detail!$E1165,'asset_&amp;_open_positions'!$E:$M, 6, FALSE))),VLOOKUP(trading_client_detail!$E1165,'asset_&amp;_open_positions'!$E:$M, 6, FALSE),IF(NOT(ISERROR(VLOOKUP($A1165,'asset_&amp;_open_positions'!$E:$M, 6, FALSE))),VLOOKUP($A1165,'asset_&amp;_open_positions'!$E:$M, 6, FALSE),"ASSET"))),"")</f>
        <v/>
      </c>
      <c r="C1165" t="str">
        <f>IF(AND(trading_client_detail!$A1165&lt;&gt;"",ROUND(trading_client_detail!$G1165,0)&lt;&gt;0),IF(OR(LEFT(trading_client_detail!$F1165,3)="USD",RIGHT(trading_client_detail!$F1165,3)="USD"),"",IF(NOT(ISERROR(VLOOKUP(trading_client_detail!$E1165,'asset_&amp;_open_positions'!$E:$M, 6, FALSE))),VLOOKUP(trading_client_detail!$E1165,'asset_&amp;_open_positions'!$E:$M, 8, FALSE),IF(NOT(ISERROR(VLOOKUP($A1165,'asset_&amp;_open_positions'!$E:$M, 6, FALSE))),VLOOKUP($A1165,'asset_&amp;_open_positions'!$E:$M, 8, FALSE),1))),"")</f>
        <v/>
      </c>
      <c r="D1165" s="42" t="str">
        <f>IF(trading_client_detail!$A1165&lt;&gt;"",IF(OR(LEFT(trading_client_detail!$F1165,3)="USD",RIGHT(trading_client_detail!$F1165,3)="USD",LEFT(trading_client_detail!$F1165,3)="EUR",RIGHT(trading_client_detail!$F1165,3)="EUR"),"",trading_client_detail!$G1165),"")</f>
        <v/>
      </c>
    </row>
    <row r="1166" spans="1:4" x14ac:dyDescent="0.25">
      <c r="A1166" t="str">
        <f>IF(AND(trading_client_detail!$A1166&lt;&gt;"",ROUND(trading_client_detail!$G1166,0)&lt;&gt;0),IF(OR(LEFT(trading_client_detail!$F1166,3)="USD",RIGHT(trading_client_detail!$F1166,3)="USD",LEFT(trading_client_detail!$F1166,3)="EUR",RIGHT(trading_client_detail!$F1166,3)="EUR"),"",IF(NOT(ISERROR(VLOOKUP(trading_client_detail!$E1166,'asset_&amp;_open_positions'!$E:$M, 9, FALSE))),VLOOKUP(trading_client_detail!$E1166,'asset_&amp;_open_positions'!$E:$M, 9, FALSE),IF(NOT(ISERROR(VLOOKUP(trading_client_detail!$F1166,'asset_&amp;_open_positions'!$E:$M, 9, FALSE))),VLOOKUP(trading_client_detail!$F1166,'asset_&amp;_open_positions'!$E:$M, 9, FALSE),RIGHT(trading_client_detail!$F1166,LEN(trading_client_detail!$F1166)-1)))),"")</f>
        <v/>
      </c>
      <c r="B1166" t="str">
        <f>IF(AND(trading_client_detail!$A1166&lt;&gt;"",ROUND(trading_client_detail!$G1166,0)&lt;&gt;0),IF(OR(LEFT(trading_client_detail!$F1166,3)="USD",RIGHT(trading_client_detail!$F1166,3)="USD"),"",IF(NOT(ISERROR(VLOOKUP(trading_client_detail!$E1166,'asset_&amp;_open_positions'!$E:$M, 6, FALSE))),VLOOKUP(trading_client_detail!$E1166,'asset_&amp;_open_positions'!$E:$M, 6, FALSE),IF(NOT(ISERROR(VLOOKUP($A1166,'asset_&amp;_open_positions'!$E:$M, 6, FALSE))),VLOOKUP($A1166,'asset_&amp;_open_positions'!$E:$M, 6, FALSE),"ASSET"))),"")</f>
        <v/>
      </c>
      <c r="C1166" t="str">
        <f>IF(AND(trading_client_detail!$A1166&lt;&gt;"",ROUND(trading_client_detail!$G1166,0)&lt;&gt;0),IF(OR(LEFT(trading_client_detail!$F1166,3)="USD",RIGHT(trading_client_detail!$F1166,3)="USD"),"",IF(NOT(ISERROR(VLOOKUP(trading_client_detail!$E1166,'asset_&amp;_open_positions'!$E:$M, 6, FALSE))),VLOOKUP(trading_client_detail!$E1166,'asset_&amp;_open_positions'!$E:$M, 8, FALSE),IF(NOT(ISERROR(VLOOKUP($A1166,'asset_&amp;_open_positions'!$E:$M, 6, FALSE))),VLOOKUP($A1166,'asset_&amp;_open_positions'!$E:$M, 8, FALSE),1))),"")</f>
        <v/>
      </c>
      <c r="D1166" s="42" t="str">
        <f>IF(trading_client_detail!$A1166&lt;&gt;"",IF(OR(LEFT(trading_client_detail!$F1166,3)="USD",RIGHT(trading_client_detail!$F1166,3)="USD",LEFT(trading_client_detail!$F1166,3)="EUR",RIGHT(trading_client_detail!$F1166,3)="EUR"),"",trading_client_detail!$G1166),"")</f>
        <v/>
      </c>
    </row>
    <row r="1167" spans="1:4" x14ac:dyDescent="0.25">
      <c r="A1167" t="str">
        <f>IF(AND(trading_client_detail!$A1167&lt;&gt;"",ROUND(trading_client_detail!$G1167,0)&lt;&gt;0),IF(OR(LEFT(trading_client_detail!$F1167,3)="USD",RIGHT(trading_client_detail!$F1167,3)="USD",LEFT(trading_client_detail!$F1167,3)="EUR",RIGHT(trading_client_detail!$F1167,3)="EUR"),"",IF(NOT(ISERROR(VLOOKUP(trading_client_detail!$E1167,'asset_&amp;_open_positions'!$E:$M, 9, FALSE))),VLOOKUP(trading_client_detail!$E1167,'asset_&amp;_open_positions'!$E:$M, 9, FALSE),IF(NOT(ISERROR(VLOOKUP(trading_client_detail!$F1167,'asset_&amp;_open_positions'!$E:$M, 9, FALSE))),VLOOKUP(trading_client_detail!$F1167,'asset_&amp;_open_positions'!$E:$M, 9, FALSE),RIGHT(trading_client_detail!$F1167,LEN(trading_client_detail!$F1167)-1)))),"")</f>
        <v/>
      </c>
      <c r="B1167" t="str">
        <f>IF(AND(trading_client_detail!$A1167&lt;&gt;"",ROUND(trading_client_detail!$G1167,0)&lt;&gt;0),IF(OR(LEFT(trading_client_detail!$F1167,3)="USD",RIGHT(trading_client_detail!$F1167,3)="USD"),"",IF(NOT(ISERROR(VLOOKUP(trading_client_detail!$E1167,'asset_&amp;_open_positions'!$E:$M, 6, FALSE))),VLOOKUP(trading_client_detail!$E1167,'asset_&amp;_open_positions'!$E:$M, 6, FALSE),IF(NOT(ISERROR(VLOOKUP($A1167,'asset_&amp;_open_positions'!$E:$M, 6, FALSE))),VLOOKUP($A1167,'asset_&amp;_open_positions'!$E:$M, 6, FALSE),"ASSET"))),"")</f>
        <v/>
      </c>
      <c r="C1167" t="str">
        <f>IF(AND(trading_client_detail!$A1167&lt;&gt;"",ROUND(trading_client_detail!$G1167,0)&lt;&gt;0),IF(OR(LEFT(trading_client_detail!$F1167,3)="USD",RIGHT(trading_client_detail!$F1167,3)="USD"),"",IF(NOT(ISERROR(VLOOKUP(trading_client_detail!$E1167,'asset_&amp;_open_positions'!$E:$M, 6, FALSE))),VLOOKUP(trading_client_detail!$E1167,'asset_&amp;_open_positions'!$E:$M, 8, FALSE),IF(NOT(ISERROR(VLOOKUP($A1167,'asset_&amp;_open_positions'!$E:$M, 6, FALSE))),VLOOKUP($A1167,'asset_&amp;_open_positions'!$E:$M, 8, FALSE),1))),"")</f>
        <v/>
      </c>
      <c r="D1167" s="42" t="str">
        <f>IF(trading_client_detail!$A1167&lt;&gt;"",IF(OR(LEFT(trading_client_detail!$F1167,3)="USD",RIGHT(trading_client_detail!$F1167,3)="USD",LEFT(trading_client_detail!$F1167,3)="EUR",RIGHT(trading_client_detail!$F1167,3)="EUR"),"",trading_client_detail!$G1167),"")</f>
        <v/>
      </c>
    </row>
    <row r="1168" spans="1:4" x14ac:dyDescent="0.25">
      <c r="A1168" t="str">
        <f>IF(AND(trading_client_detail!$A1168&lt;&gt;"",ROUND(trading_client_detail!$G1168,0)&lt;&gt;0),IF(OR(LEFT(trading_client_detail!$F1168,3)="USD",RIGHT(trading_client_detail!$F1168,3)="USD",LEFT(trading_client_detail!$F1168,3)="EUR",RIGHT(trading_client_detail!$F1168,3)="EUR"),"",IF(NOT(ISERROR(VLOOKUP(trading_client_detail!$E1168,'asset_&amp;_open_positions'!$E:$M, 9, FALSE))),VLOOKUP(trading_client_detail!$E1168,'asset_&amp;_open_positions'!$E:$M, 9, FALSE),IF(NOT(ISERROR(VLOOKUP(trading_client_detail!$F1168,'asset_&amp;_open_positions'!$E:$M, 9, FALSE))),VLOOKUP(trading_client_detail!$F1168,'asset_&amp;_open_positions'!$E:$M, 9, FALSE),RIGHT(trading_client_detail!$F1168,LEN(trading_client_detail!$F1168)-1)))),"")</f>
        <v/>
      </c>
      <c r="B1168" t="str">
        <f>IF(AND(trading_client_detail!$A1168&lt;&gt;"",ROUND(trading_client_detail!$G1168,0)&lt;&gt;0),IF(OR(LEFT(trading_client_detail!$F1168,3)="USD",RIGHT(trading_client_detail!$F1168,3)="USD"),"",IF(NOT(ISERROR(VLOOKUP(trading_client_detail!$E1168,'asset_&amp;_open_positions'!$E:$M, 6, FALSE))),VLOOKUP(trading_client_detail!$E1168,'asset_&amp;_open_positions'!$E:$M, 6, FALSE),IF(NOT(ISERROR(VLOOKUP($A1168,'asset_&amp;_open_positions'!$E:$M, 6, FALSE))),VLOOKUP($A1168,'asset_&amp;_open_positions'!$E:$M, 6, FALSE),"ASSET"))),"")</f>
        <v/>
      </c>
      <c r="C1168" t="str">
        <f>IF(AND(trading_client_detail!$A1168&lt;&gt;"",ROUND(trading_client_detail!$G1168,0)&lt;&gt;0),IF(OR(LEFT(trading_client_detail!$F1168,3)="USD",RIGHT(trading_client_detail!$F1168,3)="USD"),"",IF(NOT(ISERROR(VLOOKUP(trading_client_detail!$E1168,'asset_&amp;_open_positions'!$E:$M, 6, FALSE))),VLOOKUP(trading_client_detail!$E1168,'asset_&amp;_open_positions'!$E:$M, 8, FALSE),IF(NOT(ISERROR(VLOOKUP($A1168,'asset_&amp;_open_positions'!$E:$M, 6, FALSE))),VLOOKUP($A1168,'asset_&amp;_open_positions'!$E:$M, 8, FALSE),1))),"")</f>
        <v/>
      </c>
      <c r="D1168" s="42" t="str">
        <f>IF(trading_client_detail!$A1168&lt;&gt;"",IF(OR(LEFT(trading_client_detail!$F1168,3)="USD",RIGHT(trading_client_detail!$F1168,3)="USD",LEFT(trading_client_detail!$F1168,3)="EUR",RIGHT(trading_client_detail!$F1168,3)="EUR"),"",trading_client_detail!$G1168),"")</f>
        <v/>
      </c>
    </row>
    <row r="1169" spans="1:4" x14ac:dyDescent="0.25">
      <c r="A1169" t="str">
        <f>IF(AND(trading_client_detail!$A1169&lt;&gt;"",ROUND(trading_client_detail!$G1169,0)&lt;&gt;0),IF(OR(LEFT(trading_client_detail!$F1169,3)="USD",RIGHT(trading_client_detail!$F1169,3)="USD",LEFT(trading_client_detail!$F1169,3)="EUR",RIGHT(trading_client_detail!$F1169,3)="EUR"),"",IF(NOT(ISERROR(VLOOKUP(trading_client_detail!$E1169,'asset_&amp;_open_positions'!$E:$M, 9, FALSE))),VLOOKUP(trading_client_detail!$E1169,'asset_&amp;_open_positions'!$E:$M, 9, FALSE),IF(NOT(ISERROR(VLOOKUP(trading_client_detail!$F1169,'asset_&amp;_open_positions'!$E:$M, 9, FALSE))),VLOOKUP(trading_client_detail!$F1169,'asset_&amp;_open_positions'!$E:$M, 9, FALSE),RIGHT(trading_client_detail!$F1169,LEN(trading_client_detail!$F1169)-1)))),"")</f>
        <v/>
      </c>
      <c r="B1169" t="str">
        <f>IF(AND(trading_client_detail!$A1169&lt;&gt;"",ROUND(trading_client_detail!$G1169,0)&lt;&gt;0),IF(OR(LEFT(trading_client_detail!$F1169,3)="USD",RIGHT(trading_client_detail!$F1169,3)="USD"),"",IF(NOT(ISERROR(VLOOKUP(trading_client_detail!$E1169,'asset_&amp;_open_positions'!$E:$M, 6, FALSE))),VLOOKUP(trading_client_detail!$E1169,'asset_&amp;_open_positions'!$E:$M, 6, FALSE),IF(NOT(ISERROR(VLOOKUP($A1169,'asset_&amp;_open_positions'!$E:$M, 6, FALSE))),VLOOKUP($A1169,'asset_&amp;_open_positions'!$E:$M, 6, FALSE),"ASSET"))),"")</f>
        <v/>
      </c>
      <c r="C1169" t="str">
        <f>IF(AND(trading_client_detail!$A1169&lt;&gt;"",ROUND(trading_client_detail!$G1169,0)&lt;&gt;0),IF(OR(LEFT(trading_client_detail!$F1169,3)="USD",RIGHT(trading_client_detail!$F1169,3)="USD"),"",IF(NOT(ISERROR(VLOOKUP(trading_client_detail!$E1169,'asset_&amp;_open_positions'!$E:$M, 6, FALSE))),VLOOKUP(trading_client_detail!$E1169,'asset_&amp;_open_positions'!$E:$M, 8, FALSE),IF(NOT(ISERROR(VLOOKUP($A1169,'asset_&amp;_open_positions'!$E:$M, 6, FALSE))),VLOOKUP($A1169,'asset_&amp;_open_positions'!$E:$M, 8, FALSE),1))),"")</f>
        <v/>
      </c>
      <c r="D1169" s="42" t="str">
        <f>IF(trading_client_detail!$A1169&lt;&gt;"",IF(OR(LEFT(trading_client_detail!$F1169,3)="USD",RIGHT(trading_client_detail!$F1169,3)="USD",LEFT(trading_client_detail!$F1169,3)="EUR",RIGHT(trading_client_detail!$F1169,3)="EUR"),"",trading_client_detail!$G1169),"")</f>
        <v/>
      </c>
    </row>
    <row r="1170" spans="1:4" x14ac:dyDescent="0.25">
      <c r="A1170" t="str">
        <f>IF(AND(trading_client_detail!$A1170&lt;&gt;"",ROUND(trading_client_detail!$G1170,0)&lt;&gt;0),IF(OR(LEFT(trading_client_detail!$F1170,3)="USD",RIGHT(trading_client_detail!$F1170,3)="USD",LEFT(trading_client_detail!$F1170,3)="EUR",RIGHT(trading_client_detail!$F1170,3)="EUR"),"",IF(NOT(ISERROR(VLOOKUP(trading_client_detail!$E1170,'asset_&amp;_open_positions'!$E:$M, 9, FALSE))),VLOOKUP(trading_client_detail!$E1170,'asset_&amp;_open_positions'!$E:$M, 9, FALSE),IF(NOT(ISERROR(VLOOKUP(trading_client_detail!$F1170,'asset_&amp;_open_positions'!$E:$M, 9, FALSE))),VLOOKUP(trading_client_detail!$F1170,'asset_&amp;_open_positions'!$E:$M, 9, FALSE),RIGHT(trading_client_detail!$F1170,LEN(trading_client_detail!$F1170)-1)))),"")</f>
        <v/>
      </c>
      <c r="B1170" t="str">
        <f>IF(AND(trading_client_detail!$A1170&lt;&gt;"",ROUND(trading_client_detail!$G1170,0)&lt;&gt;0),IF(OR(LEFT(trading_client_detail!$F1170,3)="USD",RIGHT(trading_client_detail!$F1170,3)="USD"),"",IF(NOT(ISERROR(VLOOKUP(trading_client_detail!$E1170,'asset_&amp;_open_positions'!$E:$M, 6, FALSE))),VLOOKUP(trading_client_detail!$E1170,'asset_&amp;_open_positions'!$E:$M, 6, FALSE),IF(NOT(ISERROR(VLOOKUP($A1170,'asset_&amp;_open_positions'!$E:$M, 6, FALSE))),VLOOKUP($A1170,'asset_&amp;_open_positions'!$E:$M, 6, FALSE),"ASSET"))),"")</f>
        <v/>
      </c>
      <c r="C1170" t="str">
        <f>IF(AND(trading_client_detail!$A1170&lt;&gt;"",ROUND(trading_client_detail!$G1170,0)&lt;&gt;0),IF(OR(LEFT(trading_client_detail!$F1170,3)="USD",RIGHT(trading_client_detail!$F1170,3)="USD"),"",IF(NOT(ISERROR(VLOOKUP(trading_client_detail!$E1170,'asset_&amp;_open_positions'!$E:$M, 6, FALSE))),VLOOKUP(trading_client_detail!$E1170,'asset_&amp;_open_positions'!$E:$M, 8, FALSE),IF(NOT(ISERROR(VLOOKUP($A1170,'asset_&amp;_open_positions'!$E:$M, 6, FALSE))),VLOOKUP($A1170,'asset_&amp;_open_positions'!$E:$M, 8, FALSE),1))),"")</f>
        <v/>
      </c>
      <c r="D1170" s="42" t="str">
        <f>IF(trading_client_detail!$A1170&lt;&gt;"",IF(OR(LEFT(trading_client_detail!$F1170,3)="USD",RIGHT(trading_client_detail!$F1170,3)="USD",LEFT(trading_client_detail!$F1170,3)="EUR",RIGHT(trading_client_detail!$F1170,3)="EUR"),"",trading_client_detail!$G1170),"")</f>
        <v/>
      </c>
    </row>
    <row r="1171" spans="1:4" x14ac:dyDescent="0.25">
      <c r="A1171" t="str">
        <f>IF(AND(trading_client_detail!$A1171&lt;&gt;"",ROUND(trading_client_detail!$G1171,0)&lt;&gt;0),IF(OR(LEFT(trading_client_detail!$F1171,3)="USD",RIGHT(trading_client_detail!$F1171,3)="USD",LEFT(trading_client_detail!$F1171,3)="EUR",RIGHT(trading_client_detail!$F1171,3)="EUR"),"",IF(NOT(ISERROR(VLOOKUP(trading_client_detail!$E1171,'asset_&amp;_open_positions'!$E:$M, 9, FALSE))),VLOOKUP(trading_client_detail!$E1171,'asset_&amp;_open_positions'!$E:$M, 9, FALSE),IF(NOT(ISERROR(VLOOKUP(trading_client_detail!$F1171,'asset_&amp;_open_positions'!$E:$M, 9, FALSE))),VLOOKUP(trading_client_detail!$F1171,'asset_&amp;_open_positions'!$E:$M, 9, FALSE),RIGHT(trading_client_detail!$F1171,LEN(trading_client_detail!$F1171)-1)))),"")</f>
        <v/>
      </c>
      <c r="B1171" t="str">
        <f>IF(AND(trading_client_detail!$A1171&lt;&gt;"",ROUND(trading_client_detail!$G1171,0)&lt;&gt;0),IF(OR(LEFT(trading_client_detail!$F1171,3)="USD",RIGHT(trading_client_detail!$F1171,3)="USD"),"",IF(NOT(ISERROR(VLOOKUP(trading_client_detail!$E1171,'asset_&amp;_open_positions'!$E:$M, 6, FALSE))),VLOOKUP(trading_client_detail!$E1171,'asset_&amp;_open_positions'!$E:$M, 6, FALSE),IF(NOT(ISERROR(VLOOKUP($A1171,'asset_&amp;_open_positions'!$E:$M, 6, FALSE))),VLOOKUP($A1171,'asset_&amp;_open_positions'!$E:$M, 6, FALSE),"ASSET"))),"")</f>
        <v/>
      </c>
      <c r="C1171" t="str">
        <f>IF(AND(trading_client_detail!$A1171&lt;&gt;"",ROUND(trading_client_detail!$G1171,0)&lt;&gt;0),IF(OR(LEFT(trading_client_detail!$F1171,3)="USD",RIGHT(trading_client_detail!$F1171,3)="USD"),"",IF(NOT(ISERROR(VLOOKUP(trading_client_detail!$E1171,'asset_&amp;_open_positions'!$E:$M, 6, FALSE))),VLOOKUP(trading_client_detail!$E1171,'asset_&amp;_open_positions'!$E:$M, 8, FALSE),IF(NOT(ISERROR(VLOOKUP($A1171,'asset_&amp;_open_positions'!$E:$M, 6, FALSE))),VLOOKUP($A1171,'asset_&amp;_open_positions'!$E:$M, 8, FALSE),1))),"")</f>
        <v/>
      </c>
      <c r="D1171" s="42" t="str">
        <f>IF(trading_client_detail!$A1171&lt;&gt;"",IF(OR(LEFT(trading_client_detail!$F1171,3)="USD",RIGHT(trading_client_detail!$F1171,3)="USD",LEFT(trading_client_detail!$F1171,3)="EUR",RIGHT(trading_client_detail!$F1171,3)="EUR"),"",trading_client_detail!$G1171),"")</f>
        <v/>
      </c>
    </row>
    <row r="1172" spans="1:4" x14ac:dyDescent="0.25">
      <c r="A1172" t="str">
        <f>IF(AND(trading_client_detail!$A1172&lt;&gt;"",ROUND(trading_client_detail!$G1172,0)&lt;&gt;0),IF(OR(LEFT(trading_client_detail!$F1172,3)="USD",RIGHT(trading_client_detail!$F1172,3)="USD",LEFT(trading_client_detail!$F1172,3)="EUR",RIGHT(trading_client_detail!$F1172,3)="EUR"),"",IF(NOT(ISERROR(VLOOKUP(trading_client_detail!$E1172,'asset_&amp;_open_positions'!$E:$M, 9, FALSE))),VLOOKUP(trading_client_detail!$E1172,'asset_&amp;_open_positions'!$E:$M, 9, FALSE),IF(NOT(ISERROR(VLOOKUP(trading_client_detail!$F1172,'asset_&amp;_open_positions'!$E:$M, 9, FALSE))),VLOOKUP(trading_client_detail!$F1172,'asset_&amp;_open_positions'!$E:$M, 9, FALSE),RIGHT(trading_client_detail!$F1172,LEN(trading_client_detail!$F1172)-1)))),"")</f>
        <v/>
      </c>
      <c r="B1172" t="str">
        <f>IF(AND(trading_client_detail!$A1172&lt;&gt;"",ROUND(trading_client_detail!$G1172,0)&lt;&gt;0),IF(OR(LEFT(trading_client_detail!$F1172,3)="USD",RIGHT(trading_client_detail!$F1172,3)="USD"),"",IF(NOT(ISERROR(VLOOKUP(trading_client_detail!$E1172,'asset_&amp;_open_positions'!$E:$M, 6, FALSE))),VLOOKUP(trading_client_detail!$E1172,'asset_&amp;_open_positions'!$E:$M, 6, FALSE),IF(NOT(ISERROR(VLOOKUP($A1172,'asset_&amp;_open_positions'!$E:$M, 6, FALSE))),VLOOKUP($A1172,'asset_&amp;_open_positions'!$E:$M, 6, FALSE),"ASSET"))),"")</f>
        <v/>
      </c>
      <c r="C1172" t="str">
        <f>IF(AND(trading_client_detail!$A1172&lt;&gt;"",ROUND(trading_client_detail!$G1172,0)&lt;&gt;0),IF(OR(LEFT(trading_client_detail!$F1172,3)="USD",RIGHT(trading_client_detail!$F1172,3)="USD"),"",IF(NOT(ISERROR(VLOOKUP(trading_client_detail!$E1172,'asset_&amp;_open_positions'!$E:$M, 6, FALSE))),VLOOKUP(trading_client_detail!$E1172,'asset_&amp;_open_positions'!$E:$M, 8, FALSE),IF(NOT(ISERROR(VLOOKUP($A1172,'asset_&amp;_open_positions'!$E:$M, 6, FALSE))),VLOOKUP($A1172,'asset_&amp;_open_positions'!$E:$M, 8, FALSE),1))),"")</f>
        <v/>
      </c>
      <c r="D1172" s="42" t="str">
        <f>IF(trading_client_detail!$A1172&lt;&gt;"",IF(OR(LEFT(trading_client_detail!$F1172,3)="USD",RIGHT(trading_client_detail!$F1172,3)="USD",LEFT(trading_client_detail!$F1172,3)="EUR",RIGHT(trading_client_detail!$F1172,3)="EUR"),"",trading_client_detail!$G1172),"")</f>
        <v/>
      </c>
    </row>
    <row r="1173" spans="1:4" x14ac:dyDescent="0.25">
      <c r="A1173" t="str">
        <f>IF(AND(trading_client_detail!$A1173&lt;&gt;"",ROUND(trading_client_detail!$G1173,0)&lt;&gt;0),IF(OR(LEFT(trading_client_detail!$F1173,3)="USD",RIGHT(trading_client_detail!$F1173,3)="USD",LEFT(trading_client_detail!$F1173,3)="EUR",RIGHT(trading_client_detail!$F1173,3)="EUR"),"",IF(NOT(ISERROR(VLOOKUP(trading_client_detail!$E1173,'asset_&amp;_open_positions'!$E:$M, 9, FALSE))),VLOOKUP(trading_client_detail!$E1173,'asset_&amp;_open_positions'!$E:$M, 9, FALSE),IF(NOT(ISERROR(VLOOKUP(trading_client_detail!$F1173,'asset_&amp;_open_positions'!$E:$M, 9, FALSE))),VLOOKUP(trading_client_detail!$F1173,'asset_&amp;_open_positions'!$E:$M, 9, FALSE),RIGHT(trading_client_detail!$F1173,LEN(trading_client_detail!$F1173)-1)))),"")</f>
        <v/>
      </c>
      <c r="B1173" t="str">
        <f>IF(AND(trading_client_detail!$A1173&lt;&gt;"",ROUND(trading_client_detail!$G1173,0)&lt;&gt;0),IF(OR(LEFT(trading_client_detail!$F1173,3)="USD",RIGHT(trading_client_detail!$F1173,3)="USD"),"",IF(NOT(ISERROR(VLOOKUP(trading_client_detail!$E1173,'asset_&amp;_open_positions'!$E:$M, 6, FALSE))),VLOOKUP(trading_client_detail!$E1173,'asset_&amp;_open_positions'!$E:$M, 6, FALSE),IF(NOT(ISERROR(VLOOKUP($A1173,'asset_&amp;_open_positions'!$E:$M, 6, FALSE))),VLOOKUP($A1173,'asset_&amp;_open_positions'!$E:$M, 6, FALSE),"ASSET"))),"")</f>
        <v/>
      </c>
      <c r="C1173" t="str">
        <f>IF(AND(trading_client_detail!$A1173&lt;&gt;"",ROUND(trading_client_detail!$G1173,0)&lt;&gt;0),IF(OR(LEFT(trading_client_detail!$F1173,3)="USD",RIGHT(trading_client_detail!$F1173,3)="USD"),"",IF(NOT(ISERROR(VLOOKUP(trading_client_detail!$E1173,'asset_&amp;_open_positions'!$E:$M, 6, FALSE))),VLOOKUP(trading_client_detail!$E1173,'asset_&amp;_open_positions'!$E:$M, 8, FALSE),IF(NOT(ISERROR(VLOOKUP($A1173,'asset_&amp;_open_positions'!$E:$M, 6, FALSE))),VLOOKUP($A1173,'asset_&amp;_open_positions'!$E:$M, 8, FALSE),1))),"")</f>
        <v/>
      </c>
      <c r="D1173" s="42" t="str">
        <f>IF(trading_client_detail!$A1173&lt;&gt;"",IF(OR(LEFT(trading_client_detail!$F1173,3)="USD",RIGHT(trading_client_detail!$F1173,3)="USD",LEFT(trading_client_detail!$F1173,3)="EUR",RIGHT(trading_client_detail!$F1173,3)="EUR"),"",trading_client_detail!$G1173),"")</f>
        <v/>
      </c>
    </row>
    <row r="1174" spans="1:4" x14ac:dyDescent="0.25">
      <c r="A1174" t="str">
        <f>IF(AND(trading_client_detail!$A1174&lt;&gt;"",ROUND(trading_client_detail!$G1174,0)&lt;&gt;0),IF(OR(LEFT(trading_client_detail!$F1174,3)="USD",RIGHT(trading_client_detail!$F1174,3)="USD",LEFT(trading_client_detail!$F1174,3)="EUR",RIGHT(trading_client_detail!$F1174,3)="EUR"),"",IF(NOT(ISERROR(VLOOKUP(trading_client_detail!$E1174,'asset_&amp;_open_positions'!$E:$M, 9, FALSE))),VLOOKUP(trading_client_detail!$E1174,'asset_&amp;_open_positions'!$E:$M, 9, FALSE),IF(NOT(ISERROR(VLOOKUP(trading_client_detail!$F1174,'asset_&amp;_open_positions'!$E:$M, 9, FALSE))),VLOOKUP(trading_client_detail!$F1174,'asset_&amp;_open_positions'!$E:$M, 9, FALSE),RIGHT(trading_client_detail!$F1174,LEN(trading_client_detail!$F1174)-1)))),"")</f>
        <v/>
      </c>
      <c r="B1174" t="str">
        <f>IF(AND(trading_client_detail!$A1174&lt;&gt;"",ROUND(trading_client_detail!$G1174,0)&lt;&gt;0),IF(OR(LEFT(trading_client_detail!$F1174,3)="USD",RIGHT(trading_client_detail!$F1174,3)="USD"),"",IF(NOT(ISERROR(VLOOKUP(trading_client_detail!$E1174,'asset_&amp;_open_positions'!$E:$M, 6, FALSE))),VLOOKUP(trading_client_detail!$E1174,'asset_&amp;_open_positions'!$E:$M, 6, FALSE),IF(NOT(ISERROR(VLOOKUP($A1174,'asset_&amp;_open_positions'!$E:$M, 6, FALSE))),VLOOKUP($A1174,'asset_&amp;_open_positions'!$E:$M, 6, FALSE),"ASSET"))),"")</f>
        <v/>
      </c>
      <c r="C1174" t="str">
        <f>IF(AND(trading_client_detail!$A1174&lt;&gt;"",ROUND(trading_client_detail!$G1174,0)&lt;&gt;0),IF(OR(LEFT(trading_client_detail!$F1174,3)="USD",RIGHT(trading_client_detail!$F1174,3)="USD"),"",IF(NOT(ISERROR(VLOOKUP(trading_client_detail!$E1174,'asset_&amp;_open_positions'!$E:$M, 6, FALSE))),VLOOKUP(trading_client_detail!$E1174,'asset_&amp;_open_positions'!$E:$M, 8, FALSE),IF(NOT(ISERROR(VLOOKUP($A1174,'asset_&amp;_open_positions'!$E:$M, 6, FALSE))),VLOOKUP($A1174,'asset_&amp;_open_positions'!$E:$M, 8, FALSE),1))),"")</f>
        <v/>
      </c>
      <c r="D1174" s="42" t="str">
        <f>IF(trading_client_detail!$A1174&lt;&gt;"",IF(OR(LEFT(trading_client_detail!$F1174,3)="USD",RIGHT(trading_client_detail!$F1174,3)="USD",LEFT(trading_client_detail!$F1174,3)="EUR",RIGHT(trading_client_detail!$F1174,3)="EUR"),"",trading_client_detail!$G1174),"")</f>
        <v/>
      </c>
    </row>
    <row r="1175" spans="1:4" x14ac:dyDescent="0.25">
      <c r="A1175" t="str">
        <f>IF(AND(trading_client_detail!$A1175&lt;&gt;"",ROUND(trading_client_detail!$G1175,0)&lt;&gt;0),IF(OR(LEFT(trading_client_detail!$F1175,3)="USD",RIGHT(trading_client_detail!$F1175,3)="USD",LEFT(trading_client_detail!$F1175,3)="EUR",RIGHT(trading_client_detail!$F1175,3)="EUR"),"",IF(NOT(ISERROR(VLOOKUP(trading_client_detail!$E1175,'asset_&amp;_open_positions'!$E:$M, 9, FALSE))),VLOOKUP(trading_client_detail!$E1175,'asset_&amp;_open_positions'!$E:$M, 9, FALSE),IF(NOT(ISERROR(VLOOKUP(trading_client_detail!$F1175,'asset_&amp;_open_positions'!$E:$M, 9, FALSE))),VLOOKUP(trading_client_detail!$F1175,'asset_&amp;_open_positions'!$E:$M, 9, FALSE),RIGHT(trading_client_detail!$F1175,LEN(trading_client_detail!$F1175)-1)))),"")</f>
        <v/>
      </c>
      <c r="B1175" t="str">
        <f>IF(AND(trading_client_detail!$A1175&lt;&gt;"",ROUND(trading_client_detail!$G1175,0)&lt;&gt;0),IF(OR(LEFT(trading_client_detail!$F1175,3)="USD",RIGHT(trading_client_detail!$F1175,3)="USD"),"",IF(NOT(ISERROR(VLOOKUP(trading_client_detail!$E1175,'asset_&amp;_open_positions'!$E:$M, 6, FALSE))),VLOOKUP(trading_client_detail!$E1175,'asset_&amp;_open_positions'!$E:$M, 6, FALSE),IF(NOT(ISERROR(VLOOKUP($A1175,'asset_&amp;_open_positions'!$E:$M, 6, FALSE))),VLOOKUP($A1175,'asset_&amp;_open_positions'!$E:$M, 6, FALSE),"ASSET"))),"")</f>
        <v/>
      </c>
      <c r="C1175" t="str">
        <f>IF(AND(trading_client_detail!$A1175&lt;&gt;"",ROUND(trading_client_detail!$G1175,0)&lt;&gt;0),IF(OR(LEFT(trading_client_detail!$F1175,3)="USD",RIGHT(trading_client_detail!$F1175,3)="USD"),"",IF(NOT(ISERROR(VLOOKUP(trading_client_detail!$E1175,'asset_&amp;_open_positions'!$E:$M, 6, FALSE))),VLOOKUP(trading_client_detail!$E1175,'asset_&amp;_open_positions'!$E:$M, 8, FALSE),IF(NOT(ISERROR(VLOOKUP($A1175,'asset_&amp;_open_positions'!$E:$M, 6, FALSE))),VLOOKUP($A1175,'asset_&amp;_open_positions'!$E:$M, 8, FALSE),1))),"")</f>
        <v/>
      </c>
      <c r="D1175" s="42" t="str">
        <f>IF(trading_client_detail!$A1175&lt;&gt;"",IF(OR(LEFT(trading_client_detail!$F1175,3)="USD",RIGHT(trading_client_detail!$F1175,3)="USD",LEFT(trading_client_detail!$F1175,3)="EUR",RIGHT(trading_client_detail!$F1175,3)="EUR"),"",trading_client_detail!$G1175),"")</f>
        <v/>
      </c>
    </row>
    <row r="1176" spans="1:4" x14ac:dyDescent="0.25">
      <c r="A1176" t="str">
        <f>IF(AND(trading_client_detail!$A1176&lt;&gt;"",ROUND(trading_client_detail!$G1176,0)&lt;&gt;0),IF(OR(LEFT(trading_client_detail!$F1176,3)="USD",RIGHT(trading_client_detail!$F1176,3)="USD",LEFT(trading_client_detail!$F1176,3)="EUR",RIGHT(trading_client_detail!$F1176,3)="EUR"),"",IF(NOT(ISERROR(VLOOKUP(trading_client_detail!$E1176,'asset_&amp;_open_positions'!$E:$M, 9, FALSE))),VLOOKUP(trading_client_detail!$E1176,'asset_&amp;_open_positions'!$E:$M, 9, FALSE),IF(NOT(ISERROR(VLOOKUP(trading_client_detail!$F1176,'asset_&amp;_open_positions'!$E:$M, 9, FALSE))),VLOOKUP(trading_client_detail!$F1176,'asset_&amp;_open_positions'!$E:$M, 9, FALSE),RIGHT(trading_client_detail!$F1176,LEN(trading_client_detail!$F1176)-1)))),"")</f>
        <v/>
      </c>
      <c r="B1176" t="str">
        <f>IF(AND(trading_client_detail!$A1176&lt;&gt;"",ROUND(trading_client_detail!$G1176,0)&lt;&gt;0),IF(OR(LEFT(trading_client_detail!$F1176,3)="USD",RIGHT(trading_client_detail!$F1176,3)="USD"),"",IF(NOT(ISERROR(VLOOKUP(trading_client_detail!$E1176,'asset_&amp;_open_positions'!$E:$M, 6, FALSE))),VLOOKUP(trading_client_detail!$E1176,'asset_&amp;_open_positions'!$E:$M, 6, FALSE),IF(NOT(ISERROR(VLOOKUP($A1176,'asset_&amp;_open_positions'!$E:$M, 6, FALSE))),VLOOKUP($A1176,'asset_&amp;_open_positions'!$E:$M, 6, FALSE),"ASSET"))),"")</f>
        <v/>
      </c>
      <c r="C1176" t="str">
        <f>IF(AND(trading_client_detail!$A1176&lt;&gt;"",ROUND(trading_client_detail!$G1176,0)&lt;&gt;0),IF(OR(LEFT(trading_client_detail!$F1176,3)="USD",RIGHT(trading_client_detail!$F1176,3)="USD"),"",IF(NOT(ISERROR(VLOOKUP(trading_client_detail!$E1176,'asset_&amp;_open_positions'!$E:$M, 6, FALSE))),VLOOKUP(trading_client_detail!$E1176,'asset_&amp;_open_positions'!$E:$M, 8, FALSE),IF(NOT(ISERROR(VLOOKUP($A1176,'asset_&amp;_open_positions'!$E:$M, 6, FALSE))),VLOOKUP($A1176,'asset_&amp;_open_positions'!$E:$M, 8, FALSE),1))),"")</f>
        <v/>
      </c>
      <c r="D1176" s="42" t="str">
        <f>IF(trading_client_detail!$A1176&lt;&gt;"",IF(OR(LEFT(trading_client_detail!$F1176,3)="USD",RIGHT(trading_client_detail!$F1176,3)="USD",LEFT(trading_client_detail!$F1176,3)="EUR",RIGHT(trading_client_detail!$F1176,3)="EUR"),"",trading_client_detail!$G1176),"")</f>
        <v/>
      </c>
    </row>
    <row r="1177" spans="1:4" x14ac:dyDescent="0.25">
      <c r="A1177" t="str">
        <f>IF(AND(trading_client_detail!$A1177&lt;&gt;"",ROUND(trading_client_detail!$G1177,0)&lt;&gt;0),IF(OR(LEFT(trading_client_detail!$F1177,3)="USD",RIGHT(trading_client_detail!$F1177,3)="USD",LEFT(trading_client_detail!$F1177,3)="EUR",RIGHT(trading_client_detail!$F1177,3)="EUR"),"",IF(NOT(ISERROR(VLOOKUP(trading_client_detail!$E1177,'asset_&amp;_open_positions'!$E:$M, 9, FALSE))),VLOOKUP(trading_client_detail!$E1177,'asset_&amp;_open_positions'!$E:$M, 9, FALSE),IF(NOT(ISERROR(VLOOKUP(trading_client_detail!$F1177,'asset_&amp;_open_positions'!$E:$M, 9, FALSE))),VLOOKUP(trading_client_detail!$F1177,'asset_&amp;_open_positions'!$E:$M, 9, FALSE),RIGHT(trading_client_detail!$F1177,LEN(trading_client_detail!$F1177)-1)))),"")</f>
        <v/>
      </c>
      <c r="B1177" t="str">
        <f>IF(AND(trading_client_detail!$A1177&lt;&gt;"",ROUND(trading_client_detail!$G1177,0)&lt;&gt;0),IF(OR(LEFT(trading_client_detail!$F1177,3)="USD",RIGHT(trading_client_detail!$F1177,3)="USD"),"",IF(NOT(ISERROR(VLOOKUP(trading_client_detail!$E1177,'asset_&amp;_open_positions'!$E:$M, 6, FALSE))),VLOOKUP(trading_client_detail!$E1177,'asset_&amp;_open_positions'!$E:$M, 6, FALSE),IF(NOT(ISERROR(VLOOKUP($A1177,'asset_&amp;_open_positions'!$E:$M, 6, FALSE))),VLOOKUP($A1177,'asset_&amp;_open_positions'!$E:$M, 6, FALSE),"ASSET"))),"")</f>
        <v/>
      </c>
      <c r="C1177" t="str">
        <f>IF(AND(trading_client_detail!$A1177&lt;&gt;"",ROUND(trading_client_detail!$G1177,0)&lt;&gt;0),IF(OR(LEFT(trading_client_detail!$F1177,3)="USD",RIGHT(trading_client_detail!$F1177,3)="USD"),"",IF(NOT(ISERROR(VLOOKUP(trading_client_detail!$E1177,'asset_&amp;_open_positions'!$E:$M, 6, FALSE))),VLOOKUP(trading_client_detail!$E1177,'asset_&amp;_open_positions'!$E:$M, 8, FALSE),IF(NOT(ISERROR(VLOOKUP($A1177,'asset_&amp;_open_positions'!$E:$M, 6, FALSE))),VLOOKUP($A1177,'asset_&amp;_open_positions'!$E:$M, 8, FALSE),1))),"")</f>
        <v/>
      </c>
      <c r="D1177" s="42" t="str">
        <f>IF(trading_client_detail!$A1177&lt;&gt;"",IF(OR(LEFT(trading_client_detail!$F1177,3)="USD",RIGHT(trading_client_detail!$F1177,3)="USD",LEFT(trading_client_detail!$F1177,3)="EUR",RIGHT(trading_client_detail!$F1177,3)="EUR"),"",trading_client_detail!$G1177),"")</f>
        <v/>
      </c>
    </row>
    <row r="1178" spans="1:4" x14ac:dyDescent="0.25">
      <c r="A1178" t="str">
        <f>IF(AND(trading_client_detail!$A1178&lt;&gt;"",ROUND(trading_client_detail!$G1178,0)&lt;&gt;0),IF(OR(LEFT(trading_client_detail!$F1178,3)="USD",RIGHT(trading_client_detail!$F1178,3)="USD",LEFT(trading_client_detail!$F1178,3)="EUR",RIGHT(trading_client_detail!$F1178,3)="EUR"),"",IF(NOT(ISERROR(VLOOKUP(trading_client_detail!$E1178,'asset_&amp;_open_positions'!$E:$M, 9, FALSE))),VLOOKUP(trading_client_detail!$E1178,'asset_&amp;_open_positions'!$E:$M, 9, FALSE),IF(NOT(ISERROR(VLOOKUP(trading_client_detail!$F1178,'asset_&amp;_open_positions'!$E:$M, 9, FALSE))),VLOOKUP(trading_client_detail!$F1178,'asset_&amp;_open_positions'!$E:$M, 9, FALSE),RIGHT(trading_client_detail!$F1178,LEN(trading_client_detail!$F1178)-1)))),"")</f>
        <v/>
      </c>
      <c r="B1178" t="str">
        <f>IF(AND(trading_client_detail!$A1178&lt;&gt;"",ROUND(trading_client_detail!$G1178,0)&lt;&gt;0),IF(OR(LEFT(trading_client_detail!$F1178,3)="USD",RIGHT(trading_client_detail!$F1178,3)="USD"),"",IF(NOT(ISERROR(VLOOKUP(trading_client_detail!$E1178,'asset_&amp;_open_positions'!$E:$M, 6, FALSE))),VLOOKUP(trading_client_detail!$E1178,'asset_&amp;_open_positions'!$E:$M, 6, FALSE),IF(NOT(ISERROR(VLOOKUP($A1178,'asset_&amp;_open_positions'!$E:$M, 6, FALSE))),VLOOKUP($A1178,'asset_&amp;_open_positions'!$E:$M, 6, FALSE),"ASSET"))),"")</f>
        <v/>
      </c>
      <c r="C1178" t="str">
        <f>IF(AND(trading_client_detail!$A1178&lt;&gt;"",ROUND(trading_client_detail!$G1178,0)&lt;&gt;0),IF(OR(LEFT(trading_client_detail!$F1178,3)="USD",RIGHT(trading_client_detail!$F1178,3)="USD"),"",IF(NOT(ISERROR(VLOOKUP(trading_client_detail!$E1178,'asset_&amp;_open_positions'!$E:$M, 6, FALSE))),VLOOKUP(trading_client_detail!$E1178,'asset_&amp;_open_positions'!$E:$M, 8, FALSE),IF(NOT(ISERROR(VLOOKUP($A1178,'asset_&amp;_open_positions'!$E:$M, 6, FALSE))),VLOOKUP($A1178,'asset_&amp;_open_positions'!$E:$M, 8, FALSE),1))),"")</f>
        <v/>
      </c>
      <c r="D1178" s="42" t="str">
        <f>IF(trading_client_detail!$A1178&lt;&gt;"",IF(OR(LEFT(trading_client_detail!$F1178,3)="USD",RIGHT(trading_client_detail!$F1178,3)="USD",LEFT(trading_client_detail!$F1178,3)="EUR",RIGHT(trading_client_detail!$F1178,3)="EUR"),"",trading_client_detail!$G1178),"")</f>
        <v/>
      </c>
    </row>
    <row r="1179" spans="1:4" x14ac:dyDescent="0.25">
      <c r="A1179" t="str">
        <f>IF(AND(trading_client_detail!$A1179&lt;&gt;"",ROUND(trading_client_detail!$G1179,0)&lt;&gt;0),IF(OR(LEFT(trading_client_detail!$F1179,3)="USD",RIGHT(trading_client_detail!$F1179,3)="USD",LEFT(trading_client_detail!$F1179,3)="EUR",RIGHT(trading_client_detail!$F1179,3)="EUR"),"",IF(NOT(ISERROR(VLOOKUP(trading_client_detail!$E1179,'asset_&amp;_open_positions'!$E:$M, 9, FALSE))),VLOOKUP(trading_client_detail!$E1179,'asset_&amp;_open_positions'!$E:$M, 9, FALSE),IF(NOT(ISERROR(VLOOKUP(trading_client_detail!$F1179,'asset_&amp;_open_positions'!$E:$M, 9, FALSE))),VLOOKUP(trading_client_detail!$F1179,'asset_&amp;_open_positions'!$E:$M, 9, FALSE),RIGHT(trading_client_detail!$F1179,LEN(trading_client_detail!$F1179)-1)))),"")</f>
        <v/>
      </c>
      <c r="B1179" t="str">
        <f>IF(AND(trading_client_detail!$A1179&lt;&gt;"",ROUND(trading_client_detail!$G1179,0)&lt;&gt;0),IF(OR(LEFT(trading_client_detail!$F1179,3)="USD",RIGHT(trading_client_detail!$F1179,3)="USD"),"",IF(NOT(ISERROR(VLOOKUP(trading_client_detail!$E1179,'asset_&amp;_open_positions'!$E:$M, 6, FALSE))),VLOOKUP(trading_client_detail!$E1179,'asset_&amp;_open_positions'!$E:$M, 6, FALSE),IF(NOT(ISERROR(VLOOKUP($A1179,'asset_&amp;_open_positions'!$E:$M, 6, FALSE))),VLOOKUP($A1179,'asset_&amp;_open_positions'!$E:$M, 6, FALSE),"ASSET"))),"")</f>
        <v/>
      </c>
      <c r="C1179" t="str">
        <f>IF(AND(trading_client_detail!$A1179&lt;&gt;"",ROUND(trading_client_detail!$G1179,0)&lt;&gt;0),IF(OR(LEFT(trading_client_detail!$F1179,3)="USD",RIGHT(trading_client_detail!$F1179,3)="USD"),"",IF(NOT(ISERROR(VLOOKUP(trading_client_detail!$E1179,'asset_&amp;_open_positions'!$E:$M, 6, FALSE))),VLOOKUP(trading_client_detail!$E1179,'asset_&amp;_open_positions'!$E:$M, 8, FALSE),IF(NOT(ISERROR(VLOOKUP($A1179,'asset_&amp;_open_positions'!$E:$M, 6, FALSE))),VLOOKUP($A1179,'asset_&amp;_open_positions'!$E:$M, 8, FALSE),1))),"")</f>
        <v/>
      </c>
      <c r="D1179" s="42" t="str">
        <f>IF(trading_client_detail!$A1179&lt;&gt;"",IF(OR(LEFT(trading_client_detail!$F1179,3)="USD",RIGHT(trading_client_detail!$F1179,3)="USD",LEFT(trading_client_detail!$F1179,3)="EUR",RIGHT(trading_client_detail!$F1179,3)="EUR"),"",trading_client_detail!$G1179),"")</f>
        <v/>
      </c>
    </row>
    <row r="1180" spans="1:4" x14ac:dyDescent="0.25">
      <c r="A1180" t="str">
        <f>IF(AND(trading_client_detail!$A1180&lt;&gt;"",ROUND(trading_client_detail!$G1180,0)&lt;&gt;0),IF(OR(LEFT(trading_client_detail!$F1180,3)="USD",RIGHT(trading_client_detail!$F1180,3)="USD",LEFT(trading_client_detail!$F1180,3)="EUR",RIGHT(trading_client_detail!$F1180,3)="EUR"),"",IF(NOT(ISERROR(VLOOKUP(trading_client_detail!$E1180,'asset_&amp;_open_positions'!$E:$M, 9, FALSE))),VLOOKUP(trading_client_detail!$E1180,'asset_&amp;_open_positions'!$E:$M, 9, FALSE),IF(NOT(ISERROR(VLOOKUP(trading_client_detail!$F1180,'asset_&amp;_open_positions'!$E:$M, 9, FALSE))),VLOOKUP(trading_client_detail!$F1180,'asset_&amp;_open_positions'!$E:$M, 9, FALSE),RIGHT(trading_client_detail!$F1180,LEN(trading_client_detail!$F1180)-1)))),"")</f>
        <v/>
      </c>
      <c r="B1180" t="str">
        <f>IF(AND(trading_client_detail!$A1180&lt;&gt;"",ROUND(trading_client_detail!$G1180,0)&lt;&gt;0),IF(OR(LEFT(trading_client_detail!$F1180,3)="USD",RIGHT(trading_client_detail!$F1180,3)="USD"),"",IF(NOT(ISERROR(VLOOKUP(trading_client_detail!$E1180,'asset_&amp;_open_positions'!$E:$M, 6, FALSE))),VLOOKUP(trading_client_detail!$E1180,'asset_&amp;_open_positions'!$E:$M, 6, FALSE),IF(NOT(ISERROR(VLOOKUP($A1180,'asset_&amp;_open_positions'!$E:$M, 6, FALSE))),VLOOKUP($A1180,'asset_&amp;_open_positions'!$E:$M, 6, FALSE),"ASSET"))),"")</f>
        <v/>
      </c>
      <c r="C1180" t="str">
        <f>IF(AND(trading_client_detail!$A1180&lt;&gt;"",ROUND(trading_client_detail!$G1180,0)&lt;&gt;0),IF(OR(LEFT(trading_client_detail!$F1180,3)="USD",RIGHT(trading_client_detail!$F1180,3)="USD"),"",IF(NOT(ISERROR(VLOOKUP(trading_client_detail!$E1180,'asset_&amp;_open_positions'!$E:$M, 6, FALSE))),VLOOKUP(trading_client_detail!$E1180,'asset_&amp;_open_positions'!$E:$M, 8, FALSE),IF(NOT(ISERROR(VLOOKUP($A1180,'asset_&amp;_open_positions'!$E:$M, 6, FALSE))),VLOOKUP($A1180,'asset_&amp;_open_positions'!$E:$M, 8, FALSE),1))),"")</f>
        <v/>
      </c>
      <c r="D1180" s="42" t="str">
        <f>IF(trading_client_detail!$A1180&lt;&gt;"",IF(OR(LEFT(trading_client_detail!$F1180,3)="USD",RIGHT(trading_client_detail!$F1180,3)="USD",LEFT(trading_client_detail!$F1180,3)="EUR",RIGHT(trading_client_detail!$F1180,3)="EUR"),"",trading_client_detail!$G1180),"")</f>
        <v/>
      </c>
    </row>
    <row r="1181" spans="1:4" x14ac:dyDescent="0.25">
      <c r="A1181" t="str">
        <f>IF(AND(trading_client_detail!$A1181&lt;&gt;"",ROUND(trading_client_detail!$G1181,0)&lt;&gt;0),IF(OR(LEFT(trading_client_detail!$F1181,3)="USD",RIGHT(trading_client_detail!$F1181,3)="USD",LEFT(trading_client_detail!$F1181,3)="EUR",RIGHT(trading_client_detail!$F1181,3)="EUR"),"",IF(NOT(ISERROR(VLOOKUP(trading_client_detail!$E1181,'asset_&amp;_open_positions'!$E:$M, 9, FALSE))),VLOOKUP(trading_client_detail!$E1181,'asset_&amp;_open_positions'!$E:$M, 9, FALSE),IF(NOT(ISERROR(VLOOKUP(trading_client_detail!$F1181,'asset_&amp;_open_positions'!$E:$M, 9, FALSE))),VLOOKUP(trading_client_detail!$F1181,'asset_&amp;_open_positions'!$E:$M, 9, FALSE),RIGHT(trading_client_detail!$F1181,LEN(trading_client_detail!$F1181)-1)))),"")</f>
        <v/>
      </c>
      <c r="B1181" t="str">
        <f>IF(AND(trading_client_detail!$A1181&lt;&gt;"",ROUND(trading_client_detail!$G1181,0)&lt;&gt;0),IF(OR(LEFT(trading_client_detail!$F1181,3)="USD",RIGHT(trading_client_detail!$F1181,3)="USD"),"",IF(NOT(ISERROR(VLOOKUP(trading_client_detail!$E1181,'asset_&amp;_open_positions'!$E:$M, 6, FALSE))),VLOOKUP(trading_client_detail!$E1181,'asset_&amp;_open_positions'!$E:$M, 6, FALSE),IF(NOT(ISERROR(VLOOKUP($A1181,'asset_&amp;_open_positions'!$E:$M, 6, FALSE))),VLOOKUP($A1181,'asset_&amp;_open_positions'!$E:$M, 6, FALSE),"ASSET"))),"")</f>
        <v/>
      </c>
      <c r="C1181" t="str">
        <f>IF(AND(trading_client_detail!$A1181&lt;&gt;"",ROUND(trading_client_detail!$G1181,0)&lt;&gt;0),IF(OR(LEFT(trading_client_detail!$F1181,3)="USD",RIGHT(trading_client_detail!$F1181,3)="USD"),"",IF(NOT(ISERROR(VLOOKUP(trading_client_detail!$E1181,'asset_&amp;_open_positions'!$E:$M, 6, FALSE))),VLOOKUP(trading_client_detail!$E1181,'asset_&amp;_open_positions'!$E:$M, 8, FALSE),IF(NOT(ISERROR(VLOOKUP($A1181,'asset_&amp;_open_positions'!$E:$M, 6, FALSE))),VLOOKUP($A1181,'asset_&amp;_open_positions'!$E:$M, 8, FALSE),1))),"")</f>
        <v/>
      </c>
      <c r="D1181" s="42" t="str">
        <f>IF(trading_client_detail!$A1181&lt;&gt;"",IF(OR(LEFT(trading_client_detail!$F1181,3)="USD",RIGHT(trading_client_detail!$F1181,3)="USD",LEFT(trading_client_detail!$F1181,3)="EUR",RIGHT(trading_client_detail!$F1181,3)="EUR"),"",trading_client_detail!$G1181),"")</f>
        <v/>
      </c>
    </row>
    <row r="1182" spans="1:4" x14ac:dyDescent="0.25">
      <c r="A1182" t="str">
        <f>IF(AND(trading_client_detail!$A1182&lt;&gt;"",ROUND(trading_client_detail!$G1182,0)&lt;&gt;0),IF(OR(LEFT(trading_client_detail!$F1182,3)="USD",RIGHT(trading_client_detail!$F1182,3)="USD",LEFT(trading_client_detail!$F1182,3)="EUR",RIGHT(trading_client_detail!$F1182,3)="EUR"),"",IF(NOT(ISERROR(VLOOKUP(trading_client_detail!$E1182,'asset_&amp;_open_positions'!$E:$M, 9, FALSE))),VLOOKUP(trading_client_detail!$E1182,'asset_&amp;_open_positions'!$E:$M, 9, FALSE),IF(NOT(ISERROR(VLOOKUP(trading_client_detail!$F1182,'asset_&amp;_open_positions'!$E:$M, 9, FALSE))),VLOOKUP(trading_client_detail!$F1182,'asset_&amp;_open_positions'!$E:$M, 9, FALSE),RIGHT(trading_client_detail!$F1182,LEN(trading_client_detail!$F1182)-1)))),"")</f>
        <v/>
      </c>
      <c r="B1182" t="str">
        <f>IF(AND(trading_client_detail!$A1182&lt;&gt;"",ROUND(trading_client_detail!$G1182,0)&lt;&gt;0),IF(OR(LEFT(trading_client_detail!$F1182,3)="USD",RIGHT(trading_client_detail!$F1182,3)="USD"),"",IF(NOT(ISERROR(VLOOKUP(trading_client_detail!$E1182,'asset_&amp;_open_positions'!$E:$M, 6, FALSE))),VLOOKUP(trading_client_detail!$E1182,'asset_&amp;_open_positions'!$E:$M, 6, FALSE),IF(NOT(ISERROR(VLOOKUP($A1182,'asset_&amp;_open_positions'!$E:$M, 6, FALSE))),VLOOKUP($A1182,'asset_&amp;_open_positions'!$E:$M, 6, FALSE),"ASSET"))),"")</f>
        <v/>
      </c>
      <c r="C1182" t="str">
        <f>IF(AND(trading_client_detail!$A1182&lt;&gt;"",ROUND(trading_client_detail!$G1182,0)&lt;&gt;0),IF(OR(LEFT(trading_client_detail!$F1182,3)="USD",RIGHT(trading_client_detail!$F1182,3)="USD"),"",IF(NOT(ISERROR(VLOOKUP(trading_client_detail!$E1182,'asset_&amp;_open_positions'!$E:$M, 6, FALSE))),VLOOKUP(trading_client_detail!$E1182,'asset_&amp;_open_positions'!$E:$M, 8, FALSE),IF(NOT(ISERROR(VLOOKUP($A1182,'asset_&amp;_open_positions'!$E:$M, 6, FALSE))),VLOOKUP($A1182,'asset_&amp;_open_positions'!$E:$M, 8, FALSE),1))),"")</f>
        <v/>
      </c>
      <c r="D1182" s="42" t="str">
        <f>IF(trading_client_detail!$A1182&lt;&gt;"",IF(OR(LEFT(trading_client_detail!$F1182,3)="USD",RIGHT(trading_client_detail!$F1182,3)="USD",LEFT(trading_client_detail!$F1182,3)="EUR",RIGHT(trading_client_detail!$F1182,3)="EUR"),"",trading_client_detail!$G1182),"")</f>
        <v/>
      </c>
    </row>
    <row r="1183" spans="1:4" x14ac:dyDescent="0.25">
      <c r="A1183" t="str">
        <f>IF(AND(trading_client_detail!$A1183&lt;&gt;"",ROUND(trading_client_detail!$G1183,0)&lt;&gt;0),IF(OR(LEFT(trading_client_detail!$F1183,3)="USD",RIGHT(trading_client_detail!$F1183,3)="USD",LEFT(trading_client_detail!$F1183,3)="EUR",RIGHT(trading_client_detail!$F1183,3)="EUR"),"",IF(NOT(ISERROR(VLOOKUP(trading_client_detail!$E1183,'asset_&amp;_open_positions'!$E:$M, 9, FALSE))),VLOOKUP(trading_client_detail!$E1183,'asset_&amp;_open_positions'!$E:$M, 9, FALSE),IF(NOT(ISERROR(VLOOKUP(trading_client_detail!$F1183,'asset_&amp;_open_positions'!$E:$M, 9, FALSE))),VLOOKUP(trading_client_detail!$F1183,'asset_&amp;_open_positions'!$E:$M, 9, FALSE),RIGHT(trading_client_detail!$F1183,LEN(trading_client_detail!$F1183)-1)))),"")</f>
        <v/>
      </c>
      <c r="B1183" t="str">
        <f>IF(AND(trading_client_detail!$A1183&lt;&gt;"",ROUND(trading_client_detail!$G1183,0)&lt;&gt;0),IF(OR(LEFT(trading_client_detail!$F1183,3)="USD",RIGHT(trading_client_detail!$F1183,3)="USD"),"",IF(NOT(ISERROR(VLOOKUP(trading_client_detail!$E1183,'asset_&amp;_open_positions'!$E:$M, 6, FALSE))),VLOOKUP(trading_client_detail!$E1183,'asset_&amp;_open_positions'!$E:$M, 6, FALSE),IF(NOT(ISERROR(VLOOKUP($A1183,'asset_&amp;_open_positions'!$E:$M, 6, FALSE))),VLOOKUP($A1183,'asset_&amp;_open_positions'!$E:$M, 6, FALSE),"ASSET"))),"")</f>
        <v/>
      </c>
      <c r="C1183" t="str">
        <f>IF(AND(trading_client_detail!$A1183&lt;&gt;"",ROUND(trading_client_detail!$G1183,0)&lt;&gt;0),IF(OR(LEFT(trading_client_detail!$F1183,3)="USD",RIGHT(trading_client_detail!$F1183,3)="USD"),"",IF(NOT(ISERROR(VLOOKUP(trading_client_detail!$E1183,'asset_&amp;_open_positions'!$E:$M, 6, FALSE))),VLOOKUP(trading_client_detail!$E1183,'asset_&amp;_open_positions'!$E:$M, 8, FALSE),IF(NOT(ISERROR(VLOOKUP($A1183,'asset_&amp;_open_positions'!$E:$M, 6, FALSE))),VLOOKUP($A1183,'asset_&amp;_open_positions'!$E:$M, 8, FALSE),1))),"")</f>
        <v/>
      </c>
      <c r="D1183" s="42" t="str">
        <f>IF(trading_client_detail!$A1183&lt;&gt;"",IF(OR(LEFT(trading_client_detail!$F1183,3)="USD",RIGHT(trading_client_detail!$F1183,3)="USD",LEFT(trading_client_detail!$F1183,3)="EUR",RIGHT(trading_client_detail!$F1183,3)="EUR"),"",trading_client_detail!$G1183),"")</f>
        <v/>
      </c>
    </row>
    <row r="1184" spans="1:4" x14ac:dyDescent="0.25">
      <c r="A1184" t="str">
        <f>IF(AND(trading_client_detail!$A1184&lt;&gt;"",ROUND(trading_client_detail!$G1184,0)&lt;&gt;0),IF(OR(LEFT(trading_client_detail!$F1184,3)="USD",RIGHT(trading_client_detail!$F1184,3)="USD",LEFT(trading_client_detail!$F1184,3)="EUR",RIGHT(trading_client_detail!$F1184,3)="EUR"),"",IF(NOT(ISERROR(VLOOKUP(trading_client_detail!$E1184,'asset_&amp;_open_positions'!$E:$M, 9, FALSE))),VLOOKUP(trading_client_detail!$E1184,'asset_&amp;_open_positions'!$E:$M, 9, FALSE),IF(NOT(ISERROR(VLOOKUP(trading_client_detail!$F1184,'asset_&amp;_open_positions'!$E:$M, 9, FALSE))),VLOOKUP(trading_client_detail!$F1184,'asset_&amp;_open_positions'!$E:$M, 9, FALSE),RIGHT(trading_client_detail!$F1184,LEN(trading_client_detail!$F1184)-1)))),"")</f>
        <v/>
      </c>
      <c r="B1184" t="str">
        <f>IF(AND(trading_client_detail!$A1184&lt;&gt;"",ROUND(trading_client_detail!$G1184,0)&lt;&gt;0),IF(OR(LEFT(trading_client_detail!$F1184,3)="USD",RIGHT(trading_client_detail!$F1184,3)="USD"),"",IF(NOT(ISERROR(VLOOKUP(trading_client_detail!$E1184,'asset_&amp;_open_positions'!$E:$M, 6, FALSE))),VLOOKUP(trading_client_detail!$E1184,'asset_&amp;_open_positions'!$E:$M, 6, FALSE),IF(NOT(ISERROR(VLOOKUP($A1184,'asset_&amp;_open_positions'!$E:$M, 6, FALSE))),VLOOKUP($A1184,'asset_&amp;_open_positions'!$E:$M, 6, FALSE),"ASSET"))),"")</f>
        <v/>
      </c>
      <c r="C1184" t="str">
        <f>IF(AND(trading_client_detail!$A1184&lt;&gt;"",ROUND(trading_client_detail!$G1184,0)&lt;&gt;0),IF(OR(LEFT(trading_client_detail!$F1184,3)="USD",RIGHT(trading_client_detail!$F1184,3)="USD"),"",IF(NOT(ISERROR(VLOOKUP(trading_client_detail!$E1184,'asset_&amp;_open_positions'!$E:$M, 6, FALSE))),VLOOKUP(trading_client_detail!$E1184,'asset_&amp;_open_positions'!$E:$M, 8, FALSE),IF(NOT(ISERROR(VLOOKUP($A1184,'asset_&amp;_open_positions'!$E:$M, 6, FALSE))),VLOOKUP($A1184,'asset_&amp;_open_positions'!$E:$M, 8, FALSE),1))),"")</f>
        <v/>
      </c>
      <c r="D1184" s="42" t="str">
        <f>IF(trading_client_detail!$A1184&lt;&gt;"",IF(OR(LEFT(trading_client_detail!$F1184,3)="USD",RIGHT(trading_client_detail!$F1184,3)="USD",LEFT(trading_client_detail!$F1184,3)="EUR",RIGHT(trading_client_detail!$F1184,3)="EUR"),"",trading_client_detail!$G1184),"")</f>
        <v/>
      </c>
    </row>
    <row r="1185" spans="1:4" x14ac:dyDescent="0.25">
      <c r="A1185" t="str">
        <f>IF(AND(trading_client_detail!$A1185&lt;&gt;"",ROUND(trading_client_detail!$G1185,0)&lt;&gt;0),IF(OR(LEFT(trading_client_detail!$F1185,3)="USD",RIGHT(trading_client_detail!$F1185,3)="USD",LEFT(trading_client_detail!$F1185,3)="EUR",RIGHT(trading_client_detail!$F1185,3)="EUR"),"",IF(NOT(ISERROR(VLOOKUP(trading_client_detail!$E1185,'asset_&amp;_open_positions'!$E:$M, 9, FALSE))),VLOOKUP(trading_client_detail!$E1185,'asset_&amp;_open_positions'!$E:$M, 9, FALSE),IF(NOT(ISERROR(VLOOKUP(trading_client_detail!$F1185,'asset_&amp;_open_positions'!$E:$M, 9, FALSE))),VLOOKUP(trading_client_detail!$F1185,'asset_&amp;_open_positions'!$E:$M, 9, FALSE),RIGHT(trading_client_detail!$F1185,LEN(trading_client_detail!$F1185)-1)))),"")</f>
        <v/>
      </c>
      <c r="B1185" t="str">
        <f>IF(AND(trading_client_detail!$A1185&lt;&gt;"",ROUND(trading_client_detail!$G1185,0)&lt;&gt;0),IF(OR(LEFT(trading_client_detail!$F1185,3)="USD",RIGHT(trading_client_detail!$F1185,3)="USD"),"",IF(NOT(ISERROR(VLOOKUP(trading_client_detail!$E1185,'asset_&amp;_open_positions'!$E:$M, 6, FALSE))),VLOOKUP(trading_client_detail!$E1185,'asset_&amp;_open_positions'!$E:$M, 6, FALSE),IF(NOT(ISERROR(VLOOKUP($A1185,'asset_&amp;_open_positions'!$E:$M, 6, FALSE))),VLOOKUP($A1185,'asset_&amp;_open_positions'!$E:$M, 6, FALSE),"ASSET"))),"")</f>
        <v/>
      </c>
      <c r="C1185" t="str">
        <f>IF(AND(trading_client_detail!$A1185&lt;&gt;"",ROUND(trading_client_detail!$G1185,0)&lt;&gt;0),IF(OR(LEFT(trading_client_detail!$F1185,3)="USD",RIGHT(trading_client_detail!$F1185,3)="USD"),"",IF(NOT(ISERROR(VLOOKUP(trading_client_detail!$E1185,'asset_&amp;_open_positions'!$E:$M, 6, FALSE))),VLOOKUP(trading_client_detail!$E1185,'asset_&amp;_open_positions'!$E:$M, 8, FALSE),IF(NOT(ISERROR(VLOOKUP($A1185,'asset_&amp;_open_positions'!$E:$M, 6, FALSE))),VLOOKUP($A1185,'asset_&amp;_open_positions'!$E:$M, 8, FALSE),1))),"")</f>
        <v/>
      </c>
      <c r="D1185" s="42" t="str">
        <f>IF(trading_client_detail!$A1185&lt;&gt;"",IF(OR(LEFT(trading_client_detail!$F1185,3)="USD",RIGHT(trading_client_detail!$F1185,3)="USD",LEFT(trading_client_detail!$F1185,3)="EUR",RIGHT(trading_client_detail!$F1185,3)="EUR"),"",trading_client_detail!$G1185),"")</f>
        <v/>
      </c>
    </row>
    <row r="1186" spans="1:4" x14ac:dyDescent="0.25">
      <c r="A1186" t="str">
        <f>IF(AND(trading_client_detail!$A1186&lt;&gt;"",ROUND(trading_client_detail!$G1186,0)&lt;&gt;0),IF(OR(LEFT(trading_client_detail!$F1186,3)="USD",RIGHT(trading_client_detail!$F1186,3)="USD",LEFT(trading_client_detail!$F1186,3)="EUR",RIGHT(trading_client_detail!$F1186,3)="EUR"),"",IF(NOT(ISERROR(VLOOKUP(trading_client_detail!$E1186,'asset_&amp;_open_positions'!$E:$M, 9, FALSE))),VLOOKUP(trading_client_detail!$E1186,'asset_&amp;_open_positions'!$E:$M, 9, FALSE),IF(NOT(ISERROR(VLOOKUP(trading_client_detail!$F1186,'asset_&amp;_open_positions'!$E:$M, 9, FALSE))),VLOOKUP(trading_client_detail!$F1186,'asset_&amp;_open_positions'!$E:$M, 9, FALSE),RIGHT(trading_client_detail!$F1186,LEN(trading_client_detail!$F1186)-1)))),"")</f>
        <v/>
      </c>
      <c r="B1186" t="str">
        <f>IF(AND(trading_client_detail!$A1186&lt;&gt;"",ROUND(trading_client_detail!$G1186,0)&lt;&gt;0),IF(OR(LEFT(trading_client_detail!$F1186,3)="USD",RIGHT(trading_client_detail!$F1186,3)="USD"),"",IF(NOT(ISERROR(VLOOKUP(trading_client_detail!$E1186,'asset_&amp;_open_positions'!$E:$M, 6, FALSE))),VLOOKUP(trading_client_detail!$E1186,'asset_&amp;_open_positions'!$E:$M, 6, FALSE),IF(NOT(ISERROR(VLOOKUP($A1186,'asset_&amp;_open_positions'!$E:$M, 6, FALSE))),VLOOKUP($A1186,'asset_&amp;_open_positions'!$E:$M, 6, FALSE),"ASSET"))),"")</f>
        <v/>
      </c>
      <c r="C1186" t="str">
        <f>IF(AND(trading_client_detail!$A1186&lt;&gt;"",ROUND(trading_client_detail!$G1186,0)&lt;&gt;0),IF(OR(LEFT(trading_client_detail!$F1186,3)="USD",RIGHT(trading_client_detail!$F1186,3)="USD"),"",IF(NOT(ISERROR(VLOOKUP(trading_client_detail!$E1186,'asset_&amp;_open_positions'!$E:$M, 6, FALSE))),VLOOKUP(trading_client_detail!$E1186,'asset_&amp;_open_positions'!$E:$M, 8, FALSE),IF(NOT(ISERROR(VLOOKUP($A1186,'asset_&amp;_open_positions'!$E:$M, 6, FALSE))),VLOOKUP($A1186,'asset_&amp;_open_positions'!$E:$M, 8, FALSE),1))),"")</f>
        <v/>
      </c>
      <c r="D1186" s="42" t="str">
        <f>IF(trading_client_detail!$A1186&lt;&gt;"",IF(OR(LEFT(trading_client_detail!$F1186,3)="USD",RIGHT(trading_client_detail!$F1186,3)="USD",LEFT(trading_client_detail!$F1186,3)="EUR",RIGHT(trading_client_detail!$F1186,3)="EUR"),"",trading_client_detail!$G1186),"")</f>
        <v/>
      </c>
    </row>
    <row r="1187" spans="1:4" x14ac:dyDescent="0.25">
      <c r="A1187" t="str">
        <f>IF(AND(trading_client_detail!$A1187&lt;&gt;"",ROUND(trading_client_detail!$G1187,0)&lt;&gt;0),IF(OR(LEFT(trading_client_detail!$F1187,3)="USD",RIGHT(trading_client_detail!$F1187,3)="USD",LEFT(trading_client_detail!$F1187,3)="EUR",RIGHT(trading_client_detail!$F1187,3)="EUR"),"",IF(NOT(ISERROR(VLOOKUP(trading_client_detail!$E1187,'asset_&amp;_open_positions'!$E:$M, 9, FALSE))),VLOOKUP(trading_client_detail!$E1187,'asset_&amp;_open_positions'!$E:$M, 9, FALSE),IF(NOT(ISERROR(VLOOKUP(trading_client_detail!$F1187,'asset_&amp;_open_positions'!$E:$M, 9, FALSE))),VLOOKUP(trading_client_detail!$F1187,'asset_&amp;_open_positions'!$E:$M, 9, FALSE),RIGHT(trading_client_detail!$F1187,LEN(trading_client_detail!$F1187)-1)))),"")</f>
        <v/>
      </c>
      <c r="B1187" t="str">
        <f>IF(AND(trading_client_detail!$A1187&lt;&gt;"",ROUND(trading_client_detail!$G1187,0)&lt;&gt;0),IF(OR(LEFT(trading_client_detail!$F1187,3)="USD",RIGHT(trading_client_detail!$F1187,3)="USD"),"",IF(NOT(ISERROR(VLOOKUP(trading_client_detail!$E1187,'asset_&amp;_open_positions'!$E:$M, 6, FALSE))),VLOOKUP(trading_client_detail!$E1187,'asset_&amp;_open_positions'!$E:$M, 6, FALSE),IF(NOT(ISERROR(VLOOKUP($A1187,'asset_&amp;_open_positions'!$E:$M, 6, FALSE))),VLOOKUP($A1187,'asset_&amp;_open_positions'!$E:$M, 6, FALSE),"ASSET"))),"")</f>
        <v/>
      </c>
      <c r="C1187" t="str">
        <f>IF(AND(trading_client_detail!$A1187&lt;&gt;"",ROUND(trading_client_detail!$G1187,0)&lt;&gt;0),IF(OR(LEFT(trading_client_detail!$F1187,3)="USD",RIGHT(trading_client_detail!$F1187,3)="USD"),"",IF(NOT(ISERROR(VLOOKUP(trading_client_detail!$E1187,'asset_&amp;_open_positions'!$E:$M, 6, FALSE))),VLOOKUP(trading_client_detail!$E1187,'asset_&amp;_open_positions'!$E:$M, 8, FALSE),IF(NOT(ISERROR(VLOOKUP($A1187,'asset_&amp;_open_positions'!$E:$M, 6, FALSE))),VLOOKUP($A1187,'asset_&amp;_open_positions'!$E:$M, 8, FALSE),1))),"")</f>
        <v/>
      </c>
      <c r="D1187" s="42" t="str">
        <f>IF(trading_client_detail!$A1187&lt;&gt;"",IF(OR(LEFT(trading_client_detail!$F1187,3)="USD",RIGHT(trading_client_detail!$F1187,3)="USD",LEFT(trading_client_detail!$F1187,3)="EUR",RIGHT(trading_client_detail!$F1187,3)="EUR"),"",trading_client_detail!$G1187),"")</f>
        <v/>
      </c>
    </row>
    <row r="1188" spans="1:4" x14ac:dyDescent="0.25">
      <c r="A1188" t="str">
        <f>IF(AND(trading_client_detail!$A1188&lt;&gt;"",ROUND(trading_client_detail!$G1188,0)&lt;&gt;0),IF(OR(LEFT(trading_client_detail!$F1188,3)="USD",RIGHT(trading_client_detail!$F1188,3)="USD",LEFT(trading_client_detail!$F1188,3)="EUR",RIGHT(trading_client_detail!$F1188,3)="EUR"),"",IF(NOT(ISERROR(VLOOKUP(trading_client_detail!$E1188,'asset_&amp;_open_positions'!$E:$M, 9, FALSE))),VLOOKUP(trading_client_detail!$E1188,'asset_&amp;_open_positions'!$E:$M, 9, FALSE),IF(NOT(ISERROR(VLOOKUP(trading_client_detail!$F1188,'asset_&amp;_open_positions'!$E:$M, 9, FALSE))),VLOOKUP(trading_client_detail!$F1188,'asset_&amp;_open_positions'!$E:$M, 9, FALSE),RIGHT(trading_client_detail!$F1188,LEN(trading_client_detail!$F1188)-1)))),"")</f>
        <v/>
      </c>
      <c r="B1188" t="str">
        <f>IF(AND(trading_client_detail!$A1188&lt;&gt;"",ROUND(trading_client_detail!$G1188,0)&lt;&gt;0),IF(OR(LEFT(trading_client_detail!$F1188,3)="USD",RIGHT(trading_client_detail!$F1188,3)="USD"),"",IF(NOT(ISERROR(VLOOKUP(trading_client_detail!$E1188,'asset_&amp;_open_positions'!$E:$M, 6, FALSE))),VLOOKUP(trading_client_detail!$E1188,'asset_&amp;_open_positions'!$E:$M, 6, FALSE),IF(NOT(ISERROR(VLOOKUP($A1188,'asset_&amp;_open_positions'!$E:$M, 6, FALSE))),VLOOKUP($A1188,'asset_&amp;_open_positions'!$E:$M, 6, FALSE),"ASSET"))),"")</f>
        <v/>
      </c>
      <c r="C1188" t="str">
        <f>IF(AND(trading_client_detail!$A1188&lt;&gt;"",ROUND(trading_client_detail!$G1188,0)&lt;&gt;0),IF(OR(LEFT(trading_client_detail!$F1188,3)="USD",RIGHT(trading_client_detail!$F1188,3)="USD"),"",IF(NOT(ISERROR(VLOOKUP(trading_client_detail!$E1188,'asset_&amp;_open_positions'!$E:$M, 6, FALSE))),VLOOKUP(trading_client_detail!$E1188,'asset_&amp;_open_positions'!$E:$M, 8, FALSE),IF(NOT(ISERROR(VLOOKUP($A1188,'asset_&amp;_open_positions'!$E:$M, 6, FALSE))),VLOOKUP($A1188,'asset_&amp;_open_positions'!$E:$M, 8, FALSE),1))),"")</f>
        <v/>
      </c>
      <c r="D1188" s="42" t="str">
        <f>IF(trading_client_detail!$A1188&lt;&gt;"",IF(OR(LEFT(trading_client_detail!$F1188,3)="USD",RIGHT(trading_client_detail!$F1188,3)="USD",LEFT(trading_client_detail!$F1188,3)="EUR",RIGHT(trading_client_detail!$F1188,3)="EUR"),"",trading_client_detail!$G1188),"")</f>
        <v/>
      </c>
    </row>
    <row r="1189" spans="1:4" x14ac:dyDescent="0.25">
      <c r="A1189" t="str">
        <f>IF(AND(trading_client_detail!$A1189&lt;&gt;"",ROUND(trading_client_detail!$G1189,0)&lt;&gt;0),IF(OR(LEFT(trading_client_detail!$F1189,3)="USD",RIGHT(trading_client_detail!$F1189,3)="USD",LEFT(trading_client_detail!$F1189,3)="EUR",RIGHT(trading_client_detail!$F1189,3)="EUR"),"",IF(NOT(ISERROR(VLOOKUP(trading_client_detail!$E1189,'asset_&amp;_open_positions'!$E:$M, 9, FALSE))),VLOOKUP(trading_client_detail!$E1189,'asset_&amp;_open_positions'!$E:$M, 9, FALSE),IF(NOT(ISERROR(VLOOKUP(trading_client_detail!$F1189,'asset_&amp;_open_positions'!$E:$M, 9, FALSE))),VLOOKUP(trading_client_detail!$F1189,'asset_&amp;_open_positions'!$E:$M, 9, FALSE),RIGHT(trading_client_detail!$F1189,LEN(trading_client_detail!$F1189)-1)))),"")</f>
        <v/>
      </c>
      <c r="B1189" t="str">
        <f>IF(AND(trading_client_detail!$A1189&lt;&gt;"",ROUND(trading_client_detail!$G1189,0)&lt;&gt;0),IF(OR(LEFT(trading_client_detail!$F1189,3)="USD",RIGHT(trading_client_detail!$F1189,3)="USD"),"",IF(NOT(ISERROR(VLOOKUP(trading_client_detail!$E1189,'asset_&amp;_open_positions'!$E:$M, 6, FALSE))),VLOOKUP(trading_client_detail!$E1189,'asset_&amp;_open_positions'!$E:$M, 6, FALSE),IF(NOT(ISERROR(VLOOKUP($A1189,'asset_&amp;_open_positions'!$E:$M, 6, FALSE))),VLOOKUP($A1189,'asset_&amp;_open_positions'!$E:$M, 6, FALSE),"ASSET"))),"")</f>
        <v/>
      </c>
      <c r="C1189" t="str">
        <f>IF(AND(trading_client_detail!$A1189&lt;&gt;"",ROUND(trading_client_detail!$G1189,0)&lt;&gt;0),IF(OR(LEFT(trading_client_detail!$F1189,3)="USD",RIGHT(trading_client_detail!$F1189,3)="USD"),"",IF(NOT(ISERROR(VLOOKUP(trading_client_detail!$E1189,'asset_&amp;_open_positions'!$E:$M, 6, FALSE))),VLOOKUP(trading_client_detail!$E1189,'asset_&amp;_open_positions'!$E:$M, 8, FALSE),IF(NOT(ISERROR(VLOOKUP($A1189,'asset_&amp;_open_positions'!$E:$M, 6, FALSE))),VLOOKUP($A1189,'asset_&amp;_open_positions'!$E:$M, 8, FALSE),1))),"")</f>
        <v/>
      </c>
      <c r="D1189" s="42" t="str">
        <f>IF(trading_client_detail!$A1189&lt;&gt;"",IF(OR(LEFT(trading_client_detail!$F1189,3)="USD",RIGHT(trading_client_detail!$F1189,3)="USD",LEFT(trading_client_detail!$F1189,3)="EUR",RIGHT(trading_client_detail!$F1189,3)="EUR"),"",trading_client_detail!$G1189),"")</f>
        <v/>
      </c>
    </row>
    <row r="1190" spans="1:4" x14ac:dyDescent="0.25">
      <c r="A1190" t="str">
        <f>IF(AND(trading_client_detail!$A1190&lt;&gt;"",ROUND(trading_client_detail!$G1190,0)&lt;&gt;0),IF(OR(LEFT(trading_client_detail!$F1190,3)="USD",RIGHT(trading_client_detail!$F1190,3)="USD",LEFT(trading_client_detail!$F1190,3)="EUR",RIGHT(trading_client_detail!$F1190,3)="EUR"),"",IF(NOT(ISERROR(VLOOKUP(trading_client_detail!$E1190,'asset_&amp;_open_positions'!$E:$M, 9, FALSE))),VLOOKUP(trading_client_detail!$E1190,'asset_&amp;_open_positions'!$E:$M, 9, FALSE),IF(NOT(ISERROR(VLOOKUP(trading_client_detail!$F1190,'asset_&amp;_open_positions'!$E:$M, 9, FALSE))),VLOOKUP(trading_client_detail!$F1190,'asset_&amp;_open_positions'!$E:$M, 9, FALSE),RIGHT(trading_client_detail!$F1190,LEN(trading_client_detail!$F1190)-1)))),"")</f>
        <v/>
      </c>
      <c r="B1190" t="str">
        <f>IF(AND(trading_client_detail!$A1190&lt;&gt;"",ROUND(trading_client_detail!$G1190,0)&lt;&gt;0),IF(OR(LEFT(trading_client_detail!$F1190,3)="USD",RIGHT(trading_client_detail!$F1190,3)="USD"),"",IF(NOT(ISERROR(VLOOKUP(trading_client_detail!$E1190,'asset_&amp;_open_positions'!$E:$M, 6, FALSE))),VLOOKUP(trading_client_detail!$E1190,'asset_&amp;_open_positions'!$E:$M, 6, FALSE),IF(NOT(ISERROR(VLOOKUP($A1190,'asset_&amp;_open_positions'!$E:$M, 6, FALSE))),VLOOKUP($A1190,'asset_&amp;_open_positions'!$E:$M, 6, FALSE),"ASSET"))),"")</f>
        <v/>
      </c>
      <c r="C1190" t="str">
        <f>IF(AND(trading_client_detail!$A1190&lt;&gt;"",ROUND(trading_client_detail!$G1190,0)&lt;&gt;0),IF(OR(LEFT(trading_client_detail!$F1190,3)="USD",RIGHT(trading_client_detail!$F1190,3)="USD"),"",IF(NOT(ISERROR(VLOOKUP(trading_client_detail!$E1190,'asset_&amp;_open_positions'!$E:$M, 6, FALSE))),VLOOKUP(trading_client_detail!$E1190,'asset_&amp;_open_positions'!$E:$M, 8, FALSE),IF(NOT(ISERROR(VLOOKUP($A1190,'asset_&amp;_open_positions'!$E:$M, 6, FALSE))),VLOOKUP($A1190,'asset_&amp;_open_positions'!$E:$M, 8, FALSE),1))),"")</f>
        <v/>
      </c>
      <c r="D1190" s="42" t="str">
        <f>IF(trading_client_detail!$A1190&lt;&gt;"",IF(OR(LEFT(trading_client_detail!$F1190,3)="USD",RIGHT(trading_client_detail!$F1190,3)="USD",LEFT(trading_client_detail!$F1190,3)="EUR",RIGHT(trading_client_detail!$F1190,3)="EUR"),"",trading_client_detail!$G1190),"")</f>
        <v/>
      </c>
    </row>
    <row r="1191" spans="1:4" x14ac:dyDescent="0.25">
      <c r="A1191" t="str">
        <f>IF(AND(trading_client_detail!$A1191&lt;&gt;"",ROUND(trading_client_detail!$G1191,0)&lt;&gt;0),IF(OR(LEFT(trading_client_detail!$F1191,3)="USD",RIGHT(trading_client_detail!$F1191,3)="USD",LEFT(trading_client_detail!$F1191,3)="EUR",RIGHT(trading_client_detail!$F1191,3)="EUR"),"",IF(NOT(ISERROR(VLOOKUP(trading_client_detail!$E1191,'asset_&amp;_open_positions'!$E:$M, 9, FALSE))),VLOOKUP(trading_client_detail!$E1191,'asset_&amp;_open_positions'!$E:$M, 9, FALSE),IF(NOT(ISERROR(VLOOKUP(trading_client_detail!$F1191,'asset_&amp;_open_positions'!$E:$M, 9, FALSE))),VLOOKUP(trading_client_detail!$F1191,'asset_&amp;_open_positions'!$E:$M, 9, FALSE),RIGHT(trading_client_detail!$F1191,LEN(trading_client_detail!$F1191)-1)))),"")</f>
        <v/>
      </c>
      <c r="B1191" t="str">
        <f>IF(AND(trading_client_detail!$A1191&lt;&gt;"",ROUND(trading_client_detail!$G1191,0)&lt;&gt;0),IF(OR(LEFT(trading_client_detail!$F1191,3)="USD",RIGHT(trading_client_detail!$F1191,3)="USD"),"",IF(NOT(ISERROR(VLOOKUP(trading_client_detail!$E1191,'asset_&amp;_open_positions'!$E:$M, 6, FALSE))),VLOOKUP(trading_client_detail!$E1191,'asset_&amp;_open_positions'!$E:$M, 6, FALSE),IF(NOT(ISERROR(VLOOKUP($A1191,'asset_&amp;_open_positions'!$E:$M, 6, FALSE))),VLOOKUP($A1191,'asset_&amp;_open_positions'!$E:$M, 6, FALSE),"ASSET"))),"")</f>
        <v/>
      </c>
      <c r="C1191" t="str">
        <f>IF(AND(trading_client_detail!$A1191&lt;&gt;"",ROUND(trading_client_detail!$G1191,0)&lt;&gt;0),IF(OR(LEFT(trading_client_detail!$F1191,3)="USD",RIGHT(trading_client_detail!$F1191,3)="USD"),"",IF(NOT(ISERROR(VLOOKUP(trading_client_detail!$E1191,'asset_&amp;_open_positions'!$E:$M, 6, FALSE))),VLOOKUP(trading_client_detail!$E1191,'asset_&amp;_open_positions'!$E:$M, 8, FALSE),IF(NOT(ISERROR(VLOOKUP($A1191,'asset_&amp;_open_positions'!$E:$M, 6, FALSE))),VLOOKUP($A1191,'asset_&amp;_open_positions'!$E:$M, 8, FALSE),1))),"")</f>
        <v/>
      </c>
      <c r="D1191" s="42" t="str">
        <f>IF(trading_client_detail!$A1191&lt;&gt;"",IF(OR(LEFT(trading_client_detail!$F1191,3)="USD",RIGHT(trading_client_detail!$F1191,3)="USD",LEFT(trading_client_detail!$F1191,3)="EUR",RIGHT(trading_client_detail!$F1191,3)="EUR"),"",trading_client_detail!$G1191),"")</f>
        <v/>
      </c>
    </row>
    <row r="1192" spans="1:4" x14ac:dyDescent="0.25">
      <c r="A1192" t="str">
        <f>IF(AND(trading_client_detail!$A1192&lt;&gt;"",ROUND(trading_client_detail!$G1192,0)&lt;&gt;0),IF(OR(LEFT(trading_client_detail!$F1192,3)="USD",RIGHT(trading_client_detail!$F1192,3)="USD",LEFT(trading_client_detail!$F1192,3)="EUR",RIGHT(trading_client_detail!$F1192,3)="EUR"),"",IF(NOT(ISERROR(VLOOKUP(trading_client_detail!$E1192,'asset_&amp;_open_positions'!$E:$M, 9, FALSE))),VLOOKUP(trading_client_detail!$E1192,'asset_&amp;_open_positions'!$E:$M, 9, FALSE),IF(NOT(ISERROR(VLOOKUP(trading_client_detail!$F1192,'asset_&amp;_open_positions'!$E:$M, 9, FALSE))),VLOOKUP(trading_client_detail!$F1192,'asset_&amp;_open_positions'!$E:$M, 9, FALSE),RIGHT(trading_client_detail!$F1192,LEN(trading_client_detail!$F1192)-1)))),"")</f>
        <v/>
      </c>
      <c r="B1192" t="str">
        <f>IF(AND(trading_client_detail!$A1192&lt;&gt;"",ROUND(trading_client_detail!$G1192,0)&lt;&gt;0),IF(OR(LEFT(trading_client_detail!$F1192,3)="USD",RIGHT(trading_client_detail!$F1192,3)="USD"),"",IF(NOT(ISERROR(VLOOKUP(trading_client_detail!$E1192,'asset_&amp;_open_positions'!$E:$M, 6, FALSE))),VLOOKUP(trading_client_detail!$E1192,'asset_&amp;_open_positions'!$E:$M, 6, FALSE),IF(NOT(ISERROR(VLOOKUP($A1192,'asset_&amp;_open_positions'!$E:$M, 6, FALSE))),VLOOKUP($A1192,'asset_&amp;_open_positions'!$E:$M, 6, FALSE),"ASSET"))),"")</f>
        <v/>
      </c>
      <c r="C1192" t="str">
        <f>IF(AND(trading_client_detail!$A1192&lt;&gt;"",ROUND(trading_client_detail!$G1192,0)&lt;&gt;0),IF(OR(LEFT(trading_client_detail!$F1192,3)="USD",RIGHT(trading_client_detail!$F1192,3)="USD"),"",IF(NOT(ISERROR(VLOOKUP(trading_client_detail!$E1192,'asset_&amp;_open_positions'!$E:$M, 6, FALSE))),VLOOKUP(trading_client_detail!$E1192,'asset_&amp;_open_positions'!$E:$M, 8, FALSE),IF(NOT(ISERROR(VLOOKUP($A1192,'asset_&amp;_open_positions'!$E:$M, 6, FALSE))),VLOOKUP($A1192,'asset_&amp;_open_positions'!$E:$M, 8, FALSE),1))),"")</f>
        <v/>
      </c>
      <c r="D1192" s="42" t="str">
        <f>IF(trading_client_detail!$A1192&lt;&gt;"",IF(OR(LEFT(trading_client_detail!$F1192,3)="USD",RIGHT(trading_client_detail!$F1192,3)="USD",LEFT(trading_client_detail!$F1192,3)="EUR",RIGHT(trading_client_detail!$F1192,3)="EUR"),"",trading_client_detail!$G1192),"")</f>
        <v/>
      </c>
    </row>
    <row r="1193" spans="1:4" x14ac:dyDescent="0.25">
      <c r="A1193" t="str">
        <f>IF(AND(trading_client_detail!$A1193&lt;&gt;"",ROUND(trading_client_detail!$G1193,0)&lt;&gt;0),IF(OR(LEFT(trading_client_detail!$F1193,3)="USD",RIGHT(trading_client_detail!$F1193,3)="USD",LEFT(trading_client_detail!$F1193,3)="EUR",RIGHT(trading_client_detail!$F1193,3)="EUR"),"",IF(NOT(ISERROR(VLOOKUP(trading_client_detail!$E1193,'asset_&amp;_open_positions'!$E:$M, 9, FALSE))),VLOOKUP(trading_client_detail!$E1193,'asset_&amp;_open_positions'!$E:$M, 9, FALSE),IF(NOT(ISERROR(VLOOKUP(trading_client_detail!$F1193,'asset_&amp;_open_positions'!$E:$M, 9, FALSE))),VLOOKUP(trading_client_detail!$F1193,'asset_&amp;_open_positions'!$E:$M, 9, FALSE),RIGHT(trading_client_detail!$F1193,LEN(trading_client_detail!$F1193)-1)))),"")</f>
        <v/>
      </c>
      <c r="B1193" t="str">
        <f>IF(AND(trading_client_detail!$A1193&lt;&gt;"",ROUND(trading_client_detail!$G1193,0)&lt;&gt;0),IF(OR(LEFT(trading_client_detail!$F1193,3)="USD",RIGHT(trading_client_detail!$F1193,3)="USD"),"",IF(NOT(ISERROR(VLOOKUP(trading_client_detail!$E1193,'asset_&amp;_open_positions'!$E:$M, 6, FALSE))),VLOOKUP(trading_client_detail!$E1193,'asset_&amp;_open_positions'!$E:$M, 6, FALSE),IF(NOT(ISERROR(VLOOKUP($A1193,'asset_&amp;_open_positions'!$E:$M, 6, FALSE))),VLOOKUP($A1193,'asset_&amp;_open_positions'!$E:$M, 6, FALSE),"ASSET"))),"")</f>
        <v/>
      </c>
      <c r="C1193" t="str">
        <f>IF(AND(trading_client_detail!$A1193&lt;&gt;"",ROUND(trading_client_detail!$G1193,0)&lt;&gt;0),IF(OR(LEFT(trading_client_detail!$F1193,3)="USD",RIGHT(trading_client_detail!$F1193,3)="USD"),"",IF(NOT(ISERROR(VLOOKUP(trading_client_detail!$E1193,'asset_&amp;_open_positions'!$E:$M, 6, FALSE))),VLOOKUP(trading_client_detail!$E1193,'asset_&amp;_open_positions'!$E:$M, 8, FALSE),IF(NOT(ISERROR(VLOOKUP($A1193,'asset_&amp;_open_positions'!$E:$M, 6, FALSE))),VLOOKUP($A1193,'asset_&amp;_open_positions'!$E:$M, 8, FALSE),1))),"")</f>
        <v/>
      </c>
      <c r="D1193" s="42" t="str">
        <f>IF(trading_client_detail!$A1193&lt;&gt;"",IF(OR(LEFT(trading_client_detail!$F1193,3)="USD",RIGHT(trading_client_detail!$F1193,3)="USD",LEFT(trading_client_detail!$F1193,3)="EUR",RIGHT(trading_client_detail!$F1193,3)="EUR"),"",trading_client_detail!$G1193),"")</f>
        <v/>
      </c>
    </row>
    <row r="1194" spans="1:4" x14ac:dyDescent="0.25">
      <c r="A1194" t="str">
        <f>IF(AND(trading_client_detail!$A1194&lt;&gt;"",ROUND(trading_client_detail!$G1194,0)&lt;&gt;0),IF(OR(LEFT(trading_client_detail!$F1194,3)="USD",RIGHT(trading_client_detail!$F1194,3)="USD",LEFT(trading_client_detail!$F1194,3)="EUR",RIGHT(trading_client_detail!$F1194,3)="EUR"),"",IF(NOT(ISERROR(VLOOKUP(trading_client_detail!$E1194,'asset_&amp;_open_positions'!$E:$M, 9, FALSE))),VLOOKUP(trading_client_detail!$E1194,'asset_&amp;_open_positions'!$E:$M, 9, FALSE),IF(NOT(ISERROR(VLOOKUP(trading_client_detail!$F1194,'asset_&amp;_open_positions'!$E:$M, 9, FALSE))),VLOOKUP(trading_client_detail!$F1194,'asset_&amp;_open_positions'!$E:$M, 9, FALSE),RIGHT(trading_client_detail!$F1194,LEN(trading_client_detail!$F1194)-1)))),"")</f>
        <v/>
      </c>
      <c r="B1194" t="str">
        <f>IF(AND(trading_client_detail!$A1194&lt;&gt;"",ROUND(trading_client_detail!$G1194,0)&lt;&gt;0),IF(OR(LEFT(trading_client_detail!$F1194,3)="USD",RIGHT(trading_client_detail!$F1194,3)="USD"),"",IF(NOT(ISERROR(VLOOKUP(trading_client_detail!$E1194,'asset_&amp;_open_positions'!$E:$M, 6, FALSE))),VLOOKUP(trading_client_detail!$E1194,'asset_&amp;_open_positions'!$E:$M, 6, FALSE),IF(NOT(ISERROR(VLOOKUP($A1194,'asset_&amp;_open_positions'!$E:$M, 6, FALSE))),VLOOKUP($A1194,'asset_&amp;_open_positions'!$E:$M, 6, FALSE),"ASSET"))),"")</f>
        <v/>
      </c>
      <c r="C1194" t="str">
        <f>IF(AND(trading_client_detail!$A1194&lt;&gt;"",ROUND(trading_client_detail!$G1194,0)&lt;&gt;0),IF(OR(LEFT(trading_client_detail!$F1194,3)="USD",RIGHT(trading_client_detail!$F1194,3)="USD"),"",IF(NOT(ISERROR(VLOOKUP(trading_client_detail!$E1194,'asset_&amp;_open_positions'!$E:$M, 6, FALSE))),VLOOKUP(trading_client_detail!$E1194,'asset_&amp;_open_positions'!$E:$M, 8, FALSE),IF(NOT(ISERROR(VLOOKUP($A1194,'asset_&amp;_open_positions'!$E:$M, 6, FALSE))),VLOOKUP($A1194,'asset_&amp;_open_positions'!$E:$M, 8, FALSE),1))),"")</f>
        <v/>
      </c>
      <c r="D1194" s="42" t="str">
        <f>IF(trading_client_detail!$A1194&lt;&gt;"",IF(OR(LEFT(trading_client_detail!$F1194,3)="USD",RIGHT(trading_client_detail!$F1194,3)="USD",LEFT(trading_client_detail!$F1194,3)="EUR",RIGHT(trading_client_detail!$F1194,3)="EUR"),"",trading_client_detail!$G1194),"")</f>
        <v/>
      </c>
    </row>
    <row r="1195" spans="1:4" x14ac:dyDescent="0.25">
      <c r="A1195" t="str">
        <f>IF(AND(trading_client_detail!$A1195&lt;&gt;"",ROUND(trading_client_detail!$G1195,0)&lt;&gt;0),IF(OR(LEFT(trading_client_detail!$F1195,3)="USD",RIGHT(trading_client_detail!$F1195,3)="USD",LEFT(trading_client_detail!$F1195,3)="EUR",RIGHT(trading_client_detail!$F1195,3)="EUR"),"",IF(NOT(ISERROR(VLOOKUP(trading_client_detail!$E1195,'asset_&amp;_open_positions'!$E:$M, 9, FALSE))),VLOOKUP(trading_client_detail!$E1195,'asset_&amp;_open_positions'!$E:$M, 9, FALSE),IF(NOT(ISERROR(VLOOKUP(trading_client_detail!$F1195,'asset_&amp;_open_positions'!$E:$M, 9, FALSE))),VLOOKUP(trading_client_detail!$F1195,'asset_&amp;_open_positions'!$E:$M, 9, FALSE),RIGHT(trading_client_detail!$F1195,LEN(trading_client_detail!$F1195)-1)))),"")</f>
        <v/>
      </c>
      <c r="B1195" t="str">
        <f>IF(AND(trading_client_detail!$A1195&lt;&gt;"",ROUND(trading_client_detail!$G1195,0)&lt;&gt;0),IF(OR(LEFT(trading_client_detail!$F1195,3)="USD",RIGHT(trading_client_detail!$F1195,3)="USD"),"",IF(NOT(ISERROR(VLOOKUP(trading_client_detail!$E1195,'asset_&amp;_open_positions'!$E:$M, 6, FALSE))),VLOOKUP(trading_client_detail!$E1195,'asset_&amp;_open_positions'!$E:$M, 6, FALSE),IF(NOT(ISERROR(VLOOKUP($A1195,'asset_&amp;_open_positions'!$E:$M, 6, FALSE))),VLOOKUP($A1195,'asset_&amp;_open_positions'!$E:$M, 6, FALSE),"ASSET"))),"")</f>
        <v/>
      </c>
      <c r="C1195" t="str">
        <f>IF(AND(trading_client_detail!$A1195&lt;&gt;"",ROUND(trading_client_detail!$G1195,0)&lt;&gt;0),IF(OR(LEFT(trading_client_detail!$F1195,3)="USD",RIGHT(trading_client_detail!$F1195,3)="USD"),"",IF(NOT(ISERROR(VLOOKUP(trading_client_detail!$E1195,'asset_&amp;_open_positions'!$E:$M, 6, FALSE))),VLOOKUP(trading_client_detail!$E1195,'asset_&amp;_open_positions'!$E:$M, 8, FALSE),IF(NOT(ISERROR(VLOOKUP($A1195,'asset_&amp;_open_positions'!$E:$M, 6, FALSE))),VLOOKUP($A1195,'asset_&amp;_open_positions'!$E:$M, 8, FALSE),1))),"")</f>
        <v/>
      </c>
      <c r="D1195" s="42" t="str">
        <f>IF(trading_client_detail!$A1195&lt;&gt;"",IF(OR(LEFT(trading_client_detail!$F1195,3)="USD",RIGHT(trading_client_detail!$F1195,3)="USD",LEFT(trading_client_detail!$F1195,3)="EUR",RIGHT(trading_client_detail!$F1195,3)="EUR"),"",trading_client_detail!$G1195),"")</f>
        <v/>
      </c>
    </row>
    <row r="1196" spans="1:4" x14ac:dyDescent="0.25">
      <c r="A1196" t="str">
        <f>IF(AND(trading_client_detail!$A1196&lt;&gt;"",ROUND(trading_client_detail!$G1196,0)&lt;&gt;0),IF(OR(LEFT(trading_client_detail!$F1196,3)="USD",RIGHT(trading_client_detail!$F1196,3)="USD",LEFT(trading_client_detail!$F1196,3)="EUR",RIGHT(trading_client_detail!$F1196,3)="EUR"),"",IF(NOT(ISERROR(VLOOKUP(trading_client_detail!$E1196,'asset_&amp;_open_positions'!$E:$M, 9, FALSE))),VLOOKUP(trading_client_detail!$E1196,'asset_&amp;_open_positions'!$E:$M, 9, FALSE),IF(NOT(ISERROR(VLOOKUP(trading_client_detail!$F1196,'asset_&amp;_open_positions'!$E:$M, 9, FALSE))),VLOOKUP(trading_client_detail!$F1196,'asset_&amp;_open_positions'!$E:$M, 9, FALSE),RIGHT(trading_client_detail!$F1196,LEN(trading_client_detail!$F1196)-1)))),"")</f>
        <v/>
      </c>
      <c r="B1196" t="str">
        <f>IF(AND(trading_client_detail!$A1196&lt;&gt;"",ROUND(trading_client_detail!$G1196,0)&lt;&gt;0),IF(OR(LEFT(trading_client_detail!$F1196,3)="USD",RIGHT(trading_client_detail!$F1196,3)="USD"),"",IF(NOT(ISERROR(VLOOKUP(trading_client_detail!$E1196,'asset_&amp;_open_positions'!$E:$M, 6, FALSE))),VLOOKUP(trading_client_detail!$E1196,'asset_&amp;_open_positions'!$E:$M, 6, FALSE),IF(NOT(ISERROR(VLOOKUP($A1196,'asset_&amp;_open_positions'!$E:$M, 6, FALSE))),VLOOKUP($A1196,'asset_&amp;_open_positions'!$E:$M, 6, FALSE),"ASSET"))),"")</f>
        <v/>
      </c>
      <c r="C1196" t="str">
        <f>IF(AND(trading_client_detail!$A1196&lt;&gt;"",ROUND(trading_client_detail!$G1196,0)&lt;&gt;0),IF(OR(LEFT(trading_client_detail!$F1196,3)="USD",RIGHT(trading_client_detail!$F1196,3)="USD"),"",IF(NOT(ISERROR(VLOOKUP(trading_client_detail!$E1196,'asset_&amp;_open_positions'!$E:$M, 6, FALSE))),VLOOKUP(trading_client_detail!$E1196,'asset_&amp;_open_positions'!$E:$M, 8, FALSE),IF(NOT(ISERROR(VLOOKUP($A1196,'asset_&amp;_open_positions'!$E:$M, 6, FALSE))),VLOOKUP($A1196,'asset_&amp;_open_positions'!$E:$M, 8, FALSE),1))),"")</f>
        <v/>
      </c>
      <c r="D1196" s="42" t="str">
        <f>IF(trading_client_detail!$A1196&lt;&gt;"",IF(OR(LEFT(trading_client_detail!$F1196,3)="USD",RIGHT(trading_client_detail!$F1196,3)="USD",LEFT(trading_client_detail!$F1196,3)="EUR",RIGHT(trading_client_detail!$F1196,3)="EUR"),"",trading_client_detail!$G1196),"")</f>
        <v/>
      </c>
    </row>
    <row r="1197" spans="1:4" x14ac:dyDescent="0.25">
      <c r="A1197" t="str">
        <f>IF(AND(trading_client_detail!$A1197&lt;&gt;"",ROUND(trading_client_detail!$G1197,0)&lt;&gt;0),IF(OR(LEFT(trading_client_detail!$F1197,3)="USD",RIGHT(trading_client_detail!$F1197,3)="USD",LEFT(trading_client_detail!$F1197,3)="EUR",RIGHT(trading_client_detail!$F1197,3)="EUR"),"",IF(NOT(ISERROR(VLOOKUP(trading_client_detail!$E1197,'asset_&amp;_open_positions'!$E:$M, 9, FALSE))),VLOOKUP(trading_client_detail!$E1197,'asset_&amp;_open_positions'!$E:$M, 9, FALSE),IF(NOT(ISERROR(VLOOKUP(trading_client_detail!$F1197,'asset_&amp;_open_positions'!$E:$M, 9, FALSE))),VLOOKUP(trading_client_detail!$F1197,'asset_&amp;_open_positions'!$E:$M, 9, FALSE),RIGHT(trading_client_detail!$F1197,LEN(trading_client_detail!$F1197)-1)))),"")</f>
        <v/>
      </c>
      <c r="B1197" t="str">
        <f>IF(AND(trading_client_detail!$A1197&lt;&gt;"",ROUND(trading_client_detail!$G1197,0)&lt;&gt;0),IF(OR(LEFT(trading_client_detail!$F1197,3)="USD",RIGHT(trading_client_detail!$F1197,3)="USD"),"",IF(NOT(ISERROR(VLOOKUP(trading_client_detail!$E1197,'asset_&amp;_open_positions'!$E:$M, 6, FALSE))),VLOOKUP(trading_client_detail!$E1197,'asset_&amp;_open_positions'!$E:$M, 6, FALSE),IF(NOT(ISERROR(VLOOKUP($A1197,'asset_&amp;_open_positions'!$E:$M, 6, FALSE))),VLOOKUP($A1197,'asset_&amp;_open_positions'!$E:$M, 6, FALSE),"ASSET"))),"")</f>
        <v/>
      </c>
      <c r="C1197" t="str">
        <f>IF(AND(trading_client_detail!$A1197&lt;&gt;"",ROUND(trading_client_detail!$G1197,0)&lt;&gt;0),IF(OR(LEFT(trading_client_detail!$F1197,3)="USD",RIGHT(trading_client_detail!$F1197,3)="USD"),"",IF(NOT(ISERROR(VLOOKUP(trading_client_detail!$E1197,'asset_&amp;_open_positions'!$E:$M, 6, FALSE))),VLOOKUP(trading_client_detail!$E1197,'asset_&amp;_open_positions'!$E:$M, 8, FALSE),IF(NOT(ISERROR(VLOOKUP($A1197,'asset_&amp;_open_positions'!$E:$M, 6, FALSE))),VLOOKUP($A1197,'asset_&amp;_open_positions'!$E:$M, 8, FALSE),1))),"")</f>
        <v/>
      </c>
      <c r="D1197" s="42" t="str">
        <f>IF(trading_client_detail!$A1197&lt;&gt;"",IF(OR(LEFT(trading_client_detail!$F1197,3)="USD",RIGHT(trading_client_detail!$F1197,3)="USD",LEFT(trading_client_detail!$F1197,3)="EUR",RIGHT(trading_client_detail!$F1197,3)="EUR"),"",trading_client_detail!$G1197),"")</f>
        <v/>
      </c>
    </row>
    <row r="1198" spans="1:4" x14ac:dyDescent="0.25">
      <c r="A1198" t="str">
        <f>IF(AND(trading_client_detail!$A1198&lt;&gt;"",ROUND(trading_client_detail!$G1198,0)&lt;&gt;0),IF(OR(LEFT(trading_client_detail!$F1198,3)="USD",RIGHT(trading_client_detail!$F1198,3)="USD",LEFT(trading_client_detail!$F1198,3)="EUR",RIGHT(trading_client_detail!$F1198,3)="EUR"),"",IF(NOT(ISERROR(VLOOKUP(trading_client_detail!$E1198,'asset_&amp;_open_positions'!$E:$M, 9, FALSE))),VLOOKUP(trading_client_detail!$E1198,'asset_&amp;_open_positions'!$E:$M, 9, FALSE),IF(NOT(ISERROR(VLOOKUP(trading_client_detail!$F1198,'asset_&amp;_open_positions'!$E:$M, 9, FALSE))),VLOOKUP(trading_client_detail!$F1198,'asset_&amp;_open_positions'!$E:$M, 9, FALSE),RIGHT(trading_client_detail!$F1198,LEN(trading_client_detail!$F1198)-1)))),"")</f>
        <v/>
      </c>
      <c r="B1198" t="str">
        <f>IF(AND(trading_client_detail!$A1198&lt;&gt;"",ROUND(trading_client_detail!$G1198,0)&lt;&gt;0),IF(OR(LEFT(trading_client_detail!$F1198,3)="USD",RIGHT(trading_client_detail!$F1198,3)="USD"),"",IF(NOT(ISERROR(VLOOKUP(trading_client_detail!$E1198,'asset_&amp;_open_positions'!$E:$M, 6, FALSE))),VLOOKUP(trading_client_detail!$E1198,'asset_&amp;_open_positions'!$E:$M, 6, FALSE),IF(NOT(ISERROR(VLOOKUP($A1198,'asset_&amp;_open_positions'!$E:$M, 6, FALSE))),VLOOKUP($A1198,'asset_&amp;_open_positions'!$E:$M, 6, FALSE),"ASSET"))),"")</f>
        <v/>
      </c>
      <c r="C1198" t="str">
        <f>IF(AND(trading_client_detail!$A1198&lt;&gt;"",ROUND(trading_client_detail!$G1198,0)&lt;&gt;0),IF(OR(LEFT(trading_client_detail!$F1198,3)="USD",RIGHT(trading_client_detail!$F1198,3)="USD"),"",IF(NOT(ISERROR(VLOOKUP(trading_client_detail!$E1198,'asset_&amp;_open_positions'!$E:$M, 6, FALSE))),VLOOKUP(trading_client_detail!$E1198,'asset_&amp;_open_positions'!$E:$M, 8, FALSE),IF(NOT(ISERROR(VLOOKUP($A1198,'asset_&amp;_open_positions'!$E:$M, 6, FALSE))),VLOOKUP($A1198,'asset_&amp;_open_positions'!$E:$M, 8, FALSE),1))),"")</f>
        <v/>
      </c>
      <c r="D1198" s="42" t="str">
        <f>IF(trading_client_detail!$A1198&lt;&gt;"",IF(OR(LEFT(trading_client_detail!$F1198,3)="USD",RIGHT(trading_client_detail!$F1198,3)="USD",LEFT(trading_client_detail!$F1198,3)="EUR",RIGHT(trading_client_detail!$F1198,3)="EUR"),"",trading_client_detail!$G1198),"")</f>
        <v/>
      </c>
    </row>
    <row r="1199" spans="1:4" x14ac:dyDescent="0.25">
      <c r="A1199" t="str">
        <f>IF(AND(trading_client_detail!$A1199&lt;&gt;"",ROUND(trading_client_detail!$G1199,0)&lt;&gt;0),IF(OR(LEFT(trading_client_detail!$F1199,3)="USD",RIGHT(trading_client_detail!$F1199,3)="USD",LEFT(trading_client_detail!$F1199,3)="EUR",RIGHT(trading_client_detail!$F1199,3)="EUR"),"",IF(NOT(ISERROR(VLOOKUP(trading_client_detail!$E1199,'asset_&amp;_open_positions'!$E:$M, 9, FALSE))),VLOOKUP(trading_client_detail!$E1199,'asset_&amp;_open_positions'!$E:$M, 9, FALSE),IF(NOT(ISERROR(VLOOKUP(trading_client_detail!$F1199,'asset_&amp;_open_positions'!$E:$M, 9, FALSE))),VLOOKUP(trading_client_detail!$F1199,'asset_&amp;_open_positions'!$E:$M, 9, FALSE),RIGHT(trading_client_detail!$F1199,LEN(trading_client_detail!$F1199)-1)))),"")</f>
        <v/>
      </c>
      <c r="B1199" t="str">
        <f>IF(AND(trading_client_detail!$A1199&lt;&gt;"",ROUND(trading_client_detail!$G1199,0)&lt;&gt;0),IF(OR(LEFT(trading_client_detail!$F1199,3)="USD",RIGHT(trading_client_detail!$F1199,3)="USD"),"",IF(NOT(ISERROR(VLOOKUP(trading_client_detail!$E1199,'asset_&amp;_open_positions'!$E:$M, 6, FALSE))),VLOOKUP(trading_client_detail!$E1199,'asset_&amp;_open_positions'!$E:$M, 6, FALSE),IF(NOT(ISERROR(VLOOKUP($A1199,'asset_&amp;_open_positions'!$E:$M, 6, FALSE))),VLOOKUP($A1199,'asset_&amp;_open_positions'!$E:$M, 6, FALSE),"ASSET"))),"")</f>
        <v/>
      </c>
      <c r="C1199" t="str">
        <f>IF(AND(trading_client_detail!$A1199&lt;&gt;"",ROUND(trading_client_detail!$G1199,0)&lt;&gt;0),IF(OR(LEFT(trading_client_detail!$F1199,3)="USD",RIGHT(trading_client_detail!$F1199,3)="USD"),"",IF(NOT(ISERROR(VLOOKUP(trading_client_detail!$E1199,'asset_&amp;_open_positions'!$E:$M, 6, FALSE))),VLOOKUP(trading_client_detail!$E1199,'asset_&amp;_open_positions'!$E:$M, 8, FALSE),IF(NOT(ISERROR(VLOOKUP($A1199,'asset_&amp;_open_positions'!$E:$M, 6, FALSE))),VLOOKUP($A1199,'asset_&amp;_open_positions'!$E:$M, 8, FALSE),1))),"")</f>
        <v/>
      </c>
      <c r="D1199" s="42" t="str">
        <f>IF(trading_client_detail!$A1199&lt;&gt;"",IF(OR(LEFT(trading_client_detail!$F1199,3)="USD",RIGHT(trading_client_detail!$F1199,3)="USD",LEFT(trading_client_detail!$F1199,3)="EUR",RIGHT(trading_client_detail!$F1199,3)="EUR"),"",trading_client_detail!$G1199),"")</f>
        <v/>
      </c>
    </row>
    <row r="1200" spans="1:4" x14ac:dyDescent="0.25">
      <c r="A1200" t="str">
        <f>IF(AND(trading_client_detail!$A1200&lt;&gt;"",ROUND(trading_client_detail!$G1200,0)&lt;&gt;0),IF(OR(LEFT(trading_client_detail!$F1200,3)="USD",RIGHT(trading_client_detail!$F1200,3)="USD",LEFT(trading_client_detail!$F1200,3)="EUR",RIGHT(trading_client_detail!$F1200,3)="EUR"),"",IF(NOT(ISERROR(VLOOKUP(trading_client_detail!$E1200,'asset_&amp;_open_positions'!$E:$M, 9, FALSE))),VLOOKUP(trading_client_detail!$E1200,'asset_&amp;_open_positions'!$E:$M, 9, FALSE),IF(NOT(ISERROR(VLOOKUP(trading_client_detail!$F1200,'asset_&amp;_open_positions'!$E:$M, 9, FALSE))),VLOOKUP(trading_client_detail!$F1200,'asset_&amp;_open_positions'!$E:$M, 9, FALSE),RIGHT(trading_client_detail!$F1200,LEN(trading_client_detail!$F1200)-1)))),"")</f>
        <v/>
      </c>
      <c r="B1200" t="str">
        <f>IF(AND(trading_client_detail!$A1200&lt;&gt;"",ROUND(trading_client_detail!$G1200,0)&lt;&gt;0),IF(OR(LEFT(trading_client_detail!$F1200,3)="USD",RIGHT(trading_client_detail!$F1200,3)="USD"),"",IF(NOT(ISERROR(VLOOKUP(trading_client_detail!$E1200,'asset_&amp;_open_positions'!$E:$M, 6, FALSE))),VLOOKUP(trading_client_detail!$E1200,'asset_&amp;_open_positions'!$E:$M, 6, FALSE),IF(NOT(ISERROR(VLOOKUP($A1200,'asset_&amp;_open_positions'!$E:$M, 6, FALSE))),VLOOKUP($A1200,'asset_&amp;_open_positions'!$E:$M, 6, FALSE),"ASSET"))),"")</f>
        <v/>
      </c>
      <c r="C1200" t="str">
        <f>IF(AND(trading_client_detail!$A1200&lt;&gt;"",ROUND(trading_client_detail!$G1200,0)&lt;&gt;0),IF(OR(LEFT(trading_client_detail!$F1200,3)="USD",RIGHT(trading_client_detail!$F1200,3)="USD"),"",IF(NOT(ISERROR(VLOOKUP(trading_client_detail!$E1200,'asset_&amp;_open_positions'!$E:$M, 6, FALSE))),VLOOKUP(trading_client_detail!$E1200,'asset_&amp;_open_positions'!$E:$M, 8, FALSE),IF(NOT(ISERROR(VLOOKUP($A1200,'asset_&amp;_open_positions'!$E:$M, 6, FALSE))),VLOOKUP($A1200,'asset_&amp;_open_positions'!$E:$M, 8, FALSE),1))),"")</f>
        <v/>
      </c>
      <c r="D1200" s="42" t="str">
        <f>IF(trading_client_detail!$A1200&lt;&gt;"",IF(OR(LEFT(trading_client_detail!$F1200,3)="USD",RIGHT(trading_client_detail!$F1200,3)="USD",LEFT(trading_client_detail!$F1200,3)="EUR",RIGHT(trading_client_detail!$F1200,3)="EUR"),"",trading_client_detail!$G1200),"")</f>
        <v/>
      </c>
    </row>
    <row r="1201" spans="1:4" x14ac:dyDescent="0.25">
      <c r="A1201" t="str">
        <f>IF(AND(trading_client_detail!$A1201&lt;&gt;"",ROUND(trading_client_detail!$G1201,0)&lt;&gt;0),IF(OR(LEFT(trading_client_detail!$F1201,3)="USD",RIGHT(trading_client_detail!$F1201,3)="USD",LEFT(trading_client_detail!$F1201,3)="EUR",RIGHT(trading_client_detail!$F1201,3)="EUR"),"",IF(NOT(ISERROR(VLOOKUP(trading_client_detail!$E1201,'asset_&amp;_open_positions'!$E:$M, 9, FALSE))),VLOOKUP(trading_client_detail!$E1201,'asset_&amp;_open_positions'!$E:$M, 9, FALSE),IF(NOT(ISERROR(VLOOKUP(trading_client_detail!$F1201,'asset_&amp;_open_positions'!$E:$M, 9, FALSE))),VLOOKUP(trading_client_detail!$F1201,'asset_&amp;_open_positions'!$E:$M, 9, FALSE),RIGHT(trading_client_detail!$F1201,LEN(trading_client_detail!$F1201)-1)))),"")</f>
        <v/>
      </c>
      <c r="B1201" t="str">
        <f>IF(AND(trading_client_detail!$A1201&lt;&gt;"",ROUND(trading_client_detail!$G1201,0)&lt;&gt;0),IF(OR(LEFT(trading_client_detail!$F1201,3)="USD",RIGHT(trading_client_detail!$F1201,3)="USD"),"",IF(NOT(ISERROR(VLOOKUP(trading_client_detail!$E1201,'asset_&amp;_open_positions'!$E:$M, 6, FALSE))),VLOOKUP(trading_client_detail!$E1201,'asset_&amp;_open_positions'!$E:$M, 6, FALSE),IF(NOT(ISERROR(VLOOKUP($A1201,'asset_&amp;_open_positions'!$E:$M, 6, FALSE))),VLOOKUP($A1201,'asset_&amp;_open_positions'!$E:$M, 6, FALSE),"ASSET"))),"")</f>
        <v/>
      </c>
      <c r="C1201" t="str">
        <f>IF(AND(trading_client_detail!$A1201&lt;&gt;"",ROUND(trading_client_detail!$G1201,0)&lt;&gt;0),IF(OR(LEFT(trading_client_detail!$F1201,3)="USD",RIGHT(trading_client_detail!$F1201,3)="USD"),"",IF(NOT(ISERROR(VLOOKUP(trading_client_detail!$E1201,'asset_&amp;_open_positions'!$E:$M, 6, FALSE))),VLOOKUP(trading_client_detail!$E1201,'asset_&amp;_open_positions'!$E:$M, 8, FALSE),IF(NOT(ISERROR(VLOOKUP($A1201,'asset_&amp;_open_positions'!$E:$M, 6, FALSE))),VLOOKUP($A1201,'asset_&amp;_open_positions'!$E:$M, 8, FALSE),1))),"")</f>
        <v/>
      </c>
      <c r="D1201" s="42" t="str">
        <f>IF(trading_client_detail!$A1201&lt;&gt;"",IF(OR(LEFT(trading_client_detail!$F1201,3)="USD",RIGHT(trading_client_detail!$F1201,3)="USD",LEFT(trading_client_detail!$F1201,3)="EUR",RIGHT(trading_client_detail!$F1201,3)="EUR"),"",trading_client_detail!$G1201),"")</f>
        <v/>
      </c>
    </row>
    <row r="1202" spans="1:4" x14ac:dyDescent="0.25">
      <c r="A1202" t="str">
        <f>IF(AND(trading_client_detail!$A1202&lt;&gt;"",ROUND(trading_client_detail!$G1202,0)&lt;&gt;0),IF(OR(LEFT(trading_client_detail!$F1202,3)="USD",RIGHT(trading_client_detail!$F1202,3)="USD",LEFT(trading_client_detail!$F1202,3)="EUR",RIGHT(trading_client_detail!$F1202,3)="EUR"),"",IF(NOT(ISERROR(VLOOKUP(trading_client_detail!$E1202,'asset_&amp;_open_positions'!$E:$M, 9, FALSE))),VLOOKUP(trading_client_detail!$E1202,'asset_&amp;_open_positions'!$E:$M, 9, FALSE),IF(NOT(ISERROR(VLOOKUP(trading_client_detail!$F1202,'asset_&amp;_open_positions'!$E:$M, 9, FALSE))),VLOOKUP(trading_client_detail!$F1202,'asset_&amp;_open_positions'!$E:$M, 9, FALSE),RIGHT(trading_client_detail!$F1202,LEN(trading_client_detail!$F1202)-1)))),"")</f>
        <v/>
      </c>
      <c r="B1202" t="str">
        <f>IF(AND(trading_client_detail!$A1202&lt;&gt;"",ROUND(trading_client_detail!$G1202,0)&lt;&gt;0),IF(OR(LEFT(trading_client_detail!$F1202,3)="USD",RIGHT(trading_client_detail!$F1202,3)="USD"),"",IF(NOT(ISERROR(VLOOKUP(trading_client_detail!$E1202,'asset_&amp;_open_positions'!$E:$M, 6, FALSE))),VLOOKUP(trading_client_detail!$E1202,'asset_&amp;_open_positions'!$E:$M, 6, FALSE),IF(NOT(ISERROR(VLOOKUP($A1202,'asset_&amp;_open_positions'!$E:$M, 6, FALSE))),VLOOKUP($A1202,'asset_&amp;_open_positions'!$E:$M, 6, FALSE),"ASSET"))),"")</f>
        <v/>
      </c>
      <c r="C1202" t="str">
        <f>IF(AND(trading_client_detail!$A1202&lt;&gt;"",ROUND(trading_client_detail!$G1202,0)&lt;&gt;0),IF(OR(LEFT(trading_client_detail!$F1202,3)="USD",RIGHT(trading_client_detail!$F1202,3)="USD"),"",IF(NOT(ISERROR(VLOOKUP(trading_client_detail!$E1202,'asset_&amp;_open_positions'!$E:$M, 6, FALSE))),VLOOKUP(trading_client_detail!$E1202,'asset_&amp;_open_positions'!$E:$M, 8, FALSE),IF(NOT(ISERROR(VLOOKUP($A1202,'asset_&amp;_open_positions'!$E:$M, 6, FALSE))),VLOOKUP($A1202,'asset_&amp;_open_positions'!$E:$M, 8, FALSE),1))),"")</f>
        <v/>
      </c>
      <c r="D1202" s="42" t="str">
        <f>IF(trading_client_detail!$A1202&lt;&gt;"",IF(OR(LEFT(trading_client_detail!$F1202,3)="USD",RIGHT(trading_client_detail!$F1202,3)="USD",LEFT(trading_client_detail!$F1202,3)="EUR",RIGHT(trading_client_detail!$F1202,3)="EUR"),"",trading_client_detail!$G1202),"")</f>
        <v/>
      </c>
    </row>
    <row r="1203" spans="1:4" x14ac:dyDescent="0.25">
      <c r="A1203" t="str">
        <f>IF(AND(trading_client_detail!$A1203&lt;&gt;"",ROUND(trading_client_detail!$G1203,0)&lt;&gt;0),IF(OR(LEFT(trading_client_detail!$F1203,3)="USD",RIGHT(trading_client_detail!$F1203,3)="USD",LEFT(trading_client_detail!$F1203,3)="EUR",RIGHT(trading_client_detail!$F1203,3)="EUR"),"",IF(NOT(ISERROR(VLOOKUP(trading_client_detail!$E1203,'asset_&amp;_open_positions'!$E:$M, 9, FALSE))),VLOOKUP(trading_client_detail!$E1203,'asset_&amp;_open_positions'!$E:$M, 9, FALSE),IF(NOT(ISERROR(VLOOKUP(trading_client_detail!$F1203,'asset_&amp;_open_positions'!$E:$M, 9, FALSE))),VLOOKUP(trading_client_detail!$F1203,'asset_&amp;_open_positions'!$E:$M, 9, FALSE),RIGHT(trading_client_detail!$F1203,LEN(trading_client_detail!$F1203)-1)))),"")</f>
        <v/>
      </c>
      <c r="B1203" t="str">
        <f>IF(AND(trading_client_detail!$A1203&lt;&gt;"",ROUND(trading_client_detail!$G1203,0)&lt;&gt;0),IF(OR(LEFT(trading_client_detail!$F1203,3)="USD",RIGHT(trading_client_detail!$F1203,3)="USD"),"",IF(NOT(ISERROR(VLOOKUP(trading_client_detail!$E1203,'asset_&amp;_open_positions'!$E:$M, 6, FALSE))),VLOOKUP(trading_client_detail!$E1203,'asset_&amp;_open_positions'!$E:$M, 6, FALSE),IF(NOT(ISERROR(VLOOKUP($A1203,'asset_&amp;_open_positions'!$E:$M, 6, FALSE))),VLOOKUP($A1203,'asset_&amp;_open_positions'!$E:$M, 6, FALSE),"ASSET"))),"")</f>
        <v/>
      </c>
      <c r="C1203" t="str">
        <f>IF(AND(trading_client_detail!$A1203&lt;&gt;"",ROUND(trading_client_detail!$G1203,0)&lt;&gt;0),IF(OR(LEFT(trading_client_detail!$F1203,3)="USD",RIGHT(trading_client_detail!$F1203,3)="USD"),"",IF(NOT(ISERROR(VLOOKUP(trading_client_detail!$E1203,'asset_&amp;_open_positions'!$E:$M, 6, FALSE))),VLOOKUP(trading_client_detail!$E1203,'asset_&amp;_open_positions'!$E:$M, 8, FALSE),IF(NOT(ISERROR(VLOOKUP($A1203,'asset_&amp;_open_positions'!$E:$M, 6, FALSE))),VLOOKUP($A1203,'asset_&amp;_open_positions'!$E:$M, 8, FALSE),1))),"")</f>
        <v/>
      </c>
      <c r="D1203" s="42" t="str">
        <f>IF(trading_client_detail!$A1203&lt;&gt;"",IF(OR(LEFT(trading_client_detail!$F1203,3)="USD",RIGHT(trading_client_detail!$F1203,3)="USD",LEFT(trading_client_detail!$F1203,3)="EUR",RIGHT(trading_client_detail!$F1203,3)="EUR"),"",trading_client_detail!$G1203),"")</f>
        <v/>
      </c>
    </row>
    <row r="1204" spans="1:4" x14ac:dyDescent="0.25">
      <c r="A1204" t="str">
        <f>IF(AND(trading_client_detail!$A1204&lt;&gt;"",ROUND(trading_client_detail!$G1204,0)&lt;&gt;0),IF(OR(LEFT(trading_client_detail!$F1204,3)="USD",RIGHT(trading_client_detail!$F1204,3)="USD",LEFT(trading_client_detail!$F1204,3)="EUR",RIGHT(trading_client_detail!$F1204,3)="EUR"),"",IF(NOT(ISERROR(VLOOKUP(trading_client_detail!$E1204,'asset_&amp;_open_positions'!$E:$M, 9, FALSE))),VLOOKUP(trading_client_detail!$E1204,'asset_&amp;_open_positions'!$E:$M, 9, FALSE),IF(NOT(ISERROR(VLOOKUP(trading_client_detail!$F1204,'asset_&amp;_open_positions'!$E:$M, 9, FALSE))),VLOOKUP(trading_client_detail!$F1204,'asset_&amp;_open_positions'!$E:$M, 9, FALSE),RIGHT(trading_client_detail!$F1204,LEN(trading_client_detail!$F1204)-1)))),"")</f>
        <v/>
      </c>
      <c r="B1204" t="str">
        <f>IF(AND(trading_client_detail!$A1204&lt;&gt;"",ROUND(trading_client_detail!$G1204,0)&lt;&gt;0),IF(OR(LEFT(trading_client_detail!$F1204,3)="USD",RIGHT(trading_client_detail!$F1204,3)="USD"),"",IF(NOT(ISERROR(VLOOKUP(trading_client_detail!$E1204,'asset_&amp;_open_positions'!$E:$M, 6, FALSE))),VLOOKUP(trading_client_detail!$E1204,'asset_&amp;_open_positions'!$E:$M, 6, FALSE),IF(NOT(ISERROR(VLOOKUP($A1204,'asset_&amp;_open_positions'!$E:$M, 6, FALSE))),VLOOKUP($A1204,'asset_&amp;_open_positions'!$E:$M, 6, FALSE),"ASSET"))),"")</f>
        <v/>
      </c>
      <c r="C1204" t="str">
        <f>IF(AND(trading_client_detail!$A1204&lt;&gt;"",ROUND(trading_client_detail!$G1204,0)&lt;&gt;0),IF(OR(LEFT(trading_client_detail!$F1204,3)="USD",RIGHT(trading_client_detail!$F1204,3)="USD"),"",IF(NOT(ISERROR(VLOOKUP(trading_client_detail!$E1204,'asset_&amp;_open_positions'!$E:$M, 6, FALSE))),VLOOKUP(trading_client_detail!$E1204,'asset_&amp;_open_positions'!$E:$M, 8, FALSE),IF(NOT(ISERROR(VLOOKUP($A1204,'asset_&amp;_open_positions'!$E:$M, 6, FALSE))),VLOOKUP($A1204,'asset_&amp;_open_positions'!$E:$M, 8, FALSE),1))),"")</f>
        <v/>
      </c>
      <c r="D1204" s="42" t="str">
        <f>IF(trading_client_detail!$A1204&lt;&gt;"",IF(OR(LEFT(trading_client_detail!$F1204,3)="USD",RIGHT(trading_client_detail!$F1204,3)="USD",LEFT(trading_client_detail!$F1204,3)="EUR",RIGHT(trading_client_detail!$F1204,3)="EUR"),"",trading_client_detail!$G1204),"")</f>
        <v/>
      </c>
    </row>
    <row r="1205" spans="1:4" x14ac:dyDescent="0.25">
      <c r="A1205" t="str">
        <f>IF(AND(trading_client_detail!$A1205&lt;&gt;"",ROUND(trading_client_detail!$G1205,0)&lt;&gt;0),IF(OR(LEFT(trading_client_detail!$F1205,3)="USD",RIGHT(trading_client_detail!$F1205,3)="USD",LEFT(trading_client_detail!$F1205,3)="EUR",RIGHT(trading_client_detail!$F1205,3)="EUR"),"",IF(NOT(ISERROR(VLOOKUP(trading_client_detail!$E1205,'asset_&amp;_open_positions'!$E:$M, 9, FALSE))),VLOOKUP(trading_client_detail!$E1205,'asset_&amp;_open_positions'!$E:$M, 9, FALSE),IF(NOT(ISERROR(VLOOKUP(trading_client_detail!$F1205,'asset_&amp;_open_positions'!$E:$M, 9, FALSE))),VLOOKUP(trading_client_detail!$F1205,'asset_&amp;_open_positions'!$E:$M, 9, FALSE),RIGHT(trading_client_detail!$F1205,LEN(trading_client_detail!$F1205)-1)))),"")</f>
        <v/>
      </c>
      <c r="B1205" t="str">
        <f>IF(AND(trading_client_detail!$A1205&lt;&gt;"",ROUND(trading_client_detail!$G1205,0)&lt;&gt;0),IF(OR(LEFT(trading_client_detail!$F1205,3)="USD",RIGHT(trading_client_detail!$F1205,3)="USD"),"",IF(NOT(ISERROR(VLOOKUP(trading_client_detail!$E1205,'asset_&amp;_open_positions'!$E:$M, 6, FALSE))),VLOOKUP(trading_client_detail!$E1205,'asset_&amp;_open_positions'!$E:$M, 6, FALSE),IF(NOT(ISERROR(VLOOKUP($A1205,'asset_&amp;_open_positions'!$E:$M, 6, FALSE))),VLOOKUP($A1205,'asset_&amp;_open_positions'!$E:$M, 6, FALSE),"ASSET"))),"")</f>
        <v/>
      </c>
      <c r="C1205" t="str">
        <f>IF(AND(trading_client_detail!$A1205&lt;&gt;"",ROUND(trading_client_detail!$G1205,0)&lt;&gt;0),IF(OR(LEFT(trading_client_detail!$F1205,3)="USD",RIGHT(trading_client_detail!$F1205,3)="USD"),"",IF(NOT(ISERROR(VLOOKUP(trading_client_detail!$E1205,'asset_&amp;_open_positions'!$E:$M, 6, FALSE))),VLOOKUP(trading_client_detail!$E1205,'asset_&amp;_open_positions'!$E:$M, 8, FALSE),IF(NOT(ISERROR(VLOOKUP($A1205,'asset_&amp;_open_positions'!$E:$M, 6, FALSE))),VLOOKUP($A1205,'asset_&amp;_open_positions'!$E:$M, 8, FALSE),1))),"")</f>
        <v/>
      </c>
      <c r="D1205" s="42" t="str">
        <f>IF(trading_client_detail!$A1205&lt;&gt;"",IF(OR(LEFT(trading_client_detail!$F1205,3)="USD",RIGHT(trading_client_detail!$F1205,3)="USD",LEFT(trading_client_detail!$F1205,3)="EUR",RIGHT(trading_client_detail!$F1205,3)="EUR"),"",trading_client_detail!$G1205),"")</f>
        <v/>
      </c>
    </row>
    <row r="1206" spans="1:4" x14ac:dyDescent="0.25">
      <c r="A1206" t="str">
        <f>IF(AND(trading_client_detail!$A1206&lt;&gt;"",ROUND(trading_client_detail!$G1206,0)&lt;&gt;0),IF(OR(LEFT(trading_client_detail!$F1206,3)="USD",RIGHT(trading_client_detail!$F1206,3)="USD",LEFT(trading_client_detail!$F1206,3)="EUR",RIGHT(trading_client_detail!$F1206,3)="EUR"),"",IF(NOT(ISERROR(VLOOKUP(trading_client_detail!$E1206,'asset_&amp;_open_positions'!$E:$M, 9, FALSE))),VLOOKUP(trading_client_detail!$E1206,'asset_&amp;_open_positions'!$E:$M, 9, FALSE),IF(NOT(ISERROR(VLOOKUP(trading_client_detail!$F1206,'asset_&amp;_open_positions'!$E:$M, 9, FALSE))),VLOOKUP(trading_client_detail!$F1206,'asset_&amp;_open_positions'!$E:$M, 9, FALSE),RIGHT(trading_client_detail!$F1206,LEN(trading_client_detail!$F1206)-1)))),"")</f>
        <v/>
      </c>
      <c r="B1206" t="str">
        <f>IF(AND(trading_client_detail!$A1206&lt;&gt;"",ROUND(trading_client_detail!$G1206,0)&lt;&gt;0),IF(OR(LEFT(trading_client_detail!$F1206,3)="USD",RIGHT(trading_client_detail!$F1206,3)="USD"),"",IF(NOT(ISERROR(VLOOKUP(trading_client_detail!$E1206,'asset_&amp;_open_positions'!$E:$M, 6, FALSE))),VLOOKUP(trading_client_detail!$E1206,'asset_&amp;_open_positions'!$E:$M, 6, FALSE),IF(NOT(ISERROR(VLOOKUP($A1206,'asset_&amp;_open_positions'!$E:$M, 6, FALSE))),VLOOKUP($A1206,'asset_&amp;_open_positions'!$E:$M, 6, FALSE),"ASSET"))),"")</f>
        <v/>
      </c>
      <c r="C1206" t="str">
        <f>IF(AND(trading_client_detail!$A1206&lt;&gt;"",ROUND(trading_client_detail!$G1206,0)&lt;&gt;0),IF(OR(LEFT(trading_client_detail!$F1206,3)="USD",RIGHT(trading_client_detail!$F1206,3)="USD"),"",IF(NOT(ISERROR(VLOOKUP(trading_client_detail!$E1206,'asset_&amp;_open_positions'!$E:$M, 6, FALSE))),VLOOKUP(trading_client_detail!$E1206,'asset_&amp;_open_positions'!$E:$M, 8, FALSE),IF(NOT(ISERROR(VLOOKUP($A1206,'asset_&amp;_open_positions'!$E:$M, 6, FALSE))),VLOOKUP($A1206,'asset_&amp;_open_positions'!$E:$M, 8, FALSE),1))),"")</f>
        <v/>
      </c>
      <c r="D1206" s="42" t="str">
        <f>IF(trading_client_detail!$A1206&lt;&gt;"",IF(OR(LEFT(trading_client_detail!$F1206,3)="USD",RIGHT(trading_client_detail!$F1206,3)="USD",LEFT(trading_client_detail!$F1206,3)="EUR",RIGHT(trading_client_detail!$F1206,3)="EUR"),"",trading_client_detail!$G1206),"")</f>
        <v/>
      </c>
    </row>
    <row r="1207" spans="1:4" x14ac:dyDescent="0.25">
      <c r="A1207" t="str">
        <f>IF(AND(trading_client_detail!$A1207&lt;&gt;"",ROUND(trading_client_detail!$G1207,0)&lt;&gt;0),IF(OR(LEFT(trading_client_detail!$F1207,3)="USD",RIGHT(trading_client_detail!$F1207,3)="USD",LEFT(trading_client_detail!$F1207,3)="EUR",RIGHT(trading_client_detail!$F1207,3)="EUR"),"",IF(NOT(ISERROR(VLOOKUP(trading_client_detail!$E1207,'asset_&amp;_open_positions'!$E:$M, 9, FALSE))),VLOOKUP(trading_client_detail!$E1207,'asset_&amp;_open_positions'!$E:$M, 9, FALSE),IF(NOT(ISERROR(VLOOKUP(trading_client_detail!$F1207,'asset_&amp;_open_positions'!$E:$M, 9, FALSE))),VLOOKUP(trading_client_detail!$F1207,'asset_&amp;_open_positions'!$E:$M, 9, FALSE),RIGHT(trading_client_detail!$F1207,LEN(trading_client_detail!$F1207)-1)))),"")</f>
        <v/>
      </c>
      <c r="B1207" t="str">
        <f>IF(AND(trading_client_detail!$A1207&lt;&gt;"",ROUND(trading_client_detail!$G1207,0)&lt;&gt;0),IF(OR(LEFT(trading_client_detail!$F1207,3)="USD",RIGHT(trading_client_detail!$F1207,3)="USD"),"",IF(NOT(ISERROR(VLOOKUP(trading_client_detail!$E1207,'asset_&amp;_open_positions'!$E:$M, 6, FALSE))),VLOOKUP(trading_client_detail!$E1207,'asset_&amp;_open_positions'!$E:$M, 6, FALSE),IF(NOT(ISERROR(VLOOKUP($A1207,'asset_&amp;_open_positions'!$E:$M, 6, FALSE))),VLOOKUP($A1207,'asset_&amp;_open_positions'!$E:$M, 6, FALSE),"ASSET"))),"")</f>
        <v/>
      </c>
      <c r="C1207" t="str">
        <f>IF(AND(trading_client_detail!$A1207&lt;&gt;"",ROUND(trading_client_detail!$G1207,0)&lt;&gt;0),IF(OR(LEFT(trading_client_detail!$F1207,3)="USD",RIGHT(trading_client_detail!$F1207,3)="USD"),"",IF(NOT(ISERROR(VLOOKUP(trading_client_detail!$E1207,'asset_&amp;_open_positions'!$E:$M, 6, FALSE))),VLOOKUP(trading_client_detail!$E1207,'asset_&amp;_open_positions'!$E:$M, 8, FALSE),IF(NOT(ISERROR(VLOOKUP($A1207,'asset_&amp;_open_positions'!$E:$M, 6, FALSE))),VLOOKUP($A1207,'asset_&amp;_open_positions'!$E:$M, 8, FALSE),1))),"")</f>
        <v/>
      </c>
      <c r="D1207" s="42" t="str">
        <f>IF(trading_client_detail!$A1207&lt;&gt;"",IF(OR(LEFT(trading_client_detail!$F1207,3)="USD",RIGHT(trading_client_detail!$F1207,3)="USD",LEFT(trading_client_detail!$F1207,3)="EUR",RIGHT(trading_client_detail!$F1207,3)="EUR"),"",trading_client_detail!$G1207),"")</f>
        <v/>
      </c>
    </row>
    <row r="1208" spans="1:4" x14ac:dyDescent="0.25">
      <c r="A1208" t="str">
        <f>IF(AND(trading_client_detail!$A1208&lt;&gt;"",ROUND(trading_client_detail!$G1208,0)&lt;&gt;0),IF(OR(LEFT(trading_client_detail!$F1208,3)="USD",RIGHT(trading_client_detail!$F1208,3)="USD",LEFT(trading_client_detail!$F1208,3)="EUR",RIGHT(trading_client_detail!$F1208,3)="EUR"),"",IF(NOT(ISERROR(VLOOKUP(trading_client_detail!$E1208,'asset_&amp;_open_positions'!$E:$M, 9, FALSE))),VLOOKUP(trading_client_detail!$E1208,'asset_&amp;_open_positions'!$E:$M, 9, FALSE),IF(NOT(ISERROR(VLOOKUP(trading_client_detail!$F1208,'asset_&amp;_open_positions'!$E:$M, 9, FALSE))),VLOOKUP(trading_client_detail!$F1208,'asset_&amp;_open_positions'!$E:$M, 9, FALSE),RIGHT(trading_client_detail!$F1208,LEN(trading_client_detail!$F1208)-1)))),"")</f>
        <v/>
      </c>
      <c r="B1208" t="str">
        <f>IF(AND(trading_client_detail!$A1208&lt;&gt;"",ROUND(trading_client_detail!$G1208,0)&lt;&gt;0),IF(OR(LEFT(trading_client_detail!$F1208,3)="USD",RIGHT(trading_client_detail!$F1208,3)="USD"),"",IF(NOT(ISERROR(VLOOKUP(trading_client_detail!$E1208,'asset_&amp;_open_positions'!$E:$M, 6, FALSE))),VLOOKUP(trading_client_detail!$E1208,'asset_&amp;_open_positions'!$E:$M, 6, FALSE),IF(NOT(ISERROR(VLOOKUP($A1208,'asset_&amp;_open_positions'!$E:$M, 6, FALSE))),VLOOKUP($A1208,'asset_&amp;_open_positions'!$E:$M, 6, FALSE),"ASSET"))),"")</f>
        <v/>
      </c>
      <c r="C1208" t="str">
        <f>IF(AND(trading_client_detail!$A1208&lt;&gt;"",ROUND(trading_client_detail!$G1208,0)&lt;&gt;0),IF(OR(LEFT(trading_client_detail!$F1208,3)="USD",RIGHT(trading_client_detail!$F1208,3)="USD"),"",IF(NOT(ISERROR(VLOOKUP(trading_client_detail!$E1208,'asset_&amp;_open_positions'!$E:$M, 6, FALSE))),VLOOKUP(trading_client_detail!$E1208,'asset_&amp;_open_positions'!$E:$M, 8, FALSE),IF(NOT(ISERROR(VLOOKUP($A1208,'asset_&amp;_open_positions'!$E:$M, 6, FALSE))),VLOOKUP($A1208,'asset_&amp;_open_positions'!$E:$M, 8, FALSE),1))),"")</f>
        <v/>
      </c>
      <c r="D1208" s="42" t="str">
        <f>IF(trading_client_detail!$A1208&lt;&gt;"",IF(OR(LEFT(trading_client_detail!$F1208,3)="USD",RIGHT(trading_client_detail!$F1208,3)="USD",LEFT(trading_client_detail!$F1208,3)="EUR",RIGHT(trading_client_detail!$F1208,3)="EUR"),"",trading_client_detail!$G1208),"")</f>
        <v/>
      </c>
    </row>
    <row r="1209" spans="1:4" x14ac:dyDescent="0.25">
      <c r="A1209" t="str">
        <f>IF(AND(trading_client_detail!$A1209&lt;&gt;"",ROUND(trading_client_detail!$G1209,0)&lt;&gt;0),IF(OR(LEFT(trading_client_detail!$F1209,3)="USD",RIGHT(trading_client_detail!$F1209,3)="USD",LEFT(trading_client_detail!$F1209,3)="EUR",RIGHT(trading_client_detail!$F1209,3)="EUR"),"",IF(NOT(ISERROR(VLOOKUP(trading_client_detail!$E1209,'asset_&amp;_open_positions'!$E:$M, 9, FALSE))),VLOOKUP(trading_client_detail!$E1209,'asset_&amp;_open_positions'!$E:$M, 9, FALSE),IF(NOT(ISERROR(VLOOKUP(trading_client_detail!$F1209,'asset_&amp;_open_positions'!$E:$M, 9, FALSE))),VLOOKUP(trading_client_detail!$F1209,'asset_&amp;_open_positions'!$E:$M, 9, FALSE),RIGHT(trading_client_detail!$F1209,LEN(trading_client_detail!$F1209)-1)))),"")</f>
        <v/>
      </c>
      <c r="B1209" t="str">
        <f>IF(AND(trading_client_detail!$A1209&lt;&gt;"",ROUND(trading_client_detail!$G1209,0)&lt;&gt;0),IF(OR(LEFT(trading_client_detail!$F1209,3)="USD",RIGHT(trading_client_detail!$F1209,3)="USD"),"",IF(NOT(ISERROR(VLOOKUP(trading_client_detail!$E1209,'asset_&amp;_open_positions'!$E:$M, 6, FALSE))),VLOOKUP(trading_client_detail!$E1209,'asset_&amp;_open_positions'!$E:$M, 6, FALSE),IF(NOT(ISERROR(VLOOKUP($A1209,'asset_&amp;_open_positions'!$E:$M, 6, FALSE))),VLOOKUP($A1209,'asset_&amp;_open_positions'!$E:$M, 6, FALSE),"ASSET"))),"")</f>
        <v/>
      </c>
      <c r="C1209" t="str">
        <f>IF(AND(trading_client_detail!$A1209&lt;&gt;"",ROUND(trading_client_detail!$G1209,0)&lt;&gt;0),IF(OR(LEFT(trading_client_detail!$F1209,3)="USD",RIGHT(trading_client_detail!$F1209,3)="USD"),"",IF(NOT(ISERROR(VLOOKUP(trading_client_detail!$E1209,'asset_&amp;_open_positions'!$E:$M, 6, FALSE))),VLOOKUP(trading_client_detail!$E1209,'asset_&amp;_open_positions'!$E:$M, 8, FALSE),IF(NOT(ISERROR(VLOOKUP($A1209,'asset_&amp;_open_positions'!$E:$M, 6, FALSE))),VLOOKUP($A1209,'asset_&amp;_open_positions'!$E:$M, 8, FALSE),1))),"")</f>
        <v/>
      </c>
      <c r="D1209" s="42" t="str">
        <f>IF(trading_client_detail!$A1209&lt;&gt;"",IF(OR(LEFT(trading_client_detail!$F1209,3)="USD",RIGHT(trading_client_detail!$F1209,3)="USD",LEFT(trading_client_detail!$F1209,3)="EUR",RIGHT(trading_client_detail!$F1209,3)="EUR"),"",trading_client_detail!$G1209),"")</f>
        <v/>
      </c>
    </row>
    <row r="1210" spans="1:4" x14ac:dyDescent="0.25">
      <c r="A1210" t="str">
        <f>IF(AND(trading_client_detail!$A1210&lt;&gt;"",ROUND(trading_client_detail!$G1210,0)&lt;&gt;0),IF(OR(LEFT(trading_client_detail!$F1210,3)="USD",RIGHT(trading_client_detail!$F1210,3)="USD",LEFT(trading_client_detail!$F1210,3)="EUR",RIGHT(trading_client_detail!$F1210,3)="EUR"),"",IF(NOT(ISERROR(VLOOKUP(trading_client_detail!$E1210,'asset_&amp;_open_positions'!$E:$M, 9, FALSE))),VLOOKUP(trading_client_detail!$E1210,'asset_&amp;_open_positions'!$E:$M, 9, FALSE),IF(NOT(ISERROR(VLOOKUP(trading_client_detail!$F1210,'asset_&amp;_open_positions'!$E:$M, 9, FALSE))),VLOOKUP(trading_client_detail!$F1210,'asset_&amp;_open_positions'!$E:$M, 9, FALSE),RIGHT(trading_client_detail!$F1210,LEN(trading_client_detail!$F1210)-1)))),"")</f>
        <v/>
      </c>
      <c r="B1210" t="str">
        <f>IF(AND(trading_client_detail!$A1210&lt;&gt;"",ROUND(trading_client_detail!$G1210,0)&lt;&gt;0),IF(OR(LEFT(trading_client_detail!$F1210,3)="USD",RIGHT(trading_client_detail!$F1210,3)="USD"),"",IF(NOT(ISERROR(VLOOKUP(trading_client_detail!$E1210,'asset_&amp;_open_positions'!$E:$M, 6, FALSE))),VLOOKUP(trading_client_detail!$E1210,'asset_&amp;_open_positions'!$E:$M, 6, FALSE),IF(NOT(ISERROR(VLOOKUP($A1210,'asset_&amp;_open_positions'!$E:$M, 6, FALSE))),VLOOKUP($A1210,'asset_&amp;_open_positions'!$E:$M, 6, FALSE),"ASSET"))),"")</f>
        <v/>
      </c>
      <c r="C1210" t="str">
        <f>IF(AND(trading_client_detail!$A1210&lt;&gt;"",ROUND(trading_client_detail!$G1210,0)&lt;&gt;0),IF(OR(LEFT(trading_client_detail!$F1210,3)="USD",RIGHT(trading_client_detail!$F1210,3)="USD"),"",IF(NOT(ISERROR(VLOOKUP(trading_client_detail!$E1210,'asset_&amp;_open_positions'!$E:$M, 6, FALSE))),VLOOKUP(trading_client_detail!$E1210,'asset_&amp;_open_positions'!$E:$M, 8, FALSE),IF(NOT(ISERROR(VLOOKUP($A1210,'asset_&amp;_open_positions'!$E:$M, 6, FALSE))),VLOOKUP($A1210,'asset_&amp;_open_positions'!$E:$M, 8, FALSE),1))),"")</f>
        <v/>
      </c>
      <c r="D1210" s="42" t="str">
        <f>IF(trading_client_detail!$A1210&lt;&gt;"",IF(OR(LEFT(trading_client_detail!$F1210,3)="USD",RIGHT(trading_client_detail!$F1210,3)="USD",LEFT(trading_client_detail!$F1210,3)="EUR",RIGHT(trading_client_detail!$F1210,3)="EUR"),"",trading_client_detail!$G1210),"")</f>
        <v/>
      </c>
    </row>
    <row r="1211" spans="1:4" x14ac:dyDescent="0.25">
      <c r="A1211" t="str">
        <f>IF(AND(trading_client_detail!$A1211&lt;&gt;"",ROUND(trading_client_detail!$G1211,0)&lt;&gt;0),IF(OR(LEFT(trading_client_detail!$F1211,3)="USD",RIGHT(trading_client_detail!$F1211,3)="USD",LEFT(trading_client_detail!$F1211,3)="EUR",RIGHT(trading_client_detail!$F1211,3)="EUR"),"",IF(NOT(ISERROR(VLOOKUP(trading_client_detail!$E1211,'asset_&amp;_open_positions'!$E:$M, 9, FALSE))),VLOOKUP(trading_client_detail!$E1211,'asset_&amp;_open_positions'!$E:$M, 9, FALSE),IF(NOT(ISERROR(VLOOKUP(trading_client_detail!$F1211,'asset_&amp;_open_positions'!$E:$M, 9, FALSE))),VLOOKUP(trading_client_detail!$F1211,'asset_&amp;_open_positions'!$E:$M, 9, FALSE),RIGHT(trading_client_detail!$F1211,LEN(trading_client_detail!$F1211)-1)))),"")</f>
        <v/>
      </c>
      <c r="B1211" t="str">
        <f>IF(AND(trading_client_detail!$A1211&lt;&gt;"",ROUND(trading_client_detail!$G1211,0)&lt;&gt;0),IF(OR(LEFT(trading_client_detail!$F1211,3)="USD",RIGHT(trading_client_detail!$F1211,3)="USD"),"",IF(NOT(ISERROR(VLOOKUP(trading_client_detail!$E1211,'asset_&amp;_open_positions'!$E:$M, 6, FALSE))),VLOOKUP(trading_client_detail!$E1211,'asset_&amp;_open_positions'!$E:$M, 6, FALSE),IF(NOT(ISERROR(VLOOKUP($A1211,'asset_&amp;_open_positions'!$E:$M, 6, FALSE))),VLOOKUP($A1211,'asset_&amp;_open_positions'!$E:$M, 6, FALSE),"ASSET"))),"")</f>
        <v/>
      </c>
      <c r="C1211" t="str">
        <f>IF(AND(trading_client_detail!$A1211&lt;&gt;"",ROUND(trading_client_detail!$G1211,0)&lt;&gt;0),IF(OR(LEFT(trading_client_detail!$F1211,3)="USD",RIGHT(trading_client_detail!$F1211,3)="USD"),"",IF(NOT(ISERROR(VLOOKUP(trading_client_detail!$E1211,'asset_&amp;_open_positions'!$E:$M, 6, FALSE))),VLOOKUP(trading_client_detail!$E1211,'asset_&amp;_open_positions'!$E:$M, 8, FALSE),IF(NOT(ISERROR(VLOOKUP($A1211,'asset_&amp;_open_positions'!$E:$M, 6, FALSE))),VLOOKUP($A1211,'asset_&amp;_open_positions'!$E:$M, 8, FALSE),1))),"")</f>
        <v/>
      </c>
      <c r="D1211" s="42" t="str">
        <f>IF(trading_client_detail!$A1211&lt;&gt;"",IF(OR(LEFT(trading_client_detail!$F1211,3)="USD",RIGHT(trading_client_detail!$F1211,3)="USD",LEFT(trading_client_detail!$F1211,3)="EUR",RIGHT(trading_client_detail!$F1211,3)="EUR"),"",trading_client_detail!$G1211),"")</f>
        <v/>
      </c>
    </row>
    <row r="1212" spans="1:4" x14ac:dyDescent="0.25">
      <c r="A1212" t="str">
        <f>IF(AND(trading_client_detail!$A1212&lt;&gt;"",ROUND(trading_client_detail!$G1212,0)&lt;&gt;0),IF(OR(LEFT(trading_client_detail!$F1212,3)="USD",RIGHT(trading_client_detail!$F1212,3)="USD",LEFT(trading_client_detail!$F1212,3)="EUR",RIGHT(trading_client_detail!$F1212,3)="EUR"),"",IF(NOT(ISERROR(VLOOKUP(trading_client_detail!$E1212,'asset_&amp;_open_positions'!$E:$M, 9, FALSE))),VLOOKUP(trading_client_detail!$E1212,'asset_&amp;_open_positions'!$E:$M, 9, FALSE),IF(NOT(ISERROR(VLOOKUP(trading_client_detail!$F1212,'asset_&amp;_open_positions'!$E:$M, 9, FALSE))),VLOOKUP(trading_client_detail!$F1212,'asset_&amp;_open_positions'!$E:$M, 9, FALSE),RIGHT(trading_client_detail!$F1212,LEN(trading_client_detail!$F1212)-1)))),"")</f>
        <v/>
      </c>
      <c r="B1212" t="str">
        <f>IF(AND(trading_client_detail!$A1212&lt;&gt;"",ROUND(trading_client_detail!$G1212,0)&lt;&gt;0),IF(OR(LEFT(trading_client_detail!$F1212,3)="USD",RIGHT(trading_client_detail!$F1212,3)="USD"),"",IF(NOT(ISERROR(VLOOKUP(trading_client_detail!$E1212,'asset_&amp;_open_positions'!$E:$M, 6, FALSE))),VLOOKUP(trading_client_detail!$E1212,'asset_&amp;_open_positions'!$E:$M, 6, FALSE),IF(NOT(ISERROR(VLOOKUP($A1212,'asset_&amp;_open_positions'!$E:$M, 6, FALSE))),VLOOKUP($A1212,'asset_&amp;_open_positions'!$E:$M, 6, FALSE),"ASSET"))),"")</f>
        <v/>
      </c>
      <c r="C1212" t="str">
        <f>IF(AND(trading_client_detail!$A1212&lt;&gt;"",ROUND(trading_client_detail!$G1212,0)&lt;&gt;0),IF(OR(LEFT(trading_client_detail!$F1212,3)="USD",RIGHT(trading_client_detail!$F1212,3)="USD"),"",IF(NOT(ISERROR(VLOOKUP(trading_client_detail!$E1212,'asset_&amp;_open_positions'!$E:$M, 6, FALSE))),VLOOKUP(trading_client_detail!$E1212,'asset_&amp;_open_positions'!$E:$M, 8, FALSE),IF(NOT(ISERROR(VLOOKUP($A1212,'asset_&amp;_open_positions'!$E:$M, 6, FALSE))),VLOOKUP($A1212,'asset_&amp;_open_positions'!$E:$M, 8, FALSE),1))),"")</f>
        <v/>
      </c>
      <c r="D1212" s="42" t="str">
        <f>IF(trading_client_detail!$A1212&lt;&gt;"",IF(OR(LEFT(trading_client_detail!$F1212,3)="USD",RIGHT(trading_client_detail!$F1212,3)="USD",LEFT(trading_client_detail!$F1212,3)="EUR",RIGHT(trading_client_detail!$F1212,3)="EUR"),"",trading_client_detail!$G1212),"")</f>
        <v/>
      </c>
    </row>
    <row r="1213" spans="1:4" x14ac:dyDescent="0.25">
      <c r="A1213" t="str">
        <f>IF(AND(trading_client_detail!$A1213&lt;&gt;"",ROUND(trading_client_detail!$G1213,0)&lt;&gt;0),IF(OR(LEFT(trading_client_detail!$F1213,3)="USD",RIGHT(trading_client_detail!$F1213,3)="USD",LEFT(trading_client_detail!$F1213,3)="EUR",RIGHT(trading_client_detail!$F1213,3)="EUR"),"",IF(NOT(ISERROR(VLOOKUP(trading_client_detail!$E1213,'asset_&amp;_open_positions'!$E:$M, 9, FALSE))),VLOOKUP(trading_client_detail!$E1213,'asset_&amp;_open_positions'!$E:$M, 9, FALSE),IF(NOT(ISERROR(VLOOKUP(trading_client_detail!$F1213,'asset_&amp;_open_positions'!$E:$M, 9, FALSE))),VLOOKUP(trading_client_detail!$F1213,'asset_&amp;_open_positions'!$E:$M, 9, FALSE),RIGHT(trading_client_detail!$F1213,LEN(trading_client_detail!$F1213)-1)))),"")</f>
        <v/>
      </c>
      <c r="B1213" t="str">
        <f>IF(AND(trading_client_detail!$A1213&lt;&gt;"",ROUND(trading_client_detail!$G1213,0)&lt;&gt;0),IF(OR(LEFT(trading_client_detail!$F1213,3)="USD",RIGHT(trading_client_detail!$F1213,3)="USD"),"",IF(NOT(ISERROR(VLOOKUP(trading_client_detail!$E1213,'asset_&amp;_open_positions'!$E:$M, 6, FALSE))),VLOOKUP(trading_client_detail!$E1213,'asset_&amp;_open_positions'!$E:$M, 6, FALSE),IF(NOT(ISERROR(VLOOKUP($A1213,'asset_&amp;_open_positions'!$E:$M, 6, FALSE))),VLOOKUP($A1213,'asset_&amp;_open_positions'!$E:$M, 6, FALSE),"ASSET"))),"")</f>
        <v/>
      </c>
      <c r="C1213" t="str">
        <f>IF(AND(trading_client_detail!$A1213&lt;&gt;"",ROUND(trading_client_detail!$G1213,0)&lt;&gt;0),IF(OR(LEFT(trading_client_detail!$F1213,3)="USD",RIGHT(trading_client_detail!$F1213,3)="USD"),"",IF(NOT(ISERROR(VLOOKUP(trading_client_detail!$E1213,'asset_&amp;_open_positions'!$E:$M, 6, FALSE))),VLOOKUP(trading_client_detail!$E1213,'asset_&amp;_open_positions'!$E:$M, 8, FALSE),IF(NOT(ISERROR(VLOOKUP($A1213,'asset_&amp;_open_positions'!$E:$M, 6, FALSE))),VLOOKUP($A1213,'asset_&amp;_open_positions'!$E:$M, 8, FALSE),1))),"")</f>
        <v/>
      </c>
      <c r="D1213" s="42" t="str">
        <f>IF(trading_client_detail!$A1213&lt;&gt;"",IF(OR(LEFT(trading_client_detail!$F1213,3)="USD",RIGHT(trading_client_detail!$F1213,3)="USD",LEFT(trading_client_detail!$F1213,3)="EUR",RIGHT(trading_client_detail!$F1213,3)="EUR"),"",trading_client_detail!$G1213),"")</f>
        <v/>
      </c>
    </row>
    <row r="1214" spans="1:4" x14ac:dyDescent="0.25">
      <c r="A1214" t="str">
        <f>IF(AND(trading_client_detail!$A1214&lt;&gt;"",ROUND(trading_client_detail!$G1214,0)&lt;&gt;0),IF(OR(LEFT(trading_client_detail!$F1214,3)="USD",RIGHT(trading_client_detail!$F1214,3)="USD",LEFT(trading_client_detail!$F1214,3)="EUR",RIGHT(trading_client_detail!$F1214,3)="EUR"),"",IF(NOT(ISERROR(VLOOKUP(trading_client_detail!$E1214,'asset_&amp;_open_positions'!$E:$M, 9, FALSE))),VLOOKUP(trading_client_detail!$E1214,'asset_&amp;_open_positions'!$E:$M, 9, FALSE),IF(NOT(ISERROR(VLOOKUP(trading_client_detail!$F1214,'asset_&amp;_open_positions'!$E:$M, 9, FALSE))),VLOOKUP(trading_client_detail!$F1214,'asset_&amp;_open_positions'!$E:$M, 9, FALSE),RIGHT(trading_client_detail!$F1214,LEN(trading_client_detail!$F1214)-1)))),"")</f>
        <v/>
      </c>
      <c r="B1214" t="str">
        <f>IF(AND(trading_client_detail!$A1214&lt;&gt;"",ROUND(trading_client_detail!$G1214,0)&lt;&gt;0),IF(OR(LEFT(trading_client_detail!$F1214,3)="USD",RIGHT(trading_client_detail!$F1214,3)="USD"),"",IF(NOT(ISERROR(VLOOKUP(trading_client_detail!$E1214,'asset_&amp;_open_positions'!$E:$M, 6, FALSE))),VLOOKUP(trading_client_detail!$E1214,'asset_&amp;_open_positions'!$E:$M, 6, FALSE),IF(NOT(ISERROR(VLOOKUP($A1214,'asset_&amp;_open_positions'!$E:$M, 6, FALSE))),VLOOKUP($A1214,'asset_&amp;_open_positions'!$E:$M, 6, FALSE),"ASSET"))),"")</f>
        <v/>
      </c>
      <c r="C1214" t="str">
        <f>IF(AND(trading_client_detail!$A1214&lt;&gt;"",ROUND(trading_client_detail!$G1214,0)&lt;&gt;0),IF(OR(LEFT(trading_client_detail!$F1214,3)="USD",RIGHT(trading_client_detail!$F1214,3)="USD"),"",IF(NOT(ISERROR(VLOOKUP(trading_client_detail!$E1214,'asset_&amp;_open_positions'!$E:$M, 6, FALSE))),VLOOKUP(trading_client_detail!$E1214,'asset_&amp;_open_positions'!$E:$M, 8, FALSE),IF(NOT(ISERROR(VLOOKUP($A1214,'asset_&amp;_open_positions'!$E:$M, 6, FALSE))),VLOOKUP($A1214,'asset_&amp;_open_positions'!$E:$M, 8, FALSE),1))),"")</f>
        <v/>
      </c>
      <c r="D1214" s="42" t="str">
        <f>IF(trading_client_detail!$A1214&lt;&gt;"",IF(OR(LEFT(trading_client_detail!$F1214,3)="USD",RIGHT(trading_client_detail!$F1214,3)="USD",LEFT(trading_client_detail!$F1214,3)="EUR",RIGHT(trading_client_detail!$F1214,3)="EUR"),"",trading_client_detail!$G1214),"")</f>
        <v/>
      </c>
    </row>
    <row r="1215" spans="1:4" x14ac:dyDescent="0.25">
      <c r="A1215" t="str">
        <f>IF(AND(trading_client_detail!$A1215&lt;&gt;"",ROUND(trading_client_detail!$G1215,0)&lt;&gt;0),IF(OR(LEFT(trading_client_detail!$F1215,3)="USD",RIGHT(trading_client_detail!$F1215,3)="USD",LEFT(trading_client_detail!$F1215,3)="EUR",RIGHT(trading_client_detail!$F1215,3)="EUR"),"",IF(NOT(ISERROR(VLOOKUP(trading_client_detail!$E1215,'asset_&amp;_open_positions'!$E:$M, 9, FALSE))),VLOOKUP(trading_client_detail!$E1215,'asset_&amp;_open_positions'!$E:$M, 9, FALSE),IF(NOT(ISERROR(VLOOKUP(trading_client_detail!$F1215,'asset_&amp;_open_positions'!$E:$M, 9, FALSE))),VLOOKUP(trading_client_detail!$F1215,'asset_&amp;_open_positions'!$E:$M, 9, FALSE),RIGHT(trading_client_detail!$F1215,LEN(trading_client_detail!$F1215)-1)))),"")</f>
        <v/>
      </c>
      <c r="B1215" t="str">
        <f>IF(AND(trading_client_detail!$A1215&lt;&gt;"",ROUND(trading_client_detail!$G1215,0)&lt;&gt;0),IF(OR(LEFT(trading_client_detail!$F1215,3)="USD",RIGHT(trading_client_detail!$F1215,3)="USD"),"",IF(NOT(ISERROR(VLOOKUP(trading_client_detail!$E1215,'asset_&amp;_open_positions'!$E:$M, 6, FALSE))),VLOOKUP(trading_client_detail!$E1215,'asset_&amp;_open_positions'!$E:$M, 6, FALSE),IF(NOT(ISERROR(VLOOKUP($A1215,'asset_&amp;_open_positions'!$E:$M, 6, FALSE))),VLOOKUP($A1215,'asset_&amp;_open_positions'!$E:$M, 6, FALSE),"ASSET"))),"")</f>
        <v/>
      </c>
      <c r="C1215" t="str">
        <f>IF(AND(trading_client_detail!$A1215&lt;&gt;"",ROUND(trading_client_detail!$G1215,0)&lt;&gt;0),IF(OR(LEFT(trading_client_detail!$F1215,3)="USD",RIGHT(trading_client_detail!$F1215,3)="USD"),"",IF(NOT(ISERROR(VLOOKUP(trading_client_detail!$E1215,'asset_&amp;_open_positions'!$E:$M, 6, FALSE))),VLOOKUP(trading_client_detail!$E1215,'asset_&amp;_open_positions'!$E:$M, 8, FALSE),IF(NOT(ISERROR(VLOOKUP($A1215,'asset_&amp;_open_positions'!$E:$M, 6, FALSE))),VLOOKUP($A1215,'asset_&amp;_open_positions'!$E:$M, 8, FALSE),1))),"")</f>
        <v/>
      </c>
      <c r="D1215" s="42" t="str">
        <f>IF(trading_client_detail!$A1215&lt;&gt;"",IF(OR(LEFT(trading_client_detail!$F1215,3)="USD",RIGHT(trading_client_detail!$F1215,3)="USD",LEFT(trading_client_detail!$F1215,3)="EUR",RIGHT(trading_client_detail!$F1215,3)="EUR"),"",trading_client_detail!$G1215),"")</f>
        <v/>
      </c>
    </row>
    <row r="1216" spans="1:4" x14ac:dyDescent="0.25">
      <c r="A1216" t="str">
        <f>IF(AND(trading_client_detail!$A1216&lt;&gt;"",ROUND(trading_client_detail!$G1216,0)&lt;&gt;0),IF(OR(LEFT(trading_client_detail!$F1216,3)="USD",RIGHT(trading_client_detail!$F1216,3)="USD",LEFT(trading_client_detail!$F1216,3)="EUR",RIGHT(trading_client_detail!$F1216,3)="EUR"),"",IF(NOT(ISERROR(VLOOKUP(trading_client_detail!$E1216,'asset_&amp;_open_positions'!$E:$M, 9, FALSE))),VLOOKUP(trading_client_detail!$E1216,'asset_&amp;_open_positions'!$E:$M, 9, FALSE),IF(NOT(ISERROR(VLOOKUP(trading_client_detail!$F1216,'asset_&amp;_open_positions'!$E:$M, 9, FALSE))),VLOOKUP(trading_client_detail!$F1216,'asset_&amp;_open_positions'!$E:$M, 9, FALSE),RIGHT(trading_client_detail!$F1216,LEN(trading_client_detail!$F1216)-1)))),"")</f>
        <v/>
      </c>
      <c r="B1216" t="str">
        <f>IF(AND(trading_client_detail!$A1216&lt;&gt;"",ROUND(trading_client_detail!$G1216,0)&lt;&gt;0),IF(OR(LEFT(trading_client_detail!$F1216,3)="USD",RIGHT(trading_client_detail!$F1216,3)="USD"),"",IF(NOT(ISERROR(VLOOKUP(trading_client_detail!$E1216,'asset_&amp;_open_positions'!$E:$M, 6, FALSE))),VLOOKUP(trading_client_detail!$E1216,'asset_&amp;_open_positions'!$E:$M, 6, FALSE),IF(NOT(ISERROR(VLOOKUP($A1216,'asset_&amp;_open_positions'!$E:$M, 6, FALSE))),VLOOKUP($A1216,'asset_&amp;_open_positions'!$E:$M, 6, FALSE),"ASSET"))),"")</f>
        <v/>
      </c>
      <c r="C1216" t="str">
        <f>IF(AND(trading_client_detail!$A1216&lt;&gt;"",ROUND(trading_client_detail!$G1216,0)&lt;&gt;0),IF(OR(LEFT(trading_client_detail!$F1216,3)="USD",RIGHT(trading_client_detail!$F1216,3)="USD"),"",IF(NOT(ISERROR(VLOOKUP(trading_client_detail!$E1216,'asset_&amp;_open_positions'!$E:$M, 6, FALSE))),VLOOKUP(trading_client_detail!$E1216,'asset_&amp;_open_positions'!$E:$M, 8, FALSE),IF(NOT(ISERROR(VLOOKUP($A1216,'asset_&amp;_open_positions'!$E:$M, 6, FALSE))),VLOOKUP($A1216,'asset_&amp;_open_positions'!$E:$M, 8, FALSE),1))),"")</f>
        <v/>
      </c>
      <c r="D1216" s="42" t="str">
        <f>IF(trading_client_detail!$A1216&lt;&gt;"",IF(OR(LEFT(trading_client_detail!$F1216,3)="USD",RIGHT(trading_client_detail!$F1216,3)="USD",LEFT(trading_client_detail!$F1216,3)="EUR",RIGHT(trading_client_detail!$F1216,3)="EUR"),"",trading_client_detail!$G1216),"")</f>
        <v/>
      </c>
    </row>
    <row r="1217" spans="1:4" x14ac:dyDescent="0.25">
      <c r="A1217" t="str">
        <f>IF(AND(trading_client_detail!$A1217&lt;&gt;"",ROUND(trading_client_detail!$G1217,0)&lt;&gt;0),IF(OR(LEFT(trading_client_detail!$F1217,3)="USD",RIGHT(trading_client_detail!$F1217,3)="USD",LEFT(trading_client_detail!$F1217,3)="EUR",RIGHT(trading_client_detail!$F1217,3)="EUR"),"",IF(NOT(ISERROR(VLOOKUP(trading_client_detail!$E1217,'asset_&amp;_open_positions'!$E:$M, 9, FALSE))),VLOOKUP(trading_client_detail!$E1217,'asset_&amp;_open_positions'!$E:$M, 9, FALSE),IF(NOT(ISERROR(VLOOKUP(trading_client_detail!$F1217,'asset_&amp;_open_positions'!$E:$M, 9, FALSE))),VLOOKUP(trading_client_detail!$F1217,'asset_&amp;_open_positions'!$E:$M, 9, FALSE),RIGHT(trading_client_detail!$F1217,LEN(trading_client_detail!$F1217)-1)))),"")</f>
        <v/>
      </c>
      <c r="B1217" t="str">
        <f>IF(AND(trading_client_detail!$A1217&lt;&gt;"",ROUND(trading_client_detail!$G1217,0)&lt;&gt;0),IF(OR(LEFT(trading_client_detail!$F1217,3)="USD",RIGHT(trading_client_detail!$F1217,3)="USD"),"",IF(NOT(ISERROR(VLOOKUP(trading_client_detail!$E1217,'asset_&amp;_open_positions'!$E:$M, 6, FALSE))),VLOOKUP(trading_client_detail!$E1217,'asset_&amp;_open_positions'!$E:$M, 6, FALSE),IF(NOT(ISERROR(VLOOKUP($A1217,'asset_&amp;_open_positions'!$E:$M, 6, FALSE))),VLOOKUP($A1217,'asset_&amp;_open_positions'!$E:$M, 6, FALSE),"ASSET"))),"")</f>
        <v/>
      </c>
      <c r="C1217" t="str">
        <f>IF(AND(trading_client_detail!$A1217&lt;&gt;"",ROUND(trading_client_detail!$G1217,0)&lt;&gt;0),IF(OR(LEFT(trading_client_detail!$F1217,3)="USD",RIGHT(trading_client_detail!$F1217,3)="USD"),"",IF(NOT(ISERROR(VLOOKUP(trading_client_detail!$E1217,'asset_&amp;_open_positions'!$E:$M, 6, FALSE))),VLOOKUP(trading_client_detail!$E1217,'asset_&amp;_open_positions'!$E:$M, 8, FALSE),IF(NOT(ISERROR(VLOOKUP($A1217,'asset_&amp;_open_positions'!$E:$M, 6, FALSE))),VLOOKUP($A1217,'asset_&amp;_open_positions'!$E:$M, 8, FALSE),1))),"")</f>
        <v/>
      </c>
      <c r="D1217" s="42" t="str">
        <f>IF(trading_client_detail!$A1217&lt;&gt;"",IF(OR(LEFT(trading_client_detail!$F1217,3)="USD",RIGHT(trading_client_detail!$F1217,3)="USD",LEFT(trading_client_detail!$F1217,3)="EUR",RIGHT(trading_client_detail!$F1217,3)="EUR"),"",trading_client_detail!$G1217),"")</f>
        <v/>
      </c>
    </row>
    <row r="1218" spans="1:4" x14ac:dyDescent="0.25">
      <c r="A1218" t="str">
        <f>IF(AND(trading_client_detail!$A1218&lt;&gt;"",ROUND(trading_client_detail!$G1218,0)&lt;&gt;0),IF(OR(LEFT(trading_client_detail!$F1218,3)="USD",RIGHT(trading_client_detail!$F1218,3)="USD",LEFT(trading_client_detail!$F1218,3)="EUR",RIGHT(trading_client_detail!$F1218,3)="EUR"),"",IF(NOT(ISERROR(VLOOKUP(trading_client_detail!$E1218,'asset_&amp;_open_positions'!$E:$M, 9, FALSE))),VLOOKUP(trading_client_detail!$E1218,'asset_&amp;_open_positions'!$E:$M, 9, FALSE),IF(NOT(ISERROR(VLOOKUP(trading_client_detail!$F1218,'asset_&amp;_open_positions'!$E:$M, 9, FALSE))),VLOOKUP(trading_client_detail!$F1218,'asset_&amp;_open_positions'!$E:$M, 9, FALSE),RIGHT(trading_client_detail!$F1218,LEN(trading_client_detail!$F1218)-1)))),"")</f>
        <v/>
      </c>
      <c r="B1218" t="str">
        <f>IF(AND(trading_client_detail!$A1218&lt;&gt;"",ROUND(trading_client_detail!$G1218,0)&lt;&gt;0),IF(OR(LEFT(trading_client_detail!$F1218,3)="USD",RIGHT(trading_client_detail!$F1218,3)="USD"),"",IF(NOT(ISERROR(VLOOKUP(trading_client_detail!$E1218,'asset_&amp;_open_positions'!$E:$M, 6, FALSE))),VLOOKUP(trading_client_detail!$E1218,'asset_&amp;_open_positions'!$E:$M, 6, FALSE),IF(NOT(ISERROR(VLOOKUP($A1218,'asset_&amp;_open_positions'!$E:$M, 6, FALSE))),VLOOKUP($A1218,'asset_&amp;_open_positions'!$E:$M, 6, FALSE),"ASSET"))),"")</f>
        <v/>
      </c>
      <c r="C1218" t="str">
        <f>IF(AND(trading_client_detail!$A1218&lt;&gt;"",ROUND(trading_client_detail!$G1218,0)&lt;&gt;0),IF(OR(LEFT(trading_client_detail!$F1218,3)="USD",RIGHT(trading_client_detail!$F1218,3)="USD"),"",IF(NOT(ISERROR(VLOOKUP(trading_client_detail!$E1218,'asset_&amp;_open_positions'!$E:$M, 6, FALSE))),VLOOKUP(trading_client_detail!$E1218,'asset_&amp;_open_positions'!$E:$M, 8, FALSE),IF(NOT(ISERROR(VLOOKUP($A1218,'asset_&amp;_open_positions'!$E:$M, 6, FALSE))),VLOOKUP($A1218,'asset_&amp;_open_positions'!$E:$M, 8, FALSE),1))),"")</f>
        <v/>
      </c>
      <c r="D1218" s="42" t="str">
        <f>IF(trading_client_detail!$A1218&lt;&gt;"",IF(OR(LEFT(trading_client_detail!$F1218,3)="USD",RIGHT(trading_client_detail!$F1218,3)="USD",LEFT(trading_client_detail!$F1218,3)="EUR",RIGHT(trading_client_detail!$F1218,3)="EUR"),"",trading_client_detail!$G1218),"")</f>
        <v/>
      </c>
    </row>
    <row r="1219" spans="1:4" x14ac:dyDescent="0.25">
      <c r="A1219" t="str">
        <f>IF(AND(trading_client_detail!$A1219&lt;&gt;"",ROUND(trading_client_detail!$G1219,0)&lt;&gt;0),IF(OR(LEFT(trading_client_detail!$F1219,3)="USD",RIGHT(trading_client_detail!$F1219,3)="USD",LEFT(trading_client_detail!$F1219,3)="EUR",RIGHT(trading_client_detail!$F1219,3)="EUR"),"",IF(NOT(ISERROR(VLOOKUP(trading_client_detail!$E1219,'asset_&amp;_open_positions'!$E:$M, 9, FALSE))),VLOOKUP(trading_client_detail!$E1219,'asset_&amp;_open_positions'!$E:$M, 9, FALSE),IF(NOT(ISERROR(VLOOKUP(trading_client_detail!$F1219,'asset_&amp;_open_positions'!$E:$M, 9, FALSE))),VLOOKUP(trading_client_detail!$F1219,'asset_&amp;_open_positions'!$E:$M, 9, FALSE),RIGHT(trading_client_detail!$F1219,LEN(trading_client_detail!$F1219)-1)))),"")</f>
        <v/>
      </c>
      <c r="B1219" t="str">
        <f>IF(AND(trading_client_detail!$A1219&lt;&gt;"",ROUND(trading_client_detail!$G1219,0)&lt;&gt;0),IF(OR(LEFT(trading_client_detail!$F1219,3)="USD",RIGHT(trading_client_detail!$F1219,3)="USD"),"",IF(NOT(ISERROR(VLOOKUP(trading_client_detail!$E1219,'asset_&amp;_open_positions'!$E:$M, 6, FALSE))),VLOOKUP(trading_client_detail!$E1219,'asset_&amp;_open_positions'!$E:$M, 6, FALSE),IF(NOT(ISERROR(VLOOKUP($A1219,'asset_&amp;_open_positions'!$E:$M, 6, FALSE))),VLOOKUP($A1219,'asset_&amp;_open_positions'!$E:$M, 6, FALSE),"ASSET"))),"")</f>
        <v/>
      </c>
      <c r="C1219" t="str">
        <f>IF(AND(trading_client_detail!$A1219&lt;&gt;"",ROUND(trading_client_detail!$G1219,0)&lt;&gt;0),IF(OR(LEFT(trading_client_detail!$F1219,3)="USD",RIGHT(trading_client_detail!$F1219,3)="USD"),"",IF(NOT(ISERROR(VLOOKUP(trading_client_detail!$E1219,'asset_&amp;_open_positions'!$E:$M, 6, FALSE))),VLOOKUP(trading_client_detail!$E1219,'asset_&amp;_open_positions'!$E:$M, 8, FALSE),IF(NOT(ISERROR(VLOOKUP($A1219,'asset_&amp;_open_positions'!$E:$M, 6, FALSE))),VLOOKUP($A1219,'asset_&amp;_open_positions'!$E:$M, 8, FALSE),1))),"")</f>
        <v/>
      </c>
      <c r="D1219" s="42" t="str">
        <f>IF(trading_client_detail!$A1219&lt;&gt;"",IF(OR(LEFT(trading_client_detail!$F1219,3)="USD",RIGHT(trading_client_detail!$F1219,3)="USD",LEFT(trading_client_detail!$F1219,3)="EUR",RIGHT(trading_client_detail!$F1219,3)="EUR"),"",trading_client_detail!$G1219),"")</f>
        <v/>
      </c>
    </row>
    <row r="1220" spans="1:4" x14ac:dyDescent="0.25">
      <c r="A1220" t="str">
        <f>IF(AND(trading_client_detail!$A1220&lt;&gt;"",ROUND(trading_client_detail!$G1220,0)&lt;&gt;0),IF(OR(LEFT(trading_client_detail!$F1220,3)="USD",RIGHT(trading_client_detail!$F1220,3)="USD",LEFT(trading_client_detail!$F1220,3)="EUR",RIGHT(trading_client_detail!$F1220,3)="EUR"),"",IF(NOT(ISERROR(VLOOKUP(trading_client_detail!$E1220,'asset_&amp;_open_positions'!$E:$M, 9, FALSE))),VLOOKUP(trading_client_detail!$E1220,'asset_&amp;_open_positions'!$E:$M, 9, FALSE),IF(NOT(ISERROR(VLOOKUP(trading_client_detail!$F1220,'asset_&amp;_open_positions'!$E:$M, 9, FALSE))),VLOOKUP(trading_client_detail!$F1220,'asset_&amp;_open_positions'!$E:$M, 9, FALSE),RIGHT(trading_client_detail!$F1220,LEN(trading_client_detail!$F1220)-1)))),"")</f>
        <v/>
      </c>
      <c r="B1220" t="str">
        <f>IF(AND(trading_client_detail!$A1220&lt;&gt;"",ROUND(trading_client_detail!$G1220,0)&lt;&gt;0),IF(OR(LEFT(trading_client_detail!$F1220,3)="USD",RIGHT(trading_client_detail!$F1220,3)="USD"),"",IF(NOT(ISERROR(VLOOKUP(trading_client_detail!$E1220,'asset_&amp;_open_positions'!$E:$M, 6, FALSE))),VLOOKUP(trading_client_detail!$E1220,'asset_&amp;_open_positions'!$E:$M, 6, FALSE),IF(NOT(ISERROR(VLOOKUP($A1220,'asset_&amp;_open_positions'!$E:$M, 6, FALSE))),VLOOKUP($A1220,'asset_&amp;_open_positions'!$E:$M, 6, FALSE),"ASSET"))),"")</f>
        <v/>
      </c>
      <c r="C1220" t="str">
        <f>IF(AND(trading_client_detail!$A1220&lt;&gt;"",ROUND(trading_client_detail!$G1220,0)&lt;&gt;0),IF(OR(LEFT(trading_client_detail!$F1220,3)="USD",RIGHT(trading_client_detail!$F1220,3)="USD"),"",IF(NOT(ISERROR(VLOOKUP(trading_client_detail!$E1220,'asset_&amp;_open_positions'!$E:$M, 6, FALSE))),VLOOKUP(trading_client_detail!$E1220,'asset_&amp;_open_positions'!$E:$M, 8, FALSE),IF(NOT(ISERROR(VLOOKUP($A1220,'asset_&amp;_open_positions'!$E:$M, 6, FALSE))),VLOOKUP($A1220,'asset_&amp;_open_positions'!$E:$M, 8, FALSE),1))),"")</f>
        <v/>
      </c>
      <c r="D1220" s="42" t="str">
        <f>IF(trading_client_detail!$A1220&lt;&gt;"",IF(OR(LEFT(trading_client_detail!$F1220,3)="USD",RIGHT(trading_client_detail!$F1220,3)="USD",LEFT(trading_client_detail!$F1220,3)="EUR",RIGHT(trading_client_detail!$F1220,3)="EUR"),"",trading_client_detail!$G1220),"")</f>
        <v/>
      </c>
    </row>
    <row r="1221" spans="1:4" x14ac:dyDescent="0.25">
      <c r="A1221" t="str">
        <f>IF(AND(trading_client_detail!$A1221&lt;&gt;"",ROUND(trading_client_detail!$G1221,0)&lt;&gt;0),IF(OR(LEFT(trading_client_detail!$F1221,3)="USD",RIGHT(trading_client_detail!$F1221,3)="USD",LEFT(trading_client_detail!$F1221,3)="EUR",RIGHT(trading_client_detail!$F1221,3)="EUR"),"",IF(NOT(ISERROR(VLOOKUP(trading_client_detail!$E1221,'asset_&amp;_open_positions'!$E:$M, 9, FALSE))),VLOOKUP(trading_client_detail!$E1221,'asset_&amp;_open_positions'!$E:$M, 9, FALSE),IF(NOT(ISERROR(VLOOKUP(trading_client_detail!$F1221,'asset_&amp;_open_positions'!$E:$M, 9, FALSE))),VLOOKUP(trading_client_detail!$F1221,'asset_&amp;_open_positions'!$E:$M, 9, FALSE),RIGHT(trading_client_detail!$F1221,LEN(trading_client_detail!$F1221)-1)))),"")</f>
        <v/>
      </c>
      <c r="B1221" t="str">
        <f>IF(AND(trading_client_detail!$A1221&lt;&gt;"",ROUND(trading_client_detail!$G1221,0)&lt;&gt;0),IF(OR(LEFT(trading_client_detail!$F1221,3)="USD",RIGHT(trading_client_detail!$F1221,3)="USD"),"",IF(NOT(ISERROR(VLOOKUP(trading_client_detail!$E1221,'asset_&amp;_open_positions'!$E:$M, 6, FALSE))),VLOOKUP(trading_client_detail!$E1221,'asset_&amp;_open_positions'!$E:$M, 6, FALSE),IF(NOT(ISERROR(VLOOKUP($A1221,'asset_&amp;_open_positions'!$E:$M, 6, FALSE))),VLOOKUP($A1221,'asset_&amp;_open_positions'!$E:$M, 6, FALSE),"ASSET"))),"")</f>
        <v/>
      </c>
      <c r="C1221" t="str">
        <f>IF(AND(trading_client_detail!$A1221&lt;&gt;"",ROUND(trading_client_detail!$G1221,0)&lt;&gt;0),IF(OR(LEFT(trading_client_detail!$F1221,3)="USD",RIGHT(trading_client_detail!$F1221,3)="USD"),"",IF(NOT(ISERROR(VLOOKUP(trading_client_detail!$E1221,'asset_&amp;_open_positions'!$E:$M, 6, FALSE))),VLOOKUP(trading_client_detail!$E1221,'asset_&amp;_open_positions'!$E:$M, 8, FALSE),IF(NOT(ISERROR(VLOOKUP($A1221,'asset_&amp;_open_positions'!$E:$M, 6, FALSE))),VLOOKUP($A1221,'asset_&amp;_open_positions'!$E:$M, 8, FALSE),1))),"")</f>
        <v/>
      </c>
      <c r="D1221" s="42" t="str">
        <f>IF(trading_client_detail!$A1221&lt;&gt;"",IF(OR(LEFT(trading_client_detail!$F1221,3)="USD",RIGHT(trading_client_detail!$F1221,3)="USD",LEFT(trading_client_detail!$F1221,3)="EUR",RIGHT(trading_client_detail!$F1221,3)="EUR"),"",trading_client_detail!$G1221),"")</f>
        <v/>
      </c>
    </row>
    <row r="1222" spans="1:4" x14ac:dyDescent="0.25">
      <c r="A1222" t="str">
        <f>IF(AND(trading_client_detail!$A1222&lt;&gt;"",ROUND(trading_client_detail!$G1222,0)&lt;&gt;0),IF(OR(LEFT(trading_client_detail!$F1222,3)="USD",RIGHT(trading_client_detail!$F1222,3)="USD",LEFT(trading_client_detail!$F1222,3)="EUR",RIGHT(trading_client_detail!$F1222,3)="EUR"),"",IF(NOT(ISERROR(VLOOKUP(trading_client_detail!$E1222,'asset_&amp;_open_positions'!$E:$M, 9, FALSE))),VLOOKUP(trading_client_detail!$E1222,'asset_&amp;_open_positions'!$E:$M, 9, FALSE),IF(NOT(ISERROR(VLOOKUP(trading_client_detail!$F1222,'asset_&amp;_open_positions'!$E:$M, 9, FALSE))),VLOOKUP(trading_client_detail!$F1222,'asset_&amp;_open_positions'!$E:$M, 9, FALSE),RIGHT(trading_client_detail!$F1222,LEN(trading_client_detail!$F1222)-1)))),"")</f>
        <v/>
      </c>
      <c r="B1222" t="str">
        <f>IF(AND(trading_client_detail!$A1222&lt;&gt;"",ROUND(trading_client_detail!$G1222,0)&lt;&gt;0),IF(OR(LEFT(trading_client_detail!$F1222,3)="USD",RIGHT(trading_client_detail!$F1222,3)="USD"),"",IF(NOT(ISERROR(VLOOKUP(trading_client_detail!$E1222,'asset_&amp;_open_positions'!$E:$M, 6, FALSE))),VLOOKUP(trading_client_detail!$E1222,'asset_&amp;_open_positions'!$E:$M, 6, FALSE),IF(NOT(ISERROR(VLOOKUP($A1222,'asset_&amp;_open_positions'!$E:$M, 6, FALSE))),VLOOKUP($A1222,'asset_&amp;_open_positions'!$E:$M, 6, FALSE),"ASSET"))),"")</f>
        <v/>
      </c>
      <c r="C1222" t="str">
        <f>IF(AND(trading_client_detail!$A1222&lt;&gt;"",ROUND(trading_client_detail!$G1222,0)&lt;&gt;0),IF(OR(LEFT(trading_client_detail!$F1222,3)="USD",RIGHT(trading_client_detail!$F1222,3)="USD"),"",IF(NOT(ISERROR(VLOOKUP(trading_client_detail!$E1222,'asset_&amp;_open_positions'!$E:$M, 6, FALSE))),VLOOKUP(trading_client_detail!$E1222,'asset_&amp;_open_positions'!$E:$M, 8, FALSE),IF(NOT(ISERROR(VLOOKUP($A1222,'asset_&amp;_open_positions'!$E:$M, 6, FALSE))),VLOOKUP($A1222,'asset_&amp;_open_positions'!$E:$M, 8, FALSE),1))),"")</f>
        <v/>
      </c>
      <c r="D1222" s="42" t="str">
        <f>IF(trading_client_detail!$A1222&lt;&gt;"",IF(OR(LEFT(trading_client_detail!$F1222,3)="USD",RIGHT(trading_client_detail!$F1222,3)="USD",LEFT(trading_client_detail!$F1222,3)="EUR",RIGHT(trading_client_detail!$F1222,3)="EUR"),"",trading_client_detail!$G1222),"")</f>
        <v/>
      </c>
    </row>
    <row r="1223" spans="1:4" x14ac:dyDescent="0.25">
      <c r="A1223" t="str">
        <f>IF(AND(trading_client_detail!$A1223&lt;&gt;"",ROUND(trading_client_detail!$G1223,0)&lt;&gt;0),IF(OR(LEFT(trading_client_detail!$F1223,3)="USD",RIGHT(trading_client_detail!$F1223,3)="USD",LEFT(trading_client_detail!$F1223,3)="EUR",RIGHT(trading_client_detail!$F1223,3)="EUR"),"",IF(NOT(ISERROR(VLOOKUP(trading_client_detail!$E1223,'asset_&amp;_open_positions'!$E:$M, 9, FALSE))),VLOOKUP(trading_client_detail!$E1223,'asset_&amp;_open_positions'!$E:$M, 9, FALSE),IF(NOT(ISERROR(VLOOKUP(trading_client_detail!$F1223,'asset_&amp;_open_positions'!$E:$M, 9, FALSE))),VLOOKUP(trading_client_detail!$F1223,'asset_&amp;_open_positions'!$E:$M, 9, FALSE),RIGHT(trading_client_detail!$F1223,LEN(trading_client_detail!$F1223)-1)))),"")</f>
        <v/>
      </c>
      <c r="B1223" t="str">
        <f>IF(AND(trading_client_detail!$A1223&lt;&gt;"",ROUND(trading_client_detail!$G1223,0)&lt;&gt;0),IF(OR(LEFT(trading_client_detail!$F1223,3)="USD",RIGHT(trading_client_detail!$F1223,3)="USD"),"",IF(NOT(ISERROR(VLOOKUP(trading_client_detail!$E1223,'asset_&amp;_open_positions'!$E:$M, 6, FALSE))),VLOOKUP(trading_client_detail!$E1223,'asset_&amp;_open_positions'!$E:$M, 6, FALSE),IF(NOT(ISERROR(VLOOKUP($A1223,'asset_&amp;_open_positions'!$E:$M, 6, FALSE))),VLOOKUP($A1223,'asset_&amp;_open_positions'!$E:$M, 6, FALSE),"ASSET"))),"")</f>
        <v/>
      </c>
      <c r="C1223" t="str">
        <f>IF(AND(trading_client_detail!$A1223&lt;&gt;"",ROUND(trading_client_detail!$G1223,0)&lt;&gt;0),IF(OR(LEFT(trading_client_detail!$F1223,3)="USD",RIGHT(trading_client_detail!$F1223,3)="USD"),"",IF(NOT(ISERROR(VLOOKUP(trading_client_detail!$E1223,'asset_&amp;_open_positions'!$E:$M, 6, FALSE))),VLOOKUP(trading_client_detail!$E1223,'asset_&amp;_open_positions'!$E:$M, 8, FALSE),IF(NOT(ISERROR(VLOOKUP($A1223,'asset_&amp;_open_positions'!$E:$M, 6, FALSE))),VLOOKUP($A1223,'asset_&amp;_open_positions'!$E:$M, 8, FALSE),1))),"")</f>
        <v/>
      </c>
      <c r="D1223" s="42" t="str">
        <f>IF(trading_client_detail!$A1223&lt;&gt;"",IF(OR(LEFT(trading_client_detail!$F1223,3)="USD",RIGHT(trading_client_detail!$F1223,3)="USD",LEFT(trading_client_detail!$F1223,3)="EUR",RIGHT(trading_client_detail!$F1223,3)="EUR"),"",trading_client_detail!$G1223),"")</f>
        <v/>
      </c>
    </row>
    <row r="1224" spans="1:4" x14ac:dyDescent="0.25">
      <c r="A1224" t="str">
        <f>IF(AND(trading_client_detail!$A1224&lt;&gt;"",ROUND(trading_client_detail!$G1224,0)&lt;&gt;0),IF(OR(LEFT(trading_client_detail!$F1224,3)="USD",RIGHT(trading_client_detail!$F1224,3)="USD",LEFT(trading_client_detail!$F1224,3)="EUR",RIGHT(trading_client_detail!$F1224,3)="EUR"),"",IF(NOT(ISERROR(VLOOKUP(trading_client_detail!$E1224,'asset_&amp;_open_positions'!$E:$M, 9, FALSE))),VLOOKUP(trading_client_detail!$E1224,'asset_&amp;_open_positions'!$E:$M, 9, FALSE),IF(NOT(ISERROR(VLOOKUP(trading_client_detail!$F1224,'asset_&amp;_open_positions'!$E:$M, 9, FALSE))),VLOOKUP(trading_client_detail!$F1224,'asset_&amp;_open_positions'!$E:$M, 9, FALSE),RIGHT(trading_client_detail!$F1224,LEN(trading_client_detail!$F1224)-1)))),"")</f>
        <v/>
      </c>
      <c r="B1224" t="str">
        <f>IF(AND(trading_client_detail!$A1224&lt;&gt;"",ROUND(trading_client_detail!$G1224,0)&lt;&gt;0),IF(OR(LEFT(trading_client_detail!$F1224,3)="USD",RIGHT(trading_client_detail!$F1224,3)="USD"),"",IF(NOT(ISERROR(VLOOKUP(trading_client_detail!$E1224,'asset_&amp;_open_positions'!$E:$M, 6, FALSE))),VLOOKUP(trading_client_detail!$E1224,'asset_&amp;_open_positions'!$E:$M, 6, FALSE),IF(NOT(ISERROR(VLOOKUP($A1224,'asset_&amp;_open_positions'!$E:$M, 6, FALSE))),VLOOKUP($A1224,'asset_&amp;_open_positions'!$E:$M, 6, FALSE),"ASSET"))),"")</f>
        <v/>
      </c>
      <c r="C1224" t="str">
        <f>IF(AND(trading_client_detail!$A1224&lt;&gt;"",ROUND(trading_client_detail!$G1224,0)&lt;&gt;0),IF(OR(LEFT(trading_client_detail!$F1224,3)="USD",RIGHT(trading_client_detail!$F1224,3)="USD"),"",IF(NOT(ISERROR(VLOOKUP(trading_client_detail!$E1224,'asset_&amp;_open_positions'!$E:$M, 6, FALSE))),VLOOKUP(trading_client_detail!$E1224,'asset_&amp;_open_positions'!$E:$M, 8, FALSE),IF(NOT(ISERROR(VLOOKUP($A1224,'asset_&amp;_open_positions'!$E:$M, 6, FALSE))),VLOOKUP($A1224,'asset_&amp;_open_positions'!$E:$M, 8, FALSE),1))),"")</f>
        <v/>
      </c>
      <c r="D1224" s="42" t="str">
        <f>IF(trading_client_detail!$A1224&lt;&gt;"",IF(OR(LEFT(trading_client_detail!$F1224,3)="USD",RIGHT(trading_client_detail!$F1224,3)="USD",LEFT(trading_client_detail!$F1224,3)="EUR",RIGHT(trading_client_detail!$F1224,3)="EUR"),"",trading_client_detail!$G1224),"")</f>
        <v/>
      </c>
    </row>
    <row r="1225" spans="1:4" x14ac:dyDescent="0.25">
      <c r="A1225" t="str">
        <f>IF(AND(trading_client_detail!$A1225&lt;&gt;"",ROUND(trading_client_detail!$G1225,0)&lt;&gt;0),IF(OR(LEFT(trading_client_detail!$F1225,3)="USD",RIGHT(trading_client_detail!$F1225,3)="USD",LEFT(trading_client_detail!$F1225,3)="EUR",RIGHT(trading_client_detail!$F1225,3)="EUR"),"",IF(NOT(ISERROR(VLOOKUP(trading_client_detail!$E1225,'asset_&amp;_open_positions'!$E:$M, 9, FALSE))),VLOOKUP(trading_client_detail!$E1225,'asset_&amp;_open_positions'!$E:$M, 9, FALSE),IF(NOT(ISERROR(VLOOKUP(trading_client_detail!$F1225,'asset_&amp;_open_positions'!$E:$M, 9, FALSE))),VLOOKUP(trading_client_detail!$F1225,'asset_&amp;_open_positions'!$E:$M, 9, FALSE),RIGHT(trading_client_detail!$F1225,LEN(trading_client_detail!$F1225)-1)))),"")</f>
        <v/>
      </c>
      <c r="B1225" t="str">
        <f>IF(AND(trading_client_detail!$A1225&lt;&gt;"",ROUND(trading_client_detail!$G1225,0)&lt;&gt;0),IF(OR(LEFT(trading_client_detail!$F1225,3)="USD",RIGHT(trading_client_detail!$F1225,3)="USD"),"",IF(NOT(ISERROR(VLOOKUP(trading_client_detail!$E1225,'asset_&amp;_open_positions'!$E:$M, 6, FALSE))),VLOOKUP(trading_client_detail!$E1225,'asset_&amp;_open_positions'!$E:$M, 6, FALSE),IF(NOT(ISERROR(VLOOKUP($A1225,'asset_&amp;_open_positions'!$E:$M, 6, FALSE))),VLOOKUP($A1225,'asset_&amp;_open_positions'!$E:$M, 6, FALSE),"ASSET"))),"")</f>
        <v/>
      </c>
      <c r="C1225" t="str">
        <f>IF(AND(trading_client_detail!$A1225&lt;&gt;"",ROUND(trading_client_detail!$G1225,0)&lt;&gt;0),IF(OR(LEFT(trading_client_detail!$F1225,3)="USD",RIGHT(trading_client_detail!$F1225,3)="USD"),"",IF(NOT(ISERROR(VLOOKUP(trading_client_detail!$E1225,'asset_&amp;_open_positions'!$E:$M, 6, FALSE))),VLOOKUP(trading_client_detail!$E1225,'asset_&amp;_open_positions'!$E:$M, 8, FALSE),IF(NOT(ISERROR(VLOOKUP($A1225,'asset_&amp;_open_positions'!$E:$M, 6, FALSE))),VLOOKUP($A1225,'asset_&amp;_open_positions'!$E:$M, 8, FALSE),1))),"")</f>
        <v/>
      </c>
      <c r="D1225" s="42" t="str">
        <f>IF(trading_client_detail!$A1225&lt;&gt;"",IF(OR(LEFT(trading_client_detail!$F1225,3)="USD",RIGHT(trading_client_detail!$F1225,3)="USD",LEFT(trading_client_detail!$F1225,3)="EUR",RIGHT(trading_client_detail!$F1225,3)="EUR"),"",trading_client_detail!$G1225),"")</f>
        <v/>
      </c>
    </row>
    <row r="1226" spans="1:4" x14ac:dyDescent="0.25">
      <c r="A1226" t="str">
        <f>IF(AND(trading_client_detail!$A1226&lt;&gt;"",ROUND(trading_client_detail!$G1226,0)&lt;&gt;0),IF(OR(LEFT(trading_client_detail!$F1226,3)="USD",RIGHT(trading_client_detail!$F1226,3)="USD",LEFT(trading_client_detail!$F1226,3)="EUR",RIGHT(trading_client_detail!$F1226,3)="EUR"),"",IF(NOT(ISERROR(VLOOKUP(trading_client_detail!$E1226,'asset_&amp;_open_positions'!$E:$M, 9, FALSE))),VLOOKUP(trading_client_detail!$E1226,'asset_&amp;_open_positions'!$E:$M, 9, FALSE),IF(NOT(ISERROR(VLOOKUP(trading_client_detail!$F1226,'asset_&amp;_open_positions'!$E:$M, 9, FALSE))),VLOOKUP(trading_client_detail!$F1226,'asset_&amp;_open_positions'!$E:$M, 9, FALSE),RIGHT(trading_client_detail!$F1226,LEN(trading_client_detail!$F1226)-1)))),"")</f>
        <v/>
      </c>
      <c r="B1226" t="str">
        <f>IF(AND(trading_client_detail!$A1226&lt;&gt;"",ROUND(trading_client_detail!$G1226,0)&lt;&gt;0),IF(OR(LEFT(trading_client_detail!$F1226,3)="USD",RIGHT(trading_client_detail!$F1226,3)="USD"),"",IF(NOT(ISERROR(VLOOKUP(trading_client_detail!$E1226,'asset_&amp;_open_positions'!$E:$M, 6, FALSE))),VLOOKUP(trading_client_detail!$E1226,'asset_&amp;_open_positions'!$E:$M, 6, FALSE),IF(NOT(ISERROR(VLOOKUP($A1226,'asset_&amp;_open_positions'!$E:$M, 6, FALSE))),VLOOKUP($A1226,'asset_&amp;_open_positions'!$E:$M, 6, FALSE),"ASSET"))),"")</f>
        <v/>
      </c>
      <c r="C1226" t="str">
        <f>IF(AND(trading_client_detail!$A1226&lt;&gt;"",ROUND(trading_client_detail!$G1226,0)&lt;&gt;0),IF(OR(LEFT(trading_client_detail!$F1226,3)="USD",RIGHT(trading_client_detail!$F1226,3)="USD"),"",IF(NOT(ISERROR(VLOOKUP(trading_client_detail!$E1226,'asset_&amp;_open_positions'!$E:$M, 6, FALSE))),VLOOKUP(trading_client_detail!$E1226,'asset_&amp;_open_positions'!$E:$M, 8, FALSE),IF(NOT(ISERROR(VLOOKUP($A1226,'asset_&amp;_open_positions'!$E:$M, 6, FALSE))),VLOOKUP($A1226,'asset_&amp;_open_positions'!$E:$M, 8, FALSE),1))),"")</f>
        <v/>
      </c>
      <c r="D1226" s="42" t="str">
        <f>IF(trading_client_detail!$A1226&lt;&gt;"",IF(OR(LEFT(trading_client_detail!$F1226,3)="USD",RIGHT(trading_client_detail!$F1226,3)="USD",LEFT(trading_client_detail!$F1226,3)="EUR",RIGHT(trading_client_detail!$F1226,3)="EUR"),"",trading_client_detail!$G1226),"")</f>
        <v/>
      </c>
    </row>
    <row r="1227" spans="1:4" x14ac:dyDescent="0.25">
      <c r="A1227" t="str">
        <f>IF(AND(trading_client_detail!$A1227&lt;&gt;"",ROUND(trading_client_detail!$G1227,0)&lt;&gt;0),IF(OR(LEFT(trading_client_detail!$F1227,3)="USD",RIGHT(trading_client_detail!$F1227,3)="USD",LEFT(trading_client_detail!$F1227,3)="EUR",RIGHT(trading_client_detail!$F1227,3)="EUR"),"",IF(NOT(ISERROR(VLOOKUP(trading_client_detail!$E1227,'asset_&amp;_open_positions'!$E:$M, 9, FALSE))),VLOOKUP(trading_client_detail!$E1227,'asset_&amp;_open_positions'!$E:$M, 9, FALSE),IF(NOT(ISERROR(VLOOKUP(trading_client_detail!$F1227,'asset_&amp;_open_positions'!$E:$M, 9, FALSE))),VLOOKUP(trading_client_detail!$F1227,'asset_&amp;_open_positions'!$E:$M, 9, FALSE),RIGHT(trading_client_detail!$F1227,LEN(trading_client_detail!$F1227)-1)))),"")</f>
        <v/>
      </c>
      <c r="B1227" t="str">
        <f>IF(AND(trading_client_detail!$A1227&lt;&gt;"",ROUND(trading_client_detail!$G1227,0)&lt;&gt;0),IF(OR(LEFT(trading_client_detail!$F1227,3)="USD",RIGHT(trading_client_detail!$F1227,3)="USD"),"",IF(NOT(ISERROR(VLOOKUP(trading_client_detail!$E1227,'asset_&amp;_open_positions'!$E:$M, 6, FALSE))),VLOOKUP(trading_client_detail!$E1227,'asset_&amp;_open_positions'!$E:$M, 6, FALSE),IF(NOT(ISERROR(VLOOKUP($A1227,'asset_&amp;_open_positions'!$E:$M, 6, FALSE))),VLOOKUP($A1227,'asset_&amp;_open_positions'!$E:$M, 6, FALSE),"ASSET"))),"")</f>
        <v/>
      </c>
      <c r="C1227" t="str">
        <f>IF(AND(trading_client_detail!$A1227&lt;&gt;"",ROUND(trading_client_detail!$G1227,0)&lt;&gt;0),IF(OR(LEFT(trading_client_detail!$F1227,3)="USD",RIGHT(trading_client_detail!$F1227,3)="USD"),"",IF(NOT(ISERROR(VLOOKUP(trading_client_detail!$E1227,'asset_&amp;_open_positions'!$E:$M, 6, FALSE))),VLOOKUP(trading_client_detail!$E1227,'asset_&amp;_open_positions'!$E:$M, 8, FALSE),IF(NOT(ISERROR(VLOOKUP($A1227,'asset_&amp;_open_positions'!$E:$M, 6, FALSE))),VLOOKUP($A1227,'asset_&amp;_open_positions'!$E:$M, 8, FALSE),1))),"")</f>
        <v/>
      </c>
      <c r="D1227" s="42" t="str">
        <f>IF(trading_client_detail!$A1227&lt;&gt;"",IF(OR(LEFT(trading_client_detail!$F1227,3)="USD",RIGHT(trading_client_detail!$F1227,3)="USD",LEFT(trading_client_detail!$F1227,3)="EUR",RIGHT(trading_client_detail!$F1227,3)="EUR"),"",trading_client_detail!$G1227),"")</f>
        <v/>
      </c>
    </row>
    <row r="1228" spans="1:4" x14ac:dyDescent="0.25">
      <c r="A1228" t="str">
        <f>IF(AND(trading_client_detail!$A1228&lt;&gt;"",ROUND(trading_client_detail!$G1228,0)&lt;&gt;0),IF(OR(LEFT(trading_client_detail!$F1228,3)="USD",RIGHT(trading_client_detail!$F1228,3)="USD",LEFT(trading_client_detail!$F1228,3)="EUR",RIGHT(trading_client_detail!$F1228,3)="EUR"),"",IF(NOT(ISERROR(VLOOKUP(trading_client_detail!$E1228,'asset_&amp;_open_positions'!$E:$M, 9, FALSE))),VLOOKUP(trading_client_detail!$E1228,'asset_&amp;_open_positions'!$E:$M, 9, FALSE),IF(NOT(ISERROR(VLOOKUP(trading_client_detail!$F1228,'asset_&amp;_open_positions'!$E:$M, 9, FALSE))),VLOOKUP(trading_client_detail!$F1228,'asset_&amp;_open_positions'!$E:$M, 9, FALSE),RIGHT(trading_client_detail!$F1228,LEN(trading_client_detail!$F1228)-1)))),"")</f>
        <v/>
      </c>
      <c r="B1228" t="str">
        <f>IF(AND(trading_client_detail!$A1228&lt;&gt;"",ROUND(trading_client_detail!$G1228,0)&lt;&gt;0),IF(OR(LEFT(trading_client_detail!$F1228,3)="USD",RIGHT(trading_client_detail!$F1228,3)="USD"),"",IF(NOT(ISERROR(VLOOKUP(trading_client_detail!$E1228,'asset_&amp;_open_positions'!$E:$M, 6, FALSE))),VLOOKUP(trading_client_detail!$E1228,'asset_&amp;_open_positions'!$E:$M, 6, FALSE),IF(NOT(ISERROR(VLOOKUP($A1228,'asset_&amp;_open_positions'!$E:$M, 6, FALSE))),VLOOKUP($A1228,'asset_&amp;_open_positions'!$E:$M, 6, FALSE),"ASSET"))),"")</f>
        <v/>
      </c>
      <c r="C1228" t="str">
        <f>IF(AND(trading_client_detail!$A1228&lt;&gt;"",ROUND(trading_client_detail!$G1228,0)&lt;&gt;0),IF(OR(LEFT(trading_client_detail!$F1228,3)="USD",RIGHT(trading_client_detail!$F1228,3)="USD"),"",IF(NOT(ISERROR(VLOOKUP(trading_client_detail!$E1228,'asset_&amp;_open_positions'!$E:$M, 6, FALSE))),VLOOKUP(trading_client_detail!$E1228,'asset_&amp;_open_positions'!$E:$M, 8, FALSE),IF(NOT(ISERROR(VLOOKUP($A1228,'asset_&amp;_open_positions'!$E:$M, 6, FALSE))),VLOOKUP($A1228,'asset_&amp;_open_positions'!$E:$M, 8, FALSE),1))),"")</f>
        <v/>
      </c>
      <c r="D1228" s="42" t="str">
        <f>IF(trading_client_detail!$A1228&lt;&gt;"",IF(OR(LEFT(trading_client_detail!$F1228,3)="USD",RIGHT(trading_client_detail!$F1228,3)="USD",LEFT(trading_client_detail!$F1228,3)="EUR",RIGHT(trading_client_detail!$F1228,3)="EUR"),"",trading_client_detail!$G1228),"")</f>
        <v/>
      </c>
    </row>
    <row r="1229" spans="1:4" x14ac:dyDescent="0.25">
      <c r="A1229" t="str">
        <f>IF(AND(trading_client_detail!$A1229&lt;&gt;"",ROUND(trading_client_detail!$G1229,0)&lt;&gt;0),IF(OR(LEFT(trading_client_detail!$F1229,3)="USD",RIGHT(trading_client_detail!$F1229,3)="USD",LEFT(trading_client_detail!$F1229,3)="EUR",RIGHT(trading_client_detail!$F1229,3)="EUR"),"",IF(NOT(ISERROR(VLOOKUP(trading_client_detail!$E1229,'asset_&amp;_open_positions'!$E:$M, 9, FALSE))),VLOOKUP(trading_client_detail!$E1229,'asset_&amp;_open_positions'!$E:$M, 9, FALSE),IF(NOT(ISERROR(VLOOKUP(trading_client_detail!$F1229,'asset_&amp;_open_positions'!$E:$M, 9, FALSE))),VLOOKUP(trading_client_detail!$F1229,'asset_&amp;_open_positions'!$E:$M, 9, FALSE),RIGHT(trading_client_detail!$F1229,LEN(trading_client_detail!$F1229)-1)))),"")</f>
        <v/>
      </c>
      <c r="B1229" t="str">
        <f>IF(AND(trading_client_detail!$A1229&lt;&gt;"",ROUND(trading_client_detail!$G1229,0)&lt;&gt;0),IF(OR(LEFT(trading_client_detail!$F1229,3)="USD",RIGHT(trading_client_detail!$F1229,3)="USD"),"",IF(NOT(ISERROR(VLOOKUP(trading_client_detail!$E1229,'asset_&amp;_open_positions'!$E:$M, 6, FALSE))),VLOOKUP(trading_client_detail!$E1229,'asset_&amp;_open_positions'!$E:$M, 6, FALSE),IF(NOT(ISERROR(VLOOKUP($A1229,'asset_&amp;_open_positions'!$E:$M, 6, FALSE))),VLOOKUP($A1229,'asset_&amp;_open_positions'!$E:$M, 6, FALSE),"ASSET"))),"")</f>
        <v/>
      </c>
      <c r="C1229" t="str">
        <f>IF(AND(trading_client_detail!$A1229&lt;&gt;"",ROUND(trading_client_detail!$G1229,0)&lt;&gt;0),IF(OR(LEFT(trading_client_detail!$F1229,3)="USD",RIGHT(trading_client_detail!$F1229,3)="USD"),"",IF(NOT(ISERROR(VLOOKUP(trading_client_detail!$E1229,'asset_&amp;_open_positions'!$E:$M, 6, FALSE))),VLOOKUP(trading_client_detail!$E1229,'asset_&amp;_open_positions'!$E:$M, 8, FALSE),IF(NOT(ISERROR(VLOOKUP($A1229,'asset_&amp;_open_positions'!$E:$M, 6, FALSE))),VLOOKUP($A1229,'asset_&amp;_open_positions'!$E:$M, 8, FALSE),1))),"")</f>
        <v/>
      </c>
      <c r="D1229" s="42" t="str">
        <f>IF(trading_client_detail!$A1229&lt;&gt;"",IF(OR(LEFT(trading_client_detail!$F1229,3)="USD",RIGHT(trading_client_detail!$F1229,3)="USD",LEFT(trading_client_detail!$F1229,3)="EUR",RIGHT(trading_client_detail!$F1229,3)="EUR"),"",trading_client_detail!$G1229),"")</f>
        <v/>
      </c>
    </row>
    <row r="1230" spans="1:4" x14ac:dyDescent="0.25">
      <c r="A1230" t="str">
        <f>IF(AND(trading_client_detail!$A1230&lt;&gt;"",ROUND(trading_client_detail!$G1230,0)&lt;&gt;0),IF(OR(LEFT(trading_client_detail!$F1230,3)="USD",RIGHT(trading_client_detail!$F1230,3)="USD",LEFT(trading_client_detail!$F1230,3)="EUR",RIGHT(trading_client_detail!$F1230,3)="EUR"),"",IF(NOT(ISERROR(VLOOKUP(trading_client_detail!$E1230,'asset_&amp;_open_positions'!$E:$M, 9, FALSE))),VLOOKUP(trading_client_detail!$E1230,'asset_&amp;_open_positions'!$E:$M, 9, FALSE),IF(NOT(ISERROR(VLOOKUP(trading_client_detail!$F1230,'asset_&amp;_open_positions'!$E:$M, 9, FALSE))),VLOOKUP(trading_client_detail!$F1230,'asset_&amp;_open_positions'!$E:$M, 9, FALSE),RIGHT(trading_client_detail!$F1230,LEN(trading_client_detail!$F1230)-1)))),"")</f>
        <v/>
      </c>
      <c r="B1230" t="str">
        <f>IF(AND(trading_client_detail!$A1230&lt;&gt;"",ROUND(trading_client_detail!$G1230,0)&lt;&gt;0),IF(OR(LEFT(trading_client_detail!$F1230,3)="USD",RIGHT(trading_client_detail!$F1230,3)="USD"),"",IF(NOT(ISERROR(VLOOKUP(trading_client_detail!$E1230,'asset_&amp;_open_positions'!$E:$M, 6, FALSE))),VLOOKUP(trading_client_detail!$E1230,'asset_&amp;_open_positions'!$E:$M, 6, FALSE),IF(NOT(ISERROR(VLOOKUP($A1230,'asset_&amp;_open_positions'!$E:$M, 6, FALSE))),VLOOKUP($A1230,'asset_&amp;_open_positions'!$E:$M, 6, FALSE),"ASSET"))),"")</f>
        <v/>
      </c>
      <c r="C1230" t="str">
        <f>IF(AND(trading_client_detail!$A1230&lt;&gt;"",ROUND(trading_client_detail!$G1230,0)&lt;&gt;0),IF(OR(LEFT(trading_client_detail!$F1230,3)="USD",RIGHT(trading_client_detail!$F1230,3)="USD"),"",IF(NOT(ISERROR(VLOOKUP(trading_client_detail!$E1230,'asset_&amp;_open_positions'!$E:$M, 6, FALSE))),VLOOKUP(trading_client_detail!$E1230,'asset_&amp;_open_positions'!$E:$M, 8, FALSE),IF(NOT(ISERROR(VLOOKUP($A1230,'asset_&amp;_open_positions'!$E:$M, 6, FALSE))),VLOOKUP($A1230,'asset_&amp;_open_positions'!$E:$M, 8, FALSE),1))),"")</f>
        <v/>
      </c>
      <c r="D1230" s="42" t="str">
        <f>IF(trading_client_detail!$A1230&lt;&gt;"",IF(OR(LEFT(trading_client_detail!$F1230,3)="USD",RIGHT(trading_client_detail!$F1230,3)="USD",LEFT(trading_client_detail!$F1230,3)="EUR",RIGHT(trading_client_detail!$F1230,3)="EUR"),"",trading_client_detail!$G1230),"")</f>
        <v/>
      </c>
    </row>
    <row r="1231" spans="1:4" x14ac:dyDescent="0.25">
      <c r="A1231" t="str">
        <f>IF(AND(trading_client_detail!$A1231&lt;&gt;"",ROUND(trading_client_detail!$G1231,0)&lt;&gt;0),IF(OR(LEFT(trading_client_detail!$F1231,3)="USD",RIGHT(trading_client_detail!$F1231,3)="USD",LEFT(trading_client_detail!$F1231,3)="EUR",RIGHT(trading_client_detail!$F1231,3)="EUR"),"",IF(NOT(ISERROR(VLOOKUP(trading_client_detail!$E1231,'asset_&amp;_open_positions'!$E:$M, 9, FALSE))),VLOOKUP(trading_client_detail!$E1231,'asset_&amp;_open_positions'!$E:$M, 9, FALSE),IF(NOT(ISERROR(VLOOKUP(trading_client_detail!$F1231,'asset_&amp;_open_positions'!$E:$M, 9, FALSE))),VLOOKUP(trading_client_detail!$F1231,'asset_&amp;_open_positions'!$E:$M, 9, FALSE),RIGHT(trading_client_detail!$F1231,LEN(trading_client_detail!$F1231)-1)))),"")</f>
        <v/>
      </c>
      <c r="B1231" t="str">
        <f>IF(AND(trading_client_detail!$A1231&lt;&gt;"",ROUND(trading_client_detail!$G1231,0)&lt;&gt;0),IF(OR(LEFT(trading_client_detail!$F1231,3)="USD",RIGHT(trading_client_detail!$F1231,3)="USD"),"",IF(NOT(ISERROR(VLOOKUP(trading_client_detail!$E1231,'asset_&amp;_open_positions'!$E:$M, 6, FALSE))),VLOOKUP(trading_client_detail!$E1231,'asset_&amp;_open_positions'!$E:$M, 6, FALSE),IF(NOT(ISERROR(VLOOKUP($A1231,'asset_&amp;_open_positions'!$E:$M, 6, FALSE))),VLOOKUP($A1231,'asset_&amp;_open_positions'!$E:$M, 6, FALSE),"ASSET"))),"")</f>
        <v/>
      </c>
      <c r="C1231" t="str">
        <f>IF(AND(trading_client_detail!$A1231&lt;&gt;"",ROUND(trading_client_detail!$G1231,0)&lt;&gt;0),IF(OR(LEFT(trading_client_detail!$F1231,3)="USD",RIGHT(trading_client_detail!$F1231,3)="USD"),"",IF(NOT(ISERROR(VLOOKUP(trading_client_detail!$E1231,'asset_&amp;_open_positions'!$E:$M, 6, FALSE))),VLOOKUP(trading_client_detail!$E1231,'asset_&amp;_open_positions'!$E:$M, 8, FALSE),IF(NOT(ISERROR(VLOOKUP($A1231,'asset_&amp;_open_positions'!$E:$M, 6, FALSE))),VLOOKUP($A1231,'asset_&amp;_open_positions'!$E:$M, 8, FALSE),1))),"")</f>
        <v/>
      </c>
      <c r="D1231" s="42" t="str">
        <f>IF(trading_client_detail!$A1231&lt;&gt;"",IF(OR(LEFT(trading_client_detail!$F1231,3)="USD",RIGHT(trading_client_detail!$F1231,3)="USD",LEFT(trading_client_detail!$F1231,3)="EUR",RIGHT(trading_client_detail!$F1231,3)="EUR"),"",trading_client_detail!$G1231),"")</f>
        <v/>
      </c>
    </row>
    <row r="1232" spans="1:4" x14ac:dyDescent="0.25">
      <c r="A1232" t="str">
        <f>IF(AND(trading_client_detail!$A1232&lt;&gt;"",ROUND(trading_client_detail!$G1232,0)&lt;&gt;0),IF(OR(LEFT(trading_client_detail!$F1232,3)="USD",RIGHT(trading_client_detail!$F1232,3)="USD",LEFT(trading_client_detail!$F1232,3)="EUR",RIGHT(trading_client_detail!$F1232,3)="EUR"),"",IF(NOT(ISERROR(VLOOKUP(trading_client_detail!$E1232,'asset_&amp;_open_positions'!$E:$M, 9, FALSE))),VLOOKUP(trading_client_detail!$E1232,'asset_&amp;_open_positions'!$E:$M, 9, FALSE),IF(NOT(ISERROR(VLOOKUP(trading_client_detail!$F1232,'asset_&amp;_open_positions'!$E:$M, 9, FALSE))),VLOOKUP(trading_client_detail!$F1232,'asset_&amp;_open_positions'!$E:$M, 9, FALSE),RIGHT(trading_client_detail!$F1232,LEN(trading_client_detail!$F1232)-1)))),"")</f>
        <v/>
      </c>
      <c r="B1232" t="str">
        <f>IF(AND(trading_client_detail!$A1232&lt;&gt;"",ROUND(trading_client_detail!$G1232,0)&lt;&gt;0),IF(OR(LEFT(trading_client_detail!$F1232,3)="USD",RIGHT(trading_client_detail!$F1232,3)="USD"),"",IF(NOT(ISERROR(VLOOKUP(trading_client_detail!$E1232,'asset_&amp;_open_positions'!$E:$M, 6, FALSE))),VLOOKUP(trading_client_detail!$E1232,'asset_&amp;_open_positions'!$E:$M, 6, FALSE),IF(NOT(ISERROR(VLOOKUP($A1232,'asset_&amp;_open_positions'!$E:$M, 6, FALSE))),VLOOKUP($A1232,'asset_&amp;_open_positions'!$E:$M, 6, FALSE),"ASSET"))),"")</f>
        <v/>
      </c>
      <c r="C1232" t="str">
        <f>IF(AND(trading_client_detail!$A1232&lt;&gt;"",ROUND(trading_client_detail!$G1232,0)&lt;&gt;0),IF(OR(LEFT(trading_client_detail!$F1232,3)="USD",RIGHT(trading_client_detail!$F1232,3)="USD"),"",IF(NOT(ISERROR(VLOOKUP(trading_client_detail!$E1232,'asset_&amp;_open_positions'!$E:$M, 6, FALSE))),VLOOKUP(trading_client_detail!$E1232,'asset_&amp;_open_positions'!$E:$M, 8, FALSE),IF(NOT(ISERROR(VLOOKUP($A1232,'asset_&amp;_open_positions'!$E:$M, 6, FALSE))),VLOOKUP($A1232,'asset_&amp;_open_positions'!$E:$M, 8, FALSE),1))),"")</f>
        <v/>
      </c>
      <c r="D1232" s="42" t="str">
        <f>IF(trading_client_detail!$A1232&lt;&gt;"",IF(OR(LEFT(trading_client_detail!$F1232,3)="USD",RIGHT(trading_client_detail!$F1232,3)="USD",LEFT(trading_client_detail!$F1232,3)="EUR",RIGHT(trading_client_detail!$F1232,3)="EUR"),"",trading_client_detail!$G1232),"")</f>
        <v/>
      </c>
    </row>
    <row r="1233" spans="1:4" x14ac:dyDescent="0.25">
      <c r="A1233" t="str">
        <f>IF(AND(trading_client_detail!$A1233&lt;&gt;"",ROUND(trading_client_detail!$G1233,0)&lt;&gt;0),IF(OR(LEFT(trading_client_detail!$F1233,3)="USD",RIGHT(trading_client_detail!$F1233,3)="USD",LEFT(trading_client_detail!$F1233,3)="EUR",RIGHT(trading_client_detail!$F1233,3)="EUR"),"",IF(NOT(ISERROR(VLOOKUP(trading_client_detail!$E1233,'asset_&amp;_open_positions'!$E:$M, 9, FALSE))),VLOOKUP(trading_client_detail!$E1233,'asset_&amp;_open_positions'!$E:$M, 9, FALSE),IF(NOT(ISERROR(VLOOKUP(trading_client_detail!$F1233,'asset_&amp;_open_positions'!$E:$M, 9, FALSE))),VLOOKUP(trading_client_detail!$F1233,'asset_&amp;_open_positions'!$E:$M, 9, FALSE),RIGHT(trading_client_detail!$F1233,LEN(trading_client_detail!$F1233)-1)))),"")</f>
        <v/>
      </c>
      <c r="B1233" t="str">
        <f>IF(AND(trading_client_detail!$A1233&lt;&gt;"",ROUND(trading_client_detail!$G1233,0)&lt;&gt;0),IF(OR(LEFT(trading_client_detail!$F1233,3)="USD",RIGHT(trading_client_detail!$F1233,3)="USD"),"",IF(NOT(ISERROR(VLOOKUP(trading_client_detail!$E1233,'asset_&amp;_open_positions'!$E:$M, 6, FALSE))),VLOOKUP(trading_client_detail!$E1233,'asset_&amp;_open_positions'!$E:$M, 6, FALSE),IF(NOT(ISERROR(VLOOKUP($A1233,'asset_&amp;_open_positions'!$E:$M, 6, FALSE))),VLOOKUP($A1233,'asset_&amp;_open_positions'!$E:$M, 6, FALSE),"ASSET"))),"")</f>
        <v/>
      </c>
      <c r="C1233" t="str">
        <f>IF(AND(trading_client_detail!$A1233&lt;&gt;"",ROUND(trading_client_detail!$G1233,0)&lt;&gt;0),IF(OR(LEFT(trading_client_detail!$F1233,3)="USD",RIGHT(trading_client_detail!$F1233,3)="USD"),"",IF(NOT(ISERROR(VLOOKUP(trading_client_detail!$E1233,'asset_&amp;_open_positions'!$E:$M, 6, FALSE))),VLOOKUP(trading_client_detail!$E1233,'asset_&amp;_open_positions'!$E:$M, 8, FALSE),IF(NOT(ISERROR(VLOOKUP($A1233,'asset_&amp;_open_positions'!$E:$M, 6, FALSE))),VLOOKUP($A1233,'asset_&amp;_open_positions'!$E:$M, 8, FALSE),1))),"")</f>
        <v/>
      </c>
      <c r="D1233" s="42" t="str">
        <f>IF(trading_client_detail!$A1233&lt;&gt;"",IF(OR(LEFT(trading_client_detail!$F1233,3)="USD",RIGHT(trading_client_detail!$F1233,3)="USD",LEFT(trading_client_detail!$F1233,3)="EUR",RIGHT(trading_client_detail!$F1233,3)="EUR"),"",trading_client_detail!$G1233),"")</f>
        <v/>
      </c>
    </row>
    <row r="1234" spans="1:4" x14ac:dyDescent="0.25">
      <c r="A1234" t="str">
        <f>IF(AND(trading_client_detail!$A1234&lt;&gt;"",ROUND(trading_client_detail!$G1234,0)&lt;&gt;0),IF(OR(LEFT(trading_client_detail!$F1234,3)="USD",RIGHT(trading_client_detail!$F1234,3)="USD",LEFT(trading_client_detail!$F1234,3)="EUR",RIGHT(trading_client_detail!$F1234,3)="EUR"),"",IF(NOT(ISERROR(VLOOKUP(trading_client_detail!$E1234,'asset_&amp;_open_positions'!$E:$M, 9, FALSE))),VLOOKUP(trading_client_detail!$E1234,'asset_&amp;_open_positions'!$E:$M, 9, FALSE),IF(NOT(ISERROR(VLOOKUP(trading_client_detail!$F1234,'asset_&amp;_open_positions'!$E:$M, 9, FALSE))),VLOOKUP(trading_client_detail!$F1234,'asset_&amp;_open_positions'!$E:$M, 9, FALSE),RIGHT(trading_client_detail!$F1234,LEN(trading_client_detail!$F1234)-1)))),"")</f>
        <v/>
      </c>
      <c r="B1234" t="str">
        <f>IF(AND(trading_client_detail!$A1234&lt;&gt;"",ROUND(trading_client_detail!$G1234,0)&lt;&gt;0),IF(OR(LEFT(trading_client_detail!$F1234,3)="USD",RIGHT(trading_client_detail!$F1234,3)="USD"),"",IF(NOT(ISERROR(VLOOKUP(trading_client_detail!$E1234,'asset_&amp;_open_positions'!$E:$M, 6, FALSE))),VLOOKUP(trading_client_detail!$E1234,'asset_&amp;_open_positions'!$E:$M, 6, FALSE),IF(NOT(ISERROR(VLOOKUP($A1234,'asset_&amp;_open_positions'!$E:$M, 6, FALSE))),VLOOKUP($A1234,'asset_&amp;_open_positions'!$E:$M, 6, FALSE),"ASSET"))),"")</f>
        <v/>
      </c>
      <c r="C1234" t="str">
        <f>IF(AND(trading_client_detail!$A1234&lt;&gt;"",ROUND(trading_client_detail!$G1234,0)&lt;&gt;0),IF(OR(LEFT(trading_client_detail!$F1234,3)="USD",RIGHT(trading_client_detail!$F1234,3)="USD"),"",IF(NOT(ISERROR(VLOOKUP(trading_client_detail!$E1234,'asset_&amp;_open_positions'!$E:$M, 6, FALSE))),VLOOKUP(trading_client_detail!$E1234,'asset_&amp;_open_positions'!$E:$M, 8, FALSE),IF(NOT(ISERROR(VLOOKUP($A1234,'asset_&amp;_open_positions'!$E:$M, 6, FALSE))),VLOOKUP($A1234,'asset_&amp;_open_positions'!$E:$M, 8, FALSE),1))),"")</f>
        <v/>
      </c>
      <c r="D1234" s="42" t="str">
        <f>IF(trading_client_detail!$A1234&lt;&gt;"",IF(OR(LEFT(trading_client_detail!$F1234,3)="USD",RIGHT(trading_client_detail!$F1234,3)="USD",LEFT(trading_client_detail!$F1234,3)="EUR",RIGHT(trading_client_detail!$F1234,3)="EUR"),"",trading_client_detail!$G1234),"")</f>
        <v/>
      </c>
    </row>
    <row r="1235" spans="1:4" x14ac:dyDescent="0.25">
      <c r="A1235" t="str">
        <f>IF(AND(trading_client_detail!$A1235&lt;&gt;"",ROUND(trading_client_detail!$G1235,0)&lt;&gt;0),IF(OR(LEFT(trading_client_detail!$F1235,3)="USD",RIGHT(trading_client_detail!$F1235,3)="USD",LEFT(trading_client_detail!$F1235,3)="EUR",RIGHT(trading_client_detail!$F1235,3)="EUR"),"",IF(NOT(ISERROR(VLOOKUP(trading_client_detail!$E1235,'asset_&amp;_open_positions'!$E:$M, 9, FALSE))),VLOOKUP(trading_client_detail!$E1235,'asset_&amp;_open_positions'!$E:$M, 9, FALSE),IF(NOT(ISERROR(VLOOKUP(trading_client_detail!$F1235,'asset_&amp;_open_positions'!$E:$M, 9, FALSE))),VLOOKUP(trading_client_detail!$F1235,'asset_&amp;_open_positions'!$E:$M, 9, FALSE),RIGHT(trading_client_detail!$F1235,LEN(trading_client_detail!$F1235)-1)))),"")</f>
        <v/>
      </c>
      <c r="B1235" t="str">
        <f>IF(AND(trading_client_detail!$A1235&lt;&gt;"",ROUND(trading_client_detail!$G1235,0)&lt;&gt;0),IF(OR(LEFT(trading_client_detail!$F1235,3)="USD",RIGHT(trading_client_detail!$F1235,3)="USD"),"",IF(NOT(ISERROR(VLOOKUP(trading_client_detail!$E1235,'asset_&amp;_open_positions'!$E:$M, 6, FALSE))),VLOOKUP(trading_client_detail!$E1235,'asset_&amp;_open_positions'!$E:$M, 6, FALSE),IF(NOT(ISERROR(VLOOKUP($A1235,'asset_&amp;_open_positions'!$E:$M, 6, FALSE))),VLOOKUP($A1235,'asset_&amp;_open_positions'!$E:$M, 6, FALSE),"ASSET"))),"")</f>
        <v/>
      </c>
      <c r="C1235" t="str">
        <f>IF(AND(trading_client_detail!$A1235&lt;&gt;"",ROUND(trading_client_detail!$G1235,0)&lt;&gt;0),IF(OR(LEFT(trading_client_detail!$F1235,3)="USD",RIGHT(trading_client_detail!$F1235,3)="USD"),"",IF(NOT(ISERROR(VLOOKUP(trading_client_detail!$E1235,'asset_&amp;_open_positions'!$E:$M, 6, FALSE))),VLOOKUP(trading_client_detail!$E1235,'asset_&amp;_open_positions'!$E:$M, 8, FALSE),IF(NOT(ISERROR(VLOOKUP($A1235,'asset_&amp;_open_positions'!$E:$M, 6, FALSE))),VLOOKUP($A1235,'asset_&amp;_open_positions'!$E:$M, 8, FALSE),1))),"")</f>
        <v/>
      </c>
      <c r="D1235" s="42" t="str">
        <f>IF(trading_client_detail!$A1235&lt;&gt;"",IF(OR(LEFT(trading_client_detail!$F1235,3)="USD",RIGHT(trading_client_detail!$F1235,3)="USD",LEFT(trading_client_detail!$F1235,3)="EUR",RIGHT(trading_client_detail!$F1235,3)="EUR"),"",trading_client_detail!$G1235),"")</f>
        <v/>
      </c>
    </row>
    <row r="1236" spans="1:4" x14ac:dyDescent="0.25">
      <c r="A1236" t="str">
        <f>IF(AND(trading_client_detail!$A1236&lt;&gt;"",ROUND(trading_client_detail!$G1236,0)&lt;&gt;0),IF(OR(LEFT(trading_client_detail!$F1236,3)="USD",RIGHT(trading_client_detail!$F1236,3)="USD",LEFT(trading_client_detail!$F1236,3)="EUR",RIGHT(trading_client_detail!$F1236,3)="EUR"),"",IF(NOT(ISERROR(VLOOKUP(trading_client_detail!$E1236,'asset_&amp;_open_positions'!$E:$M, 9, FALSE))),VLOOKUP(trading_client_detail!$E1236,'asset_&amp;_open_positions'!$E:$M, 9, FALSE),IF(NOT(ISERROR(VLOOKUP(trading_client_detail!$F1236,'asset_&amp;_open_positions'!$E:$M, 9, FALSE))),VLOOKUP(trading_client_detail!$F1236,'asset_&amp;_open_positions'!$E:$M, 9, FALSE),RIGHT(trading_client_detail!$F1236,LEN(trading_client_detail!$F1236)-1)))),"")</f>
        <v/>
      </c>
      <c r="B1236" t="str">
        <f>IF(AND(trading_client_detail!$A1236&lt;&gt;"",ROUND(trading_client_detail!$G1236,0)&lt;&gt;0),IF(OR(LEFT(trading_client_detail!$F1236,3)="USD",RIGHT(trading_client_detail!$F1236,3)="USD"),"",IF(NOT(ISERROR(VLOOKUP(trading_client_detail!$E1236,'asset_&amp;_open_positions'!$E:$M, 6, FALSE))),VLOOKUP(trading_client_detail!$E1236,'asset_&amp;_open_positions'!$E:$M, 6, FALSE),IF(NOT(ISERROR(VLOOKUP($A1236,'asset_&amp;_open_positions'!$E:$M, 6, FALSE))),VLOOKUP($A1236,'asset_&amp;_open_positions'!$E:$M, 6, FALSE),"ASSET"))),"")</f>
        <v/>
      </c>
      <c r="C1236" t="str">
        <f>IF(AND(trading_client_detail!$A1236&lt;&gt;"",ROUND(trading_client_detail!$G1236,0)&lt;&gt;0),IF(OR(LEFT(trading_client_detail!$F1236,3)="USD",RIGHT(trading_client_detail!$F1236,3)="USD"),"",IF(NOT(ISERROR(VLOOKUP(trading_client_detail!$E1236,'asset_&amp;_open_positions'!$E:$M, 6, FALSE))),VLOOKUP(trading_client_detail!$E1236,'asset_&amp;_open_positions'!$E:$M, 8, FALSE),IF(NOT(ISERROR(VLOOKUP($A1236,'asset_&amp;_open_positions'!$E:$M, 6, FALSE))),VLOOKUP($A1236,'asset_&amp;_open_positions'!$E:$M, 8, FALSE),1))),"")</f>
        <v/>
      </c>
      <c r="D1236" s="42" t="str">
        <f>IF(trading_client_detail!$A1236&lt;&gt;"",IF(OR(LEFT(trading_client_detail!$F1236,3)="USD",RIGHT(trading_client_detail!$F1236,3)="USD",LEFT(trading_client_detail!$F1236,3)="EUR",RIGHT(trading_client_detail!$F1236,3)="EUR"),"",trading_client_detail!$G1236),"")</f>
        <v/>
      </c>
    </row>
    <row r="1237" spans="1:4" x14ac:dyDescent="0.25">
      <c r="A1237" t="str">
        <f>IF(AND(trading_client_detail!$A1237&lt;&gt;"",ROUND(trading_client_detail!$G1237,0)&lt;&gt;0),IF(OR(LEFT(trading_client_detail!$F1237,3)="USD",RIGHT(trading_client_detail!$F1237,3)="USD",LEFT(trading_client_detail!$F1237,3)="EUR",RIGHT(trading_client_detail!$F1237,3)="EUR"),"",IF(NOT(ISERROR(VLOOKUP(trading_client_detail!$E1237,'asset_&amp;_open_positions'!$E:$M, 9, FALSE))),VLOOKUP(trading_client_detail!$E1237,'asset_&amp;_open_positions'!$E:$M, 9, FALSE),IF(NOT(ISERROR(VLOOKUP(trading_client_detail!$F1237,'asset_&amp;_open_positions'!$E:$M, 9, FALSE))),VLOOKUP(trading_client_detail!$F1237,'asset_&amp;_open_positions'!$E:$M, 9, FALSE),RIGHT(trading_client_detail!$F1237,LEN(trading_client_detail!$F1237)-1)))),"")</f>
        <v/>
      </c>
      <c r="B1237" t="str">
        <f>IF(AND(trading_client_detail!$A1237&lt;&gt;"",ROUND(trading_client_detail!$G1237,0)&lt;&gt;0),IF(OR(LEFT(trading_client_detail!$F1237,3)="USD",RIGHT(trading_client_detail!$F1237,3)="USD"),"",IF(NOT(ISERROR(VLOOKUP(trading_client_detail!$E1237,'asset_&amp;_open_positions'!$E:$M, 6, FALSE))),VLOOKUP(trading_client_detail!$E1237,'asset_&amp;_open_positions'!$E:$M, 6, FALSE),IF(NOT(ISERROR(VLOOKUP($A1237,'asset_&amp;_open_positions'!$E:$M, 6, FALSE))),VLOOKUP($A1237,'asset_&amp;_open_positions'!$E:$M, 6, FALSE),"ASSET"))),"")</f>
        <v/>
      </c>
      <c r="C1237" t="str">
        <f>IF(AND(trading_client_detail!$A1237&lt;&gt;"",ROUND(trading_client_detail!$G1237,0)&lt;&gt;0),IF(OR(LEFT(trading_client_detail!$F1237,3)="USD",RIGHT(trading_client_detail!$F1237,3)="USD"),"",IF(NOT(ISERROR(VLOOKUP(trading_client_detail!$E1237,'asset_&amp;_open_positions'!$E:$M, 6, FALSE))),VLOOKUP(trading_client_detail!$E1237,'asset_&amp;_open_positions'!$E:$M, 8, FALSE),IF(NOT(ISERROR(VLOOKUP($A1237,'asset_&amp;_open_positions'!$E:$M, 6, FALSE))),VLOOKUP($A1237,'asset_&amp;_open_positions'!$E:$M, 8, FALSE),1))),"")</f>
        <v/>
      </c>
      <c r="D1237" s="42" t="str">
        <f>IF(trading_client_detail!$A1237&lt;&gt;"",IF(OR(LEFT(trading_client_detail!$F1237,3)="USD",RIGHT(trading_client_detail!$F1237,3)="USD",LEFT(trading_client_detail!$F1237,3)="EUR",RIGHT(trading_client_detail!$F1237,3)="EUR"),"",trading_client_detail!$G1237),"")</f>
        <v/>
      </c>
    </row>
    <row r="1238" spans="1:4" x14ac:dyDescent="0.25">
      <c r="A1238" t="str">
        <f>IF(AND(trading_client_detail!$A1238&lt;&gt;"",ROUND(trading_client_detail!$G1238,0)&lt;&gt;0),IF(OR(LEFT(trading_client_detail!$F1238,3)="USD",RIGHT(trading_client_detail!$F1238,3)="USD",LEFT(trading_client_detail!$F1238,3)="EUR",RIGHT(trading_client_detail!$F1238,3)="EUR"),"",IF(NOT(ISERROR(VLOOKUP(trading_client_detail!$E1238,'asset_&amp;_open_positions'!$E:$M, 9, FALSE))),VLOOKUP(trading_client_detail!$E1238,'asset_&amp;_open_positions'!$E:$M, 9, FALSE),IF(NOT(ISERROR(VLOOKUP(trading_client_detail!$F1238,'asset_&amp;_open_positions'!$E:$M, 9, FALSE))),VLOOKUP(trading_client_detail!$F1238,'asset_&amp;_open_positions'!$E:$M, 9, FALSE),RIGHT(trading_client_detail!$F1238,LEN(trading_client_detail!$F1238)-1)))),"")</f>
        <v/>
      </c>
      <c r="B1238" t="str">
        <f>IF(AND(trading_client_detail!$A1238&lt;&gt;"",ROUND(trading_client_detail!$G1238,0)&lt;&gt;0),IF(OR(LEFT(trading_client_detail!$F1238,3)="USD",RIGHT(trading_client_detail!$F1238,3)="USD"),"",IF(NOT(ISERROR(VLOOKUP(trading_client_detail!$E1238,'asset_&amp;_open_positions'!$E:$M, 6, FALSE))),VLOOKUP(trading_client_detail!$E1238,'asset_&amp;_open_positions'!$E:$M, 6, FALSE),IF(NOT(ISERROR(VLOOKUP($A1238,'asset_&amp;_open_positions'!$E:$M, 6, FALSE))),VLOOKUP($A1238,'asset_&amp;_open_positions'!$E:$M, 6, FALSE),"ASSET"))),"")</f>
        <v/>
      </c>
      <c r="C1238" t="str">
        <f>IF(AND(trading_client_detail!$A1238&lt;&gt;"",ROUND(trading_client_detail!$G1238,0)&lt;&gt;0),IF(OR(LEFT(trading_client_detail!$F1238,3)="USD",RIGHT(trading_client_detail!$F1238,3)="USD"),"",IF(NOT(ISERROR(VLOOKUP(trading_client_detail!$E1238,'asset_&amp;_open_positions'!$E:$M, 6, FALSE))),VLOOKUP(trading_client_detail!$E1238,'asset_&amp;_open_positions'!$E:$M, 8, FALSE),IF(NOT(ISERROR(VLOOKUP($A1238,'asset_&amp;_open_positions'!$E:$M, 6, FALSE))),VLOOKUP($A1238,'asset_&amp;_open_positions'!$E:$M, 8, FALSE),1))),"")</f>
        <v/>
      </c>
      <c r="D1238" s="42" t="str">
        <f>IF(trading_client_detail!$A1238&lt;&gt;"",IF(OR(LEFT(trading_client_detail!$F1238,3)="USD",RIGHT(trading_client_detail!$F1238,3)="USD",LEFT(trading_client_detail!$F1238,3)="EUR",RIGHT(trading_client_detail!$F1238,3)="EUR"),"",trading_client_detail!$G1238),"")</f>
        <v/>
      </c>
    </row>
    <row r="1239" spans="1:4" x14ac:dyDescent="0.25">
      <c r="A1239" t="str">
        <f>IF(AND(trading_client_detail!$A1239&lt;&gt;"",ROUND(trading_client_detail!$G1239,0)&lt;&gt;0),IF(OR(LEFT(trading_client_detail!$F1239,3)="USD",RIGHT(trading_client_detail!$F1239,3)="USD",LEFT(trading_client_detail!$F1239,3)="EUR",RIGHT(trading_client_detail!$F1239,3)="EUR"),"",IF(NOT(ISERROR(VLOOKUP(trading_client_detail!$E1239,'asset_&amp;_open_positions'!$E:$M, 9, FALSE))),VLOOKUP(trading_client_detail!$E1239,'asset_&amp;_open_positions'!$E:$M, 9, FALSE),IF(NOT(ISERROR(VLOOKUP(trading_client_detail!$F1239,'asset_&amp;_open_positions'!$E:$M, 9, FALSE))),VLOOKUP(trading_client_detail!$F1239,'asset_&amp;_open_positions'!$E:$M, 9, FALSE),RIGHT(trading_client_detail!$F1239,LEN(trading_client_detail!$F1239)-1)))),"")</f>
        <v/>
      </c>
      <c r="B1239" t="str">
        <f>IF(AND(trading_client_detail!$A1239&lt;&gt;"",ROUND(trading_client_detail!$G1239,0)&lt;&gt;0),IF(OR(LEFT(trading_client_detail!$F1239,3)="USD",RIGHT(trading_client_detail!$F1239,3)="USD"),"",IF(NOT(ISERROR(VLOOKUP(trading_client_detail!$E1239,'asset_&amp;_open_positions'!$E:$M, 6, FALSE))),VLOOKUP(trading_client_detail!$E1239,'asset_&amp;_open_positions'!$E:$M, 6, FALSE),IF(NOT(ISERROR(VLOOKUP($A1239,'asset_&amp;_open_positions'!$E:$M, 6, FALSE))),VLOOKUP($A1239,'asset_&amp;_open_positions'!$E:$M, 6, FALSE),"ASSET"))),"")</f>
        <v/>
      </c>
      <c r="C1239" t="str">
        <f>IF(AND(trading_client_detail!$A1239&lt;&gt;"",ROUND(trading_client_detail!$G1239,0)&lt;&gt;0),IF(OR(LEFT(trading_client_detail!$F1239,3)="USD",RIGHT(trading_client_detail!$F1239,3)="USD"),"",IF(NOT(ISERROR(VLOOKUP(trading_client_detail!$E1239,'asset_&amp;_open_positions'!$E:$M, 6, FALSE))),VLOOKUP(trading_client_detail!$E1239,'asset_&amp;_open_positions'!$E:$M, 8, FALSE),IF(NOT(ISERROR(VLOOKUP($A1239,'asset_&amp;_open_positions'!$E:$M, 6, FALSE))),VLOOKUP($A1239,'asset_&amp;_open_positions'!$E:$M, 8, FALSE),1))),"")</f>
        <v/>
      </c>
      <c r="D1239" s="42" t="str">
        <f>IF(trading_client_detail!$A1239&lt;&gt;"",IF(OR(LEFT(trading_client_detail!$F1239,3)="USD",RIGHT(trading_client_detail!$F1239,3)="USD",LEFT(trading_client_detail!$F1239,3)="EUR",RIGHT(trading_client_detail!$F1239,3)="EUR"),"",trading_client_detail!$G1239),"")</f>
        <v/>
      </c>
    </row>
    <row r="1240" spans="1:4" x14ac:dyDescent="0.25">
      <c r="A1240" t="str">
        <f>IF(AND(trading_client_detail!$A1240&lt;&gt;"",ROUND(trading_client_detail!$G1240,0)&lt;&gt;0),IF(OR(LEFT(trading_client_detail!$F1240,3)="USD",RIGHT(trading_client_detail!$F1240,3)="USD",LEFT(trading_client_detail!$F1240,3)="EUR",RIGHT(trading_client_detail!$F1240,3)="EUR"),"",IF(NOT(ISERROR(VLOOKUP(trading_client_detail!$E1240,'asset_&amp;_open_positions'!$E:$M, 9, FALSE))),VLOOKUP(trading_client_detail!$E1240,'asset_&amp;_open_positions'!$E:$M, 9, FALSE),IF(NOT(ISERROR(VLOOKUP(trading_client_detail!$F1240,'asset_&amp;_open_positions'!$E:$M, 9, FALSE))),VLOOKUP(trading_client_detail!$F1240,'asset_&amp;_open_positions'!$E:$M, 9, FALSE),RIGHT(trading_client_detail!$F1240,LEN(trading_client_detail!$F1240)-1)))),"")</f>
        <v/>
      </c>
      <c r="B1240" t="str">
        <f>IF(AND(trading_client_detail!$A1240&lt;&gt;"",ROUND(trading_client_detail!$G1240,0)&lt;&gt;0),IF(OR(LEFT(trading_client_detail!$F1240,3)="USD",RIGHT(trading_client_detail!$F1240,3)="USD"),"",IF(NOT(ISERROR(VLOOKUP(trading_client_detail!$E1240,'asset_&amp;_open_positions'!$E:$M, 6, FALSE))),VLOOKUP(trading_client_detail!$E1240,'asset_&amp;_open_positions'!$E:$M, 6, FALSE),IF(NOT(ISERROR(VLOOKUP($A1240,'asset_&amp;_open_positions'!$E:$M, 6, FALSE))),VLOOKUP($A1240,'asset_&amp;_open_positions'!$E:$M, 6, FALSE),"ASSET"))),"")</f>
        <v/>
      </c>
      <c r="C1240" t="str">
        <f>IF(AND(trading_client_detail!$A1240&lt;&gt;"",ROUND(trading_client_detail!$G1240,0)&lt;&gt;0),IF(OR(LEFT(trading_client_detail!$F1240,3)="USD",RIGHT(trading_client_detail!$F1240,3)="USD"),"",IF(NOT(ISERROR(VLOOKUP(trading_client_detail!$E1240,'asset_&amp;_open_positions'!$E:$M, 6, FALSE))),VLOOKUP(trading_client_detail!$E1240,'asset_&amp;_open_positions'!$E:$M, 8, FALSE),IF(NOT(ISERROR(VLOOKUP($A1240,'asset_&amp;_open_positions'!$E:$M, 6, FALSE))),VLOOKUP($A1240,'asset_&amp;_open_positions'!$E:$M, 8, FALSE),1))),"")</f>
        <v/>
      </c>
      <c r="D1240" s="42" t="str">
        <f>IF(trading_client_detail!$A1240&lt;&gt;"",IF(OR(LEFT(trading_client_detail!$F1240,3)="USD",RIGHT(trading_client_detail!$F1240,3)="USD",LEFT(trading_client_detail!$F1240,3)="EUR",RIGHT(trading_client_detail!$F1240,3)="EUR"),"",trading_client_detail!$G1240),"")</f>
        <v/>
      </c>
    </row>
    <row r="1241" spans="1:4" x14ac:dyDescent="0.25">
      <c r="A1241" t="str">
        <f>IF(AND(trading_client_detail!$A1241&lt;&gt;"",ROUND(trading_client_detail!$G1241,0)&lt;&gt;0),IF(OR(LEFT(trading_client_detail!$F1241,3)="USD",RIGHT(trading_client_detail!$F1241,3)="USD",LEFT(trading_client_detail!$F1241,3)="EUR",RIGHT(trading_client_detail!$F1241,3)="EUR"),"",IF(NOT(ISERROR(VLOOKUP(trading_client_detail!$E1241,'asset_&amp;_open_positions'!$E:$M, 9, FALSE))),VLOOKUP(trading_client_detail!$E1241,'asset_&amp;_open_positions'!$E:$M, 9, FALSE),IF(NOT(ISERROR(VLOOKUP(trading_client_detail!$F1241,'asset_&amp;_open_positions'!$E:$M, 9, FALSE))),VLOOKUP(trading_client_detail!$F1241,'asset_&amp;_open_positions'!$E:$M, 9, FALSE),RIGHT(trading_client_detail!$F1241,LEN(trading_client_detail!$F1241)-1)))),"")</f>
        <v/>
      </c>
      <c r="B1241" t="str">
        <f>IF(AND(trading_client_detail!$A1241&lt;&gt;"",ROUND(trading_client_detail!$G1241,0)&lt;&gt;0),IF(OR(LEFT(trading_client_detail!$F1241,3)="USD",RIGHT(trading_client_detail!$F1241,3)="USD"),"",IF(NOT(ISERROR(VLOOKUP(trading_client_detail!$E1241,'asset_&amp;_open_positions'!$E:$M, 6, FALSE))),VLOOKUP(trading_client_detail!$E1241,'asset_&amp;_open_positions'!$E:$M, 6, FALSE),IF(NOT(ISERROR(VLOOKUP($A1241,'asset_&amp;_open_positions'!$E:$M, 6, FALSE))),VLOOKUP($A1241,'asset_&amp;_open_positions'!$E:$M, 6, FALSE),"ASSET"))),"")</f>
        <v/>
      </c>
      <c r="C1241" t="str">
        <f>IF(AND(trading_client_detail!$A1241&lt;&gt;"",ROUND(trading_client_detail!$G1241,0)&lt;&gt;0),IF(OR(LEFT(trading_client_detail!$F1241,3)="USD",RIGHT(trading_client_detail!$F1241,3)="USD"),"",IF(NOT(ISERROR(VLOOKUP(trading_client_detail!$E1241,'asset_&amp;_open_positions'!$E:$M, 6, FALSE))),VLOOKUP(trading_client_detail!$E1241,'asset_&amp;_open_positions'!$E:$M, 8, FALSE),IF(NOT(ISERROR(VLOOKUP($A1241,'asset_&amp;_open_positions'!$E:$M, 6, FALSE))),VLOOKUP($A1241,'asset_&amp;_open_positions'!$E:$M, 8, FALSE),1))),"")</f>
        <v/>
      </c>
      <c r="D1241" s="42" t="str">
        <f>IF(trading_client_detail!$A1241&lt;&gt;"",IF(OR(LEFT(trading_client_detail!$F1241,3)="USD",RIGHT(trading_client_detail!$F1241,3)="USD",LEFT(trading_client_detail!$F1241,3)="EUR",RIGHT(trading_client_detail!$F1241,3)="EUR"),"",trading_client_detail!$G1241),"")</f>
        <v/>
      </c>
    </row>
    <row r="1242" spans="1:4" x14ac:dyDescent="0.25">
      <c r="A1242" t="str">
        <f>IF(AND(trading_client_detail!$A1242&lt;&gt;"",ROUND(trading_client_detail!$G1242,0)&lt;&gt;0),IF(OR(LEFT(trading_client_detail!$F1242,3)="USD",RIGHT(trading_client_detail!$F1242,3)="USD",LEFT(trading_client_detail!$F1242,3)="EUR",RIGHT(trading_client_detail!$F1242,3)="EUR"),"",IF(NOT(ISERROR(VLOOKUP(trading_client_detail!$E1242,'asset_&amp;_open_positions'!$E:$M, 9, FALSE))),VLOOKUP(trading_client_detail!$E1242,'asset_&amp;_open_positions'!$E:$M, 9, FALSE),IF(NOT(ISERROR(VLOOKUP(trading_client_detail!$F1242,'asset_&amp;_open_positions'!$E:$M, 9, FALSE))),VLOOKUP(trading_client_detail!$F1242,'asset_&amp;_open_positions'!$E:$M, 9, FALSE),RIGHT(trading_client_detail!$F1242,LEN(trading_client_detail!$F1242)-1)))),"")</f>
        <v/>
      </c>
      <c r="B1242" t="str">
        <f>IF(AND(trading_client_detail!$A1242&lt;&gt;"",ROUND(trading_client_detail!$G1242,0)&lt;&gt;0),IF(OR(LEFT(trading_client_detail!$F1242,3)="USD",RIGHT(trading_client_detail!$F1242,3)="USD"),"",IF(NOT(ISERROR(VLOOKUP(trading_client_detail!$E1242,'asset_&amp;_open_positions'!$E:$M, 6, FALSE))),VLOOKUP(trading_client_detail!$E1242,'asset_&amp;_open_positions'!$E:$M, 6, FALSE),IF(NOT(ISERROR(VLOOKUP($A1242,'asset_&amp;_open_positions'!$E:$M, 6, FALSE))),VLOOKUP($A1242,'asset_&amp;_open_positions'!$E:$M, 6, FALSE),"ASSET"))),"")</f>
        <v/>
      </c>
      <c r="C1242" t="str">
        <f>IF(AND(trading_client_detail!$A1242&lt;&gt;"",ROUND(trading_client_detail!$G1242,0)&lt;&gt;0),IF(OR(LEFT(trading_client_detail!$F1242,3)="USD",RIGHT(trading_client_detail!$F1242,3)="USD"),"",IF(NOT(ISERROR(VLOOKUP(trading_client_detail!$E1242,'asset_&amp;_open_positions'!$E:$M, 6, FALSE))),VLOOKUP(trading_client_detail!$E1242,'asset_&amp;_open_positions'!$E:$M, 8, FALSE),IF(NOT(ISERROR(VLOOKUP($A1242,'asset_&amp;_open_positions'!$E:$M, 6, FALSE))),VLOOKUP($A1242,'asset_&amp;_open_positions'!$E:$M, 8, FALSE),1))),"")</f>
        <v/>
      </c>
      <c r="D1242" s="42" t="str">
        <f>IF(trading_client_detail!$A1242&lt;&gt;"",IF(OR(LEFT(trading_client_detail!$F1242,3)="USD",RIGHT(trading_client_detail!$F1242,3)="USD",LEFT(trading_client_detail!$F1242,3)="EUR",RIGHT(trading_client_detail!$F1242,3)="EUR"),"",trading_client_detail!$G1242),"")</f>
        <v/>
      </c>
    </row>
    <row r="1243" spans="1:4" x14ac:dyDescent="0.25">
      <c r="A1243" t="str">
        <f>IF(AND(trading_client_detail!$A1243&lt;&gt;"",ROUND(trading_client_detail!$G1243,0)&lt;&gt;0),IF(OR(LEFT(trading_client_detail!$F1243,3)="USD",RIGHT(trading_client_detail!$F1243,3)="USD",LEFT(trading_client_detail!$F1243,3)="EUR",RIGHT(trading_client_detail!$F1243,3)="EUR"),"",IF(NOT(ISERROR(VLOOKUP(trading_client_detail!$E1243,'asset_&amp;_open_positions'!$E:$M, 9, FALSE))),VLOOKUP(trading_client_detail!$E1243,'asset_&amp;_open_positions'!$E:$M, 9, FALSE),IF(NOT(ISERROR(VLOOKUP(trading_client_detail!$F1243,'asset_&amp;_open_positions'!$E:$M, 9, FALSE))),VLOOKUP(trading_client_detail!$F1243,'asset_&amp;_open_positions'!$E:$M, 9, FALSE),RIGHT(trading_client_detail!$F1243,LEN(trading_client_detail!$F1243)-1)))),"")</f>
        <v/>
      </c>
      <c r="B1243" t="str">
        <f>IF(AND(trading_client_detail!$A1243&lt;&gt;"",ROUND(trading_client_detail!$G1243,0)&lt;&gt;0),IF(OR(LEFT(trading_client_detail!$F1243,3)="USD",RIGHT(trading_client_detail!$F1243,3)="USD"),"",IF(NOT(ISERROR(VLOOKUP(trading_client_detail!$E1243,'asset_&amp;_open_positions'!$E:$M, 6, FALSE))),VLOOKUP(trading_client_detail!$E1243,'asset_&amp;_open_positions'!$E:$M, 6, FALSE),IF(NOT(ISERROR(VLOOKUP($A1243,'asset_&amp;_open_positions'!$E:$M, 6, FALSE))),VLOOKUP($A1243,'asset_&amp;_open_positions'!$E:$M, 6, FALSE),"ASSET"))),"")</f>
        <v/>
      </c>
      <c r="C1243" t="str">
        <f>IF(AND(trading_client_detail!$A1243&lt;&gt;"",ROUND(trading_client_detail!$G1243,0)&lt;&gt;0),IF(OR(LEFT(trading_client_detail!$F1243,3)="USD",RIGHT(trading_client_detail!$F1243,3)="USD"),"",IF(NOT(ISERROR(VLOOKUP(trading_client_detail!$E1243,'asset_&amp;_open_positions'!$E:$M, 6, FALSE))),VLOOKUP(trading_client_detail!$E1243,'asset_&amp;_open_positions'!$E:$M, 8, FALSE),IF(NOT(ISERROR(VLOOKUP($A1243,'asset_&amp;_open_positions'!$E:$M, 6, FALSE))),VLOOKUP($A1243,'asset_&amp;_open_positions'!$E:$M, 8, FALSE),1))),"")</f>
        <v/>
      </c>
      <c r="D1243" s="42" t="str">
        <f>IF(trading_client_detail!$A1243&lt;&gt;"",IF(OR(LEFT(trading_client_detail!$F1243,3)="USD",RIGHT(trading_client_detail!$F1243,3)="USD",LEFT(trading_client_detail!$F1243,3)="EUR",RIGHT(trading_client_detail!$F1243,3)="EUR"),"",trading_client_detail!$G1243),"")</f>
        <v/>
      </c>
    </row>
    <row r="1244" spans="1:4" x14ac:dyDescent="0.25">
      <c r="A1244" t="str">
        <f>IF(AND(trading_client_detail!$A1244&lt;&gt;"",ROUND(trading_client_detail!$G1244,0)&lt;&gt;0),IF(OR(LEFT(trading_client_detail!$F1244,3)="USD",RIGHT(trading_client_detail!$F1244,3)="USD",LEFT(trading_client_detail!$F1244,3)="EUR",RIGHT(trading_client_detail!$F1244,3)="EUR"),"",IF(NOT(ISERROR(VLOOKUP(trading_client_detail!$E1244,'asset_&amp;_open_positions'!$E:$M, 9, FALSE))),VLOOKUP(trading_client_detail!$E1244,'asset_&amp;_open_positions'!$E:$M, 9, FALSE),IF(NOT(ISERROR(VLOOKUP(trading_client_detail!$F1244,'asset_&amp;_open_positions'!$E:$M, 9, FALSE))),VLOOKUP(trading_client_detail!$F1244,'asset_&amp;_open_positions'!$E:$M, 9, FALSE),RIGHT(trading_client_detail!$F1244,LEN(trading_client_detail!$F1244)-1)))),"")</f>
        <v/>
      </c>
      <c r="B1244" t="str">
        <f>IF(AND(trading_client_detail!$A1244&lt;&gt;"",ROUND(trading_client_detail!$G1244,0)&lt;&gt;0),IF(OR(LEFT(trading_client_detail!$F1244,3)="USD",RIGHT(trading_client_detail!$F1244,3)="USD"),"",IF(NOT(ISERROR(VLOOKUP(trading_client_detail!$E1244,'asset_&amp;_open_positions'!$E:$M, 6, FALSE))),VLOOKUP(trading_client_detail!$E1244,'asset_&amp;_open_positions'!$E:$M, 6, FALSE),IF(NOT(ISERROR(VLOOKUP($A1244,'asset_&amp;_open_positions'!$E:$M, 6, FALSE))),VLOOKUP($A1244,'asset_&amp;_open_positions'!$E:$M, 6, FALSE),"ASSET"))),"")</f>
        <v/>
      </c>
      <c r="C1244" t="str">
        <f>IF(AND(trading_client_detail!$A1244&lt;&gt;"",ROUND(trading_client_detail!$G1244,0)&lt;&gt;0),IF(OR(LEFT(trading_client_detail!$F1244,3)="USD",RIGHT(trading_client_detail!$F1244,3)="USD"),"",IF(NOT(ISERROR(VLOOKUP(trading_client_detail!$E1244,'asset_&amp;_open_positions'!$E:$M, 6, FALSE))),VLOOKUP(trading_client_detail!$E1244,'asset_&amp;_open_positions'!$E:$M, 8, FALSE),IF(NOT(ISERROR(VLOOKUP($A1244,'asset_&amp;_open_positions'!$E:$M, 6, FALSE))),VLOOKUP($A1244,'asset_&amp;_open_positions'!$E:$M, 8, FALSE),1))),"")</f>
        <v/>
      </c>
      <c r="D1244" s="42" t="str">
        <f>IF(trading_client_detail!$A1244&lt;&gt;"",IF(OR(LEFT(trading_client_detail!$F1244,3)="USD",RIGHT(trading_client_detail!$F1244,3)="USD",LEFT(trading_client_detail!$F1244,3)="EUR",RIGHT(trading_client_detail!$F1244,3)="EUR"),"",trading_client_detail!$G1244),"")</f>
        <v/>
      </c>
    </row>
    <row r="1245" spans="1:4" x14ac:dyDescent="0.25">
      <c r="A1245" t="str">
        <f>IF(AND(trading_client_detail!$A1245&lt;&gt;"",ROUND(trading_client_detail!$G1245,0)&lt;&gt;0),IF(OR(LEFT(trading_client_detail!$F1245,3)="USD",RIGHT(trading_client_detail!$F1245,3)="USD",LEFT(trading_client_detail!$F1245,3)="EUR",RIGHT(trading_client_detail!$F1245,3)="EUR"),"",IF(NOT(ISERROR(VLOOKUP(trading_client_detail!$E1245,'asset_&amp;_open_positions'!$E:$M, 9, FALSE))),VLOOKUP(trading_client_detail!$E1245,'asset_&amp;_open_positions'!$E:$M, 9, FALSE),IF(NOT(ISERROR(VLOOKUP(trading_client_detail!$F1245,'asset_&amp;_open_positions'!$E:$M, 9, FALSE))),VLOOKUP(trading_client_detail!$F1245,'asset_&amp;_open_positions'!$E:$M, 9, FALSE),RIGHT(trading_client_detail!$F1245,LEN(trading_client_detail!$F1245)-1)))),"")</f>
        <v/>
      </c>
      <c r="B1245" t="str">
        <f>IF(AND(trading_client_detail!$A1245&lt;&gt;"",ROUND(trading_client_detail!$G1245,0)&lt;&gt;0),IF(OR(LEFT(trading_client_detail!$F1245,3)="USD",RIGHT(trading_client_detail!$F1245,3)="USD"),"",IF(NOT(ISERROR(VLOOKUP(trading_client_detail!$E1245,'asset_&amp;_open_positions'!$E:$M, 6, FALSE))),VLOOKUP(trading_client_detail!$E1245,'asset_&amp;_open_positions'!$E:$M, 6, FALSE),IF(NOT(ISERROR(VLOOKUP($A1245,'asset_&amp;_open_positions'!$E:$M, 6, FALSE))),VLOOKUP($A1245,'asset_&amp;_open_positions'!$E:$M, 6, FALSE),"ASSET"))),"")</f>
        <v/>
      </c>
      <c r="C1245" t="str">
        <f>IF(AND(trading_client_detail!$A1245&lt;&gt;"",ROUND(trading_client_detail!$G1245,0)&lt;&gt;0),IF(OR(LEFT(trading_client_detail!$F1245,3)="USD",RIGHT(trading_client_detail!$F1245,3)="USD"),"",IF(NOT(ISERROR(VLOOKUP(trading_client_detail!$E1245,'asset_&amp;_open_positions'!$E:$M, 6, FALSE))),VLOOKUP(trading_client_detail!$E1245,'asset_&amp;_open_positions'!$E:$M, 8, FALSE),IF(NOT(ISERROR(VLOOKUP($A1245,'asset_&amp;_open_positions'!$E:$M, 6, FALSE))),VLOOKUP($A1245,'asset_&amp;_open_positions'!$E:$M, 8, FALSE),1))),"")</f>
        <v/>
      </c>
      <c r="D1245" s="42" t="str">
        <f>IF(trading_client_detail!$A1245&lt;&gt;"",IF(OR(LEFT(trading_client_detail!$F1245,3)="USD",RIGHT(trading_client_detail!$F1245,3)="USD",LEFT(trading_client_detail!$F1245,3)="EUR",RIGHT(trading_client_detail!$F1245,3)="EUR"),"",trading_client_detail!$G1245),"")</f>
        <v/>
      </c>
    </row>
    <row r="1246" spans="1:4" x14ac:dyDescent="0.25">
      <c r="A1246" t="str">
        <f>IF(AND(trading_client_detail!$A1246&lt;&gt;"",ROUND(trading_client_detail!$G1246,0)&lt;&gt;0),IF(OR(LEFT(trading_client_detail!$F1246,3)="USD",RIGHT(trading_client_detail!$F1246,3)="USD",LEFT(trading_client_detail!$F1246,3)="EUR",RIGHT(trading_client_detail!$F1246,3)="EUR"),"",IF(NOT(ISERROR(VLOOKUP(trading_client_detail!$E1246,'asset_&amp;_open_positions'!$E:$M, 9, FALSE))),VLOOKUP(trading_client_detail!$E1246,'asset_&amp;_open_positions'!$E:$M, 9, FALSE),IF(NOT(ISERROR(VLOOKUP(trading_client_detail!$F1246,'asset_&amp;_open_positions'!$E:$M, 9, FALSE))),VLOOKUP(trading_client_detail!$F1246,'asset_&amp;_open_positions'!$E:$M, 9, FALSE),RIGHT(trading_client_detail!$F1246,LEN(trading_client_detail!$F1246)-1)))),"")</f>
        <v/>
      </c>
      <c r="B1246" t="str">
        <f>IF(AND(trading_client_detail!$A1246&lt;&gt;"",ROUND(trading_client_detail!$G1246,0)&lt;&gt;0),IF(OR(LEFT(trading_client_detail!$F1246,3)="USD",RIGHT(trading_client_detail!$F1246,3)="USD"),"",IF(NOT(ISERROR(VLOOKUP(trading_client_detail!$E1246,'asset_&amp;_open_positions'!$E:$M, 6, FALSE))),VLOOKUP(trading_client_detail!$E1246,'asset_&amp;_open_positions'!$E:$M, 6, FALSE),IF(NOT(ISERROR(VLOOKUP($A1246,'asset_&amp;_open_positions'!$E:$M, 6, FALSE))),VLOOKUP($A1246,'asset_&amp;_open_positions'!$E:$M, 6, FALSE),"ASSET"))),"")</f>
        <v/>
      </c>
      <c r="C1246" t="str">
        <f>IF(AND(trading_client_detail!$A1246&lt;&gt;"",ROUND(trading_client_detail!$G1246,0)&lt;&gt;0),IF(OR(LEFT(trading_client_detail!$F1246,3)="USD",RIGHT(trading_client_detail!$F1246,3)="USD"),"",IF(NOT(ISERROR(VLOOKUP(trading_client_detail!$E1246,'asset_&amp;_open_positions'!$E:$M, 6, FALSE))),VLOOKUP(trading_client_detail!$E1246,'asset_&amp;_open_positions'!$E:$M, 8, FALSE),IF(NOT(ISERROR(VLOOKUP($A1246,'asset_&amp;_open_positions'!$E:$M, 6, FALSE))),VLOOKUP($A1246,'asset_&amp;_open_positions'!$E:$M, 8, FALSE),1))),"")</f>
        <v/>
      </c>
      <c r="D1246" s="42" t="str">
        <f>IF(trading_client_detail!$A1246&lt;&gt;"",IF(OR(LEFT(trading_client_detail!$F1246,3)="USD",RIGHT(trading_client_detail!$F1246,3)="USD",LEFT(trading_client_detail!$F1246,3)="EUR",RIGHT(trading_client_detail!$F1246,3)="EUR"),"",trading_client_detail!$G1246),"")</f>
        <v/>
      </c>
    </row>
    <row r="1247" spans="1:4" x14ac:dyDescent="0.25">
      <c r="A1247" t="str">
        <f>IF(AND(trading_client_detail!$A1247&lt;&gt;"",ROUND(trading_client_detail!$G1247,0)&lt;&gt;0),IF(OR(LEFT(trading_client_detail!$F1247,3)="USD",RIGHT(trading_client_detail!$F1247,3)="USD",LEFT(trading_client_detail!$F1247,3)="EUR",RIGHT(trading_client_detail!$F1247,3)="EUR"),"",IF(NOT(ISERROR(VLOOKUP(trading_client_detail!$E1247,'asset_&amp;_open_positions'!$E:$M, 9, FALSE))),VLOOKUP(trading_client_detail!$E1247,'asset_&amp;_open_positions'!$E:$M, 9, FALSE),IF(NOT(ISERROR(VLOOKUP(trading_client_detail!$F1247,'asset_&amp;_open_positions'!$E:$M, 9, FALSE))),VLOOKUP(trading_client_detail!$F1247,'asset_&amp;_open_positions'!$E:$M, 9, FALSE),RIGHT(trading_client_detail!$F1247,LEN(trading_client_detail!$F1247)-1)))),"")</f>
        <v/>
      </c>
      <c r="B1247" t="str">
        <f>IF(AND(trading_client_detail!$A1247&lt;&gt;"",ROUND(trading_client_detail!$G1247,0)&lt;&gt;0),IF(OR(LEFT(trading_client_detail!$F1247,3)="USD",RIGHT(trading_client_detail!$F1247,3)="USD"),"",IF(NOT(ISERROR(VLOOKUP(trading_client_detail!$E1247,'asset_&amp;_open_positions'!$E:$M, 6, FALSE))),VLOOKUP(trading_client_detail!$E1247,'asset_&amp;_open_positions'!$E:$M, 6, FALSE),IF(NOT(ISERROR(VLOOKUP($A1247,'asset_&amp;_open_positions'!$E:$M, 6, FALSE))),VLOOKUP($A1247,'asset_&amp;_open_positions'!$E:$M, 6, FALSE),"ASSET"))),"")</f>
        <v/>
      </c>
      <c r="C1247" t="str">
        <f>IF(AND(trading_client_detail!$A1247&lt;&gt;"",ROUND(trading_client_detail!$G1247,0)&lt;&gt;0),IF(OR(LEFT(trading_client_detail!$F1247,3)="USD",RIGHT(trading_client_detail!$F1247,3)="USD"),"",IF(NOT(ISERROR(VLOOKUP(trading_client_detail!$E1247,'asset_&amp;_open_positions'!$E:$M, 6, FALSE))),VLOOKUP(trading_client_detail!$E1247,'asset_&amp;_open_positions'!$E:$M, 8, FALSE),IF(NOT(ISERROR(VLOOKUP($A1247,'asset_&amp;_open_positions'!$E:$M, 6, FALSE))),VLOOKUP($A1247,'asset_&amp;_open_positions'!$E:$M, 8, FALSE),1))),"")</f>
        <v/>
      </c>
      <c r="D1247" s="42" t="str">
        <f>IF(trading_client_detail!$A1247&lt;&gt;"",IF(OR(LEFT(trading_client_detail!$F1247,3)="USD",RIGHT(trading_client_detail!$F1247,3)="USD",LEFT(trading_client_detail!$F1247,3)="EUR",RIGHT(trading_client_detail!$F1247,3)="EUR"),"",trading_client_detail!$G1247),"")</f>
        <v/>
      </c>
    </row>
    <row r="1248" spans="1:4" x14ac:dyDescent="0.25">
      <c r="A1248" t="str">
        <f>IF(AND(trading_client_detail!$A1248&lt;&gt;"",ROUND(trading_client_detail!$G1248,0)&lt;&gt;0),IF(OR(LEFT(trading_client_detail!$F1248,3)="USD",RIGHT(trading_client_detail!$F1248,3)="USD",LEFT(trading_client_detail!$F1248,3)="EUR",RIGHT(trading_client_detail!$F1248,3)="EUR"),"",IF(NOT(ISERROR(VLOOKUP(trading_client_detail!$E1248,'asset_&amp;_open_positions'!$E:$M, 9, FALSE))),VLOOKUP(trading_client_detail!$E1248,'asset_&amp;_open_positions'!$E:$M, 9, FALSE),IF(NOT(ISERROR(VLOOKUP(trading_client_detail!$F1248,'asset_&amp;_open_positions'!$E:$M, 9, FALSE))),VLOOKUP(trading_client_detail!$F1248,'asset_&amp;_open_positions'!$E:$M, 9, FALSE),RIGHT(trading_client_detail!$F1248,LEN(trading_client_detail!$F1248)-1)))),"")</f>
        <v/>
      </c>
      <c r="B1248" t="str">
        <f>IF(AND(trading_client_detail!$A1248&lt;&gt;"",ROUND(trading_client_detail!$G1248,0)&lt;&gt;0),IF(OR(LEFT(trading_client_detail!$F1248,3)="USD",RIGHT(trading_client_detail!$F1248,3)="USD"),"",IF(NOT(ISERROR(VLOOKUP(trading_client_detail!$E1248,'asset_&amp;_open_positions'!$E:$M, 6, FALSE))),VLOOKUP(trading_client_detail!$E1248,'asset_&amp;_open_positions'!$E:$M, 6, FALSE),IF(NOT(ISERROR(VLOOKUP($A1248,'asset_&amp;_open_positions'!$E:$M, 6, FALSE))),VLOOKUP($A1248,'asset_&amp;_open_positions'!$E:$M, 6, FALSE),"ASSET"))),"")</f>
        <v/>
      </c>
      <c r="C1248" t="str">
        <f>IF(AND(trading_client_detail!$A1248&lt;&gt;"",ROUND(trading_client_detail!$G1248,0)&lt;&gt;0),IF(OR(LEFT(trading_client_detail!$F1248,3)="USD",RIGHT(trading_client_detail!$F1248,3)="USD"),"",IF(NOT(ISERROR(VLOOKUP(trading_client_detail!$E1248,'asset_&amp;_open_positions'!$E:$M, 6, FALSE))),VLOOKUP(trading_client_detail!$E1248,'asset_&amp;_open_positions'!$E:$M, 8, FALSE),IF(NOT(ISERROR(VLOOKUP($A1248,'asset_&amp;_open_positions'!$E:$M, 6, FALSE))),VLOOKUP($A1248,'asset_&amp;_open_positions'!$E:$M, 8, FALSE),1))),"")</f>
        <v/>
      </c>
      <c r="D1248" s="42" t="str">
        <f>IF(trading_client_detail!$A1248&lt;&gt;"",IF(OR(LEFT(trading_client_detail!$F1248,3)="USD",RIGHT(trading_client_detail!$F1248,3)="USD",LEFT(trading_client_detail!$F1248,3)="EUR",RIGHT(trading_client_detail!$F1248,3)="EUR"),"",trading_client_detail!$G1248),"")</f>
        <v/>
      </c>
    </row>
    <row r="1249" spans="1:4" x14ac:dyDescent="0.25">
      <c r="A1249" t="str">
        <f>IF(AND(trading_client_detail!$A1249&lt;&gt;"",ROUND(trading_client_detail!$G1249,0)&lt;&gt;0),IF(OR(LEFT(trading_client_detail!$F1249,3)="USD",RIGHT(trading_client_detail!$F1249,3)="USD",LEFT(trading_client_detail!$F1249,3)="EUR",RIGHT(trading_client_detail!$F1249,3)="EUR"),"",IF(NOT(ISERROR(VLOOKUP(trading_client_detail!$E1249,'asset_&amp;_open_positions'!$E:$M, 9, FALSE))),VLOOKUP(trading_client_detail!$E1249,'asset_&amp;_open_positions'!$E:$M, 9, FALSE),IF(NOT(ISERROR(VLOOKUP(trading_client_detail!$F1249,'asset_&amp;_open_positions'!$E:$M, 9, FALSE))),VLOOKUP(trading_client_detail!$F1249,'asset_&amp;_open_positions'!$E:$M, 9, FALSE),RIGHT(trading_client_detail!$F1249,LEN(trading_client_detail!$F1249)-1)))),"")</f>
        <v/>
      </c>
      <c r="B1249" t="str">
        <f>IF(AND(trading_client_detail!$A1249&lt;&gt;"",ROUND(trading_client_detail!$G1249,0)&lt;&gt;0),IF(OR(LEFT(trading_client_detail!$F1249,3)="USD",RIGHT(trading_client_detail!$F1249,3)="USD"),"",IF(NOT(ISERROR(VLOOKUP(trading_client_detail!$E1249,'asset_&amp;_open_positions'!$E:$M, 6, FALSE))),VLOOKUP(trading_client_detail!$E1249,'asset_&amp;_open_positions'!$E:$M, 6, FALSE),IF(NOT(ISERROR(VLOOKUP($A1249,'asset_&amp;_open_positions'!$E:$M, 6, FALSE))),VLOOKUP($A1249,'asset_&amp;_open_positions'!$E:$M, 6, FALSE),"ASSET"))),"")</f>
        <v/>
      </c>
      <c r="C1249" t="str">
        <f>IF(AND(trading_client_detail!$A1249&lt;&gt;"",ROUND(trading_client_detail!$G1249,0)&lt;&gt;0),IF(OR(LEFT(trading_client_detail!$F1249,3)="USD",RIGHT(trading_client_detail!$F1249,3)="USD"),"",IF(NOT(ISERROR(VLOOKUP(trading_client_detail!$E1249,'asset_&amp;_open_positions'!$E:$M, 6, FALSE))),VLOOKUP(trading_client_detail!$E1249,'asset_&amp;_open_positions'!$E:$M, 8, FALSE),IF(NOT(ISERROR(VLOOKUP($A1249,'asset_&amp;_open_positions'!$E:$M, 6, FALSE))),VLOOKUP($A1249,'asset_&amp;_open_positions'!$E:$M, 8, FALSE),1))),"")</f>
        <v/>
      </c>
      <c r="D1249" s="42" t="str">
        <f>IF(trading_client_detail!$A1249&lt;&gt;"",IF(OR(LEFT(trading_client_detail!$F1249,3)="USD",RIGHT(trading_client_detail!$F1249,3)="USD",LEFT(trading_client_detail!$F1249,3)="EUR",RIGHT(trading_client_detail!$F1249,3)="EUR"),"",trading_client_detail!$G1249),"")</f>
        <v/>
      </c>
    </row>
    <row r="1250" spans="1:4" x14ac:dyDescent="0.25">
      <c r="A1250" t="str">
        <f>IF(AND(trading_client_detail!$A1250&lt;&gt;"",ROUND(trading_client_detail!$G1250,0)&lt;&gt;0),IF(OR(LEFT(trading_client_detail!$F1250,3)="USD",RIGHT(trading_client_detail!$F1250,3)="USD",LEFT(trading_client_detail!$F1250,3)="EUR",RIGHT(trading_client_detail!$F1250,3)="EUR"),"",IF(NOT(ISERROR(VLOOKUP(trading_client_detail!$E1250,'asset_&amp;_open_positions'!$E:$M, 9, FALSE))),VLOOKUP(trading_client_detail!$E1250,'asset_&amp;_open_positions'!$E:$M, 9, FALSE),IF(NOT(ISERROR(VLOOKUP(trading_client_detail!$F1250,'asset_&amp;_open_positions'!$E:$M, 9, FALSE))),VLOOKUP(trading_client_detail!$F1250,'asset_&amp;_open_positions'!$E:$M, 9, FALSE),RIGHT(trading_client_detail!$F1250,LEN(trading_client_detail!$F1250)-1)))),"")</f>
        <v/>
      </c>
      <c r="B1250" t="str">
        <f>IF(AND(trading_client_detail!$A1250&lt;&gt;"",ROUND(trading_client_detail!$G1250,0)&lt;&gt;0),IF(OR(LEFT(trading_client_detail!$F1250,3)="USD",RIGHT(trading_client_detail!$F1250,3)="USD"),"",IF(NOT(ISERROR(VLOOKUP(trading_client_detail!$E1250,'asset_&amp;_open_positions'!$E:$M, 6, FALSE))),VLOOKUP(trading_client_detail!$E1250,'asset_&amp;_open_positions'!$E:$M, 6, FALSE),IF(NOT(ISERROR(VLOOKUP($A1250,'asset_&amp;_open_positions'!$E:$M, 6, FALSE))),VLOOKUP($A1250,'asset_&amp;_open_positions'!$E:$M, 6, FALSE),"ASSET"))),"")</f>
        <v/>
      </c>
      <c r="C1250" t="str">
        <f>IF(AND(trading_client_detail!$A1250&lt;&gt;"",ROUND(trading_client_detail!$G1250,0)&lt;&gt;0),IF(OR(LEFT(trading_client_detail!$F1250,3)="USD",RIGHT(trading_client_detail!$F1250,3)="USD"),"",IF(NOT(ISERROR(VLOOKUP(trading_client_detail!$E1250,'asset_&amp;_open_positions'!$E:$M, 6, FALSE))),VLOOKUP(trading_client_detail!$E1250,'asset_&amp;_open_positions'!$E:$M, 8, FALSE),IF(NOT(ISERROR(VLOOKUP($A1250,'asset_&amp;_open_positions'!$E:$M, 6, FALSE))),VLOOKUP($A1250,'asset_&amp;_open_positions'!$E:$M, 8, FALSE),1))),"")</f>
        <v/>
      </c>
      <c r="D1250" s="42" t="str">
        <f>IF(trading_client_detail!$A1250&lt;&gt;"",IF(OR(LEFT(trading_client_detail!$F1250,3)="USD",RIGHT(trading_client_detail!$F1250,3)="USD",LEFT(trading_client_detail!$F1250,3)="EUR",RIGHT(trading_client_detail!$F1250,3)="EUR"),"",trading_client_detail!$G1250),"")</f>
        <v/>
      </c>
    </row>
    <row r="1251" spans="1:4" x14ac:dyDescent="0.25">
      <c r="A1251" t="str">
        <f>IF(AND(trading_client_detail!$A1251&lt;&gt;"",ROUND(trading_client_detail!$G1251,0)&lt;&gt;0),IF(OR(LEFT(trading_client_detail!$F1251,3)="USD",RIGHT(trading_client_detail!$F1251,3)="USD",LEFT(trading_client_detail!$F1251,3)="EUR",RIGHT(trading_client_detail!$F1251,3)="EUR"),"",IF(NOT(ISERROR(VLOOKUP(trading_client_detail!$E1251,'asset_&amp;_open_positions'!$E:$M, 9, FALSE))),VLOOKUP(trading_client_detail!$E1251,'asset_&amp;_open_positions'!$E:$M, 9, FALSE),IF(NOT(ISERROR(VLOOKUP(trading_client_detail!$F1251,'asset_&amp;_open_positions'!$E:$M, 9, FALSE))),VLOOKUP(trading_client_detail!$F1251,'asset_&amp;_open_positions'!$E:$M, 9, FALSE),RIGHT(trading_client_detail!$F1251,LEN(trading_client_detail!$F1251)-1)))),"")</f>
        <v/>
      </c>
      <c r="B1251" t="str">
        <f>IF(AND(trading_client_detail!$A1251&lt;&gt;"",ROUND(trading_client_detail!$G1251,0)&lt;&gt;0),IF(OR(LEFT(trading_client_detail!$F1251,3)="USD",RIGHT(trading_client_detail!$F1251,3)="USD"),"",IF(NOT(ISERROR(VLOOKUP(trading_client_detail!$E1251,'asset_&amp;_open_positions'!$E:$M, 6, FALSE))),VLOOKUP(trading_client_detail!$E1251,'asset_&amp;_open_positions'!$E:$M, 6, FALSE),IF(NOT(ISERROR(VLOOKUP($A1251,'asset_&amp;_open_positions'!$E:$M, 6, FALSE))),VLOOKUP($A1251,'asset_&amp;_open_positions'!$E:$M, 6, FALSE),"ASSET"))),"")</f>
        <v/>
      </c>
      <c r="C1251" t="str">
        <f>IF(AND(trading_client_detail!$A1251&lt;&gt;"",ROUND(trading_client_detail!$G1251,0)&lt;&gt;0),IF(OR(LEFT(trading_client_detail!$F1251,3)="USD",RIGHT(trading_client_detail!$F1251,3)="USD"),"",IF(NOT(ISERROR(VLOOKUP(trading_client_detail!$E1251,'asset_&amp;_open_positions'!$E:$M, 6, FALSE))),VLOOKUP(trading_client_detail!$E1251,'asset_&amp;_open_positions'!$E:$M, 8, FALSE),IF(NOT(ISERROR(VLOOKUP($A1251,'asset_&amp;_open_positions'!$E:$M, 6, FALSE))),VLOOKUP($A1251,'asset_&amp;_open_positions'!$E:$M, 8, FALSE),1))),"")</f>
        <v/>
      </c>
      <c r="D1251" s="42" t="str">
        <f>IF(trading_client_detail!$A1251&lt;&gt;"",IF(OR(LEFT(trading_client_detail!$F1251,3)="USD",RIGHT(trading_client_detail!$F1251,3)="USD",LEFT(trading_client_detail!$F1251,3)="EUR",RIGHT(trading_client_detail!$F1251,3)="EUR"),"",trading_client_detail!$G1251),"")</f>
        <v/>
      </c>
    </row>
    <row r="1252" spans="1:4" x14ac:dyDescent="0.25">
      <c r="A1252" t="str">
        <f>IF(AND(trading_client_detail!$A1252&lt;&gt;"",ROUND(trading_client_detail!$G1252,0)&lt;&gt;0),IF(OR(LEFT(trading_client_detail!$F1252,3)="USD",RIGHT(trading_client_detail!$F1252,3)="USD",LEFT(trading_client_detail!$F1252,3)="EUR",RIGHT(trading_client_detail!$F1252,3)="EUR"),"",IF(NOT(ISERROR(VLOOKUP(trading_client_detail!$E1252,'asset_&amp;_open_positions'!$E:$M, 9, FALSE))),VLOOKUP(trading_client_detail!$E1252,'asset_&amp;_open_positions'!$E:$M, 9, FALSE),IF(NOT(ISERROR(VLOOKUP(trading_client_detail!$F1252,'asset_&amp;_open_positions'!$E:$M, 9, FALSE))),VLOOKUP(trading_client_detail!$F1252,'asset_&amp;_open_positions'!$E:$M, 9, FALSE),RIGHT(trading_client_detail!$F1252,LEN(trading_client_detail!$F1252)-1)))),"")</f>
        <v/>
      </c>
      <c r="B1252" t="str">
        <f>IF(AND(trading_client_detail!$A1252&lt;&gt;"",ROUND(trading_client_detail!$G1252,0)&lt;&gt;0),IF(OR(LEFT(trading_client_detail!$F1252,3)="USD",RIGHT(trading_client_detail!$F1252,3)="USD"),"",IF(NOT(ISERROR(VLOOKUP(trading_client_detail!$E1252,'asset_&amp;_open_positions'!$E:$M, 6, FALSE))),VLOOKUP(trading_client_detail!$E1252,'asset_&amp;_open_positions'!$E:$M, 6, FALSE),IF(NOT(ISERROR(VLOOKUP($A1252,'asset_&amp;_open_positions'!$E:$M, 6, FALSE))),VLOOKUP($A1252,'asset_&amp;_open_positions'!$E:$M, 6, FALSE),"ASSET"))),"")</f>
        <v/>
      </c>
      <c r="C1252" t="str">
        <f>IF(AND(trading_client_detail!$A1252&lt;&gt;"",ROUND(trading_client_detail!$G1252,0)&lt;&gt;0),IF(OR(LEFT(trading_client_detail!$F1252,3)="USD",RIGHT(trading_client_detail!$F1252,3)="USD"),"",IF(NOT(ISERROR(VLOOKUP(trading_client_detail!$E1252,'asset_&amp;_open_positions'!$E:$M, 6, FALSE))),VLOOKUP(trading_client_detail!$E1252,'asset_&amp;_open_positions'!$E:$M, 8, FALSE),IF(NOT(ISERROR(VLOOKUP($A1252,'asset_&amp;_open_positions'!$E:$M, 6, FALSE))),VLOOKUP($A1252,'asset_&amp;_open_positions'!$E:$M, 8, FALSE),1))),"")</f>
        <v/>
      </c>
      <c r="D1252" s="42" t="str">
        <f>IF(trading_client_detail!$A1252&lt;&gt;"",IF(OR(LEFT(trading_client_detail!$F1252,3)="USD",RIGHT(trading_client_detail!$F1252,3)="USD",LEFT(trading_client_detail!$F1252,3)="EUR",RIGHT(trading_client_detail!$F1252,3)="EUR"),"",trading_client_detail!$G1252),"")</f>
        <v/>
      </c>
    </row>
    <row r="1253" spans="1:4" x14ac:dyDescent="0.25">
      <c r="A1253" t="str">
        <f>IF(AND(trading_client_detail!$A1253&lt;&gt;"",ROUND(trading_client_detail!$G1253,0)&lt;&gt;0),IF(OR(LEFT(trading_client_detail!$F1253,3)="USD",RIGHT(trading_client_detail!$F1253,3)="USD",LEFT(trading_client_detail!$F1253,3)="EUR",RIGHT(trading_client_detail!$F1253,3)="EUR"),"",IF(NOT(ISERROR(VLOOKUP(trading_client_detail!$E1253,'asset_&amp;_open_positions'!$E:$M, 9, FALSE))),VLOOKUP(trading_client_detail!$E1253,'asset_&amp;_open_positions'!$E:$M, 9, FALSE),IF(NOT(ISERROR(VLOOKUP(trading_client_detail!$F1253,'asset_&amp;_open_positions'!$E:$M, 9, FALSE))),VLOOKUP(trading_client_detail!$F1253,'asset_&amp;_open_positions'!$E:$M, 9, FALSE),RIGHT(trading_client_detail!$F1253,LEN(trading_client_detail!$F1253)-1)))),"")</f>
        <v/>
      </c>
      <c r="B1253" t="str">
        <f>IF(AND(trading_client_detail!$A1253&lt;&gt;"",ROUND(trading_client_detail!$G1253,0)&lt;&gt;0),IF(OR(LEFT(trading_client_detail!$F1253,3)="USD",RIGHT(trading_client_detail!$F1253,3)="USD"),"",IF(NOT(ISERROR(VLOOKUP(trading_client_detail!$E1253,'asset_&amp;_open_positions'!$E:$M, 6, FALSE))),VLOOKUP(trading_client_detail!$E1253,'asset_&amp;_open_positions'!$E:$M, 6, FALSE),IF(NOT(ISERROR(VLOOKUP($A1253,'asset_&amp;_open_positions'!$E:$M, 6, FALSE))),VLOOKUP($A1253,'asset_&amp;_open_positions'!$E:$M, 6, FALSE),"ASSET"))),"")</f>
        <v/>
      </c>
      <c r="C1253" t="str">
        <f>IF(AND(trading_client_detail!$A1253&lt;&gt;"",ROUND(trading_client_detail!$G1253,0)&lt;&gt;0),IF(OR(LEFT(trading_client_detail!$F1253,3)="USD",RIGHT(trading_client_detail!$F1253,3)="USD"),"",IF(NOT(ISERROR(VLOOKUP(trading_client_detail!$E1253,'asset_&amp;_open_positions'!$E:$M, 6, FALSE))),VLOOKUP(trading_client_detail!$E1253,'asset_&amp;_open_positions'!$E:$M, 8, FALSE),IF(NOT(ISERROR(VLOOKUP($A1253,'asset_&amp;_open_positions'!$E:$M, 6, FALSE))),VLOOKUP($A1253,'asset_&amp;_open_positions'!$E:$M, 8, FALSE),1))),"")</f>
        <v/>
      </c>
      <c r="D1253" s="42" t="str">
        <f>IF(trading_client_detail!$A1253&lt;&gt;"",IF(OR(LEFT(trading_client_detail!$F1253,3)="USD",RIGHT(trading_client_detail!$F1253,3)="USD",LEFT(trading_client_detail!$F1253,3)="EUR",RIGHT(trading_client_detail!$F1253,3)="EUR"),"",trading_client_detail!$G1253),"")</f>
        <v/>
      </c>
    </row>
    <row r="1254" spans="1:4" x14ac:dyDescent="0.25">
      <c r="A1254" t="str">
        <f>IF(AND(trading_client_detail!$A1254&lt;&gt;"",ROUND(trading_client_detail!$G1254,0)&lt;&gt;0),IF(OR(LEFT(trading_client_detail!$F1254,3)="USD",RIGHT(trading_client_detail!$F1254,3)="USD",LEFT(trading_client_detail!$F1254,3)="EUR",RIGHT(trading_client_detail!$F1254,3)="EUR"),"",IF(NOT(ISERROR(VLOOKUP(trading_client_detail!$E1254,'asset_&amp;_open_positions'!$E:$M, 9, FALSE))),VLOOKUP(trading_client_detail!$E1254,'asset_&amp;_open_positions'!$E:$M, 9, FALSE),IF(NOT(ISERROR(VLOOKUP(trading_client_detail!$F1254,'asset_&amp;_open_positions'!$E:$M, 9, FALSE))),VLOOKUP(trading_client_detail!$F1254,'asset_&amp;_open_positions'!$E:$M, 9, FALSE),RIGHT(trading_client_detail!$F1254,LEN(trading_client_detail!$F1254)-1)))),"")</f>
        <v/>
      </c>
      <c r="B1254" t="str">
        <f>IF(AND(trading_client_detail!$A1254&lt;&gt;"",ROUND(trading_client_detail!$G1254,0)&lt;&gt;0),IF(OR(LEFT(trading_client_detail!$F1254,3)="USD",RIGHT(trading_client_detail!$F1254,3)="USD"),"",IF(NOT(ISERROR(VLOOKUP(trading_client_detail!$E1254,'asset_&amp;_open_positions'!$E:$M, 6, FALSE))),VLOOKUP(trading_client_detail!$E1254,'asset_&amp;_open_positions'!$E:$M, 6, FALSE),IF(NOT(ISERROR(VLOOKUP($A1254,'asset_&amp;_open_positions'!$E:$M, 6, FALSE))),VLOOKUP($A1254,'asset_&amp;_open_positions'!$E:$M, 6, FALSE),"ASSET"))),"")</f>
        <v/>
      </c>
      <c r="C1254" t="str">
        <f>IF(AND(trading_client_detail!$A1254&lt;&gt;"",ROUND(trading_client_detail!$G1254,0)&lt;&gt;0),IF(OR(LEFT(trading_client_detail!$F1254,3)="USD",RIGHT(trading_client_detail!$F1254,3)="USD"),"",IF(NOT(ISERROR(VLOOKUP(trading_client_detail!$E1254,'asset_&amp;_open_positions'!$E:$M, 6, FALSE))),VLOOKUP(trading_client_detail!$E1254,'asset_&amp;_open_positions'!$E:$M, 8, FALSE),IF(NOT(ISERROR(VLOOKUP($A1254,'asset_&amp;_open_positions'!$E:$M, 6, FALSE))),VLOOKUP($A1254,'asset_&amp;_open_positions'!$E:$M, 8, FALSE),1))),"")</f>
        <v/>
      </c>
      <c r="D1254" s="42" t="str">
        <f>IF(trading_client_detail!$A1254&lt;&gt;"",IF(OR(LEFT(trading_client_detail!$F1254,3)="USD",RIGHT(trading_client_detail!$F1254,3)="USD",LEFT(trading_client_detail!$F1254,3)="EUR",RIGHT(trading_client_detail!$F1254,3)="EUR"),"",trading_client_detail!$G1254),"")</f>
        <v/>
      </c>
    </row>
    <row r="1255" spans="1:4" x14ac:dyDescent="0.25">
      <c r="A1255" t="str">
        <f>IF(AND(trading_client_detail!$A1255&lt;&gt;"",ROUND(trading_client_detail!$G1255,0)&lt;&gt;0),IF(OR(LEFT(trading_client_detail!$F1255,3)="USD",RIGHT(trading_client_detail!$F1255,3)="USD",LEFT(trading_client_detail!$F1255,3)="EUR",RIGHT(trading_client_detail!$F1255,3)="EUR"),"",IF(NOT(ISERROR(VLOOKUP(trading_client_detail!$E1255,'asset_&amp;_open_positions'!$E:$M, 9, FALSE))),VLOOKUP(trading_client_detail!$E1255,'asset_&amp;_open_positions'!$E:$M, 9, FALSE),IF(NOT(ISERROR(VLOOKUP(trading_client_detail!$F1255,'asset_&amp;_open_positions'!$E:$M, 9, FALSE))),VLOOKUP(trading_client_detail!$F1255,'asset_&amp;_open_positions'!$E:$M, 9, FALSE),RIGHT(trading_client_detail!$F1255,LEN(trading_client_detail!$F1255)-1)))),"")</f>
        <v/>
      </c>
      <c r="B1255" t="str">
        <f>IF(AND(trading_client_detail!$A1255&lt;&gt;"",ROUND(trading_client_detail!$G1255,0)&lt;&gt;0),IF(OR(LEFT(trading_client_detail!$F1255,3)="USD",RIGHT(trading_client_detail!$F1255,3)="USD"),"",IF(NOT(ISERROR(VLOOKUP(trading_client_detail!$E1255,'asset_&amp;_open_positions'!$E:$M, 6, FALSE))),VLOOKUP(trading_client_detail!$E1255,'asset_&amp;_open_positions'!$E:$M, 6, FALSE),IF(NOT(ISERROR(VLOOKUP($A1255,'asset_&amp;_open_positions'!$E:$M, 6, FALSE))),VLOOKUP($A1255,'asset_&amp;_open_positions'!$E:$M, 6, FALSE),"ASSET"))),"")</f>
        <v/>
      </c>
      <c r="C1255" t="str">
        <f>IF(AND(trading_client_detail!$A1255&lt;&gt;"",ROUND(trading_client_detail!$G1255,0)&lt;&gt;0),IF(OR(LEFT(trading_client_detail!$F1255,3)="USD",RIGHT(trading_client_detail!$F1255,3)="USD"),"",IF(NOT(ISERROR(VLOOKUP(trading_client_detail!$E1255,'asset_&amp;_open_positions'!$E:$M, 6, FALSE))),VLOOKUP(trading_client_detail!$E1255,'asset_&amp;_open_positions'!$E:$M, 8, FALSE),IF(NOT(ISERROR(VLOOKUP($A1255,'asset_&amp;_open_positions'!$E:$M, 6, FALSE))),VLOOKUP($A1255,'asset_&amp;_open_positions'!$E:$M, 8, FALSE),1))),"")</f>
        <v/>
      </c>
      <c r="D1255" s="42" t="str">
        <f>IF(trading_client_detail!$A1255&lt;&gt;"",IF(OR(LEFT(trading_client_detail!$F1255,3)="USD",RIGHT(trading_client_detail!$F1255,3)="USD",LEFT(trading_client_detail!$F1255,3)="EUR",RIGHT(trading_client_detail!$F1255,3)="EUR"),"",trading_client_detail!$G1255),"")</f>
        <v/>
      </c>
    </row>
    <row r="1256" spans="1:4" x14ac:dyDescent="0.25">
      <c r="A1256" t="str">
        <f>IF(AND(trading_client_detail!$A1256&lt;&gt;"",ROUND(trading_client_detail!$G1256,0)&lt;&gt;0),IF(OR(LEFT(trading_client_detail!$F1256,3)="USD",RIGHT(trading_client_detail!$F1256,3)="USD",LEFT(trading_client_detail!$F1256,3)="EUR",RIGHT(trading_client_detail!$F1256,3)="EUR"),"",IF(NOT(ISERROR(VLOOKUP(trading_client_detail!$E1256,'asset_&amp;_open_positions'!$E:$M, 9, FALSE))),VLOOKUP(trading_client_detail!$E1256,'asset_&amp;_open_positions'!$E:$M, 9, FALSE),IF(NOT(ISERROR(VLOOKUP(trading_client_detail!$F1256,'asset_&amp;_open_positions'!$E:$M, 9, FALSE))),VLOOKUP(trading_client_detail!$F1256,'asset_&amp;_open_positions'!$E:$M, 9, FALSE),RIGHT(trading_client_detail!$F1256,LEN(trading_client_detail!$F1256)-1)))),"")</f>
        <v/>
      </c>
      <c r="B1256" t="str">
        <f>IF(AND(trading_client_detail!$A1256&lt;&gt;"",ROUND(trading_client_detail!$G1256,0)&lt;&gt;0),IF(OR(LEFT(trading_client_detail!$F1256,3)="USD",RIGHT(trading_client_detail!$F1256,3)="USD"),"",IF(NOT(ISERROR(VLOOKUP(trading_client_detail!$E1256,'asset_&amp;_open_positions'!$E:$M, 6, FALSE))),VLOOKUP(trading_client_detail!$E1256,'asset_&amp;_open_positions'!$E:$M, 6, FALSE),IF(NOT(ISERROR(VLOOKUP($A1256,'asset_&amp;_open_positions'!$E:$M, 6, FALSE))),VLOOKUP($A1256,'asset_&amp;_open_positions'!$E:$M, 6, FALSE),"ASSET"))),"")</f>
        <v/>
      </c>
      <c r="C1256" t="str">
        <f>IF(AND(trading_client_detail!$A1256&lt;&gt;"",ROUND(trading_client_detail!$G1256,0)&lt;&gt;0),IF(OR(LEFT(trading_client_detail!$F1256,3)="USD",RIGHT(trading_client_detail!$F1256,3)="USD"),"",IF(NOT(ISERROR(VLOOKUP(trading_client_detail!$E1256,'asset_&amp;_open_positions'!$E:$M, 6, FALSE))),VLOOKUP(trading_client_detail!$E1256,'asset_&amp;_open_positions'!$E:$M, 8, FALSE),IF(NOT(ISERROR(VLOOKUP($A1256,'asset_&amp;_open_positions'!$E:$M, 6, FALSE))),VLOOKUP($A1256,'asset_&amp;_open_positions'!$E:$M, 8, FALSE),1))),"")</f>
        <v/>
      </c>
      <c r="D1256" s="42" t="str">
        <f>IF(trading_client_detail!$A1256&lt;&gt;"",IF(OR(LEFT(trading_client_detail!$F1256,3)="USD",RIGHT(trading_client_detail!$F1256,3)="USD",LEFT(trading_client_detail!$F1256,3)="EUR",RIGHT(trading_client_detail!$F1256,3)="EUR"),"",trading_client_detail!$G1256),"")</f>
        <v/>
      </c>
    </row>
    <row r="1257" spans="1:4" x14ac:dyDescent="0.25">
      <c r="A1257" t="str">
        <f>IF(AND(trading_client_detail!$A1257&lt;&gt;"",ROUND(trading_client_detail!$G1257,0)&lt;&gt;0),IF(OR(LEFT(trading_client_detail!$F1257,3)="USD",RIGHT(trading_client_detail!$F1257,3)="USD",LEFT(trading_client_detail!$F1257,3)="EUR",RIGHT(trading_client_detail!$F1257,3)="EUR"),"",IF(NOT(ISERROR(VLOOKUP(trading_client_detail!$E1257,'asset_&amp;_open_positions'!$E:$M, 9, FALSE))),VLOOKUP(trading_client_detail!$E1257,'asset_&amp;_open_positions'!$E:$M, 9, FALSE),IF(NOT(ISERROR(VLOOKUP(trading_client_detail!$F1257,'asset_&amp;_open_positions'!$E:$M, 9, FALSE))),VLOOKUP(trading_client_detail!$F1257,'asset_&amp;_open_positions'!$E:$M, 9, FALSE),RIGHT(trading_client_detail!$F1257,LEN(trading_client_detail!$F1257)-1)))),"")</f>
        <v/>
      </c>
      <c r="B1257" t="str">
        <f>IF(AND(trading_client_detail!$A1257&lt;&gt;"",ROUND(trading_client_detail!$G1257,0)&lt;&gt;0),IF(OR(LEFT(trading_client_detail!$F1257,3)="USD",RIGHT(trading_client_detail!$F1257,3)="USD"),"",IF(NOT(ISERROR(VLOOKUP(trading_client_detail!$E1257,'asset_&amp;_open_positions'!$E:$M, 6, FALSE))),VLOOKUP(trading_client_detail!$E1257,'asset_&amp;_open_positions'!$E:$M, 6, FALSE),IF(NOT(ISERROR(VLOOKUP($A1257,'asset_&amp;_open_positions'!$E:$M, 6, FALSE))),VLOOKUP($A1257,'asset_&amp;_open_positions'!$E:$M, 6, FALSE),"ASSET"))),"")</f>
        <v/>
      </c>
      <c r="C1257" t="str">
        <f>IF(AND(trading_client_detail!$A1257&lt;&gt;"",ROUND(trading_client_detail!$G1257,0)&lt;&gt;0),IF(OR(LEFT(trading_client_detail!$F1257,3)="USD",RIGHT(trading_client_detail!$F1257,3)="USD"),"",IF(NOT(ISERROR(VLOOKUP(trading_client_detail!$E1257,'asset_&amp;_open_positions'!$E:$M, 6, FALSE))),VLOOKUP(trading_client_detail!$E1257,'asset_&amp;_open_positions'!$E:$M, 8, FALSE),IF(NOT(ISERROR(VLOOKUP($A1257,'asset_&amp;_open_positions'!$E:$M, 6, FALSE))),VLOOKUP($A1257,'asset_&amp;_open_positions'!$E:$M, 8, FALSE),1))),"")</f>
        <v/>
      </c>
      <c r="D1257" s="42" t="str">
        <f>IF(trading_client_detail!$A1257&lt;&gt;"",IF(OR(LEFT(trading_client_detail!$F1257,3)="USD",RIGHT(trading_client_detail!$F1257,3)="USD",LEFT(trading_client_detail!$F1257,3)="EUR",RIGHT(trading_client_detail!$F1257,3)="EUR"),"",trading_client_detail!$G1257),"")</f>
        <v/>
      </c>
    </row>
    <row r="1258" spans="1:4" x14ac:dyDescent="0.25">
      <c r="A1258" t="str">
        <f>IF(AND(trading_client_detail!$A1258&lt;&gt;"",ROUND(trading_client_detail!$G1258,0)&lt;&gt;0),IF(OR(LEFT(trading_client_detail!$F1258,3)="USD",RIGHT(trading_client_detail!$F1258,3)="USD",LEFT(trading_client_detail!$F1258,3)="EUR",RIGHT(trading_client_detail!$F1258,3)="EUR"),"",IF(NOT(ISERROR(VLOOKUP(trading_client_detail!$E1258,'asset_&amp;_open_positions'!$E:$M, 9, FALSE))),VLOOKUP(trading_client_detail!$E1258,'asset_&amp;_open_positions'!$E:$M, 9, FALSE),IF(NOT(ISERROR(VLOOKUP(trading_client_detail!$F1258,'asset_&amp;_open_positions'!$E:$M, 9, FALSE))),VLOOKUP(trading_client_detail!$F1258,'asset_&amp;_open_positions'!$E:$M, 9, FALSE),RIGHT(trading_client_detail!$F1258,LEN(trading_client_detail!$F1258)-1)))),"")</f>
        <v/>
      </c>
      <c r="B1258" t="str">
        <f>IF(AND(trading_client_detail!$A1258&lt;&gt;"",ROUND(trading_client_detail!$G1258,0)&lt;&gt;0),IF(OR(LEFT(trading_client_detail!$F1258,3)="USD",RIGHT(trading_client_detail!$F1258,3)="USD"),"",IF(NOT(ISERROR(VLOOKUP(trading_client_detail!$E1258,'asset_&amp;_open_positions'!$E:$M, 6, FALSE))),VLOOKUP(trading_client_detail!$E1258,'asset_&amp;_open_positions'!$E:$M, 6, FALSE),IF(NOT(ISERROR(VLOOKUP($A1258,'asset_&amp;_open_positions'!$E:$M, 6, FALSE))),VLOOKUP($A1258,'asset_&amp;_open_positions'!$E:$M, 6, FALSE),"ASSET"))),"")</f>
        <v/>
      </c>
      <c r="C1258" t="str">
        <f>IF(AND(trading_client_detail!$A1258&lt;&gt;"",ROUND(trading_client_detail!$G1258,0)&lt;&gt;0),IF(OR(LEFT(trading_client_detail!$F1258,3)="USD",RIGHT(trading_client_detail!$F1258,3)="USD"),"",IF(NOT(ISERROR(VLOOKUP(trading_client_detail!$E1258,'asset_&amp;_open_positions'!$E:$M, 6, FALSE))),VLOOKUP(trading_client_detail!$E1258,'asset_&amp;_open_positions'!$E:$M, 8, FALSE),IF(NOT(ISERROR(VLOOKUP($A1258,'asset_&amp;_open_positions'!$E:$M, 6, FALSE))),VLOOKUP($A1258,'asset_&amp;_open_positions'!$E:$M, 8, FALSE),1))),"")</f>
        <v/>
      </c>
      <c r="D1258" s="42" t="str">
        <f>IF(trading_client_detail!$A1258&lt;&gt;"",IF(OR(LEFT(trading_client_detail!$F1258,3)="USD",RIGHT(trading_client_detail!$F1258,3)="USD",LEFT(trading_client_detail!$F1258,3)="EUR",RIGHT(trading_client_detail!$F1258,3)="EUR"),"",trading_client_detail!$G1258),"")</f>
        <v/>
      </c>
    </row>
    <row r="1259" spans="1:4" x14ac:dyDescent="0.25">
      <c r="A1259" t="str">
        <f>IF(AND(trading_client_detail!$A1259&lt;&gt;"",ROUND(trading_client_detail!$G1259,0)&lt;&gt;0),IF(OR(LEFT(trading_client_detail!$F1259,3)="USD",RIGHT(trading_client_detail!$F1259,3)="USD",LEFT(trading_client_detail!$F1259,3)="EUR",RIGHT(trading_client_detail!$F1259,3)="EUR"),"",IF(NOT(ISERROR(VLOOKUP(trading_client_detail!$E1259,'asset_&amp;_open_positions'!$E:$M, 9, FALSE))),VLOOKUP(trading_client_detail!$E1259,'asset_&amp;_open_positions'!$E:$M, 9, FALSE),IF(NOT(ISERROR(VLOOKUP(trading_client_detail!$F1259,'asset_&amp;_open_positions'!$E:$M, 9, FALSE))),VLOOKUP(trading_client_detail!$F1259,'asset_&amp;_open_positions'!$E:$M, 9, FALSE),RIGHT(trading_client_detail!$F1259,LEN(trading_client_detail!$F1259)-1)))),"")</f>
        <v/>
      </c>
      <c r="B1259" t="str">
        <f>IF(AND(trading_client_detail!$A1259&lt;&gt;"",ROUND(trading_client_detail!$G1259,0)&lt;&gt;0),IF(OR(LEFT(trading_client_detail!$F1259,3)="USD",RIGHT(trading_client_detail!$F1259,3)="USD"),"",IF(NOT(ISERROR(VLOOKUP(trading_client_detail!$E1259,'asset_&amp;_open_positions'!$E:$M, 6, FALSE))),VLOOKUP(trading_client_detail!$E1259,'asset_&amp;_open_positions'!$E:$M, 6, FALSE),IF(NOT(ISERROR(VLOOKUP($A1259,'asset_&amp;_open_positions'!$E:$M, 6, FALSE))),VLOOKUP($A1259,'asset_&amp;_open_positions'!$E:$M, 6, FALSE),"ASSET"))),"")</f>
        <v/>
      </c>
      <c r="C1259" t="str">
        <f>IF(AND(trading_client_detail!$A1259&lt;&gt;"",ROUND(trading_client_detail!$G1259,0)&lt;&gt;0),IF(OR(LEFT(trading_client_detail!$F1259,3)="USD",RIGHT(trading_client_detail!$F1259,3)="USD"),"",IF(NOT(ISERROR(VLOOKUP(trading_client_detail!$E1259,'asset_&amp;_open_positions'!$E:$M, 6, FALSE))),VLOOKUP(trading_client_detail!$E1259,'asset_&amp;_open_positions'!$E:$M, 8, FALSE),IF(NOT(ISERROR(VLOOKUP($A1259,'asset_&amp;_open_positions'!$E:$M, 6, FALSE))),VLOOKUP($A1259,'asset_&amp;_open_positions'!$E:$M, 8, FALSE),1))),"")</f>
        <v/>
      </c>
      <c r="D1259" s="42" t="str">
        <f>IF(trading_client_detail!$A1259&lt;&gt;"",IF(OR(LEFT(trading_client_detail!$F1259,3)="USD",RIGHT(trading_client_detail!$F1259,3)="USD",LEFT(trading_client_detail!$F1259,3)="EUR",RIGHT(trading_client_detail!$F1259,3)="EUR"),"",trading_client_detail!$G1259),"")</f>
        <v/>
      </c>
    </row>
    <row r="1260" spans="1:4" x14ac:dyDescent="0.25">
      <c r="A1260" t="str">
        <f>IF(AND(trading_client_detail!$A1260&lt;&gt;"",ROUND(trading_client_detail!$G1260,0)&lt;&gt;0),IF(OR(LEFT(trading_client_detail!$F1260,3)="USD",RIGHT(trading_client_detail!$F1260,3)="USD",LEFT(trading_client_detail!$F1260,3)="EUR",RIGHT(trading_client_detail!$F1260,3)="EUR"),"",IF(NOT(ISERROR(VLOOKUP(trading_client_detail!$E1260,'asset_&amp;_open_positions'!$E:$M, 9, FALSE))),VLOOKUP(trading_client_detail!$E1260,'asset_&amp;_open_positions'!$E:$M, 9, FALSE),IF(NOT(ISERROR(VLOOKUP(trading_client_detail!$F1260,'asset_&amp;_open_positions'!$E:$M, 9, FALSE))),VLOOKUP(trading_client_detail!$F1260,'asset_&amp;_open_positions'!$E:$M, 9, FALSE),RIGHT(trading_client_detail!$F1260,LEN(trading_client_detail!$F1260)-1)))),"")</f>
        <v/>
      </c>
      <c r="B1260" t="str">
        <f>IF(AND(trading_client_detail!$A1260&lt;&gt;"",ROUND(trading_client_detail!$G1260,0)&lt;&gt;0),IF(OR(LEFT(trading_client_detail!$F1260,3)="USD",RIGHT(trading_client_detail!$F1260,3)="USD"),"",IF(NOT(ISERROR(VLOOKUP(trading_client_detail!$E1260,'asset_&amp;_open_positions'!$E:$M, 6, FALSE))),VLOOKUP(trading_client_detail!$E1260,'asset_&amp;_open_positions'!$E:$M, 6, FALSE),IF(NOT(ISERROR(VLOOKUP($A1260,'asset_&amp;_open_positions'!$E:$M, 6, FALSE))),VLOOKUP($A1260,'asset_&amp;_open_positions'!$E:$M, 6, FALSE),"ASSET"))),"")</f>
        <v/>
      </c>
      <c r="C1260" t="str">
        <f>IF(AND(trading_client_detail!$A1260&lt;&gt;"",ROUND(trading_client_detail!$G1260,0)&lt;&gt;0),IF(OR(LEFT(trading_client_detail!$F1260,3)="USD",RIGHT(trading_client_detail!$F1260,3)="USD"),"",IF(NOT(ISERROR(VLOOKUP(trading_client_detail!$E1260,'asset_&amp;_open_positions'!$E:$M, 6, FALSE))),VLOOKUP(trading_client_detail!$E1260,'asset_&amp;_open_positions'!$E:$M, 8, FALSE),IF(NOT(ISERROR(VLOOKUP($A1260,'asset_&amp;_open_positions'!$E:$M, 6, FALSE))),VLOOKUP($A1260,'asset_&amp;_open_positions'!$E:$M, 8, FALSE),1))),"")</f>
        <v/>
      </c>
      <c r="D1260" s="42" t="str">
        <f>IF(trading_client_detail!$A1260&lt;&gt;"",IF(OR(LEFT(trading_client_detail!$F1260,3)="USD",RIGHT(trading_client_detail!$F1260,3)="USD",LEFT(trading_client_detail!$F1260,3)="EUR",RIGHT(trading_client_detail!$F1260,3)="EUR"),"",trading_client_detail!$G1260),"")</f>
        <v/>
      </c>
    </row>
    <row r="1261" spans="1:4" x14ac:dyDescent="0.25">
      <c r="A1261" t="str">
        <f>IF(AND(trading_client_detail!$A1261&lt;&gt;"",ROUND(trading_client_detail!$G1261,0)&lt;&gt;0),IF(OR(LEFT(trading_client_detail!$F1261,3)="USD",RIGHT(trading_client_detail!$F1261,3)="USD",LEFT(trading_client_detail!$F1261,3)="EUR",RIGHT(trading_client_detail!$F1261,3)="EUR"),"",IF(NOT(ISERROR(VLOOKUP(trading_client_detail!$E1261,'asset_&amp;_open_positions'!$E:$M, 9, FALSE))),VLOOKUP(trading_client_detail!$E1261,'asset_&amp;_open_positions'!$E:$M, 9, FALSE),IF(NOT(ISERROR(VLOOKUP(trading_client_detail!$F1261,'asset_&amp;_open_positions'!$E:$M, 9, FALSE))),VLOOKUP(trading_client_detail!$F1261,'asset_&amp;_open_positions'!$E:$M, 9, FALSE),RIGHT(trading_client_detail!$F1261,LEN(trading_client_detail!$F1261)-1)))),"")</f>
        <v/>
      </c>
      <c r="B1261" t="str">
        <f>IF(AND(trading_client_detail!$A1261&lt;&gt;"",ROUND(trading_client_detail!$G1261,0)&lt;&gt;0),IF(OR(LEFT(trading_client_detail!$F1261,3)="USD",RIGHT(trading_client_detail!$F1261,3)="USD"),"",IF(NOT(ISERROR(VLOOKUP(trading_client_detail!$E1261,'asset_&amp;_open_positions'!$E:$M, 6, FALSE))),VLOOKUP(trading_client_detail!$E1261,'asset_&amp;_open_positions'!$E:$M, 6, FALSE),IF(NOT(ISERROR(VLOOKUP($A1261,'asset_&amp;_open_positions'!$E:$M, 6, FALSE))),VLOOKUP($A1261,'asset_&amp;_open_positions'!$E:$M, 6, FALSE),"ASSET"))),"")</f>
        <v/>
      </c>
      <c r="C1261" t="str">
        <f>IF(AND(trading_client_detail!$A1261&lt;&gt;"",ROUND(trading_client_detail!$G1261,0)&lt;&gt;0),IF(OR(LEFT(trading_client_detail!$F1261,3)="USD",RIGHT(trading_client_detail!$F1261,3)="USD"),"",IF(NOT(ISERROR(VLOOKUP(trading_client_detail!$E1261,'asset_&amp;_open_positions'!$E:$M, 6, FALSE))),VLOOKUP(trading_client_detail!$E1261,'asset_&amp;_open_positions'!$E:$M, 8, FALSE),IF(NOT(ISERROR(VLOOKUP($A1261,'asset_&amp;_open_positions'!$E:$M, 6, FALSE))),VLOOKUP($A1261,'asset_&amp;_open_positions'!$E:$M, 8, FALSE),1))),"")</f>
        <v/>
      </c>
      <c r="D1261" s="42" t="str">
        <f>IF(trading_client_detail!$A1261&lt;&gt;"",IF(OR(LEFT(trading_client_detail!$F1261,3)="USD",RIGHT(trading_client_detail!$F1261,3)="USD",LEFT(trading_client_detail!$F1261,3)="EUR",RIGHT(trading_client_detail!$F1261,3)="EUR"),"",trading_client_detail!$G1261),"")</f>
        <v/>
      </c>
    </row>
    <row r="1262" spans="1:4" x14ac:dyDescent="0.25">
      <c r="A1262" t="str">
        <f>IF(AND(trading_client_detail!$A1262&lt;&gt;"",ROUND(trading_client_detail!$G1262,0)&lt;&gt;0),IF(OR(LEFT(trading_client_detail!$F1262,3)="USD",RIGHT(trading_client_detail!$F1262,3)="USD",LEFT(trading_client_detail!$F1262,3)="EUR",RIGHT(trading_client_detail!$F1262,3)="EUR"),"",IF(NOT(ISERROR(VLOOKUP(trading_client_detail!$E1262,'asset_&amp;_open_positions'!$E:$M, 9, FALSE))),VLOOKUP(trading_client_detail!$E1262,'asset_&amp;_open_positions'!$E:$M, 9, FALSE),IF(NOT(ISERROR(VLOOKUP(trading_client_detail!$F1262,'asset_&amp;_open_positions'!$E:$M, 9, FALSE))),VLOOKUP(trading_client_detail!$F1262,'asset_&amp;_open_positions'!$E:$M, 9, FALSE),RIGHT(trading_client_detail!$F1262,LEN(trading_client_detail!$F1262)-1)))),"")</f>
        <v/>
      </c>
      <c r="B1262" t="str">
        <f>IF(AND(trading_client_detail!$A1262&lt;&gt;"",ROUND(trading_client_detail!$G1262,0)&lt;&gt;0),IF(OR(LEFT(trading_client_detail!$F1262,3)="USD",RIGHT(trading_client_detail!$F1262,3)="USD"),"",IF(NOT(ISERROR(VLOOKUP(trading_client_detail!$E1262,'asset_&amp;_open_positions'!$E:$M, 6, FALSE))),VLOOKUP(trading_client_detail!$E1262,'asset_&amp;_open_positions'!$E:$M, 6, FALSE),IF(NOT(ISERROR(VLOOKUP($A1262,'asset_&amp;_open_positions'!$E:$M, 6, FALSE))),VLOOKUP($A1262,'asset_&amp;_open_positions'!$E:$M, 6, FALSE),"ASSET"))),"")</f>
        <v/>
      </c>
      <c r="C1262" t="str">
        <f>IF(AND(trading_client_detail!$A1262&lt;&gt;"",ROUND(trading_client_detail!$G1262,0)&lt;&gt;0),IF(OR(LEFT(trading_client_detail!$F1262,3)="USD",RIGHT(trading_client_detail!$F1262,3)="USD"),"",IF(NOT(ISERROR(VLOOKUP(trading_client_detail!$E1262,'asset_&amp;_open_positions'!$E:$M, 6, FALSE))),VLOOKUP(trading_client_detail!$E1262,'asset_&amp;_open_positions'!$E:$M, 8, FALSE),IF(NOT(ISERROR(VLOOKUP($A1262,'asset_&amp;_open_positions'!$E:$M, 6, FALSE))),VLOOKUP($A1262,'asset_&amp;_open_positions'!$E:$M, 8, FALSE),1))),"")</f>
        <v/>
      </c>
      <c r="D1262" s="42" t="str">
        <f>IF(trading_client_detail!$A1262&lt;&gt;"",IF(OR(LEFT(trading_client_detail!$F1262,3)="USD",RIGHT(trading_client_detail!$F1262,3)="USD",LEFT(trading_client_detail!$F1262,3)="EUR",RIGHT(trading_client_detail!$F1262,3)="EUR"),"",trading_client_detail!$G1262),"")</f>
        <v/>
      </c>
    </row>
    <row r="1263" spans="1:4" x14ac:dyDescent="0.25">
      <c r="A1263" t="str">
        <f>IF(AND(trading_client_detail!$A1263&lt;&gt;"",ROUND(trading_client_detail!$G1263,0)&lt;&gt;0),IF(OR(LEFT(trading_client_detail!$F1263,3)="USD",RIGHT(trading_client_detail!$F1263,3)="USD",LEFT(trading_client_detail!$F1263,3)="EUR",RIGHT(trading_client_detail!$F1263,3)="EUR"),"",IF(NOT(ISERROR(VLOOKUP(trading_client_detail!$E1263,'asset_&amp;_open_positions'!$E:$M, 9, FALSE))),VLOOKUP(trading_client_detail!$E1263,'asset_&amp;_open_positions'!$E:$M, 9, FALSE),IF(NOT(ISERROR(VLOOKUP(trading_client_detail!$F1263,'asset_&amp;_open_positions'!$E:$M, 9, FALSE))),VLOOKUP(trading_client_detail!$F1263,'asset_&amp;_open_positions'!$E:$M, 9, FALSE),RIGHT(trading_client_detail!$F1263,LEN(trading_client_detail!$F1263)-1)))),"")</f>
        <v/>
      </c>
      <c r="B1263" t="str">
        <f>IF(AND(trading_client_detail!$A1263&lt;&gt;"",ROUND(trading_client_detail!$G1263,0)&lt;&gt;0),IF(OR(LEFT(trading_client_detail!$F1263,3)="USD",RIGHT(trading_client_detail!$F1263,3)="USD"),"",IF(NOT(ISERROR(VLOOKUP(trading_client_detail!$E1263,'asset_&amp;_open_positions'!$E:$M, 6, FALSE))),VLOOKUP(trading_client_detail!$E1263,'asset_&amp;_open_positions'!$E:$M, 6, FALSE),IF(NOT(ISERROR(VLOOKUP($A1263,'asset_&amp;_open_positions'!$E:$M, 6, FALSE))),VLOOKUP($A1263,'asset_&amp;_open_positions'!$E:$M, 6, FALSE),"ASSET"))),"")</f>
        <v/>
      </c>
      <c r="C1263" t="str">
        <f>IF(AND(trading_client_detail!$A1263&lt;&gt;"",ROUND(trading_client_detail!$G1263,0)&lt;&gt;0),IF(OR(LEFT(trading_client_detail!$F1263,3)="USD",RIGHT(trading_client_detail!$F1263,3)="USD"),"",IF(NOT(ISERROR(VLOOKUP(trading_client_detail!$E1263,'asset_&amp;_open_positions'!$E:$M, 6, FALSE))),VLOOKUP(trading_client_detail!$E1263,'asset_&amp;_open_positions'!$E:$M, 8, FALSE),IF(NOT(ISERROR(VLOOKUP($A1263,'asset_&amp;_open_positions'!$E:$M, 6, FALSE))),VLOOKUP($A1263,'asset_&amp;_open_positions'!$E:$M, 8, FALSE),1))),"")</f>
        <v/>
      </c>
      <c r="D1263" s="42" t="str">
        <f>IF(trading_client_detail!$A1263&lt;&gt;"",IF(OR(LEFT(trading_client_detail!$F1263,3)="USD",RIGHT(trading_client_detail!$F1263,3)="USD",LEFT(trading_client_detail!$F1263,3)="EUR",RIGHT(trading_client_detail!$F1263,3)="EUR"),"",trading_client_detail!$G1263),"")</f>
        <v/>
      </c>
    </row>
    <row r="1264" spans="1:4" x14ac:dyDescent="0.25">
      <c r="A1264" t="str">
        <f>IF(AND(trading_client_detail!$A1264&lt;&gt;"",ROUND(trading_client_detail!$G1264,0)&lt;&gt;0),IF(OR(LEFT(trading_client_detail!$F1264,3)="USD",RIGHT(trading_client_detail!$F1264,3)="USD",LEFT(trading_client_detail!$F1264,3)="EUR",RIGHT(trading_client_detail!$F1264,3)="EUR"),"",IF(NOT(ISERROR(VLOOKUP(trading_client_detail!$E1264,'asset_&amp;_open_positions'!$E:$M, 9, FALSE))),VLOOKUP(trading_client_detail!$E1264,'asset_&amp;_open_positions'!$E:$M, 9, FALSE),IF(NOT(ISERROR(VLOOKUP(trading_client_detail!$F1264,'asset_&amp;_open_positions'!$E:$M, 9, FALSE))),VLOOKUP(trading_client_detail!$F1264,'asset_&amp;_open_positions'!$E:$M, 9, FALSE),RIGHT(trading_client_detail!$F1264,LEN(trading_client_detail!$F1264)-1)))),"")</f>
        <v/>
      </c>
      <c r="B1264" t="str">
        <f>IF(AND(trading_client_detail!$A1264&lt;&gt;"",ROUND(trading_client_detail!$G1264,0)&lt;&gt;0),IF(OR(LEFT(trading_client_detail!$F1264,3)="USD",RIGHT(trading_client_detail!$F1264,3)="USD"),"",IF(NOT(ISERROR(VLOOKUP(trading_client_detail!$E1264,'asset_&amp;_open_positions'!$E:$M, 6, FALSE))),VLOOKUP(trading_client_detail!$E1264,'asset_&amp;_open_positions'!$E:$M, 6, FALSE),IF(NOT(ISERROR(VLOOKUP($A1264,'asset_&amp;_open_positions'!$E:$M, 6, FALSE))),VLOOKUP($A1264,'asset_&amp;_open_positions'!$E:$M, 6, FALSE),"ASSET"))),"")</f>
        <v/>
      </c>
      <c r="C1264" t="str">
        <f>IF(AND(trading_client_detail!$A1264&lt;&gt;"",ROUND(trading_client_detail!$G1264,0)&lt;&gt;0),IF(OR(LEFT(trading_client_detail!$F1264,3)="USD",RIGHT(trading_client_detail!$F1264,3)="USD"),"",IF(NOT(ISERROR(VLOOKUP(trading_client_detail!$E1264,'asset_&amp;_open_positions'!$E:$M, 6, FALSE))),VLOOKUP(trading_client_detail!$E1264,'asset_&amp;_open_positions'!$E:$M, 8, FALSE),IF(NOT(ISERROR(VLOOKUP($A1264,'asset_&amp;_open_positions'!$E:$M, 6, FALSE))),VLOOKUP($A1264,'asset_&amp;_open_positions'!$E:$M, 8, FALSE),1))),"")</f>
        <v/>
      </c>
      <c r="D1264" s="42" t="str">
        <f>IF(trading_client_detail!$A1264&lt;&gt;"",IF(OR(LEFT(trading_client_detail!$F1264,3)="USD",RIGHT(trading_client_detail!$F1264,3)="USD",LEFT(trading_client_detail!$F1264,3)="EUR",RIGHT(trading_client_detail!$F1264,3)="EUR"),"",trading_client_detail!$G1264),"")</f>
        <v/>
      </c>
    </row>
    <row r="1265" spans="1:4" x14ac:dyDescent="0.25">
      <c r="A1265" t="str">
        <f>IF(AND(trading_client_detail!$A1265&lt;&gt;"",ROUND(trading_client_detail!$G1265,0)&lt;&gt;0),IF(OR(LEFT(trading_client_detail!$F1265,3)="USD",RIGHT(trading_client_detail!$F1265,3)="USD",LEFT(trading_client_detail!$F1265,3)="EUR",RIGHT(trading_client_detail!$F1265,3)="EUR"),"",IF(NOT(ISERROR(VLOOKUP(trading_client_detail!$E1265,'asset_&amp;_open_positions'!$E:$M, 9, FALSE))),VLOOKUP(trading_client_detail!$E1265,'asset_&amp;_open_positions'!$E:$M, 9, FALSE),IF(NOT(ISERROR(VLOOKUP(trading_client_detail!$F1265,'asset_&amp;_open_positions'!$E:$M, 9, FALSE))),VLOOKUP(trading_client_detail!$F1265,'asset_&amp;_open_positions'!$E:$M, 9, FALSE),RIGHT(trading_client_detail!$F1265,LEN(trading_client_detail!$F1265)-1)))),"")</f>
        <v/>
      </c>
      <c r="B1265" t="str">
        <f>IF(AND(trading_client_detail!$A1265&lt;&gt;"",ROUND(trading_client_detail!$G1265,0)&lt;&gt;0),IF(OR(LEFT(trading_client_detail!$F1265,3)="USD",RIGHT(trading_client_detail!$F1265,3)="USD"),"",IF(NOT(ISERROR(VLOOKUP(trading_client_detail!$E1265,'asset_&amp;_open_positions'!$E:$M, 6, FALSE))),VLOOKUP(trading_client_detail!$E1265,'asset_&amp;_open_positions'!$E:$M, 6, FALSE),IF(NOT(ISERROR(VLOOKUP($A1265,'asset_&amp;_open_positions'!$E:$M, 6, FALSE))),VLOOKUP($A1265,'asset_&amp;_open_positions'!$E:$M, 6, FALSE),"ASSET"))),"")</f>
        <v/>
      </c>
      <c r="C1265" t="str">
        <f>IF(AND(trading_client_detail!$A1265&lt;&gt;"",ROUND(trading_client_detail!$G1265,0)&lt;&gt;0),IF(OR(LEFT(trading_client_detail!$F1265,3)="USD",RIGHT(trading_client_detail!$F1265,3)="USD"),"",IF(NOT(ISERROR(VLOOKUP(trading_client_detail!$E1265,'asset_&amp;_open_positions'!$E:$M, 6, FALSE))),VLOOKUP(trading_client_detail!$E1265,'asset_&amp;_open_positions'!$E:$M, 8, FALSE),IF(NOT(ISERROR(VLOOKUP($A1265,'asset_&amp;_open_positions'!$E:$M, 6, FALSE))),VLOOKUP($A1265,'asset_&amp;_open_positions'!$E:$M, 8, FALSE),1))),"")</f>
        <v/>
      </c>
      <c r="D1265" s="42" t="str">
        <f>IF(trading_client_detail!$A1265&lt;&gt;"",IF(OR(LEFT(trading_client_detail!$F1265,3)="USD",RIGHT(trading_client_detail!$F1265,3)="USD",LEFT(trading_client_detail!$F1265,3)="EUR",RIGHT(trading_client_detail!$F1265,3)="EUR"),"",trading_client_detail!$G1265),"")</f>
        <v/>
      </c>
    </row>
    <row r="1266" spans="1:4" x14ac:dyDescent="0.25">
      <c r="A1266" t="str">
        <f>IF(AND(trading_client_detail!$A1266&lt;&gt;"",ROUND(trading_client_detail!$G1266,0)&lt;&gt;0),IF(OR(LEFT(trading_client_detail!$F1266,3)="USD",RIGHT(trading_client_detail!$F1266,3)="USD",LEFT(trading_client_detail!$F1266,3)="EUR",RIGHT(trading_client_detail!$F1266,3)="EUR"),"",IF(NOT(ISERROR(VLOOKUP(trading_client_detail!$E1266,'asset_&amp;_open_positions'!$E:$M, 9, FALSE))),VLOOKUP(trading_client_detail!$E1266,'asset_&amp;_open_positions'!$E:$M, 9, FALSE),IF(NOT(ISERROR(VLOOKUP(trading_client_detail!$F1266,'asset_&amp;_open_positions'!$E:$M, 9, FALSE))),VLOOKUP(trading_client_detail!$F1266,'asset_&amp;_open_positions'!$E:$M, 9, FALSE),RIGHT(trading_client_detail!$F1266,LEN(trading_client_detail!$F1266)-1)))),"")</f>
        <v/>
      </c>
      <c r="B1266" t="str">
        <f>IF(AND(trading_client_detail!$A1266&lt;&gt;"",ROUND(trading_client_detail!$G1266,0)&lt;&gt;0),IF(OR(LEFT(trading_client_detail!$F1266,3)="USD",RIGHT(trading_client_detail!$F1266,3)="USD"),"",IF(NOT(ISERROR(VLOOKUP(trading_client_detail!$E1266,'asset_&amp;_open_positions'!$E:$M, 6, FALSE))),VLOOKUP(trading_client_detail!$E1266,'asset_&amp;_open_positions'!$E:$M, 6, FALSE),IF(NOT(ISERROR(VLOOKUP($A1266,'asset_&amp;_open_positions'!$E:$M, 6, FALSE))),VLOOKUP($A1266,'asset_&amp;_open_positions'!$E:$M, 6, FALSE),"ASSET"))),"")</f>
        <v/>
      </c>
      <c r="C1266" t="str">
        <f>IF(AND(trading_client_detail!$A1266&lt;&gt;"",ROUND(trading_client_detail!$G1266,0)&lt;&gt;0),IF(OR(LEFT(trading_client_detail!$F1266,3)="USD",RIGHT(trading_client_detail!$F1266,3)="USD"),"",IF(NOT(ISERROR(VLOOKUP(trading_client_detail!$E1266,'asset_&amp;_open_positions'!$E:$M, 6, FALSE))),VLOOKUP(trading_client_detail!$E1266,'asset_&amp;_open_positions'!$E:$M, 8, FALSE),IF(NOT(ISERROR(VLOOKUP($A1266,'asset_&amp;_open_positions'!$E:$M, 6, FALSE))),VLOOKUP($A1266,'asset_&amp;_open_positions'!$E:$M, 8, FALSE),1))),"")</f>
        <v/>
      </c>
      <c r="D1266" s="42" t="str">
        <f>IF(trading_client_detail!$A1266&lt;&gt;"",IF(OR(LEFT(trading_client_detail!$F1266,3)="USD",RIGHT(trading_client_detail!$F1266,3)="USD",LEFT(trading_client_detail!$F1266,3)="EUR",RIGHT(trading_client_detail!$F1266,3)="EUR"),"",trading_client_detail!$G1266),"")</f>
        <v/>
      </c>
    </row>
    <row r="1267" spans="1:4" x14ac:dyDescent="0.25">
      <c r="A1267" t="str">
        <f>IF(AND(trading_client_detail!$A1267&lt;&gt;"",ROUND(trading_client_detail!$G1267,0)&lt;&gt;0),IF(OR(LEFT(trading_client_detail!$F1267,3)="USD",RIGHT(trading_client_detail!$F1267,3)="USD",LEFT(trading_client_detail!$F1267,3)="EUR",RIGHT(trading_client_detail!$F1267,3)="EUR"),"",IF(NOT(ISERROR(VLOOKUP(trading_client_detail!$E1267,'asset_&amp;_open_positions'!$E:$M, 9, FALSE))),VLOOKUP(trading_client_detail!$E1267,'asset_&amp;_open_positions'!$E:$M, 9, FALSE),IF(NOT(ISERROR(VLOOKUP(trading_client_detail!$F1267,'asset_&amp;_open_positions'!$E:$M, 9, FALSE))),VLOOKUP(trading_client_detail!$F1267,'asset_&amp;_open_positions'!$E:$M, 9, FALSE),RIGHT(trading_client_detail!$F1267,LEN(trading_client_detail!$F1267)-1)))),"")</f>
        <v/>
      </c>
      <c r="B1267" t="str">
        <f>IF(AND(trading_client_detail!$A1267&lt;&gt;"",ROUND(trading_client_detail!$G1267,0)&lt;&gt;0),IF(OR(LEFT(trading_client_detail!$F1267,3)="USD",RIGHT(trading_client_detail!$F1267,3)="USD"),"",IF(NOT(ISERROR(VLOOKUP(trading_client_detail!$E1267,'asset_&amp;_open_positions'!$E:$M, 6, FALSE))),VLOOKUP(trading_client_detail!$E1267,'asset_&amp;_open_positions'!$E:$M, 6, FALSE),IF(NOT(ISERROR(VLOOKUP($A1267,'asset_&amp;_open_positions'!$E:$M, 6, FALSE))),VLOOKUP($A1267,'asset_&amp;_open_positions'!$E:$M, 6, FALSE),"ASSET"))),"")</f>
        <v/>
      </c>
      <c r="C1267" t="str">
        <f>IF(AND(trading_client_detail!$A1267&lt;&gt;"",ROUND(trading_client_detail!$G1267,0)&lt;&gt;0),IF(OR(LEFT(trading_client_detail!$F1267,3)="USD",RIGHT(trading_client_detail!$F1267,3)="USD"),"",IF(NOT(ISERROR(VLOOKUP(trading_client_detail!$E1267,'asset_&amp;_open_positions'!$E:$M, 6, FALSE))),VLOOKUP(trading_client_detail!$E1267,'asset_&amp;_open_positions'!$E:$M, 8, FALSE),IF(NOT(ISERROR(VLOOKUP($A1267,'asset_&amp;_open_positions'!$E:$M, 6, FALSE))),VLOOKUP($A1267,'asset_&amp;_open_positions'!$E:$M, 8, FALSE),1))),"")</f>
        <v/>
      </c>
      <c r="D1267" s="42" t="str">
        <f>IF(trading_client_detail!$A1267&lt;&gt;"",IF(OR(LEFT(trading_client_detail!$F1267,3)="USD",RIGHT(trading_client_detail!$F1267,3)="USD",LEFT(trading_client_detail!$F1267,3)="EUR",RIGHT(trading_client_detail!$F1267,3)="EUR"),"",trading_client_detail!$G1267),"")</f>
        <v/>
      </c>
    </row>
    <row r="1268" spans="1:4" x14ac:dyDescent="0.25">
      <c r="A1268" t="str">
        <f>IF(AND(trading_client_detail!$A1268&lt;&gt;"",ROUND(trading_client_detail!$G1268,0)&lt;&gt;0),IF(OR(LEFT(trading_client_detail!$F1268,3)="USD",RIGHT(trading_client_detail!$F1268,3)="USD",LEFT(trading_client_detail!$F1268,3)="EUR",RIGHT(trading_client_detail!$F1268,3)="EUR"),"",IF(NOT(ISERROR(VLOOKUP(trading_client_detail!$E1268,'asset_&amp;_open_positions'!$E:$M, 9, FALSE))),VLOOKUP(trading_client_detail!$E1268,'asset_&amp;_open_positions'!$E:$M, 9, FALSE),IF(NOT(ISERROR(VLOOKUP(trading_client_detail!$F1268,'asset_&amp;_open_positions'!$E:$M, 9, FALSE))),VLOOKUP(trading_client_detail!$F1268,'asset_&amp;_open_positions'!$E:$M, 9, FALSE),RIGHT(trading_client_detail!$F1268,LEN(trading_client_detail!$F1268)-1)))),"")</f>
        <v/>
      </c>
      <c r="B1268" t="str">
        <f>IF(AND(trading_client_detail!$A1268&lt;&gt;"",ROUND(trading_client_detail!$G1268,0)&lt;&gt;0),IF(OR(LEFT(trading_client_detail!$F1268,3)="USD",RIGHT(trading_client_detail!$F1268,3)="USD"),"",IF(NOT(ISERROR(VLOOKUP(trading_client_detail!$E1268,'asset_&amp;_open_positions'!$E:$M, 6, FALSE))),VLOOKUP(trading_client_detail!$E1268,'asset_&amp;_open_positions'!$E:$M, 6, FALSE),IF(NOT(ISERROR(VLOOKUP($A1268,'asset_&amp;_open_positions'!$E:$M, 6, FALSE))),VLOOKUP($A1268,'asset_&amp;_open_positions'!$E:$M, 6, FALSE),"ASSET"))),"")</f>
        <v/>
      </c>
      <c r="C1268" t="str">
        <f>IF(AND(trading_client_detail!$A1268&lt;&gt;"",ROUND(trading_client_detail!$G1268,0)&lt;&gt;0),IF(OR(LEFT(trading_client_detail!$F1268,3)="USD",RIGHT(trading_client_detail!$F1268,3)="USD"),"",IF(NOT(ISERROR(VLOOKUP(trading_client_detail!$E1268,'asset_&amp;_open_positions'!$E:$M, 6, FALSE))),VLOOKUP(trading_client_detail!$E1268,'asset_&amp;_open_positions'!$E:$M, 8, FALSE),IF(NOT(ISERROR(VLOOKUP($A1268,'asset_&amp;_open_positions'!$E:$M, 6, FALSE))),VLOOKUP($A1268,'asset_&amp;_open_positions'!$E:$M, 8, FALSE),1))),"")</f>
        <v/>
      </c>
      <c r="D1268" s="42" t="str">
        <f>IF(trading_client_detail!$A1268&lt;&gt;"",IF(OR(LEFT(trading_client_detail!$F1268,3)="USD",RIGHT(trading_client_detail!$F1268,3)="USD",LEFT(trading_client_detail!$F1268,3)="EUR",RIGHT(trading_client_detail!$F1268,3)="EUR"),"",trading_client_detail!$G1268),"")</f>
        <v/>
      </c>
    </row>
    <row r="1269" spans="1:4" x14ac:dyDescent="0.25">
      <c r="A1269" t="str">
        <f>IF(AND(trading_client_detail!$A1269&lt;&gt;"",ROUND(trading_client_detail!$G1269,0)&lt;&gt;0),IF(OR(LEFT(trading_client_detail!$F1269,3)="USD",RIGHT(trading_client_detail!$F1269,3)="USD",LEFT(trading_client_detail!$F1269,3)="EUR",RIGHT(trading_client_detail!$F1269,3)="EUR"),"",IF(NOT(ISERROR(VLOOKUP(trading_client_detail!$E1269,'asset_&amp;_open_positions'!$E:$M, 9, FALSE))),VLOOKUP(trading_client_detail!$E1269,'asset_&amp;_open_positions'!$E:$M, 9, FALSE),IF(NOT(ISERROR(VLOOKUP(trading_client_detail!$F1269,'asset_&amp;_open_positions'!$E:$M, 9, FALSE))),VLOOKUP(trading_client_detail!$F1269,'asset_&amp;_open_positions'!$E:$M, 9, FALSE),RIGHT(trading_client_detail!$F1269,LEN(trading_client_detail!$F1269)-1)))),"")</f>
        <v/>
      </c>
      <c r="B1269" t="str">
        <f>IF(AND(trading_client_detail!$A1269&lt;&gt;"",ROUND(trading_client_detail!$G1269,0)&lt;&gt;0),IF(OR(LEFT(trading_client_detail!$F1269,3)="USD",RIGHT(trading_client_detail!$F1269,3)="USD"),"",IF(NOT(ISERROR(VLOOKUP(trading_client_detail!$E1269,'asset_&amp;_open_positions'!$E:$M, 6, FALSE))),VLOOKUP(trading_client_detail!$E1269,'asset_&amp;_open_positions'!$E:$M, 6, FALSE),IF(NOT(ISERROR(VLOOKUP($A1269,'asset_&amp;_open_positions'!$E:$M, 6, FALSE))),VLOOKUP($A1269,'asset_&amp;_open_positions'!$E:$M, 6, FALSE),"ASSET"))),"")</f>
        <v/>
      </c>
      <c r="C1269" t="str">
        <f>IF(AND(trading_client_detail!$A1269&lt;&gt;"",ROUND(trading_client_detail!$G1269,0)&lt;&gt;0),IF(OR(LEFT(trading_client_detail!$F1269,3)="USD",RIGHT(trading_client_detail!$F1269,3)="USD"),"",IF(NOT(ISERROR(VLOOKUP(trading_client_detail!$E1269,'asset_&amp;_open_positions'!$E:$M, 6, FALSE))),VLOOKUP(trading_client_detail!$E1269,'asset_&amp;_open_positions'!$E:$M, 8, FALSE),IF(NOT(ISERROR(VLOOKUP($A1269,'asset_&amp;_open_positions'!$E:$M, 6, FALSE))),VLOOKUP($A1269,'asset_&amp;_open_positions'!$E:$M, 8, FALSE),1))),"")</f>
        <v/>
      </c>
      <c r="D1269" s="42" t="str">
        <f>IF(trading_client_detail!$A1269&lt;&gt;"",IF(OR(LEFT(trading_client_detail!$F1269,3)="USD",RIGHT(trading_client_detail!$F1269,3)="USD",LEFT(trading_client_detail!$F1269,3)="EUR",RIGHT(trading_client_detail!$F1269,3)="EUR"),"",trading_client_detail!$G1269),"")</f>
        <v/>
      </c>
    </row>
    <row r="1270" spans="1:4" x14ac:dyDescent="0.25">
      <c r="A1270" t="str">
        <f>IF(AND(trading_client_detail!$A1270&lt;&gt;"",ROUND(trading_client_detail!$G1270,0)&lt;&gt;0),IF(OR(LEFT(trading_client_detail!$F1270,3)="USD",RIGHT(trading_client_detail!$F1270,3)="USD",LEFT(trading_client_detail!$F1270,3)="EUR",RIGHT(trading_client_detail!$F1270,3)="EUR"),"",IF(NOT(ISERROR(VLOOKUP(trading_client_detail!$E1270,'asset_&amp;_open_positions'!$E:$M, 9, FALSE))),VLOOKUP(trading_client_detail!$E1270,'asset_&amp;_open_positions'!$E:$M, 9, FALSE),IF(NOT(ISERROR(VLOOKUP(trading_client_detail!$F1270,'asset_&amp;_open_positions'!$E:$M, 9, FALSE))),VLOOKUP(trading_client_detail!$F1270,'asset_&amp;_open_positions'!$E:$M, 9, FALSE),RIGHT(trading_client_detail!$F1270,LEN(trading_client_detail!$F1270)-1)))),"")</f>
        <v/>
      </c>
      <c r="B1270" t="str">
        <f>IF(AND(trading_client_detail!$A1270&lt;&gt;"",ROUND(trading_client_detail!$G1270,0)&lt;&gt;0),IF(OR(LEFT(trading_client_detail!$F1270,3)="USD",RIGHT(trading_client_detail!$F1270,3)="USD"),"",IF(NOT(ISERROR(VLOOKUP(trading_client_detail!$E1270,'asset_&amp;_open_positions'!$E:$M, 6, FALSE))),VLOOKUP(trading_client_detail!$E1270,'asset_&amp;_open_positions'!$E:$M, 6, FALSE),IF(NOT(ISERROR(VLOOKUP($A1270,'asset_&amp;_open_positions'!$E:$M, 6, FALSE))),VLOOKUP($A1270,'asset_&amp;_open_positions'!$E:$M, 6, FALSE),"ASSET"))),"")</f>
        <v/>
      </c>
      <c r="C1270" t="str">
        <f>IF(AND(trading_client_detail!$A1270&lt;&gt;"",ROUND(trading_client_detail!$G1270,0)&lt;&gt;0),IF(OR(LEFT(trading_client_detail!$F1270,3)="USD",RIGHT(trading_client_detail!$F1270,3)="USD"),"",IF(NOT(ISERROR(VLOOKUP(trading_client_detail!$E1270,'asset_&amp;_open_positions'!$E:$M, 6, FALSE))),VLOOKUP(trading_client_detail!$E1270,'asset_&amp;_open_positions'!$E:$M, 8, FALSE),IF(NOT(ISERROR(VLOOKUP($A1270,'asset_&amp;_open_positions'!$E:$M, 6, FALSE))),VLOOKUP($A1270,'asset_&amp;_open_positions'!$E:$M, 8, FALSE),1))),"")</f>
        <v/>
      </c>
      <c r="D1270" s="42" t="str">
        <f>IF(trading_client_detail!$A1270&lt;&gt;"",IF(OR(LEFT(trading_client_detail!$F1270,3)="USD",RIGHT(trading_client_detail!$F1270,3)="USD",LEFT(trading_client_detail!$F1270,3)="EUR",RIGHT(trading_client_detail!$F1270,3)="EUR"),"",trading_client_detail!$G1270),"")</f>
        <v/>
      </c>
    </row>
    <row r="1271" spans="1:4" x14ac:dyDescent="0.25">
      <c r="A1271" t="str">
        <f>IF(AND(trading_client_detail!$A1271&lt;&gt;"",ROUND(trading_client_detail!$G1271,0)&lt;&gt;0),IF(OR(LEFT(trading_client_detail!$F1271,3)="USD",RIGHT(trading_client_detail!$F1271,3)="USD",LEFT(trading_client_detail!$F1271,3)="EUR",RIGHT(trading_client_detail!$F1271,3)="EUR"),"",IF(NOT(ISERROR(VLOOKUP(trading_client_detail!$E1271,'asset_&amp;_open_positions'!$E:$M, 9, FALSE))),VLOOKUP(trading_client_detail!$E1271,'asset_&amp;_open_positions'!$E:$M, 9, FALSE),IF(NOT(ISERROR(VLOOKUP(trading_client_detail!$F1271,'asset_&amp;_open_positions'!$E:$M, 9, FALSE))),VLOOKUP(trading_client_detail!$F1271,'asset_&amp;_open_positions'!$E:$M, 9, FALSE),RIGHT(trading_client_detail!$F1271,LEN(trading_client_detail!$F1271)-1)))),"")</f>
        <v/>
      </c>
      <c r="B1271" t="str">
        <f>IF(AND(trading_client_detail!$A1271&lt;&gt;"",ROUND(trading_client_detail!$G1271,0)&lt;&gt;0),IF(OR(LEFT(trading_client_detail!$F1271,3)="USD",RIGHT(trading_client_detail!$F1271,3)="USD"),"",IF(NOT(ISERROR(VLOOKUP(trading_client_detail!$E1271,'asset_&amp;_open_positions'!$E:$M, 6, FALSE))),VLOOKUP(trading_client_detail!$E1271,'asset_&amp;_open_positions'!$E:$M, 6, FALSE),IF(NOT(ISERROR(VLOOKUP($A1271,'asset_&amp;_open_positions'!$E:$M, 6, FALSE))),VLOOKUP($A1271,'asset_&amp;_open_positions'!$E:$M, 6, FALSE),"ASSET"))),"")</f>
        <v/>
      </c>
      <c r="C1271" t="str">
        <f>IF(AND(trading_client_detail!$A1271&lt;&gt;"",ROUND(trading_client_detail!$G1271,0)&lt;&gt;0),IF(OR(LEFT(trading_client_detail!$F1271,3)="USD",RIGHT(trading_client_detail!$F1271,3)="USD"),"",IF(NOT(ISERROR(VLOOKUP(trading_client_detail!$E1271,'asset_&amp;_open_positions'!$E:$M, 6, FALSE))),VLOOKUP(trading_client_detail!$E1271,'asset_&amp;_open_positions'!$E:$M, 8, FALSE),IF(NOT(ISERROR(VLOOKUP($A1271,'asset_&amp;_open_positions'!$E:$M, 6, FALSE))),VLOOKUP($A1271,'asset_&amp;_open_positions'!$E:$M, 8, FALSE),1))),"")</f>
        <v/>
      </c>
      <c r="D1271" s="42" t="str">
        <f>IF(trading_client_detail!$A1271&lt;&gt;"",IF(OR(LEFT(trading_client_detail!$F1271,3)="USD",RIGHT(trading_client_detail!$F1271,3)="USD",LEFT(trading_client_detail!$F1271,3)="EUR",RIGHT(trading_client_detail!$F1271,3)="EUR"),"",trading_client_detail!$G1271),"")</f>
        <v/>
      </c>
    </row>
    <row r="1272" spans="1:4" x14ac:dyDescent="0.25">
      <c r="A1272" t="str">
        <f>IF(AND(trading_client_detail!$A1272&lt;&gt;"",ROUND(trading_client_detail!$G1272,0)&lt;&gt;0),IF(OR(LEFT(trading_client_detail!$F1272,3)="USD",RIGHT(trading_client_detail!$F1272,3)="USD",LEFT(trading_client_detail!$F1272,3)="EUR",RIGHT(trading_client_detail!$F1272,3)="EUR"),"",IF(NOT(ISERROR(VLOOKUP(trading_client_detail!$E1272,'asset_&amp;_open_positions'!$E:$M, 9, FALSE))),VLOOKUP(trading_client_detail!$E1272,'asset_&amp;_open_positions'!$E:$M, 9, FALSE),IF(NOT(ISERROR(VLOOKUP(trading_client_detail!$F1272,'asset_&amp;_open_positions'!$E:$M, 9, FALSE))),VLOOKUP(trading_client_detail!$F1272,'asset_&amp;_open_positions'!$E:$M, 9, FALSE),RIGHT(trading_client_detail!$F1272,LEN(trading_client_detail!$F1272)-1)))),"")</f>
        <v/>
      </c>
      <c r="B1272" t="str">
        <f>IF(AND(trading_client_detail!$A1272&lt;&gt;"",ROUND(trading_client_detail!$G1272,0)&lt;&gt;0),IF(OR(LEFT(trading_client_detail!$F1272,3)="USD",RIGHT(trading_client_detail!$F1272,3)="USD"),"",IF(NOT(ISERROR(VLOOKUP(trading_client_detail!$E1272,'asset_&amp;_open_positions'!$E:$M, 6, FALSE))),VLOOKUP(trading_client_detail!$E1272,'asset_&amp;_open_positions'!$E:$M, 6, FALSE),IF(NOT(ISERROR(VLOOKUP($A1272,'asset_&amp;_open_positions'!$E:$M, 6, FALSE))),VLOOKUP($A1272,'asset_&amp;_open_positions'!$E:$M, 6, FALSE),"ASSET"))),"")</f>
        <v/>
      </c>
      <c r="C1272" t="str">
        <f>IF(AND(trading_client_detail!$A1272&lt;&gt;"",ROUND(trading_client_detail!$G1272,0)&lt;&gt;0),IF(OR(LEFT(trading_client_detail!$F1272,3)="USD",RIGHT(trading_client_detail!$F1272,3)="USD"),"",IF(NOT(ISERROR(VLOOKUP(trading_client_detail!$E1272,'asset_&amp;_open_positions'!$E:$M, 6, FALSE))),VLOOKUP(trading_client_detail!$E1272,'asset_&amp;_open_positions'!$E:$M, 8, FALSE),IF(NOT(ISERROR(VLOOKUP($A1272,'asset_&amp;_open_positions'!$E:$M, 6, FALSE))),VLOOKUP($A1272,'asset_&amp;_open_positions'!$E:$M, 8, FALSE),1))),"")</f>
        <v/>
      </c>
      <c r="D1272" s="42" t="str">
        <f>IF(trading_client_detail!$A1272&lt;&gt;"",IF(OR(LEFT(trading_client_detail!$F1272,3)="USD",RIGHT(trading_client_detail!$F1272,3)="USD",LEFT(trading_client_detail!$F1272,3)="EUR",RIGHT(trading_client_detail!$F1272,3)="EUR"),"",trading_client_detail!$G1272),"")</f>
        <v/>
      </c>
    </row>
    <row r="1273" spans="1:4" x14ac:dyDescent="0.25">
      <c r="A1273" t="str">
        <f>IF(AND(trading_client_detail!$A1273&lt;&gt;"",ROUND(trading_client_detail!$G1273,0)&lt;&gt;0),IF(OR(LEFT(trading_client_detail!$F1273,3)="USD",RIGHT(trading_client_detail!$F1273,3)="USD",LEFT(trading_client_detail!$F1273,3)="EUR",RIGHT(trading_client_detail!$F1273,3)="EUR"),"",IF(NOT(ISERROR(VLOOKUP(trading_client_detail!$E1273,'asset_&amp;_open_positions'!$E:$M, 9, FALSE))),VLOOKUP(trading_client_detail!$E1273,'asset_&amp;_open_positions'!$E:$M, 9, FALSE),IF(NOT(ISERROR(VLOOKUP(trading_client_detail!$F1273,'asset_&amp;_open_positions'!$E:$M, 9, FALSE))),VLOOKUP(trading_client_detail!$F1273,'asset_&amp;_open_positions'!$E:$M, 9, FALSE),RIGHT(trading_client_detail!$F1273,LEN(trading_client_detail!$F1273)-1)))),"")</f>
        <v/>
      </c>
      <c r="B1273" t="str">
        <f>IF(AND(trading_client_detail!$A1273&lt;&gt;"",ROUND(trading_client_detail!$G1273,0)&lt;&gt;0),IF(OR(LEFT(trading_client_detail!$F1273,3)="USD",RIGHT(trading_client_detail!$F1273,3)="USD"),"",IF(NOT(ISERROR(VLOOKUP(trading_client_detail!$E1273,'asset_&amp;_open_positions'!$E:$M, 6, FALSE))),VLOOKUP(trading_client_detail!$E1273,'asset_&amp;_open_positions'!$E:$M, 6, FALSE),IF(NOT(ISERROR(VLOOKUP($A1273,'asset_&amp;_open_positions'!$E:$M, 6, FALSE))),VLOOKUP($A1273,'asset_&amp;_open_positions'!$E:$M, 6, FALSE),"ASSET"))),"")</f>
        <v/>
      </c>
      <c r="C1273" t="str">
        <f>IF(AND(trading_client_detail!$A1273&lt;&gt;"",ROUND(trading_client_detail!$G1273,0)&lt;&gt;0),IF(OR(LEFT(trading_client_detail!$F1273,3)="USD",RIGHT(trading_client_detail!$F1273,3)="USD"),"",IF(NOT(ISERROR(VLOOKUP(trading_client_detail!$E1273,'asset_&amp;_open_positions'!$E:$M, 6, FALSE))),VLOOKUP(trading_client_detail!$E1273,'asset_&amp;_open_positions'!$E:$M, 8, FALSE),IF(NOT(ISERROR(VLOOKUP($A1273,'asset_&amp;_open_positions'!$E:$M, 6, FALSE))),VLOOKUP($A1273,'asset_&amp;_open_positions'!$E:$M, 8, FALSE),1))),"")</f>
        <v/>
      </c>
      <c r="D1273" s="42" t="str">
        <f>IF(trading_client_detail!$A1273&lt;&gt;"",IF(OR(LEFT(trading_client_detail!$F1273,3)="USD",RIGHT(trading_client_detail!$F1273,3)="USD",LEFT(trading_client_detail!$F1273,3)="EUR",RIGHT(trading_client_detail!$F1273,3)="EUR"),"",trading_client_detail!$G1273),"")</f>
        <v/>
      </c>
    </row>
    <row r="1274" spans="1:4" x14ac:dyDescent="0.25">
      <c r="A1274" t="str">
        <f>IF(AND(trading_client_detail!$A1274&lt;&gt;"",ROUND(trading_client_detail!$G1274,0)&lt;&gt;0),IF(OR(LEFT(trading_client_detail!$F1274,3)="USD",RIGHT(trading_client_detail!$F1274,3)="USD",LEFT(trading_client_detail!$F1274,3)="EUR",RIGHT(trading_client_detail!$F1274,3)="EUR"),"",IF(NOT(ISERROR(VLOOKUP(trading_client_detail!$E1274,'asset_&amp;_open_positions'!$E:$M, 9, FALSE))),VLOOKUP(trading_client_detail!$E1274,'asset_&amp;_open_positions'!$E:$M, 9, FALSE),IF(NOT(ISERROR(VLOOKUP(trading_client_detail!$F1274,'asset_&amp;_open_positions'!$E:$M, 9, FALSE))),VLOOKUP(trading_client_detail!$F1274,'asset_&amp;_open_positions'!$E:$M, 9, FALSE),RIGHT(trading_client_detail!$F1274,LEN(trading_client_detail!$F1274)-1)))),"")</f>
        <v/>
      </c>
      <c r="B1274" t="str">
        <f>IF(AND(trading_client_detail!$A1274&lt;&gt;"",ROUND(trading_client_detail!$G1274,0)&lt;&gt;0),IF(OR(LEFT(trading_client_detail!$F1274,3)="USD",RIGHT(trading_client_detail!$F1274,3)="USD"),"",IF(NOT(ISERROR(VLOOKUP(trading_client_detail!$E1274,'asset_&amp;_open_positions'!$E:$M, 6, FALSE))),VLOOKUP(trading_client_detail!$E1274,'asset_&amp;_open_positions'!$E:$M, 6, FALSE),IF(NOT(ISERROR(VLOOKUP($A1274,'asset_&amp;_open_positions'!$E:$M, 6, FALSE))),VLOOKUP($A1274,'asset_&amp;_open_positions'!$E:$M, 6, FALSE),"ASSET"))),"")</f>
        <v/>
      </c>
      <c r="C1274" t="str">
        <f>IF(AND(trading_client_detail!$A1274&lt;&gt;"",ROUND(trading_client_detail!$G1274,0)&lt;&gt;0),IF(OR(LEFT(trading_client_detail!$F1274,3)="USD",RIGHT(trading_client_detail!$F1274,3)="USD"),"",IF(NOT(ISERROR(VLOOKUP(trading_client_detail!$E1274,'asset_&amp;_open_positions'!$E:$M, 6, FALSE))),VLOOKUP(trading_client_detail!$E1274,'asset_&amp;_open_positions'!$E:$M, 8, FALSE),IF(NOT(ISERROR(VLOOKUP($A1274,'asset_&amp;_open_positions'!$E:$M, 6, FALSE))),VLOOKUP($A1274,'asset_&amp;_open_positions'!$E:$M, 8, FALSE),1))),"")</f>
        <v/>
      </c>
      <c r="D1274" s="42" t="str">
        <f>IF(trading_client_detail!$A1274&lt;&gt;"",IF(OR(LEFT(trading_client_detail!$F1274,3)="USD",RIGHT(trading_client_detail!$F1274,3)="USD",LEFT(trading_client_detail!$F1274,3)="EUR",RIGHT(trading_client_detail!$F1274,3)="EUR"),"",trading_client_detail!$G1274),"")</f>
        <v/>
      </c>
    </row>
    <row r="1275" spans="1:4" x14ac:dyDescent="0.25">
      <c r="A1275" t="str">
        <f>IF(AND(trading_client_detail!$A1275&lt;&gt;"",ROUND(trading_client_detail!$G1275,0)&lt;&gt;0),IF(OR(LEFT(trading_client_detail!$F1275,3)="USD",RIGHT(trading_client_detail!$F1275,3)="USD",LEFT(trading_client_detail!$F1275,3)="EUR",RIGHT(trading_client_detail!$F1275,3)="EUR"),"",IF(NOT(ISERROR(VLOOKUP(trading_client_detail!$E1275,'asset_&amp;_open_positions'!$E:$M, 9, FALSE))),VLOOKUP(trading_client_detail!$E1275,'asset_&amp;_open_positions'!$E:$M, 9, FALSE),IF(NOT(ISERROR(VLOOKUP(trading_client_detail!$F1275,'asset_&amp;_open_positions'!$E:$M, 9, FALSE))),VLOOKUP(trading_client_detail!$F1275,'asset_&amp;_open_positions'!$E:$M, 9, FALSE),RIGHT(trading_client_detail!$F1275,LEN(trading_client_detail!$F1275)-1)))),"")</f>
        <v/>
      </c>
      <c r="B1275" t="str">
        <f>IF(AND(trading_client_detail!$A1275&lt;&gt;"",ROUND(trading_client_detail!$G1275,0)&lt;&gt;0),IF(OR(LEFT(trading_client_detail!$F1275,3)="USD",RIGHT(trading_client_detail!$F1275,3)="USD"),"",IF(NOT(ISERROR(VLOOKUP(trading_client_detail!$E1275,'asset_&amp;_open_positions'!$E:$M, 6, FALSE))),VLOOKUP(trading_client_detail!$E1275,'asset_&amp;_open_positions'!$E:$M, 6, FALSE),IF(NOT(ISERROR(VLOOKUP($A1275,'asset_&amp;_open_positions'!$E:$M, 6, FALSE))),VLOOKUP($A1275,'asset_&amp;_open_positions'!$E:$M, 6, FALSE),"ASSET"))),"")</f>
        <v/>
      </c>
      <c r="C1275" t="str">
        <f>IF(AND(trading_client_detail!$A1275&lt;&gt;"",ROUND(trading_client_detail!$G1275,0)&lt;&gt;0),IF(OR(LEFT(trading_client_detail!$F1275,3)="USD",RIGHT(trading_client_detail!$F1275,3)="USD"),"",IF(NOT(ISERROR(VLOOKUP(trading_client_detail!$E1275,'asset_&amp;_open_positions'!$E:$M, 6, FALSE))),VLOOKUP(trading_client_detail!$E1275,'asset_&amp;_open_positions'!$E:$M, 8, FALSE),IF(NOT(ISERROR(VLOOKUP($A1275,'asset_&amp;_open_positions'!$E:$M, 6, FALSE))),VLOOKUP($A1275,'asset_&amp;_open_positions'!$E:$M, 8, FALSE),1))),"")</f>
        <v/>
      </c>
      <c r="D1275" s="42" t="str">
        <f>IF(trading_client_detail!$A1275&lt;&gt;"",IF(OR(LEFT(trading_client_detail!$F1275,3)="USD",RIGHT(trading_client_detail!$F1275,3)="USD",LEFT(trading_client_detail!$F1275,3)="EUR",RIGHT(trading_client_detail!$F1275,3)="EUR"),"",trading_client_detail!$G1275),"")</f>
        <v/>
      </c>
    </row>
    <row r="1276" spans="1:4" x14ac:dyDescent="0.25">
      <c r="A1276" t="str">
        <f>IF(AND(trading_client_detail!$A1276&lt;&gt;"",ROUND(trading_client_detail!$G1276,0)&lt;&gt;0),IF(OR(LEFT(trading_client_detail!$F1276,3)="USD",RIGHT(trading_client_detail!$F1276,3)="USD",LEFT(trading_client_detail!$F1276,3)="EUR",RIGHT(trading_client_detail!$F1276,3)="EUR"),"",IF(NOT(ISERROR(VLOOKUP(trading_client_detail!$E1276,'asset_&amp;_open_positions'!$E:$M, 9, FALSE))),VLOOKUP(trading_client_detail!$E1276,'asset_&amp;_open_positions'!$E:$M, 9, FALSE),IF(NOT(ISERROR(VLOOKUP(trading_client_detail!$F1276,'asset_&amp;_open_positions'!$E:$M, 9, FALSE))),VLOOKUP(trading_client_detail!$F1276,'asset_&amp;_open_positions'!$E:$M, 9, FALSE),RIGHT(trading_client_detail!$F1276,LEN(trading_client_detail!$F1276)-1)))),"")</f>
        <v/>
      </c>
      <c r="B1276" t="str">
        <f>IF(AND(trading_client_detail!$A1276&lt;&gt;"",ROUND(trading_client_detail!$G1276,0)&lt;&gt;0),IF(OR(LEFT(trading_client_detail!$F1276,3)="USD",RIGHT(trading_client_detail!$F1276,3)="USD"),"",IF(NOT(ISERROR(VLOOKUP(trading_client_detail!$E1276,'asset_&amp;_open_positions'!$E:$M, 6, FALSE))),VLOOKUP(trading_client_detail!$E1276,'asset_&amp;_open_positions'!$E:$M, 6, FALSE),IF(NOT(ISERROR(VLOOKUP($A1276,'asset_&amp;_open_positions'!$E:$M, 6, FALSE))),VLOOKUP($A1276,'asset_&amp;_open_positions'!$E:$M, 6, FALSE),"ASSET"))),"")</f>
        <v/>
      </c>
      <c r="C1276" t="str">
        <f>IF(AND(trading_client_detail!$A1276&lt;&gt;"",ROUND(trading_client_detail!$G1276,0)&lt;&gt;0),IF(OR(LEFT(trading_client_detail!$F1276,3)="USD",RIGHT(trading_client_detail!$F1276,3)="USD"),"",IF(NOT(ISERROR(VLOOKUP(trading_client_detail!$E1276,'asset_&amp;_open_positions'!$E:$M, 6, FALSE))),VLOOKUP(trading_client_detail!$E1276,'asset_&amp;_open_positions'!$E:$M, 8, FALSE),IF(NOT(ISERROR(VLOOKUP($A1276,'asset_&amp;_open_positions'!$E:$M, 6, FALSE))),VLOOKUP($A1276,'asset_&amp;_open_positions'!$E:$M, 8, FALSE),1))),"")</f>
        <v/>
      </c>
      <c r="D1276" s="42" t="str">
        <f>IF(trading_client_detail!$A1276&lt;&gt;"",IF(OR(LEFT(trading_client_detail!$F1276,3)="USD",RIGHT(trading_client_detail!$F1276,3)="USD",LEFT(trading_client_detail!$F1276,3)="EUR",RIGHT(trading_client_detail!$F1276,3)="EUR"),"",trading_client_detail!$G1276),"")</f>
        <v/>
      </c>
    </row>
    <row r="1277" spans="1:4" x14ac:dyDescent="0.25">
      <c r="A1277" t="str">
        <f>IF(AND(trading_client_detail!$A1277&lt;&gt;"",ROUND(trading_client_detail!$G1277,0)&lt;&gt;0),IF(OR(LEFT(trading_client_detail!$F1277,3)="USD",RIGHT(trading_client_detail!$F1277,3)="USD",LEFT(trading_client_detail!$F1277,3)="EUR",RIGHT(trading_client_detail!$F1277,3)="EUR"),"",IF(NOT(ISERROR(VLOOKUP(trading_client_detail!$E1277,'asset_&amp;_open_positions'!$E:$M, 9, FALSE))),VLOOKUP(trading_client_detail!$E1277,'asset_&amp;_open_positions'!$E:$M, 9, FALSE),IF(NOT(ISERROR(VLOOKUP(trading_client_detail!$F1277,'asset_&amp;_open_positions'!$E:$M, 9, FALSE))),VLOOKUP(trading_client_detail!$F1277,'asset_&amp;_open_positions'!$E:$M, 9, FALSE),RIGHT(trading_client_detail!$F1277,LEN(trading_client_detail!$F1277)-1)))),"")</f>
        <v/>
      </c>
      <c r="B1277" t="str">
        <f>IF(AND(trading_client_detail!$A1277&lt;&gt;"",ROUND(trading_client_detail!$G1277,0)&lt;&gt;0),IF(OR(LEFT(trading_client_detail!$F1277,3)="USD",RIGHT(trading_client_detail!$F1277,3)="USD"),"",IF(NOT(ISERROR(VLOOKUP(trading_client_detail!$E1277,'asset_&amp;_open_positions'!$E:$M, 6, FALSE))),VLOOKUP(trading_client_detail!$E1277,'asset_&amp;_open_positions'!$E:$M, 6, FALSE),IF(NOT(ISERROR(VLOOKUP($A1277,'asset_&amp;_open_positions'!$E:$M, 6, FALSE))),VLOOKUP($A1277,'asset_&amp;_open_positions'!$E:$M, 6, FALSE),"ASSET"))),"")</f>
        <v/>
      </c>
      <c r="C1277" t="str">
        <f>IF(AND(trading_client_detail!$A1277&lt;&gt;"",ROUND(trading_client_detail!$G1277,0)&lt;&gt;0),IF(OR(LEFT(trading_client_detail!$F1277,3)="USD",RIGHT(trading_client_detail!$F1277,3)="USD"),"",IF(NOT(ISERROR(VLOOKUP(trading_client_detail!$E1277,'asset_&amp;_open_positions'!$E:$M, 6, FALSE))),VLOOKUP(trading_client_detail!$E1277,'asset_&amp;_open_positions'!$E:$M, 8, FALSE),IF(NOT(ISERROR(VLOOKUP($A1277,'asset_&amp;_open_positions'!$E:$M, 6, FALSE))),VLOOKUP($A1277,'asset_&amp;_open_positions'!$E:$M, 8, FALSE),1))),"")</f>
        <v/>
      </c>
      <c r="D1277" s="42" t="str">
        <f>IF(trading_client_detail!$A1277&lt;&gt;"",IF(OR(LEFT(trading_client_detail!$F1277,3)="USD",RIGHT(trading_client_detail!$F1277,3)="USD",LEFT(trading_client_detail!$F1277,3)="EUR",RIGHT(trading_client_detail!$F1277,3)="EUR"),"",trading_client_detail!$G1277),"")</f>
        <v/>
      </c>
    </row>
    <row r="1278" spans="1:4" x14ac:dyDescent="0.25">
      <c r="A1278" t="str">
        <f>IF(AND(trading_client_detail!$A1278&lt;&gt;"",ROUND(trading_client_detail!$G1278,0)&lt;&gt;0),IF(OR(LEFT(trading_client_detail!$F1278,3)="USD",RIGHT(trading_client_detail!$F1278,3)="USD",LEFT(trading_client_detail!$F1278,3)="EUR",RIGHT(trading_client_detail!$F1278,3)="EUR"),"",IF(NOT(ISERROR(VLOOKUP(trading_client_detail!$E1278,'asset_&amp;_open_positions'!$E:$M, 9, FALSE))),VLOOKUP(trading_client_detail!$E1278,'asset_&amp;_open_positions'!$E:$M, 9, FALSE),IF(NOT(ISERROR(VLOOKUP(trading_client_detail!$F1278,'asset_&amp;_open_positions'!$E:$M, 9, FALSE))),VLOOKUP(trading_client_detail!$F1278,'asset_&amp;_open_positions'!$E:$M, 9, FALSE),RIGHT(trading_client_detail!$F1278,LEN(trading_client_detail!$F1278)-1)))),"")</f>
        <v/>
      </c>
      <c r="B1278" t="str">
        <f>IF(AND(trading_client_detail!$A1278&lt;&gt;"",ROUND(trading_client_detail!$G1278,0)&lt;&gt;0),IF(OR(LEFT(trading_client_detail!$F1278,3)="USD",RIGHT(trading_client_detail!$F1278,3)="USD"),"",IF(NOT(ISERROR(VLOOKUP(trading_client_detail!$E1278,'asset_&amp;_open_positions'!$E:$M, 6, FALSE))),VLOOKUP(trading_client_detail!$E1278,'asset_&amp;_open_positions'!$E:$M, 6, FALSE),IF(NOT(ISERROR(VLOOKUP($A1278,'asset_&amp;_open_positions'!$E:$M, 6, FALSE))),VLOOKUP($A1278,'asset_&amp;_open_positions'!$E:$M, 6, FALSE),"ASSET"))),"")</f>
        <v/>
      </c>
      <c r="C1278" t="str">
        <f>IF(AND(trading_client_detail!$A1278&lt;&gt;"",ROUND(trading_client_detail!$G1278,0)&lt;&gt;0),IF(OR(LEFT(trading_client_detail!$F1278,3)="USD",RIGHT(trading_client_detail!$F1278,3)="USD"),"",IF(NOT(ISERROR(VLOOKUP(trading_client_detail!$E1278,'asset_&amp;_open_positions'!$E:$M, 6, FALSE))),VLOOKUP(trading_client_detail!$E1278,'asset_&amp;_open_positions'!$E:$M, 8, FALSE),IF(NOT(ISERROR(VLOOKUP($A1278,'asset_&amp;_open_positions'!$E:$M, 6, FALSE))),VLOOKUP($A1278,'asset_&amp;_open_positions'!$E:$M, 8, FALSE),1))),"")</f>
        <v/>
      </c>
      <c r="D1278" s="42" t="str">
        <f>IF(trading_client_detail!$A1278&lt;&gt;"",IF(OR(LEFT(trading_client_detail!$F1278,3)="USD",RIGHT(trading_client_detail!$F1278,3)="USD",LEFT(trading_client_detail!$F1278,3)="EUR",RIGHT(trading_client_detail!$F1278,3)="EUR"),"",trading_client_detail!$G1278),"")</f>
        <v/>
      </c>
    </row>
    <row r="1279" spans="1:4" x14ac:dyDescent="0.25">
      <c r="A1279" t="str">
        <f>IF(AND(trading_client_detail!$A1279&lt;&gt;"",ROUND(trading_client_detail!$G1279,0)&lt;&gt;0),IF(OR(LEFT(trading_client_detail!$F1279,3)="USD",RIGHT(trading_client_detail!$F1279,3)="USD",LEFT(trading_client_detail!$F1279,3)="EUR",RIGHT(trading_client_detail!$F1279,3)="EUR"),"",IF(NOT(ISERROR(VLOOKUP(trading_client_detail!$E1279,'asset_&amp;_open_positions'!$E:$M, 9, FALSE))),VLOOKUP(trading_client_detail!$E1279,'asset_&amp;_open_positions'!$E:$M, 9, FALSE),IF(NOT(ISERROR(VLOOKUP(trading_client_detail!$F1279,'asset_&amp;_open_positions'!$E:$M, 9, FALSE))),VLOOKUP(trading_client_detail!$F1279,'asset_&amp;_open_positions'!$E:$M, 9, FALSE),RIGHT(trading_client_detail!$F1279,LEN(trading_client_detail!$F1279)-1)))),"")</f>
        <v/>
      </c>
      <c r="B1279" t="str">
        <f>IF(AND(trading_client_detail!$A1279&lt;&gt;"",ROUND(trading_client_detail!$G1279,0)&lt;&gt;0),IF(OR(LEFT(trading_client_detail!$F1279,3)="USD",RIGHT(trading_client_detail!$F1279,3)="USD"),"",IF(NOT(ISERROR(VLOOKUP(trading_client_detail!$E1279,'asset_&amp;_open_positions'!$E:$M, 6, FALSE))),VLOOKUP(trading_client_detail!$E1279,'asset_&amp;_open_positions'!$E:$M, 6, FALSE),IF(NOT(ISERROR(VLOOKUP($A1279,'asset_&amp;_open_positions'!$E:$M, 6, FALSE))),VLOOKUP($A1279,'asset_&amp;_open_positions'!$E:$M, 6, FALSE),"ASSET"))),"")</f>
        <v/>
      </c>
      <c r="C1279" t="str">
        <f>IF(AND(trading_client_detail!$A1279&lt;&gt;"",ROUND(trading_client_detail!$G1279,0)&lt;&gt;0),IF(OR(LEFT(trading_client_detail!$F1279,3)="USD",RIGHT(trading_client_detail!$F1279,3)="USD"),"",IF(NOT(ISERROR(VLOOKUP(trading_client_detail!$E1279,'asset_&amp;_open_positions'!$E:$M, 6, FALSE))),VLOOKUP(trading_client_detail!$E1279,'asset_&amp;_open_positions'!$E:$M, 8, FALSE),IF(NOT(ISERROR(VLOOKUP($A1279,'asset_&amp;_open_positions'!$E:$M, 6, FALSE))),VLOOKUP($A1279,'asset_&amp;_open_positions'!$E:$M, 8, FALSE),1))),"")</f>
        <v/>
      </c>
      <c r="D1279" s="42" t="str">
        <f>IF(trading_client_detail!$A1279&lt;&gt;"",IF(OR(LEFT(trading_client_detail!$F1279,3)="USD",RIGHT(trading_client_detail!$F1279,3)="USD",LEFT(trading_client_detail!$F1279,3)="EUR",RIGHT(trading_client_detail!$F1279,3)="EUR"),"",trading_client_detail!$G1279),"")</f>
        <v/>
      </c>
    </row>
    <row r="1280" spans="1:4" x14ac:dyDescent="0.25">
      <c r="A1280" t="str">
        <f>IF(AND(trading_client_detail!$A1280&lt;&gt;"",ROUND(trading_client_detail!$G1280,0)&lt;&gt;0),IF(OR(LEFT(trading_client_detail!$F1280,3)="USD",RIGHT(trading_client_detail!$F1280,3)="USD",LEFT(trading_client_detail!$F1280,3)="EUR",RIGHT(trading_client_detail!$F1280,3)="EUR"),"",IF(NOT(ISERROR(VLOOKUP(trading_client_detail!$E1280,'asset_&amp;_open_positions'!$E:$M, 9, FALSE))),VLOOKUP(trading_client_detail!$E1280,'asset_&amp;_open_positions'!$E:$M, 9, FALSE),IF(NOT(ISERROR(VLOOKUP(trading_client_detail!$F1280,'asset_&amp;_open_positions'!$E:$M, 9, FALSE))),VLOOKUP(trading_client_detail!$F1280,'asset_&amp;_open_positions'!$E:$M, 9, FALSE),RIGHT(trading_client_detail!$F1280,LEN(trading_client_detail!$F1280)-1)))),"")</f>
        <v/>
      </c>
      <c r="B1280" t="str">
        <f>IF(AND(trading_client_detail!$A1280&lt;&gt;"",ROUND(trading_client_detail!$G1280,0)&lt;&gt;0),IF(OR(LEFT(trading_client_detail!$F1280,3)="USD",RIGHT(trading_client_detail!$F1280,3)="USD"),"",IF(NOT(ISERROR(VLOOKUP(trading_client_detail!$E1280,'asset_&amp;_open_positions'!$E:$M, 6, FALSE))),VLOOKUP(trading_client_detail!$E1280,'asset_&amp;_open_positions'!$E:$M, 6, FALSE),IF(NOT(ISERROR(VLOOKUP($A1280,'asset_&amp;_open_positions'!$E:$M, 6, FALSE))),VLOOKUP($A1280,'asset_&amp;_open_positions'!$E:$M, 6, FALSE),"ASSET"))),"")</f>
        <v/>
      </c>
      <c r="C1280" t="str">
        <f>IF(AND(trading_client_detail!$A1280&lt;&gt;"",ROUND(trading_client_detail!$G1280,0)&lt;&gt;0),IF(OR(LEFT(trading_client_detail!$F1280,3)="USD",RIGHT(trading_client_detail!$F1280,3)="USD"),"",IF(NOT(ISERROR(VLOOKUP(trading_client_detail!$E1280,'asset_&amp;_open_positions'!$E:$M, 6, FALSE))),VLOOKUP(trading_client_detail!$E1280,'asset_&amp;_open_positions'!$E:$M, 8, FALSE),IF(NOT(ISERROR(VLOOKUP($A1280,'asset_&amp;_open_positions'!$E:$M, 6, FALSE))),VLOOKUP($A1280,'asset_&amp;_open_positions'!$E:$M, 8, FALSE),1))),"")</f>
        <v/>
      </c>
      <c r="D1280" s="42" t="str">
        <f>IF(trading_client_detail!$A1280&lt;&gt;"",IF(OR(LEFT(trading_client_detail!$F1280,3)="USD",RIGHT(trading_client_detail!$F1280,3)="USD",LEFT(trading_client_detail!$F1280,3)="EUR",RIGHT(trading_client_detail!$F1280,3)="EUR"),"",trading_client_detail!$G1280),"")</f>
        <v/>
      </c>
    </row>
    <row r="1281" spans="1:4" x14ac:dyDescent="0.25">
      <c r="A1281" t="str">
        <f>IF(AND(trading_client_detail!$A1281&lt;&gt;"",ROUND(trading_client_detail!$G1281,0)&lt;&gt;0),IF(OR(LEFT(trading_client_detail!$F1281,3)="USD",RIGHT(trading_client_detail!$F1281,3)="USD",LEFT(trading_client_detail!$F1281,3)="EUR",RIGHT(trading_client_detail!$F1281,3)="EUR"),"",IF(NOT(ISERROR(VLOOKUP(trading_client_detail!$E1281,'asset_&amp;_open_positions'!$E:$M, 9, FALSE))),VLOOKUP(trading_client_detail!$E1281,'asset_&amp;_open_positions'!$E:$M, 9, FALSE),IF(NOT(ISERROR(VLOOKUP(trading_client_detail!$F1281,'asset_&amp;_open_positions'!$E:$M, 9, FALSE))),VLOOKUP(trading_client_detail!$F1281,'asset_&amp;_open_positions'!$E:$M, 9, FALSE),RIGHT(trading_client_detail!$F1281,LEN(trading_client_detail!$F1281)-1)))),"")</f>
        <v/>
      </c>
      <c r="B1281" t="str">
        <f>IF(AND(trading_client_detail!$A1281&lt;&gt;"",ROUND(trading_client_detail!$G1281,0)&lt;&gt;0),IF(OR(LEFT(trading_client_detail!$F1281,3)="USD",RIGHT(trading_client_detail!$F1281,3)="USD"),"",IF(NOT(ISERROR(VLOOKUP(trading_client_detail!$E1281,'asset_&amp;_open_positions'!$E:$M, 6, FALSE))),VLOOKUP(trading_client_detail!$E1281,'asset_&amp;_open_positions'!$E:$M, 6, FALSE),IF(NOT(ISERROR(VLOOKUP($A1281,'asset_&amp;_open_positions'!$E:$M, 6, FALSE))),VLOOKUP($A1281,'asset_&amp;_open_positions'!$E:$M, 6, FALSE),"ASSET"))),"")</f>
        <v/>
      </c>
      <c r="C1281" t="str">
        <f>IF(AND(trading_client_detail!$A1281&lt;&gt;"",ROUND(trading_client_detail!$G1281,0)&lt;&gt;0),IF(OR(LEFT(trading_client_detail!$F1281,3)="USD",RIGHT(trading_client_detail!$F1281,3)="USD"),"",IF(NOT(ISERROR(VLOOKUP(trading_client_detail!$E1281,'asset_&amp;_open_positions'!$E:$M, 6, FALSE))),VLOOKUP(trading_client_detail!$E1281,'asset_&amp;_open_positions'!$E:$M, 8, FALSE),IF(NOT(ISERROR(VLOOKUP($A1281,'asset_&amp;_open_positions'!$E:$M, 6, FALSE))),VLOOKUP($A1281,'asset_&amp;_open_positions'!$E:$M, 8, FALSE),1))),"")</f>
        <v/>
      </c>
      <c r="D1281" s="42" t="str">
        <f>IF(trading_client_detail!$A1281&lt;&gt;"",IF(OR(LEFT(trading_client_detail!$F1281,3)="USD",RIGHT(trading_client_detail!$F1281,3)="USD",LEFT(trading_client_detail!$F1281,3)="EUR",RIGHT(trading_client_detail!$F1281,3)="EUR"),"",trading_client_detail!$G1281),"")</f>
        <v/>
      </c>
    </row>
    <row r="1282" spans="1:4" x14ac:dyDescent="0.25">
      <c r="A1282" t="str">
        <f>IF(AND(trading_client_detail!$A1282&lt;&gt;"",ROUND(trading_client_detail!$G1282,0)&lt;&gt;0),IF(OR(LEFT(trading_client_detail!$F1282,3)="USD",RIGHT(trading_client_detail!$F1282,3)="USD",LEFT(trading_client_detail!$F1282,3)="EUR",RIGHT(trading_client_detail!$F1282,3)="EUR"),"",IF(NOT(ISERROR(VLOOKUP(trading_client_detail!$E1282,'asset_&amp;_open_positions'!$E:$M, 9, FALSE))),VLOOKUP(trading_client_detail!$E1282,'asset_&amp;_open_positions'!$E:$M, 9, FALSE),IF(NOT(ISERROR(VLOOKUP(trading_client_detail!$F1282,'asset_&amp;_open_positions'!$E:$M, 9, FALSE))),VLOOKUP(trading_client_detail!$F1282,'asset_&amp;_open_positions'!$E:$M, 9, FALSE),RIGHT(trading_client_detail!$F1282,LEN(trading_client_detail!$F1282)-1)))),"")</f>
        <v/>
      </c>
      <c r="B1282" t="str">
        <f>IF(AND(trading_client_detail!$A1282&lt;&gt;"",ROUND(trading_client_detail!$G1282,0)&lt;&gt;0),IF(OR(LEFT(trading_client_detail!$F1282,3)="USD",RIGHT(trading_client_detail!$F1282,3)="USD"),"",IF(NOT(ISERROR(VLOOKUP(trading_client_detail!$E1282,'asset_&amp;_open_positions'!$E:$M, 6, FALSE))),VLOOKUP(trading_client_detail!$E1282,'asset_&amp;_open_positions'!$E:$M, 6, FALSE),IF(NOT(ISERROR(VLOOKUP($A1282,'asset_&amp;_open_positions'!$E:$M, 6, FALSE))),VLOOKUP($A1282,'asset_&amp;_open_positions'!$E:$M, 6, FALSE),"ASSET"))),"")</f>
        <v/>
      </c>
      <c r="C1282" t="str">
        <f>IF(AND(trading_client_detail!$A1282&lt;&gt;"",ROUND(trading_client_detail!$G1282,0)&lt;&gt;0),IF(OR(LEFT(trading_client_detail!$F1282,3)="USD",RIGHT(trading_client_detail!$F1282,3)="USD"),"",IF(NOT(ISERROR(VLOOKUP(trading_client_detail!$E1282,'asset_&amp;_open_positions'!$E:$M, 6, FALSE))),VLOOKUP(trading_client_detail!$E1282,'asset_&amp;_open_positions'!$E:$M, 8, FALSE),IF(NOT(ISERROR(VLOOKUP($A1282,'asset_&amp;_open_positions'!$E:$M, 6, FALSE))),VLOOKUP($A1282,'asset_&amp;_open_positions'!$E:$M, 8, FALSE),1))),"")</f>
        <v/>
      </c>
      <c r="D1282" s="42" t="str">
        <f>IF(trading_client_detail!$A1282&lt;&gt;"",IF(OR(LEFT(trading_client_detail!$F1282,3)="USD",RIGHT(trading_client_detail!$F1282,3)="USD",LEFT(trading_client_detail!$F1282,3)="EUR",RIGHT(trading_client_detail!$F1282,3)="EUR"),"",trading_client_detail!$G1282),"")</f>
        <v/>
      </c>
    </row>
    <row r="1283" spans="1:4" x14ac:dyDescent="0.25">
      <c r="A1283" t="str">
        <f>IF(AND(trading_client_detail!$A1283&lt;&gt;"",ROUND(trading_client_detail!$G1283,0)&lt;&gt;0),IF(OR(LEFT(trading_client_detail!$F1283,3)="USD",RIGHT(trading_client_detail!$F1283,3)="USD",LEFT(trading_client_detail!$F1283,3)="EUR",RIGHT(trading_client_detail!$F1283,3)="EUR"),"",IF(NOT(ISERROR(VLOOKUP(trading_client_detail!$E1283,'asset_&amp;_open_positions'!$E:$M, 9, FALSE))),VLOOKUP(trading_client_detail!$E1283,'asset_&amp;_open_positions'!$E:$M, 9, FALSE),IF(NOT(ISERROR(VLOOKUP(trading_client_detail!$F1283,'asset_&amp;_open_positions'!$E:$M, 9, FALSE))),VLOOKUP(trading_client_detail!$F1283,'asset_&amp;_open_positions'!$E:$M, 9, FALSE),RIGHT(trading_client_detail!$F1283,LEN(trading_client_detail!$F1283)-1)))),"")</f>
        <v/>
      </c>
      <c r="B1283" t="str">
        <f>IF(AND(trading_client_detail!$A1283&lt;&gt;"",ROUND(trading_client_detail!$G1283,0)&lt;&gt;0),IF(OR(LEFT(trading_client_detail!$F1283,3)="USD",RIGHT(trading_client_detail!$F1283,3)="USD"),"",IF(NOT(ISERROR(VLOOKUP(trading_client_detail!$E1283,'asset_&amp;_open_positions'!$E:$M, 6, FALSE))),VLOOKUP(trading_client_detail!$E1283,'asset_&amp;_open_positions'!$E:$M, 6, FALSE),IF(NOT(ISERROR(VLOOKUP($A1283,'asset_&amp;_open_positions'!$E:$M, 6, FALSE))),VLOOKUP($A1283,'asset_&amp;_open_positions'!$E:$M, 6, FALSE),"ASSET"))),"")</f>
        <v/>
      </c>
      <c r="C1283" t="str">
        <f>IF(AND(trading_client_detail!$A1283&lt;&gt;"",ROUND(trading_client_detail!$G1283,0)&lt;&gt;0),IF(OR(LEFT(trading_client_detail!$F1283,3)="USD",RIGHT(trading_client_detail!$F1283,3)="USD"),"",IF(NOT(ISERROR(VLOOKUP(trading_client_detail!$E1283,'asset_&amp;_open_positions'!$E:$M, 6, FALSE))),VLOOKUP(trading_client_detail!$E1283,'asset_&amp;_open_positions'!$E:$M, 8, FALSE),IF(NOT(ISERROR(VLOOKUP($A1283,'asset_&amp;_open_positions'!$E:$M, 6, FALSE))),VLOOKUP($A1283,'asset_&amp;_open_positions'!$E:$M, 8, FALSE),1))),"")</f>
        <v/>
      </c>
      <c r="D1283" s="42" t="str">
        <f>IF(trading_client_detail!$A1283&lt;&gt;"",IF(OR(LEFT(trading_client_detail!$F1283,3)="USD",RIGHT(trading_client_detail!$F1283,3)="USD",LEFT(trading_client_detail!$F1283,3)="EUR",RIGHT(trading_client_detail!$F1283,3)="EUR"),"",trading_client_detail!$G1283),"")</f>
        <v/>
      </c>
    </row>
    <row r="1284" spans="1:4" x14ac:dyDescent="0.25">
      <c r="A1284" t="str">
        <f>IF(AND(trading_client_detail!$A1284&lt;&gt;"",ROUND(trading_client_detail!$G1284,0)&lt;&gt;0),IF(OR(LEFT(trading_client_detail!$F1284,3)="USD",RIGHT(trading_client_detail!$F1284,3)="USD",LEFT(trading_client_detail!$F1284,3)="EUR",RIGHT(trading_client_detail!$F1284,3)="EUR"),"",IF(NOT(ISERROR(VLOOKUP(trading_client_detail!$E1284,'asset_&amp;_open_positions'!$E:$M, 9, FALSE))),VLOOKUP(trading_client_detail!$E1284,'asset_&amp;_open_positions'!$E:$M, 9, FALSE),IF(NOT(ISERROR(VLOOKUP(trading_client_detail!$F1284,'asset_&amp;_open_positions'!$E:$M, 9, FALSE))),VLOOKUP(trading_client_detail!$F1284,'asset_&amp;_open_positions'!$E:$M, 9, FALSE),RIGHT(trading_client_detail!$F1284,LEN(trading_client_detail!$F1284)-1)))),"")</f>
        <v/>
      </c>
      <c r="B1284" t="str">
        <f>IF(AND(trading_client_detail!$A1284&lt;&gt;"",ROUND(trading_client_detail!$G1284,0)&lt;&gt;0),IF(OR(LEFT(trading_client_detail!$F1284,3)="USD",RIGHT(trading_client_detail!$F1284,3)="USD"),"",IF(NOT(ISERROR(VLOOKUP(trading_client_detail!$E1284,'asset_&amp;_open_positions'!$E:$M, 6, FALSE))),VLOOKUP(trading_client_detail!$E1284,'asset_&amp;_open_positions'!$E:$M, 6, FALSE),IF(NOT(ISERROR(VLOOKUP($A1284,'asset_&amp;_open_positions'!$E:$M, 6, FALSE))),VLOOKUP($A1284,'asset_&amp;_open_positions'!$E:$M, 6, FALSE),"ASSET"))),"")</f>
        <v/>
      </c>
      <c r="C1284" t="str">
        <f>IF(AND(trading_client_detail!$A1284&lt;&gt;"",ROUND(trading_client_detail!$G1284,0)&lt;&gt;0),IF(OR(LEFT(trading_client_detail!$F1284,3)="USD",RIGHT(trading_client_detail!$F1284,3)="USD"),"",IF(NOT(ISERROR(VLOOKUP(trading_client_detail!$E1284,'asset_&amp;_open_positions'!$E:$M, 6, FALSE))),VLOOKUP(trading_client_detail!$E1284,'asset_&amp;_open_positions'!$E:$M, 8, FALSE),IF(NOT(ISERROR(VLOOKUP($A1284,'asset_&amp;_open_positions'!$E:$M, 6, FALSE))),VLOOKUP($A1284,'asset_&amp;_open_positions'!$E:$M, 8, FALSE),1))),"")</f>
        <v/>
      </c>
      <c r="D1284" s="42" t="str">
        <f>IF(trading_client_detail!$A1284&lt;&gt;"",IF(OR(LEFT(trading_client_detail!$F1284,3)="USD",RIGHT(trading_client_detail!$F1284,3)="USD",LEFT(trading_client_detail!$F1284,3)="EUR",RIGHT(trading_client_detail!$F1284,3)="EUR"),"",trading_client_detail!$G1284),"")</f>
        <v/>
      </c>
    </row>
    <row r="1285" spans="1:4" x14ac:dyDescent="0.25">
      <c r="A1285" t="str">
        <f>IF(AND(trading_client_detail!$A1285&lt;&gt;"",ROUND(trading_client_detail!$G1285,0)&lt;&gt;0),IF(OR(LEFT(trading_client_detail!$F1285,3)="USD",RIGHT(trading_client_detail!$F1285,3)="USD",LEFT(trading_client_detail!$F1285,3)="EUR",RIGHT(trading_client_detail!$F1285,3)="EUR"),"",IF(NOT(ISERROR(VLOOKUP(trading_client_detail!$E1285,'asset_&amp;_open_positions'!$E:$M, 9, FALSE))),VLOOKUP(trading_client_detail!$E1285,'asset_&amp;_open_positions'!$E:$M, 9, FALSE),IF(NOT(ISERROR(VLOOKUP(trading_client_detail!$F1285,'asset_&amp;_open_positions'!$E:$M, 9, FALSE))),VLOOKUP(trading_client_detail!$F1285,'asset_&amp;_open_positions'!$E:$M, 9, FALSE),RIGHT(trading_client_detail!$F1285,LEN(trading_client_detail!$F1285)-1)))),"")</f>
        <v/>
      </c>
      <c r="B1285" t="str">
        <f>IF(AND(trading_client_detail!$A1285&lt;&gt;"",ROUND(trading_client_detail!$G1285,0)&lt;&gt;0),IF(OR(LEFT(trading_client_detail!$F1285,3)="USD",RIGHT(trading_client_detail!$F1285,3)="USD"),"",IF(NOT(ISERROR(VLOOKUP(trading_client_detail!$E1285,'asset_&amp;_open_positions'!$E:$M, 6, FALSE))),VLOOKUP(trading_client_detail!$E1285,'asset_&amp;_open_positions'!$E:$M, 6, FALSE),IF(NOT(ISERROR(VLOOKUP($A1285,'asset_&amp;_open_positions'!$E:$M, 6, FALSE))),VLOOKUP($A1285,'asset_&amp;_open_positions'!$E:$M, 6, FALSE),"ASSET"))),"")</f>
        <v/>
      </c>
      <c r="C1285" t="str">
        <f>IF(AND(trading_client_detail!$A1285&lt;&gt;"",ROUND(trading_client_detail!$G1285,0)&lt;&gt;0),IF(OR(LEFT(trading_client_detail!$F1285,3)="USD",RIGHT(trading_client_detail!$F1285,3)="USD"),"",IF(NOT(ISERROR(VLOOKUP(trading_client_detail!$E1285,'asset_&amp;_open_positions'!$E:$M, 6, FALSE))),VLOOKUP(trading_client_detail!$E1285,'asset_&amp;_open_positions'!$E:$M, 8, FALSE),IF(NOT(ISERROR(VLOOKUP($A1285,'asset_&amp;_open_positions'!$E:$M, 6, FALSE))),VLOOKUP($A1285,'asset_&amp;_open_positions'!$E:$M, 8, FALSE),1))),"")</f>
        <v/>
      </c>
      <c r="D1285" s="42" t="str">
        <f>IF(trading_client_detail!$A1285&lt;&gt;"",IF(OR(LEFT(trading_client_detail!$F1285,3)="USD",RIGHT(trading_client_detail!$F1285,3)="USD",LEFT(trading_client_detail!$F1285,3)="EUR",RIGHT(trading_client_detail!$F1285,3)="EUR"),"",trading_client_detail!$G1285),"")</f>
        <v/>
      </c>
    </row>
    <row r="1286" spans="1:4" x14ac:dyDescent="0.25">
      <c r="A1286" t="str">
        <f>IF(AND(trading_client_detail!$A1286&lt;&gt;"",ROUND(trading_client_detail!$G1286,0)&lt;&gt;0),IF(OR(LEFT(trading_client_detail!$F1286,3)="USD",RIGHT(trading_client_detail!$F1286,3)="USD",LEFT(trading_client_detail!$F1286,3)="EUR",RIGHT(trading_client_detail!$F1286,3)="EUR"),"",IF(NOT(ISERROR(VLOOKUP(trading_client_detail!$E1286,'asset_&amp;_open_positions'!$E:$M, 9, FALSE))),VLOOKUP(trading_client_detail!$E1286,'asset_&amp;_open_positions'!$E:$M, 9, FALSE),IF(NOT(ISERROR(VLOOKUP(trading_client_detail!$F1286,'asset_&amp;_open_positions'!$E:$M, 9, FALSE))),VLOOKUP(trading_client_detail!$F1286,'asset_&amp;_open_positions'!$E:$M, 9, FALSE),RIGHT(trading_client_detail!$F1286,LEN(trading_client_detail!$F1286)-1)))),"")</f>
        <v/>
      </c>
      <c r="B1286" t="str">
        <f>IF(AND(trading_client_detail!$A1286&lt;&gt;"",ROUND(trading_client_detail!$G1286,0)&lt;&gt;0),IF(OR(LEFT(trading_client_detail!$F1286,3)="USD",RIGHT(trading_client_detail!$F1286,3)="USD"),"",IF(NOT(ISERROR(VLOOKUP(trading_client_detail!$E1286,'asset_&amp;_open_positions'!$E:$M, 6, FALSE))),VLOOKUP(trading_client_detail!$E1286,'asset_&amp;_open_positions'!$E:$M, 6, FALSE),IF(NOT(ISERROR(VLOOKUP($A1286,'asset_&amp;_open_positions'!$E:$M, 6, FALSE))),VLOOKUP($A1286,'asset_&amp;_open_positions'!$E:$M, 6, FALSE),"ASSET"))),"")</f>
        <v/>
      </c>
      <c r="C1286" t="str">
        <f>IF(AND(trading_client_detail!$A1286&lt;&gt;"",ROUND(trading_client_detail!$G1286,0)&lt;&gt;0),IF(OR(LEFT(trading_client_detail!$F1286,3)="USD",RIGHT(trading_client_detail!$F1286,3)="USD"),"",IF(NOT(ISERROR(VLOOKUP(trading_client_detail!$E1286,'asset_&amp;_open_positions'!$E:$M, 6, FALSE))),VLOOKUP(trading_client_detail!$E1286,'asset_&amp;_open_positions'!$E:$M, 8, FALSE),IF(NOT(ISERROR(VLOOKUP($A1286,'asset_&amp;_open_positions'!$E:$M, 6, FALSE))),VLOOKUP($A1286,'asset_&amp;_open_positions'!$E:$M, 8, FALSE),1))),"")</f>
        <v/>
      </c>
      <c r="D1286" s="42" t="str">
        <f>IF(trading_client_detail!$A1286&lt;&gt;"",IF(OR(LEFT(trading_client_detail!$F1286,3)="USD",RIGHT(trading_client_detail!$F1286,3)="USD",LEFT(trading_client_detail!$F1286,3)="EUR",RIGHT(trading_client_detail!$F1286,3)="EUR"),"",trading_client_detail!$G1286),"")</f>
        <v/>
      </c>
    </row>
    <row r="1287" spans="1:4" x14ac:dyDescent="0.25">
      <c r="A1287" t="str">
        <f>IF(AND(trading_client_detail!$A1287&lt;&gt;"",ROUND(trading_client_detail!$G1287,0)&lt;&gt;0),IF(OR(LEFT(trading_client_detail!$F1287,3)="USD",RIGHT(trading_client_detail!$F1287,3)="USD",LEFT(trading_client_detail!$F1287,3)="EUR",RIGHT(trading_client_detail!$F1287,3)="EUR"),"",IF(NOT(ISERROR(VLOOKUP(trading_client_detail!$E1287,'asset_&amp;_open_positions'!$E:$M, 9, FALSE))),VLOOKUP(trading_client_detail!$E1287,'asset_&amp;_open_positions'!$E:$M, 9, FALSE),IF(NOT(ISERROR(VLOOKUP(trading_client_detail!$F1287,'asset_&amp;_open_positions'!$E:$M, 9, FALSE))),VLOOKUP(trading_client_detail!$F1287,'asset_&amp;_open_positions'!$E:$M, 9, FALSE),RIGHT(trading_client_detail!$F1287,LEN(trading_client_detail!$F1287)-1)))),"")</f>
        <v/>
      </c>
      <c r="B1287" t="str">
        <f>IF(AND(trading_client_detail!$A1287&lt;&gt;"",ROUND(trading_client_detail!$G1287,0)&lt;&gt;0),IF(OR(LEFT(trading_client_detail!$F1287,3)="USD",RIGHT(trading_client_detail!$F1287,3)="USD"),"",IF(NOT(ISERROR(VLOOKUP(trading_client_detail!$E1287,'asset_&amp;_open_positions'!$E:$M, 6, FALSE))),VLOOKUP(trading_client_detail!$E1287,'asset_&amp;_open_positions'!$E:$M, 6, FALSE),IF(NOT(ISERROR(VLOOKUP($A1287,'asset_&amp;_open_positions'!$E:$M, 6, FALSE))),VLOOKUP($A1287,'asset_&amp;_open_positions'!$E:$M, 6, FALSE),"ASSET"))),"")</f>
        <v/>
      </c>
      <c r="C1287" t="str">
        <f>IF(AND(trading_client_detail!$A1287&lt;&gt;"",ROUND(trading_client_detail!$G1287,0)&lt;&gt;0),IF(OR(LEFT(trading_client_detail!$F1287,3)="USD",RIGHT(trading_client_detail!$F1287,3)="USD"),"",IF(NOT(ISERROR(VLOOKUP(trading_client_detail!$E1287,'asset_&amp;_open_positions'!$E:$M, 6, FALSE))),VLOOKUP(trading_client_detail!$E1287,'asset_&amp;_open_positions'!$E:$M, 8, FALSE),IF(NOT(ISERROR(VLOOKUP($A1287,'asset_&amp;_open_positions'!$E:$M, 6, FALSE))),VLOOKUP($A1287,'asset_&amp;_open_positions'!$E:$M, 8, FALSE),1))),"")</f>
        <v/>
      </c>
      <c r="D1287" s="42" t="str">
        <f>IF(trading_client_detail!$A1287&lt;&gt;"",IF(OR(LEFT(trading_client_detail!$F1287,3)="USD",RIGHT(trading_client_detail!$F1287,3)="USD",LEFT(trading_client_detail!$F1287,3)="EUR",RIGHT(trading_client_detail!$F1287,3)="EUR"),"",trading_client_detail!$G1287),"")</f>
        <v/>
      </c>
    </row>
    <row r="1288" spans="1:4" x14ac:dyDescent="0.25">
      <c r="A1288" t="str">
        <f>IF(AND(trading_client_detail!$A1288&lt;&gt;"",ROUND(trading_client_detail!$G1288,0)&lt;&gt;0),IF(OR(LEFT(trading_client_detail!$F1288,3)="USD",RIGHT(trading_client_detail!$F1288,3)="USD",LEFT(trading_client_detail!$F1288,3)="EUR",RIGHT(trading_client_detail!$F1288,3)="EUR"),"",IF(NOT(ISERROR(VLOOKUP(trading_client_detail!$E1288,'asset_&amp;_open_positions'!$E:$M, 9, FALSE))),VLOOKUP(trading_client_detail!$E1288,'asset_&amp;_open_positions'!$E:$M, 9, FALSE),IF(NOT(ISERROR(VLOOKUP(trading_client_detail!$F1288,'asset_&amp;_open_positions'!$E:$M, 9, FALSE))),VLOOKUP(trading_client_detail!$F1288,'asset_&amp;_open_positions'!$E:$M, 9, FALSE),RIGHT(trading_client_detail!$F1288,LEN(trading_client_detail!$F1288)-1)))),"")</f>
        <v/>
      </c>
      <c r="B1288" t="str">
        <f>IF(AND(trading_client_detail!$A1288&lt;&gt;"",ROUND(trading_client_detail!$G1288,0)&lt;&gt;0),IF(OR(LEFT(trading_client_detail!$F1288,3)="USD",RIGHT(trading_client_detail!$F1288,3)="USD"),"",IF(NOT(ISERROR(VLOOKUP(trading_client_detail!$E1288,'asset_&amp;_open_positions'!$E:$M, 6, FALSE))),VLOOKUP(trading_client_detail!$E1288,'asset_&amp;_open_positions'!$E:$M, 6, FALSE),IF(NOT(ISERROR(VLOOKUP($A1288,'asset_&amp;_open_positions'!$E:$M, 6, FALSE))),VLOOKUP($A1288,'asset_&amp;_open_positions'!$E:$M, 6, FALSE),"ASSET"))),"")</f>
        <v/>
      </c>
      <c r="C1288" t="str">
        <f>IF(AND(trading_client_detail!$A1288&lt;&gt;"",ROUND(trading_client_detail!$G1288,0)&lt;&gt;0),IF(OR(LEFT(trading_client_detail!$F1288,3)="USD",RIGHT(trading_client_detail!$F1288,3)="USD"),"",IF(NOT(ISERROR(VLOOKUP(trading_client_detail!$E1288,'asset_&amp;_open_positions'!$E:$M, 6, FALSE))),VLOOKUP(trading_client_detail!$E1288,'asset_&amp;_open_positions'!$E:$M, 8, FALSE),IF(NOT(ISERROR(VLOOKUP($A1288,'asset_&amp;_open_positions'!$E:$M, 6, FALSE))),VLOOKUP($A1288,'asset_&amp;_open_positions'!$E:$M, 8, FALSE),1))),"")</f>
        <v/>
      </c>
      <c r="D1288" s="42" t="str">
        <f>IF(trading_client_detail!$A1288&lt;&gt;"",IF(OR(LEFT(trading_client_detail!$F1288,3)="USD",RIGHT(trading_client_detail!$F1288,3)="USD",LEFT(trading_client_detail!$F1288,3)="EUR",RIGHT(trading_client_detail!$F1288,3)="EUR"),"",trading_client_detail!$G1288),"")</f>
        <v/>
      </c>
    </row>
    <row r="1289" spans="1:4" x14ac:dyDescent="0.25">
      <c r="A1289" t="str">
        <f>IF(AND(trading_client_detail!$A1289&lt;&gt;"",ROUND(trading_client_detail!$G1289,0)&lt;&gt;0),IF(OR(LEFT(trading_client_detail!$F1289,3)="USD",RIGHT(trading_client_detail!$F1289,3)="USD",LEFT(trading_client_detail!$F1289,3)="EUR",RIGHT(trading_client_detail!$F1289,3)="EUR"),"",IF(NOT(ISERROR(VLOOKUP(trading_client_detail!$E1289,'asset_&amp;_open_positions'!$E:$M, 9, FALSE))),VLOOKUP(trading_client_detail!$E1289,'asset_&amp;_open_positions'!$E:$M, 9, FALSE),IF(NOT(ISERROR(VLOOKUP(trading_client_detail!$F1289,'asset_&amp;_open_positions'!$E:$M, 9, FALSE))),VLOOKUP(trading_client_detail!$F1289,'asset_&amp;_open_positions'!$E:$M, 9, FALSE),RIGHT(trading_client_detail!$F1289,LEN(trading_client_detail!$F1289)-1)))),"")</f>
        <v/>
      </c>
      <c r="B1289" t="str">
        <f>IF(AND(trading_client_detail!$A1289&lt;&gt;"",ROUND(trading_client_detail!$G1289,0)&lt;&gt;0),IF(OR(LEFT(trading_client_detail!$F1289,3)="USD",RIGHT(trading_client_detail!$F1289,3)="USD"),"",IF(NOT(ISERROR(VLOOKUP(trading_client_detail!$E1289,'asset_&amp;_open_positions'!$E:$M, 6, FALSE))),VLOOKUP(trading_client_detail!$E1289,'asset_&amp;_open_positions'!$E:$M, 6, FALSE),IF(NOT(ISERROR(VLOOKUP($A1289,'asset_&amp;_open_positions'!$E:$M, 6, FALSE))),VLOOKUP($A1289,'asset_&amp;_open_positions'!$E:$M, 6, FALSE),"ASSET"))),"")</f>
        <v/>
      </c>
      <c r="C1289" t="str">
        <f>IF(AND(trading_client_detail!$A1289&lt;&gt;"",ROUND(trading_client_detail!$G1289,0)&lt;&gt;0),IF(OR(LEFT(trading_client_detail!$F1289,3)="USD",RIGHT(trading_client_detail!$F1289,3)="USD"),"",IF(NOT(ISERROR(VLOOKUP(trading_client_detail!$E1289,'asset_&amp;_open_positions'!$E:$M, 6, FALSE))),VLOOKUP(trading_client_detail!$E1289,'asset_&amp;_open_positions'!$E:$M, 8, FALSE),IF(NOT(ISERROR(VLOOKUP($A1289,'asset_&amp;_open_positions'!$E:$M, 6, FALSE))),VLOOKUP($A1289,'asset_&amp;_open_positions'!$E:$M, 8, FALSE),1))),"")</f>
        <v/>
      </c>
      <c r="D1289" s="42" t="str">
        <f>IF(trading_client_detail!$A1289&lt;&gt;"",IF(OR(LEFT(trading_client_detail!$F1289,3)="USD",RIGHT(trading_client_detail!$F1289,3)="USD",LEFT(trading_client_detail!$F1289,3)="EUR",RIGHT(trading_client_detail!$F1289,3)="EUR"),"",trading_client_detail!$G1289),"")</f>
        <v/>
      </c>
    </row>
    <row r="1290" spans="1:4" x14ac:dyDescent="0.25">
      <c r="A1290" t="str">
        <f>IF(AND(trading_client_detail!$A1290&lt;&gt;"",ROUND(trading_client_detail!$G1290,0)&lt;&gt;0),IF(OR(LEFT(trading_client_detail!$F1290,3)="USD",RIGHT(trading_client_detail!$F1290,3)="USD",LEFT(trading_client_detail!$F1290,3)="EUR",RIGHT(trading_client_detail!$F1290,3)="EUR"),"",IF(NOT(ISERROR(VLOOKUP(trading_client_detail!$E1290,'asset_&amp;_open_positions'!$E:$M, 9, FALSE))),VLOOKUP(trading_client_detail!$E1290,'asset_&amp;_open_positions'!$E:$M, 9, FALSE),IF(NOT(ISERROR(VLOOKUP(trading_client_detail!$F1290,'asset_&amp;_open_positions'!$E:$M, 9, FALSE))),VLOOKUP(trading_client_detail!$F1290,'asset_&amp;_open_positions'!$E:$M, 9, FALSE),RIGHT(trading_client_detail!$F1290,LEN(trading_client_detail!$F1290)-1)))),"")</f>
        <v/>
      </c>
      <c r="B1290" t="str">
        <f>IF(AND(trading_client_detail!$A1290&lt;&gt;"",ROUND(trading_client_detail!$G1290,0)&lt;&gt;0),IF(OR(LEFT(trading_client_detail!$F1290,3)="USD",RIGHT(trading_client_detail!$F1290,3)="USD"),"",IF(NOT(ISERROR(VLOOKUP(trading_client_detail!$E1290,'asset_&amp;_open_positions'!$E:$M, 6, FALSE))),VLOOKUP(trading_client_detail!$E1290,'asset_&amp;_open_positions'!$E:$M, 6, FALSE),IF(NOT(ISERROR(VLOOKUP($A1290,'asset_&amp;_open_positions'!$E:$M, 6, FALSE))),VLOOKUP($A1290,'asset_&amp;_open_positions'!$E:$M, 6, FALSE),"ASSET"))),"")</f>
        <v/>
      </c>
      <c r="C1290" t="str">
        <f>IF(AND(trading_client_detail!$A1290&lt;&gt;"",ROUND(trading_client_detail!$G1290,0)&lt;&gt;0),IF(OR(LEFT(trading_client_detail!$F1290,3)="USD",RIGHT(trading_client_detail!$F1290,3)="USD"),"",IF(NOT(ISERROR(VLOOKUP(trading_client_detail!$E1290,'asset_&amp;_open_positions'!$E:$M, 6, FALSE))),VLOOKUP(trading_client_detail!$E1290,'asset_&amp;_open_positions'!$E:$M, 8, FALSE),IF(NOT(ISERROR(VLOOKUP($A1290,'asset_&amp;_open_positions'!$E:$M, 6, FALSE))),VLOOKUP($A1290,'asset_&amp;_open_positions'!$E:$M, 8, FALSE),1))),"")</f>
        <v/>
      </c>
      <c r="D1290" s="42" t="str">
        <f>IF(trading_client_detail!$A1290&lt;&gt;"",IF(OR(LEFT(trading_client_detail!$F1290,3)="USD",RIGHT(trading_client_detail!$F1290,3)="USD",LEFT(trading_client_detail!$F1290,3)="EUR",RIGHT(trading_client_detail!$F1290,3)="EUR"),"",trading_client_detail!$G1290),"")</f>
        <v/>
      </c>
    </row>
    <row r="1291" spans="1:4" x14ac:dyDescent="0.25">
      <c r="A1291" t="str">
        <f>IF(AND(trading_client_detail!$A1291&lt;&gt;"",ROUND(trading_client_detail!$G1291,0)&lt;&gt;0),IF(OR(LEFT(trading_client_detail!$F1291,3)="USD",RIGHT(trading_client_detail!$F1291,3)="USD",LEFT(trading_client_detail!$F1291,3)="EUR",RIGHT(trading_client_detail!$F1291,3)="EUR"),"",IF(NOT(ISERROR(VLOOKUP(trading_client_detail!$E1291,'asset_&amp;_open_positions'!$E:$M, 9, FALSE))),VLOOKUP(trading_client_detail!$E1291,'asset_&amp;_open_positions'!$E:$M, 9, FALSE),IF(NOT(ISERROR(VLOOKUP(trading_client_detail!$F1291,'asset_&amp;_open_positions'!$E:$M, 9, FALSE))),VLOOKUP(trading_client_detail!$F1291,'asset_&amp;_open_positions'!$E:$M, 9, FALSE),RIGHT(trading_client_detail!$F1291,LEN(trading_client_detail!$F1291)-1)))),"")</f>
        <v/>
      </c>
      <c r="B1291" t="str">
        <f>IF(AND(trading_client_detail!$A1291&lt;&gt;"",ROUND(trading_client_detail!$G1291,0)&lt;&gt;0),IF(OR(LEFT(trading_client_detail!$F1291,3)="USD",RIGHT(trading_client_detail!$F1291,3)="USD"),"",IF(NOT(ISERROR(VLOOKUP(trading_client_detail!$E1291,'asset_&amp;_open_positions'!$E:$M, 6, FALSE))),VLOOKUP(trading_client_detail!$E1291,'asset_&amp;_open_positions'!$E:$M, 6, FALSE),IF(NOT(ISERROR(VLOOKUP($A1291,'asset_&amp;_open_positions'!$E:$M, 6, FALSE))),VLOOKUP($A1291,'asset_&amp;_open_positions'!$E:$M, 6, FALSE),"ASSET"))),"")</f>
        <v/>
      </c>
      <c r="C1291" t="str">
        <f>IF(AND(trading_client_detail!$A1291&lt;&gt;"",ROUND(trading_client_detail!$G1291,0)&lt;&gt;0),IF(OR(LEFT(trading_client_detail!$F1291,3)="USD",RIGHT(trading_client_detail!$F1291,3)="USD"),"",IF(NOT(ISERROR(VLOOKUP(trading_client_detail!$E1291,'asset_&amp;_open_positions'!$E:$M, 6, FALSE))),VLOOKUP(trading_client_detail!$E1291,'asset_&amp;_open_positions'!$E:$M, 8, FALSE),IF(NOT(ISERROR(VLOOKUP($A1291,'asset_&amp;_open_positions'!$E:$M, 6, FALSE))),VLOOKUP($A1291,'asset_&amp;_open_positions'!$E:$M, 8, FALSE),1))),"")</f>
        <v/>
      </c>
      <c r="D1291" s="42" t="str">
        <f>IF(trading_client_detail!$A1291&lt;&gt;"",IF(OR(LEFT(trading_client_detail!$F1291,3)="USD",RIGHT(trading_client_detail!$F1291,3)="USD",LEFT(trading_client_detail!$F1291,3)="EUR",RIGHT(trading_client_detail!$F1291,3)="EUR"),"",trading_client_detail!$G1291),"")</f>
        <v/>
      </c>
    </row>
    <row r="1292" spans="1:4" x14ac:dyDescent="0.25">
      <c r="A1292" t="str">
        <f>IF(AND(trading_client_detail!$A1292&lt;&gt;"",ROUND(trading_client_detail!$G1292,0)&lt;&gt;0),IF(OR(LEFT(trading_client_detail!$F1292,3)="USD",RIGHT(trading_client_detail!$F1292,3)="USD",LEFT(trading_client_detail!$F1292,3)="EUR",RIGHT(trading_client_detail!$F1292,3)="EUR"),"",IF(NOT(ISERROR(VLOOKUP(trading_client_detail!$E1292,'asset_&amp;_open_positions'!$E:$M, 9, FALSE))),VLOOKUP(trading_client_detail!$E1292,'asset_&amp;_open_positions'!$E:$M, 9, FALSE),IF(NOT(ISERROR(VLOOKUP(trading_client_detail!$F1292,'asset_&amp;_open_positions'!$E:$M, 9, FALSE))),VLOOKUP(trading_client_detail!$F1292,'asset_&amp;_open_positions'!$E:$M, 9, FALSE),RIGHT(trading_client_detail!$F1292,LEN(trading_client_detail!$F1292)-1)))),"")</f>
        <v/>
      </c>
      <c r="B1292" t="str">
        <f>IF(AND(trading_client_detail!$A1292&lt;&gt;"",ROUND(trading_client_detail!$G1292,0)&lt;&gt;0),IF(OR(LEFT(trading_client_detail!$F1292,3)="USD",RIGHT(trading_client_detail!$F1292,3)="USD"),"",IF(NOT(ISERROR(VLOOKUP(trading_client_detail!$E1292,'asset_&amp;_open_positions'!$E:$M, 6, FALSE))),VLOOKUP(trading_client_detail!$E1292,'asset_&amp;_open_positions'!$E:$M, 6, FALSE),IF(NOT(ISERROR(VLOOKUP($A1292,'asset_&amp;_open_positions'!$E:$M, 6, FALSE))),VLOOKUP($A1292,'asset_&amp;_open_positions'!$E:$M, 6, FALSE),"ASSET"))),"")</f>
        <v/>
      </c>
      <c r="C1292" t="str">
        <f>IF(AND(trading_client_detail!$A1292&lt;&gt;"",ROUND(trading_client_detail!$G1292,0)&lt;&gt;0),IF(OR(LEFT(trading_client_detail!$F1292,3)="USD",RIGHT(trading_client_detail!$F1292,3)="USD"),"",IF(NOT(ISERROR(VLOOKUP(trading_client_detail!$E1292,'asset_&amp;_open_positions'!$E:$M, 6, FALSE))),VLOOKUP(trading_client_detail!$E1292,'asset_&amp;_open_positions'!$E:$M, 8, FALSE),IF(NOT(ISERROR(VLOOKUP($A1292,'asset_&amp;_open_positions'!$E:$M, 6, FALSE))),VLOOKUP($A1292,'asset_&amp;_open_positions'!$E:$M, 8, FALSE),1))),"")</f>
        <v/>
      </c>
      <c r="D1292" s="42" t="str">
        <f>IF(trading_client_detail!$A1292&lt;&gt;"",IF(OR(LEFT(trading_client_detail!$F1292,3)="USD",RIGHT(trading_client_detail!$F1292,3)="USD",LEFT(trading_client_detail!$F1292,3)="EUR",RIGHT(trading_client_detail!$F1292,3)="EUR"),"",trading_client_detail!$G1292),"")</f>
        <v/>
      </c>
    </row>
    <row r="1293" spans="1:4" x14ac:dyDescent="0.25">
      <c r="A1293" t="str">
        <f>IF(AND(trading_client_detail!$A1293&lt;&gt;"",ROUND(trading_client_detail!$G1293,0)&lt;&gt;0),IF(OR(LEFT(trading_client_detail!$F1293,3)="USD",RIGHT(trading_client_detail!$F1293,3)="USD",LEFT(trading_client_detail!$F1293,3)="EUR",RIGHT(trading_client_detail!$F1293,3)="EUR"),"",IF(NOT(ISERROR(VLOOKUP(trading_client_detail!$E1293,'asset_&amp;_open_positions'!$E:$M, 9, FALSE))),VLOOKUP(trading_client_detail!$E1293,'asset_&amp;_open_positions'!$E:$M, 9, FALSE),IF(NOT(ISERROR(VLOOKUP(trading_client_detail!$F1293,'asset_&amp;_open_positions'!$E:$M, 9, FALSE))),VLOOKUP(trading_client_detail!$F1293,'asset_&amp;_open_positions'!$E:$M, 9, FALSE),RIGHT(trading_client_detail!$F1293,LEN(trading_client_detail!$F1293)-1)))),"")</f>
        <v/>
      </c>
      <c r="B1293" t="str">
        <f>IF(AND(trading_client_detail!$A1293&lt;&gt;"",ROUND(trading_client_detail!$G1293,0)&lt;&gt;0),IF(OR(LEFT(trading_client_detail!$F1293,3)="USD",RIGHT(trading_client_detail!$F1293,3)="USD"),"",IF(NOT(ISERROR(VLOOKUP(trading_client_detail!$E1293,'asset_&amp;_open_positions'!$E:$M, 6, FALSE))),VLOOKUP(trading_client_detail!$E1293,'asset_&amp;_open_positions'!$E:$M, 6, FALSE),IF(NOT(ISERROR(VLOOKUP($A1293,'asset_&amp;_open_positions'!$E:$M, 6, FALSE))),VLOOKUP($A1293,'asset_&amp;_open_positions'!$E:$M, 6, FALSE),"ASSET"))),"")</f>
        <v/>
      </c>
      <c r="C1293" t="str">
        <f>IF(AND(trading_client_detail!$A1293&lt;&gt;"",ROUND(trading_client_detail!$G1293,0)&lt;&gt;0),IF(OR(LEFT(trading_client_detail!$F1293,3)="USD",RIGHT(trading_client_detail!$F1293,3)="USD"),"",IF(NOT(ISERROR(VLOOKUP(trading_client_detail!$E1293,'asset_&amp;_open_positions'!$E:$M, 6, FALSE))),VLOOKUP(trading_client_detail!$E1293,'asset_&amp;_open_positions'!$E:$M, 8, FALSE),IF(NOT(ISERROR(VLOOKUP($A1293,'asset_&amp;_open_positions'!$E:$M, 6, FALSE))),VLOOKUP($A1293,'asset_&amp;_open_positions'!$E:$M, 8, FALSE),1))),"")</f>
        <v/>
      </c>
      <c r="D1293" s="42" t="str">
        <f>IF(trading_client_detail!$A1293&lt;&gt;"",IF(OR(LEFT(trading_client_detail!$F1293,3)="USD",RIGHT(trading_client_detail!$F1293,3)="USD",LEFT(trading_client_detail!$F1293,3)="EUR",RIGHT(trading_client_detail!$F1293,3)="EUR"),"",trading_client_detail!$G1293),"")</f>
        <v/>
      </c>
    </row>
    <row r="1294" spans="1:4" x14ac:dyDescent="0.25">
      <c r="A1294" t="str">
        <f>IF(AND(trading_client_detail!$A1294&lt;&gt;"",ROUND(trading_client_detail!$G1294,0)&lt;&gt;0),IF(OR(LEFT(trading_client_detail!$F1294,3)="USD",RIGHT(trading_client_detail!$F1294,3)="USD",LEFT(trading_client_detail!$F1294,3)="EUR",RIGHT(trading_client_detail!$F1294,3)="EUR"),"",IF(NOT(ISERROR(VLOOKUP(trading_client_detail!$E1294,'asset_&amp;_open_positions'!$E:$M, 9, FALSE))),VLOOKUP(trading_client_detail!$E1294,'asset_&amp;_open_positions'!$E:$M, 9, FALSE),IF(NOT(ISERROR(VLOOKUP(trading_client_detail!$F1294,'asset_&amp;_open_positions'!$E:$M, 9, FALSE))),VLOOKUP(trading_client_detail!$F1294,'asset_&amp;_open_positions'!$E:$M, 9, FALSE),RIGHT(trading_client_detail!$F1294,LEN(trading_client_detail!$F1294)-1)))),"")</f>
        <v/>
      </c>
      <c r="B1294" t="str">
        <f>IF(AND(trading_client_detail!$A1294&lt;&gt;"",ROUND(trading_client_detail!$G1294,0)&lt;&gt;0),IF(OR(LEFT(trading_client_detail!$F1294,3)="USD",RIGHT(trading_client_detail!$F1294,3)="USD"),"",IF(NOT(ISERROR(VLOOKUP(trading_client_detail!$E1294,'asset_&amp;_open_positions'!$E:$M, 6, FALSE))),VLOOKUP(trading_client_detail!$E1294,'asset_&amp;_open_positions'!$E:$M, 6, FALSE),IF(NOT(ISERROR(VLOOKUP($A1294,'asset_&amp;_open_positions'!$E:$M, 6, FALSE))),VLOOKUP($A1294,'asset_&amp;_open_positions'!$E:$M, 6, FALSE),"ASSET"))),"")</f>
        <v/>
      </c>
      <c r="C1294" t="str">
        <f>IF(AND(trading_client_detail!$A1294&lt;&gt;"",ROUND(trading_client_detail!$G1294,0)&lt;&gt;0),IF(OR(LEFT(trading_client_detail!$F1294,3)="USD",RIGHT(trading_client_detail!$F1294,3)="USD"),"",IF(NOT(ISERROR(VLOOKUP(trading_client_detail!$E1294,'asset_&amp;_open_positions'!$E:$M, 6, FALSE))),VLOOKUP(trading_client_detail!$E1294,'asset_&amp;_open_positions'!$E:$M, 8, FALSE),IF(NOT(ISERROR(VLOOKUP($A1294,'asset_&amp;_open_positions'!$E:$M, 6, FALSE))),VLOOKUP($A1294,'asset_&amp;_open_positions'!$E:$M, 8, FALSE),1))),"")</f>
        <v/>
      </c>
      <c r="D1294" s="42" t="str">
        <f>IF(trading_client_detail!$A1294&lt;&gt;"",IF(OR(LEFT(trading_client_detail!$F1294,3)="USD",RIGHT(trading_client_detail!$F1294,3)="USD",LEFT(trading_client_detail!$F1294,3)="EUR",RIGHT(trading_client_detail!$F1294,3)="EUR"),"",trading_client_detail!$G1294),"")</f>
        <v/>
      </c>
    </row>
    <row r="1295" spans="1:4" x14ac:dyDescent="0.25">
      <c r="A1295" t="str">
        <f>IF(AND(trading_client_detail!$A1295&lt;&gt;"",ROUND(trading_client_detail!$G1295,0)&lt;&gt;0),IF(OR(LEFT(trading_client_detail!$F1295,3)="USD",RIGHT(trading_client_detail!$F1295,3)="USD",LEFT(trading_client_detail!$F1295,3)="EUR",RIGHT(trading_client_detail!$F1295,3)="EUR"),"",IF(NOT(ISERROR(VLOOKUP(trading_client_detail!$E1295,'asset_&amp;_open_positions'!$E:$M, 9, FALSE))),VLOOKUP(trading_client_detail!$E1295,'asset_&amp;_open_positions'!$E:$M, 9, FALSE),IF(NOT(ISERROR(VLOOKUP(trading_client_detail!$F1295,'asset_&amp;_open_positions'!$E:$M, 9, FALSE))),VLOOKUP(trading_client_detail!$F1295,'asset_&amp;_open_positions'!$E:$M, 9, FALSE),RIGHT(trading_client_detail!$F1295,LEN(trading_client_detail!$F1295)-1)))),"")</f>
        <v/>
      </c>
      <c r="B1295" t="str">
        <f>IF(AND(trading_client_detail!$A1295&lt;&gt;"",ROUND(trading_client_detail!$G1295,0)&lt;&gt;0),IF(OR(LEFT(trading_client_detail!$F1295,3)="USD",RIGHT(trading_client_detail!$F1295,3)="USD"),"",IF(NOT(ISERROR(VLOOKUP(trading_client_detail!$E1295,'asset_&amp;_open_positions'!$E:$M, 6, FALSE))),VLOOKUP(trading_client_detail!$E1295,'asset_&amp;_open_positions'!$E:$M, 6, FALSE),IF(NOT(ISERROR(VLOOKUP($A1295,'asset_&amp;_open_positions'!$E:$M, 6, FALSE))),VLOOKUP($A1295,'asset_&amp;_open_positions'!$E:$M, 6, FALSE),"ASSET"))),"")</f>
        <v/>
      </c>
      <c r="C1295" t="str">
        <f>IF(AND(trading_client_detail!$A1295&lt;&gt;"",ROUND(trading_client_detail!$G1295,0)&lt;&gt;0),IF(OR(LEFT(trading_client_detail!$F1295,3)="USD",RIGHT(trading_client_detail!$F1295,3)="USD"),"",IF(NOT(ISERROR(VLOOKUP(trading_client_detail!$E1295,'asset_&amp;_open_positions'!$E:$M, 6, FALSE))),VLOOKUP(trading_client_detail!$E1295,'asset_&amp;_open_positions'!$E:$M, 8, FALSE),IF(NOT(ISERROR(VLOOKUP($A1295,'asset_&amp;_open_positions'!$E:$M, 6, FALSE))),VLOOKUP($A1295,'asset_&amp;_open_positions'!$E:$M, 8, FALSE),1))),"")</f>
        <v/>
      </c>
      <c r="D1295" s="42" t="str">
        <f>IF(trading_client_detail!$A1295&lt;&gt;"",IF(OR(LEFT(trading_client_detail!$F1295,3)="USD",RIGHT(trading_client_detail!$F1295,3)="USD",LEFT(trading_client_detail!$F1295,3)="EUR",RIGHT(trading_client_detail!$F1295,3)="EUR"),"",trading_client_detail!$G1295),"")</f>
        <v/>
      </c>
    </row>
    <row r="1296" spans="1:4" x14ac:dyDescent="0.25">
      <c r="A1296" t="str">
        <f>IF(AND(trading_client_detail!$A1296&lt;&gt;"",ROUND(trading_client_detail!$G1296,0)&lt;&gt;0),IF(OR(LEFT(trading_client_detail!$F1296,3)="USD",RIGHT(trading_client_detail!$F1296,3)="USD",LEFT(trading_client_detail!$F1296,3)="EUR",RIGHT(trading_client_detail!$F1296,3)="EUR"),"",IF(NOT(ISERROR(VLOOKUP(trading_client_detail!$E1296,'asset_&amp;_open_positions'!$E:$M, 9, FALSE))),VLOOKUP(trading_client_detail!$E1296,'asset_&amp;_open_positions'!$E:$M, 9, FALSE),IF(NOT(ISERROR(VLOOKUP(trading_client_detail!$F1296,'asset_&amp;_open_positions'!$E:$M, 9, FALSE))),VLOOKUP(trading_client_detail!$F1296,'asset_&amp;_open_positions'!$E:$M, 9, FALSE),RIGHT(trading_client_detail!$F1296,LEN(trading_client_detail!$F1296)-1)))),"")</f>
        <v/>
      </c>
      <c r="B1296" t="str">
        <f>IF(AND(trading_client_detail!$A1296&lt;&gt;"",ROUND(trading_client_detail!$G1296,0)&lt;&gt;0),IF(OR(LEFT(trading_client_detail!$F1296,3)="USD",RIGHT(trading_client_detail!$F1296,3)="USD"),"",IF(NOT(ISERROR(VLOOKUP(trading_client_detail!$E1296,'asset_&amp;_open_positions'!$E:$M, 6, FALSE))),VLOOKUP(trading_client_detail!$E1296,'asset_&amp;_open_positions'!$E:$M, 6, FALSE),IF(NOT(ISERROR(VLOOKUP($A1296,'asset_&amp;_open_positions'!$E:$M, 6, FALSE))),VLOOKUP($A1296,'asset_&amp;_open_positions'!$E:$M, 6, FALSE),"ASSET"))),"")</f>
        <v/>
      </c>
      <c r="C1296" t="str">
        <f>IF(AND(trading_client_detail!$A1296&lt;&gt;"",ROUND(trading_client_detail!$G1296,0)&lt;&gt;0),IF(OR(LEFT(trading_client_detail!$F1296,3)="USD",RIGHT(trading_client_detail!$F1296,3)="USD"),"",IF(NOT(ISERROR(VLOOKUP(trading_client_detail!$E1296,'asset_&amp;_open_positions'!$E:$M, 6, FALSE))),VLOOKUP(trading_client_detail!$E1296,'asset_&amp;_open_positions'!$E:$M, 8, FALSE),IF(NOT(ISERROR(VLOOKUP($A1296,'asset_&amp;_open_positions'!$E:$M, 6, FALSE))),VLOOKUP($A1296,'asset_&amp;_open_positions'!$E:$M, 8, FALSE),1))),"")</f>
        <v/>
      </c>
      <c r="D1296" s="42" t="str">
        <f>IF(trading_client_detail!$A1296&lt;&gt;"",IF(OR(LEFT(trading_client_detail!$F1296,3)="USD",RIGHT(trading_client_detail!$F1296,3)="USD",LEFT(trading_client_detail!$F1296,3)="EUR",RIGHT(trading_client_detail!$F1296,3)="EUR"),"",trading_client_detail!$G1296),"")</f>
        <v/>
      </c>
    </row>
    <row r="1297" spans="1:4" x14ac:dyDescent="0.25">
      <c r="A1297" t="str">
        <f>IF(AND(trading_client_detail!$A1297&lt;&gt;"",ROUND(trading_client_detail!$G1297,0)&lt;&gt;0),IF(OR(LEFT(trading_client_detail!$F1297,3)="USD",RIGHT(trading_client_detail!$F1297,3)="USD",LEFT(trading_client_detail!$F1297,3)="EUR",RIGHT(trading_client_detail!$F1297,3)="EUR"),"",IF(NOT(ISERROR(VLOOKUP(trading_client_detail!$E1297,'asset_&amp;_open_positions'!$E:$M, 9, FALSE))),VLOOKUP(trading_client_detail!$E1297,'asset_&amp;_open_positions'!$E:$M, 9, FALSE),IF(NOT(ISERROR(VLOOKUP(trading_client_detail!$F1297,'asset_&amp;_open_positions'!$E:$M, 9, FALSE))),VLOOKUP(trading_client_detail!$F1297,'asset_&amp;_open_positions'!$E:$M, 9, FALSE),RIGHT(trading_client_detail!$F1297,LEN(trading_client_detail!$F1297)-1)))),"")</f>
        <v/>
      </c>
      <c r="B1297" t="str">
        <f>IF(AND(trading_client_detail!$A1297&lt;&gt;"",ROUND(trading_client_detail!$G1297,0)&lt;&gt;0),IF(OR(LEFT(trading_client_detail!$F1297,3)="USD",RIGHT(trading_client_detail!$F1297,3)="USD"),"",IF(NOT(ISERROR(VLOOKUP(trading_client_detail!$E1297,'asset_&amp;_open_positions'!$E:$M, 6, FALSE))),VLOOKUP(trading_client_detail!$E1297,'asset_&amp;_open_positions'!$E:$M, 6, FALSE),IF(NOT(ISERROR(VLOOKUP($A1297,'asset_&amp;_open_positions'!$E:$M, 6, FALSE))),VLOOKUP($A1297,'asset_&amp;_open_positions'!$E:$M, 6, FALSE),"ASSET"))),"")</f>
        <v/>
      </c>
      <c r="C1297" t="str">
        <f>IF(AND(trading_client_detail!$A1297&lt;&gt;"",ROUND(trading_client_detail!$G1297,0)&lt;&gt;0),IF(OR(LEFT(trading_client_detail!$F1297,3)="USD",RIGHT(trading_client_detail!$F1297,3)="USD"),"",IF(NOT(ISERROR(VLOOKUP(trading_client_detail!$E1297,'asset_&amp;_open_positions'!$E:$M, 6, FALSE))),VLOOKUP(trading_client_detail!$E1297,'asset_&amp;_open_positions'!$E:$M, 8, FALSE),IF(NOT(ISERROR(VLOOKUP($A1297,'asset_&amp;_open_positions'!$E:$M, 6, FALSE))),VLOOKUP($A1297,'asset_&amp;_open_positions'!$E:$M, 8, FALSE),1))),"")</f>
        <v/>
      </c>
      <c r="D1297" s="42" t="str">
        <f>IF(trading_client_detail!$A1297&lt;&gt;"",IF(OR(LEFT(trading_client_detail!$F1297,3)="USD",RIGHT(trading_client_detail!$F1297,3)="USD",LEFT(trading_client_detail!$F1297,3)="EUR",RIGHT(trading_client_detail!$F1297,3)="EUR"),"",trading_client_detail!$G1297),"")</f>
        <v/>
      </c>
    </row>
    <row r="1298" spans="1:4" x14ac:dyDescent="0.25">
      <c r="A1298" t="str">
        <f>IF(AND(trading_client_detail!$A1298&lt;&gt;"",ROUND(trading_client_detail!$G1298,0)&lt;&gt;0),IF(OR(LEFT(trading_client_detail!$F1298,3)="USD",RIGHT(trading_client_detail!$F1298,3)="USD",LEFT(trading_client_detail!$F1298,3)="EUR",RIGHT(trading_client_detail!$F1298,3)="EUR"),"",IF(NOT(ISERROR(VLOOKUP(trading_client_detail!$E1298,'asset_&amp;_open_positions'!$E:$M, 9, FALSE))),VLOOKUP(trading_client_detail!$E1298,'asset_&amp;_open_positions'!$E:$M, 9, FALSE),IF(NOT(ISERROR(VLOOKUP(trading_client_detail!$F1298,'asset_&amp;_open_positions'!$E:$M, 9, FALSE))),VLOOKUP(trading_client_detail!$F1298,'asset_&amp;_open_positions'!$E:$M, 9, FALSE),RIGHT(trading_client_detail!$F1298,LEN(trading_client_detail!$F1298)-1)))),"")</f>
        <v/>
      </c>
      <c r="B1298" t="str">
        <f>IF(AND(trading_client_detail!$A1298&lt;&gt;"",ROUND(trading_client_detail!$G1298,0)&lt;&gt;0),IF(OR(LEFT(trading_client_detail!$F1298,3)="USD",RIGHT(trading_client_detail!$F1298,3)="USD"),"",IF(NOT(ISERROR(VLOOKUP(trading_client_detail!$E1298,'asset_&amp;_open_positions'!$E:$M, 6, FALSE))),VLOOKUP(trading_client_detail!$E1298,'asset_&amp;_open_positions'!$E:$M, 6, FALSE),IF(NOT(ISERROR(VLOOKUP($A1298,'asset_&amp;_open_positions'!$E:$M, 6, FALSE))),VLOOKUP($A1298,'asset_&amp;_open_positions'!$E:$M, 6, FALSE),"ASSET"))),"")</f>
        <v/>
      </c>
      <c r="C1298" t="str">
        <f>IF(AND(trading_client_detail!$A1298&lt;&gt;"",ROUND(trading_client_detail!$G1298,0)&lt;&gt;0),IF(OR(LEFT(trading_client_detail!$F1298,3)="USD",RIGHT(trading_client_detail!$F1298,3)="USD"),"",IF(NOT(ISERROR(VLOOKUP(trading_client_detail!$E1298,'asset_&amp;_open_positions'!$E:$M, 6, FALSE))),VLOOKUP(trading_client_detail!$E1298,'asset_&amp;_open_positions'!$E:$M, 8, FALSE),IF(NOT(ISERROR(VLOOKUP($A1298,'asset_&amp;_open_positions'!$E:$M, 6, FALSE))),VLOOKUP($A1298,'asset_&amp;_open_positions'!$E:$M, 8, FALSE),1))),"")</f>
        <v/>
      </c>
      <c r="D1298" s="42" t="str">
        <f>IF(trading_client_detail!$A1298&lt;&gt;"",IF(OR(LEFT(trading_client_detail!$F1298,3)="USD",RIGHT(trading_client_detail!$F1298,3)="USD",LEFT(trading_client_detail!$F1298,3)="EUR",RIGHT(trading_client_detail!$F1298,3)="EUR"),"",trading_client_detail!$G1298),"")</f>
        <v/>
      </c>
    </row>
    <row r="1299" spans="1:4" x14ac:dyDescent="0.25">
      <c r="A1299" t="str">
        <f>IF(AND(trading_client_detail!$A1299&lt;&gt;"",ROUND(trading_client_detail!$G1299,0)&lt;&gt;0),IF(OR(LEFT(trading_client_detail!$F1299,3)="USD",RIGHT(trading_client_detail!$F1299,3)="USD",LEFT(trading_client_detail!$F1299,3)="EUR",RIGHT(trading_client_detail!$F1299,3)="EUR"),"",IF(NOT(ISERROR(VLOOKUP(trading_client_detail!$E1299,'asset_&amp;_open_positions'!$E:$M, 9, FALSE))),VLOOKUP(trading_client_detail!$E1299,'asset_&amp;_open_positions'!$E:$M, 9, FALSE),IF(NOT(ISERROR(VLOOKUP(trading_client_detail!$F1299,'asset_&amp;_open_positions'!$E:$M, 9, FALSE))),VLOOKUP(trading_client_detail!$F1299,'asset_&amp;_open_positions'!$E:$M, 9, FALSE),RIGHT(trading_client_detail!$F1299,LEN(trading_client_detail!$F1299)-1)))),"")</f>
        <v/>
      </c>
      <c r="B1299" t="str">
        <f>IF(AND(trading_client_detail!$A1299&lt;&gt;"",ROUND(trading_client_detail!$G1299,0)&lt;&gt;0),IF(OR(LEFT(trading_client_detail!$F1299,3)="USD",RIGHT(trading_client_detail!$F1299,3)="USD"),"",IF(NOT(ISERROR(VLOOKUP(trading_client_detail!$E1299,'asset_&amp;_open_positions'!$E:$M, 6, FALSE))),VLOOKUP(trading_client_detail!$E1299,'asset_&amp;_open_positions'!$E:$M, 6, FALSE),IF(NOT(ISERROR(VLOOKUP($A1299,'asset_&amp;_open_positions'!$E:$M, 6, FALSE))),VLOOKUP($A1299,'asset_&amp;_open_positions'!$E:$M, 6, FALSE),"ASSET"))),"")</f>
        <v/>
      </c>
      <c r="C1299" t="str">
        <f>IF(AND(trading_client_detail!$A1299&lt;&gt;"",ROUND(trading_client_detail!$G1299,0)&lt;&gt;0),IF(OR(LEFT(trading_client_detail!$F1299,3)="USD",RIGHT(trading_client_detail!$F1299,3)="USD"),"",IF(NOT(ISERROR(VLOOKUP(trading_client_detail!$E1299,'asset_&amp;_open_positions'!$E:$M, 6, FALSE))),VLOOKUP(trading_client_detail!$E1299,'asset_&amp;_open_positions'!$E:$M, 8, FALSE),IF(NOT(ISERROR(VLOOKUP($A1299,'asset_&amp;_open_positions'!$E:$M, 6, FALSE))),VLOOKUP($A1299,'asset_&amp;_open_positions'!$E:$M, 8, FALSE),1))),"")</f>
        <v/>
      </c>
      <c r="D1299" s="42" t="str">
        <f>IF(trading_client_detail!$A1299&lt;&gt;"",IF(OR(LEFT(trading_client_detail!$F1299,3)="USD",RIGHT(trading_client_detail!$F1299,3)="USD",LEFT(trading_client_detail!$F1299,3)="EUR",RIGHT(trading_client_detail!$F1299,3)="EUR"),"",trading_client_detail!$G1299),"")</f>
        <v/>
      </c>
    </row>
    <row r="1300" spans="1:4" x14ac:dyDescent="0.25">
      <c r="A1300" t="str">
        <f>IF(AND(trading_client_detail!$A1300&lt;&gt;"",ROUND(trading_client_detail!$G1300,0)&lt;&gt;0),IF(OR(LEFT(trading_client_detail!$F1300,3)="USD",RIGHT(trading_client_detail!$F1300,3)="USD",LEFT(trading_client_detail!$F1300,3)="EUR",RIGHT(trading_client_detail!$F1300,3)="EUR"),"",IF(NOT(ISERROR(VLOOKUP(trading_client_detail!$E1300,'asset_&amp;_open_positions'!$E:$M, 9, FALSE))),VLOOKUP(trading_client_detail!$E1300,'asset_&amp;_open_positions'!$E:$M, 9, FALSE),IF(NOT(ISERROR(VLOOKUP(trading_client_detail!$F1300,'asset_&amp;_open_positions'!$E:$M, 9, FALSE))),VLOOKUP(trading_client_detail!$F1300,'asset_&amp;_open_positions'!$E:$M, 9, FALSE),RIGHT(trading_client_detail!$F1300,LEN(trading_client_detail!$F1300)-1)))),"")</f>
        <v/>
      </c>
      <c r="B1300" t="str">
        <f>IF(AND(trading_client_detail!$A1300&lt;&gt;"",ROUND(trading_client_detail!$G1300,0)&lt;&gt;0),IF(OR(LEFT(trading_client_detail!$F1300,3)="USD",RIGHT(trading_client_detail!$F1300,3)="USD"),"",IF(NOT(ISERROR(VLOOKUP(trading_client_detail!$E1300,'asset_&amp;_open_positions'!$E:$M, 6, FALSE))),VLOOKUP(trading_client_detail!$E1300,'asset_&amp;_open_positions'!$E:$M, 6, FALSE),IF(NOT(ISERROR(VLOOKUP($A1300,'asset_&amp;_open_positions'!$E:$M, 6, FALSE))),VLOOKUP($A1300,'asset_&amp;_open_positions'!$E:$M, 6, FALSE),"ASSET"))),"")</f>
        <v/>
      </c>
      <c r="C1300" t="str">
        <f>IF(AND(trading_client_detail!$A1300&lt;&gt;"",ROUND(trading_client_detail!$G1300,0)&lt;&gt;0),IF(OR(LEFT(trading_client_detail!$F1300,3)="USD",RIGHT(trading_client_detail!$F1300,3)="USD"),"",IF(NOT(ISERROR(VLOOKUP(trading_client_detail!$E1300,'asset_&amp;_open_positions'!$E:$M, 6, FALSE))),VLOOKUP(trading_client_detail!$E1300,'asset_&amp;_open_positions'!$E:$M, 8, FALSE),IF(NOT(ISERROR(VLOOKUP($A1300,'asset_&amp;_open_positions'!$E:$M, 6, FALSE))),VLOOKUP($A1300,'asset_&amp;_open_positions'!$E:$M, 8, FALSE),1))),"")</f>
        <v/>
      </c>
      <c r="D1300" s="42" t="str">
        <f>IF(trading_client_detail!$A1300&lt;&gt;"",IF(OR(LEFT(trading_client_detail!$F1300,3)="USD",RIGHT(trading_client_detail!$F1300,3)="USD",LEFT(trading_client_detail!$F1300,3)="EUR",RIGHT(trading_client_detail!$F1300,3)="EUR"),"",trading_client_detail!$G1300),"")</f>
        <v/>
      </c>
    </row>
    <row r="1301" spans="1:4" x14ac:dyDescent="0.25">
      <c r="A1301" t="str">
        <f>IF(AND(trading_client_detail!$A1301&lt;&gt;"",ROUND(trading_client_detail!$G1301,0)&lt;&gt;0),IF(OR(LEFT(trading_client_detail!$F1301,3)="USD",RIGHT(trading_client_detail!$F1301,3)="USD",LEFT(trading_client_detail!$F1301,3)="EUR",RIGHT(trading_client_detail!$F1301,3)="EUR"),"",IF(NOT(ISERROR(VLOOKUP(trading_client_detail!$E1301,'asset_&amp;_open_positions'!$E:$M, 9, FALSE))),VLOOKUP(trading_client_detail!$E1301,'asset_&amp;_open_positions'!$E:$M, 9, FALSE),IF(NOT(ISERROR(VLOOKUP(trading_client_detail!$F1301,'asset_&amp;_open_positions'!$E:$M, 9, FALSE))),VLOOKUP(trading_client_detail!$F1301,'asset_&amp;_open_positions'!$E:$M, 9, FALSE),RIGHT(trading_client_detail!$F1301,LEN(trading_client_detail!$F1301)-1)))),"")</f>
        <v/>
      </c>
      <c r="B1301" t="str">
        <f>IF(AND(trading_client_detail!$A1301&lt;&gt;"",ROUND(trading_client_detail!$G1301,0)&lt;&gt;0),IF(OR(LEFT(trading_client_detail!$F1301,3)="USD",RIGHT(trading_client_detail!$F1301,3)="USD"),"",IF(NOT(ISERROR(VLOOKUP(trading_client_detail!$E1301,'asset_&amp;_open_positions'!$E:$M, 6, FALSE))),VLOOKUP(trading_client_detail!$E1301,'asset_&amp;_open_positions'!$E:$M, 6, FALSE),IF(NOT(ISERROR(VLOOKUP($A1301,'asset_&amp;_open_positions'!$E:$M, 6, FALSE))),VLOOKUP($A1301,'asset_&amp;_open_positions'!$E:$M, 6, FALSE),"ASSET"))),"")</f>
        <v/>
      </c>
      <c r="C1301" t="str">
        <f>IF(AND(trading_client_detail!$A1301&lt;&gt;"",ROUND(trading_client_detail!$G1301,0)&lt;&gt;0),IF(OR(LEFT(trading_client_detail!$F1301,3)="USD",RIGHT(trading_client_detail!$F1301,3)="USD"),"",IF(NOT(ISERROR(VLOOKUP(trading_client_detail!$E1301,'asset_&amp;_open_positions'!$E:$M, 6, FALSE))),VLOOKUP(trading_client_detail!$E1301,'asset_&amp;_open_positions'!$E:$M, 8, FALSE),IF(NOT(ISERROR(VLOOKUP($A1301,'asset_&amp;_open_positions'!$E:$M, 6, FALSE))),VLOOKUP($A1301,'asset_&amp;_open_positions'!$E:$M, 8, FALSE),1))),"")</f>
        <v/>
      </c>
      <c r="D1301" s="42" t="str">
        <f>IF(trading_client_detail!$A1301&lt;&gt;"",IF(OR(LEFT(trading_client_detail!$F1301,3)="USD",RIGHT(trading_client_detail!$F1301,3)="USD",LEFT(trading_client_detail!$F1301,3)="EUR",RIGHT(trading_client_detail!$F1301,3)="EUR"),"",trading_client_detail!$G1301),"")</f>
        <v/>
      </c>
    </row>
    <row r="1302" spans="1:4" x14ac:dyDescent="0.25">
      <c r="A1302" t="str">
        <f>IF(AND(trading_client_detail!$A1302&lt;&gt;"",ROUND(trading_client_detail!$G1302,0)&lt;&gt;0),IF(OR(LEFT(trading_client_detail!$F1302,3)="USD",RIGHT(trading_client_detail!$F1302,3)="USD",LEFT(trading_client_detail!$F1302,3)="EUR",RIGHT(trading_client_detail!$F1302,3)="EUR"),"",IF(NOT(ISERROR(VLOOKUP(trading_client_detail!$E1302,'asset_&amp;_open_positions'!$E:$M, 9, FALSE))),VLOOKUP(trading_client_detail!$E1302,'asset_&amp;_open_positions'!$E:$M, 9, FALSE),IF(NOT(ISERROR(VLOOKUP(trading_client_detail!$F1302,'asset_&amp;_open_positions'!$E:$M, 9, FALSE))),VLOOKUP(trading_client_detail!$F1302,'asset_&amp;_open_positions'!$E:$M, 9, FALSE),RIGHT(trading_client_detail!$F1302,LEN(trading_client_detail!$F1302)-1)))),"")</f>
        <v/>
      </c>
      <c r="B1302" t="str">
        <f>IF(AND(trading_client_detail!$A1302&lt;&gt;"",ROUND(trading_client_detail!$G1302,0)&lt;&gt;0),IF(OR(LEFT(trading_client_detail!$F1302,3)="USD",RIGHT(trading_client_detail!$F1302,3)="USD"),"",IF(NOT(ISERROR(VLOOKUP(trading_client_detail!$E1302,'asset_&amp;_open_positions'!$E:$M, 6, FALSE))),VLOOKUP(trading_client_detail!$E1302,'asset_&amp;_open_positions'!$E:$M, 6, FALSE),IF(NOT(ISERROR(VLOOKUP($A1302,'asset_&amp;_open_positions'!$E:$M, 6, FALSE))),VLOOKUP($A1302,'asset_&amp;_open_positions'!$E:$M, 6, FALSE),"ASSET"))),"")</f>
        <v/>
      </c>
      <c r="C1302" t="str">
        <f>IF(AND(trading_client_detail!$A1302&lt;&gt;"",ROUND(trading_client_detail!$G1302,0)&lt;&gt;0),IF(OR(LEFT(trading_client_detail!$F1302,3)="USD",RIGHT(trading_client_detail!$F1302,3)="USD"),"",IF(NOT(ISERROR(VLOOKUP(trading_client_detail!$E1302,'asset_&amp;_open_positions'!$E:$M, 6, FALSE))),VLOOKUP(trading_client_detail!$E1302,'asset_&amp;_open_positions'!$E:$M, 8, FALSE),IF(NOT(ISERROR(VLOOKUP($A1302,'asset_&amp;_open_positions'!$E:$M, 6, FALSE))),VLOOKUP($A1302,'asset_&amp;_open_positions'!$E:$M, 8, FALSE),1))),"")</f>
        <v/>
      </c>
      <c r="D1302" s="42" t="str">
        <f>IF(trading_client_detail!$A1302&lt;&gt;"",IF(OR(LEFT(trading_client_detail!$F1302,3)="USD",RIGHT(trading_client_detail!$F1302,3)="USD",LEFT(trading_client_detail!$F1302,3)="EUR",RIGHT(trading_client_detail!$F1302,3)="EUR"),"",trading_client_detail!$G1302),"")</f>
        <v/>
      </c>
    </row>
    <row r="1303" spans="1:4" x14ac:dyDescent="0.25">
      <c r="A1303" t="str">
        <f>IF(AND(trading_client_detail!$A1303&lt;&gt;"",ROUND(trading_client_detail!$G1303,0)&lt;&gt;0),IF(OR(LEFT(trading_client_detail!$F1303,3)="USD",RIGHT(trading_client_detail!$F1303,3)="USD",LEFT(trading_client_detail!$F1303,3)="EUR",RIGHT(trading_client_detail!$F1303,3)="EUR"),"",IF(NOT(ISERROR(VLOOKUP(trading_client_detail!$E1303,'asset_&amp;_open_positions'!$E:$M, 9, FALSE))),VLOOKUP(trading_client_detail!$E1303,'asset_&amp;_open_positions'!$E:$M, 9, FALSE),IF(NOT(ISERROR(VLOOKUP(trading_client_detail!$F1303,'asset_&amp;_open_positions'!$E:$M, 9, FALSE))),VLOOKUP(trading_client_detail!$F1303,'asset_&amp;_open_positions'!$E:$M, 9, FALSE),RIGHT(trading_client_detail!$F1303,LEN(trading_client_detail!$F1303)-1)))),"")</f>
        <v/>
      </c>
      <c r="B1303" t="str">
        <f>IF(AND(trading_client_detail!$A1303&lt;&gt;"",ROUND(trading_client_detail!$G1303,0)&lt;&gt;0),IF(OR(LEFT(trading_client_detail!$F1303,3)="USD",RIGHT(trading_client_detail!$F1303,3)="USD"),"",IF(NOT(ISERROR(VLOOKUP(trading_client_detail!$E1303,'asset_&amp;_open_positions'!$E:$M, 6, FALSE))),VLOOKUP(trading_client_detail!$E1303,'asset_&amp;_open_positions'!$E:$M, 6, FALSE),IF(NOT(ISERROR(VLOOKUP($A1303,'asset_&amp;_open_positions'!$E:$M, 6, FALSE))),VLOOKUP($A1303,'asset_&amp;_open_positions'!$E:$M, 6, FALSE),"ASSET"))),"")</f>
        <v/>
      </c>
      <c r="C1303" t="str">
        <f>IF(AND(trading_client_detail!$A1303&lt;&gt;"",ROUND(trading_client_detail!$G1303,0)&lt;&gt;0),IF(OR(LEFT(trading_client_detail!$F1303,3)="USD",RIGHT(trading_client_detail!$F1303,3)="USD"),"",IF(NOT(ISERROR(VLOOKUP(trading_client_detail!$E1303,'asset_&amp;_open_positions'!$E:$M, 6, FALSE))),VLOOKUP(trading_client_detail!$E1303,'asset_&amp;_open_positions'!$E:$M, 8, FALSE),IF(NOT(ISERROR(VLOOKUP($A1303,'asset_&amp;_open_positions'!$E:$M, 6, FALSE))),VLOOKUP($A1303,'asset_&amp;_open_positions'!$E:$M, 8, FALSE),1))),"")</f>
        <v/>
      </c>
      <c r="D1303" s="42" t="str">
        <f>IF(trading_client_detail!$A1303&lt;&gt;"",IF(OR(LEFT(trading_client_detail!$F1303,3)="USD",RIGHT(trading_client_detail!$F1303,3)="USD",LEFT(trading_client_detail!$F1303,3)="EUR",RIGHT(trading_client_detail!$F1303,3)="EUR"),"",trading_client_detail!$G1303),"")</f>
        <v/>
      </c>
    </row>
    <row r="1304" spans="1:4" x14ac:dyDescent="0.25">
      <c r="A1304" t="str">
        <f>IF(AND(trading_client_detail!$A1304&lt;&gt;"",ROUND(trading_client_detail!$G1304,0)&lt;&gt;0),IF(OR(LEFT(trading_client_detail!$F1304,3)="USD",RIGHT(trading_client_detail!$F1304,3)="USD",LEFT(trading_client_detail!$F1304,3)="EUR",RIGHT(trading_client_detail!$F1304,3)="EUR"),"",IF(NOT(ISERROR(VLOOKUP(trading_client_detail!$E1304,'asset_&amp;_open_positions'!$E:$M, 9, FALSE))),VLOOKUP(trading_client_detail!$E1304,'asset_&amp;_open_positions'!$E:$M, 9, FALSE),IF(NOT(ISERROR(VLOOKUP(trading_client_detail!$F1304,'asset_&amp;_open_positions'!$E:$M, 9, FALSE))),VLOOKUP(trading_client_detail!$F1304,'asset_&amp;_open_positions'!$E:$M, 9, FALSE),RIGHT(trading_client_detail!$F1304,LEN(trading_client_detail!$F1304)-1)))),"")</f>
        <v/>
      </c>
      <c r="B1304" t="str">
        <f>IF(AND(trading_client_detail!$A1304&lt;&gt;"",ROUND(trading_client_detail!$G1304,0)&lt;&gt;0),IF(OR(LEFT(trading_client_detail!$F1304,3)="USD",RIGHT(trading_client_detail!$F1304,3)="USD"),"",IF(NOT(ISERROR(VLOOKUP(trading_client_detail!$E1304,'asset_&amp;_open_positions'!$E:$M, 6, FALSE))),VLOOKUP(trading_client_detail!$E1304,'asset_&amp;_open_positions'!$E:$M, 6, FALSE),IF(NOT(ISERROR(VLOOKUP($A1304,'asset_&amp;_open_positions'!$E:$M, 6, FALSE))),VLOOKUP($A1304,'asset_&amp;_open_positions'!$E:$M, 6, FALSE),"ASSET"))),"")</f>
        <v/>
      </c>
      <c r="C1304" t="str">
        <f>IF(AND(trading_client_detail!$A1304&lt;&gt;"",ROUND(trading_client_detail!$G1304,0)&lt;&gt;0),IF(OR(LEFT(trading_client_detail!$F1304,3)="USD",RIGHT(trading_client_detail!$F1304,3)="USD"),"",IF(NOT(ISERROR(VLOOKUP(trading_client_detail!$E1304,'asset_&amp;_open_positions'!$E:$M, 6, FALSE))),VLOOKUP(trading_client_detail!$E1304,'asset_&amp;_open_positions'!$E:$M, 8, FALSE),IF(NOT(ISERROR(VLOOKUP($A1304,'asset_&amp;_open_positions'!$E:$M, 6, FALSE))),VLOOKUP($A1304,'asset_&amp;_open_positions'!$E:$M, 8, FALSE),1))),"")</f>
        <v/>
      </c>
      <c r="D1304" s="42" t="str">
        <f>IF(trading_client_detail!$A1304&lt;&gt;"",IF(OR(LEFT(trading_client_detail!$F1304,3)="USD",RIGHT(trading_client_detail!$F1304,3)="USD",LEFT(trading_client_detail!$F1304,3)="EUR",RIGHT(trading_client_detail!$F1304,3)="EUR"),"",trading_client_detail!$G1304),"")</f>
        <v/>
      </c>
    </row>
    <row r="1305" spans="1:4" x14ac:dyDescent="0.25">
      <c r="A1305" t="str">
        <f>IF(AND(trading_client_detail!$A1305&lt;&gt;"",ROUND(trading_client_detail!$G1305,0)&lt;&gt;0),IF(OR(LEFT(trading_client_detail!$F1305,3)="USD",RIGHT(trading_client_detail!$F1305,3)="USD",LEFT(trading_client_detail!$F1305,3)="EUR",RIGHT(trading_client_detail!$F1305,3)="EUR"),"",IF(NOT(ISERROR(VLOOKUP(trading_client_detail!$E1305,'asset_&amp;_open_positions'!$E:$M, 9, FALSE))),VLOOKUP(trading_client_detail!$E1305,'asset_&amp;_open_positions'!$E:$M, 9, FALSE),IF(NOT(ISERROR(VLOOKUP(trading_client_detail!$F1305,'asset_&amp;_open_positions'!$E:$M, 9, FALSE))),VLOOKUP(trading_client_detail!$F1305,'asset_&amp;_open_positions'!$E:$M, 9, FALSE),RIGHT(trading_client_detail!$F1305,LEN(trading_client_detail!$F1305)-1)))),"")</f>
        <v/>
      </c>
      <c r="B1305" t="str">
        <f>IF(AND(trading_client_detail!$A1305&lt;&gt;"",ROUND(trading_client_detail!$G1305,0)&lt;&gt;0),IF(OR(LEFT(trading_client_detail!$F1305,3)="USD",RIGHT(trading_client_detail!$F1305,3)="USD"),"",IF(NOT(ISERROR(VLOOKUP(trading_client_detail!$E1305,'asset_&amp;_open_positions'!$E:$M, 6, FALSE))),VLOOKUP(trading_client_detail!$E1305,'asset_&amp;_open_positions'!$E:$M, 6, FALSE),IF(NOT(ISERROR(VLOOKUP($A1305,'asset_&amp;_open_positions'!$E:$M, 6, FALSE))),VLOOKUP($A1305,'asset_&amp;_open_positions'!$E:$M, 6, FALSE),"ASSET"))),"")</f>
        <v/>
      </c>
      <c r="C1305" t="str">
        <f>IF(AND(trading_client_detail!$A1305&lt;&gt;"",ROUND(trading_client_detail!$G1305,0)&lt;&gt;0),IF(OR(LEFT(trading_client_detail!$F1305,3)="USD",RIGHT(trading_client_detail!$F1305,3)="USD"),"",IF(NOT(ISERROR(VLOOKUP(trading_client_detail!$E1305,'asset_&amp;_open_positions'!$E:$M, 6, FALSE))),VLOOKUP(trading_client_detail!$E1305,'asset_&amp;_open_positions'!$E:$M, 8, FALSE),IF(NOT(ISERROR(VLOOKUP($A1305,'asset_&amp;_open_positions'!$E:$M, 6, FALSE))),VLOOKUP($A1305,'asset_&amp;_open_positions'!$E:$M, 8, FALSE),1))),"")</f>
        <v/>
      </c>
      <c r="D1305" s="42" t="str">
        <f>IF(trading_client_detail!$A1305&lt;&gt;"",IF(OR(LEFT(trading_client_detail!$F1305,3)="USD",RIGHT(trading_client_detail!$F1305,3)="USD",LEFT(trading_client_detail!$F1305,3)="EUR",RIGHT(trading_client_detail!$F1305,3)="EUR"),"",trading_client_detail!$G1305),"")</f>
        <v/>
      </c>
    </row>
    <row r="1306" spans="1:4" x14ac:dyDescent="0.25">
      <c r="A1306" t="str">
        <f>IF(AND(trading_client_detail!$A1306&lt;&gt;"",ROUND(trading_client_detail!$G1306,0)&lt;&gt;0),IF(OR(LEFT(trading_client_detail!$F1306,3)="USD",RIGHT(trading_client_detail!$F1306,3)="USD",LEFT(trading_client_detail!$F1306,3)="EUR",RIGHT(trading_client_detail!$F1306,3)="EUR"),"",IF(NOT(ISERROR(VLOOKUP(trading_client_detail!$E1306,'asset_&amp;_open_positions'!$E:$M, 9, FALSE))),VLOOKUP(trading_client_detail!$E1306,'asset_&amp;_open_positions'!$E:$M, 9, FALSE),IF(NOT(ISERROR(VLOOKUP(trading_client_detail!$F1306,'asset_&amp;_open_positions'!$E:$M, 9, FALSE))),VLOOKUP(trading_client_detail!$F1306,'asset_&amp;_open_positions'!$E:$M, 9, FALSE),RIGHT(trading_client_detail!$F1306,LEN(trading_client_detail!$F1306)-1)))),"")</f>
        <v/>
      </c>
      <c r="B1306" t="str">
        <f>IF(AND(trading_client_detail!$A1306&lt;&gt;"",ROUND(trading_client_detail!$G1306,0)&lt;&gt;0),IF(OR(LEFT(trading_client_detail!$F1306,3)="USD",RIGHT(trading_client_detail!$F1306,3)="USD"),"",IF(NOT(ISERROR(VLOOKUP(trading_client_detail!$E1306,'asset_&amp;_open_positions'!$E:$M, 6, FALSE))),VLOOKUP(trading_client_detail!$E1306,'asset_&amp;_open_positions'!$E:$M, 6, FALSE),IF(NOT(ISERROR(VLOOKUP($A1306,'asset_&amp;_open_positions'!$E:$M, 6, FALSE))),VLOOKUP($A1306,'asset_&amp;_open_positions'!$E:$M, 6, FALSE),"ASSET"))),"")</f>
        <v/>
      </c>
      <c r="C1306" t="str">
        <f>IF(AND(trading_client_detail!$A1306&lt;&gt;"",ROUND(trading_client_detail!$G1306,0)&lt;&gt;0),IF(OR(LEFT(trading_client_detail!$F1306,3)="USD",RIGHT(trading_client_detail!$F1306,3)="USD"),"",IF(NOT(ISERROR(VLOOKUP(trading_client_detail!$E1306,'asset_&amp;_open_positions'!$E:$M, 6, FALSE))),VLOOKUP(trading_client_detail!$E1306,'asset_&amp;_open_positions'!$E:$M, 8, FALSE),IF(NOT(ISERROR(VLOOKUP($A1306,'asset_&amp;_open_positions'!$E:$M, 6, FALSE))),VLOOKUP($A1306,'asset_&amp;_open_positions'!$E:$M, 8, FALSE),1))),"")</f>
        <v/>
      </c>
      <c r="D1306" s="42" t="str">
        <f>IF(trading_client_detail!$A1306&lt;&gt;"",IF(OR(LEFT(trading_client_detail!$F1306,3)="USD",RIGHT(trading_client_detail!$F1306,3)="USD",LEFT(trading_client_detail!$F1306,3)="EUR",RIGHT(trading_client_detail!$F1306,3)="EUR"),"",trading_client_detail!$G1306),"")</f>
        <v/>
      </c>
    </row>
    <row r="1307" spans="1:4" x14ac:dyDescent="0.25">
      <c r="A1307" t="str">
        <f>IF(AND(trading_client_detail!$A1307&lt;&gt;"",ROUND(trading_client_detail!$G1307,0)&lt;&gt;0),IF(OR(LEFT(trading_client_detail!$F1307,3)="USD",RIGHT(trading_client_detail!$F1307,3)="USD",LEFT(trading_client_detail!$F1307,3)="EUR",RIGHT(trading_client_detail!$F1307,3)="EUR"),"",IF(NOT(ISERROR(VLOOKUP(trading_client_detail!$E1307,'asset_&amp;_open_positions'!$E:$M, 9, FALSE))),VLOOKUP(trading_client_detail!$E1307,'asset_&amp;_open_positions'!$E:$M, 9, FALSE),IF(NOT(ISERROR(VLOOKUP(trading_client_detail!$F1307,'asset_&amp;_open_positions'!$E:$M, 9, FALSE))),VLOOKUP(trading_client_detail!$F1307,'asset_&amp;_open_positions'!$E:$M, 9, FALSE),RIGHT(trading_client_detail!$F1307,LEN(trading_client_detail!$F1307)-1)))),"")</f>
        <v/>
      </c>
      <c r="B1307" t="str">
        <f>IF(AND(trading_client_detail!$A1307&lt;&gt;"",ROUND(trading_client_detail!$G1307,0)&lt;&gt;0),IF(OR(LEFT(trading_client_detail!$F1307,3)="USD",RIGHT(trading_client_detail!$F1307,3)="USD"),"",IF(NOT(ISERROR(VLOOKUP(trading_client_detail!$E1307,'asset_&amp;_open_positions'!$E:$M, 6, FALSE))),VLOOKUP(trading_client_detail!$E1307,'asset_&amp;_open_positions'!$E:$M, 6, FALSE),IF(NOT(ISERROR(VLOOKUP($A1307,'asset_&amp;_open_positions'!$E:$M, 6, FALSE))),VLOOKUP($A1307,'asset_&amp;_open_positions'!$E:$M, 6, FALSE),"ASSET"))),"")</f>
        <v/>
      </c>
      <c r="C1307" t="str">
        <f>IF(AND(trading_client_detail!$A1307&lt;&gt;"",ROUND(trading_client_detail!$G1307,0)&lt;&gt;0),IF(OR(LEFT(trading_client_detail!$F1307,3)="USD",RIGHT(trading_client_detail!$F1307,3)="USD"),"",IF(NOT(ISERROR(VLOOKUP(trading_client_detail!$E1307,'asset_&amp;_open_positions'!$E:$M, 6, FALSE))),VLOOKUP(trading_client_detail!$E1307,'asset_&amp;_open_positions'!$E:$M, 8, FALSE),IF(NOT(ISERROR(VLOOKUP($A1307,'asset_&amp;_open_positions'!$E:$M, 6, FALSE))),VLOOKUP($A1307,'asset_&amp;_open_positions'!$E:$M, 8, FALSE),1))),"")</f>
        <v/>
      </c>
      <c r="D1307" s="42" t="str">
        <f>IF(trading_client_detail!$A1307&lt;&gt;"",IF(OR(LEFT(trading_client_detail!$F1307,3)="USD",RIGHT(trading_client_detail!$F1307,3)="USD",LEFT(trading_client_detail!$F1307,3)="EUR",RIGHT(trading_client_detail!$F1307,3)="EUR"),"",trading_client_detail!$G1307),"")</f>
        <v/>
      </c>
    </row>
    <row r="1308" spans="1:4" x14ac:dyDescent="0.25">
      <c r="A1308" t="str">
        <f>IF(AND(trading_client_detail!$A1308&lt;&gt;"",ROUND(trading_client_detail!$G1308,0)&lt;&gt;0),IF(OR(LEFT(trading_client_detail!$F1308,3)="USD",RIGHT(trading_client_detail!$F1308,3)="USD",LEFT(trading_client_detail!$F1308,3)="EUR",RIGHT(trading_client_detail!$F1308,3)="EUR"),"",IF(NOT(ISERROR(VLOOKUP(trading_client_detail!$E1308,'asset_&amp;_open_positions'!$E:$M, 9, FALSE))),VLOOKUP(trading_client_detail!$E1308,'asset_&amp;_open_positions'!$E:$M, 9, FALSE),IF(NOT(ISERROR(VLOOKUP(trading_client_detail!$F1308,'asset_&amp;_open_positions'!$E:$M, 9, FALSE))),VLOOKUP(trading_client_detail!$F1308,'asset_&amp;_open_positions'!$E:$M, 9, FALSE),RIGHT(trading_client_detail!$F1308,LEN(trading_client_detail!$F1308)-1)))),"")</f>
        <v/>
      </c>
      <c r="B1308" t="str">
        <f>IF(AND(trading_client_detail!$A1308&lt;&gt;"",ROUND(trading_client_detail!$G1308,0)&lt;&gt;0),IF(OR(LEFT(trading_client_detail!$F1308,3)="USD",RIGHT(trading_client_detail!$F1308,3)="USD"),"",IF(NOT(ISERROR(VLOOKUP(trading_client_detail!$E1308,'asset_&amp;_open_positions'!$E:$M, 6, FALSE))),VLOOKUP(trading_client_detail!$E1308,'asset_&amp;_open_positions'!$E:$M, 6, FALSE),IF(NOT(ISERROR(VLOOKUP($A1308,'asset_&amp;_open_positions'!$E:$M, 6, FALSE))),VLOOKUP($A1308,'asset_&amp;_open_positions'!$E:$M, 6, FALSE),"ASSET"))),"")</f>
        <v/>
      </c>
      <c r="C1308" t="str">
        <f>IF(AND(trading_client_detail!$A1308&lt;&gt;"",ROUND(trading_client_detail!$G1308,0)&lt;&gt;0),IF(OR(LEFT(trading_client_detail!$F1308,3)="USD",RIGHT(trading_client_detail!$F1308,3)="USD"),"",IF(NOT(ISERROR(VLOOKUP(trading_client_detail!$E1308,'asset_&amp;_open_positions'!$E:$M, 6, FALSE))),VLOOKUP(trading_client_detail!$E1308,'asset_&amp;_open_positions'!$E:$M, 8, FALSE),IF(NOT(ISERROR(VLOOKUP($A1308,'asset_&amp;_open_positions'!$E:$M, 6, FALSE))),VLOOKUP($A1308,'asset_&amp;_open_positions'!$E:$M, 8, FALSE),1))),"")</f>
        <v/>
      </c>
      <c r="D1308" s="42" t="str">
        <f>IF(trading_client_detail!$A1308&lt;&gt;"",IF(OR(LEFT(trading_client_detail!$F1308,3)="USD",RIGHT(trading_client_detail!$F1308,3)="USD",LEFT(trading_client_detail!$F1308,3)="EUR",RIGHT(trading_client_detail!$F1308,3)="EUR"),"",trading_client_detail!$G1308),"")</f>
        <v/>
      </c>
    </row>
    <row r="1309" spans="1:4" x14ac:dyDescent="0.25">
      <c r="A1309" t="str">
        <f>IF(AND(trading_client_detail!$A1309&lt;&gt;"",ROUND(trading_client_detail!$G1309,0)&lt;&gt;0),IF(OR(LEFT(trading_client_detail!$F1309,3)="USD",RIGHT(trading_client_detail!$F1309,3)="USD",LEFT(trading_client_detail!$F1309,3)="EUR",RIGHT(trading_client_detail!$F1309,3)="EUR"),"",IF(NOT(ISERROR(VLOOKUP(trading_client_detail!$E1309,'asset_&amp;_open_positions'!$E:$M, 9, FALSE))),VLOOKUP(trading_client_detail!$E1309,'asset_&amp;_open_positions'!$E:$M, 9, FALSE),IF(NOT(ISERROR(VLOOKUP(trading_client_detail!$F1309,'asset_&amp;_open_positions'!$E:$M, 9, FALSE))),VLOOKUP(trading_client_detail!$F1309,'asset_&amp;_open_positions'!$E:$M, 9, FALSE),RIGHT(trading_client_detail!$F1309,LEN(trading_client_detail!$F1309)-1)))),"")</f>
        <v/>
      </c>
      <c r="B1309" t="str">
        <f>IF(AND(trading_client_detail!$A1309&lt;&gt;"",ROUND(trading_client_detail!$G1309,0)&lt;&gt;0),IF(OR(LEFT(trading_client_detail!$F1309,3)="USD",RIGHT(trading_client_detail!$F1309,3)="USD"),"",IF(NOT(ISERROR(VLOOKUP(trading_client_detail!$E1309,'asset_&amp;_open_positions'!$E:$M, 6, FALSE))),VLOOKUP(trading_client_detail!$E1309,'asset_&amp;_open_positions'!$E:$M, 6, FALSE),IF(NOT(ISERROR(VLOOKUP($A1309,'asset_&amp;_open_positions'!$E:$M, 6, FALSE))),VLOOKUP($A1309,'asset_&amp;_open_positions'!$E:$M, 6, FALSE),"ASSET"))),"")</f>
        <v/>
      </c>
      <c r="C1309" t="str">
        <f>IF(AND(trading_client_detail!$A1309&lt;&gt;"",ROUND(trading_client_detail!$G1309,0)&lt;&gt;0),IF(OR(LEFT(trading_client_detail!$F1309,3)="USD",RIGHT(trading_client_detail!$F1309,3)="USD"),"",IF(NOT(ISERROR(VLOOKUP(trading_client_detail!$E1309,'asset_&amp;_open_positions'!$E:$M, 6, FALSE))),VLOOKUP(trading_client_detail!$E1309,'asset_&amp;_open_positions'!$E:$M, 8, FALSE),IF(NOT(ISERROR(VLOOKUP($A1309,'asset_&amp;_open_positions'!$E:$M, 6, FALSE))),VLOOKUP($A1309,'asset_&amp;_open_positions'!$E:$M, 8, FALSE),1))),"")</f>
        <v/>
      </c>
      <c r="D1309" s="42" t="str">
        <f>IF(trading_client_detail!$A1309&lt;&gt;"",IF(OR(LEFT(trading_client_detail!$F1309,3)="USD",RIGHT(trading_client_detail!$F1309,3)="USD",LEFT(trading_client_detail!$F1309,3)="EUR",RIGHT(trading_client_detail!$F1309,3)="EUR"),"",trading_client_detail!$G1309),"")</f>
        <v/>
      </c>
    </row>
    <row r="1310" spans="1:4" x14ac:dyDescent="0.25">
      <c r="A1310" t="str">
        <f>IF(AND(trading_client_detail!$A1310&lt;&gt;"",ROUND(trading_client_detail!$G1310,0)&lt;&gt;0),IF(OR(LEFT(trading_client_detail!$F1310,3)="USD",RIGHT(trading_client_detail!$F1310,3)="USD",LEFT(trading_client_detail!$F1310,3)="EUR",RIGHT(trading_client_detail!$F1310,3)="EUR"),"",IF(NOT(ISERROR(VLOOKUP(trading_client_detail!$E1310,'asset_&amp;_open_positions'!$E:$M, 9, FALSE))),VLOOKUP(trading_client_detail!$E1310,'asset_&amp;_open_positions'!$E:$M, 9, FALSE),IF(NOT(ISERROR(VLOOKUP(trading_client_detail!$F1310,'asset_&amp;_open_positions'!$E:$M, 9, FALSE))),VLOOKUP(trading_client_detail!$F1310,'asset_&amp;_open_positions'!$E:$M, 9, FALSE),RIGHT(trading_client_detail!$F1310,LEN(trading_client_detail!$F1310)-1)))),"")</f>
        <v/>
      </c>
      <c r="B1310" t="str">
        <f>IF(AND(trading_client_detail!$A1310&lt;&gt;"",ROUND(trading_client_detail!$G1310,0)&lt;&gt;0),IF(OR(LEFT(trading_client_detail!$F1310,3)="USD",RIGHT(trading_client_detail!$F1310,3)="USD"),"",IF(NOT(ISERROR(VLOOKUP(trading_client_detail!$E1310,'asset_&amp;_open_positions'!$E:$M, 6, FALSE))),VLOOKUP(trading_client_detail!$E1310,'asset_&amp;_open_positions'!$E:$M, 6, FALSE),IF(NOT(ISERROR(VLOOKUP($A1310,'asset_&amp;_open_positions'!$E:$M, 6, FALSE))),VLOOKUP($A1310,'asset_&amp;_open_positions'!$E:$M, 6, FALSE),"ASSET"))),"")</f>
        <v/>
      </c>
      <c r="C1310" t="str">
        <f>IF(AND(trading_client_detail!$A1310&lt;&gt;"",ROUND(trading_client_detail!$G1310,0)&lt;&gt;0),IF(OR(LEFT(trading_client_detail!$F1310,3)="USD",RIGHT(trading_client_detail!$F1310,3)="USD"),"",IF(NOT(ISERROR(VLOOKUP(trading_client_detail!$E1310,'asset_&amp;_open_positions'!$E:$M, 6, FALSE))),VLOOKUP(trading_client_detail!$E1310,'asset_&amp;_open_positions'!$E:$M, 8, FALSE),IF(NOT(ISERROR(VLOOKUP($A1310,'asset_&amp;_open_positions'!$E:$M, 6, FALSE))),VLOOKUP($A1310,'asset_&amp;_open_positions'!$E:$M, 8, FALSE),1))),"")</f>
        <v/>
      </c>
      <c r="D1310" s="42" t="str">
        <f>IF(trading_client_detail!$A1310&lt;&gt;"",IF(OR(LEFT(trading_client_detail!$F1310,3)="USD",RIGHT(trading_client_detail!$F1310,3)="USD",LEFT(trading_client_detail!$F1310,3)="EUR",RIGHT(trading_client_detail!$F1310,3)="EUR"),"",trading_client_detail!$G1310),"")</f>
        <v/>
      </c>
    </row>
    <row r="1311" spans="1:4" x14ac:dyDescent="0.25">
      <c r="A1311" t="str">
        <f>IF(AND(trading_client_detail!$A1311&lt;&gt;"",ROUND(trading_client_detail!$G1311,0)&lt;&gt;0),IF(OR(LEFT(trading_client_detail!$F1311,3)="USD",RIGHT(trading_client_detail!$F1311,3)="USD",LEFT(trading_client_detail!$F1311,3)="EUR",RIGHT(trading_client_detail!$F1311,3)="EUR"),"",IF(NOT(ISERROR(VLOOKUP(trading_client_detail!$E1311,'asset_&amp;_open_positions'!$E:$M, 9, FALSE))),VLOOKUP(trading_client_detail!$E1311,'asset_&amp;_open_positions'!$E:$M, 9, FALSE),IF(NOT(ISERROR(VLOOKUP(trading_client_detail!$F1311,'asset_&amp;_open_positions'!$E:$M, 9, FALSE))),VLOOKUP(trading_client_detail!$F1311,'asset_&amp;_open_positions'!$E:$M, 9, FALSE),RIGHT(trading_client_detail!$F1311,LEN(trading_client_detail!$F1311)-1)))),"")</f>
        <v/>
      </c>
      <c r="B1311" t="str">
        <f>IF(AND(trading_client_detail!$A1311&lt;&gt;"",ROUND(trading_client_detail!$G1311,0)&lt;&gt;0),IF(OR(LEFT(trading_client_detail!$F1311,3)="USD",RIGHT(trading_client_detail!$F1311,3)="USD"),"",IF(NOT(ISERROR(VLOOKUP(trading_client_detail!$E1311,'asset_&amp;_open_positions'!$E:$M, 6, FALSE))),VLOOKUP(trading_client_detail!$E1311,'asset_&amp;_open_positions'!$E:$M, 6, FALSE),IF(NOT(ISERROR(VLOOKUP($A1311,'asset_&amp;_open_positions'!$E:$M, 6, FALSE))),VLOOKUP($A1311,'asset_&amp;_open_positions'!$E:$M, 6, FALSE),"ASSET"))),"")</f>
        <v/>
      </c>
      <c r="C1311" t="str">
        <f>IF(AND(trading_client_detail!$A1311&lt;&gt;"",ROUND(trading_client_detail!$G1311,0)&lt;&gt;0),IF(OR(LEFT(trading_client_detail!$F1311,3)="USD",RIGHT(trading_client_detail!$F1311,3)="USD"),"",IF(NOT(ISERROR(VLOOKUP(trading_client_detail!$E1311,'asset_&amp;_open_positions'!$E:$M, 6, FALSE))),VLOOKUP(trading_client_detail!$E1311,'asset_&amp;_open_positions'!$E:$M, 8, FALSE),IF(NOT(ISERROR(VLOOKUP($A1311,'asset_&amp;_open_positions'!$E:$M, 6, FALSE))),VLOOKUP($A1311,'asset_&amp;_open_positions'!$E:$M, 8, FALSE),1))),"")</f>
        <v/>
      </c>
      <c r="D1311" s="42" t="str">
        <f>IF(trading_client_detail!$A1311&lt;&gt;"",IF(OR(LEFT(trading_client_detail!$F1311,3)="USD",RIGHT(trading_client_detail!$F1311,3)="USD",LEFT(trading_client_detail!$F1311,3)="EUR",RIGHT(trading_client_detail!$F1311,3)="EUR"),"",trading_client_detail!$G1311),"")</f>
        <v/>
      </c>
    </row>
    <row r="1312" spans="1:4" x14ac:dyDescent="0.25">
      <c r="A1312" t="str">
        <f>IF(AND(trading_client_detail!$A1312&lt;&gt;"",ROUND(trading_client_detail!$G1312,0)&lt;&gt;0),IF(OR(LEFT(trading_client_detail!$F1312,3)="USD",RIGHT(trading_client_detail!$F1312,3)="USD",LEFT(trading_client_detail!$F1312,3)="EUR",RIGHT(trading_client_detail!$F1312,3)="EUR"),"",IF(NOT(ISERROR(VLOOKUP(trading_client_detail!$E1312,'asset_&amp;_open_positions'!$E:$M, 9, FALSE))),VLOOKUP(trading_client_detail!$E1312,'asset_&amp;_open_positions'!$E:$M, 9, FALSE),IF(NOT(ISERROR(VLOOKUP(trading_client_detail!$F1312,'asset_&amp;_open_positions'!$E:$M, 9, FALSE))),VLOOKUP(trading_client_detail!$F1312,'asset_&amp;_open_positions'!$E:$M, 9, FALSE),RIGHT(trading_client_detail!$F1312,LEN(trading_client_detail!$F1312)-1)))),"")</f>
        <v/>
      </c>
      <c r="B1312" t="str">
        <f>IF(AND(trading_client_detail!$A1312&lt;&gt;"",ROUND(trading_client_detail!$G1312,0)&lt;&gt;0),IF(OR(LEFT(trading_client_detail!$F1312,3)="USD",RIGHT(trading_client_detail!$F1312,3)="USD"),"",IF(NOT(ISERROR(VLOOKUP(trading_client_detail!$E1312,'asset_&amp;_open_positions'!$E:$M, 6, FALSE))),VLOOKUP(trading_client_detail!$E1312,'asset_&amp;_open_positions'!$E:$M, 6, FALSE),IF(NOT(ISERROR(VLOOKUP($A1312,'asset_&amp;_open_positions'!$E:$M, 6, FALSE))),VLOOKUP($A1312,'asset_&amp;_open_positions'!$E:$M, 6, FALSE),"ASSET"))),"")</f>
        <v/>
      </c>
      <c r="C1312" t="str">
        <f>IF(AND(trading_client_detail!$A1312&lt;&gt;"",ROUND(trading_client_detail!$G1312,0)&lt;&gt;0),IF(OR(LEFT(trading_client_detail!$F1312,3)="USD",RIGHT(trading_client_detail!$F1312,3)="USD"),"",IF(NOT(ISERROR(VLOOKUP(trading_client_detail!$E1312,'asset_&amp;_open_positions'!$E:$M, 6, FALSE))),VLOOKUP(trading_client_detail!$E1312,'asset_&amp;_open_positions'!$E:$M, 8, FALSE),IF(NOT(ISERROR(VLOOKUP($A1312,'asset_&amp;_open_positions'!$E:$M, 6, FALSE))),VLOOKUP($A1312,'asset_&amp;_open_positions'!$E:$M, 8, FALSE),1))),"")</f>
        <v/>
      </c>
      <c r="D1312" s="42" t="str">
        <f>IF(trading_client_detail!$A1312&lt;&gt;"",IF(OR(LEFT(trading_client_detail!$F1312,3)="USD",RIGHT(trading_client_detail!$F1312,3)="USD",LEFT(trading_client_detail!$F1312,3)="EUR",RIGHT(trading_client_detail!$F1312,3)="EUR"),"",trading_client_detail!$G1312),"")</f>
        <v/>
      </c>
    </row>
    <row r="1313" spans="1:4" x14ac:dyDescent="0.25">
      <c r="A1313" t="str">
        <f>IF(AND(trading_client_detail!$A1313&lt;&gt;"",ROUND(trading_client_detail!$G1313,0)&lt;&gt;0),IF(OR(LEFT(trading_client_detail!$F1313,3)="USD",RIGHT(trading_client_detail!$F1313,3)="USD",LEFT(trading_client_detail!$F1313,3)="EUR",RIGHT(trading_client_detail!$F1313,3)="EUR"),"",IF(NOT(ISERROR(VLOOKUP(trading_client_detail!$E1313,'asset_&amp;_open_positions'!$E:$M, 9, FALSE))),VLOOKUP(trading_client_detail!$E1313,'asset_&amp;_open_positions'!$E:$M, 9, FALSE),IF(NOT(ISERROR(VLOOKUP(trading_client_detail!$F1313,'asset_&amp;_open_positions'!$E:$M, 9, FALSE))),VLOOKUP(trading_client_detail!$F1313,'asset_&amp;_open_positions'!$E:$M, 9, FALSE),RIGHT(trading_client_detail!$F1313,LEN(trading_client_detail!$F1313)-1)))),"")</f>
        <v/>
      </c>
      <c r="B1313" t="str">
        <f>IF(AND(trading_client_detail!$A1313&lt;&gt;"",ROUND(trading_client_detail!$G1313,0)&lt;&gt;0),IF(OR(LEFT(trading_client_detail!$F1313,3)="USD",RIGHT(trading_client_detail!$F1313,3)="USD"),"",IF(NOT(ISERROR(VLOOKUP(trading_client_detail!$E1313,'asset_&amp;_open_positions'!$E:$M, 6, FALSE))),VLOOKUP(trading_client_detail!$E1313,'asset_&amp;_open_positions'!$E:$M, 6, FALSE),IF(NOT(ISERROR(VLOOKUP($A1313,'asset_&amp;_open_positions'!$E:$M, 6, FALSE))),VLOOKUP($A1313,'asset_&amp;_open_positions'!$E:$M, 6, FALSE),"ASSET"))),"")</f>
        <v/>
      </c>
      <c r="C1313" t="str">
        <f>IF(AND(trading_client_detail!$A1313&lt;&gt;"",ROUND(trading_client_detail!$G1313,0)&lt;&gt;0),IF(OR(LEFT(trading_client_detail!$F1313,3)="USD",RIGHT(trading_client_detail!$F1313,3)="USD"),"",IF(NOT(ISERROR(VLOOKUP(trading_client_detail!$E1313,'asset_&amp;_open_positions'!$E:$M, 6, FALSE))),VLOOKUP(trading_client_detail!$E1313,'asset_&amp;_open_positions'!$E:$M, 8, FALSE),IF(NOT(ISERROR(VLOOKUP($A1313,'asset_&amp;_open_positions'!$E:$M, 6, FALSE))),VLOOKUP($A1313,'asset_&amp;_open_positions'!$E:$M, 8, FALSE),1))),"")</f>
        <v/>
      </c>
      <c r="D1313" s="42" t="str">
        <f>IF(trading_client_detail!$A1313&lt;&gt;"",IF(OR(LEFT(trading_client_detail!$F1313,3)="USD",RIGHT(trading_client_detail!$F1313,3)="USD",LEFT(trading_client_detail!$F1313,3)="EUR",RIGHT(trading_client_detail!$F1313,3)="EUR"),"",trading_client_detail!$G1313),"")</f>
        <v/>
      </c>
    </row>
    <row r="1314" spans="1:4" x14ac:dyDescent="0.25">
      <c r="A1314" t="str">
        <f>IF(AND(trading_client_detail!$A1314&lt;&gt;"",ROUND(trading_client_detail!$G1314,0)&lt;&gt;0),IF(OR(LEFT(trading_client_detail!$F1314,3)="USD",RIGHT(trading_client_detail!$F1314,3)="USD",LEFT(trading_client_detail!$F1314,3)="EUR",RIGHT(trading_client_detail!$F1314,3)="EUR"),"",IF(NOT(ISERROR(VLOOKUP(trading_client_detail!$E1314,'asset_&amp;_open_positions'!$E:$M, 9, FALSE))),VLOOKUP(trading_client_detail!$E1314,'asset_&amp;_open_positions'!$E:$M, 9, FALSE),IF(NOT(ISERROR(VLOOKUP(trading_client_detail!$F1314,'asset_&amp;_open_positions'!$E:$M, 9, FALSE))),VLOOKUP(trading_client_detail!$F1314,'asset_&amp;_open_positions'!$E:$M, 9, FALSE),RIGHT(trading_client_detail!$F1314,LEN(trading_client_detail!$F1314)-1)))),"")</f>
        <v/>
      </c>
      <c r="B1314" t="str">
        <f>IF(AND(trading_client_detail!$A1314&lt;&gt;"",ROUND(trading_client_detail!$G1314,0)&lt;&gt;0),IF(OR(LEFT(trading_client_detail!$F1314,3)="USD",RIGHT(trading_client_detail!$F1314,3)="USD"),"",IF(NOT(ISERROR(VLOOKUP(trading_client_detail!$E1314,'asset_&amp;_open_positions'!$E:$M, 6, FALSE))),VLOOKUP(trading_client_detail!$E1314,'asset_&amp;_open_positions'!$E:$M, 6, FALSE),IF(NOT(ISERROR(VLOOKUP($A1314,'asset_&amp;_open_positions'!$E:$M, 6, FALSE))),VLOOKUP($A1314,'asset_&amp;_open_positions'!$E:$M, 6, FALSE),"ASSET"))),"")</f>
        <v/>
      </c>
      <c r="C1314" t="str">
        <f>IF(AND(trading_client_detail!$A1314&lt;&gt;"",ROUND(trading_client_detail!$G1314,0)&lt;&gt;0),IF(OR(LEFT(trading_client_detail!$F1314,3)="USD",RIGHT(trading_client_detail!$F1314,3)="USD"),"",IF(NOT(ISERROR(VLOOKUP(trading_client_detail!$E1314,'asset_&amp;_open_positions'!$E:$M, 6, FALSE))),VLOOKUP(trading_client_detail!$E1314,'asset_&amp;_open_positions'!$E:$M, 8, FALSE),IF(NOT(ISERROR(VLOOKUP($A1314,'asset_&amp;_open_positions'!$E:$M, 6, FALSE))),VLOOKUP($A1314,'asset_&amp;_open_positions'!$E:$M, 8, FALSE),1))),"")</f>
        <v/>
      </c>
      <c r="D1314" s="42" t="str">
        <f>IF(trading_client_detail!$A1314&lt;&gt;"",IF(OR(LEFT(trading_client_detail!$F1314,3)="USD",RIGHT(trading_client_detail!$F1314,3)="USD",LEFT(trading_client_detail!$F1314,3)="EUR",RIGHT(trading_client_detail!$F1314,3)="EUR"),"",trading_client_detail!$G1314),"")</f>
        <v/>
      </c>
    </row>
    <row r="1315" spans="1:4" x14ac:dyDescent="0.25">
      <c r="A1315" t="str">
        <f>IF(AND(trading_client_detail!$A1315&lt;&gt;"",ROUND(trading_client_detail!$G1315,0)&lt;&gt;0),IF(OR(LEFT(trading_client_detail!$F1315,3)="USD",RIGHT(trading_client_detail!$F1315,3)="USD",LEFT(trading_client_detail!$F1315,3)="EUR",RIGHT(trading_client_detail!$F1315,3)="EUR"),"",IF(NOT(ISERROR(VLOOKUP(trading_client_detail!$E1315,'asset_&amp;_open_positions'!$E:$M, 9, FALSE))),VLOOKUP(trading_client_detail!$E1315,'asset_&amp;_open_positions'!$E:$M, 9, FALSE),IF(NOT(ISERROR(VLOOKUP(trading_client_detail!$F1315,'asset_&amp;_open_positions'!$E:$M, 9, FALSE))),VLOOKUP(trading_client_detail!$F1315,'asset_&amp;_open_positions'!$E:$M, 9, FALSE),RIGHT(trading_client_detail!$F1315,LEN(trading_client_detail!$F1315)-1)))),"")</f>
        <v/>
      </c>
      <c r="B1315" t="str">
        <f>IF(AND(trading_client_detail!$A1315&lt;&gt;"",ROUND(trading_client_detail!$G1315,0)&lt;&gt;0),IF(OR(LEFT(trading_client_detail!$F1315,3)="USD",RIGHT(trading_client_detail!$F1315,3)="USD"),"",IF(NOT(ISERROR(VLOOKUP(trading_client_detail!$E1315,'asset_&amp;_open_positions'!$E:$M, 6, FALSE))),VLOOKUP(trading_client_detail!$E1315,'asset_&amp;_open_positions'!$E:$M, 6, FALSE),IF(NOT(ISERROR(VLOOKUP($A1315,'asset_&amp;_open_positions'!$E:$M, 6, FALSE))),VLOOKUP($A1315,'asset_&amp;_open_positions'!$E:$M, 6, FALSE),"ASSET"))),"")</f>
        <v/>
      </c>
      <c r="C1315" t="str">
        <f>IF(AND(trading_client_detail!$A1315&lt;&gt;"",ROUND(trading_client_detail!$G1315,0)&lt;&gt;0),IF(OR(LEFT(trading_client_detail!$F1315,3)="USD",RIGHT(trading_client_detail!$F1315,3)="USD"),"",IF(NOT(ISERROR(VLOOKUP(trading_client_detail!$E1315,'asset_&amp;_open_positions'!$E:$M, 6, FALSE))),VLOOKUP(trading_client_detail!$E1315,'asset_&amp;_open_positions'!$E:$M, 8, FALSE),IF(NOT(ISERROR(VLOOKUP($A1315,'asset_&amp;_open_positions'!$E:$M, 6, FALSE))),VLOOKUP($A1315,'asset_&amp;_open_positions'!$E:$M, 8, FALSE),1))),"")</f>
        <v/>
      </c>
      <c r="D1315" s="42" t="str">
        <f>IF(trading_client_detail!$A1315&lt;&gt;"",IF(OR(LEFT(trading_client_detail!$F1315,3)="USD",RIGHT(trading_client_detail!$F1315,3)="USD",LEFT(trading_client_detail!$F1315,3)="EUR",RIGHT(trading_client_detail!$F1315,3)="EUR"),"",trading_client_detail!$G1315),"")</f>
        <v/>
      </c>
    </row>
    <row r="1316" spans="1:4" x14ac:dyDescent="0.25">
      <c r="A1316" t="str">
        <f>IF(AND(trading_client_detail!$A1316&lt;&gt;"",ROUND(trading_client_detail!$G1316,0)&lt;&gt;0),IF(OR(LEFT(trading_client_detail!$F1316,3)="USD",RIGHT(trading_client_detail!$F1316,3)="USD",LEFT(trading_client_detail!$F1316,3)="EUR",RIGHT(trading_client_detail!$F1316,3)="EUR"),"",IF(NOT(ISERROR(VLOOKUP(trading_client_detail!$E1316,'asset_&amp;_open_positions'!$E:$M, 9, FALSE))),VLOOKUP(trading_client_detail!$E1316,'asset_&amp;_open_positions'!$E:$M, 9, FALSE),IF(NOT(ISERROR(VLOOKUP(trading_client_detail!$F1316,'asset_&amp;_open_positions'!$E:$M, 9, FALSE))),VLOOKUP(trading_client_detail!$F1316,'asset_&amp;_open_positions'!$E:$M, 9, FALSE),RIGHT(trading_client_detail!$F1316,LEN(trading_client_detail!$F1316)-1)))),"")</f>
        <v/>
      </c>
      <c r="B1316" t="str">
        <f>IF(AND(trading_client_detail!$A1316&lt;&gt;"",ROUND(trading_client_detail!$G1316,0)&lt;&gt;0),IF(OR(LEFT(trading_client_detail!$F1316,3)="USD",RIGHT(trading_client_detail!$F1316,3)="USD"),"",IF(NOT(ISERROR(VLOOKUP(trading_client_detail!$E1316,'asset_&amp;_open_positions'!$E:$M, 6, FALSE))),VLOOKUP(trading_client_detail!$E1316,'asset_&amp;_open_positions'!$E:$M, 6, FALSE),IF(NOT(ISERROR(VLOOKUP($A1316,'asset_&amp;_open_positions'!$E:$M, 6, FALSE))),VLOOKUP($A1316,'asset_&amp;_open_positions'!$E:$M, 6, FALSE),"ASSET"))),"")</f>
        <v/>
      </c>
      <c r="C1316" t="str">
        <f>IF(AND(trading_client_detail!$A1316&lt;&gt;"",ROUND(trading_client_detail!$G1316,0)&lt;&gt;0),IF(OR(LEFT(trading_client_detail!$F1316,3)="USD",RIGHT(trading_client_detail!$F1316,3)="USD"),"",IF(NOT(ISERROR(VLOOKUP(trading_client_detail!$E1316,'asset_&amp;_open_positions'!$E:$M, 6, FALSE))),VLOOKUP(trading_client_detail!$E1316,'asset_&amp;_open_positions'!$E:$M, 8, FALSE),IF(NOT(ISERROR(VLOOKUP($A1316,'asset_&amp;_open_positions'!$E:$M, 6, FALSE))),VLOOKUP($A1316,'asset_&amp;_open_positions'!$E:$M, 8, FALSE),1))),"")</f>
        <v/>
      </c>
      <c r="D1316" s="42" t="str">
        <f>IF(trading_client_detail!$A1316&lt;&gt;"",IF(OR(LEFT(trading_client_detail!$F1316,3)="USD",RIGHT(trading_client_detail!$F1316,3)="USD",LEFT(trading_client_detail!$F1316,3)="EUR",RIGHT(trading_client_detail!$F1316,3)="EUR"),"",trading_client_detail!$G1316),"")</f>
        <v/>
      </c>
    </row>
    <row r="1317" spans="1:4" x14ac:dyDescent="0.25">
      <c r="A1317" t="str">
        <f>IF(AND(trading_client_detail!$A1317&lt;&gt;"",ROUND(trading_client_detail!$G1317,0)&lt;&gt;0),IF(OR(LEFT(trading_client_detail!$F1317,3)="USD",RIGHT(trading_client_detail!$F1317,3)="USD",LEFT(trading_client_detail!$F1317,3)="EUR",RIGHT(trading_client_detail!$F1317,3)="EUR"),"",IF(NOT(ISERROR(VLOOKUP(trading_client_detail!$E1317,'asset_&amp;_open_positions'!$E:$M, 9, FALSE))),VLOOKUP(trading_client_detail!$E1317,'asset_&amp;_open_positions'!$E:$M, 9, FALSE),IF(NOT(ISERROR(VLOOKUP(trading_client_detail!$F1317,'asset_&amp;_open_positions'!$E:$M, 9, FALSE))),VLOOKUP(trading_client_detail!$F1317,'asset_&amp;_open_positions'!$E:$M, 9, FALSE),RIGHT(trading_client_detail!$F1317,LEN(trading_client_detail!$F1317)-1)))),"")</f>
        <v/>
      </c>
      <c r="B1317" t="str">
        <f>IF(AND(trading_client_detail!$A1317&lt;&gt;"",ROUND(trading_client_detail!$G1317,0)&lt;&gt;0),IF(OR(LEFT(trading_client_detail!$F1317,3)="USD",RIGHT(trading_client_detail!$F1317,3)="USD"),"",IF(NOT(ISERROR(VLOOKUP(trading_client_detail!$E1317,'asset_&amp;_open_positions'!$E:$M, 6, FALSE))),VLOOKUP(trading_client_detail!$E1317,'asset_&amp;_open_positions'!$E:$M, 6, FALSE),IF(NOT(ISERROR(VLOOKUP($A1317,'asset_&amp;_open_positions'!$E:$M, 6, FALSE))),VLOOKUP($A1317,'asset_&amp;_open_positions'!$E:$M, 6, FALSE),"ASSET"))),"")</f>
        <v/>
      </c>
      <c r="C1317" t="str">
        <f>IF(AND(trading_client_detail!$A1317&lt;&gt;"",ROUND(trading_client_detail!$G1317,0)&lt;&gt;0),IF(OR(LEFT(trading_client_detail!$F1317,3)="USD",RIGHT(trading_client_detail!$F1317,3)="USD"),"",IF(NOT(ISERROR(VLOOKUP(trading_client_detail!$E1317,'asset_&amp;_open_positions'!$E:$M, 6, FALSE))),VLOOKUP(trading_client_detail!$E1317,'asset_&amp;_open_positions'!$E:$M, 8, FALSE),IF(NOT(ISERROR(VLOOKUP($A1317,'asset_&amp;_open_positions'!$E:$M, 6, FALSE))),VLOOKUP($A1317,'asset_&amp;_open_positions'!$E:$M, 8, FALSE),1))),"")</f>
        <v/>
      </c>
      <c r="D1317" s="42" t="str">
        <f>IF(trading_client_detail!$A1317&lt;&gt;"",IF(OR(LEFT(trading_client_detail!$F1317,3)="USD",RIGHT(trading_client_detail!$F1317,3)="USD",LEFT(trading_client_detail!$F1317,3)="EUR",RIGHT(trading_client_detail!$F1317,3)="EUR"),"",trading_client_detail!$G1317),"")</f>
        <v/>
      </c>
    </row>
    <row r="1318" spans="1:4" x14ac:dyDescent="0.25">
      <c r="A1318" t="str">
        <f>IF(AND(trading_client_detail!$A1318&lt;&gt;"",ROUND(trading_client_detail!$G1318,0)&lt;&gt;0),IF(OR(LEFT(trading_client_detail!$F1318,3)="USD",RIGHT(trading_client_detail!$F1318,3)="USD",LEFT(trading_client_detail!$F1318,3)="EUR",RIGHT(trading_client_detail!$F1318,3)="EUR"),"",IF(NOT(ISERROR(VLOOKUP(trading_client_detail!$E1318,'asset_&amp;_open_positions'!$E:$M, 9, FALSE))),VLOOKUP(trading_client_detail!$E1318,'asset_&amp;_open_positions'!$E:$M, 9, FALSE),IF(NOT(ISERROR(VLOOKUP(trading_client_detail!$F1318,'asset_&amp;_open_positions'!$E:$M, 9, FALSE))),VLOOKUP(trading_client_detail!$F1318,'asset_&amp;_open_positions'!$E:$M, 9, FALSE),RIGHT(trading_client_detail!$F1318,LEN(trading_client_detail!$F1318)-1)))),"")</f>
        <v/>
      </c>
      <c r="B1318" t="str">
        <f>IF(AND(trading_client_detail!$A1318&lt;&gt;"",ROUND(trading_client_detail!$G1318,0)&lt;&gt;0),IF(OR(LEFT(trading_client_detail!$F1318,3)="USD",RIGHT(trading_client_detail!$F1318,3)="USD"),"",IF(NOT(ISERROR(VLOOKUP(trading_client_detail!$E1318,'asset_&amp;_open_positions'!$E:$M, 6, FALSE))),VLOOKUP(trading_client_detail!$E1318,'asset_&amp;_open_positions'!$E:$M, 6, FALSE),IF(NOT(ISERROR(VLOOKUP($A1318,'asset_&amp;_open_positions'!$E:$M, 6, FALSE))),VLOOKUP($A1318,'asset_&amp;_open_positions'!$E:$M, 6, FALSE),"ASSET"))),"")</f>
        <v/>
      </c>
      <c r="C1318" t="str">
        <f>IF(AND(trading_client_detail!$A1318&lt;&gt;"",ROUND(trading_client_detail!$G1318,0)&lt;&gt;0),IF(OR(LEFT(trading_client_detail!$F1318,3)="USD",RIGHT(trading_client_detail!$F1318,3)="USD"),"",IF(NOT(ISERROR(VLOOKUP(trading_client_detail!$E1318,'asset_&amp;_open_positions'!$E:$M, 6, FALSE))),VLOOKUP(trading_client_detail!$E1318,'asset_&amp;_open_positions'!$E:$M, 8, FALSE),IF(NOT(ISERROR(VLOOKUP($A1318,'asset_&amp;_open_positions'!$E:$M, 6, FALSE))),VLOOKUP($A1318,'asset_&amp;_open_positions'!$E:$M, 8, FALSE),1))),"")</f>
        <v/>
      </c>
      <c r="D1318" s="42" t="str">
        <f>IF(trading_client_detail!$A1318&lt;&gt;"",IF(OR(LEFT(trading_client_detail!$F1318,3)="USD",RIGHT(trading_client_detail!$F1318,3)="USD",LEFT(trading_client_detail!$F1318,3)="EUR",RIGHT(trading_client_detail!$F1318,3)="EUR"),"",trading_client_detail!$G1318),"")</f>
        <v/>
      </c>
    </row>
    <row r="1319" spans="1:4" x14ac:dyDescent="0.25">
      <c r="A1319" t="str">
        <f>IF(AND(trading_client_detail!$A1319&lt;&gt;"",ROUND(trading_client_detail!$G1319,0)&lt;&gt;0),IF(OR(LEFT(trading_client_detail!$F1319,3)="USD",RIGHT(trading_client_detail!$F1319,3)="USD",LEFT(trading_client_detail!$F1319,3)="EUR",RIGHT(trading_client_detail!$F1319,3)="EUR"),"",IF(NOT(ISERROR(VLOOKUP(trading_client_detail!$E1319,'asset_&amp;_open_positions'!$E:$M, 9, FALSE))),VLOOKUP(trading_client_detail!$E1319,'asset_&amp;_open_positions'!$E:$M, 9, FALSE),IF(NOT(ISERROR(VLOOKUP(trading_client_detail!$F1319,'asset_&amp;_open_positions'!$E:$M, 9, FALSE))),VLOOKUP(trading_client_detail!$F1319,'asset_&amp;_open_positions'!$E:$M, 9, FALSE),RIGHT(trading_client_detail!$F1319,LEN(trading_client_detail!$F1319)-1)))),"")</f>
        <v/>
      </c>
      <c r="B1319" t="str">
        <f>IF(AND(trading_client_detail!$A1319&lt;&gt;"",ROUND(trading_client_detail!$G1319,0)&lt;&gt;0),IF(OR(LEFT(trading_client_detail!$F1319,3)="USD",RIGHT(trading_client_detail!$F1319,3)="USD"),"",IF(NOT(ISERROR(VLOOKUP(trading_client_detail!$E1319,'asset_&amp;_open_positions'!$E:$M, 6, FALSE))),VLOOKUP(trading_client_detail!$E1319,'asset_&amp;_open_positions'!$E:$M, 6, FALSE),IF(NOT(ISERROR(VLOOKUP($A1319,'asset_&amp;_open_positions'!$E:$M, 6, FALSE))),VLOOKUP($A1319,'asset_&amp;_open_positions'!$E:$M, 6, FALSE),"ASSET"))),"")</f>
        <v/>
      </c>
      <c r="C1319" t="str">
        <f>IF(AND(trading_client_detail!$A1319&lt;&gt;"",ROUND(trading_client_detail!$G1319,0)&lt;&gt;0),IF(OR(LEFT(trading_client_detail!$F1319,3)="USD",RIGHT(trading_client_detail!$F1319,3)="USD"),"",IF(NOT(ISERROR(VLOOKUP(trading_client_detail!$E1319,'asset_&amp;_open_positions'!$E:$M, 6, FALSE))),VLOOKUP(trading_client_detail!$E1319,'asset_&amp;_open_positions'!$E:$M, 8, FALSE),IF(NOT(ISERROR(VLOOKUP($A1319,'asset_&amp;_open_positions'!$E:$M, 6, FALSE))),VLOOKUP($A1319,'asset_&amp;_open_positions'!$E:$M, 8, FALSE),1))),"")</f>
        <v/>
      </c>
      <c r="D1319" s="42" t="str">
        <f>IF(trading_client_detail!$A1319&lt;&gt;"",IF(OR(LEFT(trading_client_detail!$F1319,3)="USD",RIGHT(trading_client_detail!$F1319,3)="USD",LEFT(trading_client_detail!$F1319,3)="EUR",RIGHT(trading_client_detail!$F1319,3)="EUR"),"",trading_client_detail!$G1319),"")</f>
        <v/>
      </c>
    </row>
    <row r="1320" spans="1:4" x14ac:dyDescent="0.25">
      <c r="A1320" t="str">
        <f>IF(AND(trading_client_detail!$A1320&lt;&gt;"",ROUND(trading_client_detail!$G1320,0)&lt;&gt;0),IF(OR(LEFT(trading_client_detail!$F1320,3)="USD",RIGHT(trading_client_detail!$F1320,3)="USD",LEFT(trading_client_detail!$F1320,3)="EUR",RIGHT(trading_client_detail!$F1320,3)="EUR"),"",IF(NOT(ISERROR(VLOOKUP(trading_client_detail!$E1320,'asset_&amp;_open_positions'!$E:$M, 9, FALSE))),VLOOKUP(trading_client_detail!$E1320,'asset_&amp;_open_positions'!$E:$M, 9, FALSE),IF(NOT(ISERROR(VLOOKUP(trading_client_detail!$F1320,'asset_&amp;_open_positions'!$E:$M, 9, FALSE))),VLOOKUP(trading_client_detail!$F1320,'asset_&amp;_open_positions'!$E:$M, 9, FALSE),RIGHT(trading_client_detail!$F1320,LEN(trading_client_detail!$F1320)-1)))),"")</f>
        <v/>
      </c>
      <c r="B1320" t="str">
        <f>IF(AND(trading_client_detail!$A1320&lt;&gt;"",ROUND(trading_client_detail!$G1320,0)&lt;&gt;0),IF(OR(LEFT(trading_client_detail!$F1320,3)="USD",RIGHT(trading_client_detail!$F1320,3)="USD"),"",IF(NOT(ISERROR(VLOOKUP(trading_client_detail!$E1320,'asset_&amp;_open_positions'!$E:$M, 6, FALSE))),VLOOKUP(trading_client_detail!$E1320,'asset_&amp;_open_positions'!$E:$M, 6, FALSE),IF(NOT(ISERROR(VLOOKUP($A1320,'asset_&amp;_open_positions'!$E:$M, 6, FALSE))),VLOOKUP($A1320,'asset_&amp;_open_positions'!$E:$M, 6, FALSE),"ASSET"))),"")</f>
        <v/>
      </c>
      <c r="C1320" t="str">
        <f>IF(AND(trading_client_detail!$A1320&lt;&gt;"",ROUND(trading_client_detail!$G1320,0)&lt;&gt;0),IF(OR(LEFT(trading_client_detail!$F1320,3)="USD",RIGHT(trading_client_detail!$F1320,3)="USD"),"",IF(NOT(ISERROR(VLOOKUP(trading_client_detail!$E1320,'asset_&amp;_open_positions'!$E:$M, 6, FALSE))),VLOOKUP(trading_client_detail!$E1320,'asset_&amp;_open_positions'!$E:$M, 8, FALSE),IF(NOT(ISERROR(VLOOKUP($A1320,'asset_&amp;_open_positions'!$E:$M, 6, FALSE))),VLOOKUP($A1320,'asset_&amp;_open_positions'!$E:$M, 8, FALSE),1))),"")</f>
        <v/>
      </c>
      <c r="D1320" s="42" t="str">
        <f>IF(trading_client_detail!$A1320&lt;&gt;"",IF(OR(LEFT(trading_client_detail!$F1320,3)="USD",RIGHT(trading_client_detail!$F1320,3)="USD",LEFT(trading_client_detail!$F1320,3)="EUR",RIGHT(trading_client_detail!$F1320,3)="EUR"),"",trading_client_detail!$G1320),"")</f>
        <v/>
      </c>
    </row>
    <row r="1321" spans="1:4" x14ac:dyDescent="0.25">
      <c r="A1321" t="str">
        <f>IF(AND(trading_client_detail!$A1321&lt;&gt;"",ROUND(trading_client_detail!$G1321,0)&lt;&gt;0),IF(OR(LEFT(trading_client_detail!$F1321,3)="USD",RIGHT(trading_client_detail!$F1321,3)="USD",LEFT(trading_client_detail!$F1321,3)="EUR",RIGHT(trading_client_detail!$F1321,3)="EUR"),"",IF(NOT(ISERROR(VLOOKUP(trading_client_detail!$E1321,'asset_&amp;_open_positions'!$E:$M, 9, FALSE))),VLOOKUP(trading_client_detail!$E1321,'asset_&amp;_open_positions'!$E:$M, 9, FALSE),IF(NOT(ISERROR(VLOOKUP(trading_client_detail!$F1321,'asset_&amp;_open_positions'!$E:$M, 9, FALSE))),VLOOKUP(trading_client_detail!$F1321,'asset_&amp;_open_positions'!$E:$M, 9, FALSE),RIGHT(trading_client_detail!$F1321,LEN(trading_client_detail!$F1321)-1)))),"")</f>
        <v/>
      </c>
      <c r="B1321" t="str">
        <f>IF(AND(trading_client_detail!$A1321&lt;&gt;"",ROUND(trading_client_detail!$G1321,0)&lt;&gt;0),IF(OR(LEFT(trading_client_detail!$F1321,3)="USD",RIGHT(trading_client_detail!$F1321,3)="USD"),"",IF(NOT(ISERROR(VLOOKUP(trading_client_detail!$E1321,'asset_&amp;_open_positions'!$E:$M, 6, FALSE))),VLOOKUP(trading_client_detail!$E1321,'asset_&amp;_open_positions'!$E:$M, 6, FALSE),IF(NOT(ISERROR(VLOOKUP($A1321,'asset_&amp;_open_positions'!$E:$M, 6, FALSE))),VLOOKUP($A1321,'asset_&amp;_open_positions'!$E:$M, 6, FALSE),"ASSET"))),"")</f>
        <v/>
      </c>
      <c r="C1321" t="str">
        <f>IF(AND(trading_client_detail!$A1321&lt;&gt;"",ROUND(trading_client_detail!$G1321,0)&lt;&gt;0),IF(OR(LEFT(trading_client_detail!$F1321,3)="USD",RIGHT(trading_client_detail!$F1321,3)="USD"),"",IF(NOT(ISERROR(VLOOKUP(trading_client_detail!$E1321,'asset_&amp;_open_positions'!$E:$M, 6, FALSE))),VLOOKUP(trading_client_detail!$E1321,'asset_&amp;_open_positions'!$E:$M, 8, FALSE),IF(NOT(ISERROR(VLOOKUP($A1321,'asset_&amp;_open_positions'!$E:$M, 6, FALSE))),VLOOKUP($A1321,'asset_&amp;_open_positions'!$E:$M, 8, FALSE),1))),"")</f>
        <v/>
      </c>
      <c r="D1321" s="42" t="str">
        <f>IF(trading_client_detail!$A1321&lt;&gt;"",IF(OR(LEFT(trading_client_detail!$F1321,3)="USD",RIGHT(trading_client_detail!$F1321,3)="USD",LEFT(trading_client_detail!$F1321,3)="EUR",RIGHT(trading_client_detail!$F1321,3)="EUR"),"",trading_client_detail!$G1321),"")</f>
        <v/>
      </c>
    </row>
    <row r="1322" spans="1:4" x14ac:dyDescent="0.25">
      <c r="A1322" t="str">
        <f>IF(AND(trading_client_detail!$A1322&lt;&gt;"",ROUND(trading_client_detail!$G1322,0)&lt;&gt;0),IF(OR(LEFT(trading_client_detail!$F1322,3)="USD",RIGHT(trading_client_detail!$F1322,3)="USD",LEFT(trading_client_detail!$F1322,3)="EUR",RIGHT(trading_client_detail!$F1322,3)="EUR"),"",IF(NOT(ISERROR(VLOOKUP(trading_client_detail!$E1322,'asset_&amp;_open_positions'!$E:$M, 9, FALSE))),VLOOKUP(trading_client_detail!$E1322,'asset_&amp;_open_positions'!$E:$M, 9, FALSE),IF(NOT(ISERROR(VLOOKUP(trading_client_detail!$F1322,'asset_&amp;_open_positions'!$E:$M, 9, FALSE))),VLOOKUP(trading_client_detail!$F1322,'asset_&amp;_open_positions'!$E:$M, 9, FALSE),RIGHT(trading_client_detail!$F1322,LEN(trading_client_detail!$F1322)-1)))),"")</f>
        <v/>
      </c>
      <c r="B1322" t="str">
        <f>IF(AND(trading_client_detail!$A1322&lt;&gt;"",ROUND(trading_client_detail!$G1322,0)&lt;&gt;0),IF(OR(LEFT(trading_client_detail!$F1322,3)="USD",RIGHT(trading_client_detail!$F1322,3)="USD"),"",IF(NOT(ISERROR(VLOOKUP(trading_client_detail!$E1322,'asset_&amp;_open_positions'!$E:$M, 6, FALSE))),VLOOKUP(trading_client_detail!$E1322,'asset_&amp;_open_positions'!$E:$M, 6, FALSE),IF(NOT(ISERROR(VLOOKUP($A1322,'asset_&amp;_open_positions'!$E:$M, 6, FALSE))),VLOOKUP($A1322,'asset_&amp;_open_positions'!$E:$M, 6, FALSE),"ASSET"))),"")</f>
        <v/>
      </c>
      <c r="C1322" t="str">
        <f>IF(AND(trading_client_detail!$A1322&lt;&gt;"",ROUND(trading_client_detail!$G1322,0)&lt;&gt;0),IF(OR(LEFT(trading_client_detail!$F1322,3)="USD",RIGHT(trading_client_detail!$F1322,3)="USD"),"",IF(NOT(ISERROR(VLOOKUP(trading_client_detail!$E1322,'asset_&amp;_open_positions'!$E:$M, 6, FALSE))),VLOOKUP(trading_client_detail!$E1322,'asset_&amp;_open_positions'!$E:$M, 8, FALSE),IF(NOT(ISERROR(VLOOKUP($A1322,'asset_&amp;_open_positions'!$E:$M, 6, FALSE))),VLOOKUP($A1322,'asset_&amp;_open_positions'!$E:$M, 8, FALSE),1))),"")</f>
        <v/>
      </c>
      <c r="D1322" s="42" t="str">
        <f>IF(trading_client_detail!$A1322&lt;&gt;"",IF(OR(LEFT(trading_client_detail!$F1322,3)="USD",RIGHT(trading_client_detail!$F1322,3)="USD",LEFT(trading_client_detail!$F1322,3)="EUR",RIGHT(trading_client_detail!$F1322,3)="EUR"),"",trading_client_detail!$G1322),"")</f>
        <v/>
      </c>
    </row>
    <row r="1323" spans="1:4" x14ac:dyDescent="0.25">
      <c r="A1323" t="str">
        <f>IF(AND(trading_client_detail!$A1323&lt;&gt;"",ROUND(trading_client_detail!$G1323,0)&lt;&gt;0),IF(OR(LEFT(trading_client_detail!$F1323,3)="USD",RIGHT(trading_client_detail!$F1323,3)="USD",LEFT(trading_client_detail!$F1323,3)="EUR",RIGHT(trading_client_detail!$F1323,3)="EUR"),"",IF(NOT(ISERROR(VLOOKUP(trading_client_detail!$E1323,'asset_&amp;_open_positions'!$E:$M, 9, FALSE))),VLOOKUP(trading_client_detail!$E1323,'asset_&amp;_open_positions'!$E:$M, 9, FALSE),IF(NOT(ISERROR(VLOOKUP(trading_client_detail!$F1323,'asset_&amp;_open_positions'!$E:$M, 9, FALSE))),VLOOKUP(trading_client_detail!$F1323,'asset_&amp;_open_positions'!$E:$M, 9, FALSE),RIGHT(trading_client_detail!$F1323,LEN(trading_client_detail!$F1323)-1)))),"")</f>
        <v/>
      </c>
      <c r="B1323" t="str">
        <f>IF(AND(trading_client_detail!$A1323&lt;&gt;"",ROUND(trading_client_detail!$G1323,0)&lt;&gt;0),IF(OR(LEFT(trading_client_detail!$F1323,3)="USD",RIGHT(trading_client_detail!$F1323,3)="USD"),"",IF(NOT(ISERROR(VLOOKUP(trading_client_detail!$E1323,'asset_&amp;_open_positions'!$E:$M, 6, FALSE))),VLOOKUP(trading_client_detail!$E1323,'asset_&amp;_open_positions'!$E:$M, 6, FALSE),IF(NOT(ISERROR(VLOOKUP($A1323,'asset_&amp;_open_positions'!$E:$M, 6, FALSE))),VLOOKUP($A1323,'asset_&amp;_open_positions'!$E:$M, 6, FALSE),"ASSET"))),"")</f>
        <v/>
      </c>
      <c r="C1323" t="str">
        <f>IF(AND(trading_client_detail!$A1323&lt;&gt;"",ROUND(trading_client_detail!$G1323,0)&lt;&gt;0),IF(OR(LEFT(trading_client_detail!$F1323,3)="USD",RIGHT(trading_client_detail!$F1323,3)="USD"),"",IF(NOT(ISERROR(VLOOKUP(trading_client_detail!$E1323,'asset_&amp;_open_positions'!$E:$M, 6, FALSE))),VLOOKUP(trading_client_detail!$E1323,'asset_&amp;_open_positions'!$E:$M, 8, FALSE),IF(NOT(ISERROR(VLOOKUP($A1323,'asset_&amp;_open_positions'!$E:$M, 6, FALSE))),VLOOKUP($A1323,'asset_&amp;_open_positions'!$E:$M, 8, FALSE),1))),"")</f>
        <v/>
      </c>
      <c r="D1323" s="42" t="str">
        <f>IF(trading_client_detail!$A1323&lt;&gt;"",IF(OR(LEFT(trading_client_detail!$F1323,3)="USD",RIGHT(trading_client_detail!$F1323,3)="USD",LEFT(trading_client_detail!$F1323,3)="EUR",RIGHT(trading_client_detail!$F1323,3)="EUR"),"",trading_client_detail!$G1323),"")</f>
        <v/>
      </c>
    </row>
    <row r="1324" spans="1:4" x14ac:dyDescent="0.25">
      <c r="A1324" t="str">
        <f>IF(AND(trading_client_detail!$A1324&lt;&gt;"",ROUND(trading_client_detail!$G1324,0)&lt;&gt;0),IF(OR(LEFT(trading_client_detail!$F1324,3)="USD",RIGHT(trading_client_detail!$F1324,3)="USD",LEFT(trading_client_detail!$F1324,3)="EUR",RIGHT(trading_client_detail!$F1324,3)="EUR"),"",IF(NOT(ISERROR(VLOOKUP(trading_client_detail!$E1324,'asset_&amp;_open_positions'!$E:$M, 9, FALSE))),VLOOKUP(trading_client_detail!$E1324,'asset_&amp;_open_positions'!$E:$M, 9, FALSE),IF(NOT(ISERROR(VLOOKUP(trading_client_detail!$F1324,'asset_&amp;_open_positions'!$E:$M, 9, FALSE))),VLOOKUP(trading_client_detail!$F1324,'asset_&amp;_open_positions'!$E:$M, 9, FALSE),RIGHT(trading_client_detail!$F1324,LEN(trading_client_detail!$F1324)-1)))),"")</f>
        <v/>
      </c>
      <c r="B1324" t="str">
        <f>IF(AND(trading_client_detail!$A1324&lt;&gt;"",ROUND(trading_client_detail!$G1324,0)&lt;&gt;0),IF(OR(LEFT(trading_client_detail!$F1324,3)="USD",RIGHT(trading_client_detail!$F1324,3)="USD"),"",IF(NOT(ISERROR(VLOOKUP(trading_client_detail!$E1324,'asset_&amp;_open_positions'!$E:$M, 6, FALSE))),VLOOKUP(trading_client_detail!$E1324,'asset_&amp;_open_positions'!$E:$M, 6, FALSE),IF(NOT(ISERROR(VLOOKUP($A1324,'asset_&amp;_open_positions'!$E:$M, 6, FALSE))),VLOOKUP($A1324,'asset_&amp;_open_positions'!$E:$M, 6, FALSE),"ASSET"))),"")</f>
        <v/>
      </c>
      <c r="C1324" t="str">
        <f>IF(AND(trading_client_detail!$A1324&lt;&gt;"",ROUND(trading_client_detail!$G1324,0)&lt;&gt;0),IF(OR(LEFT(trading_client_detail!$F1324,3)="USD",RIGHT(trading_client_detail!$F1324,3)="USD"),"",IF(NOT(ISERROR(VLOOKUP(trading_client_detail!$E1324,'asset_&amp;_open_positions'!$E:$M, 6, FALSE))),VLOOKUP(trading_client_detail!$E1324,'asset_&amp;_open_positions'!$E:$M, 8, FALSE),IF(NOT(ISERROR(VLOOKUP($A1324,'asset_&amp;_open_positions'!$E:$M, 6, FALSE))),VLOOKUP($A1324,'asset_&amp;_open_positions'!$E:$M, 8, FALSE),1))),"")</f>
        <v/>
      </c>
      <c r="D1324" s="42" t="str">
        <f>IF(trading_client_detail!$A1324&lt;&gt;"",IF(OR(LEFT(trading_client_detail!$F1324,3)="USD",RIGHT(trading_client_detail!$F1324,3)="USD",LEFT(trading_client_detail!$F1324,3)="EUR",RIGHT(trading_client_detail!$F1324,3)="EUR"),"",trading_client_detail!$G1324),"")</f>
        <v/>
      </c>
    </row>
    <row r="1325" spans="1:4" x14ac:dyDescent="0.25">
      <c r="A1325" t="str">
        <f>IF(AND(trading_client_detail!$A1325&lt;&gt;"",ROUND(trading_client_detail!$G1325,0)&lt;&gt;0),IF(OR(LEFT(trading_client_detail!$F1325,3)="USD",RIGHT(trading_client_detail!$F1325,3)="USD",LEFT(trading_client_detail!$F1325,3)="EUR",RIGHT(trading_client_detail!$F1325,3)="EUR"),"",IF(NOT(ISERROR(VLOOKUP(trading_client_detail!$E1325,'asset_&amp;_open_positions'!$E:$M, 9, FALSE))),VLOOKUP(trading_client_detail!$E1325,'asset_&amp;_open_positions'!$E:$M, 9, FALSE),IF(NOT(ISERROR(VLOOKUP(trading_client_detail!$F1325,'asset_&amp;_open_positions'!$E:$M, 9, FALSE))),VLOOKUP(trading_client_detail!$F1325,'asset_&amp;_open_positions'!$E:$M, 9, FALSE),RIGHT(trading_client_detail!$F1325,LEN(trading_client_detail!$F1325)-1)))),"")</f>
        <v/>
      </c>
      <c r="B1325" t="str">
        <f>IF(AND(trading_client_detail!$A1325&lt;&gt;"",ROUND(trading_client_detail!$G1325,0)&lt;&gt;0),IF(OR(LEFT(trading_client_detail!$F1325,3)="USD",RIGHT(trading_client_detail!$F1325,3)="USD"),"",IF(NOT(ISERROR(VLOOKUP(trading_client_detail!$E1325,'asset_&amp;_open_positions'!$E:$M, 6, FALSE))),VLOOKUP(trading_client_detail!$E1325,'asset_&amp;_open_positions'!$E:$M, 6, FALSE),IF(NOT(ISERROR(VLOOKUP($A1325,'asset_&amp;_open_positions'!$E:$M, 6, FALSE))),VLOOKUP($A1325,'asset_&amp;_open_positions'!$E:$M, 6, FALSE),"ASSET"))),"")</f>
        <v/>
      </c>
      <c r="C1325" t="str">
        <f>IF(AND(trading_client_detail!$A1325&lt;&gt;"",ROUND(trading_client_detail!$G1325,0)&lt;&gt;0),IF(OR(LEFT(trading_client_detail!$F1325,3)="USD",RIGHT(trading_client_detail!$F1325,3)="USD"),"",IF(NOT(ISERROR(VLOOKUP(trading_client_detail!$E1325,'asset_&amp;_open_positions'!$E:$M, 6, FALSE))),VLOOKUP(trading_client_detail!$E1325,'asset_&amp;_open_positions'!$E:$M, 8, FALSE),IF(NOT(ISERROR(VLOOKUP($A1325,'asset_&amp;_open_positions'!$E:$M, 6, FALSE))),VLOOKUP($A1325,'asset_&amp;_open_positions'!$E:$M, 8, FALSE),1))),"")</f>
        <v/>
      </c>
      <c r="D1325" s="42" t="str">
        <f>IF(trading_client_detail!$A1325&lt;&gt;"",IF(OR(LEFT(trading_client_detail!$F1325,3)="USD",RIGHT(trading_client_detail!$F1325,3)="USD",LEFT(trading_client_detail!$F1325,3)="EUR",RIGHT(trading_client_detail!$F1325,3)="EUR"),"",trading_client_detail!$G1325),"")</f>
        <v/>
      </c>
    </row>
    <row r="1326" spans="1:4" x14ac:dyDescent="0.25">
      <c r="A1326" t="str">
        <f>IF(AND(trading_client_detail!$A1326&lt;&gt;"",ROUND(trading_client_detail!$G1326,0)&lt;&gt;0),IF(OR(LEFT(trading_client_detail!$F1326,3)="USD",RIGHT(trading_client_detail!$F1326,3)="USD",LEFT(trading_client_detail!$F1326,3)="EUR",RIGHT(trading_client_detail!$F1326,3)="EUR"),"",IF(NOT(ISERROR(VLOOKUP(trading_client_detail!$E1326,'asset_&amp;_open_positions'!$E:$M, 9, FALSE))),VLOOKUP(trading_client_detail!$E1326,'asset_&amp;_open_positions'!$E:$M, 9, FALSE),IF(NOT(ISERROR(VLOOKUP(trading_client_detail!$F1326,'asset_&amp;_open_positions'!$E:$M, 9, FALSE))),VLOOKUP(trading_client_detail!$F1326,'asset_&amp;_open_positions'!$E:$M, 9, FALSE),RIGHT(trading_client_detail!$F1326,LEN(trading_client_detail!$F1326)-1)))),"")</f>
        <v/>
      </c>
      <c r="B1326" t="str">
        <f>IF(AND(trading_client_detail!$A1326&lt;&gt;"",ROUND(trading_client_detail!$G1326,0)&lt;&gt;0),IF(OR(LEFT(trading_client_detail!$F1326,3)="USD",RIGHT(trading_client_detail!$F1326,3)="USD"),"",IF(NOT(ISERROR(VLOOKUP(trading_client_detail!$E1326,'asset_&amp;_open_positions'!$E:$M, 6, FALSE))),VLOOKUP(trading_client_detail!$E1326,'asset_&amp;_open_positions'!$E:$M, 6, FALSE),IF(NOT(ISERROR(VLOOKUP($A1326,'asset_&amp;_open_positions'!$E:$M, 6, FALSE))),VLOOKUP($A1326,'asset_&amp;_open_positions'!$E:$M, 6, FALSE),"ASSET"))),"")</f>
        <v/>
      </c>
      <c r="C1326" t="str">
        <f>IF(AND(trading_client_detail!$A1326&lt;&gt;"",ROUND(trading_client_detail!$G1326,0)&lt;&gt;0),IF(OR(LEFT(trading_client_detail!$F1326,3)="USD",RIGHT(trading_client_detail!$F1326,3)="USD"),"",IF(NOT(ISERROR(VLOOKUP(trading_client_detail!$E1326,'asset_&amp;_open_positions'!$E:$M, 6, FALSE))),VLOOKUP(trading_client_detail!$E1326,'asset_&amp;_open_positions'!$E:$M, 8, FALSE),IF(NOT(ISERROR(VLOOKUP($A1326,'asset_&amp;_open_positions'!$E:$M, 6, FALSE))),VLOOKUP($A1326,'asset_&amp;_open_positions'!$E:$M, 8, FALSE),1))),"")</f>
        <v/>
      </c>
      <c r="D1326" s="42" t="str">
        <f>IF(trading_client_detail!$A1326&lt;&gt;"",IF(OR(LEFT(trading_client_detail!$F1326,3)="USD",RIGHT(trading_client_detail!$F1326,3)="USD",LEFT(trading_client_detail!$F1326,3)="EUR",RIGHT(trading_client_detail!$F1326,3)="EUR"),"",trading_client_detail!$G1326),"")</f>
        <v/>
      </c>
    </row>
    <row r="1327" spans="1:4" x14ac:dyDescent="0.25">
      <c r="A1327" t="str">
        <f>IF(AND(trading_client_detail!$A1327&lt;&gt;"",ROUND(trading_client_detail!$G1327,0)&lt;&gt;0),IF(OR(LEFT(trading_client_detail!$F1327,3)="USD",RIGHT(trading_client_detail!$F1327,3)="USD",LEFT(trading_client_detail!$F1327,3)="EUR",RIGHT(trading_client_detail!$F1327,3)="EUR"),"",IF(NOT(ISERROR(VLOOKUP(trading_client_detail!$E1327,'asset_&amp;_open_positions'!$E:$M, 9, FALSE))),VLOOKUP(trading_client_detail!$E1327,'asset_&amp;_open_positions'!$E:$M, 9, FALSE),IF(NOT(ISERROR(VLOOKUP(trading_client_detail!$F1327,'asset_&amp;_open_positions'!$E:$M, 9, FALSE))),VLOOKUP(trading_client_detail!$F1327,'asset_&amp;_open_positions'!$E:$M, 9, FALSE),RIGHT(trading_client_detail!$F1327,LEN(trading_client_detail!$F1327)-1)))),"")</f>
        <v/>
      </c>
      <c r="B1327" t="str">
        <f>IF(AND(trading_client_detail!$A1327&lt;&gt;"",ROUND(trading_client_detail!$G1327,0)&lt;&gt;0),IF(OR(LEFT(trading_client_detail!$F1327,3)="USD",RIGHT(trading_client_detail!$F1327,3)="USD"),"",IF(NOT(ISERROR(VLOOKUP(trading_client_detail!$E1327,'asset_&amp;_open_positions'!$E:$M, 6, FALSE))),VLOOKUP(trading_client_detail!$E1327,'asset_&amp;_open_positions'!$E:$M, 6, FALSE),IF(NOT(ISERROR(VLOOKUP($A1327,'asset_&amp;_open_positions'!$E:$M, 6, FALSE))),VLOOKUP($A1327,'asset_&amp;_open_positions'!$E:$M, 6, FALSE),"ASSET"))),"")</f>
        <v/>
      </c>
      <c r="C1327" t="str">
        <f>IF(AND(trading_client_detail!$A1327&lt;&gt;"",ROUND(trading_client_detail!$G1327,0)&lt;&gt;0),IF(OR(LEFT(trading_client_detail!$F1327,3)="USD",RIGHT(trading_client_detail!$F1327,3)="USD"),"",IF(NOT(ISERROR(VLOOKUP(trading_client_detail!$E1327,'asset_&amp;_open_positions'!$E:$M, 6, FALSE))),VLOOKUP(trading_client_detail!$E1327,'asset_&amp;_open_positions'!$E:$M, 8, FALSE),IF(NOT(ISERROR(VLOOKUP($A1327,'asset_&amp;_open_positions'!$E:$M, 6, FALSE))),VLOOKUP($A1327,'asset_&amp;_open_positions'!$E:$M, 8, FALSE),1))),"")</f>
        <v/>
      </c>
      <c r="D1327" s="42" t="str">
        <f>IF(trading_client_detail!$A1327&lt;&gt;"",IF(OR(LEFT(trading_client_detail!$F1327,3)="USD",RIGHT(trading_client_detail!$F1327,3)="USD",LEFT(trading_client_detail!$F1327,3)="EUR",RIGHT(trading_client_detail!$F1327,3)="EUR"),"",trading_client_detail!$G1327),"")</f>
        <v/>
      </c>
    </row>
    <row r="1328" spans="1:4" x14ac:dyDescent="0.25">
      <c r="A1328" t="str">
        <f>IF(AND(trading_client_detail!$A1328&lt;&gt;"",ROUND(trading_client_detail!$G1328,0)&lt;&gt;0),IF(OR(LEFT(trading_client_detail!$F1328,3)="USD",RIGHT(trading_client_detail!$F1328,3)="USD",LEFT(trading_client_detail!$F1328,3)="EUR",RIGHT(trading_client_detail!$F1328,3)="EUR"),"",IF(NOT(ISERROR(VLOOKUP(trading_client_detail!$E1328,'asset_&amp;_open_positions'!$E:$M, 9, FALSE))),VLOOKUP(trading_client_detail!$E1328,'asset_&amp;_open_positions'!$E:$M, 9, FALSE),IF(NOT(ISERROR(VLOOKUP(trading_client_detail!$F1328,'asset_&amp;_open_positions'!$E:$M, 9, FALSE))),VLOOKUP(trading_client_detail!$F1328,'asset_&amp;_open_positions'!$E:$M, 9, FALSE),RIGHT(trading_client_detail!$F1328,LEN(trading_client_detail!$F1328)-1)))),"")</f>
        <v/>
      </c>
      <c r="B1328" t="str">
        <f>IF(AND(trading_client_detail!$A1328&lt;&gt;"",ROUND(trading_client_detail!$G1328,0)&lt;&gt;0),IF(OR(LEFT(trading_client_detail!$F1328,3)="USD",RIGHT(trading_client_detail!$F1328,3)="USD"),"",IF(NOT(ISERROR(VLOOKUP(trading_client_detail!$E1328,'asset_&amp;_open_positions'!$E:$M, 6, FALSE))),VLOOKUP(trading_client_detail!$E1328,'asset_&amp;_open_positions'!$E:$M, 6, FALSE),IF(NOT(ISERROR(VLOOKUP($A1328,'asset_&amp;_open_positions'!$E:$M, 6, FALSE))),VLOOKUP($A1328,'asset_&amp;_open_positions'!$E:$M, 6, FALSE),"ASSET"))),"")</f>
        <v/>
      </c>
      <c r="C1328" t="str">
        <f>IF(AND(trading_client_detail!$A1328&lt;&gt;"",ROUND(trading_client_detail!$G1328,0)&lt;&gt;0),IF(OR(LEFT(trading_client_detail!$F1328,3)="USD",RIGHT(trading_client_detail!$F1328,3)="USD"),"",IF(NOT(ISERROR(VLOOKUP(trading_client_detail!$E1328,'asset_&amp;_open_positions'!$E:$M, 6, FALSE))),VLOOKUP(trading_client_detail!$E1328,'asset_&amp;_open_positions'!$E:$M, 8, FALSE),IF(NOT(ISERROR(VLOOKUP($A1328,'asset_&amp;_open_positions'!$E:$M, 6, FALSE))),VLOOKUP($A1328,'asset_&amp;_open_positions'!$E:$M, 8, FALSE),1))),"")</f>
        <v/>
      </c>
      <c r="D1328" s="42" t="str">
        <f>IF(trading_client_detail!$A1328&lt;&gt;"",IF(OR(LEFT(trading_client_detail!$F1328,3)="USD",RIGHT(trading_client_detail!$F1328,3)="USD",LEFT(trading_client_detail!$F1328,3)="EUR",RIGHT(trading_client_detail!$F1328,3)="EUR"),"",trading_client_detail!$G1328),"")</f>
        <v/>
      </c>
    </row>
    <row r="1329" spans="1:4" x14ac:dyDescent="0.25">
      <c r="A1329" t="str">
        <f>IF(AND(trading_client_detail!$A1329&lt;&gt;"",ROUND(trading_client_detail!$G1329,0)&lt;&gt;0),IF(OR(LEFT(trading_client_detail!$F1329,3)="USD",RIGHT(trading_client_detail!$F1329,3)="USD",LEFT(trading_client_detail!$F1329,3)="EUR",RIGHT(trading_client_detail!$F1329,3)="EUR"),"",IF(NOT(ISERROR(VLOOKUP(trading_client_detail!$E1329,'asset_&amp;_open_positions'!$E:$M, 9, FALSE))),VLOOKUP(trading_client_detail!$E1329,'asset_&amp;_open_positions'!$E:$M, 9, FALSE),IF(NOT(ISERROR(VLOOKUP(trading_client_detail!$F1329,'asset_&amp;_open_positions'!$E:$M, 9, FALSE))),VLOOKUP(trading_client_detail!$F1329,'asset_&amp;_open_positions'!$E:$M, 9, FALSE),RIGHT(trading_client_detail!$F1329,LEN(trading_client_detail!$F1329)-1)))),"")</f>
        <v/>
      </c>
      <c r="B1329" t="str">
        <f>IF(AND(trading_client_detail!$A1329&lt;&gt;"",ROUND(trading_client_detail!$G1329,0)&lt;&gt;0),IF(OR(LEFT(trading_client_detail!$F1329,3)="USD",RIGHT(trading_client_detail!$F1329,3)="USD"),"",IF(NOT(ISERROR(VLOOKUP(trading_client_detail!$E1329,'asset_&amp;_open_positions'!$E:$M, 6, FALSE))),VLOOKUP(trading_client_detail!$E1329,'asset_&amp;_open_positions'!$E:$M, 6, FALSE),IF(NOT(ISERROR(VLOOKUP($A1329,'asset_&amp;_open_positions'!$E:$M, 6, FALSE))),VLOOKUP($A1329,'asset_&amp;_open_positions'!$E:$M, 6, FALSE),"ASSET"))),"")</f>
        <v/>
      </c>
      <c r="C1329" t="str">
        <f>IF(AND(trading_client_detail!$A1329&lt;&gt;"",ROUND(trading_client_detail!$G1329,0)&lt;&gt;0),IF(OR(LEFT(trading_client_detail!$F1329,3)="USD",RIGHT(trading_client_detail!$F1329,3)="USD"),"",IF(NOT(ISERROR(VLOOKUP(trading_client_detail!$E1329,'asset_&amp;_open_positions'!$E:$M, 6, FALSE))),VLOOKUP(trading_client_detail!$E1329,'asset_&amp;_open_positions'!$E:$M, 8, FALSE),IF(NOT(ISERROR(VLOOKUP($A1329,'asset_&amp;_open_positions'!$E:$M, 6, FALSE))),VLOOKUP($A1329,'asset_&amp;_open_positions'!$E:$M, 8, FALSE),1))),"")</f>
        <v/>
      </c>
      <c r="D1329" s="42" t="str">
        <f>IF(trading_client_detail!$A1329&lt;&gt;"",IF(OR(LEFT(trading_client_detail!$F1329,3)="USD",RIGHT(trading_client_detail!$F1329,3)="USD",LEFT(trading_client_detail!$F1329,3)="EUR",RIGHT(trading_client_detail!$F1329,3)="EUR"),"",trading_client_detail!$G1329),"")</f>
        <v/>
      </c>
    </row>
    <row r="1330" spans="1:4" x14ac:dyDescent="0.25">
      <c r="A1330" t="str">
        <f>IF(AND(trading_client_detail!$A1330&lt;&gt;"",ROUND(trading_client_detail!$G1330,0)&lt;&gt;0),IF(OR(LEFT(trading_client_detail!$F1330,3)="USD",RIGHT(trading_client_detail!$F1330,3)="USD",LEFT(trading_client_detail!$F1330,3)="EUR",RIGHT(trading_client_detail!$F1330,3)="EUR"),"",IF(NOT(ISERROR(VLOOKUP(trading_client_detail!$E1330,'asset_&amp;_open_positions'!$E:$M, 9, FALSE))),VLOOKUP(trading_client_detail!$E1330,'asset_&amp;_open_positions'!$E:$M, 9, FALSE),IF(NOT(ISERROR(VLOOKUP(trading_client_detail!$F1330,'asset_&amp;_open_positions'!$E:$M, 9, FALSE))),VLOOKUP(trading_client_detail!$F1330,'asset_&amp;_open_positions'!$E:$M, 9, FALSE),RIGHT(trading_client_detail!$F1330,LEN(trading_client_detail!$F1330)-1)))),"")</f>
        <v/>
      </c>
      <c r="B1330" t="str">
        <f>IF(AND(trading_client_detail!$A1330&lt;&gt;"",ROUND(trading_client_detail!$G1330,0)&lt;&gt;0),IF(OR(LEFT(trading_client_detail!$F1330,3)="USD",RIGHT(trading_client_detail!$F1330,3)="USD"),"",IF(NOT(ISERROR(VLOOKUP(trading_client_detail!$E1330,'asset_&amp;_open_positions'!$E:$M, 6, FALSE))),VLOOKUP(trading_client_detail!$E1330,'asset_&amp;_open_positions'!$E:$M, 6, FALSE),IF(NOT(ISERROR(VLOOKUP($A1330,'asset_&amp;_open_positions'!$E:$M, 6, FALSE))),VLOOKUP($A1330,'asset_&amp;_open_positions'!$E:$M, 6, FALSE),"ASSET"))),"")</f>
        <v/>
      </c>
      <c r="C1330" t="str">
        <f>IF(AND(trading_client_detail!$A1330&lt;&gt;"",ROUND(trading_client_detail!$G1330,0)&lt;&gt;0),IF(OR(LEFT(trading_client_detail!$F1330,3)="USD",RIGHT(trading_client_detail!$F1330,3)="USD"),"",IF(NOT(ISERROR(VLOOKUP(trading_client_detail!$E1330,'asset_&amp;_open_positions'!$E:$M, 6, FALSE))),VLOOKUP(trading_client_detail!$E1330,'asset_&amp;_open_positions'!$E:$M, 8, FALSE),IF(NOT(ISERROR(VLOOKUP($A1330,'asset_&amp;_open_positions'!$E:$M, 6, FALSE))),VLOOKUP($A1330,'asset_&amp;_open_positions'!$E:$M, 8, FALSE),1))),"")</f>
        <v/>
      </c>
      <c r="D1330" s="42" t="str">
        <f>IF(trading_client_detail!$A1330&lt;&gt;"",IF(OR(LEFT(trading_client_detail!$F1330,3)="USD",RIGHT(trading_client_detail!$F1330,3)="USD",LEFT(trading_client_detail!$F1330,3)="EUR",RIGHT(trading_client_detail!$F1330,3)="EUR"),"",trading_client_detail!$G1330),"")</f>
        <v/>
      </c>
    </row>
    <row r="1331" spans="1:4" x14ac:dyDescent="0.25">
      <c r="A1331" t="str">
        <f>IF(AND(trading_client_detail!$A1331&lt;&gt;"",ROUND(trading_client_detail!$G1331,0)&lt;&gt;0),IF(OR(LEFT(trading_client_detail!$F1331,3)="USD",RIGHT(trading_client_detail!$F1331,3)="USD",LEFT(trading_client_detail!$F1331,3)="EUR",RIGHT(trading_client_detail!$F1331,3)="EUR"),"",IF(NOT(ISERROR(VLOOKUP(trading_client_detail!$E1331,'asset_&amp;_open_positions'!$E:$M, 9, FALSE))),VLOOKUP(trading_client_detail!$E1331,'asset_&amp;_open_positions'!$E:$M, 9, FALSE),IF(NOT(ISERROR(VLOOKUP(trading_client_detail!$F1331,'asset_&amp;_open_positions'!$E:$M, 9, FALSE))),VLOOKUP(trading_client_detail!$F1331,'asset_&amp;_open_positions'!$E:$M, 9, FALSE),RIGHT(trading_client_detail!$F1331,LEN(trading_client_detail!$F1331)-1)))),"")</f>
        <v/>
      </c>
      <c r="B1331" t="str">
        <f>IF(AND(trading_client_detail!$A1331&lt;&gt;"",ROUND(trading_client_detail!$G1331,0)&lt;&gt;0),IF(OR(LEFT(trading_client_detail!$F1331,3)="USD",RIGHT(trading_client_detail!$F1331,3)="USD"),"",IF(NOT(ISERROR(VLOOKUP(trading_client_detail!$E1331,'asset_&amp;_open_positions'!$E:$M, 6, FALSE))),VLOOKUP(trading_client_detail!$E1331,'asset_&amp;_open_positions'!$E:$M, 6, FALSE),IF(NOT(ISERROR(VLOOKUP($A1331,'asset_&amp;_open_positions'!$E:$M, 6, FALSE))),VLOOKUP($A1331,'asset_&amp;_open_positions'!$E:$M, 6, FALSE),"ASSET"))),"")</f>
        <v/>
      </c>
      <c r="C1331" t="str">
        <f>IF(AND(trading_client_detail!$A1331&lt;&gt;"",ROUND(trading_client_detail!$G1331,0)&lt;&gt;0),IF(OR(LEFT(trading_client_detail!$F1331,3)="USD",RIGHT(trading_client_detail!$F1331,3)="USD"),"",IF(NOT(ISERROR(VLOOKUP(trading_client_detail!$E1331,'asset_&amp;_open_positions'!$E:$M, 6, FALSE))),VLOOKUP(trading_client_detail!$E1331,'asset_&amp;_open_positions'!$E:$M, 8, FALSE),IF(NOT(ISERROR(VLOOKUP($A1331,'asset_&amp;_open_positions'!$E:$M, 6, FALSE))),VLOOKUP($A1331,'asset_&amp;_open_positions'!$E:$M, 8, FALSE),1))),"")</f>
        <v/>
      </c>
      <c r="D1331" s="42" t="str">
        <f>IF(trading_client_detail!$A1331&lt;&gt;"",IF(OR(LEFT(trading_client_detail!$F1331,3)="USD",RIGHT(trading_client_detail!$F1331,3)="USD",LEFT(trading_client_detail!$F1331,3)="EUR",RIGHT(trading_client_detail!$F1331,3)="EUR"),"",trading_client_detail!$G1331),"")</f>
        <v/>
      </c>
    </row>
    <row r="1332" spans="1:4" x14ac:dyDescent="0.25">
      <c r="A1332" t="str">
        <f>IF(AND(trading_client_detail!$A1332&lt;&gt;"",ROUND(trading_client_detail!$G1332,0)&lt;&gt;0),IF(OR(LEFT(trading_client_detail!$F1332,3)="USD",RIGHT(trading_client_detail!$F1332,3)="USD",LEFT(trading_client_detail!$F1332,3)="EUR",RIGHT(trading_client_detail!$F1332,3)="EUR"),"",IF(NOT(ISERROR(VLOOKUP(trading_client_detail!$E1332,'asset_&amp;_open_positions'!$E:$M, 9, FALSE))),VLOOKUP(trading_client_detail!$E1332,'asset_&amp;_open_positions'!$E:$M, 9, FALSE),IF(NOT(ISERROR(VLOOKUP(trading_client_detail!$F1332,'asset_&amp;_open_positions'!$E:$M, 9, FALSE))),VLOOKUP(trading_client_detail!$F1332,'asset_&amp;_open_positions'!$E:$M, 9, FALSE),RIGHT(trading_client_detail!$F1332,LEN(trading_client_detail!$F1332)-1)))),"")</f>
        <v/>
      </c>
      <c r="B1332" t="str">
        <f>IF(AND(trading_client_detail!$A1332&lt;&gt;"",ROUND(trading_client_detail!$G1332,0)&lt;&gt;0),IF(OR(LEFT(trading_client_detail!$F1332,3)="USD",RIGHT(trading_client_detail!$F1332,3)="USD"),"",IF(NOT(ISERROR(VLOOKUP(trading_client_detail!$E1332,'asset_&amp;_open_positions'!$E:$M, 6, FALSE))),VLOOKUP(trading_client_detail!$E1332,'asset_&amp;_open_positions'!$E:$M, 6, FALSE),IF(NOT(ISERROR(VLOOKUP($A1332,'asset_&amp;_open_positions'!$E:$M, 6, FALSE))),VLOOKUP($A1332,'asset_&amp;_open_positions'!$E:$M, 6, FALSE),"ASSET"))),"")</f>
        <v/>
      </c>
      <c r="C1332" t="str">
        <f>IF(AND(trading_client_detail!$A1332&lt;&gt;"",ROUND(trading_client_detail!$G1332,0)&lt;&gt;0),IF(OR(LEFT(trading_client_detail!$F1332,3)="USD",RIGHT(trading_client_detail!$F1332,3)="USD"),"",IF(NOT(ISERROR(VLOOKUP(trading_client_detail!$E1332,'asset_&amp;_open_positions'!$E:$M, 6, FALSE))),VLOOKUP(trading_client_detail!$E1332,'asset_&amp;_open_positions'!$E:$M, 8, FALSE),IF(NOT(ISERROR(VLOOKUP($A1332,'asset_&amp;_open_positions'!$E:$M, 6, FALSE))),VLOOKUP($A1332,'asset_&amp;_open_positions'!$E:$M, 8, FALSE),1))),"")</f>
        <v/>
      </c>
      <c r="D1332" s="42" t="str">
        <f>IF(trading_client_detail!$A1332&lt;&gt;"",IF(OR(LEFT(trading_client_detail!$F1332,3)="USD",RIGHT(trading_client_detail!$F1332,3)="USD",LEFT(trading_client_detail!$F1332,3)="EUR",RIGHT(trading_client_detail!$F1332,3)="EUR"),"",trading_client_detail!$G1332),"")</f>
        <v/>
      </c>
    </row>
    <row r="1333" spans="1:4" x14ac:dyDescent="0.25">
      <c r="A1333" t="str">
        <f>IF(AND(trading_client_detail!$A1333&lt;&gt;"",ROUND(trading_client_detail!$G1333,0)&lt;&gt;0),IF(OR(LEFT(trading_client_detail!$F1333,3)="USD",RIGHT(trading_client_detail!$F1333,3)="USD",LEFT(trading_client_detail!$F1333,3)="EUR",RIGHT(trading_client_detail!$F1333,3)="EUR"),"",IF(NOT(ISERROR(VLOOKUP(trading_client_detail!$E1333,'asset_&amp;_open_positions'!$E:$M, 9, FALSE))),VLOOKUP(trading_client_detail!$E1333,'asset_&amp;_open_positions'!$E:$M, 9, FALSE),IF(NOT(ISERROR(VLOOKUP(trading_client_detail!$F1333,'asset_&amp;_open_positions'!$E:$M, 9, FALSE))),VLOOKUP(trading_client_detail!$F1333,'asset_&amp;_open_positions'!$E:$M, 9, FALSE),RIGHT(trading_client_detail!$F1333,LEN(trading_client_detail!$F1333)-1)))),"")</f>
        <v/>
      </c>
      <c r="B1333" t="str">
        <f>IF(AND(trading_client_detail!$A1333&lt;&gt;"",ROUND(trading_client_detail!$G1333,0)&lt;&gt;0),IF(OR(LEFT(trading_client_detail!$F1333,3)="USD",RIGHT(trading_client_detail!$F1333,3)="USD"),"",IF(NOT(ISERROR(VLOOKUP(trading_client_detail!$E1333,'asset_&amp;_open_positions'!$E:$M, 6, FALSE))),VLOOKUP(trading_client_detail!$E1333,'asset_&amp;_open_positions'!$E:$M, 6, FALSE),IF(NOT(ISERROR(VLOOKUP($A1333,'asset_&amp;_open_positions'!$E:$M, 6, FALSE))),VLOOKUP($A1333,'asset_&amp;_open_positions'!$E:$M, 6, FALSE),"ASSET"))),"")</f>
        <v/>
      </c>
      <c r="C1333" t="str">
        <f>IF(AND(trading_client_detail!$A1333&lt;&gt;"",ROUND(trading_client_detail!$G1333,0)&lt;&gt;0),IF(OR(LEFT(trading_client_detail!$F1333,3)="USD",RIGHT(trading_client_detail!$F1333,3)="USD"),"",IF(NOT(ISERROR(VLOOKUP(trading_client_detail!$E1333,'asset_&amp;_open_positions'!$E:$M, 6, FALSE))),VLOOKUP(trading_client_detail!$E1333,'asset_&amp;_open_positions'!$E:$M, 8, FALSE),IF(NOT(ISERROR(VLOOKUP($A1333,'asset_&amp;_open_positions'!$E:$M, 6, FALSE))),VLOOKUP($A1333,'asset_&amp;_open_positions'!$E:$M, 8, FALSE),1))),"")</f>
        <v/>
      </c>
      <c r="D1333" s="42" t="str">
        <f>IF(trading_client_detail!$A1333&lt;&gt;"",IF(OR(LEFT(trading_client_detail!$F1333,3)="USD",RIGHT(trading_client_detail!$F1333,3)="USD",LEFT(trading_client_detail!$F1333,3)="EUR",RIGHT(trading_client_detail!$F1333,3)="EUR"),"",trading_client_detail!$G1333),"")</f>
        <v/>
      </c>
    </row>
    <row r="1334" spans="1:4" x14ac:dyDescent="0.25">
      <c r="A1334" t="str">
        <f>IF(AND(trading_client_detail!$A1334&lt;&gt;"",ROUND(trading_client_detail!$G1334,0)&lt;&gt;0),IF(OR(LEFT(trading_client_detail!$F1334,3)="USD",RIGHT(trading_client_detail!$F1334,3)="USD",LEFT(trading_client_detail!$F1334,3)="EUR",RIGHT(trading_client_detail!$F1334,3)="EUR"),"",IF(NOT(ISERROR(VLOOKUP(trading_client_detail!$E1334,'asset_&amp;_open_positions'!$E:$M, 9, FALSE))),VLOOKUP(trading_client_detail!$E1334,'asset_&amp;_open_positions'!$E:$M, 9, FALSE),IF(NOT(ISERROR(VLOOKUP(trading_client_detail!$F1334,'asset_&amp;_open_positions'!$E:$M, 9, FALSE))),VLOOKUP(trading_client_detail!$F1334,'asset_&amp;_open_positions'!$E:$M, 9, FALSE),RIGHT(trading_client_detail!$F1334,LEN(trading_client_detail!$F1334)-1)))),"")</f>
        <v/>
      </c>
      <c r="B1334" t="str">
        <f>IF(AND(trading_client_detail!$A1334&lt;&gt;"",ROUND(trading_client_detail!$G1334,0)&lt;&gt;0),IF(OR(LEFT(trading_client_detail!$F1334,3)="USD",RIGHT(trading_client_detail!$F1334,3)="USD"),"",IF(NOT(ISERROR(VLOOKUP(trading_client_detail!$E1334,'asset_&amp;_open_positions'!$E:$M, 6, FALSE))),VLOOKUP(trading_client_detail!$E1334,'asset_&amp;_open_positions'!$E:$M, 6, FALSE),IF(NOT(ISERROR(VLOOKUP($A1334,'asset_&amp;_open_positions'!$E:$M, 6, FALSE))),VLOOKUP($A1334,'asset_&amp;_open_positions'!$E:$M, 6, FALSE),"ASSET"))),"")</f>
        <v/>
      </c>
      <c r="C1334" t="str">
        <f>IF(AND(trading_client_detail!$A1334&lt;&gt;"",ROUND(trading_client_detail!$G1334,0)&lt;&gt;0),IF(OR(LEFT(trading_client_detail!$F1334,3)="USD",RIGHT(trading_client_detail!$F1334,3)="USD"),"",IF(NOT(ISERROR(VLOOKUP(trading_client_detail!$E1334,'asset_&amp;_open_positions'!$E:$M, 6, FALSE))),VLOOKUP(trading_client_detail!$E1334,'asset_&amp;_open_positions'!$E:$M, 8, FALSE),IF(NOT(ISERROR(VLOOKUP($A1334,'asset_&amp;_open_positions'!$E:$M, 6, FALSE))),VLOOKUP($A1334,'asset_&amp;_open_positions'!$E:$M, 8, FALSE),1))),"")</f>
        <v/>
      </c>
      <c r="D1334" s="42" t="str">
        <f>IF(trading_client_detail!$A1334&lt;&gt;"",IF(OR(LEFT(trading_client_detail!$F1334,3)="USD",RIGHT(trading_client_detail!$F1334,3)="USD",LEFT(trading_client_detail!$F1334,3)="EUR",RIGHT(trading_client_detail!$F1334,3)="EUR"),"",trading_client_detail!$G1334),"")</f>
        <v/>
      </c>
    </row>
    <row r="1335" spans="1:4" x14ac:dyDescent="0.25">
      <c r="A1335" t="str">
        <f>IF(AND(trading_client_detail!$A1335&lt;&gt;"",ROUND(trading_client_detail!$G1335,0)&lt;&gt;0),IF(OR(LEFT(trading_client_detail!$F1335,3)="USD",RIGHT(trading_client_detail!$F1335,3)="USD",LEFT(trading_client_detail!$F1335,3)="EUR",RIGHT(trading_client_detail!$F1335,3)="EUR"),"",IF(NOT(ISERROR(VLOOKUP(trading_client_detail!$E1335,'asset_&amp;_open_positions'!$E:$M, 9, FALSE))),VLOOKUP(trading_client_detail!$E1335,'asset_&amp;_open_positions'!$E:$M, 9, FALSE),IF(NOT(ISERROR(VLOOKUP(trading_client_detail!$F1335,'asset_&amp;_open_positions'!$E:$M, 9, FALSE))),VLOOKUP(trading_client_detail!$F1335,'asset_&amp;_open_positions'!$E:$M, 9, FALSE),RIGHT(trading_client_detail!$F1335,LEN(trading_client_detail!$F1335)-1)))),"")</f>
        <v/>
      </c>
      <c r="B1335" t="str">
        <f>IF(AND(trading_client_detail!$A1335&lt;&gt;"",ROUND(trading_client_detail!$G1335,0)&lt;&gt;0),IF(OR(LEFT(trading_client_detail!$F1335,3)="USD",RIGHT(trading_client_detail!$F1335,3)="USD"),"",IF(NOT(ISERROR(VLOOKUP(trading_client_detail!$E1335,'asset_&amp;_open_positions'!$E:$M, 6, FALSE))),VLOOKUP(trading_client_detail!$E1335,'asset_&amp;_open_positions'!$E:$M, 6, FALSE),IF(NOT(ISERROR(VLOOKUP($A1335,'asset_&amp;_open_positions'!$E:$M, 6, FALSE))),VLOOKUP($A1335,'asset_&amp;_open_positions'!$E:$M, 6, FALSE),"ASSET"))),"")</f>
        <v/>
      </c>
      <c r="C1335" t="str">
        <f>IF(AND(trading_client_detail!$A1335&lt;&gt;"",ROUND(trading_client_detail!$G1335,0)&lt;&gt;0),IF(OR(LEFT(trading_client_detail!$F1335,3)="USD",RIGHT(trading_client_detail!$F1335,3)="USD"),"",IF(NOT(ISERROR(VLOOKUP(trading_client_detail!$E1335,'asset_&amp;_open_positions'!$E:$M, 6, FALSE))),VLOOKUP(trading_client_detail!$E1335,'asset_&amp;_open_positions'!$E:$M, 8, FALSE),IF(NOT(ISERROR(VLOOKUP($A1335,'asset_&amp;_open_positions'!$E:$M, 6, FALSE))),VLOOKUP($A1335,'asset_&amp;_open_positions'!$E:$M, 8, FALSE),1))),"")</f>
        <v/>
      </c>
      <c r="D1335" s="42" t="str">
        <f>IF(trading_client_detail!$A1335&lt;&gt;"",IF(OR(LEFT(trading_client_detail!$F1335,3)="USD",RIGHT(trading_client_detail!$F1335,3)="USD",LEFT(trading_client_detail!$F1335,3)="EUR",RIGHT(trading_client_detail!$F1335,3)="EUR"),"",trading_client_detail!$G1335),"")</f>
        <v/>
      </c>
    </row>
    <row r="1336" spans="1:4" x14ac:dyDescent="0.25">
      <c r="A1336" t="str">
        <f>IF(AND(trading_client_detail!$A1336&lt;&gt;"",ROUND(trading_client_detail!$G1336,0)&lt;&gt;0),IF(OR(LEFT(trading_client_detail!$F1336,3)="USD",RIGHT(trading_client_detail!$F1336,3)="USD",LEFT(trading_client_detail!$F1336,3)="EUR",RIGHT(trading_client_detail!$F1336,3)="EUR"),"",IF(NOT(ISERROR(VLOOKUP(trading_client_detail!$E1336,'asset_&amp;_open_positions'!$E:$M, 9, FALSE))),VLOOKUP(trading_client_detail!$E1336,'asset_&amp;_open_positions'!$E:$M, 9, FALSE),IF(NOT(ISERROR(VLOOKUP(trading_client_detail!$F1336,'asset_&amp;_open_positions'!$E:$M, 9, FALSE))),VLOOKUP(trading_client_detail!$F1336,'asset_&amp;_open_positions'!$E:$M, 9, FALSE),RIGHT(trading_client_detail!$F1336,LEN(trading_client_detail!$F1336)-1)))),"")</f>
        <v/>
      </c>
      <c r="B1336" t="str">
        <f>IF(AND(trading_client_detail!$A1336&lt;&gt;"",ROUND(trading_client_detail!$G1336,0)&lt;&gt;0),IF(OR(LEFT(trading_client_detail!$F1336,3)="USD",RIGHT(trading_client_detail!$F1336,3)="USD"),"",IF(NOT(ISERROR(VLOOKUP(trading_client_detail!$E1336,'asset_&amp;_open_positions'!$E:$M, 6, FALSE))),VLOOKUP(trading_client_detail!$E1336,'asset_&amp;_open_positions'!$E:$M, 6, FALSE),IF(NOT(ISERROR(VLOOKUP($A1336,'asset_&amp;_open_positions'!$E:$M, 6, FALSE))),VLOOKUP($A1336,'asset_&amp;_open_positions'!$E:$M, 6, FALSE),"ASSET"))),"")</f>
        <v/>
      </c>
      <c r="C1336" t="str">
        <f>IF(AND(trading_client_detail!$A1336&lt;&gt;"",ROUND(trading_client_detail!$G1336,0)&lt;&gt;0),IF(OR(LEFT(trading_client_detail!$F1336,3)="USD",RIGHT(trading_client_detail!$F1336,3)="USD"),"",IF(NOT(ISERROR(VLOOKUP(trading_client_detail!$E1336,'asset_&amp;_open_positions'!$E:$M, 6, FALSE))),VLOOKUP(trading_client_detail!$E1336,'asset_&amp;_open_positions'!$E:$M, 8, FALSE),IF(NOT(ISERROR(VLOOKUP($A1336,'asset_&amp;_open_positions'!$E:$M, 6, FALSE))),VLOOKUP($A1336,'asset_&amp;_open_positions'!$E:$M, 8, FALSE),1))),"")</f>
        <v/>
      </c>
      <c r="D1336" s="42" t="str">
        <f>IF(trading_client_detail!$A1336&lt;&gt;"",IF(OR(LEFT(trading_client_detail!$F1336,3)="USD",RIGHT(trading_client_detail!$F1336,3)="USD",LEFT(trading_client_detail!$F1336,3)="EUR",RIGHT(trading_client_detail!$F1336,3)="EUR"),"",trading_client_detail!$G1336),"")</f>
        <v/>
      </c>
    </row>
    <row r="1337" spans="1:4" x14ac:dyDescent="0.25">
      <c r="A1337" t="str">
        <f>IF(AND(trading_client_detail!$A1337&lt;&gt;"",ROUND(trading_client_detail!$G1337,0)&lt;&gt;0),IF(OR(LEFT(trading_client_detail!$F1337,3)="USD",RIGHT(trading_client_detail!$F1337,3)="USD",LEFT(trading_client_detail!$F1337,3)="EUR",RIGHT(trading_client_detail!$F1337,3)="EUR"),"",IF(NOT(ISERROR(VLOOKUP(trading_client_detail!$E1337,'asset_&amp;_open_positions'!$E:$M, 9, FALSE))),VLOOKUP(trading_client_detail!$E1337,'asset_&amp;_open_positions'!$E:$M, 9, FALSE),IF(NOT(ISERROR(VLOOKUP(trading_client_detail!$F1337,'asset_&amp;_open_positions'!$E:$M, 9, FALSE))),VLOOKUP(trading_client_detail!$F1337,'asset_&amp;_open_positions'!$E:$M, 9, FALSE),RIGHT(trading_client_detail!$F1337,LEN(trading_client_detail!$F1337)-1)))),"")</f>
        <v/>
      </c>
      <c r="B1337" t="str">
        <f>IF(AND(trading_client_detail!$A1337&lt;&gt;"",ROUND(trading_client_detail!$G1337,0)&lt;&gt;0),IF(OR(LEFT(trading_client_detail!$F1337,3)="USD",RIGHT(trading_client_detail!$F1337,3)="USD"),"",IF(NOT(ISERROR(VLOOKUP(trading_client_detail!$E1337,'asset_&amp;_open_positions'!$E:$M, 6, FALSE))),VLOOKUP(trading_client_detail!$E1337,'asset_&amp;_open_positions'!$E:$M, 6, FALSE),IF(NOT(ISERROR(VLOOKUP($A1337,'asset_&amp;_open_positions'!$E:$M, 6, FALSE))),VLOOKUP($A1337,'asset_&amp;_open_positions'!$E:$M, 6, FALSE),"ASSET"))),"")</f>
        <v/>
      </c>
      <c r="C1337" t="str">
        <f>IF(AND(trading_client_detail!$A1337&lt;&gt;"",ROUND(trading_client_detail!$G1337,0)&lt;&gt;0),IF(OR(LEFT(trading_client_detail!$F1337,3)="USD",RIGHT(trading_client_detail!$F1337,3)="USD"),"",IF(NOT(ISERROR(VLOOKUP(trading_client_detail!$E1337,'asset_&amp;_open_positions'!$E:$M, 6, FALSE))),VLOOKUP(trading_client_detail!$E1337,'asset_&amp;_open_positions'!$E:$M, 8, FALSE),IF(NOT(ISERROR(VLOOKUP($A1337,'asset_&amp;_open_positions'!$E:$M, 6, FALSE))),VLOOKUP($A1337,'asset_&amp;_open_positions'!$E:$M, 8, FALSE),1))),"")</f>
        <v/>
      </c>
      <c r="D1337" s="42" t="str">
        <f>IF(trading_client_detail!$A1337&lt;&gt;"",IF(OR(LEFT(trading_client_detail!$F1337,3)="USD",RIGHT(trading_client_detail!$F1337,3)="USD",LEFT(trading_client_detail!$F1337,3)="EUR",RIGHT(trading_client_detail!$F1337,3)="EUR"),"",trading_client_detail!$G1337),"")</f>
        <v/>
      </c>
    </row>
    <row r="1338" spans="1:4" x14ac:dyDescent="0.25">
      <c r="A1338" t="str">
        <f>IF(AND(trading_client_detail!$A1338&lt;&gt;"",ROUND(trading_client_detail!$G1338,0)&lt;&gt;0),IF(OR(LEFT(trading_client_detail!$F1338,3)="USD",RIGHT(trading_client_detail!$F1338,3)="USD",LEFT(trading_client_detail!$F1338,3)="EUR",RIGHT(trading_client_detail!$F1338,3)="EUR"),"",IF(NOT(ISERROR(VLOOKUP(trading_client_detail!$E1338,'asset_&amp;_open_positions'!$E:$M, 9, FALSE))),VLOOKUP(trading_client_detail!$E1338,'asset_&amp;_open_positions'!$E:$M, 9, FALSE),IF(NOT(ISERROR(VLOOKUP(trading_client_detail!$F1338,'asset_&amp;_open_positions'!$E:$M, 9, FALSE))),VLOOKUP(trading_client_detail!$F1338,'asset_&amp;_open_positions'!$E:$M, 9, FALSE),RIGHT(trading_client_detail!$F1338,LEN(trading_client_detail!$F1338)-1)))),"")</f>
        <v/>
      </c>
      <c r="B1338" t="str">
        <f>IF(AND(trading_client_detail!$A1338&lt;&gt;"",ROUND(trading_client_detail!$G1338,0)&lt;&gt;0),IF(OR(LEFT(trading_client_detail!$F1338,3)="USD",RIGHT(trading_client_detail!$F1338,3)="USD"),"",IF(NOT(ISERROR(VLOOKUP(trading_client_detail!$E1338,'asset_&amp;_open_positions'!$E:$M, 6, FALSE))),VLOOKUP(trading_client_detail!$E1338,'asset_&amp;_open_positions'!$E:$M, 6, FALSE),IF(NOT(ISERROR(VLOOKUP($A1338,'asset_&amp;_open_positions'!$E:$M, 6, FALSE))),VLOOKUP($A1338,'asset_&amp;_open_positions'!$E:$M, 6, FALSE),"ASSET"))),"")</f>
        <v/>
      </c>
      <c r="C1338" t="str">
        <f>IF(AND(trading_client_detail!$A1338&lt;&gt;"",ROUND(trading_client_detail!$G1338,0)&lt;&gt;0),IF(OR(LEFT(trading_client_detail!$F1338,3)="USD",RIGHT(trading_client_detail!$F1338,3)="USD"),"",IF(NOT(ISERROR(VLOOKUP(trading_client_detail!$E1338,'asset_&amp;_open_positions'!$E:$M, 6, FALSE))),VLOOKUP(trading_client_detail!$E1338,'asset_&amp;_open_positions'!$E:$M, 8, FALSE),IF(NOT(ISERROR(VLOOKUP($A1338,'asset_&amp;_open_positions'!$E:$M, 6, FALSE))),VLOOKUP($A1338,'asset_&amp;_open_positions'!$E:$M, 8, FALSE),1))),"")</f>
        <v/>
      </c>
      <c r="D1338" s="42" t="str">
        <f>IF(trading_client_detail!$A1338&lt;&gt;"",IF(OR(LEFT(trading_client_detail!$F1338,3)="USD",RIGHT(trading_client_detail!$F1338,3)="USD",LEFT(trading_client_detail!$F1338,3)="EUR",RIGHT(trading_client_detail!$F1338,3)="EUR"),"",trading_client_detail!$G1338),"")</f>
        <v/>
      </c>
    </row>
    <row r="1339" spans="1:4" x14ac:dyDescent="0.25">
      <c r="A1339" t="str">
        <f>IF(AND(trading_client_detail!$A1339&lt;&gt;"",ROUND(trading_client_detail!$G1339,0)&lt;&gt;0),IF(OR(LEFT(trading_client_detail!$F1339,3)="USD",RIGHT(trading_client_detail!$F1339,3)="USD",LEFT(trading_client_detail!$F1339,3)="EUR",RIGHT(trading_client_detail!$F1339,3)="EUR"),"",IF(NOT(ISERROR(VLOOKUP(trading_client_detail!$E1339,'asset_&amp;_open_positions'!$E:$M, 9, FALSE))),VLOOKUP(trading_client_detail!$E1339,'asset_&amp;_open_positions'!$E:$M, 9, FALSE),IF(NOT(ISERROR(VLOOKUP(trading_client_detail!$F1339,'asset_&amp;_open_positions'!$E:$M, 9, FALSE))),VLOOKUP(trading_client_detail!$F1339,'asset_&amp;_open_positions'!$E:$M, 9, FALSE),RIGHT(trading_client_detail!$F1339,LEN(trading_client_detail!$F1339)-1)))),"")</f>
        <v/>
      </c>
      <c r="B1339" t="str">
        <f>IF(AND(trading_client_detail!$A1339&lt;&gt;"",ROUND(trading_client_detail!$G1339,0)&lt;&gt;0),IF(OR(LEFT(trading_client_detail!$F1339,3)="USD",RIGHT(trading_client_detail!$F1339,3)="USD"),"",IF(NOT(ISERROR(VLOOKUP(trading_client_detail!$E1339,'asset_&amp;_open_positions'!$E:$M, 6, FALSE))),VLOOKUP(trading_client_detail!$E1339,'asset_&amp;_open_positions'!$E:$M, 6, FALSE),IF(NOT(ISERROR(VLOOKUP($A1339,'asset_&amp;_open_positions'!$E:$M, 6, FALSE))),VLOOKUP($A1339,'asset_&amp;_open_positions'!$E:$M, 6, FALSE),"ASSET"))),"")</f>
        <v/>
      </c>
      <c r="C1339" t="str">
        <f>IF(AND(trading_client_detail!$A1339&lt;&gt;"",ROUND(trading_client_detail!$G1339,0)&lt;&gt;0),IF(OR(LEFT(trading_client_detail!$F1339,3)="USD",RIGHT(trading_client_detail!$F1339,3)="USD"),"",IF(NOT(ISERROR(VLOOKUP(trading_client_detail!$E1339,'asset_&amp;_open_positions'!$E:$M, 6, FALSE))),VLOOKUP(trading_client_detail!$E1339,'asset_&amp;_open_positions'!$E:$M, 8, FALSE),IF(NOT(ISERROR(VLOOKUP($A1339,'asset_&amp;_open_positions'!$E:$M, 6, FALSE))),VLOOKUP($A1339,'asset_&amp;_open_positions'!$E:$M, 8, FALSE),1))),"")</f>
        <v/>
      </c>
      <c r="D1339" s="42" t="str">
        <f>IF(trading_client_detail!$A1339&lt;&gt;"",IF(OR(LEFT(trading_client_detail!$F1339,3)="USD",RIGHT(trading_client_detail!$F1339,3)="USD",LEFT(trading_client_detail!$F1339,3)="EUR",RIGHT(trading_client_detail!$F1339,3)="EUR"),"",trading_client_detail!$G1339),"")</f>
        <v/>
      </c>
    </row>
    <row r="1340" spans="1:4" x14ac:dyDescent="0.25">
      <c r="A1340" t="str">
        <f>IF(AND(trading_client_detail!$A1340&lt;&gt;"",ROUND(trading_client_detail!$G1340,0)&lt;&gt;0),IF(OR(LEFT(trading_client_detail!$F1340,3)="USD",RIGHT(trading_client_detail!$F1340,3)="USD",LEFT(trading_client_detail!$F1340,3)="EUR",RIGHT(trading_client_detail!$F1340,3)="EUR"),"",IF(NOT(ISERROR(VLOOKUP(trading_client_detail!$E1340,'asset_&amp;_open_positions'!$E:$M, 9, FALSE))),VLOOKUP(trading_client_detail!$E1340,'asset_&amp;_open_positions'!$E:$M, 9, FALSE),IF(NOT(ISERROR(VLOOKUP(trading_client_detail!$F1340,'asset_&amp;_open_positions'!$E:$M, 9, FALSE))),VLOOKUP(trading_client_detail!$F1340,'asset_&amp;_open_positions'!$E:$M, 9, FALSE),RIGHT(trading_client_detail!$F1340,LEN(trading_client_detail!$F1340)-1)))),"")</f>
        <v/>
      </c>
      <c r="B1340" t="str">
        <f>IF(AND(trading_client_detail!$A1340&lt;&gt;"",ROUND(trading_client_detail!$G1340,0)&lt;&gt;0),IF(OR(LEFT(trading_client_detail!$F1340,3)="USD",RIGHT(trading_client_detail!$F1340,3)="USD"),"",IF(NOT(ISERROR(VLOOKUP(trading_client_detail!$E1340,'asset_&amp;_open_positions'!$E:$M, 6, FALSE))),VLOOKUP(trading_client_detail!$E1340,'asset_&amp;_open_positions'!$E:$M, 6, FALSE),IF(NOT(ISERROR(VLOOKUP($A1340,'asset_&amp;_open_positions'!$E:$M, 6, FALSE))),VLOOKUP($A1340,'asset_&amp;_open_positions'!$E:$M, 6, FALSE),"ASSET"))),"")</f>
        <v/>
      </c>
      <c r="C1340" t="str">
        <f>IF(AND(trading_client_detail!$A1340&lt;&gt;"",ROUND(trading_client_detail!$G1340,0)&lt;&gt;0),IF(OR(LEFT(trading_client_detail!$F1340,3)="USD",RIGHT(trading_client_detail!$F1340,3)="USD"),"",IF(NOT(ISERROR(VLOOKUP(trading_client_detail!$E1340,'asset_&amp;_open_positions'!$E:$M, 6, FALSE))),VLOOKUP(trading_client_detail!$E1340,'asset_&amp;_open_positions'!$E:$M, 8, FALSE),IF(NOT(ISERROR(VLOOKUP($A1340,'asset_&amp;_open_positions'!$E:$M, 6, FALSE))),VLOOKUP($A1340,'asset_&amp;_open_positions'!$E:$M, 8, FALSE),1))),"")</f>
        <v/>
      </c>
      <c r="D1340" s="42" t="str">
        <f>IF(trading_client_detail!$A1340&lt;&gt;"",IF(OR(LEFT(trading_client_detail!$F1340,3)="USD",RIGHT(trading_client_detail!$F1340,3)="USD",LEFT(trading_client_detail!$F1340,3)="EUR",RIGHT(trading_client_detail!$F1340,3)="EUR"),"",trading_client_detail!$G1340),"")</f>
        <v/>
      </c>
    </row>
    <row r="1341" spans="1:4" x14ac:dyDescent="0.25">
      <c r="A1341" t="str">
        <f>IF(AND(trading_client_detail!$A1341&lt;&gt;"",ROUND(trading_client_detail!$G1341,0)&lt;&gt;0),IF(OR(LEFT(trading_client_detail!$F1341,3)="USD",RIGHT(trading_client_detail!$F1341,3)="USD",LEFT(trading_client_detail!$F1341,3)="EUR",RIGHT(trading_client_detail!$F1341,3)="EUR"),"",IF(NOT(ISERROR(VLOOKUP(trading_client_detail!$E1341,'asset_&amp;_open_positions'!$E:$M, 9, FALSE))),VLOOKUP(trading_client_detail!$E1341,'asset_&amp;_open_positions'!$E:$M, 9, FALSE),IF(NOT(ISERROR(VLOOKUP(trading_client_detail!$F1341,'asset_&amp;_open_positions'!$E:$M, 9, FALSE))),VLOOKUP(trading_client_detail!$F1341,'asset_&amp;_open_positions'!$E:$M, 9, FALSE),RIGHT(trading_client_detail!$F1341,LEN(trading_client_detail!$F1341)-1)))),"")</f>
        <v/>
      </c>
      <c r="B1341" t="str">
        <f>IF(AND(trading_client_detail!$A1341&lt;&gt;"",ROUND(trading_client_detail!$G1341,0)&lt;&gt;0),IF(OR(LEFT(trading_client_detail!$F1341,3)="USD",RIGHT(trading_client_detail!$F1341,3)="USD"),"",IF(NOT(ISERROR(VLOOKUP(trading_client_detail!$E1341,'asset_&amp;_open_positions'!$E:$M, 6, FALSE))),VLOOKUP(trading_client_detail!$E1341,'asset_&amp;_open_positions'!$E:$M, 6, FALSE),IF(NOT(ISERROR(VLOOKUP($A1341,'asset_&amp;_open_positions'!$E:$M, 6, FALSE))),VLOOKUP($A1341,'asset_&amp;_open_positions'!$E:$M, 6, FALSE),"ASSET"))),"")</f>
        <v/>
      </c>
      <c r="C1341" t="str">
        <f>IF(AND(trading_client_detail!$A1341&lt;&gt;"",ROUND(trading_client_detail!$G1341,0)&lt;&gt;0),IF(OR(LEFT(trading_client_detail!$F1341,3)="USD",RIGHT(trading_client_detail!$F1341,3)="USD"),"",IF(NOT(ISERROR(VLOOKUP(trading_client_detail!$E1341,'asset_&amp;_open_positions'!$E:$M, 6, FALSE))),VLOOKUP(trading_client_detail!$E1341,'asset_&amp;_open_positions'!$E:$M, 8, FALSE),IF(NOT(ISERROR(VLOOKUP($A1341,'asset_&amp;_open_positions'!$E:$M, 6, FALSE))),VLOOKUP($A1341,'asset_&amp;_open_positions'!$E:$M, 8, FALSE),1))),"")</f>
        <v/>
      </c>
      <c r="D1341" s="42" t="str">
        <f>IF(trading_client_detail!$A1341&lt;&gt;"",IF(OR(LEFT(trading_client_detail!$F1341,3)="USD",RIGHT(trading_client_detail!$F1341,3)="USD",LEFT(trading_client_detail!$F1341,3)="EUR",RIGHT(trading_client_detail!$F1341,3)="EUR"),"",trading_client_detail!$G1341),"")</f>
        <v/>
      </c>
    </row>
    <row r="1342" spans="1:4" x14ac:dyDescent="0.25">
      <c r="A1342" t="str">
        <f>IF(AND(trading_client_detail!$A1342&lt;&gt;"",ROUND(trading_client_detail!$G1342,0)&lt;&gt;0),IF(OR(LEFT(trading_client_detail!$F1342,3)="USD",RIGHT(trading_client_detail!$F1342,3)="USD",LEFT(trading_client_detail!$F1342,3)="EUR",RIGHT(trading_client_detail!$F1342,3)="EUR"),"",IF(NOT(ISERROR(VLOOKUP(trading_client_detail!$E1342,'asset_&amp;_open_positions'!$E:$M, 9, FALSE))),VLOOKUP(trading_client_detail!$E1342,'asset_&amp;_open_positions'!$E:$M, 9, FALSE),IF(NOT(ISERROR(VLOOKUP(trading_client_detail!$F1342,'asset_&amp;_open_positions'!$E:$M, 9, FALSE))),VLOOKUP(trading_client_detail!$F1342,'asset_&amp;_open_positions'!$E:$M, 9, FALSE),RIGHT(trading_client_detail!$F1342,LEN(trading_client_detail!$F1342)-1)))),"")</f>
        <v/>
      </c>
      <c r="B1342" t="str">
        <f>IF(AND(trading_client_detail!$A1342&lt;&gt;"",ROUND(trading_client_detail!$G1342,0)&lt;&gt;0),IF(OR(LEFT(trading_client_detail!$F1342,3)="USD",RIGHT(trading_client_detail!$F1342,3)="USD"),"",IF(NOT(ISERROR(VLOOKUP(trading_client_detail!$E1342,'asset_&amp;_open_positions'!$E:$M, 6, FALSE))),VLOOKUP(trading_client_detail!$E1342,'asset_&amp;_open_positions'!$E:$M, 6, FALSE),IF(NOT(ISERROR(VLOOKUP($A1342,'asset_&amp;_open_positions'!$E:$M, 6, FALSE))),VLOOKUP($A1342,'asset_&amp;_open_positions'!$E:$M, 6, FALSE),"ASSET"))),"")</f>
        <v/>
      </c>
      <c r="C1342" t="str">
        <f>IF(AND(trading_client_detail!$A1342&lt;&gt;"",ROUND(trading_client_detail!$G1342,0)&lt;&gt;0),IF(OR(LEFT(trading_client_detail!$F1342,3)="USD",RIGHT(trading_client_detail!$F1342,3)="USD"),"",IF(NOT(ISERROR(VLOOKUP(trading_client_detail!$E1342,'asset_&amp;_open_positions'!$E:$M, 6, FALSE))),VLOOKUP(trading_client_detail!$E1342,'asset_&amp;_open_positions'!$E:$M, 8, FALSE),IF(NOT(ISERROR(VLOOKUP($A1342,'asset_&amp;_open_positions'!$E:$M, 6, FALSE))),VLOOKUP($A1342,'asset_&amp;_open_positions'!$E:$M, 8, FALSE),1))),"")</f>
        <v/>
      </c>
      <c r="D1342" s="42" t="str">
        <f>IF(trading_client_detail!$A1342&lt;&gt;"",IF(OR(LEFT(trading_client_detail!$F1342,3)="USD",RIGHT(trading_client_detail!$F1342,3)="USD",LEFT(trading_client_detail!$F1342,3)="EUR",RIGHT(trading_client_detail!$F1342,3)="EUR"),"",trading_client_detail!$G1342),"")</f>
        <v/>
      </c>
    </row>
    <row r="1343" spans="1:4" x14ac:dyDescent="0.25">
      <c r="A1343" t="str">
        <f>IF(AND(trading_client_detail!$A1343&lt;&gt;"",ROUND(trading_client_detail!$G1343,0)&lt;&gt;0),IF(OR(LEFT(trading_client_detail!$F1343,3)="USD",RIGHT(trading_client_detail!$F1343,3)="USD",LEFT(trading_client_detail!$F1343,3)="EUR",RIGHT(trading_client_detail!$F1343,3)="EUR"),"",IF(NOT(ISERROR(VLOOKUP(trading_client_detail!$E1343,'asset_&amp;_open_positions'!$E:$M, 9, FALSE))),VLOOKUP(trading_client_detail!$E1343,'asset_&amp;_open_positions'!$E:$M, 9, FALSE),IF(NOT(ISERROR(VLOOKUP(trading_client_detail!$F1343,'asset_&amp;_open_positions'!$E:$M, 9, FALSE))),VLOOKUP(trading_client_detail!$F1343,'asset_&amp;_open_positions'!$E:$M, 9, FALSE),RIGHT(trading_client_detail!$F1343,LEN(trading_client_detail!$F1343)-1)))),"")</f>
        <v/>
      </c>
      <c r="B1343" t="str">
        <f>IF(AND(trading_client_detail!$A1343&lt;&gt;"",ROUND(trading_client_detail!$G1343,0)&lt;&gt;0),IF(OR(LEFT(trading_client_detail!$F1343,3)="USD",RIGHT(trading_client_detail!$F1343,3)="USD"),"",IF(NOT(ISERROR(VLOOKUP(trading_client_detail!$E1343,'asset_&amp;_open_positions'!$E:$M, 6, FALSE))),VLOOKUP(trading_client_detail!$E1343,'asset_&amp;_open_positions'!$E:$M, 6, FALSE),IF(NOT(ISERROR(VLOOKUP($A1343,'asset_&amp;_open_positions'!$E:$M, 6, FALSE))),VLOOKUP($A1343,'asset_&amp;_open_positions'!$E:$M, 6, FALSE),"ASSET"))),"")</f>
        <v/>
      </c>
      <c r="C1343" t="str">
        <f>IF(AND(trading_client_detail!$A1343&lt;&gt;"",ROUND(trading_client_detail!$G1343,0)&lt;&gt;0),IF(OR(LEFT(trading_client_detail!$F1343,3)="USD",RIGHT(trading_client_detail!$F1343,3)="USD"),"",IF(NOT(ISERROR(VLOOKUP(trading_client_detail!$E1343,'asset_&amp;_open_positions'!$E:$M, 6, FALSE))),VLOOKUP(trading_client_detail!$E1343,'asset_&amp;_open_positions'!$E:$M, 8, FALSE),IF(NOT(ISERROR(VLOOKUP($A1343,'asset_&amp;_open_positions'!$E:$M, 6, FALSE))),VLOOKUP($A1343,'asset_&amp;_open_positions'!$E:$M, 8, FALSE),1))),"")</f>
        <v/>
      </c>
      <c r="D1343" s="42" t="str">
        <f>IF(trading_client_detail!$A1343&lt;&gt;"",IF(OR(LEFT(trading_client_detail!$F1343,3)="USD",RIGHT(trading_client_detail!$F1343,3)="USD",LEFT(trading_client_detail!$F1343,3)="EUR",RIGHT(trading_client_detail!$F1343,3)="EUR"),"",trading_client_detail!$G1343),"")</f>
        <v/>
      </c>
    </row>
    <row r="1344" spans="1:4" x14ac:dyDescent="0.25">
      <c r="A1344" t="str">
        <f>IF(AND(trading_client_detail!$A1344&lt;&gt;"",ROUND(trading_client_detail!$G1344,0)&lt;&gt;0),IF(OR(LEFT(trading_client_detail!$F1344,3)="USD",RIGHT(trading_client_detail!$F1344,3)="USD",LEFT(trading_client_detail!$F1344,3)="EUR",RIGHT(trading_client_detail!$F1344,3)="EUR"),"",IF(NOT(ISERROR(VLOOKUP(trading_client_detail!$E1344,'asset_&amp;_open_positions'!$E:$M, 9, FALSE))),VLOOKUP(trading_client_detail!$E1344,'asset_&amp;_open_positions'!$E:$M, 9, FALSE),IF(NOT(ISERROR(VLOOKUP(trading_client_detail!$F1344,'asset_&amp;_open_positions'!$E:$M, 9, FALSE))),VLOOKUP(trading_client_detail!$F1344,'asset_&amp;_open_positions'!$E:$M, 9, FALSE),RIGHT(trading_client_detail!$F1344,LEN(trading_client_detail!$F1344)-1)))),"")</f>
        <v/>
      </c>
      <c r="B1344" t="str">
        <f>IF(AND(trading_client_detail!$A1344&lt;&gt;"",ROUND(trading_client_detail!$G1344,0)&lt;&gt;0),IF(OR(LEFT(trading_client_detail!$F1344,3)="USD",RIGHT(trading_client_detail!$F1344,3)="USD"),"",IF(NOT(ISERROR(VLOOKUP(trading_client_detail!$E1344,'asset_&amp;_open_positions'!$E:$M, 6, FALSE))),VLOOKUP(trading_client_detail!$E1344,'asset_&amp;_open_positions'!$E:$M, 6, FALSE),IF(NOT(ISERROR(VLOOKUP($A1344,'asset_&amp;_open_positions'!$E:$M, 6, FALSE))),VLOOKUP($A1344,'asset_&amp;_open_positions'!$E:$M, 6, FALSE),"ASSET"))),"")</f>
        <v/>
      </c>
      <c r="C1344" t="str">
        <f>IF(AND(trading_client_detail!$A1344&lt;&gt;"",ROUND(trading_client_detail!$G1344,0)&lt;&gt;0),IF(OR(LEFT(trading_client_detail!$F1344,3)="USD",RIGHT(trading_client_detail!$F1344,3)="USD"),"",IF(NOT(ISERROR(VLOOKUP(trading_client_detail!$E1344,'asset_&amp;_open_positions'!$E:$M, 6, FALSE))),VLOOKUP(trading_client_detail!$E1344,'asset_&amp;_open_positions'!$E:$M, 8, FALSE),IF(NOT(ISERROR(VLOOKUP($A1344,'asset_&amp;_open_positions'!$E:$M, 6, FALSE))),VLOOKUP($A1344,'asset_&amp;_open_positions'!$E:$M, 8, FALSE),1))),"")</f>
        <v/>
      </c>
      <c r="D1344" s="42" t="str">
        <f>IF(trading_client_detail!$A1344&lt;&gt;"",IF(OR(LEFT(trading_client_detail!$F1344,3)="USD",RIGHT(trading_client_detail!$F1344,3)="USD",LEFT(trading_client_detail!$F1344,3)="EUR",RIGHT(trading_client_detail!$F1344,3)="EUR"),"",trading_client_detail!$G1344),"")</f>
        <v/>
      </c>
    </row>
    <row r="1345" spans="1:4" x14ac:dyDescent="0.25">
      <c r="A1345" t="str">
        <f>IF(AND(trading_client_detail!$A1345&lt;&gt;"",ROUND(trading_client_detail!$G1345,0)&lt;&gt;0),IF(OR(LEFT(trading_client_detail!$F1345,3)="USD",RIGHT(trading_client_detail!$F1345,3)="USD",LEFT(trading_client_detail!$F1345,3)="EUR",RIGHT(trading_client_detail!$F1345,3)="EUR"),"",IF(NOT(ISERROR(VLOOKUP(trading_client_detail!$E1345,'asset_&amp;_open_positions'!$E:$M, 9, FALSE))),VLOOKUP(trading_client_detail!$E1345,'asset_&amp;_open_positions'!$E:$M, 9, FALSE),IF(NOT(ISERROR(VLOOKUP(trading_client_detail!$F1345,'asset_&amp;_open_positions'!$E:$M, 9, FALSE))),VLOOKUP(trading_client_detail!$F1345,'asset_&amp;_open_positions'!$E:$M, 9, FALSE),RIGHT(trading_client_detail!$F1345,LEN(trading_client_detail!$F1345)-1)))),"")</f>
        <v/>
      </c>
      <c r="B1345" t="str">
        <f>IF(AND(trading_client_detail!$A1345&lt;&gt;"",ROUND(trading_client_detail!$G1345,0)&lt;&gt;0),IF(OR(LEFT(trading_client_detail!$F1345,3)="USD",RIGHT(trading_client_detail!$F1345,3)="USD"),"",IF(NOT(ISERROR(VLOOKUP(trading_client_detail!$E1345,'asset_&amp;_open_positions'!$E:$M, 6, FALSE))),VLOOKUP(trading_client_detail!$E1345,'asset_&amp;_open_positions'!$E:$M, 6, FALSE),IF(NOT(ISERROR(VLOOKUP($A1345,'asset_&amp;_open_positions'!$E:$M, 6, FALSE))),VLOOKUP($A1345,'asset_&amp;_open_positions'!$E:$M, 6, FALSE),"ASSET"))),"")</f>
        <v/>
      </c>
      <c r="C1345" t="str">
        <f>IF(AND(trading_client_detail!$A1345&lt;&gt;"",ROUND(trading_client_detail!$G1345,0)&lt;&gt;0),IF(OR(LEFT(trading_client_detail!$F1345,3)="USD",RIGHT(trading_client_detail!$F1345,3)="USD"),"",IF(NOT(ISERROR(VLOOKUP(trading_client_detail!$E1345,'asset_&amp;_open_positions'!$E:$M, 6, FALSE))),VLOOKUP(trading_client_detail!$E1345,'asset_&amp;_open_positions'!$E:$M, 8, FALSE),IF(NOT(ISERROR(VLOOKUP($A1345,'asset_&amp;_open_positions'!$E:$M, 6, FALSE))),VLOOKUP($A1345,'asset_&amp;_open_positions'!$E:$M, 8, FALSE),1))),"")</f>
        <v/>
      </c>
      <c r="D1345" s="42" t="str">
        <f>IF(trading_client_detail!$A1345&lt;&gt;"",IF(OR(LEFT(trading_client_detail!$F1345,3)="USD",RIGHT(trading_client_detail!$F1345,3)="USD",LEFT(trading_client_detail!$F1345,3)="EUR",RIGHT(trading_client_detail!$F1345,3)="EUR"),"",trading_client_detail!$G1345),"")</f>
        <v/>
      </c>
    </row>
    <row r="1346" spans="1:4" x14ac:dyDescent="0.25">
      <c r="A1346" t="str">
        <f>IF(AND(trading_client_detail!$A1346&lt;&gt;"",ROUND(trading_client_detail!$G1346,0)&lt;&gt;0),IF(OR(LEFT(trading_client_detail!$F1346,3)="USD",RIGHT(trading_client_detail!$F1346,3)="USD",LEFT(trading_client_detail!$F1346,3)="EUR",RIGHT(trading_client_detail!$F1346,3)="EUR"),"",IF(NOT(ISERROR(VLOOKUP(trading_client_detail!$E1346,'asset_&amp;_open_positions'!$E:$M, 9, FALSE))),VLOOKUP(trading_client_detail!$E1346,'asset_&amp;_open_positions'!$E:$M, 9, FALSE),IF(NOT(ISERROR(VLOOKUP(trading_client_detail!$F1346,'asset_&amp;_open_positions'!$E:$M, 9, FALSE))),VLOOKUP(trading_client_detail!$F1346,'asset_&amp;_open_positions'!$E:$M, 9, FALSE),RIGHT(trading_client_detail!$F1346,LEN(trading_client_detail!$F1346)-1)))),"")</f>
        <v/>
      </c>
      <c r="B1346" t="str">
        <f>IF(AND(trading_client_detail!$A1346&lt;&gt;"",ROUND(trading_client_detail!$G1346,0)&lt;&gt;0),IF(OR(LEFT(trading_client_detail!$F1346,3)="USD",RIGHT(trading_client_detail!$F1346,3)="USD"),"",IF(NOT(ISERROR(VLOOKUP(trading_client_detail!$E1346,'asset_&amp;_open_positions'!$E:$M, 6, FALSE))),VLOOKUP(trading_client_detail!$E1346,'asset_&amp;_open_positions'!$E:$M, 6, FALSE),IF(NOT(ISERROR(VLOOKUP($A1346,'asset_&amp;_open_positions'!$E:$M, 6, FALSE))),VLOOKUP($A1346,'asset_&amp;_open_positions'!$E:$M, 6, FALSE),"ASSET"))),"")</f>
        <v/>
      </c>
      <c r="C1346" t="str">
        <f>IF(AND(trading_client_detail!$A1346&lt;&gt;"",ROUND(trading_client_detail!$G1346,0)&lt;&gt;0),IF(OR(LEFT(trading_client_detail!$F1346,3)="USD",RIGHT(trading_client_detail!$F1346,3)="USD"),"",IF(NOT(ISERROR(VLOOKUP(trading_client_detail!$E1346,'asset_&amp;_open_positions'!$E:$M, 6, FALSE))),VLOOKUP(trading_client_detail!$E1346,'asset_&amp;_open_positions'!$E:$M, 8, FALSE),IF(NOT(ISERROR(VLOOKUP($A1346,'asset_&amp;_open_positions'!$E:$M, 6, FALSE))),VLOOKUP($A1346,'asset_&amp;_open_positions'!$E:$M, 8, FALSE),1))),"")</f>
        <v/>
      </c>
      <c r="D1346" s="42" t="str">
        <f>IF(trading_client_detail!$A1346&lt;&gt;"",IF(OR(LEFT(trading_client_detail!$F1346,3)="USD",RIGHT(trading_client_detail!$F1346,3)="USD",LEFT(trading_client_detail!$F1346,3)="EUR",RIGHT(trading_client_detail!$F1346,3)="EUR"),"",trading_client_detail!$G1346),"")</f>
        <v/>
      </c>
    </row>
    <row r="1347" spans="1:4" x14ac:dyDescent="0.25">
      <c r="A1347" t="str">
        <f>IF(AND(trading_client_detail!$A1347&lt;&gt;"",ROUND(trading_client_detail!$G1347,0)&lt;&gt;0),IF(OR(LEFT(trading_client_detail!$F1347,3)="USD",RIGHT(trading_client_detail!$F1347,3)="USD",LEFT(trading_client_detail!$F1347,3)="EUR",RIGHT(trading_client_detail!$F1347,3)="EUR"),"",IF(NOT(ISERROR(VLOOKUP(trading_client_detail!$E1347,'asset_&amp;_open_positions'!$E:$M, 9, FALSE))),VLOOKUP(trading_client_detail!$E1347,'asset_&amp;_open_positions'!$E:$M, 9, FALSE),IF(NOT(ISERROR(VLOOKUP(trading_client_detail!$F1347,'asset_&amp;_open_positions'!$E:$M, 9, FALSE))),VLOOKUP(trading_client_detail!$F1347,'asset_&amp;_open_positions'!$E:$M, 9, FALSE),RIGHT(trading_client_detail!$F1347,LEN(trading_client_detail!$F1347)-1)))),"")</f>
        <v/>
      </c>
      <c r="B1347" t="str">
        <f>IF(AND(trading_client_detail!$A1347&lt;&gt;"",ROUND(trading_client_detail!$G1347,0)&lt;&gt;0),IF(OR(LEFT(trading_client_detail!$F1347,3)="USD",RIGHT(trading_client_detail!$F1347,3)="USD"),"",IF(NOT(ISERROR(VLOOKUP(trading_client_detail!$E1347,'asset_&amp;_open_positions'!$E:$M, 6, FALSE))),VLOOKUP(trading_client_detail!$E1347,'asset_&amp;_open_positions'!$E:$M, 6, FALSE),IF(NOT(ISERROR(VLOOKUP($A1347,'asset_&amp;_open_positions'!$E:$M, 6, FALSE))),VLOOKUP($A1347,'asset_&amp;_open_positions'!$E:$M, 6, FALSE),"ASSET"))),"")</f>
        <v/>
      </c>
      <c r="C1347" t="str">
        <f>IF(AND(trading_client_detail!$A1347&lt;&gt;"",ROUND(trading_client_detail!$G1347,0)&lt;&gt;0),IF(OR(LEFT(trading_client_detail!$F1347,3)="USD",RIGHT(trading_client_detail!$F1347,3)="USD"),"",IF(NOT(ISERROR(VLOOKUP(trading_client_detail!$E1347,'asset_&amp;_open_positions'!$E:$M, 6, FALSE))),VLOOKUP(trading_client_detail!$E1347,'asset_&amp;_open_positions'!$E:$M, 8, FALSE),IF(NOT(ISERROR(VLOOKUP($A1347,'asset_&amp;_open_positions'!$E:$M, 6, FALSE))),VLOOKUP($A1347,'asset_&amp;_open_positions'!$E:$M, 8, FALSE),1))),"")</f>
        <v/>
      </c>
      <c r="D1347" s="42" t="str">
        <f>IF(trading_client_detail!$A1347&lt;&gt;"",IF(OR(LEFT(trading_client_detail!$F1347,3)="USD",RIGHT(trading_client_detail!$F1347,3)="USD",LEFT(trading_client_detail!$F1347,3)="EUR",RIGHT(trading_client_detail!$F1347,3)="EUR"),"",trading_client_detail!$G1347),"")</f>
        <v/>
      </c>
    </row>
    <row r="1348" spans="1:4" x14ac:dyDescent="0.25">
      <c r="A1348" t="str">
        <f>IF(AND(trading_client_detail!$A1348&lt;&gt;"",ROUND(trading_client_detail!$G1348,0)&lt;&gt;0),IF(OR(LEFT(trading_client_detail!$F1348,3)="USD",RIGHT(trading_client_detail!$F1348,3)="USD",LEFT(trading_client_detail!$F1348,3)="EUR",RIGHT(trading_client_detail!$F1348,3)="EUR"),"",IF(NOT(ISERROR(VLOOKUP(trading_client_detail!$E1348,'asset_&amp;_open_positions'!$E:$M, 9, FALSE))),VLOOKUP(trading_client_detail!$E1348,'asset_&amp;_open_positions'!$E:$M, 9, FALSE),IF(NOT(ISERROR(VLOOKUP(trading_client_detail!$F1348,'asset_&amp;_open_positions'!$E:$M, 9, FALSE))),VLOOKUP(trading_client_detail!$F1348,'asset_&amp;_open_positions'!$E:$M, 9, FALSE),RIGHT(trading_client_detail!$F1348,LEN(trading_client_detail!$F1348)-1)))),"")</f>
        <v/>
      </c>
      <c r="B1348" t="str">
        <f>IF(AND(trading_client_detail!$A1348&lt;&gt;"",ROUND(trading_client_detail!$G1348,0)&lt;&gt;0),IF(OR(LEFT(trading_client_detail!$F1348,3)="USD",RIGHT(trading_client_detail!$F1348,3)="USD"),"",IF(NOT(ISERROR(VLOOKUP(trading_client_detail!$E1348,'asset_&amp;_open_positions'!$E:$M, 6, FALSE))),VLOOKUP(trading_client_detail!$E1348,'asset_&amp;_open_positions'!$E:$M, 6, FALSE),IF(NOT(ISERROR(VLOOKUP($A1348,'asset_&amp;_open_positions'!$E:$M, 6, FALSE))),VLOOKUP($A1348,'asset_&amp;_open_positions'!$E:$M, 6, FALSE),"ASSET"))),"")</f>
        <v/>
      </c>
      <c r="C1348" t="str">
        <f>IF(AND(trading_client_detail!$A1348&lt;&gt;"",ROUND(trading_client_detail!$G1348,0)&lt;&gt;0),IF(OR(LEFT(trading_client_detail!$F1348,3)="USD",RIGHT(trading_client_detail!$F1348,3)="USD"),"",IF(NOT(ISERROR(VLOOKUP(trading_client_detail!$E1348,'asset_&amp;_open_positions'!$E:$M, 6, FALSE))),VLOOKUP(trading_client_detail!$E1348,'asset_&amp;_open_positions'!$E:$M, 8, FALSE),IF(NOT(ISERROR(VLOOKUP($A1348,'asset_&amp;_open_positions'!$E:$M, 6, FALSE))),VLOOKUP($A1348,'asset_&amp;_open_positions'!$E:$M, 8, FALSE),1))),"")</f>
        <v/>
      </c>
      <c r="D1348" s="42" t="str">
        <f>IF(trading_client_detail!$A1348&lt;&gt;"",IF(OR(LEFT(trading_client_detail!$F1348,3)="USD",RIGHT(trading_client_detail!$F1348,3)="USD",LEFT(trading_client_detail!$F1348,3)="EUR",RIGHT(trading_client_detail!$F1348,3)="EUR"),"",trading_client_detail!$G1348),"")</f>
        <v/>
      </c>
    </row>
    <row r="1349" spans="1:4" x14ac:dyDescent="0.25">
      <c r="A1349" t="str">
        <f>IF(AND(trading_client_detail!$A1349&lt;&gt;"",ROUND(trading_client_detail!$G1349,0)&lt;&gt;0),IF(OR(LEFT(trading_client_detail!$F1349,3)="USD",RIGHT(trading_client_detail!$F1349,3)="USD",LEFT(trading_client_detail!$F1349,3)="EUR",RIGHT(trading_client_detail!$F1349,3)="EUR"),"",IF(NOT(ISERROR(VLOOKUP(trading_client_detail!$E1349,'asset_&amp;_open_positions'!$E:$M, 9, FALSE))),VLOOKUP(trading_client_detail!$E1349,'asset_&amp;_open_positions'!$E:$M, 9, FALSE),IF(NOT(ISERROR(VLOOKUP(trading_client_detail!$F1349,'asset_&amp;_open_positions'!$E:$M, 9, FALSE))),VLOOKUP(trading_client_detail!$F1349,'asset_&amp;_open_positions'!$E:$M, 9, FALSE),RIGHT(trading_client_detail!$F1349,LEN(trading_client_detail!$F1349)-1)))),"")</f>
        <v/>
      </c>
      <c r="B1349" t="str">
        <f>IF(AND(trading_client_detail!$A1349&lt;&gt;"",ROUND(trading_client_detail!$G1349,0)&lt;&gt;0),IF(OR(LEFT(trading_client_detail!$F1349,3)="USD",RIGHT(trading_client_detail!$F1349,3)="USD"),"",IF(NOT(ISERROR(VLOOKUP(trading_client_detail!$E1349,'asset_&amp;_open_positions'!$E:$M, 6, FALSE))),VLOOKUP(trading_client_detail!$E1349,'asset_&amp;_open_positions'!$E:$M, 6, FALSE),IF(NOT(ISERROR(VLOOKUP($A1349,'asset_&amp;_open_positions'!$E:$M, 6, FALSE))),VLOOKUP($A1349,'asset_&amp;_open_positions'!$E:$M, 6, FALSE),"ASSET"))),"")</f>
        <v/>
      </c>
      <c r="C1349" t="str">
        <f>IF(AND(trading_client_detail!$A1349&lt;&gt;"",ROUND(trading_client_detail!$G1349,0)&lt;&gt;0),IF(OR(LEFT(trading_client_detail!$F1349,3)="USD",RIGHT(trading_client_detail!$F1349,3)="USD"),"",IF(NOT(ISERROR(VLOOKUP(trading_client_detail!$E1349,'asset_&amp;_open_positions'!$E:$M, 6, FALSE))),VLOOKUP(trading_client_detail!$E1349,'asset_&amp;_open_positions'!$E:$M, 8, FALSE),IF(NOT(ISERROR(VLOOKUP($A1349,'asset_&amp;_open_positions'!$E:$M, 6, FALSE))),VLOOKUP($A1349,'asset_&amp;_open_positions'!$E:$M, 8, FALSE),1))),"")</f>
        <v/>
      </c>
      <c r="D1349" s="42" t="str">
        <f>IF(trading_client_detail!$A1349&lt;&gt;"",IF(OR(LEFT(trading_client_detail!$F1349,3)="USD",RIGHT(trading_client_detail!$F1349,3)="USD",LEFT(trading_client_detail!$F1349,3)="EUR",RIGHT(trading_client_detail!$F1349,3)="EUR"),"",trading_client_detail!$G1349),"")</f>
        <v/>
      </c>
    </row>
    <row r="1350" spans="1:4" x14ac:dyDescent="0.25">
      <c r="A1350" t="str">
        <f>IF(AND(trading_client_detail!$A1350&lt;&gt;"",ROUND(trading_client_detail!$G1350,0)&lt;&gt;0),IF(OR(LEFT(trading_client_detail!$F1350,3)="USD",RIGHT(trading_client_detail!$F1350,3)="USD",LEFT(trading_client_detail!$F1350,3)="EUR",RIGHT(trading_client_detail!$F1350,3)="EUR"),"",IF(NOT(ISERROR(VLOOKUP(trading_client_detail!$E1350,'asset_&amp;_open_positions'!$E:$M, 9, FALSE))),VLOOKUP(trading_client_detail!$E1350,'asset_&amp;_open_positions'!$E:$M, 9, FALSE),IF(NOT(ISERROR(VLOOKUP(trading_client_detail!$F1350,'asset_&amp;_open_positions'!$E:$M, 9, FALSE))),VLOOKUP(trading_client_detail!$F1350,'asset_&amp;_open_positions'!$E:$M, 9, FALSE),RIGHT(trading_client_detail!$F1350,LEN(trading_client_detail!$F1350)-1)))),"")</f>
        <v/>
      </c>
      <c r="B1350" t="str">
        <f>IF(AND(trading_client_detail!$A1350&lt;&gt;"",ROUND(trading_client_detail!$G1350,0)&lt;&gt;0),IF(OR(LEFT(trading_client_detail!$F1350,3)="USD",RIGHT(trading_client_detail!$F1350,3)="USD"),"",IF(NOT(ISERROR(VLOOKUP(trading_client_detail!$E1350,'asset_&amp;_open_positions'!$E:$M, 6, FALSE))),VLOOKUP(trading_client_detail!$E1350,'asset_&amp;_open_positions'!$E:$M, 6, FALSE),IF(NOT(ISERROR(VLOOKUP($A1350,'asset_&amp;_open_positions'!$E:$M, 6, FALSE))),VLOOKUP($A1350,'asset_&amp;_open_positions'!$E:$M, 6, FALSE),"ASSET"))),"")</f>
        <v/>
      </c>
      <c r="C1350" t="str">
        <f>IF(AND(trading_client_detail!$A1350&lt;&gt;"",ROUND(trading_client_detail!$G1350,0)&lt;&gt;0),IF(OR(LEFT(trading_client_detail!$F1350,3)="USD",RIGHT(trading_client_detail!$F1350,3)="USD"),"",IF(NOT(ISERROR(VLOOKUP(trading_client_detail!$E1350,'asset_&amp;_open_positions'!$E:$M, 6, FALSE))),VLOOKUP(trading_client_detail!$E1350,'asset_&amp;_open_positions'!$E:$M, 8, FALSE),IF(NOT(ISERROR(VLOOKUP($A1350,'asset_&amp;_open_positions'!$E:$M, 6, FALSE))),VLOOKUP($A1350,'asset_&amp;_open_positions'!$E:$M, 8, FALSE),1))),"")</f>
        <v/>
      </c>
      <c r="D1350" s="42" t="str">
        <f>IF(trading_client_detail!$A1350&lt;&gt;"",IF(OR(LEFT(trading_client_detail!$F1350,3)="USD",RIGHT(trading_client_detail!$F1350,3)="USD",LEFT(trading_client_detail!$F1350,3)="EUR",RIGHT(trading_client_detail!$F1350,3)="EUR"),"",trading_client_detail!$G1350),"")</f>
        <v/>
      </c>
    </row>
    <row r="1351" spans="1:4" x14ac:dyDescent="0.25">
      <c r="A1351" t="str">
        <f>IF(AND(trading_client_detail!$A1351&lt;&gt;"",ROUND(trading_client_detail!$G1351,0)&lt;&gt;0),IF(OR(LEFT(trading_client_detail!$F1351,3)="USD",RIGHT(trading_client_detail!$F1351,3)="USD",LEFT(trading_client_detail!$F1351,3)="EUR",RIGHT(trading_client_detail!$F1351,3)="EUR"),"",IF(NOT(ISERROR(VLOOKUP(trading_client_detail!$E1351,'asset_&amp;_open_positions'!$E:$M, 9, FALSE))),VLOOKUP(trading_client_detail!$E1351,'asset_&amp;_open_positions'!$E:$M, 9, FALSE),IF(NOT(ISERROR(VLOOKUP(trading_client_detail!$F1351,'asset_&amp;_open_positions'!$E:$M, 9, FALSE))),VLOOKUP(trading_client_detail!$F1351,'asset_&amp;_open_positions'!$E:$M, 9, FALSE),RIGHT(trading_client_detail!$F1351,LEN(trading_client_detail!$F1351)-1)))),"")</f>
        <v/>
      </c>
      <c r="B1351" t="str">
        <f>IF(AND(trading_client_detail!$A1351&lt;&gt;"",ROUND(trading_client_detail!$G1351,0)&lt;&gt;0),IF(OR(LEFT(trading_client_detail!$F1351,3)="USD",RIGHT(trading_client_detail!$F1351,3)="USD"),"",IF(NOT(ISERROR(VLOOKUP(trading_client_detail!$E1351,'asset_&amp;_open_positions'!$E:$M, 6, FALSE))),VLOOKUP(trading_client_detail!$E1351,'asset_&amp;_open_positions'!$E:$M, 6, FALSE),IF(NOT(ISERROR(VLOOKUP($A1351,'asset_&amp;_open_positions'!$E:$M, 6, FALSE))),VLOOKUP($A1351,'asset_&amp;_open_positions'!$E:$M, 6, FALSE),"ASSET"))),"")</f>
        <v/>
      </c>
      <c r="C1351" t="str">
        <f>IF(AND(trading_client_detail!$A1351&lt;&gt;"",ROUND(trading_client_detail!$G1351,0)&lt;&gt;0),IF(OR(LEFT(trading_client_detail!$F1351,3)="USD",RIGHT(trading_client_detail!$F1351,3)="USD"),"",IF(NOT(ISERROR(VLOOKUP(trading_client_detail!$E1351,'asset_&amp;_open_positions'!$E:$M, 6, FALSE))),VLOOKUP(trading_client_detail!$E1351,'asset_&amp;_open_positions'!$E:$M, 8, FALSE),IF(NOT(ISERROR(VLOOKUP($A1351,'asset_&amp;_open_positions'!$E:$M, 6, FALSE))),VLOOKUP($A1351,'asset_&amp;_open_positions'!$E:$M, 8, FALSE),1))),"")</f>
        <v/>
      </c>
      <c r="D1351" s="42" t="str">
        <f>IF(trading_client_detail!$A1351&lt;&gt;"",IF(OR(LEFT(trading_client_detail!$F1351,3)="USD",RIGHT(trading_client_detail!$F1351,3)="USD",LEFT(trading_client_detail!$F1351,3)="EUR",RIGHT(trading_client_detail!$F1351,3)="EUR"),"",trading_client_detail!$G1351),"")</f>
        <v/>
      </c>
    </row>
    <row r="1352" spans="1:4" x14ac:dyDescent="0.25">
      <c r="A1352" t="str">
        <f>IF(AND(trading_client_detail!$A1352&lt;&gt;"",ROUND(trading_client_detail!$G1352,0)&lt;&gt;0),IF(OR(LEFT(trading_client_detail!$F1352,3)="USD",RIGHT(trading_client_detail!$F1352,3)="USD",LEFT(trading_client_detail!$F1352,3)="EUR",RIGHT(trading_client_detail!$F1352,3)="EUR"),"",IF(NOT(ISERROR(VLOOKUP(trading_client_detail!$E1352,'asset_&amp;_open_positions'!$E:$M, 9, FALSE))),VLOOKUP(trading_client_detail!$E1352,'asset_&amp;_open_positions'!$E:$M, 9, FALSE),IF(NOT(ISERROR(VLOOKUP(trading_client_detail!$F1352,'asset_&amp;_open_positions'!$E:$M, 9, FALSE))),VLOOKUP(trading_client_detail!$F1352,'asset_&amp;_open_positions'!$E:$M, 9, FALSE),RIGHT(trading_client_detail!$F1352,LEN(trading_client_detail!$F1352)-1)))),"")</f>
        <v/>
      </c>
      <c r="B1352" t="str">
        <f>IF(AND(trading_client_detail!$A1352&lt;&gt;"",ROUND(trading_client_detail!$G1352,0)&lt;&gt;0),IF(OR(LEFT(trading_client_detail!$F1352,3)="USD",RIGHT(trading_client_detail!$F1352,3)="USD"),"",IF(NOT(ISERROR(VLOOKUP(trading_client_detail!$E1352,'asset_&amp;_open_positions'!$E:$M, 6, FALSE))),VLOOKUP(trading_client_detail!$E1352,'asset_&amp;_open_positions'!$E:$M, 6, FALSE),IF(NOT(ISERROR(VLOOKUP($A1352,'asset_&amp;_open_positions'!$E:$M, 6, FALSE))),VLOOKUP($A1352,'asset_&amp;_open_positions'!$E:$M, 6, FALSE),"ASSET"))),"")</f>
        <v/>
      </c>
      <c r="C1352" t="str">
        <f>IF(AND(trading_client_detail!$A1352&lt;&gt;"",ROUND(trading_client_detail!$G1352,0)&lt;&gt;0),IF(OR(LEFT(trading_client_detail!$F1352,3)="USD",RIGHT(trading_client_detail!$F1352,3)="USD"),"",IF(NOT(ISERROR(VLOOKUP(trading_client_detail!$E1352,'asset_&amp;_open_positions'!$E:$M, 6, FALSE))),VLOOKUP(trading_client_detail!$E1352,'asset_&amp;_open_positions'!$E:$M, 8, FALSE),IF(NOT(ISERROR(VLOOKUP($A1352,'asset_&amp;_open_positions'!$E:$M, 6, FALSE))),VLOOKUP($A1352,'asset_&amp;_open_positions'!$E:$M, 8, FALSE),1))),"")</f>
        <v/>
      </c>
      <c r="D1352" s="42" t="str">
        <f>IF(trading_client_detail!$A1352&lt;&gt;"",IF(OR(LEFT(trading_client_detail!$F1352,3)="USD",RIGHT(trading_client_detail!$F1352,3)="USD",LEFT(trading_client_detail!$F1352,3)="EUR",RIGHT(trading_client_detail!$F1352,3)="EUR"),"",trading_client_detail!$G1352),"")</f>
        <v/>
      </c>
    </row>
    <row r="1353" spans="1:4" x14ac:dyDescent="0.25">
      <c r="A1353" t="str">
        <f>IF(AND(trading_client_detail!$A1353&lt;&gt;"",ROUND(trading_client_detail!$G1353,0)&lt;&gt;0),IF(OR(LEFT(trading_client_detail!$F1353,3)="USD",RIGHT(trading_client_detail!$F1353,3)="USD",LEFT(trading_client_detail!$F1353,3)="EUR",RIGHT(trading_client_detail!$F1353,3)="EUR"),"",IF(NOT(ISERROR(VLOOKUP(trading_client_detail!$E1353,'asset_&amp;_open_positions'!$E:$M, 9, FALSE))),VLOOKUP(trading_client_detail!$E1353,'asset_&amp;_open_positions'!$E:$M, 9, FALSE),IF(NOT(ISERROR(VLOOKUP(trading_client_detail!$F1353,'asset_&amp;_open_positions'!$E:$M, 9, FALSE))),VLOOKUP(trading_client_detail!$F1353,'asset_&amp;_open_positions'!$E:$M, 9, FALSE),RIGHT(trading_client_detail!$F1353,LEN(trading_client_detail!$F1353)-1)))),"")</f>
        <v/>
      </c>
      <c r="B1353" t="str">
        <f>IF(AND(trading_client_detail!$A1353&lt;&gt;"",ROUND(trading_client_detail!$G1353,0)&lt;&gt;0),IF(OR(LEFT(trading_client_detail!$F1353,3)="USD",RIGHT(trading_client_detail!$F1353,3)="USD"),"",IF(NOT(ISERROR(VLOOKUP(trading_client_detail!$E1353,'asset_&amp;_open_positions'!$E:$M, 6, FALSE))),VLOOKUP(trading_client_detail!$E1353,'asset_&amp;_open_positions'!$E:$M, 6, FALSE),IF(NOT(ISERROR(VLOOKUP($A1353,'asset_&amp;_open_positions'!$E:$M, 6, FALSE))),VLOOKUP($A1353,'asset_&amp;_open_positions'!$E:$M, 6, FALSE),"ASSET"))),"")</f>
        <v/>
      </c>
      <c r="C1353" t="str">
        <f>IF(AND(trading_client_detail!$A1353&lt;&gt;"",ROUND(trading_client_detail!$G1353,0)&lt;&gt;0),IF(OR(LEFT(trading_client_detail!$F1353,3)="USD",RIGHT(trading_client_detail!$F1353,3)="USD"),"",IF(NOT(ISERROR(VLOOKUP(trading_client_detail!$E1353,'asset_&amp;_open_positions'!$E:$M, 6, FALSE))),VLOOKUP(trading_client_detail!$E1353,'asset_&amp;_open_positions'!$E:$M, 8, FALSE),IF(NOT(ISERROR(VLOOKUP($A1353,'asset_&amp;_open_positions'!$E:$M, 6, FALSE))),VLOOKUP($A1353,'asset_&amp;_open_positions'!$E:$M, 8, FALSE),1))),"")</f>
        <v/>
      </c>
      <c r="D1353" s="42" t="str">
        <f>IF(trading_client_detail!$A1353&lt;&gt;"",IF(OR(LEFT(trading_client_detail!$F1353,3)="USD",RIGHT(trading_client_detail!$F1353,3)="USD",LEFT(trading_client_detail!$F1353,3)="EUR",RIGHT(trading_client_detail!$F1353,3)="EUR"),"",trading_client_detail!$G1353),"")</f>
        <v/>
      </c>
    </row>
    <row r="1354" spans="1:4" x14ac:dyDescent="0.25">
      <c r="A1354" t="str">
        <f>IF(AND(trading_client_detail!$A1354&lt;&gt;"",ROUND(trading_client_detail!$G1354,0)&lt;&gt;0),IF(OR(LEFT(trading_client_detail!$F1354,3)="USD",RIGHT(trading_client_detail!$F1354,3)="USD",LEFT(trading_client_detail!$F1354,3)="EUR",RIGHT(trading_client_detail!$F1354,3)="EUR"),"",IF(NOT(ISERROR(VLOOKUP(trading_client_detail!$E1354,'asset_&amp;_open_positions'!$E:$M, 9, FALSE))),VLOOKUP(trading_client_detail!$E1354,'asset_&amp;_open_positions'!$E:$M, 9, FALSE),IF(NOT(ISERROR(VLOOKUP(trading_client_detail!$F1354,'asset_&amp;_open_positions'!$E:$M, 9, FALSE))),VLOOKUP(trading_client_detail!$F1354,'asset_&amp;_open_positions'!$E:$M, 9, FALSE),RIGHT(trading_client_detail!$F1354,LEN(trading_client_detail!$F1354)-1)))),"")</f>
        <v/>
      </c>
      <c r="B1354" t="str">
        <f>IF(AND(trading_client_detail!$A1354&lt;&gt;"",ROUND(trading_client_detail!$G1354,0)&lt;&gt;0),IF(OR(LEFT(trading_client_detail!$F1354,3)="USD",RIGHT(trading_client_detail!$F1354,3)="USD"),"",IF(NOT(ISERROR(VLOOKUP(trading_client_detail!$E1354,'asset_&amp;_open_positions'!$E:$M, 6, FALSE))),VLOOKUP(trading_client_detail!$E1354,'asset_&amp;_open_positions'!$E:$M, 6, FALSE),IF(NOT(ISERROR(VLOOKUP($A1354,'asset_&amp;_open_positions'!$E:$M, 6, FALSE))),VLOOKUP($A1354,'asset_&amp;_open_positions'!$E:$M, 6, FALSE),"ASSET"))),"")</f>
        <v/>
      </c>
      <c r="C1354" t="str">
        <f>IF(AND(trading_client_detail!$A1354&lt;&gt;"",ROUND(trading_client_detail!$G1354,0)&lt;&gt;0),IF(OR(LEFT(trading_client_detail!$F1354,3)="USD",RIGHT(trading_client_detail!$F1354,3)="USD"),"",IF(NOT(ISERROR(VLOOKUP(trading_client_detail!$E1354,'asset_&amp;_open_positions'!$E:$M, 6, FALSE))),VLOOKUP(trading_client_detail!$E1354,'asset_&amp;_open_positions'!$E:$M, 8, FALSE),IF(NOT(ISERROR(VLOOKUP($A1354,'asset_&amp;_open_positions'!$E:$M, 6, FALSE))),VLOOKUP($A1354,'asset_&amp;_open_positions'!$E:$M, 8, FALSE),1))),"")</f>
        <v/>
      </c>
      <c r="D1354" s="42" t="str">
        <f>IF(trading_client_detail!$A1354&lt;&gt;"",IF(OR(LEFT(trading_client_detail!$F1354,3)="USD",RIGHT(trading_client_detail!$F1354,3)="USD",LEFT(trading_client_detail!$F1354,3)="EUR",RIGHT(trading_client_detail!$F1354,3)="EUR"),"",trading_client_detail!$G1354),"")</f>
        <v/>
      </c>
    </row>
    <row r="1355" spans="1:4" x14ac:dyDescent="0.25">
      <c r="A1355" t="str">
        <f>IF(AND(trading_client_detail!$A1355&lt;&gt;"",ROUND(trading_client_detail!$G1355,0)&lt;&gt;0),IF(OR(LEFT(trading_client_detail!$F1355,3)="USD",RIGHT(trading_client_detail!$F1355,3)="USD",LEFT(trading_client_detail!$F1355,3)="EUR",RIGHT(trading_client_detail!$F1355,3)="EUR"),"",IF(NOT(ISERROR(VLOOKUP(trading_client_detail!$E1355,'asset_&amp;_open_positions'!$E:$M, 9, FALSE))),VLOOKUP(trading_client_detail!$E1355,'asset_&amp;_open_positions'!$E:$M, 9, FALSE),IF(NOT(ISERROR(VLOOKUP(trading_client_detail!$F1355,'asset_&amp;_open_positions'!$E:$M, 9, FALSE))),VLOOKUP(trading_client_detail!$F1355,'asset_&amp;_open_positions'!$E:$M, 9, FALSE),RIGHT(trading_client_detail!$F1355,LEN(trading_client_detail!$F1355)-1)))),"")</f>
        <v/>
      </c>
      <c r="B1355" t="str">
        <f>IF(AND(trading_client_detail!$A1355&lt;&gt;"",ROUND(trading_client_detail!$G1355,0)&lt;&gt;0),IF(OR(LEFT(trading_client_detail!$F1355,3)="USD",RIGHT(trading_client_detail!$F1355,3)="USD"),"",IF(NOT(ISERROR(VLOOKUP(trading_client_detail!$E1355,'asset_&amp;_open_positions'!$E:$M, 6, FALSE))),VLOOKUP(trading_client_detail!$E1355,'asset_&amp;_open_positions'!$E:$M, 6, FALSE),IF(NOT(ISERROR(VLOOKUP($A1355,'asset_&amp;_open_positions'!$E:$M, 6, FALSE))),VLOOKUP($A1355,'asset_&amp;_open_positions'!$E:$M, 6, FALSE),"ASSET"))),"")</f>
        <v/>
      </c>
      <c r="C1355" t="str">
        <f>IF(AND(trading_client_detail!$A1355&lt;&gt;"",ROUND(trading_client_detail!$G1355,0)&lt;&gt;0),IF(OR(LEFT(trading_client_detail!$F1355,3)="USD",RIGHT(trading_client_detail!$F1355,3)="USD"),"",IF(NOT(ISERROR(VLOOKUP(trading_client_detail!$E1355,'asset_&amp;_open_positions'!$E:$M, 6, FALSE))),VLOOKUP(trading_client_detail!$E1355,'asset_&amp;_open_positions'!$E:$M, 8, FALSE),IF(NOT(ISERROR(VLOOKUP($A1355,'asset_&amp;_open_positions'!$E:$M, 6, FALSE))),VLOOKUP($A1355,'asset_&amp;_open_positions'!$E:$M, 8, FALSE),1))),"")</f>
        <v/>
      </c>
      <c r="D1355" s="42" t="str">
        <f>IF(trading_client_detail!$A1355&lt;&gt;"",IF(OR(LEFT(trading_client_detail!$F1355,3)="USD",RIGHT(trading_client_detail!$F1355,3)="USD",LEFT(trading_client_detail!$F1355,3)="EUR",RIGHT(trading_client_detail!$F1355,3)="EUR"),"",trading_client_detail!$G1355),"")</f>
        <v/>
      </c>
    </row>
    <row r="1356" spans="1:4" x14ac:dyDescent="0.25">
      <c r="A1356" t="str">
        <f>IF(AND(trading_client_detail!$A1356&lt;&gt;"",ROUND(trading_client_detail!$G1356,0)&lt;&gt;0),IF(OR(LEFT(trading_client_detail!$F1356,3)="USD",RIGHT(trading_client_detail!$F1356,3)="USD",LEFT(trading_client_detail!$F1356,3)="EUR",RIGHT(trading_client_detail!$F1356,3)="EUR"),"",IF(NOT(ISERROR(VLOOKUP(trading_client_detail!$E1356,'asset_&amp;_open_positions'!$E:$M, 9, FALSE))),VLOOKUP(trading_client_detail!$E1356,'asset_&amp;_open_positions'!$E:$M, 9, FALSE),IF(NOT(ISERROR(VLOOKUP(trading_client_detail!$F1356,'asset_&amp;_open_positions'!$E:$M, 9, FALSE))),VLOOKUP(trading_client_detail!$F1356,'asset_&amp;_open_positions'!$E:$M, 9, FALSE),RIGHT(trading_client_detail!$F1356,LEN(trading_client_detail!$F1356)-1)))),"")</f>
        <v/>
      </c>
      <c r="B1356" t="str">
        <f>IF(AND(trading_client_detail!$A1356&lt;&gt;"",ROUND(trading_client_detail!$G1356,0)&lt;&gt;0),IF(OR(LEFT(trading_client_detail!$F1356,3)="USD",RIGHT(trading_client_detail!$F1356,3)="USD"),"",IF(NOT(ISERROR(VLOOKUP(trading_client_detail!$E1356,'asset_&amp;_open_positions'!$E:$M, 6, FALSE))),VLOOKUP(trading_client_detail!$E1356,'asset_&amp;_open_positions'!$E:$M, 6, FALSE),IF(NOT(ISERROR(VLOOKUP($A1356,'asset_&amp;_open_positions'!$E:$M, 6, FALSE))),VLOOKUP($A1356,'asset_&amp;_open_positions'!$E:$M, 6, FALSE),"ASSET"))),"")</f>
        <v/>
      </c>
      <c r="C1356" t="str">
        <f>IF(AND(trading_client_detail!$A1356&lt;&gt;"",ROUND(trading_client_detail!$G1356,0)&lt;&gt;0),IF(OR(LEFT(trading_client_detail!$F1356,3)="USD",RIGHT(trading_client_detail!$F1356,3)="USD"),"",IF(NOT(ISERROR(VLOOKUP(trading_client_detail!$E1356,'asset_&amp;_open_positions'!$E:$M, 6, FALSE))),VLOOKUP(trading_client_detail!$E1356,'asset_&amp;_open_positions'!$E:$M, 8, FALSE),IF(NOT(ISERROR(VLOOKUP($A1356,'asset_&amp;_open_positions'!$E:$M, 6, FALSE))),VLOOKUP($A1356,'asset_&amp;_open_positions'!$E:$M, 8, FALSE),1))),"")</f>
        <v/>
      </c>
      <c r="D1356" s="42" t="str">
        <f>IF(trading_client_detail!$A1356&lt;&gt;"",IF(OR(LEFT(trading_client_detail!$F1356,3)="USD",RIGHT(trading_client_detail!$F1356,3)="USD",LEFT(trading_client_detail!$F1356,3)="EUR",RIGHT(trading_client_detail!$F1356,3)="EUR"),"",trading_client_detail!$G1356),"")</f>
        <v/>
      </c>
    </row>
    <row r="1357" spans="1:4" x14ac:dyDescent="0.25">
      <c r="A1357" t="str">
        <f>IF(AND(trading_client_detail!$A1357&lt;&gt;"",ROUND(trading_client_detail!$G1357,0)&lt;&gt;0),IF(OR(LEFT(trading_client_detail!$F1357,3)="USD",RIGHT(trading_client_detail!$F1357,3)="USD",LEFT(trading_client_detail!$F1357,3)="EUR",RIGHT(trading_client_detail!$F1357,3)="EUR"),"",IF(NOT(ISERROR(VLOOKUP(trading_client_detail!$E1357,'asset_&amp;_open_positions'!$E:$M, 9, FALSE))),VLOOKUP(trading_client_detail!$E1357,'asset_&amp;_open_positions'!$E:$M, 9, FALSE),IF(NOT(ISERROR(VLOOKUP(trading_client_detail!$F1357,'asset_&amp;_open_positions'!$E:$M, 9, FALSE))),VLOOKUP(trading_client_detail!$F1357,'asset_&amp;_open_positions'!$E:$M, 9, FALSE),RIGHT(trading_client_detail!$F1357,LEN(trading_client_detail!$F1357)-1)))),"")</f>
        <v/>
      </c>
      <c r="B1357" t="str">
        <f>IF(AND(trading_client_detail!$A1357&lt;&gt;"",ROUND(trading_client_detail!$G1357,0)&lt;&gt;0),IF(OR(LEFT(trading_client_detail!$F1357,3)="USD",RIGHT(trading_client_detail!$F1357,3)="USD"),"",IF(NOT(ISERROR(VLOOKUP(trading_client_detail!$E1357,'asset_&amp;_open_positions'!$E:$M, 6, FALSE))),VLOOKUP(trading_client_detail!$E1357,'asset_&amp;_open_positions'!$E:$M, 6, FALSE),IF(NOT(ISERROR(VLOOKUP($A1357,'asset_&amp;_open_positions'!$E:$M, 6, FALSE))),VLOOKUP($A1357,'asset_&amp;_open_positions'!$E:$M, 6, FALSE),"ASSET"))),"")</f>
        <v/>
      </c>
      <c r="C1357" t="str">
        <f>IF(AND(trading_client_detail!$A1357&lt;&gt;"",ROUND(trading_client_detail!$G1357,0)&lt;&gt;0),IF(OR(LEFT(trading_client_detail!$F1357,3)="USD",RIGHT(trading_client_detail!$F1357,3)="USD"),"",IF(NOT(ISERROR(VLOOKUP(trading_client_detail!$E1357,'asset_&amp;_open_positions'!$E:$M, 6, FALSE))),VLOOKUP(trading_client_detail!$E1357,'asset_&amp;_open_positions'!$E:$M, 8, FALSE),IF(NOT(ISERROR(VLOOKUP($A1357,'asset_&amp;_open_positions'!$E:$M, 6, FALSE))),VLOOKUP($A1357,'asset_&amp;_open_positions'!$E:$M, 8, FALSE),1))),"")</f>
        <v/>
      </c>
      <c r="D1357" s="42" t="str">
        <f>IF(trading_client_detail!$A1357&lt;&gt;"",IF(OR(LEFT(trading_client_detail!$F1357,3)="USD",RIGHT(trading_client_detail!$F1357,3)="USD",LEFT(trading_client_detail!$F1357,3)="EUR",RIGHT(trading_client_detail!$F1357,3)="EUR"),"",trading_client_detail!$G1357),"")</f>
        <v/>
      </c>
    </row>
    <row r="1358" spans="1:4" x14ac:dyDescent="0.25">
      <c r="A1358" t="str">
        <f>IF(AND(trading_client_detail!$A1358&lt;&gt;"",ROUND(trading_client_detail!$G1358,0)&lt;&gt;0),IF(OR(LEFT(trading_client_detail!$F1358,3)="USD",RIGHT(trading_client_detail!$F1358,3)="USD",LEFT(trading_client_detail!$F1358,3)="EUR",RIGHT(trading_client_detail!$F1358,3)="EUR"),"",IF(NOT(ISERROR(VLOOKUP(trading_client_detail!$E1358,'asset_&amp;_open_positions'!$E:$M, 9, FALSE))),VLOOKUP(trading_client_detail!$E1358,'asset_&amp;_open_positions'!$E:$M, 9, FALSE),IF(NOT(ISERROR(VLOOKUP(trading_client_detail!$F1358,'asset_&amp;_open_positions'!$E:$M, 9, FALSE))),VLOOKUP(trading_client_detail!$F1358,'asset_&amp;_open_positions'!$E:$M, 9, FALSE),RIGHT(trading_client_detail!$F1358,LEN(trading_client_detail!$F1358)-1)))),"")</f>
        <v/>
      </c>
      <c r="B1358" t="str">
        <f>IF(AND(trading_client_detail!$A1358&lt;&gt;"",ROUND(trading_client_detail!$G1358,0)&lt;&gt;0),IF(OR(LEFT(trading_client_detail!$F1358,3)="USD",RIGHT(trading_client_detail!$F1358,3)="USD"),"",IF(NOT(ISERROR(VLOOKUP(trading_client_detail!$E1358,'asset_&amp;_open_positions'!$E:$M, 6, FALSE))),VLOOKUP(trading_client_detail!$E1358,'asset_&amp;_open_positions'!$E:$M, 6, FALSE),IF(NOT(ISERROR(VLOOKUP($A1358,'asset_&amp;_open_positions'!$E:$M, 6, FALSE))),VLOOKUP($A1358,'asset_&amp;_open_positions'!$E:$M, 6, FALSE),"ASSET"))),"")</f>
        <v/>
      </c>
      <c r="C1358" t="str">
        <f>IF(AND(trading_client_detail!$A1358&lt;&gt;"",ROUND(trading_client_detail!$G1358,0)&lt;&gt;0),IF(OR(LEFT(trading_client_detail!$F1358,3)="USD",RIGHT(trading_client_detail!$F1358,3)="USD"),"",IF(NOT(ISERROR(VLOOKUP(trading_client_detail!$E1358,'asset_&amp;_open_positions'!$E:$M, 6, FALSE))),VLOOKUP(trading_client_detail!$E1358,'asset_&amp;_open_positions'!$E:$M, 8, FALSE),IF(NOT(ISERROR(VLOOKUP($A1358,'asset_&amp;_open_positions'!$E:$M, 6, FALSE))),VLOOKUP($A1358,'asset_&amp;_open_positions'!$E:$M, 8, FALSE),1))),"")</f>
        <v/>
      </c>
      <c r="D1358" s="42" t="str">
        <f>IF(trading_client_detail!$A1358&lt;&gt;"",IF(OR(LEFT(trading_client_detail!$F1358,3)="USD",RIGHT(trading_client_detail!$F1358,3)="USD",LEFT(trading_client_detail!$F1358,3)="EUR",RIGHT(trading_client_detail!$F1358,3)="EUR"),"",trading_client_detail!$G1358),"")</f>
        <v/>
      </c>
    </row>
    <row r="1359" spans="1:4" x14ac:dyDescent="0.25">
      <c r="A1359" t="str">
        <f>IF(AND(trading_client_detail!$A1359&lt;&gt;"",ROUND(trading_client_detail!$G1359,0)&lt;&gt;0),IF(OR(LEFT(trading_client_detail!$F1359,3)="USD",RIGHT(trading_client_detail!$F1359,3)="USD",LEFT(trading_client_detail!$F1359,3)="EUR",RIGHT(trading_client_detail!$F1359,3)="EUR"),"",IF(NOT(ISERROR(VLOOKUP(trading_client_detail!$E1359,'asset_&amp;_open_positions'!$E:$M, 9, FALSE))),VLOOKUP(trading_client_detail!$E1359,'asset_&amp;_open_positions'!$E:$M, 9, FALSE),IF(NOT(ISERROR(VLOOKUP(trading_client_detail!$F1359,'asset_&amp;_open_positions'!$E:$M, 9, FALSE))),VLOOKUP(trading_client_detail!$F1359,'asset_&amp;_open_positions'!$E:$M, 9, FALSE),RIGHT(trading_client_detail!$F1359,LEN(trading_client_detail!$F1359)-1)))),"")</f>
        <v/>
      </c>
      <c r="B1359" t="str">
        <f>IF(AND(trading_client_detail!$A1359&lt;&gt;"",ROUND(trading_client_detail!$G1359,0)&lt;&gt;0),IF(OR(LEFT(trading_client_detail!$F1359,3)="USD",RIGHT(trading_client_detail!$F1359,3)="USD"),"",IF(NOT(ISERROR(VLOOKUP(trading_client_detail!$E1359,'asset_&amp;_open_positions'!$E:$M, 6, FALSE))),VLOOKUP(trading_client_detail!$E1359,'asset_&amp;_open_positions'!$E:$M, 6, FALSE),IF(NOT(ISERROR(VLOOKUP($A1359,'asset_&amp;_open_positions'!$E:$M, 6, FALSE))),VLOOKUP($A1359,'asset_&amp;_open_positions'!$E:$M, 6, FALSE),"ASSET"))),"")</f>
        <v/>
      </c>
      <c r="C1359" t="str">
        <f>IF(AND(trading_client_detail!$A1359&lt;&gt;"",ROUND(trading_client_detail!$G1359,0)&lt;&gt;0),IF(OR(LEFT(trading_client_detail!$F1359,3)="USD",RIGHT(trading_client_detail!$F1359,3)="USD"),"",IF(NOT(ISERROR(VLOOKUP(trading_client_detail!$E1359,'asset_&amp;_open_positions'!$E:$M, 6, FALSE))),VLOOKUP(trading_client_detail!$E1359,'asset_&amp;_open_positions'!$E:$M, 8, FALSE),IF(NOT(ISERROR(VLOOKUP($A1359,'asset_&amp;_open_positions'!$E:$M, 6, FALSE))),VLOOKUP($A1359,'asset_&amp;_open_positions'!$E:$M, 8, FALSE),1))),"")</f>
        <v/>
      </c>
      <c r="D1359" s="42" t="str">
        <f>IF(trading_client_detail!$A1359&lt;&gt;"",IF(OR(LEFT(trading_client_detail!$F1359,3)="USD",RIGHT(trading_client_detail!$F1359,3)="USD",LEFT(trading_client_detail!$F1359,3)="EUR",RIGHT(trading_client_detail!$F1359,3)="EUR"),"",trading_client_detail!$G1359),"")</f>
        <v/>
      </c>
    </row>
    <row r="1360" spans="1:4" x14ac:dyDescent="0.25">
      <c r="A1360" t="str">
        <f>IF(AND(trading_client_detail!$A1360&lt;&gt;"",ROUND(trading_client_detail!$G1360,0)&lt;&gt;0),IF(OR(LEFT(trading_client_detail!$F1360,3)="USD",RIGHT(trading_client_detail!$F1360,3)="USD",LEFT(trading_client_detail!$F1360,3)="EUR",RIGHT(trading_client_detail!$F1360,3)="EUR"),"",IF(NOT(ISERROR(VLOOKUP(trading_client_detail!$E1360,'asset_&amp;_open_positions'!$E:$M, 9, FALSE))),VLOOKUP(trading_client_detail!$E1360,'asset_&amp;_open_positions'!$E:$M, 9, FALSE),IF(NOT(ISERROR(VLOOKUP(trading_client_detail!$F1360,'asset_&amp;_open_positions'!$E:$M, 9, FALSE))),VLOOKUP(trading_client_detail!$F1360,'asset_&amp;_open_positions'!$E:$M, 9, FALSE),RIGHT(trading_client_detail!$F1360,LEN(trading_client_detail!$F1360)-1)))),"")</f>
        <v/>
      </c>
      <c r="B1360" t="str">
        <f>IF(AND(trading_client_detail!$A1360&lt;&gt;"",ROUND(trading_client_detail!$G1360,0)&lt;&gt;0),IF(OR(LEFT(trading_client_detail!$F1360,3)="USD",RIGHT(trading_client_detail!$F1360,3)="USD"),"",IF(NOT(ISERROR(VLOOKUP(trading_client_detail!$E1360,'asset_&amp;_open_positions'!$E:$M, 6, FALSE))),VLOOKUP(trading_client_detail!$E1360,'asset_&amp;_open_positions'!$E:$M, 6, FALSE),IF(NOT(ISERROR(VLOOKUP($A1360,'asset_&amp;_open_positions'!$E:$M, 6, FALSE))),VLOOKUP($A1360,'asset_&amp;_open_positions'!$E:$M, 6, FALSE),"ASSET"))),"")</f>
        <v/>
      </c>
      <c r="C1360" t="str">
        <f>IF(AND(trading_client_detail!$A1360&lt;&gt;"",ROUND(trading_client_detail!$G1360,0)&lt;&gt;0),IF(OR(LEFT(trading_client_detail!$F1360,3)="USD",RIGHT(trading_client_detail!$F1360,3)="USD"),"",IF(NOT(ISERROR(VLOOKUP(trading_client_detail!$E1360,'asset_&amp;_open_positions'!$E:$M, 6, FALSE))),VLOOKUP(trading_client_detail!$E1360,'asset_&amp;_open_positions'!$E:$M, 8, FALSE),IF(NOT(ISERROR(VLOOKUP($A1360,'asset_&amp;_open_positions'!$E:$M, 6, FALSE))),VLOOKUP($A1360,'asset_&amp;_open_positions'!$E:$M, 8, FALSE),1))),"")</f>
        <v/>
      </c>
      <c r="D1360" s="42" t="str">
        <f>IF(trading_client_detail!$A1360&lt;&gt;"",IF(OR(LEFT(trading_client_detail!$F1360,3)="USD",RIGHT(trading_client_detail!$F1360,3)="USD",LEFT(trading_client_detail!$F1360,3)="EUR",RIGHT(trading_client_detail!$F1360,3)="EUR"),"",trading_client_detail!$G1360),"")</f>
        <v/>
      </c>
    </row>
    <row r="1361" spans="1:4" x14ac:dyDescent="0.25">
      <c r="A1361" t="str">
        <f>IF(AND(trading_client_detail!$A1361&lt;&gt;"",ROUND(trading_client_detail!$G1361,0)&lt;&gt;0),IF(OR(LEFT(trading_client_detail!$F1361,3)="USD",RIGHT(trading_client_detail!$F1361,3)="USD",LEFT(trading_client_detail!$F1361,3)="EUR",RIGHT(trading_client_detail!$F1361,3)="EUR"),"",IF(NOT(ISERROR(VLOOKUP(trading_client_detail!$E1361,'asset_&amp;_open_positions'!$E:$M, 9, FALSE))),VLOOKUP(trading_client_detail!$E1361,'asset_&amp;_open_positions'!$E:$M, 9, FALSE),IF(NOT(ISERROR(VLOOKUP(trading_client_detail!$F1361,'asset_&amp;_open_positions'!$E:$M, 9, FALSE))),VLOOKUP(trading_client_detail!$F1361,'asset_&amp;_open_positions'!$E:$M, 9, FALSE),RIGHT(trading_client_detail!$F1361,LEN(trading_client_detail!$F1361)-1)))),"")</f>
        <v/>
      </c>
      <c r="B1361" t="str">
        <f>IF(AND(trading_client_detail!$A1361&lt;&gt;"",ROUND(trading_client_detail!$G1361,0)&lt;&gt;0),IF(OR(LEFT(trading_client_detail!$F1361,3)="USD",RIGHT(trading_client_detail!$F1361,3)="USD"),"",IF(NOT(ISERROR(VLOOKUP(trading_client_detail!$E1361,'asset_&amp;_open_positions'!$E:$M, 6, FALSE))),VLOOKUP(trading_client_detail!$E1361,'asset_&amp;_open_positions'!$E:$M, 6, FALSE),IF(NOT(ISERROR(VLOOKUP($A1361,'asset_&amp;_open_positions'!$E:$M, 6, FALSE))),VLOOKUP($A1361,'asset_&amp;_open_positions'!$E:$M, 6, FALSE),"ASSET"))),"")</f>
        <v/>
      </c>
      <c r="C1361" t="str">
        <f>IF(AND(trading_client_detail!$A1361&lt;&gt;"",ROUND(trading_client_detail!$G1361,0)&lt;&gt;0),IF(OR(LEFT(trading_client_detail!$F1361,3)="USD",RIGHT(trading_client_detail!$F1361,3)="USD"),"",IF(NOT(ISERROR(VLOOKUP(trading_client_detail!$E1361,'asset_&amp;_open_positions'!$E:$M, 6, FALSE))),VLOOKUP(trading_client_detail!$E1361,'asset_&amp;_open_positions'!$E:$M, 8, FALSE),IF(NOT(ISERROR(VLOOKUP($A1361,'asset_&amp;_open_positions'!$E:$M, 6, FALSE))),VLOOKUP($A1361,'asset_&amp;_open_positions'!$E:$M, 8, FALSE),1))),"")</f>
        <v/>
      </c>
      <c r="D1361" s="42" t="str">
        <f>IF(trading_client_detail!$A1361&lt;&gt;"",IF(OR(LEFT(trading_client_detail!$F1361,3)="USD",RIGHT(trading_client_detail!$F1361,3)="USD",LEFT(trading_client_detail!$F1361,3)="EUR",RIGHT(trading_client_detail!$F1361,3)="EUR"),"",trading_client_detail!$G1361),"")</f>
        <v/>
      </c>
    </row>
    <row r="1362" spans="1:4" x14ac:dyDescent="0.25">
      <c r="A1362" t="str">
        <f>IF(AND(trading_client_detail!$A1362&lt;&gt;"",ROUND(trading_client_detail!$G1362,0)&lt;&gt;0),IF(OR(LEFT(trading_client_detail!$F1362,3)="USD",RIGHT(trading_client_detail!$F1362,3)="USD",LEFT(trading_client_detail!$F1362,3)="EUR",RIGHT(trading_client_detail!$F1362,3)="EUR"),"",IF(NOT(ISERROR(VLOOKUP(trading_client_detail!$E1362,'asset_&amp;_open_positions'!$E:$M, 9, FALSE))),VLOOKUP(trading_client_detail!$E1362,'asset_&amp;_open_positions'!$E:$M, 9, FALSE),IF(NOT(ISERROR(VLOOKUP(trading_client_detail!$F1362,'asset_&amp;_open_positions'!$E:$M, 9, FALSE))),VLOOKUP(trading_client_detail!$F1362,'asset_&amp;_open_positions'!$E:$M, 9, FALSE),RIGHT(trading_client_detail!$F1362,LEN(trading_client_detail!$F1362)-1)))),"")</f>
        <v/>
      </c>
      <c r="B1362" t="str">
        <f>IF(AND(trading_client_detail!$A1362&lt;&gt;"",ROUND(trading_client_detail!$G1362,0)&lt;&gt;0),IF(OR(LEFT(trading_client_detail!$F1362,3)="USD",RIGHT(trading_client_detail!$F1362,3)="USD"),"",IF(NOT(ISERROR(VLOOKUP(trading_client_detail!$E1362,'asset_&amp;_open_positions'!$E:$M, 6, FALSE))),VLOOKUP(trading_client_detail!$E1362,'asset_&amp;_open_positions'!$E:$M, 6, FALSE),IF(NOT(ISERROR(VLOOKUP($A1362,'asset_&amp;_open_positions'!$E:$M, 6, FALSE))),VLOOKUP($A1362,'asset_&amp;_open_positions'!$E:$M, 6, FALSE),"ASSET"))),"")</f>
        <v/>
      </c>
      <c r="C1362" t="str">
        <f>IF(AND(trading_client_detail!$A1362&lt;&gt;"",ROUND(trading_client_detail!$G1362,0)&lt;&gt;0),IF(OR(LEFT(trading_client_detail!$F1362,3)="USD",RIGHT(trading_client_detail!$F1362,3)="USD"),"",IF(NOT(ISERROR(VLOOKUP(trading_client_detail!$E1362,'asset_&amp;_open_positions'!$E:$M, 6, FALSE))),VLOOKUP(trading_client_detail!$E1362,'asset_&amp;_open_positions'!$E:$M, 8, FALSE),IF(NOT(ISERROR(VLOOKUP($A1362,'asset_&amp;_open_positions'!$E:$M, 6, FALSE))),VLOOKUP($A1362,'asset_&amp;_open_positions'!$E:$M, 8, FALSE),1))),"")</f>
        <v/>
      </c>
      <c r="D1362" s="42" t="str">
        <f>IF(trading_client_detail!$A1362&lt;&gt;"",IF(OR(LEFT(trading_client_detail!$F1362,3)="USD",RIGHT(trading_client_detail!$F1362,3)="USD",LEFT(trading_client_detail!$F1362,3)="EUR",RIGHT(trading_client_detail!$F1362,3)="EUR"),"",trading_client_detail!$G1362),"")</f>
        <v/>
      </c>
    </row>
    <row r="1363" spans="1:4" x14ac:dyDescent="0.25">
      <c r="A1363" t="str">
        <f>IF(AND(trading_client_detail!$A1363&lt;&gt;"",ROUND(trading_client_detail!$G1363,0)&lt;&gt;0),IF(OR(LEFT(trading_client_detail!$F1363,3)="USD",RIGHT(trading_client_detail!$F1363,3)="USD",LEFT(trading_client_detail!$F1363,3)="EUR",RIGHT(trading_client_detail!$F1363,3)="EUR"),"",IF(NOT(ISERROR(VLOOKUP(trading_client_detail!$E1363,'asset_&amp;_open_positions'!$E:$M, 9, FALSE))),VLOOKUP(trading_client_detail!$E1363,'asset_&amp;_open_positions'!$E:$M, 9, FALSE),IF(NOT(ISERROR(VLOOKUP(trading_client_detail!$F1363,'asset_&amp;_open_positions'!$E:$M, 9, FALSE))),VLOOKUP(trading_client_detail!$F1363,'asset_&amp;_open_positions'!$E:$M, 9, FALSE),RIGHT(trading_client_detail!$F1363,LEN(trading_client_detail!$F1363)-1)))),"")</f>
        <v/>
      </c>
      <c r="B1363" t="str">
        <f>IF(AND(trading_client_detail!$A1363&lt;&gt;"",ROUND(trading_client_detail!$G1363,0)&lt;&gt;0),IF(OR(LEFT(trading_client_detail!$F1363,3)="USD",RIGHT(trading_client_detail!$F1363,3)="USD"),"",IF(NOT(ISERROR(VLOOKUP(trading_client_detail!$E1363,'asset_&amp;_open_positions'!$E:$M, 6, FALSE))),VLOOKUP(trading_client_detail!$E1363,'asset_&amp;_open_positions'!$E:$M, 6, FALSE),IF(NOT(ISERROR(VLOOKUP($A1363,'asset_&amp;_open_positions'!$E:$M, 6, FALSE))),VLOOKUP($A1363,'asset_&amp;_open_positions'!$E:$M, 6, FALSE),"ASSET"))),"")</f>
        <v/>
      </c>
      <c r="C1363" t="str">
        <f>IF(AND(trading_client_detail!$A1363&lt;&gt;"",ROUND(trading_client_detail!$G1363,0)&lt;&gt;0),IF(OR(LEFT(trading_client_detail!$F1363,3)="USD",RIGHT(trading_client_detail!$F1363,3)="USD"),"",IF(NOT(ISERROR(VLOOKUP(trading_client_detail!$E1363,'asset_&amp;_open_positions'!$E:$M, 6, FALSE))),VLOOKUP(trading_client_detail!$E1363,'asset_&amp;_open_positions'!$E:$M, 8, FALSE),IF(NOT(ISERROR(VLOOKUP($A1363,'asset_&amp;_open_positions'!$E:$M, 6, FALSE))),VLOOKUP($A1363,'asset_&amp;_open_positions'!$E:$M, 8, FALSE),1))),"")</f>
        <v/>
      </c>
      <c r="D1363" s="42" t="str">
        <f>IF(trading_client_detail!$A1363&lt;&gt;"",IF(OR(LEFT(trading_client_detail!$F1363,3)="USD",RIGHT(trading_client_detail!$F1363,3)="USD",LEFT(trading_client_detail!$F1363,3)="EUR",RIGHT(trading_client_detail!$F1363,3)="EUR"),"",trading_client_detail!$G1363),"")</f>
        <v/>
      </c>
    </row>
    <row r="1364" spans="1:4" x14ac:dyDescent="0.25">
      <c r="A1364" t="str">
        <f>IF(AND(trading_client_detail!$A1364&lt;&gt;"",ROUND(trading_client_detail!$G1364,0)&lt;&gt;0),IF(OR(LEFT(trading_client_detail!$F1364,3)="USD",RIGHT(trading_client_detail!$F1364,3)="USD",LEFT(trading_client_detail!$F1364,3)="EUR",RIGHT(trading_client_detail!$F1364,3)="EUR"),"",IF(NOT(ISERROR(VLOOKUP(trading_client_detail!$E1364,'asset_&amp;_open_positions'!$E:$M, 9, FALSE))),VLOOKUP(trading_client_detail!$E1364,'asset_&amp;_open_positions'!$E:$M, 9, FALSE),IF(NOT(ISERROR(VLOOKUP(trading_client_detail!$F1364,'asset_&amp;_open_positions'!$E:$M, 9, FALSE))),VLOOKUP(trading_client_detail!$F1364,'asset_&amp;_open_positions'!$E:$M, 9, FALSE),RIGHT(trading_client_detail!$F1364,LEN(trading_client_detail!$F1364)-1)))),"")</f>
        <v/>
      </c>
      <c r="B1364" t="str">
        <f>IF(AND(trading_client_detail!$A1364&lt;&gt;"",ROUND(trading_client_detail!$G1364,0)&lt;&gt;0),IF(OR(LEFT(trading_client_detail!$F1364,3)="USD",RIGHT(trading_client_detail!$F1364,3)="USD"),"",IF(NOT(ISERROR(VLOOKUP(trading_client_detail!$E1364,'asset_&amp;_open_positions'!$E:$M, 6, FALSE))),VLOOKUP(trading_client_detail!$E1364,'asset_&amp;_open_positions'!$E:$M, 6, FALSE),IF(NOT(ISERROR(VLOOKUP($A1364,'asset_&amp;_open_positions'!$E:$M, 6, FALSE))),VLOOKUP($A1364,'asset_&amp;_open_positions'!$E:$M, 6, FALSE),"ASSET"))),"")</f>
        <v/>
      </c>
      <c r="C1364" t="str">
        <f>IF(AND(trading_client_detail!$A1364&lt;&gt;"",ROUND(trading_client_detail!$G1364,0)&lt;&gt;0),IF(OR(LEFT(trading_client_detail!$F1364,3)="USD",RIGHT(trading_client_detail!$F1364,3)="USD"),"",IF(NOT(ISERROR(VLOOKUP(trading_client_detail!$E1364,'asset_&amp;_open_positions'!$E:$M, 6, FALSE))),VLOOKUP(trading_client_detail!$E1364,'asset_&amp;_open_positions'!$E:$M, 8, FALSE),IF(NOT(ISERROR(VLOOKUP($A1364,'asset_&amp;_open_positions'!$E:$M, 6, FALSE))),VLOOKUP($A1364,'asset_&amp;_open_positions'!$E:$M, 8, FALSE),1))),"")</f>
        <v/>
      </c>
      <c r="D1364" s="42" t="str">
        <f>IF(trading_client_detail!$A1364&lt;&gt;"",IF(OR(LEFT(trading_client_detail!$F1364,3)="USD",RIGHT(trading_client_detail!$F1364,3)="USD",LEFT(trading_client_detail!$F1364,3)="EUR",RIGHT(trading_client_detail!$F1364,3)="EUR"),"",trading_client_detail!$G1364),"")</f>
        <v/>
      </c>
    </row>
    <row r="1365" spans="1:4" x14ac:dyDescent="0.25">
      <c r="A1365" t="str">
        <f>IF(AND(trading_client_detail!$A1365&lt;&gt;"",ROUND(trading_client_detail!$G1365,0)&lt;&gt;0),IF(OR(LEFT(trading_client_detail!$F1365,3)="USD",RIGHT(trading_client_detail!$F1365,3)="USD",LEFT(trading_client_detail!$F1365,3)="EUR",RIGHT(trading_client_detail!$F1365,3)="EUR"),"",IF(NOT(ISERROR(VLOOKUP(trading_client_detail!$E1365,'asset_&amp;_open_positions'!$E:$M, 9, FALSE))),VLOOKUP(trading_client_detail!$E1365,'asset_&amp;_open_positions'!$E:$M, 9, FALSE),IF(NOT(ISERROR(VLOOKUP(trading_client_detail!$F1365,'asset_&amp;_open_positions'!$E:$M, 9, FALSE))),VLOOKUP(trading_client_detail!$F1365,'asset_&amp;_open_positions'!$E:$M, 9, FALSE),RIGHT(trading_client_detail!$F1365,LEN(trading_client_detail!$F1365)-1)))),"")</f>
        <v/>
      </c>
      <c r="B1365" t="str">
        <f>IF(AND(trading_client_detail!$A1365&lt;&gt;"",ROUND(trading_client_detail!$G1365,0)&lt;&gt;0),IF(OR(LEFT(trading_client_detail!$F1365,3)="USD",RIGHT(trading_client_detail!$F1365,3)="USD"),"",IF(NOT(ISERROR(VLOOKUP(trading_client_detail!$E1365,'asset_&amp;_open_positions'!$E:$M, 6, FALSE))),VLOOKUP(trading_client_detail!$E1365,'asset_&amp;_open_positions'!$E:$M, 6, FALSE),IF(NOT(ISERROR(VLOOKUP($A1365,'asset_&amp;_open_positions'!$E:$M, 6, FALSE))),VLOOKUP($A1365,'asset_&amp;_open_positions'!$E:$M, 6, FALSE),"ASSET"))),"")</f>
        <v/>
      </c>
      <c r="C1365" t="str">
        <f>IF(AND(trading_client_detail!$A1365&lt;&gt;"",ROUND(trading_client_detail!$G1365,0)&lt;&gt;0),IF(OR(LEFT(trading_client_detail!$F1365,3)="USD",RIGHT(trading_client_detail!$F1365,3)="USD"),"",IF(NOT(ISERROR(VLOOKUP(trading_client_detail!$E1365,'asset_&amp;_open_positions'!$E:$M, 6, FALSE))),VLOOKUP(trading_client_detail!$E1365,'asset_&amp;_open_positions'!$E:$M, 8, FALSE),IF(NOT(ISERROR(VLOOKUP($A1365,'asset_&amp;_open_positions'!$E:$M, 6, FALSE))),VLOOKUP($A1365,'asset_&amp;_open_positions'!$E:$M, 8, FALSE),1))),"")</f>
        <v/>
      </c>
      <c r="D1365" s="42" t="str">
        <f>IF(trading_client_detail!$A1365&lt;&gt;"",IF(OR(LEFT(trading_client_detail!$F1365,3)="USD",RIGHT(trading_client_detail!$F1365,3)="USD",LEFT(trading_client_detail!$F1365,3)="EUR",RIGHT(trading_client_detail!$F1365,3)="EUR"),"",trading_client_detail!$G1365),"")</f>
        <v/>
      </c>
    </row>
    <row r="1366" spans="1:4" x14ac:dyDescent="0.25">
      <c r="A1366" t="str">
        <f>IF(AND(trading_client_detail!$A1366&lt;&gt;"",ROUND(trading_client_detail!$G1366,0)&lt;&gt;0),IF(OR(LEFT(trading_client_detail!$F1366,3)="USD",RIGHT(trading_client_detail!$F1366,3)="USD",LEFT(trading_client_detail!$F1366,3)="EUR",RIGHT(trading_client_detail!$F1366,3)="EUR"),"",IF(NOT(ISERROR(VLOOKUP(trading_client_detail!$E1366,'asset_&amp;_open_positions'!$E:$M, 9, FALSE))),VLOOKUP(trading_client_detail!$E1366,'asset_&amp;_open_positions'!$E:$M, 9, FALSE),IF(NOT(ISERROR(VLOOKUP(trading_client_detail!$F1366,'asset_&amp;_open_positions'!$E:$M, 9, FALSE))),VLOOKUP(trading_client_detail!$F1366,'asset_&amp;_open_positions'!$E:$M, 9, FALSE),RIGHT(trading_client_detail!$F1366,LEN(trading_client_detail!$F1366)-1)))),"")</f>
        <v/>
      </c>
      <c r="B1366" t="str">
        <f>IF(AND(trading_client_detail!$A1366&lt;&gt;"",ROUND(trading_client_detail!$G1366,0)&lt;&gt;0),IF(OR(LEFT(trading_client_detail!$F1366,3)="USD",RIGHT(trading_client_detail!$F1366,3)="USD"),"",IF(NOT(ISERROR(VLOOKUP(trading_client_detail!$E1366,'asset_&amp;_open_positions'!$E:$M, 6, FALSE))),VLOOKUP(trading_client_detail!$E1366,'asset_&amp;_open_positions'!$E:$M, 6, FALSE),IF(NOT(ISERROR(VLOOKUP($A1366,'asset_&amp;_open_positions'!$E:$M, 6, FALSE))),VLOOKUP($A1366,'asset_&amp;_open_positions'!$E:$M, 6, FALSE),"ASSET"))),"")</f>
        <v/>
      </c>
      <c r="C1366" t="str">
        <f>IF(AND(trading_client_detail!$A1366&lt;&gt;"",ROUND(trading_client_detail!$G1366,0)&lt;&gt;0),IF(OR(LEFT(trading_client_detail!$F1366,3)="USD",RIGHT(trading_client_detail!$F1366,3)="USD"),"",IF(NOT(ISERROR(VLOOKUP(trading_client_detail!$E1366,'asset_&amp;_open_positions'!$E:$M, 6, FALSE))),VLOOKUP(trading_client_detail!$E1366,'asset_&amp;_open_positions'!$E:$M, 8, FALSE),IF(NOT(ISERROR(VLOOKUP($A1366,'asset_&amp;_open_positions'!$E:$M, 6, FALSE))),VLOOKUP($A1366,'asset_&amp;_open_positions'!$E:$M, 8, FALSE),1))),"")</f>
        <v/>
      </c>
      <c r="D1366" s="42" t="str">
        <f>IF(trading_client_detail!$A1366&lt;&gt;"",IF(OR(LEFT(trading_client_detail!$F1366,3)="USD",RIGHT(trading_client_detail!$F1366,3)="USD",LEFT(trading_client_detail!$F1366,3)="EUR",RIGHT(trading_client_detail!$F1366,3)="EUR"),"",trading_client_detail!$G1366),"")</f>
        <v/>
      </c>
    </row>
    <row r="1367" spans="1:4" x14ac:dyDescent="0.25">
      <c r="A1367" t="str">
        <f>IF(AND(trading_client_detail!$A1367&lt;&gt;"",ROUND(trading_client_detail!$G1367,0)&lt;&gt;0),IF(OR(LEFT(trading_client_detail!$F1367,3)="USD",RIGHT(trading_client_detail!$F1367,3)="USD",LEFT(trading_client_detail!$F1367,3)="EUR",RIGHT(trading_client_detail!$F1367,3)="EUR"),"",IF(NOT(ISERROR(VLOOKUP(trading_client_detail!$E1367,'asset_&amp;_open_positions'!$E:$M, 9, FALSE))),VLOOKUP(trading_client_detail!$E1367,'asset_&amp;_open_positions'!$E:$M, 9, FALSE),IF(NOT(ISERROR(VLOOKUP(trading_client_detail!$F1367,'asset_&amp;_open_positions'!$E:$M, 9, FALSE))),VLOOKUP(trading_client_detail!$F1367,'asset_&amp;_open_positions'!$E:$M, 9, FALSE),RIGHT(trading_client_detail!$F1367,LEN(trading_client_detail!$F1367)-1)))),"")</f>
        <v/>
      </c>
      <c r="B1367" t="str">
        <f>IF(AND(trading_client_detail!$A1367&lt;&gt;"",ROUND(trading_client_detail!$G1367,0)&lt;&gt;0),IF(OR(LEFT(trading_client_detail!$F1367,3)="USD",RIGHT(trading_client_detail!$F1367,3)="USD"),"",IF(NOT(ISERROR(VLOOKUP(trading_client_detail!$E1367,'asset_&amp;_open_positions'!$E:$M, 6, FALSE))),VLOOKUP(trading_client_detail!$E1367,'asset_&amp;_open_positions'!$E:$M, 6, FALSE),IF(NOT(ISERROR(VLOOKUP($A1367,'asset_&amp;_open_positions'!$E:$M, 6, FALSE))),VLOOKUP($A1367,'asset_&amp;_open_positions'!$E:$M, 6, FALSE),"ASSET"))),"")</f>
        <v/>
      </c>
      <c r="C1367" t="str">
        <f>IF(AND(trading_client_detail!$A1367&lt;&gt;"",ROUND(trading_client_detail!$G1367,0)&lt;&gt;0),IF(OR(LEFT(trading_client_detail!$F1367,3)="USD",RIGHT(trading_client_detail!$F1367,3)="USD"),"",IF(NOT(ISERROR(VLOOKUP(trading_client_detail!$E1367,'asset_&amp;_open_positions'!$E:$M, 6, FALSE))),VLOOKUP(trading_client_detail!$E1367,'asset_&amp;_open_positions'!$E:$M, 8, FALSE),IF(NOT(ISERROR(VLOOKUP($A1367,'asset_&amp;_open_positions'!$E:$M, 6, FALSE))),VLOOKUP($A1367,'asset_&amp;_open_positions'!$E:$M, 8, FALSE),1))),"")</f>
        <v/>
      </c>
      <c r="D1367" s="42" t="str">
        <f>IF(trading_client_detail!$A1367&lt;&gt;"",IF(OR(LEFT(trading_client_detail!$F1367,3)="USD",RIGHT(trading_client_detail!$F1367,3)="USD",LEFT(trading_client_detail!$F1367,3)="EUR",RIGHT(trading_client_detail!$F1367,3)="EUR"),"",trading_client_detail!$G1367),"")</f>
        <v/>
      </c>
    </row>
    <row r="1368" spans="1:4" x14ac:dyDescent="0.25">
      <c r="A1368" t="str">
        <f>IF(AND(trading_client_detail!$A1368&lt;&gt;"",ROUND(trading_client_detail!$G1368,0)&lt;&gt;0),IF(OR(LEFT(trading_client_detail!$F1368,3)="USD",RIGHT(trading_client_detail!$F1368,3)="USD",LEFT(trading_client_detail!$F1368,3)="EUR",RIGHT(trading_client_detail!$F1368,3)="EUR"),"",IF(NOT(ISERROR(VLOOKUP(trading_client_detail!$E1368,'asset_&amp;_open_positions'!$E:$M, 9, FALSE))),VLOOKUP(trading_client_detail!$E1368,'asset_&amp;_open_positions'!$E:$M, 9, FALSE),IF(NOT(ISERROR(VLOOKUP(trading_client_detail!$F1368,'asset_&amp;_open_positions'!$E:$M, 9, FALSE))),VLOOKUP(trading_client_detail!$F1368,'asset_&amp;_open_positions'!$E:$M, 9, FALSE),RIGHT(trading_client_detail!$F1368,LEN(trading_client_detail!$F1368)-1)))),"")</f>
        <v/>
      </c>
      <c r="B1368" t="str">
        <f>IF(AND(trading_client_detail!$A1368&lt;&gt;"",ROUND(trading_client_detail!$G1368,0)&lt;&gt;0),IF(OR(LEFT(trading_client_detail!$F1368,3)="USD",RIGHT(trading_client_detail!$F1368,3)="USD"),"",IF(NOT(ISERROR(VLOOKUP(trading_client_detail!$E1368,'asset_&amp;_open_positions'!$E:$M, 6, FALSE))),VLOOKUP(trading_client_detail!$E1368,'asset_&amp;_open_positions'!$E:$M, 6, FALSE),IF(NOT(ISERROR(VLOOKUP($A1368,'asset_&amp;_open_positions'!$E:$M, 6, FALSE))),VLOOKUP($A1368,'asset_&amp;_open_positions'!$E:$M, 6, FALSE),"ASSET"))),"")</f>
        <v/>
      </c>
      <c r="C1368" t="str">
        <f>IF(AND(trading_client_detail!$A1368&lt;&gt;"",ROUND(trading_client_detail!$G1368,0)&lt;&gt;0),IF(OR(LEFT(trading_client_detail!$F1368,3)="USD",RIGHT(trading_client_detail!$F1368,3)="USD"),"",IF(NOT(ISERROR(VLOOKUP(trading_client_detail!$E1368,'asset_&amp;_open_positions'!$E:$M, 6, FALSE))),VLOOKUP(trading_client_detail!$E1368,'asset_&amp;_open_positions'!$E:$M, 8, FALSE),IF(NOT(ISERROR(VLOOKUP($A1368,'asset_&amp;_open_positions'!$E:$M, 6, FALSE))),VLOOKUP($A1368,'asset_&amp;_open_positions'!$E:$M, 8, FALSE),1))),"")</f>
        <v/>
      </c>
      <c r="D1368" s="42" t="str">
        <f>IF(trading_client_detail!$A1368&lt;&gt;"",IF(OR(LEFT(trading_client_detail!$F1368,3)="USD",RIGHT(trading_client_detail!$F1368,3)="USD",LEFT(trading_client_detail!$F1368,3)="EUR",RIGHT(trading_client_detail!$F1368,3)="EUR"),"",trading_client_detail!$G1368),"")</f>
        <v/>
      </c>
    </row>
    <row r="1369" spans="1:4" x14ac:dyDescent="0.25">
      <c r="A1369" t="str">
        <f>IF(AND(trading_client_detail!$A1369&lt;&gt;"",ROUND(trading_client_detail!$G1369,0)&lt;&gt;0),IF(OR(LEFT(trading_client_detail!$F1369,3)="USD",RIGHT(trading_client_detail!$F1369,3)="USD",LEFT(trading_client_detail!$F1369,3)="EUR",RIGHT(trading_client_detail!$F1369,3)="EUR"),"",IF(NOT(ISERROR(VLOOKUP(trading_client_detail!$E1369,'asset_&amp;_open_positions'!$E:$M, 9, FALSE))),VLOOKUP(trading_client_detail!$E1369,'asset_&amp;_open_positions'!$E:$M, 9, FALSE),IF(NOT(ISERROR(VLOOKUP(trading_client_detail!$F1369,'asset_&amp;_open_positions'!$E:$M, 9, FALSE))),VLOOKUP(trading_client_detail!$F1369,'asset_&amp;_open_positions'!$E:$M, 9, FALSE),RIGHT(trading_client_detail!$F1369,LEN(trading_client_detail!$F1369)-1)))),"")</f>
        <v/>
      </c>
      <c r="B1369" t="str">
        <f>IF(AND(trading_client_detail!$A1369&lt;&gt;"",ROUND(trading_client_detail!$G1369,0)&lt;&gt;0),IF(OR(LEFT(trading_client_detail!$F1369,3)="USD",RIGHT(trading_client_detail!$F1369,3)="USD"),"",IF(NOT(ISERROR(VLOOKUP(trading_client_detail!$E1369,'asset_&amp;_open_positions'!$E:$M, 6, FALSE))),VLOOKUP(trading_client_detail!$E1369,'asset_&amp;_open_positions'!$E:$M, 6, FALSE),IF(NOT(ISERROR(VLOOKUP($A1369,'asset_&amp;_open_positions'!$E:$M, 6, FALSE))),VLOOKUP($A1369,'asset_&amp;_open_positions'!$E:$M, 6, FALSE),"ASSET"))),"")</f>
        <v/>
      </c>
      <c r="C1369" t="str">
        <f>IF(AND(trading_client_detail!$A1369&lt;&gt;"",ROUND(trading_client_detail!$G1369,0)&lt;&gt;0),IF(OR(LEFT(trading_client_detail!$F1369,3)="USD",RIGHT(trading_client_detail!$F1369,3)="USD"),"",IF(NOT(ISERROR(VLOOKUP(trading_client_detail!$E1369,'asset_&amp;_open_positions'!$E:$M, 6, FALSE))),VLOOKUP(trading_client_detail!$E1369,'asset_&amp;_open_positions'!$E:$M, 8, FALSE),IF(NOT(ISERROR(VLOOKUP($A1369,'asset_&amp;_open_positions'!$E:$M, 6, FALSE))),VLOOKUP($A1369,'asset_&amp;_open_positions'!$E:$M, 8, FALSE),1))),"")</f>
        <v/>
      </c>
      <c r="D1369" s="42" t="str">
        <f>IF(trading_client_detail!$A1369&lt;&gt;"",IF(OR(LEFT(trading_client_detail!$F1369,3)="USD",RIGHT(trading_client_detail!$F1369,3)="USD",LEFT(trading_client_detail!$F1369,3)="EUR",RIGHT(trading_client_detail!$F1369,3)="EUR"),"",trading_client_detail!$G1369),"")</f>
        <v/>
      </c>
    </row>
    <row r="1370" spans="1:4" x14ac:dyDescent="0.25">
      <c r="A1370" t="str">
        <f>IF(AND(trading_client_detail!$A1370&lt;&gt;"",ROUND(trading_client_detail!$G1370,0)&lt;&gt;0),IF(OR(LEFT(trading_client_detail!$F1370,3)="USD",RIGHT(trading_client_detail!$F1370,3)="USD",LEFT(trading_client_detail!$F1370,3)="EUR",RIGHT(trading_client_detail!$F1370,3)="EUR"),"",IF(NOT(ISERROR(VLOOKUP(trading_client_detail!$E1370,'asset_&amp;_open_positions'!$E:$M, 9, FALSE))),VLOOKUP(trading_client_detail!$E1370,'asset_&amp;_open_positions'!$E:$M, 9, FALSE),IF(NOT(ISERROR(VLOOKUP(trading_client_detail!$F1370,'asset_&amp;_open_positions'!$E:$M, 9, FALSE))),VLOOKUP(trading_client_detail!$F1370,'asset_&amp;_open_positions'!$E:$M, 9, FALSE),RIGHT(trading_client_detail!$F1370,LEN(trading_client_detail!$F1370)-1)))),"")</f>
        <v/>
      </c>
      <c r="B1370" t="str">
        <f>IF(AND(trading_client_detail!$A1370&lt;&gt;"",ROUND(trading_client_detail!$G1370,0)&lt;&gt;0),IF(OR(LEFT(trading_client_detail!$F1370,3)="USD",RIGHT(trading_client_detail!$F1370,3)="USD"),"",IF(NOT(ISERROR(VLOOKUP(trading_client_detail!$E1370,'asset_&amp;_open_positions'!$E:$M, 6, FALSE))),VLOOKUP(trading_client_detail!$E1370,'asset_&amp;_open_positions'!$E:$M, 6, FALSE),IF(NOT(ISERROR(VLOOKUP($A1370,'asset_&amp;_open_positions'!$E:$M, 6, FALSE))),VLOOKUP($A1370,'asset_&amp;_open_positions'!$E:$M, 6, FALSE),"ASSET"))),"")</f>
        <v/>
      </c>
      <c r="C1370" t="str">
        <f>IF(AND(trading_client_detail!$A1370&lt;&gt;"",ROUND(trading_client_detail!$G1370,0)&lt;&gt;0),IF(OR(LEFT(trading_client_detail!$F1370,3)="USD",RIGHT(trading_client_detail!$F1370,3)="USD"),"",IF(NOT(ISERROR(VLOOKUP(trading_client_detail!$E1370,'asset_&amp;_open_positions'!$E:$M, 6, FALSE))),VLOOKUP(trading_client_detail!$E1370,'asset_&amp;_open_positions'!$E:$M, 8, FALSE),IF(NOT(ISERROR(VLOOKUP($A1370,'asset_&amp;_open_positions'!$E:$M, 6, FALSE))),VLOOKUP($A1370,'asset_&amp;_open_positions'!$E:$M, 8, FALSE),1))),"")</f>
        <v/>
      </c>
      <c r="D1370" s="42" t="str">
        <f>IF(trading_client_detail!$A1370&lt;&gt;"",IF(OR(LEFT(trading_client_detail!$F1370,3)="USD",RIGHT(trading_client_detail!$F1370,3)="USD",LEFT(trading_client_detail!$F1370,3)="EUR",RIGHT(trading_client_detail!$F1370,3)="EUR"),"",trading_client_detail!$G1370),"")</f>
        <v/>
      </c>
    </row>
    <row r="1371" spans="1:4" x14ac:dyDescent="0.25">
      <c r="A1371" t="str">
        <f>IF(AND(trading_client_detail!$A1371&lt;&gt;"",ROUND(trading_client_detail!$G1371,0)&lt;&gt;0),IF(OR(LEFT(trading_client_detail!$F1371,3)="USD",RIGHT(trading_client_detail!$F1371,3)="USD",LEFT(trading_client_detail!$F1371,3)="EUR",RIGHT(trading_client_detail!$F1371,3)="EUR"),"",IF(NOT(ISERROR(VLOOKUP(trading_client_detail!$E1371,'asset_&amp;_open_positions'!$E:$M, 9, FALSE))),VLOOKUP(trading_client_detail!$E1371,'asset_&amp;_open_positions'!$E:$M, 9, FALSE),IF(NOT(ISERROR(VLOOKUP(trading_client_detail!$F1371,'asset_&amp;_open_positions'!$E:$M, 9, FALSE))),VLOOKUP(trading_client_detail!$F1371,'asset_&amp;_open_positions'!$E:$M, 9, FALSE),RIGHT(trading_client_detail!$F1371,LEN(trading_client_detail!$F1371)-1)))),"")</f>
        <v/>
      </c>
      <c r="B1371" t="str">
        <f>IF(AND(trading_client_detail!$A1371&lt;&gt;"",ROUND(trading_client_detail!$G1371,0)&lt;&gt;0),IF(OR(LEFT(trading_client_detail!$F1371,3)="USD",RIGHT(trading_client_detail!$F1371,3)="USD"),"",IF(NOT(ISERROR(VLOOKUP(trading_client_detail!$E1371,'asset_&amp;_open_positions'!$E:$M, 6, FALSE))),VLOOKUP(trading_client_detail!$E1371,'asset_&amp;_open_positions'!$E:$M, 6, FALSE),IF(NOT(ISERROR(VLOOKUP($A1371,'asset_&amp;_open_positions'!$E:$M, 6, FALSE))),VLOOKUP($A1371,'asset_&amp;_open_positions'!$E:$M, 6, FALSE),"ASSET"))),"")</f>
        <v/>
      </c>
      <c r="C1371" t="str">
        <f>IF(AND(trading_client_detail!$A1371&lt;&gt;"",ROUND(trading_client_detail!$G1371,0)&lt;&gt;0),IF(OR(LEFT(trading_client_detail!$F1371,3)="USD",RIGHT(trading_client_detail!$F1371,3)="USD"),"",IF(NOT(ISERROR(VLOOKUP(trading_client_detail!$E1371,'asset_&amp;_open_positions'!$E:$M, 6, FALSE))),VLOOKUP(trading_client_detail!$E1371,'asset_&amp;_open_positions'!$E:$M, 8, FALSE),IF(NOT(ISERROR(VLOOKUP($A1371,'asset_&amp;_open_positions'!$E:$M, 6, FALSE))),VLOOKUP($A1371,'asset_&amp;_open_positions'!$E:$M, 8, FALSE),1))),"")</f>
        <v/>
      </c>
      <c r="D1371" s="42" t="str">
        <f>IF(trading_client_detail!$A1371&lt;&gt;"",IF(OR(LEFT(trading_client_detail!$F1371,3)="USD",RIGHT(trading_client_detail!$F1371,3)="USD",LEFT(trading_client_detail!$F1371,3)="EUR",RIGHT(trading_client_detail!$F1371,3)="EUR"),"",trading_client_detail!$G1371),"")</f>
        <v/>
      </c>
    </row>
    <row r="1372" spans="1:4" x14ac:dyDescent="0.25">
      <c r="A1372" t="str">
        <f>IF(AND(trading_client_detail!$A1372&lt;&gt;"",ROUND(trading_client_detail!$G1372,0)&lt;&gt;0),IF(OR(LEFT(trading_client_detail!$F1372,3)="USD",RIGHT(trading_client_detail!$F1372,3)="USD",LEFT(trading_client_detail!$F1372,3)="EUR",RIGHT(trading_client_detail!$F1372,3)="EUR"),"",IF(NOT(ISERROR(VLOOKUP(trading_client_detail!$E1372,'asset_&amp;_open_positions'!$E:$M, 9, FALSE))),VLOOKUP(trading_client_detail!$E1372,'asset_&amp;_open_positions'!$E:$M, 9, FALSE),IF(NOT(ISERROR(VLOOKUP(trading_client_detail!$F1372,'asset_&amp;_open_positions'!$E:$M, 9, FALSE))),VLOOKUP(trading_client_detail!$F1372,'asset_&amp;_open_positions'!$E:$M, 9, FALSE),RIGHT(trading_client_detail!$F1372,LEN(trading_client_detail!$F1372)-1)))),"")</f>
        <v/>
      </c>
      <c r="B1372" t="str">
        <f>IF(AND(trading_client_detail!$A1372&lt;&gt;"",ROUND(trading_client_detail!$G1372,0)&lt;&gt;0),IF(OR(LEFT(trading_client_detail!$F1372,3)="USD",RIGHT(trading_client_detail!$F1372,3)="USD"),"",IF(NOT(ISERROR(VLOOKUP(trading_client_detail!$E1372,'asset_&amp;_open_positions'!$E:$M, 6, FALSE))),VLOOKUP(trading_client_detail!$E1372,'asset_&amp;_open_positions'!$E:$M, 6, FALSE),IF(NOT(ISERROR(VLOOKUP($A1372,'asset_&amp;_open_positions'!$E:$M, 6, FALSE))),VLOOKUP($A1372,'asset_&amp;_open_positions'!$E:$M, 6, FALSE),"ASSET"))),"")</f>
        <v/>
      </c>
      <c r="C1372" t="str">
        <f>IF(AND(trading_client_detail!$A1372&lt;&gt;"",ROUND(trading_client_detail!$G1372,0)&lt;&gt;0),IF(OR(LEFT(trading_client_detail!$F1372,3)="USD",RIGHT(trading_client_detail!$F1372,3)="USD"),"",IF(NOT(ISERROR(VLOOKUP(trading_client_detail!$E1372,'asset_&amp;_open_positions'!$E:$M, 6, FALSE))),VLOOKUP(trading_client_detail!$E1372,'asset_&amp;_open_positions'!$E:$M, 8, FALSE),IF(NOT(ISERROR(VLOOKUP($A1372,'asset_&amp;_open_positions'!$E:$M, 6, FALSE))),VLOOKUP($A1372,'asset_&amp;_open_positions'!$E:$M, 8, FALSE),1))),"")</f>
        <v/>
      </c>
      <c r="D1372" s="42" t="str">
        <f>IF(trading_client_detail!$A1372&lt;&gt;"",IF(OR(LEFT(trading_client_detail!$F1372,3)="USD",RIGHT(trading_client_detail!$F1372,3)="USD",LEFT(trading_client_detail!$F1372,3)="EUR",RIGHT(trading_client_detail!$F1372,3)="EUR"),"",trading_client_detail!$G1372),"")</f>
        <v/>
      </c>
    </row>
    <row r="1373" spans="1:4" x14ac:dyDescent="0.25">
      <c r="A1373" t="str">
        <f>IF(AND(trading_client_detail!$A1373&lt;&gt;"",ROUND(trading_client_detail!$G1373,0)&lt;&gt;0),IF(OR(LEFT(trading_client_detail!$F1373,3)="USD",RIGHT(trading_client_detail!$F1373,3)="USD",LEFT(trading_client_detail!$F1373,3)="EUR",RIGHT(trading_client_detail!$F1373,3)="EUR"),"",IF(NOT(ISERROR(VLOOKUP(trading_client_detail!$E1373,'asset_&amp;_open_positions'!$E:$M, 9, FALSE))),VLOOKUP(trading_client_detail!$E1373,'asset_&amp;_open_positions'!$E:$M, 9, FALSE),IF(NOT(ISERROR(VLOOKUP(trading_client_detail!$F1373,'asset_&amp;_open_positions'!$E:$M, 9, FALSE))),VLOOKUP(trading_client_detail!$F1373,'asset_&amp;_open_positions'!$E:$M, 9, FALSE),RIGHT(trading_client_detail!$F1373,LEN(trading_client_detail!$F1373)-1)))),"")</f>
        <v/>
      </c>
      <c r="B1373" t="str">
        <f>IF(AND(trading_client_detail!$A1373&lt;&gt;"",ROUND(trading_client_detail!$G1373,0)&lt;&gt;0),IF(OR(LEFT(trading_client_detail!$F1373,3)="USD",RIGHT(trading_client_detail!$F1373,3)="USD"),"",IF(NOT(ISERROR(VLOOKUP(trading_client_detail!$E1373,'asset_&amp;_open_positions'!$E:$M, 6, FALSE))),VLOOKUP(trading_client_detail!$E1373,'asset_&amp;_open_positions'!$E:$M, 6, FALSE),IF(NOT(ISERROR(VLOOKUP($A1373,'asset_&amp;_open_positions'!$E:$M, 6, FALSE))),VLOOKUP($A1373,'asset_&amp;_open_positions'!$E:$M, 6, FALSE),"ASSET"))),"")</f>
        <v/>
      </c>
      <c r="C1373" t="str">
        <f>IF(AND(trading_client_detail!$A1373&lt;&gt;"",ROUND(trading_client_detail!$G1373,0)&lt;&gt;0),IF(OR(LEFT(trading_client_detail!$F1373,3)="USD",RIGHT(trading_client_detail!$F1373,3)="USD"),"",IF(NOT(ISERROR(VLOOKUP(trading_client_detail!$E1373,'asset_&amp;_open_positions'!$E:$M, 6, FALSE))),VLOOKUP(trading_client_detail!$E1373,'asset_&amp;_open_positions'!$E:$M, 8, FALSE),IF(NOT(ISERROR(VLOOKUP($A1373,'asset_&amp;_open_positions'!$E:$M, 6, FALSE))),VLOOKUP($A1373,'asset_&amp;_open_positions'!$E:$M, 8, FALSE),1))),"")</f>
        <v/>
      </c>
      <c r="D1373" s="42" t="str">
        <f>IF(trading_client_detail!$A1373&lt;&gt;"",IF(OR(LEFT(trading_client_detail!$F1373,3)="USD",RIGHT(trading_client_detail!$F1373,3)="USD",LEFT(trading_client_detail!$F1373,3)="EUR",RIGHT(trading_client_detail!$F1373,3)="EUR"),"",trading_client_detail!$G1373),"")</f>
        <v/>
      </c>
    </row>
    <row r="1374" spans="1:4" x14ac:dyDescent="0.25">
      <c r="A1374" t="str">
        <f>IF(AND(trading_client_detail!$A1374&lt;&gt;"",ROUND(trading_client_detail!$G1374,0)&lt;&gt;0),IF(OR(LEFT(trading_client_detail!$F1374,3)="USD",RIGHT(trading_client_detail!$F1374,3)="USD",LEFT(trading_client_detail!$F1374,3)="EUR",RIGHT(trading_client_detail!$F1374,3)="EUR"),"",IF(NOT(ISERROR(VLOOKUP(trading_client_detail!$E1374,'asset_&amp;_open_positions'!$E:$M, 9, FALSE))),VLOOKUP(trading_client_detail!$E1374,'asset_&amp;_open_positions'!$E:$M, 9, FALSE),IF(NOT(ISERROR(VLOOKUP(trading_client_detail!$F1374,'asset_&amp;_open_positions'!$E:$M, 9, FALSE))),VLOOKUP(trading_client_detail!$F1374,'asset_&amp;_open_positions'!$E:$M, 9, FALSE),RIGHT(trading_client_detail!$F1374,LEN(trading_client_detail!$F1374)-1)))),"")</f>
        <v/>
      </c>
      <c r="B1374" t="str">
        <f>IF(AND(trading_client_detail!$A1374&lt;&gt;"",ROUND(trading_client_detail!$G1374,0)&lt;&gt;0),IF(OR(LEFT(trading_client_detail!$F1374,3)="USD",RIGHT(trading_client_detail!$F1374,3)="USD"),"",IF(NOT(ISERROR(VLOOKUP(trading_client_detail!$E1374,'asset_&amp;_open_positions'!$E:$M, 6, FALSE))),VLOOKUP(trading_client_detail!$E1374,'asset_&amp;_open_positions'!$E:$M, 6, FALSE),IF(NOT(ISERROR(VLOOKUP($A1374,'asset_&amp;_open_positions'!$E:$M, 6, FALSE))),VLOOKUP($A1374,'asset_&amp;_open_positions'!$E:$M, 6, FALSE),"ASSET"))),"")</f>
        <v/>
      </c>
      <c r="C1374" t="str">
        <f>IF(AND(trading_client_detail!$A1374&lt;&gt;"",ROUND(trading_client_detail!$G1374,0)&lt;&gt;0),IF(OR(LEFT(trading_client_detail!$F1374,3)="USD",RIGHT(trading_client_detail!$F1374,3)="USD"),"",IF(NOT(ISERROR(VLOOKUP(trading_client_detail!$E1374,'asset_&amp;_open_positions'!$E:$M, 6, FALSE))),VLOOKUP(trading_client_detail!$E1374,'asset_&amp;_open_positions'!$E:$M, 8, FALSE),IF(NOT(ISERROR(VLOOKUP($A1374,'asset_&amp;_open_positions'!$E:$M, 6, FALSE))),VLOOKUP($A1374,'asset_&amp;_open_positions'!$E:$M, 8, FALSE),1))),"")</f>
        <v/>
      </c>
      <c r="D1374" s="42" t="str">
        <f>IF(trading_client_detail!$A1374&lt;&gt;"",IF(OR(LEFT(trading_client_detail!$F1374,3)="USD",RIGHT(trading_client_detail!$F1374,3)="USD",LEFT(trading_client_detail!$F1374,3)="EUR",RIGHT(trading_client_detail!$F1374,3)="EUR"),"",trading_client_detail!$G1374),"")</f>
        <v/>
      </c>
    </row>
    <row r="1375" spans="1:4" x14ac:dyDescent="0.25">
      <c r="A1375" t="str">
        <f>IF(AND(trading_client_detail!$A1375&lt;&gt;"",ROUND(trading_client_detail!$G1375,0)&lt;&gt;0),IF(OR(LEFT(trading_client_detail!$F1375,3)="USD",RIGHT(trading_client_detail!$F1375,3)="USD",LEFT(trading_client_detail!$F1375,3)="EUR",RIGHT(trading_client_detail!$F1375,3)="EUR"),"",IF(NOT(ISERROR(VLOOKUP(trading_client_detail!$E1375,'asset_&amp;_open_positions'!$E:$M, 9, FALSE))),VLOOKUP(trading_client_detail!$E1375,'asset_&amp;_open_positions'!$E:$M, 9, FALSE),IF(NOT(ISERROR(VLOOKUP(trading_client_detail!$F1375,'asset_&amp;_open_positions'!$E:$M, 9, FALSE))),VLOOKUP(trading_client_detail!$F1375,'asset_&amp;_open_positions'!$E:$M, 9, FALSE),RIGHT(trading_client_detail!$F1375,LEN(trading_client_detail!$F1375)-1)))),"")</f>
        <v/>
      </c>
      <c r="B1375" t="str">
        <f>IF(AND(trading_client_detail!$A1375&lt;&gt;"",ROUND(trading_client_detail!$G1375,0)&lt;&gt;0),IF(OR(LEFT(trading_client_detail!$F1375,3)="USD",RIGHT(trading_client_detail!$F1375,3)="USD"),"",IF(NOT(ISERROR(VLOOKUP(trading_client_detail!$E1375,'asset_&amp;_open_positions'!$E:$M, 6, FALSE))),VLOOKUP(trading_client_detail!$E1375,'asset_&amp;_open_positions'!$E:$M, 6, FALSE),IF(NOT(ISERROR(VLOOKUP($A1375,'asset_&amp;_open_positions'!$E:$M, 6, FALSE))),VLOOKUP($A1375,'asset_&amp;_open_positions'!$E:$M, 6, FALSE),"ASSET"))),"")</f>
        <v/>
      </c>
      <c r="C1375" t="str">
        <f>IF(AND(trading_client_detail!$A1375&lt;&gt;"",ROUND(trading_client_detail!$G1375,0)&lt;&gt;0),IF(OR(LEFT(trading_client_detail!$F1375,3)="USD",RIGHT(trading_client_detail!$F1375,3)="USD"),"",IF(NOT(ISERROR(VLOOKUP(trading_client_detail!$E1375,'asset_&amp;_open_positions'!$E:$M, 6, FALSE))),VLOOKUP(trading_client_detail!$E1375,'asset_&amp;_open_positions'!$E:$M, 8, FALSE),IF(NOT(ISERROR(VLOOKUP($A1375,'asset_&amp;_open_positions'!$E:$M, 6, FALSE))),VLOOKUP($A1375,'asset_&amp;_open_positions'!$E:$M, 8, FALSE),1))),"")</f>
        <v/>
      </c>
      <c r="D1375" s="42" t="str">
        <f>IF(trading_client_detail!$A1375&lt;&gt;"",IF(OR(LEFT(trading_client_detail!$F1375,3)="USD",RIGHT(trading_client_detail!$F1375,3)="USD",LEFT(trading_client_detail!$F1375,3)="EUR",RIGHT(trading_client_detail!$F1375,3)="EUR"),"",trading_client_detail!$G1375),"")</f>
        <v/>
      </c>
    </row>
    <row r="1376" spans="1:4" x14ac:dyDescent="0.25">
      <c r="A1376" t="str">
        <f>IF(AND(trading_client_detail!$A1376&lt;&gt;"",ROUND(trading_client_detail!$G1376,0)&lt;&gt;0),IF(OR(LEFT(trading_client_detail!$F1376,3)="USD",RIGHT(trading_client_detail!$F1376,3)="USD",LEFT(trading_client_detail!$F1376,3)="EUR",RIGHT(trading_client_detail!$F1376,3)="EUR"),"",IF(NOT(ISERROR(VLOOKUP(trading_client_detail!$E1376,'asset_&amp;_open_positions'!$E:$M, 9, FALSE))),VLOOKUP(trading_client_detail!$E1376,'asset_&amp;_open_positions'!$E:$M, 9, FALSE),IF(NOT(ISERROR(VLOOKUP(trading_client_detail!$F1376,'asset_&amp;_open_positions'!$E:$M, 9, FALSE))),VLOOKUP(trading_client_detail!$F1376,'asset_&amp;_open_positions'!$E:$M, 9, FALSE),RIGHT(trading_client_detail!$F1376,LEN(trading_client_detail!$F1376)-1)))),"")</f>
        <v/>
      </c>
      <c r="B1376" t="str">
        <f>IF(AND(trading_client_detail!$A1376&lt;&gt;"",ROUND(trading_client_detail!$G1376,0)&lt;&gt;0),IF(OR(LEFT(trading_client_detail!$F1376,3)="USD",RIGHT(trading_client_detail!$F1376,3)="USD"),"",IF(NOT(ISERROR(VLOOKUP(trading_client_detail!$E1376,'asset_&amp;_open_positions'!$E:$M, 6, FALSE))),VLOOKUP(trading_client_detail!$E1376,'asset_&amp;_open_positions'!$E:$M, 6, FALSE),IF(NOT(ISERROR(VLOOKUP($A1376,'asset_&amp;_open_positions'!$E:$M, 6, FALSE))),VLOOKUP($A1376,'asset_&amp;_open_positions'!$E:$M, 6, FALSE),"ASSET"))),"")</f>
        <v/>
      </c>
      <c r="C1376" t="str">
        <f>IF(AND(trading_client_detail!$A1376&lt;&gt;"",ROUND(trading_client_detail!$G1376,0)&lt;&gt;0),IF(OR(LEFT(trading_client_detail!$F1376,3)="USD",RIGHT(trading_client_detail!$F1376,3)="USD"),"",IF(NOT(ISERROR(VLOOKUP(trading_client_detail!$E1376,'asset_&amp;_open_positions'!$E:$M, 6, FALSE))),VLOOKUP(trading_client_detail!$E1376,'asset_&amp;_open_positions'!$E:$M, 8, FALSE),IF(NOT(ISERROR(VLOOKUP($A1376,'asset_&amp;_open_positions'!$E:$M, 6, FALSE))),VLOOKUP($A1376,'asset_&amp;_open_positions'!$E:$M, 8, FALSE),1))),"")</f>
        <v/>
      </c>
      <c r="D1376" s="42" t="str">
        <f>IF(trading_client_detail!$A1376&lt;&gt;"",IF(OR(LEFT(trading_client_detail!$F1376,3)="USD",RIGHT(trading_client_detail!$F1376,3)="USD",LEFT(trading_client_detail!$F1376,3)="EUR",RIGHT(trading_client_detail!$F1376,3)="EUR"),"",trading_client_detail!$G1376),"")</f>
        <v/>
      </c>
    </row>
    <row r="1377" spans="1:4" x14ac:dyDescent="0.25">
      <c r="A1377" t="str">
        <f>IF(AND(trading_client_detail!$A1377&lt;&gt;"",ROUND(trading_client_detail!$G1377,0)&lt;&gt;0),IF(OR(LEFT(trading_client_detail!$F1377,3)="USD",RIGHT(trading_client_detail!$F1377,3)="USD",LEFT(trading_client_detail!$F1377,3)="EUR",RIGHT(trading_client_detail!$F1377,3)="EUR"),"",IF(NOT(ISERROR(VLOOKUP(trading_client_detail!$E1377,'asset_&amp;_open_positions'!$E:$M, 9, FALSE))),VLOOKUP(trading_client_detail!$E1377,'asset_&amp;_open_positions'!$E:$M, 9, FALSE),IF(NOT(ISERROR(VLOOKUP(trading_client_detail!$F1377,'asset_&amp;_open_positions'!$E:$M, 9, FALSE))),VLOOKUP(trading_client_detail!$F1377,'asset_&amp;_open_positions'!$E:$M, 9, FALSE),RIGHT(trading_client_detail!$F1377,LEN(trading_client_detail!$F1377)-1)))),"")</f>
        <v/>
      </c>
      <c r="B1377" t="str">
        <f>IF(AND(trading_client_detail!$A1377&lt;&gt;"",ROUND(trading_client_detail!$G1377,0)&lt;&gt;0),IF(OR(LEFT(trading_client_detail!$F1377,3)="USD",RIGHT(trading_client_detail!$F1377,3)="USD"),"",IF(NOT(ISERROR(VLOOKUP(trading_client_detail!$E1377,'asset_&amp;_open_positions'!$E:$M, 6, FALSE))),VLOOKUP(trading_client_detail!$E1377,'asset_&amp;_open_positions'!$E:$M, 6, FALSE),IF(NOT(ISERROR(VLOOKUP($A1377,'asset_&amp;_open_positions'!$E:$M, 6, FALSE))),VLOOKUP($A1377,'asset_&amp;_open_positions'!$E:$M, 6, FALSE),"ASSET"))),"")</f>
        <v/>
      </c>
      <c r="C1377" t="str">
        <f>IF(AND(trading_client_detail!$A1377&lt;&gt;"",ROUND(trading_client_detail!$G1377,0)&lt;&gt;0),IF(OR(LEFT(trading_client_detail!$F1377,3)="USD",RIGHT(trading_client_detail!$F1377,3)="USD"),"",IF(NOT(ISERROR(VLOOKUP(trading_client_detail!$E1377,'asset_&amp;_open_positions'!$E:$M, 6, FALSE))),VLOOKUP(trading_client_detail!$E1377,'asset_&amp;_open_positions'!$E:$M, 8, FALSE),IF(NOT(ISERROR(VLOOKUP($A1377,'asset_&amp;_open_positions'!$E:$M, 6, FALSE))),VLOOKUP($A1377,'asset_&amp;_open_positions'!$E:$M, 8, FALSE),1))),"")</f>
        <v/>
      </c>
      <c r="D1377" s="42" t="str">
        <f>IF(trading_client_detail!$A1377&lt;&gt;"",IF(OR(LEFT(trading_client_detail!$F1377,3)="USD",RIGHT(trading_client_detail!$F1377,3)="USD",LEFT(trading_client_detail!$F1377,3)="EUR",RIGHT(trading_client_detail!$F1377,3)="EUR"),"",trading_client_detail!$G1377),"")</f>
        <v/>
      </c>
    </row>
    <row r="1378" spans="1:4" x14ac:dyDescent="0.25">
      <c r="A1378" t="str">
        <f>IF(AND(trading_client_detail!$A1378&lt;&gt;"",ROUND(trading_client_detail!$G1378,0)&lt;&gt;0),IF(OR(LEFT(trading_client_detail!$F1378,3)="USD",RIGHT(trading_client_detail!$F1378,3)="USD",LEFT(trading_client_detail!$F1378,3)="EUR",RIGHT(trading_client_detail!$F1378,3)="EUR"),"",IF(NOT(ISERROR(VLOOKUP(trading_client_detail!$E1378,'asset_&amp;_open_positions'!$E:$M, 9, FALSE))),VLOOKUP(trading_client_detail!$E1378,'asset_&amp;_open_positions'!$E:$M, 9, FALSE),IF(NOT(ISERROR(VLOOKUP(trading_client_detail!$F1378,'asset_&amp;_open_positions'!$E:$M, 9, FALSE))),VLOOKUP(trading_client_detail!$F1378,'asset_&amp;_open_positions'!$E:$M, 9, FALSE),RIGHT(trading_client_detail!$F1378,LEN(trading_client_detail!$F1378)-1)))),"")</f>
        <v/>
      </c>
      <c r="B1378" t="str">
        <f>IF(AND(trading_client_detail!$A1378&lt;&gt;"",ROUND(trading_client_detail!$G1378,0)&lt;&gt;0),IF(OR(LEFT(trading_client_detail!$F1378,3)="USD",RIGHT(trading_client_detail!$F1378,3)="USD"),"",IF(NOT(ISERROR(VLOOKUP(trading_client_detail!$E1378,'asset_&amp;_open_positions'!$E:$M, 6, FALSE))),VLOOKUP(trading_client_detail!$E1378,'asset_&amp;_open_positions'!$E:$M, 6, FALSE),IF(NOT(ISERROR(VLOOKUP($A1378,'asset_&amp;_open_positions'!$E:$M, 6, FALSE))),VLOOKUP($A1378,'asset_&amp;_open_positions'!$E:$M, 6, FALSE),"ASSET"))),"")</f>
        <v/>
      </c>
      <c r="C1378" t="str">
        <f>IF(AND(trading_client_detail!$A1378&lt;&gt;"",ROUND(trading_client_detail!$G1378,0)&lt;&gt;0),IF(OR(LEFT(trading_client_detail!$F1378,3)="USD",RIGHT(trading_client_detail!$F1378,3)="USD"),"",IF(NOT(ISERROR(VLOOKUP(trading_client_detail!$E1378,'asset_&amp;_open_positions'!$E:$M, 6, FALSE))),VLOOKUP(trading_client_detail!$E1378,'asset_&amp;_open_positions'!$E:$M, 8, FALSE),IF(NOT(ISERROR(VLOOKUP($A1378,'asset_&amp;_open_positions'!$E:$M, 6, FALSE))),VLOOKUP($A1378,'asset_&amp;_open_positions'!$E:$M, 8, FALSE),1))),"")</f>
        <v/>
      </c>
      <c r="D1378" s="42" t="str">
        <f>IF(trading_client_detail!$A1378&lt;&gt;"",IF(OR(LEFT(trading_client_detail!$F1378,3)="USD",RIGHT(trading_client_detail!$F1378,3)="USD",LEFT(trading_client_detail!$F1378,3)="EUR",RIGHT(trading_client_detail!$F1378,3)="EUR"),"",trading_client_detail!$G1378),"")</f>
        <v/>
      </c>
    </row>
    <row r="1379" spans="1:4" x14ac:dyDescent="0.25">
      <c r="A1379" t="str">
        <f>IF(AND(trading_client_detail!$A1379&lt;&gt;"",ROUND(trading_client_detail!$G1379,0)&lt;&gt;0),IF(OR(LEFT(trading_client_detail!$F1379,3)="USD",RIGHT(trading_client_detail!$F1379,3)="USD",LEFT(trading_client_detail!$F1379,3)="EUR",RIGHT(trading_client_detail!$F1379,3)="EUR"),"",IF(NOT(ISERROR(VLOOKUP(trading_client_detail!$E1379,'asset_&amp;_open_positions'!$E:$M, 9, FALSE))),VLOOKUP(trading_client_detail!$E1379,'asset_&amp;_open_positions'!$E:$M, 9, FALSE),IF(NOT(ISERROR(VLOOKUP(trading_client_detail!$F1379,'asset_&amp;_open_positions'!$E:$M, 9, FALSE))),VLOOKUP(trading_client_detail!$F1379,'asset_&amp;_open_positions'!$E:$M, 9, FALSE),RIGHT(trading_client_detail!$F1379,LEN(trading_client_detail!$F1379)-1)))),"")</f>
        <v/>
      </c>
      <c r="B1379" t="str">
        <f>IF(AND(trading_client_detail!$A1379&lt;&gt;"",ROUND(trading_client_detail!$G1379,0)&lt;&gt;0),IF(OR(LEFT(trading_client_detail!$F1379,3)="USD",RIGHT(trading_client_detail!$F1379,3)="USD"),"",IF(NOT(ISERROR(VLOOKUP(trading_client_detail!$E1379,'asset_&amp;_open_positions'!$E:$M, 6, FALSE))),VLOOKUP(trading_client_detail!$E1379,'asset_&amp;_open_positions'!$E:$M, 6, FALSE),IF(NOT(ISERROR(VLOOKUP($A1379,'asset_&amp;_open_positions'!$E:$M, 6, FALSE))),VLOOKUP($A1379,'asset_&amp;_open_positions'!$E:$M, 6, FALSE),"ASSET"))),"")</f>
        <v/>
      </c>
      <c r="C1379" t="str">
        <f>IF(AND(trading_client_detail!$A1379&lt;&gt;"",ROUND(trading_client_detail!$G1379,0)&lt;&gt;0),IF(OR(LEFT(trading_client_detail!$F1379,3)="USD",RIGHT(trading_client_detail!$F1379,3)="USD"),"",IF(NOT(ISERROR(VLOOKUP(trading_client_detail!$E1379,'asset_&amp;_open_positions'!$E:$M, 6, FALSE))),VLOOKUP(trading_client_detail!$E1379,'asset_&amp;_open_positions'!$E:$M, 8, FALSE),IF(NOT(ISERROR(VLOOKUP($A1379,'asset_&amp;_open_positions'!$E:$M, 6, FALSE))),VLOOKUP($A1379,'asset_&amp;_open_positions'!$E:$M, 8, FALSE),1))),"")</f>
        <v/>
      </c>
      <c r="D1379" s="42" t="str">
        <f>IF(trading_client_detail!$A1379&lt;&gt;"",IF(OR(LEFT(trading_client_detail!$F1379,3)="USD",RIGHT(trading_client_detail!$F1379,3)="USD",LEFT(trading_client_detail!$F1379,3)="EUR",RIGHT(trading_client_detail!$F1379,3)="EUR"),"",trading_client_detail!$G1379),"")</f>
        <v/>
      </c>
    </row>
    <row r="1380" spans="1:4" x14ac:dyDescent="0.25">
      <c r="A1380" t="str">
        <f>IF(AND(trading_client_detail!$A1380&lt;&gt;"",ROUND(trading_client_detail!$G1380,0)&lt;&gt;0),IF(OR(LEFT(trading_client_detail!$F1380,3)="USD",RIGHT(trading_client_detail!$F1380,3)="USD",LEFT(trading_client_detail!$F1380,3)="EUR",RIGHT(trading_client_detail!$F1380,3)="EUR"),"",IF(NOT(ISERROR(VLOOKUP(trading_client_detail!$E1380,'asset_&amp;_open_positions'!$E:$M, 9, FALSE))),VLOOKUP(trading_client_detail!$E1380,'asset_&amp;_open_positions'!$E:$M, 9, FALSE),IF(NOT(ISERROR(VLOOKUP(trading_client_detail!$F1380,'asset_&amp;_open_positions'!$E:$M, 9, FALSE))),VLOOKUP(trading_client_detail!$F1380,'asset_&amp;_open_positions'!$E:$M, 9, FALSE),RIGHT(trading_client_detail!$F1380,LEN(trading_client_detail!$F1380)-1)))),"")</f>
        <v/>
      </c>
      <c r="B1380" t="str">
        <f>IF(AND(trading_client_detail!$A1380&lt;&gt;"",ROUND(trading_client_detail!$G1380,0)&lt;&gt;0),IF(OR(LEFT(trading_client_detail!$F1380,3)="USD",RIGHT(trading_client_detail!$F1380,3)="USD"),"",IF(NOT(ISERROR(VLOOKUP(trading_client_detail!$E1380,'asset_&amp;_open_positions'!$E:$M, 6, FALSE))),VLOOKUP(trading_client_detail!$E1380,'asset_&amp;_open_positions'!$E:$M, 6, FALSE),IF(NOT(ISERROR(VLOOKUP($A1380,'asset_&amp;_open_positions'!$E:$M, 6, FALSE))),VLOOKUP($A1380,'asset_&amp;_open_positions'!$E:$M, 6, FALSE),"ASSET"))),"")</f>
        <v/>
      </c>
      <c r="C1380" t="str">
        <f>IF(AND(trading_client_detail!$A1380&lt;&gt;"",ROUND(trading_client_detail!$G1380,0)&lt;&gt;0),IF(OR(LEFT(trading_client_detail!$F1380,3)="USD",RIGHT(trading_client_detail!$F1380,3)="USD"),"",IF(NOT(ISERROR(VLOOKUP(trading_client_detail!$E1380,'asset_&amp;_open_positions'!$E:$M, 6, FALSE))),VLOOKUP(trading_client_detail!$E1380,'asset_&amp;_open_positions'!$E:$M, 8, FALSE),IF(NOT(ISERROR(VLOOKUP($A1380,'asset_&amp;_open_positions'!$E:$M, 6, FALSE))),VLOOKUP($A1380,'asset_&amp;_open_positions'!$E:$M, 8, FALSE),1))),"")</f>
        <v/>
      </c>
      <c r="D1380" s="42" t="str">
        <f>IF(trading_client_detail!$A1380&lt;&gt;"",IF(OR(LEFT(trading_client_detail!$F1380,3)="USD",RIGHT(trading_client_detail!$F1380,3)="USD",LEFT(trading_client_detail!$F1380,3)="EUR",RIGHT(trading_client_detail!$F1380,3)="EUR"),"",trading_client_detail!$G1380),"")</f>
        <v/>
      </c>
    </row>
    <row r="1381" spans="1:4" x14ac:dyDescent="0.25">
      <c r="A1381" t="str">
        <f>IF(AND(trading_client_detail!$A1381&lt;&gt;"",ROUND(trading_client_detail!$G1381,0)&lt;&gt;0),IF(OR(LEFT(trading_client_detail!$F1381,3)="USD",RIGHT(trading_client_detail!$F1381,3)="USD",LEFT(trading_client_detail!$F1381,3)="EUR",RIGHT(trading_client_detail!$F1381,3)="EUR"),"",IF(NOT(ISERROR(VLOOKUP(trading_client_detail!$E1381,'asset_&amp;_open_positions'!$E:$M, 9, FALSE))),VLOOKUP(trading_client_detail!$E1381,'asset_&amp;_open_positions'!$E:$M, 9, FALSE),IF(NOT(ISERROR(VLOOKUP(trading_client_detail!$F1381,'asset_&amp;_open_positions'!$E:$M, 9, FALSE))),VLOOKUP(trading_client_detail!$F1381,'asset_&amp;_open_positions'!$E:$M, 9, FALSE),RIGHT(trading_client_detail!$F1381,LEN(trading_client_detail!$F1381)-1)))),"")</f>
        <v/>
      </c>
      <c r="B1381" t="str">
        <f>IF(AND(trading_client_detail!$A1381&lt;&gt;"",ROUND(trading_client_detail!$G1381,0)&lt;&gt;0),IF(OR(LEFT(trading_client_detail!$F1381,3)="USD",RIGHT(trading_client_detail!$F1381,3)="USD"),"",IF(NOT(ISERROR(VLOOKUP(trading_client_detail!$E1381,'asset_&amp;_open_positions'!$E:$M, 6, FALSE))),VLOOKUP(trading_client_detail!$E1381,'asset_&amp;_open_positions'!$E:$M, 6, FALSE),IF(NOT(ISERROR(VLOOKUP($A1381,'asset_&amp;_open_positions'!$E:$M, 6, FALSE))),VLOOKUP($A1381,'asset_&amp;_open_positions'!$E:$M, 6, FALSE),"ASSET"))),"")</f>
        <v/>
      </c>
      <c r="C1381" t="str">
        <f>IF(AND(trading_client_detail!$A1381&lt;&gt;"",ROUND(trading_client_detail!$G1381,0)&lt;&gt;0),IF(OR(LEFT(trading_client_detail!$F1381,3)="USD",RIGHT(trading_client_detail!$F1381,3)="USD"),"",IF(NOT(ISERROR(VLOOKUP(trading_client_detail!$E1381,'asset_&amp;_open_positions'!$E:$M, 6, FALSE))),VLOOKUP(trading_client_detail!$E1381,'asset_&amp;_open_positions'!$E:$M, 8, FALSE),IF(NOT(ISERROR(VLOOKUP($A1381,'asset_&amp;_open_positions'!$E:$M, 6, FALSE))),VLOOKUP($A1381,'asset_&amp;_open_positions'!$E:$M, 8, FALSE),1))),"")</f>
        <v/>
      </c>
      <c r="D1381" s="42" t="str">
        <f>IF(trading_client_detail!$A1381&lt;&gt;"",IF(OR(LEFT(trading_client_detail!$F1381,3)="USD",RIGHT(trading_client_detail!$F1381,3)="USD",LEFT(trading_client_detail!$F1381,3)="EUR",RIGHT(trading_client_detail!$F1381,3)="EUR"),"",trading_client_detail!$G1381),"")</f>
        <v/>
      </c>
    </row>
    <row r="1382" spans="1:4" x14ac:dyDescent="0.25">
      <c r="A1382" t="str">
        <f>IF(AND(trading_client_detail!$A1382&lt;&gt;"",ROUND(trading_client_detail!$G1382,0)&lt;&gt;0),IF(OR(LEFT(trading_client_detail!$F1382,3)="USD",RIGHT(trading_client_detail!$F1382,3)="USD",LEFT(trading_client_detail!$F1382,3)="EUR",RIGHT(trading_client_detail!$F1382,3)="EUR"),"",IF(NOT(ISERROR(VLOOKUP(trading_client_detail!$E1382,'asset_&amp;_open_positions'!$E:$M, 9, FALSE))),VLOOKUP(trading_client_detail!$E1382,'asset_&amp;_open_positions'!$E:$M, 9, FALSE),IF(NOT(ISERROR(VLOOKUP(trading_client_detail!$F1382,'asset_&amp;_open_positions'!$E:$M, 9, FALSE))),VLOOKUP(trading_client_detail!$F1382,'asset_&amp;_open_positions'!$E:$M, 9, FALSE),RIGHT(trading_client_detail!$F1382,LEN(trading_client_detail!$F1382)-1)))),"")</f>
        <v/>
      </c>
      <c r="B1382" t="str">
        <f>IF(AND(trading_client_detail!$A1382&lt;&gt;"",ROUND(trading_client_detail!$G1382,0)&lt;&gt;0),IF(OR(LEFT(trading_client_detail!$F1382,3)="USD",RIGHT(trading_client_detail!$F1382,3)="USD"),"",IF(NOT(ISERROR(VLOOKUP(trading_client_detail!$E1382,'asset_&amp;_open_positions'!$E:$M, 6, FALSE))),VLOOKUP(trading_client_detail!$E1382,'asset_&amp;_open_positions'!$E:$M, 6, FALSE),IF(NOT(ISERROR(VLOOKUP($A1382,'asset_&amp;_open_positions'!$E:$M, 6, FALSE))),VLOOKUP($A1382,'asset_&amp;_open_positions'!$E:$M, 6, FALSE),"ASSET"))),"")</f>
        <v/>
      </c>
      <c r="C1382" t="str">
        <f>IF(AND(trading_client_detail!$A1382&lt;&gt;"",ROUND(trading_client_detail!$G1382,0)&lt;&gt;0),IF(OR(LEFT(trading_client_detail!$F1382,3)="USD",RIGHT(trading_client_detail!$F1382,3)="USD"),"",IF(NOT(ISERROR(VLOOKUP(trading_client_detail!$E1382,'asset_&amp;_open_positions'!$E:$M, 6, FALSE))),VLOOKUP(trading_client_detail!$E1382,'asset_&amp;_open_positions'!$E:$M, 8, FALSE),IF(NOT(ISERROR(VLOOKUP($A1382,'asset_&amp;_open_positions'!$E:$M, 6, FALSE))),VLOOKUP($A1382,'asset_&amp;_open_positions'!$E:$M, 8, FALSE),1))),"")</f>
        <v/>
      </c>
      <c r="D1382" s="42" t="str">
        <f>IF(trading_client_detail!$A1382&lt;&gt;"",IF(OR(LEFT(trading_client_detail!$F1382,3)="USD",RIGHT(trading_client_detail!$F1382,3)="USD",LEFT(trading_client_detail!$F1382,3)="EUR",RIGHT(trading_client_detail!$F1382,3)="EUR"),"",trading_client_detail!$G1382),"")</f>
        <v/>
      </c>
    </row>
    <row r="1383" spans="1:4" x14ac:dyDescent="0.25">
      <c r="A1383" t="str">
        <f>IF(AND(trading_client_detail!$A1383&lt;&gt;"",ROUND(trading_client_detail!$G1383,0)&lt;&gt;0),IF(OR(LEFT(trading_client_detail!$F1383,3)="USD",RIGHT(trading_client_detail!$F1383,3)="USD",LEFT(trading_client_detail!$F1383,3)="EUR",RIGHT(trading_client_detail!$F1383,3)="EUR"),"",IF(NOT(ISERROR(VLOOKUP(trading_client_detail!$E1383,'asset_&amp;_open_positions'!$E:$M, 9, FALSE))),VLOOKUP(trading_client_detail!$E1383,'asset_&amp;_open_positions'!$E:$M, 9, FALSE),IF(NOT(ISERROR(VLOOKUP(trading_client_detail!$F1383,'asset_&amp;_open_positions'!$E:$M, 9, FALSE))),VLOOKUP(trading_client_detail!$F1383,'asset_&amp;_open_positions'!$E:$M, 9, FALSE),RIGHT(trading_client_detail!$F1383,LEN(trading_client_detail!$F1383)-1)))),"")</f>
        <v/>
      </c>
      <c r="B1383" t="str">
        <f>IF(AND(trading_client_detail!$A1383&lt;&gt;"",ROUND(trading_client_detail!$G1383,0)&lt;&gt;0),IF(OR(LEFT(trading_client_detail!$F1383,3)="USD",RIGHT(trading_client_detail!$F1383,3)="USD"),"",IF(NOT(ISERROR(VLOOKUP(trading_client_detail!$E1383,'asset_&amp;_open_positions'!$E:$M, 6, FALSE))),VLOOKUP(trading_client_detail!$E1383,'asset_&amp;_open_positions'!$E:$M, 6, FALSE),IF(NOT(ISERROR(VLOOKUP($A1383,'asset_&amp;_open_positions'!$E:$M, 6, FALSE))),VLOOKUP($A1383,'asset_&amp;_open_positions'!$E:$M, 6, FALSE),"ASSET"))),"")</f>
        <v/>
      </c>
      <c r="C1383" t="str">
        <f>IF(AND(trading_client_detail!$A1383&lt;&gt;"",ROUND(trading_client_detail!$G1383,0)&lt;&gt;0),IF(OR(LEFT(trading_client_detail!$F1383,3)="USD",RIGHT(trading_client_detail!$F1383,3)="USD"),"",IF(NOT(ISERROR(VLOOKUP(trading_client_detail!$E1383,'asset_&amp;_open_positions'!$E:$M, 6, FALSE))),VLOOKUP(trading_client_detail!$E1383,'asset_&amp;_open_positions'!$E:$M, 8, FALSE),IF(NOT(ISERROR(VLOOKUP($A1383,'asset_&amp;_open_positions'!$E:$M, 6, FALSE))),VLOOKUP($A1383,'asset_&amp;_open_positions'!$E:$M, 8, FALSE),1))),"")</f>
        <v/>
      </c>
      <c r="D1383" s="42" t="str">
        <f>IF(trading_client_detail!$A1383&lt;&gt;"",IF(OR(LEFT(trading_client_detail!$F1383,3)="USD",RIGHT(trading_client_detail!$F1383,3)="USD",LEFT(trading_client_detail!$F1383,3)="EUR",RIGHT(trading_client_detail!$F1383,3)="EUR"),"",trading_client_detail!$G1383),"")</f>
        <v/>
      </c>
    </row>
    <row r="1384" spans="1:4" x14ac:dyDescent="0.25">
      <c r="A1384" t="str">
        <f>IF(AND(trading_client_detail!$A1384&lt;&gt;"",ROUND(trading_client_detail!$G1384,0)&lt;&gt;0),IF(OR(LEFT(trading_client_detail!$F1384,3)="USD",RIGHT(trading_client_detail!$F1384,3)="USD",LEFT(trading_client_detail!$F1384,3)="EUR",RIGHT(trading_client_detail!$F1384,3)="EUR"),"",IF(NOT(ISERROR(VLOOKUP(trading_client_detail!$E1384,'asset_&amp;_open_positions'!$E:$M, 9, FALSE))),VLOOKUP(trading_client_detail!$E1384,'asset_&amp;_open_positions'!$E:$M, 9, FALSE),IF(NOT(ISERROR(VLOOKUP(trading_client_detail!$F1384,'asset_&amp;_open_positions'!$E:$M, 9, FALSE))),VLOOKUP(trading_client_detail!$F1384,'asset_&amp;_open_positions'!$E:$M, 9, FALSE),RIGHT(trading_client_detail!$F1384,LEN(trading_client_detail!$F1384)-1)))),"")</f>
        <v/>
      </c>
      <c r="B1384" t="str">
        <f>IF(AND(trading_client_detail!$A1384&lt;&gt;"",ROUND(trading_client_detail!$G1384,0)&lt;&gt;0),IF(OR(LEFT(trading_client_detail!$F1384,3)="USD",RIGHT(trading_client_detail!$F1384,3)="USD"),"",IF(NOT(ISERROR(VLOOKUP(trading_client_detail!$E1384,'asset_&amp;_open_positions'!$E:$M, 6, FALSE))),VLOOKUP(trading_client_detail!$E1384,'asset_&amp;_open_positions'!$E:$M, 6, FALSE),IF(NOT(ISERROR(VLOOKUP($A1384,'asset_&amp;_open_positions'!$E:$M, 6, FALSE))),VLOOKUP($A1384,'asset_&amp;_open_positions'!$E:$M, 6, FALSE),"ASSET"))),"")</f>
        <v/>
      </c>
      <c r="C1384" t="str">
        <f>IF(AND(trading_client_detail!$A1384&lt;&gt;"",ROUND(trading_client_detail!$G1384,0)&lt;&gt;0),IF(OR(LEFT(trading_client_detail!$F1384,3)="USD",RIGHT(trading_client_detail!$F1384,3)="USD"),"",IF(NOT(ISERROR(VLOOKUP(trading_client_detail!$E1384,'asset_&amp;_open_positions'!$E:$M, 6, FALSE))),VLOOKUP(trading_client_detail!$E1384,'asset_&amp;_open_positions'!$E:$M, 8, FALSE),IF(NOT(ISERROR(VLOOKUP($A1384,'asset_&amp;_open_positions'!$E:$M, 6, FALSE))),VLOOKUP($A1384,'asset_&amp;_open_positions'!$E:$M, 8, FALSE),1))),"")</f>
        <v/>
      </c>
      <c r="D1384" s="42" t="str">
        <f>IF(trading_client_detail!$A1384&lt;&gt;"",IF(OR(LEFT(trading_client_detail!$F1384,3)="USD",RIGHT(trading_client_detail!$F1384,3)="USD",LEFT(trading_client_detail!$F1384,3)="EUR",RIGHT(trading_client_detail!$F1384,3)="EUR"),"",trading_client_detail!$G1384),"")</f>
        <v/>
      </c>
    </row>
    <row r="1385" spans="1:4" x14ac:dyDescent="0.25">
      <c r="A1385" t="str">
        <f>IF(AND(trading_client_detail!$A1385&lt;&gt;"",ROUND(trading_client_detail!$G1385,0)&lt;&gt;0),IF(OR(LEFT(trading_client_detail!$F1385,3)="USD",RIGHT(trading_client_detail!$F1385,3)="USD",LEFT(trading_client_detail!$F1385,3)="EUR",RIGHT(trading_client_detail!$F1385,3)="EUR"),"",IF(NOT(ISERROR(VLOOKUP(trading_client_detail!$E1385,'asset_&amp;_open_positions'!$E:$M, 9, FALSE))),VLOOKUP(trading_client_detail!$E1385,'asset_&amp;_open_positions'!$E:$M, 9, FALSE),IF(NOT(ISERROR(VLOOKUP(trading_client_detail!$F1385,'asset_&amp;_open_positions'!$E:$M, 9, FALSE))),VLOOKUP(trading_client_detail!$F1385,'asset_&amp;_open_positions'!$E:$M, 9, FALSE),RIGHT(trading_client_detail!$F1385,LEN(trading_client_detail!$F1385)-1)))),"")</f>
        <v/>
      </c>
      <c r="B1385" t="str">
        <f>IF(AND(trading_client_detail!$A1385&lt;&gt;"",ROUND(trading_client_detail!$G1385,0)&lt;&gt;0),IF(OR(LEFT(trading_client_detail!$F1385,3)="USD",RIGHT(trading_client_detail!$F1385,3)="USD"),"",IF(NOT(ISERROR(VLOOKUP(trading_client_detail!$E1385,'asset_&amp;_open_positions'!$E:$M, 6, FALSE))),VLOOKUP(trading_client_detail!$E1385,'asset_&amp;_open_positions'!$E:$M, 6, FALSE),IF(NOT(ISERROR(VLOOKUP($A1385,'asset_&amp;_open_positions'!$E:$M, 6, FALSE))),VLOOKUP($A1385,'asset_&amp;_open_positions'!$E:$M, 6, FALSE),"ASSET"))),"")</f>
        <v/>
      </c>
      <c r="C1385" t="str">
        <f>IF(AND(trading_client_detail!$A1385&lt;&gt;"",ROUND(trading_client_detail!$G1385,0)&lt;&gt;0),IF(OR(LEFT(trading_client_detail!$F1385,3)="USD",RIGHT(trading_client_detail!$F1385,3)="USD"),"",IF(NOT(ISERROR(VLOOKUP(trading_client_detail!$E1385,'asset_&amp;_open_positions'!$E:$M, 6, FALSE))),VLOOKUP(trading_client_detail!$E1385,'asset_&amp;_open_positions'!$E:$M, 8, FALSE),IF(NOT(ISERROR(VLOOKUP($A1385,'asset_&amp;_open_positions'!$E:$M, 6, FALSE))),VLOOKUP($A1385,'asset_&amp;_open_positions'!$E:$M, 8, FALSE),1))),"")</f>
        <v/>
      </c>
      <c r="D1385" s="42" t="str">
        <f>IF(trading_client_detail!$A1385&lt;&gt;"",IF(OR(LEFT(trading_client_detail!$F1385,3)="USD",RIGHT(trading_client_detail!$F1385,3)="USD",LEFT(trading_client_detail!$F1385,3)="EUR",RIGHT(trading_client_detail!$F1385,3)="EUR"),"",trading_client_detail!$G1385),"")</f>
        <v/>
      </c>
    </row>
    <row r="1386" spans="1:4" x14ac:dyDescent="0.25">
      <c r="A1386" t="str">
        <f>IF(AND(trading_client_detail!$A1386&lt;&gt;"",ROUND(trading_client_detail!$G1386,0)&lt;&gt;0),IF(OR(LEFT(trading_client_detail!$F1386,3)="USD",RIGHT(trading_client_detail!$F1386,3)="USD",LEFT(trading_client_detail!$F1386,3)="EUR",RIGHT(trading_client_detail!$F1386,3)="EUR"),"",IF(NOT(ISERROR(VLOOKUP(trading_client_detail!$E1386,'asset_&amp;_open_positions'!$E:$M, 9, FALSE))),VLOOKUP(trading_client_detail!$E1386,'asset_&amp;_open_positions'!$E:$M, 9, FALSE),IF(NOT(ISERROR(VLOOKUP(trading_client_detail!$F1386,'asset_&amp;_open_positions'!$E:$M, 9, FALSE))),VLOOKUP(trading_client_detail!$F1386,'asset_&amp;_open_positions'!$E:$M, 9, FALSE),RIGHT(trading_client_detail!$F1386,LEN(trading_client_detail!$F1386)-1)))),"")</f>
        <v/>
      </c>
      <c r="B1386" t="str">
        <f>IF(AND(trading_client_detail!$A1386&lt;&gt;"",ROUND(trading_client_detail!$G1386,0)&lt;&gt;0),IF(OR(LEFT(trading_client_detail!$F1386,3)="USD",RIGHT(trading_client_detail!$F1386,3)="USD"),"",IF(NOT(ISERROR(VLOOKUP(trading_client_detail!$E1386,'asset_&amp;_open_positions'!$E:$M, 6, FALSE))),VLOOKUP(trading_client_detail!$E1386,'asset_&amp;_open_positions'!$E:$M, 6, FALSE),IF(NOT(ISERROR(VLOOKUP($A1386,'asset_&amp;_open_positions'!$E:$M, 6, FALSE))),VLOOKUP($A1386,'asset_&amp;_open_positions'!$E:$M, 6, FALSE),"ASSET"))),"")</f>
        <v/>
      </c>
      <c r="C1386" t="str">
        <f>IF(AND(trading_client_detail!$A1386&lt;&gt;"",ROUND(trading_client_detail!$G1386,0)&lt;&gt;0),IF(OR(LEFT(trading_client_detail!$F1386,3)="USD",RIGHT(trading_client_detail!$F1386,3)="USD"),"",IF(NOT(ISERROR(VLOOKUP(trading_client_detail!$E1386,'asset_&amp;_open_positions'!$E:$M, 6, FALSE))),VLOOKUP(trading_client_detail!$E1386,'asset_&amp;_open_positions'!$E:$M, 8, FALSE),IF(NOT(ISERROR(VLOOKUP($A1386,'asset_&amp;_open_positions'!$E:$M, 6, FALSE))),VLOOKUP($A1386,'asset_&amp;_open_positions'!$E:$M, 8, FALSE),1))),"")</f>
        <v/>
      </c>
      <c r="D1386" s="42" t="str">
        <f>IF(trading_client_detail!$A1386&lt;&gt;"",IF(OR(LEFT(trading_client_detail!$F1386,3)="USD",RIGHT(trading_client_detail!$F1386,3)="USD",LEFT(trading_client_detail!$F1386,3)="EUR",RIGHT(trading_client_detail!$F1386,3)="EUR"),"",trading_client_detail!$G1386),"")</f>
        <v/>
      </c>
    </row>
    <row r="1387" spans="1:4" x14ac:dyDescent="0.25">
      <c r="A1387" t="str">
        <f>IF(AND(trading_client_detail!$A1387&lt;&gt;"",ROUND(trading_client_detail!$G1387,0)&lt;&gt;0),IF(OR(LEFT(trading_client_detail!$F1387,3)="USD",RIGHT(trading_client_detail!$F1387,3)="USD",LEFT(trading_client_detail!$F1387,3)="EUR",RIGHT(trading_client_detail!$F1387,3)="EUR"),"",IF(NOT(ISERROR(VLOOKUP(trading_client_detail!$E1387,'asset_&amp;_open_positions'!$E:$M, 9, FALSE))),VLOOKUP(trading_client_detail!$E1387,'asset_&amp;_open_positions'!$E:$M, 9, FALSE),IF(NOT(ISERROR(VLOOKUP(trading_client_detail!$F1387,'asset_&amp;_open_positions'!$E:$M, 9, FALSE))),VLOOKUP(trading_client_detail!$F1387,'asset_&amp;_open_positions'!$E:$M, 9, FALSE),RIGHT(trading_client_detail!$F1387,LEN(trading_client_detail!$F1387)-1)))),"")</f>
        <v/>
      </c>
      <c r="B1387" t="str">
        <f>IF(AND(trading_client_detail!$A1387&lt;&gt;"",ROUND(trading_client_detail!$G1387,0)&lt;&gt;0),IF(OR(LEFT(trading_client_detail!$F1387,3)="USD",RIGHT(trading_client_detail!$F1387,3)="USD"),"",IF(NOT(ISERROR(VLOOKUP(trading_client_detail!$E1387,'asset_&amp;_open_positions'!$E:$M, 6, FALSE))),VLOOKUP(trading_client_detail!$E1387,'asset_&amp;_open_positions'!$E:$M, 6, FALSE),IF(NOT(ISERROR(VLOOKUP($A1387,'asset_&amp;_open_positions'!$E:$M, 6, FALSE))),VLOOKUP($A1387,'asset_&amp;_open_positions'!$E:$M, 6, FALSE),"ASSET"))),"")</f>
        <v/>
      </c>
      <c r="C1387" t="str">
        <f>IF(AND(trading_client_detail!$A1387&lt;&gt;"",ROUND(trading_client_detail!$G1387,0)&lt;&gt;0),IF(OR(LEFT(trading_client_detail!$F1387,3)="USD",RIGHT(trading_client_detail!$F1387,3)="USD"),"",IF(NOT(ISERROR(VLOOKUP(trading_client_detail!$E1387,'asset_&amp;_open_positions'!$E:$M, 6, FALSE))),VLOOKUP(trading_client_detail!$E1387,'asset_&amp;_open_positions'!$E:$M, 8, FALSE),IF(NOT(ISERROR(VLOOKUP($A1387,'asset_&amp;_open_positions'!$E:$M, 6, FALSE))),VLOOKUP($A1387,'asset_&amp;_open_positions'!$E:$M, 8, FALSE),1))),"")</f>
        <v/>
      </c>
      <c r="D1387" s="42" t="str">
        <f>IF(trading_client_detail!$A1387&lt;&gt;"",IF(OR(LEFT(trading_client_detail!$F1387,3)="USD",RIGHT(trading_client_detail!$F1387,3)="USD",LEFT(trading_client_detail!$F1387,3)="EUR",RIGHT(trading_client_detail!$F1387,3)="EUR"),"",trading_client_detail!$G1387),"")</f>
        <v/>
      </c>
    </row>
    <row r="1388" spans="1:4" x14ac:dyDescent="0.25">
      <c r="A1388" t="str">
        <f>IF(AND(trading_client_detail!$A1388&lt;&gt;"",ROUND(trading_client_detail!$G1388,0)&lt;&gt;0),IF(OR(LEFT(trading_client_detail!$F1388,3)="USD",RIGHT(trading_client_detail!$F1388,3)="USD",LEFT(trading_client_detail!$F1388,3)="EUR",RIGHT(trading_client_detail!$F1388,3)="EUR"),"",IF(NOT(ISERROR(VLOOKUP(trading_client_detail!$E1388,'asset_&amp;_open_positions'!$E:$M, 9, FALSE))),VLOOKUP(trading_client_detail!$E1388,'asset_&amp;_open_positions'!$E:$M, 9, FALSE),IF(NOT(ISERROR(VLOOKUP(trading_client_detail!$F1388,'asset_&amp;_open_positions'!$E:$M, 9, FALSE))),VLOOKUP(trading_client_detail!$F1388,'asset_&amp;_open_positions'!$E:$M, 9, FALSE),RIGHT(trading_client_detail!$F1388,LEN(trading_client_detail!$F1388)-1)))),"")</f>
        <v/>
      </c>
      <c r="B1388" t="str">
        <f>IF(AND(trading_client_detail!$A1388&lt;&gt;"",ROUND(trading_client_detail!$G1388,0)&lt;&gt;0),IF(OR(LEFT(trading_client_detail!$F1388,3)="USD",RIGHT(trading_client_detail!$F1388,3)="USD"),"",IF(NOT(ISERROR(VLOOKUP(trading_client_detail!$E1388,'asset_&amp;_open_positions'!$E:$M, 6, FALSE))),VLOOKUP(trading_client_detail!$E1388,'asset_&amp;_open_positions'!$E:$M, 6, FALSE),IF(NOT(ISERROR(VLOOKUP($A1388,'asset_&amp;_open_positions'!$E:$M, 6, FALSE))),VLOOKUP($A1388,'asset_&amp;_open_positions'!$E:$M, 6, FALSE),"ASSET"))),"")</f>
        <v/>
      </c>
      <c r="C1388" t="str">
        <f>IF(AND(trading_client_detail!$A1388&lt;&gt;"",ROUND(trading_client_detail!$G1388,0)&lt;&gt;0),IF(OR(LEFT(trading_client_detail!$F1388,3)="USD",RIGHT(trading_client_detail!$F1388,3)="USD"),"",IF(NOT(ISERROR(VLOOKUP(trading_client_detail!$E1388,'asset_&amp;_open_positions'!$E:$M, 6, FALSE))),VLOOKUP(trading_client_detail!$E1388,'asset_&amp;_open_positions'!$E:$M, 8, FALSE),IF(NOT(ISERROR(VLOOKUP($A1388,'asset_&amp;_open_positions'!$E:$M, 6, FALSE))),VLOOKUP($A1388,'asset_&amp;_open_positions'!$E:$M, 8, FALSE),1))),"")</f>
        <v/>
      </c>
      <c r="D1388" s="42" t="str">
        <f>IF(trading_client_detail!$A1388&lt;&gt;"",IF(OR(LEFT(trading_client_detail!$F1388,3)="USD",RIGHT(trading_client_detail!$F1388,3)="USD",LEFT(trading_client_detail!$F1388,3)="EUR",RIGHT(trading_client_detail!$F1388,3)="EUR"),"",trading_client_detail!$G1388),"")</f>
        <v/>
      </c>
    </row>
    <row r="1389" spans="1:4" x14ac:dyDescent="0.25">
      <c r="A1389" t="str">
        <f>IF(AND(trading_client_detail!$A1389&lt;&gt;"",ROUND(trading_client_detail!$G1389,0)&lt;&gt;0),IF(OR(LEFT(trading_client_detail!$F1389,3)="USD",RIGHT(trading_client_detail!$F1389,3)="USD",LEFT(trading_client_detail!$F1389,3)="EUR",RIGHT(trading_client_detail!$F1389,3)="EUR"),"",IF(NOT(ISERROR(VLOOKUP(trading_client_detail!$E1389,'asset_&amp;_open_positions'!$E:$M, 9, FALSE))),VLOOKUP(trading_client_detail!$E1389,'asset_&amp;_open_positions'!$E:$M, 9, FALSE),IF(NOT(ISERROR(VLOOKUP(trading_client_detail!$F1389,'asset_&amp;_open_positions'!$E:$M, 9, FALSE))),VLOOKUP(trading_client_detail!$F1389,'asset_&amp;_open_positions'!$E:$M, 9, FALSE),RIGHT(trading_client_detail!$F1389,LEN(trading_client_detail!$F1389)-1)))),"")</f>
        <v/>
      </c>
      <c r="B1389" t="str">
        <f>IF(AND(trading_client_detail!$A1389&lt;&gt;"",ROUND(trading_client_detail!$G1389,0)&lt;&gt;0),IF(OR(LEFT(trading_client_detail!$F1389,3)="USD",RIGHT(trading_client_detail!$F1389,3)="USD"),"",IF(NOT(ISERROR(VLOOKUP(trading_client_detail!$E1389,'asset_&amp;_open_positions'!$E:$M, 6, FALSE))),VLOOKUP(trading_client_detail!$E1389,'asset_&amp;_open_positions'!$E:$M, 6, FALSE),IF(NOT(ISERROR(VLOOKUP($A1389,'asset_&amp;_open_positions'!$E:$M, 6, FALSE))),VLOOKUP($A1389,'asset_&amp;_open_positions'!$E:$M, 6, FALSE),"ASSET"))),"")</f>
        <v/>
      </c>
      <c r="C1389" t="str">
        <f>IF(AND(trading_client_detail!$A1389&lt;&gt;"",ROUND(trading_client_detail!$G1389,0)&lt;&gt;0),IF(OR(LEFT(trading_client_detail!$F1389,3)="USD",RIGHT(trading_client_detail!$F1389,3)="USD"),"",IF(NOT(ISERROR(VLOOKUP(trading_client_detail!$E1389,'asset_&amp;_open_positions'!$E:$M, 6, FALSE))),VLOOKUP(trading_client_detail!$E1389,'asset_&amp;_open_positions'!$E:$M, 8, FALSE),IF(NOT(ISERROR(VLOOKUP($A1389,'asset_&amp;_open_positions'!$E:$M, 6, FALSE))),VLOOKUP($A1389,'asset_&amp;_open_positions'!$E:$M, 8, FALSE),1))),"")</f>
        <v/>
      </c>
      <c r="D1389" s="42" t="str">
        <f>IF(trading_client_detail!$A1389&lt;&gt;"",IF(OR(LEFT(trading_client_detail!$F1389,3)="USD",RIGHT(trading_client_detail!$F1389,3)="USD",LEFT(trading_client_detail!$F1389,3)="EUR",RIGHT(trading_client_detail!$F1389,3)="EUR"),"",trading_client_detail!$G1389),"")</f>
        <v/>
      </c>
    </row>
    <row r="1390" spans="1:4" x14ac:dyDescent="0.25">
      <c r="A1390" t="str">
        <f>IF(AND(trading_client_detail!$A1390&lt;&gt;"",ROUND(trading_client_detail!$G1390,0)&lt;&gt;0),IF(OR(LEFT(trading_client_detail!$F1390,3)="USD",RIGHT(trading_client_detail!$F1390,3)="USD",LEFT(trading_client_detail!$F1390,3)="EUR",RIGHT(trading_client_detail!$F1390,3)="EUR"),"",IF(NOT(ISERROR(VLOOKUP(trading_client_detail!$E1390,'asset_&amp;_open_positions'!$E:$M, 9, FALSE))),VLOOKUP(trading_client_detail!$E1390,'asset_&amp;_open_positions'!$E:$M, 9, FALSE),IF(NOT(ISERROR(VLOOKUP(trading_client_detail!$F1390,'asset_&amp;_open_positions'!$E:$M, 9, FALSE))),VLOOKUP(trading_client_detail!$F1390,'asset_&amp;_open_positions'!$E:$M, 9, FALSE),RIGHT(trading_client_detail!$F1390,LEN(trading_client_detail!$F1390)-1)))),"")</f>
        <v/>
      </c>
      <c r="B1390" t="str">
        <f>IF(AND(trading_client_detail!$A1390&lt;&gt;"",ROUND(trading_client_detail!$G1390,0)&lt;&gt;0),IF(OR(LEFT(trading_client_detail!$F1390,3)="USD",RIGHT(trading_client_detail!$F1390,3)="USD"),"",IF(NOT(ISERROR(VLOOKUP(trading_client_detail!$E1390,'asset_&amp;_open_positions'!$E:$M, 6, FALSE))),VLOOKUP(trading_client_detail!$E1390,'asset_&amp;_open_positions'!$E:$M, 6, FALSE),IF(NOT(ISERROR(VLOOKUP($A1390,'asset_&amp;_open_positions'!$E:$M, 6, FALSE))),VLOOKUP($A1390,'asset_&amp;_open_positions'!$E:$M, 6, FALSE),"ASSET"))),"")</f>
        <v/>
      </c>
      <c r="C1390" t="str">
        <f>IF(AND(trading_client_detail!$A1390&lt;&gt;"",ROUND(trading_client_detail!$G1390,0)&lt;&gt;0),IF(OR(LEFT(trading_client_detail!$F1390,3)="USD",RIGHT(trading_client_detail!$F1390,3)="USD"),"",IF(NOT(ISERROR(VLOOKUP(trading_client_detail!$E1390,'asset_&amp;_open_positions'!$E:$M, 6, FALSE))),VLOOKUP(trading_client_detail!$E1390,'asset_&amp;_open_positions'!$E:$M, 8, FALSE),IF(NOT(ISERROR(VLOOKUP($A1390,'asset_&amp;_open_positions'!$E:$M, 6, FALSE))),VLOOKUP($A1390,'asset_&amp;_open_positions'!$E:$M, 8, FALSE),1))),"")</f>
        <v/>
      </c>
      <c r="D1390" s="42" t="str">
        <f>IF(trading_client_detail!$A1390&lt;&gt;"",IF(OR(LEFT(trading_client_detail!$F1390,3)="USD",RIGHT(trading_client_detail!$F1390,3)="USD",LEFT(trading_client_detail!$F1390,3)="EUR",RIGHT(trading_client_detail!$F1390,3)="EUR"),"",trading_client_detail!$G1390),"")</f>
        <v/>
      </c>
    </row>
    <row r="1391" spans="1:4" x14ac:dyDescent="0.25">
      <c r="A1391" t="str">
        <f>IF(AND(trading_client_detail!$A1391&lt;&gt;"",ROUND(trading_client_detail!$G1391,0)&lt;&gt;0),IF(OR(LEFT(trading_client_detail!$F1391,3)="USD",RIGHT(trading_client_detail!$F1391,3)="USD",LEFT(trading_client_detail!$F1391,3)="EUR",RIGHT(trading_client_detail!$F1391,3)="EUR"),"",IF(NOT(ISERROR(VLOOKUP(trading_client_detail!$E1391,'asset_&amp;_open_positions'!$E:$M, 9, FALSE))),VLOOKUP(trading_client_detail!$E1391,'asset_&amp;_open_positions'!$E:$M, 9, FALSE),IF(NOT(ISERROR(VLOOKUP(trading_client_detail!$F1391,'asset_&amp;_open_positions'!$E:$M, 9, FALSE))),VLOOKUP(trading_client_detail!$F1391,'asset_&amp;_open_positions'!$E:$M, 9, FALSE),RIGHT(trading_client_detail!$F1391,LEN(trading_client_detail!$F1391)-1)))),"")</f>
        <v/>
      </c>
      <c r="B1391" t="str">
        <f>IF(AND(trading_client_detail!$A1391&lt;&gt;"",ROUND(trading_client_detail!$G1391,0)&lt;&gt;0),IF(OR(LEFT(trading_client_detail!$F1391,3)="USD",RIGHT(trading_client_detail!$F1391,3)="USD"),"",IF(NOT(ISERROR(VLOOKUP(trading_client_detail!$E1391,'asset_&amp;_open_positions'!$E:$M, 6, FALSE))),VLOOKUP(trading_client_detail!$E1391,'asset_&amp;_open_positions'!$E:$M, 6, FALSE),IF(NOT(ISERROR(VLOOKUP($A1391,'asset_&amp;_open_positions'!$E:$M, 6, FALSE))),VLOOKUP($A1391,'asset_&amp;_open_positions'!$E:$M, 6, FALSE),"ASSET"))),"")</f>
        <v/>
      </c>
      <c r="C1391" t="str">
        <f>IF(AND(trading_client_detail!$A1391&lt;&gt;"",ROUND(trading_client_detail!$G1391,0)&lt;&gt;0),IF(OR(LEFT(trading_client_detail!$F1391,3)="USD",RIGHT(trading_client_detail!$F1391,3)="USD"),"",IF(NOT(ISERROR(VLOOKUP(trading_client_detail!$E1391,'asset_&amp;_open_positions'!$E:$M, 6, FALSE))),VLOOKUP(trading_client_detail!$E1391,'asset_&amp;_open_positions'!$E:$M, 8, FALSE),IF(NOT(ISERROR(VLOOKUP($A1391,'asset_&amp;_open_positions'!$E:$M, 6, FALSE))),VLOOKUP($A1391,'asset_&amp;_open_positions'!$E:$M, 8, FALSE),1))),"")</f>
        <v/>
      </c>
      <c r="D1391" s="42" t="str">
        <f>IF(trading_client_detail!$A1391&lt;&gt;"",IF(OR(LEFT(trading_client_detail!$F1391,3)="USD",RIGHT(trading_client_detail!$F1391,3)="USD",LEFT(trading_client_detail!$F1391,3)="EUR",RIGHT(trading_client_detail!$F1391,3)="EUR"),"",trading_client_detail!$G1391),"")</f>
        <v/>
      </c>
    </row>
    <row r="1392" spans="1:4" x14ac:dyDescent="0.25">
      <c r="A1392" t="str">
        <f>IF(AND(trading_client_detail!$A1392&lt;&gt;"",ROUND(trading_client_detail!$G1392,0)&lt;&gt;0),IF(OR(LEFT(trading_client_detail!$F1392,3)="USD",RIGHT(trading_client_detail!$F1392,3)="USD",LEFT(trading_client_detail!$F1392,3)="EUR",RIGHT(trading_client_detail!$F1392,3)="EUR"),"",IF(NOT(ISERROR(VLOOKUP(trading_client_detail!$E1392,'asset_&amp;_open_positions'!$E:$M, 9, FALSE))),VLOOKUP(trading_client_detail!$E1392,'asset_&amp;_open_positions'!$E:$M, 9, FALSE),IF(NOT(ISERROR(VLOOKUP(trading_client_detail!$F1392,'asset_&amp;_open_positions'!$E:$M, 9, FALSE))),VLOOKUP(trading_client_detail!$F1392,'asset_&amp;_open_positions'!$E:$M, 9, FALSE),RIGHT(trading_client_detail!$F1392,LEN(trading_client_detail!$F1392)-1)))),"")</f>
        <v/>
      </c>
      <c r="B1392" t="str">
        <f>IF(AND(trading_client_detail!$A1392&lt;&gt;"",ROUND(trading_client_detail!$G1392,0)&lt;&gt;0),IF(OR(LEFT(trading_client_detail!$F1392,3)="USD",RIGHT(trading_client_detail!$F1392,3)="USD"),"",IF(NOT(ISERROR(VLOOKUP(trading_client_detail!$E1392,'asset_&amp;_open_positions'!$E:$M, 6, FALSE))),VLOOKUP(trading_client_detail!$E1392,'asset_&amp;_open_positions'!$E:$M, 6, FALSE),IF(NOT(ISERROR(VLOOKUP($A1392,'asset_&amp;_open_positions'!$E:$M, 6, FALSE))),VLOOKUP($A1392,'asset_&amp;_open_positions'!$E:$M, 6, FALSE),"ASSET"))),"")</f>
        <v/>
      </c>
      <c r="C1392" t="str">
        <f>IF(AND(trading_client_detail!$A1392&lt;&gt;"",ROUND(trading_client_detail!$G1392,0)&lt;&gt;0),IF(OR(LEFT(trading_client_detail!$F1392,3)="USD",RIGHT(trading_client_detail!$F1392,3)="USD"),"",IF(NOT(ISERROR(VLOOKUP(trading_client_detail!$E1392,'asset_&amp;_open_positions'!$E:$M, 6, FALSE))),VLOOKUP(trading_client_detail!$E1392,'asset_&amp;_open_positions'!$E:$M, 8, FALSE),IF(NOT(ISERROR(VLOOKUP($A1392,'asset_&amp;_open_positions'!$E:$M, 6, FALSE))),VLOOKUP($A1392,'asset_&amp;_open_positions'!$E:$M, 8, FALSE),1))),"")</f>
        <v/>
      </c>
      <c r="D1392" s="42" t="str">
        <f>IF(trading_client_detail!$A1392&lt;&gt;"",IF(OR(LEFT(trading_client_detail!$F1392,3)="USD",RIGHT(trading_client_detail!$F1392,3)="USD",LEFT(trading_client_detail!$F1392,3)="EUR",RIGHT(trading_client_detail!$F1392,3)="EUR"),"",trading_client_detail!$G1392),"")</f>
        <v/>
      </c>
    </row>
    <row r="1393" spans="1:4" x14ac:dyDescent="0.25">
      <c r="A1393" t="str">
        <f>IF(AND(trading_client_detail!$A1393&lt;&gt;"",ROUND(trading_client_detail!$G1393,0)&lt;&gt;0),IF(OR(LEFT(trading_client_detail!$F1393,3)="USD",RIGHT(trading_client_detail!$F1393,3)="USD",LEFT(trading_client_detail!$F1393,3)="EUR",RIGHT(trading_client_detail!$F1393,3)="EUR"),"",IF(NOT(ISERROR(VLOOKUP(trading_client_detail!$E1393,'asset_&amp;_open_positions'!$E:$M, 9, FALSE))),VLOOKUP(trading_client_detail!$E1393,'asset_&amp;_open_positions'!$E:$M, 9, FALSE),IF(NOT(ISERROR(VLOOKUP(trading_client_detail!$F1393,'asset_&amp;_open_positions'!$E:$M, 9, FALSE))),VLOOKUP(trading_client_detail!$F1393,'asset_&amp;_open_positions'!$E:$M, 9, FALSE),RIGHT(trading_client_detail!$F1393,LEN(trading_client_detail!$F1393)-1)))),"")</f>
        <v/>
      </c>
      <c r="B1393" t="str">
        <f>IF(AND(trading_client_detail!$A1393&lt;&gt;"",ROUND(trading_client_detail!$G1393,0)&lt;&gt;0),IF(OR(LEFT(trading_client_detail!$F1393,3)="USD",RIGHT(trading_client_detail!$F1393,3)="USD"),"",IF(NOT(ISERROR(VLOOKUP(trading_client_detail!$E1393,'asset_&amp;_open_positions'!$E:$M, 6, FALSE))),VLOOKUP(trading_client_detail!$E1393,'asset_&amp;_open_positions'!$E:$M, 6, FALSE),IF(NOT(ISERROR(VLOOKUP($A1393,'asset_&amp;_open_positions'!$E:$M, 6, FALSE))),VLOOKUP($A1393,'asset_&amp;_open_positions'!$E:$M, 6, FALSE),"ASSET"))),"")</f>
        <v/>
      </c>
      <c r="C1393" t="str">
        <f>IF(AND(trading_client_detail!$A1393&lt;&gt;"",ROUND(trading_client_detail!$G1393,0)&lt;&gt;0),IF(OR(LEFT(trading_client_detail!$F1393,3)="USD",RIGHT(trading_client_detail!$F1393,3)="USD"),"",IF(NOT(ISERROR(VLOOKUP(trading_client_detail!$E1393,'asset_&amp;_open_positions'!$E:$M, 6, FALSE))),VLOOKUP(trading_client_detail!$E1393,'asset_&amp;_open_positions'!$E:$M, 8, FALSE),IF(NOT(ISERROR(VLOOKUP($A1393,'asset_&amp;_open_positions'!$E:$M, 6, FALSE))),VLOOKUP($A1393,'asset_&amp;_open_positions'!$E:$M, 8, FALSE),1))),"")</f>
        <v/>
      </c>
      <c r="D1393" s="42" t="str">
        <f>IF(trading_client_detail!$A1393&lt;&gt;"",IF(OR(LEFT(trading_client_detail!$F1393,3)="USD",RIGHT(trading_client_detail!$F1393,3)="USD",LEFT(trading_client_detail!$F1393,3)="EUR",RIGHT(trading_client_detail!$F1393,3)="EUR"),"",trading_client_detail!$G1393),"")</f>
        <v/>
      </c>
    </row>
    <row r="1394" spans="1:4" x14ac:dyDescent="0.25">
      <c r="A1394" t="str">
        <f>IF(AND(trading_client_detail!$A1394&lt;&gt;"",ROUND(trading_client_detail!$G1394,0)&lt;&gt;0),IF(OR(LEFT(trading_client_detail!$F1394,3)="USD",RIGHT(trading_client_detail!$F1394,3)="USD",LEFT(trading_client_detail!$F1394,3)="EUR",RIGHT(trading_client_detail!$F1394,3)="EUR"),"",IF(NOT(ISERROR(VLOOKUP(trading_client_detail!$E1394,'asset_&amp;_open_positions'!$E:$M, 9, FALSE))),VLOOKUP(trading_client_detail!$E1394,'asset_&amp;_open_positions'!$E:$M, 9, FALSE),IF(NOT(ISERROR(VLOOKUP(trading_client_detail!$F1394,'asset_&amp;_open_positions'!$E:$M, 9, FALSE))),VLOOKUP(trading_client_detail!$F1394,'asset_&amp;_open_positions'!$E:$M, 9, FALSE),RIGHT(trading_client_detail!$F1394,LEN(trading_client_detail!$F1394)-1)))),"")</f>
        <v/>
      </c>
      <c r="B1394" t="str">
        <f>IF(AND(trading_client_detail!$A1394&lt;&gt;"",ROUND(trading_client_detail!$G1394,0)&lt;&gt;0),IF(OR(LEFT(trading_client_detail!$F1394,3)="USD",RIGHT(trading_client_detail!$F1394,3)="USD"),"",IF(NOT(ISERROR(VLOOKUP(trading_client_detail!$E1394,'asset_&amp;_open_positions'!$E:$M, 6, FALSE))),VLOOKUP(trading_client_detail!$E1394,'asset_&amp;_open_positions'!$E:$M, 6, FALSE),IF(NOT(ISERROR(VLOOKUP($A1394,'asset_&amp;_open_positions'!$E:$M, 6, FALSE))),VLOOKUP($A1394,'asset_&amp;_open_positions'!$E:$M, 6, FALSE),"ASSET"))),"")</f>
        <v/>
      </c>
      <c r="C1394" t="str">
        <f>IF(AND(trading_client_detail!$A1394&lt;&gt;"",ROUND(trading_client_detail!$G1394,0)&lt;&gt;0),IF(OR(LEFT(trading_client_detail!$F1394,3)="USD",RIGHT(trading_client_detail!$F1394,3)="USD"),"",IF(NOT(ISERROR(VLOOKUP(trading_client_detail!$E1394,'asset_&amp;_open_positions'!$E:$M, 6, FALSE))),VLOOKUP(trading_client_detail!$E1394,'asset_&amp;_open_positions'!$E:$M, 8, FALSE),IF(NOT(ISERROR(VLOOKUP($A1394,'asset_&amp;_open_positions'!$E:$M, 6, FALSE))),VLOOKUP($A1394,'asset_&amp;_open_positions'!$E:$M, 8, FALSE),1))),"")</f>
        <v/>
      </c>
      <c r="D1394" s="42" t="str">
        <f>IF(trading_client_detail!$A1394&lt;&gt;"",IF(OR(LEFT(trading_client_detail!$F1394,3)="USD",RIGHT(trading_client_detail!$F1394,3)="USD",LEFT(trading_client_detail!$F1394,3)="EUR",RIGHT(trading_client_detail!$F1394,3)="EUR"),"",trading_client_detail!$G1394),"")</f>
        <v/>
      </c>
    </row>
    <row r="1395" spans="1:4" x14ac:dyDescent="0.25">
      <c r="A1395" t="str">
        <f>IF(AND(trading_client_detail!$A1395&lt;&gt;"",ROUND(trading_client_detail!$G1395,0)&lt;&gt;0),IF(OR(LEFT(trading_client_detail!$F1395,3)="USD",RIGHT(trading_client_detail!$F1395,3)="USD",LEFT(trading_client_detail!$F1395,3)="EUR",RIGHT(trading_client_detail!$F1395,3)="EUR"),"",IF(NOT(ISERROR(VLOOKUP(trading_client_detail!$E1395,'asset_&amp;_open_positions'!$E:$M, 9, FALSE))),VLOOKUP(trading_client_detail!$E1395,'asset_&amp;_open_positions'!$E:$M, 9, FALSE),IF(NOT(ISERROR(VLOOKUP(trading_client_detail!$F1395,'asset_&amp;_open_positions'!$E:$M, 9, FALSE))),VLOOKUP(trading_client_detail!$F1395,'asset_&amp;_open_positions'!$E:$M, 9, FALSE),RIGHT(trading_client_detail!$F1395,LEN(trading_client_detail!$F1395)-1)))),"")</f>
        <v/>
      </c>
      <c r="B1395" t="str">
        <f>IF(AND(trading_client_detail!$A1395&lt;&gt;"",ROUND(trading_client_detail!$G1395,0)&lt;&gt;0),IF(OR(LEFT(trading_client_detail!$F1395,3)="USD",RIGHT(trading_client_detail!$F1395,3)="USD"),"",IF(NOT(ISERROR(VLOOKUP(trading_client_detail!$E1395,'asset_&amp;_open_positions'!$E:$M, 6, FALSE))),VLOOKUP(trading_client_detail!$E1395,'asset_&amp;_open_positions'!$E:$M, 6, FALSE),IF(NOT(ISERROR(VLOOKUP($A1395,'asset_&amp;_open_positions'!$E:$M, 6, FALSE))),VLOOKUP($A1395,'asset_&amp;_open_positions'!$E:$M, 6, FALSE),"ASSET"))),"")</f>
        <v/>
      </c>
      <c r="C1395" t="str">
        <f>IF(AND(trading_client_detail!$A1395&lt;&gt;"",ROUND(trading_client_detail!$G1395,0)&lt;&gt;0),IF(OR(LEFT(trading_client_detail!$F1395,3)="USD",RIGHT(trading_client_detail!$F1395,3)="USD"),"",IF(NOT(ISERROR(VLOOKUP(trading_client_detail!$E1395,'asset_&amp;_open_positions'!$E:$M, 6, FALSE))),VLOOKUP(trading_client_detail!$E1395,'asset_&amp;_open_positions'!$E:$M, 8, FALSE),IF(NOT(ISERROR(VLOOKUP($A1395,'asset_&amp;_open_positions'!$E:$M, 6, FALSE))),VLOOKUP($A1395,'asset_&amp;_open_positions'!$E:$M, 8, FALSE),1))),"")</f>
        <v/>
      </c>
      <c r="D1395" s="42" t="str">
        <f>IF(trading_client_detail!$A1395&lt;&gt;"",IF(OR(LEFT(trading_client_detail!$F1395,3)="USD",RIGHT(trading_client_detail!$F1395,3)="USD",LEFT(trading_client_detail!$F1395,3)="EUR",RIGHT(trading_client_detail!$F1395,3)="EUR"),"",trading_client_detail!$G1395),"")</f>
        <v/>
      </c>
    </row>
    <row r="1396" spans="1:4" x14ac:dyDescent="0.25">
      <c r="A1396" t="str">
        <f>IF(AND(trading_client_detail!$A1396&lt;&gt;"",ROUND(trading_client_detail!$G1396,0)&lt;&gt;0),IF(OR(LEFT(trading_client_detail!$F1396,3)="USD",RIGHT(trading_client_detail!$F1396,3)="USD",LEFT(trading_client_detail!$F1396,3)="EUR",RIGHT(trading_client_detail!$F1396,3)="EUR"),"",IF(NOT(ISERROR(VLOOKUP(trading_client_detail!$E1396,'asset_&amp;_open_positions'!$E:$M, 9, FALSE))),VLOOKUP(trading_client_detail!$E1396,'asset_&amp;_open_positions'!$E:$M, 9, FALSE),IF(NOT(ISERROR(VLOOKUP(trading_client_detail!$F1396,'asset_&amp;_open_positions'!$E:$M, 9, FALSE))),VLOOKUP(trading_client_detail!$F1396,'asset_&amp;_open_positions'!$E:$M, 9, FALSE),RIGHT(trading_client_detail!$F1396,LEN(trading_client_detail!$F1396)-1)))),"")</f>
        <v/>
      </c>
      <c r="B1396" t="str">
        <f>IF(AND(trading_client_detail!$A1396&lt;&gt;"",ROUND(trading_client_detail!$G1396,0)&lt;&gt;0),IF(OR(LEFT(trading_client_detail!$F1396,3)="USD",RIGHT(trading_client_detail!$F1396,3)="USD"),"",IF(NOT(ISERROR(VLOOKUP(trading_client_detail!$E1396,'asset_&amp;_open_positions'!$E:$M, 6, FALSE))),VLOOKUP(trading_client_detail!$E1396,'asset_&amp;_open_positions'!$E:$M, 6, FALSE),IF(NOT(ISERROR(VLOOKUP($A1396,'asset_&amp;_open_positions'!$E:$M, 6, FALSE))),VLOOKUP($A1396,'asset_&amp;_open_positions'!$E:$M, 6, FALSE),"ASSET"))),"")</f>
        <v/>
      </c>
      <c r="C1396" t="str">
        <f>IF(AND(trading_client_detail!$A1396&lt;&gt;"",ROUND(trading_client_detail!$G1396,0)&lt;&gt;0),IF(OR(LEFT(trading_client_detail!$F1396,3)="USD",RIGHT(trading_client_detail!$F1396,3)="USD"),"",IF(NOT(ISERROR(VLOOKUP(trading_client_detail!$E1396,'asset_&amp;_open_positions'!$E:$M, 6, FALSE))),VLOOKUP(trading_client_detail!$E1396,'asset_&amp;_open_positions'!$E:$M, 8, FALSE),IF(NOT(ISERROR(VLOOKUP($A1396,'asset_&amp;_open_positions'!$E:$M, 6, FALSE))),VLOOKUP($A1396,'asset_&amp;_open_positions'!$E:$M, 8, FALSE),1))),"")</f>
        <v/>
      </c>
      <c r="D1396" s="42" t="str">
        <f>IF(trading_client_detail!$A1396&lt;&gt;"",IF(OR(LEFT(trading_client_detail!$F1396,3)="USD",RIGHT(trading_client_detail!$F1396,3)="USD",LEFT(trading_client_detail!$F1396,3)="EUR",RIGHT(trading_client_detail!$F1396,3)="EUR"),"",trading_client_detail!$G1396),"")</f>
        <v/>
      </c>
    </row>
    <row r="1397" spans="1:4" x14ac:dyDescent="0.25">
      <c r="A1397" t="str">
        <f>IF(AND(trading_client_detail!$A1397&lt;&gt;"",ROUND(trading_client_detail!$G1397,0)&lt;&gt;0),IF(OR(LEFT(trading_client_detail!$F1397,3)="USD",RIGHT(trading_client_detail!$F1397,3)="USD",LEFT(trading_client_detail!$F1397,3)="EUR",RIGHT(trading_client_detail!$F1397,3)="EUR"),"",IF(NOT(ISERROR(VLOOKUP(trading_client_detail!$E1397,'asset_&amp;_open_positions'!$E:$M, 9, FALSE))),VLOOKUP(trading_client_detail!$E1397,'asset_&amp;_open_positions'!$E:$M, 9, FALSE),IF(NOT(ISERROR(VLOOKUP(trading_client_detail!$F1397,'asset_&amp;_open_positions'!$E:$M, 9, FALSE))),VLOOKUP(trading_client_detail!$F1397,'asset_&amp;_open_positions'!$E:$M, 9, FALSE),RIGHT(trading_client_detail!$F1397,LEN(trading_client_detail!$F1397)-1)))),"")</f>
        <v/>
      </c>
      <c r="B1397" t="str">
        <f>IF(AND(trading_client_detail!$A1397&lt;&gt;"",ROUND(trading_client_detail!$G1397,0)&lt;&gt;0),IF(OR(LEFT(trading_client_detail!$F1397,3)="USD",RIGHT(trading_client_detail!$F1397,3)="USD"),"",IF(NOT(ISERROR(VLOOKUP(trading_client_detail!$E1397,'asset_&amp;_open_positions'!$E:$M, 6, FALSE))),VLOOKUP(trading_client_detail!$E1397,'asset_&amp;_open_positions'!$E:$M, 6, FALSE),IF(NOT(ISERROR(VLOOKUP($A1397,'asset_&amp;_open_positions'!$E:$M, 6, FALSE))),VLOOKUP($A1397,'asset_&amp;_open_positions'!$E:$M, 6, FALSE),"ASSET"))),"")</f>
        <v/>
      </c>
      <c r="C1397" t="str">
        <f>IF(AND(trading_client_detail!$A1397&lt;&gt;"",ROUND(trading_client_detail!$G1397,0)&lt;&gt;0),IF(OR(LEFT(trading_client_detail!$F1397,3)="USD",RIGHT(trading_client_detail!$F1397,3)="USD"),"",IF(NOT(ISERROR(VLOOKUP(trading_client_detail!$E1397,'asset_&amp;_open_positions'!$E:$M, 6, FALSE))),VLOOKUP(trading_client_detail!$E1397,'asset_&amp;_open_positions'!$E:$M, 8, FALSE),IF(NOT(ISERROR(VLOOKUP($A1397,'asset_&amp;_open_positions'!$E:$M, 6, FALSE))),VLOOKUP($A1397,'asset_&amp;_open_positions'!$E:$M, 8, FALSE),1))),"")</f>
        <v/>
      </c>
      <c r="D1397" s="42" t="str">
        <f>IF(trading_client_detail!$A1397&lt;&gt;"",IF(OR(LEFT(trading_client_detail!$F1397,3)="USD",RIGHT(trading_client_detail!$F1397,3)="USD",LEFT(trading_client_detail!$F1397,3)="EUR",RIGHT(trading_client_detail!$F1397,3)="EUR"),"",trading_client_detail!$G1397),"")</f>
        <v/>
      </c>
    </row>
    <row r="1398" spans="1:4" x14ac:dyDescent="0.25">
      <c r="A1398" t="str">
        <f>IF(AND(trading_client_detail!$A1398&lt;&gt;"",ROUND(trading_client_detail!$G1398,0)&lt;&gt;0),IF(OR(LEFT(trading_client_detail!$F1398,3)="USD",RIGHT(trading_client_detail!$F1398,3)="USD",LEFT(trading_client_detail!$F1398,3)="EUR",RIGHT(trading_client_detail!$F1398,3)="EUR"),"",IF(NOT(ISERROR(VLOOKUP(trading_client_detail!$E1398,'asset_&amp;_open_positions'!$E:$M, 9, FALSE))),VLOOKUP(trading_client_detail!$E1398,'asset_&amp;_open_positions'!$E:$M, 9, FALSE),IF(NOT(ISERROR(VLOOKUP(trading_client_detail!$F1398,'asset_&amp;_open_positions'!$E:$M, 9, FALSE))),VLOOKUP(trading_client_detail!$F1398,'asset_&amp;_open_positions'!$E:$M, 9, FALSE),RIGHT(trading_client_detail!$F1398,LEN(trading_client_detail!$F1398)-1)))),"")</f>
        <v/>
      </c>
      <c r="B1398" t="str">
        <f>IF(AND(trading_client_detail!$A1398&lt;&gt;"",ROUND(trading_client_detail!$G1398,0)&lt;&gt;0),IF(OR(LEFT(trading_client_detail!$F1398,3)="USD",RIGHT(trading_client_detail!$F1398,3)="USD"),"",IF(NOT(ISERROR(VLOOKUP(trading_client_detail!$E1398,'asset_&amp;_open_positions'!$E:$M, 6, FALSE))),VLOOKUP(trading_client_detail!$E1398,'asset_&amp;_open_positions'!$E:$M, 6, FALSE),IF(NOT(ISERROR(VLOOKUP($A1398,'asset_&amp;_open_positions'!$E:$M, 6, FALSE))),VLOOKUP($A1398,'asset_&amp;_open_positions'!$E:$M, 6, FALSE),"ASSET"))),"")</f>
        <v/>
      </c>
      <c r="C1398" t="str">
        <f>IF(AND(trading_client_detail!$A1398&lt;&gt;"",ROUND(trading_client_detail!$G1398,0)&lt;&gt;0),IF(OR(LEFT(trading_client_detail!$F1398,3)="USD",RIGHT(trading_client_detail!$F1398,3)="USD"),"",IF(NOT(ISERROR(VLOOKUP(trading_client_detail!$E1398,'asset_&amp;_open_positions'!$E:$M, 6, FALSE))),VLOOKUP(trading_client_detail!$E1398,'asset_&amp;_open_positions'!$E:$M, 8, FALSE),IF(NOT(ISERROR(VLOOKUP($A1398,'asset_&amp;_open_positions'!$E:$M, 6, FALSE))),VLOOKUP($A1398,'asset_&amp;_open_positions'!$E:$M, 8, FALSE),1))),"")</f>
        <v/>
      </c>
      <c r="D1398" s="42" t="str">
        <f>IF(trading_client_detail!$A1398&lt;&gt;"",IF(OR(LEFT(trading_client_detail!$F1398,3)="USD",RIGHT(trading_client_detail!$F1398,3)="USD",LEFT(trading_client_detail!$F1398,3)="EUR",RIGHT(trading_client_detail!$F1398,3)="EUR"),"",trading_client_detail!$G1398),"")</f>
        <v/>
      </c>
    </row>
    <row r="1399" spans="1:4" x14ac:dyDescent="0.25">
      <c r="A1399" t="str">
        <f>IF(AND(trading_client_detail!$A1399&lt;&gt;"",ROUND(trading_client_detail!$G1399,0)&lt;&gt;0),IF(OR(LEFT(trading_client_detail!$F1399,3)="USD",RIGHT(trading_client_detail!$F1399,3)="USD",LEFT(trading_client_detail!$F1399,3)="EUR",RIGHT(trading_client_detail!$F1399,3)="EUR"),"",IF(NOT(ISERROR(VLOOKUP(trading_client_detail!$E1399,'asset_&amp;_open_positions'!$E:$M, 9, FALSE))),VLOOKUP(trading_client_detail!$E1399,'asset_&amp;_open_positions'!$E:$M, 9, FALSE),IF(NOT(ISERROR(VLOOKUP(trading_client_detail!$F1399,'asset_&amp;_open_positions'!$E:$M, 9, FALSE))),VLOOKUP(trading_client_detail!$F1399,'asset_&amp;_open_positions'!$E:$M, 9, FALSE),RIGHT(trading_client_detail!$F1399,LEN(trading_client_detail!$F1399)-1)))),"")</f>
        <v/>
      </c>
      <c r="B1399" t="str">
        <f>IF(AND(trading_client_detail!$A1399&lt;&gt;"",ROUND(trading_client_detail!$G1399,0)&lt;&gt;0),IF(OR(LEFT(trading_client_detail!$F1399,3)="USD",RIGHT(trading_client_detail!$F1399,3)="USD"),"",IF(NOT(ISERROR(VLOOKUP(trading_client_detail!$E1399,'asset_&amp;_open_positions'!$E:$M, 6, FALSE))),VLOOKUP(trading_client_detail!$E1399,'asset_&amp;_open_positions'!$E:$M, 6, FALSE),IF(NOT(ISERROR(VLOOKUP($A1399,'asset_&amp;_open_positions'!$E:$M, 6, FALSE))),VLOOKUP($A1399,'asset_&amp;_open_positions'!$E:$M, 6, FALSE),"ASSET"))),"")</f>
        <v/>
      </c>
      <c r="C1399" t="str">
        <f>IF(AND(trading_client_detail!$A1399&lt;&gt;"",ROUND(trading_client_detail!$G1399,0)&lt;&gt;0),IF(OR(LEFT(trading_client_detail!$F1399,3)="USD",RIGHT(trading_client_detail!$F1399,3)="USD"),"",IF(NOT(ISERROR(VLOOKUP(trading_client_detail!$E1399,'asset_&amp;_open_positions'!$E:$M, 6, FALSE))),VLOOKUP(trading_client_detail!$E1399,'asset_&amp;_open_positions'!$E:$M, 8, FALSE),IF(NOT(ISERROR(VLOOKUP($A1399,'asset_&amp;_open_positions'!$E:$M, 6, FALSE))),VLOOKUP($A1399,'asset_&amp;_open_positions'!$E:$M, 8, FALSE),1))),"")</f>
        <v/>
      </c>
      <c r="D1399" s="42" t="str">
        <f>IF(trading_client_detail!$A1399&lt;&gt;"",IF(OR(LEFT(trading_client_detail!$F1399,3)="USD",RIGHT(trading_client_detail!$F1399,3)="USD",LEFT(trading_client_detail!$F1399,3)="EUR",RIGHT(trading_client_detail!$F1399,3)="EUR"),"",trading_client_detail!$G1399),"")</f>
        <v/>
      </c>
    </row>
    <row r="1400" spans="1:4" x14ac:dyDescent="0.25">
      <c r="A1400" t="str">
        <f>IF(AND(trading_client_detail!$A1400&lt;&gt;"",ROUND(trading_client_detail!$G1400,0)&lt;&gt;0),IF(OR(LEFT(trading_client_detail!$F1400,3)="USD",RIGHT(trading_client_detail!$F1400,3)="USD",LEFT(trading_client_detail!$F1400,3)="EUR",RIGHT(trading_client_detail!$F1400,3)="EUR"),"",IF(NOT(ISERROR(VLOOKUP(trading_client_detail!$E1400,'asset_&amp;_open_positions'!$E:$M, 9, FALSE))),VLOOKUP(trading_client_detail!$E1400,'asset_&amp;_open_positions'!$E:$M, 9, FALSE),IF(NOT(ISERROR(VLOOKUP(trading_client_detail!$F1400,'asset_&amp;_open_positions'!$E:$M, 9, FALSE))),VLOOKUP(trading_client_detail!$F1400,'asset_&amp;_open_positions'!$E:$M, 9, FALSE),RIGHT(trading_client_detail!$F1400,LEN(trading_client_detail!$F1400)-1)))),"")</f>
        <v/>
      </c>
      <c r="B1400" t="str">
        <f>IF(AND(trading_client_detail!$A1400&lt;&gt;"",ROUND(trading_client_detail!$G1400,0)&lt;&gt;0),IF(OR(LEFT(trading_client_detail!$F1400,3)="USD",RIGHT(trading_client_detail!$F1400,3)="USD"),"",IF(NOT(ISERROR(VLOOKUP(trading_client_detail!$E1400,'asset_&amp;_open_positions'!$E:$M, 6, FALSE))),VLOOKUP(trading_client_detail!$E1400,'asset_&amp;_open_positions'!$E:$M, 6, FALSE),IF(NOT(ISERROR(VLOOKUP($A1400,'asset_&amp;_open_positions'!$E:$M, 6, FALSE))),VLOOKUP($A1400,'asset_&amp;_open_positions'!$E:$M, 6, FALSE),"ASSET"))),"")</f>
        <v/>
      </c>
      <c r="C1400" t="str">
        <f>IF(AND(trading_client_detail!$A1400&lt;&gt;"",ROUND(trading_client_detail!$G1400,0)&lt;&gt;0),IF(OR(LEFT(trading_client_detail!$F1400,3)="USD",RIGHT(trading_client_detail!$F1400,3)="USD"),"",IF(NOT(ISERROR(VLOOKUP(trading_client_detail!$E1400,'asset_&amp;_open_positions'!$E:$M, 6, FALSE))),VLOOKUP(trading_client_detail!$E1400,'asset_&amp;_open_positions'!$E:$M, 8, FALSE),IF(NOT(ISERROR(VLOOKUP($A1400,'asset_&amp;_open_positions'!$E:$M, 6, FALSE))),VLOOKUP($A1400,'asset_&amp;_open_positions'!$E:$M, 8, FALSE),1))),"")</f>
        <v/>
      </c>
      <c r="D1400" s="42" t="str">
        <f>IF(trading_client_detail!$A1400&lt;&gt;"",IF(OR(LEFT(trading_client_detail!$F1400,3)="USD",RIGHT(trading_client_detail!$F1400,3)="USD",LEFT(trading_client_detail!$F1400,3)="EUR",RIGHT(trading_client_detail!$F1400,3)="EUR"),"",trading_client_detail!$G1400),"")</f>
        <v/>
      </c>
    </row>
    <row r="1401" spans="1:4" x14ac:dyDescent="0.25">
      <c r="A1401" t="str">
        <f>IF(AND(trading_client_detail!$A1401&lt;&gt;"",ROUND(trading_client_detail!$G1401,0)&lt;&gt;0),IF(OR(LEFT(trading_client_detail!$F1401,3)="USD",RIGHT(trading_client_detail!$F1401,3)="USD",LEFT(trading_client_detail!$F1401,3)="EUR",RIGHT(trading_client_detail!$F1401,3)="EUR"),"",IF(NOT(ISERROR(VLOOKUP(trading_client_detail!$E1401,'asset_&amp;_open_positions'!$E:$M, 9, FALSE))),VLOOKUP(trading_client_detail!$E1401,'asset_&amp;_open_positions'!$E:$M, 9, FALSE),IF(NOT(ISERROR(VLOOKUP(trading_client_detail!$F1401,'asset_&amp;_open_positions'!$E:$M, 9, FALSE))),VLOOKUP(trading_client_detail!$F1401,'asset_&amp;_open_positions'!$E:$M, 9, FALSE),RIGHT(trading_client_detail!$F1401,LEN(trading_client_detail!$F1401)-1)))),"")</f>
        <v/>
      </c>
      <c r="B1401" t="str">
        <f>IF(AND(trading_client_detail!$A1401&lt;&gt;"",ROUND(trading_client_detail!$G1401,0)&lt;&gt;0),IF(OR(LEFT(trading_client_detail!$F1401,3)="USD",RIGHT(trading_client_detail!$F1401,3)="USD"),"",IF(NOT(ISERROR(VLOOKUP(trading_client_detail!$E1401,'asset_&amp;_open_positions'!$E:$M, 6, FALSE))),VLOOKUP(trading_client_detail!$E1401,'asset_&amp;_open_positions'!$E:$M, 6, FALSE),IF(NOT(ISERROR(VLOOKUP($A1401,'asset_&amp;_open_positions'!$E:$M, 6, FALSE))),VLOOKUP($A1401,'asset_&amp;_open_positions'!$E:$M, 6, FALSE),"ASSET"))),"")</f>
        <v/>
      </c>
      <c r="C1401" t="str">
        <f>IF(AND(trading_client_detail!$A1401&lt;&gt;"",ROUND(trading_client_detail!$G1401,0)&lt;&gt;0),IF(OR(LEFT(trading_client_detail!$F1401,3)="USD",RIGHT(trading_client_detail!$F1401,3)="USD"),"",IF(NOT(ISERROR(VLOOKUP(trading_client_detail!$E1401,'asset_&amp;_open_positions'!$E:$M, 6, FALSE))),VLOOKUP(trading_client_detail!$E1401,'asset_&amp;_open_positions'!$E:$M, 8, FALSE),IF(NOT(ISERROR(VLOOKUP($A1401,'asset_&amp;_open_positions'!$E:$M, 6, FALSE))),VLOOKUP($A1401,'asset_&amp;_open_positions'!$E:$M, 8, FALSE),1))),"")</f>
        <v/>
      </c>
      <c r="D1401" s="42" t="str">
        <f>IF(trading_client_detail!$A1401&lt;&gt;"",IF(OR(LEFT(trading_client_detail!$F1401,3)="USD",RIGHT(trading_client_detail!$F1401,3)="USD",LEFT(trading_client_detail!$F1401,3)="EUR",RIGHT(trading_client_detail!$F1401,3)="EUR"),"",trading_client_detail!$G1401),"")</f>
        <v/>
      </c>
    </row>
    <row r="1402" spans="1:4" x14ac:dyDescent="0.25">
      <c r="A1402" t="str">
        <f>IF(AND(trading_client_detail!$A1402&lt;&gt;"",ROUND(trading_client_detail!$G1402,0)&lt;&gt;0),IF(OR(LEFT(trading_client_detail!$F1402,3)="USD",RIGHT(trading_client_detail!$F1402,3)="USD",LEFT(trading_client_detail!$F1402,3)="EUR",RIGHT(trading_client_detail!$F1402,3)="EUR"),"",IF(NOT(ISERROR(VLOOKUP(trading_client_detail!$E1402,'asset_&amp;_open_positions'!$E:$M, 9, FALSE))),VLOOKUP(trading_client_detail!$E1402,'asset_&amp;_open_positions'!$E:$M, 9, FALSE),IF(NOT(ISERROR(VLOOKUP(trading_client_detail!$F1402,'asset_&amp;_open_positions'!$E:$M, 9, FALSE))),VLOOKUP(trading_client_detail!$F1402,'asset_&amp;_open_positions'!$E:$M, 9, FALSE),RIGHT(trading_client_detail!$F1402,LEN(trading_client_detail!$F1402)-1)))),"")</f>
        <v/>
      </c>
      <c r="B1402" t="str">
        <f>IF(AND(trading_client_detail!$A1402&lt;&gt;"",ROUND(trading_client_detail!$G1402,0)&lt;&gt;0),IF(OR(LEFT(trading_client_detail!$F1402,3)="USD",RIGHT(trading_client_detail!$F1402,3)="USD"),"",IF(NOT(ISERROR(VLOOKUP(trading_client_detail!$E1402,'asset_&amp;_open_positions'!$E:$M, 6, FALSE))),VLOOKUP(trading_client_detail!$E1402,'asset_&amp;_open_positions'!$E:$M, 6, FALSE),IF(NOT(ISERROR(VLOOKUP($A1402,'asset_&amp;_open_positions'!$E:$M, 6, FALSE))),VLOOKUP($A1402,'asset_&amp;_open_positions'!$E:$M, 6, FALSE),"ASSET"))),"")</f>
        <v/>
      </c>
      <c r="C1402" t="str">
        <f>IF(AND(trading_client_detail!$A1402&lt;&gt;"",ROUND(trading_client_detail!$G1402,0)&lt;&gt;0),IF(OR(LEFT(trading_client_detail!$F1402,3)="USD",RIGHT(trading_client_detail!$F1402,3)="USD"),"",IF(NOT(ISERROR(VLOOKUP(trading_client_detail!$E1402,'asset_&amp;_open_positions'!$E:$M, 6, FALSE))),VLOOKUP(trading_client_detail!$E1402,'asset_&amp;_open_positions'!$E:$M, 8, FALSE),IF(NOT(ISERROR(VLOOKUP($A1402,'asset_&amp;_open_positions'!$E:$M, 6, FALSE))),VLOOKUP($A1402,'asset_&amp;_open_positions'!$E:$M, 8, FALSE),1))),"")</f>
        <v/>
      </c>
      <c r="D1402" s="42" t="str">
        <f>IF(trading_client_detail!$A1402&lt;&gt;"",IF(OR(LEFT(trading_client_detail!$F1402,3)="USD",RIGHT(trading_client_detail!$F1402,3)="USD",LEFT(trading_client_detail!$F1402,3)="EUR",RIGHT(trading_client_detail!$F1402,3)="EUR"),"",trading_client_detail!$G1402),"")</f>
        <v/>
      </c>
    </row>
    <row r="1403" spans="1:4" x14ac:dyDescent="0.25">
      <c r="A1403" t="str">
        <f>IF(AND(trading_client_detail!$A1403&lt;&gt;"",ROUND(trading_client_detail!$G1403,0)&lt;&gt;0),IF(OR(LEFT(trading_client_detail!$F1403,3)="USD",RIGHT(trading_client_detail!$F1403,3)="USD",LEFT(trading_client_detail!$F1403,3)="EUR",RIGHT(trading_client_detail!$F1403,3)="EUR"),"",IF(NOT(ISERROR(VLOOKUP(trading_client_detail!$E1403,'asset_&amp;_open_positions'!$E:$M, 9, FALSE))),VLOOKUP(trading_client_detail!$E1403,'asset_&amp;_open_positions'!$E:$M, 9, FALSE),IF(NOT(ISERROR(VLOOKUP(trading_client_detail!$F1403,'asset_&amp;_open_positions'!$E:$M, 9, FALSE))),VLOOKUP(trading_client_detail!$F1403,'asset_&amp;_open_positions'!$E:$M, 9, FALSE),RIGHT(trading_client_detail!$F1403,LEN(trading_client_detail!$F1403)-1)))),"")</f>
        <v/>
      </c>
      <c r="B1403" t="str">
        <f>IF(AND(trading_client_detail!$A1403&lt;&gt;"",ROUND(trading_client_detail!$G1403,0)&lt;&gt;0),IF(OR(LEFT(trading_client_detail!$F1403,3)="USD",RIGHT(trading_client_detail!$F1403,3)="USD"),"",IF(NOT(ISERROR(VLOOKUP(trading_client_detail!$E1403,'asset_&amp;_open_positions'!$E:$M, 6, FALSE))),VLOOKUP(trading_client_detail!$E1403,'asset_&amp;_open_positions'!$E:$M, 6, FALSE),IF(NOT(ISERROR(VLOOKUP($A1403,'asset_&amp;_open_positions'!$E:$M, 6, FALSE))),VLOOKUP($A1403,'asset_&amp;_open_positions'!$E:$M, 6, FALSE),"ASSET"))),"")</f>
        <v/>
      </c>
      <c r="C1403" t="str">
        <f>IF(AND(trading_client_detail!$A1403&lt;&gt;"",ROUND(trading_client_detail!$G1403,0)&lt;&gt;0),IF(OR(LEFT(trading_client_detail!$F1403,3)="USD",RIGHT(trading_client_detail!$F1403,3)="USD"),"",IF(NOT(ISERROR(VLOOKUP(trading_client_detail!$E1403,'asset_&amp;_open_positions'!$E:$M, 6, FALSE))),VLOOKUP(trading_client_detail!$E1403,'asset_&amp;_open_positions'!$E:$M, 8, FALSE),IF(NOT(ISERROR(VLOOKUP($A1403,'asset_&amp;_open_positions'!$E:$M, 6, FALSE))),VLOOKUP($A1403,'asset_&amp;_open_positions'!$E:$M, 8, FALSE),1))),"")</f>
        <v/>
      </c>
      <c r="D1403" s="42" t="str">
        <f>IF(trading_client_detail!$A1403&lt;&gt;"",IF(OR(LEFT(trading_client_detail!$F1403,3)="USD",RIGHT(trading_client_detail!$F1403,3)="USD",LEFT(trading_client_detail!$F1403,3)="EUR",RIGHT(trading_client_detail!$F1403,3)="EUR"),"",trading_client_detail!$G1403),"")</f>
        <v/>
      </c>
    </row>
    <row r="1404" spans="1:4" x14ac:dyDescent="0.25">
      <c r="A1404" t="str">
        <f>IF(AND(trading_client_detail!$A1404&lt;&gt;"",ROUND(trading_client_detail!$G1404,0)&lt;&gt;0),IF(OR(LEFT(trading_client_detail!$F1404,3)="USD",RIGHT(trading_client_detail!$F1404,3)="USD",LEFT(trading_client_detail!$F1404,3)="EUR",RIGHT(trading_client_detail!$F1404,3)="EUR"),"",IF(NOT(ISERROR(VLOOKUP(trading_client_detail!$E1404,'asset_&amp;_open_positions'!$E:$M, 9, FALSE))),VLOOKUP(trading_client_detail!$E1404,'asset_&amp;_open_positions'!$E:$M, 9, FALSE),IF(NOT(ISERROR(VLOOKUP(trading_client_detail!$F1404,'asset_&amp;_open_positions'!$E:$M, 9, FALSE))),VLOOKUP(trading_client_detail!$F1404,'asset_&amp;_open_positions'!$E:$M, 9, FALSE),RIGHT(trading_client_detail!$F1404,LEN(trading_client_detail!$F1404)-1)))),"")</f>
        <v/>
      </c>
      <c r="B1404" t="str">
        <f>IF(AND(trading_client_detail!$A1404&lt;&gt;"",ROUND(trading_client_detail!$G1404,0)&lt;&gt;0),IF(OR(LEFT(trading_client_detail!$F1404,3)="USD",RIGHT(trading_client_detail!$F1404,3)="USD"),"",IF(NOT(ISERROR(VLOOKUP(trading_client_detail!$E1404,'asset_&amp;_open_positions'!$E:$M, 6, FALSE))),VLOOKUP(trading_client_detail!$E1404,'asset_&amp;_open_positions'!$E:$M, 6, FALSE),IF(NOT(ISERROR(VLOOKUP($A1404,'asset_&amp;_open_positions'!$E:$M, 6, FALSE))),VLOOKUP($A1404,'asset_&amp;_open_positions'!$E:$M, 6, FALSE),"ASSET"))),"")</f>
        <v/>
      </c>
      <c r="C1404" t="str">
        <f>IF(AND(trading_client_detail!$A1404&lt;&gt;"",ROUND(trading_client_detail!$G1404,0)&lt;&gt;0),IF(OR(LEFT(trading_client_detail!$F1404,3)="USD",RIGHT(trading_client_detail!$F1404,3)="USD"),"",IF(NOT(ISERROR(VLOOKUP(trading_client_detail!$E1404,'asset_&amp;_open_positions'!$E:$M, 6, FALSE))),VLOOKUP(trading_client_detail!$E1404,'asset_&amp;_open_positions'!$E:$M, 8, FALSE),IF(NOT(ISERROR(VLOOKUP($A1404,'asset_&amp;_open_positions'!$E:$M, 6, FALSE))),VLOOKUP($A1404,'asset_&amp;_open_positions'!$E:$M, 8, FALSE),1))),"")</f>
        <v/>
      </c>
      <c r="D1404" s="42" t="str">
        <f>IF(trading_client_detail!$A1404&lt;&gt;"",IF(OR(LEFT(trading_client_detail!$F1404,3)="USD",RIGHT(trading_client_detail!$F1404,3)="USD",LEFT(trading_client_detail!$F1404,3)="EUR",RIGHT(trading_client_detail!$F1404,3)="EUR"),"",trading_client_detail!$G1404),"")</f>
        <v/>
      </c>
    </row>
    <row r="1405" spans="1:4" x14ac:dyDescent="0.25">
      <c r="A1405" t="str">
        <f>IF(AND(trading_client_detail!$A1405&lt;&gt;"",ROUND(trading_client_detail!$G1405,0)&lt;&gt;0),IF(OR(LEFT(trading_client_detail!$F1405,3)="USD",RIGHT(trading_client_detail!$F1405,3)="USD",LEFT(trading_client_detail!$F1405,3)="EUR",RIGHT(trading_client_detail!$F1405,3)="EUR"),"",IF(NOT(ISERROR(VLOOKUP(trading_client_detail!$E1405,'asset_&amp;_open_positions'!$E:$M, 9, FALSE))),VLOOKUP(trading_client_detail!$E1405,'asset_&amp;_open_positions'!$E:$M, 9, FALSE),IF(NOT(ISERROR(VLOOKUP(trading_client_detail!$F1405,'asset_&amp;_open_positions'!$E:$M, 9, FALSE))),VLOOKUP(trading_client_detail!$F1405,'asset_&amp;_open_positions'!$E:$M, 9, FALSE),RIGHT(trading_client_detail!$F1405,LEN(trading_client_detail!$F1405)-1)))),"")</f>
        <v/>
      </c>
      <c r="B1405" t="str">
        <f>IF(AND(trading_client_detail!$A1405&lt;&gt;"",ROUND(trading_client_detail!$G1405,0)&lt;&gt;0),IF(OR(LEFT(trading_client_detail!$F1405,3)="USD",RIGHT(trading_client_detail!$F1405,3)="USD"),"",IF(NOT(ISERROR(VLOOKUP(trading_client_detail!$E1405,'asset_&amp;_open_positions'!$E:$M, 6, FALSE))),VLOOKUP(trading_client_detail!$E1405,'asset_&amp;_open_positions'!$E:$M, 6, FALSE),IF(NOT(ISERROR(VLOOKUP($A1405,'asset_&amp;_open_positions'!$E:$M, 6, FALSE))),VLOOKUP($A1405,'asset_&amp;_open_positions'!$E:$M, 6, FALSE),"ASSET"))),"")</f>
        <v/>
      </c>
      <c r="C1405" t="str">
        <f>IF(AND(trading_client_detail!$A1405&lt;&gt;"",ROUND(trading_client_detail!$G1405,0)&lt;&gt;0),IF(OR(LEFT(trading_client_detail!$F1405,3)="USD",RIGHT(trading_client_detail!$F1405,3)="USD"),"",IF(NOT(ISERROR(VLOOKUP(trading_client_detail!$E1405,'asset_&amp;_open_positions'!$E:$M, 6, FALSE))),VLOOKUP(trading_client_detail!$E1405,'asset_&amp;_open_positions'!$E:$M, 8, FALSE),IF(NOT(ISERROR(VLOOKUP($A1405,'asset_&amp;_open_positions'!$E:$M, 6, FALSE))),VLOOKUP($A1405,'asset_&amp;_open_positions'!$E:$M, 8, FALSE),1))),"")</f>
        <v/>
      </c>
      <c r="D1405" s="42" t="str">
        <f>IF(trading_client_detail!$A1405&lt;&gt;"",IF(OR(LEFT(trading_client_detail!$F1405,3)="USD",RIGHT(trading_client_detail!$F1405,3)="USD",LEFT(trading_client_detail!$F1405,3)="EUR",RIGHT(trading_client_detail!$F1405,3)="EUR"),"",trading_client_detail!$G1405),"")</f>
        <v/>
      </c>
    </row>
    <row r="1406" spans="1:4" x14ac:dyDescent="0.25">
      <c r="A1406" t="str">
        <f>IF(AND(trading_client_detail!$A1406&lt;&gt;"",ROUND(trading_client_detail!$G1406,0)&lt;&gt;0),IF(OR(LEFT(trading_client_detail!$F1406,3)="USD",RIGHT(trading_client_detail!$F1406,3)="USD",LEFT(trading_client_detail!$F1406,3)="EUR",RIGHT(trading_client_detail!$F1406,3)="EUR"),"",IF(NOT(ISERROR(VLOOKUP(trading_client_detail!$E1406,'asset_&amp;_open_positions'!$E:$M, 9, FALSE))),VLOOKUP(trading_client_detail!$E1406,'asset_&amp;_open_positions'!$E:$M, 9, FALSE),IF(NOT(ISERROR(VLOOKUP(trading_client_detail!$F1406,'asset_&amp;_open_positions'!$E:$M, 9, FALSE))),VLOOKUP(trading_client_detail!$F1406,'asset_&amp;_open_positions'!$E:$M, 9, FALSE),RIGHT(trading_client_detail!$F1406,LEN(trading_client_detail!$F1406)-1)))),"")</f>
        <v/>
      </c>
      <c r="B1406" t="str">
        <f>IF(AND(trading_client_detail!$A1406&lt;&gt;"",ROUND(trading_client_detail!$G1406,0)&lt;&gt;0),IF(OR(LEFT(trading_client_detail!$F1406,3)="USD",RIGHT(trading_client_detail!$F1406,3)="USD"),"",IF(NOT(ISERROR(VLOOKUP(trading_client_detail!$E1406,'asset_&amp;_open_positions'!$E:$M, 6, FALSE))),VLOOKUP(trading_client_detail!$E1406,'asset_&amp;_open_positions'!$E:$M, 6, FALSE),IF(NOT(ISERROR(VLOOKUP($A1406,'asset_&amp;_open_positions'!$E:$M, 6, FALSE))),VLOOKUP($A1406,'asset_&amp;_open_positions'!$E:$M, 6, FALSE),"ASSET"))),"")</f>
        <v/>
      </c>
      <c r="C1406" t="str">
        <f>IF(AND(trading_client_detail!$A1406&lt;&gt;"",ROUND(trading_client_detail!$G1406,0)&lt;&gt;0),IF(OR(LEFT(trading_client_detail!$F1406,3)="USD",RIGHT(trading_client_detail!$F1406,3)="USD"),"",IF(NOT(ISERROR(VLOOKUP(trading_client_detail!$E1406,'asset_&amp;_open_positions'!$E:$M, 6, FALSE))),VLOOKUP(trading_client_detail!$E1406,'asset_&amp;_open_positions'!$E:$M, 8, FALSE),IF(NOT(ISERROR(VLOOKUP($A1406,'asset_&amp;_open_positions'!$E:$M, 6, FALSE))),VLOOKUP($A1406,'asset_&amp;_open_positions'!$E:$M, 8, FALSE),1))),"")</f>
        <v/>
      </c>
      <c r="D1406" s="42" t="str">
        <f>IF(trading_client_detail!$A1406&lt;&gt;"",IF(OR(LEFT(trading_client_detail!$F1406,3)="USD",RIGHT(trading_client_detail!$F1406,3)="USD",LEFT(trading_client_detail!$F1406,3)="EUR",RIGHT(trading_client_detail!$F1406,3)="EUR"),"",trading_client_detail!$G1406),"")</f>
        <v/>
      </c>
    </row>
    <row r="1407" spans="1:4" x14ac:dyDescent="0.25">
      <c r="A1407" t="str">
        <f>IF(AND(trading_client_detail!$A1407&lt;&gt;"",ROUND(trading_client_detail!$G1407,0)&lt;&gt;0),IF(OR(LEFT(trading_client_detail!$F1407,3)="USD",RIGHT(trading_client_detail!$F1407,3)="USD",LEFT(trading_client_detail!$F1407,3)="EUR",RIGHT(trading_client_detail!$F1407,3)="EUR"),"",IF(NOT(ISERROR(VLOOKUP(trading_client_detail!$E1407,'asset_&amp;_open_positions'!$E:$M, 9, FALSE))),VLOOKUP(trading_client_detail!$E1407,'asset_&amp;_open_positions'!$E:$M, 9, FALSE),IF(NOT(ISERROR(VLOOKUP(trading_client_detail!$F1407,'asset_&amp;_open_positions'!$E:$M, 9, FALSE))),VLOOKUP(trading_client_detail!$F1407,'asset_&amp;_open_positions'!$E:$M, 9, FALSE),RIGHT(trading_client_detail!$F1407,LEN(trading_client_detail!$F1407)-1)))),"")</f>
        <v/>
      </c>
      <c r="B1407" t="str">
        <f>IF(AND(trading_client_detail!$A1407&lt;&gt;"",ROUND(trading_client_detail!$G1407,0)&lt;&gt;0),IF(OR(LEFT(trading_client_detail!$F1407,3)="USD",RIGHT(trading_client_detail!$F1407,3)="USD"),"",IF(NOT(ISERROR(VLOOKUP(trading_client_detail!$E1407,'asset_&amp;_open_positions'!$E:$M, 6, FALSE))),VLOOKUP(trading_client_detail!$E1407,'asset_&amp;_open_positions'!$E:$M, 6, FALSE),IF(NOT(ISERROR(VLOOKUP($A1407,'asset_&amp;_open_positions'!$E:$M, 6, FALSE))),VLOOKUP($A1407,'asset_&amp;_open_positions'!$E:$M, 6, FALSE),"ASSET"))),"")</f>
        <v/>
      </c>
      <c r="C1407" t="str">
        <f>IF(AND(trading_client_detail!$A1407&lt;&gt;"",ROUND(trading_client_detail!$G1407,0)&lt;&gt;0),IF(OR(LEFT(trading_client_detail!$F1407,3)="USD",RIGHT(trading_client_detail!$F1407,3)="USD"),"",IF(NOT(ISERROR(VLOOKUP(trading_client_detail!$E1407,'asset_&amp;_open_positions'!$E:$M, 6, FALSE))),VLOOKUP(trading_client_detail!$E1407,'asset_&amp;_open_positions'!$E:$M, 8, FALSE),IF(NOT(ISERROR(VLOOKUP($A1407,'asset_&amp;_open_positions'!$E:$M, 6, FALSE))),VLOOKUP($A1407,'asset_&amp;_open_positions'!$E:$M, 8, FALSE),1))),"")</f>
        <v/>
      </c>
      <c r="D1407" s="42" t="str">
        <f>IF(trading_client_detail!$A1407&lt;&gt;"",IF(OR(LEFT(trading_client_detail!$F1407,3)="USD",RIGHT(trading_client_detail!$F1407,3)="USD",LEFT(trading_client_detail!$F1407,3)="EUR",RIGHT(trading_client_detail!$F1407,3)="EUR"),"",trading_client_detail!$G1407),"")</f>
        <v/>
      </c>
    </row>
    <row r="1408" spans="1:4" x14ac:dyDescent="0.25">
      <c r="A1408" t="str">
        <f>IF(AND(trading_client_detail!$A1408&lt;&gt;"",ROUND(trading_client_detail!$G1408,0)&lt;&gt;0),IF(OR(LEFT(trading_client_detail!$F1408,3)="USD",RIGHT(trading_client_detail!$F1408,3)="USD",LEFT(trading_client_detail!$F1408,3)="EUR",RIGHT(trading_client_detail!$F1408,3)="EUR"),"",IF(NOT(ISERROR(VLOOKUP(trading_client_detail!$E1408,'asset_&amp;_open_positions'!$E:$M, 9, FALSE))),VLOOKUP(trading_client_detail!$E1408,'asset_&amp;_open_positions'!$E:$M, 9, FALSE),IF(NOT(ISERROR(VLOOKUP(trading_client_detail!$F1408,'asset_&amp;_open_positions'!$E:$M, 9, FALSE))),VLOOKUP(trading_client_detail!$F1408,'asset_&amp;_open_positions'!$E:$M, 9, FALSE),RIGHT(trading_client_detail!$F1408,LEN(trading_client_detail!$F1408)-1)))),"")</f>
        <v/>
      </c>
      <c r="B1408" t="str">
        <f>IF(AND(trading_client_detail!$A1408&lt;&gt;"",ROUND(trading_client_detail!$G1408,0)&lt;&gt;0),IF(OR(LEFT(trading_client_detail!$F1408,3)="USD",RIGHT(trading_client_detail!$F1408,3)="USD"),"",IF(NOT(ISERROR(VLOOKUP(trading_client_detail!$E1408,'asset_&amp;_open_positions'!$E:$M, 6, FALSE))),VLOOKUP(trading_client_detail!$E1408,'asset_&amp;_open_positions'!$E:$M, 6, FALSE),IF(NOT(ISERROR(VLOOKUP($A1408,'asset_&amp;_open_positions'!$E:$M, 6, FALSE))),VLOOKUP($A1408,'asset_&amp;_open_positions'!$E:$M, 6, FALSE),"ASSET"))),"")</f>
        <v/>
      </c>
      <c r="C1408" t="str">
        <f>IF(AND(trading_client_detail!$A1408&lt;&gt;"",ROUND(trading_client_detail!$G1408,0)&lt;&gt;0),IF(OR(LEFT(trading_client_detail!$F1408,3)="USD",RIGHT(trading_client_detail!$F1408,3)="USD"),"",IF(NOT(ISERROR(VLOOKUP(trading_client_detail!$E1408,'asset_&amp;_open_positions'!$E:$M, 6, FALSE))),VLOOKUP(trading_client_detail!$E1408,'asset_&amp;_open_positions'!$E:$M, 8, FALSE),IF(NOT(ISERROR(VLOOKUP($A1408,'asset_&amp;_open_positions'!$E:$M, 6, FALSE))),VLOOKUP($A1408,'asset_&amp;_open_positions'!$E:$M, 8, FALSE),1))),"")</f>
        <v/>
      </c>
      <c r="D1408" s="42" t="str">
        <f>IF(trading_client_detail!$A1408&lt;&gt;"",IF(OR(LEFT(trading_client_detail!$F1408,3)="USD",RIGHT(trading_client_detail!$F1408,3)="USD",LEFT(trading_client_detail!$F1408,3)="EUR",RIGHT(trading_client_detail!$F1408,3)="EUR"),"",trading_client_detail!$G1408),"")</f>
        <v/>
      </c>
    </row>
    <row r="1409" spans="1:4" x14ac:dyDescent="0.25">
      <c r="A1409" t="str">
        <f>IF(AND(trading_client_detail!$A1409&lt;&gt;"",ROUND(trading_client_detail!$G1409,0)&lt;&gt;0),IF(OR(LEFT(trading_client_detail!$F1409,3)="USD",RIGHT(trading_client_detail!$F1409,3)="USD",LEFT(trading_client_detail!$F1409,3)="EUR",RIGHT(trading_client_detail!$F1409,3)="EUR"),"",IF(NOT(ISERROR(VLOOKUP(trading_client_detail!$E1409,'asset_&amp;_open_positions'!$E:$M, 9, FALSE))),VLOOKUP(trading_client_detail!$E1409,'asset_&amp;_open_positions'!$E:$M, 9, FALSE),IF(NOT(ISERROR(VLOOKUP(trading_client_detail!$F1409,'asset_&amp;_open_positions'!$E:$M, 9, FALSE))),VLOOKUP(trading_client_detail!$F1409,'asset_&amp;_open_positions'!$E:$M, 9, FALSE),RIGHT(trading_client_detail!$F1409,LEN(trading_client_detail!$F1409)-1)))),"")</f>
        <v/>
      </c>
      <c r="B1409" t="str">
        <f>IF(AND(trading_client_detail!$A1409&lt;&gt;"",ROUND(trading_client_detail!$G1409,0)&lt;&gt;0),IF(OR(LEFT(trading_client_detail!$F1409,3)="USD",RIGHT(trading_client_detail!$F1409,3)="USD"),"",IF(NOT(ISERROR(VLOOKUP(trading_client_detail!$E1409,'asset_&amp;_open_positions'!$E:$M, 6, FALSE))),VLOOKUP(trading_client_detail!$E1409,'asset_&amp;_open_positions'!$E:$M, 6, FALSE),IF(NOT(ISERROR(VLOOKUP($A1409,'asset_&amp;_open_positions'!$E:$M, 6, FALSE))),VLOOKUP($A1409,'asset_&amp;_open_positions'!$E:$M, 6, FALSE),"ASSET"))),"")</f>
        <v/>
      </c>
      <c r="C1409" t="str">
        <f>IF(AND(trading_client_detail!$A1409&lt;&gt;"",ROUND(trading_client_detail!$G1409,0)&lt;&gt;0),IF(OR(LEFT(trading_client_detail!$F1409,3)="USD",RIGHT(trading_client_detail!$F1409,3)="USD"),"",IF(NOT(ISERROR(VLOOKUP(trading_client_detail!$E1409,'asset_&amp;_open_positions'!$E:$M, 6, FALSE))),VLOOKUP(trading_client_detail!$E1409,'asset_&amp;_open_positions'!$E:$M, 8, FALSE),IF(NOT(ISERROR(VLOOKUP($A1409,'asset_&amp;_open_positions'!$E:$M, 6, FALSE))),VLOOKUP($A1409,'asset_&amp;_open_positions'!$E:$M, 8, FALSE),1))),"")</f>
        <v/>
      </c>
      <c r="D1409" s="42" t="str">
        <f>IF(trading_client_detail!$A1409&lt;&gt;"",IF(OR(LEFT(trading_client_detail!$F1409,3)="USD",RIGHT(trading_client_detail!$F1409,3)="USD",LEFT(trading_client_detail!$F1409,3)="EUR",RIGHT(trading_client_detail!$F1409,3)="EUR"),"",trading_client_detail!$G1409),"")</f>
        <v/>
      </c>
    </row>
    <row r="1410" spans="1:4" x14ac:dyDescent="0.25">
      <c r="A1410" t="str">
        <f>IF(AND(trading_client_detail!$A1410&lt;&gt;"",ROUND(trading_client_detail!$G1410,0)&lt;&gt;0),IF(OR(LEFT(trading_client_detail!$F1410,3)="USD",RIGHT(trading_client_detail!$F1410,3)="USD",LEFT(trading_client_detail!$F1410,3)="EUR",RIGHT(trading_client_detail!$F1410,3)="EUR"),"",IF(NOT(ISERROR(VLOOKUP(trading_client_detail!$E1410,'asset_&amp;_open_positions'!$E:$M, 9, FALSE))),VLOOKUP(trading_client_detail!$E1410,'asset_&amp;_open_positions'!$E:$M, 9, FALSE),IF(NOT(ISERROR(VLOOKUP(trading_client_detail!$F1410,'asset_&amp;_open_positions'!$E:$M, 9, FALSE))),VLOOKUP(trading_client_detail!$F1410,'asset_&amp;_open_positions'!$E:$M, 9, FALSE),RIGHT(trading_client_detail!$F1410,LEN(trading_client_detail!$F1410)-1)))),"")</f>
        <v/>
      </c>
      <c r="B1410" t="str">
        <f>IF(AND(trading_client_detail!$A1410&lt;&gt;"",ROUND(trading_client_detail!$G1410,0)&lt;&gt;0),IF(OR(LEFT(trading_client_detail!$F1410,3)="USD",RIGHT(trading_client_detail!$F1410,3)="USD"),"",IF(NOT(ISERROR(VLOOKUP(trading_client_detail!$E1410,'asset_&amp;_open_positions'!$E:$M, 6, FALSE))),VLOOKUP(trading_client_detail!$E1410,'asset_&amp;_open_positions'!$E:$M, 6, FALSE),IF(NOT(ISERROR(VLOOKUP($A1410,'asset_&amp;_open_positions'!$E:$M, 6, FALSE))),VLOOKUP($A1410,'asset_&amp;_open_positions'!$E:$M, 6, FALSE),"ASSET"))),"")</f>
        <v/>
      </c>
      <c r="C1410" t="str">
        <f>IF(AND(trading_client_detail!$A1410&lt;&gt;"",ROUND(trading_client_detail!$G1410,0)&lt;&gt;0),IF(OR(LEFT(trading_client_detail!$F1410,3)="USD",RIGHT(trading_client_detail!$F1410,3)="USD"),"",IF(NOT(ISERROR(VLOOKUP(trading_client_detail!$E1410,'asset_&amp;_open_positions'!$E:$M, 6, FALSE))),VLOOKUP(trading_client_detail!$E1410,'asset_&amp;_open_positions'!$E:$M, 8, FALSE),IF(NOT(ISERROR(VLOOKUP($A1410,'asset_&amp;_open_positions'!$E:$M, 6, FALSE))),VLOOKUP($A1410,'asset_&amp;_open_positions'!$E:$M, 8, FALSE),1))),"")</f>
        <v/>
      </c>
      <c r="D1410" s="42" t="str">
        <f>IF(trading_client_detail!$A1410&lt;&gt;"",IF(OR(LEFT(trading_client_detail!$F1410,3)="USD",RIGHT(trading_client_detail!$F1410,3)="USD",LEFT(trading_client_detail!$F1410,3)="EUR",RIGHT(trading_client_detail!$F1410,3)="EUR"),"",trading_client_detail!$G1410),"")</f>
        <v/>
      </c>
    </row>
    <row r="1411" spans="1:4" x14ac:dyDescent="0.25">
      <c r="A1411" t="str">
        <f>IF(AND(trading_client_detail!$A1411&lt;&gt;"",ROUND(trading_client_detail!$G1411,0)&lt;&gt;0),IF(OR(LEFT(trading_client_detail!$F1411,3)="USD",RIGHT(trading_client_detail!$F1411,3)="USD",LEFT(trading_client_detail!$F1411,3)="EUR",RIGHT(trading_client_detail!$F1411,3)="EUR"),"",IF(NOT(ISERROR(VLOOKUP(trading_client_detail!$E1411,'asset_&amp;_open_positions'!$E:$M, 9, FALSE))),VLOOKUP(trading_client_detail!$E1411,'asset_&amp;_open_positions'!$E:$M, 9, FALSE),IF(NOT(ISERROR(VLOOKUP(trading_client_detail!$F1411,'asset_&amp;_open_positions'!$E:$M, 9, FALSE))),VLOOKUP(trading_client_detail!$F1411,'asset_&amp;_open_positions'!$E:$M, 9, FALSE),RIGHT(trading_client_detail!$F1411,LEN(trading_client_detail!$F1411)-1)))),"")</f>
        <v/>
      </c>
      <c r="B1411" t="str">
        <f>IF(AND(trading_client_detail!$A1411&lt;&gt;"",ROUND(trading_client_detail!$G1411,0)&lt;&gt;0),IF(OR(LEFT(trading_client_detail!$F1411,3)="USD",RIGHT(trading_client_detail!$F1411,3)="USD"),"",IF(NOT(ISERROR(VLOOKUP(trading_client_detail!$E1411,'asset_&amp;_open_positions'!$E:$M, 6, FALSE))),VLOOKUP(trading_client_detail!$E1411,'asset_&amp;_open_positions'!$E:$M, 6, FALSE),IF(NOT(ISERROR(VLOOKUP($A1411,'asset_&amp;_open_positions'!$E:$M, 6, FALSE))),VLOOKUP($A1411,'asset_&amp;_open_positions'!$E:$M, 6, FALSE),"ASSET"))),"")</f>
        <v/>
      </c>
      <c r="C1411" t="str">
        <f>IF(AND(trading_client_detail!$A1411&lt;&gt;"",ROUND(trading_client_detail!$G1411,0)&lt;&gt;0),IF(OR(LEFT(trading_client_detail!$F1411,3)="USD",RIGHT(trading_client_detail!$F1411,3)="USD"),"",IF(NOT(ISERROR(VLOOKUP(trading_client_detail!$E1411,'asset_&amp;_open_positions'!$E:$M, 6, FALSE))),VLOOKUP(trading_client_detail!$E1411,'asset_&amp;_open_positions'!$E:$M, 8, FALSE),IF(NOT(ISERROR(VLOOKUP($A1411,'asset_&amp;_open_positions'!$E:$M, 6, FALSE))),VLOOKUP($A1411,'asset_&amp;_open_positions'!$E:$M, 8, FALSE),1))),"")</f>
        <v/>
      </c>
      <c r="D1411" s="42" t="str">
        <f>IF(trading_client_detail!$A1411&lt;&gt;"",IF(OR(LEFT(trading_client_detail!$F1411,3)="USD",RIGHT(trading_client_detail!$F1411,3)="USD",LEFT(trading_client_detail!$F1411,3)="EUR",RIGHT(trading_client_detail!$F1411,3)="EUR"),"",trading_client_detail!$G1411),"")</f>
        <v/>
      </c>
    </row>
    <row r="1412" spans="1:4" x14ac:dyDescent="0.25">
      <c r="A1412" t="str">
        <f>IF(AND(trading_client_detail!$A1412&lt;&gt;"",ROUND(trading_client_detail!$G1412,0)&lt;&gt;0),IF(OR(LEFT(trading_client_detail!$F1412,3)="USD",RIGHT(trading_client_detail!$F1412,3)="USD",LEFT(trading_client_detail!$F1412,3)="EUR",RIGHT(trading_client_detail!$F1412,3)="EUR"),"",IF(NOT(ISERROR(VLOOKUP(trading_client_detail!$E1412,'asset_&amp;_open_positions'!$E:$M, 9, FALSE))),VLOOKUP(trading_client_detail!$E1412,'asset_&amp;_open_positions'!$E:$M, 9, FALSE),IF(NOT(ISERROR(VLOOKUP(trading_client_detail!$F1412,'asset_&amp;_open_positions'!$E:$M, 9, FALSE))),VLOOKUP(trading_client_detail!$F1412,'asset_&amp;_open_positions'!$E:$M, 9, FALSE),RIGHT(trading_client_detail!$F1412,LEN(trading_client_detail!$F1412)-1)))),"")</f>
        <v/>
      </c>
      <c r="B1412" t="str">
        <f>IF(AND(trading_client_detail!$A1412&lt;&gt;"",ROUND(trading_client_detail!$G1412,0)&lt;&gt;0),IF(OR(LEFT(trading_client_detail!$F1412,3)="USD",RIGHT(trading_client_detail!$F1412,3)="USD"),"",IF(NOT(ISERROR(VLOOKUP(trading_client_detail!$E1412,'asset_&amp;_open_positions'!$E:$M, 6, FALSE))),VLOOKUP(trading_client_detail!$E1412,'asset_&amp;_open_positions'!$E:$M, 6, FALSE),IF(NOT(ISERROR(VLOOKUP($A1412,'asset_&amp;_open_positions'!$E:$M, 6, FALSE))),VLOOKUP($A1412,'asset_&amp;_open_positions'!$E:$M, 6, FALSE),"ASSET"))),"")</f>
        <v/>
      </c>
      <c r="C1412" t="str">
        <f>IF(AND(trading_client_detail!$A1412&lt;&gt;"",ROUND(trading_client_detail!$G1412,0)&lt;&gt;0),IF(OR(LEFT(trading_client_detail!$F1412,3)="USD",RIGHT(trading_client_detail!$F1412,3)="USD"),"",IF(NOT(ISERROR(VLOOKUP(trading_client_detail!$E1412,'asset_&amp;_open_positions'!$E:$M, 6, FALSE))),VLOOKUP(trading_client_detail!$E1412,'asset_&amp;_open_positions'!$E:$M, 8, FALSE),IF(NOT(ISERROR(VLOOKUP($A1412,'asset_&amp;_open_positions'!$E:$M, 6, FALSE))),VLOOKUP($A1412,'asset_&amp;_open_positions'!$E:$M, 8, FALSE),1))),"")</f>
        <v/>
      </c>
      <c r="D1412" s="42" t="str">
        <f>IF(trading_client_detail!$A1412&lt;&gt;"",IF(OR(LEFT(trading_client_detail!$F1412,3)="USD",RIGHT(trading_client_detail!$F1412,3)="USD",LEFT(trading_client_detail!$F1412,3)="EUR",RIGHT(trading_client_detail!$F1412,3)="EUR"),"",trading_client_detail!$G1412),"")</f>
        <v/>
      </c>
    </row>
    <row r="1413" spans="1:4" x14ac:dyDescent="0.25">
      <c r="A1413" t="str">
        <f>IF(AND(trading_client_detail!$A1413&lt;&gt;"",ROUND(trading_client_detail!$G1413,0)&lt;&gt;0),IF(OR(LEFT(trading_client_detail!$F1413,3)="USD",RIGHT(trading_client_detail!$F1413,3)="USD",LEFT(trading_client_detail!$F1413,3)="EUR",RIGHT(trading_client_detail!$F1413,3)="EUR"),"",IF(NOT(ISERROR(VLOOKUP(trading_client_detail!$E1413,'asset_&amp;_open_positions'!$E:$M, 9, FALSE))),VLOOKUP(trading_client_detail!$E1413,'asset_&amp;_open_positions'!$E:$M, 9, FALSE),IF(NOT(ISERROR(VLOOKUP(trading_client_detail!$F1413,'asset_&amp;_open_positions'!$E:$M, 9, FALSE))),VLOOKUP(trading_client_detail!$F1413,'asset_&amp;_open_positions'!$E:$M, 9, FALSE),RIGHT(trading_client_detail!$F1413,LEN(trading_client_detail!$F1413)-1)))),"")</f>
        <v/>
      </c>
      <c r="B1413" t="str">
        <f>IF(AND(trading_client_detail!$A1413&lt;&gt;"",ROUND(trading_client_detail!$G1413,0)&lt;&gt;0),IF(OR(LEFT(trading_client_detail!$F1413,3)="USD",RIGHT(trading_client_detail!$F1413,3)="USD"),"",IF(NOT(ISERROR(VLOOKUP(trading_client_detail!$E1413,'asset_&amp;_open_positions'!$E:$M, 6, FALSE))),VLOOKUP(trading_client_detail!$E1413,'asset_&amp;_open_positions'!$E:$M, 6, FALSE),IF(NOT(ISERROR(VLOOKUP($A1413,'asset_&amp;_open_positions'!$E:$M, 6, FALSE))),VLOOKUP($A1413,'asset_&amp;_open_positions'!$E:$M, 6, FALSE),"ASSET"))),"")</f>
        <v/>
      </c>
      <c r="C1413" t="str">
        <f>IF(AND(trading_client_detail!$A1413&lt;&gt;"",ROUND(trading_client_detail!$G1413,0)&lt;&gt;0),IF(OR(LEFT(trading_client_detail!$F1413,3)="USD",RIGHT(trading_client_detail!$F1413,3)="USD"),"",IF(NOT(ISERROR(VLOOKUP(trading_client_detail!$E1413,'asset_&amp;_open_positions'!$E:$M, 6, FALSE))),VLOOKUP(trading_client_detail!$E1413,'asset_&amp;_open_positions'!$E:$M, 8, FALSE),IF(NOT(ISERROR(VLOOKUP($A1413,'asset_&amp;_open_positions'!$E:$M, 6, FALSE))),VLOOKUP($A1413,'asset_&amp;_open_positions'!$E:$M, 8, FALSE),1))),"")</f>
        <v/>
      </c>
      <c r="D1413" s="42" t="str">
        <f>IF(trading_client_detail!$A1413&lt;&gt;"",IF(OR(LEFT(trading_client_detail!$F1413,3)="USD",RIGHT(trading_client_detail!$F1413,3)="USD",LEFT(trading_client_detail!$F1413,3)="EUR",RIGHT(trading_client_detail!$F1413,3)="EUR"),"",trading_client_detail!$G1413),"")</f>
        <v/>
      </c>
    </row>
    <row r="1414" spans="1:4" x14ac:dyDescent="0.25">
      <c r="A1414" t="str">
        <f>IF(AND(trading_client_detail!$A1414&lt;&gt;"",ROUND(trading_client_detail!$G1414,0)&lt;&gt;0),IF(OR(LEFT(trading_client_detail!$F1414,3)="USD",RIGHT(trading_client_detail!$F1414,3)="USD",LEFT(trading_client_detail!$F1414,3)="EUR",RIGHT(trading_client_detail!$F1414,3)="EUR"),"",IF(NOT(ISERROR(VLOOKUP(trading_client_detail!$E1414,'asset_&amp;_open_positions'!$E:$M, 9, FALSE))),VLOOKUP(trading_client_detail!$E1414,'asset_&amp;_open_positions'!$E:$M, 9, FALSE),IF(NOT(ISERROR(VLOOKUP(trading_client_detail!$F1414,'asset_&amp;_open_positions'!$E:$M, 9, FALSE))),VLOOKUP(trading_client_detail!$F1414,'asset_&amp;_open_positions'!$E:$M, 9, FALSE),RIGHT(trading_client_detail!$F1414,LEN(trading_client_detail!$F1414)-1)))),"")</f>
        <v/>
      </c>
      <c r="B1414" t="str">
        <f>IF(AND(trading_client_detail!$A1414&lt;&gt;"",ROUND(trading_client_detail!$G1414,0)&lt;&gt;0),IF(OR(LEFT(trading_client_detail!$F1414,3)="USD",RIGHT(trading_client_detail!$F1414,3)="USD"),"",IF(NOT(ISERROR(VLOOKUP(trading_client_detail!$E1414,'asset_&amp;_open_positions'!$E:$M, 6, FALSE))),VLOOKUP(trading_client_detail!$E1414,'asset_&amp;_open_positions'!$E:$M, 6, FALSE),IF(NOT(ISERROR(VLOOKUP($A1414,'asset_&amp;_open_positions'!$E:$M, 6, FALSE))),VLOOKUP($A1414,'asset_&amp;_open_positions'!$E:$M, 6, FALSE),"ASSET"))),"")</f>
        <v/>
      </c>
      <c r="C1414" t="str">
        <f>IF(AND(trading_client_detail!$A1414&lt;&gt;"",ROUND(trading_client_detail!$G1414,0)&lt;&gt;0),IF(OR(LEFT(trading_client_detail!$F1414,3)="USD",RIGHT(trading_client_detail!$F1414,3)="USD"),"",IF(NOT(ISERROR(VLOOKUP(trading_client_detail!$E1414,'asset_&amp;_open_positions'!$E:$M, 6, FALSE))),VLOOKUP(trading_client_detail!$E1414,'asset_&amp;_open_positions'!$E:$M, 8, FALSE),IF(NOT(ISERROR(VLOOKUP($A1414,'asset_&amp;_open_positions'!$E:$M, 6, FALSE))),VLOOKUP($A1414,'asset_&amp;_open_positions'!$E:$M, 8, FALSE),1))),"")</f>
        <v/>
      </c>
      <c r="D1414" s="42" t="str">
        <f>IF(trading_client_detail!$A1414&lt;&gt;"",IF(OR(LEFT(trading_client_detail!$F1414,3)="USD",RIGHT(trading_client_detail!$F1414,3)="USD",LEFT(trading_client_detail!$F1414,3)="EUR",RIGHT(trading_client_detail!$F1414,3)="EUR"),"",trading_client_detail!$G1414),"")</f>
        <v/>
      </c>
    </row>
    <row r="1415" spans="1:4" x14ac:dyDescent="0.25">
      <c r="A1415" t="str">
        <f>IF(AND(trading_client_detail!$A1415&lt;&gt;"",ROUND(trading_client_detail!$G1415,0)&lt;&gt;0),IF(OR(LEFT(trading_client_detail!$F1415,3)="USD",RIGHT(trading_client_detail!$F1415,3)="USD",LEFT(trading_client_detail!$F1415,3)="EUR",RIGHT(trading_client_detail!$F1415,3)="EUR"),"",IF(NOT(ISERROR(VLOOKUP(trading_client_detail!$E1415,'asset_&amp;_open_positions'!$E:$M, 9, FALSE))),VLOOKUP(trading_client_detail!$E1415,'asset_&amp;_open_positions'!$E:$M, 9, FALSE),IF(NOT(ISERROR(VLOOKUP(trading_client_detail!$F1415,'asset_&amp;_open_positions'!$E:$M, 9, FALSE))),VLOOKUP(trading_client_detail!$F1415,'asset_&amp;_open_positions'!$E:$M, 9, FALSE),RIGHT(trading_client_detail!$F1415,LEN(trading_client_detail!$F1415)-1)))),"")</f>
        <v/>
      </c>
      <c r="B1415" t="str">
        <f>IF(AND(trading_client_detail!$A1415&lt;&gt;"",ROUND(trading_client_detail!$G1415,0)&lt;&gt;0),IF(OR(LEFT(trading_client_detail!$F1415,3)="USD",RIGHT(trading_client_detail!$F1415,3)="USD"),"",IF(NOT(ISERROR(VLOOKUP(trading_client_detail!$E1415,'asset_&amp;_open_positions'!$E:$M, 6, FALSE))),VLOOKUP(trading_client_detail!$E1415,'asset_&amp;_open_positions'!$E:$M, 6, FALSE),IF(NOT(ISERROR(VLOOKUP($A1415,'asset_&amp;_open_positions'!$E:$M, 6, FALSE))),VLOOKUP($A1415,'asset_&amp;_open_positions'!$E:$M, 6, FALSE),"ASSET"))),"")</f>
        <v/>
      </c>
      <c r="C1415" t="str">
        <f>IF(AND(trading_client_detail!$A1415&lt;&gt;"",ROUND(trading_client_detail!$G1415,0)&lt;&gt;0),IF(OR(LEFT(trading_client_detail!$F1415,3)="USD",RIGHT(trading_client_detail!$F1415,3)="USD"),"",IF(NOT(ISERROR(VLOOKUP(trading_client_detail!$E1415,'asset_&amp;_open_positions'!$E:$M, 6, FALSE))),VLOOKUP(trading_client_detail!$E1415,'asset_&amp;_open_positions'!$E:$M, 8, FALSE),IF(NOT(ISERROR(VLOOKUP($A1415,'asset_&amp;_open_positions'!$E:$M, 6, FALSE))),VLOOKUP($A1415,'asset_&amp;_open_positions'!$E:$M, 8, FALSE),1))),"")</f>
        <v/>
      </c>
      <c r="D1415" s="42" t="str">
        <f>IF(trading_client_detail!$A1415&lt;&gt;"",IF(OR(LEFT(trading_client_detail!$F1415,3)="USD",RIGHT(trading_client_detail!$F1415,3)="USD",LEFT(trading_client_detail!$F1415,3)="EUR",RIGHT(trading_client_detail!$F1415,3)="EUR"),"",trading_client_detail!$G1415),"")</f>
        <v/>
      </c>
    </row>
    <row r="1416" spans="1:4" x14ac:dyDescent="0.25">
      <c r="A1416" t="str">
        <f>IF(AND(trading_client_detail!$A1416&lt;&gt;"",ROUND(trading_client_detail!$G1416,0)&lt;&gt;0),IF(OR(LEFT(trading_client_detail!$F1416,3)="USD",RIGHT(trading_client_detail!$F1416,3)="USD",LEFT(trading_client_detail!$F1416,3)="EUR",RIGHT(trading_client_detail!$F1416,3)="EUR"),"",IF(NOT(ISERROR(VLOOKUP(trading_client_detail!$E1416,'asset_&amp;_open_positions'!$E:$M, 9, FALSE))),VLOOKUP(trading_client_detail!$E1416,'asset_&amp;_open_positions'!$E:$M, 9, FALSE),IF(NOT(ISERROR(VLOOKUP(trading_client_detail!$F1416,'asset_&amp;_open_positions'!$E:$M, 9, FALSE))),VLOOKUP(trading_client_detail!$F1416,'asset_&amp;_open_positions'!$E:$M, 9, FALSE),RIGHT(trading_client_detail!$F1416,LEN(trading_client_detail!$F1416)-1)))),"")</f>
        <v/>
      </c>
      <c r="B1416" t="str">
        <f>IF(AND(trading_client_detail!$A1416&lt;&gt;"",ROUND(trading_client_detail!$G1416,0)&lt;&gt;0),IF(OR(LEFT(trading_client_detail!$F1416,3)="USD",RIGHT(trading_client_detail!$F1416,3)="USD"),"",IF(NOT(ISERROR(VLOOKUP(trading_client_detail!$E1416,'asset_&amp;_open_positions'!$E:$M, 6, FALSE))),VLOOKUP(trading_client_detail!$E1416,'asset_&amp;_open_positions'!$E:$M, 6, FALSE),IF(NOT(ISERROR(VLOOKUP($A1416,'asset_&amp;_open_positions'!$E:$M, 6, FALSE))),VLOOKUP($A1416,'asset_&amp;_open_positions'!$E:$M, 6, FALSE),"ASSET"))),"")</f>
        <v/>
      </c>
      <c r="C1416" t="str">
        <f>IF(AND(trading_client_detail!$A1416&lt;&gt;"",ROUND(trading_client_detail!$G1416,0)&lt;&gt;0),IF(OR(LEFT(trading_client_detail!$F1416,3)="USD",RIGHT(trading_client_detail!$F1416,3)="USD"),"",IF(NOT(ISERROR(VLOOKUP(trading_client_detail!$E1416,'asset_&amp;_open_positions'!$E:$M, 6, FALSE))),VLOOKUP(trading_client_detail!$E1416,'asset_&amp;_open_positions'!$E:$M, 8, FALSE),IF(NOT(ISERROR(VLOOKUP($A1416,'asset_&amp;_open_positions'!$E:$M, 6, FALSE))),VLOOKUP($A1416,'asset_&amp;_open_positions'!$E:$M, 8, FALSE),1))),"")</f>
        <v/>
      </c>
      <c r="D1416" s="42" t="str">
        <f>IF(trading_client_detail!$A1416&lt;&gt;"",IF(OR(LEFT(trading_client_detail!$F1416,3)="USD",RIGHT(trading_client_detail!$F1416,3)="USD",LEFT(trading_client_detail!$F1416,3)="EUR",RIGHT(trading_client_detail!$F1416,3)="EUR"),"",trading_client_detail!$G1416),"")</f>
        <v/>
      </c>
    </row>
    <row r="1417" spans="1:4" x14ac:dyDescent="0.25">
      <c r="A1417" t="str">
        <f>IF(AND(trading_client_detail!$A1417&lt;&gt;"",ROUND(trading_client_detail!$G1417,0)&lt;&gt;0),IF(OR(LEFT(trading_client_detail!$F1417,3)="USD",RIGHT(trading_client_detail!$F1417,3)="USD",LEFT(trading_client_detail!$F1417,3)="EUR",RIGHT(trading_client_detail!$F1417,3)="EUR"),"",IF(NOT(ISERROR(VLOOKUP(trading_client_detail!$E1417,'asset_&amp;_open_positions'!$E:$M, 9, FALSE))),VLOOKUP(trading_client_detail!$E1417,'asset_&amp;_open_positions'!$E:$M, 9, FALSE),IF(NOT(ISERROR(VLOOKUP(trading_client_detail!$F1417,'asset_&amp;_open_positions'!$E:$M, 9, FALSE))),VLOOKUP(trading_client_detail!$F1417,'asset_&amp;_open_positions'!$E:$M, 9, FALSE),RIGHT(trading_client_detail!$F1417,LEN(trading_client_detail!$F1417)-1)))),"")</f>
        <v/>
      </c>
      <c r="B1417" t="str">
        <f>IF(AND(trading_client_detail!$A1417&lt;&gt;"",ROUND(trading_client_detail!$G1417,0)&lt;&gt;0),IF(OR(LEFT(trading_client_detail!$F1417,3)="USD",RIGHT(trading_client_detail!$F1417,3)="USD"),"",IF(NOT(ISERROR(VLOOKUP(trading_client_detail!$E1417,'asset_&amp;_open_positions'!$E:$M, 6, FALSE))),VLOOKUP(trading_client_detail!$E1417,'asset_&amp;_open_positions'!$E:$M, 6, FALSE),IF(NOT(ISERROR(VLOOKUP($A1417,'asset_&amp;_open_positions'!$E:$M, 6, FALSE))),VLOOKUP($A1417,'asset_&amp;_open_positions'!$E:$M, 6, FALSE),"ASSET"))),"")</f>
        <v/>
      </c>
      <c r="C1417" t="str">
        <f>IF(AND(trading_client_detail!$A1417&lt;&gt;"",ROUND(trading_client_detail!$G1417,0)&lt;&gt;0),IF(OR(LEFT(trading_client_detail!$F1417,3)="USD",RIGHT(trading_client_detail!$F1417,3)="USD"),"",IF(NOT(ISERROR(VLOOKUP(trading_client_detail!$E1417,'asset_&amp;_open_positions'!$E:$M, 6, FALSE))),VLOOKUP(trading_client_detail!$E1417,'asset_&amp;_open_positions'!$E:$M, 8, FALSE),IF(NOT(ISERROR(VLOOKUP($A1417,'asset_&amp;_open_positions'!$E:$M, 6, FALSE))),VLOOKUP($A1417,'asset_&amp;_open_positions'!$E:$M, 8, FALSE),1))),"")</f>
        <v/>
      </c>
      <c r="D1417" s="42" t="str">
        <f>IF(trading_client_detail!$A1417&lt;&gt;"",IF(OR(LEFT(trading_client_detail!$F1417,3)="USD",RIGHT(trading_client_detail!$F1417,3)="USD",LEFT(trading_client_detail!$F1417,3)="EUR",RIGHT(trading_client_detail!$F1417,3)="EUR"),"",trading_client_detail!$G1417),"")</f>
        <v/>
      </c>
    </row>
    <row r="1418" spans="1:4" x14ac:dyDescent="0.25">
      <c r="A1418" t="str">
        <f>IF(AND(trading_client_detail!$A1418&lt;&gt;"",ROUND(trading_client_detail!$G1418,0)&lt;&gt;0),IF(OR(LEFT(trading_client_detail!$F1418,3)="USD",RIGHT(trading_client_detail!$F1418,3)="USD",LEFT(trading_client_detail!$F1418,3)="EUR",RIGHT(trading_client_detail!$F1418,3)="EUR"),"",IF(NOT(ISERROR(VLOOKUP(trading_client_detail!$E1418,'asset_&amp;_open_positions'!$E:$M, 9, FALSE))),VLOOKUP(trading_client_detail!$E1418,'asset_&amp;_open_positions'!$E:$M, 9, FALSE),IF(NOT(ISERROR(VLOOKUP(trading_client_detail!$F1418,'asset_&amp;_open_positions'!$E:$M, 9, FALSE))),VLOOKUP(trading_client_detail!$F1418,'asset_&amp;_open_positions'!$E:$M, 9, FALSE),RIGHT(trading_client_detail!$F1418,LEN(trading_client_detail!$F1418)-1)))),"")</f>
        <v/>
      </c>
      <c r="B1418" t="str">
        <f>IF(AND(trading_client_detail!$A1418&lt;&gt;"",ROUND(trading_client_detail!$G1418,0)&lt;&gt;0),IF(OR(LEFT(trading_client_detail!$F1418,3)="USD",RIGHT(trading_client_detail!$F1418,3)="USD"),"",IF(NOT(ISERROR(VLOOKUP(trading_client_detail!$E1418,'asset_&amp;_open_positions'!$E:$M, 6, FALSE))),VLOOKUP(trading_client_detail!$E1418,'asset_&amp;_open_positions'!$E:$M, 6, FALSE),IF(NOT(ISERROR(VLOOKUP($A1418,'asset_&amp;_open_positions'!$E:$M, 6, FALSE))),VLOOKUP($A1418,'asset_&amp;_open_positions'!$E:$M, 6, FALSE),"ASSET"))),"")</f>
        <v/>
      </c>
      <c r="C1418" t="str">
        <f>IF(AND(trading_client_detail!$A1418&lt;&gt;"",ROUND(trading_client_detail!$G1418,0)&lt;&gt;0),IF(OR(LEFT(trading_client_detail!$F1418,3)="USD",RIGHT(trading_client_detail!$F1418,3)="USD"),"",IF(NOT(ISERROR(VLOOKUP(trading_client_detail!$E1418,'asset_&amp;_open_positions'!$E:$M, 6, FALSE))),VLOOKUP(trading_client_detail!$E1418,'asset_&amp;_open_positions'!$E:$M, 8, FALSE),IF(NOT(ISERROR(VLOOKUP($A1418,'asset_&amp;_open_positions'!$E:$M, 6, FALSE))),VLOOKUP($A1418,'asset_&amp;_open_positions'!$E:$M, 8, FALSE),1))),"")</f>
        <v/>
      </c>
      <c r="D1418" s="42" t="str">
        <f>IF(trading_client_detail!$A1418&lt;&gt;"",IF(OR(LEFT(trading_client_detail!$F1418,3)="USD",RIGHT(trading_client_detail!$F1418,3)="USD",LEFT(trading_client_detail!$F1418,3)="EUR",RIGHT(trading_client_detail!$F1418,3)="EUR"),"",trading_client_detail!$G1418),"")</f>
        <v/>
      </c>
    </row>
    <row r="1419" spans="1:4" x14ac:dyDescent="0.25">
      <c r="A1419" t="str">
        <f>IF(AND(trading_client_detail!$A1419&lt;&gt;"",ROUND(trading_client_detail!$G1419,0)&lt;&gt;0),IF(OR(LEFT(trading_client_detail!$F1419,3)="USD",RIGHT(trading_client_detail!$F1419,3)="USD",LEFT(trading_client_detail!$F1419,3)="EUR",RIGHT(trading_client_detail!$F1419,3)="EUR"),"",IF(NOT(ISERROR(VLOOKUP(trading_client_detail!$E1419,'asset_&amp;_open_positions'!$E:$M, 9, FALSE))),VLOOKUP(trading_client_detail!$E1419,'asset_&amp;_open_positions'!$E:$M, 9, FALSE),IF(NOT(ISERROR(VLOOKUP(trading_client_detail!$F1419,'asset_&amp;_open_positions'!$E:$M, 9, FALSE))),VLOOKUP(trading_client_detail!$F1419,'asset_&amp;_open_positions'!$E:$M, 9, FALSE),RIGHT(trading_client_detail!$F1419,LEN(trading_client_detail!$F1419)-1)))),"")</f>
        <v/>
      </c>
      <c r="B1419" t="str">
        <f>IF(AND(trading_client_detail!$A1419&lt;&gt;"",ROUND(trading_client_detail!$G1419,0)&lt;&gt;0),IF(OR(LEFT(trading_client_detail!$F1419,3)="USD",RIGHT(trading_client_detail!$F1419,3)="USD"),"",IF(NOT(ISERROR(VLOOKUP(trading_client_detail!$E1419,'asset_&amp;_open_positions'!$E:$M, 6, FALSE))),VLOOKUP(trading_client_detail!$E1419,'asset_&amp;_open_positions'!$E:$M, 6, FALSE),IF(NOT(ISERROR(VLOOKUP($A1419,'asset_&amp;_open_positions'!$E:$M, 6, FALSE))),VLOOKUP($A1419,'asset_&amp;_open_positions'!$E:$M, 6, FALSE),"ASSET"))),"")</f>
        <v/>
      </c>
      <c r="C1419" t="str">
        <f>IF(AND(trading_client_detail!$A1419&lt;&gt;"",ROUND(trading_client_detail!$G1419,0)&lt;&gt;0),IF(OR(LEFT(trading_client_detail!$F1419,3)="USD",RIGHT(trading_client_detail!$F1419,3)="USD"),"",IF(NOT(ISERROR(VLOOKUP(trading_client_detail!$E1419,'asset_&amp;_open_positions'!$E:$M, 6, FALSE))),VLOOKUP(trading_client_detail!$E1419,'asset_&amp;_open_positions'!$E:$M, 8, FALSE),IF(NOT(ISERROR(VLOOKUP($A1419,'asset_&amp;_open_positions'!$E:$M, 6, FALSE))),VLOOKUP($A1419,'asset_&amp;_open_positions'!$E:$M, 8, FALSE),1))),"")</f>
        <v/>
      </c>
      <c r="D1419" s="42" t="str">
        <f>IF(trading_client_detail!$A1419&lt;&gt;"",IF(OR(LEFT(trading_client_detail!$F1419,3)="USD",RIGHT(trading_client_detail!$F1419,3)="USD",LEFT(trading_client_detail!$F1419,3)="EUR",RIGHT(trading_client_detail!$F1419,3)="EUR"),"",trading_client_detail!$G1419),"")</f>
        <v/>
      </c>
    </row>
    <row r="1420" spans="1:4" x14ac:dyDescent="0.25">
      <c r="A1420" t="str">
        <f>IF(AND(trading_client_detail!$A1420&lt;&gt;"",ROUND(trading_client_detail!$G1420,0)&lt;&gt;0),IF(OR(LEFT(trading_client_detail!$F1420,3)="USD",RIGHT(trading_client_detail!$F1420,3)="USD",LEFT(trading_client_detail!$F1420,3)="EUR",RIGHT(trading_client_detail!$F1420,3)="EUR"),"",IF(NOT(ISERROR(VLOOKUP(trading_client_detail!$E1420,'asset_&amp;_open_positions'!$E:$M, 9, FALSE))),VLOOKUP(trading_client_detail!$E1420,'asset_&amp;_open_positions'!$E:$M, 9, FALSE),IF(NOT(ISERROR(VLOOKUP(trading_client_detail!$F1420,'asset_&amp;_open_positions'!$E:$M, 9, FALSE))),VLOOKUP(trading_client_detail!$F1420,'asset_&amp;_open_positions'!$E:$M, 9, FALSE),RIGHT(trading_client_detail!$F1420,LEN(trading_client_detail!$F1420)-1)))),"")</f>
        <v/>
      </c>
      <c r="B1420" t="str">
        <f>IF(AND(trading_client_detail!$A1420&lt;&gt;"",ROUND(trading_client_detail!$G1420,0)&lt;&gt;0),IF(OR(LEFT(trading_client_detail!$F1420,3)="USD",RIGHT(trading_client_detail!$F1420,3)="USD"),"",IF(NOT(ISERROR(VLOOKUP(trading_client_detail!$E1420,'asset_&amp;_open_positions'!$E:$M, 6, FALSE))),VLOOKUP(trading_client_detail!$E1420,'asset_&amp;_open_positions'!$E:$M, 6, FALSE),IF(NOT(ISERROR(VLOOKUP($A1420,'asset_&amp;_open_positions'!$E:$M, 6, FALSE))),VLOOKUP($A1420,'asset_&amp;_open_positions'!$E:$M, 6, FALSE),"ASSET"))),"")</f>
        <v/>
      </c>
      <c r="C1420" t="str">
        <f>IF(AND(trading_client_detail!$A1420&lt;&gt;"",ROUND(trading_client_detail!$G1420,0)&lt;&gt;0),IF(OR(LEFT(trading_client_detail!$F1420,3)="USD",RIGHT(trading_client_detail!$F1420,3)="USD"),"",IF(NOT(ISERROR(VLOOKUP(trading_client_detail!$E1420,'asset_&amp;_open_positions'!$E:$M, 6, FALSE))),VLOOKUP(trading_client_detail!$E1420,'asset_&amp;_open_positions'!$E:$M, 8, FALSE),IF(NOT(ISERROR(VLOOKUP($A1420,'asset_&amp;_open_positions'!$E:$M, 6, FALSE))),VLOOKUP($A1420,'asset_&amp;_open_positions'!$E:$M, 8, FALSE),1))),"")</f>
        <v/>
      </c>
      <c r="D1420" s="42" t="str">
        <f>IF(trading_client_detail!$A1420&lt;&gt;"",IF(OR(LEFT(trading_client_detail!$F1420,3)="USD",RIGHT(trading_client_detail!$F1420,3)="USD",LEFT(trading_client_detail!$F1420,3)="EUR",RIGHT(trading_client_detail!$F1420,3)="EUR"),"",trading_client_detail!$G1420),"")</f>
        <v/>
      </c>
    </row>
    <row r="1421" spans="1:4" x14ac:dyDescent="0.25">
      <c r="A1421" t="str">
        <f>IF(AND(trading_client_detail!$A1421&lt;&gt;"",ROUND(trading_client_detail!$G1421,0)&lt;&gt;0),IF(OR(LEFT(trading_client_detail!$F1421,3)="USD",RIGHT(trading_client_detail!$F1421,3)="USD",LEFT(trading_client_detail!$F1421,3)="EUR",RIGHT(trading_client_detail!$F1421,3)="EUR"),"",IF(NOT(ISERROR(VLOOKUP(trading_client_detail!$E1421,'asset_&amp;_open_positions'!$E:$M, 9, FALSE))),VLOOKUP(trading_client_detail!$E1421,'asset_&amp;_open_positions'!$E:$M, 9, FALSE),IF(NOT(ISERROR(VLOOKUP(trading_client_detail!$F1421,'asset_&amp;_open_positions'!$E:$M, 9, FALSE))),VLOOKUP(trading_client_detail!$F1421,'asset_&amp;_open_positions'!$E:$M, 9, FALSE),RIGHT(trading_client_detail!$F1421,LEN(trading_client_detail!$F1421)-1)))),"")</f>
        <v/>
      </c>
      <c r="B1421" t="str">
        <f>IF(AND(trading_client_detail!$A1421&lt;&gt;"",ROUND(trading_client_detail!$G1421,0)&lt;&gt;0),IF(OR(LEFT(trading_client_detail!$F1421,3)="USD",RIGHT(trading_client_detail!$F1421,3)="USD"),"",IF(NOT(ISERROR(VLOOKUP(trading_client_detail!$E1421,'asset_&amp;_open_positions'!$E:$M, 6, FALSE))),VLOOKUP(trading_client_detail!$E1421,'asset_&amp;_open_positions'!$E:$M, 6, FALSE),IF(NOT(ISERROR(VLOOKUP($A1421,'asset_&amp;_open_positions'!$E:$M, 6, FALSE))),VLOOKUP($A1421,'asset_&amp;_open_positions'!$E:$M, 6, FALSE),"ASSET"))),"")</f>
        <v/>
      </c>
      <c r="C1421" t="str">
        <f>IF(AND(trading_client_detail!$A1421&lt;&gt;"",ROUND(trading_client_detail!$G1421,0)&lt;&gt;0),IF(OR(LEFT(trading_client_detail!$F1421,3)="USD",RIGHT(trading_client_detail!$F1421,3)="USD"),"",IF(NOT(ISERROR(VLOOKUP(trading_client_detail!$E1421,'asset_&amp;_open_positions'!$E:$M, 6, FALSE))),VLOOKUP(trading_client_detail!$E1421,'asset_&amp;_open_positions'!$E:$M, 8, FALSE),IF(NOT(ISERROR(VLOOKUP($A1421,'asset_&amp;_open_positions'!$E:$M, 6, FALSE))),VLOOKUP($A1421,'asset_&amp;_open_positions'!$E:$M, 8, FALSE),1))),"")</f>
        <v/>
      </c>
      <c r="D1421" s="42" t="str">
        <f>IF(trading_client_detail!$A1421&lt;&gt;"",IF(OR(LEFT(trading_client_detail!$F1421,3)="USD",RIGHT(trading_client_detail!$F1421,3)="USD",LEFT(trading_client_detail!$F1421,3)="EUR",RIGHT(trading_client_detail!$F1421,3)="EUR"),"",trading_client_detail!$G1421),"")</f>
        <v/>
      </c>
    </row>
    <row r="1422" spans="1:4" x14ac:dyDescent="0.25">
      <c r="A1422" t="str">
        <f>IF(AND(trading_client_detail!$A1422&lt;&gt;"",ROUND(trading_client_detail!$G1422,0)&lt;&gt;0),IF(OR(LEFT(trading_client_detail!$F1422,3)="USD",RIGHT(trading_client_detail!$F1422,3)="USD",LEFT(trading_client_detail!$F1422,3)="EUR",RIGHT(trading_client_detail!$F1422,3)="EUR"),"",IF(NOT(ISERROR(VLOOKUP(trading_client_detail!$E1422,'asset_&amp;_open_positions'!$E:$M, 9, FALSE))),VLOOKUP(trading_client_detail!$E1422,'asset_&amp;_open_positions'!$E:$M, 9, FALSE),IF(NOT(ISERROR(VLOOKUP(trading_client_detail!$F1422,'asset_&amp;_open_positions'!$E:$M, 9, FALSE))),VLOOKUP(trading_client_detail!$F1422,'asset_&amp;_open_positions'!$E:$M, 9, FALSE),RIGHT(trading_client_detail!$F1422,LEN(trading_client_detail!$F1422)-1)))),"")</f>
        <v/>
      </c>
      <c r="B1422" t="str">
        <f>IF(AND(trading_client_detail!$A1422&lt;&gt;"",ROUND(trading_client_detail!$G1422,0)&lt;&gt;0),IF(OR(LEFT(trading_client_detail!$F1422,3)="USD",RIGHT(trading_client_detail!$F1422,3)="USD"),"",IF(NOT(ISERROR(VLOOKUP(trading_client_detail!$E1422,'asset_&amp;_open_positions'!$E:$M, 6, FALSE))),VLOOKUP(trading_client_detail!$E1422,'asset_&amp;_open_positions'!$E:$M, 6, FALSE),IF(NOT(ISERROR(VLOOKUP($A1422,'asset_&amp;_open_positions'!$E:$M, 6, FALSE))),VLOOKUP($A1422,'asset_&amp;_open_positions'!$E:$M, 6, FALSE),"ASSET"))),"")</f>
        <v/>
      </c>
      <c r="C1422" t="str">
        <f>IF(AND(trading_client_detail!$A1422&lt;&gt;"",ROUND(trading_client_detail!$G1422,0)&lt;&gt;0),IF(OR(LEFT(trading_client_detail!$F1422,3)="USD",RIGHT(trading_client_detail!$F1422,3)="USD"),"",IF(NOT(ISERROR(VLOOKUP(trading_client_detail!$E1422,'asset_&amp;_open_positions'!$E:$M, 6, FALSE))),VLOOKUP(trading_client_detail!$E1422,'asset_&amp;_open_positions'!$E:$M, 8, FALSE),IF(NOT(ISERROR(VLOOKUP($A1422,'asset_&amp;_open_positions'!$E:$M, 6, FALSE))),VLOOKUP($A1422,'asset_&amp;_open_positions'!$E:$M, 8, FALSE),1))),"")</f>
        <v/>
      </c>
      <c r="D1422" s="42" t="str">
        <f>IF(trading_client_detail!$A1422&lt;&gt;"",IF(OR(LEFT(trading_client_detail!$F1422,3)="USD",RIGHT(trading_client_detail!$F1422,3)="USD",LEFT(trading_client_detail!$F1422,3)="EUR",RIGHT(trading_client_detail!$F1422,3)="EUR"),"",trading_client_detail!$G1422),"")</f>
        <v/>
      </c>
    </row>
    <row r="1423" spans="1:4" x14ac:dyDescent="0.25">
      <c r="A1423" t="str">
        <f>IF(AND(trading_client_detail!$A1423&lt;&gt;"",ROUND(trading_client_detail!$G1423,0)&lt;&gt;0),IF(OR(LEFT(trading_client_detail!$F1423,3)="USD",RIGHT(trading_client_detail!$F1423,3)="USD",LEFT(trading_client_detail!$F1423,3)="EUR",RIGHT(trading_client_detail!$F1423,3)="EUR"),"",IF(NOT(ISERROR(VLOOKUP(trading_client_detail!$E1423,'asset_&amp;_open_positions'!$E:$M, 9, FALSE))),VLOOKUP(trading_client_detail!$E1423,'asset_&amp;_open_positions'!$E:$M, 9, FALSE),IF(NOT(ISERROR(VLOOKUP(trading_client_detail!$F1423,'asset_&amp;_open_positions'!$E:$M, 9, FALSE))),VLOOKUP(trading_client_detail!$F1423,'asset_&amp;_open_positions'!$E:$M, 9, FALSE),RIGHT(trading_client_detail!$F1423,LEN(trading_client_detail!$F1423)-1)))),"")</f>
        <v/>
      </c>
      <c r="B1423" t="str">
        <f>IF(AND(trading_client_detail!$A1423&lt;&gt;"",ROUND(trading_client_detail!$G1423,0)&lt;&gt;0),IF(OR(LEFT(trading_client_detail!$F1423,3)="USD",RIGHT(trading_client_detail!$F1423,3)="USD"),"",IF(NOT(ISERROR(VLOOKUP(trading_client_detail!$E1423,'asset_&amp;_open_positions'!$E:$M, 6, FALSE))),VLOOKUP(trading_client_detail!$E1423,'asset_&amp;_open_positions'!$E:$M, 6, FALSE),IF(NOT(ISERROR(VLOOKUP($A1423,'asset_&amp;_open_positions'!$E:$M, 6, FALSE))),VLOOKUP($A1423,'asset_&amp;_open_positions'!$E:$M, 6, FALSE),"ASSET"))),"")</f>
        <v/>
      </c>
      <c r="C1423" t="str">
        <f>IF(AND(trading_client_detail!$A1423&lt;&gt;"",ROUND(trading_client_detail!$G1423,0)&lt;&gt;0),IF(OR(LEFT(trading_client_detail!$F1423,3)="USD",RIGHT(trading_client_detail!$F1423,3)="USD"),"",IF(NOT(ISERROR(VLOOKUP(trading_client_detail!$E1423,'asset_&amp;_open_positions'!$E:$M, 6, FALSE))),VLOOKUP(trading_client_detail!$E1423,'asset_&amp;_open_positions'!$E:$M, 8, FALSE),IF(NOT(ISERROR(VLOOKUP($A1423,'asset_&amp;_open_positions'!$E:$M, 6, FALSE))),VLOOKUP($A1423,'asset_&amp;_open_positions'!$E:$M, 8, FALSE),1))),"")</f>
        <v/>
      </c>
      <c r="D1423" s="42" t="str">
        <f>IF(trading_client_detail!$A1423&lt;&gt;"",IF(OR(LEFT(trading_client_detail!$F1423,3)="USD",RIGHT(trading_client_detail!$F1423,3)="USD",LEFT(trading_client_detail!$F1423,3)="EUR",RIGHT(trading_client_detail!$F1423,3)="EUR"),"",trading_client_detail!$G1423),"")</f>
        <v/>
      </c>
    </row>
    <row r="1424" spans="1:4" x14ac:dyDescent="0.25">
      <c r="A1424" t="str">
        <f>IF(AND(trading_client_detail!$A1424&lt;&gt;"",ROUND(trading_client_detail!$G1424,0)&lt;&gt;0),IF(OR(LEFT(trading_client_detail!$F1424,3)="USD",RIGHT(trading_client_detail!$F1424,3)="USD",LEFT(trading_client_detail!$F1424,3)="EUR",RIGHT(trading_client_detail!$F1424,3)="EUR"),"",IF(NOT(ISERROR(VLOOKUP(trading_client_detail!$E1424,'asset_&amp;_open_positions'!$E:$M, 9, FALSE))),VLOOKUP(trading_client_detail!$E1424,'asset_&amp;_open_positions'!$E:$M, 9, FALSE),IF(NOT(ISERROR(VLOOKUP(trading_client_detail!$F1424,'asset_&amp;_open_positions'!$E:$M, 9, FALSE))),VLOOKUP(trading_client_detail!$F1424,'asset_&amp;_open_positions'!$E:$M, 9, FALSE),RIGHT(trading_client_detail!$F1424,LEN(trading_client_detail!$F1424)-1)))),"")</f>
        <v/>
      </c>
      <c r="B1424" t="str">
        <f>IF(AND(trading_client_detail!$A1424&lt;&gt;"",ROUND(trading_client_detail!$G1424,0)&lt;&gt;0),IF(OR(LEFT(trading_client_detail!$F1424,3)="USD",RIGHT(trading_client_detail!$F1424,3)="USD"),"",IF(NOT(ISERROR(VLOOKUP(trading_client_detail!$E1424,'asset_&amp;_open_positions'!$E:$M, 6, FALSE))),VLOOKUP(trading_client_detail!$E1424,'asset_&amp;_open_positions'!$E:$M, 6, FALSE),IF(NOT(ISERROR(VLOOKUP($A1424,'asset_&amp;_open_positions'!$E:$M, 6, FALSE))),VLOOKUP($A1424,'asset_&amp;_open_positions'!$E:$M, 6, FALSE),"ASSET"))),"")</f>
        <v/>
      </c>
      <c r="C1424" t="str">
        <f>IF(AND(trading_client_detail!$A1424&lt;&gt;"",ROUND(trading_client_detail!$G1424,0)&lt;&gt;0),IF(OR(LEFT(trading_client_detail!$F1424,3)="USD",RIGHT(trading_client_detail!$F1424,3)="USD"),"",IF(NOT(ISERROR(VLOOKUP(trading_client_detail!$E1424,'asset_&amp;_open_positions'!$E:$M, 6, FALSE))),VLOOKUP(trading_client_detail!$E1424,'asset_&amp;_open_positions'!$E:$M, 8, FALSE),IF(NOT(ISERROR(VLOOKUP($A1424,'asset_&amp;_open_positions'!$E:$M, 6, FALSE))),VLOOKUP($A1424,'asset_&amp;_open_positions'!$E:$M, 8, FALSE),1))),"")</f>
        <v/>
      </c>
      <c r="D1424" s="42" t="str">
        <f>IF(trading_client_detail!$A1424&lt;&gt;"",IF(OR(LEFT(trading_client_detail!$F1424,3)="USD",RIGHT(trading_client_detail!$F1424,3)="USD",LEFT(trading_client_detail!$F1424,3)="EUR",RIGHT(trading_client_detail!$F1424,3)="EUR"),"",trading_client_detail!$G1424),"")</f>
        <v/>
      </c>
    </row>
    <row r="1425" spans="1:4" x14ac:dyDescent="0.25">
      <c r="A1425" t="str">
        <f>IF(AND(trading_client_detail!$A1425&lt;&gt;"",ROUND(trading_client_detail!$G1425,0)&lt;&gt;0),IF(OR(LEFT(trading_client_detail!$F1425,3)="USD",RIGHT(trading_client_detail!$F1425,3)="USD",LEFT(trading_client_detail!$F1425,3)="EUR",RIGHT(trading_client_detail!$F1425,3)="EUR"),"",IF(NOT(ISERROR(VLOOKUP(trading_client_detail!$E1425,'asset_&amp;_open_positions'!$E:$M, 9, FALSE))),VLOOKUP(trading_client_detail!$E1425,'asset_&amp;_open_positions'!$E:$M, 9, FALSE),IF(NOT(ISERROR(VLOOKUP(trading_client_detail!$F1425,'asset_&amp;_open_positions'!$E:$M, 9, FALSE))),VLOOKUP(trading_client_detail!$F1425,'asset_&amp;_open_positions'!$E:$M, 9, FALSE),RIGHT(trading_client_detail!$F1425,LEN(trading_client_detail!$F1425)-1)))),"")</f>
        <v/>
      </c>
      <c r="B1425" t="str">
        <f>IF(AND(trading_client_detail!$A1425&lt;&gt;"",ROUND(trading_client_detail!$G1425,0)&lt;&gt;0),IF(OR(LEFT(trading_client_detail!$F1425,3)="USD",RIGHT(trading_client_detail!$F1425,3)="USD"),"",IF(NOT(ISERROR(VLOOKUP(trading_client_detail!$E1425,'asset_&amp;_open_positions'!$E:$M, 6, FALSE))),VLOOKUP(trading_client_detail!$E1425,'asset_&amp;_open_positions'!$E:$M, 6, FALSE),IF(NOT(ISERROR(VLOOKUP($A1425,'asset_&amp;_open_positions'!$E:$M, 6, FALSE))),VLOOKUP($A1425,'asset_&amp;_open_positions'!$E:$M, 6, FALSE),"ASSET"))),"")</f>
        <v/>
      </c>
      <c r="C1425" t="str">
        <f>IF(AND(trading_client_detail!$A1425&lt;&gt;"",ROUND(trading_client_detail!$G1425,0)&lt;&gt;0),IF(OR(LEFT(trading_client_detail!$F1425,3)="USD",RIGHT(trading_client_detail!$F1425,3)="USD"),"",IF(NOT(ISERROR(VLOOKUP(trading_client_detail!$E1425,'asset_&amp;_open_positions'!$E:$M, 6, FALSE))),VLOOKUP(trading_client_detail!$E1425,'asset_&amp;_open_positions'!$E:$M, 8, FALSE),IF(NOT(ISERROR(VLOOKUP($A1425,'asset_&amp;_open_positions'!$E:$M, 6, FALSE))),VLOOKUP($A1425,'asset_&amp;_open_positions'!$E:$M, 8, FALSE),1))),"")</f>
        <v/>
      </c>
      <c r="D1425" s="42" t="str">
        <f>IF(trading_client_detail!$A1425&lt;&gt;"",IF(OR(LEFT(trading_client_detail!$F1425,3)="USD",RIGHT(trading_client_detail!$F1425,3)="USD",LEFT(trading_client_detail!$F1425,3)="EUR",RIGHT(trading_client_detail!$F1425,3)="EUR"),"",trading_client_detail!$G1425),"")</f>
        <v/>
      </c>
    </row>
    <row r="1426" spans="1:4" x14ac:dyDescent="0.25">
      <c r="A1426" t="str">
        <f>IF(AND(trading_client_detail!$A1426&lt;&gt;"",ROUND(trading_client_detail!$G1426,0)&lt;&gt;0),IF(OR(LEFT(trading_client_detail!$F1426,3)="USD",RIGHT(trading_client_detail!$F1426,3)="USD",LEFT(trading_client_detail!$F1426,3)="EUR",RIGHT(trading_client_detail!$F1426,3)="EUR"),"",IF(NOT(ISERROR(VLOOKUP(trading_client_detail!$E1426,'asset_&amp;_open_positions'!$E:$M, 9, FALSE))),VLOOKUP(trading_client_detail!$E1426,'asset_&amp;_open_positions'!$E:$M, 9, FALSE),IF(NOT(ISERROR(VLOOKUP(trading_client_detail!$F1426,'asset_&amp;_open_positions'!$E:$M, 9, FALSE))),VLOOKUP(trading_client_detail!$F1426,'asset_&amp;_open_positions'!$E:$M, 9, FALSE),RIGHT(trading_client_detail!$F1426,LEN(trading_client_detail!$F1426)-1)))),"")</f>
        <v/>
      </c>
      <c r="B1426" t="str">
        <f>IF(AND(trading_client_detail!$A1426&lt;&gt;"",ROUND(trading_client_detail!$G1426,0)&lt;&gt;0),IF(OR(LEFT(trading_client_detail!$F1426,3)="USD",RIGHT(trading_client_detail!$F1426,3)="USD"),"",IF(NOT(ISERROR(VLOOKUP(trading_client_detail!$E1426,'asset_&amp;_open_positions'!$E:$M, 6, FALSE))),VLOOKUP(trading_client_detail!$E1426,'asset_&amp;_open_positions'!$E:$M, 6, FALSE),IF(NOT(ISERROR(VLOOKUP($A1426,'asset_&amp;_open_positions'!$E:$M, 6, FALSE))),VLOOKUP($A1426,'asset_&amp;_open_positions'!$E:$M, 6, FALSE),"ASSET"))),"")</f>
        <v/>
      </c>
      <c r="C1426" t="str">
        <f>IF(AND(trading_client_detail!$A1426&lt;&gt;"",ROUND(trading_client_detail!$G1426,0)&lt;&gt;0),IF(OR(LEFT(trading_client_detail!$F1426,3)="USD",RIGHT(trading_client_detail!$F1426,3)="USD"),"",IF(NOT(ISERROR(VLOOKUP(trading_client_detail!$E1426,'asset_&amp;_open_positions'!$E:$M, 6, FALSE))),VLOOKUP(trading_client_detail!$E1426,'asset_&amp;_open_positions'!$E:$M, 8, FALSE),IF(NOT(ISERROR(VLOOKUP($A1426,'asset_&amp;_open_positions'!$E:$M, 6, FALSE))),VLOOKUP($A1426,'asset_&amp;_open_positions'!$E:$M, 8, FALSE),1))),"")</f>
        <v/>
      </c>
      <c r="D1426" s="42" t="str">
        <f>IF(trading_client_detail!$A1426&lt;&gt;"",IF(OR(LEFT(trading_client_detail!$F1426,3)="USD",RIGHT(trading_client_detail!$F1426,3)="USD",LEFT(trading_client_detail!$F1426,3)="EUR",RIGHT(trading_client_detail!$F1426,3)="EUR"),"",trading_client_detail!$G1426),"")</f>
        <v/>
      </c>
    </row>
    <row r="1427" spans="1:4" x14ac:dyDescent="0.25">
      <c r="A1427" t="str">
        <f>IF(AND(trading_client_detail!$A1427&lt;&gt;"",ROUND(trading_client_detail!$G1427,0)&lt;&gt;0),IF(OR(LEFT(trading_client_detail!$F1427,3)="USD",RIGHT(trading_client_detail!$F1427,3)="USD",LEFT(trading_client_detail!$F1427,3)="EUR",RIGHT(trading_client_detail!$F1427,3)="EUR"),"",IF(NOT(ISERROR(VLOOKUP(trading_client_detail!$E1427,'asset_&amp;_open_positions'!$E:$M, 9, FALSE))),VLOOKUP(trading_client_detail!$E1427,'asset_&amp;_open_positions'!$E:$M, 9, FALSE),IF(NOT(ISERROR(VLOOKUP(trading_client_detail!$F1427,'asset_&amp;_open_positions'!$E:$M, 9, FALSE))),VLOOKUP(trading_client_detail!$F1427,'asset_&amp;_open_positions'!$E:$M, 9, FALSE),RIGHT(trading_client_detail!$F1427,LEN(trading_client_detail!$F1427)-1)))),"")</f>
        <v/>
      </c>
      <c r="B1427" t="str">
        <f>IF(AND(trading_client_detail!$A1427&lt;&gt;"",ROUND(trading_client_detail!$G1427,0)&lt;&gt;0),IF(OR(LEFT(trading_client_detail!$F1427,3)="USD",RIGHT(trading_client_detail!$F1427,3)="USD"),"",IF(NOT(ISERROR(VLOOKUP(trading_client_detail!$E1427,'asset_&amp;_open_positions'!$E:$M, 6, FALSE))),VLOOKUP(trading_client_detail!$E1427,'asset_&amp;_open_positions'!$E:$M, 6, FALSE),IF(NOT(ISERROR(VLOOKUP($A1427,'asset_&amp;_open_positions'!$E:$M, 6, FALSE))),VLOOKUP($A1427,'asset_&amp;_open_positions'!$E:$M, 6, FALSE),"ASSET"))),"")</f>
        <v/>
      </c>
      <c r="C1427" t="str">
        <f>IF(AND(trading_client_detail!$A1427&lt;&gt;"",ROUND(trading_client_detail!$G1427,0)&lt;&gt;0),IF(OR(LEFT(trading_client_detail!$F1427,3)="USD",RIGHT(trading_client_detail!$F1427,3)="USD"),"",IF(NOT(ISERROR(VLOOKUP(trading_client_detail!$E1427,'asset_&amp;_open_positions'!$E:$M, 6, FALSE))),VLOOKUP(trading_client_detail!$E1427,'asset_&amp;_open_positions'!$E:$M, 8, FALSE),IF(NOT(ISERROR(VLOOKUP($A1427,'asset_&amp;_open_positions'!$E:$M, 6, FALSE))),VLOOKUP($A1427,'asset_&amp;_open_positions'!$E:$M, 8, FALSE),1))),"")</f>
        <v/>
      </c>
      <c r="D1427" s="42" t="str">
        <f>IF(trading_client_detail!$A1427&lt;&gt;"",IF(OR(LEFT(trading_client_detail!$F1427,3)="USD",RIGHT(trading_client_detail!$F1427,3)="USD",LEFT(trading_client_detail!$F1427,3)="EUR",RIGHT(trading_client_detail!$F1427,3)="EUR"),"",trading_client_detail!$G1427),"")</f>
        <v/>
      </c>
    </row>
    <row r="1428" spans="1:4" x14ac:dyDescent="0.25">
      <c r="A1428" t="str">
        <f>IF(AND(trading_client_detail!$A1428&lt;&gt;"",ROUND(trading_client_detail!$G1428,0)&lt;&gt;0),IF(OR(LEFT(trading_client_detail!$F1428,3)="USD",RIGHT(trading_client_detail!$F1428,3)="USD",LEFT(trading_client_detail!$F1428,3)="EUR",RIGHT(trading_client_detail!$F1428,3)="EUR"),"",IF(NOT(ISERROR(VLOOKUP(trading_client_detail!$E1428,'asset_&amp;_open_positions'!$E:$M, 9, FALSE))),VLOOKUP(trading_client_detail!$E1428,'asset_&amp;_open_positions'!$E:$M, 9, FALSE),IF(NOT(ISERROR(VLOOKUP(trading_client_detail!$F1428,'asset_&amp;_open_positions'!$E:$M, 9, FALSE))),VLOOKUP(trading_client_detail!$F1428,'asset_&amp;_open_positions'!$E:$M, 9, FALSE),RIGHT(trading_client_detail!$F1428,LEN(trading_client_detail!$F1428)-1)))),"")</f>
        <v/>
      </c>
      <c r="B1428" t="str">
        <f>IF(AND(trading_client_detail!$A1428&lt;&gt;"",ROUND(trading_client_detail!$G1428,0)&lt;&gt;0),IF(OR(LEFT(trading_client_detail!$F1428,3)="USD",RIGHT(trading_client_detail!$F1428,3)="USD"),"",IF(NOT(ISERROR(VLOOKUP(trading_client_detail!$E1428,'asset_&amp;_open_positions'!$E:$M, 6, FALSE))),VLOOKUP(trading_client_detail!$E1428,'asset_&amp;_open_positions'!$E:$M, 6, FALSE),IF(NOT(ISERROR(VLOOKUP($A1428,'asset_&amp;_open_positions'!$E:$M, 6, FALSE))),VLOOKUP($A1428,'asset_&amp;_open_positions'!$E:$M, 6, FALSE),"ASSET"))),"")</f>
        <v/>
      </c>
      <c r="C1428" t="str">
        <f>IF(AND(trading_client_detail!$A1428&lt;&gt;"",ROUND(trading_client_detail!$G1428,0)&lt;&gt;0),IF(OR(LEFT(trading_client_detail!$F1428,3)="USD",RIGHT(trading_client_detail!$F1428,3)="USD"),"",IF(NOT(ISERROR(VLOOKUP(trading_client_detail!$E1428,'asset_&amp;_open_positions'!$E:$M, 6, FALSE))),VLOOKUP(trading_client_detail!$E1428,'asset_&amp;_open_positions'!$E:$M, 8, FALSE),IF(NOT(ISERROR(VLOOKUP($A1428,'asset_&amp;_open_positions'!$E:$M, 6, FALSE))),VLOOKUP($A1428,'asset_&amp;_open_positions'!$E:$M, 8, FALSE),1))),"")</f>
        <v/>
      </c>
      <c r="D1428" s="42" t="str">
        <f>IF(trading_client_detail!$A1428&lt;&gt;"",IF(OR(LEFT(trading_client_detail!$F1428,3)="USD",RIGHT(trading_client_detail!$F1428,3)="USD",LEFT(trading_client_detail!$F1428,3)="EUR",RIGHT(trading_client_detail!$F1428,3)="EUR"),"",trading_client_detail!$G1428),"")</f>
        <v/>
      </c>
    </row>
    <row r="1429" spans="1:4" x14ac:dyDescent="0.25">
      <c r="A1429" t="str">
        <f>IF(AND(trading_client_detail!$A1429&lt;&gt;"",ROUND(trading_client_detail!$G1429,0)&lt;&gt;0),IF(OR(LEFT(trading_client_detail!$F1429,3)="USD",RIGHT(trading_client_detail!$F1429,3)="USD",LEFT(trading_client_detail!$F1429,3)="EUR",RIGHT(trading_client_detail!$F1429,3)="EUR"),"",IF(NOT(ISERROR(VLOOKUP(trading_client_detail!$E1429,'asset_&amp;_open_positions'!$E:$M, 9, FALSE))),VLOOKUP(trading_client_detail!$E1429,'asset_&amp;_open_positions'!$E:$M, 9, FALSE),IF(NOT(ISERROR(VLOOKUP(trading_client_detail!$F1429,'asset_&amp;_open_positions'!$E:$M, 9, FALSE))),VLOOKUP(trading_client_detail!$F1429,'asset_&amp;_open_positions'!$E:$M, 9, FALSE),RIGHT(trading_client_detail!$F1429,LEN(trading_client_detail!$F1429)-1)))),"")</f>
        <v/>
      </c>
      <c r="B1429" t="str">
        <f>IF(AND(trading_client_detail!$A1429&lt;&gt;"",ROUND(trading_client_detail!$G1429,0)&lt;&gt;0),IF(OR(LEFT(trading_client_detail!$F1429,3)="USD",RIGHT(trading_client_detail!$F1429,3)="USD"),"",IF(NOT(ISERROR(VLOOKUP(trading_client_detail!$E1429,'asset_&amp;_open_positions'!$E:$M, 6, FALSE))),VLOOKUP(trading_client_detail!$E1429,'asset_&amp;_open_positions'!$E:$M, 6, FALSE),IF(NOT(ISERROR(VLOOKUP($A1429,'asset_&amp;_open_positions'!$E:$M, 6, FALSE))),VLOOKUP($A1429,'asset_&amp;_open_positions'!$E:$M, 6, FALSE),"ASSET"))),"")</f>
        <v/>
      </c>
      <c r="C1429" t="str">
        <f>IF(AND(trading_client_detail!$A1429&lt;&gt;"",ROUND(trading_client_detail!$G1429,0)&lt;&gt;0),IF(OR(LEFT(trading_client_detail!$F1429,3)="USD",RIGHT(trading_client_detail!$F1429,3)="USD"),"",IF(NOT(ISERROR(VLOOKUP(trading_client_detail!$E1429,'asset_&amp;_open_positions'!$E:$M, 6, FALSE))),VLOOKUP(trading_client_detail!$E1429,'asset_&amp;_open_positions'!$E:$M, 8, FALSE),IF(NOT(ISERROR(VLOOKUP($A1429,'asset_&amp;_open_positions'!$E:$M, 6, FALSE))),VLOOKUP($A1429,'asset_&amp;_open_positions'!$E:$M, 8, FALSE),1))),"")</f>
        <v/>
      </c>
      <c r="D1429" s="42" t="str">
        <f>IF(trading_client_detail!$A1429&lt;&gt;"",IF(OR(LEFT(trading_client_detail!$F1429,3)="USD",RIGHT(trading_client_detail!$F1429,3)="USD",LEFT(trading_client_detail!$F1429,3)="EUR",RIGHT(trading_client_detail!$F1429,3)="EUR"),"",trading_client_detail!$G1429),"")</f>
        <v/>
      </c>
    </row>
    <row r="1430" spans="1:4" x14ac:dyDescent="0.25">
      <c r="A1430" t="str">
        <f>IF(AND(trading_client_detail!$A1430&lt;&gt;"",ROUND(trading_client_detail!$G1430,0)&lt;&gt;0),IF(OR(LEFT(trading_client_detail!$F1430,3)="USD",RIGHT(trading_client_detail!$F1430,3)="USD",LEFT(trading_client_detail!$F1430,3)="EUR",RIGHT(trading_client_detail!$F1430,3)="EUR"),"",IF(NOT(ISERROR(VLOOKUP(trading_client_detail!$E1430,'asset_&amp;_open_positions'!$E:$M, 9, FALSE))),VLOOKUP(trading_client_detail!$E1430,'asset_&amp;_open_positions'!$E:$M, 9, FALSE),IF(NOT(ISERROR(VLOOKUP(trading_client_detail!$F1430,'asset_&amp;_open_positions'!$E:$M, 9, FALSE))),VLOOKUP(trading_client_detail!$F1430,'asset_&amp;_open_positions'!$E:$M, 9, FALSE),RIGHT(trading_client_detail!$F1430,LEN(trading_client_detail!$F1430)-1)))),"")</f>
        <v/>
      </c>
      <c r="B1430" t="str">
        <f>IF(AND(trading_client_detail!$A1430&lt;&gt;"",ROUND(trading_client_detail!$G1430,0)&lt;&gt;0),IF(OR(LEFT(trading_client_detail!$F1430,3)="USD",RIGHT(trading_client_detail!$F1430,3)="USD"),"",IF(NOT(ISERROR(VLOOKUP(trading_client_detail!$E1430,'asset_&amp;_open_positions'!$E:$M, 6, FALSE))),VLOOKUP(trading_client_detail!$E1430,'asset_&amp;_open_positions'!$E:$M, 6, FALSE),IF(NOT(ISERROR(VLOOKUP($A1430,'asset_&amp;_open_positions'!$E:$M, 6, FALSE))),VLOOKUP($A1430,'asset_&amp;_open_positions'!$E:$M, 6, FALSE),"ASSET"))),"")</f>
        <v/>
      </c>
      <c r="C1430" t="str">
        <f>IF(AND(trading_client_detail!$A1430&lt;&gt;"",ROUND(trading_client_detail!$G1430,0)&lt;&gt;0),IF(OR(LEFT(trading_client_detail!$F1430,3)="USD",RIGHT(trading_client_detail!$F1430,3)="USD"),"",IF(NOT(ISERROR(VLOOKUP(trading_client_detail!$E1430,'asset_&amp;_open_positions'!$E:$M, 6, FALSE))),VLOOKUP(trading_client_detail!$E1430,'asset_&amp;_open_positions'!$E:$M, 8, FALSE),IF(NOT(ISERROR(VLOOKUP($A1430,'asset_&amp;_open_positions'!$E:$M, 6, FALSE))),VLOOKUP($A1430,'asset_&amp;_open_positions'!$E:$M, 8, FALSE),1))),"")</f>
        <v/>
      </c>
      <c r="D1430" s="42" t="str">
        <f>IF(trading_client_detail!$A1430&lt;&gt;"",IF(OR(LEFT(trading_client_detail!$F1430,3)="USD",RIGHT(trading_client_detail!$F1430,3)="USD",LEFT(trading_client_detail!$F1430,3)="EUR",RIGHT(trading_client_detail!$F1430,3)="EUR"),"",trading_client_detail!$G1430),"")</f>
        <v/>
      </c>
    </row>
    <row r="1431" spans="1:4" x14ac:dyDescent="0.25">
      <c r="A1431" t="str">
        <f>IF(AND(trading_client_detail!$A1431&lt;&gt;"",ROUND(trading_client_detail!$G1431,0)&lt;&gt;0),IF(OR(LEFT(trading_client_detail!$F1431,3)="USD",RIGHT(trading_client_detail!$F1431,3)="USD",LEFT(trading_client_detail!$F1431,3)="EUR",RIGHT(trading_client_detail!$F1431,3)="EUR"),"",IF(NOT(ISERROR(VLOOKUP(trading_client_detail!$E1431,'asset_&amp;_open_positions'!$E:$M, 9, FALSE))),VLOOKUP(trading_client_detail!$E1431,'asset_&amp;_open_positions'!$E:$M, 9, FALSE),IF(NOT(ISERROR(VLOOKUP(trading_client_detail!$F1431,'asset_&amp;_open_positions'!$E:$M, 9, FALSE))),VLOOKUP(trading_client_detail!$F1431,'asset_&amp;_open_positions'!$E:$M, 9, FALSE),RIGHT(trading_client_detail!$F1431,LEN(trading_client_detail!$F1431)-1)))),"")</f>
        <v/>
      </c>
      <c r="B1431" t="str">
        <f>IF(AND(trading_client_detail!$A1431&lt;&gt;"",ROUND(trading_client_detail!$G1431,0)&lt;&gt;0),IF(OR(LEFT(trading_client_detail!$F1431,3)="USD",RIGHT(trading_client_detail!$F1431,3)="USD"),"",IF(NOT(ISERROR(VLOOKUP(trading_client_detail!$E1431,'asset_&amp;_open_positions'!$E:$M, 6, FALSE))),VLOOKUP(trading_client_detail!$E1431,'asset_&amp;_open_positions'!$E:$M, 6, FALSE),IF(NOT(ISERROR(VLOOKUP($A1431,'asset_&amp;_open_positions'!$E:$M, 6, FALSE))),VLOOKUP($A1431,'asset_&amp;_open_positions'!$E:$M, 6, FALSE),"ASSET"))),"")</f>
        <v/>
      </c>
      <c r="C1431" t="str">
        <f>IF(AND(trading_client_detail!$A1431&lt;&gt;"",ROUND(trading_client_detail!$G1431,0)&lt;&gt;0),IF(OR(LEFT(trading_client_detail!$F1431,3)="USD",RIGHT(trading_client_detail!$F1431,3)="USD"),"",IF(NOT(ISERROR(VLOOKUP(trading_client_detail!$E1431,'asset_&amp;_open_positions'!$E:$M, 6, FALSE))),VLOOKUP(trading_client_detail!$E1431,'asset_&amp;_open_positions'!$E:$M, 8, FALSE),IF(NOT(ISERROR(VLOOKUP($A1431,'asset_&amp;_open_positions'!$E:$M, 6, FALSE))),VLOOKUP($A1431,'asset_&amp;_open_positions'!$E:$M, 8, FALSE),1))),"")</f>
        <v/>
      </c>
      <c r="D1431" s="42" t="str">
        <f>IF(trading_client_detail!$A1431&lt;&gt;"",IF(OR(LEFT(trading_client_detail!$F1431,3)="USD",RIGHT(trading_client_detail!$F1431,3)="USD",LEFT(trading_client_detail!$F1431,3)="EUR",RIGHT(trading_client_detail!$F1431,3)="EUR"),"",trading_client_detail!$G1431),"")</f>
        <v/>
      </c>
    </row>
    <row r="1432" spans="1:4" x14ac:dyDescent="0.25">
      <c r="A1432" t="str">
        <f>IF(AND(trading_client_detail!$A1432&lt;&gt;"",ROUND(trading_client_detail!$G1432,0)&lt;&gt;0),IF(OR(LEFT(trading_client_detail!$F1432,3)="USD",RIGHT(trading_client_detail!$F1432,3)="USD",LEFT(trading_client_detail!$F1432,3)="EUR",RIGHT(trading_client_detail!$F1432,3)="EUR"),"",IF(NOT(ISERROR(VLOOKUP(trading_client_detail!$E1432,'asset_&amp;_open_positions'!$E:$M, 9, FALSE))),VLOOKUP(trading_client_detail!$E1432,'asset_&amp;_open_positions'!$E:$M, 9, FALSE),IF(NOT(ISERROR(VLOOKUP(trading_client_detail!$F1432,'asset_&amp;_open_positions'!$E:$M, 9, FALSE))),VLOOKUP(trading_client_detail!$F1432,'asset_&amp;_open_positions'!$E:$M, 9, FALSE),RIGHT(trading_client_detail!$F1432,LEN(trading_client_detail!$F1432)-1)))),"")</f>
        <v/>
      </c>
      <c r="B1432" t="str">
        <f>IF(AND(trading_client_detail!$A1432&lt;&gt;"",ROUND(trading_client_detail!$G1432,0)&lt;&gt;0),IF(OR(LEFT(trading_client_detail!$F1432,3)="USD",RIGHT(trading_client_detail!$F1432,3)="USD"),"",IF(NOT(ISERROR(VLOOKUP(trading_client_detail!$E1432,'asset_&amp;_open_positions'!$E:$M, 6, FALSE))),VLOOKUP(trading_client_detail!$E1432,'asset_&amp;_open_positions'!$E:$M, 6, FALSE),IF(NOT(ISERROR(VLOOKUP($A1432,'asset_&amp;_open_positions'!$E:$M, 6, FALSE))),VLOOKUP($A1432,'asset_&amp;_open_positions'!$E:$M, 6, FALSE),"ASSET"))),"")</f>
        <v/>
      </c>
      <c r="C1432" t="str">
        <f>IF(AND(trading_client_detail!$A1432&lt;&gt;"",ROUND(trading_client_detail!$G1432,0)&lt;&gt;0),IF(OR(LEFT(trading_client_detail!$F1432,3)="USD",RIGHT(trading_client_detail!$F1432,3)="USD"),"",IF(NOT(ISERROR(VLOOKUP(trading_client_detail!$E1432,'asset_&amp;_open_positions'!$E:$M, 6, FALSE))),VLOOKUP(trading_client_detail!$E1432,'asset_&amp;_open_positions'!$E:$M, 8, FALSE),IF(NOT(ISERROR(VLOOKUP($A1432,'asset_&amp;_open_positions'!$E:$M, 6, FALSE))),VLOOKUP($A1432,'asset_&amp;_open_positions'!$E:$M, 8, FALSE),1))),"")</f>
        <v/>
      </c>
      <c r="D1432" s="42" t="str">
        <f>IF(trading_client_detail!$A1432&lt;&gt;"",IF(OR(LEFT(trading_client_detail!$F1432,3)="USD",RIGHT(trading_client_detail!$F1432,3)="USD",LEFT(trading_client_detail!$F1432,3)="EUR",RIGHT(trading_client_detail!$F1432,3)="EUR"),"",trading_client_detail!$G1432),"")</f>
        <v/>
      </c>
    </row>
    <row r="1433" spans="1:4" x14ac:dyDescent="0.25">
      <c r="A1433" t="str">
        <f>IF(AND(trading_client_detail!$A1433&lt;&gt;"",ROUND(trading_client_detail!$G1433,0)&lt;&gt;0),IF(OR(LEFT(trading_client_detail!$F1433,3)="USD",RIGHT(trading_client_detail!$F1433,3)="USD",LEFT(trading_client_detail!$F1433,3)="EUR",RIGHT(trading_client_detail!$F1433,3)="EUR"),"",IF(NOT(ISERROR(VLOOKUP(trading_client_detail!$E1433,'asset_&amp;_open_positions'!$E:$M, 9, FALSE))),VLOOKUP(trading_client_detail!$E1433,'asset_&amp;_open_positions'!$E:$M, 9, FALSE),IF(NOT(ISERROR(VLOOKUP(trading_client_detail!$F1433,'asset_&amp;_open_positions'!$E:$M, 9, FALSE))),VLOOKUP(trading_client_detail!$F1433,'asset_&amp;_open_positions'!$E:$M, 9, FALSE),RIGHT(trading_client_detail!$F1433,LEN(trading_client_detail!$F1433)-1)))),"")</f>
        <v/>
      </c>
      <c r="B1433" t="str">
        <f>IF(AND(trading_client_detail!$A1433&lt;&gt;"",ROUND(trading_client_detail!$G1433,0)&lt;&gt;0),IF(OR(LEFT(trading_client_detail!$F1433,3)="USD",RIGHT(trading_client_detail!$F1433,3)="USD"),"",IF(NOT(ISERROR(VLOOKUP(trading_client_detail!$E1433,'asset_&amp;_open_positions'!$E:$M, 6, FALSE))),VLOOKUP(trading_client_detail!$E1433,'asset_&amp;_open_positions'!$E:$M, 6, FALSE),IF(NOT(ISERROR(VLOOKUP($A1433,'asset_&amp;_open_positions'!$E:$M, 6, FALSE))),VLOOKUP($A1433,'asset_&amp;_open_positions'!$E:$M, 6, FALSE),"ASSET"))),"")</f>
        <v/>
      </c>
      <c r="C1433" t="str">
        <f>IF(AND(trading_client_detail!$A1433&lt;&gt;"",ROUND(trading_client_detail!$G1433,0)&lt;&gt;0),IF(OR(LEFT(trading_client_detail!$F1433,3)="USD",RIGHT(trading_client_detail!$F1433,3)="USD"),"",IF(NOT(ISERROR(VLOOKUP(trading_client_detail!$E1433,'asset_&amp;_open_positions'!$E:$M, 6, FALSE))),VLOOKUP(trading_client_detail!$E1433,'asset_&amp;_open_positions'!$E:$M, 8, FALSE),IF(NOT(ISERROR(VLOOKUP($A1433,'asset_&amp;_open_positions'!$E:$M, 6, FALSE))),VLOOKUP($A1433,'asset_&amp;_open_positions'!$E:$M, 8, FALSE),1))),"")</f>
        <v/>
      </c>
      <c r="D1433" s="42" t="str">
        <f>IF(trading_client_detail!$A1433&lt;&gt;"",IF(OR(LEFT(trading_client_detail!$F1433,3)="USD",RIGHT(trading_client_detail!$F1433,3)="USD",LEFT(trading_client_detail!$F1433,3)="EUR",RIGHT(trading_client_detail!$F1433,3)="EUR"),"",trading_client_detail!$G1433),"")</f>
        <v/>
      </c>
    </row>
    <row r="1434" spans="1:4" x14ac:dyDescent="0.25">
      <c r="A1434" t="str">
        <f>IF(AND(trading_client_detail!$A1434&lt;&gt;"",ROUND(trading_client_detail!$G1434,0)&lt;&gt;0),IF(OR(LEFT(trading_client_detail!$F1434,3)="USD",RIGHT(trading_client_detail!$F1434,3)="USD",LEFT(trading_client_detail!$F1434,3)="EUR",RIGHT(trading_client_detail!$F1434,3)="EUR"),"",IF(NOT(ISERROR(VLOOKUP(trading_client_detail!$E1434,'asset_&amp;_open_positions'!$E:$M, 9, FALSE))),VLOOKUP(trading_client_detail!$E1434,'asset_&amp;_open_positions'!$E:$M, 9, FALSE),IF(NOT(ISERROR(VLOOKUP(trading_client_detail!$F1434,'asset_&amp;_open_positions'!$E:$M, 9, FALSE))),VLOOKUP(trading_client_detail!$F1434,'asset_&amp;_open_positions'!$E:$M, 9, FALSE),RIGHT(trading_client_detail!$F1434,LEN(trading_client_detail!$F1434)-1)))),"")</f>
        <v/>
      </c>
      <c r="B1434" t="str">
        <f>IF(AND(trading_client_detail!$A1434&lt;&gt;"",ROUND(trading_client_detail!$G1434,0)&lt;&gt;0),IF(OR(LEFT(trading_client_detail!$F1434,3)="USD",RIGHT(trading_client_detail!$F1434,3)="USD"),"",IF(NOT(ISERROR(VLOOKUP(trading_client_detail!$E1434,'asset_&amp;_open_positions'!$E:$M, 6, FALSE))),VLOOKUP(trading_client_detail!$E1434,'asset_&amp;_open_positions'!$E:$M, 6, FALSE),IF(NOT(ISERROR(VLOOKUP($A1434,'asset_&amp;_open_positions'!$E:$M, 6, FALSE))),VLOOKUP($A1434,'asset_&amp;_open_positions'!$E:$M, 6, FALSE),"ASSET"))),"")</f>
        <v/>
      </c>
      <c r="C1434" t="str">
        <f>IF(AND(trading_client_detail!$A1434&lt;&gt;"",ROUND(trading_client_detail!$G1434,0)&lt;&gt;0),IF(OR(LEFT(trading_client_detail!$F1434,3)="USD",RIGHT(trading_client_detail!$F1434,3)="USD"),"",IF(NOT(ISERROR(VLOOKUP(trading_client_detail!$E1434,'asset_&amp;_open_positions'!$E:$M, 6, FALSE))),VLOOKUP(trading_client_detail!$E1434,'asset_&amp;_open_positions'!$E:$M, 8, FALSE),IF(NOT(ISERROR(VLOOKUP($A1434,'asset_&amp;_open_positions'!$E:$M, 6, FALSE))),VLOOKUP($A1434,'asset_&amp;_open_positions'!$E:$M, 8, FALSE),1))),"")</f>
        <v/>
      </c>
      <c r="D1434" s="42" t="str">
        <f>IF(trading_client_detail!$A1434&lt;&gt;"",IF(OR(LEFT(trading_client_detail!$F1434,3)="USD",RIGHT(trading_client_detail!$F1434,3)="USD",LEFT(trading_client_detail!$F1434,3)="EUR",RIGHT(trading_client_detail!$F1434,3)="EUR"),"",trading_client_detail!$G1434),"")</f>
        <v/>
      </c>
    </row>
    <row r="1435" spans="1:4" x14ac:dyDescent="0.25">
      <c r="A1435" t="str">
        <f>IF(AND(trading_client_detail!$A1435&lt;&gt;"",ROUND(trading_client_detail!$G1435,0)&lt;&gt;0),IF(OR(LEFT(trading_client_detail!$F1435,3)="USD",RIGHT(trading_client_detail!$F1435,3)="USD",LEFT(trading_client_detail!$F1435,3)="EUR",RIGHT(trading_client_detail!$F1435,3)="EUR"),"",IF(NOT(ISERROR(VLOOKUP(trading_client_detail!$E1435,'asset_&amp;_open_positions'!$E:$M, 9, FALSE))),VLOOKUP(trading_client_detail!$E1435,'asset_&amp;_open_positions'!$E:$M, 9, FALSE),IF(NOT(ISERROR(VLOOKUP(trading_client_detail!$F1435,'asset_&amp;_open_positions'!$E:$M, 9, FALSE))),VLOOKUP(trading_client_detail!$F1435,'asset_&amp;_open_positions'!$E:$M, 9, FALSE),RIGHT(trading_client_detail!$F1435,LEN(trading_client_detail!$F1435)-1)))),"")</f>
        <v/>
      </c>
      <c r="B1435" t="str">
        <f>IF(AND(trading_client_detail!$A1435&lt;&gt;"",ROUND(trading_client_detail!$G1435,0)&lt;&gt;0),IF(OR(LEFT(trading_client_detail!$F1435,3)="USD",RIGHT(trading_client_detail!$F1435,3)="USD"),"",IF(NOT(ISERROR(VLOOKUP(trading_client_detail!$E1435,'asset_&amp;_open_positions'!$E:$M, 6, FALSE))),VLOOKUP(trading_client_detail!$E1435,'asset_&amp;_open_positions'!$E:$M, 6, FALSE),IF(NOT(ISERROR(VLOOKUP($A1435,'asset_&amp;_open_positions'!$E:$M, 6, FALSE))),VLOOKUP($A1435,'asset_&amp;_open_positions'!$E:$M, 6, FALSE),"ASSET"))),"")</f>
        <v/>
      </c>
      <c r="C1435" t="str">
        <f>IF(AND(trading_client_detail!$A1435&lt;&gt;"",ROUND(trading_client_detail!$G1435,0)&lt;&gt;0),IF(OR(LEFT(trading_client_detail!$F1435,3)="USD",RIGHT(trading_client_detail!$F1435,3)="USD"),"",IF(NOT(ISERROR(VLOOKUP(trading_client_detail!$E1435,'asset_&amp;_open_positions'!$E:$M, 6, FALSE))),VLOOKUP(trading_client_detail!$E1435,'asset_&amp;_open_positions'!$E:$M, 8, FALSE),IF(NOT(ISERROR(VLOOKUP($A1435,'asset_&amp;_open_positions'!$E:$M, 6, FALSE))),VLOOKUP($A1435,'asset_&amp;_open_positions'!$E:$M, 8, FALSE),1))),"")</f>
        <v/>
      </c>
      <c r="D1435" s="42" t="str">
        <f>IF(trading_client_detail!$A1435&lt;&gt;"",IF(OR(LEFT(trading_client_detail!$F1435,3)="USD",RIGHT(trading_client_detail!$F1435,3)="USD",LEFT(trading_client_detail!$F1435,3)="EUR",RIGHT(trading_client_detail!$F1435,3)="EUR"),"",trading_client_detail!$G1435),"")</f>
        <v/>
      </c>
    </row>
    <row r="1436" spans="1:4" x14ac:dyDescent="0.25">
      <c r="A1436" t="str">
        <f>IF(AND(trading_client_detail!$A1436&lt;&gt;"",ROUND(trading_client_detail!$G1436,0)&lt;&gt;0),IF(OR(LEFT(trading_client_detail!$F1436,3)="USD",RIGHT(trading_client_detail!$F1436,3)="USD",LEFT(trading_client_detail!$F1436,3)="EUR",RIGHT(trading_client_detail!$F1436,3)="EUR"),"",IF(NOT(ISERROR(VLOOKUP(trading_client_detail!$E1436,'asset_&amp;_open_positions'!$E:$M, 9, FALSE))),VLOOKUP(trading_client_detail!$E1436,'asset_&amp;_open_positions'!$E:$M, 9, FALSE),IF(NOT(ISERROR(VLOOKUP(trading_client_detail!$F1436,'asset_&amp;_open_positions'!$E:$M, 9, FALSE))),VLOOKUP(trading_client_detail!$F1436,'asset_&amp;_open_positions'!$E:$M, 9, FALSE),RIGHT(trading_client_detail!$F1436,LEN(trading_client_detail!$F1436)-1)))),"")</f>
        <v/>
      </c>
      <c r="B1436" t="str">
        <f>IF(AND(trading_client_detail!$A1436&lt;&gt;"",ROUND(trading_client_detail!$G1436,0)&lt;&gt;0),IF(OR(LEFT(trading_client_detail!$F1436,3)="USD",RIGHT(trading_client_detail!$F1436,3)="USD"),"",IF(NOT(ISERROR(VLOOKUP(trading_client_detail!$E1436,'asset_&amp;_open_positions'!$E:$M, 6, FALSE))),VLOOKUP(trading_client_detail!$E1436,'asset_&amp;_open_positions'!$E:$M, 6, FALSE),IF(NOT(ISERROR(VLOOKUP($A1436,'asset_&amp;_open_positions'!$E:$M, 6, FALSE))),VLOOKUP($A1436,'asset_&amp;_open_positions'!$E:$M, 6, FALSE),"ASSET"))),"")</f>
        <v/>
      </c>
      <c r="C1436" t="str">
        <f>IF(AND(trading_client_detail!$A1436&lt;&gt;"",ROUND(trading_client_detail!$G1436,0)&lt;&gt;0),IF(OR(LEFT(trading_client_detail!$F1436,3)="USD",RIGHT(trading_client_detail!$F1436,3)="USD"),"",IF(NOT(ISERROR(VLOOKUP(trading_client_detail!$E1436,'asset_&amp;_open_positions'!$E:$M, 6, FALSE))),VLOOKUP(trading_client_detail!$E1436,'asset_&amp;_open_positions'!$E:$M, 8, FALSE),IF(NOT(ISERROR(VLOOKUP($A1436,'asset_&amp;_open_positions'!$E:$M, 6, FALSE))),VLOOKUP($A1436,'asset_&amp;_open_positions'!$E:$M, 8, FALSE),1))),"")</f>
        <v/>
      </c>
      <c r="D1436" s="42" t="str">
        <f>IF(trading_client_detail!$A1436&lt;&gt;"",IF(OR(LEFT(trading_client_detail!$F1436,3)="USD",RIGHT(trading_client_detail!$F1436,3)="USD",LEFT(trading_client_detail!$F1436,3)="EUR",RIGHT(trading_client_detail!$F1436,3)="EUR"),"",trading_client_detail!$G1436),"")</f>
        <v/>
      </c>
    </row>
    <row r="1437" spans="1:4" x14ac:dyDescent="0.25">
      <c r="A1437" t="str">
        <f>IF(AND(trading_client_detail!$A1437&lt;&gt;"",ROUND(trading_client_detail!$G1437,0)&lt;&gt;0),IF(OR(LEFT(trading_client_detail!$F1437,3)="USD",RIGHT(trading_client_detail!$F1437,3)="USD",LEFT(trading_client_detail!$F1437,3)="EUR",RIGHT(trading_client_detail!$F1437,3)="EUR"),"",IF(NOT(ISERROR(VLOOKUP(trading_client_detail!$E1437,'asset_&amp;_open_positions'!$E:$M, 9, FALSE))),VLOOKUP(trading_client_detail!$E1437,'asset_&amp;_open_positions'!$E:$M, 9, FALSE),IF(NOT(ISERROR(VLOOKUP(trading_client_detail!$F1437,'asset_&amp;_open_positions'!$E:$M, 9, FALSE))),VLOOKUP(trading_client_detail!$F1437,'asset_&amp;_open_positions'!$E:$M, 9, FALSE),RIGHT(trading_client_detail!$F1437,LEN(trading_client_detail!$F1437)-1)))),"")</f>
        <v/>
      </c>
      <c r="B1437" t="str">
        <f>IF(AND(trading_client_detail!$A1437&lt;&gt;"",ROUND(trading_client_detail!$G1437,0)&lt;&gt;0),IF(OR(LEFT(trading_client_detail!$F1437,3)="USD",RIGHT(trading_client_detail!$F1437,3)="USD"),"",IF(NOT(ISERROR(VLOOKUP(trading_client_detail!$E1437,'asset_&amp;_open_positions'!$E:$M, 6, FALSE))),VLOOKUP(trading_client_detail!$E1437,'asset_&amp;_open_positions'!$E:$M, 6, FALSE),IF(NOT(ISERROR(VLOOKUP($A1437,'asset_&amp;_open_positions'!$E:$M, 6, FALSE))),VLOOKUP($A1437,'asset_&amp;_open_positions'!$E:$M, 6, FALSE),"ASSET"))),"")</f>
        <v/>
      </c>
      <c r="C1437" t="str">
        <f>IF(AND(trading_client_detail!$A1437&lt;&gt;"",ROUND(trading_client_detail!$G1437,0)&lt;&gt;0),IF(OR(LEFT(trading_client_detail!$F1437,3)="USD",RIGHT(trading_client_detail!$F1437,3)="USD"),"",IF(NOT(ISERROR(VLOOKUP(trading_client_detail!$E1437,'asset_&amp;_open_positions'!$E:$M, 6, FALSE))),VLOOKUP(trading_client_detail!$E1437,'asset_&amp;_open_positions'!$E:$M, 8, FALSE),IF(NOT(ISERROR(VLOOKUP($A1437,'asset_&amp;_open_positions'!$E:$M, 6, FALSE))),VLOOKUP($A1437,'asset_&amp;_open_positions'!$E:$M, 8, FALSE),1))),"")</f>
        <v/>
      </c>
      <c r="D1437" s="42" t="str">
        <f>IF(trading_client_detail!$A1437&lt;&gt;"",IF(OR(LEFT(trading_client_detail!$F1437,3)="USD",RIGHT(trading_client_detail!$F1437,3)="USD",LEFT(trading_client_detail!$F1437,3)="EUR",RIGHT(trading_client_detail!$F1437,3)="EUR"),"",trading_client_detail!$G1437),"")</f>
        <v/>
      </c>
    </row>
    <row r="1438" spans="1:4" x14ac:dyDescent="0.25">
      <c r="A1438" t="str">
        <f>IF(AND(trading_client_detail!$A1438&lt;&gt;"",ROUND(trading_client_detail!$G1438,0)&lt;&gt;0),IF(OR(LEFT(trading_client_detail!$F1438,3)="USD",RIGHT(trading_client_detail!$F1438,3)="USD",LEFT(trading_client_detail!$F1438,3)="EUR",RIGHT(trading_client_detail!$F1438,3)="EUR"),"",IF(NOT(ISERROR(VLOOKUP(trading_client_detail!$E1438,'asset_&amp;_open_positions'!$E:$M, 9, FALSE))),VLOOKUP(trading_client_detail!$E1438,'asset_&amp;_open_positions'!$E:$M, 9, FALSE),IF(NOT(ISERROR(VLOOKUP(trading_client_detail!$F1438,'asset_&amp;_open_positions'!$E:$M, 9, FALSE))),VLOOKUP(trading_client_detail!$F1438,'asset_&amp;_open_positions'!$E:$M, 9, FALSE),RIGHT(trading_client_detail!$F1438,LEN(trading_client_detail!$F1438)-1)))),"")</f>
        <v/>
      </c>
      <c r="B1438" t="str">
        <f>IF(AND(trading_client_detail!$A1438&lt;&gt;"",ROUND(trading_client_detail!$G1438,0)&lt;&gt;0),IF(OR(LEFT(trading_client_detail!$F1438,3)="USD",RIGHT(trading_client_detail!$F1438,3)="USD"),"",IF(NOT(ISERROR(VLOOKUP(trading_client_detail!$E1438,'asset_&amp;_open_positions'!$E:$M, 6, FALSE))),VLOOKUP(trading_client_detail!$E1438,'asset_&amp;_open_positions'!$E:$M, 6, FALSE),IF(NOT(ISERROR(VLOOKUP($A1438,'asset_&amp;_open_positions'!$E:$M, 6, FALSE))),VLOOKUP($A1438,'asset_&amp;_open_positions'!$E:$M, 6, FALSE),"ASSET"))),"")</f>
        <v/>
      </c>
      <c r="C1438" t="str">
        <f>IF(AND(trading_client_detail!$A1438&lt;&gt;"",ROUND(trading_client_detail!$G1438,0)&lt;&gt;0),IF(OR(LEFT(trading_client_detail!$F1438,3)="USD",RIGHT(trading_client_detail!$F1438,3)="USD"),"",IF(NOT(ISERROR(VLOOKUP(trading_client_detail!$E1438,'asset_&amp;_open_positions'!$E:$M, 6, FALSE))),VLOOKUP(trading_client_detail!$E1438,'asset_&amp;_open_positions'!$E:$M, 8, FALSE),IF(NOT(ISERROR(VLOOKUP($A1438,'asset_&amp;_open_positions'!$E:$M, 6, FALSE))),VLOOKUP($A1438,'asset_&amp;_open_positions'!$E:$M, 8, FALSE),1))),"")</f>
        <v/>
      </c>
      <c r="D1438" s="42" t="str">
        <f>IF(trading_client_detail!$A1438&lt;&gt;"",IF(OR(LEFT(trading_client_detail!$F1438,3)="USD",RIGHT(trading_client_detail!$F1438,3)="USD",LEFT(trading_client_detail!$F1438,3)="EUR",RIGHT(trading_client_detail!$F1438,3)="EUR"),"",trading_client_detail!$G1438),"")</f>
        <v/>
      </c>
    </row>
    <row r="1439" spans="1:4" x14ac:dyDescent="0.25">
      <c r="A1439" t="str">
        <f>IF(AND(trading_client_detail!$A1439&lt;&gt;"",ROUND(trading_client_detail!$G1439,0)&lt;&gt;0),IF(OR(LEFT(trading_client_detail!$F1439,3)="USD",RIGHT(trading_client_detail!$F1439,3)="USD",LEFT(trading_client_detail!$F1439,3)="EUR",RIGHT(trading_client_detail!$F1439,3)="EUR"),"",IF(NOT(ISERROR(VLOOKUP(trading_client_detail!$E1439,'asset_&amp;_open_positions'!$E:$M, 9, FALSE))),VLOOKUP(trading_client_detail!$E1439,'asset_&amp;_open_positions'!$E:$M, 9, FALSE),IF(NOT(ISERROR(VLOOKUP(trading_client_detail!$F1439,'asset_&amp;_open_positions'!$E:$M, 9, FALSE))),VLOOKUP(trading_client_detail!$F1439,'asset_&amp;_open_positions'!$E:$M, 9, FALSE),RIGHT(trading_client_detail!$F1439,LEN(trading_client_detail!$F1439)-1)))),"")</f>
        <v/>
      </c>
      <c r="B1439" t="str">
        <f>IF(AND(trading_client_detail!$A1439&lt;&gt;"",ROUND(trading_client_detail!$G1439,0)&lt;&gt;0),IF(OR(LEFT(trading_client_detail!$F1439,3)="USD",RIGHT(trading_client_detail!$F1439,3)="USD"),"",IF(NOT(ISERROR(VLOOKUP(trading_client_detail!$E1439,'asset_&amp;_open_positions'!$E:$M, 6, FALSE))),VLOOKUP(trading_client_detail!$E1439,'asset_&amp;_open_positions'!$E:$M, 6, FALSE),IF(NOT(ISERROR(VLOOKUP($A1439,'asset_&amp;_open_positions'!$E:$M, 6, FALSE))),VLOOKUP($A1439,'asset_&amp;_open_positions'!$E:$M, 6, FALSE),"ASSET"))),"")</f>
        <v/>
      </c>
      <c r="C1439" t="str">
        <f>IF(AND(trading_client_detail!$A1439&lt;&gt;"",ROUND(trading_client_detail!$G1439,0)&lt;&gt;0),IF(OR(LEFT(trading_client_detail!$F1439,3)="USD",RIGHT(trading_client_detail!$F1439,3)="USD"),"",IF(NOT(ISERROR(VLOOKUP(trading_client_detail!$E1439,'asset_&amp;_open_positions'!$E:$M, 6, FALSE))),VLOOKUP(trading_client_detail!$E1439,'asset_&amp;_open_positions'!$E:$M, 8, FALSE),IF(NOT(ISERROR(VLOOKUP($A1439,'asset_&amp;_open_positions'!$E:$M, 6, FALSE))),VLOOKUP($A1439,'asset_&amp;_open_positions'!$E:$M, 8, FALSE),1))),"")</f>
        <v/>
      </c>
      <c r="D1439" s="42" t="str">
        <f>IF(trading_client_detail!$A1439&lt;&gt;"",IF(OR(LEFT(trading_client_detail!$F1439,3)="USD",RIGHT(trading_client_detail!$F1439,3)="USD",LEFT(trading_client_detail!$F1439,3)="EUR",RIGHT(trading_client_detail!$F1439,3)="EUR"),"",trading_client_detail!$G1439),"")</f>
        <v/>
      </c>
    </row>
    <row r="1440" spans="1:4" x14ac:dyDescent="0.25">
      <c r="A1440" t="str">
        <f>IF(AND(trading_client_detail!$A1440&lt;&gt;"",ROUND(trading_client_detail!$G1440,0)&lt;&gt;0),IF(OR(LEFT(trading_client_detail!$F1440,3)="USD",RIGHT(trading_client_detail!$F1440,3)="USD",LEFT(trading_client_detail!$F1440,3)="EUR",RIGHT(trading_client_detail!$F1440,3)="EUR"),"",IF(NOT(ISERROR(VLOOKUP(trading_client_detail!$E1440,'asset_&amp;_open_positions'!$E:$M, 9, FALSE))),VLOOKUP(trading_client_detail!$E1440,'asset_&amp;_open_positions'!$E:$M, 9, FALSE),IF(NOT(ISERROR(VLOOKUP(trading_client_detail!$F1440,'asset_&amp;_open_positions'!$E:$M, 9, FALSE))),VLOOKUP(trading_client_detail!$F1440,'asset_&amp;_open_positions'!$E:$M, 9, FALSE),RIGHT(trading_client_detail!$F1440,LEN(trading_client_detail!$F1440)-1)))),"")</f>
        <v/>
      </c>
      <c r="B1440" t="str">
        <f>IF(AND(trading_client_detail!$A1440&lt;&gt;"",ROUND(trading_client_detail!$G1440,0)&lt;&gt;0),IF(OR(LEFT(trading_client_detail!$F1440,3)="USD",RIGHT(trading_client_detail!$F1440,3)="USD"),"",IF(NOT(ISERROR(VLOOKUP(trading_client_detail!$E1440,'asset_&amp;_open_positions'!$E:$M, 6, FALSE))),VLOOKUP(trading_client_detail!$E1440,'asset_&amp;_open_positions'!$E:$M, 6, FALSE),IF(NOT(ISERROR(VLOOKUP($A1440,'asset_&amp;_open_positions'!$E:$M, 6, FALSE))),VLOOKUP($A1440,'asset_&amp;_open_positions'!$E:$M, 6, FALSE),"ASSET"))),"")</f>
        <v/>
      </c>
      <c r="C1440" t="str">
        <f>IF(AND(trading_client_detail!$A1440&lt;&gt;"",ROUND(trading_client_detail!$G1440,0)&lt;&gt;0),IF(OR(LEFT(trading_client_detail!$F1440,3)="USD",RIGHT(trading_client_detail!$F1440,3)="USD"),"",IF(NOT(ISERROR(VLOOKUP(trading_client_detail!$E1440,'asset_&amp;_open_positions'!$E:$M, 6, FALSE))),VLOOKUP(trading_client_detail!$E1440,'asset_&amp;_open_positions'!$E:$M, 8, FALSE),IF(NOT(ISERROR(VLOOKUP($A1440,'asset_&amp;_open_positions'!$E:$M, 6, FALSE))),VLOOKUP($A1440,'asset_&amp;_open_positions'!$E:$M, 8, FALSE),1))),"")</f>
        <v/>
      </c>
      <c r="D1440" s="42" t="str">
        <f>IF(trading_client_detail!$A1440&lt;&gt;"",IF(OR(LEFT(trading_client_detail!$F1440,3)="USD",RIGHT(trading_client_detail!$F1440,3)="USD",LEFT(trading_client_detail!$F1440,3)="EUR",RIGHT(trading_client_detail!$F1440,3)="EUR"),"",trading_client_detail!$G1440),"")</f>
        <v/>
      </c>
    </row>
    <row r="1441" spans="1:4" x14ac:dyDescent="0.25">
      <c r="A1441" t="str">
        <f>IF(AND(trading_client_detail!$A1441&lt;&gt;"",ROUND(trading_client_detail!$G1441,0)&lt;&gt;0),IF(OR(LEFT(trading_client_detail!$F1441,3)="USD",RIGHT(trading_client_detail!$F1441,3)="USD",LEFT(trading_client_detail!$F1441,3)="EUR",RIGHT(trading_client_detail!$F1441,3)="EUR"),"",IF(NOT(ISERROR(VLOOKUP(trading_client_detail!$E1441,'asset_&amp;_open_positions'!$E:$M, 9, FALSE))),VLOOKUP(trading_client_detail!$E1441,'asset_&amp;_open_positions'!$E:$M, 9, FALSE),IF(NOT(ISERROR(VLOOKUP(trading_client_detail!$F1441,'asset_&amp;_open_positions'!$E:$M, 9, FALSE))),VLOOKUP(trading_client_detail!$F1441,'asset_&amp;_open_positions'!$E:$M, 9, FALSE),RIGHT(trading_client_detail!$F1441,LEN(trading_client_detail!$F1441)-1)))),"")</f>
        <v/>
      </c>
      <c r="B1441" t="str">
        <f>IF(AND(trading_client_detail!$A1441&lt;&gt;"",ROUND(trading_client_detail!$G1441,0)&lt;&gt;0),IF(OR(LEFT(trading_client_detail!$F1441,3)="USD",RIGHT(trading_client_detail!$F1441,3)="USD"),"",IF(NOT(ISERROR(VLOOKUP(trading_client_detail!$E1441,'asset_&amp;_open_positions'!$E:$M, 6, FALSE))),VLOOKUP(trading_client_detail!$E1441,'asset_&amp;_open_positions'!$E:$M, 6, FALSE),IF(NOT(ISERROR(VLOOKUP($A1441,'asset_&amp;_open_positions'!$E:$M, 6, FALSE))),VLOOKUP($A1441,'asset_&amp;_open_positions'!$E:$M, 6, FALSE),"ASSET"))),"")</f>
        <v/>
      </c>
      <c r="C1441" t="str">
        <f>IF(AND(trading_client_detail!$A1441&lt;&gt;"",ROUND(trading_client_detail!$G1441,0)&lt;&gt;0),IF(OR(LEFT(trading_client_detail!$F1441,3)="USD",RIGHT(trading_client_detail!$F1441,3)="USD"),"",IF(NOT(ISERROR(VLOOKUP(trading_client_detail!$E1441,'asset_&amp;_open_positions'!$E:$M, 6, FALSE))),VLOOKUP(trading_client_detail!$E1441,'asset_&amp;_open_positions'!$E:$M, 8, FALSE),IF(NOT(ISERROR(VLOOKUP($A1441,'asset_&amp;_open_positions'!$E:$M, 6, FALSE))),VLOOKUP($A1441,'asset_&amp;_open_positions'!$E:$M, 8, FALSE),1))),"")</f>
        <v/>
      </c>
      <c r="D1441" s="42" t="str">
        <f>IF(trading_client_detail!$A1441&lt;&gt;"",IF(OR(LEFT(trading_client_detail!$F1441,3)="USD",RIGHT(trading_client_detail!$F1441,3)="USD",LEFT(trading_client_detail!$F1441,3)="EUR",RIGHT(trading_client_detail!$F1441,3)="EUR"),"",trading_client_detail!$G1441),"")</f>
        <v/>
      </c>
    </row>
    <row r="1442" spans="1:4" x14ac:dyDescent="0.25">
      <c r="A1442" t="str">
        <f>IF(AND(trading_client_detail!$A1442&lt;&gt;"",ROUND(trading_client_detail!$G1442,0)&lt;&gt;0),IF(OR(LEFT(trading_client_detail!$F1442,3)="USD",RIGHT(trading_client_detail!$F1442,3)="USD",LEFT(trading_client_detail!$F1442,3)="EUR",RIGHT(trading_client_detail!$F1442,3)="EUR"),"",IF(NOT(ISERROR(VLOOKUP(trading_client_detail!$E1442,'asset_&amp;_open_positions'!$E:$M, 9, FALSE))),VLOOKUP(trading_client_detail!$E1442,'asset_&amp;_open_positions'!$E:$M, 9, FALSE),IF(NOT(ISERROR(VLOOKUP(trading_client_detail!$F1442,'asset_&amp;_open_positions'!$E:$M, 9, FALSE))),VLOOKUP(trading_client_detail!$F1442,'asset_&amp;_open_positions'!$E:$M, 9, FALSE),RIGHT(trading_client_detail!$F1442,LEN(trading_client_detail!$F1442)-1)))),"")</f>
        <v/>
      </c>
      <c r="B1442" t="str">
        <f>IF(AND(trading_client_detail!$A1442&lt;&gt;"",ROUND(trading_client_detail!$G1442,0)&lt;&gt;0),IF(OR(LEFT(trading_client_detail!$F1442,3)="USD",RIGHT(trading_client_detail!$F1442,3)="USD"),"",IF(NOT(ISERROR(VLOOKUP(trading_client_detail!$E1442,'asset_&amp;_open_positions'!$E:$M, 6, FALSE))),VLOOKUP(trading_client_detail!$E1442,'asset_&amp;_open_positions'!$E:$M, 6, FALSE),IF(NOT(ISERROR(VLOOKUP($A1442,'asset_&amp;_open_positions'!$E:$M, 6, FALSE))),VLOOKUP($A1442,'asset_&amp;_open_positions'!$E:$M, 6, FALSE),"ASSET"))),"")</f>
        <v/>
      </c>
      <c r="C1442" t="str">
        <f>IF(AND(trading_client_detail!$A1442&lt;&gt;"",ROUND(trading_client_detail!$G1442,0)&lt;&gt;0),IF(OR(LEFT(trading_client_detail!$F1442,3)="USD",RIGHT(trading_client_detail!$F1442,3)="USD"),"",IF(NOT(ISERROR(VLOOKUP(trading_client_detail!$E1442,'asset_&amp;_open_positions'!$E:$M, 6, FALSE))),VLOOKUP(trading_client_detail!$E1442,'asset_&amp;_open_positions'!$E:$M, 8, FALSE),IF(NOT(ISERROR(VLOOKUP($A1442,'asset_&amp;_open_positions'!$E:$M, 6, FALSE))),VLOOKUP($A1442,'asset_&amp;_open_positions'!$E:$M, 8, FALSE),1))),"")</f>
        <v/>
      </c>
      <c r="D1442" s="42" t="str">
        <f>IF(trading_client_detail!$A1442&lt;&gt;"",IF(OR(LEFT(trading_client_detail!$F1442,3)="USD",RIGHT(trading_client_detail!$F1442,3)="USD",LEFT(trading_client_detail!$F1442,3)="EUR",RIGHT(trading_client_detail!$F1442,3)="EUR"),"",trading_client_detail!$G1442),"")</f>
        <v/>
      </c>
    </row>
    <row r="1443" spans="1:4" x14ac:dyDescent="0.25">
      <c r="A1443" t="str">
        <f>IF(AND(trading_client_detail!$A1443&lt;&gt;"",ROUND(trading_client_detail!$G1443,0)&lt;&gt;0),IF(OR(LEFT(trading_client_detail!$F1443,3)="USD",RIGHT(trading_client_detail!$F1443,3)="USD",LEFT(trading_client_detail!$F1443,3)="EUR",RIGHT(trading_client_detail!$F1443,3)="EUR"),"",IF(NOT(ISERROR(VLOOKUP(trading_client_detail!$E1443,'asset_&amp;_open_positions'!$E:$M, 9, FALSE))),VLOOKUP(trading_client_detail!$E1443,'asset_&amp;_open_positions'!$E:$M, 9, FALSE),IF(NOT(ISERROR(VLOOKUP(trading_client_detail!$F1443,'asset_&amp;_open_positions'!$E:$M, 9, FALSE))),VLOOKUP(trading_client_detail!$F1443,'asset_&amp;_open_positions'!$E:$M, 9, FALSE),RIGHT(trading_client_detail!$F1443,LEN(trading_client_detail!$F1443)-1)))),"")</f>
        <v/>
      </c>
      <c r="B1443" t="str">
        <f>IF(AND(trading_client_detail!$A1443&lt;&gt;"",ROUND(trading_client_detail!$G1443,0)&lt;&gt;0),IF(OR(LEFT(trading_client_detail!$F1443,3)="USD",RIGHT(trading_client_detail!$F1443,3)="USD"),"",IF(NOT(ISERROR(VLOOKUP(trading_client_detail!$E1443,'asset_&amp;_open_positions'!$E:$M, 6, FALSE))),VLOOKUP(trading_client_detail!$E1443,'asset_&amp;_open_positions'!$E:$M, 6, FALSE),IF(NOT(ISERROR(VLOOKUP($A1443,'asset_&amp;_open_positions'!$E:$M, 6, FALSE))),VLOOKUP($A1443,'asset_&amp;_open_positions'!$E:$M, 6, FALSE),"ASSET"))),"")</f>
        <v/>
      </c>
      <c r="C1443" t="str">
        <f>IF(AND(trading_client_detail!$A1443&lt;&gt;"",ROUND(trading_client_detail!$G1443,0)&lt;&gt;0),IF(OR(LEFT(trading_client_detail!$F1443,3)="USD",RIGHT(trading_client_detail!$F1443,3)="USD"),"",IF(NOT(ISERROR(VLOOKUP(trading_client_detail!$E1443,'asset_&amp;_open_positions'!$E:$M, 6, FALSE))),VLOOKUP(trading_client_detail!$E1443,'asset_&amp;_open_positions'!$E:$M, 8, FALSE),IF(NOT(ISERROR(VLOOKUP($A1443,'asset_&amp;_open_positions'!$E:$M, 6, FALSE))),VLOOKUP($A1443,'asset_&amp;_open_positions'!$E:$M, 8, FALSE),1))),"")</f>
        <v/>
      </c>
      <c r="D1443" s="42" t="str">
        <f>IF(trading_client_detail!$A1443&lt;&gt;"",IF(OR(LEFT(trading_client_detail!$F1443,3)="USD",RIGHT(trading_client_detail!$F1443,3)="USD",LEFT(trading_client_detail!$F1443,3)="EUR",RIGHT(trading_client_detail!$F1443,3)="EUR"),"",trading_client_detail!$G1443),"")</f>
        <v/>
      </c>
    </row>
    <row r="1444" spans="1:4" x14ac:dyDescent="0.25">
      <c r="A1444" t="str">
        <f>IF(AND(trading_client_detail!$A1444&lt;&gt;"",ROUND(trading_client_detail!$G1444,0)&lt;&gt;0),IF(OR(LEFT(trading_client_detail!$F1444,3)="USD",RIGHT(trading_client_detail!$F1444,3)="USD",LEFT(trading_client_detail!$F1444,3)="EUR",RIGHT(trading_client_detail!$F1444,3)="EUR"),"",IF(NOT(ISERROR(VLOOKUP(trading_client_detail!$E1444,'asset_&amp;_open_positions'!$E:$M, 9, FALSE))),VLOOKUP(trading_client_detail!$E1444,'asset_&amp;_open_positions'!$E:$M, 9, FALSE),IF(NOT(ISERROR(VLOOKUP(trading_client_detail!$F1444,'asset_&amp;_open_positions'!$E:$M, 9, FALSE))),VLOOKUP(trading_client_detail!$F1444,'asset_&amp;_open_positions'!$E:$M, 9, FALSE),RIGHT(trading_client_detail!$F1444,LEN(trading_client_detail!$F1444)-1)))),"")</f>
        <v/>
      </c>
      <c r="B1444" t="str">
        <f>IF(AND(trading_client_detail!$A1444&lt;&gt;"",ROUND(trading_client_detail!$G1444,0)&lt;&gt;0),IF(OR(LEFT(trading_client_detail!$F1444,3)="USD",RIGHT(trading_client_detail!$F1444,3)="USD"),"",IF(NOT(ISERROR(VLOOKUP(trading_client_detail!$E1444,'asset_&amp;_open_positions'!$E:$M, 6, FALSE))),VLOOKUP(trading_client_detail!$E1444,'asset_&amp;_open_positions'!$E:$M, 6, FALSE),IF(NOT(ISERROR(VLOOKUP($A1444,'asset_&amp;_open_positions'!$E:$M, 6, FALSE))),VLOOKUP($A1444,'asset_&amp;_open_positions'!$E:$M, 6, FALSE),"ASSET"))),"")</f>
        <v/>
      </c>
      <c r="C1444" t="str">
        <f>IF(AND(trading_client_detail!$A1444&lt;&gt;"",ROUND(trading_client_detail!$G1444,0)&lt;&gt;0),IF(OR(LEFT(trading_client_detail!$F1444,3)="USD",RIGHT(trading_client_detail!$F1444,3)="USD"),"",IF(NOT(ISERROR(VLOOKUP(trading_client_detail!$E1444,'asset_&amp;_open_positions'!$E:$M, 6, FALSE))),VLOOKUP(trading_client_detail!$E1444,'asset_&amp;_open_positions'!$E:$M, 8, FALSE),IF(NOT(ISERROR(VLOOKUP($A1444,'asset_&amp;_open_positions'!$E:$M, 6, FALSE))),VLOOKUP($A1444,'asset_&amp;_open_positions'!$E:$M, 8, FALSE),1))),"")</f>
        <v/>
      </c>
      <c r="D1444" s="42" t="str">
        <f>IF(trading_client_detail!$A1444&lt;&gt;"",IF(OR(LEFT(trading_client_detail!$F1444,3)="USD",RIGHT(trading_client_detail!$F1444,3)="USD",LEFT(trading_client_detail!$F1444,3)="EUR",RIGHT(trading_client_detail!$F1444,3)="EUR"),"",trading_client_detail!$G1444),"")</f>
        <v/>
      </c>
    </row>
    <row r="1445" spans="1:4" x14ac:dyDescent="0.25">
      <c r="A1445" t="str">
        <f>IF(AND(trading_client_detail!$A1445&lt;&gt;"",ROUND(trading_client_detail!$G1445,0)&lt;&gt;0),IF(OR(LEFT(trading_client_detail!$F1445,3)="USD",RIGHT(trading_client_detail!$F1445,3)="USD",LEFT(trading_client_detail!$F1445,3)="EUR",RIGHT(trading_client_detail!$F1445,3)="EUR"),"",IF(NOT(ISERROR(VLOOKUP(trading_client_detail!$E1445,'asset_&amp;_open_positions'!$E:$M, 9, FALSE))),VLOOKUP(trading_client_detail!$E1445,'asset_&amp;_open_positions'!$E:$M, 9, FALSE),IF(NOT(ISERROR(VLOOKUP(trading_client_detail!$F1445,'asset_&amp;_open_positions'!$E:$M, 9, FALSE))),VLOOKUP(trading_client_detail!$F1445,'asset_&amp;_open_positions'!$E:$M, 9, FALSE),RIGHT(trading_client_detail!$F1445,LEN(trading_client_detail!$F1445)-1)))),"")</f>
        <v/>
      </c>
      <c r="B1445" t="str">
        <f>IF(AND(trading_client_detail!$A1445&lt;&gt;"",ROUND(trading_client_detail!$G1445,0)&lt;&gt;0),IF(OR(LEFT(trading_client_detail!$F1445,3)="USD",RIGHT(trading_client_detail!$F1445,3)="USD"),"",IF(NOT(ISERROR(VLOOKUP(trading_client_detail!$E1445,'asset_&amp;_open_positions'!$E:$M, 6, FALSE))),VLOOKUP(trading_client_detail!$E1445,'asset_&amp;_open_positions'!$E:$M, 6, FALSE),IF(NOT(ISERROR(VLOOKUP($A1445,'asset_&amp;_open_positions'!$E:$M, 6, FALSE))),VLOOKUP($A1445,'asset_&amp;_open_positions'!$E:$M, 6, FALSE),"ASSET"))),"")</f>
        <v/>
      </c>
      <c r="C1445" t="str">
        <f>IF(AND(trading_client_detail!$A1445&lt;&gt;"",ROUND(trading_client_detail!$G1445,0)&lt;&gt;0),IF(OR(LEFT(trading_client_detail!$F1445,3)="USD",RIGHT(trading_client_detail!$F1445,3)="USD"),"",IF(NOT(ISERROR(VLOOKUP(trading_client_detail!$E1445,'asset_&amp;_open_positions'!$E:$M, 6, FALSE))),VLOOKUP(trading_client_detail!$E1445,'asset_&amp;_open_positions'!$E:$M, 8, FALSE),IF(NOT(ISERROR(VLOOKUP($A1445,'asset_&amp;_open_positions'!$E:$M, 6, FALSE))),VLOOKUP($A1445,'asset_&amp;_open_positions'!$E:$M, 8, FALSE),1))),"")</f>
        <v/>
      </c>
      <c r="D1445" s="42" t="str">
        <f>IF(trading_client_detail!$A1445&lt;&gt;"",IF(OR(LEFT(trading_client_detail!$F1445,3)="USD",RIGHT(trading_client_detail!$F1445,3)="USD",LEFT(trading_client_detail!$F1445,3)="EUR",RIGHT(trading_client_detail!$F1445,3)="EUR"),"",trading_client_detail!$G1445),"")</f>
        <v/>
      </c>
    </row>
    <row r="1446" spans="1:4" x14ac:dyDescent="0.25">
      <c r="A1446" t="str">
        <f>IF(AND(trading_client_detail!$A1446&lt;&gt;"",ROUND(trading_client_detail!$G1446,0)&lt;&gt;0),IF(OR(LEFT(trading_client_detail!$F1446,3)="USD",RIGHT(trading_client_detail!$F1446,3)="USD",LEFT(trading_client_detail!$F1446,3)="EUR",RIGHT(trading_client_detail!$F1446,3)="EUR"),"",IF(NOT(ISERROR(VLOOKUP(trading_client_detail!$E1446,'asset_&amp;_open_positions'!$E:$M, 9, FALSE))),VLOOKUP(trading_client_detail!$E1446,'asset_&amp;_open_positions'!$E:$M, 9, FALSE),IF(NOT(ISERROR(VLOOKUP(trading_client_detail!$F1446,'asset_&amp;_open_positions'!$E:$M, 9, FALSE))),VLOOKUP(trading_client_detail!$F1446,'asset_&amp;_open_positions'!$E:$M, 9, FALSE),RIGHT(trading_client_detail!$F1446,LEN(trading_client_detail!$F1446)-1)))),"")</f>
        <v/>
      </c>
      <c r="B1446" t="str">
        <f>IF(AND(trading_client_detail!$A1446&lt;&gt;"",ROUND(trading_client_detail!$G1446,0)&lt;&gt;0),IF(OR(LEFT(trading_client_detail!$F1446,3)="USD",RIGHT(trading_client_detail!$F1446,3)="USD"),"",IF(NOT(ISERROR(VLOOKUP(trading_client_detail!$E1446,'asset_&amp;_open_positions'!$E:$M, 6, FALSE))),VLOOKUP(trading_client_detail!$E1446,'asset_&amp;_open_positions'!$E:$M, 6, FALSE),IF(NOT(ISERROR(VLOOKUP($A1446,'asset_&amp;_open_positions'!$E:$M, 6, FALSE))),VLOOKUP($A1446,'asset_&amp;_open_positions'!$E:$M, 6, FALSE),"ASSET"))),"")</f>
        <v/>
      </c>
      <c r="C1446" t="str">
        <f>IF(AND(trading_client_detail!$A1446&lt;&gt;"",ROUND(trading_client_detail!$G1446,0)&lt;&gt;0),IF(OR(LEFT(trading_client_detail!$F1446,3)="USD",RIGHT(trading_client_detail!$F1446,3)="USD"),"",IF(NOT(ISERROR(VLOOKUP(trading_client_detail!$E1446,'asset_&amp;_open_positions'!$E:$M, 6, FALSE))),VLOOKUP(trading_client_detail!$E1446,'asset_&amp;_open_positions'!$E:$M, 8, FALSE),IF(NOT(ISERROR(VLOOKUP($A1446,'asset_&amp;_open_positions'!$E:$M, 6, FALSE))),VLOOKUP($A1446,'asset_&amp;_open_positions'!$E:$M, 8, FALSE),1))),"")</f>
        <v/>
      </c>
      <c r="D1446" s="42" t="str">
        <f>IF(trading_client_detail!$A1446&lt;&gt;"",IF(OR(LEFT(trading_client_detail!$F1446,3)="USD",RIGHT(trading_client_detail!$F1446,3)="USD",LEFT(trading_client_detail!$F1446,3)="EUR",RIGHT(trading_client_detail!$F1446,3)="EUR"),"",trading_client_detail!$G1446),"")</f>
        <v/>
      </c>
    </row>
    <row r="1447" spans="1:4" x14ac:dyDescent="0.25">
      <c r="A1447" t="str">
        <f>IF(AND(trading_client_detail!$A1447&lt;&gt;"",ROUND(trading_client_detail!$G1447,0)&lt;&gt;0),IF(OR(LEFT(trading_client_detail!$F1447,3)="USD",RIGHT(trading_client_detail!$F1447,3)="USD",LEFT(trading_client_detail!$F1447,3)="EUR",RIGHT(trading_client_detail!$F1447,3)="EUR"),"",IF(NOT(ISERROR(VLOOKUP(trading_client_detail!$E1447,'asset_&amp;_open_positions'!$E:$M, 9, FALSE))),VLOOKUP(trading_client_detail!$E1447,'asset_&amp;_open_positions'!$E:$M, 9, FALSE),IF(NOT(ISERROR(VLOOKUP(trading_client_detail!$F1447,'asset_&amp;_open_positions'!$E:$M, 9, FALSE))),VLOOKUP(trading_client_detail!$F1447,'asset_&amp;_open_positions'!$E:$M, 9, FALSE),RIGHT(trading_client_detail!$F1447,LEN(trading_client_detail!$F1447)-1)))),"")</f>
        <v/>
      </c>
      <c r="B1447" t="str">
        <f>IF(AND(trading_client_detail!$A1447&lt;&gt;"",ROUND(trading_client_detail!$G1447,0)&lt;&gt;0),IF(OR(LEFT(trading_client_detail!$F1447,3)="USD",RIGHT(trading_client_detail!$F1447,3)="USD"),"",IF(NOT(ISERROR(VLOOKUP(trading_client_detail!$E1447,'asset_&amp;_open_positions'!$E:$M, 6, FALSE))),VLOOKUP(trading_client_detail!$E1447,'asset_&amp;_open_positions'!$E:$M, 6, FALSE),IF(NOT(ISERROR(VLOOKUP($A1447,'asset_&amp;_open_positions'!$E:$M, 6, FALSE))),VLOOKUP($A1447,'asset_&amp;_open_positions'!$E:$M, 6, FALSE),"ASSET"))),"")</f>
        <v/>
      </c>
      <c r="C1447" t="str">
        <f>IF(AND(trading_client_detail!$A1447&lt;&gt;"",ROUND(trading_client_detail!$G1447,0)&lt;&gt;0),IF(OR(LEFT(trading_client_detail!$F1447,3)="USD",RIGHT(trading_client_detail!$F1447,3)="USD"),"",IF(NOT(ISERROR(VLOOKUP(trading_client_detail!$E1447,'asset_&amp;_open_positions'!$E:$M, 6, FALSE))),VLOOKUP(trading_client_detail!$E1447,'asset_&amp;_open_positions'!$E:$M, 8, FALSE),IF(NOT(ISERROR(VLOOKUP($A1447,'asset_&amp;_open_positions'!$E:$M, 6, FALSE))),VLOOKUP($A1447,'asset_&amp;_open_positions'!$E:$M, 8, FALSE),1))),"")</f>
        <v/>
      </c>
      <c r="D1447" s="42" t="str">
        <f>IF(trading_client_detail!$A1447&lt;&gt;"",IF(OR(LEFT(trading_client_detail!$F1447,3)="USD",RIGHT(trading_client_detail!$F1447,3)="USD",LEFT(trading_client_detail!$F1447,3)="EUR",RIGHT(trading_client_detail!$F1447,3)="EUR"),"",trading_client_detail!$G1447),"")</f>
        <v/>
      </c>
    </row>
    <row r="1448" spans="1:4" x14ac:dyDescent="0.25">
      <c r="A1448" t="str">
        <f>IF(AND(trading_client_detail!$A1448&lt;&gt;"",ROUND(trading_client_detail!$G1448,0)&lt;&gt;0),IF(OR(LEFT(trading_client_detail!$F1448,3)="USD",RIGHT(trading_client_detail!$F1448,3)="USD",LEFT(trading_client_detail!$F1448,3)="EUR",RIGHT(trading_client_detail!$F1448,3)="EUR"),"",IF(NOT(ISERROR(VLOOKUP(trading_client_detail!$E1448,'asset_&amp;_open_positions'!$E:$M, 9, FALSE))),VLOOKUP(trading_client_detail!$E1448,'asset_&amp;_open_positions'!$E:$M, 9, FALSE),IF(NOT(ISERROR(VLOOKUP(trading_client_detail!$F1448,'asset_&amp;_open_positions'!$E:$M, 9, FALSE))),VLOOKUP(trading_client_detail!$F1448,'asset_&amp;_open_positions'!$E:$M, 9, FALSE),RIGHT(trading_client_detail!$F1448,LEN(trading_client_detail!$F1448)-1)))),"")</f>
        <v/>
      </c>
      <c r="B1448" t="str">
        <f>IF(AND(trading_client_detail!$A1448&lt;&gt;"",ROUND(trading_client_detail!$G1448,0)&lt;&gt;0),IF(OR(LEFT(trading_client_detail!$F1448,3)="USD",RIGHT(trading_client_detail!$F1448,3)="USD"),"",IF(NOT(ISERROR(VLOOKUP(trading_client_detail!$E1448,'asset_&amp;_open_positions'!$E:$M, 6, FALSE))),VLOOKUP(trading_client_detail!$E1448,'asset_&amp;_open_positions'!$E:$M, 6, FALSE),IF(NOT(ISERROR(VLOOKUP($A1448,'asset_&amp;_open_positions'!$E:$M, 6, FALSE))),VLOOKUP($A1448,'asset_&amp;_open_positions'!$E:$M, 6, FALSE),"ASSET"))),"")</f>
        <v/>
      </c>
      <c r="C1448" t="str">
        <f>IF(AND(trading_client_detail!$A1448&lt;&gt;"",ROUND(trading_client_detail!$G1448,0)&lt;&gt;0),IF(OR(LEFT(trading_client_detail!$F1448,3)="USD",RIGHT(trading_client_detail!$F1448,3)="USD"),"",IF(NOT(ISERROR(VLOOKUP(trading_client_detail!$E1448,'asset_&amp;_open_positions'!$E:$M, 6, FALSE))),VLOOKUP(trading_client_detail!$E1448,'asset_&amp;_open_positions'!$E:$M, 8, FALSE),IF(NOT(ISERROR(VLOOKUP($A1448,'asset_&amp;_open_positions'!$E:$M, 6, FALSE))),VLOOKUP($A1448,'asset_&amp;_open_positions'!$E:$M, 8, FALSE),1))),"")</f>
        <v/>
      </c>
      <c r="D1448" s="42" t="str">
        <f>IF(trading_client_detail!$A1448&lt;&gt;"",IF(OR(LEFT(trading_client_detail!$F1448,3)="USD",RIGHT(trading_client_detail!$F1448,3)="USD",LEFT(trading_client_detail!$F1448,3)="EUR",RIGHT(trading_client_detail!$F1448,3)="EUR"),"",trading_client_detail!$G1448),"")</f>
        <v/>
      </c>
    </row>
    <row r="1449" spans="1:4" x14ac:dyDescent="0.25">
      <c r="A1449" t="str">
        <f>IF(AND(trading_client_detail!$A1449&lt;&gt;"",ROUND(trading_client_detail!$G1449,0)&lt;&gt;0),IF(OR(LEFT(trading_client_detail!$F1449,3)="USD",RIGHT(trading_client_detail!$F1449,3)="USD",LEFT(trading_client_detail!$F1449,3)="EUR",RIGHT(trading_client_detail!$F1449,3)="EUR"),"",IF(NOT(ISERROR(VLOOKUP(trading_client_detail!$E1449,'asset_&amp;_open_positions'!$E:$M, 9, FALSE))),VLOOKUP(trading_client_detail!$E1449,'asset_&amp;_open_positions'!$E:$M, 9, FALSE),IF(NOT(ISERROR(VLOOKUP(trading_client_detail!$F1449,'asset_&amp;_open_positions'!$E:$M, 9, FALSE))),VLOOKUP(trading_client_detail!$F1449,'asset_&amp;_open_positions'!$E:$M, 9, FALSE),RIGHT(trading_client_detail!$F1449,LEN(trading_client_detail!$F1449)-1)))),"")</f>
        <v/>
      </c>
      <c r="B1449" t="str">
        <f>IF(AND(trading_client_detail!$A1449&lt;&gt;"",ROUND(trading_client_detail!$G1449,0)&lt;&gt;0),IF(OR(LEFT(trading_client_detail!$F1449,3)="USD",RIGHT(trading_client_detail!$F1449,3)="USD"),"",IF(NOT(ISERROR(VLOOKUP(trading_client_detail!$E1449,'asset_&amp;_open_positions'!$E:$M, 6, FALSE))),VLOOKUP(trading_client_detail!$E1449,'asset_&amp;_open_positions'!$E:$M, 6, FALSE),IF(NOT(ISERROR(VLOOKUP($A1449,'asset_&amp;_open_positions'!$E:$M, 6, FALSE))),VLOOKUP($A1449,'asset_&amp;_open_positions'!$E:$M, 6, FALSE),"ASSET"))),"")</f>
        <v/>
      </c>
      <c r="C1449" t="str">
        <f>IF(AND(trading_client_detail!$A1449&lt;&gt;"",ROUND(trading_client_detail!$G1449,0)&lt;&gt;0),IF(OR(LEFT(trading_client_detail!$F1449,3)="USD",RIGHT(trading_client_detail!$F1449,3)="USD"),"",IF(NOT(ISERROR(VLOOKUP(trading_client_detail!$E1449,'asset_&amp;_open_positions'!$E:$M, 6, FALSE))),VLOOKUP(trading_client_detail!$E1449,'asset_&amp;_open_positions'!$E:$M, 8, FALSE),IF(NOT(ISERROR(VLOOKUP($A1449,'asset_&amp;_open_positions'!$E:$M, 6, FALSE))),VLOOKUP($A1449,'asset_&amp;_open_positions'!$E:$M, 8, FALSE),1))),"")</f>
        <v/>
      </c>
      <c r="D1449" s="42" t="str">
        <f>IF(trading_client_detail!$A1449&lt;&gt;"",IF(OR(LEFT(trading_client_detail!$F1449,3)="USD",RIGHT(trading_client_detail!$F1449,3)="USD",LEFT(trading_client_detail!$F1449,3)="EUR",RIGHT(trading_client_detail!$F1449,3)="EUR"),"",trading_client_detail!$G1449),"")</f>
        <v/>
      </c>
    </row>
    <row r="1450" spans="1:4" x14ac:dyDescent="0.25">
      <c r="A1450" t="str">
        <f>IF(AND(trading_client_detail!$A1450&lt;&gt;"",ROUND(trading_client_detail!$G1450,0)&lt;&gt;0),IF(OR(LEFT(trading_client_detail!$F1450,3)="USD",RIGHT(trading_client_detail!$F1450,3)="USD",LEFT(trading_client_detail!$F1450,3)="EUR",RIGHT(trading_client_detail!$F1450,3)="EUR"),"",IF(NOT(ISERROR(VLOOKUP(trading_client_detail!$E1450,'asset_&amp;_open_positions'!$E:$M, 9, FALSE))),VLOOKUP(trading_client_detail!$E1450,'asset_&amp;_open_positions'!$E:$M, 9, FALSE),IF(NOT(ISERROR(VLOOKUP(trading_client_detail!$F1450,'asset_&amp;_open_positions'!$E:$M, 9, FALSE))),VLOOKUP(trading_client_detail!$F1450,'asset_&amp;_open_positions'!$E:$M, 9, FALSE),RIGHT(trading_client_detail!$F1450,LEN(trading_client_detail!$F1450)-1)))),"")</f>
        <v/>
      </c>
      <c r="B1450" t="str">
        <f>IF(AND(trading_client_detail!$A1450&lt;&gt;"",ROUND(trading_client_detail!$G1450,0)&lt;&gt;0),IF(OR(LEFT(trading_client_detail!$F1450,3)="USD",RIGHT(trading_client_detail!$F1450,3)="USD"),"",IF(NOT(ISERROR(VLOOKUP(trading_client_detail!$E1450,'asset_&amp;_open_positions'!$E:$M, 6, FALSE))),VLOOKUP(trading_client_detail!$E1450,'asset_&amp;_open_positions'!$E:$M, 6, FALSE),IF(NOT(ISERROR(VLOOKUP($A1450,'asset_&amp;_open_positions'!$E:$M, 6, FALSE))),VLOOKUP($A1450,'asset_&amp;_open_positions'!$E:$M, 6, FALSE),"ASSET"))),"")</f>
        <v/>
      </c>
      <c r="C1450" t="str">
        <f>IF(AND(trading_client_detail!$A1450&lt;&gt;"",ROUND(trading_client_detail!$G1450,0)&lt;&gt;0),IF(OR(LEFT(trading_client_detail!$F1450,3)="USD",RIGHT(trading_client_detail!$F1450,3)="USD"),"",IF(NOT(ISERROR(VLOOKUP(trading_client_detail!$E1450,'asset_&amp;_open_positions'!$E:$M, 6, FALSE))),VLOOKUP(trading_client_detail!$E1450,'asset_&amp;_open_positions'!$E:$M, 8, FALSE),IF(NOT(ISERROR(VLOOKUP($A1450,'asset_&amp;_open_positions'!$E:$M, 6, FALSE))),VLOOKUP($A1450,'asset_&amp;_open_positions'!$E:$M, 8, FALSE),1))),"")</f>
        <v/>
      </c>
      <c r="D1450" s="42" t="str">
        <f>IF(trading_client_detail!$A1450&lt;&gt;"",IF(OR(LEFT(trading_client_detail!$F1450,3)="USD",RIGHT(trading_client_detail!$F1450,3)="USD",LEFT(trading_client_detail!$F1450,3)="EUR",RIGHT(trading_client_detail!$F1450,3)="EUR"),"",trading_client_detail!$G1450),"")</f>
        <v/>
      </c>
    </row>
    <row r="1451" spans="1:4" x14ac:dyDescent="0.25">
      <c r="A1451" t="str">
        <f>IF(AND(trading_client_detail!$A1451&lt;&gt;"",ROUND(trading_client_detail!$G1451,0)&lt;&gt;0),IF(OR(LEFT(trading_client_detail!$F1451,3)="USD",RIGHT(trading_client_detail!$F1451,3)="USD",LEFT(trading_client_detail!$F1451,3)="EUR",RIGHT(trading_client_detail!$F1451,3)="EUR"),"",IF(NOT(ISERROR(VLOOKUP(trading_client_detail!$E1451,'asset_&amp;_open_positions'!$E:$M, 9, FALSE))),VLOOKUP(trading_client_detail!$E1451,'asset_&amp;_open_positions'!$E:$M, 9, FALSE),IF(NOT(ISERROR(VLOOKUP(trading_client_detail!$F1451,'asset_&amp;_open_positions'!$E:$M, 9, FALSE))),VLOOKUP(trading_client_detail!$F1451,'asset_&amp;_open_positions'!$E:$M, 9, FALSE),RIGHT(trading_client_detail!$F1451,LEN(trading_client_detail!$F1451)-1)))),"")</f>
        <v/>
      </c>
      <c r="B1451" t="str">
        <f>IF(AND(trading_client_detail!$A1451&lt;&gt;"",ROUND(trading_client_detail!$G1451,0)&lt;&gt;0),IF(OR(LEFT(trading_client_detail!$F1451,3)="USD",RIGHT(trading_client_detail!$F1451,3)="USD"),"",IF(NOT(ISERROR(VLOOKUP(trading_client_detail!$E1451,'asset_&amp;_open_positions'!$E:$M, 6, FALSE))),VLOOKUP(trading_client_detail!$E1451,'asset_&amp;_open_positions'!$E:$M, 6, FALSE),IF(NOT(ISERROR(VLOOKUP($A1451,'asset_&amp;_open_positions'!$E:$M, 6, FALSE))),VLOOKUP($A1451,'asset_&amp;_open_positions'!$E:$M, 6, FALSE),"ASSET"))),"")</f>
        <v/>
      </c>
      <c r="C1451" t="str">
        <f>IF(AND(trading_client_detail!$A1451&lt;&gt;"",ROUND(trading_client_detail!$G1451,0)&lt;&gt;0),IF(OR(LEFT(trading_client_detail!$F1451,3)="USD",RIGHT(trading_client_detail!$F1451,3)="USD"),"",IF(NOT(ISERROR(VLOOKUP(trading_client_detail!$E1451,'asset_&amp;_open_positions'!$E:$M, 6, FALSE))),VLOOKUP(trading_client_detail!$E1451,'asset_&amp;_open_positions'!$E:$M, 8, FALSE),IF(NOT(ISERROR(VLOOKUP($A1451,'asset_&amp;_open_positions'!$E:$M, 6, FALSE))),VLOOKUP($A1451,'asset_&amp;_open_positions'!$E:$M, 8, FALSE),1))),"")</f>
        <v/>
      </c>
      <c r="D1451" s="42" t="str">
        <f>IF(trading_client_detail!$A1451&lt;&gt;"",IF(OR(LEFT(trading_client_detail!$F1451,3)="USD",RIGHT(trading_client_detail!$F1451,3)="USD",LEFT(trading_client_detail!$F1451,3)="EUR",RIGHT(trading_client_detail!$F1451,3)="EUR"),"",trading_client_detail!$G1451),"")</f>
        <v/>
      </c>
    </row>
    <row r="1452" spans="1:4" x14ac:dyDescent="0.25">
      <c r="A1452" t="str">
        <f>IF(AND(trading_client_detail!$A1452&lt;&gt;"",ROUND(trading_client_detail!$G1452,0)&lt;&gt;0),IF(OR(LEFT(trading_client_detail!$F1452,3)="USD",RIGHT(trading_client_detail!$F1452,3)="USD",LEFT(trading_client_detail!$F1452,3)="EUR",RIGHT(trading_client_detail!$F1452,3)="EUR"),"",IF(NOT(ISERROR(VLOOKUP(trading_client_detail!$E1452,'asset_&amp;_open_positions'!$E:$M, 9, FALSE))),VLOOKUP(trading_client_detail!$E1452,'asset_&amp;_open_positions'!$E:$M, 9, FALSE),IF(NOT(ISERROR(VLOOKUP(trading_client_detail!$F1452,'asset_&amp;_open_positions'!$E:$M, 9, FALSE))),VLOOKUP(trading_client_detail!$F1452,'asset_&amp;_open_positions'!$E:$M, 9, FALSE),RIGHT(trading_client_detail!$F1452,LEN(trading_client_detail!$F1452)-1)))),"")</f>
        <v/>
      </c>
      <c r="B1452" t="str">
        <f>IF(AND(trading_client_detail!$A1452&lt;&gt;"",ROUND(trading_client_detail!$G1452,0)&lt;&gt;0),IF(OR(LEFT(trading_client_detail!$F1452,3)="USD",RIGHT(trading_client_detail!$F1452,3)="USD"),"",IF(NOT(ISERROR(VLOOKUP(trading_client_detail!$E1452,'asset_&amp;_open_positions'!$E:$M, 6, FALSE))),VLOOKUP(trading_client_detail!$E1452,'asset_&amp;_open_positions'!$E:$M, 6, FALSE),IF(NOT(ISERROR(VLOOKUP($A1452,'asset_&amp;_open_positions'!$E:$M, 6, FALSE))),VLOOKUP($A1452,'asset_&amp;_open_positions'!$E:$M, 6, FALSE),"ASSET"))),"")</f>
        <v/>
      </c>
      <c r="C1452" t="str">
        <f>IF(AND(trading_client_detail!$A1452&lt;&gt;"",ROUND(trading_client_detail!$G1452,0)&lt;&gt;0),IF(OR(LEFT(trading_client_detail!$F1452,3)="USD",RIGHT(trading_client_detail!$F1452,3)="USD"),"",IF(NOT(ISERROR(VLOOKUP(trading_client_detail!$E1452,'asset_&amp;_open_positions'!$E:$M, 6, FALSE))),VLOOKUP(trading_client_detail!$E1452,'asset_&amp;_open_positions'!$E:$M, 8, FALSE),IF(NOT(ISERROR(VLOOKUP($A1452,'asset_&amp;_open_positions'!$E:$M, 6, FALSE))),VLOOKUP($A1452,'asset_&amp;_open_positions'!$E:$M, 8, FALSE),1))),"")</f>
        <v/>
      </c>
      <c r="D1452" s="42" t="str">
        <f>IF(trading_client_detail!$A1452&lt;&gt;"",IF(OR(LEFT(trading_client_detail!$F1452,3)="USD",RIGHT(trading_client_detail!$F1452,3)="USD",LEFT(trading_client_detail!$F1452,3)="EUR",RIGHT(trading_client_detail!$F1452,3)="EUR"),"",trading_client_detail!$G1452),"")</f>
        <v/>
      </c>
    </row>
    <row r="1453" spans="1:4" x14ac:dyDescent="0.25">
      <c r="A1453" t="str">
        <f>IF(AND(trading_client_detail!$A1453&lt;&gt;"",ROUND(trading_client_detail!$G1453,0)&lt;&gt;0),IF(OR(LEFT(trading_client_detail!$F1453,3)="USD",RIGHT(trading_client_detail!$F1453,3)="USD",LEFT(trading_client_detail!$F1453,3)="EUR",RIGHT(trading_client_detail!$F1453,3)="EUR"),"",IF(NOT(ISERROR(VLOOKUP(trading_client_detail!$E1453,'asset_&amp;_open_positions'!$E:$M, 9, FALSE))),VLOOKUP(trading_client_detail!$E1453,'asset_&amp;_open_positions'!$E:$M, 9, FALSE),IF(NOT(ISERROR(VLOOKUP(trading_client_detail!$F1453,'asset_&amp;_open_positions'!$E:$M, 9, FALSE))),VLOOKUP(trading_client_detail!$F1453,'asset_&amp;_open_positions'!$E:$M, 9, FALSE),RIGHT(trading_client_detail!$F1453,LEN(trading_client_detail!$F1453)-1)))),"")</f>
        <v/>
      </c>
      <c r="B1453" t="str">
        <f>IF(AND(trading_client_detail!$A1453&lt;&gt;"",ROUND(trading_client_detail!$G1453,0)&lt;&gt;0),IF(OR(LEFT(trading_client_detail!$F1453,3)="USD",RIGHT(trading_client_detail!$F1453,3)="USD"),"",IF(NOT(ISERROR(VLOOKUP(trading_client_detail!$E1453,'asset_&amp;_open_positions'!$E:$M, 6, FALSE))),VLOOKUP(trading_client_detail!$E1453,'asset_&amp;_open_positions'!$E:$M, 6, FALSE),IF(NOT(ISERROR(VLOOKUP($A1453,'asset_&amp;_open_positions'!$E:$M, 6, FALSE))),VLOOKUP($A1453,'asset_&amp;_open_positions'!$E:$M, 6, FALSE),"ASSET"))),"")</f>
        <v/>
      </c>
      <c r="C1453" t="str">
        <f>IF(AND(trading_client_detail!$A1453&lt;&gt;"",ROUND(trading_client_detail!$G1453,0)&lt;&gt;0),IF(OR(LEFT(trading_client_detail!$F1453,3)="USD",RIGHT(trading_client_detail!$F1453,3)="USD"),"",IF(NOT(ISERROR(VLOOKUP(trading_client_detail!$E1453,'asset_&amp;_open_positions'!$E:$M, 6, FALSE))),VLOOKUP(trading_client_detail!$E1453,'asset_&amp;_open_positions'!$E:$M, 8, FALSE),IF(NOT(ISERROR(VLOOKUP($A1453,'asset_&amp;_open_positions'!$E:$M, 6, FALSE))),VLOOKUP($A1453,'asset_&amp;_open_positions'!$E:$M, 8, FALSE),1))),"")</f>
        <v/>
      </c>
      <c r="D1453" s="42" t="str">
        <f>IF(trading_client_detail!$A1453&lt;&gt;"",IF(OR(LEFT(trading_client_detail!$F1453,3)="USD",RIGHT(trading_client_detail!$F1453,3)="USD",LEFT(trading_client_detail!$F1453,3)="EUR",RIGHT(trading_client_detail!$F1453,3)="EUR"),"",trading_client_detail!$G1453),"")</f>
        <v/>
      </c>
    </row>
    <row r="1454" spans="1:4" x14ac:dyDescent="0.25">
      <c r="A1454" t="str">
        <f>IF(AND(trading_client_detail!$A1454&lt;&gt;"",ROUND(trading_client_detail!$G1454,0)&lt;&gt;0),IF(OR(LEFT(trading_client_detail!$F1454,3)="USD",RIGHT(trading_client_detail!$F1454,3)="USD",LEFT(trading_client_detail!$F1454,3)="EUR",RIGHT(trading_client_detail!$F1454,3)="EUR"),"",IF(NOT(ISERROR(VLOOKUP(trading_client_detail!$E1454,'asset_&amp;_open_positions'!$E:$M, 9, FALSE))),VLOOKUP(trading_client_detail!$E1454,'asset_&amp;_open_positions'!$E:$M, 9, FALSE),IF(NOT(ISERROR(VLOOKUP(trading_client_detail!$F1454,'asset_&amp;_open_positions'!$E:$M, 9, FALSE))),VLOOKUP(trading_client_detail!$F1454,'asset_&amp;_open_positions'!$E:$M, 9, FALSE),RIGHT(trading_client_detail!$F1454,LEN(trading_client_detail!$F1454)-1)))),"")</f>
        <v/>
      </c>
      <c r="B1454" t="str">
        <f>IF(AND(trading_client_detail!$A1454&lt;&gt;"",ROUND(trading_client_detail!$G1454,0)&lt;&gt;0),IF(OR(LEFT(trading_client_detail!$F1454,3)="USD",RIGHT(trading_client_detail!$F1454,3)="USD"),"",IF(NOT(ISERROR(VLOOKUP(trading_client_detail!$E1454,'asset_&amp;_open_positions'!$E:$M, 6, FALSE))),VLOOKUP(trading_client_detail!$E1454,'asset_&amp;_open_positions'!$E:$M, 6, FALSE),IF(NOT(ISERROR(VLOOKUP($A1454,'asset_&amp;_open_positions'!$E:$M, 6, FALSE))),VLOOKUP($A1454,'asset_&amp;_open_positions'!$E:$M, 6, FALSE),"ASSET"))),"")</f>
        <v/>
      </c>
      <c r="C1454" t="str">
        <f>IF(AND(trading_client_detail!$A1454&lt;&gt;"",ROUND(trading_client_detail!$G1454,0)&lt;&gt;0),IF(OR(LEFT(trading_client_detail!$F1454,3)="USD",RIGHT(trading_client_detail!$F1454,3)="USD"),"",IF(NOT(ISERROR(VLOOKUP(trading_client_detail!$E1454,'asset_&amp;_open_positions'!$E:$M, 6, FALSE))),VLOOKUP(trading_client_detail!$E1454,'asset_&amp;_open_positions'!$E:$M, 8, FALSE),IF(NOT(ISERROR(VLOOKUP($A1454,'asset_&amp;_open_positions'!$E:$M, 6, FALSE))),VLOOKUP($A1454,'asset_&amp;_open_positions'!$E:$M, 8, FALSE),1))),"")</f>
        <v/>
      </c>
      <c r="D1454" s="42" t="str">
        <f>IF(trading_client_detail!$A1454&lt;&gt;"",IF(OR(LEFT(trading_client_detail!$F1454,3)="USD",RIGHT(trading_client_detail!$F1454,3)="USD",LEFT(trading_client_detail!$F1454,3)="EUR",RIGHT(trading_client_detail!$F1454,3)="EUR"),"",trading_client_detail!$G1454),"")</f>
        <v/>
      </c>
    </row>
    <row r="1455" spans="1:4" x14ac:dyDescent="0.25">
      <c r="A1455" t="str">
        <f>IF(AND(trading_client_detail!$A1455&lt;&gt;"",ROUND(trading_client_detail!$G1455,0)&lt;&gt;0),IF(OR(LEFT(trading_client_detail!$F1455,3)="USD",RIGHT(trading_client_detail!$F1455,3)="USD",LEFT(trading_client_detail!$F1455,3)="EUR",RIGHT(trading_client_detail!$F1455,3)="EUR"),"",IF(NOT(ISERROR(VLOOKUP(trading_client_detail!$E1455,'asset_&amp;_open_positions'!$E:$M, 9, FALSE))),VLOOKUP(trading_client_detail!$E1455,'asset_&amp;_open_positions'!$E:$M, 9, FALSE),IF(NOT(ISERROR(VLOOKUP(trading_client_detail!$F1455,'asset_&amp;_open_positions'!$E:$M, 9, FALSE))),VLOOKUP(trading_client_detail!$F1455,'asset_&amp;_open_positions'!$E:$M, 9, FALSE),RIGHT(trading_client_detail!$F1455,LEN(trading_client_detail!$F1455)-1)))),"")</f>
        <v/>
      </c>
      <c r="B1455" t="str">
        <f>IF(AND(trading_client_detail!$A1455&lt;&gt;"",ROUND(trading_client_detail!$G1455,0)&lt;&gt;0),IF(OR(LEFT(trading_client_detail!$F1455,3)="USD",RIGHT(trading_client_detail!$F1455,3)="USD"),"",IF(NOT(ISERROR(VLOOKUP(trading_client_detail!$E1455,'asset_&amp;_open_positions'!$E:$M, 6, FALSE))),VLOOKUP(trading_client_detail!$E1455,'asset_&amp;_open_positions'!$E:$M, 6, FALSE),IF(NOT(ISERROR(VLOOKUP($A1455,'asset_&amp;_open_positions'!$E:$M, 6, FALSE))),VLOOKUP($A1455,'asset_&amp;_open_positions'!$E:$M, 6, FALSE),"ASSET"))),"")</f>
        <v/>
      </c>
      <c r="C1455" t="str">
        <f>IF(AND(trading_client_detail!$A1455&lt;&gt;"",ROUND(trading_client_detail!$G1455,0)&lt;&gt;0),IF(OR(LEFT(trading_client_detail!$F1455,3)="USD",RIGHT(trading_client_detail!$F1455,3)="USD"),"",IF(NOT(ISERROR(VLOOKUP(trading_client_detail!$E1455,'asset_&amp;_open_positions'!$E:$M, 6, FALSE))),VLOOKUP(trading_client_detail!$E1455,'asset_&amp;_open_positions'!$E:$M, 8, FALSE),IF(NOT(ISERROR(VLOOKUP($A1455,'asset_&amp;_open_positions'!$E:$M, 6, FALSE))),VLOOKUP($A1455,'asset_&amp;_open_positions'!$E:$M, 8, FALSE),1))),"")</f>
        <v/>
      </c>
      <c r="D1455" s="42" t="str">
        <f>IF(trading_client_detail!$A1455&lt;&gt;"",IF(OR(LEFT(trading_client_detail!$F1455,3)="USD",RIGHT(trading_client_detail!$F1455,3)="USD",LEFT(trading_client_detail!$F1455,3)="EUR",RIGHT(trading_client_detail!$F1455,3)="EUR"),"",trading_client_detail!$G1455),"")</f>
        <v/>
      </c>
    </row>
    <row r="1456" spans="1:4" x14ac:dyDescent="0.25">
      <c r="A1456" t="str">
        <f>IF(AND(trading_client_detail!$A1456&lt;&gt;"",ROUND(trading_client_detail!$G1456,0)&lt;&gt;0),IF(OR(LEFT(trading_client_detail!$F1456,3)="USD",RIGHT(trading_client_detail!$F1456,3)="USD",LEFT(trading_client_detail!$F1456,3)="EUR",RIGHT(trading_client_detail!$F1456,3)="EUR"),"",IF(NOT(ISERROR(VLOOKUP(trading_client_detail!$E1456,'asset_&amp;_open_positions'!$E:$M, 9, FALSE))),VLOOKUP(trading_client_detail!$E1456,'asset_&amp;_open_positions'!$E:$M, 9, FALSE),IF(NOT(ISERROR(VLOOKUP(trading_client_detail!$F1456,'asset_&amp;_open_positions'!$E:$M, 9, FALSE))),VLOOKUP(trading_client_detail!$F1456,'asset_&amp;_open_positions'!$E:$M, 9, FALSE),RIGHT(trading_client_detail!$F1456,LEN(trading_client_detail!$F1456)-1)))),"")</f>
        <v/>
      </c>
      <c r="B1456" t="str">
        <f>IF(AND(trading_client_detail!$A1456&lt;&gt;"",ROUND(trading_client_detail!$G1456,0)&lt;&gt;0),IF(OR(LEFT(trading_client_detail!$F1456,3)="USD",RIGHT(trading_client_detail!$F1456,3)="USD"),"",IF(NOT(ISERROR(VLOOKUP(trading_client_detail!$E1456,'asset_&amp;_open_positions'!$E:$M, 6, FALSE))),VLOOKUP(trading_client_detail!$E1456,'asset_&amp;_open_positions'!$E:$M, 6, FALSE),IF(NOT(ISERROR(VLOOKUP($A1456,'asset_&amp;_open_positions'!$E:$M, 6, FALSE))),VLOOKUP($A1456,'asset_&amp;_open_positions'!$E:$M, 6, FALSE),"ASSET"))),"")</f>
        <v/>
      </c>
      <c r="C1456" t="str">
        <f>IF(AND(trading_client_detail!$A1456&lt;&gt;"",ROUND(trading_client_detail!$G1456,0)&lt;&gt;0),IF(OR(LEFT(trading_client_detail!$F1456,3)="USD",RIGHT(trading_client_detail!$F1456,3)="USD"),"",IF(NOT(ISERROR(VLOOKUP(trading_client_detail!$E1456,'asset_&amp;_open_positions'!$E:$M, 6, FALSE))),VLOOKUP(trading_client_detail!$E1456,'asset_&amp;_open_positions'!$E:$M, 8, FALSE),IF(NOT(ISERROR(VLOOKUP($A1456,'asset_&amp;_open_positions'!$E:$M, 6, FALSE))),VLOOKUP($A1456,'asset_&amp;_open_positions'!$E:$M, 8, FALSE),1))),"")</f>
        <v/>
      </c>
      <c r="D1456" s="42" t="str">
        <f>IF(trading_client_detail!$A1456&lt;&gt;"",IF(OR(LEFT(trading_client_detail!$F1456,3)="USD",RIGHT(trading_client_detail!$F1456,3)="USD",LEFT(trading_client_detail!$F1456,3)="EUR",RIGHT(trading_client_detail!$F1456,3)="EUR"),"",trading_client_detail!$G1456),"")</f>
        <v/>
      </c>
    </row>
    <row r="1457" spans="1:4" x14ac:dyDescent="0.25">
      <c r="A1457" t="str">
        <f>IF(AND(trading_client_detail!$A1457&lt;&gt;"",ROUND(trading_client_detail!$G1457,0)&lt;&gt;0),IF(OR(LEFT(trading_client_detail!$F1457,3)="USD",RIGHT(trading_client_detail!$F1457,3)="USD",LEFT(trading_client_detail!$F1457,3)="EUR",RIGHT(trading_client_detail!$F1457,3)="EUR"),"",IF(NOT(ISERROR(VLOOKUP(trading_client_detail!$E1457,'asset_&amp;_open_positions'!$E:$M, 9, FALSE))),VLOOKUP(trading_client_detail!$E1457,'asset_&amp;_open_positions'!$E:$M, 9, FALSE),IF(NOT(ISERROR(VLOOKUP(trading_client_detail!$F1457,'asset_&amp;_open_positions'!$E:$M, 9, FALSE))),VLOOKUP(trading_client_detail!$F1457,'asset_&amp;_open_positions'!$E:$M, 9, FALSE),RIGHT(trading_client_detail!$F1457,LEN(trading_client_detail!$F1457)-1)))),"")</f>
        <v/>
      </c>
      <c r="B1457" t="str">
        <f>IF(AND(trading_client_detail!$A1457&lt;&gt;"",ROUND(trading_client_detail!$G1457,0)&lt;&gt;0),IF(OR(LEFT(trading_client_detail!$F1457,3)="USD",RIGHT(trading_client_detail!$F1457,3)="USD"),"",IF(NOT(ISERROR(VLOOKUP(trading_client_detail!$E1457,'asset_&amp;_open_positions'!$E:$M, 6, FALSE))),VLOOKUP(trading_client_detail!$E1457,'asset_&amp;_open_positions'!$E:$M, 6, FALSE),IF(NOT(ISERROR(VLOOKUP($A1457,'asset_&amp;_open_positions'!$E:$M, 6, FALSE))),VLOOKUP($A1457,'asset_&amp;_open_positions'!$E:$M, 6, FALSE),"ASSET"))),"")</f>
        <v/>
      </c>
      <c r="C1457" t="str">
        <f>IF(AND(trading_client_detail!$A1457&lt;&gt;"",ROUND(trading_client_detail!$G1457,0)&lt;&gt;0),IF(OR(LEFT(trading_client_detail!$F1457,3)="USD",RIGHT(trading_client_detail!$F1457,3)="USD"),"",IF(NOT(ISERROR(VLOOKUP(trading_client_detail!$E1457,'asset_&amp;_open_positions'!$E:$M, 6, FALSE))),VLOOKUP(trading_client_detail!$E1457,'asset_&amp;_open_positions'!$E:$M, 8, FALSE),IF(NOT(ISERROR(VLOOKUP($A1457,'asset_&amp;_open_positions'!$E:$M, 6, FALSE))),VLOOKUP($A1457,'asset_&amp;_open_positions'!$E:$M, 8, FALSE),1))),"")</f>
        <v/>
      </c>
      <c r="D1457" s="42" t="str">
        <f>IF(trading_client_detail!$A1457&lt;&gt;"",IF(OR(LEFT(trading_client_detail!$F1457,3)="USD",RIGHT(trading_client_detail!$F1457,3)="USD",LEFT(trading_client_detail!$F1457,3)="EUR",RIGHT(trading_client_detail!$F1457,3)="EUR"),"",trading_client_detail!$G1457),"")</f>
        <v/>
      </c>
    </row>
    <row r="1458" spans="1:4" x14ac:dyDescent="0.25">
      <c r="A1458" t="str">
        <f>IF(AND(trading_client_detail!$A1458&lt;&gt;"",ROUND(trading_client_detail!$G1458,0)&lt;&gt;0),IF(OR(LEFT(trading_client_detail!$F1458,3)="USD",RIGHT(trading_client_detail!$F1458,3)="USD",LEFT(trading_client_detail!$F1458,3)="EUR",RIGHT(trading_client_detail!$F1458,3)="EUR"),"",IF(NOT(ISERROR(VLOOKUP(trading_client_detail!$E1458,'asset_&amp;_open_positions'!$E:$M, 9, FALSE))),VLOOKUP(trading_client_detail!$E1458,'asset_&amp;_open_positions'!$E:$M, 9, FALSE),IF(NOT(ISERROR(VLOOKUP(trading_client_detail!$F1458,'asset_&amp;_open_positions'!$E:$M, 9, FALSE))),VLOOKUP(trading_client_detail!$F1458,'asset_&amp;_open_positions'!$E:$M, 9, FALSE),RIGHT(trading_client_detail!$F1458,LEN(trading_client_detail!$F1458)-1)))),"")</f>
        <v/>
      </c>
      <c r="B1458" t="str">
        <f>IF(AND(trading_client_detail!$A1458&lt;&gt;"",ROUND(trading_client_detail!$G1458,0)&lt;&gt;0),IF(OR(LEFT(trading_client_detail!$F1458,3)="USD",RIGHT(trading_client_detail!$F1458,3)="USD"),"",IF(NOT(ISERROR(VLOOKUP(trading_client_detail!$E1458,'asset_&amp;_open_positions'!$E:$M, 6, FALSE))),VLOOKUP(trading_client_detail!$E1458,'asset_&amp;_open_positions'!$E:$M, 6, FALSE),IF(NOT(ISERROR(VLOOKUP($A1458,'asset_&amp;_open_positions'!$E:$M, 6, FALSE))),VLOOKUP($A1458,'asset_&amp;_open_positions'!$E:$M, 6, FALSE),"ASSET"))),"")</f>
        <v/>
      </c>
      <c r="C1458" t="str">
        <f>IF(AND(trading_client_detail!$A1458&lt;&gt;"",ROUND(trading_client_detail!$G1458,0)&lt;&gt;0),IF(OR(LEFT(trading_client_detail!$F1458,3)="USD",RIGHT(trading_client_detail!$F1458,3)="USD"),"",IF(NOT(ISERROR(VLOOKUP(trading_client_detail!$E1458,'asset_&amp;_open_positions'!$E:$M, 6, FALSE))),VLOOKUP(trading_client_detail!$E1458,'asset_&amp;_open_positions'!$E:$M, 8, FALSE),IF(NOT(ISERROR(VLOOKUP($A1458,'asset_&amp;_open_positions'!$E:$M, 6, FALSE))),VLOOKUP($A1458,'asset_&amp;_open_positions'!$E:$M, 8, FALSE),1))),"")</f>
        <v/>
      </c>
      <c r="D1458" s="42" t="str">
        <f>IF(trading_client_detail!$A1458&lt;&gt;"",IF(OR(LEFT(trading_client_detail!$F1458,3)="USD",RIGHT(trading_client_detail!$F1458,3)="USD",LEFT(trading_client_detail!$F1458,3)="EUR",RIGHT(trading_client_detail!$F1458,3)="EUR"),"",trading_client_detail!$G1458),"")</f>
        <v/>
      </c>
    </row>
    <row r="1459" spans="1:4" x14ac:dyDescent="0.25">
      <c r="A1459" t="str">
        <f>IF(AND(trading_client_detail!$A1459&lt;&gt;"",ROUND(trading_client_detail!$G1459,0)&lt;&gt;0),IF(OR(LEFT(trading_client_detail!$F1459,3)="USD",RIGHT(trading_client_detail!$F1459,3)="USD",LEFT(trading_client_detail!$F1459,3)="EUR",RIGHT(trading_client_detail!$F1459,3)="EUR"),"",IF(NOT(ISERROR(VLOOKUP(trading_client_detail!$E1459,'asset_&amp;_open_positions'!$E:$M, 9, FALSE))),VLOOKUP(trading_client_detail!$E1459,'asset_&amp;_open_positions'!$E:$M, 9, FALSE),IF(NOT(ISERROR(VLOOKUP(trading_client_detail!$F1459,'asset_&amp;_open_positions'!$E:$M, 9, FALSE))),VLOOKUP(trading_client_detail!$F1459,'asset_&amp;_open_positions'!$E:$M, 9, FALSE),RIGHT(trading_client_detail!$F1459,LEN(trading_client_detail!$F1459)-1)))),"")</f>
        <v/>
      </c>
      <c r="B1459" t="str">
        <f>IF(AND(trading_client_detail!$A1459&lt;&gt;"",ROUND(trading_client_detail!$G1459,0)&lt;&gt;0),IF(OR(LEFT(trading_client_detail!$F1459,3)="USD",RIGHT(trading_client_detail!$F1459,3)="USD"),"",IF(NOT(ISERROR(VLOOKUP(trading_client_detail!$E1459,'asset_&amp;_open_positions'!$E:$M, 6, FALSE))),VLOOKUP(trading_client_detail!$E1459,'asset_&amp;_open_positions'!$E:$M, 6, FALSE),IF(NOT(ISERROR(VLOOKUP($A1459,'asset_&amp;_open_positions'!$E:$M, 6, FALSE))),VLOOKUP($A1459,'asset_&amp;_open_positions'!$E:$M, 6, FALSE),"ASSET"))),"")</f>
        <v/>
      </c>
      <c r="C1459" t="str">
        <f>IF(AND(trading_client_detail!$A1459&lt;&gt;"",ROUND(trading_client_detail!$G1459,0)&lt;&gt;0),IF(OR(LEFT(trading_client_detail!$F1459,3)="USD",RIGHT(trading_client_detail!$F1459,3)="USD"),"",IF(NOT(ISERROR(VLOOKUP(trading_client_detail!$E1459,'asset_&amp;_open_positions'!$E:$M, 6, FALSE))),VLOOKUP(trading_client_detail!$E1459,'asset_&amp;_open_positions'!$E:$M, 8, FALSE),IF(NOT(ISERROR(VLOOKUP($A1459,'asset_&amp;_open_positions'!$E:$M, 6, FALSE))),VLOOKUP($A1459,'asset_&amp;_open_positions'!$E:$M, 8, FALSE),1))),"")</f>
        <v/>
      </c>
      <c r="D1459" s="42" t="str">
        <f>IF(trading_client_detail!$A1459&lt;&gt;"",IF(OR(LEFT(trading_client_detail!$F1459,3)="USD",RIGHT(trading_client_detail!$F1459,3)="USD",LEFT(trading_client_detail!$F1459,3)="EUR",RIGHT(trading_client_detail!$F1459,3)="EUR"),"",trading_client_detail!$G1459),"")</f>
        <v/>
      </c>
    </row>
    <row r="1460" spans="1:4" x14ac:dyDescent="0.25">
      <c r="A1460" t="str">
        <f>IF(AND(trading_client_detail!$A1460&lt;&gt;"",ROUND(trading_client_detail!$G1460,0)&lt;&gt;0),IF(OR(LEFT(trading_client_detail!$F1460,3)="USD",RIGHT(trading_client_detail!$F1460,3)="USD",LEFT(trading_client_detail!$F1460,3)="EUR",RIGHT(trading_client_detail!$F1460,3)="EUR"),"",IF(NOT(ISERROR(VLOOKUP(trading_client_detail!$E1460,'asset_&amp;_open_positions'!$E:$M, 9, FALSE))),VLOOKUP(trading_client_detail!$E1460,'asset_&amp;_open_positions'!$E:$M, 9, FALSE),IF(NOT(ISERROR(VLOOKUP(trading_client_detail!$F1460,'asset_&amp;_open_positions'!$E:$M, 9, FALSE))),VLOOKUP(trading_client_detail!$F1460,'asset_&amp;_open_positions'!$E:$M, 9, FALSE),RIGHT(trading_client_detail!$F1460,LEN(trading_client_detail!$F1460)-1)))),"")</f>
        <v/>
      </c>
      <c r="B1460" t="str">
        <f>IF(AND(trading_client_detail!$A1460&lt;&gt;"",ROUND(trading_client_detail!$G1460,0)&lt;&gt;0),IF(OR(LEFT(trading_client_detail!$F1460,3)="USD",RIGHT(trading_client_detail!$F1460,3)="USD"),"",IF(NOT(ISERROR(VLOOKUP(trading_client_detail!$E1460,'asset_&amp;_open_positions'!$E:$M, 6, FALSE))),VLOOKUP(trading_client_detail!$E1460,'asset_&amp;_open_positions'!$E:$M, 6, FALSE),IF(NOT(ISERROR(VLOOKUP($A1460,'asset_&amp;_open_positions'!$E:$M, 6, FALSE))),VLOOKUP($A1460,'asset_&amp;_open_positions'!$E:$M, 6, FALSE),"ASSET"))),"")</f>
        <v/>
      </c>
      <c r="C1460" t="str">
        <f>IF(AND(trading_client_detail!$A1460&lt;&gt;"",ROUND(trading_client_detail!$G1460,0)&lt;&gt;0),IF(OR(LEFT(trading_client_detail!$F1460,3)="USD",RIGHT(trading_client_detail!$F1460,3)="USD"),"",IF(NOT(ISERROR(VLOOKUP(trading_client_detail!$E1460,'asset_&amp;_open_positions'!$E:$M, 6, FALSE))),VLOOKUP(trading_client_detail!$E1460,'asset_&amp;_open_positions'!$E:$M, 8, FALSE),IF(NOT(ISERROR(VLOOKUP($A1460,'asset_&amp;_open_positions'!$E:$M, 6, FALSE))),VLOOKUP($A1460,'asset_&amp;_open_positions'!$E:$M, 8, FALSE),1))),"")</f>
        <v/>
      </c>
      <c r="D1460" s="42" t="str">
        <f>IF(trading_client_detail!$A1460&lt;&gt;"",IF(OR(LEFT(trading_client_detail!$F1460,3)="USD",RIGHT(trading_client_detail!$F1460,3)="USD",LEFT(trading_client_detail!$F1460,3)="EUR",RIGHT(trading_client_detail!$F1460,3)="EUR"),"",trading_client_detail!$G1460),"")</f>
        <v/>
      </c>
    </row>
    <row r="1461" spans="1:4" x14ac:dyDescent="0.25">
      <c r="A1461" t="str">
        <f>IF(AND(trading_client_detail!$A1461&lt;&gt;"",ROUND(trading_client_detail!$G1461,0)&lt;&gt;0),IF(OR(LEFT(trading_client_detail!$F1461,3)="USD",RIGHT(trading_client_detail!$F1461,3)="USD",LEFT(trading_client_detail!$F1461,3)="EUR",RIGHT(trading_client_detail!$F1461,3)="EUR"),"",IF(NOT(ISERROR(VLOOKUP(trading_client_detail!$E1461,'asset_&amp;_open_positions'!$E:$M, 9, FALSE))),VLOOKUP(trading_client_detail!$E1461,'asset_&amp;_open_positions'!$E:$M, 9, FALSE),IF(NOT(ISERROR(VLOOKUP(trading_client_detail!$F1461,'asset_&amp;_open_positions'!$E:$M, 9, FALSE))),VLOOKUP(trading_client_detail!$F1461,'asset_&amp;_open_positions'!$E:$M, 9, FALSE),RIGHT(trading_client_detail!$F1461,LEN(trading_client_detail!$F1461)-1)))),"")</f>
        <v/>
      </c>
      <c r="B1461" t="str">
        <f>IF(AND(trading_client_detail!$A1461&lt;&gt;"",ROUND(trading_client_detail!$G1461,0)&lt;&gt;0),IF(OR(LEFT(trading_client_detail!$F1461,3)="USD",RIGHT(trading_client_detail!$F1461,3)="USD"),"",IF(NOT(ISERROR(VLOOKUP(trading_client_detail!$E1461,'asset_&amp;_open_positions'!$E:$M, 6, FALSE))),VLOOKUP(trading_client_detail!$E1461,'asset_&amp;_open_positions'!$E:$M, 6, FALSE),IF(NOT(ISERROR(VLOOKUP($A1461,'asset_&amp;_open_positions'!$E:$M, 6, FALSE))),VLOOKUP($A1461,'asset_&amp;_open_positions'!$E:$M, 6, FALSE),"ASSET"))),"")</f>
        <v/>
      </c>
      <c r="C1461" t="str">
        <f>IF(AND(trading_client_detail!$A1461&lt;&gt;"",ROUND(trading_client_detail!$G1461,0)&lt;&gt;0),IF(OR(LEFT(trading_client_detail!$F1461,3)="USD",RIGHT(trading_client_detail!$F1461,3)="USD"),"",IF(NOT(ISERROR(VLOOKUP(trading_client_detail!$E1461,'asset_&amp;_open_positions'!$E:$M, 6, FALSE))),VLOOKUP(trading_client_detail!$E1461,'asset_&amp;_open_positions'!$E:$M, 8, FALSE),IF(NOT(ISERROR(VLOOKUP($A1461,'asset_&amp;_open_positions'!$E:$M, 6, FALSE))),VLOOKUP($A1461,'asset_&amp;_open_positions'!$E:$M, 8, FALSE),1))),"")</f>
        <v/>
      </c>
      <c r="D1461" s="42" t="str">
        <f>IF(trading_client_detail!$A1461&lt;&gt;"",IF(OR(LEFT(trading_client_detail!$F1461,3)="USD",RIGHT(trading_client_detail!$F1461,3)="USD",LEFT(trading_client_detail!$F1461,3)="EUR",RIGHT(trading_client_detail!$F1461,3)="EUR"),"",trading_client_detail!$G1461),"")</f>
        <v/>
      </c>
    </row>
    <row r="1462" spans="1:4" x14ac:dyDescent="0.25">
      <c r="A1462" t="str">
        <f>IF(AND(trading_client_detail!$A1462&lt;&gt;"",ROUND(trading_client_detail!$G1462,0)&lt;&gt;0),IF(OR(LEFT(trading_client_detail!$F1462,3)="USD",RIGHT(trading_client_detail!$F1462,3)="USD",LEFT(trading_client_detail!$F1462,3)="EUR",RIGHT(trading_client_detail!$F1462,3)="EUR"),"",IF(NOT(ISERROR(VLOOKUP(trading_client_detail!$E1462,'asset_&amp;_open_positions'!$E:$M, 9, FALSE))),VLOOKUP(trading_client_detail!$E1462,'asset_&amp;_open_positions'!$E:$M, 9, FALSE),IF(NOT(ISERROR(VLOOKUP(trading_client_detail!$F1462,'asset_&amp;_open_positions'!$E:$M, 9, FALSE))),VLOOKUP(trading_client_detail!$F1462,'asset_&amp;_open_positions'!$E:$M, 9, FALSE),RIGHT(trading_client_detail!$F1462,LEN(trading_client_detail!$F1462)-1)))),"")</f>
        <v/>
      </c>
      <c r="B1462" t="str">
        <f>IF(AND(trading_client_detail!$A1462&lt;&gt;"",ROUND(trading_client_detail!$G1462,0)&lt;&gt;0),IF(OR(LEFT(trading_client_detail!$F1462,3)="USD",RIGHT(trading_client_detail!$F1462,3)="USD"),"",IF(NOT(ISERROR(VLOOKUP(trading_client_detail!$E1462,'asset_&amp;_open_positions'!$E:$M, 6, FALSE))),VLOOKUP(trading_client_detail!$E1462,'asset_&amp;_open_positions'!$E:$M, 6, FALSE),IF(NOT(ISERROR(VLOOKUP($A1462,'asset_&amp;_open_positions'!$E:$M, 6, FALSE))),VLOOKUP($A1462,'asset_&amp;_open_positions'!$E:$M, 6, FALSE),"ASSET"))),"")</f>
        <v/>
      </c>
      <c r="C1462" t="str">
        <f>IF(AND(trading_client_detail!$A1462&lt;&gt;"",ROUND(trading_client_detail!$G1462,0)&lt;&gt;0),IF(OR(LEFT(trading_client_detail!$F1462,3)="USD",RIGHT(trading_client_detail!$F1462,3)="USD"),"",IF(NOT(ISERROR(VLOOKUP(trading_client_detail!$E1462,'asset_&amp;_open_positions'!$E:$M, 6, FALSE))),VLOOKUP(trading_client_detail!$E1462,'asset_&amp;_open_positions'!$E:$M, 8, FALSE),IF(NOT(ISERROR(VLOOKUP($A1462,'asset_&amp;_open_positions'!$E:$M, 6, FALSE))),VLOOKUP($A1462,'asset_&amp;_open_positions'!$E:$M, 8, FALSE),1))),"")</f>
        <v/>
      </c>
      <c r="D1462" s="42" t="str">
        <f>IF(trading_client_detail!$A1462&lt;&gt;"",IF(OR(LEFT(trading_client_detail!$F1462,3)="USD",RIGHT(trading_client_detail!$F1462,3)="USD",LEFT(trading_client_detail!$F1462,3)="EUR",RIGHT(trading_client_detail!$F1462,3)="EUR"),"",trading_client_detail!$G1462),"")</f>
        <v/>
      </c>
    </row>
    <row r="1463" spans="1:4" x14ac:dyDescent="0.25">
      <c r="A1463" t="str">
        <f>IF(AND(trading_client_detail!$A1463&lt;&gt;"",ROUND(trading_client_detail!$G1463,0)&lt;&gt;0),IF(OR(LEFT(trading_client_detail!$F1463,3)="USD",RIGHT(trading_client_detail!$F1463,3)="USD",LEFT(trading_client_detail!$F1463,3)="EUR",RIGHT(trading_client_detail!$F1463,3)="EUR"),"",IF(NOT(ISERROR(VLOOKUP(trading_client_detail!$E1463,'asset_&amp;_open_positions'!$E:$M, 9, FALSE))),VLOOKUP(trading_client_detail!$E1463,'asset_&amp;_open_positions'!$E:$M, 9, FALSE),IF(NOT(ISERROR(VLOOKUP(trading_client_detail!$F1463,'asset_&amp;_open_positions'!$E:$M, 9, FALSE))),VLOOKUP(trading_client_detail!$F1463,'asset_&amp;_open_positions'!$E:$M, 9, FALSE),RIGHT(trading_client_detail!$F1463,LEN(trading_client_detail!$F1463)-1)))),"")</f>
        <v/>
      </c>
      <c r="B1463" t="str">
        <f>IF(AND(trading_client_detail!$A1463&lt;&gt;"",ROUND(trading_client_detail!$G1463,0)&lt;&gt;0),IF(OR(LEFT(trading_client_detail!$F1463,3)="USD",RIGHT(trading_client_detail!$F1463,3)="USD"),"",IF(NOT(ISERROR(VLOOKUP(trading_client_detail!$E1463,'asset_&amp;_open_positions'!$E:$M, 6, FALSE))),VLOOKUP(trading_client_detail!$E1463,'asset_&amp;_open_positions'!$E:$M, 6, FALSE),IF(NOT(ISERROR(VLOOKUP($A1463,'asset_&amp;_open_positions'!$E:$M, 6, FALSE))),VLOOKUP($A1463,'asset_&amp;_open_positions'!$E:$M, 6, FALSE),"ASSET"))),"")</f>
        <v/>
      </c>
      <c r="C1463" t="str">
        <f>IF(AND(trading_client_detail!$A1463&lt;&gt;"",ROUND(trading_client_detail!$G1463,0)&lt;&gt;0),IF(OR(LEFT(trading_client_detail!$F1463,3)="USD",RIGHT(trading_client_detail!$F1463,3)="USD"),"",IF(NOT(ISERROR(VLOOKUP(trading_client_detail!$E1463,'asset_&amp;_open_positions'!$E:$M, 6, FALSE))),VLOOKUP(trading_client_detail!$E1463,'asset_&amp;_open_positions'!$E:$M, 8, FALSE),IF(NOT(ISERROR(VLOOKUP($A1463,'asset_&amp;_open_positions'!$E:$M, 6, FALSE))),VLOOKUP($A1463,'asset_&amp;_open_positions'!$E:$M, 8, FALSE),1))),"")</f>
        <v/>
      </c>
      <c r="D1463" s="42" t="str">
        <f>IF(trading_client_detail!$A1463&lt;&gt;"",IF(OR(LEFT(trading_client_detail!$F1463,3)="USD",RIGHT(trading_client_detail!$F1463,3)="USD",LEFT(trading_client_detail!$F1463,3)="EUR",RIGHT(trading_client_detail!$F1463,3)="EUR"),"",trading_client_detail!$G1463),"")</f>
        <v/>
      </c>
    </row>
    <row r="1464" spans="1:4" x14ac:dyDescent="0.25">
      <c r="A1464" t="str">
        <f>IF(AND(trading_client_detail!$A1464&lt;&gt;"",ROUND(trading_client_detail!$G1464,0)&lt;&gt;0),IF(OR(LEFT(trading_client_detail!$F1464,3)="USD",RIGHT(trading_client_detail!$F1464,3)="USD",LEFT(trading_client_detail!$F1464,3)="EUR",RIGHT(trading_client_detail!$F1464,3)="EUR"),"",IF(NOT(ISERROR(VLOOKUP(trading_client_detail!$E1464,'asset_&amp;_open_positions'!$E:$M, 9, FALSE))),VLOOKUP(trading_client_detail!$E1464,'asset_&amp;_open_positions'!$E:$M, 9, FALSE),IF(NOT(ISERROR(VLOOKUP(trading_client_detail!$F1464,'asset_&amp;_open_positions'!$E:$M, 9, FALSE))),VLOOKUP(trading_client_detail!$F1464,'asset_&amp;_open_positions'!$E:$M, 9, FALSE),RIGHT(trading_client_detail!$F1464,LEN(trading_client_detail!$F1464)-1)))),"")</f>
        <v/>
      </c>
      <c r="B1464" t="str">
        <f>IF(AND(trading_client_detail!$A1464&lt;&gt;"",ROUND(trading_client_detail!$G1464,0)&lt;&gt;0),IF(OR(LEFT(trading_client_detail!$F1464,3)="USD",RIGHT(trading_client_detail!$F1464,3)="USD"),"",IF(NOT(ISERROR(VLOOKUP(trading_client_detail!$E1464,'asset_&amp;_open_positions'!$E:$M, 6, FALSE))),VLOOKUP(trading_client_detail!$E1464,'asset_&amp;_open_positions'!$E:$M, 6, FALSE),IF(NOT(ISERROR(VLOOKUP($A1464,'asset_&amp;_open_positions'!$E:$M, 6, FALSE))),VLOOKUP($A1464,'asset_&amp;_open_positions'!$E:$M, 6, FALSE),"ASSET"))),"")</f>
        <v/>
      </c>
      <c r="C1464" t="str">
        <f>IF(AND(trading_client_detail!$A1464&lt;&gt;"",ROUND(trading_client_detail!$G1464,0)&lt;&gt;0),IF(OR(LEFT(trading_client_detail!$F1464,3)="USD",RIGHT(trading_client_detail!$F1464,3)="USD"),"",IF(NOT(ISERROR(VLOOKUP(trading_client_detail!$E1464,'asset_&amp;_open_positions'!$E:$M, 6, FALSE))),VLOOKUP(trading_client_detail!$E1464,'asset_&amp;_open_positions'!$E:$M, 8, FALSE),IF(NOT(ISERROR(VLOOKUP($A1464,'asset_&amp;_open_positions'!$E:$M, 6, FALSE))),VLOOKUP($A1464,'asset_&amp;_open_positions'!$E:$M, 8, FALSE),1))),"")</f>
        <v/>
      </c>
      <c r="D1464" s="42" t="str">
        <f>IF(trading_client_detail!$A1464&lt;&gt;"",IF(OR(LEFT(trading_client_detail!$F1464,3)="USD",RIGHT(trading_client_detail!$F1464,3)="USD",LEFT(trading_client_detail!$F1464,3)="EUR",RIGHT(trading_client_detail!$F1464,3)="EUR"),"",trading_client_detail!$G1464),"")</f>
        <v/>
      </c>
    </row>
    <row r="1465" spans="1:4" x14ac:dyDescent="0.25">
      <c r="A1465" t="str">
        <f>IF(AND(trading_client_detail!$A1465&lt;&gt;"",ROUND(trading_client_detail!$G1465,0)&lt;&gt;0),IF(OR(LEFT(trading_client_detail!$F1465,3)="USD",RIGHT(trading_client_detail!$F1465,3)="USD",LEFT(trading_client_detail!$F1465,3)="EUR",RIGHT(trading_client_detail!$F1465,3)="EUR"),"",IF(NOT(ISERROR(VLOOKUP(trading_client_detail!$E1465,'asset_&amp;_open_positions'!$E:$M, 9, FALSE))),VLOOKUP(trading_client_detail!$E1465,'asset_&amp;_open_positions'!$E:$M, 9, FALSE),IF(NOT(ISERROR(VLOOKUP(trading_client_detail!$F1465,'asset_&amp;_open_positions'!$E:$M, 9, FALSE))),VLOOKUP(trading_client_detail!$F1465,'asset_&amp;_open_positions'!$E:$M, 9, FALSE),RIGHT(trading_client_detail!$F1465,LEN(trading_client_detail!$F1465)-1)))),"")</f>
        <v/>
      </c>
      <c r="B1465" t="str">
        <f>IF(AND(trading_client_detail!$A1465&lt;&gt;"",ROUND(trading_client_detail!$G1465,0)&lt;&gt;0),IF(OR(LEFT(trading_client_detail!$F1465,3)="USD",RIGHT(trading_client_detail!$F1465,3)="USD"),"",IF(NOT(ISERROR(VLOOKUP(trading_client_detail!$E1465,'asset_&amp;_open_positions'!$E:$M, 6, FALSE))),VLOOKUP(trading_client_detail!$E1465,'asset_&amp;_open_positions'!$E:$M, 6, FALSE),IF(NOT(ISERROR(VLOOKUP($A1465,'asset_&amp;_open_positions'!$E:$M, 6, FALSE))),VLOOKUP($A1465,'asset_&amp;_open_positions'!$E:$M, 6, FALSE),"ASSET"))),"")</f>
        <v/>
      </c>
      <c r="C1465" t="str">
        <f>IF(AND(trading_client_detail!$A1465&lt;&gt;"",ROUND(trading_client_detail!$G1465,0)&lt;&gt;0),IF(OR(LEFT(trading_client_detail!$F1465,3)="USD",RIGHT(trading_client_detail!$F1465,3)="USD"),"",IF(NOT(ISERROR(VLOOKUP(trading_client_detail!$E1465,'asset_&amp;_open_positions'!$E:$M, 6, FALSE))),VLOOKUP(trading_client_detail!$E1465,'asset_&amp;_open_positions'!$E:$M, 8, FALSE),IF(NOT(ISERROR(VLOOKUP($A1465,'asset_&amp;_open_positions'!$E:$M, 6, FALSE))),VLOOKUP($A1465,'asset_&amp;_open_positions'!$E:$M, 8, FALSE),1))),"")</f>
        <v/>
      </c>
      <c r="D1465" s="42" t="str">
        <f>IF(trading_client_detail!$A1465&lt;&gt;"",IF(OR(LEFT(trading_client_detail!$F1465,3)="USD",RIGHT(trading_client_detail!$F1465,3)="USD",LEFT(trading_client_detail!$F1465,3)="EUR",RIGHT(trading_client_detail!$F1465,3)="EUR"),"",trading_client_detail!$G1465),"")</f>
        <v/>
      </c>
    </row>
    <row r="1466" spans="1:4" x14ac:dyDescent="0.25">
      <c r="A1466" t="str">
        <f>IF(AND(trading_client_detail!$A1466&lt;&gt;"",ROUND(trading_client_detail!$G1466,0)&lt;&gt;0),IF(OR(LEFT(trading_client_detail!$F1466,3)="USD",RIGHT(trading_client_detail!$F1466,3)="USD",LEFT(trading_client_detail!$F1466,3)="EUR",RIGHT(trading_client_detail!$F1466,3)="EUR"),"",IF(NOT(ISERROR(VLOOKUP(trading_client_detail!$E1466,'asset_&amp;_open_positions'!$E:$M, 9, FALSE))),VLOOKUP(trading_client_detail!$E1466,'asset_&amp;_open_positions'!$E:$M, 9, FALSE),IF(NOT(ISERROR(VLOOKUP(trading_client_detail!$F1466,'asset_&amp;_open_positions'!$E:$M, 9, FALSE))),VLOOKUP(trading_client_detail!$F1466,'asset_&amp;_open_positions'!$E:$M, 9, FALSE),RIGHT(trading_client_detail!$F1466,LEN(trading_client_detail!$F1466)-1)))),"")</f>
        <v/>
      </c>
      <c r="B1466" t="str">
        <f>IF(AND(trading_client_detail!$A1466&lt;&gt;"",ROUND(trading_client_detail!$G1466,0)&lt;&gt;0),IF(OR(LEFT(trading_client_detail!$F1466,3)="USD",RIGHT(trading_client_detail!$F1466,3)="USD"),"",IF(NOT(ISERROR(VLOOKUP(trading_client_detail!$E1466,'asset_&amp;_open_positions'!$E:$M, 6, FALSE))),VLOOKUP(trading_client_detail!$E1466,'asset_&amp;_open_positions'!$E:$M, 6, FALSE),IF(NOT(ISERROR(VLOOKUP($A1466,'asset_&amp;_open_positions'!$E:$M, 6, FALSE))),VLOOKUP($A1466,'asset_&amp;_open_positions'!$E:$M, 6, FALSE),"ASSET"))),"")</f>
        <v/>
      </c>
      <c r="C1466" t="str">
        <f>IF(AND(trading_client_detail!$A1466&lt;&gt;"",ROUND(trading_client_detail!$G1466,0)&lt;&gt;0),IF(OR(LEFT(trading_client_detail!$F1466,3)="USD",RIGHT(trading_client_detail!$F1466,3)="USD"),"",IF(NOT(ISERROR(VLOOKUP(trading_client_detail!$E1466,'asset_&amp;_open_positions'!$E:$M, 6, FALSE))),VLOOKUP(trading_client_detail!$E1466,'asset_&amp;_open_positions'!$E:$M, 8, FALSE),IF(NOT(ISERROR(VLOOKUP($A1466,'asset_&amp;_open_positions'!$E:$M, 6, FALSE))),VLOOKUP($A1466,'asset_&amp;_open_positions'!$E:$M, 8, FALSE),1))),"")</f>
        <v/>
      </c>
      <c r="D1466" s="42" t="str">
        <f>IF(trading_client_detail!$A1466&lt;&gt;"",IF(OR(LEFT(trading_client_detail!$F1466,3)="USD",RIGHT(trading_client_detail!$F1466,3)="USD",LEFT(trading_client_detail!$F1466,3)="EUR",RIGHT(trading_client_detail!$F1466,3)="EUR"),"",trading_client_detail!$G1466),"")</f>
        <v/>
      </c>
    </row>
    <row r="1467" spans="1:4" x14ac:dyDescent="0.25">
      <c r="A1467" t="str">
        <f>IF(AND(trading_client_detail!$A1467&lt;&gt;"",ROUND(trading_client_detail!$G1467,0)&lt;&gt;0),IF(OR(LEFT(trading_client_detail!$F1467,3)="USD",RIGHT(trading_client_detail!$F1467,3)="USD",LEFT(trading_client_detail!$F1467,3)="EUR",RIGHT(trading_client_detail!$F1467,3)="EUR"),"",IF(NOT(ISERROR(VLOOKUP(trading_client_detail!$E1467,'asset_&amp;_open_positions'!$E:$M, 9, FALSE))),VLOOKUP(trading_client_detail!$E1467,'asset_&amp;_open_positions'!$E:$M, 9, FALSE),IF(NOT(ISERROR(VLOOKUP(trading_client_detail!$F1467,'asset_&amp;_open_positions'!$E:$M, 9, FALSE))),VLOOKUP(trading_client_detail!$F1467,'asset_&amp;_open_positions'!$E:$M, 9, FALSE),RIGHT(trading_client_detail!$F1467,LEN(trading_client_detail!$F1467)-1)))),"")</f>
        <v/>
      </c>
      <c r="B1467" t="str">
        <f>IF(AND(trading_client_detail!$A1467&lt;&gt;"",ROUND(trading_client_detail!$G1467,0)&lt;&gt;0),IF(OR(LEFT(trading_client_detail!$F1467,3)="USD",RIGHT(trading_client_detail!$F1467,3)="USD"),"",IF(NOT(ISERROR(VLOOKUP(trading_client_detail!$E1467,'asset_&amp;_open_positions'!$E:$M, 6, FALSE))),VLOOKUP(trading_client_detail!$E1467,'asset_&amp;_open_positions'!$E:$M, 6, FALSE),IF(NOT(ISERROR(VLOOKUP($A1467,'asset_&amp;_open_positions'!$E:$M, 6, FALSE))),VLOOKUP($A1467,'asset_&amp;_open_positions'!$E:$M, 6, FALSE),"ASSET"))),"")</f>
        <v/>
      </c>
      <c r="C1467" t="str">
        <f>IF(AND(trading_client_detail!$A1467&lt;&gt;"",ROUND(trading_client_detail!$G1467,0)&lt;&gt;0),IF(OR(LEFT(trading_client_detail!$F1467,3)="USD",RIGHT(trading_client_detail!$F1467,3)="USD"),"",IF(NOT(ISERROR(VLOOKUP(trading_client_detail!$E1467,'asset_&amp;_open_positions'!$E:$M, 6, FALSE))),VLOOKUP(trading_client_detail!$E1467,'asset_&amp;_open_positions'!$E:$M, 8, FALSE),IF(NOT(ISERROR(VLOOKUP($A1467,'asset_&amp;_open_positions'!$E:$M, 6, FALSE))),VLOOKUP($A1467,'asset_&amp;_open_positions'!$E:$M, 8, FALSE),1))),"")</f>
        <v/>
      </c>
      <c r="D1467" s="42" t="str">
        <f>IF(trading_client_detail!$A1467&lt;&gt;"",IF(OR(LEFT(trading_client_detail!$F1467,3)="USD",RIGHT(trading_client_detail!$F1467,3)="USD",LEFT(trading_client_detail!$F1467,3)="EUR",RIGHT(trading_client_detail!$F1467,3)="EUR"),"",trading_client_detail!$G1467),"")</f>
        <v/>
      </c>
    </row>
    <row r="1468" spans="1:4" x14ac:dyDescent="0.25">
      <c r="A1468" t="str">
        <f>IF(AND(trading_client_detail!$A1468&lt;&gt;"",ROUND(trading_client_detail!$G1468,0)&lt;&gt;0),IF(OR(LEFT(trading_client_detail!$F1468,3)="USD",RIGHT(trading_client_detail!$F1468,3)="USD",LEFT(trading_client_detail!$F1468,3)="EUR",RIGHT(trading_client_detail!$F1468,3)="EUR"),"",IF(NOT(ISERROR(VLOOKUP(trading_client_detail!$E1468,'asset_&amp;_open_positions'!$E:$M, 9, FALSE))),VLOOKUP(trading_client_detail!$E1468,'asset_&amp;_open_positions'!$E:$M, 9, FALSE),IF(NOT(ISERROR(VLOOKUP(trading_client_detail!$F1468,'asset_&amp;_open_positions'!$E:$M, 9, FALSE))),VLOOKUP(trading_client_detail!$F1468,'asset_&amp;_open_positions'!$E:$M, 9, FALSE),RIGHT(trading_client_detail!$F1468,LEN(trading_client_detail!$F1468)-1)))),"")</f>
        <v/>
      </c>
      <c r="B1468" t="str">
        <f>IF(AND(trading_client_detail!$A1468&lt;&gt;"",ROUND(trading_client_detail!$G1468,0)&lt;&gt;0),IF(OR(LEFT(trading_client_detail!$F1468,3)="USD",RIGHT(trading_client_detail!$F1468,3)="USD"),"",IF(NOT(ISERROR(VLOOKUP(trading_client_detail!$E1468,'asset_&amp;_open_positions'!$E:$M, 6, FALSE))),VLOOKUP(trading_client_detail!$E1468,'asset_&amp;_open_positions'!$E:$M, 6, FALSE),IF(NOT(ISERROR(VLOOKUP($A1468,'asset_&amp;_open_positions'!$E:$M, 6, FALSE))),VLOOKUP($A1468,'asset_&amp;_open_positions'!$E:$M, 6, FALSE),"ASSET"))),"")</f>
        <v/>
      </c>
      <c r="C1468" t="str">
        <f>IF(AND(trading_client_detail!$A1468&lt;&gt;"",ROUND(trading_client_detail!$G1468,0)&lt;&gt;0),IF(OR(LEFT(trading_client_detail!$F1468,3)="USD",RIGHT(trading_client_detail!$F1468,3)="USD"),"",IF(NOT(ISERROR(VLOOKUP(trading_client_detail!$E1468,'asset_&amp;_open_positions'!$E:$M, 6, FALSE))),VLOOKUP(trading_client_detail!$E1468,'asset_&amp;_open_positions'!$E:$M, 8, FALSE),IF(NOT(ISERROR(VLOOKUP($A1468,'asset_&amp;_open_positions'!$E:$M, 6, FALSE))),VLOOKUP($A1468,'asset_&amp;_open_positions'!$E:$M, 8, FALSE),1))),"")</f>
        <v/>
      </c>
      <c r="D1468" s="42" t="str">
        <f>IF(trading_client_detail!$A1468&lt;&gt;"",IF(OR(LEFT(trading_client_detail!$F1468,3)="USD",RIGHT(trading_client_detail!$F1468,3)="USD",LEFT(trading_client_detail!$F1468,3)="EUR",RIGHT(trading_client_detail!$F1468,3)="EUR"),"",trading_client_detail!$G1468),"")</f>
        <v/>
      </c>
    </row>
    <row r="1469" spans="1:4" x14ac:dyDescent="0.25">
      <c r="A1469" t="str">
        <f>IF(AND(trading_client_detail!$A1469&lt;&gt;"",ROUND(trading_client_detail!$G1469,0)&lt;&gt;0),IF(OR(LEFT(trading_client_detail!$F1469,3)="USD",RIGHT(trading_client_detail!$F1469,3)="USD",LEFT(trading_client_detail!$F1469,3)="EUR",RIGHT(trading_client_detail!$F1469,3)="EUR"),"",IF(NOT(ISERROR(VLOOKUP(trading_client_detail!$E1469,'asset_&amp;_open_positions'!$E:$M, 9, FALSE))),VLOOKUP(trading_client_detail!$E1469,'asset_&amp;_open_positions'!$E:$M, 9, FALSE),IF(NOT(ISERROR(VLOOKUP(trading_client_detail!$F1469,'asset_&amp;_open_positions'!$E:$M, 9, FALSE))),VLOOKUP(trading_client_detail!$F1469,'asset_&amp;_open_positions'!$E:$M, 9, FALSE),RIGHT(trading_client_detail!$F1469,LEN(trading_client_detail!$F1469)-1)))),"")</f>
        <v/>
      </c>
      <c r="B1469" t="str">
        <f>IF(AND(trading_client_detail!$A1469&lt;&gt;"",ROUND(trading_client_detail!$G1469,0)&lt;&gt;0),IF(OR(LEFT(trading_client_detail!$F1469,3)="USD",RIGHT(trading_client_detail!$F1469,3)="USD"),"",IF(NOT(ISERROR(VLOOKUP(trading_client_detail!$E1469,'asset_&amp;_open_positions'!$E:$M, 6, FALSE))),VLOOKUP(trading_client_detail!$E1469,'asset_&amp;_open_positions'!$E:$M, 6, FALSE),IF(NOT(ISERROR(VLOOKUP($A1469,'asset_&amp;_open_positions'!$E:$M, 6, FALSE))),VLOOKUP($A1469,'asset_&amp;_open_positions'!$E:$M, 6, FALSE),"ASSET"))),"")</f>
        <v/>
      </c>
      <c r="C1469" t="str">
        <f>IF(AND(trading_client_detail!$A1469&lt;&gt;"",ROUND(trading_client_detail!$G1469,0)&lt;&gt;0),IF(OR(LEFT(trading_client_detail!$F1469,3)="USD",RIGHT(trading_client_detail!$F1469,3)="USD"),"",IF(NOT(ISERROR(VLOOKUP(trading_client_detail!$E1469,'asset_&amp;_open_positions'!$E:$M, 6, FALSE))),VLOOKUP(trading_client_detail!$E1469,'asset_&amp;_open_positions'!$E:$M, 8, FALSE),IF(NOT(ISERROR(VLOOKUP($A1469,'asset_&amp;_open_positions'!$E:$M, 6, FALSE))),VLOOKUP($A1469,'asset_&amp;_open_positions'!$E:$M, 8, FALSE),1))),"")</f>
        <v/>
      </c>
      <c r="D1469" s="42" t="str">
        <f>IF(trading_client_detail!$A1469&lt;&gt;"",IF(OR(LEFT(trading_client_detail!$F1469,3)="USD",RIGHT(trading_client_detail!$F1469,3)="USD",LEFT(trading_client_detail!$F1469,3)="EUR",RIGHT(trading_client_detail!$F1469,3)="EUR"),"",trading_client_detail!$G1469),"")</f>
        <v/>
      </c>
    </row>
    <row r="1470" spans="1:4" x14ac:dyDescent="0.25">
      <c r="A1470" t="str">
        <f>IF(AND(trading_client_detail!$A1470&lt;&gt;"",ROUND(trading_client_detail!$G1470,0)&lt;&gt;0),IF(OR(LEFT(trading_client_detail!$F1470,3)="USD",RIGHT(trading_client_detail!$F1470,3)="USD",LEFT(trading_client_detail!$F1470,3)="EUR",RIGHT(trading_client_detail!$F1470,3)="EUR"),"",IF(NOT(ISERROR(VLOOKUP(trading_client_detail!$E1470,'asset_&amp;_open_positions'!$E:$M, 9, FALSE))),VLOOKUP(trading_client_detail!$E1470,'asset_&amp;_open_positions'!$E:$M, 9, FALSE),IF(NOT(ISERROR(VLOOKUP(trading_client_detail!$F1470,'asset_&amp;_open_positions'!$E:$M, 9, FALSE))),VLOOKUP(trading_client_detail!$F1470,'asset_&amp;_open_positions'!$E:$M, 9, FALSE),RIGHT(trading_client_detail!$F1470,LEN(trading_client_detail!$F1470)-1)))),"")</f>
        <v/>
      </c>
      <c r="B1470" t="str">
        <f>IF(AND(trading_client_detail!$A1470&lt;&gt;"",ROUND(trading_client_detail!$G1470,0)&lt;&gt;0),IF(OR(LEFT(trading_client_detail!$F1470,3)="USD",RIGHT(trading_client_detail!$F1470,3)="USD"),"",IF(NOT(ISERROR(VLOOKUP(trading_client_detail!$E1470,'asset_&amp;_open_positions'!$E:$M, 6, FALSE))),VLOOKUP(trading_client_detail!$E1470,'asset_&amp;_open_positions'!$E:$M, 6, FALSE),IF(NOT(ISERROR(VLOOKUP($A1470,'asset_&amp;_open_positions'!$E:$M, 6, FALSE))),VLOOKUP($A1470,'asset_&amp;_open_positions'!$E:$M, 6, FALSE),"ASSET"))),"")</f>
        <v/>
      </c>
      <c r="C1470" t="str">
        <f>IF(AND(trading_client_detail!$A1470&lt;&gt;"",ROUND(trading_client_detail!$G1470,0)&lt;&gt;0),IF(OR(LEFT(trading_client_detail!$F1470,3)="USD",RIGHT(trading_client_detail!$F1470,3)="USD"),"",IF(NOT(ISERROR(VLOOKUP(trading_client_detail!$E1470,'asset_&amp;_open_positions'!$E:$M, 6, FALSE))),VLOOKUP(trading_client_detail!$E1470,'asset_&amp;_open_positions'!$E:$M, 8, FALSE),IF(NOT(ISERROR(VLOOKUP($A1470,'asset_&amp;_open_positions'!$E:$M, 6, FALSE))),VLOOKUP($A1470,'asset_&amp;_open_positions'!$E:$M, 8, FALSE),1))),"")</f>
        <v/>
      </c>
      <c r="D1470" s="42" t="str">
        <f>IF(trading_client_detail!$A1470&lt;&gt;"",IF(OR(LEFT(trading_client_detail!$F1470,3)="USD",RIGHT(trading_client_detail!$F1470,3)="USD",LEFT(trading_client_detail!$F1470,3)="EUR",RIGHT(trading_client_detail!$F1470,3)="EUR"),"",trading_client_detail!$G1470),"")</f>
        <v/>
      </c>
    </row>
    <row r="1471" spans="1:4" x14ac:dyDescent="0.25">
      <c r="A1471" t="str">
        <f>IF(AND(trading_client_detail!$A1471&lt;&gt;"",ROUND(trading_client_detail!$G1471,0)&lt;&gt;0),IF(OR(LEFT(trading_client_detail!$F1471,3)="USD",RIGHT(trading_client_detail!$F1471,3)="USD",LEFT(trading_client_detail!$F1471,3)="EUR",RIGHT(trading_client_detail!$F1471,3)="EUR"),"",IF(NOT(ISERROR(VLOOKUP(trading_client_detail!$E1471,'asset_&amp;_open_positions'!$E:$M, 9, FALSE))),VLOOKUP(trading_client_detail!$E1471,'asset_&amp;_open_positions'!$E:$M, 9, FALSE),IF(NOT(ISERROR(VLOOKUP(trading_client_detail!$F1471,'asset_&amp;_open_positions'!$E:$M, 9, FALSE))),VLOOKUP(trading_client_detail!$F1471,'asset_&amp;_open_positions'!$E:$M, 9, FALSE),RIGHT(trading_client_detail!$F1471,LEN(trading_client_detail!$F1471)-1)))),"")</f>
        <v/>
      </c>
      <c r="B1471" t="str">
        <f>IF(AND(trading_client_detail!$A1471&lt;&gt;"",ROUND(trading_client_detail!$G1471,0)&lt;&gt;0),IF(OR(LEFT(trading_client_detail!$F1471,3)="USD",RIGHT(trading_client_detail!$F1471,3)="USD"),"",IF(NOT(ISERROR(VLOOKUP(trading_client_detail!$E1471,'asset_&amp;_open_positions'!$E:$M, 6, FALSE))),VLOOKUP(trading_client_detail!$E1471,'asset_&amp;_open_positions'!$E:$M, 6, FALSE),IF(NOT(ISERROR(VLOOKUP($A1471,'asset_&amp;_open_positions'!$E:$M, 6, FALSE))),VLOOKUP($A1471,'asset_&amp;_open_positions'!$E:$M, 6, FALSE),"ASSET"))),"")</f>
        <v/>
      </c>
      <c r="C1471" t="str">
        <f>IF(AND(trading_client_detail!$A1471&lt;&gt;"",ROUND(trading_client_detail!$G1471,0)&lt;&gt;0),IF(OR(LEFT(trading_client_detail!$F1471,3)="USD",RIGHT(trading_client_detail!$F1471,3)="USD"),"",IF(NOT(ISERROR(VLOOKUP(trading_client_detail!$E1471,'asset_&amp;_open_positions'!$E:$M, 6, FALSE))),VLOOKUP(trading_client_detail!$E1471,'asset_&amp;_open_positions'!$E:$M, 8, FALSE),IF(NOT(ISERROR(VLOOKUP($A1471,'asset_&amp;_open_positions'!$E:$M, 6, FALSE))),VLOOKUP($A1471,'asset_&amp;_open_positions'!$E:$M, 8, FALSE),1))),"")</f>
        <v/>
      </c>
      <c r="D1471" s="42" t="str">
        <f>IF(trading_client_detail!$A1471&lt;&gt;"",IF(OR(LEFT(trading_client_detail!$F1471,3)="USD",RIGHT(trading_client_detail!$F1471,3)="USD",LEFT(trading_client_detail!$F1471,3)="EUR",RIGHT(trading_client_detail!$F1471,3)="EUR"),"",trading_client_detail!$G1471),"")</f>
        <v/>
      </c>
    </row>
    <row r="1472" spans="1:4" x14ac:dyDescent="0.25">
      <c r="A1472" t="str">
        <f>IF(AND(trading_client_detail!$A1472&lt;&gt;"",ROUND(trading_client_detail!$G1472,0)&lt;&gt;0),IF(OR(LEFT(trading_client_detail!$F1472,3)="USD",RIGHT(trading_client_detail!$F1472,3)="USD",LEFT(trading_client_detail!$F1472,3)="EUR",RIGHT(trading_client_detail!$F1472,3)="EUR"),"",IF(NOT(ISERROR(VLOOKUP(trading_client_detail!$E1472,'asset_&amp;_open_positions'!$E:$M, 9, FALSE))),VLOOKUP(trading_client_detail!$E1472,'asset_&amp;_open_positions'!$E:$M, 9, FALSE),IF(NOT(ISERROR(VLOOKUP(trading_client_detail!$F1472,'asset_&amp;_open_positions'!$E:$M, 9, FALSE))),VLOOKUP(trading_client_detail!$F1472,'asset_&amp;_open_positions'!$E:$M, 9, FALSE),RIGHT(trading_client_detail!$F1472,LEN(trading_client_detail!$F1472)-1)))),"")</f>
        <v/>
      </c>
      <c r="B1472" t="str">
        <f>IF(AND(trading_client_detail!$A1472&lt;&gt;"",ROUND(trading_client_detail!$G1472,0)&lt;&gt;0),IF(OR(LEFT(trading_client_detail!$F1472,3)="USD",RIGHT(trading_client_detail!$F1472,3)="USD"),"",IF(NOT(ISERROR(VLOOKUP(trading_client_detail!$E1472,'asset_&amp;_open_positions'!$E:$M, 6, FALSE))),VLOOKUP(trading_client_detail!$E1472,'asset_&amp;_open_positions'!$E:$M, 6, FALSE),IF(NOT(ISERROR(VLOOKUP($A1472,'asset_&amp;_open_positions'!$E:$M, 6, FALSE))),VLOOKUP($A1472,'asset_&amp;_open_positions'!$E:$M, 6, FALSE),"ASSET"))),"")</f>
        <v/>
      </c>
      <c r="C1472" t="str">
        <f>IF(AND(trading_client_detail!$A1472&lt;&gt;"",ROUND(trading_client_detail!$G1472,0)&lt;&gt;0),IF(OR(LEFT(trading_client_detail!$F1472,3)="USD",RIGHT(trading_client_detail!$F1472,3)="USD"),"",IF(NOT(ISERROR(VLOOKUP(trading_client_detail!$E1472,'asset_&amp;_open_positions'!$E:$M, 6, FALSE))),VLOOKUP(trading_client_detail!$E1472,'asset_&amp;_open_positions'!$E:$M, 8, FALSE),IF(NOT(ISERROR(VLOOKUP($A1472,'asset_&amp;_open_positions'!$E:$M, 6, FALSE))),VLOOKUP($A1472,'asset_&amp;_open_positions'!$E:$M, 8, FALSE),1))),"")</f>
        <v/>
      </c>
      <c r="D1472" s="42" t="str">
        <f>IF(trading_client_detail!$A1472&lt;&gt;"",IF(OR(LEFT(trading_client_detail!$F1472,3)="USD",RIGHT(trading_client_detail!$F1472,3)="USD",LEFT(trading_client_detail!$F1472,3)="EUR",RIGHT(trading_client_detail!$F1472,3)="EUR"),"",trading_client_detail!$G1472),"")</f>
        <v/>
      </c>
    </row>
    <row r="1473" spans="1:4" x14ac:dyDescent="0.25">
      <c r="A1473" t="str">
        <f>IF(AND(trading_client_detail!$A1473&lt;&gt;"",ROUND(trading_client_detail!$G1473,0)&lt;&gt;0),IF(OR(LEFT(trading_client_detail!$F1473,3)="USD",RIGHT(trading_client_detail!$F1473,3)="USD",LEFT(trading_client_detail!$F1473,3)="EUR",RIGHT(trading_client_detail!$F1473,3)="EUR"),"",IF(NOT(ISERROR(VLOOKUP(trading_client_detail!$E1473,'asset_&amp;_open_positions'!$E:$M, 9, FALSE))),VLOOKUP(trading_client_detail!$E1473,'asset_&amp;_open_positions'!$E:$M, 9, FALSE),IF(NOT(ISERROR(VLOOKUP(trading_client_detail!$F1473,'asset_&amp;_open_positions'!$E:$M, 9, FALSE))),VLOOKUP(trading_client_detail!$F1473,'asset_&amp;_open_positions'!$E:$M, 9, FALSE),RIGHT(trading_client_detail!$F1473,LEN(trading_client_detail!$F1473)-1)))),"")</f>
        <v/>
      </c>
      <c r="B1473" t="str">
        <f>IF(AND(trading_client_detail!$A1473&lt;&gt;"",ROUND(trading_client_detail!$G1473,0)&lt;&gt;0),IF(OR(LEFT(trading_client_detail!$F1473,3)="USD",RIGHT(trading_client_detail!$F1473,3)="USD"),"",IF(NOT(ISERROR(VLOOKUP(trading_client_detail!$E1473,'asset_&amp;_open_positions'!$E:$M, 6, FALSE))),VLOOKUP(trading_client_detail!$E1473,'asset_&amp;_open_positions'!$E:$M, 6, FALSE),IF(NOT(ISERROR(VLOOKUP($A1473,'asset_&amp;_open_positions'!$E:$M, 6, FALSE))),VLOOKUP($A1473,'asset_&amp;_open_positions'!$E:$M, 6, FALSE),"ASSET"))),"")</f>
        <v/>
      </c>
      <c r="C1473" t="str">
        <f>IF(AND(trading_client_detail!$A1473&lt;&gt;"",ROUND(trading_client_detail!$G1473,0)&lt;&gt;0),IF(OR(LEFT(trading_client_detail!$F1473,3)="USD",RIGHT(trading_client_detail!$F1473,3)="USD"),"",IF(NOT(ISERROR(VLOOKUP(trading_client_detail!$E1473,'asset_&amp;_open_positions'!$E:$M, 6, FALSE))),VLOOKUP(trading_client_detail!$E1473,'asset_&amp;_open_positions'!$E:$M, 8, FALSE),IF(NOT(ISERROR(VLOOKUP($A1473,'asset_&amp;_open_positions'!$E:$M, 6, FALSE))),VLOOKUP($A1473,'asset_&amp;_open_positions'!$E:$M, 8, FALSE),1))),"")</f>
        <v/>
      </c>
      <c r="D1473" s="42" t="str">
        <f>IF(trading_client_detail!$A1473&lt;&gt;"",IF(OR(LEFT(trading_client_detail!$F1473,3)="USD",RIGHT(trading_client_detail!$F1473,3)="USD",LEFT(trading_client_detail!$F1473,3)="EUR",RIGHT(trading_client_detail!$F1473,3)="EUR"),"",trading_client_detail!$G1473),"")</f>
        <v/>
      </c>
    </row>
    <row r="1474" spans="1:4" x14ac:dyDescent="0.25">
      <c r="A1474" t="str">
        <f>IF(AND(trading_client_detail!$A1474&lt;&gt;"",ROUND(trading_client_detail!$G1474,0)&lt;&gt;0),IF(OR(LEFT(trading_client_detail!$F1474,3)="USD",RIGHT(trading_client_detail!$F1474,3)="USD",LEFT(trading_client_detail!$F1474,3)="EUR",RIGHT(trading_client_detail!$F1474,3)="EUR"),"",IF(NOT(ISERROR(VLOOKUP(trading_client_detail!$E1474,'asset_&amp;_open_positions'!$E:$M, 9, FALSE))),VLOOKUP(trading_client_detail!$E1474,'asset_&amp;_open_positions'!$E:$M, 9, FALSE),IF(NOT(ISERROR(VLOOKUP(trading_client_detail!$F1474,'asset_&amp;_open_positions'!$E:$M, 9, FALSE))),VLOOKUP(trading_client_detail!$F1474,'asset_&amp;_open_positions'!$E:$M, 9, FALSE),RIGHT(trading_client_detail!$F1474,LEN(trading_client_detail!$F1474)-1)))),"")</f>
        <v/>
      </c>
      <c r="B1474" t="str">
        <f>IF(AND(trading_client_detail!$A1474&lt;&gt;"",ROUND(trading_client_detail!$G1474,0)&lt;&gt;0),IF(OR(LEFT(trading_client_detail!$F1474,3)="USD",RIGHT(trading_client_detail!$F1474,3)="USD"),"",IF(NOT(ISERROR(VLOOKUP(trading_client_detail!$E1474,'asset_&amp;_open_positions'!$E:$M, 6, FALSE))),VLOOKUP(trading_client_detail!$E1474,'asset_&amp;_open_positions'!$E:$M, 6, FALSE),IF(NOT(ISERROR(VLOOKUP($A1474,'asset_&amp;_open_positions'!$E:$M, 6, FALSE))),VLOOKUP($A1474,'asset_&amp;_open_positions'!$E:$M, 6, FALSE),"ASSET"))),"")</f>
        <v/>
      </c>
      <c r="C1474" t="str">
        <f>IF(AND(trading_client_detail!$A1474&lt;&gt;"",ROUND(trading_client_detail!$G1474,0)&lt;&gt;0),IF(OR(LEFT(trading_client_detail!$F1474,3)="USD",RIGHT(trading_client_detail!$F1474,3)="USD"),"",IF(NOT(ISERROR(VLOOKUP(trading_client_detail!$E1474,'asset_&amp;_open_positions'!$E:$M, 6, FALSE))),VLOOKUP(trading_client_detail!$E1474,'asset_&amp;_open_positions'!$E:$M, 8, FALSE),IF(NOT(ISERROR(VLOOKUP($A1474,'asset_&amp;_open_positions'!$E:$M, 6, FALSE))),VLOOKUP($A1474,'asset_&amp;_open_positions'!$E:$M, 8, FALSE),1))),"")</f>
        <v/>
      </c>
      <c r="D1474" s="42" t="str">
        <f>IF(trading_client_detail!$A1474&lt;&gt;"",IF(OR(LEFT(trading_client_detail!$F1474,3)="USD",RIGHT(trading_client_detail!$F1474,3)="USD",LEFT(trading_client_detail!$F1474,3)="EUR",RIGHT(trading_client_detail!$F1474,3)="EUR"),"",trading_client_detail!$G1474),"")</f>
        <v/>
      </c>
    </row>
    <row r="1475" spans="1:4" x14ac:dyDescent="0.25">
      <c r="A1475" t="str">
        <f>IF(AND(trading_client_detail!$A1475&lt;&gt;"",ROUND(trading_client_detail!$G1475,0)&lt;&gt;0),IF(OR(LEFT(trading_client_detail!$F1475,3)="USD",RIGHT(trading_client_detail!$F1475,3)="USD",LEFT(trading_client_detail!$F1475,3)="EUR",RIGHT(trading_client_detail!$F1475,3)="EUR"),"",IF(NOT(ISERROR(VLOOKUP(trading_client_detail!$E1475,'asset_&amp;_open_positions'!$E:$M, 9, FALSE))),VLOOKUP(trading_client_detail!$E1475,'asset_&amp;_open_positions'!$E:$M, 9, FALSE),IF(NOT(ISERROR(VLOOKUP(trading_client_detail!$F1475,'asset_&amp;_open_positions'!$E:$M, 9, FALSE))),VLOOKUP(trading_client_detail!$F1475,'asset_&amp;_open_positions'!$E:$M, 9, FALSE),RIGHT(trading_client_detail!$F1475,LEN(trading_client_detail!$F1475)-1)))),"")</f>
        <v/>
      </c>
      <c r="B1475" t="str">
        <f>IF(AND(trading_client_detail!$A1475&lt;&gt;"",ROUND(trading_client_detail!$G1475,0)&lt;&gt;0),IF(OR(LEFT(trading_client_detail!$F1475,3)="USD",RIGHT(trading_client_detail!$F1475,3)="USD"),"",IF(NOT(ISERROR(VLOOKUP(trading_client_detail!$E1475,'asset_&amp;_open_positions'!$E:$M, 6, FALSE))),VLOOKUP(trading_client_detail!$E1475,'asset_&amp;_open_positions'!$E:$M, 6, FALSE),IF(NOT(ISERROR(VLOOKUP($A1475,'asset_&amp;_open_positions'!$E:$M, 6, FALSE))),VLOOKUP($A1475,'asset_&amp;_open_positions'!$E:$M, 6, FALSE),"ASSET"))),"")</f>
        <v/>
      </c>
      <c r="C1475" t="str">
        <f>IF(AND(trading_client_detail!$A1475&lt;&gt;"",ROUND(trading_client_detail!$G1475,0)&lt;&gt;0),IF(OR(LEFT(trading_client_detail!$F1475,3)="USD",RIGHT(trading_client_detail!$F1475,3)="USD"),"",IF(NOT(ISERROR(VLOOKUP(trading_client_detail!$E1475,'asset_&amp;_open_positions'!$E:$M, 6, FALSE))),VLOOKUP(trading_client_detail!$E1475,'asset_&amp;_open_positions'!$E:$M, 8, FALSE),IF(NOT(ISERROR(VLOOKUP($A1475,'asset_&amp;_open_positions'!$E:$M, 6, FALSE))),VLOOKUP($A1475,'asset_&amp;_open_positions'!$E:$M, 8, FALSE),1))),"")</f>
        <v/>
      </c>
      <c r="D1475" s="42" t="str">
        <f>IF(trading_client_detail!$A1475&lt;&gt;"",IF(OR(LEFT(trading_client_detail!$F1475,3)="USD",RIGHT(trading_client_detail!$F1475,3)="USD",LEFT(trading_client_detail!$F1475,3)="EUR",RIGHT(trading_client_detail!$F1475,3)="EUR"),"",trading_client_detail!$G1475),"")</f>
        <v/>
      </c>
    </row>
    <row r="1476" spans="1:4" x14ac:dyDescent="0.25">
      <c r="A1476" t="str">
        <f>IF(AND(trading_client_detail!$A1476&lt;&gt;"",ROUND(trading_client_detail!$G1476,0)&lt;&gt;0),IF(OR(LEFT(trading_client_detail!$F1476,3)="USD",RIGHT(trading_client_detail!$F1476,3)="USD",LEFT(trading_client_detail!$F1476,3)="EUR",RIGHT(trading_client_detail!$F1476,3)="EUR"),"",IF(NOT(ISERROR(VLOOKUP(trading_client_detail!$E1476,'asset_&amp;_open_positions'!$E:$M, 9, FALSE))),VLOOKUP(trading_client_detail!$E1476,'asset_&amp;_open_positions'!$E:$M, 9, FALSE),IF(NOT(ISERROR(VLOOKUP(trading_client_detail!$F1476,'asset_&amp;_open_positions'!$E:$M, 9, FALSE))),VLOOKUP(trading_client_detail!$F1476,'asset_&amp;_open_positions'!$E:$M, 9, FALSE),RIGHT(trading_client_detail!$F1476,LEN(trading_client_detail!$F1476)-1)))),"")</f>
        <v/>
      </c>
      <c r="B1476" t="str">
        <f>IF(AND(trading_client_detail!$A1476&lt;&gt;"",ROUND(trading_client_detail!$G1476,0)&lt;&gt;0),IF(OR(LEFT(trading_client_detail!$F1476,3)="USD",RIGHT(trading_client_detail!$F1476,3)="USD"),"",IF(NOT(ISERROR(VLOOKUP(trading_client_detail!$E1476,'asset_&amp;_open_positions'!$E:$M, 6, FALSE))),VLOOKUP(trading_client_detail!$E1476,'asset_&amp;_open_positions'!$E:$M, 6, FALSE),IF(NOT(ISERROR(VLOOKUP($A1476,'asset_&amp;_open_positions'!$E:$M, 6, FALSE))),VLOOKUP($A1476,'asset_&amp;_open_positions'!$E:$M, 6, FALSE),"ASSET"))),"")</f>
        <v/>
      </c>
      <c r="C1476" t="str">
        <f>IF(AND(trading_client_detail!$A1476&lt;&gt;"",ROUND(trading_client_detail!$G1476,0)&lt;&gt;0),IF(OR(LEFT(trading_client_detail!$F1476,3)="USD",RIGHT(trading_client_detail!$F1476,3)="USD"),"",IF(NOT(ISERROR(VLOOKUP(trading_client_detail!$E1476,'asset_&amp;_open_positions'!$E:$M, 6, FALSE))),VLOOKUP(trading_client_detail!$E1476,'asset_&amp;_open_positions'!$E:$M, 8, FALSE),IF(NOT(ISERROR(VLOOKUP($A1476,'asset_&amp;_open_positions'!$E:$M, 6, FALSE))),VLOOKUP($A1476,'asset_&amp;_open_positions'!$E:$M, 8, FALSE),1))),"")</f>
        <v/>
      </c>
      <c r="D1476" s="42" t="str">
        <f>IF(trading_client_detail!$A1476&lt;&gt;"",IF(OR(LEFT(trading_client_detail!$F1476,3)="USD",RIGHT(trading_client_detail!$F1476,3)="USD",LEFT(trading_client_detail!$F1476,3)="EUR",RIGHT(trading_client_detail!$F1476,3)="EUR"),"",trading_client_detail!$G1476),"")</f>
        <v/>
      </c>
    </row>
    <row r="1477" spans="1:4" x14ac:dyDescent="0.25">
      <c r="A1477" t="str">
        <f>IF(AND(trading_client_detail!$A1477&lt;&gt;"",ROUND(trading_client_detail!$G1477,0)&lt;&gt;0),IF(OR(LEFT(trading_client_detail!$F1477,3)="USD",RIGHT(trading_client_detail!$F1477,3)="USD",LEFT(trading_client_detail!$F1477,3)="EUR",RIGHT(trading_client_detail!$F1477,3)="EUR"),"",IF(NOT(ISERROR(VLOOKUP(trading_client_detail!$E1477,'asset_&amp;_open_positions'!$E:$M, 9, FALSE))),VLOOKUP(trading_client_detail!$E1477,'asset_&amp;_open_positions'!$E:$M, 9, FALSE),IF(NOT(ISERROR(VLOOKUP(trading_client_detail!$F1477,'asset_&amp;_open_positions'!$E:$M, 9, FALSE))),VLOOKUP(trading_client_detail!$F1477,'asset_&amp;_open_positions'!$E:$M, 9, FALSE),RIGHT(trading_client_detail!$F1477,LEN(trading_client_detail!$F1477)-1)))),"")</f>
        <v/>
      </c>
      <c r="B1477" t="str">
        <f>IF(AND(trading_client_detail!$A1477&lt;&gt;"",ROUND(trading_client_detail!$G1477,0)&lt;&gt;0),IF(OR(LEFT(trading_client_detail!$F1477,3)="USD",RIGHT(trading_client_detail!$F1477,3)="USD"),"",IF(NOT(ISERROR(VLOOKUP(trading_client_detail!$E1477,'asset_&amp;_open_positions'!$E:$M, 6, FALSE))),VLOOKUP(trading_client_detail!$E1477,'asset_&amp;_open_positions'!$E:$M, 6, FALSE),IF(NOT(ISERROR(VLOOKUP($A1477,'asset_&amp;_open_positions'!$E:$M, 6, FALSE))),VLOOKUP($A1477,'asset_&amp;_open_positions'!$E:$M, 6, FALSE),"ASSET"))),"")</f>
        <v/>
      </c>
      <c r="C1477" t="str">
        <f>IF(AND(trading_client_detail!$A1477&lt;&gt;"",ROUND(trading_client_detail!$G1477,0)&lt;&gt;0),IF(OR(LEFT(trading_client_detail!$F1477,3)="USD",RIGHT(trading_client_detail!$F1477,3)="USD"),"",IF(NOT(ISERROR(VLOOKUP(trading_client_detail!$E1477,'asset_&amp;_open_positions'!$E:$M, 6, FALSE))),VLOOKUP(trading_client_detail!$E1477,'asset_&amp;_open_positions'!$E:$M, 8, FALSE),IF(NOT(ISERROR(VLOOKUP($A1477,'asset_&amp;_open_positions'!$E:$M, 6, FALSE))),VLOOKUP($A1477,'asset_&amp;_open_positions'!$E:$M, 8, FALSE),1))),"")</f>
        <v/>
      </c>
      <c r="D1477" s="42" t="str">
        <f>IF(trading_client_detail!$A1477&lt;&gt;"",IF(OR(LEFT(trading_client_detail!$F1477,3)="USD",RIGHT(trading_client_detail!$F1477,3)="USD",LEFT(trading_client_detail!$F1477,3)="EUR",RIGHT(trading_client_detail!$F1477,3)="EUR"),"",trading_client_detail!$G1477),"")</f>
        <v/>
      </c>
    </row>
    <row r="1478" spans="1:4" x14ac:dyDescent="0.25">
      <c r="A1478" t="str">
        <f>IF(AND(trading_client_detail!$A1478&lt;&gt;"",ROUND(trading_client_detail!$G1478,0)&lt;&gt;0),IF(OR(LEFT(trading_client_detail!$F1478,3)="USD",RIGHT(trading_client_detail!$F1478,3)="USD",LEFT(trading_client_detail!$F1478,3)="EUR",RIGHT(trading_client_detail!$F1478,3)="EUR"),"",IF(NOT(ISERROR(VLOOKUP(trading_client_detail!$E1478,'asset_&amp;_open_positions'!$E:$M, 9, FALSE))),VLOOKUP(trading_client_detail!$E1478,'asset_&amp;_open_positions'!$E:$M, 9, FALSE),IF(NOT(ISERROR(VLOOKUP(trading_client_detail!$F1478,'asset_&amp;_open_positions'!$E:$M, 9, FALSE))),VLOOKUP(trading_client_detail!$F1478,'asset_&amp;_open_positions'!$E:$M, 9, FALSE),RIGHT(trading_client_detail!$F1478,LEN(trading_client_detail!$F1478)-1)))),"")</f>
        <v/>
      </c>
      <c r="B1478" t="str">
        <f>IF(AND(trading_client_detail!$A1478&lt;&gt;"",ROUND(trading_client_detail!$G1478,0)&lt;&gt;0),IF(OR(LEFT(trading_client_detail!$F1478,3)="USD",RIGHT(trading_client_detail!$F1478,3)="USD"),"",IF(NOT(ISERROR(VLOOKUP(trading_client_detail!$E1478,'asset_&amp;_open_positions'!$E:$M, 6, FALSE))),VLOOKUP(trading_client_detail!$E1478,'asset_&amp;_open_positions'!$E:$M, 6, FALSE),IF(NOT(ISERROR(VLOOKUP($A1478,'asset_&amp;_open_positions'!$E:$M, 6, FALSE))),VLOOKUP($A1478,'asset_&amp;_open_positions'!$E:$M, 6, FALSE),"ASSET"))),"")</f>
        <v/>
      </c>
      <c r="C1478" t="str">
        <f>IF(AND(trading_client_detail!$A1478&lt;&gt;"",ROUND(trading_client_detail!$G1478,0)&lt;&gt;0),IF(OR(LEFT(trading_client_detail!$F1478,3)="USD",RIGHT(trading_client_detail!$F1478,3)="USD"),"",IF(NOT(ISERROR(VLOOKUP(trading_client_detail!$E1478,'asset_&amp;_open_positions'!$E:$M, 6, FALSE))),VLOOKUP(trading_client_detail!$E1478,'asset_&amp;_open_positions'!$E:$M, 8, FALSE),IF(NOT(ISERROR(VLOOKUP($A1478,'asset_&amp;_open_positions'!$E:$M, 6, FALSE))),VLOOKUP($A1478,'asset_&amp;_open_positions'!$E:$M, 8, FALSE),1))),"")</f>
        <v/>
      </c>
      <c r="D1478" s="42" t="str">
        <f>IF(trading_client_detail!$A1478&lt;&gt;"",IF(OR(LEFT(trading_client_detail!$F1478,3)="USD",RIGHT(trading_client_detail!$F1478,3)="USD",LEFT(trading_client_detail!$F1478,3)="EUR",RIGHT(trading_client_detail!$F1478,3)="EUR"),"",trading_client_detail!$G1478),"")</f>
        <v/>
      </c>
    </row>
    <row r="1479" spans="1:4" x14ac:dyDescent="0.25">
      <c r="A1479" t="str">
        <f>IF(AND(trading_client_detail!$A1479&lt;&gt;"",ROUND(trading_client_detail!$G1479,0)&lt;&gt;0),IF(OR(LEFT(trading_client_detail!$F1479,3)="USD",RIGHT(trading_client_detail!$F1479,3)="USD",LEFT(trading_client_detail!$F1479,3)="EUR",RIGHT(trading_client_detail!$F1479,3)="EUR"),"",IF(NOT(ISERROR(VLOOKUP(trading_client_detail!$E1479,'asset_&amp;_open_positions'!$E:$M, 9, FALSE))),VLOOKUP(trading_client_detail!$E1479,'asset_&amp;_open_positions'!$E:$M, 9, FALSE),IF(NOT(ISERROR(VLOOKUP(trading_client_detail!$F1479,'asset_&amp;_open_positions'!$E:$M, 9, FALSE))),VLOOKUP(trading_client_detail!$F1479,'asset_&amp;_open_positions'!$E:$M, 9, FALSE),RIGHT(trading_client_detail!$F1479,LEN(trading_client_detail!$F1479)-1)))),"")</f>
        <v/>
      </c>
      <c r="B1479" t="str">
        <f>IF(AND(trading_client_detail!$A1479&lt;&gt;"",ROUND(trading_client_detail!$G1479,0)&lt;&gt;0),IF(OR(LEFT(trading_client_detail!$F1479,3)="USD",RIGHT(trading_client_detail!$F1479,3)="USD"),"",IF(NOT(ISERROR(VLOOKUP(trading_client_detail!$E1479,'asset_&amp;_open_positions'!$E:$M, 6, FALSE))),VLOOKUP(trading_client_detail!$E1479,'asset_&amp;_open_positions'!$E:$M, 6, FALSE),IF(NOT(ISERROR(VLOOKUP($A1479,'asset_&amp;_open_positions'!$E:$M, 6, FALSE))),VLOOKUP($A1479,'asset_&amp;_open_positions'!$E:$M, 6, FALSE),"ASSET"))),"")</f>
        <v/>
      </c>
      <c r="C1479" t="str">
        <f>IF(AND(trading_client_detail!$A1479&lt;&gt;"",ROUND(trading_client_detail!$G1479,0)&lt;&gt;0),IF(OR(LEFT(trading_client_detail!$F1479,3)="USD",RIGHT(trading_client_detail!$F1479,3)="USD"),"",IF(NOT(ISERROR(VLOOKUP(trading_client_detail!$E1479,'asset_&amp;_open_positions'!$E:$M, 6, FALSE))),VLOOKUP(trading_client_detail!$E1479,'asset_&amp;_open_positions'!$E:$M, 8, FALSE),IF(NOT(ISERROR(VLOOKUP($A1479,'asset_&amp;_open_positions'!$E:$M, 6, FALSE))),VLOOKUP($A1479,'asset_&amp;_open_positions'!$E:$M, 8, FALSE),1))),"")</f>
        <v/>
      </c>
      <c r="D1479" s="42" t="str">
        <f>IF(trading_client_detail!$A1479&lt;&gt;"",IF(OR(LEFT(trading_client_detail!$F1479,3)="USD",RIGHT(trading_client_detail!$F1479,3)="USD",LEFT(trading_client_detail!$F1479,3)="EUR",RIGHT(trading_client_detail!$F1479,3)="EUR"),"",trading_client_detail!$G1479),"")</f>
        <v/>
      </c>
    </row>
    <row r="1480" spans="1:4" x14ac:dyDescent="0.25">
      <c r="A1480" t="str">
        <f>IF(AND(trading_client_detail!$A1480&lt;&gt;"",ROUND(trading_client_detail!$G1480,0)&lt;&gt;0),IF(OR(LEFT(trading_client_detail!$F1480,3)="USD",RIGHT(trading_client_detail!$F1480,3)="USD",LEFT(trading_client_detail!$F1480,3)="EUR",RIGHT(trading_client_detail!$F1480,3)="EUR"),"",IF(NOT(ISERROR(VLOOKUP(trading_client_detail!$E1480,'asset_&amp;_open_positions'!$E:$M, 9, FALSE))),VLOOKUP(trading_client_detail!$E1480,'asset_&amp;_open_positions'!$E:$M, 9, FALSE),IF(NOT(ISERROR(VLOOKUP(trading_client_detail!$F1480,'asset_&amp;_open_positions'!$E:$M, 9, FALSE))),VLOOKUP(trading_client_detail!$F1480,'asset_&amp;_open_positions'!$E:$M, 9, FALSE),RIGHT(trading_client_detail!$F1480,LEN(trading_client_detail!$F1480)-1)))),"")</f>
        <v/>
      </c>
      <c r="B1480" t="str">
        <f>IF(AND(trading_client_detail!$A1480&lt;&gt;"",ROUND(trading_client_detail!$G1480,0)&lt;&gt;0),IF(OR(LEFT(trading_client_detail!$F1480,3)="USD",RIGHT(trading_client_detail!$F1480,3)="USD"),"",IF(NOT(ISERROR(VLOOKUP(trading_client_detail!$E1480,'asset_&amp;_open_positions'!$E:$M, 6, FALSE))),VLOOKUP(trading_client_detail!$E1480,'asset_&amp;_open_positions'!$E:$M, 6, FALSE),IF(NOT(ISERROR(VLOOKUP($A1480,'asset_&amp;_open_positions'!$E:$M, 6, FALSE))),VLOOKUP($A1480,'asset_&amp;_open_positions'!$E:$M, 6, FALSE),"ASSET"))),"")</f>
        <v/>
      </c>
      <c r="C1480" t="str">
        <f>IF(AND(trading_client_detail!$A1480&lt;&gt;"",ROUND(trading_client_detail!$G1480,0)&lt;&gt;0),IF(OR(LEFT(trading_client_detail!$F1480,3)="USD",RIGHT(trading_client_detail!$F1480,3)="USD"),"",IF(NOT(ISERROR(VLOOKUP(trading_client_detail!$E1480,'asset_&amp;_open_positions'!$E:$M, 6, FALSE))),VLOOKUP(trading_client_detail!$E1480,'asset_&amp;_open_positions'!$E:$M, 8, FALSE),IF(NOT(ISERROR(VLOOKUP($A1480,'asset_&amp;_open_positions'!$E:$M, 6, FALSE))),VLOOKUP($A1480,'asset_&amp;_open_positions'!$E:$M, 8, FALSE),1))),"")</f>
        <v/>
      </c>
      <c r="D1480" s="42" t="str">
        <f>IF(trading_client_detail!$A1480&lt;&gt;"",IF(OR(LEFT(trading_client_detail!$F1480,3)="USD",RIGHT(trading_client_detail!$F1480,3)="USD",LEFT(trading_client_detail!$F1480,3)="EUR",RIGHT(trading_client_detail!$F1480,3)="EUR"),"",trading_client_detail!$G1480),"")</f>
        <v/>
      </c>
    </row>
    <row r="1481" spans="1:4" x14ac:dyDescent="0.25">
      <c r="A1481" t="str">
        <f>IF(AND(trading_client_detail!$A1481&lt;&gt;"",ROUND(trading_client_detail!$G1481,0)&lt;&gt;0),IF(OR(LEFT(trading_client_detail!$F1481,3)="USD",RIGHT(trading_client_detail!$F1481,3)="USD",LEFT(trading_client_detail!$F1481,3)="EUR",RIGHT(trading_client_detail!$F1481,3)="EUR"),"",IF(NOT(ISERROR(VLOOKUP(trading_client_detail!$E1481,'asset_&amp;_open_positions'!$E:$M, 9, FALSE))),VLOOKUP(trading_client_detail!$E1481,'asset_&amp;_open_positions'!$E:$M, 9, FALSE),IF(NOT(ISERROR(VLOOKUP(trading_client_detail!$F1481,'asset_&amp;_open_positions'!$E:$M, 9, FALSE))),VLOOKUP(trading_client_detail!$F1481,'asset_&amp;_open_positions'!$E:$M, 9, FALSE),RIGHT(trading_client_detail!$F1481,LEN(trading_client_detail!$F1481)-1)))),"")</f>
        <v/>
      </c>
      <c r="B1481" t="str">
        <f>IF(AND(trading_client_detail!$A1481&lt;&gt;"",ROUND(trading_client_detail!$G1481,0)&lt;&gt;0),IF(OR(LEFT(trading_client_detail!$F1481,3)="USD",RIGHT(trading_client_detail!$F1481,3)="USD"),"",IF(NOT(ISERROR(VLOOKUP(trading_client_detail!$E1481,'asset_&amp;_open_positions'!$E:$M, 6, FALSE))),VLOOKUP(trading_client_detail!$E1481,'asset_&amp;_open_positions'!$E:$M, 6, FALSE),IF(NOT(ISERROR(VLOOKUP($A1481,'asset_&amp;_open_positions'!$E:$M, 6, FALSE))),VLOOKUP($A1481,'asset_&amp;_open_positions'!$E:$M, 6, FALSE),"ASSET"))),"")</f>
        <v/>
      </c>
      <c r="C1481" t="str">
        <f>IF(AND(trading_client_detail!$A1481&lt;&gt;"",ROUND(trading_client_detail!$G1481,0)&lt;&gt;0),IF(OR(LEFT(trading_client_detail!$F1481,3)="USD",RIGHT(trading_client_detail!$F1481,3)="USD"),"",IF(NOT(ISERROR(VLOOKUP(trading_client_detail!$E1481,'asset_&amp;_open_positions'!$E:$M, 6, FALSE))),VLOOKUP(trading_client_detail!$E1481,'asset_&amp;_open_positions'!$E:$M, 8, FALSE),IF(NOT(ISERROR(VLOOKUP($A1481,'asset_&amp;_open_positions'!$E:$M, 6, FALSE))),VLOOKUP($A1481,'asset_&amp;_open_positions'!$E:$M, 8, FALSE),1))),"")</f>
        <v/>
      </c>
      <c r="D1481" s="42" t="str">
        <f>IF(trading_client_detail!$A1481&lt;&gt;"",IF(OR(LEFT(trading_client_detail!$F1481,3)="USD",RIGHT(trading_client_detail!$F1481,3)="USD",LEFT(trading_client_detail!$F1481,3)="EUR",RIGHT(trading_client_detail!$F1481,3)="EUR"),"",trading_client_detail!$G1481),"")</f>
        <v/>
      </c>
    </row>
    <row r="1482" spans="1:4" x14ac:dyDescent="0.25">
      <c r="A1482" t="str">
        <f>IF(AND(trading_client_detail!$A1482&lt;&gt;"",ROUND(trading_client_detail!$G1482,0)&lt;&gt;0),IF(OR(LEFT(trading_client_detail!$F1482,3)="USD",RIGHT(trading_client_detail!$F1482,3)="USD",LEFT(trading_client_detail!$F1482,3)="EUR",RIGHT(trading_client_detail!$F1482,3)="EUR"),"",IF(NOT(ISERROR(VLOOKUP(trading_client_detail!$E1482,'asset_&amp;_open_positions'!$E:$M, 9, FALSE))),VLOOKUP(trading_client_detail!$E1482,'asset_&amp;_open_positions'!$E:$M, 9, FALSE),IF(NOT(ISERROR(VLOOKUP(trading_client_detail!$F1482,'asset_&amp;_open_positions'!$E:$M, 9, FALSE))),VLOOKUP(trading_client_detail!$F1482,'asset_&amp;_open_positions'!$E:$M, 9, FALSE),RIGHT(trading_client_detail!$F1482,LEN(trading_client_detail!$F1482)-1)))),"")</f>
        <v/>
      </c>
      <c r="B1482" t="str">
        <f>IF(AND(trading_client_detail!$A1482&lt;&gt;"",ROUND(trading_client_detail!$G1482,0)&lt;&gt;0),IF(OR(LEFT(trading_client_detail!$F1482,3)="USD",RIGHT(trading_client_detail!$F1482,3)="USD"),"",IF(NOT(ISERROR(VLOOKUP(trading_client_detail!$E1482,'asset_&amp;_open_positions'!$E:$M, 6, FALSE))),VLOOKUP(trading_client_detail!$E1482,'asset_&amp;_open_positions'!$E:$M, 6, FALSE),IF(NOT(ISERROR(VLOOKUP($A1482,'asset_&amp;_open_positions'!$E:$M, 6, FALSE))),VLOOKUP($A1482,'asset_&amp;_open_positions'!$E:$M, 6, FALSE),"ASSET"))),"")</f>
        <v/>
      </c>
      <c r="C1482" t="str">
        <f>IF(AND(trading_client_detail!$A1482&lt;&gt;"",ROUND(trading_client_detail!$G1482,0)&lt;&gt;0),IF(OR(LEFT(trading_client_detail!$F1482,3)="USD",RIGHT(trading_client_detail!$F1482,3)="USD"),"",IF(NOT(ISERROR(VLOOKUP(trading_client_detail!$E1482,'asset_&amp;_open_positions'!$E:$M, 6, FALSE))),VLOOKUP(trading_client_detail!$E1482,'asset_&amp;_open_positions'!$E:$M, 8, FALSE),IF(NOT(ISERROR(VLOOKUP($A1482,'asset_&amp;_open_positions'!$E:$M, 6, FALSE))),VLOOKUP($A1482,'asset_&amp;_open_positions'!$E:$M, 8, FALSE),1))),"")</f>
        <v/>
      </c>
      <c r="D1482" s="42" t="str">
        <f>IF(trading_client_detail!$A1482&lt;&gt;"",IF(OR(LEFT(trading_client_detail!$F1482,3)="USD",RIGHT(trading_client_detail!$F1482,3)="USD",LEFT(trading_client_detail!$F1482,3)="EUR",RIGHT(trading_client_detail!$F1482,3)="EUR"),"",trading_client_detail!$G1482),"")</f>
        <v/>
      </c>
    </row>
    <row r="1483" spans="1:4" x14ac:dyDescent="0.25">
      <c r="A1483" t="str">
        <f>IF(AND(trading_client_detail!$A1483&lt;&gt;"",ROUND(trading_client_detail!$G1483,0)&lt;&gt;0),IF(OR(LEFT(trading_client_detail!$F1483,3)="USD",RIGHT(trading_client_detail!$F1483,3)="USD",LEFT(trading_client_detail!$F1483,3)="EUR",RIGHT(trading_client_detail!$F1483,3)="EUR"),"",IF(NOT(ISERROR(VLOOKUP(trading_client_detail!$E1483,'asset_&amp;_open_positions'!$E:$M, 9, FALSE))),VLOOKUP(trading_client_detail!$E1483,'asset_&amp;_open_positions'!$E:$M, 9, FALSE),IF(NOT(ISERROR(VLOOKUP(trading_client_detail!$F1483,'asset_&amp;_open_positions'!$E:$M, 9, FALSE))),VLOOKUP(trading_client_detail!$F1483,'asset_&amp;_open_positions'!$E:$M, 9, FALSE),RIGHT(trading_client_detail!$F1483,LEN(trading_client_detail!$F1483)-1)))),"")</f>
        <v/>
      </c>
      <c r="B1483" t="str">
        <f>IF(AND(trading_client_detail!$A1483&lt;&gt;"",ROUND(trading_client_detail!$G1483,0)&lt;&gt;0),IF(OR(LEFT(trading_client_detail!$F1483,3)="USD",RIGHT(trading_client_detail!$F1483,3)="USD"),"",IF(NOT(ISERROR(VLOOKUP(trading_client_detail!$E1483,'asset_&amp;_open_positions'!$E:$M, 6, FALSE))),VLOOKUP(trading_client_detail!$E1483,'asset_&amp;_open_positions'!$E:$M, 6, FALSE),IF(NOT(ISERROR(VLOOKUP($A1483,'asset_&amp;_open_positions'!$E:$M, 6, FALSE))),VLOOKUP($A1483,'asset_&amp;_open_positions'!$E:$M, 6, FALSE),"ASSET"))),"")</f>
        <v/>
      </c>
      <c r="C1483" t="str">
        <f>IF(AND(trading_client_detail!$A1483&lt;&gt;"",ROUND(trading_client_detail!$G1483,0)&lt;&gt;0),IF(OR(LEFT(trading_client_detail!$F1483,3)="USD",RIGHT(trading_client_detail!$F1483,3)="USD"),"",IF(NOT(ISERROR(VLOOKUP(trading_client_detail!$E1483,'asset_&amp;_open_positions'!$E:$M, 6, FALSE))),VLOOKUP(trading_client_detail!$E1483,'asset_&amp;_open_positions'!$E:$M, 8, FALSE),IF(NOT(ISERROR(VLOOKUP($A1483,'asset_&amp;_open_positions'!$E:$M, 6, FALSE))),VLOOKUP($A1483,'asset_&amp;_open_positions'!$E:$M, 8, FALSE),1))),"")</f>
        <v/>
      </c>
      <c r="D1483" s="42" t="str">
        <f>IF(trading_client_detail!$A1483&lt;&gt;"",IF(OR(LEFT(trading_client_detail!$F1483,3)="USD",RIGHT(trading_client_detail!$F1483,3)="USD",LEFT(trading_client_detail!$F1483,3)="EUR",RIGHT(trading_client_detail!$F1483,3)="EUR"),"",trading_client_detail!$G1483),"")</f>
        <v/>
      </c>
    </row>
    <row r="1484" spans="1:4" x14ac:dyDescent="0.25">
      <c r="A1484" t="str">
        <f>IF(AND(trading_client_detail!$A1484&lt;&gt;"",ROUND(trading_client_detail!$G1484,0)&lt;&gt;0),IF(OR(LEFT(trading_client_detail!$F1484,3)="USD",RIGHT(trading_client_detail!$F1484,3)="USD",LEFT(trading_client_detail!$F1484,3)="EUR",RIGHT(trading_client_detail!$F1484,3)="EUR"),"",IF(NOT(ISERROR(VLOOKUP(trading_client_detail!$E1484,'asset_&amp;_open_positions'!$E:$M, 9, FALSE))),VLOOKUP(trading_client_detail!$E1484,'asset_&amp;_open_positions'!$E:$M, 9, FALSE),IF(NOT(ISERROR(VLOOKUP(trading_client_detail!$F1484,'asset_&amp;_open_positions'!$E:$M, 9, FALSE))),VLOOKUP(trading_client_detail!$F1484,'asset_&amp;_open_positions'!$E:$M, 9, FALSE),RIGHT(trading_client_detail!$F1484,LEN(trading_client_detail!$F1484)-1)))),"")</f>
        <v/>
      </c>
      <c r="B1484" t="str">
        <f>IF(AND(trading_client_detail!$A1484&lt;&gt;"",ROUND(trading_client_detail!$G1484,0)&lt;&gt;0),IF(OR(LEFT(trading_client_detail!$F1484,3)="USD",RIGHT(trading_client_detail!$F1484,3)="USD"),"",IF(NOT(ISERROR(VLOOKUP(trading_client_detail!$E1484,'asset_&amp;_open_positions'!$E:$M, 6, FALSE))),VLOOKUP(trading_client_detail!$E1484,'asset_&amp;_open_positions'!$E:$M, 6, FALSE),IF(NOT(ISERROR(VLOOKUP($A1484,'asset_&amp;_open_positions'!$E:$M, 6, FALSE))),VLOOKUP($A1484,'asset_&amp;_open_positions'!$E:$M, 6, FALSE),"ASSET"))),"")</f>
        <v/>
      </c>
      <c r="C1484" t="str">
        <f>IF(AND(trading_client_detail!$A1484&lt;&gt;"",ROUND(trading_client_detail!$G1484,0)&lt;&gt;0),IF(OR(LEFT(trading_client_detail!$F1484,3)="USD",RIGHT(trading_client_detail!$F1484,3)="USD"),"",IF(NOT(ISERROR(VLOOKUP(trading_client_detail!$E1484,'asset_&amp;_open_positions'!$E:$M, 6, FALSE))),VLOOKUP(trading_client_detail!$E1484,'asset_&amp;_open_positions'!$E:$M, 8, FALSE),IF(NOT(ISERROR(VLOOKUP($A1484,'asset_&amp;_open_positions'!$E:$M, 6, FALSE))),VLOOKUP($A1484,'asset_&amp;_open_positions'!$E:$M, 8, FALSE),1))),"")</f>
        <v/>
      </c>
      <c r="D1484" s="42" t="str">
        <f>IF(trading_client_detail!$A1484&lt;&gt;"",IF(OR(LEFT(trading_client_detail!$F1484,3)="USD",RIGHT(trading_client_detail!$F1484,3)="USD",LEFT(trading_client_detail!$F1484,3)="EUR",RIGHT(trading_client_detail!$F1484,3)="EUR"),"",trading_client_detail!$G1484),"")</f>
        <v/>
      </c>
    </row>
    <row r="1485" spans="1:4" x14ac:dyDescent="0.25">
      <c r="A1485" t="str">
        <f>IF(AND(trading_client_detail!$A1485&lt;&gt;"",ROUND(trading_client_detail!$G1485,0)&lt;&gt;0),IF(OR(LEFT(trading_client_detail!$F1485,3)="USD",RIGHT(trading_client_detail!$F1485,3)="USD",LEFT(trading_client_detail!$F1485,3)="EUR",RIGHT(trading_client_detail!$F1485,3)="EUR"),"",IF(NOT(ISERROR(VLOOKUP(trading_client_detail!$E1485,'asset_&amp;_open_positions'!$E:$M, 9, FALSE))),VLOOKUP(trading_client_detail!$E1485,'asset_&amp;_open_positions'!$E:$M, 9, FALSE),IF(NOT(ISERROR(VLOOKUP(trading_client_detail!$F1485,'asset_&amp;_open_positions'!$E:$M, 9, FALSE))),VLOOKUP(trading_client_detail!$F1485,'asset_&amp;_open_positions'!$E:$M, 9, FALSE),RIGHT(trading_client_detail!$F1485,LEN(trading_client_detail!$F1485)-1)))),"")</f>
        <v/>
      </c>
      <c r="B1485" t="str">
        <f>IF(AND(trading_client_detail!$A1485&lt;&gt;"",ROUND(trading_client_detail!$G1485,0)&lt;&gt;0),IF(OR(LEFT(trading_client_detail!$F1485,3)="USD",RIGHT(trading_client_detail!$F1485,3)="USD"),"",IF(NOT(ISERROR(VLOOKUP(trading_client_detail!$E1485,'asset_&amp;_open_positions'!$E:$M, 6, FALSE))),VLOOKUP(trading_client_detail!$E1485,'asset_&amp;_open_positions'!$E:$M, 6, FALSE),IF(NOT(ISERROR(VLOOKUP($A1485,'asset_&amp;_open_positions'!$E:$M, 6, FALSE))),VLOOKUP($A1485,'asset_&amp;_open_positions'!$E:$M, 6, FALSE),"ASSET"))),"")</f>
        <v/>
      </c>
      <c r="C1485" t="str">
        <f>IF(AND(trading_client_detail!$A1485&lt;&gt;"",ROUND(trading_client_detail!$G1485,0)&lt;&gt;0),IF(OR(LEFT(trading_client_detail!$F1485,3)="USD",RIGHT(trading_client_detail!$F1485,3)="USD"),"",IF(NOT(ISERROR(VLOOKUP(trading_client_detail!$E1485,'asset_&amp;_open_positions'!$E:$M, 6, FALSE))),VLOOKUP(trading_client_detail!$E1485,'asset_&amp;_open_positions'!$E:$M, 8, FALSE),IF(NOT(ISERROR(VLOOKUP($A1485,'asset_&amp;_open_positions'!$E:$M, 6, FALSE))),VLOOKUP($A1485,'asset_&amp;_open_positions'!$E:$M, 8, FALSE),1))),"")</f>
        <v/>
      </c>
      <c r="D1485" s="42" t="str">
        <f>IF(trading_client_detail!$A1485&lt;&gt;"",IF(OR(LEFT(trading_client_detail!$F1485,3)="USD",RIGHT(trading_client_detail!$F1485,3)="USD",LEFT(trading_client_detail!$F1485,3)="EUR",RIGHT(trading_client_detail!$F1485,3)="EUR"),"",trading_client_detail!$G1485),"")</f>
        <v/>
      </c>
    </row>
    <row r="1486" spans="1:4" x14ac:dyDescent="0.25">
      <c r="A1486" t="str">
        <f>IF(AND(trading_client_detail!$A1486&lt;&gt;"",ROUND(trading_client_detail!$G1486,0)&lt;&gt;0),IF(OR(LEFT(trading_client_detail!$F1486,3)="USD",RIGHT(trading_client_detail!$F1486,3)="USD",LEFT(trading_client_detail!$F1486,3)="EUR",RIGHT(trading_client_detail!$F1486,3)="EUR"),"",IF(NOT(ISERROR(VLOOKUP(trading_client_detail!$E1486,'asset_&amp;_open_positions'!$E:$M, 9, FALSE))),VLOOKUP(trading_client_detail!$E1486,'asset_&amp;_open_positions'!$E:$M, 9, FALSE),IF(NOT(ISERROR(VLOOKUP(trading_client_detail!$F1486,'asset_&amp;_open_positions'!$E:$M, 9, FALSE))),VLOOKUP(trading_client_detail!$F1486,'asset_&amp;_open_positions'!$E:$M, 9, FALSE),RIGHT(trading_client_detail!$F1486,LEN(trading_client_detail!$F1486)-1)))),"")</f>
        <v/>
      </c>
      <c r="B1486" t="str">
        <f>IF(AND(trading_client_detail!$A1486&lt;&gt;"",ROUND(trading_client_detail!$G1486,0)&lt;&gt;0),IF(OR(LEFT(trading_client_detail!$F1486,3)="USD",RIGHT(trading_client_detail!$F1486,3)="USD"),"",IF(NOT(ISERROR(VLOOKUP(trading_client_detail!$E1486,'asset_&amp;_open_positions'!$E:$M, 6, FALSE))),VLOOKUP(trading_client_detail!$E1486,'asset_&amp;_open_positions'!$E:$M, 6, FALSE),IF(NOT(ISERROR(VLOOKUP($A1486,'asset_&amp;_open_positions'!$E:$M, 6, FALSE))),VLOOKUP($A1486,'asset_&amp;_open_positions'!$E:$M, 6, FALSE),"ASSET"))),"")</f>
        <v/>
      </c>
      <c r="C1486" t="str">
        <f>IF(AND(trading_client_detail!$A1486&lt;&gt;"",ROUND(trading_client_detail!$G1486,0)&lt;&gt;0),IF(OR(LEFT(trading_client_detail!$F1486,3)="USD",RIGHT(trading_client_detail!$F1486,3)="USD"),"",IF(NOT(ISERROR(VLOOKUP(trading_client_detail!$E1486,'asset_&amp;_open_positions'!$E:$M, 6, FALSE))),VLOOKUP(trading_client_detail!$E1486,'asset_&amp;_open_positions'!$E:$M, 8, FALSE),IF(NOT(ISERROR(VLOOKUP($A1486,'asset_&amp;_open_positions'!$E:$M, 6, FALSE))),VLOOKUP($A1486,'asset_&amp;_open_positions'!$E:$M, 8, FALSE),1))),"")</f>
        <v/>
      </c>
      <c r="D1486" s="42" t="str">
        <f>IF(trading_client_detail!$A1486&lt;&gt;"",IF(OR(LEFT(trading_client_detail!$F1486,3)="USD",RIGHT(trading_client_detail!$F1486,3)="USD",LEFT(trading_client_detail!$F1486,3)="EUR",RIGHT(trading_client_detail!$F1486,3)="EUR"),"",trading_client_detail!$G1486),"")</f>
        <v/>
      </c>
    </row>
    <row r="1487" spans="1:4" x14ac:dyDescent="0.25">
      <c r="A1487" t="str">
        <f>IF(AND(trading_client_detail!$A1487&lt;&gt;"",ROUND(trading_client_detail!$G1487,0)&lt;&gt;0),IF(OR(LEFT(trading_client_detail!$F1487,3)="USD",RIGHT(trading_client_detail!$F1487,3)="USD",LEFT(trading_client_detail!$F1487,3)="EUR",RIGHT(trading_client_detail!$F1487,3)="EUR"),"",IF(NOT(ISERROR(VLOOKUP(trading_client_detail!$E1487,'asset_&amp;_open_positions'!$E:$M, 9, FALSE))),VLOOKUP(trading_client_detail!$E1487,'asset_&amp;_open_positions'!$E:$M, 9, FALSE),IF(NOT(ISERROR(VLOOKUP(trading_client_detail!$F1487,'asset_&amp;_open_positions'!$E:$M, 9, FALSE))),VLOOKUP(trading_client_detail!$F1487,'asset_&amp;_open_positions'!$E:$M, 9, FALSE),RIGHT(trading_client_detail!$F1487,LEN(trading_client_detail!$F1487)-1)))),"")</f>
        <v/>
      </c>
      <c r="B1487" t="str">
        <f>IF(AND(trading_client_detail!$A1487&lt;&gt;"",ROUND(trading_client_detail!$G1487,0)&lt;&gt;0),IF(OR(LEFT(trading_client_detail!$F1487,3)="USD",RIGHT(trading_client_detail!$F1487,3)="USD"),"",IF(NOT(ISERROR(VLOOKUP(trading_client_detail!$E1487,'asset_&amp;_open_positions'!$E:$M, 6, FALSE))),VLOOKUP(trading_client_detail!$E1487,'asset_&amp;_open_positions'!$E:$M, 6, FALSE),IF(NOT(ISERROR(VLOOKUP($A1487,'asset_&amp;_open_positions'!$E:$M, 6, FALSE))),VLOOKUP($A1487,'asset_&amp;_open_positions'!$E:$M, 6, FALSE),"ASSET"))),"")</f>
        <v/>
      </c>
      <c r="C1487" t="str">
        <f>IF(AND(trading_client_detail!$A1487&lt;&gt;"",ROUND(trading_client_detail!$G1487,0)&lt;&gt;0),IF(OR(LEFT(trading_client_detail!$F1487,3)="USD",RIGHT(trading_client_detail!$F1487,3)="USD"),"",IF(NOT(ISERROR(VLOOKUP(trading_client_detail!$E1487,'asset_&amp;_open_positions'!$E:$M, 6, FALSE))),VLOOKUP(trading_client_detail!$E1487,'asset_&amp;_open_positions'!$E:$M, 8, FALSE),IF(NOT(ISERROR(VLOOKUP($A1487,'asset_&amp;_open_positions'!$E:$M, 6, FALSE))),VLOOKUP($A1487,'asset_&amp;_open_positions'!$E:$M, 8, FALSE),1))),"")</f>
        <v/>
      </c>
      <c r="D1487" s="42" t="str">
        <f>IF(trading_client_detail!$A1487&lt;&gt;"",IF(OR(LEFT(trading_client_detail!$F1487,3)="USD",RIGHT(trading_client_detail!$F1487,3)="USD",LEFT(trading_client_detail!$F1487,3)="EUR",RIGHT(trading_client_detail!$F1487,3)="EUR"),"",trading_client_detail!$G1487),"")</f>
        <v/>
      </c>
    </row>
    <row r="1488" spans="1:4" x14ac:dyDescent="0.25">
      <c r="A1488" t="str">
        <f>IF(AND(trading_client_detail!$A1488&lt;&gt;"",ROUND(trading_client_detail!$G1488,0)&lt;&gt;0),IF(OR(LEFT(trading_client_detail!$F1488,3)="USD",RIGHT(trading_client_detail!$F1488,3)="USD",LEFT(trading_client_detail!$F1488,3)="EUR",RIGHT(trading_client_detail!$F1488,3)="EUR"),"",IF(NOT(ISERROR(VLOOKUP(trading_client_detail!$E1488,'asset_&amp;_open_positions'!$E:$M, 9, FALSE))),VLOOKUP(trading_client_detail!$E1488,'asset_&amp;_open_positions'!$E:$M, 9, FALSE),IF(NOT(ISERROR(VLOOKUP(trading_client_detail!$F1488,'asset_&amp;_open_positions'!$E:$M, 9, FALSE))),VLOOKUP(trading_client_detail!$F1488,'asset_&amp;_open_positions'!$E:$M, 9, FALSE),RIGHT(trading_client_detail!$F1488,LEN(trading_client_detail!$F1488)-1)))),"")</f>
        <v/>
      </c>
      <c r="B1488" t="str">
        <f>IF(AND(trading_client_detail!$A1488&lt;&gt;"",ROUND(trading_client_detail!$G1488,0)&lt;&gt;0),IF(OR(LEFT(trading_client_detail!$F1488,3)="USD",RIGHT(trading_client_detail!$F1488,3)="USD"),"",IF(NOT(ISERROR(VLOOKUP(trading_client_detail!$E1488,'asset_&amp;_open_positions'!$E:$M, 6, FALSE))),VLOOKUP(trading_client_detail!$E1488,'asset_&amp;_open_positions'!$E:$M, 6, FALSE),IF(NOT(ISERROR(VLOOKUP($A1488,'asset_&amp;_open_positions'!$E:$M, 6, FALSE))),VLOOKUP($A1488,'asset_&amp;_open_positions'!$E:$M, 6, FALSE),"ASSET"))),"")</f>
        <v/>
      </c>
      <c r="C1488" t="str">
        <f>IF(AND(trading_client_detail!$A1488&lt;&gt;"",ROUND(trading_client_detail!$G1488,0)&lt;&gt;0),IF(OR(LEFT(trading_client_detail!$F1488,3)="USD",RIGHT(trading_client_detail!$F1488,3)="USD"),"",IF(NOT(ISERROR(VLOOKUP(trading_client_detail!$E1488,'asset_&amp;_open_positions'!$E:$M, 6, FALSE))),VLOOKUP(trading_client_detail!$E1488,'asset_&amp;_open_positions'!$E:$M, 8, FALSE),IF(NOT(ISERROR(VLOOKUP($A1488,'asset_&amp;_open_positions'!$E:$M, 6, FALSE))),VLOOKUP($A1488,'asset_&amp;_open_positions'!$E:$M, 8, FALSE),1))),"")</f>
        <v/>
      </c>
      <c r="D1488" s="42" t="str">
        <f>IF(trading_client_detail!$A1488&lt;&gt;"",IF(OR(LEFT(trading_client_detail!$F1488,3)="USD",RIGHT(trading_client_detail!$F1488,3)="USD",LEFT(trading_client_detail!$F1488,3)="EUR",RIGHT(trading_client_detail!$F1488,3)="EUR"),"",trading_client_detail!$G1488),"")</f>
        <v/>
      </c>
    </row>
    <row r="1489" spans="1:4" x14ac:dyDescent="0.25">
      <c r="A1489" t="str">
        <f>IF(AND(trading_client_detail!$A1489&lt;&gt;"",ROUND(trading_client_detail!$G1489,0)&lt;&gt;0),IF(OR(LEFT(trading_client_detail!$F1489,3)="USD",RIGHT(trading_client_detail!$F1489,3)="USD",LEFT(trading_client_detail!$F1489,3)="EUR",RIGHT(trading_client_detail!$F1489,3)="EUR"),"",IF(NOT(ISERROR(VLOOKUP(trading_client_detail!$E1489,'asset_&amp;_open_positions'!$E:$M, 9, FALSE))),VLOOKUP(trading_client_detail!$E1489,'asset_&amp;_open_positions'!$E:$M, 9, FALSE),IF(NOT(ISERROR(VLOOKUP(trading_client_detail!$F1489,'asset_&amp;_open_positions'!$E:$M, 9, FALSE))),VLOOKUP(trading_client_detail!$F1489,'asset_&amp;_open_positions'!$E:$M, 9, FALSE),RIGHT(trading_client_detail!$F1489,LEN(trading_client_detail!$F1489)-1)))),"")</f>
        <v/>
      </c>
      <c r="B1489" t="str">
        <f>IF(AND(trading_client_detail!$A1489&lt;&gt;"",ROUND(trading_client_detail!$G1489,0)&lt;&gt;0),IF(OR(LEFT(trading_client_detail!$F1489,3)="USD",RIGHT(trading_client_detail!$F1489,3)="USD"),"",IF(NOT(ISERROR(VLOOKUP(trading_client_detail!$E1489,'asset_&amp;_open_positions'!$E:$M, 6, FALSE))),VLOOKUP(trading_client_detail!$E1489,'asset_&amp;_open_positions'!$E:$M, 6, FALSE),IF(NOT(ISERROR(VLOOKUP($A1489,'asset_&amp;_open_positions'!$E:$M, 6, FALSE))),VLOOKUP($A1489,'asset_&amp;_open_positions'!$E:$M, 6, FALSE),"ASSET"))),"")</f>
        <v/>
      </c>
      <c r="C1489" t="str">
        <f>IF(AND(trading_client_detail!$A1489&lt;&gt;"",ROUND(trading_client_detail!$G1489,0)&lt;&gt;0),IF(OR(LEFT(trading_client_detail!$F1489,3)="USD",RIGHT(trading_client_detail!$F1489,3)="USD"),"",IF(NOT(ISERROR(VLOOKUP(trading_client_detail!$E1489,'asset_&amp;_open_positions'!$E:$M, 6, FALSE))),VLOOKUP(trading_client_detail!$E1489,'asset_&amp;_open_positions'!$E:$M, 8, FALSE),IF(NOT(ISERROR(VLOOKUP($A1489,'asset_&amp;_open_positions'!$E:$M, 6, FALSE))),VLOOKUP($A1489,'asset_&amp;_open_positions'!$E:$M, 8, FALSE),1))),"")</f>
        <v/>
      </c>
      <c r="D1489" s="42" t="str">
        <f>IF(trading_client_detail!$A1489&lt;&gt;"",IF(OR(LEFT(trading_client_detail!$F1489,3)="USD",RIGHT(trading_client_detail!$F1489,3)="USD",LEFT(trading_client_detail!$F1489,3)="EUR",RIGHT(trading_client_detail!$F1489,3)="EUR"),"",trading_client_detail!$G1489),"")</f>
        <v/>
      </c>
    </row>
    <row r="1490" spans="1:4" x14ac:dyDescent="0.25">
      <c r="A1490" t="str">
        <f>IF(AND(trading_client_detail!$A1490&lt;&gt;"",ROUND(trading_client_detail!$G1490,0)&lt;&gt;0),IF(OR(LEFT(trading_client_detail!$F1490,3)="USD",RIGHT(trading_client_detail!$F1490,3)="USD",LEFT(trading_client_detail!$F1490,3)="EUR",RIGHT(trading_client_detail!$F1490,3)="EUR"),"",IF(NOT(ISERROR(VLOOKUP(trading_client_detail!$E1490,'asset_&amp;_open_positions'!$E:$M, 9, FALSE))),VLOOKUP(trading_client_detail!$E1490,'asset_&amp;_open_positions'!$E:$M, 9, FALSE),IF(NOT(ISERROR(VLOOKUP(trading_client_detail!$F1490,'asset_&amp;_open_positions'!$E:$M, 9, FALSE))),VLOOKUP(trading_client_detail!$F1490,'asset_&amp;_open_positions'!$E:$M, 9, FALSE),RIGHT(trading_client_detail!$F1490,LEN(trading_client_detail!$F1490)-1)))),"")</f>
        <v/>
      </c>
      <c r="B1490" t="str">
        <f>IF(AND(trading_client_detail!$A1490&lt;&gt;"",ROUND(trading_client_detail!$G1490,0)&lt;&gt;0),IF(OR(LEFT(trading_client_detail!$F1490,3)="USD",RIGHT(trading_client_detail!$F1490,3)="USD"),"",IF(NOT(ISERROR(VLOOKUP(trading_client_detail!$E1490,'asset_&amp;_open_positions'!$E:$M, 6, FALSE))),VLOOKUP(trading_client_detail!$E1490,'asset_&amp;_open_positions'!$E:$M, 6, FALSE),IF(NOT(ISERROR(VLOOKUP($A1490,'asset_&amp;_open_positions'!$E:$M, 6, FALSE))),VLOOKUP($A1490,'asset_&amp;_open_positions'!$E:$M, 6, FALSE),"ASSET"))),"")</f>
        <v/>
      </c>
      <c r="C1490" t="str">
        <f>IF(AND(trading_client_detail!$A1490&lt;&gt;"",ROUND(trading_client_detail!$G1490,0)&lt;&gt;0),IF(OR(LEFT(trading_client_detail!$F1490,3)="USD",RIGHT(trading_client_detail!$F1490,3)="USD"),"",IF(NOT(ISERROR(VLOOKUP(trading_client_detail!$E1490,'asset_&amp;_open_positions'!$E:$M, 6, FALSE))),VLOOKUP(trading_client_detail!$E1490,'asset_&amp;_open_positions'!$E:$M, 8, FALSE),IF(NOT(ISERROR(VLOOKUP($A1490,'asset_&amp;_open_positions'!$E:$M, 6, FALSE))),VLOOKUP($A1490,'asset_&amp;_open_positions'!$E:$M, 8, FALSE),1))),"")</f>
        <v/>
      </c>
      <c r="D1490" s="42" t="str">
        <f>IF(trading_client_detail!$A1490&lt;&gt;"",IF(OR(LEFT(trading_client_detail!$F1490,3)="USD",RIGHT(trading_client_detail!$F1490,3)="USD",LEFT(trading_client_detail!$F1490,3)="EUR",RIGHT(trading_client_detail!$F1490,3)="EUR"),"",trading_client_detail!$G1490),"")</f>
        <v/>
      </c>
    </row>
    <row r="1491" spans="1:4" x14ac:dyDescent="0.25">
      <c r="A1491" t="str">
        <f>IF(AND(trading_client_detail!$A1491&lt;&gt;"",ROUND(trading_client_detail!$G1491,0)&lt;&gt;0),IF(OR(LEFT(trading_client_detail!$F1491,3)="USD",RIGHT(trading_client_detail!$F1491,3)="USD",LEFT(trading_client_detail!$F1491,3)="EUR",RIGHT(trading_client_detail!$F1491,3)="EUR"),"",IF(NOT(ISERROR(VLOOKUP(trading_client_detail!$E1491,'asset_&amp;_open_positions'!$E:$M, 9, FALSE))),VLOOKUP(trading_client_detail!$E1491,'asset_&amp;_open_positions'!$E:$M, 9, FALSE),IF(NOT(ISERROR(VLOOKUP(trading_client_detail!$F1491,'asset_&amp;_open_positions'!$E:$M, 9, FALSE))),VLOOKUP(trading_client_detail!$F1491,'asset_&amp;_open_positions'!$E:$M, 9, FALSE),RIGHT(trading_client_detail!$F1491,LEN(trading_client_detail!$F1491)-1)))),"")</f>
        <v/>
      </c>
      <c r="B1491" t="str">
        <f>IF(AND(trading_client_detail!$A1491&lt;&gt;"",ROUND(trading_client_detail!$G1491,0)&lt;&gt;0),IF(OR(LEFT(trading_client_detail!$F1491,3)="USD",RIGHT(trading_client_detail!$F1491,3)="USD"),"",IF(NOT(ISERROR(VLOOKUP(trading_client_detail!$E1491,'asset_&amp;_open_positions'!$E:$M, 6, FALSE))),VLOOKUP(trading_client_detail!$E1491,'asset_&amp;_open_positions'!$E:$M, 6, FALSE),IF(NOT(ISERROR(VLOOKUP($A1491,'asset_&amp;_open_positions'!$E:$M, 6, FALSE))),VLOOKUP($A1491,'asset_&amp;_open_positions'!$E:$M, 6, FALSE),"ASSET"))),"")</f>
        <v/>
      </c>
      <c r="C1491" t="str">
        <f>IF(AND(trading_client_detail!$A1491&lt;&gt;"",ROUND(trading_client_detail!$G1491,0)&lt;&gt;0),IF(OR(LEFT(trading_client_detail!$F1491,3)="USD",RIGHT(trading_client_detail!$F1491,3)="USD"),"",IF(NOT(ISERROR(VLOOKUP(trading_client_detail!$E1491,'asset_&amp;_open_positions'!$E:$M, 6, FALSE))),VLOOKUP(trading_client_detail!$E1491,'asset_&amp;_open_positions'!$E:$M, 8, FALSE),IF(NOT(ISERROR(VLOOKUP($A1491,'asset_&amp;_open_positions'!$E:$M, 6, FALSE))),VLOOKUP($A1491,'asset_&amp;_open_positions'!$E:$M, 8, FALSE),1))),"")</f>
        <v/>
      </c>
      <c r="D1491" s="42" t="str">
        <f>IF(trading_client_detail!$A1491&lt;&gt;"",IF(OR(LEFT(trading_client_detail!$F1491,3)="USD",RIGHT(trading_client_detail!$F1491,3)="USD",LEFT(trading_client_detail!$F1491,3)="EUR",RIGHT(trading_client_detail!$F1491,3)="EUR"),"",trading_client_detail!$G1491),"")</f>
        <v/>
      </c>
    </row>
    <row r="1492" spans="1:4" x14ac:dyDescent="0.25">
      <c r="A1492" t="str">
        <f>IF(AND(trading_client_detail!$A1492&lt;&gt;"",ROUND(trading_client_detail!$G1492,0)&lt;&gt;0),IF(OR(LEFT(trading_client_detail!$F1492,3)="USD",RIGHT(trading_client_detail!$F1492,3)="USD",LEFT(trading_client_detail!$F1492,3)="EUR",RIGHT(trading_client_detail!$F1492,3)="EUR"),"",IF(NOT(ISERROR(VLOOKUP(trading_client_detail!$E1492,'asset_&amp;_open_positions'!$E:$M, 9, FALSE))),VLOOKUP(trading_client_detail!$E1492,'asset_&amp;_open_positions'!$E:$M, 9, FALSE),IF(NOT(ISERROR(VLOOKUP(trading_client_detail!$F1492,'asset_&amp;_open_positions'!$E:$M, 9, FALSE))),VLOOKUP(trading_client_detail!$F1492,'asset_&amp;_open_positions'!$E:$M, 9, FALSE),RIGHT(trading_client_detail!$F1492,LEN(trading_client_detail!$F1492)-1)))),"")</f>
        <v/>
      </c>
      <c r="B1492" t="str">
        <f>IF(AND(trading_client_detail!$A1492&lt;&gt;"",ROUND(trading_client_detail!$G1492,0)&lt;&gt;0),IF(OR(LEFT(trading_client_detail!$F1492,3)="USD",RIGHT(trading_client_detail!$F1492,3)="USD"),"",IF(NOT(ISERROR(VLOOKUP(trading_client_detail!$E1492,'asset_&amp;_open_positions'!$E:$M, 6, FALSE))),VLOOKUP(trading_client_detail!$E1492,'asset_&amp;_open_positions'!$E:$M, 6, FALSE),IF(NOT(ISERROR(VLOOKUP($A1492,'asset_&amp;_open_positions'!$E:$M, 6, FALSE))),VLOOKUP($A1492,'asset_&amp;_open_positions'!$E:$M, 6, FALSE),"ASSET"))),"")</f>
        <v/>
      </c>
      <c r="C1492" t="str">
        <f>IF(AND(trading_client_detail!$A1492&lt;&gt;"",ROUND(trading_client_detail!$G1492,0)&lt;&gt;0),IF(OR(LEFT(trading_client_detail!$F1492,3)="USD",RIGHT(trading_client_detail!$F1492,3)="USD"),"",IF(NOT(ISERROR(VLOOKUP(trading_client_detail!$E1492,'asset_&amp;_open_positions'!$E:$M, 6, FALSE))),VLOOKUP(trading_client_detail!$E1492,'asset_&amp;_open_positions'!$E:$M, 8, FALSE),IF(NOT(ISERROR(VLOOKUP($A1492,'asset_&amp;_open_positions'!$E:$M, 6, FALSE))),VLOOKUP($A1492,'asset_&amp;_open_positions'!$E:$M, 8, FALSE),1))),"")</f>
        <v/>
      </c>
      <c r="D1492" s="42" t="str">
        <f>IF(trading_client_detail!$A1492&lt;&gt;"",IF(OR(LEFT(trading_client_detail!$F1492,3)="USD",RIGHT(trading_client_detail!$F1492,3)="USD",LEFT(trading_client_detail!$F1492,3)="EUR",RIGHT(trading_client_detail!$F1492,3)="EUR"),"",trading_client_detail!$G1492),"")</f>
        <v/>
      </c>
    </row>
    <row r="1493" spans="1:4" x14ac:dyDescent="0.25">
      <c r="A1493" t="str">
        <f>IF(AND(trading_client_detail!$A1493&lt;&gt;"",ROUND(trading_client_detail!$G1493,0)&lt;&gt;0),IF(OR(LEFT(trading_client_detail!$F1493,3)="USD",RIGHT(trading_client_detail!$F1493,3)="USD",LEFT(trading_client_detail!$F1493,3)="EUR",RIGHT(trading_client_detail!$F1493,3)="EUR"),"",IF(NOT(ISERROR(VLOOKUP(trading_client_detail!$E1493,'asset_&amp;_open_positions'!$E:$M, 9, FALSE))),VLOOKUP(trading_client_detail!$E1493,'asset_&amp;_open_positions'!$E:$M, 9, FALSE),IF(NOT(ISERROR(VLOOKUP(trading_client_detail!$F1493,'asset_&amp;_open_positions'!$E:$M, 9, FALSE))),VLOOKUP(trading_client_detail!$F1493,'asset_&amp;_open_positions'!$E:$M, 9, FALSE),RIGHT(trading_client_detail!$F1493,LEN(trading_client_detail!$F1493)-1)))),"")</f>
        <v/>
      </c>
      <c r="B1493" t="str">
        <f>IF(AND(trading_client_detail!$A1493&lt;&gt;"",ROUND(trading_client_detail!$G1493,0)&lt;&gt;0),IF(OR(LEFT(trading_client_detail!$F1493,3)="USD",RIGHT(trading_client_detail!$F1493,3)="USD"),"",IF(NOT(ISERROR(VLOOKUP(trading_client_detail!$E1493,'asset_&amp;_open_positions'!$E:$M, 6, FALSE))),VLOOKUP(trading_client_detail!$E1493,'asset_&amp;_open_positions'!$E:$M, 6, FALSE),IF(NOT(ISERROR(VLOOKUP($A1493,'asset_&amp;_open_positions'!$E:$M, 6, FALSE))),VLOOKUP($A1493,'asset_&amp;_open_positions'!$E:$M, 6, FALSE),"ASSET"))),"")</f>
        <v/>
      </c>
      <c r="C1493" t="str">
        <f>IF(AND(trading_client_detail!$A1493&lt;&gt;"",ROUND(trading_client_detail!$G1493,0)&lt;&gt;0),IF(OR(LEFT(trading_client_detail!$F1493,3)="USD",RIGHT(trading_client_detail!$F1493,3)="USD"),"",IF(NOT(ISERROR(VLOOKUP(trading_client_detail!$E1493,'asset_&amp;_open_positions'!$E:$M, 6, FALSE))),VLOOKUP(trading_client_detail!$E1493,'asset_&amp;_open_positions'!$E:$M, 8, FALSE),IF(NOT(ISERROR(VLOOKUP($A1493,'asset_&amp;_open_positions'!$E:$M, 6, FALSE))),VLOOKUP($A1493,'asset_&amp;_open_positions'!$E:$M, 8, FALSE),1))),"")</f>
        <v/>
      </c>
      <c r="D1493" s="42" t="str">
        <f>IF(trading_client_detail!$A1493&lt;&gt;"",IF(OR(LEFT(trading_client_detail!$F1493,3)="USD",RIGHT(trading_client_detail!$F1493,3)="USD",LEFT(trading_client_detail!$F1493,3)="EUR",RIGHT(trading_client_detail!$F1493,3)="EUR"),"",trading_client_detail!$G1493),"")</f>
        <v/>
      </c>
    </row>
    <row r="1494" spans="1:4" x14ac:dyDescent="0.25">
      <c r="A1494" t="str">
        <f>IF(AND(trading_client_detail!$A1494&lt;&gt;"",ROUND(trading_client_detail!$G1494,0)&lt;&gt;0),IF(OR(LEFT(trading_client_detail!$F1494,3)="USD",RIGHT(trading_client_detail!$F1494,3)="USD",LEFT(trading_client_detail!$F1494,3)="EUR",RIGHT(trading_client_detail!$F1494,3)="EUR"),"",IF(NOT(ISERROR(VLOOKUP(trading_client_detail!$E1494,'asset_&amp;_open_positions'!$E:$M, 9, FALSE))),VLOOKUP(trading_client_detail!$E1494,'asset_&amp;_open_positions'!$E:$M, 9, FALSE),IF(NOT(ISERROR(VLOOKUP(trading_client_detail!$F1494,'asset_&amp;_open_positions'!$E:$M, 9, FALSE))),VLOOKUP(trading_client_detail!$F1494,'asset_&amp;_open_positions'!$E:$M, 9, FALSE),RIGHT(trading_client_detail!$F1494,LEN(trading_client_detail!$F1494)-1)))),"")</f>
        <v/>
      </c>
      <c r="B1494" t="str">
        <f>IF(AND(trading_client_detail!$A1494&lt;&gt;"",ROUND(trading_client_detail!$G1494,0)&lt;&gt;0),IF(OR(LEFT(trading_client_detail!$F1494,3)="USD",RIGHT(trading_client_detail!$F1494,3)="USD"),"",IF(NOT(ISERROR(VLOOKUP(trading_client_detail!$E1494,'asset_&amp;_open_positions'!$E:$M, 6, FALSE))),VLOOKUP(trading_client_detail!$E1494,'asset_&amp;_open_positions'!$E:$M, 6, FALSE),IF(NOT(ISERROR(VLOOKUP($A1494,'asset_&amp;_open_positions'!$E:$M, 6, FALSE))),VLOOKUP($A1494,'asset_&amp;_open_positions'!$E:$M, 6, FALSE),"ASSET"))),"")</f>
        <v/>
      </c>
      <c r="C1494" t="str">
        <f>IF(AND(trading_client_detail!$A1494&lt;&gt;"",ROUND(trading_client_detail!$G1494,0)&lt;&gt;0),IF(OR(LEFT(trading_client_detail!$F1494,3)="USD",RIGHT(trading_client_detail!$F1494,3)="USD"),"",IF(NOT(ISERROR(VLOOKUP(trading_client_detail!$E1494,'asset_&amp;_open_positions'!$E:$M, 6, FALSE))),VLOOKUP(trading_client_detail!$E1494,'asset_&amp;_open_positions'!$E:$M, 8, FALSE),IF(NOT(ISERROR(VLOOKUP($A1494,'asset_&amp;_open_positions'!$E:$M, 6, FALSE))),VLOOKUP($A1494,'asset_&amp;_open_positions'!$E:$M, 8, FALSE),1))),"")</f>
        <v/>
      </c>
      <c r="D1494" s="42" t="str">
        <f>IF(trading_client_detail!$A1494&lt;&gt;"",IF(OR(LEFT(trading_client_detail!$F1494,3)="USD",RIGHT(trading_client_detail!$F1494,3)="USD",LEFT(trading_client_detail!$F1494,3)="EUR",RIGHT(trading_client_detail!$F1494,3)="EUR"),"",trading_client_detail!$G1494),"")</f>
        <v/>
      </c>
    </row>
    <row r="1495" spans="1:4" x14ac:dyDescent="0.25">
      <c r="A1495" t="str">
        <f>IF(AND(trading_client_detail!$A1495&lt;&gt;"",ROUND(trading_client_detail!$G1495,0)&lt;&gt;0),IF(OR(LEFT(trading_client_detail!$F1495,3)="USD",RIGHT(trading_client_detail!$F1495,3)="USD",LEFT(trading_client_detail!$F1495,3)="EUR",RIGHT(trading_client_detail!$F1495,3)="EUR"),"",IF(NOT(ISERROR(VLOOKUP(trading_client_detail!$E1495,'asset_&amp;_open_positions'!$E:$M, 9, FALSE))),VLOOKUP(trading_client_detail!$E1495,'asset_&amp;_open_positions'!$E:$M, 9, FALSE),IF(NOT(ISERROR(VLOOKUP(trading_client_detail!$F1495,'asset_&amp;_open_positions'!$E:$M, 9, FALSE))),VLOOKUP(trading_client_detail!$F1495,'asset_&amp;_open_positions'!$E:$M, 9, FALSE),RIGHT(trading_client_detail!$F1495,LEN(trading_client_detail!$F1495)-1)))),"")</f>
        <v/>
      </c>
      <c r="B1495" t="str">
        <f>IF(AND(trading_client_detail!$A1495&lt;&gt;"",ROUND(trading_client_detail!$G1495,0)&lt;&gt;0),IF(OR(LEFT(trading_client_detail!$F1495,3)="USD",RIGHT(trading_client_detail!$F1495,3)="USD"),"",IF(NOT(ISERROR(VLOOKUP(trading_client_detail!$E1495,'asset_&amp;_open_positions'!$E:$M, 6, FALSE))),VLOOKUP(trading_client_detail!$E1495,'asset_&amp;_open_positions'!$E:$M, 6, FALSE),IF(NOT(ISERROR(VLOOKUP($A1495,'asset_&amp;_open_positions'!$E:$M, 6, FALSE))),VLOOKUP($A1495,'asset_&amp;_open_positions'!$E:$M, 6, FALSE),"ASSET"))),"")</f>
        <v/>
      </c>
      <c r="C1495" t="str">
        <f>IF(AND(trading_client_detail!$A1495&lt;&gt;"",ROUND(trading_client_detail!$G1495,0)&lt;&gt;0),IF(OR(LEFT(trading_client_detail!$F1495,3)="USD",RIGHT(trading_client_detail!$F1495,3)="USD"),"",IF(NOT(ISERROR(VLOOKUP(trading_client_detail!$E1495,'asset_&amp;_open_positions'!$E:$M, 6, FALSE))),VLOOKUP(trading_client_detail!$E1495,'asset_&amp;_open_positions'!$E:$M, 8, FALSE),IF(NOT(ISERROR(VLOOKUP($A1495,'asset_&amp;_open_positions'!$E:$M, 6, FALSE))),VLOOKUP($A1495,'asset_&amp;_open_positions'!$E:$M, 8, FALSE),1))),"")</f>
        <v/>
      </c>
      <c r="D1495" s="42" t="str">
        <f>IF(trading_client_detail!$A1495&lt;&gt;"",IF(OR(LEFT(trading_client_detail!$F1495,3)="USD",RIGHT(trading_client_detail!$F1495,3)="USD",LEFT(trading_client_detail!$F1495,3)="EUR",RIGHT(trading_client_detail!$F1495,3)="EUR"),"",trading_client_detail!$G1495),"")</f>
        <v/>
      </c>
    </row>
    <row r="1496" spans="1:4" x14ac:dyDescent="0.25">
      <c r="A1496" t="str">
        <f>IF(AND(trading_client_detail!$A1496&lt;&gt;"",ROUND(trading_client_detail!$G1496,0)&lt;&gt;0),IF(OR(LEFT(trading_client_detail!$F1496,3)="USD",RIGHT(trading_client_detail!$F1496,3)="USD",LEFT(trading_client_detail!$F1496,3)="EUR",RIGHT(trading_client_detail!$F1496,3)="EUR"),"",IF(NOT(ISERROR(VLOOKUP(trading_client_detail!$E1496,'asset_&amp;_open_positions'!$E:$M, 9, FALSE))),VLOOKUP(trading_client_detail!$E1496,'asset_&amp;_open_positions'!$E:$M, 9, FALSE),IF(NOT(ISERROR(VLOOKUP(trading_client_detail!$F1496,'asset_&amp;_open_positions'!$E:$M, 9, FALSE))),VLOOKUP(trading_client_detail!$F1496,'asset_&amp;_open_positions'!$E:$M, 9, FALSE),RIGHT(trading_client_detail!$F1496,LEN(trading_client_detail!$F1496)-1)))),"")</f>
        <v/>
      </c>
      <c r="B1496" t="str">
        <f>IF(AND(trading_client_detail!$A1496&lt;&gt;"",ROUND(trading_client_detail!$G1496,0)&lt;&gt;0),IF(OR(LEFT(trading_client_detail!$F1496,3)="USD",RIGHT(trading_client_detail!$F1496,3)="USD"),"",IF(NOT(ISERROR(VLOOKUP(trading_client_detail!$E1496,'asset_&amp;_open_positions'!$E:$M, 6, FALSE))),VLOOKUP(trading_client_detail!$E1496,'asset_&amp;_open_positions'!$E:$M, 6, FALSE),IF(NOT(ISERROR(VLOOKUP($A1496,'asset_&amp;_open_positions'!$E:$M, 6, FALSE))),VLOOKUP($A1496,'asset_&amp;_open_positions'!$E:$M, 6, FALSE),"ASSET"))),"")</f>
        <v/>
      </c>
      <c r="C1496" t="str">
        <f>IF(AND(trading_client_detail!$A1496&lt;&gt;"",ROUND(trading_client_detail!$G1496,0)&lt;&gt;0),IF(OR(LEFT(trading_client_detail!$F1496,3)="USD",RIGHT(trading_client_detail!$F1496,3)="USD"),"",IF(NOT(ISERROR(VLOOKUP(trading_client_detail!$E1496,'asset_&amp;_open_positions'!$E:$M, 6, FALSE))),VLOOKUP(trading_client_detail!$E1496,'asset_&amp;_open_positions'!$E:$M, 8, FALSE),IF(NOT(ISERROR(VLOOKUP($A1496,'asset_&amp;_open_positions'!$E:$M, 6, FALSE))),VLOOKUP($A1496,'asset_&amp;_open_positions'!$E:$M, 8, FALSE),1))),"")</f>
        <v/>
      </c>
      <c r="D1496" s="42" t="str">
        <f>IF(trading_client_detail!$A1496&lt;&gt;"",IF(OR(LEFT(trading_client_detail!$F1496,3)="USD",RIGHT(trading_client_detail!$F1496,3)="USD",LEFT(trading_client_detail!$F1496,3)="EUR",RIGHT(trading_client_detail!$F1496,3)="EUR"),"",trading_client_detail!$G1496),"")</f>
        <v/>
      </c>
    </row>
    <row r="1497" spans="1:4" x14ac:dyDescent="0.25">
      <c r="A1497" t="str">
        <f>IF(AND(trading_client_detail!$A1497&lt;&gt;"",ROUND(trading_client_detail!$G1497,0)&lt;&gt;0),IF(OR(LEFT(trading_client_detail!$F1497,3)="USD",RIGHT(trading_client_detail!$F1497,3)="USD",LEFT(trading_client_detail!$F1497,3)="EUR",RIGHT(trading_client_detail!$F1497,3)="EUR"),"",IF(NOT(ISERROR(VLOOKUP(trading_client_detail!$E1497,'asset_&amp;_open_positions'!$E:$M, 9, FALSE))),VLOOKUP(trading_client_detail!$E1497,'asset_&amp;_open_positions'!$E:$M, 9, FALSE),IF(NOT(ISERROR(VLOOKUP(trading_client_detail!$F1497,'asset_&amp;_open_positions'!$E:$M, 9, FALSE))),VLOOKUP(trading_client_detail!$F1497,'asset_&amp;_open_positions'!$E:$M, 9, FALSE),RIGHT(trading_client_detail!$F1497,LEN(trading_client_detail!$F1497)-1)))),"")</f>
        <v/>
      </c>
      <c r="B1497" t="str">
        <f>IF(AND(trading_client_detail!$A1497&lt;&gt;"",ROUND(trading_client_detail!$G1497,0)&lt;&gt;0),IF(OR(LEFT(trading_client_detail!$F1497,3)="USD",RIGHT(trading_client_detail!$F1497,3)="USD"),"",IF(NOT(ISERROR(VLOOKUP(trading_client_detail!$E1497,'asset_&amp;_open_positions'!$E:$M, 6, FALSE))),VLOOKUP(trading_client_detail!$E1497,'asset_&amp;_open_positions'!$E:$M, 6, FALSE),IF(NOT(ISERROR(VLOOKUP($A1497,'asset_&amp;_open_positions'!$E:$M, 6, FALSE))),VLOOKUP($A1497,'asset_&amp;_open_positions'!$E:$M, 6, FALSE),"ASSET"))),"")</f>
        <v/>
      </c>
      <c r="C1497" t="str">
        <f>IF(AND(trading_client_detail!$A1497&lt;&gt;"",ROUND(trading_client_detail!$G1497,0)&lt;&gt;0),IF(OR(LEFT(trading_client_detail!$F1497,3)="USD",RIGHT(trading_client_detail!$F1497,3)="USD"),"",IF(NOT(ISERROR(VLOOKUP(trading_client_detail!$E1497,'asset_&amp;_open_positions'!$E:$M, 6, FALSE))),VLOOKUP(trading_client_detail!$E1497,'asset_&amp;_open_positions'!$E:$M, 8, FALSE),IF(NOT(ISERROR(VLOOKUP($A1497,'asset_&amp;_open_positions'!$E:$M, 6, FALSE))),VLOOKUP($A1497,'asset_&amp;_open_positions'!$E:$M, 8, FALSE),1))),"")</f>
        <v/>
      </c>
      <c r="D1497" s="42" t="str">
        <f>IF(trading_client_detail!$A1497&lt;&gt;"",IF(OR(LEFT(trading_client_detail!$F1497,3)="USD",RIGHT(trading_client_detail!$F1497,3)="USD",LEFT(trading_client_detail!$F1497,3)="EUR",RIGHT(trading_client_detail!$F1497,3)="EUR"),"",trading_client_detail!$G1497),"")</f>
        <v/>
      </c>
    </row>
    <row r="1498" spans="1:4" x14ac:dyDescent="0.25">
      <c r="A1498" t="str">
        <f>IF(AND(trading_client_detail!$A1498&lt;&gt;"",ROUND(trading_client_detail!$G1498,0)&lt;&gt;0),IF(OR(LEFT(trading_client_detail!$F1498,3)="USD",RIGHT(trading_client_detail!$F1498,3)="USD",LEFT(trading_client_detail!$F1498,3)="EUR",RIGHT(trading_client_detail!$F1498,3)="EUR"),"",IF(NOT(ISERROR(VLOOKUP(trading_client_detail!$E1498,'asset_&amp;_open_positions'!$E:$M, 9, FALSE))),VLOOKUP(trading_client_detail!$E1498,'asset_&amp;_open_positions'!$E:$M, 9, FALSE),IF(NOT(ISERROR(VLOOKUP(trading_client_detail!$F1498,'asset_&amp;_open_positions'!$E:$M, 9, FALSE))),VLOOKUP(trading_client_detail!$F1498,'asset_&amp;_open_positions'!$E:$M, 9, FALSE),RIGHT(trading_client_detail!$F1498,LEN(trading_client_detail!$F1498)-1)))),"")</f>
        <v/>
      </c>
      <c r="B1498" t="str">
        <f>IF(AND(trading_client_detail!$A1498&lt;&gt;"",ROUND(trading_client_detail!$G1498,0)&lt;&gt;0),IF(OR(LEFT(trading_client_detail!$F1498,3)="USD",RIGHT(trading_client_detail!$F1498,3)="USD"),"",IF(NOT(ISERROR(VLOOKUP(trading_client_detail!$E1498,'asset_&amp;_open_positions'!$E:$M, 6, FALSE))),VLOOKUP(trading_client_detail!$E1498,'asset_&amp;_open_positions'!$E:$M, 6, FALSE),IF(NOT(ISERROR(VLOOKUP($A1498,'asset_&amp;_open_positions'!$E:$M, 6, FALSE))),VLOOKUP($A1498,'asset_&amp;_open_positions'!$E:$M, 6, FALSE),"ASSET"))),"")</f>
        <v/>
      </c>
      <c r="C1498" t="str">
        <f>IF(AND(trading_client_detail!$A1498&lt;&gt;"",ROUND(trading_client_detail!$G1498,0)&lt;&gt;0),IF(OR(LEFT(trading_client_detail!$F1498,3)="USD",RIGHT(trading_client_detail!$F1498,3)="USD"),"",IF(NOT(ISERROR(VLOOKUP(trading_client_detail!$E1498,'asset_&amp;_open_positions'!$E:$M, 6, FALSE))),VLOOKUP(trading_client_detail!$E1498,'asset_&amp;_open_positions'!$E:$M, 8, FALSE),IF(NOT(ISERROR(VLOOKUP($A1498,'asset_&amp;_open_positions'!$E:$M, 6, FALSE))),VLOOKUP($A1498,'asset_&amp;_open_positions'!$E:$M, 8, FALSE),1))),"")</f>
        <v/>
      </c>
      <c r="D1498" s="42" t="str">
        <f>IF(trading_client_detail!$A1498&lt;&gt;"",IF(OR(LEFT(trading_client_detail!$F1498,3)="USD",RIGHT(trading_client_detail!$F1498,3)="USD",LEFT(trading_client_detail!$F1498,3)="EUR",RIGHT(trading_client_detail!$F1498,3)="EUR"),"",trading_client_detail!$G1498),"")</f>
        <v/>
      </c>
    </row>
    <row r="1499" spans="1:4" x14ac:dyDescent="0.25">
      <c r="A1499" t="str">
        <f>IF(AND(trading_client_detail!$A1499&lt;&gt;"",ROUND(trading_client_detail!$G1499,0)&lt;&gt;0),IF(OR(LEFT(trading_client_detail!$F1499,3)="USD",RIGHT(trading_client_detail!$F1499,3)="USD",LEFT(trading_client_detail!$F1499,3)="EUR",RIGHT(trading_client_detail!$F1499,3)="EUR"),"",IF(NOT(ISERROR(VLOOKUP(trading_client_detail!$E1499,'asset_&amp;_open_positions'!$E:$M, 9, FALSE))),VLOOKUP(trading_client_detail!$E1499,'asset_&amp;_open_positions'!$E:$M, 9, FALSE),IF(NOT(ISERROR(VLOOKUP(trading_client_detail!$F1499,'asset_&amp;_open_positions'!$E:$M, 9, FALSE))),VLOOKUP(trading_client_detail!$F1499,'asset_&amp;_open_positions'!$E:$M, 9, FALSE),RIGHT(trading_client_detail!$F1499,LEN(trading_client_detail!$F1499)-1)))),"")</f>
        <v/>
      </c>
      <c r="B1499" t="str">
        <f>IF(AND(trading_client_detail!$A1499&lt;&gt;"",ROUND(trading_client_detail!$G1499,0)&lt;&gt;0),IF(OR(LEFT(trading_client_detail!$F1499,3)="USD",RIGHT(trading_client_detail!$F1499,3)="USD"),"",IF(NOT(ISERROR(VLOOKUP(trading_client_detail!$E1499,'asset_&amp;_open_positions'!$E:$M, 6, FALSE))),VLOOKUP(trading_client_detail!$E1499,'asset_&amp;_open_positions'!$E:$M, 6, FALSE),IF(NOT(ISERROR(VLOOKUP($A1499,'asset_&amp;_open_positions'!$E:$M, 6, FALSE))),VLOOKUP($A1499,'asset_&amp;_open_positions'!$E:$M, 6, FALSE),"ASSET"))),"")</f>
        <v/>
      </c>
      <c r="C1499" t="str">
        <f>IF(AND(trading_client_detail!$A1499&lt;&gt;"",ROUND(trading_client_detail!$G1499,0)&lt;&gt;0),IF(OR(LEFT(trading_client_detail!$F1499,3)="USD",RIGHT(trading_client_detail!$F1499,3)="USD"),"",IF(NOT(ISERROR(VLOOKUP(trading_client_detail!$E1499,'asset_&amp;_open_positions'!$E:$M, 6, FALSE))),VLOOKUP(trading_client_detail!$E1499,'asset_&amp;_open_positions'!$E:$M, 8, FALSE),IF(NOT(ISERROR(VLOOKUP($A1499,'asset_&amp;_open_positions'!$E:$M, 6, FALSE))),VLOOKUP($A1499,'asset_&amp;_open_positions'!$E:$M, 8, FALSE),1))),"")</f>
        <v/>
      </c>
      <c r="D1499" s="42" t="str">
        <f>IF(trading_client_detail!$A1499&lt;&gt;"",IF(OR(LEFT(trading_client_detail!$F1499,3)="USD",RIGHT(trading_client_detail!$F1499,3)="USD",LEFT(trading_client_detail!$F1499,3)="EUR",RIGHT(trading_client_detail!$F1499,3)="EUR"),"",trading_client_detail!$G1499),"")</f>
        <v/>
      </c>
    </row>
    <row r="1500" spans="1:4" x14ac:dyDescent="0.25">
      <c r="A1500" t="str">
        <f>IF(AND(trading_client_detail!$A1500&lt;&gt;"",ROUND(trading_client_detail!$G1500,0)&lt;&gt;0),IF(OR(LEFT(trading_client_detail!$F1500,3)="USD",RIGHT(trading_client_detail!$F1500,3)="USD",LEFT(trading_client_detail!$F1500,3)="EUR",RIGHT(trading_client_detail!$F1500,3)="EUR"),"",IF(NOT(ISERROR(VLOOKUP(trading_client_detail!$E1500,'asset_&amp;_open_positions'!$E:$M, 9, FALSE))),VLOOKUP(trading_client_detail!$E1500,'asset_&amp;_open_positions'!$E:$M, 9, FALSE),IF(NOT(ISERROR(VLOOKUP(trading_client_detail!$F1500,'asset_&amp;_open_positions'!$E:$M, 9, FALSE))),VLOOKUP(trading_client_detail!$F1500,'asset_&amp;_open_positions'!$E:$M, 9, FALSE),RIGHT(trading_client_detail!$F1500,LEN(trading_client_detail!$F1500)-1)))),"")</f>
        <v/>
      </c>
      <c r="B1500" t="str">
        <f>IF(AND(trading_client_detail!$A1500&lt;&gt;"",ROUND(trading_client_detail!$G1500,0)&lt;&gt;0),IF(OR(LEFT(trading_client_detail!$F1500,3)="USD",RIGHT(trading_client_detail!$F1500,3)="USD"),"",IF(NOT(ISERROR(VLOOKUP(trading_client_detail!$E1500,'asset_&amp;_open_positions'!$E:$M, 6, FALSE))),VLOOKUP(trading_client_detail!$E1500,'asset_&amp;_open_positions'!$E:$M, 6, FALSE),IF(NOT(ISERROR(VLOOKUP($A1500,'asset_&amp;_open_positions'!$E:$M, 6, FALSE))),VLOOKUP($A1500,'asset_&amp;_open_positions'!$E:$M, 6, FALSE),"ASSET"))),"")</f>
        <v/>
      </c>
      <c r="C1500" t="str">
        <f>IF(AND(trading_client_detail!$A1500&lt;&gt;"",ROUND(trading_client_detail!$G1500,0)&lt;&gt;0),IF(OR(LEFT(trading_client_detail!$F1500,3)="USD",RIGHT(trading_client_detail!$F1500,3)="USD"),"",IF(NOT(ISERROR(VLOOKUP(trading_client_detail!$E1500,'asset_&amp;_open_positions'!$E:$M, 6, FALSE))),VLOOKUP(trading_client_detail!$E1500,'asset_&amp;_open_positions'!$E:$M, 8, FALSE),IF(NOT(ISERROR(VLOOKUP($A1500,'asset_&amp;_open_positions'!$E:$M, 6, FALSE))),VLOOKUP($A1500,'asset_&amp;_open_positions'!$E:$M, 8, FALSE),1))),"")</f>
        <v/>
      </c>
      <c r="D1500" s="42" t="str">
        <f>IF(trading_client_detail!$A1500&lt;&gt;"",IF(OR(LEFT(trading_client_detail!$F1500,3)="USD",RIGHT(trading_client_detail!$F1500,3)="USD",LEFT(trading_client_detail!$F1500,3)="EUR",RIGHT(trading_client_detail!$F1500,3)="EUR"),"",trading_client_detail!$G1500),"")</f>
        <v/>
      </c>
    </row>
    <row r="1501" spans="1:4" x14ac:dyDescent="0.25">
      <c r="A1501" t="str">
        <f>IF(AND(trading_client_detail!$A1501&lt;&gt;"",ROUND(trading_client_detail!$G1501,0)&lt;&gt;0),IF(OR(LEFT(trading_client_detail!$F1501,3)="USD",RIGHT(trading_client_detail!$F1501,3)="USD",LEFT(trading_client_detail!$F1501,3)="EUR",RIGHT(trading_client_detail!$F1501,3)="EUR"),"",IF(NOT(ISERROR(VLOOKUP(trading_client_detail!$E1501,'asset_&amp;_open_positions'!$E:$M, 9, FALSE))),VLOOKUP(trading_client_detail!$E1501,'asset_&amp;_open_positions'!$E:$M, 9, FALSE),IF(NOT(ISERROR(VLOOKUP(trading_client_detail!$F1501,'asset_&amp;_open_positions'!$E:$M, 9, FALSE))),VLOOKUP(trading_client_detail!$F1501,'asset_&amp;_open_positions'!$E:$M, 9, FALSE),RIGHT(trading_client_detail!$F1501,LEN(trading_client_detail!$F1501)-1)))),"")</f>
        <v/>
      </c>
      <c r="B1501" t="str">
        <f>IF(AND(trading_client_detail!$A1501&lt;&gt;"",ROUND(trading_client_detail!$G1501,0)&lt;&gt;0),IF(OR(LEFT(trading_client_detail!$F1501,3)="USD",RIGHT(trading_client_detail!$F1501,3)="USD"),"",IF(NOT(ISERROR(VLOOKUP(trading_client_detail!$E1501,'asset_&amp;_open_positions'!$E:$M, 6, FALSE))),VLOOKUP(trading_client_detail!$E1501,'asset_&amp;_open_positions'!$E:$M, 6, FALSE),IF(NOT(ISERROR(VLOOKUP($A1501,'asset_&amp;_open_positions'!$E:$M, 6, FALSE))),VLOOKUP($A1501,'asset_&amp;_open_positions'!$E:$M, 6, FALSE),"ASSET"))),"")</f>
        <v/>
      </c>
      <c r="C1501" t="str">
        <f>IF(AND(trading_client_detail!$A1501&lt;&gt;"",ROUND(trading_client_detail!$G1501,0)&lt;&gt;0),IF(OR(LEFT(trading_client_detail!$F1501,3)="USD",RIGHT(trading_client_detail!$F1501,3)="USD"),"",IF(NOT(ISERROR(VLOOKUP(trading_client_detail!$E1501,'asset_&amp;_open_positions'!$E:$M, 6, FALSE))),VLOOKUP(trading_client_detail!$E1501,'asset_&amp;_open_positions'!$E:$M, 8, FALSE),IF(NOT(ISERROR(VLOOKUP($A1501,'asset_&amp;_open_positions'!$E:$M, 6, FALSE))),VLOOKUP($A1501,'asset_&amp;_open_positions'!$E:$M, 8, FALSE),1))),"")</f>
        <v/>
      </c>
      <c r="D1501" s="42" t="str">
        <f>IF(trading_client_detail!$A1501&lt;&gt;"",IF(OR(LEFT(trading_client_detail!$F1501,3)="USD",RIGHT(trading_client_detail!$F1501,3)="USD",LEFT(trading_client_detail!$F1501,3)="EUR",RIGHT(trading_client_detail!$F1501,3)="EUR"),"",trading_client_detail!$G1501),"")</f>
        <v/>
      </c>
    </row>
    <row r="1502" spans="1:4" x14ac:dyDescent="0.25">
      <c r="A1502" t="str">
        <f>IF(AND(trading_client_detail!$A1502&lt;&gt;"",ROUND(trading_client_detail!$G1502,0)&lt;&gt;0),IF(OR(LEFT(trading_client_detail!$F1502,3)="USD",RIGHT(trading_client_detail!$F1502,3)="USD",LEFT(trading_client_detail!$F1502,3)="EUR",RIGHT(trading_client_detail!$F1502,3)="EUR"),"",IF(NOT(ISERROR(VLOOKUP(trading_client_detail!$E1502,'asset_&amp;_open_positions'!$E:$M, 9, FALSE))),VLOOKUP(trading_client_detail!$E1502,'asset_&amp;_open_positions'!$E:$M, 9, FALSE),IF(NOT(ISERROR(VLOOKUP(trading_client_detail!$F1502,'asset_&amp;_open_positions'!$E:$M, 9, FALSE))),VLOOKUP(trading_client_detail!$F1502,'asset_&amp;_open_positions'!$E:$M, 9, FALSE),RIGHT(trading_client_detail!$F1502,LEN(trading_client_detail!$F1502)-1)))),"")</f>
        <v/>
      </c>
      <c r="B1502" t="str">
        <f>IF(AND(trading_client_detail!$A1502&lt;&gt;"",ROUND(trading_client_detail!$G1502,0)&lt;&gt;0),IF(OR(LEFT(trading_client_detail!$F1502,3)="USD",RIGHT(trading_client_detail!$F1502,3)="USD"),"",IF(NOT(ISERROR(VLOOKUP(trading_client_detail!$E1502,'asset_&amp;_open_positions'!$E:$M, 6, FALSE))),VLOOKUP(trading_client_detail!$E1502,'asset_&amp;_open_positions'!$E:$M, 6, FALSE),IF(NOT(ISERROR(VLOOKUP($A1502,'asset_&amp;_open_positions'!$E:$M, 6, FALSE))),VLOOKUP($A1502,'asset_&amp;_open_positions'!$E:$M, 6, FALSE),"ASSET"))),"")</f>
        <v/>
      </c>
      <c r="C1502" t="str">
        <f>IF(AND(trading_client_detail!$A1502&lt;&gt;"",ROUND(trading_client_detail!$G1502,0)&lt;&gt;0),IF(OR(LEFT(trading_client_detail!$F1502,3)="USD",RIGHT(trading_client_detail!$F1502,3)="USD"),"",IF(NOT(ISERROR(VLOOKUP(trading_client_detail!$E1502,'asset_&amp;_open_positions'!$E:$M, 6, FALSE))),VLOOKUP(trading_client_detail!$E1502,'asset_&amp;_open_positions'!$E:$M, 8, FALSE),IF(NOT(ISERROR(VLOOKUP($A1502,'asset_&amp;_open_positions'!$E:$M, 6, FALSE))),VLOOKUP($A1502,'asset_&amp;_open_positions'!$E:$M, 8, FALSE),1))),"")</f>
        <v/>
      </c>
      <c r="D1502" s="42" t="str">
        <f>IF(trading_client_detail!$A1502&lt;&gt;"",IF(OR(LEFT(trading_client_detail!$F1502,3)="USD",RIGHT(trading_client_detail!$F1502,3)="USD",LEFT(trading_client_detail!$F1502,3)="EUR",RIGHT(trading_client_detail!$F1502,3)="EUR"),"",trading_client_detail!$G1502),"")</f>
        <v/>
      </c>
    </row>
    <row r="1503" spans="1:4" x14ac:dyDescent="0.25">
      <c r="A1503" t="str">
        <f>IF(AND(trading_client_detail!$A1503&lt;&gt;"",ROUND(trading_client_detail!$G1503,0)&lt;&gt;0),IF(OR(LEFT(trading_client_detail!$F1503,3)="USD",RIGHT(trading_client_detail!$F1503,3)="USD",LEFT(trading_client_detail!$F1503,3)="EUR",RIGHT(trading_client_detail!$F1503,3)="EUR"),"",IF(NOT(ISERROR(VLOOKUP(trading_client_detail!$E1503,'asset_&amp;_open_positions'!$E:$M, 9, FALSE))),VLOOKUP(trading_client_detail!$E1503,'asset_&amp;_open_positions'!$E:$M, 9, FALSE),IF(NOT(ISERROR(VLOOKUP(trading_client_detail!$F1503,'asset_&amp;_open_positions'!$E:$M, 9, FALSE))),VLOOKUP(trading_client_detail!$F1503,'asset_&amp;_open_positions'!$E:$M, 9, FALSE),RIGHT(trading_client_detail!$F1503,LEN(trading_client_detail!$F1503)-1)))),"")</f>
        <v/>
      </c>
      <c r="B1503" t="str">
        <f>IF(AND(trading_client_detail!$A1503&lt;&gt;"",ROUND(trading_client_detail!$G1503,0)&lt;&gt;0),IF(OR(LEFT(trading_client_detail!$F1503,3)="USD",RIGHT(trading_client_detail!$F1503,3)="USD"),"",IF(NOT(ISERROR(VLOOKUP(trading_client_detail!$E1503,'asset_&amp;_open_positions'!$E:$M, 6, FALSE))),VLOOKUP(trading_client_detail!$E1503,'asset_&amp;_open_positions'!$E:$M, 6, FALSE),IF(NOT(ISERROR(VLOOKUP($A1503,'asset_&amp;_open_positions'!$E:$M, 6, FALSE))),VLOOKUP($A1503,'asset_&amp;_open_positions'!$E:$M, 6, FALSE),"ASSET"))),"")</f>
        <v/>
      </c>
      <c r="C1503" t="str">
        <f>IF(AND(trading_client_detail!$A1503&lt;&gt;"",ROUND(trading_client_detail!$G1503,0)&lt;&gt;0),IF(OR(LEFT(trading_client_detail!$F1503,3)="USD",RIGHT(trading_client_detail!$F1503,3)="USD"),"",IF(NOT(ISERROR(VLOOKUP(trading_client_detail!$E1503,'asset_&amp;_open_positions'!$E:$M, 6, FALSE))),VLOOKUP(trading_client_detail!$E1503,'asset_&amp;_open_positions'!$E:$M, 8, FALSE),IF(NOT(ISERROR(VLOOKUP($A1503,'asset_&amp;_open_positions'!$E:$M, 6, FALSE))),VLOOKUP($A1503,'asset_&amp;_open_positions'!$E:$M, 8, FALSE),1))),"")</f>
        <v/>
      </c>
      <c r="D1503" s="42" t="str">
        <f>IF(trading_client_detail!$A1503&lt;&gt;"",IF(OR(LEFT(trading_client_detail!$F1503,3)="USD",RIGHT(trading_client_detail!$F1503,3)="USD",LEFT(trading_client_detail!$F1503,3)="EUR",RIGHT(trading_client_detail!$F1503,3)="EUR"),"",trading_client_detail!$G1503),"")</f>
        <v/>
      </c>
    </row>
    <row r="1504" spans="1:4" x14ac:dyDescent="0.25">
      <c r="A1504" t="str">
        <f>IF(AND(trading_client_detail!$A1504&lt;&gt;"",ROUND(trading_client_detail!$G1504,0)&lt;&gt;0),IF(OR(LEFT(trading_client_detail!$F1504,3)="USD",RIGHT(trading_client_detail!$F1504,3)="USD",LEFT(trading_client_detail!$F1504,3)="EUR",RIGHT(trading_client_detail!$F1504,3)="EUR"),"",IF(NOT(ISERROR(VLOOKUP(trading_client_detail!$E1504,'asset_&amp;_open_positions'!$E:$M, 9, FALSE))),VLOOKUP(trading_client_detail!$E1504,'asset_&amp;_open_positions'!$E:$M, 9, FALSE),IF(NOT(ISERROR(VLOOKUP(trading_client_detail!$F1504,'asset_&amp;_open_positions'!$E:$M, 9, FALSE))),VLOOKUP(trading_client_detail!$F1504,'asset_&amp;_open_positions'!$E:$M, 9, FALSE),RIGHT(trading_client_detail!$F1504,LEN(trading_client_detail!$F1504)-1)))),"")</f>
        <v/>
      </c>
      <c r="B1504" t="str">
        <f>IF(AND(trading_client_detail!$A1504&lt;&gt;"",ROUND(trading_client_detail!$G1504,0)&lt;&gt;0),IF(OR(LEFT(trading_client_detail!$F1504,3)="USD",RIGHT(trading_client_detail!$F1504,3)="USD"),"",IF(NOT(ISERROR(VLOOKUP(trading_client_detail!$E1504,'asset_&amp;_open_positions'!$E:$M, 6, FALSE))),VLOOKUP(trading_client_detail!$E1504,'asset_&amp;_open_positions'!$E:$M, 6, FALSE),IF(NOT(ISERROR(VLOOKUP($A1504,'asset_&amp;_open_positions'!$E:$M, 6, FALSE))),VLOOKUP($A1504,'asset_&amp;_open_positions'!$E:$M, 6, FALSE),"ASSET"))),"")</f>
        <v/>
      </c>
      <c r="C1504" t="str">
        <f>IF(AND(trading_client_detail!$A1504&lt;&gt;"",ROUND(trading_client_detail!$G1504,0)&lt;&gt;0),IF(OR(LEFT(trading_client_detail!$F1504,3)="USD",RIGHT(trading_client_detail!$F1504,3)="USD"),"",IF(NOT(ISERROR(VLOOKUP(trading_client_detail!$E1504,'asset_&amp;_open_positions'!$E:$M, 6, FALSE))),VLOOKUP(trading_client_detail!$E1504,'asset_&amp;_open_positions'!$E:$M, 8, FALSE),IF(NOT(ISERROR(VLOOKUP($A1504,'asset_&amp;_open_positions'!$E:$M, 6, FALSE))),VLOOKUP($A1504,'asset_&amp;_open_positions'!$E:$M, 8, FALSE),1))),"")</f>
        <v/>
      </c>
      <c r="D1504" s="42" t="str">
        <f>IF(trading_client_detail!$A1504&lt;&gt;"",IF(OR(LEFT(trading_client_detail!$F1504,3)="USD",RIGHT(trading_client_detail!$F1504,3)="USD",LEFT(trading_client_detail!$F1504,3)="EUR",RIGHT(trading_client_detail!$F1504,3)="EUR"),"",trading_client_detail!$G1504),"")</f>
        <v/>
      </c>
    </row>
    <row r="1505" spans="1:4" x14ac:dyDescent="0.25">
      <c r="A1505" t="str">
        <f>IF(AND(trading_client_detail!$A1505&lt;&gt;"",ROUND(trading_client_detail!$G1505,0)&lt;&gt;0),IF(OR(LEFT(trading_client_detail!$F1505,3)="USD",RIGHT(trading_client_detail!$F1505,3)="USD",LEFT(trading_client_detail!$F1505,3)="EUR",RIGHT(trading_client_detail!$F1505,3)="EUR"),"",IF(NOT(ISERROR(VLOOKUP(trading_client_detail!$E1505,'asset_&amp;_open_positions'!$E:$M, 9, FALSE))),VLOOKUP(trading_client_detail!$E1505,'asset_&amp;_open_positions'!$E:$M, 9, FALSE),IF(NOT(ISERROR(VLOOKUP(trading_client_detail!$F1505,'asset_&amp;_open_positions'!$E:$M, 9, FALSE))),VLOOKUP(trading_client_detail!$F1505,'asset_&amp;_open_positions'!$E:$M, 9, FALSE),RIGHT(trading_client_detail!$F1505,LEN(trading_client_detail!$F1505)-1)))),"")</f>
        <v/>
      </c>
      <c r="B1505" t="str">
        <f>IF(AND(trading_client_detail!$A1505&lt;&gt;"",ROUND(trading_client_detail!$G1505,0)&lt;&gt;0),IF(OR(LEFT(trading_client_detail!$F1505,3)="USD",RIGHT(trading_client_detail!$F1505,3)="USD"),"",IF(NOT(ISERROR(VLOOKUP(trading_client_detail!$E1505,'asset_&amp;_open_positions'!$E:$M, 6, FALSE))),VLOOKUP(trading_client_detail!$E1505,'asset_&amp;_open_positions'!$E:$M, 6, FALSE),IF(NOT(ISERROR(VLOOKUP($A1505,'asset_&amp;_open_positions'!$E:$M, 6, FALSE))),VLOOKUP($A1505,'asset_&amp;_open_positions'!$E:$M, 6, FALSE),"ASSET"))),"")</f>
        <v/>
      </c>
      <c r="C1505" t="str">
        <f>IF(AND(trading_client_detail!$A1505&lt;&gt;"",ROUND(trading_client_detail!$G1505,0)&lt;&gt;0),IF(OR(LEFT(trading_client_detail!$F1505,3)="USD",RIGHT(trading_client_detail!$F1505,3)="USD"),"",IF(NOT(ISERROR(VLOOKUP(trading_client_detail!$E1505,'asset_&amp;_open_positions'!$E:$M, 6, FALSE))),VLOOKUP(trading_client_detail!$E1505,'asset_&amp;_open_positions'!$E:$M, 8, FALSE),IF(NOT(ISERROR(VLOOKUP($A1505,'asset_&amp;_open_positions'!$E:$M, 6, FALSE))),VLOOKUP($A1505,'asset_&amp;_open_positions'!$E:$M, 8, FALSE),1))),"")</f>
        <v/>
      </c>
      <c r="D1505" s="42" t="str">
        <f>IF(trading_client_detail!$A1505&lt;&gt;"",IF(OR(LEFT(trading_client_detail!$F1505,3)="USD",RIGHT(trading_client_detail!$F1505,3)="USD",LEFT(trading_client_detail!$F1505,3)="EUR",RIGHT(trading_client_detail!$F1505,3)="EUR"),"",trading_client_detail!$G1505),"")</f>
        <v/>
      </c>
    </row>
    <row r="1506" spans="1:4" x14ac:dyDescent="0.25">
      <c r="A1506" t="str">
        <f>IF(AND(trading_client_detail!$A1506&lt;&gt;"",ROUND(trading_client_detail!$G1506,0)&lt;&gt;0),IF(OR(LEFT(trading_client_detail!$F1506,3)="USD",RIGHT(trading_client_detail!$F1506,3)="USD",LEFT(trading_client_detail!$F1506,3)="EUR",RIGHT(trading_client_detail!$F1506,3)="EUR"),"",IF(NOT(ISERROR(VLOOKUP(trading_client_detail!$E1506,'asset_&amp;_open_positions'!$E:$M, 9, FALSE))),VLOOKUP(trading_client_detail!$E1506,'asset_&amp;_open_positions'!$E:$M, 9, FALSE),IF(NOT(ISERROR(VLOOKUP(trading_client_detail!$F1506,'asset_&amp;_open_positions'!$E:$M, 9, FALSE))),VLOOKUP(trading_client_detail!$F1506,'asset_&amp;_open_positions'!$E:$M, 9, FALSE),RIGHT(trading_client_detail!$F1506,LEN(trading_client_detail!$F1506)-1)))),"")</f>
        <v/>
      </c>
      <c r="B1506" t="str">
        <f>IF(AND(trading_client_detail!$A1506&lt;&gt;"",ROUND(trading_client_detail!$G1506,0)&lt;&gt;0),IF(OR(LEFT(trading_client_detail!$F1506,3)="USD",RIGHT(trading_client_detail!$F1506,3)="USD"),"",IF(NOT(ISERROR(VLOOKUP(trading_client_detail!$E1506,'asset_&amp;_open_positions'!$E:$M, 6, FALSE))),VLOOKUP(trading_client_detail!$E1506,'asset_&amp;_open_positions'!$E:$M, 6, FALSE),IF(NOT(ISERROR(VLOOKUP($A1506,'asset_&amp;_open_positions'!$E:$M, 6, FALSE))),VLOOKUP($A1506,'asset_&amp;_open_positions'!$E:$M, 6, FALSE),"ASSET"))),"")</f>
        <v/>
      </c>
      <c r="C1506" t="str">
        <f>IF(AND(trading_client_detail!$A1506&lt;&gt;"",ROUND(trading_client_detail!$G1506,0)&lt;&gt;0),IF(OR(LEFT(trading_client_detail!$F1506,3)="USD",RIGHT(trading_client_detail!$F1506,3)="USD"),"",IF(NOT(ISERROR(VLOOKUP(trading_client_detail!$E1506,'asset_&amp;_open_positions'!$E:$M, 6, FALSE))),VLOOKUP(trading_client_detail!$E1506,'asset_&amp;_open_positions'!$E:$M, 8, FALSE),IF(NOT(ISERROR(VLOOKUP($A1506,'asset_&amp;_open_positions'!$E:$M, 6, FALSE))),VLOOKUP($A1506,'asset_&amp;_open_positions'!$E:$M, 8, FALSE),1))),"")</f>
        <v/>
      </c>
      <c r="D1506" s="42" t="str">
        <f>IF(trading_client_detail!$A1506&lt;&gt;"",IF(OR(LEFT(trading_client_detail!$F1506,3)="USD",RIGHT(trading_client_detail!$F1506,3)="USD",LEFT(trading_client_detail!$F1506,3)="EUR",RIGHT(trading_client_detail!$F1506,3)="EUR"),"",trading_client_detail!$G1506),"")</f>
        <v/>
      </c>
    </row>
    <row r="1507" spans="1:4" x14ac:dyDescent="0.25">
      <c r="A1507" t="str">
        <f>IF(AND(trading_client_detail!$A1507&lt;&gt;"",ROUND(trading_client_detail!$G1507,0)&lt;&gt;0),IF(OR(LEFT(trading_client_detail!$F1507,3)="USD",RIGHT(trading_client_detail!$F1507,3)="USD",LEFT(trading_client_detail!$F1507,3)="EUR",RIGHT(trading_client_detail!$F1507,3)="EUR"),"",IF(NOT(ISERROR(VLOOKUP(trading_client_detail!$E1507,'asset_&amp;_open_positions'!$E:$M, 9, FALSE))),VLOOKUP(trading_client_detail!$E1507,'asset_&amp;_open_positions'!$E:$M, 9, FALSE),IF(NOT(ISERROR(VLOOKUP(trading_client_detail!$F1507,'asset_&amp;_open_positions'!$E:$M, 9, FALSE))),VLOOKUP(trading_client_detail!$F1507,'asset_&amp;_open_positions'!$E:$M, 9, FALSE),RIGHT(trading_client_detail!$F1507,LEN(trading_client_detail!$F1507)-1)))),"")</f>
        <v/>
      </c>
      <c r="B1507" t="str">
        <f>IF(AND(trading_client_detail!$A1507&lt;&gt;"",ROUND(trading_client_detail!$G1507,0)&lt;&gt;0),IF(OR(LEFT(trading_client_detail!$F1507,3)="USD",RIGHT(trading_client_detail!$F1507,3)="USD"),"",IF(NOT(ISERROR(VLOOKUP(trading_client_detail!$E1507,'asset_&amp;_open_positions'!$E:$M, 6, FALSE))),VLOOKUP(trading_client_detail!$E1507,'asset_&amp;_open_positions'!$E:$M, 6, FALSE),IF(NOT(ISERROR(VLOOKUP($A1507,'asset_&amp;_open_positions'!$E:$M, 6, FALSE))),VLOOKUP($A1507,'asset_&amp;_open_positions'!$E:$M, 6, FALSE),"ASSET"))),"")</f>
        <v/>
      </c>
      <c r="C1507" t="str">
        <f>IF(AND(trading_client_detail!$A1507&lt;&gt;"",ROUND(trading_client_detail!$G1507,0)&lt;&gt;0),IF(OR(LEFT(trading_client_detail!$F1507,3)="USD",RIGHT(trading_client_detail!$F1507,3)="USD"),"",IF(NOT(ISERROR(VLOOKUP(trading_client_detail!$E1507,'asset_&amp;_open_positions'!$E:$M, 6, FALSE))),VLOOKUP(trading_client_detail!$E1507,'asset_&amp;_open_positions'!$E:$M, 8, FALSE),IF(NOT(ISERROR(VLOOKUP($A1507,'asset_&amp;_open_positions'!$E:$M, 6, FALSE))),VLOOKUP($A1507,'asset_&amp;_open_positions'!$E:$M, 8, FALSE),1))),"")</f>
        <v/>
      </c>
      <c r="D1507" s="42" t="str">
        <f>IF(trading_client_detail!$A1507&lt;&gt;"",IF(OR(LEFT(trading_client_detail!$F1507,3)="USD",RIGHT(trading_client_detail!$F1507,3)="USD",LEFT(trading_client_detail!$F1507,3)="EUR",RIGHT(trading_client_detail!$F1507,3)="EUR"),"",trading_client_detail!$G1507),"")</f>
        <v/>
      </c>
    </row>
    <row r="1508" spans="1:4" x14ac:dyDescent="0.25">
      <c r="A1508" t="str">
        <f>IF(AND(trading_client_detail!$A1508&lt;&gt;"",ROUND(trading_client_detail!$G1508,0)&lt;&gt;0),IF(OR(LEFT(trading_client_detail!$F1508,3)="USD",RIGHT(trading_client_detail!$F1508,3)="USD",LEFT(trading_client_detail!$F1508,3)="EUR",RIGHT(trading_client_detail!$F1508,3)="EUR"),"",IF(NOT(ISERROR(VLOOKUP(trading_client_detail!$E1508,'asset_&amp;_open_positions'!$E:$M, 9, FALSE))),VLOOKUP(trading_client_detail!$E1508,'asset_&amp;_open_positions'!$E:$M, 9, FALSE),IF(NOT(ISERROR(VLOOKUP(trading_client_detail!$F1508,'asset_&amp;_open_positions'!$E:$M, 9, FALSE))),VLOOKUP(trading_client_detail!$F1508,'asset_&amp;_open_positions'!$E:$M, 9, FALSE),RIGHT(trading_client_detail!$F1508,LEN(trading_client_detail!$F1508)-1)))),"")</f>
        <v/>
      </c>
      <c r="B1508" t="str">
        <f>IF(AND(trading_client_detail!$A1508&lt;&gt;"",ROUND(trading_client_detail!$G1508,0)&lt;&gt;0),IF(OR(LEFT(trading_client_detail!$F1508,3)="USD",RIGHT(trading_client_detail!$F1508,3)="USD"),"",IF(NOT(ISERROR(VLOOKUP(trading_client_detail!$E1508,'asset_&amp;_open_positions'!$E:$M, 6, FALSE))),VLOOKUP(trading_client_detail!$E1508,'asset_&amp;_open_positions'!$E:$M, 6, FALSE),IF(NOT(ISERROR(VLOOKUP($A1508,'asset_&amp;_open_positions'!$E:$M, 6, FALSE))),VLOOKUP($A1508,'asset_&amp;_open_positions'!$E:$M, 6, FALSE),"ASSET"))),"")</f>
        <v/>
      </c>
      <c r="C1508" t="str">
        <f>IF(AND(trading_client_detail!$A1508&lt;&gt;"",ROUND(trading_client_detail!$G1508,0)&lt;&gt;0),IF(OR(LEFT(trading_client_detail!$F1508,3)="USD",RIGHT(trading_client_detail!$F1508,3)="USD"),"",IF(NOT(ISERROR(VLOOKUP(trading_client_detail!$E1508,'asset_&amp;_open_positions'!$E:$M, 6, FALSE))),VLOOKUP(trading_client_detail!$E1508,'asset_&amp;_open_positions'!$E:$M, 8, FALSE),IF(NOT(ISERROR(VLOOKUP($A1508,'asset_&amp;_open_positions'!$E:$M, 6, FALSE))),VLOOKUP($A1508,'asset_&amp;_open_positions'!$E:$M, 8, FALSE),1))),"")</f>
        <v/>
      </c>
      <c r="D1508" s="42" t="str">
        <f>IF(trading_client_detail!$A1508&lt;&gt;"",IF(OR(LEFT(trading_client_detail!$F1508,3)="USD",RIGHT(trading_client_detail!$F1508,3)="USD",LEFT(trading_client_detail!$F1508,3)="EUR",RIGHT(trading_client_detail!$F1508,3)="EUR"),"",trading_client_detail!$G1508),"")</f>
        <v/>
      </c>
    </row>
    <row r="1509" spans="1:4" x14ac:dyDescent="0.25">
      <c r="A1509" t="str">
        <f>IF(AND(trading_client_detail!$A1509&lt;&gt;"",ROUND(trading_client_detail!$G1509,0)&lt;&gt;0),IF(OR(LEFT(trading_client_detail!$F1509,3)="USD",RIGHT(trading_client_detail!$F1509,3)="USD",LEFT(trading_client_detail!$F1509,3)="EUR",RIGHT(trading_client_detail!$F1509,3)="EUR"),"",IF(NOT(ISERROR(VLOOKUP(trading_client_detail!$E1509,'asset_&amp;_open_positions'!$E:$M, 9, FALSE))),VLOOKUP(trading_client_detail!$E1509,'asset_&amp;_open_positions'!$E:$M, 9, FALSE),IF(NOT(ISERROR(VLOOKUP(trading_client_detail!$F1509,'asset_&amp;_open_positions'!$E:$M, 9, FALSE))),VLOOKUP(trading_client_detail!$F1509,'asset_&amp;_open_positions'!$E:$M, 9, FALSE),RIGHT(trading_client_detail!$F1509,LEN(trading_client_detail!$F1509)-1)))),"")</f>
        <v/>
      </c>
      <c r="B1509" t="str">
        <f>IF(AND(trading_client_detail!$A1509&lt;&gt;"",ROUND(trading_client_detail!$G1509,0)&lt;&gt;0),IF(OR(LEFT(trading_client_detail!$F1509,3)="USD",RIGHT(trading_client_detail!$F1509,3)="USD"),"",IF(NOT(ISERROR(VLOOKUP(trading_client_detail!$E1509,'asset_&amp;_open_positions'!$E:$M, 6, FALSE))),VLOOKUP(trading_client_detail!$E1509,'asset_&amp;_open_positions'!$E:$M, 6, FALSE),IF(NOT(ISERROR(VLOOKUP($A1509,'asset_&amp;_open_positions'!$E:$M, 6, FALSE))),VLOOKUP($A1509,'asset_&amp;_open_positions'!$E:$M, 6, FALSE),"ASSET"))),"")</f>
        <v/>
      </c>
      <c r="C1509" t="str">
        <f>IF(AND(trading_client_detail!$A1509&lt;&gt;"",ROUND(trading_client_detail!$G1509,0)&lt;&gt;0),IF(OR(LEFT(trading_client_detail!$F1509,3)="USD",RIGHT(trading_client_detail!$F1509,3)="USD"),"",IF(NOT(ISERROR(VLOOKUP(trading_client_detail!$E1509,'asset_&amp;_open_positions'!$E:$M, 6, FALSE))),VLOOKUP(trading_client_detail!$E1509,'asset_&amp;_open_positions'!$E:$M, 8, FALSE),IF(NOT(ISERROR(VLOOKUP($A1509,'asset_&amp;_open_positions'!$E:$M, 6, FALSE))),VLOOKUP($A1509,'asset_&amp;_open_positions'!$E:$M, 8, FALSE),1))),"")</f>
        <v/>
      </c>
      <c r="D1509" s="42" t="str">
        <f>IF(trading_client_detail!$A1509&lt;&gt;"",IF(OR(LEFT(trading_client_detail!$F1509,3)="USD",RIGHT(trading_client_detail!$F1509,3)="USD",LEFT(trading_client_detail!$F1509,3)="EUR",RIGHT(trading_client_detail!$F1509,3)="EUR"),"",trading_client_detail!$G1509),"")</f>
        <v/>
      </c>
    </row>
    <row r="1510" spans="1:4" x14ac:dyDescent="0.25">
      <c r="A1510" t="str">
        <f>IF(AND(trading_client_detail!$A1510&lt;&gt;"",ROUND(trading_client_detail!$G1510,0)&lt;&gt;0),IF(OR(LEFT(trading_client_detail!$F1510,3)="USD",RIGHT(trading_client_detail!$F1510,3)="USD",LEFT(trading_client_detail!$F1510,3)="EUR",RIGHT(trading_client_detail!$F1510,3)="EUR"),"",IF(NOT(ISERROR(VLOOKUP(trading_client_detail!$E1510,'asset_&amp;_open_positions'!$E:$M, 9, FALSE))),VLOOKUP(trading_client_detail!$E1510,'asset_&amp;_open_positions'!$E:$M, 9, FALSE),IF(NOT(ISERROR(VLOOKUP(trading_client_detail!$F1510,'asset_&amp;_open_positions'!$E:$M, 9, FALSE))),VLOOKUP(trading_client_detail!$F1510,'asset_&amp;_open_positions'!$E:$M, 9, FALSE),RIGHT(trading_client_detail!$F1510,LEN(trading_client_detail!$F1510)-1)))),"")</f>
        <v/>
      </c>
      <c r="B1510" t="str">
        <f>IF(AND(trading_client_detail!$A1510&lt;&gt;"",ROUND(trading_client_detail!$G1510,0)&lt;&gt;0),IF(OR(LEFT(trading_client_detail!$F1510,3)="USD",RIGHT(trading_client_detail!$F1510,3)="USD"),"",IF(NOT(ISERROR(VLOOKUP(trading_client_detail!$E1510,'asset_&amp;_open_positions'!$E:$M, 6, FALSE))),VLOOKUP(trading_client_detail!$E1510,'asset_&amp;_open_positions'!$E:$M, 6, FALSE),IF(NOT(ISERROR(VLOOKUP($A1510,'asset_&amp;_open_positions'!$E:$M, 6, FALSE))),VLOOKUP($A1510,'asset_&amp;_open_positions'!$E:$M, 6, FALSE),"ASSET"))),"")</f>
        <v/>
      </c>
      <c r="C1510" t="str">
        <f>IF(AND(trading_client_detail!$A1510&lt;&gt;"",ROUND(trading_client_detail!$G1510,0)&lt;&gt;0),IF(OR(LEFT(trading_client_detail!$F1510,3)="USD",RIGHT(trading_client_detail!$F1510,3)="USD"),"",IF(NOT(ISERROR(VLOOKUP(trading_client_detail!$E1510,'asset_&amp;_open_positions'!$E:$M, 6, FALSE))),VLOOKUP(trading_client_detail!$E1510,'asset_&amp;_open_positions'!$E:$M, 8, FALSE),IF(NOT(ISERROR(VLOOKUP($A1510,'asset_&amp;_open_positions'!$E:$M, 6, FALSE))),VLOOKUP($A1510,'asset_&amp;_open_positions'!$E:$M, 8, FALSE),1))),"")</f>
        <v/>
      </c>
      <c r="D1510" s="42" t="str">
        <f>IF(trading_client_detail!$A1510&lt;&gt;"",IF(OR(LEFT(trading_client_detail!$F1510,3)="USD",RIGHT(trading_client_detail!$F1510,3)="USD",LEFT(trading_client_detail!$F1510,3)="EUR",RIGHT(trading_client_detail!$F1510,3)="EUR"),"",trading_client_detail!$G1510),"")</f>
        <v/>
      </c>
    </row>
    <row r="1511" spans="1:4" x14ac:dyDescent="0.25">
      <c r="A1511" t="str">
        <f>IF(AND(trading_client_detail!$A1511&lt;&gt;"",ROUND(trading_client_detail!$G1511,0)&lt;&gt;0),IF(OR(LEFT(trading_client_detail!$F1511,3)="USD",RIGHT(trading_client_detail!$F1511,3)="USD",LEFT(trading_client_detail!$F1511,3)="EUR",RIGHT(trading_client_detail!$F1511,3)="EUR"),"",IF(NOT(ISERROR(VLOOKUP(trading_client_detail!$E1511,'asset_&amp;_open_positions'!$E:$M, 9, FALSE))),VLOOKUP(trading_client_detail!$E1511,'asset_&amp;_open_positions'!$E:$M, 9, FALSE),IF(NOT(ISERROR(VLOOKUP(trading_client_detail!$F1511,'asset_&amp;_open_positions'!$E:$M, 9, FALSE))),VLOOKUP(trading_client_detail!$F1511,'asset_&amp;_open_positions'!$E:$M, 9, FALSE),RIGHT(trading_client_detail!$F1511,LEN(trading_client_detail!$F1511)-1)))),"")</f>
        <v/>
      </c>
      <c r="B1511" t="str">
        <f>IF(AND(trading_client_detail!$A1511&lt;&gt;"",ROUND(trading_client_detail!$G1511,0)&lt;&gt;0),IF(OR(LEFT(trading_client_detail!$F1511,3)="USD",RIGHT(trading_client_detail!$F1511,3)="USD"),"",IF(NOT(ISERROR(VLOOKUP(trading_client_detail!$E1511,'asset_&amp;_open_positions'!$E:$M, 6, FALSE))),VLOOKUP(trading_client_detail!$E1511,'asset_&amp;_open_positions'!$E:$M, 6, FALSE),IF(NOT(ISERROR(VLOOKUP($A1511,'asset_&amp;_open_positions'!$E:$M, 6, FALSE))),VLOOKUP($A1511,'asset_&amp;_open_positions'!$E:$M, 6, FALSE),"ASSET"))),"")</f>
        <v/>
      </c>
      <c r="C1511" t="str">
        <f>IF(AND(trading_client_detail!$A1511&lt;&gt;"",ROUND(trading_client_detail!$G1511,0)&lt;&gt;0),IF(OR(LEFT(trading_client_detail!$F1511,3)="USD",RIGHT(trading_client_detail!$F1511,3)="USD"),"",IF(NOT(ISERROR(VLOOKUP(trading_client_detail!$E1511,'asset_&amp;_open_positions'!$E:$M, 6, FALSE))),VLOOKUP(trading_client_detail!$E1511,'asset_&amp;_open_positions'!$E:$M, 8, FALSE),IF(NOT(ISERROR(VLOOKUP($A1511,'asset_&amp;_open_positions'!$E:$M, 6, FALSE))),VLOOKUP($A1511,'asset_&amp;_open_positions'!$E:$M, 8, FALSE),1))),"")</f>
        <v/>
      </c>
      <c r="D1511" s="42" t="str">
        <f>IF(trading_client_detail!$A1511&lt;&gt;"",IF(OR(LEFT(trading_client_detail!$F1511,3)="USD",RIGHT(trading_client_detail!$F1511,3)="USD",LEFT(trading_client_detail!$F1511,3)="EUR",RIGHT(trading_client_detail!$F1511,3)="EUR"),"",trading_client_detail!$G1511),"")</f>
        <v/>
      </c>
    </row>
    <row r="1512" spans="1:4" x14ac:dyDescent="0.25">
      <c r="A1512" t="str">
        <f>IF(AND(trading_client_detail!$A1512&lt;&gt;"",ROUND(trading_client_detail!$G1512,0)&lt;&gt;0),IF(OR(LEFT(trading_client_detail!$F1512,3)="USD",RIGHT(trading_client_detail!$F1512,3)="USD",LEFT(trading_client_detail!$F1512,3)="EUR",RIGHT(trading_client_detail!$F1512,3)="EUR"),"",IF(NOT(ISERROR(VLOOKUP(trading_client_detail!$E1512,'asset_&amp;_open_positions'!$E:$M, 9, FALSE))),VLOOKUP(trading_client_detail!$E1512,'asset_&amp;_open_positions'!$E:$M, 9, FALSE),IF(NOT(ISERROR(VLOOKUP(trading_client_detail!$F1512,'asset_&amp;_open_positions'!$E:$M, 9, FALSE))),VLOOKUP(trading_client_detail!$F1512,'asset_&amp;_open_positions'!$E:$M, 9, FALSE),RIGHT(trading_client_detail!$F1512,LEN(trading_client_detail!$F1512)-1)))),"")</f>
        <v/>
      </c>
      <c r="B1512" t="str">
        <f>IF(AND(trading_client_detail!$A1512&lt;&gt;"",ROUND(trading_client_detail!$G1512,0)&lt;&gt;0),IF(OR(LEFT(trading_client_detail!$F1512,3)="USD",RIGHT(trading_client_detail!$F1512,3)="USD"),"",IF(NOT(ISERROR(VLOOKUP(trading_client_detail!$E1512,'asset_&amp;_open_positions'!$E:$M, 6, FALSE))),VLOOKUP(trading_client_detail!$E1512,'asset_&amp;_open_positions'!$E:$M, 6, FALSE),IF(NOT(ISERROR(VLOOKUP($A1512,'asset_&amp;_open_positions'!$E:$M, 6, FALSE))),VLOOKUP($A1512,'asset_&amp;_open_positions'!$E:$M, 6, FALSE),"ASSET"))),"")</f>
        <v/>
      </c>
      <c r="C1512" t="str">
        <f>IF(AND(trading_client_detail!$A1512&lt;&gt;"",ROUND(trading_client_detail!$G1512,0)&lt;&gt;0),IF(OR(LEFT(trading_client_detail!$F1512,3)="USD",RIGHT(trading_client_detail!$F1512,3)="USD"),"",IF(NOT(ISERROR(VLOOKUP(trading_client_detail!$E1512,'asset_&amp;_open_positions'!$E:$M, 6, FALSE))),VLOOKUP(trading_client_detail!$E1512,'asset_&amp;_open_positions'!$E:$M, 8, FALSE),IF(NOT(ISERROR(VLOOKUP($A1512,'asset_&amp;_open_positions'!$E:$M, 6, FALSE))),VLOOKUP($A1512,'asset_&amp;_open_positions'!$E:$M, 8, FALSE),1))),"")</f>
        <v/>
      </c>
      <c r="D1512" s="42" t="str">
        <f>IF(trading_client_detail!$A1512&lt;&gt;"",IF(OR(LEFT(trading_client_detail!$F1512,3)="USD",RIGHT(trading_client_detail!$F1512,3)="USD",LEFT(trading_client_detail!$F1512,3)="EUR",RIGHT(trading_client_detail!$F1512,3)="EUR"),"",trading_client_detail!$G1512),"")</f>
        <v/>
      </c>
    </row>
    <row r="1513" spans="1:4" x14ac:dyDescent="0.25">
      <c r="A1513" t="str">
        <f>IF(AND(trading_client_detail!$A1513&lt;&gt;"",ROUND(trading_client_detail!$G1513,0)&lt;&gt;0),IF(OR(LEFT(trading_client_detail!$F1513,3)="USD",RIGHT(trading_client_detail!$F1513,3)="USD",LEFT(trading_client_detail!$F1513,3)="EUR",RIGHT(trading_client_detail!$F1513,3)="EUR"),"",IF(NOT(ISERROR(VLOOKUP(trading_client_detail!$E1513,'asset_&amp;_open_positions'!$E:$M, 9, FALSE))),VLOOKUP(trading_client_detail!$E1513,'asset_&amp;_open_positions'!$E:$M, 9, FALSE),IF(NOT(ISERROR(VLOOKUP(trading_client_detail!$F1513,'asset_&amp;_open_positions'!$E:$M, 9, FALSE))),VLOOKUP(trading_client_detail!$F1513,'asset_&amp;_open_positions'!$E:$M, 9, FALSE),RIGHT(trading_client_detail!$F1513,LEN(trading_client_detail!$F1513)-1)))),"")</f>
        <v/>
      </c>
      <c r="B1513" t="str">
        <f>IF(AND(trading_client_detail!$A1513&lt;&gt;"",ROUND(trading_client_detail!$G1513,0)&lt;&gt;0),IF(OR(LEFT(trading_client_detail!$F1513,3)="USD",RIGHT(trading_client_detail!$F1513,3)="USD"),"",IF(NOT(ISERROR(VLOOKUP(trading_client_detail!$E1513,'asset_&amp;_open_positions'!$E:$M, 6, FALSE))),VLOOKUP(trading_client_detail!$E1513,'asset_&amp;_open_positions'!$E:$M, 6, FALSE),IF(NOT(ISERROR(VLOOKUP($A1513,'asset_&amp;_open_positions'!$E:$M, 6, FALSE))),VLOOKUP($A1513,'asset_&amp;_open_positions'!$E:$M, 6, FALSE),"ASSET"))),"")</f>
        <v/>
      </c>
      <c r="C1513" t="str">
        <f>IF(AND(trading_client_detail!$A1513&lt;&gt;"",ROUND(trading_client_detail!$G1513,0)&lt;&gt;0),IF(OR(LEFT(trading_client_detail!$F1513,3)="USD",RIGHT(trading_client_detail!$F1513,3)="USD"),"",IF(NOT(ISERROR(VLOOKUP(trading_client_detail!$E1513,'asset_&amp;_open_positions'!$E:$M, 6, FALSE))),VLOOKUP(trading_client_detail!$E1513,'asset_&amp;_open_positions'!$E:$M, 8, FALSE),IF(NOT(ISERROR(VLOOKUP($A1513,'asset_&amp;_open_positions'!$E:$M, 6, FALSE))),VLOOKUP($A1513,'asset_&amp;_open_positions'!$E:$M, 8, FALSE),1))),"")</f>
        <v/>
      </c>
      <c r="D1513" s="42" t="str">
        <f>IF(trading_client_detail!$A1513&lt;&gt;"",IF(OR(LEFT(trading_client_detail!$F1513,3)="USD",RIGHT(trading_client_detail!$F1513,3)="USD",LEFT(trading_client_detail!$F1513,3)="EUR",RIGHT(trading_client_detail!$F1513,3)="EUR"),"",trading_client_detail!$G1513),"")</f>
        <v/>
      </c>
    </row>
    <row r="1514" spans="1:4" x14ac:dyDescent="0.25">
      <c r="A1514" t="str">
        <f>IF(AND(trading_client_detail!$A1514&lt;&gt;"",ROUND(trading_client_detail!$G1514,0)&lt;&gt;0),IF(OR(LEFT(trading_client_detail!$F1514,3)="USD",RIGHT(trading_client_detail!$F1514,3)="USD",LEFT(trading_client_detail!$F1514,3)="EUR",RIGHT(trading_client_detail!$F1514,3)="EUR"),"",IF(NOT(ISERROR(VLOOKUP(trading_client_detail!$E1514,'asset_&amp;_open_positions'!$E:$M, 9, FALSE))),VLOOKUP(trading_client_detail!$E1514,'asset_&amp;_open_positions'!$E:$M, 9, FALSE),IF(NOT(ISERROR(VLOOKUP(trading_client_detail!$F1514,'asset_&amp;_open_positions'!$E:$M, 9, FALSE))),VLOOKUP(trading_client_detail!$F1514,'asset_&amp;_open_positions'!$E:$M, 9, FALSE),RIGHT(trading_client_detail!$F1514,LEN(trading_client_detail!$F1514)-1)))),"")</f>
        <v/>
      </c>
      <c r="B1514" t="str">
        <f>IF(AND(trading_client_detail!$A1514&lt;&gt;"",ROUND(trading_client_detail!$G1514,0)&lt;&gt;0),IF(OR(LEFT(trading_client_detail!$F1514,3)="USD",RIGHT(trading_client_detail!$F1514,3)="USD"),"",IF(NOT(ISERROR(VLOOKUP(trading_client_detail!$E1514,'asset_&amp;_open_positions'!$E:$M, 6, FALSE))),VLOOKUP(trading_client_detail!$E1514,'asset_&amp;_open_positions'!$E:$M, 6, FALSE),IF(NOT(ISERROR(VLOOKUP($A1514,'asset_&amp;_open_positions'!$E:$M, 6, FALSE))),VLOOKUP($A1514,'asset_&amp;_open_positions'!$E:$M, 6, FALSE),"ASSET"))),"")</f>
        <v/>
      </c>
      <c r="C1514" t="str">
        <f>IF(AND(trading_client_detail!$A1514&lt;&gt;"",ROUND(trading_client_detail!$G1514,0)&lt;&gt;0),IF(OR(LEFT(trading_client_detail!$F1514,3)="USD",RIGHT(trading_client_detail!$F1514,3)="USD"),"",IF(NOT(ISERROR(VLOOKUP(trading_client_detail!$E1514,'asset_&amp;_open_positions'!$E:$M, 6, FALSE))),VLOOKUP(trading_client_detail!$E1514,'asset_&amp;_open_positions'!$E:$M, 8, FALSE),IF(NOT(ISERROR(VLOOKUP($A1514,'asset_&amp;_open_positions'!$E:$M, 6, FALSE))),VLOOKUP($A1514,'asset_&amp;_open_positions'!$E:$M, 8, FALSE),1))),"")</f>
        <v/>
      </c>
      <c r="D1514" s="42" t="str">
        <f>IF(trading_client_detail!$A1514&lt;&gt;"",IF(OR(LEFT(trading_client_detail!$F1514,3)="USD",RIGHT(trading_client_detail!$F1514,3)="USD",LEFT(trading_client_detail!$F1514,3)="EUR",RIGHT(trading_client_detail!$F1514,3)="EUR"),"",trading_client_detail!$G1514),"")</f>
        <v/>
      </c>
    </row>
    <row r="1515" spans="1:4" x14ac:dyDescent="0.25">
      <c r="A1515" t="str">
        <f>IF(AND(trading_client_detail!$A1515&lt;&gt;"",ROUND(trading_client_detail!$G1515,0)&lt;&gt;0),IF(OR(LEFT(trading_client_detail!$F1515,3)="USD",RIGHT(trading_client_detail!$F1515,3)="USD",LEFT(trading_client_detail!$F1515,3)="EUR",RIGHT(trading_client_detail!$F1515,3)="EUR"),"",IF(NOT(ISERROR(VLOOKUP(trading_client_detail!$E1515,'asset_&amp;_open_positions'!$E:$M, 9, FALSE))),VLOOKUP(trading_client_detail!$E1515,'asset_&amp;_open_positions'!$E:$M, 9, FALSE),IF(NOT(ISERROR(VLOOKUP(trading_client_detail!$F1515,'asset_&amp;_open_positions'!$E:$M, 9, FALSE))),VLOOKUP(trading_client_detail!$F1515,'asset_&amp;_open_positions'!$E:$M, 9, FALSE),RIGHT(trading_client_detail!$F1515,LEN(trading_client_detail!$F1515)-1)))),"")</f>
        <v/>
      </c>
      <c r="B1515" t="str">
        <f>IF(AND(trading_client_detail!$A1515&lt;&gt;"",ROUND(trading_client_detail!$G1515,0)&lt;&gt;0),IF(OR(LEFT(trading_client_detail!$F1515,3)="USD",RIGHT(trading_client_detail!$F1515,3)="USD"),"",IF(NOT(ISERROR(VLOOKUP(trading_client_detail!$E1515,'asset_&amp;_open_positions'!$E:$M, 6, FALSE))),VLOOKUP(trading_client_detail!$E1515,'asset_&amp;_open_positions'!$E:$M, 6, FALSE),IF(NOT(ISERROR(VLOOKUP($A1515,'asset_&amp;_open_positions'!$E:$M, 6, FALSE))),VLOOKUP($A1515,'asset_&amp;_open_positions'!$E:$M, 6, FALSE),"ASSET"))),"")</f>
        <v/>
      </c>
      <c r="C1515" t="str">
        <f>IF(AND(trading_client_detail!$A1515&lt;&gt;"",ROUND(trading_client_detail!$G1515,0)&lt;&gt;0),IF(OR(LEFT(trading_client_detail!$F1515,3)="USD",RIGHT(trading_client_detail!$F1515,3)="USD"),"",IF(NOT(ISERROR(VLOOKUP(trading_client_detail!$E1515,'asset_&amp;_open_positions'!$E:$M, 6, FALSE))),VLOOKUP(trading_client_detail!$E1515,'asset_&amp;_open_positions'!$E:$M, 8, FALSE),IF(NOT(ISERROR(VLOOKUP($A1515,'asset_&amp;_open_positions'!$E:$M, 6, FALSE))),VLOOKUP($A1515,'asset_&amp;_open_positions'!$E:$M, 8, FALSE),1))),"")</f>
        <v/>
      </c>
      <c r="D1515" s="42" t="str">
        <f>IF(trading_client_detail!$A1515&lt;&gt;"",IF(OR(LEFT(trading_client_detail!$F1515,3)="USD",RIGHT(trading_client_detail!$F1515,3)="USD",LEFT(trading_client_detail!$F1515,3)="EUR",RIGHT(trading_client_detail!$F1515,3)="EUR"),"",trading_client_detail!$G1515),"")</f>
        <v/>
      </c>
    </row>
    <row r="1516" spans="1:4" x14ac:dyDescent="0.25">
      <c r="A1516" t="str">
        <f>IF(AND(trading_client_detail!$A1516&lt;&gt;"",ROUND(trading_client_detail!$G1516,0)&lt;&gt;0),IF(OR(LEFT(trading_client_detail!$F1516,3)="USD",RIGHT(trading_client_detail!$F1516,3)="USD",LEFT(trading_client_detail!$F1516,3)="EUR",RIGHT(trading_client_detail!$F1516,3)="EUR"),"",IF(NOT(ISERROR(VLOOKUP(trading_client_detail!$E1516,'asset_&amp;_open_positions'!$E:$M, 9, FALSE))),VLOOKUP(trading_client_detail!$E1516,'asset_&amp;_open_positions'!$E:$M, 9, FALSE),IF(NOT(ISERROR(VLOOKUP(trading_client_detail!$F1516,'asset_&amp;_open_positions'!$E:$M, 9, FALSE))),VLOOKUP(trading_client_detail!$F1516,'asset_&amp;_open_positions'!$E:$M, 9, FALSE),RIGHT(trading_client_detail!$F1516,LEN(trading_client_detail!$F1516)-1)))),"")</f>
        <v/>
      </c>
      <c r="B1516" t="str">
        <f>IF(AND(trading_client_detail!$A1516&lt;&gt;"",ROUND(trading_client_detail!$G1516,0)&lt;&gt;0),IF(OR(LEFT(trading_client_detail!$F1516,3)="USD",RIGHT(trading_client_detail!$F1516,3)="USD"),"",IF(NOT(ISERROR(VLOOKUP(trading_client_detail!$E1516,'asset_&amp;_open_positions'!$E:$M, 6, FALSE))),VLOOKUP(trading_client_detail!$E1516,'asset_&amp;_open_positions'!$E:$M, 6, FALSE),IF(NOT(ISERROR(VLOOKUP($A1516,'asset_&amp;_open_positions'!$E:$M, 6, FALSE))),VLOOKUP($A1516,'asset_&amp;_open_positions'!$E:$M, 6, FALSE),"ASSET"))),"")</f>
        <v/>
      </c>
      <c r="C1516" t="str">
        <f>IF(AND(trading_client_detail!$A1516&lt;&gt;"",ROUND(trading_client_detail!$G1516,0)&lt;&gt;0),IF(OR(LEFT(trading_client_detail!$F1516,3)="USD",RIGHT(trading_client_detail!$F1516,3)="USD"),"",IF(NOT(ISERROR(VLOOKUP(trading_client_detail!$E1516,'asset_&amp;_open_positions'!$E:$M, 6, FALSE))),VLOOKUP(trading_client_detail!$E1516,'asset_&amp;_open_positions'!$E:$M, 8, FALSE),IF(NOT(ISERROR(VLOOKUP($A1516,'asset_&amp;_open_positions'!$E:$M, 6, FALSE))),VLOOKUP($A1516,'asset_&amp;_open_positions'!$E:$M, 8, FALSE),1))),"")</f>
        <v/>
      </c>
      <c r="D1516" s="42" t="str">
        <f>IF(trading_client_detail!$A1516&lt;&gt;"",IF(OR(LEFT(trading_client_detail!$F1516,3)="USD",RIGHT(trading_client_detail!$F1516,3)="USD",LEFT(trading_client_detail!$F1516,3)="EUR",RIGHT(trading_client_detail!$F1516,3)="EUR"),"",trading_client_detail!$G1516),"")</f>
        <v/>
      </c>
    </row>
    <row r="1517" spans="1:4" x14ac:dyDescent="0.25">
      <c r="A1517" t="str">
        <f>IF(AND(trading_client_detail!$A1517&lt;&gt;"",ROUND(trading_client_detail!$G1517,0)&lt;&gt;0),IF(OR(LEFT(trading_client_detail!$F1517,3)="USD",RIGHT(trading_client_detail!$F1517,3)="USD",LEFT(trading_client_detail!$F1517,3)="EUR",RIGHT(trading_client_detail!$F1517,3)="EUR"),"",IF(NOT(ISERROR(VLOOKUP(trading_client_detail!$E1517,'asset_&amp;_open_positions'!$E:$M, 9, FALSE))),VLOOKUP(trading_client_detail!$E1517,'asset_&amp;_open_positions'!$E:$M, 9, FALSE),IF(NOT(ISERROR(VLOOKUP(trading_client_detail!$F1517,'asset_&amp;_open_positions'!$E:$M, 9, FALSE))),VLOOKUP(trading_client_detail!$F1517,'asset_&amp;_open_positions'!$E:$M, 9, FALSE),RIGHT(trading_client_detail!$F1517,LEN(trading_client_detail!$F1517)-1)))),"")</f>
        <v/>
      </c>
      <c r="B1517" t="str">
        <f>IF(AND(trading_client_detail!$A1517&lt;&gt;"",ROUND(trading_client_detail!$G1517,0)&lt;&gt;0),IF(OR(LEFT(trading_client_detail!$F1517,3)="USD",RIGHT(trading_client_detail!$F1517,3)="USD"),"",IF(NOT(ISERROR(VLOOKUP(trading_client_detail!$E1517,'asset_&amp;_open_positions'!$E:$M, 6, FALSE))),VLOOKUP(trading_client_detail!$E1517,'asset_&amp;_open_positions'!$E:$M, 6, FALSE),IF(NOT(ISERROR(VLOOKUP($A1517,'asset_&amp;_open_positions'!$E:$M, 6, FALSE))),VLOOKUP($A1517,'asset_&amp;_open_positions'!$E:$M, 6, FALSE),"ASSET"))),"")</f>
        <v/>
      </c>
      <c r="C1517" t="str">
        <f>IF(AND(trading_client_detail!$A1517&lt;&gt;"",ROUND(trading_client_detail!$G1517,0)&lt;&gt;0),IF(OR(LEFT(trading_client_detail!$F1517,3)="USD",RIGHT(trading_client_detail!$F1517,3)="USD"),"",IF(NOT(ISERROR(VLOOKUP(trading_client_detail!$E1517,'asset_&amp;_open_positions'!$E:$M, 6, FALSE))),VLOOKUP(trading_client_detail!$E1517,'asset_&amp;_open_positions'!$E:$M, 8, FALSE),IF(NOT(ISERROR(VLOOKUP($A1517,'asset_&amp;_open_positions'!$E:$M, 6, FALSE))),VLOOKUP($A1517,'asset_&amp;_open_positions'!$E:$M, 8, FALSE),1))),"")</f>
        <v/>
      </c>
      <c r="D1517" s="42" t="str">
        <f>IF(trading_client_detail!$A1517&lt;&gt;"",IF(OR(LEFT(trading_client_detail!$F1517,3)="USD",RIGHT(trading_client_detail!$F1517,3)="USD",LEFT(trading_client_detail!$F1517,3)="EUR",RIGHT(trading_client_detail!$F1517,3)="EUR"),"",trading_client_detail!$G1517),"")</f>
        <v/>
      </c>
    </row>
    <row r="1518" spans="1:4" x14ac:dyDescent="0.25">
      <c r="A1518" t="str">
        <f>IF(AND(trading_client_detail!$A1518&lt;&gt;"",ROUND(trading_client_detail!$G1518,0)&lt;&gt;0),IF(OR(LEFT(trading_client_detail!$F1518,3)="USD",RIGHT(trading_client_detail!$F1518,3)="USD",LEFT(trading_client_detail!$F1518,3)="EUR",RIGHT(trading_client_detail!$F1518,3)="EUR"),"",IF(NOT(ISERROR(VLOOKUP(trading_client_detail!$E1518,'asset_&amp;_open_positions'!$E:$M, 9, FALSE))),VLOOKUP(trading_client_detail!$E1518,'asset_&amp;_open_positions'!$E:$M, 9, FALSE),IF(NOT(ISERROR(VLOOKUP(trading_client_detail!$F1518,'asset_&amp;_open_positions'!$E:$M, 9, FALSE))),VLOOKUP(trading_client_detail!$F1518,'asset_&amp;_open_positions'!$E:$M, 9, FALSE),RIGHT(trading_client_detail!$F1518,LEN(trading_client_detail!$F1518)-1)))),"")</f>
        <v/>
      </c>
      <c r="B1518" t="str">
        <f>IF(AND(trading_client_detail!$A1518&lt;&gt;"",ROUND(trading_client_detail!$G1518,0)&lt;&gt;0),IF(OR(LEFT(trading_client_detail!$F1518,3)="USD",RIGHT(trading_client_detail!$F1518,3)="USD"),"",IF(NOT(ISERROR(VLOOKUP(trading_client_detail!$E1518,'asset_&amp;_open_positions'!$E:$M, 6, FALSE))),VLOOKUP(trading_client_detail!$E1518,'asset_&amp;_open_positions'!$E:$M, 6, FALSE),IF(NOT(ISERROR(VLOOKUP($A1518,'asset_&amp;_open_positions'!$E:$M, 6, FALSE))),VLOOKUP($A1518,'asset_&amp;_open_positions'!$E:$M, 6, FALSE),"ASSET"))),"")</f>
        <v/>
      </c>
      <c r="C1518" t="str">
        <f>IF(AND(trading_client_detail!$A1518&lt;&gt;"",ROUND(trading_client_detail!$G1518,0)&lt;&gt;0),IF(OR(LEFT(trading_client_detail!$F1518,3)="USD",RIGHT(trading_client_detail!$F1518,3)="USD"),"",IF(NOT(ISERROR(VLOOKUP(trading_client_detail!$E1518,'asset_&amp;_open_positions'!$E:$M, 6, FALSE))),VLOOKUP(trading_client_detail!$E1518,'asset_&amp;_open_positions'!$E:$M, 8, FALSE),IF(NOT(ISERROR(VLOOKUP($A1518,'asset_&amp;_open_positions'!$E:$M, 6, FALSE))),VLOOKUP($A1518,'asset_&amp;_open_positions'!$E:$M, 8, FALSE),1))),"")</f>
        <v/>
      </c>
      <c r="D1518" s="42" t="str">
        <f>IF(trading_client_detail!$A1518&lt;&gt;"",IF(OR(LEFT(trading_client_detail!$F1518,3)="USD",RIGHT(trading_client_detail!$F1518,3)="USD",LEFT(trading_client_detail!$F1518,3)="EUR",RIGHT(trading_client_detail!$F1518,3)="EUR"),"",trading_client_detail!$G1518),"")</f>
        <v/>
      </c>
    </row>
    <row r="1519" spans="1:4" x14ac:dyDescent="0.25">
      <c r="A1519" t="str">
        <f>IF(AND(trading_client_detail!$A1519&lt;&gt;"",ROUND(trading_client_detail!$G1519,0)&lt;&gt;0),IF(OR(LEFT(trading_client_detail!$F1519,3)="USD",RIGHT(trading_client_detail!$F1519,3)="USD",LEFT(trading_client_detail!$F1519,3)="EUR",RIGHT(trading_client_detail!$F1519,3)="EUR"),"",IF(NOT(ISERROR(VLOOKUP(trading_client_detail!$E1519,'asset_&amp;_open_positions'!$E:$M, 9, FALSE))),VLOOKUP(trading_client_detail!$E1519,'asset_&amp;_open_positions'!$E:$M, 9, FALSE),IF(NOT(ISERROR(VLOOKUP(trading_client_detail!$F1519,'asset_&amp;_open_positions'!$E:$M, 9, FALSE))),VLOOKUP(trading_client_detail!$F1519,'asset_&amp;_open_positions'!$E:$M, 9, FALSE),RIGHT(trading_client_detail!$F1519,LEN(trading_client_detail!$F1519)-1)))),"")</f>
        <v/>
      </c>
      <c r="B1519" t="str">
        <f>IF(AND(trading_client_detail!$A1519&lt;&gt;"",ROUND(trading_client_detail!$G1519,0)&lt;&gt;0),IF(OR(LEFT(trading_client_detail!$F1519,3)="USD",RIGHT(trading_client_detail!$F1519,3)="USD"),"",IF(NOT(ISERROR(VLOOKUP(trading_client_detail!$E1519,'asset_&amp;_open_positions'!$E:$M, 6, FALSE))),VLOOKUP(trading_client_detail!$E1519,'asset_&amp;_open_positions'!$E:$M, 6, FALSE),IF(NOT(ISERROR(VLOOKUP($A1519,'asset_&amp;_open_positions'!$E:$M, 6, FALSE))),VLOOKUP($A1519,'asset_&amp;_open_positions'!$E:$M, 6, FALSE),"ASSET"))),"")</f>
        <v/>
      </c>
      <c r="C1519" t="str">
        <f>IF(AND(trading_client_detail!$A1519&lt;&gt;"",ROUND(trading_client_detail!$G1519,0)&lt;&gt;0),IF(OR(LEFT(trading_client_detail!$F1519,3)="USD",RIGHT(trading_client_detail!$F1519,3)="USD"),"",IF(NOT(ISERROR(VLOOKUP(trading_client_detail!$E1519,'asset_&amp;_open_positions'!$E:$M, 6, FALSE))),VLOOKUP(trading_client_detail!$E1519,'asset_&amp;_open_positions'!$E:$M, 8, FALSE),IF(NOT(ISERROR(VLOOKUP($A1519,'asset_&amp;_open_positions'!$E:$M, 6, FALSE))),VLOOKUP($A1519,'asset_&amp;_open_positions'!$E:$M, 8, FALSE),1))),"")</f>
        <v/>
      </c>
      <c r="D1519" s="42" t="str">
        <f>IF(trading_client_detail!$A1519&lt;&gt;"",IF(OR(LEFT(trading_client_detail!$F1519,3)="USD",RIGHT(trading_client_detail!$F1519,3)="USD",LEFT(trading_client_detail!$F1519,3)="EUR",RIGHT(trading_client_detail!$F1519,3)="EUR"),"",trading_client_detail!$G1519),"")</f>
        <v/>
      </c>
    </row>
    <row r="1520" spans="1:4" x14ac:dyDescent="0.25">
      <c r="A1520" t="str">
        <f>IF(AND(trading_client_detail!$A1520&lt;&gt;"",ROUND(trading_client_detail!$G1520,0)&lt;&gt;0),IF(OR(LEFT(trading_client_detail!$F1520,3)="USD",RIGHT(trading_client_detail!$F1520,3)="USD",LEFT(trading_client_detail!$F1520,3)="EUR",RIGHT(trading_client_detail!$F1520,3)="EUR"),"",IF(NOT(ISERROR(VLOOKUP(trading_client_detail!$E1520,'asset_&amp;_open_positions'!$E:$M, 9, FALSE))),VLOOKUP(trading_client_detail!$E1520,'asset_&amp;_open_positions'!$E:$M, 9, FALSE),IF(NOT(ISERROR(VLOOKUP(trading_client_detail!$F1520,'asset_&amp;_open_positions'!$E:$M, 9, FALSE))),VLOOKUP(trading_client_detail!$F1520,'asset_&amp;_open_positions'!$E:$M, 9, FALSE),RIGHT(trading_client_detail!$F1520,LEN(trading_client_detail!$F1520)-1)))),"")</f>
        <v/>
      </c>
      <c r="B1520" t="str">
        <f>IF(AND(trading_client_detail!$A1520&lt;&gt;"",ROUND(trading_client_detail!$G1520,0)&lt;&gt;0),IF(OR(LEFT(trading_client_detail!$F1520,3)="USD",RIGHT(trading_client_detail!$F1520,3)="USD"),"",IF(NOT(ISERROR(VLOOKUP(trading_client_detail!$E1520,'asset_&amp;_open_positions'!$E:$M, 6, FALSE))),VLOOKUP(trading_client_detail!$E1520,'asset_&amp;_open_positions'!$E:$M, 6, FALSE),IF(NOT(ISERROR(VLOOKUP($A1520,'asset_&amp;_open_positions'!$E:$M, 6, FALSE))),VLOOKUP($A1520,'asset_&amp;_open_positions'!$E:$M, 6, FALSE),"ASSET"))),"")</f>
        <v/>
      </c>
      <c r="C1520" t="str">
        <f>IF(AND(trading_client_detail!$A1520&lt;&gt;"",ROUND(trading_client_detail!$G1520,0)&lt;&gt;0),IF(OR(LEFT(trading_client_detail!$F1520,3)="USD",RIGHT(trading_client_detail!$F1520,3)="USD"),"",IF(NOT(ISERROR(VLOOKUP(trading_client_detail!$E1520,'asset_&amp;_open_positions'!$E:$M, 6, FALSE))),VLOOKUP(trading_client_detail!$E1520,'asset_&amp;_open_positions'!$E:$M, 8, FALSE),IF(NOT(ISERROR(VLOOKUP($A1520,'asset_&amp;_open_positions'!$E:$M, 6, FALSE))),VLOOKUP($A1520,'asset_&amp;_open_positions'!$E:$M, 8, FALSE),1))),"")</f>
        <v/>
      </c>
      <c r="D1520" s="42" t="str">
        <f>IF(trading_client_detail!$A1520&lt;&gt;"",IF(OR(LEFT(trading_client_detail!$F1520,3)="USD",RIGHT(trading_client_detail!$F1520,3)="USD",LEFT(trading_client_detail!$F1520,3)="EUR",RIGHT(trading_client_detail!$F1520,3)="EUR"),"",trading_client_detail!$G1520),"")</f>
        <v/>
      </c>
    </row>
    <row r="1521" spans="1:4" x14ac:dyDescent="0.25">
      <c r="A1521" t="str">
        <f>IF(AND(trading_client_detail!$A1521&lt;&gt;"",ROUND(trading_client_detail!$G1521,0)&lt;&gt;0),IF(OR(LEFT(trading_client_detail!$F1521,3)="USD",RIGHT(trading_client_detail!$F1521,3)="USD",LEFT(trading_client_detail!$F1521,3)="EUR",RIGHT(trading_client_detail!$F1521,3)="EUR"),"",IF(NOT(ISERROR(VLOOKUP(trading_client_detail!$E1521,'asset_&amp;_open_positions'!$E:$M, 9, FALSE))),VLOOKUP(trading_client_detail!$E1521,'asset_&amp;_open_positions'!$E:$M, 9, FALSE),IF(NOT(ISERROR(VLOOKUP(trading_client_detail!$F1521,'asset_&amp;_open_positions'!$E:$M, 9, FALSE))),VLOOKUP(trading_client_detail!$F1521,'asset_&amp;_open_positions'!$E:$M, 9, FALSE),RIGHT(trading_client_detail!$F1521,LEN(trading_client_detail!$F1521)-1)))),"")</f>
        <v/>
      </c>
      <c r="B1521" t="str">
        <f>IF(AND(trading_client_detail!$A1521&lt;&gt;"",ROUND(trading_client_detail!$G1521,0)&lt;&gt;0),IF(OR(LEFT(trading_client_detail!$F1521,3)="USD",RIGHT(trading_client_detail!$F1521,3)="USD"),"",IF(NOT(ISERROR(VLOOKUP(trading_client_detail!$E1521,'asset_&amp;_open_positions'!$E:$M, 6, FALSE))),VLOOKUP(trading_client_detail!$E1521,'asset_&amp;_open_positions'!$E:$M, 6, FALSE),IF(NOT(ISERROR(VLOOKUP($A1521,'asset_&amp;_open_positions'!$E:$M, 6, FALSE))),VLOOKUP($A1521,'asset_&amp;_open_positions'!$E:$M, 6, FALSE),"ASSET"))),"")</f>
        <v/>
      </c>
      <c r="C1521" t="str">
        <f>IF(AND(trading_client_detail!$A1521&lt;&gt;"",ROUND(trading_client_detail!$G1521,0)&lt;&gt;0),IF(OR(LEFT(trading_client_detail!$F1521,3)="USD",RIGHT(trading_client_detail!$F1521,3)="USD"),"",IF(NOT(ISERROR(VLOOKUP(trading_client_detail!$E1521,'asset_&amp;_open_positions'!$E:$M, 6, FALSE))),VLOOKUP(trading_client_detail!$E1521,'asset_&amp;_open_positions'!$E:$M, 8, FALSE),IF(NOT(ISERROR(VLOOKUP($A1521,'asset_&amp;_open_positions'!$E:$M, 6, FALSE))),VLOOKUP($A1521,'asset_&amp;_open_positions'!$E:$M, 8, FALSE),1))),"")</f>
        <v/>
      </c>
      <c r="D1521" s="42" t="str">
        <f>IF(trading_client_detail!$A1521&lt;&gt;"",IF(OR(LEFT(trading_client_detail!$F1521,3)="USD",RIGHT(trading_client_detail!$F1521,3)="USD",LEFT(trading_client_detail!$F1521,3)="EUR",RIGHT(trading_client_detail!$F1521,3)="EUR"),"",trading_client_detail!$G1521),"")</f>
        <v/>
      </c>
    </row>
    <row r="1522" spans="1:4" x14ac:dyDescent="0.25">
      <c r="A1522" t="str">
        <f>IF(AND(trading_client_detail!$A1522&lt;&gt;"",ROUND(trading_client_detail!$G1522,0)&lt;&gt;0),IF(OR(LEFT(trading_client_detail!$F1522,3)="USD",RIGHT(trading_client_detail!$F1522,3)="USD",LEFT(trading_client_detail!$F1522,3)="EUR",RIGHT(trading_client_detail!$F1522,3)="EUR"),"",IF(NOT(ISERROR(VLOOKUP(trading_client_detail!$E1522,'asset_&amp;_open_positions'!$E:$M, 9, FALSE))),VLOOKUP(trading_client_detail!$E1522,'asset_&amp;_open_positions'!$E:$M, 9, FALSE),IF(NOT(ISERROR(VLOOKUP(trading_client_detail!$F1522,'asset_&amp;_open_positions'!$E:$M, 9, FALSE))),VLOOKUP(trading_client_detail!$F1522,'asset_&amp;_open_positions'!$E:$M, 9, FALSE),RIGHT(trading_client_detail!$F1522,LEN(trading_client_detail!$F1522)-1)))),"")</f>
        <v/>
      </c>
      <c r="B1522" t="str">
        <f>IF(AND(trading_client_detail!$A1522&lt;&gt;"",ROUND(trading_client_detail!$G1522,0)&lt;&gt;0),IF(OR(LEFT(trading_client_detail!$F1522,3)="USD",RIGHT(trading_client_detail!$F1522,3)="USD"),"",IF(NOT(ISERROR(VLOOKUP(trading_client_detail!$E1522,'asset_&amp;_open_positions'!$E:$M, 6, FALSE))),VLOOKUP(trading_client_detail!$E1522,'asset_&amp;_open_positions'!$E:$M, 6, FALSE),IF(NOT(ISERROR(VLOOKUP($A1522,'asset_&amp;_open_positions'!$E:$M, 6, FALSE))),VLOOKUP($A1522,'asset_&amp;_open_positions'!$E:$M, 6, FALSE),"ASSET"))),"")</f>
        <v/>
      </c>
      <c r="C1522" t="str">
        <f>IF(AND(trading_client_detail!$A1522&lt;&gt;"",ROUND(trading_client_detail!$G1522,0)&lt;&gt;0),IF(OR(LEFT(trading_client_detail!$F1522,3)="USD",RIGHT(trading_client_detail!$F1522,3)="USD"),"",IF(NOT(ISERROR(VLOOKUP(trading_client_detail!$E1522,'asset_&amp;_open_positions'!$E:$M, 6, FALSE))),VLOOKUP(trading_client_detail!$E1522,'asset_&amp;_open_positions'!$E:$M, 8, FALSE),IF(NOT(ISERROR(VLOOKUP($A1522,'asset_&amp;_open_positions'!$E:$M, 6, FALSE))),VLOOKUP($A1522,'asset_&amp;_open_positions'!$E:$M, 8, FALSE),1))),"")</f>
        <v/>
      </c>
      <c r="D1522" s="42" t="str">
        <f>IF(trading_client_detail!$A1522&lt;&gt;"",IF(OR(LEFT(trading_client_detail!$F1522,3)="USD",RIGHT(trading_client_detail!$F1522,3)="USD",LEFT(trading_client_detail!$F1522,3)="EUR",RIGHT(trading_client_detail!$F1522,3)="EUR"),"",trading_client_detail!$G1522),"")</f>
        <v/>
      </c>
    </row>
    <row r="1523" spans="1:4" x14ac:dyDescent="0.25">
      <c r="A1523" t="str">
        <f>IF(AND(trading_client_detail!$A1523&lt;&gt;"",ROUND(trading_client_detail!$G1523,0)&lt;&gt;0),IF(OR(LEFT(trading_client_detail!$F1523,3)="USD",RIGHT(trading_client_detail!$F1523,3)="USD",LEFT(trading_client_detail!$F1523,3)="EUR",RIGHT(trading_client_detail!$F1523,3)="EUR"),"",IF(NOT(ISERROR(VLOOKUP(trading_client_detail!$E1523,'asset_&amp;_open_positions'!$E:$M, 9, FALSE))),VLOOKUP(trading_client_detail!$E1523,'asset_&amp;_open_positions'!$E:$M, 9, FALSE),IF(NOT(ISERROR(VLOOKUP(trading_client_detail!$F1523,'asset_&amp;_open_positions'!$E:$M, 9, FALSE))),VLOOKUP(trading_client_detail!$F1523,'asset_&amp;_open_positions'!$E:$M, 9, FALSE),RIGHT(trading_client_detail!$F1523,LEN(trading_client_detail!$F1523)-1)))),"")</f>
        <v/>
      </c>
      <c r="B1523" t="str">
        <f>IF(AND(trading_client_detail!$A1523&lt;&gt;"",ROUND(trading_client_detail!$G1523,0)&lt;&gt;0),IF(OR(LEFT(trading_client_detail!$F1523,3)="USD",RIGHT(trading_client_detail!$F1523,3)="USD"),"",IF(NOT(ISERROR(VLOOKUP(trading_client_detail!$E1523,'asset_&amp;_open_positions'!$E:$M, 6, FALSE))),VLOOKUP(trading_client_detail!$E1523,'asset_&amp;_open_positions'!$E:$M, 6, FALSE),IF(NOT(ISERROR(VLOOKUP($A1523,'asset_&amp;_open_positions'!$E:$M, 6, FALSE))),VLOOKUP($A1523,'asset_&amp;_open_positions'!$E:$M, 6, FALSE),"ASSET"))),"")</f>
        <v/>
      </c>
      <c r="C1523" t="str">
        <f>IF(AND(trading_client_detail!$A1523&lt;&gt;"",ROUND(trading_client_detail!$G1523,0)&lt;&gt;0),IF(OR(LEFT(trading_client_detail!$F1523,3)="USD",RIGHT(trading_client_detail!$F1523,3)="USD"),"",IF(NOT(ISERROR(VLOOKUP(trading_client_detail!$E1523,'asset_&amp;_open_positions'!$E:$M, 6, FALSE))),VLOOKUP(trading_client_detail!$E1523,'asset_&amp;_open_positions'!$E:$M, 8, FALSE),IF(NOT(ISERROR(VLOOKUP($A1523,'asset_&amp;_open_positions'!$E:$M, 6, FALSE))),VLOOKUP($A1523,'asset_&amp;_open_positions'!$E:$M, 8, FALSE),1))),"")</f>
        <v/>
      </c>
      <c r="D1523" s="42" t="str">
        <f>IF(trading_client_detail!$A1523&lt;&gt;"",IF(OR(LEFT(trading_client_detail!$F1523,3)="USD",RIGHT(trading_client_detail!$F1523,3)="USD",LEFT(trading_client_detail!$F1523,3)="EUR",RIGHT(trading_client_detail!$F1523,3)="EUR"),"",trading_client_detail!$G1523),"")</f>
        <v/>
      </c>
    </row>
    <row r="1524" spans="1:4" x14ac:dyDescent="0.25">
      <c r="A1524" t="str">
        <f>IF(AND(trading_client_detail!$A1524&lt;&gt;"",ROUND(trading_client_detail!$G1524,0)&lt;&gt;0),IF(OR(LEFT(trading_client_detail!$F1524,3)="USD",RIGHT(trading_client_detail!$F1524,3)="USD",LEFT(trading_client_detail!$F1524,3)="EUR",RIGHT(trading_client_detail!$F1524,3)="EUR"),"",IF(NOT(ISERROR(VLOOKUP(trading_client_detail!$E1524,'asset_&amp;_open_positions'!$E:$M, 9, FALSE))),VLOOKUP(trading_client_detail!$E1524,'asset_&amp;_open_positions'!$E:$M, 9, FALSE),IF(NOT(ISERROR(VLOOKUP(trading_client_detail!$F1524,'asset_&amp;_open_positions'!$E:$M, 9, FALSE))),VLOOKUP(trading_client_detail!$F1524,'asset_&amp;_open_positions'!$E:$M, 9, FALSE),RIGHT(trading_client_detail!$F1524,LEN(trading_client_detail!$F1524)-1)))),"")</f>
        <v/>
      </c>
      <c r="B1524" t="str">
        <f>IF(AND(trading_client_detail!$A1524&lt;&gt;"",ROUND(trading_client_detail!$G1524,0)&lt;&gt;0),IF(OR(LEFT(trading_client_detail!$F1524,3)="USD",RIGHT(trading_client_detail!$F1524,3)="USD"),"",IF(NOT(ISERROR(VLOOKUP(trading_client_detail!$E1524,'asset_&amp;_open_positions'!$E:$M, 6, FALSE))),VLOOKUP(trading_client_detail!$E1524,'asset_&amp;_open_positions'!$E:$M, 6, FALSE),IF(NOT(ISERROR(VLOOKUP($A1524,'asset_&amp;_open_positions'!$E:$M, 6, FALSE))),VLOOKUP($A1524,'asset_&amp;_open_positions'!$E:$M, 6, FALSE),"ASSET"))),"")</f>
        <v/>
      </c>
      <c r="C1524" t="str">
        <f>IF(AND(trading_client_detail!$A1524&lt;&gt;"",ROUND(trading_client_detail!$G1524,0)&lt;&gt;0),IF(OR(LEFT(trading_client_detail!$F1524,3)="USD",RIGHT(trading_client_detail!$F1524,3)="USD"),"",IF(NOT(ISERROR(VLOOKUP(trading_client_detail!$E1524,'asset_&amp;_open_positions'!$E:$M, 6, FALSE))),VLOOKUP(trading_client_detail!$E1524,'asset_&amp;_open_positions'!$E:$M, 8, FALSE),IF(NOT(ISERROR(VLOOKUP($A1524,'asset_&amp;_open_positions'!$E:$M, 6, FALSE))),VLOOKUP($A1524,'asset_&amp;_open_positions'!$E:$M, 8, FALSE),1))),"")</f>
        <v/>
      </c>
      <c r="D1524" s="42" t="str">
        <f>IF(trading_client_detail!$A1524&lt;&gt;"",IF(OR(LEFT(trading_client_detail!$F1524,3)="USD",RIGHT(trading_client_detail!$F1524,3)="USD",LEFT(trading_client_detail!$F1524,3)="EUR",RIGHT(trading_client_detail!$F1524,3)="EUR"),"",trading_client_detail!$G1524),"")</f>
        <v/>
      </c>
    </row>
    <row r="1525" spans="1:4" x14ac:dyDescent="0.25">
      <c r="A1525" t="str">
        <f>IF(AND(trading_client_detail!$A1525&lt;&gt;"",ROUND(trading_client_detail!$G1525,0)&lt;&gt;0),IF(OR(LEFT(trading_client_detail!$F1525,3)="USD",RIGHT(trading_client_detail!$F1525,3)="USD",LEFT(trading_client_detail!$F1525,3)="EUR",RIGHT(trading_client_detail!$F1525,3)="EUR"),"",IF(NOT(ISERROR(VLOOKUP(trading_client_detail!$E1525,'asset_&amp;_open_positions'!$E:$M, 9, FALSE))),VLOOKUP(trading_client_detail!$E1525,'asset_&amp;_open_positions'!$E:$M, 9, FALSE),IF(NOT(ISERROR(VLOOKUP(trading_client_detail!$F1525,'asset_&amp;_open_positions'!$E:$M, 9, FALSE))),VLOOKUP(trading_client_detail!$F1525,'asset_&amp;_open_positions'!$E:$M, 9, FALSE),RIGHT(trading_client_detail!$F1525,LEN(trading_client_detail!$F1525)-1)))),"")</f>
        <v/>
      </c>
      <c r="B1525" t="str">
        <f>IF(AND(trading_client_detail!$A1525&lt;&gt;"",ROUND(trading_client_detail!$G1525,0)&lt;&gt;0),IF(OR(LEFT(trading_client_detail!$F1525,3)="USD",RIGHT(trading_client_detail!$F1525,3)="USD"),"",IF(NOT(ISERROR(VLOOKUP(trading_client_detail!$E1525,'asset_&amp;_open_positions'!$E:$M, 6, FALSE))),VLOOKUP(trading_client_detail!$E1525,'asset_&amp;_open_positions'!$E:$M, 6, FALSE),IF(NOT(ISERROR(VLOOKUP($A1525,'asset_&amp;_open_positions'!$E:$M, 6, FALSE))),VLOOKUP($A1525,'asset_&amp;_open_positions'!$E:$M, 6, FALSE),"ASSET"))),"")</f>
        <v/>
      </c>
      <c r="C1525" t="str">
        <f>IF(AND(trading_client_detail!$A1525&lt;&gt;"",ROUND(trading_client_detail!$G1525,0)&lt;&gt;0),IF(OR(LEFT(trading_client_detail!$F1525,3)="USD",RIGHT(trading_client_detail!$F1525,3)="USD"),"",IF(NOT(ISERROR(VLOOKUP(trading_client_detail!$E1525,'asset_&amp;_open_positions'!$E:$M, 6, FALSE))),VLOOKUP(trading_client_detail!$E1525,'asset_&amp;_open_positions'!$E:$M, 8, FALSE),IF(NOT(ISERROR(VLOOKUP($A1525,'asset_&amp;_open_positions'!$E:$M, 6, FALSE))),VLOOKUP($A1525,'asset_&amp;_open_positions'!$E:$M, 8, FALSE),1))),"")</f>
        <v/>
      </c>
      <c r="D1525" s="42" t="str">
        <f>IF(trading_client_detail!$A1525&lt;&gt;"",IF(OR(LEFT(trading_client_detail!$F1525,3)="USD",RIGHT(trading_client_detail!$F1525,3)="USD",LEFT(trading_client_detail!$F1525,3)="EUR",RIGHT(trading_client_detail!$F1525,3)="EUR"),"",trading_client_detail!$G1525),"")</f>
        <v/>
      </c>
    </row>
    <row r="1526" spans="1:4" x14ac:dyDescent="0.25">
      <c r="A1526" t="str">
        <f>IF(AND(trading_client_detail!$A1526&lt;&gt;"",ROUND(trading_client_detail!$G1526,0)&lt;&gt;0),IF(OR(LEFT(trading_client_detail!$F1526,3)="USD",RIGHT(trading_client_detail!$F1526,3)="USD",LEFT(trading_client_detail!$F1526,3)="EUR",RIGHT(trading_client_detail!$F1526,3)="EUR"),"",IF(NOT(ISERROR(VLOOKUP(trading_client_detail!$E1526,'asset_&amp;_open_positions'!$E:$M, 9, FALSE))),VLOOKUP(trading_client_detail!$E1526,'asset_&amp;_open_positions'!$E:$M, 9, FALSE),IF(NOT(ISERROR(VLOOKUP(trading_client_detail!$F1526,'asset_&amp;_open_positions'!$E:$M, 9, FALSE))),VLOOKUP(trading_client_detail!$F1526,'asset_&amp;_open_positions'!$E:$M, 9, FALSE),RIGHT(trading_client_detail!$F1526,LEN(trading_client_detail!$F1526)-1)))),"")</f>
        <v/>
      </c>
      <c r="B1526" t="str">
        <f>IF(AND(trading_client_detail!$A1526&lt;&gt;"",ROUND(trading_client_detail!$G1526,0)&lt;&gt;0),IF(OR(LEFT(trading_client_detail!$F1526,3)="USD",RIGHT(trading_client_detail!$F1526,3)="USD"),"",IF(NOT(ISERROR(VLOOKUP(trading_client_detail!$E1526,'asset_&amp;_open_positions'!$E:$M, 6, FALSE))),VLOOKUP(trading_client_detail!$E1526,'asset_&amp;_open_positions'!$E:$M, 6, FALSE),IF(NOT(ISERROR(VLOOKUP($A1526,'asset_&amp;_open_positions'!$E:$M, 6, FALSE))),VLOOKUP($A1526,'asset_&amp;_open_positions'!$E:$M, 6, FALSE),"ASSET"))),"")</f>
        <v/>
      </c>
      <c r="C1526" t="str">
        <f>IF(AND(trading_client_detail!$A1526&lt;&gt;"",ROUND(trading_client_detail!$G1526,0)&lt;&gt;0),IF(OR(LEFT(trading_client_detail!$F1526,3)="USD",RIGHT(trading_client_detail!$F1526,3)="USD"),"",IF(NOT(ISERROR(VLOOKUP(trading_client_detail!$E1526,'asset_&amp;_open_positions'!$E:$M, 6, FALSE))),VLOOKUP(trading_client_detail!$E1526,'asset_&amp;_open_positions'!$E:$M, 8, FALSE),IF(NOT(ISERROR(VLOOKUP($A1526,'asset_&amp;_open_positions'!$E:$M, 6, FALSE))),VLOOKUP($A1526,'asset_&amp;_open_positions'!$E:$M, 8, FALSE),1))),"")</f>
        <v/>
      </c>
      <c r="D1526" s="42" t="str">
        <f>IF(trading_client_detail!$A1526&lt;&gt;"",IF(OR(LEFT(trading_client_detail!$F1526,3)="USD",RIGHT(trading_client_detail!$F1526,3)="USD",LEFT(trading_client_detail!$F1526,3)="EUR",RIGHT(trading_client_detail!$F1526,3)="EUR"),"",trading_client_detail!$G1526),"")</f>
        <v/>
      </c>
    </row>
    <row r="1527" spans="1:4" x14ac:dyDescent="0.25">
      <c r="A1527" t="str">
        <f>IF(AND(trading_client_detail!$A1527&lt;&gt;"",ROUND(trading_client_detail!$G1527,0)&lt;&gt;0),IF(OR(LEFT(trading_client_detail!$F1527,3)="USD",RIGHT(trading_client_detail!$F1527,3)="USD",LEFT(trading_client_detail!$F1527,3)="EUR",RIGHT(trading_client_detail!$F1527,3)="EUR"),"",IF(NOT(ISERROR(VLOOKUP(trading_client_detail!$E1527,'asset_&amp;_open_positions'!$E:$M, 9, FALSE))),VLOOKUP(trading_client_detail!$E1527,'asset_&amp;_open_positions'!$E:$M, 9, FALSE),IF(NOT(ISERROR(VLOOKUP(trading_client_detail!$F1527,'asset_&amp;_open_positions'!$E:$M, 9, FALSE))),VLOOKUP(trading_client_detail!$F1527,'asset_&amp;_open_positions'!$E:$M, 9, FALSE),RIGHT(trading_client_detail!$F1527,LEN(trading_client_detail!$F1527)-1)))),"")</f>
        <v/>
      </c>
      <c r="B1527" t="str">
        <f>IF(AND(trading_client_detail!$A1527&lt;&gt;"",ROUND(trading_client_detail!$G1527,0)&lt;&gt;0),IF(OR(LEFT(trading_client_detail!$F1527,3)="USD",RIGHT(trading_client_detail!$F1527,3)="USD"),"",IF(NOT(ISERROR(VLOOKUP(trading_client_detail!$E1527,'asset_&amp;_open_positions'!$E:$M, 6, FALSE))),VLOOKUP(trading_client_detail!$E1527,'asset_&amp;_open_positions'!$E:$M, 6, FALSE),IF(NOT(ISERROR(VLOOKUP($A1527,'asset_&amp;_open_positions'!$E:$M, 6, FALSE))),VLOOKUP($A1527,'asset_&amp;_open_positions'!$E:$M, 6, FALSE),"ASSET"))),"")</f>
        <v/>
      </c>
      <c r="C1527" t="str">
        <f>IF(AND(trading_client_detail!$A1527&lt;&gt;"",ROUND(trading_client_detail!$G1527,0)&lt;&gt;0),IF(OR(LEFT(trading_client_detail!$F1527,3)="USD",RIGHT(trading_client_detail!$F1527,3)="USD"),"",IF(NOT(ISERROR(VLOOKUP(trading_client_detail!$E1527,'asset_&amp;_open_positions'!$E:$M, 6, FALSE))),VLOOKUP(trading_client_detail!$E1527,'asset_&amp;_open_positions'!$E:$M, 8, FALSE),IF(NOT(ISERROR(VLOOKUP($A1527,'asset_&amp;_open_positions'!$E:$M, 6, FALSE))),VLOOKUP($A1527,'asset_&amp;_open_positions'!$E:$M, 8, FALSE),1))),"")</f>
        <v/>
      </c>
      <c r="D1527" s="42" t="str">
        <f>IF(trading_client_detail!$A1527&lt;&gt;"",IF(OR(LEFT(trading_client_detail!$F1527,3)="USD",RIGHT(trading_client_detail!$F1527,3)="USD",LEFT(trading_client_detail!$F1527,3)="EUR",RIGHT(trading_client_detail!$F1527,3)="EUR"),"",trading_client_detail!$G1527),"")</f>
        <v/>
      </c>
    </row>
    <row r="1528" spans="1:4" x14ac:dyDescent="0.25">
      <c r="A1528" t="str">
        <f>IF(AND(trading_client_detail!$A1528&lt;&gt;"",ROUND(trading_client_detail!$G1528,0)&lt;&gt;0),IF(OR(LEFT(trading_client_detail!$F1528,3)="USD",RIGHT(trading_client_detail!$F1528,3)="USD",LEFT(trading_client_detail!$F1528,3)="EUR",RIGHT(trading_client_detail!$F1528,3)="EUR"),"",IF(NOT(ISERROR(VLOOKUP(trading_client_detail!$E1528,'asset_&amp;_open_positions'!$E:$M, 9, FALSE))),VLOOKUP(trading_client_detail!$E1528,'asset_&amp;_open_positions'!$E:$M, 9, FALSE),IF(NOT(ISERROR(VLOOKUP(trading_client_detail!$F1528,'asset_&amp;_open_positions'!$E:$M, 9, FALSE))),VLOOKUP(trading_client_detail!$F1528,'asset_&amp;_open_positions'!$E:$M, 9, FALSE),RIGHT(trading_client_detail!$F1528,LEN(trading_client_detail!$F1528)-1)))),"")</f>
        <v/>
      </c>
      <c r="B1528" t="str">
        <f>IF(AND(trading_client_detail!$A1528&lt;&gt;"",ROUND(trading_client_detail!$G1528,0)&lt;&gt;0),IF(OR(LEFT(trading_client_detail!$F1528,3)="USD",RIGHT(trading_client_detail!$F1528,3)="USD"),"",IF(NOT(ISERROR(VLOOKUP(trading_client_detail!$E1528,'asset_&amp;_open_positions'!$E:$M, 6, FALSE))),VLOOKUP(trading_client_detail!$E1528,'asset_&amp;_open_positions'!$E:$M, 6, FALSE),IF(NOT(ISERROR(VLOOKUP($A1528,'asset_&amp;_open_positions'!$E:$M, 6, FALSE))),VLOOKUP($A1528,'asset_&amp;_open_positions'!$E:$M, 6, FALSE),"ASSET"))),"")</f>
        <v/>
      </c>
      <c r="C1528" t="str">
        <f>IF(AND(trading_client_detail!$A1528&lt;&gt;"",ROUND(trading_client_detail!$G1528,0)&lt;&gt;0),IF(OR(LEFT(trading_client_detail!$F1528,3)="USD",RIGHT(trading_client_detail!$F1528,3)="USD"),"",IF(NOT(ISERROR(VLOOKUP(trading_client_detail!$E1528,'asset_&amp;_open_positions'!$E:$M, 6, FALSE))),VLOOKUP(trading_client_detail!$E1528,'asset_&amp;_open_positions'!$E:$M, 8, FALSE),IF(NOT(ISERROR(VLOOKUP($A1528,'asset_&amp;_open_positions'!$E:$M, 6, FALSE))),VLOOKUP($A1528,'asset_&amp;_open_positions'!$E:$M, 8, FALSE),1))),"")</f>
        <v/>
      </c>
      <c r="D1528" s="42" t="str">
        <f>IF(trading_client_detail!$A1528&lt;&gt;"",IF(OR(LEFT(trading_client_detail!$F1528,3)="USD",RIGHT(trading_client_detail!$F1528,3)="USD",LEFT(trading_client_detail!$F1528,3)="EUR",RIGHT(trading_client_detail!$F1528,3)="EUR"),"",trading_client_detail!$G1528),"")</f>
        <v/>
      </c>
    </row>
    <row r="1529" spans="1:4" x14ac:dyDescent="0.25">
      <c r="A1529" t="str">
        <f>IF(AND(trading_client_detail!$A1529&lt;&gt;"",ROUND(trading_client_detail!$G1529,0)&lt;&gt;0),IF(OR(LEFT(trading_client_detail!$F1529,3)="USD",RIGHT(trading_client_detail!$F1529,3)="USD",LEFT(trading_client_detail!$F1529,3)="EUR",RIGHT(trading_client_detail!$F1529,3)="EUR"),"",IF(NOT(ISERROR(VLOOKUP(trading_client_detail!$E1529,'asset_&amp;_open_positions'!$E:$M, 9, FALSE))),VLOOKUP(trading_client_detail!$E1529,'asset_&amp;_open_positions'!$E:$M, 9, FALSE),IF(NOT(ISERROR(VLOOKUP(trading_client_detail!$F1529,'asset_&amp;_open_positions'!$E:$M, 9, FALSE))),VLOOKUP(trading_client_detail!$F1529,'asset_&amp;_open_positions'!$E:$M, 9, FALSE),RIGHT(trading_client_detail!$F1529,LEN(trading_client_detail!$F1529)-1)))),"")</f>
        <v/>
      </c>
      <c r="B1529" t="str">
        <f>IF(AND(trading_client_detail!$A1529&lt;&gt;"",ROUND(trading_client_detail!$G1529,0)&lt;&gt;0),IF(OR(LEFT(trading_client_detail!$F1529,3)="USD",RIGHT(trading_client_detail!$F1529,3)="USD"),"",IF(NOT(ISERROR(VLOOKUP(trading_client_detail!$E1529,'asset_&amp;_open_positions'!$E:$M, 6, FALSE))),VLOOKUP(trading_client_detail!$E1529,'asset_&amp;_open_positions'!$E:$M, 6, FALSE),IF(NOT(ISERROR(VLOOKUP($A1529,'asset_&amp;_open_positions'!$E:$M, 6, FALSE))),VLOOKUP($A1529,'asset_&amp;_open_positions'!$E:$M, 6, FALSE),"ASSET"))),"")</f>
        <v/>
      </c>
      <c r="C1529" t="str">
        <f>IF(AND(trading_client_detail!$A1529&lt;&gt;"",ROUND(trading_client_detail!$G1529,0)&lt;&gt;0),IF(OR(LEFT(trading_client_detail!$F1529,3)="USD",RIGHT(trading_client_detail!$F1529,3)="USD"),"",IF(NOT(ISERROR(VLOOKUP(trading_client_detail!$E1529,'asset_&amp;_open_positions'!$E:$M, 6, FALSE))),VLOOKUP(trading_client_detail!$E1529,'asset_&amp;_open_positions'!$E:$M, 8, FALSE),IF(NOT(ISERROR(VLOOKUP($A1529,'asset_&amp;_open_positions'!$E:$M, 6, FALSE))),VLOOKUP($A1529,'asset_&amp;_open_positions'!$E:$M, 8, FALSE),1))),"")</f>
        <v/>
      </c>
      <c r="D1529" s="42" t="str">
        <f>IF(trading_client_detail!$A1529&lt;&gt;"",IF(OR(LEFT(trading_client_detail!$F1529,3)="USD",RIGHT(trading_client_detail!$F1529,3)="USD",LEFT(trading_client_detail!$F1529,3)="EUR",RIGHT(trading_client_detail!$F1529,3)="EUR"),"",trading_client_detail!$G1529),"")</f>
        <v/>
      </c>
    </row>
    <row r="1530" spans="1:4" x14ac:dyDescent="0.25">
      <c r="A1530" t="str">
        <f>IF(AND(trading_client_detail!$A1530&lt;&gt;"",ROUND(trading_client_detail!$G1530,0)&lt;&gt;0),IF(OR(LEFT(trading_client_detail!$F1530,3)="USD",RIGHT(trading_client_detail!$F1530,3)="USD",LEFT(trading_client_detail!$F1530,3)="EUR",RIGHT(trading_client_detail!$F1530,3)="EUR"),"",IF(NOT(ISERROR(VLOOKUP(trading_client_detail!$E1530,'asset_&amp;_open_positions'!$E:$M, 9, FALSE))),VLOOKUP(trading_client_detail!$E1530,'asset_&amp;_open_positions'!$E:$M, 9, FALSE),IF(NOT(ISERROR(VLOOKUP(trading_client_detail!$F1530,'asset_&amp;_open_positions'!$E:$M, 9, FALSE))),VLOOKUP(trading_client_detail!$F1530,'asset_&amp;_open_positions'!$E:$M, 9, FALSE),RIGHT(trading_client_detail!$F1530,LEN(trading_client_detail!$F1530)-1)))),"")</f>
        <v/>
      </c>
      <c r="B1530" t="str">
        <f>IF(AND(trading_client_detail!$A1530&lt;&gt;"",ROUND(trading_client_detail!$G1530,0)&lt;&gt;0),IF(OR(LEFT(trading_client_detail!$F1530,3)="USD",RIGHT(trading_client_detail!$F1530,3)="USD"),"",IF(NOT(ISERROR(VLOOKUP(trading_client_detail!$E1530,'asset_&amp;_open_positions'!$E:$M, 6, FALSE))),VLOOKUP(trading_client_detail!$E1530,'asset_&amp;_open_positions'!$E:$M, 6, FALSE),IF(NOT(ISERROR(VLOOKUP($A1530,'asset_&amp;_open_positions'!$E:$M, 6, FALSE))),VLOOKUP($A1530,'asset_&amp;_open_positions'!$E:$M, 6, FALSE),"ASSET"))),"")</f>
        <v/>
      </c>
      <c r="C1530" t="str">
        <f>IF(AND(trading_client_detail!$A1530&lt;&gt;"",ROUND(trading_client_detail!$G1530,0)&lt;&gt;0),IF(OR(LEFT(trading_client_detail!$F1530,3)="USD",RIGHT(trading_client_detail!$F1530,3)="USD"),"",IF(NOT(ISERROR(VLOOKUP(trading_client_detail!$E1530,'asset_&amp;_open_positions'!$E:$M, 6, FALSE))),VLOOKUP(trading_client_detail!$E1530,'asset_&amp;_open_positions'!$E:$M, 8, FALSE),IF(NOT(ISERROR(VLOOKUP($A1530,'asset_&amp;_open_positions'!$E:$M, 6, FALSE))),VLOOKUP($A1530,'asset_&amp;_open_positions'!$E:$M, 8, FALSE),1))),"")</f>
        <v/>
      </c>
      <c r="D1530" s="42" t="str">
        <f>IF(trading_client_detail!$A1530&lt;&gt;"",IF(OR(LEFT(trading_client_detail!$F1530,3)="USD",RIGHT(trading_client_detail!$F1530,3)="USD",LEFT(trading_client_detail!$F1530,3)="EUR",RIGHT(trading_client_detail!$F1530,3)="EUR"),"",trading_client_detail!$G1530),"")</f>
        <v/>
      </c>
    </row>
    <row r="1531" spans="1:4" x14ac:dyDescent="0.25">
      <c r="A1531" t="str">
        <f>IF(AND(trading_client_detail!$A1531&lt;&gt;"",ROUND(trading_client_detail!$G1531,0)&lt;&gt;0),IF(OR(LEFT(trading_client_detail!$F1531,3)="USD",RIGHT(trading_client_detail!$F1531,3)="USD",LEFT(trading_client_detail!$F1531,3)="EUR",RIGHT(trading_client_detail!$F1531,3)="EUR"),"",IF(NOT(ISERROR(VLOOKUP(trading_client_detail!$E1531,'asset_&amp;_open_positions'!$E:$M, 9, FALSE))),VLOOKUP(trading_client_detail!$E1531,'asset_&amp;_open_positions'!$E:$M, 9, FALSE),IF(NOT(ISERROR(VLOOKUP(trading_client_detail!$F1531,'asset_&amp;_open_positions'!$E:$M, 9, FALSE))),VLOOKUP(trading_client_detail!$F1531,'asset_&amp;_open_positions'!$E:$M, 9, FALSE),RIGHT(trading_client_detail!$F1531,LEN(trading_client_detail!$F1531)-1)))),"")</f>
        <v/>
      </c>
      <c r="B1531" t="str">
        <f>IF(AND(trading_client_detail!$A1531&lt;&gt;"",ROUND(trading_client_detail!$G1531,0)&lt;&gt;0),IF(OR(LEFT(trading_client_detail!$F1531,3)="USD",RIGHT(trading_client_detail!$F1531,3)="USD"),"",IF(NOT(ISERROR(VLOOKUP(trading_client_detail!$E1531,'asset_&amp;_open_positions'!$E:$M, 6, FALSE))),VLOOKUP(trading_client_detail!$E1531,'asset_&amp;_open_positions'!$E:$M, 6, FALSE),IF(NOT(ISERROR(VLOOKUP($A1531,'asset_&amp;_open_positions'!$E:$M, 6, FALSE))),VLOOKUP($A1531,'asset_&amp;_open_positions'!$E:$M, 6, FALSE),"ASSET"))),"")</f>
        <v/>
      </c>
      <c r="C1531" t="str">
        <f>IF(AND(trading_client_detail!$A1531&lt;&gt;"",ROUND(trading_client_detail!$G1531,0)&lt;&gt;0),IF(OR(LEFT(trading_client_detail!$F1531,3)="USD",RIGHT(trading_client_detail!$F1531,3)="USD"),"",IF(NOT(ISERROR(VLOOKUP(trading_client_detail!$E1531,'asset_&amp;_open_positions'!$E:$M, 6, FALSE))),VLOOKUP(trading_client_detail!$E1531,'asset_&amp;_open_positions'!$E:$M, 8, FALSE),IF(NOT(ISERROR(VLOOKUP($A1531,'asset_&amp;_open_positions'!$E:$M, 6, FALSE))),VLOOKUP($A1531,'asset_&amp;_open_positions'!$E:$M, 8, FALSE),1))),"")</f>
        <v/>
      </c>
      <c r="D1531" s="42" t="str">
        <f>IF(trading_client_detail!$A1531&lt;&gt;"",IF(OR(LEFT(trading_client_detail!$F1531,3)="USD",RIGHT(trading_client_detail!$F1531,3)="USD",LEFT(trading_client_detail!$F1531,3)="EUR",RIGHT(trading_client_detail!$F1531,3)="EUR"),"",trading_client_detail!$G1531),"")</f>
        <v/>
      </c>
    </row>
    <row r="1532" spans="1:4" x14ac:dyDescent="0.25">
      <c r="A1532" t="str">
        <f>IF(AND(trading_client_detail!$A1532&lt;&gt;"",ROUND(trading_client_detail!$G1532,0)&lt;&gt;0),IF(OR(LEFT(trading_client_detail!$F1532,3)="USD",RIGHT(trading_client_detail!$F1532,3)="USD",LEFT(trading_client_detail!$F1532,3)="EUR",RIGHT(trading_client_detail!$F1532,3)="EUR"),"",IF(NOT(ISERROR(VLOOKUP(trading_client_detail!$E1532,'asset_&amp;_open_positions'!$E:$M, 9, FALSE))),VLOOKUP(trading_client_detail!$E1532,'asset_&amp;_open_positions'!$E:$M, 9, FALSE),IF(NOT(ISERROR(VLOOKUP(trading_client_detail!$F1532,'asset_&amp;_open_positions'!$E:$M, 9, FALSE))),VLOOKUP(trading_client_detail!$F1532,'asset_&amp;_open_positions'!$E:$M, 9, FALSE),RIGHT(trading_client_detail!$F1532,LEN(trading_client_detail!$F1532)-1)))),"")</f>
        <v/>
      </c>
      <c r="B1532" t="str">
        <f>IF(AND(trading_client_detail!$A1532&lt;&gt;"",ROUND(trading_client_detail!$G1532,0)&lt;&gt;0),IF(OR(LEFT(trading_client_detail!$F1532,3)="USD",RIGHT(trading_client_detail!$F1532,3)="USD"),"",IF(NOT(ISERROR(VLOOKUP(trading_client_detail!$E1532,'asset_&amp;_open_positions'!$E:$M, 6, FALSE))),VLOOKUP(trading_client_detail!$E1532,'asset_&amp;_open_positions'!$E:$M, 6, FALSE),IF(NOT(ISERROR(VLOOKUP($A1532,'asset_&amp;_open_positions'!$E:$M, 6, FALSE))),VLOOKUP($A1532,'asset_&amp;_open_positions'!$E:$M, 6, FALSE),"ASSET"))),"")</f>
        <v/>
      </c>
      <c r="C1532" t="str">
        <f>IF(AND(trading_client_detail!$A1532&lt;&gt;"",ROUND(trading_client_detail!$G1532,0)&lt;&gt;0),IF(OR(LEFT(trading_client_detail!$F1532,3)="USD",RIGHT(trading_client_detail!$F1532,3)="USD"),"",IF(NOT(ISERROR(VLOOKUP(trading_client_detail!$E1532,'asset_&amp;_open_positions'!$E:$M, 6, FALSE))),VLOOKUP(trading_client_detail!$E1532,'asset_&amp;_open_positions'!$E:$M, 8, FALSE),IF(NOT(ISERROR(VLOOKUP($A1532,'asset_&amp;_open_positions'!$E:$M, 6, FALSE))),VLOOKUP($A1532,'asset_&amp;_open_positions'!$E:$M, 8, FALSE),1))),"")</f>
        <v/>
      </c>
      <c r="D1532" s="42" t="str">
        <f>IF(trading_client_detail!$A1532&lt;&gt;"",IF(OR(LEFT(trading_client_detail!$F1532,3)="USD",RIGHT(trading_client_detail!$F1532,3)="USD",LEFT(trading_client_detail!$F1532,3)="EUR",RIGHT(trading_client_detail!$F1532,3)="EUR"),"",trading_client_detail!$G1532),"")</f>
        <v/>
      </c>
    </row>
    <row r="1533" spans="1:4" x14ac:dyDescent="0.25">
      <c r="A1533" t="str">
        <f>IF(AND(trading_client_detail!$A1533&lt;&gt;"",ROUND(trading_client_detail!$G1533,0)&lt;&gt;0),IF(OR(LEFT(trading_client_detail!$F1533,3)="USD",RIGHT(trading_client_detail!$F1533,3)="USD",LEFT(trading_client_detail!$F1533,3)="EUR",RIGHT(trading_client_detail!$F1533,3)="EUR"),"",IF(NOT(ISERROR(VLOOKUP(trading_client_detail!$E1533,'asset_&amp;_open_positions'!$E:$M, 9, FALSE))),VLOOKUP(trading_client_detail!$E1533,'asset_&amp;_open_positions'!$E:$M, 9, FALSE),IF(NOT(ISERROR(VLOOKUP(trading_client_detail!$F1533,'asset_&amp;_open_positions'!$E:$M, 9, FALSE))),VLOOKUP(trading_client_detail!$F1533,'asset_&amp;_open_positions'!$E:$M, 9, FALSE),RIGHT(trading_client_detail!$F1533,LEN(trading_client_detail!$F1533)-1)))),"")</f>
        <v/>
      </c>
      <c r="B1533" t="str">
        <f>IF(AND(trading_client_detail!$A1533&lt;&gt;"",ROUND(trading_client_detail!$G1533,0)&lt;&gt;0),IF(OR(LEFT(trading_client_detail!$F1533,3)="USD",RIGHT(trading_client_detail!$F1533,3)="USD"),"",IF(NOT(ISERROR(VLOOKUP(trading_client_detail!$E1533,'asset_&amp;_open_positions'!$E:$M, 6, FALSE))),VLOOKUP(trading_client_detail!$E1533,'asset_&amp;_open_positions'!$E:$M, 6, FALSE),IF(NOT(ISERROR(VLOOKUP($A1533,'asset_&amp;_open_positions'!$E:$M, 6, FALSE))),VLOOKUP($A1533,'asset_&amp;_open_positions'!$E:$M, 6, FALSE),"ASSET"))),"")</f>
        <v/>
      </c>
      <c r="C1533" t="str">
        <f>IF(AND(trading_client_detail!$A1533&lt;&gt;"",ROUND(trading_client_detail!$G1533,0)&lt;&gt;0),IF(OR(LEFT(trading_client_detail!$F1533,3)="USD",RIGHT(trading_client_detail!$F1533,3)="USD"),"",IF(NOT(ISERROR(VLOOKUP(trading_client_detail!$E1533,'asset_&amp;_open_positions'!$E:$M, 6, FALSE))),VLOOKUP(trading_client_detail!$E1533,'asset_&amp;_open_positions'!$E:$M, 8, FALSE),IF(NOT(ISERROR(VLOOKUP($A1533,'asset_&amp;_open_positions'!$E:$M, 6, FALSE))),VLOOKUP($A1533,'asset_&amp;_open_positions'!$E:$M, 8, FALSE),1))),"")</f>
        <v/>
      </c>
      <c r="D1533" s="42" t="str">
        <f>IF(trading_client_detail!$A1533&lt;&gt;"",IF(OR(LEFT(trading_client_detail!$F1533,3)="USD",RIGHT(trading_client_detail!$F1533,3)="USD",LEFT(trading_client_detail!$F1533,3)="EUR",RIGHT(trading_client_detail!$F1533,3)="EUR"),"",trading_client_detail!$G1533),"")</f>
        <v/>
      </c>
    </row>
    <row r="1534" spans="1:4" x14ac:dyDescent="0.25">
      <c r="A1534" t="str">
        <f>IF(AND(trading_client_detail!$A1534&lt;&gt;"",ROUND(trading_client_detail!$G1534,0)&lt;&gt;0),IF(OR(LEFT(trading_client_detail!$F1534,3)="USD",RIGHT(trading_client_detail!$F1534,3)="USD",LEFT(trading_client_detail!$F1534,3)="EUR",RIGHT(trading_client_detail!$F1534,3)="EUR"),"",IF(NOT(ISERROR(VLOOKUP(trading_client_detail!$E1534,'asset_&amp;_open_positions'!$E:$M, 9, FALSE))),VLOOKUP(trading_client_detail!$E1534,'asset_&amp;_open_positions'!$E:$M, 9, FALSE),IF(NOT(ISERROR(VLOOKUP(trading_client_detail!$F1534,'asset_&amp;_open_positions'!$E:$M, 9, FALSE))),VLOOKUP(trading_client_detail!$F1534,'asset_&amp;_open_positions'!$E:$M, 9, FALSE),RIGHT(trading_client_detail!$F1534,LEN(trading_client_detail!$F1534)-1)))),"")</f>
        <v/>
      </c>
      <c r="B1534" t="str">
        <f>IF(AND(trading_client_detail!$A1534&lt;&gt;"",ROUND(trading_client_detail!$G1534,0)&lt;&gt;0),IF(OR(LEFT(trading_client_detail!$F1534,3)="USD",RIGHT(trading_client_detail!$F1534,3)="USD"),"",IF(NOT(ISERROR(VLOOKUP(trading_client_detail!$E1534,'asset_&amp;_open_positions'!$E:$M, 6, FALSE))),VLOOKUP(trading_client_detail!$E1534,'asset_&amp;_open_positions'!$E:$M, 6, FALSE),IF(NOT(ISERROR(VLOOKUP($A1534,'asset_&amp;_open_positions'!$E:$M, 6, FALSE))),VLOOKUP($A1534,'asset_&amp;_open_positions'!$E:$M, 6, FALSE),"ASSET"))),"")</f>
        <v/>
      </c>
      <c r="C1534" t="str">
        <f>IF(AND(trading_client_detail!$A1534&lt;&gt;"",ROUND(trading_client_detail!$G1534,0)&lt;&gt;0),IF(OR(LEFT(trading_client_detail!$F1534,3)="USD",RIGHT(trading_client_detail!$F1534,3)="USD"),"",IF(NOT(ISERROR(VLOOKUP(trading_client_detail!$E1534,'asset_&amp;_open_positions'!$E:$M, 6, FALSE))),VLOOKUP(trading_client_detail!$E1534,'asset_&amp;_open_positions'!$E:$M, 8, FALSE),IF(NOT(ISERROR(VLOOKUP($A1534,'asset_&amp;_open_positions'!$E:$M, 6, FALSE))),VLOOKUP($A1534,'asset_&amp;_open_positions'!$E:$M, 8, FALSE),1))),"")</f>
        <v/>
      </c>
      <c r="D1534" s="42" t="str">
        <f>IF(trading_client_detail!$A1534&lt;&gt;"",IF(OR(LEFT(trading_client_detail!$F1534,3)="USD",RIGHT(trading_client_detail!$F1534,3)="USD",LEFT(trading_client_detail!$F1534,3)="EUR",RIGHT(trading_client_detail!$F1534,3)="EUR"),"",trading_client_detail!$G1534),"")</f>
        <v/>
      </c>
    </row>
    <row r="1535" spans="1:4" x14ac:dyDescent="0.25">
      <c r="A1535" t="str">
        <f>IF(AND(trading_client_detail!$A1535&lt;&gt;"",ROUND(trading_client_detail!$G1535,0)&lt;&gt;0),IF(OR(LEFT(trading_client_detail!$F1535,3)="USD",RIGHT(trading_client_detail!$F1535,3)="USD",LEFT(trading_client_detail!$F1535,3)="EUR",RIGHT(trading_client_detail!$F1535,3)="EUR"),"",IF(NOT(ISERROR(VLOOKUP(trading_client_detail!$E1535,'asset_&amp;_open_positions'!$E:$M, 9, FALSE))),VLOOKUP(trading_client_detail!$E1535,'asset_&amp;_open_positions'!$E:$M, 9, FALSE),IF(NOT(ISERROR(VLOOKUP(trading_client_detail!$F1535,'asset_&amp;_open_positions'!$E:$M, 9, FALSE))),VLOOKUP(trading_client_detail!$F1535,'asset_&amp;_open_positions'!$E:$M, 9, FALSE),RIGHT(trading_client_detail!$F1535,LEN(trading_client_detail!$F1535)-1)))),"")</f>
        <v/>
      </c>
      <c r="B1535" t="str">
        <f>IF(AND(trading_client_detail!$A1535&lt;&gt;"",ROUND(trading_client_detail!$G1535,0)&lt;&gt;0),IF(OR(LEFT(trading_client_detail!$F1535,3)="USD",RIGHT(trading_client_detail!$F1535,3)="USD"),"",IF(NOT(ISERROR(VLOOKUP(trading_client_detail!$E1535,'asset_&amp;_open_positions'!$E:$M, 6, FALSE))),VLOOKUP(trading_client_detail!$E1535,'asset_&amp;_open_positions'!$E:$M, 6, FALSE),IF(NOT(ISERROR(VLOOKUP($A1535,'asset_&amp;_open_positions'!$E:$M, 6, FALSE))),VLOOKUP($A1535,'asset_&amp;_open_positions'!$E:$M, 6, FALSE),"ASSET"))),"")</f>
        <v/>
      </c>
      <c r="C1535" t="str">
        <f>IF(AND(trading_client_detail!$A1535&lt;&gt;"",ROUND(trading_client_detail!$G1535,0)&lt;&gt;0),IF(OR(LEFT(trading_client_detail!$F1535,3)="USD",RIGHT(trading_client_detail!$F1535,3)="USD"),"",IF(NOT(ISERROR(VLOOKUP(trading_client_detail!$E1535,'asset_&amp;_open_positions'!$E:$M, 6, FALSE))),VLOOKUP(trading_client_detail!$E1535,'asset_&amp;_open_positions'!$E:$M, 8, FALSE),IF(NOT(ISERROR(VLOOKUP($A1535,'asset_&amp;_open_positions'!$E:$M, 6, FALSE))),VLOOKUP($A1535,'asset_&amp;_open_positions'!$E:$M, 8, FALSE),1))),"")</f>
        <v/>
      </c>
      <c r="D1535" s="42" t="str">
        <f>IF(trading_client_detail!$A1535&lt;&gt;"",IF(OR(LEFT(trading_client_detail!$F1535,3)="USD",RIGHT(trading_client_detail!$F1535,3)="USD",LEFT(trading_client_detail!$F1535,3)="EUR",RIGHT(trading_client_detail!$F1535,3)="EUR"),"",trading_client_detail!$G1535),"")</f>
        <v/>
      </c>
    </row>
    <row r="1536" spans="1:4" x14ac:dyDescent="0.25">
      <c r="A1536" t="str">
        <f>IF(AND(trading_client_detail!$A1536&lt;&gt;"",ROUND(trading_client_detail!$G1536,0)&lt;&gt;0),IF(OR(LEFT(trading_client_detail!$F1536,3)="USD",RIGHT(trading_client_detail!$F1536,3)="USD",LEFT(trading_client_detail!$F1536,3)="EUR",RIGHT(trading_client_detail!$F1536,3)="EUR"),"",IF(NOT(ISERROR(VLOOKUP(trading_client_detail!$E1536,'asset_&amp;_open_positions'!$E:$M, 9, FALSE))),VLOOKUP(trading_client_detail!$E1536,'asset_&amp;_open_positions'!$E:$M, 9, FALSE),IF(NOT(ISERROR(VLOOKUP(trading_client_detail!$F1536,'asset_&amp;_open_positions'!$E:$M, 9, FALSE))),VLOOKUP(trading_client_detail!$F1536,'asset_&amp;_open_positions'!$E:$M, 9, FALSE),RIGHT(trading_client_detail!$F1536,LEN(trading_client_detail!$F1536)-1)))),"")</f>
        <v/>
      </c>
      <c r="B1536" t="str">
        <f>IF(AND(trading_client_detail!$A1536&lt;&gt;"",ROUND(trading_client_detail!$G1536,0)&lt;&gt;0),IF(OR(LEFT(trading_client_detail!$F1536,3)="USD",RIGHT(trading_client_detail!$F1536,3)="USD"),"",IF(NOT(ISERROR(VLOOKUP(trading_client_detail!$E1536,'asset_&amp;_open_positions'!$E:$M, 6, FALSE))),VLOOKUP(trading_client_detail!$E1536,'asset_&amp;_open_positions'!$E:$M, 6, FALSE),IF(NOT(ISERROR(VLOOKUP($A1536,'asset_&amp;_open_positions'!$E:$M, 6, FALSE))),VLOOKUP($A1536,'asset_&amp;_open_positions'!$E:$M, 6, FALSE),"ASSET"))),"")</f>
        <v/>
      </c>
      <c r="C1536" t="str">
        <f>IF(AND(trading_client_detail!$A1536&lt;&gt;"",ROUND(trading_client_detail!$G1536,0)&lt;&gt;0),IF(OR(LEFT(trading_client_detail!$F1536,3)="USD",RIGHT(trading_client_detail!$F1536,3)="USD"),"",IF(NOT(ISERROR(VLOOKUP(trading_client_detail!$E1536,'asset_&amp;_open_positions'!$E:$M, 6, FALSE))),VLOOKUP(trading_client_detail!$E1536,'asset_&amp;_open_positions'!$E:$M, 8, FALSE),IF(NOT(ISERROR(VLOOKUP($A1536,'asset_&amp;_open_positions'!$E:$M, 6, FALSE))),VLOOKUP($A1536,'asset_&amp;_open_positions'!$E:$M, 8, FALSE),1))),"")</f>
        <v/>
      </c>
      <c r="D1536" s="42" t="str">
        <f>IF(trading_client_detail!$A1536&lt;&gt;"",IF(OR(LEFT(trading_client_detail!$F1536,3)="USD",RIGHT(trading_client_detail!$F1536,3)="USD",LEFT(trading_client_detail!$F1536,3)="EUR",RIGHT(trading_client_detail!$F1536,3)="EUR"),"",trading_client_detail!$G1536),"")</f>
        <v/>
      </c>
    </row>
    <row r="1537" spans="1:4" x14ac:dyDescent="0.25">
      <c r="A1537" t="str">
        <f>IF(AND(trading_client_detail!$A1537&lt;&gt;"",ROUND(trading_client_detail!$G1537,0)&lt;&gt;0),IF(OR(LEFT(trading_client_detail!$F1537,3)="USD",RIGHT(trading_client_detail!$F1537,3)="USD",LEFT(trading_client_detail!$F1537,3)="EUR",RIGHT(trading_client_detail!$F1537,3)="EUR"),"",IF(NOT(ISERROR(VLOOKUP(trading_client_detail!$E1537,'asset_&amp;_open_positions'!$E:$M, 9, FALSE))),VLOOKUP(trading_client_detail!$E1537,'asset_&amp;_open_positions'!$E:$M, 9, FALSE),IF(NOT(ISERROR(VLOOKUP(trading_client_detail!$F1537,'asset_&amp;_open_positions'!$E:$M, 9, FALSE))),VLOOKUP(trading_client_detail!$F1537,'asset_&amp;_open_positions'!$E:$M, 9, FALSE),RIGHT(trading_client_detail!$F1537,LEN(trading_client_detail!$F1537)-1)))),"")</f>
        <v/>
      </c>
      <c r="B1537" t="str">
        <f>IF(AND(trading_client_detail!$A1537&lt;&gt;"",ROUND(trading_client_detail!$G1537,0)&lt;&gt;0),IF(OR(LEFT(trading_client_detail!$F1537,3)="USD",RIGHT(trading_client_detail!$F1537,3)="USD"),"",IF(NOT(ISERROR(VLOOKUP(trading_client_detail!$E1537,'asset_&amp;_open_positions'!$E:$M, 6, FALSE))),VLOOKUP(trading_client_detail!$E1537,'asset_&amp;_open_positions'!$E:$M, 6, FALSE),IF(NOT(ISERROR(VLOOKUP($A1537,'asset_&amp;_open_positions'!$E:$M, 6, FALSE))),VLOOKUP($A1537,'asset_&amp;_open_positions'!$E:$M, 6, FALSE),"ASSET"))),"")</f>
        <v/>
      </c>
      <c r="C1537" t="str">
        <f>IF(AND(trading_client_detail!$A1537&lt;&gt;"",ROUND(trading_client_detail!$G1537,0)&lt;&gt;0),IF(OR(LEFT(trading_client_detail!$F1537,3)="USD",RIGHT(trading_client_detail!$F1537,3)="USD"),"",IF(NOT(ISERROR(VLOOKUP(trading_client_detail!$E1537,'asset_&amp;_open_positions'!$E:$M, 6, FALSE))),VLOOKUP(trading_client_detail!$E1537,'asset_&amp;_open_positions'!$E:$M, 8, FALSE),IF(NOT(ISERROR(VLOOKUP($A1537,'asset_&amp;_open_positions'!$E:$M, 6, FALSE))),VLOOKUP($A1537,'asset_&amp;_open_positions'!$E:$M, 8, FALSE),1))),"")</f>
        <v/>
      </c>
      <c r="D1537" s="42" t="str">
        <f>IF(trading_client_detail!$A1537&lt;&gt;"",IF(OR(LEFT(trading_client_detail!$F1537,3)="USD",RIGHT(trading_client_detail!$F1537,3)="USD",LEFT(trading_client_detail!$F1537,3)="EUR",RIGHT(trading_client_detail!$F1537,3)="EUR"),"",trading_client_detail!$G1537),"")</f>
        <v/>
      </c>
    </row>
    <row r="1538" spans="1:4" x14ac:dyDescent="0.25">
      <c r="A1538" t="str">
        <f>IF(AND(trading_client_detail!$A1538&lt;&gt;"",ROUND(trading_client_detail!$G1538,0)&lt;&gt;0),IF(OR(LEFT(trading_client_detail!$F1538,3)="USD",RIGHT(trading_client_detail!$F1538,3)="USD",LEFT(trading_client_detail!$F1538,3)="EUR",RIGHT(trading_client_detail!$F1538,3)="EUR"),"",IF(NOT(ISERROR(VLOOKUP(trading_client_detail!$E1538,'asset_&amp;_open_positions'!$E:$M, 9, FALSE))),VLOOKUP(trading_client_detail!$E1538,'asset_&amp;_open_positions'!$E:$M, 9, FALSE),IF(NOT(ISERROR(VLOOKUP(trading_client_detail!$F1538,'asset_&amp;_open_positions'!$E:$M, 9, FALSE))),VLOOKUP(trading_client_detail!$F1538,'asset_&amp;_open_positions'!$E:$M, 9, FALSE),RIGHT(trading_client_detail!$F1538,LEN(trading_client_detail!$F1538)-1)))),"")</f>
        <v/>
      </c>
      <c r="B1538" t="str">
        <f>IF(AND(trading_client_detail!$A1538&lt;&gt;"",ROUND(trading_client_detail!$G1538,0)&lt;&gt;0),IF(OR(LEFT(trading_client_detail!$F1538,3)="USD",RIGHT(trading_client_detail!$F1538,3)="USD"),"",IF(NOT(ISERROR(VLOOKUP(trading_client_detail!$E1538,'asset_&amp;_open_positions'!$E:$M, 6, FALSE))),VLOOKUP(trading_client_detail!$E1538,'asset_&amp;_open_positions'!$E:$M, 6, FALSE),IF(NOT(ISERROR(VLOOKUP($A1538,'asset_&amp;_open_positions'!$E:$M, 6, FALSE))),VLOOKUP($A1538,'asset_&amp;_open_positions'!$E:$M, 6, FALSE),"ASSET"))),"")</f>
        <v/>
      </c>
      <c r="C1538" t="str">
        <f>IF(AND(trading_client_detail!$A1538&lt;&gt;"",ROUND(trading_client_detail!$G1538,0)&lt;&gt;0),IF(OR(LEFT(trading_client_detail!$F1538,3)="USD",RIGHT(trading_client_detail!$F1538,3)="USD"),"",IF(NOT(ISERROR(VLOOKUP(trading_client_detail!$E1538,'asset_&amp;_open_positions'!$E:$M, 6, FALSE))),VLOOKUP(trading_client_detail!$E1538,'asset_&amp;_open_positions'!$E:$M, 8, FALSE),IF(NOT(ISERROR(VLOOKUP($A1538,'asset_&amp;_open_positions'!$E:$M, 6, FALSE))),VLOOKUP($A1538,'asset_&amp;_open_positions'!$E:$M, 8, FALSE),1))),"")</f>
        <v/>
      </c>
      <c r="D1538" s="42" t="str">
        <f>IF(trading_client_detail!$A1538&lt;&gt;"",IF(OR(LEFT(trading_client_detail!$F1538,3)="USD",RIGHT(trading_client_detail!$F1538,3)="USD",LEFT(trading_client_detail!$F1538,3)="EUR",RIGHT(trading_client_detail!$F1538,3)="EUR"),"",trading_client_detail!$G1538),"")</f>
        <v/>
      </c>
    </row>
    <row r="1539" spans="1:4" x14ac:dyDescent="0.25">
      <c r="A1539" t="str">
        <f>IF(AND(trading_client_detail!$A1539&lt;&gt;"",ROUND(trading_client_detail!$G1539,0)&lt;&gt;0),IF(OR(LEFT(trading_client_detail!$F1539,3)="USD",RIGHT(trading_client_detail!$F1539,3)="USD",LEFT(trading_client_detail!$F1539,3)="EUR",RIGHT(trading_client_detail!$F1539,3)="EUR"),"",IF(NOT(ISERROR(VLOOKUP(trading_client_detail!$E1539,'asset_&amp;_open_positions'!$E:$M, 9, FALSE))),VLOOKUP(trading_client_detail!$E1539,'asset_&amp;_open_positions'!$E:$M, 9, FALSE),IF(NOT(ISERROR(VLOOKUP(trading_client_detail!$F1539,'asset_&amp;_open_positions'!$E:$M, 9, FALSE))),VLOOKUP(trading_client_detail!$F1539,'asset_&amp;_open_positions'!$E:$M, 9, FALSE),RIGHT(trading_client_detail!$F1539,LEN(trading_client_detail!$F1539)-1)))),"")</f>
        <v/>
      </c>
      <c r="B1539" t="str">
        <f>IF(AND(trading_client_detail!$A1539&lt;&gt;"",ROUND(trading_client_detail!$G1539,0)&lt;&gt;0),IF(OR(LEFT(trading_client_detail!$F1539,3)="USD",RIGHT(trading_client_detail!$F1539,3)="USD"),"",IF(NOT(ISERROR(VLOOKUP(trading_client_detail!$E1539,'asset_&amp;_open_positions'!$E:$M, 6, FALSE))),VLOOKUP(trading_client_detail!$E1539,'asset_&amp;_open_positions'!$E:$M, 6, FALSE),IF(NOT(ISERROR(VLOOKUP($A1539,'asset_&amp;_open_positions'!$E:$M, 6, FALSE))),VLOOKUP($A1539,'asset_&amp;_open_positions'!$E:$M, 6, FALSE),"ASSET"))),"")</f>
        <v/>
      </c>
      <c r="C1539" t="str">
        <f>IF(AND(trading_client_detail!$A1539&lt;&gt;"",ROUND(trading_client_detail!$G1539,0)&lt;&gt;0),IF(OR(LEFT(trading_client_detail!$F1539,3)="USD",RIGHT(trading_client_detail!$F1539,3)="USD"),"",IF(NOT(ISERROR(VLOOKUP(trading_client_detail!$E1539,'asset_&amp;_open_positions'!$E:$M, 6, FALSE))),VLOOKUP(trading_client_detail!$E1539,'asset_&amp;_open_positions'!$E:$M, 8, FALSE),IF(NOT(ISERROR(VLOOKUP($A1539,'asset_&amp;_open_positions'!$E:$M, 6, FALSE))),VLOOKUP($A1539,'asset_&amp;_open_positions'!$E:$M, 8, FALSE),1))),"")</f>
        <v/>
      </c>
      <c r="D1539" s="42" t="str">
        <f>IF(trading_client_detail!$A1539&lt;&gt;"",IF(OR(LEFT(trading_client_detail!$F1539,3)="USD",RIGHT(trading_client_detail!$F1539,3)="USD",LEFT(trading_client_detail!$F1539,3)="EUR",RIGHT(trading_client_detail!$F1539,3)="EUR"),"",trading_client_detail!$G1539),"")</f>
        <v/>
      </c>
    </row>
    <row r="1540" spans="1:4" x14ac:dyDescent="0.25">
      <c r="A1540" t="str">
        <f>IF(AND(trading_client_detail!$A1540&lt;&gt;"",ROUND(trading_client_detail!$G1540,0)&lt;&gt;0),IF(OR(LEFT(trading_client_detail!$F1540,3)="USD",RIGHT(trading_client_detail!$F1540,3)="USD",LEFT(trading_client_detail!$F1540,3)="EUR",RIGHT(trading_client_detail!$F1540,3)="EUR"),"",IF(NOT(ISERROR(VLOOKUP(trading_client_detail!$E1540,'asset_&amp;_open_positions'!$E:$M, 9, FALSE))),VLOOKUP(trading_client_detail!$E1540,'asset_&amp;_open_positions'!$E:$M, 9, FALSE),IF(NOT(ISERROR(VLOOKUP(trading_client_detail!$F1540,'asset_&amp;_open_positions'!$E:$M, 9, FALSE))),VLOOKUP(trading_client_detail!$F1540,'asset_&amp;_open_positions'!$E:$M, 9, FALSE),RIGHT(trading_client_detail!$F1540,LEN(trading_client_detail!$F1540)-1)))),"")</f>
        <v/>
      </c>
      <c r="B1540" t="str">
        <f>IF(AND(trading_client_detail!$A1540&lt;&gt;"",ROUND(trading_client_detail!$G1540,0)&lt;&gt;0),IF(OR(LEFT(trading_client_detail!$F1540,3)="USD",RIGHT(trading_client_detail!$F1540,3)="USD"),"",IF(NOT(ISERROR(VLOOKUP(trading_client_detail!$E1540,'asset_&amp;_open_positions'!$E:$M, 6, FALSE))),VLOOKUP(trading_client_detail!$E1540,'asset_&amp;_open_positions'!$E:$M, 6, FALSE),IF(NOT(ISERROR(VLOOKUP($A1540,'asset_&amp;_open_positions'!$E:$M, 6, FALSE))),VLOOKUP($A1540,'asset_&amp;_open_positions'!$E:$M, 6, FALSE),"ASSET"))),"")</f>
        <v/>
      </c>
      <c r="C1540" t="str">
        <f>IF(AND(trading_client_detail!$A1540&lt;&gt;"",ROUND(trading_client_detail!$G1540,0)&lt;&gt;0),IF(OR(LEFT(trading_client_detail!$F1540,3)="USD",RIGHT(trading_client_detail!$F1540,3)="USD"),"",IF(NOT(ISERROR(VLOOKUP(trading_client_detail!$E1540,'asset_&amp;_open_positions'!$E:$M, 6, FALSE))),VLOOKUP(trading_client_detail!$E1540,'asset_&amp;_open_positions'!$E:$M, 8, FALSE),IF(NOT(ISERROR(VLOOKUP($A1540,'asset_&amp;_open_positions'!$E:$M, 6, FALSE))),VLOOKUP($A1540,'asset_&amp;_open_positions'!$E:$M, 8, FALSE),1))),"")</f>
        <v/>
      </c>
      <c r="D1540" s="42" t="str">
        <f>IF(trading_client_detail!$A1540&lt;&gt;"",IF(OR(LEFT(trading_client_detail!$F1540,3)="USD",RIGHT(trading_client_detail!$F1540,3)="USD",LEFT(trading_client_detail!$F1540,3)="EUR",RIGHT(trading_client_detail!$F1540,3)="EUR"),"",trading_client_detail!$G1540),"")</f>
        <v/>
      </c>
    </row>
    <row r="1541" spans="1:4" x14ac:dyDescent="0.25">
      <c r="A1541" t="str">
        <f>IF(AND(trading_client_detail!$A1541&lt;&gt;"",ROUND(trading_client_detail!$G1541,0)&lt;&gt;0),IF(OR(LEFT(trading_client_detail!$F1541,3)="USD",RIGHT(trading_client_detail!$F1541,3)="USD",LEFT(trading_client_detail!$F1541,3)="EUR",RIGHT(trading_client_detail!$F1541,3)="EUR"),"",IF(NOT(ISERROR(VLOOKUP(trading_client_detail!$E1541,'asset_&amp;_open_positions'!$E:$M, 9, FALSE))),VLOOKUP(trading_client_detail!$E1541,'asset_&amp;_open_positions'!$E:$M, 9, FALSE),IF(NOT(ISERROR(VLOOKUP(trading_client_detail!$F1541,'asset_&amp;_open_positions'!$E:$M, 9, FALSE))),VLOOKUP(trading_client_detail!$F1541,'asset_&amp;_open_positions'!$E:$M, 9, FALSE),RIGHT(trading_client_detail!$F1541,LEN(trading_client_detail!$F1541)-1)))),"")</f>
        <v/>
      </c>
      <c r="B1541" t="str">
        <f>IF(AND(trading_client_detail!$A1541&lt;&gt;"",ROUND(trading_client_detail!$G1541,0)&lt;&gt;0),IF(OR(LEFT(trading_client_detail!$F1541,3)="USD",RIGHT(trading_client_detail!$F1541,3)="USD"),"",IF(NOT(ISERROR(VLOOKUP(trading_client_detail!$E1541,'asset_&amp;_open_positions'!$E:$M, 6, FALSE))),VLOOKUP(trading_client_detail!$E1541,'asset_&amp;_open_positions'!$E:$M, 6, FALSE),IF(NOT(ISERROR(VLOOKUP($A1541,'asset_&amp;_open_positions'!$E:$M, 6, FALSE))),VLOOKUP($A1541,'asset_&amp;_open_positions'!$E:$M, 6, FALSE),"ASSET"))),"")</f>
        <v/>
      </c>
      <c r="C1541" t="str">
        <f>IF(AND(trading_client_detail!$A1541&lt;&gt;"",ROUND(trading_client_detail!$G1541,0)&lt;&gt;0),IF(OR(LEFT(trading_client_detail!$F1541,3)="USD",RIGHT(trading_client_detail!$F1541,3)="USD"),"",IF(NOT(ISERROR(VLOOKUP(trading_client_detail!$E1541,'asset_&amp;_open_positions'!$E:$M, 6, FALSE))),VLOOKUP(trading_client_detail!$E1541,'asset_&amp;_open_positions'!$E:$M, 8, FALSE),IF(NOT(ISERROR(VLOOKUP($A1541,'asset_&amp;_open_positions'!$E:$M, 6, FALSE))),VLOOKUP($A1541,'asset_&amp;_open_positions'!$E:$M, 8, FALSE),1))),"")</f>
        <v/>
      </c>
      <c r="D1541" s="42" t="str">
        <f>IF(trading_client_detail!$A1541&lt;&gt;"",IF(OR(LEFT(trading_client_detail!$F1541,3)="USD",RIGHT(trading_client_detail!$F1541,3)="USD",LEFT(trading_client_detail!$F1541,3)="EUR",RIGHT(trading_client_detail!$F1541,3)="EUR"),"",trading_client_detail!$G1541),"")</f>
        <v/>
      </c>
    </row>
    <row r="1542" spans="1:4" x14ac:dyDescent="0.25">
      <c r="A1542" t="str">
        <f>IF(AND(trading_client_detail!$A1542&lt;&gt;"",ROUND(trading_client_detail!$G1542,0)&lt;&gt;0),IF(OR(LEFT(trading_client_detail!$F1542,3)="USD",RIGHT(trading_client_detail!$F1542,3)="USD",LEFT(trading_client_detail!$F1542,3)="EUR",RIGHT(trading_client_detail!$F1542,3)="EUR"),"",IF(NOT(ISERROR(VLOOKUP(trading_client_detail!$E1542,'asset_&amp;_open_positions'!$E:$M, 9, FALSE))),VLOOKUP(trading_client_detail!$E1542,'asset_&amp;_open_positions'!$E:$M, 9, FALSE),IF(NOT(ISERROR(VLOOKUP(trading_client_detail!$F1542,'asset_&amp;_open_positions'!$E:$M, 9, FALSE))),VLOOKUP(trading_client_detail!$F1542,'asset_&amp;_open_positions'!$E:$M, 9, FALSE),RIGHT(trading_client_detail!$F1542,LEN(trading_client_detail!$F1542)-1)))),"")</f>
        <v/>
      </c>
      <c r="B1542" t="str">
        <f>IF(AND(trading_client_detail!$A1542&lt;&gt;"",ROUND(trading_client_detail!$G1542,0)&lt;&gt;0),IF(OR(LEFT(trading_client_detail!$F1542,3)="USD",RIGHT(trading_client_detail!$F1542,3)="USD"),"",IF(NOT(ISERROR(VLOOKUP(trading_client_detail!$E1542,'asset_&amp;_open_positions'!$E:$M, 6, FALSE))),VLOOKUP(trading_client_detail!$E1542,'asset_&amp;_open_positions'!$E:$M, 6, FALSE),IF(NOT(ISERROR(VLOOKUP($A1542,'asset_&amp;_open_positions'!$E:$M, 6, FALSE))),VLOOKUP($A1542,'asset_&amp;_open_positions'!$E:$M, 6, FALSE),"ASSET"))),"")</f>
        <v/>
      </c>
      <c r="C1542" t="str">
        <f>IF(AND(trading_client_detail!$A1542&lt;&gt;"",ROUND(trading_client_detail!$G1542,0)&lt;&gt;0),IF(OR(LEFT(trading_client_detail!$F1542,3)="USD",RIGHT(trading_client_detail!$F1542,3)="USD"),"",IF(NOT(ISERROR(VLOOKUP(trading_client_detail!$E1542,'asset_&amp;_open_positions'!$E:$M, 6, FALSE))),VLOOKUP(trading_client_detail!$E1542,'asset_&amp;_open_positions'!$E:$M, 8, FALSE),IF(NOT(ISERROR(VLOOKUP($A1542,'asset_&amp;_open_positions'!$E:$M, 6, FALSE))),VLOOKUP($A1542,'asset_&amp;_open_positions'!$E:$M, 8, FALSE),1))),"")</f>
        <v/>
      </c>
      <c r="D1542" s="42" t="str">
        <f>IF(trading_client_detail!$A1542&lt;&gt;"",IF(OR(LEFT(trading_client_detail!$F1542,3)="USD",RIGHT(trading_client_detail!$F1542,3)="USD",LEFT(trading_client_detail!$F1542,3)="EUR",RIGHT(trading_client_detail!$F1542,3)="EUR"),"",trading_client_detail!$G1542),"")</f>
        <v/>
      </c>
    </row>
    <row r="1543" spans="1:4" x14ac:dyDescent="0.25">
      <c r="A1543" t="str">
        <f>IF(AND(trading_client_detail!$A1543&lt;&gt;"",ROUND(trading_client_detail!$G1543,0)&lt;&gt;0),IF(OR(LEFT(trading_client_detail!$F1543,3)="USD",RIGHT(trading_client_detail!$F1543,3)="USD",LEFT(trading_client_detail!$F1543,3)="EUR",RIGHT(trading_client_detail!$F1543,3)="EUR"),"",IF(NOT(ISERROR(VLOOKUP(trading_client_detail!$E1543,'asset_&amp;_open_positions'!$E:$M, 9, FALSE))),VLOOKUP(trading_client_detail!$E1543,'asset_&amp;_open_positions'!$E:$M, 9, FALSE),IF(NOT(ISERROR(VLOOKUP(trading_client_detail!$F1543,'asset_&amp;_open_positions'!$E:$M, 9, FALSE))),VLOOKUP(trading_client_detail!$F1543,'asset_&amp;_open_positions'!$E:$M, 9, FALSE),RIGHT(trading_client_detail!$F1543,LEN(trading_client_detail!$F1543)-1)))),"")</f>
        <v/>
      </c>
      <c r="B1543" t="str">
        <f>IF(AND(trading_client_detail!$A1543&lt;&gt;"",ROUND(trading_client_detail!$G1543,0)&lt;&gt;0),IF(OR(LEFT(trading_client_detail!$F1543,3)="USD",RIGHT(trading_client_detail!$F1543,3)="USD"),"",IF(NOT(ISERROR(VLOOKUP(trading_client_detail!$E1543,'asset_&amp;_open_positions'!$E:$M, 6, FALSE))),VLOOKUP(trading_client_detail!$E1543,'asset_&amp;_open_positions'!$E:$M, 6, FALSE),IF(NOT(ISERROR(VLOOKUP($A1543,'asset_&amp;_open_positions'!$E:$M, 6, FALSE))),VLOOKUP($A1543,'asset_&amp;_open_positions'!$E:$M, 6, FALSE),"ASSET"))),"")</f>
        <v/>
      </c>
      <c r="C1543" t="str">
        <f>IF(AND(trading_client_detail!$A1543&lt;&gt;"",ROUND(trading_client_detail!$G1543,0)&lt;&gt;0),IF(OR(LEFT(trading_client_detail!$F1543,3)="USD",RIGHT(trading_client_detail!$F1543,3)="USD"),"",IF(NOT(ISERROR(VLOOKUP(trading_client_detail!$E1543,'asset_&amp;_open_positions'!$E:$M, 6, FALSE))),VLOOKUP(trading_client_detail!$E1543,'asset_&amp;_open_positions'!$E:$M, 8, FALSE),IF(NOT(ISERROR(VLOOKUP($A1543,'asset_&amp;_open_positions'!$E:$M, 6, FALSE))),VLOOKUP($A1543,'asset_&amp;_open_positions'!$E:$M, 8, FALSE),1))),"")</f>
        <v/>
      </c>
      <c r="D1543" s="42" t="str">
        <f>IF(trading_client_detail!$A1543&lt;&gt;"",IF(OR(LEFT(trading_client_detail!$F1543,3)="USD",RIGHT(trading_client_detail!$F1543,3)="USD",LEFT(trading_client_detail!$F1543,3)="EUR",RIGHT(trading_client_detail!$F1543,3)="EUR"),"",trading_client_detail!$G1543),"")</f>
        <v/>
      </c>
    </row>
    <row r="1544" spans="1:4" x14ac:dyDescent="0.25">
      <c r="A1544" t="str">
        <f>IF(AND(trading_client_detail!$A1544&lt;&gt;"",ROUND(trading_client_detail!$G1544,0)&lt;&gt;0),IF(OR(LEFT(trading_client_detail!$F1544,3)="USD",RIGHT(trading_client_detail!$F1544,3)="USD",LEFT(trading_client_detail!$F1544,3)="EUR",RIGHT(trading_client_detail!$F1544,3)="EUR"),"",IF(NOT(ISERROR(VLOOKUP(trading_client_detail!$E1544,'asset_&amp;_open_positions'!$E:$M, 9, FALSE))),VLOOKUP(trading_client_detail!$E1544,'asset_&amp;_open_positions'!$E:$M, 9, FALSE),IF(NOT(ISERROR(VLOOKUP(trading_client_detail!$F1544,'asset_&amp;_open_positions'!$E:$M, 9, FALSE))),VLOOKUP(trading_client_detail!$F1544,'asset_&amp;_open_positions'!$E:$M, 9, FALSE),RIGHT(trading_client_detail!$F1544,LEN(trading_client_detail!$F1544)-1)))),"")</f>
        <v/>
      </c>
      <c r="B1544" t="str">
        <f>IF(AND(trading_client_detail!$A1544&lt;&gt;"",ROUND(trading_client_detail!$G1544,0)&lt;&gt;0),IF(OR(LEFT(trading_client_detail!$F1544,3)="USD",RIGHT(trading_client_detail!$F1544,3)="USD"),"",IF(NOT(ISERROR(VLOOKUP(trading_client_detail!$E1544,'asset_&amp;_open_positions'!$E:$M, 6, FALSE))),VLOOKUP(trading_client_detail!$E1544,'asset_&amp;_open_positions'!$E:$M, 6, FALSE),IF(NOT(ISERROR(VLOOKUP($A1544,'asset_&amp;_open_positions'!$E:$M, 6, FALSE))),VLOOKUP($A1544,'asset_&amp;_open_positions'!$E:$M, 6, FALSE),"ASSET"))),"")</f>
        <v/>
      </c>
      <c r="C1544" t="str">
        <f>IF(AND(trading_client_detail!$A1544&lt;&gt;"",ROUND(trading_client_detail!$G1544,0)&lt;&gt;0),IF(OR(LEFT(trading_client_detail!$F1544,3)="USD",RIGHT(trading_client_detail!$F1544,3)="USD"),"",IF(NOT(ISERROR(VLOOKUP(trading_client_detail!$E1544,'asset_&amp;_open_positions'!$E:$M, 6, FALSE))),VLOOKUP(trading_client_detail!$E1544,'asset_&amp;_open_positions'!$E:$M, 8, FALSE),IF(NOT(ISERROR(VLOOKUP($A1544,'asset_&amp;_open_positions'!$E:$M, 6, FALSE))),VLOOKUP($A1544,'asset_&amp;_open_positions'!$E:$M, 8, FALSE),1))),"")</f>
        <v/>
      </c>
      <c r="D1544" s="42" t="str">
        <f>IF(trading_client_detail!$A1544&lt;&gt;"",IF(OR(LEFT(trading_client_detail!$F1544,3)="USD",RIGHT(trading_client_detail!$F1544,3)="USD",LEFT(trading_client_detail!$F1544,3)="EUR",RIGHT(trading_client_detail!$F1544,3)="EUR"),"",trading_client_detail!$G1544),"")</f>
        <v/>
      </c>
    </row>
    <row r="1545" spans="1:4" x14ac:dyDescent="0.25">
      <c r="A1545" t="str">
        <f>IF(AND(trading_client_detail!$A1545&lt;&gt;"",ROUND(trading_client_detail!$G1545,0)&lt;&gt;0),IF(OR(LEFT(trading_client_detail!$F1545,3)="USD",RIGHT(trading_client_detail!$F1545,3)="USD",LEFT(trading_client_detail!$F1545,3)="EUR",RIGHT(trading_client_detail!$F1545,3)="EUR"),"",IF(NOT(ISERROR(VLOOKUP(trading_client_detail!$E1545,'asset_&amp;_open_positions'!$E:$M, 9, FALSE))),VLOOKUP(trading_client_detail!$E1545,'asset_&amp;_open_positions'!$E:$M, 9, FALSE),IF(NOT(ISERROR(VLOOKUP(trading_client_detail!$F1545,'asset_&amp;_open_positions'!$E:$M, 9, FALSE))),VLOOKUP(trading_client_detail!$F1545,'asset_&amp;_open_positions'!$E:$M, 9, FALSE),RIGHT(trading_client_detail!$F1545,LEN(trading_client_detail!$F1545)-1)))),"")</f>
        <v/>
      </c>
      <c r="B1545" t="str">
        <f>IF(AND(trading_client_detail!$A1545&lt;&gt;"",ROUND(trading_client_detail!$G1545,0)&lt;&gt;0),IF(OR(LEFT(trading_client_detail!$F1545,3)="USD",RIGHT(trading_client_detail!$F1545,3)="USD"),"",IF(NOT(ISERROR(VLOOKUP(trading_client_detail!$E1545,'asset_&amp;_open_positions'!$E:$M, 6, FALSE))),VLOOKUP(trading_client_detail!$E1545,'asset_&amp;_open_positions'!$E:$M, 6, FALSE),IF(NOT(ISERROR(VLOOKUP($A1545,'asset_&amp;_open_positions'!$E:$M, 6, FALSE))),VLOOKUP($A1545,'asset_&amp;_open_positions'!$E:$M, 6, FALSE),"ASSET"))),"")</f>
        <v/>
      </c>
      <c r="C1545" t="str">
        <f>IF(AND(trading_client_detail!$A1545&lt;&gt;"",ROUND(trading_client_detail!$G1545,0)&lt;&gt;0),IF(OR(LEFT(trading_client_detail!$F1545,3)="USD",RIGHT(trading_client_detail!$F1545,3)="USD"),"",IF(NOT(ISERROR(VLOOKUP(trading_client_detail!$E1545,'asset_&amp;_open_positions'!$E:$M, 6, FALSE))),VLOOKUP(trading_client_detail!$E1545,'asset_&amp;_open_positions'!$E:$M, 8, FALSE),IF(NOT(ISERROR(VLOOKUP($A1545,'asset_&amp;_open_positions'!$E:$M, 6, FALSE))),VLOOKUP($A1545,'asset_&amp;_open_positions'!$E:$M, 8, FALSE),1))),"")</f>
        <v/>
      </c>
      <c r="D1545" s="42" t="str">
        <f>IF(trading_client_detail!$A1545&lt;&gt;"",IF(OR(LEFT(trading_client_detail!$F1545,3)="USD",RIGHT(trading_client_detail!$F1545,3)="USD",LEFT(trading_client_detail!$F1545,3)="EUR",RIGHT(trading_client_detail!$F1545,3)="EUR"),"",trading_client_detail!$G1545),"")</f>
        <v/>
      </c>
    </row>
    <row r="1546" spans="1:4" x14ac:dyDescent="0.25">
      <c r="A1546" t="str">
        <f>IF(AND(trading_client_detail!$A1546&lt;&gt;"",ROUND(trading_client_detail!$G1546,0)&lt;&gt;0),IF(OR(LEFT(trading_client_detail!$F1546,3)="USD",RIGHT(trading_client_detail!$F1546,3)="USD",LEFT(trading_client_detail!$F1546,3)="EUR",RIGHT(trading_client_detail!$F1546,3)="EUR"),"",IF(NOT(ISERROR(VLOOKUP(trading_client_detail!$E1546,'asset_&amp;_open_positions'!$E:$M, 9, FALSE))),VLOOKUP(trading_client_detail!$E1546,'asset_&amp;_open_positions'!$E:$M, 9, FALSE),IF(NOT(ISERROR(VLOOKUP(trading_client_detail!$F1546,'asset_&amp;_open_positions'!$E:$M, 9, FALSE))),VLOOKUP(trading_client_detail!$F1546,'asset_&amp;_open_positions'!$E:$M, 9, FALSE),RIGHT(trading_client_detail!$F1546,LEN(trading_client_detail!$F1546)-1)))),"")</f>
        <v/>
      </c>
      <c r="B1546" t="str">
        <f>IF(AND(trading_client_detail!$A1546&lt;&gt;"",ROUND(trading_client_detail!$G1546,0)&lt;&gt;0),IF(OR(LEFT(trading_client_detail!$F1546,3)="USD",RIGHT(trading_client_detail!$F1546,3)="USD"),"",IF(NOT(ISERROR(VLOOKUP(trading_client_detail!$E1546,'asset_&amp;_open_positions'!$E:$M, 6, FALSE))),VLOOKUP(trading_client_detail!$E1546,'asset_&amp;_open_positions'!$E:$M, 6, FALSE),IF(NOT(ISERROR(VLOOKUP($A1546,'asset_&amp;_open_positions'!$E:$M, 6, FALSE))),VLOOKUP($A1546,'asset_&amp;_open_positions'!$E:$M, 6, FALSE),"ASSET"))),"")</f>
        <v/>
      </c>
      <c r="C1546" t="str">
        <f>IF(AND(trading_client_detail!$A1546&lt;&gt;"",ROUND(trading_client_detail!$G1546,0)&lt;&gt;0),IF(OR(LEFT(trading_client_detail!$F1546,3)="USD",RIGHT(trading_client_detail!$F1546,3)="USD"),"",IF(NOT(ISERROR(VLOOKUP(trading_client_detail!$E1546,'asset_&amp;_open_positions'!$E:$M, 6, FALSE))),VLOOKUP(trading_client_detail!$E1546,'asset_&amp;_open_positions'!$E:$M, 8, FALSE),IF(NOT(ISERROR(VLOOKUP($A1546,'asset_&amp;_open_positions'!$E:$M, 6, FALSE))),VLOOKUP($A1546,'asset_&amp;_open_positions'!$E:$M, 8, FALSE),1))),"")</f>
        <v/>
      </c>
      <c r="D1546" s="42" t="str">
        <f>IF(trading_client_detail!$A1546&lt;&gt;"",IF(OR(LEFT(trading_client_detail!$F1546,3)="USD",RIGHT(trading_client_detail!$F1546,3)="USD",LEFT(trading_client_detail!$F1546,3)="EUR",RIGHT(trading_client_detail!$F1546,3)="EUR"),"",trading_client_detail!$G1546),"")</f>
        <v/>
      </c>
    </row>
    <row r="1547" spans="1:4" x14ac:dyDescent="0.25">
      <c r="A1547" t="str">
        <f>IF(AND(trading_client_detail!$A1547&lt;&gt;"",ROUND(trading_client_detail!$G1547,0)&lt;&gt;0),IF(OR(LEFT(trading_client_detail!$F1547,3)="USD",RIGHT(trading_client_detail!$F1547,3)="USD",LEFT(trading_client_detail!$F1547,3)="EUR",RIGHT(trading_client_detail!$F1547,3)="EUR"),"",IF(NOT(ISERROR(VLOOKUP(trading_client_detail!$E1547,'asset_&amp;_open_positions'!$E:$M, 9, FALSE))),VLOOKUP(trading_client_detail!$E1547,'asset_&amp;_open_positions'!$E:$M, 9, FALSE),IF(NOT(ISERROR(VLOOKUP(trading_client_detail!$F1547,'asset_&amp;_open_positions'!$E:$M, 9, FALSE))),VLOOKUP(trading_client_detail!$F1547,'asset_&amp;_open_positions'!$E:$M, 9, FALSE),RIGHT(trading_client_detail!$F1547,LEN(trading_client_detail!$F1547)-1)))),"")</f>
        <v/>
      </c>
      <c r="B1547" t="str">
        <f>IF(AND(trading_client_detail!$A1547&lt;&gt;"",ROUND(trading_client_detail!$G1547,0)&lt;&gt;0),IF(OR(LEFT(trading_client_detail!$F1547,3)="USD",RIGHT(trading_client_detail!$F1547,3)="USD"),"",IF(NOT(ISERROR(VLOOKUP(trading_client_detail!$E1547,'asset_&amp;_open_positions'!$E:$M, 6, FALSE))),VLOOKUP(trading_client_detail!$E1547,'asset_&amp;_open_positions'!$E:$M, 6, FALSE),IF(NOT(ISERROR(VLOOKUP($A1547,'asset_&amp;_open_positions'!$E:$M, 6, FALSE))),VLOOKUP($A1547,'asset_&amp;_open_positions'!$E:$M, 6, FALSE),"ASSET"))),"")</f>
        <v/>
      </c>
      <c r="C1547" t="str">
        <f>IF(AND(trading_client_detail!$A1547&lt;&gt;"",ROUND(trading_client_detail!$G1547,0)&lt;&gt;0),IF(OR(LEFT(trading_client_detail!$F1547,3)="USD",RIGHT(trading_client_detail!$F1547,3)="USD"),"",IF(NOT(ISERROR(VLOOKUP(trading_client_detail!$E1547,'asset_&amp;_open_positions'!$E:$M, 6, FALSE))),VLOOKUP(trading_client_detail!$E1547,'asset_&amp;_open_positions'!$E:$M, 8, FALSE),IF(NOT(ISERROR(VLOOKUP($A1547,'asset_&amp;_open_positions'!$E:$M, 6, FALSE))),VLOOKUP($A1547,'asset_&amp;_open_positions'!$E:$M, 8, FALSE),1))),"")</f>
        <v/>
      </c>
      <c r="D1547" s="42" t="str">
        <f>IF(trading_client_detail!$A1547&lt;&gt;"",IF(OR(LEFT(trading_client_detail!$F1547,3)="USD",RIGHT(trading_client_detail!$F1547,3)="USD",LEFT(trading_client_detail!$F1547,3)="EUR",RIGHT(trading_client_detail!$F1547,3)="EUR"),"",trading_client_detail!$G1547),"")</f>
        <v/>
      </c>
    </row>
    <row r="1548" spans="1:4" x14ac:dyDescent="0.25">
      <c r="A1548" t="str">
        <f>IF(AND(trading_client_detail!$A1548&lt;&gt;"",ROUND(trading_client_detail!$G1548,0)&lt;&gt;0),IF(OR(LEFT(trading_client_detail!$F1548,3)="USD",RIGHT(trading_client_detail!$F1548,3)="USD",LEFT(trading_client_detail!$F1548,3)="EUR",RIGHT(trading_client_detail!$F1548,3)="EUR"),"",IF(NOT(ISERROR(VLOOKUP(trading_client_detail!$E1548,'asset_&amp;_open_positions'!$E:$M, 9, FALSE))),VLOOKUP(trading_client_detail!$E1548,'asset_&amp;_open_positions'!$E:$M, 9, FALSE),IF(NOT(ISERROR(VLOOKUP(trading_client_detail!$F1548,'asset_&amp;_open_positions'!$E:$M, 9, FALSE))),VLOOKUP(trading_client_detail!$F1548,'asset_&amp;_open_positions'!$E:$M, 9, FALSE),RIGHT(trading_client_detail!$F1548,LEN(trading_client_detail!$F1548)-1)))),"")</f>
        <v/>
      </c>
      <c r="B1548" t="str">
        <f>IF(AND(trading_client_detail!$A1548&lt;&gt;"",ROUND(trading_client_detail!$G1548,0)&lt;&gt;0),IF(OR(LEFT(trading_client_detail!$F1548,3)="USD",RIGHT(trading_client_detail!$F1548,3)="USD"),"",IF(NOT(ISERROR(VLOOKUP(trading_client_detail!$E1548,'asset_&amp;_open_positions'!$E:$M, 6, FALSE))),VLOOKUP(trading_client_detail!$E1548,'asset_&amp;_open_positions'!$E:$M, 6, FALSE),IF(NOT(ISERROR(VLOOKUP($A1548,'asset_&amp;_open_positions'!$E:$M, 6, FALSE))),VLOOKUP($A1548,'asset_&amp;_open_positions'!$E:$M, 6, FALSE),"ASSET"))),"")</f>
        <v/>
      </c>
      <c r="C1548" t="str">
        <f>IF(AND(trading_client_detail!$A1548&lt;&gt;"",ROUND(trading_client_detail!$G1548,0)&lt;&gt;0),IF(OR(LEFT(trading_client_detail!$F1548,3)="USD",RIGHT(trading_client_detail!$F1548,3)="USD"),"",IF(NOT(ISERROR(VLOOKUP(trading_client_detail!$E1548,'asset_&amp;_open_positions'!$E:$M, 6, FALSE))),VLOOKUP(trading_client_detail!$E1548,'asset_&amp;_open_positions'!$E:$M, 8, FALSE),IF(NOT(ISERROR(VLOOKUP($A1548,'asset_&amp;_open_positions'!$E:$M, 6, FALSE))),VLOOKUP($A1548,'asset_&amp;_open_positions'!$E:$M, 8, FALSE),1))),"")</f>
        <v/>
      </c>
      <c r="D1548" s="42" t="str">
        <f>IF(trading_client_detail!$A1548&lt;&gt;"",IF(OR(LEFT(trading_client_detail!$F1548,3)="USD",RIGHT(trading_client_detail!$F1548,3)="USD",LEFT(trading_client_detail!$F1548,3)="EUR",RIGHT(trading_client_detail!$F1548,3)="EUR"),"",trading_client_detail!$G1548),"")</f>
        <v/>
      </c>
    </row>
    <row r="1549" spans="1:4" x14ac:dyDescent="0.25">
      <c r="A1549" t="str">
        <f>IF(AND(trading_client_detail!$A1549&lt;&gt;"",ROUND(trading_client_detail!$G1549,0)&lt;&gt;0),IF(OR(LEFT(trading_client_detail!$F1549,3)="USD",RIGHT(trading_client_detail!$F1549,3)="USD",LEFT(trading_client_detail!$F1549,3)="EUR",RIGHT(trading_client_detail!$F1549,3)="EUR"),"",IF(NOT(ISERROR(VLOOKUP(trading_client_detail!$E1549,'asset_&amp;_open_positions'!$E:$M, 9, FALSE))),VLOOKUP(trading_client_detail!$E1549,'asset_&amp;_open_positions'!$E:$M, 9, FALSE),IF(NOT(ISERROR(VLOOKUP(trading_client_detail!$F1549,'asset_&amp;_open_positions'!$E:$M, 9, FALSE))),VLOOKUP(trading_client_detail!$F1549,'asset_&amp;_open_positions'!$E:$M, 9, FALSE),RIGHT(trading_client_detail!$F1549,LEN(trading_client_detail!$F1549)-1)))),"")</f>
        <v/>
      </c>
      <c r="B1549" t="str">
        <f>IF(AND(trading_client_detail!$A1549&lt;&gt;"",ROUND(trading_client_detail!$G1549,0)&lt;&gt;0),IF(OR(LEFT(trading_client_detail!$F1549,3)="USD",RIGHT(trading_client_detail!$F1549,3)="USD"),"",IF(NOT(ISERROR(VLOOKUP(trading_client_detail!$E1549,'asset_&amp;_open_positions'!$E:$M, 6, FALSE))),VLOOKUP(trading_client_detail!$E1549,'asset_&amp;_open_positions'!$E:$M, 6, FALSE),IF(NOT(ISERROR(VLOOKUP($A1549,'asset_&amp;_open_positions'!$E:$M, 6, FALSE))),VLOOKUP($A1549,'asset_&amp;_open_positions'!$E:$M, 6, FALSE),"ASSET"))),"")</f>
        <v/>
      </c>
      <c r="C1549" t="str">
        <f>IF(AND(trading_client_detail!$A1549&lt;&gt;"",ROUND(trading_client_detail!$G1549,0)&lt;&gt;0),IF(OR(LEFT(trading_client_detail!$F1549,3)="USD",RIGHT(trading_client_detail!$F1549,3)="USD"),"",IF(NOT(ISERROR(VLOOKUP(trading_client_detail!$E1549,'asset_&amp;_open_positions'!$E:$M, 6, FALSE))),VLOOKUP(trading_client_detail!$E1549,'asset_&amp;_open_positions'!$E:$M, 8, FALSE),IF(NOT(ISERROR(VLOOKUP($A1549,'asset_&amp;_open_positions'!$E:$M, 6, FALSE))),VLOOKUP($A1549,'asset_&amp;_open_positions'!$E:$M, 8, FALSE),1))),"")</f>
        <v/>
      </c>
      <c r="D1549" s="42" t="str">
        <f>IF(trading_client_detail!$A1549&lt;&gt;"",IF(OR(LEFT(trading_client_detail!$F1549,3)="USD",RIGHT(trading_client_detail!$F1549,3)="USD",LEFT(trading_client_detail!$F1549,3)="EUR",RIGHT(trading_client_detail!$F1549,3)="EUR"),"",trading_client_detail!$G1549),"")</f>
        <v/>
      </c>
    </row>
    <row r="1550" spans="1:4" x14ac:dyDescent="0.25">
      <c r="A1550" t="str">
        <f>IF(AND(trading_client_detail!$A1550&lt;&gt;"",ROUND(trading_client_detail!$G1550,0)&lt;&gt;0),IF(OR(LEFT(trading_client_detail!$F1550,3)="USD",RIGHT(trading_client_detail!$F1550,3)="USD",LEFT(trading_client_detail!$F1550,3)="EUR",RIGHT(trading_client_detail!$F1550,3)="EUR"),"",IF(NOT(ISERROR(VLOOKUP(trading_client_detail!$E1550,'asset_&amp;_open_positions'!$E:$M, 9, FALSE))),VLOOKUP(trading_client_detail!$E1550,'asset_&amp;_open_positions'!$E:$M, 9, FALSE),IF(NOT(ISERROR(VLOOKUP(trading_client_detail!$F1550,'asset_&amp;_open_positions'!$E:$M, 9, FALSE))),VLOOKUP(trading_client_detail!$F1550,'asset_&amp;_open_positions'!$E:$M, 9, FALSE),RIGHT(trading_client_detail!$F1550,LEN(trading_client_detail!$F1550)-1)))),"")</f>
        <v/>
      </c>
      <c r="B1550" t="str">
        <f>IF(AND(trading_client_detail!$A1550&lt;&gt;"",ROUND(trading_client_detail!$G1550,0)&lt;&gt;0),IF(OR(LEFT(trading_client_detail!$F1550,3)="USD",RIGHT(trading_client_detail!$F1550,3)="USD"),"",IF(NOT(ISERROR(VLOOKUP(trading_client_detail!$E1550,'asset_&amp;_open_positions'!$E:$M, 6, FALSE))),VLOOKUP(trading_client_detail!$E1550,'asset_&amp;_open_positions'!$E:$M, 6, FALSE),IF(NOT(ISERROR(VLOOKUP($A1550,'asset_&amp;_open_positions'!$E:$M, 6, FALSE))),VLOOKUP($A1550,'asset_&amp;_open_positions'!$E:$M, 6, FALSE),"ASSET"))),"")</f>
        <v/>
      </c>
      <c r="C1550" t="str">
        <f>IF(AND(trading_client_detail!$A1550&lt;&gt;"",ROUND(trading_client_detail!$G1550,0)&lt;&gt;0),IF(OR(LEFT(trading_client_detail!$F1550,3)="USD",RIGHT(trading_client_detail!$F1550,3)="USD"),"",IF(NOT(ISERROR(VLOOKUP(trading_client_detail!$E1550,'asset_&amp;_open_positions'!$E:$M, 6, FALSE))),VLOOKUP(trading_client_detail!$E1550,'asset_&amp;_open_positions'!$E:$M, 8, FALSE),IF(NOT(ISERROR(VLOOKUP($A1550,'asset_&amp;_open_positions'!$E:$M, 6, FALSE))),VLOOKUP($A1550,'asset_&amp;_open_positions'!$E:$M, 8, FALSE),1))),"")</f>
        <v/>
      </c>
      <c r="D1550" s="42" t="str">
        <f>IF(trading_client_detail!$A1550&lt;&gt;"",IF(OR(LEFT(trading_client_detail!$F1550,3)="USD",RIGHT(trading_client_detail!$F1550,3)="USD",LEFT(trading_client_detail!$F1550,3)="EUR",RIGHT(trading_client_detail!$F1550,3)="EUR"),"",trading_client_detail!$G1550),"")</f>
        <v/>
      </c>
    </row>
    <row r="1551" spans="1:4" x14ac:dyDescent="0.25">
      <c r="A1551" t="str">
        <f>IF(AND(trading_client_detail!$A1551&lt;&gt;"",ROUND(trading_client_detail!$G1551,0)&lt;&gt;0),IF(OR(LEFT(trading_client_detail!$F1551,3)="USD",RIGHT(trading_client_detail!$F1551,3)="USD",LEFT(trading_client_detail!$F1551,3)="EUR",RIGHT(trading_client_detail!$F1551,3)="EUR"),"",IF(NOT(ISERROR(VLOOKUP(trading_client_detail!$E1551,'asset_&amp;_open_positions'!$E:$M, 9, FALSE))),VLOOKUP(trading_client_detail!$E1551,'asset_&amp;_open_positions'!$E:$M, 9, FALSE),IF(NOT(ISERROR(VLOOKUP(trading_client_detail!$F1551,'asset_&amp;_open_positions'!$E:$M, 9, FALSE))),VLOOKUP(trading_client_detail!$F1551,'asset_&amp;_open_positions'!$E:$M, 9, FALSE),RIGHT(trading_client_detail!$F1551,LEN(trading_client_detail!$F1551)-1)))),"")</f>
        <v/>
      </c>
      <c r="B1551" t="str">
        <f>IF(AND(trading_client_detail!$A1551&lt;&gt;"",ROUND(trading_client_detail!$G1551,0)&lt;&gt;0),IF(OR(LEFT(trading_client_detail!$F1551,3)="USD",RIGHT(trading_client_detail!$F1551,3)="USD"),"",IF(NOT(ISERROR(VLOOKUP(trading_client_detail!$E1551,'asset_&amp;_open_positions'!$E:$M, 6, FALSE))),VLOOKUP(trading_client_detail!$E1551,'asset_&amp;_open_positions'!$E:$M, 6, FALSE),IF(NOT(ISERROR(VLOOKUP($A1551,'asset_&amp;_open_positions'!$E:$M, 6, FALSE))),VLOOKUP($A1551,'asset_&amp;_open_positions'!$E:$M, 6, FALSE),"ASSET"))),"")</f>
        <v/>
      </c>
      <c r="C1551" t="str">
        <f>IF(AND(trading_client_detail!$A1551&lt;&gt;"",ROUND(trading_client_detail!$G1551,0)&lt;&gt;0),IF(OR(LEFT(trading_client_detail!$F1551,3)="USD",RIGHT(trading_client_detail!$F1551,3)="USD"),"",IF(NOT(ISERROR(VLOOKUP(trading_client_detail!$E1551,'asset_&amp;_open_positions'!$E:$M, 6, FALSE))),VLOOKUP(trading_client_detail!$E1551,'asset_&amp;_open_positions'!$E:$M, 8, FALSE),IF(NOT(ISERROR(VLOOKUP($A1551,'asset_&amp;_open_positions'!$E:$M, 6, FALSE))),VLOOKUP($A1551,'asset_&amp;_open_positions'!$E:$M, 8, FALSE),1))),"")</f>
        <v/>
      </c>
      <c r="D1551" s="42" t="str">
        <f>IF(trading_client_detail!$A1551&lt;&gt;"",IF(OR(LEFT(trading_client_detail!$F1551,3)="USD",RIGHT(trading_client_detail!$F1551,3)="USD",LEFT(trading_client_detail!$F1551,3)="EUR",RIGHT(trading_client_detail!$F1551,3)="EUR"),"",trading_client_detail!$G1551),"")</f>
        <v/>
      </c>
    </row>
    <row r="1552" spans="1:4" x14ac:dyDescent="0.25">
      <c r="A1552" t="str">
        <f>IF(AND(trading_client_detail!$A1552&lt;&gt;"",ROUND(trading_client_detail!$G1552,0)&lt;&gt;0),IF(OR(LEFT(trading_client_detail!$F1552,3)="USD",RIGHT(trading_client_detail!$F1552,3)="USD",LEFT(trading_client_detail!$F1552,3)="EUR",RIGHT(trading_client_detail!$F1552,3)="EUR"),"",IF(NOT(ISERROR(VLOOKUP(trading_client_detail!$E1552,'asset_&amp;_open_positions'!$E:$M, 9, FALSE))),VLOOKUP(trading_client_detail!$E1552,'asset_&amp;_open_positions'!$E:$M, 9, FALSE),IF(NOT(ISERROR(VLOOKUP(trading_client_detail!$F1552,'asset_&amp;_open_positions'!$E:$M, 9, FALSE))),VLOOKUP(trading_client_detail!$F1552,'asset_&amp;_open_positions'!$E:$M, 9, FALSE),RIGHT(trading_client_detail!$F1552,LEN(trading_client_detail!$F1552)-1)))),"")</f>
        <v/>
      </c>
      <c r="B1552" t="str">
        <f>IF(AND(trading_client_detail!$A1552&lt;&gt;"",ROUND(trading_client_detail!$G1552,0)&lt;&gt;0),IF(OR(LEFT(trading_client_detail!$F1552,3)="USD",RIGHT(trading_client_detail!$F1552,3)="USD"),"",IF(NOT(ISERROR(VLOOKUP(trading_client_detail!$E1552,'asset_&amp;_open_positions'!$E:$M, 6, FALSE))),VLOOKUP(trading_client_detail!$E1552,'asset_&amp;_open_positions'!$E:$M, 6, FALSE),IF(NOT(ISERROR(VLOOKUP($A1552,'asset_&amp;_open_positions'!$E:$M, 6, FALSE))),VLOOKUP($A1552,'asset_&amp;_open_positions'!$E:$M, 6, FALSE),"ASSET"))),"")</f>
        <v/>
      </c>
      <c r="C1552" t="str">
        <f>IF(AND(trading_client_detail!$A1552&lt;&gt;"",ROUND(trading_client_detail!$G1552,0)&lt;&gt;0),IF(OR(LEFT(trading_client_detail!$F1552,3)="USD",RIGHT(trading_client_detail!$F1552,3)="USD"),"",IF(NOT(ISERROR(VLOOKUP(trading_client_detail!$E1552,'asset_&amp;_open_positions'!$E:$M, 6, FALSE))),VLOOKUP(trading_client_detail!$E1552,'asset_&amp;_open_positions'!$E:$M, 8, FALSE),IF(NOT(ISERROR(VLOOKUP($A1552,'asset_&amp;_open_positions'!$E:$M, 6, FALSE))),VLOOKUP($A1552,'asset_&amp;_open_positions'!$E:$M, 8, FALSE),1))),"")</f>
        <v/>
      </c>
      <c r="D1552" s="42" t="str">
        <f>IF(trading_client_detail!$A1552&lt;&gt;"",IF(OR(LEFT(trading_client_detail!$F1552,3)="USD",RIGHT(trading_client_detail!$F1552,3)="USD",LEFT(trading_client_detail!$F1552,3)="EUR",RIGHT(trading_client_detail!$F1552,3)="EUR"),"",trading_client_detail!$G1552),"")</f>
        <v/>
      </c>
    </row>
    <row r="1553" spans="1:4" x14ac:dyDescent="0.25">
      <c r="A1553" t="str">
        <f>IF(AND(trading_client_detail!$A1553&lt;&gt;"",ROUND(trading_client_detail!$G1553,0)&lt;&gt;0),IF(OR(LEFT(trading_client_detail!$F1553,3)="USD",RIGHT(trading_client_detail!$F1553,3)="USD",LEFT(trading_client_detail!$F1553,3)="EUR",RIGHT(trading_client_detail!$F1553,3)="EUR"),"",IF(NOT(ISERROR(VLOOKUP(trading_client_detail!$E1553,'asset_&amp;_open_positions'!$E:$M, 9, FALSE))),VLOOKUP(trading_client_detail!$E1553,'asset_&amp;_open_positions'!$E:$M, 9, FALSE),IF(NOT(ISERROR(VLOOKUP(trading_client_detail!$F1553,'asset_&amp;_open_positions'!$E:$M, 9, FALSE))),VLOOKUP(trading_client_detail!$F1553,'asset_&amp;_open_positions'!$E:$M, 9, FALSE),RIGHT(trading_client_detail!$F1553,LEN(trading_client_detail!$F1553)-1)))),"")</f>
        <v/>
      </c>
      <c r="B1553" t="str">
        <f>IF(AND(trading_client_detail!$A1553&lt;&gt;"",ROUND(trading_client_detail!$G1553,0)&lt;&gt;0),IF(OR(LEFT(trading_client_detail!$F1553,3)="USD",RIGHT(trading_client_detail!$F1553,3)="USD"),"",IF(NOT(ISERROR(VLOOKUP(trading_client_detail!$E1553,'asset_&amp;_open_positions'!$E:$M, 6, FALSE))),VLOOKUP(trading_client_detail!$E1553,'asset_&amp;_open_positions'!$E:$M, 6, FALSE),IF(NOT(ISERROR(VLOOKUP($A1553,'asset_&amp;_open_positions'!$E:$M, 6, FALSE))),VLOOKUP($A1553,'asset_&amp;_open_positions'!$E:$M, 6, FALSE),"ASSET"))),"")</f>
        <v/>
      </c>
      <c r="C1553" t="str">
        <f>IF(AND(trading_client_detail!$A1553&lt;&gt;"",ROUND(trading_client_detail!$G1553,0)&lt;&gt;0),IF(OR(LEFT(trading_client_detail!$F1553,3)="USD",RIGHT(trading_client_detail!$F1553,3)="USD"),"",IF(NOT(ISERROR(VLOOKUP(trading_client_detail!$E1553,'asset_&amp;_open_positions'!$E:$M, 6, FALSE))),VLOOKUP(trading_client_detail!$E1553,'asset_&amp;_open_positions'!$E:$M, 8, FALSE),IF(NOT(ISERROR(VLOOKUP($A1553,'asset_&amp;_open_positions'!$E:$M, 6, FALSE))),VLOOKUP($A1553,'asset_&amp;_open_positions'!$E:$M, 8, FALSE),1))),"")</f>
        <v/>
      </c>
      <c r="D1553" s="42" t="str">
        <f>IF(trading_client_detail!$A1553&lt;&gt;"",IF(OR(LEFT(trading_client_detail!$F1553,3)="USD",RIGHT(trading_client_detail!$F1553,3)="USD",LEFT(trading_client_detail!$F1553,3)="EUR",RIGHT(trading_client_detail!$F1553,3)="EUR"),"",trading_client_detail!$G1553),"")</f>
        <v/>
      </c>
    </row>
    <row r="1554" spans="1:4" x14ac:dyDescent="0.25">
      <c r="A1554" t="str">
        <f>IF(AND(trading_client_detail!$A1554&lt;&gt;"",ROUND(trading_client_detail!$G1554,0)&lt;&gt;0),IF(OR(LEFT(trading_client_detail!$F1554,3)="USD",RIGHT(trading_client_detail!$F1554,3)="USD",LEFT(trading_client_detail!$F1554,3)="EUR",RIGHT(trading_client_detail!$F1554,3)="EUR"),"",IF(NOT(ISERROR(VLOOKUP(trading_client_detail!$E1554,'asset_&amp;_open_positions'!$E:$M, 9, FALSE))),VLOOKUP(trading_client_detail!$E1554,'asset_&amp;_open_positions'!$E:$M, 9, FALSE),IF(NOT(ISERROR(VLOOKUP(trading_client_detail!$F1554,'asset_&amp;_open_positions'!$E:$M, 9, FALSE))),VLOOKUP(trading_client_detail!$F1554,'asset_&amp;_open_positions'!$E:$M, 9, FALSE),RIGHT(trading_client_detail!$F1554,LEN(trading_client_detail!$F1554)-1)))),"")</f>
        <v/>
      </c>
      <c r="B1554" t="str">
        <f>IF(AND(trading_client_detail!$A1554&lt;&gt;"",ROUND(trading_client_detail!$G1554,0)&lt;&gt;0),IF(OR(LEFT(trading_client_detail!$F1554,3)="USD",RIGHT(trading_client_detail!$F1554,3)="USD"),"",IF(NOT(ISERROR(VLOOKUP(trading_client_detail!$E1554,'asset_&amp;_open_positions'!$E:$M, 6, FALSE))),VLOOKUP(trading_client_detail!$E1554,'asset_&amp;_open_positions'!$E:$M, 6, FALSE),IF(NOT(ISERROR(VLOOKUP($A1554,'asset_&amp;_open_positions'!$E:$M, 6, FALSE))),VLOOKUP($A1554,'asset_&amp;_open_positions'!$E:$M, 6, FALSE),"ASSET"))),"")</f>
        <v/>
      </c>
      <c r="C1554" t="str">
        <f>IF(AND(trading_client_detail!$A1554&lt;&gt;"",ROUND(trading_client_detail!$G1554,0)&lt;&gt;0),IF(OR(LEFT(trading_client_detail!$F1554,3)="USD",RIGHT(trading_client_detail!$F1554,3)="USD"),"",IF(NOT(ISERROR(VLOOKUP(trading_client_detail!$E1554,'asset_&amp;_open_positions'!$E:$M, 6, FALSE))),VLOOKUP(trading_client_detail!$E1554,'asset_&amp;_open_positions'!$E:$M, 8, FALSE),IF(NOT(ISERROR(VLOOKUP($A1554,'asset_&amp;_open_positions'!$E:$M, 6, FALSE))),VLOOKUP($A1554,'asset_&amp;_open_positions'!$E:$M, 8, FALSE),1))),"")</f>
        <v/>
      </c>
      <c r="D1554" s="42" t="str">
        <f>IF(trading_client_detail!$A1554&lt;&gt;"",IF(OR(LEFT(trading_client_detail!$F1554,3)="USD",RIGHT(trading_client_detail!$F1554,3)="USD",LEFT(trading_client_detail!$F1554,3)="EUR",RIGHT(trading_client_detail!$F1554,3)="EUR"),"",trading_client_detail!$G1554),"")</f>
        <v/>
      </c>
    </row>
    <row r="1555" spans="1:4" x14ac:dyDescent="0.25">
      <c r="A1555" t="str">
        <f>IF(AND(trading_client_detail!$A1555&lt;&gt;"",ROUND(trading_client_detail!$G1555,0)&lt;&gt;0),IF(OR(LEFT(trading_client_detail!$F1555,3)="USD",RIGHT(trading_client_detail!$F1555,3)="USD",LEFT(trading_client_detail!$F1555,3)="EUR",RIGHT(trading_client_detail!$F1555,3)="EUR"),"",IF(NOT(ISERROR(VLOOKUP(trading_client_detail!$E1555,'asset_&amp;_open_positions'!$E:$M, 9, FALSE))),VLOOKUP(trading_client_detail!$E1555,'asset_&amp;_open_positions'!$E:$M, 9, FALSE),IF(NOT(ISERROR(VLOOKUP(trading_client_detail!$F1555,'asset_&amp;_open_positions'!$E:$M, 9, FALSE))),VLOOKUP(trading_client_detail!$F1555,'asset_&amp;_open_positions'!$E:$M, 9, FALSE),RIGHT(trading_client_detail!$F1555,LEN(trading_client_detail!$F1555)-1)))),"")</f>
        <v/>
      </c>
      <c r="B1555" t="str">
        <f>IF(AND(trading_client_detail!$A1555&lt;&gt;"",ROUND(trading_client_detail!$G1555,0)&lt;&gt;0),IF(OR(LEFT(trading_client_detail!$F1555,3)="USD",RIGHT(trading_client_detail!$F1555,3)="USD"),"",IF(NOT(ISERROR(VLOOKUP(trading_client_detail!$E1555,'asset_&amp;_open_positions'!$E:$M, 6, FALSE))),VLOOKUP(trading_client_detail!$E1555,'asset_&amp;_open_positions'!$E:$M, 6, FALSE),IF(NOT(ISERROR(VLOOKUP($A1555,'asset_&amp;_open_positions'!$E:$M, 6, FALSE))),VLOOKUP($A1555,'asset_&amp;_open_positions'!$E:$M, 6, FALSE),"ASSET"))),"")</f>
        <v/>
      </c>
      <c r="C1555" t="str">
        <f>IF(AND(trading_client_detail!$A1555&lt;&gt;"",ROUND(trading_client_detail!$G1555,0)&lt;&gt;0),IF(OR(LEFT(trading_client_detail!$F1555,3)="USD",RIGHT(trading_client_detail!$F1555,3)="USD"),"",IF(NOT(ISERROR(VLOOKUP(trading_client_detail!$E1555,'asset_&amp;_open_positions'!$E:$M, 6, FALSE))),VLOOKUP(trading_client_detail!$E1555,'asset_&amp;_open_positions'!$E:$M, 8, FALSE),IF(NOT(ISERROR(VLOOKUP($A1555,'asset_&amp;_open_positions'!$E:$M, 6, FALSE))),VLOOKUP($A1555,'asset_&amp;_open_positions'!$E:$M, 8, FALSE),1))),"")</f>
        <v/>
      </c>
      <c r="D1555" s="42" t="str">
        <f>IF(trading_client_detail!$A1555&lt;&gt;"",IF(OR(LEFT(trading_client_detail!$F1555,3)="USD",RIGHT(trading_client_detail!$F1555,3)="USD",LEFT(trading_client_detail!$F1555,3)="EUR",RIGHT(trading_client_detail!$F1555,3)="EUR"),"",trading_client_detail!$G1555),"")</f>
        <v/>
      </c>
    </row>
    <row r="1556" spans="1:4" x14ac:dyDescent="0.25">
      <c r="A1556" t="str">
        <f>IF(AND(trading_client_detail!$A1556&lt;&gt;"",ROUND(trading_client_detail!$G1556,0)&lt;&gt;0),IF(OR(LEFT(trading_client_detail!$F1556,3)="USD",RIGHT(trading_client_detail!$F1556,3)="USD",LEFT(trading_client_detail!$F1556,3)="EUR",RIGHT(trading_client_detail!$F1556,3)="EUR"),"",IF(NOT(ISERROR(VLOOKUP(trading_client_detail!$E1556,'asset_&amp;_open_positions'!$E:$M, 9, FALSE))),VLOOKUP(trading_client_detail!$E1556,'asset_&amp;_open_positions'!$E:$M, 9, FALSE),IF(NOT(ISERROR(VLOOKUP(trading_client_detail!$F1556,'asset_&amp;_open_positions'!$E:$M, 9, FALSE))),VLOOKUP(trading_client_detail!$F1556,'asset_&amp;_open_positions'!$E:$M, 9, FALSE),RIGHT(trading_client_detail!$F1556,LEN(trading_client_detail!$F1556)-1)))),"")</f>
        <v/>
      </c>
      <c r="B1556" t="str">
        <f>IF(AND(trading_client_detail!$A1556&lt;&gt;"",ROUND(trading_client_detail!$G1556,0)&lt;&gt;0),IF(OR(LEFT(trading_client_detail!$F1556,3)="USD",RIGHT(trading_client_detail!$F1556,3)="USD"),"",IF(NOT(ISERROR(VLOOKUP(trading_client_detail!$E1556,'asset_&amp;_open_positions'!$E:$M, 6, FALSE))),VLOOKUP(trading_client_detail!$E1556,'asset_&amp;_open_positions'!$E:$M, 6, FALSE),IF(NOT(ISERROR(VLOOKUP($A1556,'asset_&amp;_open_positions'!$E:$M, 6, FALSE))),VLOOKUP($A1556,'asset_&amp;_open_positions'!$E:$M, 6, FALSE),"ASSET"))),"")</f>
        <v/>
      </c>
      <c r="C1556" t="str">
        <f>IF(AND(trading_client_detail!$A1556&lt;&gt;"",ROUND(trading_client_detail!$G1556,0)&lt;&gt;0),IF(OR(LEFT(trading_client_detail!$F1556,3)="USD",RIGHT(trading_client_detail!$F1556,3)="USD"),"",IF(NOT(ISERROR(VLOOKUP(trading_client_detail!$E1556,'asset_&amp;_open_positions'!$E:$M, 6, FALSE))),VLOOKUP(trading_client_detail!$E1556,'asset_&amp;_open_positions'!$E:$M, 8, FALSE),IF(NOT(ISERROR(VLOOKUP($A1556,'asset_&amp;_open_positions'!$E:$M, 6, FALSE))),VLOOKUP($A1556,'asset_&amp;_open_positions'!$E:$M, 8, FALSE),1))),"")</f>
        <v/>
      </c>
      <c r="D1556" s="42" t="str">
        <f>IF(trading_client_detail!$A1556&lt;&gt;"",IF(OR(LEFT(trading_client_detail!$F1556,3)="USD",RIGHT(trading_client_detail!$F1556,3)="USD",LEFT(trading_client_detail!$F1556,3)="EUR",RIGHT(trading_client_detail!$F1556,3)="EUR"),"",trading_client_detail!$G1556),"")</f>
        <v/>
      </c>
    </row>
    <row r="1557" spans="1:4" x14ac:dyDescent="0.25">
      <c r="A1557" t="str">
        <f>IF(AND(trading_client_detail!$A1557&lt;&gt;"",ROUND(trading_client_detail!$G1557,0)&lt;&gt;0),IF(OR(LEFT(trading_client_detail!$F1557,3)="USD",RIGHT(trading_client_detail!$F1557,3)="USD",LEFT(trading_client_detail!$F1557,3)="EUR",RIGHT(trading_client_detail!$F1557,3)="EUR"),"",IF(NOT(ISERROR(VLOOKUP(trading_client_detail!$E1557,'asset_&amp;_open_positions'!$E:$M, 9, FALSE))),VLOOKUP(trading_client_detail!$E1557,'asset_&amp;_open_positions'!$E:$M, 9, FALSE),IF(NOT(ISERROR(VLOOKUP(trading_client_detail!$F1557,'asset_&amp;_open_positions'!$E:$M, 9, FALSE))),VLOOKUP(trading_client_detail!$F1557,'asset_&amp;_open_positions'!$E:$M, 9, FALSE),RIGHT(trading_client_detail!$F1557,LEN(trading_client_detail!$F1557)-1)))),"")</f>
        <v/>
      </c>
      <c r="B1557" t="str">
        <f>IF(AND(trading_client_detail!$A1557&lt;&gt;"",ROUND(trading_client_detail!$G1557,0)&lt;&gt;0),IF(OR(LEFT(trading_client_detail!$F1557,3)="USD",RIGHT(trading_client_detail!$F1557,3)="USD"),"",IF(NOT(ISERROR(VLOOKUP(trading_client_detail!$E1557,'asset_&amp;_open_positions'!$E:$M, 6, FALSE))),VLOOKUP(trading_client_detail!$E1557,'asset_&amp;_open_positions'!$E:$M, 6, FALSE),IF(NOT(ISERROR(VLOOKUP($A1557,'asset_&amp;_open_positions'!$E:$M, 6, FALSE))),VLOOKUP($A1557,'asset_&amp;_open_positions'!$E:$M, 6, FALSE),"ASSET"))),"")</f>
        <v/>
      </c>
      <c r="C1557" t="str">
        <f>IF(AND(trading_client_detail!$A1557&lt;&gt;"",ROUND(trading_client_detail!$G1557,0)&lt;&gt;0),IF(OR(LEFT(trading_client_detail!$F1557,3)="USD",RIGHT(trading_client_detail!$F1557,3)="USD"),"",IF(NOT(ISERROR(VLOOKUP(trading_client_detail!$E1557,'asset_&amp;_open_positions'!$E:$M, 6, FALSE))),VLOOKUP(trading_client_detail!$E1557,'asset_&amp;_open_positions'!$E:$M, 8, FALSE),IF(NOT(ISERROR(VLOOKUP($A1557,'asset_&amp;_open_positions'!$E:$M, 6, FALSE))),VLOOKUP($A1557,'asset_&amp;_open_positions'!$E:$M, 8, FALSE),1))),"")</f>
        <v/>
      </c>
      <c r="D1557" s="42" t="str">
        <f>IF(trading_client_detail!$A1557&lt;&gt;"",IF(OR(LEFT(trading_client_detail!$F1557,3)="USD",RIGHT(trading_client_detail!$F1557,3)="USD",LEFT(trading_client_detail!$F1557,3)="EUR",RIGHT(trading_client_detail!$F1557,3)="EUR"),"",trading_client_detail!$G1557),"")</f>
        <v/>
      </c>
    </row>
    <row r="1558" spans="1:4" x14ac:dyDescent="0.25">
      <c r="A1558" t="str">
        <f>IF(AND(trading_client_detail!$A1558&lt;&gt;"",ROUND(trading_client_detail!$G1558,0)&lt;&gt;0),IF(OR(LEFT(trading_client_detail!$F1558,3)="USD",RIGHT(trading_client_detail!$F1558,3)="USD",LEFT(trading_client_detail!$F1558,3)="EUR",RIGHT(trading_client_detail!$F1558,3)="EUR"),"",IF(NOT(ISERROR(VLOOKUP(trading_client_detail!$E1558,'asset_&amp;_open_positions'!$E:$M, 9, FALSE))),VLOOKUP(trading_client_detail!$E1558,'asset_&amp;_open_positions'!$E:$M, 9, FALSE),IF(NOT(ISERROR(VLOOKUP(trading_client_detail!$F1558,'asset_&amp;_open_positions'!$E:$M, 9, FALSE))),VLOOKUP(trading_client_detail!$F1558,'asset_&amp;_open_positions'!$E:$M, 9, FALSE),RIGHT(trading_client_detail!$F1558,LEN(trading_client_detail!$F1558)-1)))),"")</f>
        <v/>
      </c>
      <c r="B1558" t="str">
        <f>IF(AND(trading_client_detail!$A1558&lt;&gt;"",ROUND(trading_client_detail!$G1558,0)&lt;&gt;0),IF(OR(LEFT(trading_client_detail!$F1558,3)="USD",RIGHT(trading_client_detail!$F1558,3)="USD"),"",IF(NOT(ISERROR(VLOOKUP(trading_client_detail!$E1558,'asset_&amp;_open_positions'!$E:$M, 6, FALSE))),VLOOKUP(trading_client_detail!$E1558,'asset_&amp;_open_positions'!$E:$M, 6, FALSE),IF(NOT(ISERROR(VLOOKUP($A1558,'asset_&amp;_open_positions'!$E:$M, 6, FALSE))),VLOOKUP($A1558,'asset_&amp;_open_positions'!$E:$M, 6, FALSE),"ASSET"))),"")</f>
        <v/>
      </c>
      <c r="C1558" t="str">
        <f>IF(AND(trading_client_detail!$A1558&lt;&gt;"",ROUND(trading_client_detail!$G1558,0)&lt;&gt;0),IF(OR(LEFT(trading_client_detail!$F1558,3)="USD",RIGHT(trading_client_detail!$F1558,3)="USD"),"",IF(NOT(ISERROR(VLOOKUP(trading_client_detail!$E1558,'asset_&amp;_open_positions'!$E:$M, 6, FALSE))),VLOOKUP(trading_client_detail!$E1558,'asset_&amp;_open_positions'!$E:$M, 8, FALSE),IF(NOT(ISERROR(VLOOKUP($A1558,'asset_&amp;_open_positions'!$E:$M, 6, FALSE))),VLOOKUP($A1558,'asset_&amp;_open_positions'!$E:$M, 8, FALSE),1))),"")</f>
        <v/>
      </c>
      <c r="D1558" s="42" t="str">
        <f>IF(trading_client_detail!$A1558&lt;&gt;"",IF(OR(LEFT(trading_client_detail!$F1558,3)="USD",RIGHT(trading_client_detail!$F1558,3)="USD",LEFT(trading_client_detail!$F1558,3)="EUR",RIGHT(trading_client_detail!$F1558,3)="EUR"),"",trading_client_detail!$G1558),"")</f>
        <v/>
      </c>
    </row>
    <row r="1559" spans="1:4" x14ac:dyDescent="0.25">
      <c r="A1559" t="str">
        <f>IF(AND(trading_client_detail!$A1559&lt;&gt;"",ROUND(trading_client_detail!$G1559,0)&lt;&gt;0),IF(OR(LEFT(trading_client_detail!$F1559,3)="USD",RIGHT(trading_client_detail!$F1559,3)="USD",LEFT(trading_client_detail!$F1559,3)="EUR",RIGHT(trading_client_detail!$F1559,3)="EUR"),"",IF(NOT(ISERROR(VLOOKUP(trading_client_detail!$E1559,'asset_&amp;_open_positions'!$E:$M, 9, FALSE))),VLOOKUP(trading_client_detail!$E1559,'asset_&amp;_open_positions'!$E:$M, 9, FALSE),IF(NOT(ISERROR(VLOOKUP(trading_client_detail!$F1559,'asset_&amp;_open_positions'!$E:$M, 9, FALSE))),VLOOKUP(trading_client_detail!$F1559,'asset_&amp;_open_positions'!$E:$M, 9, FALSE),RIGHT(trading_client_detail!$F1559,LEN(trading_client_detail!$F1559)-1)))),"")</f>
        <v/>
      </c>
      <c r="B1559" t="str">
        <f>IF(AND(trading_client_detail!$A1559&lt;&gt;"",ROUND(trading_client_detail!$G1559,0)&lt;&gt;0),IF(OR(LEFT(trading_client_detail!$F1559,3)="USD",RIGHT(trading_client_detail!$F1559,3)="USD"),"",IF(NOT(ISERROR(VLOOKUP(trading_client_detail!$E1559,'asset_&amp;_open_positions'!$E:$M, 6, FALSE))),VLOOKUP(trading_client_detail!$E1559,'asset_&amp;_open_positions'!$E:$M, 6, FALSE),IF(NOT(ISERROR(VLOOKUP($A1559,'asset_&amp;_open_positions'!$E:$M, 6, FALSE))),VLOOKUP($A1559,'asset_&amp;_open_positions'!$E:$M, 6, FALSE),"ASSET"))),"")</f>
        <v/>
      </c>
      <c r="C1559" t="str">
        <f>IF(AND(trading_client_detail!$A1559&lt;&gt;"",ROUND(trading_client_detail!$G1559,0)&lt;&gt;0),IF(OR(LEFT(trading_client_detail!$F1559,3)="USD",RIGHT(trading_client_detail!$F1559,3)="USD"),"",IF(NOT(ISERROR(VLOOKUP(trading_client_detail!$E1559,'asset_&amp;_open_positions'!$E:$M, 6, FALSE))),VLOOKUP(trading_client_detail!$E1559,'asset_&amp;_open_positions'!$E:$M, 8, FALSE),IF(NOT(ISERROR(VLOOKUP($A1559,'asset_&amp;_open_positions'!$E:$M, 6, FALSE))),VLOOKUP($A1559,'asset_&amp;_open_positions'!$E:$M, 8, FALSE),1))),"")</f>
        <v/>
      </c>
      <c r="D1559" s="42" t="str">
        <f>IF(trading_client_detail!$A1559&lt;&gt;"",IF(OR(LEFT(trading_client_detail!$F1559,3)="USD",RIGHT(trading_client_detail!$F1559,3)="USD",LEFT(trading_client_detail!$F1559,3)="EUR",RIGHT(trading_client_detail!$F1559,3)="EUR"),"",trading_client_detail!$G1559),"")</f>
        <v/>
      </c>
    </row>
    <row r="1560" spans="1:4" x14ac:dyDescent="0.25">
      <c r="A1560" t="str">
        <f>IF(AND(trading_client_detail!$A1560&lt;&gt;"",ROUND(trading_client_detail!$G1560,0)&lt;&gt;0),IF(OR(LEFT(trading_client_detail!$F1560,3)="USD",RIGHT(trading_client_detail!$F1560,3)="USD",LEFT(trading_client_detail!$F1560,3)="EUR",RIGHT(trading_client_detail!$F1560,3)="EUR"),"",IF(NOT(ISERROR(VLOOKUP(trading_client_detail!$E1560,'asset_&amp;_open_positions'!$E:$M, 9, FALSE))),VLOOKUP(trading_client_detail!$E1560,'asset_&amp;_open_positions'!$E:$M, 9, FALSE),IF(NOT(ISERROR(VLOOKUP(trading_client_detail!$F1560,'asset_&amp;_open_positions'!$E:$M, 9, FALSE))),VLOOKUP(trading_client_detail!$F1560,'asset_&amp;_open_positions'!$E:$M, 9, FALSE),RIGHT(trading_client_detail!$F1560,LEN(trading_client_detail!$F1560)-1)))),"")</f>
        <v/>
      </c>
      <c r="B1560" t="str">
        <f>IF(AND(trading_client_detail!$A1560&lt;&gt;"",ROUND(trading_client_detail!$G1560,0)&lt;&gt;0),IF(OR(LEFT(trading_client_detail!$F1560,3)="USD",RIGHT(trading_client_detail!$F1560,3)="USD"),"",IF(NOT(ISERROR(VLOOKUP(trading_client_detail!$E1560,'asset_&amp;_open_positions'!$E:$M, 6, FALSE))),VLOOKUP(trading_client_detail!$E1560,'asset_&amp;_open_positions'!$E:$M, 6, FALSE),IF(NOT(ISERROR(VLOOKUP($A1560,'asset_&amp;_open_positions'!$E:$M, 6, FALSE))),VLOOKUP($A1560,'asset_&amp;_open_positions'!$E:$M, 6, FALSE),"ASSET"))),"")</f>
        <v/>
      </c>
      <c r="C1560" t="str">
        <f>IF(AND(trading_client_detail!$A1560&lt;&gt;"",ROUND(trading_client_detail!$G1560,0)&lt;&gt;0),IF(OR(LEFT(trading_client_detail!$F1560,3)="USD",RIGHT(trading_client_detail!$F1560,3)="USD"),"",IF(NOT(ISERROR(VLOOKUP(trading_client_detail!$E1560,'asset_&amp;_open_positions'!$E:$M, 6, FALSE))),VLOOKUP(trading_client_detail!$E1560,'asset_&amp;_open_positions'!$E:$M, 8, FALSE),IF(NOT(ISERROR(VLOOKUP($A1560,'asset_&amp;_open_positions'!$E:$M, 6, FALSE))),VLOOKUP($A1560,'asset_&amp;_open_positions'!$E:$M, 8, FALSE),1))),"")</f>
        <v/>
      </c>
      <c r="D1560" s="42" t="str">
        <f>IF(trading_client_detail!$A1560&lt;&gt;"",IF(OR(LEFT(trading_client_detail!$F1560,3)="USD",RIGHT(trading_client_detail!$F1560,3)="USD",LEFT(trading_client_detail!$F1560,3)="EUR",RIGHT(trading_client_detail!$F1560,3)="EUR"),"",trading_client_detail!$G1560),"")</f>
        <v/>
      </c>
    </row>
    <row r="1561" spans="1:4" x14ac:dyDescent="0.25">
      <c r="A1561" t="str">
        <f>IF(AND(trading_client_detail!$A1561&lt;&gt;"",ROUND(trading_client_detail!$G1561,0)&lt;&gt;0),IF(OR(LEFT(trading_client_detail!$F1561,3)="USD",RIGHT(trading_client_detail!$F1561,3)="USD",LEFT(trading_client_detail!$F1561,3)="EUR",RIGHT(trading_client_detail!$F1561,3)="EUR"),"",IF(NOT(ISERROR(VLOOKUP(trading_client_detail!$E1561,'asset_&amp;_open_positions'!$E:$M, 9, FALSE))),VLOOKUP(trading_client_detail!$E1561,'asset_&amp;_open_positions'!$E:$M, 9, FALSE),IF(NOT(ISERROR(VLOOKUP(trading_client_detail!$F1561,'asset_&amp;_open_positions'!$E:$M, 9, FALSE))),VLOOKUP(trading_client_detail!$F1561,'asset_&amp;_open_positions'!$E:$M, 9, FALSE),RIGHT(trading_client_detail!$F1561,LEN(trading_client_detail!$F1561)-1)))),"")</f>
        <v/>
      </c>
      <c r="B1561" t="str">
        <f>IF(AND(trading_client_detail!$A1561&lt;&gt;"",ROUND(trading_client_detail!$G1561,0)&lt;&gt;0),IF(OR(LEFT(trading_client_detail!$F1561,3)="USD",RIGHT(trading_client_detail!$F1561,3)="USD"),"",IF(NOT(ISERROR(VLOOKUP(trading_client_detail!$E1561,'asset_&amp;_open_positions'!$E:$M, 6, FALSE))),VLOOKUP(trading_client_detail!$E1561,'asset_&amp;_open_positions'!$E:$M, 6, FALSE),IF(NOT(ISERROR(VLOOKUP($A1561,'asset_&amp;_open_positions'!$E:$M, 6, FALSE))),VLOOKUP($A1561,'asset_&amp;_open_positions'!$E:$M, 6, FALSE),"ASSET"))),"")</f>
        <v/>
      </c>
      <c r="C1561" t="str">
        <f>IF(AND(trading_client_detail!$A1561&lt;&gt;"",ROUND(trading_client_detail!$G1561,0)&lt;&gt;0),IF(OR(LEFT(trading_client_detail!$F1561,3)="USD",RIGHT(trading_client_detail!$F1561,3)="USD"),"",IF(NOT(ISERROR(VLOOKUP(trading_client_detail!$E1561,'asset_&amp;_open_positions'!$E:$M, 6, FALSE))),VLOOKUP(trading_client_detail!$E1561,'asset_&amp;_open_positions'!$E:$M, 8, FALSE),IF(NOT(ISERROR(VLOOKUP($A1561,'asset_&amp;_open_positions'!$E:$M, 6, FALSE))),VLOOKUP($A1561,'asset_&amp;_open_positions'!$E:$M, 8, FALSE),1))),"")</f>
        <v/>
      </c>
      <c r="D1561" s="42" t="str">
        <f>IF(trading_client_detail!$A1561&lt;&gt;"",IF(OR(LEFT(trading_client_detail!$F1561,3)="USD",RIGHT(trading_client_detail!$F1561,3)="USD",LEFT(trading_client_detail!$F1561,3)="EUR",RIGHT(trading_client_detail!$F1561,3)="EUR"),"",trading_client_detail!$G1561),"")</f>
        <v/>
      </c>
    </row>
    <row r="1562" spans="1:4" x14ac:dyDescent="0.25">
      <c r="A1562" t="str">
        <f>IF(AND(trading_client_detail!$A1562&lt;&gt;"",ROUND(trading_client_detail!$G1562,0)&lt;&gt;0),IF(OR(LEFT(trading_client_detail!$F1562,3)="USD",RIGHT(trading_client_detail!$F1562,3)="USD",LEFT(trading_client_detail!$F1562,3)="EUR",RIGHT(trading_client_detail!$F1562,3)="EUR"),"",IF(NOT(ISERROR(VLOOKUP(trading_client_detail!$E1562,'asset_&amp;_open_positions'!$E:$M, 9, FALSE))),VLOOKUP(trading_client_detail!$E1562,'asset_&amp;_open_positions'!$E:$M, 9, FALSE),IF(NOT(ISERROR(VLOOKUP(trading_client_detail!$F1562,'asset_&amp;_open_positions'!$E:$M, 9, FALSE))),VLOOKUP(trading_client_detail!$F1562,'asset_&amp;_open_positions'!$E:$M, 9, FALSE),RIGHT(trading_client_detail!$F1562,LEN(trading_client_detail!$F1562)-1)))),"")</f>
        <v/>
      </c>
      <c r="B1562" t="str">
        <f>IF(AND(trading_client_detail!$A1562&lt;&gt;"",ROUND(trading_client_detail!$G1562,0)&lt;&gt;0),IF(OR(LEFT(trading_client_detail!$F1562,3)="USD",RIGHT(trading_client_detail!$F1562,3)="USD"),"",IF(NOT(ISERROR(VLOOKUP(trading_client_detail!$E1562,'asset_&amp;_open_positions'!$E:$M, 6, FALSE))),VLOOKUP(trading_client_detail!$E1562,'asset_&amp;_open_positions'!$E:$M, 6, FALSE),IF(NOT(ISERROR(VLOOKUP($A1562,'asset_&amp;_open_positions'!$E:$M, 6, FALSE))),VLOOKUP($A1562,'asset_&amp;_open_positions'!$E:$M, 6, FALSE),"ASSET"))),"")</f>
        <v/>
      </c>
      <c r="C1562" t="str">
        <f>IF(AND(trading_client_detail!$A1562&lt;&gt;"",ROUND(trading_client_detail!$G1562,0)&lt;&gt;0),IF(OR(LEFT(trading_client_detail!$F1562,3)="USD",RIGHT(trading_client_detail!$F1562,3)="USD"),"",IF(NOT(ISERROR(VLOOKUP(trading_client_detail!$E1562,'asset_&amp;_open_positions'!$E:$M, 6, FALSE))),VLOOKUP(trading_client_detail!$E1562,'asset_&amp;_open_positions'!$E:$M, 8, FALSE),IF(NOT(ISERROR(VLOOKUP($A1562,'asset_&amp;_open_positions'!$E:$M, 6, FALSE))),VLOOKUP($A1562,'asset_&amp;_open_positions'!$E:$M, 8, FALSE),1))),"")</f>
        <v/>
      </c>
      <c r="D1562" s="42" t="str">
        <f>IF(trading_client_detail!$A1562&lt;&gt;"",IF(OR(LEFT(trading_client_detail!$F1562,3)="USD",RIGHT(trading_client_detail!$F1562,3)="USD",LEFT(trading_client_detail!$F1562,3)="EUR",RIGHT(trading_client_detail!$F1562,3)="EUR"),"",trading_client_detail!$G1562),"")</f>
        <v/>
      </c>
    </row>
    <row r="1563" spans="1:4" x14ac:dyDescent="0.25">
      <c r="A1563" t="str">
        <f>IF(AND(trading_client_detail!$A1563&lt;&gt;"",ROUND(trading_client_detail!$G1563,0)&lt;&gt;0),IF(OR(LEFT(trading_client_detail!$F1563,3)="USD",RIGHT(trading_client_detail!$F1563,3)="USD",LEFT(trading_client_detail!$F1563,3)="EUR",RIGHT(trading_client_detail!$F1563,3)="EUR"),"",IF(NOT(ISERROR(VLOOKUP(trading_client_detail!$E1563,'asset_&amp;_open_positions'!$E:$M, 9, FALSE))),VLOOKUP(trading_client_detail!$E1563,'asset_&amp;_open_positions'!$E:$M, 9, FALSE),IF(NOT(ISERROR(VLOOKUP(trading_client_detail!$F1563,'asset_&amp;_open_positions'!$E:$M, 9, FALSE))),VLOOKUP(trading_client_detail!$F1563,'asset_&amp;_open_positions'!$E:$M, 9, FALSE),RIGHT(trading_client_detail!$F1563,LEN(trading_client_detail!$F1563)-1)))),"")</f>
        <v/>
      </c>
      <c r="B1563" t="str">
        <f>IF(AND(trading_client_detail!$A1563&lt;&gt;"",ROUND(trading_client_detail!$G1563,0)&lt;&gt;0),IF(OR(LEFT(trading_client_detail!$F1563,3)="USD",RIGHT(trading_client_detail!$F1563,3)="USD"),"",IF(NOT(ISERROR(VLOOKUP(trading_client_detail!$E1563,'asset_&amp;_open_positions'!$E:$M, 6, FALSE))),VLOOKUP(trading_client_detail!$E1563,'asset_&amp;_open_positions'!$E:$M, 6, FALSE),IF(NOT(ISERROR(VLOOKUP($A1563,'asset_&amp;_open_positions'!$E:$M, 6, FALSE))),VLOOKUP($A1563,'asset_&amp;_open_positions'!$E:$M, 6, FALSE),"ASSET"))),"")</f>
        <v/>
      </c>
      <c r="C1563" t="str">
        <f>IF(AND(trading_client_detail!$A1563&lt;&gt;"",ROUND(trading_client_detail!$G1563,0)&lt;&gt;0),IF(OR(LEFT(trading_client_detail!$F1563,3)="USD",RIGHT(trading_client_detail!$F1563,3)="USD"),"",IF(NOT(ISERROR(VLOOKUP(trading_client_detail!$E1563,'asset_&amp;_open_positions'!$E:$M, 6, FALSE))),VLOOKUP(trading_client_detail!$E1563,'asset_&amp;_open_positions'!$E:$M, 8, FALSE),IF(NOT(ISERROR(VLOOKUP($A1563,'asset_&amp;_open_positions'!$E:$M, 6, FALSE))),VLOOKUP($A1563,'asset_&amp;_open_positions'!$E:$M, 8, FALSE),1))),"")</f>
        <v/>
      </c>
      <c r="D1563" s="42" t="str">
        <f>IF(trading_client_detail!$A1563&lt;&gt;"",IF(OR(LEFT(trading_client_detail!$F1563,3)="USD",RIGHT(trading_client_detail!$F1563,3)="USD",LEFT(trading_client_detail!$F1563,3)="EUR",RIGHT(trading_client_detail!$F1563,3)="EUR"),"",trading_client_detail!$G1563),"")</f>
        <v/>
      </c>
    </row>
    <row r="1564" spans="1:4" x14ac:dyDescent="0.25">
      <c r="A1564" t="str">
        <f>IF(AND(trading_client_detail!$A1564&lt;&gt;"",ROUND(trading_client_detail!$G1564,0)&lt;&gt;0),IF(OR(LEFT(trading_client_detail!$F1564,3)="USD",RIGHT(trading_client_detail!$F1564,3)="USD",LEFT(trading_client_detail!$F1564,3)="EUR",RIGHT(trading_client_detail!$F1564,3)="EUR"),"",IF(NOT(ISERROR(VLOOKUP(trading_client_detail!$E1564,'asset_&amp;_open_positions'!$E:$M, 9, FALSE))),VLOOKUP(trading_client_detail!$E1564,'asset_&amp;_open_positions'!$E:$M, 9, FALSE),IF(NOT(ISERROR(VLOOKUP(trading_client_detail!$F1564,'asset_&amp;_open_positions'!$E:$M, 9, FALSE))),VLOOKUP(trading_client_detail!$F1564,'asset_&amp;_open_positions'!$E:$M, 9, FALSE),RIGHT(trading_client_detail!$F1564,LEN(trading_client_detail!$F1564)-1)))),"")</f>
        <v/>
      </c>
      <c r="B1564" t="str">
        <f>IF(AND(trading_client_detail!$A1564&lt;&gt;"",ROUND(trading_client_detail!$G1564,0)&lt;&gt;0),IF(OR(LEFT(trading_client_detail!$F1564,3)="USD",RIGHT(trading_client_detail!$F1564,3)="USD"),"",IF(NOT(ISERROR(VLOOKUP(trading_client_detail!$E1564,'asset_&amp;_open_positions'!$E:$M, 6, FALSE))),VLOOKUP(trading_client_detail!$E1564,'asset_&amp;_open_positions'!$E:$M, 6, FALSE),IF(NOT(ISERROR(VLOOKUP($A1564,'asset_&amp;_open_positions'!$E:$M, 6, FALSE))),VLOOKUP($A1564,'asset_&amp;_open_positions'!$E:$M, 6, FALSE),"ASSET"))),"")</f>
        <v/>
      </c>
      <c r="C1564" t="str">
        <f>IF(AND(trading_client_detail!$A1564&lt;&gt;"",ROUND(trading_client_detail!$G1564,0)&lt;&gt;0),IF(OR(LEFT(trading_client_detail!$F1564,3)="USD",RIGHT(trading_client_detail!$F1564,3)="USD"),"",IF(NOT(ISERROR(VLOOKUP(trading_client_detail!$E1564,'asset_&amp;_open_positions'!$E:$M, 6, FALSE))),VLOOKUP(trading_client_detail!$E1564,'asset_&amp;_open_positions'!$E:$M, 8, FALSE),IF(NOT(ISERROR(VLOOKUP($A1564,'asset_&amp;_open_positions'!$E:$M, 6, FALSE))),VLOOKUP($A1564,'asset_&amp;_open_positions'!$E:$M, 8, FALSE),1))),"")</f>
        <v/>
      </c>
      <c r="D1564" s="42" t="str">
        <f>IF(trading_client_detail!$A1564&lt;&gt;"",IF(OR(LEFT(trading_client_detail!$F1564,3)="USD",RIGHT(trading_client_detail!$F1564,3)="USD",LEFT(trading_client_detail!$F1564,3)="EUR",RIGHT(trading_client_detail!$F1564,3)="EUR"),"",trading_client_detail!$G1564),"")</f>
        <v/>
      </c>
    </row>
    <row r="1565" spans="1:4" x14ac:dyDescent="0.25">
      <c r="A1565" t="str">
        <f>IF(AND(trading_client_detail!$A1565&lt;&gt;"",ROUND(trading_client_detail!$G1565,0)&lt;&gt;0),IF(OR(LEFT(trading_client_detail!$F1565,3)="USD",RIGHT(trading_client_detail!$F1565,3)="USD",LEFT(trading_client_detail!$F1565,3)="EUR",RIGHT(trading_client_detail!$F1565,3)="EUR"),"",IF(NOT(ISERROR(VLOOKUP(trading_client_detail!$E1565,'asset_&amp;_open_positions'!$E:$M, 9, FALSE))),VLOOKUP(trading_client_detail!$E1565,'asset_&amp;_open_positions'!$E:$M, 9, FALSE),IF(NOT(ISERROR(VLOOKUP(trading_client_detail!$F1565,'asset_&amp;_open_positions'!$E:$M, 9, FALSE))),VLOOKUP(trading_client_detail!$F1565,'asset_&amp;_open_positions'!$E:$M, 9, FALSE),RIGHT(trading_client_detail!$F1565,LEN(trading_client_detail!$F1565)-1)))),"")</f>
        <v/>
      </c>
      <c r="B1565" t="str">
        <f>IF(AND(trading_client_detail!$A1565&lt;&gt;"",ROUND(trading_client_detail!$G1565,0)&lt;&gt;0),IF(OR(LEFT(trading_client_detail!$F1565,3)="USD",RIGHT(trading_client_detail!$F1565,3)="USD"),"",IF(NOT(ISERROR(VLOOKUP(trading_client_detail!$E1565,'asset_&amp;_open_positions'!$E:$M, 6, FALSE))),VLOOKUP(trading_client_detail!$E1565,'asset_&amp;_open_positions'!$E:$M, 6, FALSE),IF(NOT(ISERROR(VLOOKUP($A1565,'asset_&amp;_open_positions'!$E:$M, 6, FALSE))),VLOOKUP($A1565,'asset_&amp;_open_positions'!$E:$M, 6, FALSE),"ASSET"))),"")</f>
        <v/>
      </c>
      <c r="C1565" t="str">
        <f>IF(AND(trading_client_detail!$A1565&lt;&gt;"",ROUND(trading_client_detail!$G1565,0)&lt;&gt;0),IF(OR(LEFT(trading_client_detail!$F1565,3)="USD",RIGHT(trading_client_detail!$F1565,3)="USD"),"",IF(NOT(ISERROR(VLOOKUP(trading_client_detail!$E1565,'asset_&amp;_open_positions'!$E:$M, 6, FALSE))),VLOOKUP(trading_client_detail!$E1565,'asset_&amp;_open_positions'!$E:$M, 8, FALSE),IF(NOT(ISERROR(VLOOKUP($A1565,'asset_&amp;_open_positions'!$E:$M, 6, FALSE))),VLOOKUP($A1565,'asset_&amp;_open_positions'!$E:$M, 8, FALSE),1))),"")</f>
        <v/>
      </c>
      <c r="D1565" s="42" t="str">
        <f>IF(trading_client_detail!$A1565&lt;&gt;"",IF(OR(LEFT(trading_client_detail!$F1565,3)="USD",RIGHT(trading_client_detail!$F1565,3)="USD",LEFT(trading_client_detail!$F1565,3)="EUR",RIGHT(trading_client_detail!$F1565,3)="EUR"),"",trading_client_detail!$G1565),"")</f>
        <v/>
      </c>
    </row>
    <row r="1566" spans="1:4" x14ac:dyDescent="0.25">
      <c r="A1566" t="str">
        <f>IF(AND(trading_client_detail!$A1566&lt;&gt;"",ROUND(trading_client_detail!$G1566,0)&lt;&gt;0),IF(OR(LEFT(trading_client_detail!$F1566,3)="USD",RIGHT(trading_client_detail!$F1566,3)="USD",LEFT(trading_client_detail!$F1566,3)="EUR",RIGHT(trading_client_detail!$F1566,3)="EUR"),"",IF(NOT(ISERROR(VLOOKUP(trading_client_detail!$E1566,'asset_&amp;_open_positions'!$E:$M, 9, FALSE))),VLOOKUP(trading_client_detail!$E1566,'asset_&amp;_open_positions'!$E:$M, 9, FALSE),IF(NOT(ISERROR(VLOOKUP(trading_client_detail!$F1566,'asset_&amp;_open_positions'!$E:$M, 9, FALSE))),VLOOKUP(trading_client_detail!$F1566,'asset_&amp;_open_positions'!$E:$M, 9, FALSE),RIGHT(trading_client_detail!$F1566,LEN(trading_client_detail!$F1566)-1)))),"")</f>
        <v/>
      </c>
      <c r="B1566" t="str">
        <f>IF(AND(trading_client_detail!$A1566&lt;&gt;"",ROUND(trading_client_detail!$G1566,0)&lt;&gt;0),IF(OR(LEFT(trading_client_detail!$F1566,3)="USD",RIGHT(trading_client_detail!$F1566,3)="USD"),"",IF(NOT(ISERROR(VLOOKUP(trading_client_detail!$E1566,'asset_&amp;_open_positions'!$E:$M, 6, FALSE))),VLOOKUP(trading_client_detail!$E1566,'asset_&amp;_open_positions'!$E:$M, 6, FALSE),IF(NOT(ISERROR(VLOOKUP($A1566,'asset_&amp;_open_positions'!$E:$M, 6, FALSE))),VLOOKUP($A1566,'asset_&amp;_open_positions'!$E:$M, 6, FALSE),"ASSET"))),"")</f>
        <v/>
      </c>
      <c r="C1566" t="str">
        <f>IF(AND(trading_client_detail!$A1566&lt;&gt;"",ROUND(trading_client_detail!$G1566,0)&lt;&gt;0),IF(OR(LEFT(trading_client_detail!$F1566,3)="USD",RIGHT(trading_client_detail!$F1566,3)="USD"),"",IF(NOT(ISERROR(VLOOKUP(trading_client_detail!$E1566,'asset_&amp;_open_positions'!$E:$M, 6, FALSE))),VLOOKUP(trading_client_detail!$E1566,'asset_&amp;_open_positions'!$E:$M, 8, FALSE),IF(NOT(ISERROR(VLOOKUP($A1566,'asset_&amp;_open_positions'!$E:$M, 6, FALSE))),VLOOKUP($A1566,'asset_&amp;_open_positions'!$E:$M, 8, FALSE),1))),"")</f>
        <v/>
      </c>
      <c r="D1566" s="42" t="str">
        <f>IF(trading_client_detail!$A1566&lt;&gt;"",IF(OR(LEFT(trading_client_detail!$F1566,3)="USD",RIGHT(trading_client_detail!$F1566,3)="USD",LEFT(trading_client_detail!$F1566,3)="EUR",RIGHT(trading_client_detail!$F1566,3)="EUR"),"",trading_client_detail!$G1566),"")</f>
        <v/>
      </c>
    </row>
    <row r="1567" spans="1:4" x14ac:dyDescent="0.25">
      <c r="A1567" t="str">
        <f>IF(AND(trading_client_detail!$A1567&lt;&gt;"",ROUND(trading_client_detail!$G1567,0)&lt;&gt;0),IF(OR(LEFT(trading_client_detail!$F1567,3)="USD",RIGHT(trading_client_detail!$F1567,3)="USD",LEFT(trading_client_detail!$F1567,3)="EUR",RIGHT(trading_client_detail!$F1567,3)="EUR"),"",IF(NOT(ISERROR(VLOOKUP(trading_client_detail!$E1567,'asset_&amp;_open_positions'!$E:$M, 9, FALSE))),VLOOKUP(trading_client_detail!$E1567,'asset_&amp;_open_positions'!$E:$M, 9, FALSE),IF(NOT(ISERROR(VLOOKUP(trading_client_detail!$F1567,'asset_&amp;_open_positions'!$E:$M, 9, FALSE))),VLOOKUP(trading_client_detail!$F1567,'asset_&amp;_open_positions'!$E:$M, 9, FALSE),RIGHT(trading_client_detail!$F1567,LEN(trading_client_detail!$F1567)-1)))),"")</f>
        <v/>
      </c>
      <c r="B1567" t="str">
        <f>IF(AND(trading_client_detail!$A1567&lt;&gt;"",ROUND(trading_client_detail!$G1567,0)&lt;&gt;0),IF(OR(LEFT(trading_client_detail!$F1567,3)="USD",RIGHT(trading_client_detail!$F1567,3)="USD"),"",IF(NOT(ISERROR(VLOOKUP(trading_client_detail!$E1567,'asset_&amp;_open_positions'!$E:$M, 6, FALSE))),VLOOKUP(trading_client_detail!$E1567,'asset_&amp;_open_positions'!$E:$M, 6, FALSE),IF(NOT(ISERROR(VLOOKUP($A1567,'asset_&amp;_open_positions'!$E:$M, 6, FALSE))),VLOOKUP($A1567,'asset_&amp;_open_positions'!$E:$M, 6, FALSE),"ASSET"))),"")</f>
        <v/>
      </c>
      <c r="C1567" t="str">
        <f>IF(AND(trading_client_detail!$A1567&lt;&gt;"",ROUND(trading_client_detail!$G1567,0)&lt;&gt;0),IF(OR(LEFT(trading_client_detail!$F1567,3)="USD",RIGHT(trading_client_detail!$F1567,3)="USD"),"",IF(NOT(ISERROR(VLOOKUP(trading_client_detail!$E1567,'asset_&amp;_open_positions'!$E:$M, 6, FALSE))),VLOOKUP(trading_client_detail!$E1567,'asset_&amp;_open_positions'!$E:$M, 8, FALSE),IF(NOT(ISERROR(VLOOKUP($A1567,'asset_&amp;_open_positions'!$E:$M, 6, FALSE))),VLOOKUP($A1567,'asset_&amp;_open_positions'!$E:$M, 8, FALSE),1))),"")</f>
        <v/>
      </c>
      <c r="D1567" s="42" t="str">
        <f>IF(trading_client_detail!$A1567&lt;&gt;"",IF(OR(LEFT(trading_client_detail!$F1567,3)="USD",RIGHT(trading_client_detail!$F1567,3)="USD",LEFT(trading_client_detail!$F1567,3)="EUR",RIGHT(trading_client_detail!$F1567,3)="EUR"),"",trading_client_detail!$G1567),"")</f>
        <v/>
      </c>
    </row>
    <row r="1568" spans="1:4" x14ac:dyDescent="0.25">
      <c r="A1568" t="str">
        <f>IF(AND(trading_client_detail!$A1568&lt;&gt;"",ROUND(trading_client_detail!$G1568,0)&lt;&gt;0),IF(OR(LEFT(trading_client_detail!$F1568,3)="USD",RIGHT(trading_client_detail!$F1568,3)="USD",LEFT(trading_client_detail!$F1568,3)="EUR",RIGHT(trading_client_detail!$F1568,3)="EUR"),"",IF(NOT(ISERROR(VLOOKUP(trading_client_detail!$E1568,'asset_&amp;_open_positions'!$E:$M, 9, FALSE))),VLOOKUP(trading_client_detail!$E1568,'asset_&amp;_open_positions'!$E:$M, 9, FALSE),IF(NOT(ISERROR(VLOOKUP(trading_client_detail!$F1568,'asset_&amp;_open_positions'!$E:$M, 9, FALSE))),VLOOKUP(trading_client_detail!$F1568,'asset_&amp;_open_positions'!$E:$M, 9, FALSE),RIGHT(trading_client_detail!$F1568,LEN(trading_client_detail!$F1568)-1)))),"")</f>
        <v/>
      </c>
      <c r="B1568" t="str">
        <f>IF(AND(trading_client_detail!$A1568&lt;&gt;"",ROUND(trading_client_detail!$G1568,0)&lt;&gt;0),IF(OR(LEFT(trading_client_detail!$F1568,3)="USD",RIGHT(trading_client_detail!$F1568,3)="USD"),"",IF(NOT(ISERROR(VLOOKUP(trading_client_detail!$E1568,'asset_&amp;_open_positions'!$E:$M, 6, FALSE))),VLOOKUP(trading_client_detail!$E1568,'asset_&amp;_open_positions'!$E:$M, 6, FALSE),IF(NOT(ISERROR(VLOOKUP($A1568,'asset_&amp;_open_positions'!$E:$M, 6, FALSE))),VLOOKUP($A1568,'asset_&amp;_open_positions'!$E:$M, 6, FALSE),"ASSET"))),"")</f>
        <v/>
      </c>
      <c r="C1568" t="str">
        <f>IF(AND(trading_client_detail!$A1568&lt;&gt;"",ROUND(trading_client_detail!$G1568,0)&lt;&gt;0),IF(OR(LEFT(trading_client_detail!$F1568,3)="USD",RIGHT(trading_client_detail!$F1568,3)="USD"),"",IF(NOT(ISERROR(VLOOKUP(trading_client_detail!$E1568,'asset_&amp;_open_positions'!$E:$M, 6, FALSE))),VLOOKUP(trading_client_detail!$E1568,'asset_&amp;_open_positions'!$E:$M, 8, FALSE),IF(NOT(ISERROR(VLOOKUP($A1568,'asset_&amp;_open_positions'!$E:$M, 6, FALSE))),VLOOKUP($A1568,'asset_&amp;_open_positions'!$E:$M, 8, FALSE),1))),"")</f>
        <v/>
      </c>
      <c r="D1568" s="42" t="str">
        <f>IF(trading_client_detail!$A1568&lt;&gt;"",IF(OR(LEFT(trading_client_detail!$F1568,3)="USD",RIGHT(trading_client_detail!$F1568,3)="USD",LEFT(trading_client_detail!$F1568,3)="EUR",RIGHT(trading_client_detail!$F1568,3)="EUR"),"",trading_client_detail!$G1568),"")</f>
        <v/>
      </c>
    </row>
    <row r="1569" spans="1:4" x14ac:dyDescent="0.25">
      <c r="A1569" t="str">
        <f>IF(AND(trading_client_detail!$A1569&lt;&gt;"",ROUND(trading_client_detail!$G1569,0)&lt;&gt;0),IF(OR(LEFT(trading_client_detail!$F1569,3)="USD",RIGHT(trading_client_detail!$F1569,3)="USD",LEFT(trading_client_detail!$F1569,3)="EUR",RIGHT(trading_client_detail!$F1569,3)="EUR"),"",IF(NOT(ISERROR(VLOOKUP(trading_client_detail!$E1569,'asset_&amp;_open_positions'!$E:$M, 9, FALSE))),VLOOKUP(trading_client_detail!$E1569,'asset_&amp;_open_positions'!$E:$M, 9, FALSE),IF(NOT(ISERROR(VLOOKUP(trading_client_detail!$F1569,'asset_&amp;_open_positions'!$E:$M, 9, FALSE))),VLOOKUP(trading_client_detail!$F1569,'asset_&amp;_open_positions'!$E:$M, 9, FALSE),RIGHT(trading_client_detail!$F1569,LEN(trading_client_detail!$F1569)-1)))),"")</f>
        <v/>
      </c>
      <c r="B1569" t="str">
        <f>IF(AND(trading_client_detail!$A1569&lt;&gt;"",ROUND(trading_client_detail!$G1569,0)&lt;&gt;0),IF(OR(LEFT(trading_client_detail!$F1569,3)="USD",RIGHT(trading_client_detail!$F1569,3)="USD"),"",IF(NOT(ISERROR(VLOOKUP(trading_client_detail!$E1569,'asset_&amp;_open_positions'!$E:$M, 6, FALSE))),VLOOKUP(trading_client_detail!$E1569,'asset_&amp;_open_positions'!$E:$M, 6, FALSE),IF(NOT(ISERROR(VLOOKUP($A1569,'asset_&amp;_open_positions'!$E:$M, 6, FALSE))),VLOOKUP($A1569,'asset_&amp;_open_positions'!$E:$M, 6, FALSE),"ASSET"))),"")</f>
        <v/>
      </c>
      <c r="C1569" t="str">
        <f>IF(AND(trading_client_detail!$A1569&lt;&gt;"",ROUND(trading_client_detail!$G1569,0)&lt;&gt;0),IF(OR(LEFT(trading_client_detail!$F1569,3)="USD",RIGHT(trading_client_detail!$F1569,3)="USD"),"",IF(NOT(ISERROR(VLOOKUP(trading_client_detail!$E1569,'asset_&amp;_open_positions'!$E:$M, 6, FALSE))),VLOOKUP(trading_client_detail!$E1569,'asset_&amp;_open_positions'!$E:$M, 8, FALSE),IF(NOT(ISERROR(VLOOKUP($A1569,'asset_&amp;_open_positions'!$E:$M, 6, FALSE))),VLOOKUP($A1569,'asset_&amp;_open_positions'!$E:$M, 8, FALSE),1))),"")</f>
        <v/>
      </c>
      <c r="D1569" s="42" t="str">
        <f>IF(trading_client_detail!$A1569&lt;&gt;"",IF(OR(LEFT(trading_client_detail!$F1569,3)="USD",RIGHT(trading_client_detail!$F1569,3)="USD",LEFT(trading_client_detail!$F1569,3)="EUR",RIGHT(trading_client_detail!$F1569,3)="EUR"),"",trading_client_detail!$G1569),"")</f>
        <v/>
      </c>
    </row>
    <row r="1570" spans="1:4" x14ac:dyDescent="0.25">
      <c r="A1570" t="str">
        <f>IF(AND(trading_client_detail!$A1570&lt;&gt;"",ROUND(trading_client_detail!$G1570,0)&lt;&gt;0),IF(OR(LEFT(trading_client_detail!$F1570,3)="USD",RIGHT(trading_client_detail!$F1570,3)="USD",LEFT(trading_client_detail!$F1570,3)="EUR",RIGHT(trading_client_detail!$F1570,3)="EUR"),"",IF(NOT(ISERROR(VLOOKUP(trading_client_detail!$E1570,'asset_&amp;_open_positions'!$E:$M, 9, FALSE))),VLOOKUP(trading_client_detail!$E1570,'asset_&amp;_open_positions'!$E:$M, 9, FALSE),IF(NOT(ISERROR(VLOOKUP(trading_client_detail!$F1570,'asset_&amp;_open_positions'!$E:$M, 9, FALSE))),VLOOKUP(trading_client_detail!$F1570,'asset_&amp;_open_positions'!$E:$M, 9, FALSE),RIGHT(trading_client_detail!$F1570,LEN(trading_client_detail!$F1570)-1)))),"")</f>
        <v/>
      </c>
      <c r="B1570" t="str">
        <f>IF(AND(trading_client_detail!$A1570&lt;&gt;"",ROUND(trading_client_detail!$G1570,0)&lt;&gt;0),IF(OR(LEFT(trading_client_detail!$F1570,3)="USD",RIGHT(trading_client_detail!$F1570,3)="USD"),"",IF(NOT(ISERROR(VLOOKUP(trading_client_detail!$E1570,'asset_&amp;_open_positions'!$E:$M, 6, FALSE))),VLOOKUP(trading_client_detail!$E1570,'asset_&amp;_open_positions'!$E:$M, 6, FALSE),IF(NOT(ISERROR(VLOOKUP($A1570,'asset_&amp;_open_positions'!$E:$M, 6, FALSE))),VLOOKUP($A1570,'asset_&amp;_open_positions'!$E:$M, 6, FALSE),"ASSET"))),"")</f>
        <v/>
      </c>
      <c r="C1570" t="str">
        <f>IF(AND(trading_client_detail!$A1570&lt;&gt;"",ROUND(trading_client_detail!$G1570,0)&lt;&gt;0),IF(OR(LEFT(trading_client_detail!$F1570,3)="USD",RIGHT(trading_client_detail!$F1570,3)="USD"),"",IF(NOT(ISERROR(VLOOKUP(trading_client_detail!$E1570,'asset_&amp;_open_positions'!$E:$M, 6, FALSE))),VLOOKUP(trading_client_detail!$E1570,'asset_&amp;_open_positions'!$E:$M, 8, FALSE),IF(NOT(ISERROR(VLOOKUP($A1570,'asset_&amp;_open_positions'!$E:$M, 6, FALSE))),VLOOKUP($A1570,'asset_&amp;_open_positions'!$E:$M, 8, FALSE),1))),"")</f>
        <v/>
      </c>
      <c r="D1570" s="42" t="str">
        <f>IF(trading_client_detail!$A1570&lt;&gt;"",IF(OR(LEFT(trading_client_detail!$F1570,3)="USD",RIGHT(trading_client_detail!$F1570,3)="USD",LEFT(trading_client_detail!$F1570,3)="EUR",RIGHT(trading_client_detail!$F1570,3)="EUR"),"",trading_client_detail!$G1570),"")</f>
        <v/>
      </c>
    </row>
    <row r="1571" spans="1:4" x14ac:dyDescent="0.25">
      <c r="A1571" t="str">
        <f>IF(AND(trading_client_detail!$A1571&lt;&gt;"",ROUND(trading_client_detail!$G1571,0)&lt;&gt;0),IF(OR(LEFT(trading_client_detail!$F1571,3)="USD",RIGHT(trading_client_detail!$F1571,3)="USD",LEFT(trading_client_detail!$F1571,3)="EUR",RIGHT(trading_client_detail!$F1571,3)="EUR"),"",IF(NOT(ISERROR(VLOOKUP(trading_client_detail!$E1571,'asset_&amp;_open_positions'!$E:$M, 9, FALSE))),VLOOKUP(trading_client_detail!$E1571,'asset_&amp;_open_positions'!$E:$M, 9, FALSE),IF(NOT(ISERROR(VLOOKUP(trading_client_detail!$F1571,'asset_&amp;_open_positions'!$E:$M, 9, FALSE))),VLOOKUP(trading_client_detail!$F1571,'asset_&amp;_open_positions'!$E:$M, 9, FALSE),RIGHT(trading_client_detail!$F1571,LEN(trading_client_detail!$F1571)-1)))),"")</f>
        <v/>
      </c>
      <c r="B1571" t="str">
        <f>IF(AND(trading_client_detail!$A1571&lt;&gt;"",ROUND(trading_client_detail!$G1571,0)&lt;&gt;0),IF(OR(LEFT(trading_client_detail!$F1571,3)="USD",RIGHT(trading_client_detail!$F1571,3)="USD"),"",IF(NOT(ISERROR(VLOOKUP(trading_client_detail!$E1571,'asset_&amp;_open_positions'!$E:$M, 6, FALSE))),VLOOKUP(trading_client_detail!$E1571,'asset_&amp;_open_positions'!$E:$M, 6, FALSE),IF(NOT(ISERROR(VLOOKUP($A1571,'asset_&amp;_open_positions'!$E:$M, 6, FALSE))),VLOOKUP($A1571,'asset_&amp;_open_positions'!$E:$M, 6, FALSE),"ASSET"))),"")</f>
        <v/>
      </c>
      <c r="C1571" t="str">
        <f>IF(AND(trading_client_detail!$A1571&lt;&gt;"",ROUND(trading_client_detail!$G1571,0)&lt;&gt;0),IF(OR(LEFT(trading_client_detail!$F1571,3)="USD",RIGHT(trading_client_detail!$F1571,3)="USD"),"",IF(NOT(ISERROR(VLOOKUP(trading_client_detail!$E1571,'asset_&amp;_open_positions'!$E:$M, 6, FALSE))),VLOOKUP(trading_client_detail!$E1571,'asset_&amp;_open_positions'!$E:$M, 8, FALSE),IF(NOT(ISERROR(VLOOKUP($A1571,'asset_&amp;_open_positions'!$E:$M, 6, FALSE))),VLOOKUP($A1571,'asset_&amp;_open_positions'!$E:$M, 8, FALSE),1))),"")</f>
        <v/>
      </c>
      <c r="D1571" s="42" t="str">
        <f>IF(trading_client_detail!$A1571&lt;&gt;"",IF(OR(LEFT(trading_client_detail!$F1571,3)="USD",RIGHT(trading_client_detail!$F1571,3)="USD",LEFT(trading_client_detail!$F1571,3)="EUR",RIGHT(trading_client_detail!$F1571,3)="EUR"),"",trading_client_detail!$G1571),"")</f>
        <v/>
      </c>
    </row>
    <row r="1572" spans="1:4" x14ac:dyDescent="0.25">
      <c r="A1572" t="str">
        <f>IF(AND(trading_client_detail!$A1572&lt;&gt;"",ROUND(trading_client_detail!$G1572,0)&lt;&gt;0),IF(OR(LEFT(trading_client_detail!$F1572,3)="USD",RIGHT(trading_client_detail!$F1572,3)="USD",LEFT(trading_client_detail!$F1572,3)="EUR",RIGHT(trading_client_detail!$F1572,3)="EUR"),"",IF(NOT(ISERROR(VLOOKUP(trading_client_detail!$E1572,'asset_&amp;_open_positions'!$E:$M, 9, FALSE))),VLOOKUP(trading_client_detail!$E1572,'asset_&amp;_open_positions'!$E:$M, 9, FALSE),IF(NOT(ISERROR(VLOOKUP(trading_client_detail!$F1572,'asset_&amp;_open_positions'!$E:$M, 9, FALSE))),VLOOKUP(trading_client_detail!$F1572,'asset_&amp;_open_positions'!$E:$M, 9, FALSE),RIGHT(trading_client_detail!$F1572,LEN(trading_client_detail!$F1572)-1)))),"")</f>
        <v/>
      </c>
      <c r="B1572" t="str">
        <f>IF(AND(trading_client_detail!$A1572&lt;&gt;"",ROUND(trading_client_detail!$G1572,0)&lt;&gt;0),IF(OR(LEFT(trading_client_detail!$F1572,3)="USD",RIGHT(trading_client_detail!$F1572,3)="USD"),"",IF(NOT(ISERROR(VLOOKUP(trading_client_detail!$E1572,'asset_&amp;_open_positions'!$E:$M, 6, FALSE))),VLOOKUP(trading_client_detail!$E1572,'asset_&amp;_open_positions'!$E:$M, 6, FALSE),IF(NOT(ISERROR(VLOOKUP($A1572,'asset_&amp;_open_positions'!$E:$M, 6, FALSE))),VLOOKUP($A1572,'asset_&amp;_open_positions'!$E:$M, 6, FALSE),"ASSET"))),"")</f>
        <v/>
      </c>
      <c r="C1572" t="str">
        <f>IF(AND(trading_client_detail!$A1572&lt;&gt;"",ROUND(trading_client_detail!$G1572,0)&lt;&gt;0),IF(OR(LEFT(trading_client_detail!$F1572,3)="USD",RIGHT(trading_client_detail!$F1572,3)="USD"),"",IF(NOT(ISERROR(VLOOKUP(trading_client_detail!$E1572,'asset_&amp;_open_positions'!$E:$M, 6, FALSE))),VLOOKUP(trading_client_detail!$E1572,'asset_&amp;_open_positions'!$E:$M, 8, FALSE),IF(NOT(ISERROR(VLOOKUP($A1572,'asset_&amp;_open_positions'!$E:$M, 6, FALSE))),VLOOKUP($A1572,'asset_&amp;_open_positions'!$E:$M, 8, FALSE),1))),"")</f>
        <v/>
      </c>
      <c r="D1572" s="42" t="str">
        <f>IF(trading_client_detail!$A1572&lt;&gt;"",IF(OR(LEFT(trading_client_detail!$F1572,3)="USD",RIGHT(trading_client_detail!$F1572,3)="USD",LEFT(trading_client_detail!$F1572,3)="EUR",RIGHT(trading_client_detail!$F1572,3)="EUR"),"",trading_client_detail!$G1572),"")</f>
        <v/>
      </c>
    </row>
    <row r="1573" spans="1:4" x14ac:dyDescent="0.25">
      <c r="A1573" t="str">
        <f>IF(AND(trading_client_detail!$A1573&lt;&gt;"",ROUND(trading_client_detail!$G1573,0)&lt;&gt;0),IF(OR(LEFT(trading_client_detail!$F1573,3)="USD",RIGHT(trading_client_detail!$F1573,3)="USD",LEFT(trading_client_detail!$F1573,3)="EUR",RIGHT(trading_client_detail!$F1573,3)="EUR"),"",IF(NOT(ISERROR(VLOOKUP(trading_client_detail!$E1573,'asset_&amp;_open_positions'!$E:$M, 9, FALSE))),VLOOKUP(trading_client_detail!$E1573,'asset_&amp;_open_positions'!$E:$M, 9, FALSE),IF(NOT(ISERROR(VLOOKUP(trading_client_detail!$F1573,'asset_&amp;_open_positions'!$E:$M, 9, FALSE))),VLOOKUP(trading_client_detail!$F1573,'asset_&amp;_open_positions'!$E:$M, 9, FALSE),RIGHT(trading_client_detail!$F1573,LEN(trading_client_detail!$F1573)-1)))),"")</f>
        <v/>
      </c>
      <c r="B1573" t="str">
        <f>IF(AND(trading_client_detail!$A1573&lt;&gt;"",ROUND(trading_client_detail!$G1573,0)&lt;&gt;0),IF(OR(LEFT(trading_client_detail!$F1573,3)="USD",RIGHT(trading_client_detail!$F1573,3)="USD"),"",IF(NOT(ISERROR(VLOOKUP(trading_client_detail!$E1573,'asset_&amp;_open_positions'!$E:$M, 6, FALSE))),VLOOKUP(trading_client_detail!$E1573,'asset_&amp;_open_positions'!$E:$M, 6, FALSE),IF(NOT(ISERROR(VLOOKUP($A1573,'asset_&amp;_open_positions'!$E:$M, 6, FALSE))),VLOOKUP($A1573,'asset_&amp;_open_positions'!$E:$M, 6, FALSE),"ASSET"))),"")</f>
        <v/>
      </c>
      <c r="C1573" t="str">
        <f>IF(AND(trading_client_detail!$A1573&lt;&gt;"",ROUND(trading_client_detail!$G1573,0)&lt;&gt;0),IF(OR(LEFT(trading_client_detail!$F1573,3)="USD",RIGHT(trading_client_detail!$F1573,3)="USD"),"",IF(NOT(ISERROR(VLOOKUP(trading_client_detail!$E1573,'asset_&amp;_open_positions'!$E:$M, 6, FALSE))),VLOOKUP(trading_client_detail!$E1573,'asset_&amp;_open_positions'!$E:$M, 8, FALSE),IF(NOT(ISERROR(VLOOKUP($A1573,'asset_&amp;_open_positions'!$E:$M, 6, FALSE))),VLOOKUP($A1573,'asset_&amp;_open_positions'!$E:$M, 8, FALSE),1))),"")</f>
        <v/>
      </c>
      <c r="D1573" s="42" t="str">
        <f>IF(trading_client_detail!$A1573&lt;&gt;"",IF(OR(LEFT(trading_client_detail!$F1573,3)="USD",RIGHT(trading_client_detail!$F1573,3)="USD",LEFT(trading_client_detail!$F1573,3)="EUR",RIGHT(trading_client_detail!$F1573,3)="EUR"),"",trading_client_detail!$G1573),"")</f>
        <v/>
      </c>
    </row>
    <row r="1574" spans="1:4" x14ac:dyDescent="0.25">
      <c r="A1574" t="str">
        <f>IF(AND(trading_client_detail!$A1574&lt;&gt;"",ROUND(trading_client_detail!$G1574,0)&lt;&gt;0),IF(OR(LEFT(trading_client_detail!$F1574,3)="USD",RIGHT(trading_client_detail!$F1574,3)="USD",LEFT(trading_client_detail!$F1574,3)="EUR",RIGHT(trading_client_detail!$F1574,3)="EUR"),"",IF(NOT(ISERROR(VLOOKUP(trading_client_detail!$E1574,'asset_&amp;_open_positions'!$E:$M, 9, FALSE))),VLOOKUP(trading_client_detail!$E1574,'asset_&amp;_open_positions'!$E:$M, 9, FALSE),IF(NOT(ISERROR(VLOOKUP(trading_client_detail!$F1574,'asset_&amp;_open_positions'!$E:$M, 9, FALSE))),VLOOKUP(trading_client_detail!$F1574,'asset_&amp;_open_positions'!$E:$M, 9, FALSE),RIGHT(trading_client_detail!$F1574,LEN(trading_client_detail!$F1574)-1)))),"")</f>
        <v/>
      </c>
      <c r="B1574" t="str">
        <f>IF(AND(trading_client_detail!$A1574&lt;&gt;"",ROUND(trading_client_detail!$G1574,0)&lt;&gt;0),IF(OR(LEFT(trading_client_detail!$F1574,3)="USD",RIGHT(trading_client_detail!$F1574,3)="USD"),"",IF(NOT(ISERROR(VLOOKUP(trading_client_detail!$E1574,'asset_&amp;_open_positions'!$E:$M, 6, FALSE))),VLOOKUP(trading_client_detail!$E1574,'asset_&amp;_open_positions'!$E:$M, 6, FALSE),IF(NOT(ISERROR(VLOOKUP($A1574,'asset_&amp;_open_positions'!$E:$M, 6, FALSE))),VLOOKUP($A1574,'asset_&amp;_open_positions'!$E:$M, 6, FALSE),"ASSET"))),"")</f>
        <v/>
      </c>
      <c r="C1574" t="str">
        <f>IF(AND(trading_client_detail!$A1574&lt;&gt;"",ROUND(trading_client_detail!$G1574,0)&lt;&gt;0),IF(OR(LEFT(trading_client_detail!$F1574,3)="USD",RIGHT(trading_client_detail!$F1574,3)="USD"),"",IF(NOT(ISERROR(VLOOKUP(trading_client_detail!$E1574,'asset_&amp;_open_positions'!$E:$M, 6, FALSE))),VLOOKUP(trading_client_detail!$E1574,'asset_&amp;_open_positions'!$E:$M, 8, FALSE),IF(NOT(ISERROR(VLOOKUP($A1574,'asset_&amp;_open_positions'!$E:$M, 6, FALSE))),VLOOKUP($A1574,'asset_&amp;_open_positions'!$E:$M, 8, FALSE),1))),"")</f>
        <v/>
      </c>
      <c r="D1574" s="42" t="str">
        <f>IF(trading_client_detail!$A1574&lt;&gt;"",IF(OR(LEFT(trading_client_detail!$F1574,3)="USD",RIGHT(trading_client_detail!$F1574,3)="USD",LEFT(trading_client_detail!$F1574,3)="EUR",RIGHT(trading_client_detail!$F1574,3)="EUR"),"",trading_client_detail!$G1574),"")</f>
        <v/>
      </c>
    </row>
    <row r="1575" spans="1:4" x14ac:dyDescent="0.25">
      <c r="A1575" t="str">
        <f>IF(AND(trading_client_detail!$A1575&lt;&gt;"",ROUND(trading_client_detail!$G1575,0)&lt;&gt;0),IF(OR(LEFT(trading_client_detail!$F1575,3)="USD",RIGHT(trading_client_detail!$F1575,3)="USD",LEFT(trading_client_detail!$F1575,3)="EUR",RIGHT(trading_client_detail!$F1575,3)="EUR"),"",IF(NOT(ISERROR(VLOOKUP(trading_client_detail!$E1575,'asset_&amp;_open_positions'!$E:$M, 9, FALSE))),VLOOKUP(trading_client_detail!$E1575,'asset_&amp;_open_positions'!$E:$M, 9, FALSE),IF(NOT(ISERROR(VLOOKUP(trading_client_detail!$F1575,'asset_&amp;_open_positions'!$E:$M, 9, FALSE))),VLOOKUP(trading_client_detail!$F1575,'asset_&amp;_open_positions'!$E:$M, 9, FALSE),RIGHT(trading_client_detail!$F1575,LEN(trading_client_detail!$F1575)-1)))),"")</f>
        <v/>
      </c>
      <c r="B1575" t="str">
        <f>IF(AND(trading_client_detail!$A1575&lt;&gt;"",ROUND(trading_client_detail!$G1575,0)&lt;&gt;0),IF(OR(LEFT(trading_client_detail!$F1575,3)="USD",RIGHT(trading_client_detail!$F1575,3)="USD"),"",IF(NOT(ISERROR(VLOOKUP(trading_client_detail!$E1575,'asset_&amp;_open_positions'!$E:$M, 6, FALSE))),VLOOKUP(trading_client_detail!$E1575,'asset_&amp;_open_positions'!$E:$M, 6, FALSE),IF(NOT(ISERROR(VLOOKUP($A1575,'asset_&amp;_open_positions'!$E:$M, 6, FALSE))),VLOOKUP($A1575,'asset_&amp;_open_positions'!$E:$M, 6, FALSE),"ASSET"))),"")</f>
        <v/>
      </c>
      <c r="C1575" t="str">
        <f>IF(AND(trading_client_detail!$A1575&lt;&gt;"",ROUND(trading_client_detail!$G1575,0)&lt;&gt;0),IF(OR(LEFT(trading_client_detail!$F1575,3)="USD",RIGHT(trading_client_detail!$F1575,3)="USD"),"",IF(NOT(ISERROR(VLOOKUP(trading_client_detail!$E1575,'asset_&amp;_open_positions'!$E:$M, 6, FALSE))),VLOOKUP(trading_client_detail!$E1575,'asset_&amp;_open_positions'!$E:$M, 8, FALSE),IF(NOT(ISERROR(VLOOKUP($A1575,'asset_&amp;_open_positions'!$E:$M, 6, FALSE))),VLOOKUP($A1575,'asset_&amp;_open_positions'!$E:$M, 8, FALSE),1))),"")</f>
        <v/>
      </c>
      <c r="D1575" s="42" t="str">
        <f>IF(trading_client_detail!$A1575&lt;&gt;"",IF(OR(LEFT(trading_client_detail!$F1575,3)="USD",RIGHT(trading_client_detail!$F1575,3)="USD",LEFT(trading_client_detail!$F1575,3)="EUR",RIGHT(trading_client_detail!$F1575,3)="EUR"),"",trading_client_detail!$G1575),"")</f>
        <v/>
      </c>
    </row>
    <row r="1576" spans="1:4" x14ac:dyDescent="0.25">
      <c r="A1576" t="str">
        <f>IF(AND(trading_client_detail!$A1576&lt;&gt;"",ROUND(trading_client_detail!$G1576,0)&lt;&gt;0),IF(OR(LEFT(trading_client_detail!$F1576,3)="USD",RIGHT(trading_client_detail!$F1576,3)="USD",LEFT(trading_client_detail!$F1576,3)="EUR",RIGHT(trading_client_detail!$F1576,3)="EUR"),"",IF(NOT(ISERROR(VLOOKUP(trading_client_detail!$E1576,'asset_&amp;_open_positions'!$E:$M, 9, FALSE))),VLOOKUP(trading_client_detail!$E1576,'asset_&amp;_open_positions'!$E:$M, 9, FALSE),IF(NOT(ISERROR(VLOOKUP(trading_client_detail!$F1576,'asset_&amp;_open_positions'!$E:$M, 9, FALSE))),VLOOKUP(trading_client_detail!$F1576,'asset_&amp;_open_positions'!$E:$M, 9, FALSE),RIGHT(trading_client_detail!$F1576,LEN(trading_client_detail!$F1576)-1)))),"")</f>
        <v/>
      </c>
      <c r="B1576" t="str">
        <f>IF(AND(trading_client_detail!$A1576&lt;&gt;"",ROUND(trading_client_detail!$G1576,0)&lt;&gt;0),IF(OR(LEFT(trading_client_detail!$F1576,3)="USD",RIGHT(trading_client_detail!$F1576,3)="USD"),"",IF(NOT(ISERROR(VLOOKUP(trading_client_detail!$E1576,'asset_&amp;_open_positions'!$E:$M, 6, FALSE))),VLOOKUP(trading_client_detail!$E1576,'asset_&amp;_open_positions'!$E:$M, 6, FALSE),IF(NOT(ISERROR(VLOOKUP($A1576,'asset_&amp;_open_positions'!$E:$M, 6, FALSE))),VLOOKUP($A1576,'asset_&amp;_open_positions'!$E:$M, 6, FALSE),"ASSET"))),"")</f>
        <v/>
      </c>
      <c r="C1576" t="str">
        <f>IF(AND(trading_client_detail!$A1576&lt;&gt;"",ROUND(trading_client_detail!$G1576,0)&lt;&gt;0),IF(OR(LEFT(trading_client_detail!$F1576,3)="USD",RIGHT(trading_client_detail!$F1576,3)="USD"),"",IF(NOT(ISERROR(VLOOKUP(trading_client_detail!$E1576,'asset_&amp;_open_positions'!$E:$M, 6, FALSE))),VLOOKUP(trading_client_detail!$E1576,'asset_&amp;_open_positions'!$E:$M, 8, FALSE),IF(NOT(ISERROR(VLOOKUP($A1576,'asset_&amp;_open_positions'!$E:$M, 6, FALSE))),VLOOKUP($A1576,'asset_&amp;_open_positions'!$E:$M, 8, FALSE),1))),"")</f>
        <v/>
      </c>
      <c r="D1576" s="42" t="str">
        <f>IF(trading_client_detail!$A1576&lt;&gt;"",IF(OR(LEFT(trading_client_detail!$F1576,3)="USD",RIGHT(trading_client_detail!$F1576,3)="USD",LEFT(trading_client_detail!$F1576,3)="EUR",RIGHT(trading_client_detail!$F1576,3)="EUR"),"",trading_client_detail!$G1576),"")</f>
        <v/>
      </c>
    </row>
    <row r="1577" spans="1:4" x14ac:dyDescent="0.25">
      <c r="A1577" t="str">
        <f>IF(AND(trading_client_detail!$A1577&lt;&gt;"",ROUND(trading_client_detail!$G1577,0)&lt;&gt;0),IF(OR(LEFT(trading_client_detail!$F1577,3)="USD",RIGHT(trading_client_detail!$F1577,3)="USD",LEFT(trading_client_detail!$F1577,3)="EUR",RIGHT(trading_client_detail!$F1577,3)="EUR"),"",IF(NOT(ISERROR(VLOOKUP(trading_client_detail!$E1577,'asset_&amp;_open_positions'!$E:$M, 9, FALSE))),VLOOKUP(trading_client_detail!$E1577,'asset_&amp;_open_positions'!$E:$M, 9, FALSE),IF(NOT(ISERROR(VLOOKUP(trading_client_detail!$F1577,'asset_&amp;_open_positions'!$E:$M, 9, FALSE))),VLOOKUP(trading_client_detail!$F1577,'asset_&amp;_open_positions'!$E:$M, 9, FALSE),RIGHT(trading_client_detail!$F1577,LEN(trading_client_detail!$F1577)-1)))),"")</f>
        <v/>
      </c>
      <c r="B1577" t="str">
        <f>IF(AND(trading_client_detail!$A1577&lt;&gt;"",ROUND(trading_client_detail!$G1577,0)&lt;&gt;0),IF(OR(LEFT(trading_client_detail!$F1577,3)="USD",RIGHT(trading_client_detail!$F1577,3)="USD"),"",IF(NOT(ISERROR(VLOOKUP(trading_client_detail!$E1577,'asset_&amp;_open_positions'!$E:$M, 6, FALSE))),VLOOKUP(trading_client_detail!$E1577,'asset_&amp;_open_positions'!$E:$M, 6, FALSE),IF(NOT(ISERROR(VLOOKUP($A1577,'asset_&amp;_open_positions'!$E:$M, 6, FALSE))),VLOOKUP($A1577,'asset_&amp;_open_positions'!$E:$M, 6, FALSE),"ASSET"))),"")</f>
        <v/>
      </c>
      <c r="C1577" t="str">
        <f>IF(AND(trading_client_detail!$A1577&lt;&gt;"",ROUND(trading_client_detail!$G1577,0)&lt;&gt;0),IF(OR(LEFT(trading_client_detail!$F1577,3)="USD",RIGHT(trading_client_detail!$F1577,3)="USD"),"",IF(NOT(ISERROR(VLOOKUP(trading_client_detail!$E1577,'asset_&amp;_open_positions'!$E:$M, 6, FALSE))),VLOOKUP(trading_client_detail!$E1577,'asset_&amp;_open_positions'!$E:$M, 8, FALSE),IF(NOT(ISERROR(VLOOKUP($A1577,'asset_&amp;_open_positions'!$E:$M, 6, FALSE))),VLOOKUP($A1577,'asset_&amp;_open_positions'!$E:$M, 8, FALSE),1))),"")</f>
        <v/>
      </c>
      <c r="D1577" s="42" t="str">
        <f>IF(trading_client_detail!$A1577&lt;&gt;"",IF(OR(LEFT(trading_client_detail!$F1577,3)="USD",RIGHT(trading_client_detail!$F1577,3)="USD",LEFT(trading_client_detail!$F1577,3)="EUR",RIGHT(trading_client_detail!$F1577,3)="EUR"),"",trading_client_detail!$G1577),"")</f>
        <v/>
      </c>
    </row>
    <row r="1578" spans="1:4" x14ac:dyDescent="0.25">
      <c r="A1578" t="str">
        <f>IF(AND(trading_client_detail!$A1578&lt;&gt;"",ROUND(trading_client_detail!$G1578,0)&lt;&gt;0),IF(OR(LEFT(trading_client_detail!$F1578,3)="USD",RIGHT(trading_client_detail!$F1578,3)="USD",LEFT(trading_client_detail!$F1578,3)="EUR",RIGHT(trading_client_detail!$F1578,3)="EUR"),"",IF(NOT(ISERROR(VLOOKUP(trading_client_detail!$E1578,'asset_&amp;_open_positions'!$E:$M, 9, FALSE))),VLOOKUP(trading_client_detail!$E1578,'asset_&amp;_open_positions'!$E:$M, 9, FALSE),IF(NOT(ISERROR(VLOOKUP(trading_client_detail!$F1578,'asset_&amp;_open_positions'!$E:$M, 9, FALSE))),VLOOKUP(trading_client_detail!$F1578,'asset_&amp;_open_positions'!$E:$M, 9, FALSE),RIGHT(trading_client_detail!$F1578,LEN(trading_client_detail!$F1578)-1)))),"")</f>
        <v/>
      </c>
      <c r="B1578" t="str">
        <f>IF(AND(trading_client_detail!$A1578&lt;&gt;"",ROUND(trading_client_detail!$G1578,0)&lt;&gt;0),IF(OR(LEFT(trading_client_detail!$F1578,3)="USD",RIGHT(trading_client_detail!$F1578,3)="USD"),"",IF(NOT(ISERROR(VLOOKUP(trading_client_detail!$E1578,'asset_&amp;_open_positions'!$E:$M, 6, FALSE))),VLOOKUP(trading_client_detail!$E1578,'asset_&amp;_open_positions'!$E:$M, 6, FALSE),IF(NOT(ISERROR(VLOOKUP($A1578,'asset_&amp;_open_positions'!$E:$M, 6, FALSE))),VLOOKUP($A1578,'asset_&amp;_open_positions'!$E:$M, 6, FALSE),"ASSET"))),"")</f>
        <v/>
      </c>
      <c r="C1578" t="str">
        <f>IF(AND(trading_client_detail!$A1578&lt;&gt;"",ROUND(trading_client_detail!$G1578,0)&lt;&gt;0),IF(OR(LEFT(trading_client_detail!$F1578,3)="USD",RIGHT(trading_client_detail!$F1578,3)="USD"),"",IF(NOT(ISERROR(VLOOKUP(trading_client_detail!$E1578,'asset_&amp;_open_positions'!$E:$M, 6, FALSE))),VLOOKUP(trading_client_detail!$E1578,'asset_&amp;_open_positions'!$E:$M, 8, FALSE),IF(NOT(ISERROR(VLOOKUP($A1578,'asset_&amp;_open_positions'!$E:$M, 6, FALSE))),VLOOKUP($A1578,'asset_&amp;_open_positions'!$E:$M, 8, FALSE),1))),"")</f>
        <v/>
      </c>
      <c r="D1578" s="42" t="str">
        <f>IF(trading_client_detail!$A1578&lt;&gt;"",IF(OR(LEFT(trading_client_detail!$F1578,3)="USD",RIGHT(trading_client_detail!$F1578,3)="USD",LEFT(trading_client_detail!$F1578,3)="EUR",RIGHT(trading_client_detail!$F1578,3)="EUR"),"",trading_client_detail!$G1578),"")</f>
        <v/>
      </c>
    </row>
    <row r="1579" spans="1:4" x14ac:dyDescent="0.25">
      <c r="A1579" t="str">
        <f>IF(AND(trading_client_detail!$A1579&lt;&gt;"",ROUND(trading_client_detail!$G1579,0)&lt;&gt;0),IF(OR(LEFT(trading_client_detail!$F1579,3)="USD",RIGHT(trading_client_detail!$F1579,3)="USD",LEFT(trading_client_detail!$F1579,3)="EUR",RIGHT(trading_client_detail!$F1579,3)="EUR"),"",IF(NOT(ISERROR(VLOOKUP(trading_client_detail!$E1579,'asset_&amp;_open_positions'!$E:$M, 9, FALSE))),VLOOKUP(trading_client_detail!$E1579,'asset_&amp;_open_positions'!$E:$M, 9, FALSE),IF(NOT(ISERROR(VLOOKUP(trading_client_detail!$F1579,'asset_&amp;_open_positions'!$E:$M, 9, FALSE))),VLOOKUP(trading_client_detail!$F1579,'asset_&amp;_open_positions'!$E:$M, 9, FALSE),RIGHT(trading_client_detail!$F1579,LEN(trading_client_detail!$F1579)-1)))),"")</f>
        <v/>
      </c>
      <c r="B1579" t="str">
        <f>IF(AND(trading_client_detail!$A1579&lt;&gt;"",ROUND(trading_client_detail!$G1579,0)&lt;&gt;0),IF(OR(LEFT(trading_client_detail!$F1579,3)="USD",RIGHT(trading_client_detail!$F1579,3)="USD"),"",IF(NOT(ISERROR(VLOOKUP(trading_client_detail!$E1579,'asset_&amp;_open_positions'!$E:$M, 6, FALSE))),VLOOKUP(trading_client_detail!$E1579,'asset_&amp;_open_positions'!$E:$M, 6, FALSE),IF(NOT(ISERROR(VLOOKUP($A1579,'asset_&amp;_open_positions'!$E:$M, 6, FALSE))),VLOOKUP($A1579,'asset_&amp;_open_positions'!$E:$M, 6, FALSE),"ASSET"))),"")</f>
        <v/>
      </c>
      <c r="C1579" t="str">
        <f>IF(AND(trading_client_detail!$A1579&lt;&gt;"",ROUND(trading_client_detail!$G1579,0)&lt;&gt;0),IF(OR(LEFT(trading_client_detail!$F1579,3)="USD",RIGHT(trading_client_detail!$F1579,3)="USD"),"",IF(NOT(ISERROR(VLOOKUP(trading_client_detail!$E1579,'asset_&amp;_open_positions'!$E:$M, 6, FALSE))),VLOOKUP(trading_client_detail!$E1579,'asset_&amp;_open_positions'!$E:$M, 8, FALSE),IF(NOT(ISERROR(VLOOKUP($A1579,'asset_&amp;_open_positions'!$E:$M, 6, FALSE))),VLOOKUP($A1579,'asset_&amp;_open_positions'!$E:$M, 8, FALSE),1))),"")</f>
        <v/>
      </c>
      <c r="D1579" s="42" t="str">
        <f>IF(trading_client_detail!$A1579&lt;&gt;"",IF(OR(LEFT(trading_client_detail!$F1579,3)="USD",RIGHT(trading_client_detail!$F1579,3)="USD",LEFT(trading_client_detail!$F1579,3)="EUR",RIGHT(trading_client_detail!$F1579,3)="EUR"),"",trading_client_detail!$G1579),"")</f>
        <v/>
      </c>
    </row>
    <row r="1580" spans="1:4" x14ac:dyDescent="0.25">
      <c r="A1580" t="str">
        <f>IF(AND(trading_client_detail!$A1580&lt;&gt;"",ROUND(trading_client_detail!$G1580,0)&lt;&gt;0),IF(OR(LEFT(trading_client_detail!$F1580,3)="USD",RIGHT(trading_client_detail!$F1580,3)="USD",LEFT(trading_client_detail!$F1580,3)="EUR",RIGHT(trading_client_detail!$F1580,3)="EUR"),"",IF(NOT(ISERROR(VLOOKUP(trading_client_detail!$E1580,'asset_&amp;_open_positions'!$E:$M, 9, FALSE))),VLOOKUP(trading_client_detail!$E1580,'asset_&amp;_open_positions'!$E:$M, 9, FALSE),IF(NOT(ISERROR(VLOOKUP(trading_client_detail!$F1580,'asset_&amp;_open_positions'!$E:$M, 9, FALSE))),VLOOKUP(trading_client_detail!$F1580,'asset_&amp;_open_positions'!$E:$M, 9, FALSE),RIGHT(trading_client_detail!$F1580,LEN(trading_client_detail!$F1580)-1)))),"")</f>
        <v/>
      </c>
      <c r="B1580" t="str">
        <f>IF(AND(trading_client_detail!$A1580&lt;&gt;"",ROUND(trading_client_detail!$G1580,0)&lt;&gt;0),IF(OR(LEFT(trading_client_detail!$F1580,3)="USD",RIGHT(trading_client_detail!$F1580,3)="USD"),"",IF(NOT(ISERROR(VLOOKUP(trading_client_detail!$E1580,'asset_&amp;_open_positions'!$E:$M, 6, FALSE))),VLOOKUP(trading_client_detail!$E1580,'asset_&amp;_open_positions'!$E:$M, 6, FALSE),IF(NOT(ISERROR(VLOOKUP($A1580,'asset_&amp;_open_positions'!$E:$M, 6, FALSE))),VLOOKUP($A1580,'asset_&amp;_open_positions'!$E:$M, 6, FALSE),"ASSET"))),"")</f>
        <v/>
      </c>
      <c r="C1580" t="str">
        <f>IF(AND(trading_client_detail!$A1580&lt;&gt;"",ROUND(trading_client_detail!$G1580,0)&lt;&gt;0),IF(OR(LEFT(trading_client_detail!$F1580,3)="USD",RIGHT(trading_client_detail!$F1580,3)="USD"),"",IF(NOT(ISERROR(VLOOKUP(trading_client_detail!$E1580,'asset_&amp;_open_positions'!$E:$M, 6, FALSE))),VLOOKUP(trading_client_detail!$E1580,'asset_&amp;_open_positions'!$E:$M, 8, FALSE),IF(NOT(ISERROR(VLOOKUP($A1580,'asset_&amp;_open_positions'!$E:$M, 6, FALSE))),VLOOKUP($A1580,'asset_&amp;_open_positions'!$E:$M, 8, FALSE),1))),"")</f>
        <v/>
      </c>
      <c r="D1580" s="42" t="str">
        <f>IF(trading_client_detail!$A1580&lt;&gt;"",IF(OR(LEFT(trading_client_detail!$F1580,3)="USD",RIGHT(trading_client_detail!$F1580,3)="USD",LEFT(trading_client_detail!$F1580,3)="EUR",RIGHT(trading_client_detail!$F1580,3)="EUR"),"",trading_client_detail!$G1580),"")</f>
        <v/>
      </c>
    </row>
    <row r="1581" spans="1:4" x14ac:dyDescent="0.25">
      <c r="A1581" t="str">
        <f>IF(AND(trading_client_detail!$A1581&lt;&gt;"",ROUND(trading_client_detail!$G1581,0)&lt;&gt;0),IF(OR(LEFT(trading_client_detail!$F1581,3)="USD",RIGHT(trading_client_detail!$F1581,3)="USD",LEFT(trading_client_detail!$F1581,3)="EUR",RIGHT(trading_client_detail!$F1581,3)="EUR"),"",IF(NOT(ISERROR(VLOOKUP(trading_client_detail!$E1581,'asset_&amp;_open_positions'!$E:$M, 9, FALSE))),VLOOKUP(trading_client_detail!$E1581,'asset_&amp;_open_positions'!$E:$M, 9, FALSE),IF(NOT(ISERROR(VLOOKUP(trading_client_detail!$F1581,'asset_&amp;_open_positions'!$E:$M, 9, FALSE))),VLOOKUP(trading_client_detail!$F1581,'asset_&amp;_open_positions'!$E:$M, 9, FALSE),RIGHT(trading_client_detail!$F1581,LEN(trading_client_detail!$F1581)-1)))),"")</f>
        <v/>
      </c>
      <c r="B1581" t="str">
        <f>IF(AND(trading_client_detail!$A1581&lt;&gt;"",ROUND(trading_client_detail!$G1581,0)&lt;&gt;0),IF(OR(LEFT(trading_client_detail!$F1581,3)="USD",RIGHT(trading_client_detail!$F1581,3)="USD"),"",IF(NOT(ISERROR(VLOOKUP(trading_client_detail!$E1581,'asset_&amp;_open_positions'!$E:$M, 6, FALSE))),VLOOKUP(trading_client_detail!$E1581,'asset_&amp;_open_positions'!$E:$M, 6, FALSE),IF(NOT(ISERROR(VLOOKUP($A1581,'asset_&amp;_open_positions'!$E:$M, 6, FALSE))),VLOOKUP($A1581,'asset_&amp;_open_positions'!$E:$M, 6, FALSE),"ASSET"))),"")</f>
        <v/>
      </c>
      <c r="C1581" t="str">
        <f>IF(AND(trading_client_detail!$A1581&lt;&gt;"",ROUND(trading_client_detail!$G1581,0)&lt;&gt;0),IF(OR(LEFT(trading_client_detail!$F1581,3)="USD",RIGHT(trading_client_detail!$F1581,3)="USD"),"",IF(NOT(ISERROR(VLOOKUP(trading_client_detail!$E1581,'asset_&amp;_open_positions'!$E:$M, 6, FALSE))),VLOOKUP(trading_client_detail!$E1581,'asset_&amp;_open_positions'!$E:$M, 8, FALSE),IF(NOT(ISERROR(VLOOKUP($A1581,'asset_&amp;_open_positions'!$E:$M, 6, FALSE))),VLOOKUP($A1581,'asset_&amp;_open_positions'!$E:$M, 8, FALSE),1))),"")</f>
        <v/>
      </c>
      <c r="D1581" s="42" t="str">
        <f>IF(trading_client_detail!$A1581&lt;&gt;"",IF(OR(LEFT(trading_client_detail!$F1581,3)="USD",RIGHT(trading_client_detail!$F1581,3)="USD",LEFT(trading_client_detail!$F1581,3)="EUR",RIGHT(trading_client_detail!$F1581,3)="EUR"),"",trading_client_detail!$G1581),"")</f>
        <v/>
      </c>
    </row>
    <row r="1582" spans="1:4" x14ac:dyDescent="0.25">
      <c r="A1582" t="str">
        <f>IF(AND(trading_client_detail!$A1582&lt;&gt;"",ROUND(trading_client_detail!$G1582,0)&lt;&gt;0),IF(OR(LEFT(trading_client_detail!$F1582,3)="USD",RIGHT(trading_client_detail!$F1582,3)="USD",LEFT(trading_client_detail!$F1582,3)="EUR",RIGHT(trading_client_detail!$F1582,3)="EUR"),"",IF(NOT(ISERROR(VLOOKUP(trading_client_detail!$E1582,'asset_&amp;_open_positions'!$E:$M, 9, FALSE))),VLOOKUP(trading_client_detail!$E1582,'asset_&amp;_open_positions'!$E:$M, 9, FALSE),IF(NOT(ISERROR(VLOOKUP(trading_client_detail!$F1582,'asset_&amp;_open_positions'!$E:$M, 9, FALSE))),VLOOKUP(trading_client_detail!$F1582,'asset_&amp;_open_positions'!$E:$M, 9, FALSE),RIGHT(trading_client_detail!$F1582,LEN(trading_client_detail!$F1582)-1)))),"")</f>
        <v/>
      </c>
      <c r="B1582" t="str">
        <f>IF(AND(trading_client_detail!$A1582&lt;&gt;"",ROUND(trading_client_detail!$G1582,0)&lt;&gt;0),IF(OR(LEFT(trading_client_detail!$F1582,3)="USD",RIGHT(trading_client_detail!$F1582,3)="USD"),"",IF(NOT(ISERROR(VLOOKUP(trading_client_detail!$E1582,'asset_&amp;_open_positions'!$E:$M, 6, FALSE))),VLOOKUP(trading_client_detail!$E1582,'asset_&amp;_open_positions'!$E:$M, 6, FALSE),IF(NOT(ISERROR(VLOOKUP($A1582,'asset_&amp;_open_positions'!$E:$M, 6, FALSE))),VLOOKUP($A1582,'asset_&amp;_open_positions'!$E:$M, 6, FALSE),"ASSET"))),"")</f>
        <v/>
      </c>
      <c r="C1582" t="str">
        <f>IF(AND(trading_client_detail!$A1582&lt;&gt;"",ROUND(trading_client_detail!$G1582,0)&lt;&gt;0),IF(OR(LEFT(trading_client_detail!$F1582,3)="USD",RIGHT(trading_client_detail!$F1582,3)="USD"),"",IF(NOT(ISERROR(VLOOKUP(trading_client_detail!$E1582,'asset_&amp;_open_positions'!$E:$M, 6, FALSE))),VLOOKUP(trading_client_detail!$E1582,'asset_&amp;_open_positions'!$E:$M, 8, FALSE),IF(NOT(ISERROR(VLOOKUP($A1582,'asset_&amp;_open_positions'!$E:$M, 6, FALSE))),VLOOKUP($A1582,'asset_&amp;_open_positions'!$E:$M, 8, FALSE),1))),"")</f>
        <v/>
      </c>
      <c r="D1582" s="42" t="str">
        <f>IF(trading_client_detail!$A1582&lt;&gt;"",IF(OR(LEFT(trading_client_detail!$F1582,3)="USD",RIGHT(trading_client_detail!$F1582,3)="USD",LEFT(trading_client_detail!$F1582,3)="EUR",RIGHT(trading_client_detail!$F1582,3)="EUR"),"",trading_client_detail!$G1582),"")</f>
        <v/>
      </c>
    </row>
    <row r="1583" spans="1:4" x14ac:dyDescent="0.25">
      <c r="A1583" t="str">
        <f>IF(AND(trading_client_detail!$A1583&lt;&gt;"",ROUND(trading_client_detail!$G1583,0)&lt;&gt;0),IF(OR(LEFT(trading_client_detail!$F1583,3)="USD",RIGHT(trading_client_detail!$F1583,3)="USD",LEFT(trading_client_detail!$F1583,3)="EUR",RIGHT(trading_client_detail!$F1583,3)="EUR"),"",IF(NOT(ISERROR(VLOOKUP(trading_client_detail!$E1583,'asset_&amp;_open_positions'!$E:$M, 9, FALSE))),VLOOKUP(trading_client_detail!$E1583,'asset_&amp;_open_positions'!$E:$M, 9, FALSE),IF(NOT(ISERROR(VLOOKUP(trading_client_detail!$F1583,'asset_&amp;_open_positions'!$E:$M, 9, FALSE))),VLOOKUP(trading_client_detail!$F1583,'asset_&amp;_open_positions'!$E:$M, 9, FALSE),RIGHT(trading_client_detail!$F1583,LEN(trading_client_detail!$F1583)-1)))),"")</f>
        <v/>
      </c>
      <c r="B1583" t="str">
        <f>IF(AND(trading_client_detail!$A1583&lt;&gt;"",ROUND(trading_client_detail!$G1583,0)&lt;&gt;0),IF(OR(LEFT(trading_client_detail!$F1583,3)="USD",RIGHT(trading_client_detail!$F1583,3)="USD"),"",IF(NOT(ISERROR(VLOOKUP(trading_client_detail!$E1583,'asset_&amp;_open_positions'!$E:$M, 6, FALSE))),VLOOKUP(trading_client_detail!$E1583,'asset_&amp;_open_positions'!$E:$M, 6, FALSE),IF(NOT(ISERROR(VLOOKUP($A1583,'asset_&amp;_open_positions'!$E:$M, 6, FALSE))),VLOOKUP($A1583,'asset_&amp;_open_positions'!$E:$M, 6, FALSE),"ASSET"))),"")</f>
        <v/>
      </c>
      <c r="C1583" t="str">
        <f>IF(AND(trading_client_detail!$A1583&lt;&gt;"",ROUND(trading_client_detail!$G1583,0)&lt;&gt;0),IF(OR(LEFT(trading_client_detail!$F1583,3)="USD",RIGHT(trading_client_detail!$F1583,3)="USD"),"",IF(NOT(ISERROR(VLOOKUP(trading_client_detail!$E1583,'asset_&amp;_open_positions'!$E:$M, 6, FALSE))),VLOOKUP(trading_client_detail!$E1583,'asset_&amp;_open_positions'!$E:$M, 8, FALSE),IF(NOT(ISERROR(VLOOKUP($A1583,'asset_&amp;_open_positions'!$E:$M, 6, FALSE))),VLOOKUP($A1583,'asset_&amp;_open_positions'!$E:$M, 8, FALSE),1))),"")</f>
        <v/>
      </c>
      <c r="D1583" s="42" t="str">
        <f>IF(trading_client_detail!$A1583&lt;&gt;"",IF(OR(LEFT(trading_client_detail!$F1583,3)="USD",RIGHT(trading_client_detail!$F1583,3)="USD",LEFT(trading_client_detail!$F1583,3)="EUR",RIGHT(trading_client_detail!$F1583,3)="EUR"),"",trading_client_detail!$G1583),"")</f>
        <v/>
      </c>
    </row>
    <row r="1584" spans="1:4" x14ac:dyDescent="0.25">
      <c r="A1584" t="str">
        <f>IF(AND(trading_client_detail!$A1584&lt;&gt;"",ROUND(trading_client_detail!$G1584,0)&lt;&gt;0),IF(OR(LEFT(trading_client_detail!$F1584,3)="USD",RIGHT(trading_client_detail!$F1584,3)="USD",LEFT(trading_client_detail!$F1584,3)="EUR",RIGHT(trading_client_detail!$F1584,3)="EUR"),"",IF(NOT(ISERROR(VLOOKUP(trading_client_detail!$E1584,'asset_&amp;_open_positions'!$E:$M, 9, FALSE))),VLOOKUP(trading_client_detail!$E1584,'asset_&amp;_open_positions'!$E:$M, 9, FALSE),IF(NOT(ISERROR(VLOOKUP(trading_client_detail!$F1584,'asset_&amp;_open_positions'!$E:$M, 9, FALSE))),VLOOKUP(trading_client_detail!$F1584,'asset_&amp;_open_positions'!$E:$M, 9, FALSE),RIGHT(trading_client_detail!$F1584,LEN(trading_client_detail!$F1584)-1)))),"")</f>
        <v/>
      </c>
      <c r="B1584" t="str">
        <f>IF(AND(trading_client_detail!$A1584&lt;&gt;"",ROUND(trading_client_detail!$G1584,0)&lt;&gt;0),IF(OR(LEFT(trading_client_detail!$F1584,3)="USD",RIGHT(trading_client_detail!$F1584,3)="USD"),"",IF(NOT(ISERROR(VLOOKUP(trading_client_detail!$E1584,'asset_&amp;_open_positions'!$E:$M, 6, FALSE))),VLOOKUP(trading_client_detail!$E1584,'asset_&amp;_open_positions'!$E:$M, 6, FALSE),IF(NOT(ISERROR(VLOOKUP($A1584,'asset_&amp;_open_positions'!$E:$M, 6, FALSE))),VLOOKUP($A1584,'asset_&amp;_open_positions'!$E:$M, 6, FALSE),"ASSET"))),"")</f>
        <v/>
      </c>
      <c r="C1584" t="str">
        <f>IF(AND(trading_client_detail!$A1584&lt;&gt;"",ROUND(trading_client_detail!$G1584,0)&lt;&gt;0),IF(OR(LEFT(trading_client_detail!$F1584,3)="USD",RIGHT(trading_client_detail!$F1584,3)="USD"),"",IF(NOT(ISERROR(VLOOKUP(trading_client_detail!$E1584,'asset_&amp;_open_positions'!$E:$M, 6, FALSE))),VLOOKUP(trading_client_detail!$E1584,'asset_&amp;_open_positions'!$E:$M, 8, FALSE),IF(NOT(ISERROR(VLOOKUP($A1584,'asset_&amp;_open_positions'!$E:$M, 6, FALSE))),VLOOKUP($A1584,'asset_&amp;_open_positions'!$E:$M, 8, FALSE),1))),"")</f>
        <v/>
      </c>
      <c r="D1584" s="42" t="str">
        <f>IF(trading_client_detail!$A1584&lt;&gt;"",IF(OR(LEFT(trading_client_detail!$F1584,3)="USD",RIGHT(trading_client_detail!$F1584,3)="USD",LEFT(trading_client_detail!$F1584,3)="EUR",RIGHT(trading_client_detail!$F1584,3)="EUR"),"",trading_client_detail!$G1584),"")</f>
        <v/>
      </c>
    </row>
    <row r="1585" spans="1:4" x14ac:dyDescent="0.25">
      <c r="A1585" t="str">
        <f>IF(AND(trading_client_detail!$A1585&lt;&gt;"",ROUND(trading_client_detail!$G1585,0)&lt;&gt;0),IF(OR(LEFT(trading_client_detail!$F1585,3)="USD",RIGHT(trading_client_detail!$F1585,3)="USD",LEFT(trading_client_detail!$F1585,3)="EUR",RIGHT(trading_client_detail!$F1585,3)="EUR"),"",IF(NOT(ISERROR(VLOOKUP(trading_client_detail!$E1585,'asset_&amp;_open_positions'!$E:$M, 9, FALSE))),VLOOKUP(trading_client_detail!$E1585,'asset_&amp;_open_positions'!$E:$M, 9, FALSE),IF(NOT(ISERROR(VLOOKUP(trading_client_detail!$F1585,'asset_&amp;_open_positions'!$E:$M, 9, FALSE))),VLOOKUP(trading_client_detail!$F1585,'asset_&amp;_open_positions'!$E:$M, 9, FALSE),RIGHT(trading_client_detail!$F1585,LEN(trading_client_detail!$F1585)-1)))),"")</f>
        <v/>
      </c>
      <c r="B1585" t="str">
        <f>IF(AND(trading_client_detail!$A1585&lt;&gt;"",ROUND(trading_client_detail!$G1585,0)&lt;&gt;0),IF(OR(LEFT(trading_client_detail!$F1585,3)="USD",RIGHT(trading_client_detail!$F1585,3)="USD"),"",IF(NOT(ISERROR(VLOOKUP(trading_client_detail!$E1585,'asset_&amp;_open_positions'!$E:$M, 6, FALSE))),VLOOKUP(trading_client_detail!$E1585,'asset_&amp;_open_positions'!$E:$M, 6, FALSE),IF(NOT(ISERROR(VLOOKUP($A1585,'asset_&amp;_open_positions'!$E:$M, 6, FALSE))),VLOOKUP($A1585,'asset_&amp;_open_positions'!$E:$M, 6, FALSE),"ASSET"))),"")</f>
        <v/>
      </c>
      <c r="C1585" t="str">
        <f>IF(AND(trading_client_detail!$A1585&lt;&gt;"",ROUND(trading_client_detail!$G1585,0)&lt;&gt;0),IF(OR(LEFT(trading_client_detail!$F1585,3)="USD",RIGHT(trading_client_detail!$F1585,3)="USD"),"",IF(NOT(ISERROR(VLOOKUP(trading_client_detail!$E1585,'asset_&amp;_open_positions'!$E:$M, 6, FALSE))),VLOOKUP(trading_client_detail!$E1585,'asset_&amp;_open_positions'!$E:$M, 8, FALSE),IF(NOT(ISERROR(VLOOKUP($A1585,'asset_&amp;_open_positions'!$E:$M, 6, FALSE))),VLOOKUP($A1585,'asset_&amp;_open_positions'!$E:$M, 8, FALSE),1))),"")</f>
        <v/>
      </c>
      <c r="D1585" s="42" t="str">
        <f>IF(trading_client_detail!$A1585&lt;&gt;"",IF(OR(LEFT(trading_client_detail!$F1585,3)="USD",RIGHT(trading_client_detail!$F1585,3)="USD",LEFT(trading_client_detail!$F1585,3)="EUR",RIGHT(trading_client_detail!$F1585,3)="EUR"),"",trading_client_detail!$G1585),"")</f>
        <v/>
      </c>
    </row>
    <row r="1586" spans="1:4" x14ac:dyDescent="0.25">
      <c r="A1586" t="str">
        <f>IF(AND(trading_client_detail!$A1586&lt;&gt;"",ROUND(trading_client_detail!$G1586,0)&lt;&gt;0),IF(OR(LEFT(trading_client_detail!$F1586,3)="USD",RIGHT(trading_client_detail!$F1586,3)="USD",LEFT(trading_client_detail!$F1586,3)="EUR",RIGHT(trading_client_detail!$F1586,3)="EUR"),"",IF(NOT(ISERROR(VLOOKUP(trading_client_detail!$E1586,'asset_&amp;_open_positions'!$E:$M, 9, FALSE))),VLOOKUP(trading_client_detail!$E1586,'asset_&amp;_open_positions'!$E:$M, 9, FALSE),IF(NOT(ISERROR(VLOOKUP(trading_client_detail!$F1586,'asset_&amp;_open_positions'!$E:$M, 9, FALSE))),VLOOKUP(trading_client_detail!$F1586,'asset_&amp;_open_positions'!$E:$M, 9, FALSE),RIGHT(trading_client_detail!$F1586,LEN(trading_client_detail!$F1586)-1)))),"")</f>
        <v/>
      </c>
      <c r="B1586" t="str">
        <f>IF(AND(trading_client_detail!$A1586&lt;&gt;"",ROUND(trading_client_detail!$G1586,0)&lt;&gt;0),IF(OR(LEFT(trading_client_detail!$F1586,3)="USD",RIGHT(trading_client_detail!$F1586,3)="USD"),"",IF(NOT(ISERROR(VLOOKUP(trading_client_detail!$E1586,'asset_&amp;_open_positions'!$E:$M, 6, FALSE))),VLOOKUP(trading_client_detail!$E1586,'asset_&amp;_open_positions'!$E:$M, 6, FALSE),IF(NOT(ISERROR(VLOOKUP($A1586,'asset_&amp;_open_positions'!$E:$M, 6, FALSE))),VLOOKUP($A1586,'asset_&amp;_open_positions'!$E:$M, 6, FALSE),"ASSET"))),"")</f>
        <v/>
      </c>
      <c r="C1586" t="str">
        <f>IF(AND(trading_client_detail!$A1586&lt;&gt;"",ROUND(trading_client_detail!$G1586,0)&lt;&gt;0),IF(OR(LEFT(trading_client_detail!$F1586,3)="USD",RIGHT(trading_client_detail!$F1586,3)="USD"),"",IF(NOT(ISERROR(VLOOKUP(trading_client_detail!$E1586,'asset_&amp;_open_positions'!$E:$M, 6, FALSE))),VLOOKUP(trading_client_detail!$E1586,'asset_&amp;_open_positions'!$E:$M, 8, FALSE),IF(NOT(ISERROR(VLOOKUP($A1586,'asset_&amp;_open_positions'!$E:$M, 6, FALSE))),VLOOKUP($A1586,'asset_&amp;_open_positions'!$E:$M, 8, FALSE),1))),"")</f>
        <v/>
      </c>
      <c r="D1586" s="42" t="str">
        <f>IF(trading_client_detail!$A1586&lt;&gt;"",IF(OR(LEFT(trading_client_detail!$F1586,3)="USD",RIGHT(trading_client_detail!$F1586,3)="USD",LEFT(trading_client_detail!$F1586,3)="EUR",RIGHT(trading_client_detail!$F1586,3)="EUR"),"",trading_client_detail!$G1586),"")</f>
        <v/>
      </c>
    </row>
    <row r="1587" spans="1:4" x14ac:dyDescent="0.25">
      <c r="A1587" t="str">
        <f>IF(AND(trading_client_detail!$A1587&lt;&gt;"",ROUND(trading_client_detail!$G1587,0)&lt;&gt;0),IF(OR(LEFT(trading_client_detail!$F1587,3)="USD",RIGHT(trading_client_detail!$F1587,3)="USD",LEFT(trading_client_detail!$F1587,3)="EUR",RIGHT(trading_client_detail!$F1587,3)="EUR"),"",IF(NOT(ISERROR(VLOOKUP(trading_client_detail!$E1587,'asset_&amp;_open_positions'!$E:$M, 9, FALSE))),VLOOKUP(trading_client_detail!$E1587,'asset_&amp;_open_positions'!$E:$M, 9, FALSE),IF(NOT(ISERROR(VLOOKUP(trading_client_detail!$F1587,'asset_&amp;_open_positions'!$E:$M, 9, FALSE))),VLOOKUP(trading_client_detail!$F1587,'asset_&amp;_open_positions'!$E:$M, 9, FALSE),RIGHT(trading_client_detail!$F1587,LEN(trading_client_detail!$F1587)-1)))),"")</f>
        <v/>
      </c>
      <c r="B1587" t="str">
        <f>IF(AND(trading_client_detail!$A1587&lt;&gt;"",ROUND(trading_client_detail!$G1587,0)&lt;&gt;0),IF(OR(LEFT(trading_client_detail!$F1587,3)="USD",RIGHT(trading_client_detail!$F1587,3)="USD"),"",IF(NOT(ISERROR(VLOOKUP(trading_client_detail!$E1587,'asset_&amp;_open_positions'!$E:$M, 6, FALSE))),VLOOKUP(trading_client_detail!$E1587,'asset_&amp;_open_positions'!$E:$M, 6, FALSE),IF(NOT(ISERROR(VLOOKUP($A1587,'asset_&amp;_open_positions'!$E:$M, 6, FALSE))),VLOOKUP($A1587,'asset_&amp;_open_positions'!$E:$M, 6, FALSE),"ASSET"))),"")</f>
        <v/>
      </c>
      <c r="C1587" t="str">
        <f>IF(AND(trading_client_detail!$A1587&lt;&gt;"",ROUND(trading_client_detail!$G1587,0)&lt;&gt;0),IF(OR(LEFT(trading_client_detail!$F1587,3)="USD",RIGHT(trading_client_detail!$F1587,3)="USD"),"",IF(NOT(ISERROR(VLOOKUP(trading_client_detail!$E1587,'asset_&amp;_open_positions'!$E:$M, 6, FALSE))),VLOOKUP(trading_client_detail!$E1587,'asset_&amp;_open_positions'!$E:$M, 8, FALSE),IF(NOT(ISERROR(VLOOKUP($A1587,'asset_&amp;_open_positions'!$E:$M, 6, FALSE))),VLOOKUP($A1587,'asset_&amp;_open_positions'!$E:$M, 8, FALSE),1))),"")</f>
        <v/>
      </c>
      <c r="D1587" s="42" t="str">
        <f>IF(trading_client_detail!$A1587&lt;&gt;"",IF(OR(LEFT(trading_client_detail!$F1587,3)="USD",RIGHT(trading_client_detail!$F1587,3)="USD",LEFT(trading_client_detail!$F1587,3)="EUR",RIGHT(trading_client_detail!$F1587,3)="EUR"),"",trading_client_detail!$G1587),"")</f>
        <v/>
      </c>
    </row>
    <row r="1588" spans="1:4" x14ac:dyDescent="0.25">
      <c r="A1588" t="str">
        <f>IF(AND(trading_client_detail!$A1588&lt;&gt;"",ROUND(trading_client_detail!$G1588,0)&lt;&gt;0),IF(OR(LEFT(trading_client_detail!$F1588,3)="USD",RIGHT(trading_client_detail!$F1588,3)="USD",LEFT(trading_client_detail!$F1588,3)="EUR",RIGHT(trading_client_detail!$F1588,3)="EUR"),"",IF(NOT(ISERROR(VLOOKUP(trading_client_detail!$E1588,'asset_&amp;_open_positions'!$E:$M, 9, FALSE))),VLOOKUP(trading_client_detail!$E1588,'asset_&amp;_open_positions'!$E:$M, 9, FALSE),IF(NOT(ISERROR(VLOOKUP(trading_client_detail!$F1588,'asset_&amp;_open_positions'!$E:$M, 9, FALSE))),VLOOKUP(trading_client_detail!$F1588,'asset_&amp;_open_positions'!$E:$M, 9, FALSE),RIGHT(trading_client_detail!$F1588,LEN(trading_client_detail!$F1588)-1)))),"")</f>
        <v/>
      </c>
      <c r="B1588" t="str">
        <f>IF(AND(trading_client_detail!$A1588&lt;&gt;"",ROUND(trading_client_detail!$G1588,0)&lt;&gt;0),IF(OR(LEFT(trading_client_detail!$F1588,3)="USD",RIGHT(trading_client_detail!$F1588,3)="USD"),"",IF(NOT(ISERROR(VLOOKUP(trading_client_detail!$E1588,'asset_&amp;_open_positions'!$E:$M, 6, FALSE))),VLOOKUP(trading_client_detail!$E1588,'asset_&amp;_open_positions'!$E:$M, 6, FALSE),IF(NOT(ISERROR(VLOOKUP($A1588,'asset_&amp;_open_positions'!$E:$M, 6, FALSE))),VLOOKUP($A1588,'asset_&amp;_open_positions'!$E:$M, 6, FALSE),"ASSET"))),"")</f>
        <v/>
      </c>
      <c r="C1588" t="str">
        <f>IF(AND(trading_client_detail!$A1588&lt;&gt;"",ROUND(trading_client_detail!$G1588,0)&lt;&gt;0),IF(OR(LEFT(trading_client_detail!$F1588,3)="USD",RIGHT(trading_client_detail!$F1588,3)="USD"),"",IF(NOT(ISERROR(VLOOKUP(trading_client_detail!$E1588,'asset_&amp;_open_positions'!$E:$M, 6, FALSE))),VLOOKUP(trading_client_detail!$E1588,'asset_&amp;_open_positions'!$E:$M, 8, FALSE),IF(NOT(ISERROR(VLOOKUP($A1588,'asset_&amp;_open_positions'!$E:$M, 6, FALSE))),VLOOKUP($A1588,'asset_&amp;_open_positions'!$E:$M, 8, FALSE),1))),"")</f>
        <v/>
      </c>
      <c r="D1588" s="42" t="str">
        <f>IF(trading_client_detail!$A1588&lt;&gt;"",IF(OR(LEFT(trading_client_detail!$F1588,3)="USD",RIGHT(trading_client_detail!$F1588,3)="USD",LEFT(trading_client_detail!$F1588,3)="EUR",RIGHT(trading_client_detail!$F1588,3)="EUR"),"",trading_client_detail!$G1588),"")</f>
        <v/>
      </c>
    </row>
    <row r="1589" spans="1:4" x14ac:dyDescent="0.25">
      <c r="A1589" t="str">
        <f>IF(AND(trading_client_detail!$A1589&lt;&gt;"",ROUND(trading_client_detail!$G1589,0)&lt;&gt;0),IF(OR(LEFT(trading_client_detail!$F1589,3)="USD",RIGHT(trading_client_detail!$F1589,3)="USD",LEFT(trading_client_detail!$F1589,3)="EUR",RIGHT(trading_client_detail!$F1589,3)="EUR"),"",IF(NOT(ISERROR(VLOOKUP(trading_client_detail!$E1589,'asset_&amp;_open_positions'!$E:$M, 9, FALSE))),VLOOKUP(trading_client_detail!$E1589,'asset_&amp;_open_positions'!$E:$M, 9, FALSE),IF(NOT(ISERROR(VLOOKUP(trading_client_detail!$F1589,'asset_&amp;_open_positions'!$E:$M, 9, FALSE))),VLOOKUP(trading_client_detail!$F1589,'asset_&amp;_open_positions'!$E:$M, 9, FALSE),RIGHT(trading_client_detail!$F1589,LEN(trading_client_detail!$F1589)-1)))),"")</f>
        <v/>
      </c>
      <c r="B1589" t="str">
        <f>IF(AND(trading_client_detail!$A1589&lt;&gt;"",ROUND(trading_client_detail!$G1589,0)&lt;&gt;0),IF(OR(LEFT(trading_client_detail!$F1589,3)="USD",RIGHT(trading_client_detail!$F1589,3)="USD"),"",IF(NOT(ISERROR(VLOOKUP(trading_client_detail!$E1589,'asset_&amp;_open_positions'!$E:$M, 6, FALSE))),VLOOKUP(trading_client_detail!$E1589,'asset_&amp;_open_positions'!$E:$M, 6, FALSE),IF(NOT(ISERROR(VLOOKUP($A1589,'asset_&amp;_open_positions'!$E:$M, 6, FALSE))),VLOOKUP($A1589,'asset_&amp;_open_positions'!$E:$M, 6, FALSE),"ASSET"))),"")</f>
        <v/>
      </c>
      <c r="C1589" t="str">
        <f>IF(AND(trading_client_detail!$A1589&lt;&gt;"",ROUND(trading_client_detail!$G1589,0)&lt;&gt;0),IF(OR(LEFT(trading_client_detail!$F1589,3)="USD",RIGHT(trading_client_detail!$F1589,3)="USD"),"",IF(NOT(ISERROR(VLOOKUP(trading_client_detail!$E1589,'asset_&amp;_open_positions'!$E:$M, 6, FALSE))),VLOOKUP(trading_client_detail!$E1589,'asset_&amp;_open_positions'!$E:$M, 8, FALSE),IF(NOT(ISERROR(VLOOKUP($A1589,'asset_&amp;_open_positions'!$E:$M, 6, FALSE))),VLOOKUP($A1589,'asset_&amp;_open_positions'!$E:$M, 8, FALSE),1))),"")</f>
        <v/>
      </c>
      <c r="D1589" s="42" t="str">
        <f>IF(trading_client_detail!$A1589&lt;&gt;"",IF(OR(LEFT(trading_client_detail!$F1589,3)="USD",RIGHT(trading_client_detail!$F1589,3)="USD",LEFT(trading_client_detail!$F1589,3)="EUR",RIGHT(trading_client_detail!$F1589,3)="EUR"),"",trading_client_detail!$G1589),"")</f>
        <v/>
      </c>
    </row>
    <row r="1590" spans="1:4" x14ac:dyDescent="0.25">
      <c r="A1590" t="str">
        <f>IF(AND(trading_client_detail!$A1590&lt;&gt;"",ROUND(trading_client_detail!$G1590,0)&lt;&gt;0),IF(OR(LEFT(trading_client_detail!$F1590,3)="USD",RIGHT(trading_client_detail!$F1590,3)="USD",LEFT(trading_client_detail!$F1590,3)="EUR",RIGHT(trading_client_detail!$F1590,3)="EUR"),"",IF(NOT(ISERROR(VLOOKUP(trading_client_detail!$E1590,'asset_&amp;_open_positions'!$E:$M, 9, FALSE))),VLOOKUP(trading_client_detail!$E1590,'asset_&amp;_open_positions'!$E:$M, 9, FALSE),IF(NOT(ISERROR(VLOOKUP(trading_client_detail!$F1590,'asset_&amp;_open_positions'!$E:$M, 9, FALSE))),VLOOKUP(trading_client_detail!$F1590,'asset_&amp;_open_positions'!$E:$M, 9, FALSE),RIGHT(trading_client_detail!$F1590,LEN(trading_client_detail!$F1590)-1)))),"")</f>
        <v/>
      </c>
      <c r="B1590" t="str">
        <f>IF(AND(trading_client_detail!$A1590&lt;&gt;"",ROUND(trading_client_detail!$G1590,0)&lt;&gt;0),IF(OR(LEFT(trading_client_detail!$F1590,3)="USD",RIGHT(trading_client_detail!$F1590,3)="USD"),"",IF(NOT(ISERROR(VLOOKUP(trading_client_detail!$E1590,'asset_&amp;_open_positions'!$E:$M, 6, FALSE))),VLOOKUP(trading_client_detail!$E1590,'asset_&amp;_open_positions'!$E:$M, 6, FALSE),IF(NOT(ISERROR(VLOOKUP($A1590,'asset_&amp;_open_positions'!$E:$M, 6, FALSE))),VLOOKUP($A1590,'asset_&amp;_open_positions'!$E:$M, 6, FALSE),"ASSET"))),"")</f>
        <v/>
      </c>
      <c r="C1590" t="str">
        <f>IF(AND(trading_client_detail!$A1590&lt;&gt;"",ROUND(trading_client_detail!$G1590,0)&lt;&gt;0),IF(OR(LEFT(trading_client_detail!$F1590,3)="USD",RIGHT(trading_client_detail!$F1590,3)="USD"),"",IF(NOT(ISERROR(VLOOKUP(trading_client_detail!$E1590,'asset_&amp;_open_positions'!$E:$M, 6, FALSE))),VLOOKUP(trading_client_detail!$E1590,'asset_&amp;_open_positions'!$E:$M, 8, FALSE),IF(NOT(ISERROR(VLOOKUP($A1590,'asset_&amp;_open_positions'!$E:$M, 6, FALSE))),VLOOKUP($A1590,'asset_&amp;_open_positions'!$E:$M, 8, FALSE),1))),"")</f>
        <v/>
      </c>
      <c r="D1590" s="42" t="str">
        <f>IF(trading_client_detail!$A1590&lt;&gt;"",IF(OR(LEFT(trading_client_detail!$F1590,3)="USD",RIGHT(trading_client_detail!$F1590,3)="USD",LEFT(trading_client_detail!$F1590,3)="EUR",RIGHT(trading_client_detail!$F1590,3)="EUR"),"",trading_client_detail!$G1590),"")</f>
        <v/>
      </c>
    </row>
    <row r="1591" spans="1:4" x14ac:dyDescent="0.25">
      <c r="A1591" t="str">
        <f>IF(AND(trading_client_detail!$A1591&lt;&gt;"",ROUND(trading_client_detail!$G1591,0)&lt;&gt;0),IF(OR(LEFT(trading_client_detail!$F1591,3)="USD",RIGHT(trading_client_detail!$F1591,3)="USD",LEFT(trading_client_detail!$F1591,3)="EUR",RIGHT(trading_client_detail!$F1591,3)="EUR"),"",IF(NOT(ISERROR(VLOOKUP(trading_client_detail!$E1591,'asset_&amp;_open_positions'!$E:$M, 9, FALSE))),VLOOKUP(trading_client_detail!$E1591,'asset_&amp;_open_positions'!$E:$M, 9, FALSE),IF(NOT(ISERROR(VLOOKUP(trading_client_detail!$F1591,'asset_&amp;_open_positions'!$E:$M, 9, FALSE))),VLOOKUP(trading_client_detail!$F1591,'asset_&amp;_open_positions'!$E:$M, 9, FALSE),RIGHT(trading_client_detail!$F1591,LEN(trading_client_detail!$F1591)-1)))),"")</f>
        <v/>
      </c>
      <c r="B1591" t="str">
        <f>IF(AND(trading_client_detail!$A1591&lt;&gt;"",ROUND(trading_client_detail!$G1591,0)&lt;&gt;0),IF(OR(LEFT(trading_client_detail!$F1591,3)="USD",RIGHT(trading_client_detail!$F1591,3)="USD"),"",IF(NOT(ISERROR(VLOOKUP(trading_client_detail!$E1591,'asset_&amp;_open_positions'!$E:$M, 6, FALSE))),VLOOKUP(trading_client_detail!$E1591,'asset_&amp;_open_positions'!$E:$M, 6, FALSE),IF(NOT(ISERROR(VLOOKUP($A1591,'asset_&amp;_open_positions'!$E:$M, 6, FALSE))),VLOOKUP($A1591,'asset_&amp;_open_positions'!$E:$M, 6, FALSE),"ASSET"))),"")</f>
        <v/>
      </c>
      <c r="C1591" t="str">
        <f>IF(AND(trading_client_detail!$A1591&lt;&gt;"",ROUND(trading_client_detail!$G1591,0)&lt;&gt;0),IF(OR(LEFT(trading_client_detail!$F1591,3)="USD",RIGHT(trading_client_detail!$F1591,3)="USD"),"",IF(NOT(ISERROR(VLOOKUP(trading_client_detail!$E1591,'asset_&amp;_open_positions'!$E:$M, 6, FALSE))),VLOOKUP(trading_client_detail!$E1591,'asset_&amp;_open_positions'!$E:$M, 8, FALSE),IF(NOT(ISERROR(VLOOKUP($A1591,'asset_&amp;_open_positions'!$E:$M, 6, FALSE))),VLOOKUP($A1591,'asset_&amp;_open_positions'!$E:$M, 8, FALSE),1))),"")</f>
        <v/>
      </c>
      <c r="D1591" s="42" t="str">
        <f>IF(trading_client_detail!$A1591&lt;&gt;"",IF(OR(LEFT(trading_client_detail!$F1591,3)="USD",RIGHT(trading_client_detail!$F1591,3)="USD",LEFT(trading_client_detail!$F1591,3)="EUR",RIGHT(trading_client_detail!$F1591,3)="EUR"),"",trading_client_detail!$G1591),"")</f>
        <v/>
      </c>
    </row>
    <row r="1592" spans="1:4" x14ac:dyDescent="0.25">
      <c r="A1592" t="str">
        <f>IF(AND(trading_client_detail!$A1592&lt;&gt;"",ROUND(trading_client_detail!$G1592,0)&lt;&gt;0),IF(OR(LEFT(trading_client_detail!$F1592,3)="USD",RIGHT(trading_client_detail!$F1592,3)="USD",LEFT(trading_client_detail!$F1592,3)="EUR",RIGHT(trading_client_detail!$F1592,3)="EUR"),"",IF(NOT(ISERROR(VLOOKUP(trading_client_detail!$E1592,'asset_&amp;_open_positions'!$E:$M, 9, FALSE))),VLOOKUP(trading_client_detail!$E1592,'asset_&amp;_open_positions'!$E:$M, 9, FALSE),IF(NOT(ISERROR(VLOOKUP(trading_client_detail!$F1592,'asset_&amp;_open_positions'!$E:$M, 9, FALSE))),VLOOKUP(trading_client_detail!$F1592,'asset_&amp;_open_positions'!$E:$M, 9, FALSE),RIGHT(trading_client_detail!$F1592,LEN(trading_client_detail!$F1592)-1)))),"")</f>
        <v/>
      </c>
      <c r="B1592" t="str">
        <f>IF(AND(trading_client_detail!$A1592&lt;&gt;"",ROUND(trading_client_detail!$G1592,0)&lt;&gt;0),IF(OR(LEFT(trading_client_detail!$F1592,3)="USD",RIGHT(trading_client_detail!$F1592,3)="USD"),"",IF(NOT(ISERROR(VLOOKUP(trading_client_detail!$E1592,'asset_&amp;_open_positions'!$E:$M, 6, FALSE))),VLOOKUP(trading_client_detail!$E1592,'asset_&amp;_open_positions'!$E:$M, 6, FALSE),IF(NOT(ISERROR(VLOOKUP($A1592,'asset_&amp;_open_positions'!$E:$M, 6, FALSE))),VLOOKUP($A1592,'asset_&amp;_open_positions'!$E:$M, 6, FALSE),"ASSET"))),"")</f>
        <v/>
      </c>
      <c r="C1592" t="str">
        <f>IF(AND(trading_client_detail!$A1592&lt;&gt;"",ROUND(trading_client_detail!$G1592,0)&lt;&gt;0),IF(OR(LEFT(trading_client_detail!$F1592,3)="USD",RIGHT(trading_client_detail!$F1592,3)="USD"),"",IF(NOT(ISERROR(VLOOKUP(trading_client_detail!$E1592,'asset_&amp;_open_positions'!$E:$M, 6, FALSE))),VLOOKUP(trading_client_detail!$E1592,'asset_&amp;_open_positions'!$E:$M, 8, FALSE),IF(NOT(ISERROR(VLOOKUP($A1592,'asset_&amp;_open_positions'!$E:$M, 6, FALSE))),VLOOKUP($A1592,'asset_&amp;_open_positions'!$E:$M, 8, FALSE),1))),"")</f>
        <v/>
      </c>
      <c r="D1592" s="42" t="str">
        <f>IF(trading_client_detail!$A1592&lt;&gt;"",IF(OR(LEFT(trading_client_detail!$F1592,3)="USD",RIGHT(trading_client_detail!$F1592,3)="USD",LEFT(trading_client_detail!$F1592,3)="EUR",RIGHT(trading_client_detail!$F1592,3)="EUR"),"",trading_client_detail!$G1592),"")</f>
        <v/>
      </c>
    </row>
    <row r="1593" spans="1:4" x14ac:dyDescent="0.25">
      <c r="A1593" t="str">
        <f>IF(AND(trading_client_detail!$A1593&lt;&gt;"",ROUND(trading_client_detail!$G1593,0)&lt;&gt;0),IF(OR(LEFT(trading_client_detail!$F1593,3)="USD",RIGHT(trading_client_detail!$F1593,3)="USD",LEFT(trading_client_detail!$F1593,3)="EUR",RIGHT(trading_client_detail!$F1593,3)="EUR"),"",IF(NOT(ISERROR(VLOOKUP(trading_client_detail!$E1593,'asset_&amp;_open_positions'!$E:$M, 9, FALSE))),VLOOKUP(trading_client_detail!$E1593,'asset_&amp;_open_positions'!$E:$M, 9, FALSE),IF(NOT(ISERROR(VLOOKUP(trading_client_detail!$F1593,'asset_&amp;_open_positions'!$E:$M, 9, FALSE))),VLOOKUP(trading_client_detail!$F1593,'asset_&amp;_open_positions'!$E:$M, 9, FALSE),RIGHT(trading_client_detail!$F1593,LEN(trading_client_detail!$F1593)-1)))),"")</f>
        <v/>
      </c>
      <c r="B1593" t="str">
        <f>IF(AND(trading_client_detail!$A1593&lt;&gt;"",ROUND(trading_client_detail!$G1593,0)&lt;&gt;0),IF(OR(LEFT(trading_client_detail!$F1593,3)="USD",RIGHT(trading_client_detail!$F1593,3)="USD"),"",IF(NOT(ISERROR(VLOOKUP(trading_client_detail!$E1593,'asset_&amp;_open_positions'!$E:$M, 6, FALSE))),VLOOKUP(trading_client_detail!$E1593,'asset_&amp;_open_positions'!$E:$M, 6, FALSE),IF(NOT(ISERROR(VLOOKUP($A1593,'asset_&amp;_open_positions'!$E:$M, 6, FALSE))),VLOOKUP($A1593,'asset_&amp;_open_positions'!$E:$M, 6, FALSE),"ASSET"))),"")</f>
        <v/>
      </c>
      <c r="C1593" t="str">
        <f>IF(AND(trading_client_detail!$A1593&lt;&gt;"",ROUND(trading_client_detail!$G1593,0)&lt;&gt;0),IF(OR(LEFT(trading_client_detail!$F1593,3)="USD",RIGHT(trading_client_detail!$F1593,3)="USD"),"",IF(NOT(ISERROR(VLOOKUP(trading_client_detail!$E1593,'asset_&amp;_open_positions'!$E:$M, 6, FALSE))),VLOOKUP(trading_client_detail!$E1593,'asset_&amp;_open_positions'!$E:$M, 8, FALSE),IF(NOT(ISERROR(VLOOKUP($A1593,'asset_&amp;_open_positions'!$E:$M, 6, FALSE))),VLOOKUP($A1593,'asset_&amp;_open_positions'!$E:$M, 8, FALSE),1))),"")</f>
        <v/>
      </c>
      <c r="D1593" s="42" t="str">
        <f>IF(trading_client_detail!$A1593&lt;&gt;"",IF(OR(LEFT(trading_client_detail!$F1593,3)="USD",RIGHT(trading_client_detail!$F1593,3)="USD",LEFT(trading_client_detail!$F1593,3)="EUR",RIGHT(trading_client_detail!$F1593,3)="EUR"),"",trading_client_detail!$G1593),"")</f>
        <v/>
      </c>
    </row>
    <row r="1594" spans="1:4" x14ac:dyDescent="0.25">
      <c r="A1594" t="str">
        <f>IF(AND(trading_client_detail!$A1594&lt;&gt;"",ROUND(trading_client_detail!$G1594,0)&lt;&gt;0),IF(OR(LEFT(trading_client_detail!$F1594,3)="USD",RIGHT(trading_client_detail!$F1594,3)="USD",LEFT(trading_client_detail!$F1594,3)="EUR",RIGHT(trading_client_detail!$F1594,3)="EUR"),"",IF(NOT(ISERROR(VLOOKUP(trading_client_detail!$E1594,'asset_&amp;_open_positions'!$E:$M, 9, FALSE))),VLOOKUP(trading_client_detail!$E1594,'asset_&amp;_open_positions'!$E:$M, 9, FALSE),IF(NOT(ISERROR(VLOOKUP(trading_client_detail!$F1594,'asset_&amp;_open_positions'!$E:$M, 9, FALSE))),VLOOKUP(trading_client_detail!$F1594,'asset_&amp;_open_positions'!$E:$M, 9, FALSE),RIGHT(trading_client_detail!$F1594,LEN(trading_client_detail!$F1594)-1)))),"")</f>
        <v/>
      </c>
      <c r="B1594" t="str">
        <f>IF(AND(trading_client_detail!$A1594&lt;&gt;"",ROUND(trading_client_detail!$G1594,0)&lt;&gt;0),IF(OR(LEFT(trading_client_detail!$F1594,3)="USD",RIGHT(trading_client_detail!$F1594,3)="USD"),"",IF(NOT(ISERROR(VLOOKUP(trading_client_detail!$E1594,'asset_&amp;_open_positions'!$E:$M, 6, FALSE))),VLOOKUP(trading_client_detail!$E1594,'asset_&amp;_open_positions'!$E:$M, 6, FALSE),IF(NOT(ISERROR(VLOOKUP($A1594,'asset_&amp;_open_positions'!$E:$M, 6, FALSE))),VLOOKUP($A1594,'asset_&amp;_open_positions'!$E:$M, 6, FALSE),"ASSET"))),"")</f>
        <v/>
      </c>
      <c r="C1594" t="str">
        <f>IF(AND(trading_client_detail!$A1594&lt;&gt;"",ROUND(trading_client_detail!$G1594,0)&lt;&gt;0),IF(OR(LEFT(trading_client_detail!$F1594,3)="USD",RIGHT(trading_client_detail!$F1594,3)="USD"),"",IF(NOT(ISERROR(VLOOKUP(trading_client_detail!$E1594,'asset_&amp;_open_positions'!$E:$M, 6, FALSE))),VLOOKUP(trading_client_detail!$E1594,'asset_&amp;_open_positions'!$E:$M, 8, FALSE),IF(NOT(ISERROR(VLOOKUP($A1594,'asset_&amp;_open_positions'!$E:$M, 6, FALSE))),VLOOKUP($A1594,'asset_&amp;_open_positions'!$E:$M, 8, FALSE),1))),"")</f>
        <v/>
      </c>
      <c r="D1594" s="42" t="str">
        <f>IF(trading_client_detail!$A1594&lt;&gt;"",IF(OR(LEFT(trading_client_detail!$F1594,3)="USD",RIGHT(trading_client_detail!$F1594,3)="USD",LEFT(trading_client_detail!$F1594,3)="EUR",RIGHT(trading_client_detail!$F1594,3)="EUR"),"",trading_client_detail!$G1594),"")</f>
        <v/>
      </c>
    </row>
    <row r="1595" spans="1:4" x14ac:dyDescent="0.25">
      <c r="A1595" t="str">
        <f>IF(AND(trading_client_detail!$A1595&lt;&gt;"",ROUND(trading_client_detail!$G1595,0)&lt;&gt;0),IF(OR(LEFT(trading_client_detail!$F1595,3)="USD",RIGHT(trading_client_detail!$F1595,3)="USD",LEFT(trading_client_detail!$F1595,3)="EUR",RIGHT(trading_client_detail!$F1595,3)="EUR"),"",IF(NOT(ISERROR(VLOOKUP(trading_client_detail!$E1595,'asset_&amp;_open_positions'!$E:$M, 9, FALSE))),VLOOKUP(trading_client_detail!$E1595,'asset_&amp;_open_positions'!$E:$M, 9, FALSE),IF(NOT(ISERROR(VLOOKUP(trading_client_detail!$F1595,'asset_&amp;_open_positions'!$E:$M, 9, FALSE))),VLOOKUP(trading_client_detail!$F1595,'asset_&amp;_open_positions'!$E:$M, 9, FALSE),RIGHT(trading_client_detail!$F1595,LEN(trading_client_detail!$F1595)-1)))),"")</f>
        <v/>
      </c>
      <c r="B1595" t="str">
        <f>IF(AND(trading_client_detail!$A1595&lt;&gt;"",ROUND(trading_client_detail!$G1595,0)&lt;&gt;0),IF(OR(LEFT(trading_client_detail!$F1595,3)="USD",RIGHT(trading_client_detail!$F1595,3)="USD"),"",IF(NOT(ISERROR(VLOOKUP(trading_client_detail!$E1595,'asset_&amp;_open_positions'!$E:$M, 6, FALSE))),VLOOKUP(trading_client_detail!$E1595,'asset_&amp;_open_positions'!$E:$M, 6, FALSE),IF(NOT(ISERROR(VLOOKUP($A1595,'asset_&amp;_open_positions'!$E:$M, 6, FALSE))),VLOOKUP($A1595,'asset_&amp;_open_positions'!$E:$M, 6, FALSE),"ASSET"))),"")</f>
        <v/>
      </c>
      <c r="C1595" t="str">
        <f>IF(AND(trading_client_detail!$A1595&lt;&gt;"",ROUND(trading_client_detail!$G1595,0)&lt;&gt;0),IF(OR(LEFT(trading_client_detail!$F1595,3)="USD",RIGHT(trading_client_detail!$F1595,3)="USD"),"",IF(NOT(ISERROR(VLOOKUP(trading_client_detail!$E1595,'asset_&amp;_open_positions'!$E:$M, 6, FALSE))),VLOOKUP(trading_client_detail!$E1595,'asset_&amp;_open_positions'!$E:$M, 8, FALSE),IF(NOT(ISERROR(VLOOKUP($A1595,'asset_&amp;_open_positions'!$E:$M, 6, FALSE))),VLOOKUP($A1595,'asset_&amp;_open_positions'!$E:$M, 8, FALSE),1))),"")</f>
        <v/>
      </c>
      <c r="D1595" s="42" t="str">
        <f>IF(trading_client_detail!$A1595&lt;&gt;"",IF(OR(LEFT(trading_client_detail!$F1595,3)="USD",RIGHT(trading_client_detail!$F1595,3)="USD",LEFT(trading_client_detail!$F1595,3)="EUR",RIGHT(trading_client_detail!$F1595,3)="EUR"),"",trading_client_detail!$G1595),"")</f>
        <v/>
      </c>
    </row>
    <row r="1596" spans="1:4" x14ac:dyDescent="0.25">
      <c r="A1596" t="str">
        <f>IF(AND(trading_client_detail!$A1596&lt;&gt;"",ROUND(trading_client_detail!$G1596,0)&lt;&gt;0),IF(OR(LEFT(trading_client_detail!$F1596,3)="USD",RIGHT(trading_client_detail!$F1596,3)="USD",LEFT(trading_client_detail!$F1596,3)="EUR",RIGHT(trading_client_detail!$F1596,3)="EUR"),"",IF(NOT(ISERROR(VLOOKUP(trading_client_detail!$E1596,'asset_&amp;_open_positions'!$E:$M, 9, FALSE))),VLOOKUP(trading_client_detail!$E1596,'asset_&amp;_open_positions'!$E:$M, 9, FALSE),IF(NOT(ISERROR(VLOOKUP(trading_client_detail!$F1596,'asset_&amp;_open_positions'!$E:$M, 9, FALSE))),VLOOKUP(trading_client_detail!$F1596,'asset_&amp;_open_positions'!$E:$M, 9, FALSE),RIGHT(trading_client_detail!$F1596,LEN(trading_client_detail!$F1596)-1)))),"")</f>
        <v/>
      </c>
      <c r="B1596" t="str">
        <f>IF(AND(trading_client_detail!$A1596&lt;&gt;"",ROUND(trading_client_detail!$G1596,0)&lt;&gt;0),IF(OR(LEFT(trading_client_detail!$F1596,3)="USD",RIGHT(trading_client_detail!$F1596,3)="USD"),"",IF(NOT(ISERROR(VLOOKUP(trading_client_detail!$E1596,'asset_&amp;_open_positions'!$E:$M, 6, FALSE))),VLOOKUP(trading_client_detail!$E1596,'asset_&amp;_open_positions'!$E:$M, 6, FALSE),IF(NOT(ISERROR(VLOOKUP($A1596,'asset_&amp;_open_positions'!$E:$M, 6, FALSE))),VLOOKUP($A1596,'asset_&amp;_open_positions'!$E:$M, 6, FALSE),"ASSET"))),"")</f>
        <v/>
      </c>
      <c r="C1596" t="str">
        <f>IF(AND(trading_client_detail!$A1596&lt;&gt;"",ROUND(trading_client_detail!$G1596,0)&lt;&gt;0),IF(OR(LEFT(trading_client_detail!$F1596,3)="USD",RIGHT(trading_client_detail!$F1596,3)="USD"),"",IF(NOT(ISERROR(VLOOKUP(trading_client_detail!$E1596,'asset_&amp;_open_positions'!$E:$M, 6, FALSE))),VLOOKUP(trading_client_detail!$E1596,'asset_&amp;_open_positions'!$E:$M, 8, FALSE),IF(NOT(ISERROR(VLOOKUP($A1596,'asset_&amp;_open_positions'!$E:$M, 6, FALSE))),VLOOKUP($A1596,'asset_&amp;_open_positions'!$E:$M, 8, FALSE),1))),"")</f>
        <v/>
      </c>
      <c r="D1596" s="42" t="str">
        <f>IF(trading_client_detail!$A1596&lt;&gt;"",IF(OR(LEFT(trading_client_detail!$F1596,3)="USD",RIGHT(trading_client_detail!$F1596,3)="USD",LEFT(trading_client_detail!$F1596,3)="EUR",RIGHT(trading_client_detail!$F1596,3)="EUR"),"",trading_client_detail!$G1596),"")</f>
        <v/>
      </c>
    </row>
    <row r="1597" spans="1:4" x14ac:dyDescent="0.25">
      <c r="A1597" t="str">
        <f>IF(AND(trading_client_detail!$A1597&lt;&gt;"",ROUND(trading_client_detail!$G1597,0)&lt;&gt;0),IF(OR(LEFT(trading_client_detail!$F1597,3)="USD",RIGHT(trading_client_detail!$F1597,3)="USD",LEFT(trading_client_detail!$F1597,3)="EUR",RIGHT(trading_client_detail!$F1597,3)="EUR"),"",IF(NOT(ISERROR(VLOOKUP(trading_client_detail!$E1597,'asset_&amp;_open_positions'!$E:$M, 9, FALSE))),VLOOKUP(trading_client_detail!$E1597,'asset_&amp;_open_positions'!$E:$M, 9, FALSE),IF(NOT(ISERROR(VLOOKUP(trading_client_detail!$F1597,'asset_&amp;_open_positions'!$E:$M, 9, FALSE))),VLOOKUP(trading_client_detail!$F1597,'asset_&amp;_open_positions'!$E:$M, 9, FALSE),RIGHT(trading_client_detail!$F1597,LEN(trading_client_detail!$F1597)-1)))),"")</f>
        <v/>
      </c>
      <c r="B1597" t="str">
        <f>IF(AND(trading_client_detail!$A1597&lt;&gt;"",ROUND(trading_client_detail!$G1597,0)&lt;&gt;0),IF(OR(LEFT(trading_client_detail!$F1597,3)="USD",RIGHT(trading_client_detail!$F1597,3)="USD"),"",IF(NOT(ISERROR(VLOOKUP(trading_client_detail!$E1597,'asset_&amp;_open_positions'!$E:$M, 6, FALSE))),VLOOKUP(trading_client_detail!$E1597,'asset_&amp;_open_positions'!$E:$M, 6, FALSE),IF(NOT(ISERROR(VLOOKUP($A1597,'asset_&amp;_open_positions'!$E:$M, 6, FALSE))),VLOOKUP($A1597,'asset_&amp;_open_positions'!$E:$M, 6, FALSE),"ASSET"))),"")</f>
        <v/>
      </c>
      <c r="C1597" t="str">
        <f>IF(AND(trading_client_detail!$A1597&lt;&gt;"",ROUND(trading_client_detail!$G1597,0)&lt;&gt;0),IF(OR(LEFT(trading_client_detail!$F1597,3)="USD",RIGHT(trading_client_detail!$F1597,3)="USD"),"",IF(NOT(ISERROR(VLOOKUP(trading_client_detail!$E1597,'asset_&amp;_open_positions'!$E:$M, 6, FALSE))),VLOOKUP(trading_client_detail!$E1597,'asset_&amp;_open_positions'!$E:$M, 8, FALSE),IF(NOT(ISERROR(VLOOKUP($A1597,'asset_&amp;_open_positions'!$E:$M, 6, FALSE))),VLOOKUP($A1597,'asset_&amp;_open_positions'!$E:$M, 8, FALSE),1))),"")</f>
        <v/>
      </c>
      <c r="D1597" s="42" t="str">
        <f>IF(trading_client_detail!$A1597&lt;&gt;"",IF(OR(LEFT(trading_client_detail!$F1597,3)="USD",RIGHT(trading_client_detail!$F1597,3)="USD",LEFT(trading_client_detail!$F1597,3)="EUR",RIGHT(trading_client_detail!$F1597,3)="EUR"),"",trading_client_detail!$G1597),"")</f>
        <v/>
      </c>
    </row>
    <row r="1598" spans="1:4" x14ac:dyDescent="0.25">
      <c r="A1598" t="str">
        <f>IF(AND(trading_client_detail!$A1598&lt;&gt;"",ROUND(trading_client_detail!$G1598,0)&lt;&gt;0),IF(OR(LEFT(trading_client_detail!$F1598,3)="USD",RIGHT(trading_client_detail!$F1598,3)="USD",LEFT(trading_client_detail!$F1598,3)="EUR",RIGHT(trading_client_detail!$F1598,3)="EUR"),"",IF(NOT(ISERROR(VLOOKUP(trading_client_detail!$E1598,'asset_&amp;_open_positions'!$E:$M, 9, FALSE))),VLOOKUP(trading_client_detail!$E1598,'asset_&amp;_open_positions'!$E:$M, 9, FALSE),IF(NOT(ISERROR(VLOOKUP(trading_client_detail!$F1598,'asset_&amp;_open_positions'!$E:$M, 9, FALSE))),VLOOKUP(trading_client_detail!$F1598,'asset_&amp;_open_positions'!$E:$M, 9, FALSE),RIGHT(trading_client_detail!$F1598,LEN(trading_client_detail!$F1598)-1)))),"")</f>
        <v/>
      </c>
      <c r="B1598" t="str">
        <f>IF(AND(trading_client_detail!$A1598&lt;&gt;"",ROUND(trading_client_detail!$G1598,0)&lt;&gt;0),IF(OR(LEFT(trading_client_detail!$F1598,3)="USD",RIGHT(trading_client_detail!$F1598,3)="USD"),"",IF(NOT(ISERROR(VLOOKUP(trading_client_detail!$E1598,'asset_&amp;_open_positions'!$E:$M, 6, FALSE))),VLOOKUP(trading_client_detail!$E1598,'asset_&amp;_open_positions'!$E:$M, 6, FALSE),IF(NOT(ISERROR(VLOOKUP($A1598,'asset_&amp;_open_positions'!$E:$M, 6, FALSE))),VLOOKUP($A1598,'asset_&amp;_open_positions'!$E:$M, 6, FALSE),"ASSET"))),"")</f>
        <v/>
      </c>
      <c r="C1598" t="str">
        <f>IF(AND(trading_client_detail!$A1598&lt;&gt;"",ROUND(trading_client_detail!$G1598,0)&lt;&gt;0),IF(OR(LEFT(trading_client_detail!$F1598,3)="USD",RIGHT(trading_client_detail!$F1598,3)="USD"),"",IF(NOT(ISERROR(VLOOKUP(trading_client_detail!$E1598,'asset_&amp;_open_positions'!$E:$M, 6, FALSE))),VLOOKUP(trading_client_detail!$E1598,'asset_&amp;_open_positions'!$E:$M, 8, FALSE),IF(NOT(ISERROR(VLOOKUP($A1598,'asset_&amp;_open_positions'!$E:$M, 6, FALSE))),VLOOKUP($A1598,'asset_&amp;_open_positions'!$E:$M, 8, FALSE),1))),"")</f>
        <v/>
      </c>
      <c r="D1598" s="42" t="str">
        <f>IF(trading_client_detail!$A1598&lt;&gt;"",IF(OR(LEFT(trading_client_detail!$F1598,3)="USD",RIGHT(trading_client_detail!$F1598,3)="USD",LEFT(trading_client_detail!$F1598,3)="EUR",RIGHT(trading_client_detail!$F1598,3)="EUR"),"",trading_client_detail!$G1598),"")</f>
        <v/>
      </c>
    </row>
    <row r="1599" spans="1:4" x14ac:dyDescent="0.25">
      <c r="A1599" t="str">
        <f>IF(AND(trading_client_detail!$A1599&lt;&gt;"",ROUND(trading_client_detail!$G1599,0)&lt;&gt;0),IF(OR(LEFT(trading_client_detail!$F1599,3)="USD",RIGHT(trading_client_detail!$F1599,3)="USD",LEFT(trading_client_detail!$F1599,3)="EUR",RIGHT(trading_client_detail!$F1599,3)="EUR"),"",IF(NOT(ISERROR(VLOOKUP(trading_client_detail!$E1599,'asset_&amp;_open_positions'!$E:$M, 9, FALSE))),VLOOKUP(trading_client_detail!$E1599,'asset_&amp;_open_positions'!$E:$M, 9, FALSE),IF(NOT(ISERROR(VLOOKUP(trading_client_detail!$F1599,'asset_&amp;_open_positions'!$E:$M, 9, FALSE))),VLOOKUP(trading_client_detail!$F1599,'asset_&amp;_open_positions'!$E:$M, 9, FALSE),RIGHT(trading_client_detail!$F1599,LEN(trading_client_detail!$F1599)-1)))),"")</f>
        <v/>
      </c>
      <c r="B1599" t="str">
        <f>IF(AND(trading_client_detail!$A1599&lt;&gt;"",ROUND(trading_client_detail!$G1599,0)&lt;&gt;0),IF(OR(LEFT(trading_client_detail!$F1599,3)="USD",RIGHT(trading_client_detail!$F1599,3)="USD"),"",IF(NOT(ISERROR(VLOOKUP(trading_client_detail!$E1599,'asset_&amp;_open_positions'!$E:$M, 6, FALSE))),VLOOKUP(trading_client_detail!$E1599,'asset_&amp;_open_positions'!$E:$M, 6, FALSE),IF(NOT(ISERROR(VLOOKUP($A1599,'asset_&amp;_open_positions'!$E:$M, 6, FALSE))),VLOOKUP($A1599,'asset_&amp;_open_positions'!$E:$M, 6, FALSE),"ASSET"))),"")</f>
        <v/>
      </c>
      <c r="C1599" t="str">
        <f>IF(AND(trading_client_detail!$A1599&lt;&gt;"",ROUND(trading_client_detail!$G1599,0)&lt;&gt;0),IF(OR(LEFT(trading_client_detail!$F1599,3)="USD",RIGHT(trading_client_detail!$F1599,3)="USD"),"",IF(NOT(ISERROR(VLOOKUP(trading_client_detail!$E1599,'asset_&amp;_open_positions'!$E:$M, 6, FALSE))),VLOOKUP(trading_client_detail!$E1599,'asset_&amp;_open_positions'!$E:$M, 8, FALSE),IF(NOT(ISERROR(VLOOKUP($A1599,'asset_&amp;_open_positions'!$E:$M, 6, FALSE))),VLOOKUP($A1599,'asset_&amp;_open_positions'!$E:$M, 8, FALSE),1))),"")</f>
        <v/>
      </c>
      <c r="D1599" s="42" t="str">
        <f>IF(trading_client_detail!$A1599&lt;&gt;"",IF(OR(LEFT(trading_client_detail!$F1599,3)="USD",RIGHT(trading_client_detail!$F1599,3)="USD",LEFT(trading_client_detail!$F1599,3)="EUR",RIGHT(trading_client_detail!$F1599,3)="EUR"),"",trading_client_detail!$G1599),"")</f>
        <v/>
      </c>
    </row>
    <row r="1600" spans="1:4" x14ac:dyDescent="0.25">
      <c r="A1600" t="str">
        <f>IF(AND(trading_client_detail!$A1600&lt;&gt;"",ROUND(trading_client_detail!$G1600,0)&lt;&gt;0),IF(OR(LEFT(trading_client_detail!$F1600,3)="USD",RIGHT(trading_client_detail!$F1600,3)="USD",LEFT(trading_client_detail!$F1600,3)="EUR",RIGHT(trading_client_detail!$F1600,3)="EUR"),"",IF(NOT(ISERROR(VLOOKUP(trading_client_detail!$E1600,'asset_&amp;_open_positions'!$E:$M, 9, FALSE))),VLOOKUP(trading_client_detail!$E1600,'asset_&amp;_open_positions'!$E:$M, 9, FALSE),IF(NOT(ISERROR(VLOOKUP(trading_client_detail!$F1600,'asset_&amp;_open_positions'!$E:$M, 9, FALSE))),VLOOKUP(trading_client_detail!$F1600,'asset_&amp;_open_positions'!$E:$M, 9, FALSE),RIGHT(trading_client_detail!$F1600,LEN(trading_client_detail!$F1600)-1)))),"")</f>
        <v/>
      </c>
      <c r="B1600" t="str">
        <f>IF(AND(trading_client_detail!$A1600&lt;&gt;"",ROUND(trading_client_detail!$G1600,0)&lt;&gt;0),IF(OR(LEFT(trading_client_detail!$F1600,3)="USD",RIGHT(trading_client_detail!$F1600,3)="USD"),"",IF(NOT(ISERROR(VLOOKUP(trading_client_detail!$E1600,'asset_&amp;_open_positions'!$E:$M, 6, FALSE))),VLOOKUP(trading_client_detail!$E1600,'asset_&amp;_open_positions'!$E:$M, 6, FALSE),IF(NOT(ISERROR(VLOOKUP($A1600,'asset_&amp;_open_positions'!$E:$M, 6, FALSE))),VLOOKUP($A1600,'asset_&amp;_open_positions'!$E:$M, 6, FALSE),"ASSET"))),"")</f>
        <v/>
      </c>
      <c r="C1600" t="str">
        <f>IF(AND(trading_client_detail!$A1600&lt;&gt;"",ROUND(trading_client_detail!$G1600,0)&lt;&gt;0),IF(OR(LEFT(trading_client_detail!$F1600,3)="USD",RIGHT(trading_client_detail!$F1600,3)="USD"),"",IF(NOT(ISERROR(VLOOKUP(trading_client_detail!$E1600,'asset_&amp;_open_positions'!$E:$M, 6, FALSE))),VLOOKUP(trading_client_detail!$E1600,'asset_&amp;_open_positions'!$E:$M, 8, FALSE),IF(NOT(ISERROR(VLOOKUP($A1600,'asset_&amp;_open_positions'!$E:$M, 6, FALSE))),VLOOKUP($A1600,'asset_&amp;_open_positions'!$E:$M, 8, FALSE),1))),"")</f>
        <v/>
      </c>
      <c r="D1600" s="42" t="str">
        <f>IF(trading_client_detail!$A1600&lt;&gt;"",IF(OR(LEFT(trading_client_detail!$F1600,3)="USD",RIGHT(trading_client_detail!$F1600,3)="USD",LEFT(trading_client_detail!$F1600,3)="EUR",RIGHT(trading_client_detail!$F1600,3)="EUR"),"",trading_client_detail!$G1600),"")</f>
        <v/>
      </c>
    </row>
    <row r="1601" spans="1:4" x14ac:dyDescent="0.25">
      <c r="A1601" t="str">
        <f>IF(AND(trading_client_detail!$A1601&lt;&gt;"",ROUND(trading_client_detail!$G1601,0)&lt;&gt;0),IF(OR(LEFT(trading_client_detail!$F1601,3)="USD",RIGHT(trading_client_detail!$F1601,3)="USD",LEFT(trading_client_detail!$F1601,3)="EUR",RIGHT(trading_client_detail!$F1601,3)="EUR"),"",IF(NOT(ISERROR(VLOOKUP(trading_client_detail!$E1601,'asset_&amp;_open_positions'!$E:$M, 9, FALSE))),VLOOKUP(trading_client_detail!$E1601,'asset_&amp;_open_positions'!$E:$M, 9, FALSE),IF(NOT(ISERROR(VLOOKUP(trading_client_detail!$F1601,'asset_&amp;_open_positions'!$E:$M, 9, FALSE))),VLOOKUP(trading_client_detail!$F1601,'asset_&amp;_open_positions'!$E:$M, 9, FALSE),RIGHT(trading_client_detail!$F1601,LEN(trading_client_detail!$F1601)-1)))),"")</f>
        <v/>
      </c>
      <c r="B1601" t="str">
        <f>IF(AND(trading_client_detail!$A1601&lt;&gt;"",ROUND(trading_client_detail!$G1601,0)&lt;&gt;0),IF(OR(LEFT(trading_client_detail!$F1601,3)="USD",RIGHT(trading_client_detail!$F1601,3)="USD"),"",IF(NOT(ISERROR(VLOOKUP(trading_client_detail!$E1601,'asset_&amp;_open_positions'!$E:$M, 6, FALSE))),VLOOKUP(trading_client_detail!$E1601,'asset_&amp;_open_positions'!$E:$M, 6, FALSE),IF(NOT(ISERROR(VLOOKUP($A1601,'asset_&amp;_open_positions'!$E:$M, 6, FALSE))),VLOOKUP($A1601,'asset_&amp;_open_positions'!$E:$M, 6, FALSE),"ASSET"))),"")</f>
        <v/>
      </c>
      <c r="C1601" t="str">
        <f>IF(AND(trading_client_detail!$A1601&lt;&gt;"",ROUND(trading_client_detail!$G1601,0)&lt;&gt;0),IF(OR(LEFT(trading_client_detail!$F1601,3)="USD",RIGHT(trading_client_detail!$F1601,3)="USD"),"",IF(NOT(ISERROR(VLOOKUP(trading_client_detail!$E1601,'asset_&amp;_open_positions'!$E:$M, 6, FALSE))),VLOOKUP(trading_client_detail!$E1601,'asset_&amp;_open_positions'!$E:$M, 8, FALSE),IF(NOT(ISERROR(VLOOKUP($A1601,'asset_&amp;_open_positions'!$E:$M, 6, FALSE))),VLOOKUP($A1601,'asset_&amp;_open_positions'!$E:$M, 8, FALSE),1))),"")</f>
        <v/>
      </c>
      <c r="D1601" s="42" t="str">
        <f>IF(trading_client_detail!$A1601&lt;&gt;"",IF(OR(LEFT(trading_client_detail!$F1601,3)="USD",RIGHT(trading_client_detail!$F1601,3)="USD",LEFT(trading_client_detail!$F1601,3)="EUR",RIGHT(trading_client_detail!$F1601,3)="EUR"),"",trading_client_detail!$G1601),"")</f>
        <v/>
      </c>
    </row>
    <row r="1602" spans="1:4" x14ac:dyDescent="0.25">
      <c r="A1602" t="str">
        <f>IF(AND(trading_client_detail!$A1602&lt;&gt;"",ROUND(trading_client_detail!$G1602,0)&lt;&gt;0),IF(OR(LEFT(trading_client_detail!$F1602,3)="USD",RIGHT(trading_client_detail!$F1602,3)="USD",LEFT(trading_client_detail!$F1602,3)="EUR",RIGHT(trading_client_detail!$F1602,3)="EUR"),"",IF(NOT(ISERROR(VLOOKUP(trading_client_detail!$E1602,'asset_&amp;_open_positions'!$E:$M, 9, FALSE))),VLOOKUP(trading_client_detail!$E1602,'asset_&amp;_open_positions'!$E:$M, 9, FALSE),IF(NOT(ISERROR(VLOOKUP(trading_client_detail!$F1602,'asset_&amp;_open_positions'!$E:$M, 9, FALSE))),VLOOKUP(trading_client_detail!$F1602,'asset_&amp;_open_positions'!$E:$M, 9, FALSE),RIGHT(trading_client_detail!$F1602,LEN(trading_client_detail!$F1602)-1)))),"")</f>
        <v/>
      </c>
      <c r="B1602" t="str">
        <f>IF(AND(trading_client_detail!$A1602&lt;&gt;"",ROUND(trading_client_detail!$G1602,0)&lt;&gt;0),IF(OR(LEFT(trading_client_detail!$F1602,3)="USD",RIGHT(trading_client_detail!$F1602,3)="USD"),"",IF(NOT(ISERROR(VLOOKUP(trading_client_detail!$E1602,'asset_&amp;_open_positions'!$E:$M, 6, FALSE))),VLOOKUP(trading_client_detail!$E1602,'asset_&amp;_open_positions'!$E:$M, 6, FALSE),IF(NOT(ISERROR(VLOOKUP($A1602,'asset_&amp;_open_positions'!$E:$M, 6, FALSE))),VLOOKUP($A1602,'asset_&amp;_open_positions'!$E:$M, 6, FALSE),"ASSET"))),"")</f>
        <v/>
      </c>
      <c r="C1602" t="str">
        <f>IF(AND(trading_client_detail!$A1602&lt;&gt;"",ROUND(trading_client_detail!$G1602,0)&lt;&gt;0),IF(OR(LEFT(trading_client_detail!$F1602,3)="USD",RIGHT(trading_client_detail!$F1602,3)="USD"),"",IF(NOT(ISERROR(VLOOKUP(trading_client_detail!$E1602,'asset_&amp;_open_positions'!$E:$M, 6, FALSE))),VLOOKUP(trading_client_detail!$E1602,'asset_&amp;_open_positions'!$E:$M, 8, FALSE),IF(NOT(ISERROR(VLOOKUP($A1602,'asset_&amp;_open_positions'!$E:$M, 6, FALSE))),VLOOKUP($A1602,'asset_&amp;_open_positions'!$E:$M, 8, FALSE),1))),"")</f>
        <v/>
      </c>
      <c r="D1602" s="42" t="str">
        <f>IF(trading_client_detail!$A1602&lt;&gt;"",IF(OR(LEFT(trading_client_detail!$F1602,3)="USD",RIGHT(trading_client_detail!$F1602,3)="USD",LEFT(trading_client_detail!$F1602,3)="EUR",RIGHT(trading_client_detail!$F1602,3)="EUR"),"",trading_client_detail!$G1602),"")</f>
        <v/>
      </c>
    </row>
    <row r="1603" spans="1:4" x14ac:dyDescent="0.25">
      <c r="A1603" t="str">
        <f>IF(AND(trading_client_detail!$A1603&lt;&gt;"",ROUND(trading_client_detail!$G1603,0)&lt;&gt;0),IF(OR(LEFT(trading_client_detail!$F1603,3)="USD",RIGHT(trading_client_detail!$F1603,3)="USD",LEFT(trading_client_detail!$F1603,3)="EUR",RIGHT(trading_client_detail!$F1603,3)="EUR"),"",IF(NOT(ISERROR(VLOOKUP(trading_client_detail!$E1603,'asset_&amp;_open_positions'!$E:$M, 9, FALSE))),VLOOKUP(trading_client_detail!$E1603,'asset_&amp;_open_positions'!$E:$M, 9, FALSE),IF(NOT(ISERROR(VLOOKUP(trading_client_detail!$F1603,'asset_&amp;_open_positions'!$E:$M, 9, FALSE))),VLOOKUP(trading_client_detail!$F1603,'asset_&amp;_open_positions'!$E:$M, 9, FALSE),RIGHT(trading_client_detail!$F1603,LEN(trading_client_detail!$F1603)-1)))),"")</f>
        <v/>
      </c>
      <c r="B1603" t="str">
        <f>IF(AND(trading_client_detail!$A1603&lt;&gt;"",ROUND(trading_client_detail!$G1603,0)&lt;&gt;0),IF(OR(LEFT(trading_client_detail!$F1603,3)="USD",RIGHT(trading_client_detail!$F1603,3)="USD"),"",IF(NOT(ISERROR(VLOOKUP(trading_client_detail!$E1603,'asset_&amp;_open_positions'!$E:$M, 6, FALSE))),VLOOKUP(trading_client_detail!$E1603,'asset_&amp;_open_positions'!$E:$M, 6, FALSE),IF(NOT(ISERROR(VLOOKUP($A1603,'asset_&amp;_open_positions'!$E:$M, 6, FALSE))),VLOOKUP($A1603,'asset_&amp;_open_positions'!$E:$M, 6, FALSE),"ASSET"))),"")</f>
        <v/>
      </c>
      <c r="C1603" t="str">
        <f>IF(AND(trading_client_detail!$A1603&lt;&gt;"",ROUND(trading_client_detail!$G1603,0)&lt;&gt;0),IF(OR(LEFT(trading_client_detail!$F1603,3)="USD",RIGHT(trading_client_detail!$F1603,3)="USD"),"",IF(NOT(ISERROR(VLOOKUP(trading_client_detail!$E1603,'asset_&amp;_open_positions'!$E:$M, 6, FALSE))),VLOOKUP(trading_client_detail!$E1603,'asset_&amp;_open_positions'!$E:$M, 8, FALSE),IF(NOT(ISERROR(VLOOKUP($A1603,'asset_&amp;_open_positions'!$E:$M, 6, FALSE))),VLOOKUP($A1603,'asset_&amp;_open_positions'!$E:$M, 8, FALSE),1))),"")</f>
        <v/>
      </c>
      <c r="D1603" s="42" t="str">
        <f>IF(trading_client_detail!$A1603&lt;&gt;"",IF(OR(LEFT(trading_client_detail!$F1603,3)="USD",RIGHT(trading_client_detail!$F1603,3)="USD",LEFT(trading_client_detail!$F1603,3)="EUR",RIGHT(trading_client_detail!$F1603,3)="EUR"),"",trading_client_detail!$G1603),"")</f>
        <v/>
      </c>
    </row>
    <row r="1604" spans="1:4" x14ac:dyDescent="0.25">
      <c r="A1604" t="str">
        <f>IF(AND(trading_client_detail!$A1604&lt;&gt;"",ROUND(trading_client_detail!$G1604,0)&lt;&gt;0),IF(OR(LEFT(trading_client_detail!$F1604,3)="USD",RIGHT(trading_client_detail!$F1604,3)="USD",LEFT(trading_client_detail!$F1604,3)="EUR",RIGHT(trading_client_detail!$F1604,3)="EUR"),"",IF(NOT(ISERROR(VLOOKUP(trading_client_detail!$E1604,'asset_&amp;_open_positions'!$E:$M, 9, FALSE))),VLOOKUP(trading_client_detail!$E1604,'asset_&amp;_open_positions'!$E:$M, 9, FALSE),IF(NOT(ISERROR(VLOOKUP(trading_client_detail!$F1604,'asset_&amp;_open_positions'!$E:$M, 9, FALSE))),VLOOKUP(trading_client_detail!$F1604,'asset_&amp;_open_positions'!$E:$M, 9, FALSE),RIGHT(trading_client_detail!$F1604,LEN(trading_client_detail!$F1604)-1)))),"")</f>
        <v/>
      </c>
      <c r="B1604" t="str">
        <f>IF(AND(trading_client_detail!$A1604&lt;&gt;"",ROUND(trading_client_detail!$G1604,0)&lt;&gt;0),IF(OR(LEFT(trading_client_detail!$F1604,3)="USD",RIGHT(trading_client_detail!$F1604,3)="USD"),"",IF(NOT(ISERROR(VLOOKUP(trading_client_detail!$E1604,'asset_&amp;_open_positions'!$E:$M, 6, FALSE))),VLOOKUP(trading_client_detail!$E1604,'asset_&amp;_open_positions'!$E:$M, 6, FALSE),IF(NOT(ISERROR(VLOOKUP($A1604,'asset_&amp;_open_positions'!$E:$M, 6, FALSE))),VLOOKUP($A1604,'asset_&amp;_open_positions'!$E:$M, 6, FALSE),"ASSET"))),"")</f>
        <v/>
      </c>
      <c r="C1604" t="str">
        <f>IF(AND(trading_client_detail!$A1604&lt;&gt;"",ROUND(trading_client_detail!$G1604,0)&lt;&gt;0),IF(OR(LEFT(trading_client_detail!$F1604,3)="USD",RIGHT(trading_client_detail!$F1604,3)="USD"),"",IF(NOT(ISERROR(VLOOKUP(trading_client_detail!$E1604,'asset_&amp;_open_positions'!$E:$M, 6, FALSE))),VLOOKUP(trading_client_detail!$E1604,'asset_&amp;_open_positions'!$E:$M, 8, FALSE),IF(NOT(ISERROR(VLOOKUP($A1604,'asset_&amp;_open_positions'!$E:$M, 6, FALSE))),VLOOKUP($A1604,'asset_&amp;_open_positions'!$E:$M, 8, FALSE),1))),"")</f>
        <v/>
      </c>
      <c r="D1604" s="42" t="str">
        <f>IF(trading_client_detail!$A1604&lt;&gt;"",IF(OR(LEFT(trading_client_detail!$F1604,3)="USD",RIGHT(trading_client_detail!$F1604,3)="USD",LEFT(trading_client_detail!$F1604,3)="EUR",RIGHT(trading_client_detail!$F1604,3)="EUR"),"",trading_client_detail!$G1604),"")</f>
        <v/>
      </c>
    </row>
    <row r="1605" spans="1:4" x14ac:dyDescent="0.25">
      <c r="A1605" t="str">
        <f>IF(AND(trading_client_detail!$A1605&lt;&gt;"",ROUND(trading_client_detail!$G1605,0)&lt;&gt;0),IF(OR(LEFT(trading_client_detail!$F1605,3)="USD",RIGHT(trading_client_detail!$F1605,3)="USD",LEFT(trading_client_detail!$F1605,3)="EUR",RIGHT(trading_client_detail!$F1605,3)="EUR"),"",IF(NOT(ISERROR(VLOOKUP(trading_client_detail!$E1605,'asset_&amp;_open_positions'!$E:$M, 9, FALSE))),VLOOKUP(trading_client_detail!$E1605,'asset_&amp;_open_positions'!$E:$M, 9, FALSE),IF(NOT(ISERROR(VLOOKUP(trading_client_detail!$F1605,'asset_&amp;_open_positions'!$E:$M, 9, FALSE))),VLOOKUP(trading_client_detail!$F1605,'asset_&amp;_open_positions'!$E:$M, 9, FALSE),RIGHT(trading_client_detail!$F1605,LEN(trading_client_detail!$F1605)-1)))),"")</f>
        <v/>
      </c>
      <c r="B1605" t="str">
        <f>IF(AND(trading_client_detail!$A1605&lt;&gt;"",ROUND(trading_client_detail!$G1605,0)&lt;&gt;0),IF(OR(LEFT(trading_client_detail!$F1605,3)="USD",RIGHT(trading_client_detail!$F1605,3)="USD"),"",IF(NOT(ISERROR(VLOOKUP(trading_client_detail!$E1605,'asset_&amp;_open_positions'!$E:$M, 6, FALSE))),VLOOKUP(trading_client_detail!$E1605,'asset_&amp;_open_positions'!$E:$M, 6, FALSE),IF(NOT(ISERROR(VLOOKUP($A1605,'asset_&amp;_open_positions'!$E:$M, 6, FALSE))),VLOOKUP($A1605,'asset_&amp;_open_positions'!$E:$M, 6, FALSE),"ASSET"))),"")</f>
        <v/>
      </c>
      <c r="C1605" t="str">
        <f>IF(AND(trading_client_detail!$A1605&lt;&gt;"",ROUND(trading_client_detail!$G1605,0)&lt;&gt;0),IF(OR(LEFT(trading_client_detail!$F1605,3)="USD",RIGHT(trading_client_detail!$F1605,3)="USD"),"",IF(NOT(ISERROR(VLOOKUP(trading_client_detail!$E1605,'asset_&amp;_open_positions'!$E:$M, 6, FALSE))),VLOOKUP(trading_client_detail!$E1605,'asset_&amp;_open_positions'!$E:$M, 8, FALSE),IF(NOT(ISERROR(VLOOKUP($A1605,'asset_&amp;_open_positions'!$E:$M, 6, FALSE))),VLOOKUP($A1605,'asset_&amp;_open_positions'!$E:$M, 8, FALSE),1))),"")</f>
        <v/>
      </c>
      <c r="D1605" s="42" t="str">
        <f>IF(trading_client_detail!$A1605&lt;&gt;"",IF(OR(LEFT(trading_client_detail!$F1605,3)="USD",RIGHT(trading_client_detail!$F1605,3)="USD",LEFT(trading_client_detail!$F1605,3)="EUR",RIGHT(trading_client_detail!$F1605,3)="EUR"),"",trading_client_detail!$G1605),"")</f>
        <v/>
      </c>
    </row>
    <row r="1606" spans="1:4" x14ac:dyDescent="0.25">
      <c r="A1606" t="str">
        <f>IF(AND(trading_client_detail!$A1606&lt;&gt;"",ROUND(trading_client_detail!$G1606,0)&lt;&gt;0),IF(OR(LEFT(trading_client_detail!$F1606,3)="USD",RIGHT(trading_client_detail!$F1606,3)="USD",LEFT(trading_client_detail!$F1606,3)="EUR",RIGHT(trading_client_detail!$F1606,3)="EUR"),"",IF(NOT(ISERROR(VLOOKUP(trading_client_detail!$E1606,'asset_&amp;_open_positions'!$E:$M, 9, FALSE))),VLOOKUP(trading_client_detail!$E1606,'asset_&amp;_open_positions'!$E:$M, 9, FALSE),IF(NOT(ISERROR(VLOOKUP(trading_client_detail!$F1606,'asset_&amp;_open_positions'!$E:$M, 9, FALSE))),VLOOKUP(trading_client_detail!$F1606,'asset_&amp;_open_positions'!$E:$M, 9, FALSE),RIGHT(trading_client_detail!$F1606,LEN(trading_client_detail!$F1606)-1)))),"")</f>
        <v/>
      </c>
      <c r="B1606" t="str">
        <f>IF(AND(trading_client_detail!$A1606&lt;&gt;"",ROUND(trading_client_detail!$G1606,0)&lt;&gt;0),IF(OR(LEFT(trading_client_detail!$F1606,3)="USD",RIGHT(trading_client_detail!$F1606,3)="USD"),"",IF(NOT(ISERROR(VLOOKUP(trading_client_detail!$E1606,'asset_&amp;_open_positions'!$E:$M, 6, FALSE))),VLOOKUP(trading_client_detail!$E1606,'asset_&amp;_open_positions'!$E:$M, 6, FALSE),IF(NOT(ISERROR(VLOOKUP($A1606,'asset_&amp;_open_positions'!$E:$M, 6, FALSE))),VLOOKUP($A1606,'asset_&amp;_open_positions'!$E:$M, 6, FALSE),"ASSET"))),"")</f>
        <v/>
      </c>
      <c r="C1606" t="str">
        <f>IF(AND(trading_client_detail!$A1606&lt;&gt;"",ROUND(trading_client_detail!$G1606,0)&lt;&gt;0),IF(OR(LEFT(trading_client_detail!$F1606,3)="USD",RIGHT(trading_client_detail!$F1606,3)="USD"),"",IF(NOT(ISERROR(VLOOKUP(trading_client_detail!$E1606,'asset_&amp;_open_positions'!$E:$M, 6, FALSE))),VLOOKUP(trading_client_detail!$E1606,'asset_&amp;_open_positions'!$E:$M, 8, FALSE),IF(NOT(ISERROR(VLOOKUP($A1606,'asset_&amp;_open_positions'!$E:$M, 6, FALSE))),VLOOKUP($A1606,'asset_&amp;_open_positions'!$E:$M, 8, FALSE),1))),"")</f>
        <v/>
      </c>
      <c r="D1606" s="42" t="str">
        <f>IF(trading_client_detail!$A1606&lt;&gt;"",IF(OR(LEFT(trading_client_detail!$F1606,3)="USD",RIGHT(trading_client_detail!$F1606,3)="USD",LEFT(trading_client_detail!$F1606,3)="EUR",RIGHT(trading_client_detail!$F1606,3)="EUR"),"",trading_client_detail!$G1606),"")</f>
        <v/>
      </c>
    </row>
    <row r="1607" spans="1:4" x14ac:dyDescent="0.25">
      <c r="A1607" t="str">
        <f>IF(AND(trading_client_detail!$A1607&lt;&gt;"",ROUND(trading_client_detail!$G1607,0)&lt;&gt;0),IF(OR(LEFT(trading_client_detail!$F1607,3)="USD",RIGHT(trading_client_detail!$F1607,3)="USD",LEFT(trading_client_detail!$F1607,3)="EUR",RIGHT(trading_client_detail!$F1607,3)="EUR"),"",IF(NOT(ISERROR(VLOOKUP(trading_client_detail!$E1607,'asset_&amp;_open_positions'!$E:$M, 9, FALSE))),VLOOKUP(trading_client_detail!$E1607,'asset_&amp;_open_positions'!$E:$M, 9, FALSE),IF(NOT(ISERROR(VLOOKUP(trading_client_detail!$F1607,'asset_&amp;_open_positions'!$E:$M, 9, FALSE))),VLOOKUP(trading_client_detail!$F1607,'asset_&amp;_open_positions'!$E:$M, 9, FALSE),RIGHT(trading_client_detail!$F1607,LEN(trading_client_detail!$F1607)-1)))),"")</f>
        <v/>
      </c>
      <c r="B1607" t="str">
        <f>IF(AND(trading_client_detail!$A1607&lt;&gt;"",ROUND(trading_client_detail!$G1607,0)&lt;&gt;0),IF(OR(LEFT(trading_client_detail!$F1607,3)="USD",RIGHT(trading_client_detail!$F1607,3)="USD"),"",IF(NOT(ISERROR(VLOOKUP(trading_client_detail!$E1607,'asset_&amp;_open_positions'!$E:$M, 6, FALSE))),VLOOKUP(trading_client_detail!$E1607,'asset_&amp;_open_positions'!$E:$M, 6, FALSE),IF(NOT(ISERROR(VLOOKUP($A1607,'asset_&amp;_open_positions'!$E:$M, 6, FALSE))),VLOOKUP($A1607,'asset_&amp;_open_positions'!$E:$M, 6, FALSE),"ASSET"))),"")</f>
        <v/>
      </c>
      <c r="C1607" t="str">
        <f>IF(AND(trading_client_detail!$A1607&lt;&gt;"",ROUND(trading_client_detail!$G1607,0)&lt;&gt;0),IF(OR(LEFT(trading_client_detail!$F1607,3)="USD",RIGHT(trading_client_detail!$F1607,3)="USD"),"",IF(NOT(ISERROR(VLOOKUP(trading_client_detail!$E1607,'asset_&amp;_open_positions'!$E:$M, 6, FALSE))),VLOOKUP(trading_client_detail!$E1607,'asset_&amp;_open_positions'!$E:$M, 8, FALSE),IF(NOT(ISERROR(VLOOKUP($A1607,'asset_&amp;_open_positions'!$E:$M, 6, FALSE))),VLOOKUP($A1607,'asset_&amp;_open_positions'!$E:$M, 8, FALSE),1))),"")</f>
        <v/>
      </c>
      <c r="D1607" s="42" t="str">
        <f>IF(trading_client_detail!$A1607&lt;&gt;"",IF(OR(LEFT(trading_client_detail!$F1607,3)="USD",RIGHT(trading_client_detail!$F1607,3)="USD",LEFT(trading_client_detail!$F1607,3)="EUR",RIGHT(trading_client_detail!$F1607,3)="EUR"),"",trading_client_detail!$G1607),"")</f>
        <v/>
      </c>
    </row>
    <row r="1608" spans="1:4" x14ac:dyDescent="0.25">
      <c r="A1608" t="str">
        <f>IF(AND(trading_client_detail!$A1608&lt;&gt;"",ROUND(trading_client_detail!$G1608,0)&lt;&gt;0),IF(OR(LEFT(trading_client_detail!$F1608,3)="USD",RIGHT(trading_client_detail!$F1608,3)="USD",LEFT(trading_client_detail!$F1608,3)="EUR",RIGHT(trading_client_detail!$F1608,3)="EUR"),"",IF(NOT(ISERROR(VLOOKUP(trading_client_detail!$E1608,'asset_&amp;_open_positions'!$E:$M, 9, FALSE))),VLOOKUP(trading_client_detail!$E1608,'asset_&amp;_open_positions'!$E:$M, 9, FALSE),IF(NOT(ISERROR(VLOOKUP(trading_client_detail!$F1608,'asset_&amp;_open_positions'!$E:$M, 9, FALSE))),VLOOKUP(trading_client_detail!$F1608,'asset_&amp;_open_positions'!$E:$M, 9, FALSE),RIGHT(trading_client_detail!$F1608,LEN(trading_client_detail!$F1608)-1)))),"")</f>
        <v/>
      </c>
      <c r="B1608" t="str">
        <f>IF(AND(trading_client_detail!$A1608&lt;&gt;"",ROUND(trading_client_detail!$G1608,0)&lt;&gt;0),IF(OR(LEFT(trading_client_detail!$F1608,3)="USD",RIGHT(trading_client_detail!$F1608,3)="USD"),"",IF(NOT(ISERROR(VLOOKUP(trading_client_detail!$E1608,'asset_&amp;_open_positions'!$E:$M, 6, FALSE))),VLOOKUP(trading_client_detail!$E1608,'asset_&amp;_open_positions'!$E:$M, 6, FALSE),IF(NOT(ISERROR(VLOOKUP($A1608,'asset_&amp;_open_positions'!$E:$M, 6, FALSE))),VLOOKUP($A1608,'asset_&amp;_open_positions'!$E:$M, 6, FALSE),"ASSET"))),"")</f>
        <v/>
      </c>
      <c r="C1608" t="str">
        <f>IF(AND(trading_client_detail!$A1608&lt;&gt;"",ROUND(trading_client_detail!$G1608,0)&lt;&gt;0),IF(OR(LEFT(trading_client_detail!$F1608,3)="USD",RIGHT(trading_client_detail!$F1608,3)="USD"),"",IF(NOT(ISERROR(VLOOKUP(trading_client_detail!$E1608,'asset_&amp;_open_positions'!$E:$M, 6, FALSE))),VLOOKUP(trading_client_detail!$E1608,'asset_&amp;_open_positions'!$E:$M, 8, FALSE),IF(NOT(ISERROR(VLOOKUP($A1608,'asset_&amp;_open_positions'!$E:$M, 6, FALSE))),VLOOKUP($A1608,'asset_&amp;_open_positions'!$E:$M, 8, FALSE),1))),"")</f>
        <v/>
      </c>
      <c r="D1608" s="42" t="str">
        <f>IF(trading_client_detail!$A1608&lt;&gt;"",IF(OR(LEFT(trading_client_detail!$F1608,3)="USD",RIGHT(trading_client_detail!$F1608,3)="USD",LEFT(trading_client_detail!$F1608,3)="EUR",RIGHT(trading_client_detail!$F1608,3)="EUR"),"",trading_client_detail!$G1608),"")</f>
        <v/>
      </c>
    </row>
    <row r="1609" spans="1:4" x14ac:dyDescent="0.25">
      <c r="A1609" t="str">
        <f>IF(AND(trading_client_detail!$A1609&lt;&gt;"",ROUND(trading_client_detail!$G1609,0)&lt;&gt;0),IF(OR(LEFT(trading_client_detail!$F1609,3)="USD",RIGHT(trading_client_detail!$F1609,3)="USD",LEFT(trading_client_detail!$F1609,3)="EUR",RIGHT(trading_client_detail!$F1609,3)="EUR"),"",IF(NOT(ISERROR(VLOOKUP(trading_client_detail!$E1609,'asset_&amp;_open_positions'!$E:$M, 9, FALSE))),VLOOKUP(trading_client_detail!$E1609,'asset_&amp;_open_positions'!$E:$M, 9, FALSE),IF(NOT(ISERROR(VLOOKUP(trading_client_detail!$F1609,'asset_&amp;_open_positions'!$E:$M, 9, FALSE))),VLOOKUP(trading_client_detail!$F1609,'asset_&amp;_open_positions'!$E:$M, 9, FALSE),RIGHT(trading_client_detail!$F1609,LEN(trading_client_detail!$F1609)-1)))),"")</f>
        <v/>
      </c>
      <c r="B1609" t="str">
        <f>IF(AND(trading_client_detail!$A1609&lt;&gt;"",ROUND(trading_client_detail!$G1609,0)&lt;&gt;0),IF(OR(LEFT(trading_client_detail!$F1609,3)="USD",RIGHT(trading_client_detail!$F1609,3)="USD"),"",IF(NOT(ISERROR(VLOOKUP(trading_client_detail!$E1609,'asset_&amp;_open_positions'!$E:$M, 6, FALSE))),VLOOKUP(trading_client_detail!$E1609,'asset_&amp;_open_positions'!$E:$M, 6, FALSE),IF(NOT(ISERROR(VLOOKUP($A1609,'asset_&amp;_open_positions'!$E:$M, 6, FALSE))),VLOOKUP($A1609,'asset_&amp;_open_positions'!$E:$M, 6, FALSE),"ASSET"))),"")</f>
        <v/>
      </c>
      <c r="C1609" t="str">
        <f>IF(AND(trading_client_detail!$A1609&lt;&gt;"",ROUND(trading_client_detail!$G1609,0)&lt;&gt;0),IF(OR(LEFT(trading_client_detail!$F1609,3)="USD",RIGHT(trading_client_detail!$F1609,3)="USD"),"",IF(NOT(ISERROR(VLOOKUP(trading_client_detail!$E1609,'asset_&amp;_open_positions'!$E:$M, 6, FALSE))),VLOOKUP(trading_client_detail!$E1609,'asset_&amp;_open_positions'!$E:$M, 8, FALSE),IF(NOT(ISERROR(VLOOKUP($A1609,'asset_&amp;_open_positions'!$E:$M, 6, FALSE))),VLOOKUP($A1609,'asset_&amp;_open_positions'!$E:$M, 8, FALSE),1))),"")</f>
        <v/>
      </c>
      <c r="D1609" s="42" t="str">
        <f>IF(trading_client_detail!$A1609&lt;&gt;"",IF(OR(LEFT(trading_client_detail!$F1609,3)="USD",RIGHT(trading_client_detail!$F1609,3)="USD",LEFT(trading_client_detail!$F1609,3)="EUR",RIGHT(trading_client_detail!$F1609,3)="EUR"),"",trading_client_detail!$G1609),"")</f>
        <v/>
      </c>
    </row>
    <row r="1610" spans="1:4" x14ac:dyDescent="0.25">
      <c r="A1610" t="str">
        <f>IF(AND(trading_client_detail!$A1610&lt;&gt;"",ROUND(trading_client_detail!$G1610,0)&lt;&gt;0),IF(OR(LEFT(trading_client_detail!$F1610,3)="USD",RIGHT(trading_client_detail!$F1610,3)="USD",LEFT(trading_client_detail!$F1610,3)="EUR",RIGHT(trading_client_detail!$F1610,3)="EUR"),"",IF(NOT(ISERROR(VLOOKUP(trading_client_detail!$E1610,'asset_&amp;_open_positions'!$E:$M, 9, FALSE))),VLOOKUP(trading_client_detail!$E1610,'asset_&amp;_open_positions'!$E:$M, 9, FALSE),IF(NOT(ISERROR(VLOOKUP(trading_client_detail!$F1610,'asset_&amp;_open_positions'!$E:$M, 9, FALSE))),VLOOKUP(trading_client_detail!$F1610,'asset_&amp;_open_positions'!$E:$M, 9, FALSE),RIGHT(trading_client_detail!$F1610,LEN(trading_client_detail!$F1610)-1)))),"")</f>
        <v/>
      </c>
      <c r="B1610" t="str">
        <f>IF(AND(trading_client_detail!$A1610&lt;&gt;"",ROUND(trading_client_detail!$G1610,0)&lt;&gt;0),IF(OR(LEFT(trading_client_detail!$F1610,3)="USD",RIGHT(trading_client_detail!$F1610,3)="USD"),"",IF(NOT(ISERROR(VLOOKUP(trading_client_detail!$E1610,'asset_&amp;_open_positions'!$E:$M, 6, FALSE))),VLOOKUP(trading_client_detail!$E1610,'asset_&amp;_open_positions'!$E:$M, 6, FALSE),IF(NOT(ISERROR(VLOOKUP($A1610,'asset_&amp;_open_positions'!$E:$M, 6, FALSE))),VLOOKUP($A1610,'asset_&amp;_open_positions'!$E:$M, 6, FALSE),"ASSET"))),"")</f>
        <v/>
      </c>
      <c r="C1610" t="str">
        <f>IF(AND(trading_client_detail!$A1610&lt;&gt;"",ROUND(trading_client_detail!$G1610,0)&lt;&gt;0),IF(OR(LEFT(trading_client_detail!$F1610,3)="USD",RIGHT(trading_client_detail!$F1610,3)="USD"),"",IF(NOT(ISERROR(VLOOKUP(trading_client_detail!$E1610,'asset_&amp;_open_positions'!$E:$M, 6, FALSE))),VLOOKUP(trading_client_detail!$E1610,'asset_&amp;_open_positions'!$E:$M, 8, FALSE),IF(NOT(ISERROR(VLOOKUP($A1610,'asset_&amp;_open_positions'!$E:$M, 6, FALSE))),VLOOKUP($A1610,'asset_&amp;_open_positions'!$E:$M, 8, FALSE),1))),"")</f>
        <v/>
      </c>
      <c r="D1610" s="42" t="str">
        <f>IF(trading_client_detail!$A1610&lt;&gt;"",IF(OR(LEFT(trading_client_detail!$F1610,3)="USD",RIGHT(trading_client_detail!$F1610,3)="USD",LEFT(trading_client_detail!$F1610,3)="EUR",RIGHT(trading_client_detail!$F1610,3)="EUR"),"",trading_client_detail!$G1610),"")</f>
        <v/>
      </c>
    </row>
    <row r="1611" spans="1:4" x14ac:dyDescent="0.25">
      <c r="A1611" t="str">
        <f>IF(AND(trading_client_detail!$A1611&lt;&gt;"",ROUND(trading_client_detail!$G1611,0)&lt;&gt;0),IF(OR(LEFT(trading_client_detail!$F1611,3)="USD",RIGHT(trading_client_detail!$F1611,3)="USD",LEFT(trading_client_detail!$F1611,3)="EUR",RIGHT(trading_client_detail!$F1611,3)="EUR"),"",IF(NOT(ISERROR(VLOOKUP(trading_client_detail!$E1611,'asset_&amp;_open_positions'!$E:$M, 9, FALSE))),VLOOKUP(trading_client_detail!$E1611,'asset_&amp;_open_positions'!$E:$M, 9, FALSE),IF(NOT(ISERROR(VLOOKUP(trading_client_detail!$F1611,'asset_&amp;_open_positions'!$E:$M, 9, FALSE))),VLOOKUP(trading_client_detail!$F1611,'asset_&amp;_open_positions'!$E:$M, 9, FALSE),RIGHT(trading_client_detail!$F1611,LEN(trading_client_detail!$F1611)-1)))),"")</f>
        <v/>
      </c>
      <c r="B1611" t="str">
        <f>IF(AND(trading_client_detail!$A1611&lt;&gt;"",ROUND(trading_client_detail!$G1611,0)&lt;&gt;0),IF(OR(LEFT(trading_client_detail!$F1611,3)="USD",RIGHT(trading_client_detail!$F1611,3)="USD"),"",IF(NOT(ISERROR(VLOOKUP(trading_client_detail!$E1611,'asset_&amp;_open_positions'!$E:$M, 6, FALSE))),VLOOKUP(trading_client_detail!$E1611,'asset_&amp;_open_positions'!$E:$M, 6, FALSE),IF(NOT(ISERROR(VLOOKUP($A1611,'asset_&amp;_open_positions'!$E:$M, 6, FALSE))),VLOOKUP($A1611,'asset_&amp;_open_positions'!$E:$M, 6, FALSE),"ASSET"))),"")</f>
        <v/>
      </c>
      <c r="C1611" t="str">
        <f>IF(AND(trading_client_detail!$A1611&lt;&gt;"",ROUND(trading_client_detail!$G1611,0)&lt;&gt;0),IF(OR(LEFT(trading_client_detail!$F1611,3)="USD",RIGHT(trading_client_detail!$F1611,3)="USD"),"",IF(NOT(ISERROR(VLOOKUP(trading_client_detail!$E1611,'asset_&amp;_open_positions'!$E:$M, 6, FALSE))),VLOOKUP(trading_client_detail!$E1611,'asset_&amp;_open_positions'!$E:$M, 8, FALSE),IF(NOT(ISERROR(VLOOKUP($A1611,'asset_&amp;_open_positions'!$E:$M, 6, FALSE))),VLOOKUP($A1611,'asset_&amp;_open_positions'!$E:$M, 8, FALSE),1))),"")</f>
        <v/>
      </c>
      <c r="D1611" s="42" t="str">
        <f>IF(trading_client_detail!$A1611&lt;&gt;"",IF(OR(LEFT(trading_client_detail!$F1611,3)="USD",RIGHT(trading_client_detail!$F1611,3)="USD",LEFT(trading_client_detail!$F1611,3)="EUR",RIGHT(trading_client_detail!$F1611,3)="EUR"),"",trading_client_detail!$G1611),"")</f>
        <v/>
      </c>
    </row>
    <row r="1612" spans="1:4" x14ac:dyDescent="0.25">
      <c r="A1612" t="str">
        <f>IF(AND(trading_client_detail!$A1612&lt;&gt;"",ROUND(trading_client_detail!$G1612,0)&lt;&gt;0),IF(OR(LEFT(trading_client_detail!$F1612,3)="USD",RIGHT(trading_client_detail!$F1612,3)="USD",LEFT(trading_client_detail!$F1612,3)="EUR",RIGHT(trading_client_detail!$F1612,3)="EUR"),"",IF(NOT(ISERROR(VLOOKUP(trading_client_detail!$E1612,'asset_&amp;_open_positions'!$E:$M, 9, FALSE))),VLOOKUP(trading_client_detail!$E1612,'asset_&amp;_open_positions'!$E:$M, 9, FALSE),IF(NOT(ISERROR(VLOOKUP(trading_client_detail!$F1612,'asset_&amp;_open_positions'!$E:$M, 9, FALSE))),VLOOKUP(trading_client_detail!$F1612,'asset_&amp;_open_positions'!$E:$M, 9, FALSE),RIGHT(trading_client_detail!$F1612,LEN(trading_client_detail!$F1612)-1)))),"")</f>
        <v/>
      </c>
      <c r="B1612" t="str">
        <f>IF(AND(trading_client_detail!$A1612&lt;&gt;"",ROUND(trading_client_detail!$G1612,0)&lt;&gt;0),IF(OR(LEFT(trading_client_detail!$F1612,3)="USD",RIGHT(trading_client_detail!$F1612,3)="USD"),"",IF(NOT(ISERROR(VLOOKUP(trading_client_detail!$E1612,'asset_&amp;_open_positions'!$E:$M, 6, FALSE))),VLOOKUP(trading_client_detail!$E1612,'asset_&amp;_open_positions'!$E:$M, 6, FALSE),IF(NOT(ISERROR(VLOOKUP($A1612,'asset_&amp;_open_positions'!$E:$M, 6, FALSE))),VLOOKUP($A1612,'asset_&amp;_open_positions'!$E:$M, 6, FALSE),"ASSET"))),"")</f>
        <v/>
      </c>
      <c r="C1612" t="str">
        <f>IF(AND(trading_client_detail!$A1612&lt;&gt;"",ROUND(trading_client_detail!$G1612,0)&lt;&gt;0),IF(OR(LEFT(trading_client_detail!$F1612,3)="USD",RIGHT(trading_client_detail!$F1612,3)="USD"),"",IF(NOT(ISERROR(VLOOKUP(trading_client_detail!$E1612,'asset_&amp;_open_positions'!$E:$M, 6, FALSE))),VLOOKUP(trading_client_detail!$E1612,'asset_&amp;_open_positions'!$E:$M, 8, FALSE),IF(NOT(ISERROR(VLOOKUP($A1612,'asset_&amp;_open_positions'!$E:$M, 6, FALSE))),VLOOKUP($A1612,'asset_&amp;_open_positions'!$E:$M, 8, FALSE),1))),"")</f>
        <v/>
      </c>
      <c r="D1612" s="42" t="str">
        <f>IF(trading_client_detail!$A1612&lt;&gt;"",IF(OR(LEFT(trading_client_detail!$F1612,3)="USD",RIGHT(trading_client_detail!$F1612,3)="USD",LEFT(trading_client_detail!$F1612,3)="EUR",RIGHT(trading_client_detail!$F1612,3)="EUR"),"",trading_client_detail!$G1612),"")</f>
        <v/>
      </c>
    </row>
    <row r="1613" spans="1:4" x14ac:dyDescent="0.25">
      <c r="A1613" t="str">
        <f>IF(AND(trading_client_detail!$A1613&lt;&gt;"",ROUND(trading_client_detail!$G1613,0)&lt;&gt;0),IF(OR(LEFT(trading_client_detail!$F1613,3)="USD",RIGHT(trading_client_detail!$F1613,3)="USD",LEFT(trading_client_detail!$F1613,3)="EUR",RIGHT(trading_client_detail!$F1613,3)="EUR"),"",IF(NOT(ISERROR(VLOOKUP(trading_client_detail!$E1613,'asset_&amp;_open_positions'!$E:$M, 9, FALSE))),VLOOKUP(trading_client_detail!$E1613,'asset_&amp;_open_positions'!$E:$M, 9, FALSE),IF(NOT(ISERROR(VLOOKUP(trading_client_detail!$F1613,'asset_&amp;_open_positions'!$E:$M, 9, FALSE))),VLOOKUP(trading_client_detail!$F1613,'asset_&amp;_open_positions'!$E:$M, 9, FALSE),RIGHT(trading_client_detail!$F1613,LEN(trading_client_detail!$F1613)-1)))),"")</f>
        <v/>
      </c>
      <c r="B1613" t="str">
        <f>IF(AND(trading_client_detail!$A1613&lt;&gt;"",ROUND(trading_client_detail!$G1613,0)&lt;&gt;0),IF(OR(LEFT(trading_client_detail!$F1613,3)="USD",RIGHT(trading_client_detail!$F1613,3)="USD"),"",IF(NOT(ISERROR(VLOOKUP(trading_client_detail!$E1613,'asset_&amp;_open_positions'!$E:$M, 6, FALSE))),VLOOKUP(trading_client_detail!$E1613,'asset_&amp;_open_positions'!$E:$M, 6, FALSE),IF(NOT(ISERROR(VLOOKUP($A1613,'asset_&amp;_open_positions'!$E:$M, 6, FALSE))),VLOOKUP($A1613,'asset_&amp;_open_positions'!$E:$M, 6, FALSE),"ASSET"))),"")</f>
        <v/>
      </c>
      <c r="C1613" t="str">
        <f>IF(AND(trading_client_detail!$A1613&lt;&gt;"",ROUND(trading_client_detail!$G1613,0)&lt;&gt;0),IF(OR(LEFT(trading_client_detail!$F1613,3)="USD",RIGHT(trading_client_detail!$F1613,3)="USD"),"",IF(NOT(ISERROR(VLOOKUP(trading_client_detail!$E1613,'asset_&amp;_open_positions'!$E:$M, 6, FALSE))),VLOOKUP(trading_client_detail!$E1613,'asset_&amp;_open_positions'!$E:$M, 8, FALSE),IF(NOT(ISERROR(VLOOKUP($A1613,'asset_&amp;_open_positions'!$E:$M, 6, FALSE))),VLOOKUP($A1613,'asset_&amp;_open_positions'!$E:$M, 8, FALSE),1))),"")</f>
        <v/>
      </c>
      <c r="D1613" s="42" t="str">
        <f>IF(trading_client_detail!$A1613&lt;&gt;"",IF(OR(LEFT(trading_client_detail!$F1613,3)="USD",RIGHT(trading_client_detail!$F1613,3)="USD",LEFT(trading_client_detail!$F1613,3)="EUR",RIGHT(trading_client_detail!$F1613,3)="EUR"),"",trading_client_detail!$G1613),"")</f>
        <v/>
      </c>
    </row>
    <row r="1614" spans="1:4" x14ac:dyDescent="0.25">
      <c r="A1614" t="str">
        <f>IF(AND(trading_client_detail!$A1614&lt;&gt;"",ROUND(trading_client_detail!$G1614,0)&lt;&gt;0),IF(OR(LEFT(trading_client_detail!$F1614,3)="USD",RIGHT(trading_client_detail!$F1614,3)="USD",LEFT(trading_client_detail!$F1614,3)="EUR",RIGHT(trading_client_detail!$F1614,3)="EUR"),"",IF(NOT(ISERROR(VLOOKUP(trading_client_detail!$E1614,'asset_&amp;_open_positions'!$E:$M, 9, FALSE))),VLOOKUP(trading_client_detail!$E1614,'asset_&amp;_open_positions'!$E:$M, 9, FALSE),IF(NOT(ISERROR(VLOOKUP(trading_client_detail!$F1614,'asset_&amp;_open_positions'!$E:$M, 9, FALSE))),VLOOKUP(trading_client_detail!$F1614,'asset_&amp;_open_positions'!$E:$M, 9, FALSE),RIGHT(trading_client_detail!$F1614,LEN(trading_client_detail!$F1614)-1)))),"")</f>
        <v/>
      </c>
      <c r="B1614" t="str">
        <f>IF(AND(trading_client_detail!$A1614&lt;&gt;"",ROUND(trading_client_detail!$G1614,0)&lt;&gt;0),IF(OR(LEFT(trading_client_detail!$F1614,3)="USD",RIGHT(trading_client_detail!$F1614,3)="USD"),"",IF(NOT(ISERROR(VLOOKUP(trading_client_detail!$E1614,'asset_&amp;_open_positions'!$E:$M, 6, FALSE))),VLOOKUP(trading_client_detail!$E1614,'asset_&amp;_open_positions'!$E:$M, 6, FALSE),IF(NOT(ISERROR(VLOOKUP($A1614,'asset_&amp;_open_positions'!$E:$M, 6, FALSE))),VLOOKUP($A1614,'asset_&amp;_open_positions'!$E:$M, 6, FALSE),"ASSET"))),"")</f>
        <v/>
      </c>
      <c r="C1614" t="str">
        <f>IF(AND(trading_client_detail!$A1614&lt;&gt;"",ROUND(trading_client_detail!$G1614,0)&lt;&gt;0),IF(OR(LEFT(trading_client_detail!$F1614,3)="USD",RIGHT(trading_client_detail!$F1614,3)="USD"),"",IF(NOT(ISERROR(VLOOKUP(trading_client_detail!$E1614,'asset_&amp;_open_positions'!$E:$M, 6, FALSE))),VLOOKUP(trading_client_detail!$E1614,'asset_&amp;_open_positions'!$E:$M, 8, FALSE),IF(NOT(ISERROR(VLOOKUP($A1614,'asset_&amp;_open_positions'!$E:$M, 6, FALSE))),VLOOKUP($A1614,'asset_&amp;_open_positions'!$E:$M, 8, FALSE),1))),"")</f>
        <v/>
      </c>
      <c r="D1614" s="42" t="str">
        <f>IF(trading_client_detail!$A1614&lt;&gt;"",IF(OR(LEFT(trading_client_detail!$F1614,3)="USD",RIGHT(trading_client_detail!$F1614,3)="USD",LEFT(trading_client_detail!$F1614,3)="EUR",RIGHT(trading_client_detail!$F1614,3)="EUR"),"",trading_client_detail!$G1614),"")</f>
        <v/>
      </c>
    </row>
    <row r="1615" spans="1:4" x14ac:dyDescent="0.25">
      <c r="A1615" t="str">
        <f>IF(AND(trading_client_detail!$A1615&lt;&gt;"",ROUND(trading_client_detail!$G1615,0)&lt;&gt;0),IF(OR(LEFT(trading_client_detail!$F1615,3)="USD",RIGHT(trading_client_detail!$F1615,3)="USD",LEFT(trading_client_detail!$F1615,3)="EUR",RIGHT(trading_client_detail!$F1615,3)="EUR"),"",IF(NOT(ISERROR(VLOOKUP(trading_client_detail!$E1615,'asset_&amp;_open_positions'!$E:$M, 9, FALSE))),VLOOKUP(trading_client_detail!$E1615,'asset_&amp;_open_positions'!$E:$M, 9, FALSE),IF(NOT(ISERROR(VLOOKUP(trading_client_detail!$F1615,'asset_&amp;_open_positions'!$E:$M, 9, FALSE))),VLOOKUP(trading_client_detail!$F1615,'asset_&amp;_open_positions'!$E:$M, 9, FALSE),RIGHT(trading_client_detail!$F1615,LEN(trading_client_detail!$F1615)-1)))),"")</f>
        <v/>
      </c>
      <c r="B1615" t="str">
        <f>IF(AND(trading_client_detail!$A1615&lt;&gt;"",ROUND(trading_client_detail!$G1615,0)&lt;&gt;0),IF(OR(LEFT(trading_client_detail!$F1615,3)="USD",RIGHT(trading_client_detail!$F1615,3)="USD"),"",IF(NOT(ISERROR(VLOOKUP(trading_client_detail!$E1615,'asset_&amp;_open_positions'!$E:$M, 6, FALSE))),VLOOKUP(trading_client_detail!$E1615,'asset_&amp;_open_positions'!$E:$M, 6, FALSE),IF(NOT(ISERROR(VLOOKUP($A1615,'asset_&amp;_open_positions'!$E:$M, 6, FALSE))),VLOOKUP($A1615,'asset_&amp;_open_positions'!$E:$M, 6, FALSE),"ASSET"))),"")</f>
        <v/>
      </c>
      <c r="C1615" t="str">
        <f>IF(AND(trading_client_detail!$A1615&lt;&gt;"",ROUND(trading_client_detail!$G1615,0)&lt;&gt;0),IF(OR(LEFT(trading_client_detail!$F1615,3)="USD",RIGHT(trading_client_detail!$F1615,3)="USD"),"",IF(NOT(ISERROR(VLOOKUP(trading_client_detail!$E1615,'asset_&amp;_open_positions'!$E:$M, 6, FALSE))),VLOOKUP(trading_client_detail!$E1615,'asset_&amp;_open_positions'!$E:$M, 8, FALSE),IF(NOT(ISERROR(VLOOKUP($A1615,'asset_&amp;_open_positions'!$E:$M, 6, FALSE))),VLOOKUP($A1615,'asset_&amp;_open_positions'!$E:$M, 8, FALSE),1))),"")</f>
        <v/>
      </c>
      <c r="D1615" s="42" t="str">
        <f>IF(trading_client_detail!$A1615&lt;&gt;"",IF(OR(LEFT(trading_client_detail!$F1615,3)="USD",RIGHT(trading_client_detail!$F1615,3)="USD",LEFT(trading_client_detail!$F1615,3)="EUR",RIGHT(trading_client_detail!$F1615,3)="EUR"),"",trading_client_detail!$G1615),"")</f>
        <v/>
      </c>
    </row>
    <row r="1616" spans="1:4" x14ac:dyDescent="0.25">
      <c r="A1616" t="str">
        <f>IF(AND(trading_client_detail!$A1616&lt;&gt;"",ROUND(trading_client_detail!$G1616,0)&lt;&gt;0),IF(OR(LEFT(trading_client_detail!$F1616,3)="USD",RIGHT(trading_client_detail!$F1616,3)="USD",LEFT(trading_client_detail!$F1616,3)="EUR",RIGHT(trading_client_detail!$F1616,3)="EUR"),"",IF(NOT(ISERROR(VLOOKUP(trading_client_detail!$E1616,'asset_&amp;_open_positions'!$E:$M, 9, FALSE))),VLOOKUP(trading_client_detail!$E1616,'asset_&amp;_open_positions'!$E:$M, 9, FALSE),IF(NOT(ISERROR(VLOOKUP(trading_client_detail!$F1616,'asset_&amp;_open_positions'!$E:$M, 9, FALSE))),VLOOKUP(trading_client_detail!$F1616,'asset_&amp;_open_positions'!$E:$M, 9, FALSE),RIGHT(trading_client_detail!$F1616,LEN(trading_client_detail!$F1616)-1)))),"")</f>
        <v/>
      </c>
      <c r="B1616" t="str">
        <f>IF(AND(trading_client_detail!$A1616&lt;&gt;"",ROUND(trading_client_detail!$G1616,0)&lt;&gt;0),IF(OR(LEFT(trading_client_detail!$F1616,3)="USD",RIGHT(trading_client_detail!$F1616,3)="USD"),"",IF(NOT(ISERROR(VLOOKUP(trading_client_detail!$E1616,'asset_&amp;_open_positions'!$E:$M, 6, FALSE))),VLOOKUP(trading_client_detail!$E1616,'asset_&amp;_open_positions'!$E:$M, 6, FALSE),IF(NOT(ISERROR(VLOOKUP($A1616,'asset_&amp;_open_positions'!$E:$M, 6, FALSE))),VLOOKUP($A1616,'asset_&amp;_open_positions'!$E:$M, 6, FALSE),"ASSET"))),"")</f>
        <v/>
      </c>
      <c r="C1616" t="str">
        <f>IF(AND(trading_client_detail!$A1616&lt;&gt;"",ROUND(trading_client_detail!$G1616,0)&lt;&gt;0),IF(OR(LEFT(trading_client_detail!$F1616,3)="USD",RIGHT(trading_client_detail!$F1616,3)="USD"),"",IF(NOT(ISERROR(VLOOKUP(trading_client_detail!$E1616,'asset_&amp;_open_positions'!$E:$M, 6, FALSE))),VLOOKUP(trading_client_detail!$E1616,'asset_&amp;_open_positions'!$E:$M, 8, FALSE),IF(NOT(ISERROR(VLOOKUP($A1616,'asset_&amp;_open_positions'!$E:$M, 6, FALSE))),VLOOKUP($A1616,'asset_&amp;_open_positions'!$E:$M, 8, FALSE),1))),"")</f>
        <v/>
      </c>
      <c r="D1616" s="42" t="str">
        <f>IF(trading_client_detail!$A1616&lt;&gt;"",IF(OR(LEFT(trading_client_detail!$F1616,3)="USD",RIGHT(trading_client_detail!$F1616,3)="USD",LEFT(trading_client_detail!$F1616,3)="EUR",RIGHT(trading_client_detail!$F1616,3)="EUR"),"",trading_client_detail!$G1616),"")</f>
        <v/>
      </c>
    </row>
    <row r="1617" spans="1:4" x14ac:dyDescent="0.25">
      <c r="A1617" t="str">
        <f>IF(AND(trading_client_detail!$A1617&lt;&gt;"",ROUND(trading_client_detail!$G1617,0)&lt;&gt;0),IF(OR(LEFT(trading_client_detail!$F1617,3)="USD",RIGHT(trading_client_detail!$F1617,3)="USD",LEFT(trading_client_detail!$F1617,3)="EUR",RIGHT(trading_client_detail!$F1617,3)="EUR"),"",IF(NOT(ISERROR(VLOOKUP(trading_client_detail!$E1617,'asset_&amp;_open_positions'!$E:$M, 9, FALSE))),VLOOKUP(trading_client_detail!$E1617,'asset_&amp;_open_positions'!$E:$M, 9, FALSE),IF(NOT(ISERROR(VLOOKUP(trading_client_detail!$F1617,'asset_&amp;_open_positions'!$E:$M, 9, FALSE))),VLOOKUP(trading_client_detail!$F1617,'asset_&amp;_open_positions'!$E:$M, 9, FALSE),RIGHT(trading_client_detail!$F1617,LEN(trading_client_detail!$F1617)-1)))),"")</f>
        <v/>
      </c>
      <c r="B1617" t="str">
        <f>IF(AND(trading_client_detail!$A1617&lt;&gt;"",ROUND(trading_client_detail!$G1617,0)&lt;&gt;0),IF(OR(LEFT(trading_client_detail!$F1617,3)="USD",RIGHT(trading_client_detail!$F1617,3)="USD"),"",IF(NOT(ISERROR(VLOOKUP(trading_client_detail!$E1617,'asset_&amp;_open_positions'!$E:$M, 6, FALSE))),VLOOKUP(trading_client_detail!$E1617,'asset_&amp;_open_positions'!$E:$M, 6, FALSE),IF(NOT(ISERROR(VLOOKUP($A1617,'asset_&amp;_open_positions'!$E:$M, 6, FALSE))),VLOOKUP($A1617,'asset_&amp;_open_positions'!$E:$M, 6, FALSE),"ASSET"))),"")</f>
        <v/>
      </c>
      <c r="C1617" t="str">
        <f>IF(AND(trading_client_detail!$A1617&lt;&gt;"",ROUND(trading_client_detail!$G1617,0)&lt;&gt;0),IF(OR(LEFT(trading_client_detail!$F1617,3)="USD",RIGHT(trading_client_detail!$F1617,3)="USD"),"",IF(NOT(ISERROR(VLOOKUP(trading_client_detail!$E1617,'asset_&amp;_open_positions'!$E:$M, 6, FALSE))),VLOOKUP(trading_client_detail!$E1617,'asset_&amp;_open_positions'!$E:$M, 8, FALSE),IF(NOT(ISERROR(VLOOKUP($A1617,'asset_&amp;_open_positions'!$E:$M, 6, FALSE))),VLOOKUP($A1617,'asset_&amp;_open_positions'!$E:$M, 8, FALSE),1))),"")</f>
        <v/>
      </c>
      <c r="D1617" s="42" t="str">
        <f>IF(trading_client_detail!$A1617&lt;&gt;"",IF(OR(LEFT(trading_client_detail!$F1617,3)="USD",RIGHT(trading_client_detail!$F1617,3)="USD",LEFT(trading_client_detail!$F1617,3)="EUR",RIGHT(trading_client_detail!$F1617,3)="EUR"),"",trading_client_detail!$G1617),"")</f>
        <v/>
      </c>
    </row>
    <row r="1618" spans="1:4" x14ac:dyDescent="0.25">
      <c r="A1618" t="str">
        <f>IF(AND(trading_client_detail!$A1618&lt;&gt;"",ROUND(trading_client_detail!$G1618,0)&lt;&gt;0),IF(OR(LEFT(trading_client_detail!$F1618,3)="USD",RIGHT(trading_client_detail!$F1618,3)="USD",LEFT(trading_client_detail!$F1618,3)="EUR",RIGHT(trading_client_detail!$F1618,3)="EUR"),"",IF(NOT(ISERROR(VLOOKUP(trading_client_detail!$E1618,'asset_&amp;_open_positions'!$E:$M, 9, FALSE))),VLOOKUP(trading_client_detail!$E1618,'asset_&amp;_open_positions'!$E:$M, 9, FALSE),IF(NOT(ISERROR(VLOOKUP(trading_client_detail!$F1618,'asset_&amp;_open_positions'!$E:$M, 9, FALSE))),VLOOKUP(trading_client_detail!$F1618,'asset_&amp;_open_positions'!$E:$M, 9, FALSE),RIGHT(trading_client_detail!$F1618,LEN(trading_client_detail!$F1618)-1)))),"")</f>
        <v/>
      </c>
      <c r="B1618" t="str">
        <f>IF(AND(trading_client_detail!$A1618&lt;&gt;"",ROUND(trading_client_detail!$G1618,0)&lt;&gt;0),IF(OR(LEFT(trading_client_detail!$F1618,3)="USD",RIGHT(trading_client_detail!$F1618,3)="USD"),"",IF(NOT(ISERROR(VLOOKUP(trading_client_detail!$E1618,'asset_&amp;_open_positions'!$E:$M, 6, FALSE))),VLOOKUP(trading_client_detail!$E1618,'asset_&amp;_open_positions'!$E:$M, 6, FALSE),IF(NOT(ISERROR(VLOOKUP($A1618,'asset_&amp;_open_positions'!$E:$M, 6, FALSE))),VLOOKUP($A1618,'asset_&amp;_open_positions'!$E:$M, 6, FALSE),"ASSET"))),"")</f>
        <v/>
      </c>
      <c r="C1618" t="str">
        <f>IF(AND(trading_client_detail!$A1618&lt;&gt;"",ROUND(trading_client_detail!$G1618,0)&lt;&gt;0),IF(OR(LEFT(trading_client_detail!$F1618,3)="USD",RIGHT(trading_client_detail!$F1618,3)="USD"),"",IF(NOT(ISERROR(VLOOKUP(trading_client_detail!$E1618,'asset_&amp;_open_positions'!$E:$M, 6, FALSE))),VLOOKUP(trading_client_detail!$E1618,'asset_&amp;_open_positions'!$E:$M, 8, FALSE),IF(NOT(ISERROR(VLOOKUP($A1618,'asset_&amp;_open_positions'!$E:$M, 6, FALSE))),VLOOKUP($A1618,'asset_&amp;_open_positions'!$E:$M, 8, FALSE),1))),"")</f>
        <v/>
      </c>
      <c r="D1618" s="42" t="str">
        <f>IF(trading_client_detail!$A1618&lt;&gt;"",IF(OR(LEFT(trading_client_detail!$F1618,3)="USD",RIGHT(trading_client_detail!$F1618,3)="USD",LEFT(trading_client_detail!$F1618,3)="EUR",RIGHT(trading_client_detail!$F1618,3)="EUR"),"",trading_client_detail!$G1618),"")</f>
        <v/>
      </c>
    </row>
    <row r="1619" spans="1:4" x14ac:dyDescent="0.25">
      <c r="A1619" t="str">
        <f>IF(AND(trading_client_detail!$A1619&lt;&gt;"",ROUND(trading_client_detail!$G1619,0)&lt;&gt;0),IF(OR(LEFT(trading_client_detail!$F1619,3)="USD",RIGHT(trading_client_detail!$F1619,3)="USD",LEFT(trading_client_detail!$F1619,3)="EUR",RIGHT(trading_client_detail!$F1619,3)="EUR"),"",IF(NOT(ISERROR(VLOOKUP(trading_client_detail!$E1619,'asset_&amp;_open_positions'!$E:$M, 9, FALSE))),VLOOKUP(trading_client_detail!$E1619,'asset_&amp;_open_positions'!$E:$M, 9, FALSE),IF(NOT(ISERROR(VLOOKUP(trading_client_detail!$F1619,'asset_&amp;_open_positions'!$E:$M, 9, FALSE))),VLOOKUP(trading_client_detail!$F1619,'asset_&amp;_open_positions'!$E:$M, 9, FALSE),RIGHT(trading_client_detail!$F1619,LEN(trading_client_detail!$F1619)-1)))),"")</f>
        <v/>
      </c>
      <c r="B1619" t="str">
        <f>IF(AND(trading_client_detail!$A1619&lt;&gt;"",ROUND(trading_client_detail!$G1619,0)&lt;&gt;0),IF(OR(LEFT(trading_client_detail!$F1619,3)="USD",RIGHT(trading_client_detail!$F1619,3)="USD"),"",IF(NOT(ISERROR(VLOOKUP(trading_client_detail!$E1619,'asset_&amp;_open_positions'!$E:$M, 6, FALSE))),VLOOKUP(trading_client_detail!$E1619,'asset_&amp;_open_positions'!$E:$M, 6, FALSE),IF(NOT(ISERROR(VLOOKUP($A1619,'asset_&amp;_open_positions'!$E:$M, 6, FALSE))),VLOOKUP($A1619,'asset_&amp;_open_positions'!$E:$M, 6, FALSE),"ASSET"))),"")</f>
        <v/>
      </c>
      <c r="C1619" t="str">
        <f>IF(AND(trading_client_detail!$A1619&lt;&gt;"",ROUND(trading_client_detail!$G1619,0)&lt;&gt;0),IF(OR(LEFT(trading_client_detail!$F1619,3)="USD",RIGHT(trading_client_detail!$F1619,3)="USD"),"",IF(NOT(ISERROR(VLOOKUP(trading_client_detail!$E1619,'asset_&amp;_open_positions'!$E:$M, 6, FALSE))),VLOOKUP(trading_client_detail!$E1619,'asset_&amp;_open_positions'!$E:$M, 8, FALSE),IF(NOT(ISERROR(VLOOKUP($A1619,'asset_&amp;_open_positions'!$E:$M, 6, FALSE))),VLOOKUP($A1619,'asset_&amp;_open_positions'!$E:$M, 8, FALSE),1))),"")</f>
        <v/>
      </c>
      <c r="D1619" s="42" t="str">
        <f>IF(trading_client_detail!$A1619&lt;&gt;"",IF(OR(LEFT(trading_client_detail!$F1619,3)="USD",RIGHT(trading_client_detail!$F1619,3)="USD",LEFT(trading_client_detail!$F1619,3)="EUR",RIGHT(trading_client_detail!$F1619,3)="EUR"),"",trading_client_detail!$G1619),"")</f>
        <v/>
      </c>
    </row>
    <row r="1620" spans="1:4" x14ac:dyDescent="0.25">
      <c r="A1620" t="str">
        <f>IF(AND(trading_client_detail!$A1620&lt;&gt;"",ROUND(trading_client_detail!$G1620,0)&lt;&gt;0),IF(OR(LEFT(trading_client_detail!$F1620,3)="USD",RIGHT(trading_client_detail!$F1620,3)="USD",LEFT(trading_client_detail!$F1620,3)="EUR",RIGHT(trading_client_detail!$F1620,3)="EUR"),"",IF(NOT(ISERROR(VLOOKUP(trading_client_detail!$E1620,'asset_&amp;_open_positions'!$E:$M, 9, FALSE))),VLOOKUP(trading_client_detail!$E1620,'asset_&amp;_open_positions'!$E:$M, 9, FALSE),IF(NOT(ISERROR(VLOOKUP(trading_client_detail!$F1620,'asset_&amp;_open_positions'!$E:$M, 9, FALSE))),VLOOKUP(trading_client_detail!$F1620,'asset_&amp;_open_positions'!$E:$M, 9, FALSE),RIGHT(trading_client_detail!$F1620,LEN(trading_client_detail!$F1620)-1)))),"")</f>
        <v/>
      </c>
      <c r="B1620" t="str">
        <f>IF(AND(trading_client_detail!$A1620&lt;&gt;"",ROUND(trading_client_detail!$G1620,0)&lt;&gt;0),IF(OR(LEFT(trading_client_detail!$F1620,3)="USD",RIGHT(trading_client_detail!$F1620,3)="USD"),"",IF(NOT(ISERROR(VLOOKUP(trading_client_detail!$E1620,'asset_&amp;_open_positions'!$E:$M, 6, FALSE))),VLOOKUP(trading_client_detail!$E1620,'asset_&amp;_open_positions'!$E:$M, 6, FALSE),IF(NOT(ISERROR(VLOOKUP($A1620,'asset_&amp;_open_positions'!$E:$M, 6, FALSE))),VLOOKUP($A1620,'asset_&amp;_open_positions'!$E:$M, 6, FALSE),"ASSET"))),"")</f>
        <v/>
      </c>
      <c r="C1620" t="str">
        <f>IF(AND(trading_client_detail!$A1620&lt;&gt;"",ROUND(trading_client_detail!$G1620,0)&lt;&gt;0),IF(OR(LEFT(trading_client_detail!$F1620,3)="USD",RIGHT(trading_client_detail!$F1620,3)="USD"),"",IF(NOT(ISERROR(VLOOKUP(trading_client_detail!$E1620,'asset_&amp;_open_positions'!$E:$M, 6, FALSE))),VLOOKUP(trading_client_detail!$E1620,'asset_&amp;_open_positions'!$E:$M, 8, FALSE),IF(NOT(ISERROR(VLOOKUP($A1620,'asset_&amp;_open_positions'!$E:$M, 6, FALSE))),VLOOKUP($A1620,'asset_&amp;_open_positions'!$E:$M, 8, FALSE),1))),"")</f>
        <v/>
      </c>
      <c r="D1620" s="42" t="str">
        <f>IF(trading_client_detail!$A1620&lt;&gt;"",IF(OR(LEFT(trading_client_detail!$F1620,3)="USD",RIGHT(trading_client_detail!$F1620,3)="USD",LEFT(trading_client_detail!$F1620,3)="EUR",RIGHT(trading_client_detail!$F1620,3)="EUR"),"",trading_client_detail!$G1620),"")</f>
        <v/>
      </c>
    </row>
    <row r="1621" spans="1:4" x14ac:dyDescent="0.25">
      <c r="A1621" t="str">
        <f>IF(AND(trading_client_detail!$A1621&lt;&gt;"",ROUND(trading_client_detail!$G1621,0)&lt;&gt;0),IF(OR(LEFT(trading_client_detail!$F1621,3)="USD",RIGHT(trading_client_detail!$F1621,3)="USD",LEFT(trading_client_detail!$F1621,3)="EUR",RIGHT(trading_client_detail!$F1621,3)="EUR"),"",IF(NOT(ISERROR(VLOOKUP(trading_client_detail!$E1621,'asset_&amp;_open_positions'!$E:$M, 9, FALSE))),VLOOKUP(trading_client_detail!$E1621,'asset_&amp;_open_positions'!$E:$M, 9, FALSE),IF(NOT(ISERROR(VLOOKUP(trading_client_detail!$F1621,'asset_&amp;_open_positions'!$E:$M, 9, FALSE))),VLOOKUP(trading_client_detail!$F1621,'asset_&amp;_open_positions'!$E:$M, 9, FALSE),RIGHT(trading_client_detail!$F1621,LEN(trading_client_detail!$F1621)-1)))),"")</f>
        <v/>
      </c>
      <c r="B1621" t="str">
        <f>IF(AND(trading_client_detail!$A1621&lt;&gt;"",ROUND(trading_client_detail!$G1621,0)&lt;&gt;0),IF(OR(LEFT(trading_client_detail!$F1621,3)="USD",RIGHT(trading_client_detail!$F1621,3)="USD"),"",IF(NOT(ISERROR(VLOOKUP(trading_client_detail!$E1621,'asset_&amp;_open_positions'!$E:$M, 6, FALSE))),VLOOKUP(trading_client_detail!$E1621,'asset_&amp;_open_positions'!$E:$M, 6, FALSE),IF(NOT(ISERROR(VLOOKUP($A1621,'asset_&amp;_open_positions'!$E:$M, 6, FALSE))),VLOOKUP($A1621,'asset_&amp;_open_positions'!$E:$M, 6, FALSE),"ASSET"))),"")</f>
        <v/>
      </c>
      <c r="C1621" t="str">
        <f>IF(AND(trading_client_detail!$A1621&lt;&gt;"",ROUND(trading_client_detail!$G1621,0)&lt;&gt;0),IF(OR(LEFT(trading_client_detail!$F1621,3)="USD",RIGHT(trading_client_detail!$F1621,3)="USD"),"",IF(NOT(ISERROR(VLOOKUP(trading_client_detail!$E1621,'asset_&amp;_open_positions'!$E:$M, 6, FALSE))),VLOOKUP(trading_client_detail!$E1621,'asset_&amp;_open_positions'!$E:$M, 8, FALSE),IF(NOT(ISERROR(VLOOKUP($A1621,'asset_&amp;_open_positions'!$E:$M, 6, FALSE))),VLOOKUP($A1621,'asset_&amp;_open_positions'!$E:$M, 8, FALSE),1))),"")</f>
        <v/>
      </c>
      <c r="D1621" s="42" t="str">
        <f>IF(trading_client_detail!$A1621&lt;&gt;"",IF(OR(LEFT(trading_client_detail!$F1621,3)="USD",RIGHT(trading_client_detail!$F1621,3)="USD",LEFT(trading_client_detail!$F1621,3)="EUR",RIGHT(trading_client_detail!$F1621,3)="EUR"),"",trading_client_detail!$G1621),"")</f>
        <v/>
      </c>
    </row>
    <row r="1622" spans="1:4" x14ac:dyDescent="0.25">
      <c r="A1622" t="str">
        <f>IF(AND(trading_client_detail!$A1622&lt;&gt;"",ROUND(trading_client_detail!$G1622,0)&lt;&gt;0),IF(OR(LEFT(trading_client_detail!$F1622,3)="USD",RIGHT(trading_client_detail!$F1622,3)="USD",LEFT(trading_client_detail!$F1622,3)="EUR",RIGHT(trading_client_detail!$F1622,3)="EUR"),"",IF(NOT(ISERROR(VLOOKUP(trading_client_detail!$E1622,'asset_&amp;_open_positions'!$E:$M, 9, FALSE))),VLOOKUP(trading_client_detail!$E1622,'asset_&amp;_open_positions'!$E:$M, 9, FALSE),IF(NOT(ISERROR(VLOOKUP(trading_client_detail!$F1622,'asset_&amp;_open_positions'!$E:$M, 9, FALSE))),VLOOKUP(trading_client_detail!$F1622,'asset_&amp;_open_positions'!$E:$M, 9, FALSE),RIGHT(trading_client_detail!$F1622,LEN(trading_client_detail!$F1622)-1)))),"")</f>
        <v/>
      </c>
      <c r="B1622" t="str">
        <f>IF(AND(trading_client_detail!$A1622&lt;&gt;"",ROUND(trading_client_detail!$G1622,0)&lt;&gt;0),IF(OR(LEFT(trading_client_detail!$F1622,3)="USD",RIGHT(trading_client_detail!$F1622,3)="USD"),"",IF(NOT(ISERROR(VLOOKUP(trading_client_detail!$E1622,'asset_&amp;_open_positions'!$E:$M, 6, FALSE))),VLOOKUP(trading_client_detail!$E1622,'asset_&amp;_open_positions'!$E:$M, 6, FALSE),IF(NOT(ISERROR(VLOOKUP($A1622,'asset_&amp;_open_positions'!$E:$M, 6, FALSE))),VLOOKUP($A1622,'asset_&amp;_open_positions'!$E:$M, 6, FALSE),"ASSET"))),"")</f>
        <v/>
      </c>
      <c r="C1622" t="str">
        <f>IF(AND(trading_client_detail!$A1622&lt;&gt;"",ROUND(trading_client_detail!$G1622,0)&lt;&gt;0),IF(OR(LEFT(trading_client_detail!$F1622,3)="USD",RIGHT(trading_client_detail!$F1622,3)="USD"),"",IF(NOT(ISERROR(VLOOKUP(trading_client_detail!$E1622,'asset_&amp;_open_positions'!$E:$M, 6, FALSE))),VLOOKUP(trading_client_detail!$E1622,'asset_&amp;_open_positions'!$E:$M, 8, FALSE),IF(NOT(ISERROR(VLOOKUP($A1622,'asset_&amp;_open_positions'!$E:$M, 6, FALSE))),VLOOKUP($A1622,'asset_&amp;_open_positions'!$E:$M, 8, FALSE),1))),"")</f>
        <v/>
      </c>
      <c r="D1622" s="42" t="str">
        <f>IF(trading_client_detail!$A1622&lt;&gt;"",IF(OR(LEFT(trading_client_detail!$F1622,3)="USD",RIGHT(trading_client_detail!$F1622,3)="USD",LEFT(trading_client_detail!$F1622,3)="EUR",RIGHT(trading_client_detail!$F1622,3)="EUR"),"",trading_client_detail!$G1622),"")</f>
        <v/>
      </c>
    </row>
    <row r="1623" spans="1:4" x14ac:dyDescent="0.25">
      <c r="A1623" t="str">
        <f>IF(AND(trading_client_detail!$A1623&lt;&gt;"",ROUND(trading_client_detail!$G1623,0)&lt;&gt;0),IF(OR(LEFT(trading_client_detail!$F1623,3)="USD",RIGHT(trading_client_detail!$F1623,3)="USD",LEFT(trading_client_detail!$F1623,3)="EUR",RIGHT(trading_client_detail!$F1623,3)="EUR"),"",IF(NOT(ISERROR(VLOOKUP(trading_client_detail!$E1623,'asset_&amp;_open_positions'!$E:$M, 9, FALSE))),VLOOKUP(trading_client_detail!$E1623,'asset_&amp;_open_positions'!$E:$M, 9, FALSE),IF(NOT(ISERROR(VLOOKUP(trading_client_detail!$F1623,'asset_&amp;_open_positions'!$E:$M, 9, FALSE))),VLOOKUP(trading_client_detail!$F1623,'asset_&amp;_open_positions'!$E:$M, 9, FALSE),RIGHT(trading_client_detail!$F1623,LEN(trading_client_detail!$F1623)-1)))),"")</f>
        <v/>
      </c>
      <c r="B1623" t="str">
        <f>IF(AND(trading_client_detail!$A1623&lt;&gt;"",ROUND(trading_client_detail!$G1623,0)&lt;&gt;0),IF(OR(LEFT(trading_client_detail!$F1623,3)="USD",RIGHT(trading_client_detail!$F1623,3)="USD"),"",IF(NOT(ISERROR(VLOOKUP(trading_client_detail!$E1623,'asset_&amp;_open_positions'!$E:$M, 6, FALSE))),VLOOKUP(trading_client_detail!$E1623,'asset_&amp;_open_positions'!$E:$M, 6, FALSE),IF(NOT(ISERROR(VLOOKUP($A1623,'asset_&amp;_open_positions'!$E:$M, 6, FALSE))),VLOOKUP($A1623,'asset_&amp;_open_positions'!$E:$M, 6, FALSE),"ASSET"))),"")</f>
        <v/>
      </c>
      <c r="C1623" t="str">
        <f>IF(AND(trading_client_detail!$A1623&lt;&gt;"",ROUND(trading_client_detail!$G1623,0)&lt;&gt;0),IF(OR(LEFT(trading_client_detail!$F1623,3)="USD",RIGHT(trading_client_detail!$F1623,3)="USD"),"",IF(NOT(ISERROR(VLOOKUP(trading_client_detail!$E1623,'asset_&amp;_open_positions'!$E:$M, 6, FALSE))),VLOOKUP(trading_client_detail!$E1623,'asset_&amp;_open_positions'!$E:$M, 8, FALSE),IF(NOT(ISERROR(VLOOKUP($A1623,'asset_&amp;_open_positions'!$E:$M, 6, FALSE))),VLOOKUP($A1623,'asset_&amp;_open_positions'!$E:$M, 8, FALSE),1))),"")</f>
        <v/>
      </c>
      <c r="D1623" s="42" t="str">
        <f>IF(trading_client_detail!$A1623&lt;&gt;"",IF(OR(LEFT(trading_client_detail!$F1623,3)="USD",RIGHT(trading_client_detail!$F1623,3)="USD",LEFT(trading_client_detail!$F1623,3)="EUR",RIGHT(trading_client_detail!$F1623,3)="EUR"),"",trading_client_detail!$G1623),"")</f>
        <v/>
      </c>
    </row>
    <row r="1624" spans="1:4" x14ac:dyDescent="0.25">
      <c r="A1624" t="str">
        <f>IF(AND(trading_client_detail!$A1624&lt;&gt;"",ROUND(trading_client_detail!$G1624,0)&lt;&gt;0),IF(OR(LEFT(trading_client_detail!$F1624,3)="USD",RIGHT(trading_client_detail!$F1624,3)="USD",LEFT(trading_client_detail!$F1624,3)="EUR",RIGHT(trading_client_detail!$F1624,3)="EUR"),"",IF(NOT(ISERROR(VLOOKUP(trading_client_detail!$E1624,'asset_&amp;_open_positions'!$E:$M, 9, FALSE))),VLOOKUP(trading_client_detail!$E1624,'asset_&amp;_open_positions'!$E:$M, 9, FALSE),IF(NOT(ISERROR(VLOOKUP(trading_client_detail!$F1624,'asset_&amp;_open_positions'!$E:$M, 9, FALSE))),VLOOKUP(trading_client_detail!$F1624,'asset_&amp;_open_positions'!$E:$M, 9, FALSE),RIGHT(trading_client_detail!$F1624,LEN(trading_client_detail!$F1624)-1)))),"")</f>
        <v/>
      </c>
      <c r="B1624" t="str">
        <f>IF(AND(trading_client_detail!$A1624&lt;&gt;"",ROUND(trading_client_detail!$G1624,0)&lt;&gt;0),IF(OR(LEFT(trading_client_detail!$F1624,3)="USD",RIGHT(trading_client_detail!$F1624,3)="USD"),"",IF(NOT(ISERROR(VLOOKUP(trading_client_detail!$E1624,'asset_&amp;_open_positions'!$E:$M, 6, FALSE))),VLOOKUP(trading_client_detail!$E1624,'asset_&amp;_open_positions'!$E:$M, 6, FALSE),IF(NOT(ISERROR(VLOOKUP($A1624,'asset_&amp;_open_positions'!$E:$M, 6, FALSE))),VLOOKUP($A1624,'asset_&amp;_open_positions'!$E:$M, 6, FALSE),"ASSET"))),"")</f>
        <v/>
      </c>
      <c r="C1624" t="str">
        <f>IF(AND(trading_client_detail!$A1624&lt;&gt;"",ROUND(trading_client_detail!$G1624,0)&lt;&gt;0),IF(OR(LEFT(trading_client_detail!$F1624,3)="USD",RIGHT(trading_client_detail!$F1624,3)="USD"),"",IF(NOT(ISERROR(VLOOKUP(trading_client_detail!$E1624,'asset_&amp;_open_positions'!$E:$M, 6, FALSE))),VLOOKUP(trading_client_detail!$E1624,'asset_&amp;_open_positions'!$E:$M, 8, FALSE),IF(NOT(ISERROR(VLOOKUP($A1624,'asset_&amp;_open_positions'!$E:$M, 6, FALSE))),VLOOKUP($A1624,'asset_&amp;_open_positions'!$E:$M, 8, FALSE),1))),"")</f>
        <v/>
      </c>
      <c r="D1624" s="42" t="str">
        <f>IF(trading_client_detail!$A1624&lt;&gt;"",IF(OR(LEFT(trading_client_detail!$F1624,3)="USD",RIGHT(trading_client_detail!$F1624,3)="USD",LEFT(trading_client_detail!$F1624,3)="EUR",RIGHT(trading_client_detail!$F1624,3)="EUR"),"",trading_client_detail!$G1624),"")</f>
        <v/>
      </c>
    </row>
    <row r="1625" spans="1:4" x14ac:dyDescent="0.25">
      <c r="A1625" t="str">
        <f>IF(AND(trading_client_detail!$A1625&lt;&gt;"",ROUND(trading_client_detail!$G1625,0)&lt;&gt;0),IF(OR(LEFT(trading_client_detail!$F1625,3)="USD",RIGHT(trading_client_detail!$F1625,3)="USD",LEFT(trading_client_detail!$F1625,3)="EUR",RIGHT(trading_client_detail!$F1625,3)="EUR"),"",IF(NOT(ISERROR(VLOOKUP(trading_client_detail!$E1625,'asset_&amp;_open_positions'!$E:$M, 9, FALSE))),VLOOKUP(trading_client_detail!$E1625,'asset_&amp;_open_positions'!$E:$M, 9, FALSE),IF(NOT(ISERROR(VLOOKUP(trading_client_detail!$F1625,'asset_&amp;_open_positions'!$E:$M, 9, FALSE))),VLOOKUP(trading_client_detail!$F1625,'asset_&amp;_open_positions'!$E:$M, 9, FALSE),RIGHT(trading_client_detail!$F1625,LEN(trading_client_detail!$F1625)-1)))),"")</f>
        <v/>
      </c>
      <c r="B1625" t="str">
        <f>IF(AND(trading_client_detail!$A1625&lt;&gt;"",ROUND(trading_client_detail!$G1625,0)&lt;&gt;0),IF(OR(LEFT(trading_client_detail!$F1625,3)="USD",RIGHT(trading_client_detail!$F1625,3)="USD"),"",IF(NOT(ISERROR(VLOOKUP(trading_client_detail!$E1625,'asset_&amp;_open_positions'!$E:$M, 6, FALSE))),VLOOKUP(trading_client_detail!$E1625,'asset_&amp;_open_positions'!$E:$M, 6, FALSE),IF(NOT(ISERROR(VLOOKUP($A1625,'asset_&amp;_open_positions'!$E:$M, 6, FALSE))),VLOOKUP($A1625,'asset_&amp;_open_positions'!$E:$M, 6, FALSE),"ASSET"))),"")</f>
        <v/>
      </c>
      <c r="C1625" t="str">
        <f>IF(AND(trading_client_detail!$A1625&lt;&gt;"",ROUND(trading_client_detail!$G1625,0)&lt;&gt;0),IF(OR(LEFT(trading_client_detail!$F1625,3)="USD",RIGHT(trading_client_detail!$F1625,3)="USD"),"",IF(NOT(ISERROR(VLOOKUP(trading_client_detail!$E1625,'asset_&amp;_open_positions'!$E:$M, 6, FALSE))),VLOOKUP(trading_client_detail!$E1625,'asset_&amp;_open_positions'!$E:$M, 8, FALSE),IF(NOT(ISERROR(VLOOKUP($A1625,'asset_&amp;_open_positions'!$E:$M, 6, FALSE))),VLOOKUP($A1625,'asset_&amp;_open_positions'!$E:$M, 8, FALSE),1))),"")</f>
        <v/>
      </c>
      <c r="D1625" s="42" t="str">
        <f>IF(trading_client_detail!$A1625&lt;&gt;"",IF(OR(LEFT(trading_client_detail!$F1625,3)="USD",RIGHT(trading_client_detail!$F1625,3)="USD",LEFT(trading_client_detail!$F1625,3)="EUR",RIGHT(trading_client_detail!$F1625,3)="EUR"),"",trading_client_detail!$G1625),"")</f>
        <v/>
      </c>
    </row>
    <row r="1626" spans="1:4" x14ac:dyDescent="0.25">
      <c r="A1626" t="str">
        <f>IF(AND(trading_client_detail!$A1626&lt;&gt;"",ROUND(trading_client_detail!$G1626,0)&lt;&gt;0),IF(OR(LEFT(trading_client_detail!$F1626,3)="USD",RIGHT(trading_client_detail!$F1626,3)="USD",LEFT(trading_client_detail!$F1626,3)="EUR",RIGHT(trading_client_detail!$F1626,3)="EUR"),"",IF(NOT(ISERROR(VLOOKUP(trading_client_detail!$E1626,'asset_&amp;_open_positions'!$E:$M, 9, FALSE))),VLOOKUP(trading_client_detail!$E1626,'asset_&amp;_open_positions'!$E:$M, 9, FALSE),IF(NOT(ISERROR(VLOOKUP(trading_client_detail!$F1626,'asset_&amp;_open_positions'!$E:$M, 9, FALSE))),VLOOKUP(trading_client_detail!$F1626,'asset_&amp;_open_positions'!$E:$M, 9, FALSE),RIGHT(trading_client_detail!$F1626,LEN(trading_client_detail!$F1626)-1)))),"")</f>
        <v/>
      </c>
      <c r="B1626" t="str">
        <f>IF(AND(trading_client_detail!$A1626&lt;&gt;"",ROUND(trading_client_detail!$G1626,0)&lt;&gt;0),IF(OR(LEFT(trading_client_detail!$F1626,3)="USD",RIGHT(trading_client_detail!$F1626,3)="USD"),"",IF(NOT(ISERROR(VLOOKUP(trading_client_detail!$E1626,'asset_&amp;_open_positions'!$E:$M, 6, FALSE))),VLOOKUP(trading_client_detail!$E1626,'asset_&amp;_open_positions'!$E:$M, 6, FALSE),IF(NOT(ISERROR(VLOOKUP($A1626,'asset_&amp;_open_positions'!$E:$M, 6, FALSE))),VLOOKUP($A1626,'asset_&amp;_open_positions'!$E:$M, 6, FALSE),"ASSET"))),"")</f>
        <v/>
      </c>
      <c r="C1626" t="str">
        <f>IF(AND(trading_client_detail!$A1626&lt;&gt;"",ROUND(trading_client_detail!$G1626,0)&lt;&gt;0),IF(OR(LEFT(trading_client_detail!$F1626,3)="USD",RIGHT(trading_client_detail!$F1626,3)="USD"),"",IF(NOT(ISERROR(VLOOKUP(trading_client_detail!$E1626,'asset_&amp;_open_positions'!$E:$M, 6, FALSE))),VLOOKUP(trading_client_detail!$E1626,'asset_&amp;_open_positions'!$E:$M, 8, FALSE),IF(NOT(ISERROR(VLOOKUP($A1626,'asset_&amp;_open_positions'!$E:$M, 6, FALSE))),VLOOKUP($A1626,'asset_&amp;_open_positions'!$E:$M, 8, FALSE),1))),"")</f>
        <v/>
      </c>
      <c r="D1626" s="42" t="str">
        <f>IF(trading_client_detail!$A1626&lt;&gt;"",IF(OR(LEFT(trading_client_detail!$F1626,3)="USD",RIGHT(trading_client_detail!$F1626,3)="USD",LEFT(trading_client_detail!$F1626,3)="EUR",RIGHT(trading_client_detail!$F1626,3)="EUR"),"",trading_client_detail!$G1626),"")</f>
        <v/>
      </c>
    </row>
    <row r="1627" spans="1:4" x14ac:dyDescent="0.25">
      <c r="A1627" t="str">
        <f>IF(AND(trading_client_detail!$A1627&lt;&gt;"",ROUND(trading_client_detail!$G1627,0)&lt;&gt;0),IF(OR(LEFT(trading_client_detail!$F1627,3)="USD",RIGHT(trading_client_detail!$F1627,3)="USD",LEFT(trading_client_detail!$F1627,3)="EUR",RIGHT(trading_client_detail!$F1627,3)="EUR"),"",IF(NOT(ISERROR(VLOOKUP(trading_client_detail!$E1627,'asset_&amp;_open_positions'!$E:$M, 9, FALSE))),VLOOKUP(trading_client_detail!$E1627,'asset_&amp;_open_positions'!$E:$M, 9, FALSE),IF(NOT(ISERROR(VLOOKUP(trading_client_detail!$F1627,'asset_&amp;_open_positions'!$E:$M, 9, FALSE))),VLOOKUP(trading_client_detail!$F1627,'asset_&amp;_open_positions'!$E:$M, 9, FALSE),RIGHT(trading_client_detail!$F1627,LEN(trading_client_detail!$F1627)-1)))),"")</f>
        <v/>
      </c>
      <c r="B1627" t="str">
        <f>IF(AND(trading_client_detail!$A1627&lt;&gt;"",ROUND(trading_client_detail!$G1627,0)&lt;&gt;0),IF(OR(LEFT(trading_client_detail!$F1627,3)="USD",RIGHT(trading_client_detail!$F1627,3)="USD"),"",IF(NOT(ISERROR(VLOOKUP(trading_client_detail!$E1627,'asset_&amp;_open_positions'!$E:$M, 6, FALSE))),VLOOKUP(trading_client_detail!$E1627,'asset_&amp;_open_positions'!$E:$M, 6, FALSE),IF(NOT(ISERROR(VLOOKUP($A1627,'asset_&amp;_open_positions'!$E:$M, 6, FALSE))),VLOOKUP($A1627,'asset_&amp;_open_positions'!$E:$M, 6, FALSE),"ASSET"))),"")</f>
        <v/>
      </c>
      <c r="C1627" t="str">
        <f>IF(AND(trading_client_detail!$A1627&lt;&gt;"",ROUND(trading_client_detail!$G1627,0)&lt;&gt;0),IF(OR(LEFT(trading_client_detail!$F1627,3)="USD",RIGHT(trading_client_detail!$F1627,3)="USD"),"",IF(NOT(ISERROR(VLOOKUP(trading_client_detail!$E1627,'asset_&amp;_open_positions'!$E:$M, 6, FALSE))),VLOOKUP(trading_client_detail!$E1627,'asset_&amp;_open_positions'!$E:$M, 8, FALSE),IF(NOT(ISERROR(VLOOKUP($A1627,'asset_&amp;_open_positions'!$E:$M, 6, FALSE))),VLOOKUP($A1627,'asset_&amp;_open_positions'!$E:$M, 8, FALSE),1))),"")</f>
        <v/>
      </c>
      <c r="D1627" s="42" t="str">
        <f>IF(trading_client_detail!$A1627&lt;&gt;"",IF(OR(LEFT(trading_client_detail!$F1627,3)="USD",RIGHT(trading_client_detail!$F1627,3)="USD",LEFT(trading_client_detail!$F1627,3)="EUR",RIGHT(trading_client_detail!$F1627,3)="EUR"),"",trading_client_detail!$G1627),"")</f>
        <v/>
      </c>
    </row>
    <row r="1628" spans="1:4" x14ac:dyDescent="0.25">
      <c r="A1628" t="str">
        <f>IF(AND(trading_client_detail!$A1628&lt;&gt;"",ROUND(trading_client_detail!$G1628,0)&lt;&gt;0),IF(OR(LEFT(trading_client_detail!$F1628,3)="USD",RIGHT(trading_client_detail!$F1628,3)="USD",LEFT(trading_client_detail!$F1628,3)="EUR",RIGHT(trading_client_detail!$F1628,3)="EUR"),"",IF(NOT(ISERROR(VLOOKUP(trading_client_detail!$E1628,'asset_&amp;_open_positions'!$E:$M, 9, FALSE))),VLOOKUP(trading_client_detail!$E1628,'asset_&amp;_open_positions'!$E:$M, 9, FALSE),IF(NOT(ISERROR(VLOOKUP(trading_client_detail!$F1628,'asset_&amp;_open_positions'!$E:$M, 9, FALSE))),VLOOKUP(trading_client_detail!$F1628,'asset_&amp;_open_positions'!$E:$M, 9, FALSE),RIGHT(trading_client_detail!$F1628,LEN(trading_client_detail!$F1628)-1)))),"")</f>
        <v/>
      </c>
      <c r="B1628" t="str">
        <f>IF(AND(trading_client_detail!$A1628&lt;&gt;"",ROUND(trading_client_detail!$G1628,0)&lt;&gt;0),IF(OR(LEFT(trading_client_detail!$F1628,3)="USD",RIGHT(trading_client_detail!$F1628,3)="USD"),"",IF(NOT(ISERROR(VLOOKUP(trading_client_detail!$E1628,'asset_&amp;_open_positions'!$E:$M, 6, FALSE))),VLOOKUP(trading_client_detail!$E1628,'asset_&amp;_open_positions'!$E:$M, 6, FALSE),IF(NOT(ISERROR(VLOOKUP($A1628,'asset_&amp;_open_positions'!$E:$M, 6, FALSE))),VLOOKUP($A1628,'asset_&amp;_open_positions'!$E:$M, 6, FALSE),"ASSET"))),"")</f>
        <v/>
      </c>
      <c r="C1628" t="str">
        <f>IF(AND(trading_client_detail!$A1628&lt;&gt;"",ROUND(trading_client_detail!$G1628,0)&lt;&gt;0),IF(OR(LEFT(trading_client_detail!$F1628,3)="USD",RIGHT(trading_client_detail!$F1628,3)="USD"),"",IF(NOT(ISERROR(VLOOKUP(trading_client_detail!$E1628,'asset_&amp;_open_positions'!$E:$M, 6, FALSE))),VLOOKUP(trading_client_detail!$E1628,'asset_&amp;_open_positions'!$E:$M, 8, FALSE),IF(NOT(ISERROR(VLOOKUP($A1628,'asset_&amp;_open_positions'!$E:$M, 6, FALSE))),VLOOKUP($A1628,'asset_&amp;_open_positions'!$E:$M, 8, FALSE),1))),"")</f>
        <v/>
      </c>
      <c r="D1628" s="42" t="str">
        <f>IF(trading_client_detail!$A1628&lt;&gt;"",IF(OR(LEFT(trading_client_detail!$F1628,3)="USD",RIGHT(trading_client_detail!$F1628,3)="USD",LEFT(trading_client_detail!$F1628,3)="EUR",RIGHT(trading_client_detail!$F1628,3)="EUR"),"",trading_client_detail!$G1628),"")</f>
        <v/>
      </c>
    </row>
    <row r="1629" spans="1:4" x14ac:dyDescent="0.25">
      <c r="A1629" t="str">
        <f>IF(AND(trading_client_detail!$A1629&lt;&gt;"",ROUND(trading_client_detail!$G1629,0)&lt;&gt;0),IF(OR(LEFT(trading_client_detail!$F1629,3)="USD",RIGHT(trading_client_detail!$F1629,3)="USD",LEFT(trading_client_detail!$F1629,3)="EUR",RIGHT(trading_client_detail!$F1629,3)="EUR"),"",IF(NOT(ISERROR(VLOOKUP(trading_client_detail!$E1629,'asset_&amp;_open_positions'!$E:$M, 9, FALSE))),VLOOKUP(trading_client_detail!$E1629,'asset_&amp;_open_positions'!$E:$M, 9, FALSE),IF(NOT(ISERROR(VLOOKUP(trading_client_detail!$F1629,'asset_&amp;_open_positions'!$E:$M, 9, FALSE))),VLOOKUP(trading_client_detail!$F1629,'asset_&amp;_open_positions'!$E:$M, 9, FALSE),RIGHT(trading_client_detail!$F1629,LEN(trading_client_detail!$F1629)-1)))),"")</f>
        <v/>
      </c>
      <c r="B1629" t="str">
        <f>IF(AND(trading_client_detail!$A1629&lt;&gt;"",ROUND(trading_client_detail!$G1629,0)&lt;&gt;0),IF(OR(LEFT(trading_client_detail!$F1629,3)="USD",RIGHT(trading_client_detail!$F1629,3)="USD"),"",IF(NOT(ISERROR(VLOOKUP(trading_client_detail!$E1629,'asset_&amp;_open_positions'!$E:$M, 6, FALSE))),VLOOKUP(trading_client_detail!$E1629,'asset_&amp;_open_positions'!$E:$M, 6, FALSE),IF(NOT(ISERROR(VLOOKUP($A1629,'asset_&amp;_open_positions'!$E:$M, 6, FALSE))),VLOOKUP($A1629,'asset_&amp;_open_positions'!$E:$M, 6, FALSE),"ASSET"))),"")</f>
        <v/>
      </c>
      <c r="C1629" t="str">
        <f>IF(AND(trading_client_detail!$A1629&lt;&gt;"",ROUND(trading_client_detail!$G1629,0)&lt;&gt;0),IF(OR(LEFT(trading_client_detail!$F1629,3)="USD",RIGHT(trading_client_detail!$F1629,3)="USD"),"",IF(NOT(ISERROR(VLOOKUP(trading_client_detail!$E1629,'asset_&amp;_open_positions'!$E:$M, 6, FALSE))),VLOOKUP(trading_client_detail!$E1629,'asset_&amp;_open_positions'!$E:$M, 8, FALSE),IF(NOT(ISERROR(VLOOKUP($A1629,'asset_&amp;_open_positions'!$E:$M, 6, FALSE))),VLOOKUP($A1629,'asset_&amp;_open_positions'!$E:$M, 8, FALSE),1))),"")</f>
        <v/>
      </c>
      <c r="D1629" s="42" t="str">
        <f>IF(trading_client_detail!$A1629&lt;&gt;"",IF(OR(LEFT(trading_client_detail!$F1629,3)="USD",RIGHT(trading_client_detail!$F1629,3)="USD",LEFT(trading_client_detail!$F1629,3)="EUR",RIGHT(trading_client_detail!$F1629,3)="EUR"),"",trading_client_detail!$G1629),"")</f>
        <v/>
      </c>
    </row>
    <row r="1630" spans="1:4" x14ac:dyDescent="0.25">
      <c r="A1630" t="str">
        <f>IF(AND(trading_client_detail!$A1630&lt;&gt;"",ROUND(trading_client_detail!$G1630,0)&lt;&gt;0),IF(OR(LEFT(trading_client_detail!$F1630,3)="USD",RIGHT(trading_client_detail!$F1630,3)="USD",LEFT(trading_client_detail!$F1630,3)="EUR",RIGHT(trading_client_detail!$F1630,3)="EUR"),"",IF(NOT(ISERROR(VLOOKUP(trading_client_detail!$E1630,'asset_&amp;_open_positions'!$E:$M, 9, FALSE))),VLOOKUP(trading_client_detail!$E1630,'asset_&amp;_open_positions'!$E:$M, 9, FALSE),IF(NOT(ISERROR(VLOOKUP(trading_client_detail!$F1630,'asset_&amp;_open_positions'!$E:$M, 9, FALSE))),VLOOKUP(trading_client_detail!$F1630,'asset_&amp;_open_positions'!$E:$M, 9, FALSE),RIGHT(trading_client_detail!$F1630,LEN(trading_client_detail!$F1630)-1)))),"")</f>
        <v/>
      </c>
      <c r="B1630" t="str">
        <f>IF(AND(trading_client_detail!$A1630&lt;&gt;"",ROUND(trading_client_detail!$G1630,0)&lt;&gt;0),IF(OR(LEFT(trading_client_detail!$F1630,3)="USD",RIGHT(trading_client_detail!$F1630,3)="USD"),"",IF(NOT(ISERROR(VLOOKUP(trading_client_detail!$E1630,'asset_&amp;_open_positions'!$E:$M, 6, FALSE))),VLOOKUP(trading_client_detail!$E1630,'asset_&amp;_open_positions'!$E:$M, 6, FALSE),IF(NOT(ISERROR(VLOOKUP($A1630,'asset_&amp;_open_positions'!$E:$M, 6, FALSE))),VLOOKUP($A1630,'asset_&amp;_open_positions'!$E:$M, 6, FALSE),"ASSET"))),"")</f>
        <v/>
      </c>
      <c r="C1630" t="str">
        <f>IF(AND(trading_client_detail!$A1630&lt;&gt;"",ROUND(trading_client_detail!$G1630,0)&lt;&gt;0),IF(OR(LEFT(trading_client_detail!$F1630,3)="USD",RIGHT(trading_client_detail!$F1630,3)="USD"),"",IF(NOT(ISERROR(VLOOKUP(trading_client_detail!$E1630,'asset_&amp;_open_positions'!$E:$M, 6, FALSE))),VLOOKUP(trading_client_detail!$E1630,'asset_&amp;_open_positions'!$E:$M, 8, FALSE),IF(NOT(ISERROR(VLOOKUP($A1630,'asset_&amp;_open_positions'!$E:$M, 6, FALSE))),VLOOKUP($A1630,'asset_&amp;_open_positions'!$E:$M, 8, FALSE),1))),"")</f>
        <v/>
      </c>
      <c r="D1630" s="42" t="str">
        <f>IF(trading_client_detail!$A1630&lt;&gt;"",IF(OR(LEFT(trading_client_detail!$F1630,3)="USD",RIGHT(trading_client_detail!$F1630,3)="USD",LEFT(trading_client_detail!$F1630,3)="EUR",RIGHT(trading_client_detail!$F1630,3)="EUR"),"",trading_client_detail!$G1630),"")</f>
        <v/>
      </c>
    </row>
    <row r="1631" spans="1:4" x14ac:dyDescent="0.25">
      <c r="A1631" t="str">
        <f>IF(AND(trading_client_detail!$A1631&lt;&gt;"",ROUND(trading_client_detail!$G1631,0)&lt;&gt;0),IF(OR(LEFT(trading_client_detail!$F1631,3)="USD",RIGHT(trading_client_detail!$F1631,3)="USD",LEFT(trading_client_detail!$F1631,3)="EUR",RIGHT(trading_client_detail!$F1631,3)="EUR"),"",IF(NOT(ISERROR(VLOOKUP(trading_client_detail!$E1631,'asset_&amp;_open_positions'!$E:$M, 9, FALSE))),VLOOKUP(trading_client_detail!$E1631,'asset_&amp;_open_positions'!$E:$M, 9, FALSE),IF(NOT(ISERROR(VLOOKUP(trading_client_detail!$F1631,'asset_&amp;_open_positions'!$E:$M, 9, FALSE))),VLOOKUP(trading_client_detail!$F1631,'asset_&amp;_open_positions'!$E:$M, 9, FALSE),RIGHT(trading_client_detail!$F1631,LEN(trading_client_detail!$F1631)-1)))),"")</f>
        <v/>
      </c>
      <c r="B1631" t="str">
        <f>IF(AND(trading_client_detail!$A1631&lt;&gt;"",ROUND(trading_client_detail!$G1631,0)&lt;&gt;0),IF(OR(LEFT(trading_client_detail!$F1631,3)="USD",RIGHT(trading_client_detail!$F1631,3)="USD"),"",IF(NOT(ISERROR(VLOOKUP(trading_client_detail!$E1631,'asset_&amp;_open_positions'!$E:$M, 6, FALSE))),VLOOKUP(trading_client_detail!$E1631,'asset_&amp;_open_positions'!$E:$M, 6, FALSE),IF(NOT(ISERROR(VLOOKUP($A1631,'asset_&amp;_open_positions'!$E:$M, 6, FALSE))),VLOOKUP($A1631,'asset_&amp;_open_positions'!$E:$M, 6, FALSE),"ASSET"))),"")</f>
        <v/>
      </c>
      <c r="C1631" t="str">
        <f>IF(AND(trading_client_detail!$A1631&lt;&gt;"",ROUND(trading_client_detail!$G1631,0)&lt;&gt;0),IF(OR(LEFT(trading_client_detail!$F1631,3)="USD",RIGHT(trading_client_detail!$F1631,3)="USD"),"",IF(NOT(ISERROR(VLOOKUP(trading_client_detail!$E1631,'asset_&amp;_open_positions'!$E:$M, 6, FALSE))),VLOOKUP(trading_client_detail!$E1631,'asset_&amp;_open_positions'!$E:$M, 8, FALSE),IF(NOT(ISERROR(VLOOKUP($A1631,'asset_&amp;_open_positions'!$E:$M, 6, FALSE))),VLOOKUP($A1631,'asset_&amp;_open_positions'!$E:$M, 8, FALSE),1))),"")</f>
        <v/>
      </c>
      <c r="D1631" s="42" t="str">
        <f>IF(trading_client_detail!$A1631&lt;&gt;"",IF(OR(LEFT(trading_client_detail!$F1631,3)="USD",RIGHT(trading_client_detail!$F1631,3)="USD",LEFT(trading_client_detail!$F1631,3)="EUR",RIGHT(trading_client_detail!$F1631,3)="EUR"),"",trading_client_detail!$G1631),"")</f>
        <v/>
      </c>
    </row>
    <row r="1632" spans="1:4" x14ac:dyDescent="0.25">
      <c r="A1632" t="str">
        <f>IF(AND(trading_client_detail!$A1632&lt;&gt;"",ROUND(trading_client_detail!$G1632,0)&lt;&gt;0),IF(OR(LEFT(trading_client_detail!$F1632,3)="USD",RIGHT(trading_client_detail!$F1632,3)="USD",LEFT(trading_client_detail!$F1632,3)="EUR",RIGHT(trading_client_detail!$F1632,3)="EUR"),"",IF(NOT(ISERROR(VLOOKUP(trading_client_detail!$E1632,'asset_&amp;_open_positions'!$E:$M, 9, FALSE))),VLOOKUP(trading_client_detail!$E1632,'asset_&amp;_open_positions'!$E:$M, 9, FALSE),IF(NOT(ISERROR(VLOOKUP(trading_client_detail!$F1632,'asset_&amp;_open_positions'!$E:$M, 9, FALSE))),VLOOKUP(trading_client_detail!$F1632,'asset_&amp;_open_positions'!$E:$M, 9, FALSE),RIGHT(trading_client_detail!$F1632,LEN(trading_client_detail!$F1632)-1)))),"")</f>
        <v/>
      </c>
      <c r="B1632" t="str">
        <f>IF(AND(trading_client_detail!$A1632&lt;&gt;"",ROUND(trading_client_detail!$G1632,0)&lt;&gt;0),IF(OR(LEFT(trading_client_detail!$F1632,3)="USD",RIGHT(trading_client_detail!$F1632,3)="USD"),"",IF(NOT(ISERROR(VLOOKUP(trading_client_detail!$E1632,'asset_&amp;_open_positions'!$E:$M, 6, FALSE))),VLOOKUP(trading_client_detail!$E1632,'asset_&amp;_open_positions'!$E:$M, 6, FALSE),IF(NOT(ISERROR(VLOOKUP($A1632,'asset_&amp;_open_positions'!$E:$M, 6, FALSE))),VLOOKUP($A1632,'asset_&amp;_open_positions'!$E:$M, 6, FALSE),"ASSET"))),"")</f>
        <v/>
      </c>
      <c r="C1632" t="str">
        <f>IF(AND(trading_client_detail!$A1632&lt;&gt;"",ROUND(trading_client_detail!$G1632,0)&lt;&gt;0),IF(OR(LEFT(trading_client_detail!$F1632,3)="USD",RIGHT(trading_client_detail!$F1632,3)="USD"),"",IF(NOT(ISERROR(VLOOKUP(trading_client_detail!$E1632,'asset_&amp;_open_positions'!$E:$M, 6, FALSE))),VLOOKUP(trading_client_detail!$E1632,'asset_&amp;_open_positions'!$E:$M, 8, FALSE),IF(NOT(ISERROR(VLOOKUP($A1632,'asset_&amp;_open_positions'!$E:$M, 6, FALSE))),VLOOKUP($A1632,'asset_&amp;_open_positions'!$E:$M, 8, FALSE),1))),"")</f>
        <v/>
      </c>
      <c r="D1632" s="42" t="str">
        <f>IF(trading_client_detail!$A1632&lt;&gt;"",IF(OR(LEFT(trading_client_detail!$F1632,3)="USD",RIGHT(trading_client_detail!$F1632,3)="USD",LEFT(trading_client_detail!$F1632,3)="EUR",RIGHT(trading_client_detail!$F1632,3)="EUR"),"",trading_client_detail!$G1632),"")</f>
        <v/>
      </c>
    </row>
    <row r="1633" spans="1:4" x14ac:dyDescent="0.25">
      <c r="A1633" t="str">
        <f>IF(AND(trading_client_detail!$A1633&lt;&gt;"",ROUND(trading_client_detail!$G1633,0)&lt;&gt;0),IF(OR(LEFT(trading_client_detail!$F1633,3)="USD",RIGHT(trading_client_detail!$F1633,3)="USD",LEFT(trading_client_detail!$F1633,3)="EUR",RIGHT(trading_client_detail!$F1633,3)="EUR"),"",IF(NOT(ISERROR(VLOOKUP(trading_client_detail!$E1633,'asset_&amp;_open_positions'!$E:$M, 9, FALSE))),VLOOKUP(trading_client_detail!$E1633,'asset_&amp;_open_positions'!$E:$M, 9, FALSE),IF(NOT(ISERROR(VLOOKUP(trading_client_detail!$F1633,'asset_&amp;_open_positions'!$E:$M, 9, FALSE))),VLOOKUP(trading_client_detail!$F1633,'asset_&amp;_open_positions'!$E:$M, 9, FALSE),RIGHT(trading_client_detail!$F1633,LEN(trading_client_detail!$F1633)-1)))),"")</f>
        <v/>
      </c>
      <c r="B1633" t="str">
        <f>IF(AND(trading_client_detail!$A1633&lt;&gt;"",ROUND(trading_client_detail!$G1633,0)&lt;&gt;0),IF(OR(LEFT(trading_client_detail!$F1633,3)="USD",RIGHT(trading_client_detail!$F1633,3)="USD"),"",IF(NOT(ISERROR(VLOOKUP(trading_client_detail!$E1633,'asset_&amp;_open_positions'!$E:$M, 6, FALSE))),VLOOKUP(trading_client_detail!$E1633,'asset_&amp;_open_positions'!$E:$M, 6, FALSE),IF(NOT(ISERROR(VLOOKUP($A1633,'asset_&amp;_open_positions'!$E:$M, 6, FALSE))),VLOOKUP($A1633,'asset_&amp;_open_positions'!$E:$M, 6, FALSE),"ASSET"))),"")</f>
        <v/>
      </c>
      <c r="C1633" t="str">
        <f>IF(AND(trading_client_detail!$A1633&lt;&gt;"",ROUND(trading_client_detail!$G1633,0)&lt;&gt;0),IF(OR(LEFT(trading_client_detail!$F1633,3)="USD",RIGHT(trading_client_detail!$F1633,3)="USD"),"",IF(NOT(ISERROR(VLOOKUP(trading_client_detail!$E1633,'asset_&amp;_open_positions'!$E:$M, 6, FALSE))),VLOOKUP(trading_client_detail!$E1633,'asset_&amp;_open_positions'!$E:$M, 8, FALSE),IF(NOT(ISERROR(VLOOKUP($A1633,'asset_&amp;_open_positions'!$E:$M, 6, FALSE))),VLOOKUP($A1633,'asset_&amp;_open_positions'!$E:$M, 8, FALSE),1))),"")</f>
        <v/>
      </c>
      <c r="D1633" s="42" t="str">
        <f>IF(trading_client_detail!$A1633&lt;&gt;"",IF(OR(LEFT(trading_client_detail!$F1633,3)="USD",RIGHT(trading_client_detail!$F1633,3)="USD",LEFT(trading_client_detail!$F1633,3)="EUR",RIGHT(trading_client_detail!$F1633,3)="EUR"),"",trading_client_detail!$G1633),"")</f>
        <v/>
      </c>
    </row>
    <row r="1634" spans="1:4" x14ac:dyDescent="0.25">
      <c r="A1634" t="str">
        <f>IF(AND(trading_client_detail!$A1634&lt;&gt;"",ROUND(trading_client_detail!$G1634,0)&lt;&gt;0),IF(OR(LEFT(trading_client_detail!$F1634,3)="USD",RIGHT(trading_client_detail!$F1634,3)="USD",LEFT(trading_client_detail!$F1634,3)="EUR",RIGHT(trading_client_detail!$F1634,3)="EUR"),"",IF(NOT(ISERROR(VLOOKUP(trading_client_detail!$E1634,'asset_&amp;_open_positions'!$E:$M, 9, FALSE))),VLOOKUP(trading_client_detail!$E1634,'asset_&amp;_open_positions'!$E:$M, 9, FALSE),IF(NOT(ISERROR(VLOOKUP(trading_client_detail!$F1634,'asset_&amp;_open_positions'!$E:$M, 9, FALSE))),VLOOKUP(trading_client_detail!$F1634,'asset_&amp;_open_positions'!$E:$M, 9, FALSE),RIGHT(trading_client_detail!$F1634,LEN(trading_client_detail!$F1634)-1)))),"")</f>
        <v/>
      </c>
      <c r="B1634" t="str">
        <f>IF(AND(trading_client_detail!$A1634&lt;&gt;"",ROUND(trading_client_detail!$G1634,0)&lt;&gt;0),IF(OR(LEFT(trading_client_detail!$F1634,3)="USD",RIGHT(trading_client_detail!$F1634,3)="USD"),"",IF(NOT(ISERROR(VLOOKUP(trading_client_detail!$E1634,'asset_&amp;_open_positions'!$E:$M, 6, FALSE))),VLOOKUP(trading_client_detail!$E1634,'asset_&amp;_open_positions'!$E:$M, 6, FALSE),IF(NOT(ISERROR(VLOOKUP($A1634,'asset_&amp;_open_positions'!$E:$M, 6, FALSE))),VLOOKUP($A1634,'asset_&amp;_open_positions'!$E:$M, 6, FALSE),"ASSET"))),"")</f>
        <v/>
      </c>
      <c r="C1634" t="str">
        <f>IF(AND(trading_client_detail!$A1634&lt;&gt;"",ROUND(trading_client_detail!$G1634,0)&lt;&gt;0),IF(OR(LEFT(trading_client_detail!$F1634,3)="USD",RIGHT(trading_client_detail!$F1634,3)="USD"),"",IF(NOT(ISERROR(VLOOKUP(trading_client_detail!$E1634,'asset_&amp;_open_positions'!$E:$M, 6, FALSE))),VLOOKUP(trading_client_detail!$E1634,'asset_&amp;_open_positions'!$E:$M, 8, FALSE),IF(NOT(ISERROR(VLOOKUP($A1634,'asset_&amp;_open_positions'!$E:$M, 6, FALSE))),VLOOKUP($A1634,'asset_&amp;_open_positions'!$E:$M, 8, FALSE),1))),"")</f>
        <v/>
      </c>
      <c r="D1634" s="42" t="str">
        <f>IF(trading_client_detail!$A1634&lt;&gt;"",IF(OR(LEFT(trading_client_detail!$F1634,3)="USD",RIGHT(trading_client_detail!$F1634,3)="USD",LEFT(trading_client_detail!$F1634,3)="EUR",RIGHT(trading_client_detail!$F1634,3)="EUR"),"",trading_client_detail!$G1634),"")</f>
        <v/>
      </c>
    </row>
    <row r="1635" spans="1:4" x14ac:dyDescent="0.25">
      <c r="A1635" t="str">
        <f>IF(AND(trading_client_detail!$A1635&lt;&gt;"",ROUND(trading_client_detail!$G1635,0)&lt;&gt;0),IF(OR(LEFT(trading_client_detail!$F1635,3)="USD",RIGHT(trading_client_detail!$F1635,3)="USD",LEFT(trading_client_detail!$F1635,3)="EUR",RIGHT(trading_client_detail!$F1635,3)="EUR"),"",IF(NOT(ISERROR(VLOOKUP(trading_client_detail!$E1635,'asset_&amp;_open_positions'!$E:$M, 9, FALSE))),VLOOKUP(trading_client_detail!$E1635,'asset_&amp;_open_positions'!$E:$M, 9, FALSE),IF(NOT(ISERROR(VLOOKUP(trading_client_detail!$F1635,'asset_&amp;_open_positions'!$E:$M, 9, FALSE))),VLOOKUP(trading_client_detail!$F1635,'asset_&amp;_open_positions'!$E:$M, 9, FALSE),RIGHT(trading_client_detail!$F1635,LEN(trading_client_detail!$F1635)-1)))),"")</f>
        <v/>
      </c>
      <c r="B1635" t="str">
        <f>IF(AND(trading_client_detail!$A1635&lt;&gt;"",ROUND(trading_client_detail!$G1635,0)&lt;&gt;0),IF(OR(LEFT(trading_client_detail!$F1635,3)="USD",RIGHT(trading_client_detail!$F1635,3)="USD"),"",IF(NOT(ISERROR(VLOOKUP(trading_client_detail!$E1635,'asset_&amp;_open_positions'!$E:$M, 6, FALSE))),VLOOKUP(trading_client_detail!$E1635,'asset_&amp;_open_positions'!$E:$M, 6, FALSE),IF(NOT(ISERROR(VLOOKUP($A1635,'asset_&amp;_open_positions'!$E:$M, 6, FALSE))),VLOOKUP($A1635,'asset_&amp;_open_positions'!$E:$M, 6, FALSE),"ASSET"))),"")</f>
        <v/>
      </c>
      <c r="C1635" t="str">
        <f>IF(AND(trading_client_detail!$A1635&lt;&gt;"",ROUND(trading_client_detail!$G1635,0)&lt;&gt;0),IF(OR(LEFT(trading_client_detail!$F1635,3)="USD",RIGHT(trading_client_detail!$F1635,3)="USD"),"",IF(NOT(ISERROR(VLOOKUP(trading_client_detail!$E1635,'asset_&amp;_open_positions'!$E:$M, 6, FALSE))),VLOOKUP(trading_client_detail!$E1635,'asset_&amp;_open_positions'!$E:$M, 8, FALSE),IF(NOT(ISERROR(VLOOKUP($A1635,'asset_&amp;_open_positions'!$E:$M, 6, FALSE))),VLOOKUP($A1635,'asset_&amp;_open_positions'!$E:$M, 8, FALSE),1))),"")</f>
        <v/>
      </c>
      <c r="D1635" s="42" t="str">
        <f>IF(trading_client_detail!$A1635&lt;&gt;"",IF(OR(LEFT(trading_client_detail!$F1635,3)="USD",RIGHT(trading_client_detail!$F1635,3)="USD",LEFT(trading_client_detail!$F1635,3)="EUR",RIGHT(trading_client_detail!$F1635,3)="EUR"),"",trading_client_detail!$G1635),"")</f>
        <v/>
      </c>
    </row>
    <row r="1636" spans="1:4" x14ac:dyDescent="0.25">
      <c r="A1636" t="str">
        <f>IF(AND(trading_client_detail!$A1636&lt;&gt;"",ROUND(trading_client_detail!$G1636,0)&lt;&gt;0),IF(OR(LEFT(trading_client_detail!$F1636,3)="USD",RIGHT(trading_client_detail!$F1636,3)="USD",LEFT(trading_client_detail!$F1636,3)="EUR",RIGHT(trading_client_detail!$F1636,3)="EUR"),"",IF(NOT(ISERROR(VLOOKUP(trading_client_detail!$E1636,'asset_&amp;_open_positions'!$E:$M, 9, FALSE))),VLOOKUP(trading_client_detail!$E1636,'asset_&amp;_open_positions'!$E:$M, 9, FALSE),IF(NOT(ISERROR(VLOOKUP(trading_client_detail!$F1636,'asset_&amp;_open_positions'!$E:$M, 9, FALSE))),VLOOKUP(trading_client_detail!$F1636,'asset_&amp;_open_positions'!$E:$M, 9, FALSE),RIGHT(trading_client_detail!$F1636,LEN(trading_client_detail!$F1636)-1)))),"")</f>
        <v/>
      </c>
      <c r="B1636" t="str">
        <f>IF(AND(trading_client_detail!$A1636&lt;&gt;"",ROUND(trading_client_detail!$G1636,0)&lt;&gt;0),IF(OR(LEFT(trading_client_detail!$F1636,3)="USD",RIGHT(trading_client_detail!$F1636,3)="USD"),"",IF(NOT(ISERROR(VLOOKUP(trading_client_detail!$E1636,'asset_&amp;_open_positions'!$E:$M, 6, FALSE))),VLOOKUP(trading_client_detail!$E1636,'asset_&amp;_open_positions'!$E:$M, 6, FALSE),IF(NOT(ISERROR(VLOOKUP($A1636,'asset_&amp;_open_positions'!$E:$M, 6, FALSE))),VLOOKUP($A1636,'asset_&amp;_open_positions'!$E:$M, 6, FALSE),"ASSET"))),"")</f>
        <v/>
      </c>
      <c r="C1636" t="str">
        <f>IF(AND(trading_client_detail!$A1636&lt;&gt;"",ROUND(trading_client_detail!$G1636,0)&lt;&gt;0),IF(OR(LEFT(trading_client_detail!$F1636,3)="USD",RIGHT(trading_client_detail!$F1636,3)="USD"),"",IF(NOT(ISERROR(VLOOKUP(trading_client_detail!$E1636,'asset_&amp;_open_positions'!$E:$M, 6, FALSE))),VLOOKUP(trading_client_detail!$E1636,'asset_&amp;_open_positions'!$E:$M, 8, FALSE),IF(NOT(ISERROR(VLOOKUP($A1636,'asset_&amp;_open_positions'!$E:$M, 6, FALSE))),VLOOKUP($A1636,'asset_&amp;_open_positions'!$E:$M, 8, FALSE),1))),"")</f>
        <v/>
      </c>
      <c r="D1636" s="42" t="str">
        <f>IF(trading_client_detail!$A1636&lt;&gt;"",IF(OR(LEFT(trading_client_detail!$F1636,3)="USD",RIGHT(trading_client_detail!$F1636,3)="USD",LEFT(trading_client_detail!$F1636,3)="EUR",RIGHT(trading_client_detail!$F1636,3)="EUR"),"",trading_client_detail!$G1636),"")</f>
        <v/>
      </c>
    </row>
    <row r="1637" spans="1:4" x14ac:dyDescent="0.25">
      <c r="A1637" t="str">
        <f>IF(AND(trading_client_detail!$A1637&lt;&gt;"",ROUND(trading_client_detail!$G1637,0)&lt;&gt;0),IF(OR(LEFT(trading_client_detail!$F1637,3)="USD",RIGHT(trading_client_detail!$F1637,3)="USD",LEFT(trading_client_detail!$F1637,3)="EUR",RIGHT(trading_client_detail!$F1637,3)="EUR"),"",IF(NOT(ISERROR(VLOOKUP(trading_client_detail!$E1637,'asset_&amp;_open_positions'!$E:$M, 9, FALSE))),VLOOKUP(trading_client_detail!$E1637,'asset_&amp;_open_positions'!$E:$M, 9, FALSE),IF(NOT(ISERROR(VLOOKUP(trading_client_detail!$F1637,'asset_&amp;_open_positions'!$E:$M, 9, FALSE))),VLOOKUP(trading_client_detail!$F1637,'asset_&amp;_open_positions'!$E:$M, 9, FALSE),RIGHT(trading_client_detail!$F1637,LEN(trading_client_detail!$F1637)-1)))),"")</f>
        <v/>
      </c>
      <c r="B1637" t="str">
        <f>IF(AND(trading_client_detail!$A1637&lt;&gt;"",ROUND(trading_client_detail!$G1637,0)&lt;&gt;0),IF(OR(LEFT(trading_client_detail!$F1637,3)="USD",RIGHT(trading_client_detail!$F1637,3)="USD"),"",IF(NOT(ISERROR(VLOOKUP(trading_client_detail!$E1637,'asset_&amp;_open_positions'!$E:$M, 6, FALSE))),VLOOKUP(trading_client_detail!$E1637,'asset_&amp;_open_positions'!$E:$M, 6, FALSE),IF(NOT(ISERROR(VLOOKUP($A1637,'asset_&amp;_open_positions'!$E:$M, 6, FALSE))),VLOOKUP($A1637,'asset_&amp;_open_positions'!$E:$M, 6, FALSE),"ASSET"))),"")</f>
        <v/>
      </c>
      <c r="C1637" t="str">
        <f>IF(AND(trading_client_detail!$A1637&lt;&gt;"",ROUND(trading_client_detail!$G1637,0)&lt;&gt;0),IF(OR(LEFT(trading_client_detail!$F1637,3)="USD",RIGHT(trading_client_detail!$F1637,3)="USD"),"",IF(NOT(ISERROR(VLOOKUP(trading_client_detail!$E1637,'asset_&amp;_open_positions'!$E:$M, 6, FALSE))),VLOOKUP(trading_client_detail!$E1637,'asset_&amp;_open_positions'!$E:$M, 8, FALSE),IF(NOT(ISERROR(VLOOKUP($A1637,'asset_&amp;_open_positions'!$E:$M, 6, FALSE))),VLOOKUP($A1637,'asset_&amp;_open_positions'!$E:$M, 8, FALSE),1))),"")</f>
        <v/>
      </c>
      <c r="D1637" s="42" t="str">
        <f>IF(trading_client_detail!$A1637&lt;&gt;"",IF(OR(LEFT(trading_client_detail!$F1637,3)="USD",RIGHT(trading_client_detail!$F1637,3)="USD",LEFT(trading_client_detail!$F1637,3)="EUR",RIGHT(trading_client_detail!$F1637,3)="EUR"),"",trading_client_detail!$G1637),"")</f>
        <v/>
      </c>
    </row>
    <row r="1638" spans="1:4" x14ac:dyDescent="0.25">
      <c r="A1638" t="str">
        <f>IF(AND(trading_client_detail!$A1638&lt;&gt;"",ROUND(trading_client_detail!$G1638,0)&lt;&gt;0),IF(OR(LEFT(trading_client_detail!$F1638,3)="USD",RIGHT(trading_client_detail!$F1638,3)="USD",LEFT(trading_client_detail!$F1638,3)="EUR",RIGHT(trading_client_detail!$F1638,3)="EUR"),"",IF(NOT(ISERROR(VLOOKUP(trading_client_detail!$E1638,'asset_&amp;_open_positions'!$E:$M, 9, FALSE))),VLOOKUP(trading_client_detail!$E1638,'asset_&amp;_open_positions'!$E:$M, 9, FALSE),IF(NOT(ISERROR(VLOOKUP(trading_client_detail!$F1638,'asset_&amp;_open_positions'!$E:$M, 9, FALSE))),VLOOKUP(trading_client_detail!$F1638,'asset_&amp;_open_positions'!$E:$M, 9, FALSE),RIGHT(trading_client_detail!$F1638,LEN(trading_client_detail!$F1638)-1)))),"")</f>
        <v/>
      </c>
      <c r="B1638" t="str">
        <f>IF(AND(trading_client_detail!$A1638&lt;&gt;"",ROUND(trading_client_detail!$G1638,0)&lt;&gt;0),IF(OR(LEFT(trading_client_detail!$F1638,3)="USD",RIGHT(trading_client_detail!$F1638,3)="USD"),"",IF(NOT(ISERROR(VLOOKUP(trading_client_detail!$E1638,'asset_&amp;_open_positions'!$E:$M, 6, FALSE))),VLOOKUP(trading_client_detail!$E1638,'asset_&amp;_open_positions'!$E:$M, 6, FALSE),IF(NOT(ISERROR(VLOOKUP($A1638,'asset_&amp;_open_positions'!$E:$M, 6, FALSE))),VLOOKUP($A1638,'asset_&amp;_open_positions'!$E:$M, 6, FALSE),"ASSET"))),"")</f>
        <v/>
      </c>
      <c r="C1638" t="str">
        <f>IF(AND(trading_client_detail!$A1638&lt;&gt;"",ROUND(trading_client_detail!$G1638,0)&lt;&gt;0),IF(OR(LEFT(trading_client_detail!$F1638,3)="USD",RIGHT(trading_client_detail!$F1638,3)="USD"),"",IF(NOT(ISERROR(VLOOKUP(trading_client_detail!$E1638,'asset_&amp;_open_positions'!$E:$M, 6, FALSE))),VLOOKUP(trading_client_detail!$E1638,'asset_&amp;_open_positions'!$E:$M, 8, FALSE),IF(NOT(ISERROR(VLOOKUP($A1638,'asset_&amp;_open_positions'!$E:$M, 6, FALSE))),VLOOKUP($A1638,'asset_&amp;_open_positions'!$E:$M, 8, FALSE),1))),"")</f>
        <v/>
      </c>
      <c r="D1638" s="42" t="str">
        <f>IF(trading_client_detail!$A1638&lt;&gt;"",IF(OR(LEFT(trading_client_detail!$F1638,3)="USD",RIGHT(trading_client_detail!$F1638,3)="USD",LEFT(trading_client_detail!$F1638,3)="EUR",RIGHT(trading_client_detail!$F1638,3)="EUR"),"",trading_client_detail!$G1638),"")</f>
        <v/>
      </c>
    </row>
    <row r="1639" spans="1:4" x14ac:dyDescent="0.25">
      <c r="A1639" t="str">
        <f>IF(AND(trading_client_detail!$A1639&lt;&gt;"",ROUND(trading_client_detail!$G1639,0)&lt;&gt;0),IF(OR(LEFT(trading_client_detail!$F1639,3)="USD",RIGHT(trading_client_detail!$F1639,3)="USD",LEFT(trading_client_detail!$F1639,3)="EUR",RIGHT(trading_client_detail!$F1639,3)="EUR"),"",IF(NOT(ISERROR(VLOOKUP(trading_client_detail!$E1639,'asset_&amp;_open_positions'!$E:$M, 9, FALSE))),VLOOKUP(trading_client_detail!$E1639,'asset_&amp;_open_positions'!$E:$M, 9, FALSE),IF(NOT(ISERROR(VLOOKUP(trading_client_detail!$F1639,'asset_&amp;_open_positions'!$E:$M, 9, FALSE))),VLOOKUP(trading_client_detail!$F1639,'asset_&amp;_open_positions'!$E:$M, 9, FALSE),RIGHT(trading_client_detail!$F1639,LEN(trading_client_detail!$F1639)-1)))),"")</f>
        <v/>
      </c>
      <c r="B1639" t="str">
        <f>IF(AND(trading_client_detail!$A1639&lt;&gt;"",ROUND(trading_client_detail!$G1639,0)&lt;&gt;0),IF(OR(LEFT(trading_client_detail!$F1639,3)="USD",RIGHT(trading_client_detail!$F1639,3)="USD"),"",IF(NOT(ISERROR(VLOOKUP(trading_client_detail!$E1639,'asset_&amp;_open_positions'!$E:$M, 6, FALSE))),VLOOKUP(trading_client_detail!$E1639,'asset_&amp;_open_positions'!$E:$M, 6, FALSE),IF(NOT(ISERROR(VLOOKUP($A1639,'asset_&amp;_open_positions'!$E:$M, 6, FALSE))),VLOOKUP($A1639,'asset_&amp;_open_positions'!$E:$M, 6, FALSE),"ASSET"))),"")</f>
        <v/>
      </c>
      <c r="C1639" t="str">
        <f>IF(AND(trading_client_detail!$A1639&lt;&gt;"",ROUND(trading_client_detail!$G1639,0)&lt;&gt;0),IF(OR(LEFT(trading_client_detail!$F1639,3)="USD",RIGHT(trading_client_detail!$F1639,3)="USD"),"",IF(NOT(ISERROR(VLOOKUP(trading_client_detail!$E1639,'asset_&amp;_open_positions'!$E:$M, 6, FALSE))),VLOOKUP(trading_client_detail!$E1639,'asset_&amp;_open_positions'!$E:$M, 8, FALSE),IF(NOT(ISERROR(VLOOKUP($A1639,'asset_&amp;_open_positions'!$E:$M, 6, FALSE))),VLOOKUP($A1639,'asset_&amp;_open_positions'!$E:$M, 8, FALSE),1))),"")</f>
        <v/>
      </c>
      <c r="D1639" s="42" t="str">
        <f>IF(trading_client_detail!$A1639&lt;&gt;"",IF(OR(LEFT(trading_client_detail!$F1639,3)="USD",RIGHT(trading_client_detail!$F1639,3)="USD",LEFT(trading_client_detail!$F1639,3)="EUR",RIGHT(trading_client_detail!$F1639,3)="EUR"),"",trading_client_detail!$G1639),"")</f>
        <v/>
      </c>
    </row>
    <row r="1640" spans="1:4" x14ac:dyDescent="0.25">
      <c r="A1640" t="str">
        <f>IF(AND(trading_client_detail!$A1640&lt;&gt;"",ROUND(trading_client_detail!$G1640,0)&lt;&gt;0),IF(OR(LEFT(trading_client_detail!$F1640,3)="USD",RIGHT(trading_client_detail!$F1640,3)="USD",LEFT(trading_client_detail!$F1640,3)="EUR",RIGHT(trading_client_detail!$F1640,3)="EUR"),"",IF(NOT(ISERROR(VLOOKUP(trading_client_detail!$E1640,'asset_&amp;_open_positions'!$E:$M, 9, FALSE))),VLOOKUP(trading_client_detail!$E1640,'asset_&amp;_open_positions'!$E:$M, 9, FALSE),IF(NOT(ISERROR(VLOOKUP(trading_client_detail!$F1640,'asset_&amp;_open_positions'!$E:$M, 9, FALSE))),VLOOKUP(trading_client_detail!$F1640,'asset_&amp;_open_positions'!$E:$M, 9, FALSE),RIGHT(trading_client_detail!$F1640,LEN(trading_client_detail!$F1640)-1)))),"")</f>
        <v/>
      </c>
      <c r="B1640" t="str">
        <f>IF(AND(trading_client_detail!$A1640&lt;&gt;"",ROUND(trading_client_detail!$G1640,0)&lt;&gt;0),IF(OR(LEFT(trading_client_detail!$F1640,3)="USD",RIGHT(trading_client_detail!$F1640,3)="USD"),"",IF(NOT(ISERROR(VLOOKUP(trading_client_detail!$E1640,'asset_&amp;_open_positions'!$E:$M, 6, FALSE))),VLOOKUP(trading_client_detail!$E1640,'asset_&amp;_open_positions'!$E:$M, 6, FALSE),IF(NOT(ISERROR(VLOOKUP($A1640,'asset_&amp;_open_positions'!$E:$M, 6, FALSE))),VLOOKUP($A1640,'asset_&amp;_open_positions'!$E:$M, 6, FALSE),"ASSET"))),"")</f>
        <v/>
      </c>
      <c r="C1640" t="str">
        <f>IF(AND(trading_client_detail!$A1640&lt;&gt;"",ROUND(trading_client_detail!$G1640,0)&lt;&gt;0),IF(OR(LEFT(trading_client_detail!$F1640,3)="USD",RIGHT(trading_client_detail!$F1640,3)="USD"),"",IF(NOT(ISERROR(VLOOKUP(trading_client_detail!$E1640,'asset_&amp;_open_positions'!$E:$M, 6, FALSE))),VLOOKUP(trading_client_detail!$E1640,'asset_&amp;_open_positions'!$E:$M, 8, FALSE),IF(NOT(ISERROR(VLOOKUP($A1640,'asset_&amp;_open_positions'!$E:$M, 6, FALSE))),VLOOKUP($A1640,'asset_&amp;_open_positions'!$E:$M, 8, FALSE),1))),"")</f>
        <v/>
      </c>
      <c r="D1640" s="42" t="str">
        <f>IF(trading_client_detail!$A1640&lt;&gt;"",IF(OR(LEFT(trading_client_detail!$F1640,3)="USD",RIGHT(trading_client_detail!$F1640,3)="USD",LEFT(trading_client_detail!$F1640,3)="EUR",RIGHT(trading_client_detail!$F1640,3)="EUR"),"",trading_client_detail!$G1640),"")</f>
        <v/>
      </c>
    </row>
    <row r="1641" spans="1:4" x14ac:dyDescent="0.25">
      <c r="A1641" t="str">
        <f>IF(AND(trading_client_detail!$A1641&lt;&gt;"",ROUND(trading_client_detail!$G1641,0)&lt;&gt;0),IF(OR(LEFT(trading_client_detail!$F1641,3)="USD",RIGHT(trading_client_detail!$F1641,3)="USD",LEFT(trading_client_detail!$F1641,3)="EUR",RIGHT(trading_client_detail!$F1641,3)="EUR"),"",IF(NOT(ISERROR(VLOOKUP(trading_client_detail!$E1641,'asset_&amp;_open_positions'!$E:$M, 9, FALSE))),VLOOKUP(trading_client_detail!$E1641,'asset_&amp;_open_positions'!$E:$M, 9, FALSE),IF(NOT(ISERROR(VLOOKUP(trading_client_detail!$F1641,'asset_&amp;_open_positions'!$E:$M, 9, FALSE))),VLOOKUP(trading_client_detail!$F1641,'asset_&amp;_open_positions'!$E:$M, 9, FALSE),RIGHT(trading_client_detail!$F1641,LEN(trading_client_detail!$F1641)-1)))),"")</f>
        <v/>
      </c>
      <c r="B1641" t="str">
        <f>IF(AND(trading_client_detail!$A1641&lt;&gt;"",ROUND(trading_client_detail!$G1641,0)&lt;&gt;0),IF(OR(LEFT(trading_client_detail!$F1641,3)="USD",RIGHT(trading_client_detail!$F1641,3)="USD"),"",IF(NOT(ISERROR(VLOOKUP(trading_client_detail!$E1641,'asset_&amp;_open_positions'!$E:$M, 6, FALSE))),VLOOKUP(trading_client_detail!$E1641,'asset_&amp;_open_positions'!$E:$M, 6, FALSE),IF(NOT(ISERROR(VLOOKUP($A1641,'asset_&amp;_open_positions'!$E:$M, 6, FALSE))),VLOOKUP($A1641,'asset_&amp;_open_positions'!$E:$M, 6, FALSE),"ASSET"))),"")</f>
        <v/>
      </c>
      <c r="C1641" t="str">
        <f>IF(AND(trading_client_detail!$A1641&lt;&gt;"",ROUND(trading_client_detail!$G1641,0)&lt;&gt;0),IF(OR(LEFT(trading_client_detail!$F1641,3)="USD",RIGHT(trading_client_detail!$F1641,3)="USD"),"",IF(NOT(ISERROR(VLOOKUP(trading_client_detail!$E1641,'asset_&amp;_open_positions'!$E:$M, 6, FALSE))),VLOOKUP(trading_client_detail!$E1641,'asset_&amp;_open_positions'!$E:$M, 8, FALSE),IF(NOT(ISERROR(VLOOKUP($A1641,'asset_&amp;_open_positions'!$E:$M, 6, FALSE))),VLOOKUP($A1641,'asset_&amp;_open_positions'!$E:$M, 8, FALSE),1))),"")</f>
        <v/>
      </c>
      <c r="D1641" s="42" t="str">
        <f>IF(trading_client_detail!$A1641&lt;&gt;"",IF(OR(LEFT(trading_client_detail!$F1641,3)="USD",RIGHT(trading_client_detail!$F1641,3)="USD",LEFT(trading_client_detail!$F1641,3)="EUR",RIGHT(trading_client_detail!$F1641,3)="EUR"),"",trading_client_detail!$G1641),"")</f>
        <v/>
      </c>
    </row>
    <row r="1642" spans="1:4" x14ac:dyDescent="0.25">
      <c r="A1642" t="str">
        <f>IF(AND(trading_client_detail!$A1642&lt;&gt;"",ROUND(trading_client_detail!$G1642,0)&lt;&gt;0),IF(OR(LEFT(trading_client_detail!$F1642,3)="USD",RIGHT(trading_client_detail!$F1642,3)="USD",LEFT(trading_client_detail!$F1642,3)="EUR",RIGHT(trading_client_detail!$F1642,3)="EUR"),"",IF(NOT(ISERROR(VLOOKUP(trading_client_detail!$E1642,'asset_&amp;_open_positions'!$E:$M, 9, FALSE))),VLOOKUP(trading_client_detail!$E1642,'asset_&amp;_open_positions'!$E:$M, 9, FALSE),IF(NOT(ISERROR(VLOOKUP(trading_client_detail!$F1642,'asset_&amp;_open_positions'!$E:$M, 9, FALSE))),VLOOKUP(trading_client_detail!$F1642,'asset_&amp;_open_positions'!$E:$M, 9, FALSE),RIGHT(trading_client_detail!$F1642,LEN(trading_client_detail!$F1642)-1)))),"")</f>
        <v/>
      </c>
      <c r="B1642" t="str">
        <f>IF(AND(trading_client_detail!$A1642&lt;&gt;"",ROUND(trading_client_detail!$G1642,0)&lt;&gt;0),IF(OR(LEFT(trading_client_detail!$F1642,3)="USD",RIGHT(trading_client_detail!$F1642,3)="USD"),"",IF(NOT(ISERROR(VLOOKUP(trading_client_detail!$E1642,'asset_&amp;_open_positions'!$E:$M, 6, FALSE))),VLOOKUP(trading_client_detail!$E1642,'asset_&amp;_open_positions'!$E:$M, 6, FALSE),IF(NOT(ISERROR(VLOOKUP($A1642,'asset_&amp;_open_positions'!$E:$M, 6, FALSE))),VLOOKUP($A1642,'asset_&amp;_open_positions'!$E:$M, 6, FALSE),"ASSET"))),"")</f>
        <v/>
      </c>
      <c r="C1642" t="str">
        <f>IF(AND(trading_client_detail!$A1642&lt;&gt;"",ROUND(trading_client_detail!$G1642,0)&lt;&gt;0),IF(OR(LEFT(trading_client_detail!$F1642,3)="USD",RIGHT(trading_client_detail!$F1642,3)="USD"),"",IF(NOT(ISERROR(VLOOKUP(trading_client_detail!$E1642,'asset_&amp;_open_positions'!$E:$M, 6, FALSE))),VLOOKUP(trading_client_detail!$E1642,'asset_&amp;_open_positions'!$E:$M, 8, FALSE),IF(NOT(ISERROR(VLOOKUP($A1642,'asset_&amp;_open_positions'!$E:$M, 6, FALSE))),VLOOKUP($A1642,'asset_&amp;_open_positions'!$E:$M, 8, FALSE),1))),"")</f>
        <v/>
      </c>
      <c r="D1642" s="42" t="str">
        <f>IF(trading_client_detail!$A1642&lt;&gt;"",IF(OR(LEFT(trading_client_detail!$F1642,3)="USD",RIGHT(trading_client_detail!$F1642,3)="USD",LEFT(trading_client_detail!$F1642,3)="EUR",RIGHT(trading_client_detail!$F1642,3)="EUR"),"",trading_client_detail!$G1642),"")</f>
        <v/>
      </c>
    </row>
    <row r="1643" spans="1:4" x14ac:dyDescent="0.25">
      <c r="A1643" t="str">
        <f>IF(AND(trading_client_detail!$A1643&lt;&gt;"",ROUND(trading_client_detail!$G1643,0)&lt;&gt;0),IF(OR(LEFT(trading_client_detail!$F1643,3)="USD",RIGHT(trading_client_detail!$F1643,3)="USD",LEFT(trading_client_detail!$F1643,3)="EUR",RIGHT(trading_client_detail!$F1643,3)="EUR"),"",IF(NOT(ISERROR(VLOOKUP(trading_client_detail!$E1643,'asset_&amp;_open_positions'!$E:$M, 9, FALSE))),VLOOKUP(trading_client_detail!$E1643,'asset_&amp;_open_positions'!$E:$M, 9, FALSE),IF(NOT(ISERROR(VLOOKUP(trading_client_detail!$F1643,'asset_&amp;_open_positions'!$E:$M, 9, FALSE))),VLOOKUP(trading_client_detail!$F1643,'asset_&amp;_open_positions'!$E:$M, 9, FALSE),RIGHT(trading_client_detail!$F1643,LEN(trading_client_detail!$F1643)-1)))),"")</f>
        <v/>
      </c>
      <c r="B1643" t="str">
        <f>IF(AND(trading_client_detail!$A1643&lt;&gt;"",ROUND(trading_client_detail!$G1643,0)&lt;&gt;0),IF(OR(LEFT(trading_client_detail!$F1643,3)="USD",RIGHT(trading_client_detail!$F1643,3)="USD"),"",IF(NOT(ISERROR(VLOOKUP(trading_client_detail!$E1643,'asset_&amp;_open_positions'!$E:$M, 6, FALSE))),VLOOKUP(trading_client_detail!$E1643,'asset_&amp;_open_positions'!$E:$M, 6, FALSE),IF(NOT(ISERROR(VLOOKUP($A1643,'asset_&amp;_open_positions'!$E:$M, 6, FALSE))),VLOOKUP($A1643,'asset_&amp;_open_positions'!$E:$M, 6, FALSE),"ASSET"))),"")</f>
        <v/>
      </c>
      <c r="C1643" t="str">
        <f>IF(AND(trading_client_detail!$A1643&lt;&gt;"",ROUND(trading_client_detail!$G1643,0)&lt;&gt;0),IF(OR(LEFT(trading_client_detail!$F1643,3)="USD",RIGHT(trading_client_detail!$F1643,3)="USD"),"",IF(NOT(ISERROR(VLOOKUP(trading_client_detail!$E1643,'asset_&amp;_open_positions'!$E:$M, 6, FALSE))),VLOOKUP(trading_client_detail!$E1643,'asset_&amp;_open_positions'!$E:$M, 8, FALSE),IF(NOT(ISERROR(VLOOKUP($A1643,'asset_&amp;_open_positions'!$E:$M, 6, FALSE))),VLOOKUP($A1643,'asset_&amp;_open_positions'!$E:$M, 8, FALSE),1))),"")</f>
        <v/>
      </c>
      <c r="D1643" s="42" t="str">
        <f>IF(trading_client_detail!$A1643&lt;&gt;"",IF(OR(LEFT(trading_client_detail!$F1643,3)="USD",RIGHT(trading_client_detail!$F1643,3)="USD",LEFT(trading_client_detail!$F1643,3)="EUR",RIGHT(trading_client_detail!$F1643,3)="EUR"),"",trading_client_detail!$G1643),"")</f>
        <v/>
      </c>
    </row>
    <row r="1644" spans="1:4" x14ac:dyDescent="0.25">
      <c r="A1644" t="str">
        <f>IF(AND(trading_client_detail!$A1644&lt;&gt;"",ROUND(trading_client_detail!$G1644,0)&lt;&gt;0),IF(OR(LEFT(trading_client_detail!$F1644,3)="USD",RIGHT(trading_client_detail!$F1644,3)="USD",LEFT(trading_client_detail!$F1644,3)="EUR",RIGHT(trading_client_detail!$F1644,3)="EUR"),"",IF(NOT(ISERROR(VLOOKUP(trading_client_detail!$E1644,'asset_&amp;_open_positions'!$E:$M, 9, FALSE))),VLOOKUP(trading_client_detail!$E1644,'asset_&amp;_open_positions'!$E:$M, 9, FALSE),IF(NOT(ISERROR(VLOOKUP(trading_client_detail!$F1644,'asset_&amp;_open_positions'!$E:$M, 9, FALSE))),VLOOKUP(trading_client_detail!$F1644,'asset_&amp;_open_positions'!$E:$M, 9, FALSE),RIGHT(trading_client_detail!$F1644,LEN(trading_client_detail!$F1644)-1)))),"")</f>
        <v/>
      </c>
      <c r="B1644" t="str">
        <f>IF(AND(trading_client_detail!$A1644&lt;&gt;"",ROUND(trading_client_detail!$G1644,0)&lt;&gt;0),IF(OR(LEFT(trading_client_detail!$F1644,3)="USD",RIGHT(trading_client_detail!$F1644,3)="USD"),"",IF(NOT(ISERROR(VLOOKUP(trading_client_detail!$E1644,'asset_&amp;_open_positions'!$E:$M, 6, FALSE))),VLOOKUP(trading_client_detail!$E1644,'asset_&amp;_open_positions'!$E:$M, 6, FALSE),IF(NOT(ISERROR(VLOOKUP($A1644,'asset_&amp;_open_positions'!$E:$M, 6, FALSE))),VLOOKUP($A1644,'asset_&amp;_open_positions'!$E:$M, 6, FALSE),"ASSET"))),"")</f>
        <v/>
      </c>
      <c r="C1644" t="str">
        <f>IF(AND(trading_client_detail!$A1644&lt;&gt;"",ROUND(trading_client_detail!$G1644,0)&lt;&gt;0),IF(OR(LEFT(trading_client_detail!$F1644,3)="USD",RIGHT(trading_client_detail!$F1644,3)="USD"),"",IF(NOT(ISERROR(VLOOKUP(trading_client_detail!$E1644,'asset_&amp;_open_positions'!$E:$M, 6, FALSE))),VLOOKUP(trading_client_detail!$E1644,'asset_&amp;_open_positions'!$E:$M, 8, FALSE),IF(NOT(ISERROR(VLOOKUP($A1644,'asset_&amp;_open_positions'!$E:$M, 6, FALSE))),VLOOKUP($A1644,'asset_&amp;_open_positions'!$E:$M, 8, FALSE),1))),"")</f>
        <v/>
      </c>
      <c r="D1644" s="42" t="str">
        <f>IF(trading_client_detail!$A1644&lt;&gt;"",IF(OR(LEFT(trading_client_detail!$F1644,3)="USD",RIGHT(trading_client_detail!$F1644,3)="USD",LEFT(trading_client_detail!$F1644,3)="EUR",RIGHT(trading_client_detail!$F1644,3)="EUR"),"",trading_client_detail!$G1644),"")</f>
        <v/>
      </c>
    </row>
    <row r="1645" spans="1:4" x14ac:dyDescent="0.25">
      <c r="A1645" t="str">
        <f>IF(AND(trading_client_detail!$A1645&lt;&gt;"",ROUND(trading_client_detail!$G1645,0)&lt;&gt;0),IF(OR(LEFT(trading_client_detail!$F1645,3)="USD",RIGHT(trading_client_detail!$F1645,3)="USD",LEFT(trading_client_detail!$F1645,3)="EUR",RIGHT(trading_client_detail!$F1645,3)="EUR"),"",IF(NOT(ISERROR(VLOOKUP(trading_client_detail!$E1645,'asset_&amp;_open_positions'!$E:$M, 9, FALSE))),VLOOKUP(trading_client_detail!$E1645,'asset_&amp;_open_positions'!$E:$M, 9, FALSE),IF(NOT(ISERROR(VLOOKUP(trading_client_detail!$F1645,'asset_&amp;_open_positions'!$E:$M, 9, FALSE))),VLOOKUP(trading_client_detail!$F1645,'asset_&amp;_open_positions'!$E:$M, 9, FALSE),RIGHT(trading_client_detail!$F1645,LEN(trading_client_detail!$F1645)-1)))),"")</f>
        <v/>
      </c>
      <c r="B1645" t="str">
        <f>IF(AND(trading_client_detail!$A1645&lt;&gt;"",ROUND(trading_client_detail!$G1645,0)&lt;&gt;0),IF(OR(LEFT(trading_client_detail!$F1645,3)="USD",RIGHT(trading_client_detail!$F1645,3)="USD"),"",IF(NOT(ISERROR(VLOOKUP(trading_client_detail!$E1645,'asset_&amp;_open_positions'!$E:$M, 6, FALSE))),VLOOKUP(trading_client_detail!$E1645,'asset_&amp;_open_positions'!$E:$M, 6, FALSE),IF(NOT(ISERROR(VLOOKUP($A1645,'asset_&amp;_open_positions'!$E:$M, 6, FALSE))),VLOOKUP($A1645,'asset_&amp;_open_positions'!$E:$M, 6, FALSE),"ASSET"))),"")</f>
        <v/>
      </c>
      <c r="C1645" t="str">
        <f>IF(AND(trading_client_detail!$A1645&lt;&gt;"",ROUND(trading_client_detail!$G1645,0)&lt;&gt;0),IF(OR(LEFT(trading_client_detail!$F1645,3)="USD",RIGHT(trading_client_detail!$F1645,3)="USD"),"",IF(NOT(ISERROR(VLOOKUP(trading_client_detail!$E1645,'asset_&amp;_open_positions'!$E:$M, 6, FALSE))),VLOOKUP(trading_client_detail!$E1645,'asset_&amp;_open_positions'!$E:$M, 8, FALSE),IF(NOT(ISERROR(VLOOKUP($A1645,'asset_&amp;_open_positions'!$E:$M, 6, FALSE))),VLOOKUP($A1645,'asset_&amp;_open_positions'!$E:$M, 8, FALSE),1))),"")</f>
        <v/>
      </c>
      <c r="D1645" s="42" t="str">
        <f>IF(trading_client_detail!$A1645&lt;&gt;"",IF(OR(LEFT(trading_client_detail!$F1645,3)="USD",RIGHT(trading_client_detail!$F1645,3)="USD",LEFT(trading_client_detail!$F1645,3)="EUR",RIGHT(trading_client_detail!$F1645,3)="EUR"),"",trading_client_detail!$G1645),"")</f>
        <v/>
      </c>
    </row>
    <row r="1646" spans="1:4" x14ac:dyDescent="0.25">
      <c r="A1646" t="str">
        <f>IF(AND(trading_client_detail!$A1646&lt;&gt;"",ROUND(trading_client_detail!$G1646,0)&lt;&gt;0),IF(OR(LEFT(trading_client_detail!$F1646,3)="USD",RIGHT(trading_client_detail!$F1646,3)="USD",LEFT(trading_client_detail!$F1646,3)="EUR",RIGHT(trading_client_detail!$F1646,3)="EUR"),"",IF(NOT(ISERROR(VLOOKUP(trading_client_detail!$E1646,'asset_&amp;_open_positions'!$E:$M, 9, FALSE))),VLOOKUP(trading_client_detail!$E1646,'asset_&amp;_open_positions'!$E:$M, 9, FALSE),IF(NOT(ISERROR(VLOOKUP(trading_client_detail!$F1646,'asset_&amp;_open_positions'!$E:$M, 9, FALSE))),VLOOKUP(trading_client_detail!$F1646,'asset_&amp;_open_positions'!$E:$M, 9, FALSE),RIGHT(trading_client_detail!$F1646,LEN(trading_client_detail!$F1646)-1)))),"")</f>
        <v/>
      </c>
      <c r="B1646" t="str">
        <f>IF(AND(trading_client_detail!$A1646&lt;&gt;"",ROUND(trading_client_detail!$G1646,0)&lt;&gt;0),IF(OR(LEFT(trading_client_detail!$F1646,3)="USD",RIGHT(trading_client_detail!$F1646,3)="USD"),"",IF(NOT(ISERROR(VLOOKUP(trading_client_detail!$E1646,'asset_&amp;_open_positions'!$E:$M, 6, FALSE))),VLOOKUP(trading_client_detail!$E1646,'asset_&amp;_open_positions'!$E:$M, 6, FALSE),IF(NOT(ISERROR(VLOOKUP($A1646,'asset_&amp;_open_positions'!$E:$M, 6, FALSE))),VLOOKUP($A1646,'asset_&amp;_open_positions'!$E:$M, 6, FALSE),"ASSET"))),"")</f>
        <v/>
      </c>
      <c r="C1646" t="str">
        <f>IF(AND(trading_client_detail!$A1646&lt;&gt;"",ROUND(trading_client_detail!$G1646,0)&lt;&gt;0),IF(OR(LEFT(trading_client_detail!$F1646,3)="USD",RIGHT(trading_client_detail!$F1646,3)="USD"),"",IF(NOT(ISERROR(VLOOKUP(trading_client_detail!$E1646,'asset_&amp;_open_positions'!$E:$M, 6, FALSE))),VLOOKUP(trading_client_detail!$E1646,'asset_&amp;_open_positions'!$E:$M, 8, FALSE),IF(NOT(ISERROR(VLOOKUP($A1646,'asset_&amp;_open_positions'!$E:$M, 6, FALSE))),VLOOKUP($A1646,'asset_&amp;_open_positions'!$E:$M, 8, FALSE),1))),"")</f>
        <v/>
      </c>
      <c r="D1646" s="42" t="str">
        <f>IF(trading_client_detail!$A1646&lt;&gt;"",IF(OR(LEFT(trading_client_detail!$F1646,3)="USD",RIGHT(trading_client_detail!$F1646,3)="USD",LEFT(trading_client_detail!$F1646,3)="EUR",RIGHT(trading_client_detail!$F1646,3)="EUR"),"",trading_client_detail!$G1646),"")</f>
        <v/>
      </c>
    </row>
    <row r="1647" spans="1:4" x14ac:dyDescent="0.25">
      <c r="A1647" t="str">
        <f>IF(AND(trading_client_detail!$A1647&lt;&gt;"",ROUND(trading_client_detail!$G1647,0)&lt;&gt;0),IF(OR(LEFT(trading_client_detail!$F1647,3)="USD",RIGHT(trading_client_detail!$F1647,3)="USD",LEFT(trading_client_detail!$F1647,3)="EUR",RIGHT(trading_client_detail!$F1647,3)="EUR"),"",IF(NOT(ISERROR(VLOOKUP(trading_client_detail!$E1647,'asset_&amp;_open_positions'!$E:$M, 9, FALSE))),VLOOKUP(trading_client_detail!$E1647,'asset_&amp;_open_positions'!$E:$M, 9, FALSE),IF(NOT(ISERROR(VLOOKUP(trading_client_detail!$F1647,'asset_&amp;_open_positions'!$E:$M, 9, FALSE))),VLOOKUP(trading_client_detail!$F1647,'asset_&amp;_open_positions'!$E:$M, 9, FALSE),RIGHT(trading_client_detail!$F1647,LEN(trading_client_detail!$F1647)-1)))),"")</f>
        <v/>
      </c>
      <c r="B1647" t="str">
        <f>IF(AND(trading_client_detail!$A1647&lt;&gt;"",ROUND(trading_client_detail!$G1647,0)&lt;&gt;0),IF(OR(LEFT(trading_client_detail!$F1647,3)="USD",RIGHT(trading_client_detail!$F1647,3)="USD"),"",IF(NOT(ISERROR(VLOOKUP(trading_client_detail!$E1647,'asset_&amp;_open_positions'!$E:$M, 6, FALSE))),VLOOKUP(trading_client_detail!$E1647,'asset_&amp;_open_positions'!$E:$M, 6, FALSE),IF(NOT(ISERROR(VLOOKUP($A1647,'asset_&amp;_open_positions'!$E:$M, 6, FALSE))),VLOOKUP($A1647,'asset_&amp;_open_positions'!$E:$M, 6, FALSE),"ASSET"))),"")</f>
        <v/>
      </c>
      <c r="C1647" t="str">
        <f>IF(AND(trading_client_detail!$A1647&lt;&gt;"",ROUND(trading_client_detail!$G1647,0)&lt;&gt;0),IF(OR(LEFT(trading_client_detail!$F1647,3)="USD",RIGHT(trading_client_detail!$F1647,3)="USD"),"",IF(NOT(ISERROR(VLOOKUP(trading_client_detail!$E1647,'asset_&amp;_open_positions'!$E:$M, 6, FALSE))),VLOOKUP(trading_client_detail!$E1647,'asset_&amp;_open_positions'!$E:$M, 8, FALSE),IF(NOT(ISERROR(VLOOKUP($A1647,'asset_&amp;_open_positions'!$E:$M, 6, FALSE))),VLOOKUP($A1647,'asset_&amp;_open_positions'!$E:$M, 8, FALSE),1))),"")</f>
        <v/>
      </c>
      <c r="D1647" s="42" t="str">
        <f>IF(trading_client_detail!$A1647&lt;&gt;"",IF(OR(LEFT(trading_client_detail!$F1647,3)="USD",RIGHT(trading_client_detail!$F1647,3)="USD",LEFT(trading_client_detail!$F1647,3)="EUR",RIGHT(trading_client_detail!$F1647,3)="EUR"),"",trading_client_detail!$G1647),"")</f>
        <v/>
      </c>
    </row>
    <row r="1648" spans="1:4" x14ac:dyDescent="0.25">
      <c r="A1648" t="str">
        <f>IF(AND(trading_client_detail!$A1648&lt;&gt;"",ROUND(trading_client_detail!$G1648,0)&lt;&gt;0),IF(OR(LEFT(trading_client_detail!$F1648,3)="USD",RIGHT(trading_client_detail!$F1648,3)="USD",LEFT(trading_client_detail!$F1648,3)="EUR",RIGHT(trading_client_detail!$F1648,3)="EUR"),"",IF(NOT(ISERROR(VLOOKUP(trading_client_detail!$E1648,'asset_&amp;_open_positions'!$E:$M, 9, FALSE))),VLOOKUP(trading_client_detail!$E1648,'asset_&amp;_open_positions'!$E:$M, 9, FALSE),IF(NOT(ISERROR(VLOOKUP(trading_client_detail!$F1648,'asset_&amp;_open_positions'!$E:$M, 9, FALSE))),VLOOKUP(trading_client_detail!$F1648,'asset_&amp;_open_positions'!$E:$M, 9, FALSE),RIGHT(trading_client_detail!$F1648,LEN(trading_client_detail!$F1648)-1)))),"")</f>
        <v/>
      </c>
      <c r="B1648" t="str">
        <f>IF(AND(trading_client_detail!$A1648&lt;&gt;"",ROUND(trading_client_detail!$G1648,0)&lt;&gt;0),IF(OR(LEFT(trading_client_detail!$F1648,3)="USD",RIGHT(trading_client_detail!$F1648,3)="USD"),"",IF(NOT(ISERROR(VLOOKUP(trading_client_detail!$E1648,'asset_&amp;_open_positions'!$E:$M, 6, FALSE))),VLOOKUP(trading_client_detail!$E1648,'asset_&amp;_open_positions'!$E:$M, 6, FALSE),IF(NOT(ISERROR(VLOOKUP($A1648,'asset_&amp;_open_positions'!$E:$M, 6, FALSE))),VLOOKUP($A1648,'asset_&amp;_open_positions'!$E:$M, 6, FALSE),"ASSET"))),"")</f>
        <v/>
      </c>
      <c r="C1648" t="str">
        <f>IF(AND(trading_client_detail!$A1648&lt;&gt;"",ROUND(trading_client_detail!$G1648,0)&lt;&gt;0),IF(OR(LEFT(trading_client_detail!$F1648,3)="USD",RIGHT(trading_client_detail!$F1648,3)="USD"),"",IF(NOT(ISERROR(VLOOKUP(trading_client_detail!$E1648,'asset_&amp;_open_positions'!$E:$M, 6, FALSE))),VLOOKUP(trading_client_detail!$E1648,'asset_&amp;_open_positions'!$E:$M, 8, FALSE),IF(NOT(ISERROR(VLOOKUP($A1648,'asset_&amp;_open_positions'!$E:$M, 6, FALSE))),VLOOKUP($A1648,'asset_&amp;_open_positions'!$E:$M, 8, FALSE),1))),"")</f>
        <v/>
      </c>
      <c r="D1648" s="42" t="str">
        <f>IF(trading_client_detail!$A1648&lt;&gt;"",IF(OR(LEFT(trading_client_detail!$F1648,3)="USD",RIGHT(trading_client_detail!$F1648,3)="USD",LEFT(trading_client_detail!$F1648,3)="EUR",RIGHT(trading_client_detail!$F1648,3)="EUR"),"",trading_client_detail!$G1648),"")</f>
        <v/>
      </c>
    </row>
    <row r="1649" spans="1:4" x14ac:dyDescent="0.25">
      <c r="A1649" t="str">
        <f>IF(AND(trading_client_detail!$A1649&lt;&gt;"",ROUND(trading_client_detail!$G1649,0)&lt;&gt;0),IF(OR(LEFT(trading_client_detail!$F1649,3)="USD",RIGHT(trading_client_detail!$F1649,3)="USD",LEFT(trading_client_detail!$F1649,3)="EUR",RIGHT(trading_client_detail!$F1649,3)="EUR"),"",IF(NOT(ISERROR(VLOOKUP(trading_client_detail!$E1649,'asset_&amp;_open_positions'!$E:$M, 9, FALSE))),VLOOKUP(trading_client_detail!$E1649,'asset_&amp;_open_positions'!$E:$M, 9, FALSE),IF(NOT(ISERROR(VLOOKUP(trading_client_detail!$F1649,'asset_&amp;_open_positions'!$E:$M, 9, FALSE))),VLOOKUP(trading_client_detail!$F1649,'asset_&amp;_open_positions'!$E:$M, 9, FALSE),RIGHT(trading_client_detail!$F1649,LEN(trading_client_detail!$F1649)-1)))),"")</f>
        <v/>
      </c>
      <c r="B1649" t="str">
        <f>IF(AND(trading_client_detail!$A1649&lt;&gt;"",ROUND(trading_client_detail!$G1649,0)&lt;&gt;0),IF(OR(LEFT(trading_client_detail!$F1649,3)="USD",RIGHT(trading_client_detail!$F1649,3)="USD"),"",IF(NOT(ISERROR(VLOOKUP(trading_client_detail!$E1649,'asset_&amp;_open_positions'!$E:$M, 6, FALSE))),VLOOKUP(trading_client_detail!$E1649,'asset_&amp;_open_positions'!$E:$M, 6, FALSE),IF(NOT(ISERROR(VLOOKUP($A1649,'asset_&amp;_open_positions'!$E:$M, 6, FALSE))),VLOOKUP($A1649,'asset_&amp;_open_positions'!$E:$M, 6, FALSE),"ASSET"))),"")</f>
        <v/>
      </c>
      <c r="C1649" t="str">
        <f>IF(AND(trading_client_detail!$A1649&lt;&gt;"",ROUND(trading_client_detail!$G1649,0)&lt;&gt;0),IF(OR(LEFT(trading_client_detail!$F1649,3)="USD",RIGHT(trading_client_detail!$F1649,3)="USD"),"",IF(NOT(ISERROR(VLOOKUP(trading_client_detail!$E1649,'asset_&amp;_open_positions'!$E:$M, 6, FALSE))),VLOOKUP(trading_client_detail!$E1649,'asset_&amp;_open_positions'!$E:$M, 8, FALSE),IF(NOT(ISERROR(VLOOKUP($A1649,'asset_&amp;_open_positions'!$E:$M, 6, FALSE))),VLOOKUP($A1649,'asset_&amp;_open_positions'!$E:$M, 8, FALSE),1))),"")</f>
        <v/>
      </c>
      <c r="D1649" s="42" t="str">
        <f>IF(trading_client_detail!$A1649&lt;&gt;"",IF(OR(LEFT(trading_client_detail!$F1649,3)="USD",RIGHT(trading_client_detail!$F1649,3)="USD",LEFT(trading_client_detail!$F1649,3)="EUR",RIGHT(trading_client_detail!$F1649,3)="EUR"),"",trading_client_detail!$G1649),"")</f>
        <v/>
      </c>
    </row>
    <row r="1650" spans="1:4" x14ac:dyDescent="0.25">
      <c r="A1650" t="str">
        <f>IF(AND(trading_client_detail!$A1650&lt;&gt;"",ROUND(trading_client_detail!$G1650,0)&lt;&gt;0),IF(OR(LEFT(trading_client_detail!$F1650,3)="USD",RIGHT(trading_client_detail!$F1650,3)="USD",LEFT(trading_client_detail!$F1650,3)="EUR",RIGHT(trading_client_detail!$F1650,3)="EUR"),"",IF(NOT(ISERROR(VLOOKUP(trading_client_detail!$E1650,'asset_&amp;_open_positions'!$E:$M, 9, FALSE))),VLOOKUP(trading_client_detail!$E1650,'asset_&amp;_open_positions'!$E:$M, 9, FALSE),IF(NOT(ISERROR(VLOOKUP(trading_client_detail!$F1650,'asset_&amp;_open_positions'!$E:$M, 9, FALSE))),VLOOKUP(trading_client_detail!$F1650,'asset_&amp;_open_positions'!$E:$M, 9, FALSE),RIGHT(trading_client_detail!$F1650,LEN(trading_client_detail!$F1650)-1)))),"")</f>
        <v/>
      </c>
      <c r="B1650" t="str">
        <f>IF(AND(trading_client_detail!$A1650&lt;&gt;"",ROUND(trading_client_detail!$G1650,0)&lt;&gt;0),IF(OR(LEFT(trading_client_detail!$F1650,3)="USD",RIGHT(trading_client_detail!$F1650,3)="USD"),"",IF(NOT(ISERROR(VLOOKUP(trading_client_detail!$E1650,'asset_&amp;_open_positions'!$E:$M, 6, FALSE))),VLOOKUP(trading_client_detail!$E1650,'asset_&amp;_open_positions'!$E:$M, 6, FALSE),IF(NOT(ISERROR(VLOOKUP($A1650,'asset_&amp;_open_positions'!$E:$M, 6, FALSE))),VLOOKUP($A1650,'asset_&amp;_open_positions'!$E:$M, 6, FALSE),"ASSET"))),"")</f>
        <v/>
      </c>
      <c r="C1650" t="str">
        <f>IF(AND(trading_client_detail!$A1650&lt;&gt;"",ROUND(trading_client_detail!$G1650,0)&lt;&gt;0),IF(OR(LEFT(trading_client_detail!$F1650,3)="USD",RIGHT(trading_client_detail!$F1650,3)="USD"),"",IF(NOT(ISERROR(VLOOKUP(trading_client_detail!$E1650,'asset_&amp;_open_positions'!$E:$M, 6, FALSE))),VLOOKUP(trading_client_detail!$E1650,'asset_&amp;_open_positions'!$E:$M, 8, FALSE),IF(NOT(ISERROR(VLOOKUP($A1650,'asset_&amp;_open_positions'!$E:$M, 6, FALSE))),VLOOKUP($A1650,'asset_&amp;_open_positions'!$E:$M, 8, FALSE),1))),"")</f>
        <v/>
      </c>
      <c r="D1650" s="42" t="str">
        <f>IF(trading_client_detail!$A1650&lt;&gt;"",IF(OR(LEFT(trading_client_detail!$F1650,3)="USD",RIGHT(trading_client_detail!$F1650,3)="USD",LEFT(trading_client_detail!$F1650,3)="EUR",RIGHT(trading_client_detail!$F1650,3)="EUR"),"",trading_client_detail!$G1650),"")</f>
        <v/>
      </c>
    </row>
    <row r="1651" spans="1:4" x14ac:dyDescent="0.25">
      <c r="A1651" t="str">
        <f>IF(AND(trading_client_detail!$A1651&lt;&gt;"",ROUND(trading_client_detail!$G1651,0)&lt;&gt;0),IF(OR(LEFT(trading_client_detail!$F1651,3)="USD",RIGHT(trading_client_detail!$F1651,3)="USD",LEFT(trading_client_detail!$F1651,3)="EUR",RIGHT(trading_client_detail!$F1651,3)="EUR"),"",IF(NOT(ISERROR(VLOOKUP(trading_client_detail!$E1651,'asset_&amp;_open_positions'!$E:$M, 9, FALSE))),VLOOKUP(trading_client_detail!$E1651,'asset_&amp;_open_positions'!$E:$M, 9, FALSE),IF(NOT(ISERROR(VLOOKUP(trading_client_detail!$F1651,'asset_&amp;_open_positions'!$E:$M, 9, FALSE))),VLOOKUP(trading_client_detail!$F1651,'asset_&amp;_open_positions'!$E:$M, 9, FALSE),RIGHT(trading_client_detail!$F1651,LEN(trading_client_detail!$F1651)-1)))),"")</f>
        <v/>
      </c>
      <c r="B1651" t="str">
        <f>IF(AND(trading_client_detail!$A1651&lt;&gt;"",ROUND(trading_client_detail!$G1651,0)&lt;&gt;0),IF(OR(LEFT(trading_client_detail!$F1651,3)="USD",RIGHT(trading_client_detail!$F1651,3)="USD"),"",IF(NOT(ISERROR(VLOOKUP(trading_client_detail!$E1651,'asset_&amp;_open_positions'!$E:$M, 6, FALSE))),VLOOKUP(trading_client_detail!$E1651,'asset_&amp;_open_positions'!$E:$M, 6, FALSE),IF(NOT(ISERROR(VLOOKUP($A1651,'asset_&amp;_open_positions'!$E:$M, 6, FALSE))),VLOOKUP($A1651,'asset_&amp;_open_positions'!$E:$M, 6, FALSE),"ASSET"))),"")</f>
        <v/>
      </c>
      <c r="C1651" t="str">
        <f>IF(AND(trading_client_detail!$A1651&lt;&gt;"",ROUND(trading_client_detail!$G1651,0)&lt;&gt;0),IF(OR(LEFT(trading_client_detail!$F1651,3)="USD",RIGHT(trading_client_detail!$F1651,3)="USD"),"",IF(NOT(ISERROR(VLOOKUP(trading_client_detail!$E1651,'asset_&amp;_open_positions'!$E:$M, 6, FALSE))),VLOOKUP(trading_client_detail!$E1651,'asset_&amp;_open_positions'!$E:$M, 8, FALSE),IF(NOT(ISERROR(VLOOKUP($A1651,'asset_&amp;_open_positions'!$E:$M, 6, FALSE))),VLOOKUP($A1651,'asset_&amp;_open_positions'!$E:$M, 8, FALSE),1))),"")</f>
        <v/>
      </c>
      <c r="D1651" s="42" t="str">
        <f>IF(trading_client_detail!$A1651&lt;&gt;"",IF(OR(LEFT(trading_client_detail!$F1651,3)="USD",RIGHT(trading_client_detail!$F1651,3)="USD",LEFT(trading_client_detail!$F1651,3)="EUR",RIGHT(trading_client_detail!$F1651,3)="EUR"),"",trading_client_detail!$G1651),"")</f>
        <v/>
      </c>
    </row>
    <row r="1652" spans="1:4" x14ac:dyDescent="0.25">
      <c r="A1652" t="str">
        <f>IF(AND(trading_client_detail!$A1652&lt;&gt;"",ROUND(trading_client_detail!$G1652,0)&lt;&gt;0),IF(OR(LEFT(trading_client_detail!$F1652,3)="USD",RIGHT(trading_client_detail!$F1652,3)="USD",LEFT(trading_client_detail!$F1652,3)="EUR",RIGHT(trading_client_detail!$F1652,3)="EUR"),"",IF(NOT(ISERROR(VLOOKUP(trading_client_detail!$E1652,'asset_&amp;_open_positions'!$E:$M, 9, FALSE))),VLOOKUP(trading_client_detail!$E1652,'asset_&amp;_open_positions'!$E:$M, 9, FALSE),IF(NOT(ISERROR(VLOOKUP(trading_client_detail!$F1652,'asset_&amp;_open_positions'!$E:$M, 9, FALSE))),VLOOKUP(trading_client_detail!$F1652,'asset_&amp;_open_positions'!$E:$M, 9, FALSE),RIGHT(trading_client_detail!$F1652,LEN(trading_client_detail!$F1652)-1)))),"")</f>
        <v/>
      </c>
      <c r="B1652" t="str">
        <f>IF(AND(trading_client_detail!$A1652&lt;&gt;"",ROUND(trading_client_detail!$G1652,0)&lt;&gt;0),IF(OR(LEFT(trading_client_detail!$F1652,3)="USD",RIGHT(trading_client_detail!$F1652,3)="USD"),"",IF(NOT(ISERROR(VLOOKUP(trading_client_detail!$E1652,'asset_&amp;_open_positions'!$E:$M, 6, FALSE))),VLOOKUP(trading_client_detail!$E1652,'asset_&amp;_open_positions'!$E:$M, 6, FALSE),IF(NOT(ISERROR(VLOOKUP($A1652,'asset_&amp;_open_positions'!$E:$M, 6, FALSE))),VLOOKUP($A1652,'asset_&amp;_open_positions'!$E:$M, 6, FALSE),"ASSET"))),"")</f>
        <v/>
      </c>
      <c r="C1652" t="str">
        <f>IF(AND(trading_client_detail!$A1652&lt;&gt;"",ROUND(trading_client_detail!$G1652,0)&lt;&gt;0),IF(OR(LEFT(trading_client_detail!$F1652,3)="USD",RIGHT(trading_client_detail!$F1652,3)="USD"),"",IF(NOT(ISERROR(VLOOKUP(trading_client_detail!$E1652,'asset_&amp;_open_positions'!$E:$M, 6, FALSE))),VLOOKUP(trading_client_detail!$E1652,'asset_&amp;_open_positions'!$E:$M, 8, FALSE),IF(NOT(ISERROR(VLOOKUP($A1652,'asset_&amp;_open_positions'!$E:$M, 6, FALSE))),VLOOKUP($A1652,'asset_&amp;_open_positions'!$E:$M, 8, FALSE),1))),"")</f>
        <v/>
      </c>
      <c r="D1652" s="42" t="str">
        <f>IF(trading_client_detail!$A1652&lt;&gt;"",IF(OR(LEFT(trading_client_detail!$F1652,3)="USD",RIGHT(trading_client_detail!$F1652,3)="USD",LEFT(trading_client_detail!$F1652,3)="EUR",RIGHT(trading_client_detail!$F1652,3)="EUR"),"",trading_client_detail!$G1652),"")</f>
        <v/>
      </c>
    </row>
    <row r="1653" spans="1:4" x14ac:dyDescent="0.25">
      <c r="A1653" t="str">
        <f>IF(AND(trading_client_detail!$A1653&lt;&gt;"",ROUND(trading_client_detail!$G1653,0)&lt;&gt;0),IF(OR(LEFT(trading_client_detail!$F1653,3)="USD",RIGHT(trading_client_detail!$F1653,3)="USD",LEFT(trading_client_detail!$F1653,3)="EUR",RIGHT(trading_client_detail!$F1653,3)="EUR"),"",IF(NOT(ISERROR(VLOOKUP(trading_client_detail!$E1653,'asset_&amp;_open_positions'!$E:$M, 9, FALSE))),VLOOKUP(trading_client_detail!$E1653,'asset_&amp;_open_positions'!$E:$M, 9, FALSE),IF(NOT(ISERROR(VLOOKUP(trading_client_detail!$F1653,'asset_&amp;_open_positions'!$E:$M, 9, FALSE))),VLOOKUP(trading_client_detail!$F1653,'asset_&amp;_open_positions'!$E:$M, 9, FALSE),RIGHT(trading_client_detail!$F1653,LEN(trading_client_detail!$F1653)-1)))),"")</f>
        <v/>
      </c>
      <c r="B1653" t="str">
        <f>IF(AND(trading_client_detail!$A1653&lt;&gt;"",ROUND(trading_client_detail!$G1653,0)&lt;&gt;0),IF(OR(LEFT(trading_client_detail!$F1653,3)="USD",RIGHT(trading_client_detail!$F1653,3)="USD"),"",IF(NOT(ISERROR(VLOOKUP(trading_client_detail!$E1653,'asset_&amp;_open_positions'!$E:$M, 6, FALSE))),VLOOKUP(trading_client_detail!$E1653,'asset_&amp;_open_positions'!$E:$M, 6, FALSE),IF(NOT(ISERROR(VLOOKUP($A1653,'asset_&amp;_open_positions'!$E:$M, 6, FALSE))),VLOOKUP($A1653,'asset_&amp;_open_positions'!$E:$M, 6, FALSE),"ASSET"))),"")</f>
        <v/>
      </c>
      <c r="C1653" t="str">
        <f>IF(AND(trading_client_detail!$A1653&lt;&gt;"",ROUND(trading_client_detail!$G1653,0)&lt;&gt;0),IF(OR(LEFT(trading_client_detail!$F1653,3)="USD",RIGHT(trading_client_detail!$F1653,3)="USD"),"",IF(NOT(ISERROR(VLOOKUP(trading_client_detail!$E1653,'asset_&amp;_open_positions'!$E:$M, 6, FALSE))),VLOOKUP(trading_client_detail!$E1653,'asset_&amp;_open_positions'!$E:$M, 8, FALSE),IF(NOT(ISERROR(VLOOKUP($A1653,'asset_&amp;_open_positions'!$E:$M, 6, FALSE))),VLOOKUP($A1653,'asset_&amp;_open_positions'!$E:$M, 8, FALSE),1))),"")</f>
        <v/>
      </c>
      <c r="D1653" s="42" t="str">
        <f>IF(trading_client_detail!$A1653&lt;&gt;"",IF(OR(LEFT(trading_client_detail!$F1653,3)="USD",RIGHT(trading_client_detail!$F1653,3)="USD",LEFT(trading_client_detail!$F1653,3)="EUR",RIGHT(trading_client_detail!$F1653,3)="EUR"),"",trading_client_detail!$G1653),"")</f>
        <v/>
      </c>
    </row>
    <row r="1654" spans="1:4" x14ac:dyDescent="0.25">
      <c r="A1654" t="str">
        <f>IF(AND(trading_client_detail!$A1654&lt;&gt;"",ROUND(trading_client_detail!$G1654,0)&lt;&gt;0),IF(OR(LEFT(trading_client_detail!$F1654,3)="USD",RIGHT(trading_client_detail!$F1654,3)="USD",LEFT(trading_client_detail!$F1654,3)="EUR",RIGHT(trading_client_detail!$F1654,3)="EUR"),"",IF(NOT(ISERROR(VLOOKUP(trading_client_detail!$E1654,'asset_&amp;_open_positions'!$E:$M, 9, FALSE))),VLOOKUP(trading_client_detail!$E1654,'asset_&amp;_open_positions'!$E:$M, 9, FALSE),IF(NOT(ISERROR(VLOOKUP(trading_client_detail!$F1654,'asset_&amp;_open_positions'!$E:$M, 9, FALSE))),VLOOKUP(trading_client_detail!$F1654,'asset_&amp;_open_positions'!$E:$M, 9, FALSE),RIGHT(trading_client_detail!$F1654,LEN(trading_client_detail!$F1654)-1)))),"")</f>
        <v/>
      </c>
      <c r="B1654" t="str">
        <f>IF(AND(trading_client_detail!$A1654&lt;&gt;"",ROUND(trading_client_detail!$G1654,0)&lt;&gt;0),IF(OR(LEFT(trading_client_detail!$F1654,3)="USD",RIGHT(trading_client_detail!$F1654,3)="USD"),"",IF(NOT(ISERROR(VLOOKUP(trading_client_detail!$E1654,'asset_&amp;_open_positions'!$E:$M, 6, FALSE))),VLOOKUP(trading_client_detail!$E1654,'asset_&amp;_open_positions'!$E:$M, 6, FALSE),IF(NOT(ISERROR(VLOOKUP($A1654,'asset_&amp;_open_positions'!$E:$M, 6, FALSE))),VLOOKUP($A1654,'asset_&amp;_open_positions'!$E:$M, 6, FALSE),"ASSET"))),"")</f>
        <v/>
      </c>
      <c r="C1654" t="str">
        <f>IF(AND(trading_client_detail!$A1654&lt;&gt;"",ROUND(trading_client_detail!$G1654,0)&lt;&gt;0),IF(OR(LEFT(trading_client_detail!$F1654,3)="USD",RIGHT(trading_client_detail!$F1654,3)="USD"),"",IF(NOT(ISERROR(VLOOKUP(trading_client_detail!$E1654,'asset_&amp;_open_positions'!$E:$M, 6, FALSE))),VLOOKUP(trading_client_detail!$E1654,'asset_&amp;_open_positions'!$E:$M, 8, FALSE),IF(NOT(ISERROR(VLOOKUP($A1654,'asset_&amp;_open_positions'!$E:$M, 6, FALSE))),VLOOKUP($A1654,'asset_&amp;_open_positions'!$E:$M, 8, FALSE),1))),"")</f>
        <v/>
      </c>
      <c r="D1654" s="42" t="str">
        <f>IF(trading_client_detail!$A1654&lt;&gt;"",IF(OR(LEFT(trading_client_detail!$F1654,3)="USD",RIGHT(trading_client_detail!$F1654,3)="USD",LEFT(trading_client_detail!$F1654,3)="EUR",RIGHT(trading_client_detail!$F1654,3)="EUR"),"",trading_client_detail!$G1654),"")</f>
        <v/>
      </c>
    </row>
    <row r="1655" spans="1:4" x14ac:dyDescent="0.25">
      <c r="A1655" t="str">
        <f>IF(AND(trading_client_detail!$A1655&lt;&gt;"",ROUND(trading_client_detail!$G1655,0)&lt;&gt;0),IF(OR(LEFT(trading_client_detail!$F1655,3)="USD",RIGHT(trading_client_detail!$F1655,3)="USD",LEFT(trading_client_detail!$F1655,3)="EUR",RIGHT(trading_client_detail!$F1655,3)="EUR"),"",IF(NOT(ISERROR(VLOOKUP(trading_client_detail!$E1655,'asset_&amp;_open_positions'!$E:$M, 9, FALSE))),VLOOKUP(trading_client_detail!$E1655,'asset_&amp;_open_positions'!$E:$M, 9, FALSE),IF(NOT(ISERROR(VLOOKUP(trading_client_detail!$F1655,'asset_&amp;_open_positions'!$E:$M, 9, FALSE))),VLOOKUP(trading_client_detail!$F1655,'asset_&amp;_open_positions'!$E:$M, 9, FALSE),RIGHT(trading_client_detail!$F1655,LEN(trading_client_detail!$F1655)-1)))),"")</f>
        <v/>
      </c>
      <c r="B1655" t="str">
        <f>IF(AND(trading_client_detail!$A1655&lt;&gt;"",ROUND(trading_client_detail!$G1655,0)&lt;&gt;0),IF(OR(LEFT(trading_client_detail!$F1655,3)="USD",RIGHT(trading_client_detail!$F1655,3)="USD"),"",IF(NOT(ISERROR(VLOOKUP(trading_client_detail!$E1655,'asset_&amp;_open_positions'!$E:$M, 6, FALSE))),VLOOKUP(trading_client_detail!$E1655,'asset_&amp;_open_positions'!$E:$M, 6, FALSE),IF(NOT(ISERROR(VLOOKUP($A1655,'asset_&amp;_open_positions'!$E:$M, 6, FALSE))),VLOOKUP($A1655,'asset_&amp;_open_positions'!$E:$M, 6, FALSE),"ASSET"))),"")</f>
        <v/>
      </c>
      <c r="C1655" t="str">
        <f>IF(AND(trading_client_detail!$A1655&lt;&gt;"",ROUND(trading_client_detail!$G1655,0)&lt;&gt;0),IF(OR(LEFT(trading_client_detail!$F1655,3)="USD",RIGHT(trading_client_detail!$F1655,3)="USD"),"",IF(NOT(ISERROR(VLOOKUP(trading_client_detail!$E1655,'asset_&amp;_open_positions'!$E:$M, 6, FALSE))),VLOOKUP(trading_client_detail!$E1655,'asset_&amp;_open_positions'!$E:$M, 8, FALSE),IF(NOT(ISERROR(VLOOKUP($A1655,'asset_&amp;_open_positions'!$E:$M, 6, FALSE))),VLOOKUP($A1655,'asset_&amp;_open_positions'!$E:$M, 8, FALSE),1))),"")</f>
        <v/>
      </c>
      <c r="D1655" s="42" t="str">
        <f>IF(trading_client_detail!$A1655&lt;&gt;"",IF(OR(LEFT(trading_client_detail!$F1655,3)="USD",RIGHT(trading_client_detail!$F1655,3)="USD",LEFT(trading_client_detail!$F1655,3)="EUR",RIGHT(trading_client_detail!$F1655,3)="EUR"),"",trading_client_detail!$G1655),"")</f>
        <v/>
      </c>
    </row>
    <row r="1656" spans="1:4" x14ac:dyDescent="0.25">
      <c r="A1656" t="str">
        <f>IF(AND(trading_client_detail!$A1656&lt;&gt;"",ROUND(trading_client_detail!$G1656,0)&lt;&gt;0),IF(OR(LEFT(trading_client_detail!$F1656,3)="USD",RIGHT(trading_client_detail!$F1656,3)="USD",LEFT(trading_client_detail!$F1656,3)="EUR",RIGHT(trading_client_detail!$F1656,3)="EUR"),"",IF(NOT(ISERROR(VLOOKUP(trading_client_detail!$E1656,'asset_&amp;_open_positions'!$E:$M, 9, FALSE))),VLOOKUP(trading_client_detail!$E1656,'asset_&amp;_open_positions'!$E:$M, 9, FALSE),IF(NOT(ISERROR(VLOOKUP(trading_client_detail!$F1656,'asset_&amp;_open_positions'!$E:$M, 9, FALSE))),VLOOKUP(trading_client_detail!$F1656,'asset_&amp;_open_positions'!$E:$M, 9, FALSE),RIGHT(trading_client_detail!$F1656,LEN(trading_client_detail!$F1656)-1)))),"")</f>
        <v/>
      </c>
      <c r="B1656" t="str">
        <f>IF(AND(trading_client_detail!$A1656&lt;&gt;"",ROUND(trading_client_detail!$G1656,0)&lt;&gt;0),IF(OR(LEFT(trading_client_detail!$F1656,3)="USD",RIGHT(trading_client_detail!$F1656,3)="USD"),"",IF(NOT(ISERROR(VLOOKUP(trading_client_detail!$E1656,'asset_&amp;_open_positions'!$E:$M, 6, FALSE))),VLOOKUP(trading_client_detail!$E1656,'asset_&amp;_open_positions'!$E:$M, 6, FALSE),IF(NOT(ISERROR(VLOOKUP($A1656,'asset_&amp;_open_positions'!$E:$M, 6, FALSE))),VLOOKUP($A1656,'asset_&amp;_open_positions'!$E:$M, 6, FALSE),"ASSET"))),"")</f>
        <v/>
      </c>
      <c r="C1656" t="str">
        <f>IF(AND(trading_client_detail!$A1656&lt;&gt;"",ROUND(trading_client_detail!$G1656,0)&lt;&gt;0),IF(OR(LEFT(trading_client_detail!$F1656,3)="USD",RIGHT(trading_client_detail!$F1656,3)="USD"),"",IF(NOT(ISERROR(VLOOKUP(trading_client_detail!$E1656,'asset_&amp;_open_positions'!$E:$M, 6, FALSE))),VLOOKUP(trading_client_detail!$E1656,'asset_&amp;_open_positions'!$E:$M, 8, FALSE),IF(NOT(ISERROR(VLOOKUP($A1656,'asset_&amp;_open_positions'!$E:$M, 6, FALSE))),VLOOKUP($A1656,'asset_&amp;_open_positions'!$E:$M, 8, FALSE),1))),"")</f>
        <v/>
      </c>
      <c r="D1656" s="42" t="str">
        <f>IF(trading_client_detail!$A1656&lt;&gt;"",IF(OR(LEFT(trading_client_detail!$F1656,3)="USD",RIGHT(trading_client_detail!$F1656,3)="USD",LEFT(trading_client_detail!$F1656,3)="EUR",RIGHT(trading_client_detail!$F1656,3)="EUR"),"",trading_client_detail!$G1656),"")</f>
        <v/>
      </c>
    </row>
    <row r="1657" spans="1:4" x14ac:dyDescent="0.25">
      <c r="A1657" t="str">
        <f>IF(AND(trading_client_detail!$A1657&lt;&gt;"",ROUND(trading_client_detail!$G1657,0)&lt;&gt;0),IF(OR(LEFT(trading_client_detail!$F1657,3)="USD",RIGHT(trading_client_detail!$F1657,3)="USD",LEFT(trading_client_detail!$F1657,3)="EUR",RIGHT(trading_client_detail!$F1657,3)="EUR"),"",IF(NOT(ISERROR(VLOOKUP(trading_client_detail!$E1657,'asset_&amp;_open_positions'!$E:$M, 9, FALSE))),VLOOKUP(trading_client_detail!$E1657,'asset_&amp;_open_positions'!$E:$M, 9, FALSE),IF(NOT(ISERROR(VLOOKUP(trading_client_detail!$F1657,'asset_&amp;_open_positions'!$E:$M, 9, FALSE))),VLOOKUP(trading_client_detail!$F1657,'asset_&amp;_open_positions'!$E:$M, 9, FALSE),RIGHT(trading_client_detail!$F1657,LEN(trading_client_detail!$F1657)-1)))),"")</f>
        <v/>
      </c>
      <c r="B1657" t="str">
        <f>IF(AND(trading_client_detail!$A1657&lt;&gt;"",ROUND(trading_client_detail!$G1657,0)&lt;&gt;0),IF(OR(LEFT(trading_client_detail!$F1657,3)="USD",RIGHT(trading_client_detail!$F1657,3)="USD"),"",IF(NOT(ISERROR(VLOOKUP(trading_client_detail!$E1657,'asset_&amp;_open_positions'!$E:$M, 6, FALSE))),VLOOKUP(trading_client_detail!$E1657,'asset_&amp;_open_positions'!$E:$M, 6, FALSE),IF(NOT(ISERROR(VLOOKUP($A1657,'asset_&amp;_open_positions'!$E:$M, 6, FALSE))),VLOOKUP($A1657,'asset_&amp;_open_positions'!$E:$M, 6, FALSE),"ASSET"))),"")</f>
        <v/>
      </c>
      <c r="C1657" t="str">
        <f>IF(AND(trading_client_detail!$A1657&lt;&gt;"",ROUND(trading_client_detail!$G1657,0)&lt;&gt;0),IF(OR(LEFT(trading_client_detail!$F1657,3)="USD",RIGHT(trading_client_detail!$F1657,3)="USD"),"",IF(NOT(ISERROR(VLOOKUP(trading_client_detail!$E1657,'asset_&amp;_open_positions'!$E:$M, 6, FALSE))),VLOOKUP(trading_client_detail!$E1657,'asset_&amp;_open_positions'!$E:$M, 8, FALSE),IF(NOT(ISERROR(VLOOKUP($A1657,'asset_&amp;_open_positions'!$E:$M, 6, FALSE))),VLOOKUP($A1657,'asset_&amp;_open_positions'!$E:$M, 8, FALSE),1))),"")</f>
        <v/>
      </c>
      <c r="D1657" s="42" t="str">
        <f>IF(trading_client_detail!$A1657&lt;&gt;"",IF(OR(LEFT(trading_client_detail!$F1657,3)="USD",RIGHT(trading_client_detail!$F1657,3)="USD",LEFT(trading_client_detail!$F1657,3)="EUR",RIGHT(trading_client_detail!$F1657,3)="EUR"),"",trading_client_detail!$G1657),"")</f>
        <v/>
      </c>
    </row>
    <row r="1658" spans="1:4" x14ac:dyDescent="0.25">
      <c r="A1658" t="str">
        <f>IF(AND(trading_client_detail!$A1658&lt;&gt;"",ROUND(trading_client_detail!$G1658,0)&lt;&gt;0),IF(OR(LEFT(trading_client_detail!$F1658,3)="USD",RIGHT(trading_client_detail!$F1658,3)="USD",LEFT(trading_client_detail!$F1658,3)="EUR",RIGHT(trading_client_detail!$F1658,3)="EUR"),"",IF(NOT(ISERROR(VLOOKUP(trading_client_detail!$E1658,'asset_&amp;_open_positions'!$E:$M, 9, FALSE))),VLOOKUP(trading_client_detail!$E1658,'asset_&amp;_open_positions'!$E:$M, 9, FALSE),IF(NOT(ISERROR(VLOOKUP(trading_client_detail!$F1658,'asset_&amp;_open_positions'!$E:$M, 9, FALSE))),VLOOKUP(trading_client_detail!$F1658,'asset_&amp;_open_positions'!$E:$M, 9, FALSE),RIGHT(trading_client_detail!$F1658,LEN(trading_client_detail!$F1658)-1)))),"")</f>
        <v/>
      </c>
      <c r="B1658" t="str">
        <f>IF(AND(trading_client_detail!$A1658&lt;&gt;"",ROUND(trading_client_detail!$G1658,0)&lt;&gt;0),IF(OR(LEFT(trading_client_detail!$F1658,3)="USD",RIGHT(trading_client_detail!$F1658,3)="USD"),"",IF(NOT(ISERROR(VLOOKUP(trading_client_detail!$E1658,'asset_&amp;_open_positions'!$E:$M, 6, FALSE))),VLOOKUP(trading_client_detail!$E1658,'asset_&amp;_open_positions'!$E:$M, 6, FALSE),IF(NOT(ISERROR(VLOOKUP($A1658,'asset_&amp;_open_positions'!$E:$M, 6, FALSE))),VLOOKUP($A1658,'asset_&amp;_open_positions'!$E:$M, 6, FALSE),"ASSET"))),"")</f>
        <v/>
      </c>
      <c r="C1658" t="str">
        <f>IF(AND(trading_client_detail!$A1658&lt;&gt;"",ROUND(trading_client_detail!$G1658,0)&lt;&gt;0),IF(OR(LEFT(trading_client_detail!$F1658,3)="USD",RIGHT(trading_client_detail!$F1658,3)="USD"),"",IF(NOT(ISERROR(VLOOKUP(trading_client_detail!$E1658,'asset_&amp;_open_positions'!$E:$M, 6, FALSE))),VLOOKUP(trading_client_detail!$E1658,'asset_&amp;_open_positions'!$E:$M, 8, FALSE),IF(NOT(ISERROR(VLOOKUP($A1658,'asset_&amp;_open_positions'!$E:$M, 6, FALSE))),VLOOKUP($A1658,'asset_&amp;_open_positions'!$E:$M, 8, FALSE),1))),"")</f>
        <v/>
      </c>
      <c r="D1658" s="42" t="str">
        <f>IF(trading_client_detail!$A1658&lt;&gt;"",IF(OR(LEFT(trading_client_detail!$F1658,3)="USD",RIGHT(trading_client_detail!$F1658,3)="USD",LEFT(trading_client_detail!$F1658,3)="EUR",RIGHT(trading_client_detail!$F1658,3)="EUR"),"",trading_client_detail!$G1658),"")</f>
        <v/>
      </c>
    </row>
    <row r="1659" spans="1:4" x14ac:dyDescent="0.25">
      <c r="A1659" t="str">
        <f>IF(AND(trading_client_detail!$A1659&lt;&gt;"",ROUND(trading_client_detail!$G1659,0)&lt;&gt;0),IF(OR(LEFT(trading_client_detail!$F1659,3)="USD",RIGHT(trading_client_detail!$F1659,3)="USD",LEFT(trading_client_detail!$F1659,3)="EUR",RIGHT(trading_client_detail!$F1659,3)="EUR"),"",IF(NOT(ISERROR(VLOOKUP(trading_client_detail!$E1659,'asset_&amp;_open_positions'!$E:$M, 9, FALSE))),VLOOKUP(trading_client_detail!$E1659,'asset_&amp;_open_positions'!$E:$M, 9, FALSE),IF(NOT(ISERROR(VLOOKUP(trading_client_detail!$F1659,'asset_&amp;_open_positions'!$E:$M, 9, FALSE))),VLOOKUP(trading_client_detail!$F1659,'asset_&amp;_open_positions'!$E:$M, 9, FALSE),RIGHT(trading_client_detail!$F1659,LEN(trading_client_detail!$F1659)-1)))),"")</f>
        <v/>
      </c>
      <c r="B1659" t="str">
        <f>IF(AND(trading_client_detail!$A1659&lt;&gt;"",ROUND(trading_client_detail!$G1659,0)&lt;&gt;0),IF(OR(LEFT(trading_client_detail!$F1659,3)="USD",RIGHT(trading_client_detail!$F1659,3)="USD"),"",IF(NOT(ISERROR(VLOOKUP(trading_client_detail!$E1659,'asset_&amp;_open_positions'!$E:$M, 6, FALSE))),VLOOKUP(trading_client_detail!$E1659,'asset_&amp;_open_positions'!$E:$M, 6, FALSE),IF(NOT(ISERROR(VLOOKUP($A1659,'asset_&amp;_open_positions'!$E:$M, 6, FALSE))),VLOOKUP($A1659,'asset_&amp;_open_positions'!$E:$M, 6, FALSE),"ASSET"))),"")</f>
        <v/>
      </c>
      <c r="C1659" t="str">
        <f>IF(AND(trading_client_detail!$A1659&lt;&gt;"",ROUND(trading_client_detail!$G1659,0)&lt;&gt;0),IF(OR(LEFT(trading_client_detail!$F1659,3)="USD",RIGHT(trading_client_detail!$F1659,3)="USD"),"",IF(NOT(ISERROR(VLOOKUP(trading_client_detail!$E1659,'asset_&amp;_open_positions'!$E:$M, 6, FALSE))),VLOOKUP(trading_client_detail!$E1659,'asset_&amp;_open_positions'!$E:$M, 8, FALSE),IF(NOT(ISERROR(VLOOKUP($A1659,'asset_&amp;_open_positions'!$E:$M, 6, FALSE))),VLOOKUP($A1659,'asset_&amp;_open_positions'!$E:$M, 8, FALSE),1))),"")</f>
        <v/>
      </c>
      <c r="D1659" s="42" t="str">
        <f>IF(trading_client_detail!$A1659&lt;&gt;"",IF(OR(LEFT(trading_client_detail!$F1659,3)="USD",RIGHT(trading_client_detail!$F1659,3)="USD",LEFT(trading_client_detail!$F1659,3)="EUR",RIGHT(trading_client_detail!$F1659,3)="EUR"),"",trading_client_detail!$G1659),"")</f>
        <v/>
      </c>
    </row>
    <row r="1660" spans="1:4" x14ac:dyDescent="0.25">
      <c r="A1660" t="str">
        <f>IF(AND(trading_client_detail!$A1660&lt;&gt;"",ROUND(trading_client_detail!$G1660,0)&lt;&gt;0),IF(OR(LEFT(trading_client_detail!$F1660,3)="USD",RIGHT(trading_client_detail!$F1660,3)="USD",LEFT(trading_client_detail!$F1660,3)="EUR",RIGHT(trading_client_detail!$F1660,3)="EUR"),"",IF(NOT(ISERROR(VLOOKUP(trading_client_detail!$E1660,'asset_&amp;_open_positions'!$E:$M, 9, FALSE))),VLOOKUP(trading_client_detail!$E1660,'asset_&amp;_open_positions'!$E:$M, 9, FALSE),IF(NOT(ISERROR(VLOOKUP(trading_client_detail!$F1660,'asset_&amp;_open_positions'!$E:$M, 9, FALSE))),VLOOKUP(trading_client_detail!$F1660,'asset_&amp;_open_positions'!$E:$M, 9, FALSE),RIGHT(trading_client_detail!$F1660,LEN(trading_client_detail!$F1660)-1)))),"")</f>
        <v/>
      </c>
      <c r="B1660" t="str">
        <f>IF(AND(trading_client_detail!$A1660&lt;&gt;"",ROUND(trading_client_detail!$G1660,0)&lt;&gt;0),IF(OR(LEFT(trading_client_detail!$F1660,3)="USD",RIGHT(trading_client_detail!$F1660,3)="USD"),"",IF(NOT(ISERROR(VLOOKUP(trading_client_detail!$E1660,'asset_&amp;_open_positions'!$E:$M, 6, FALSE))),VLOOKUP(trading_client_detail!$E1660,'asset_&amp;_open_positions'!$E:$M, 6, FALSE),IF(NOT(ISERROR(VLOOKUP($A1660,'asset_&amp;_open_positions'!$E:$M, 6, FALSE))),VLOOKUP($A1660,'asset_&amp;_open_positions'!$E:$M, 6, FALSE),"ASSET"))),"")</f>
        <v/>
      </c>
      <c r="C1660" t="str">
        <f>IF(AND(trading_client_detail!$A1660&lt;&gt;"",ROUND(trading_client_detail!$G1660,0)&lt;&gt;0),IF(OR(LEFT(trading_client_detail!$F1660,3)="USD",RIGHT(trading_client_detail!$F1660,3)="USD"),"",IF(NOT(ISERROR(VLOOKUP(trading_client_detail!$E1660,'asset_&amp;_open_positions'!$E:$M, 6, FALSE))),VLOOKUP(trading_client_detail!$E1660,'asset_&amp;_open_positions'!$E:$M, 8, FALSE),IF(NOT(ISERROR(VLOOKUP($A1660,'asset_&amp;_open_positions'!$E:$M, 6, FALSE))),VLOOKUP($A1660,'asset_&amp;_open_positions'!$E:$M, 8, FALSE),1))),"")</f>
        <v/>
      </c>
      <c r="D1660" s="42" t="str">
        <f>IF(trading_client_detail!$A1660&lt;&gt;"",IF(OR(LEFT(trading_client_detail!$F1660,3)="USD",RIGHT(trading_client_detail!$F1660,3)="USD",LEFT(trading_client_detail!$F1660,3)="EUR",RIGHT(trading_client_detail!$F1660,3)="EUR"),"",trading_client_detail!$G1660),"")</f>
        <v/>
      </c>
    </row>
    <row r="1661" spans="1:4" x14ac:dyDescent="0.25">
      <c r="A1661" t="str">
        <f>IF(AND(trading_client_detail!$A1661&lt;&gt;"",ROUND(trading_client_detail!$G1661,0)&lt;&gt;0),IF(OR(LEFT(trading_client_detail!$F1661,3)="USD",RIGHT(trading_client_detail!$F1661,3)="USD",LEFT(trading_client_detail!$F1661,3)="EUR",RIGHT(trading_client_detail!$F1661,3)="EUR"),"",IF(NOT(ISERROR(VLOOKUP(trading_client_detail!$E1661,'asset_&amp;_open_positions'!$E:$M, 9, FALSE))),VLOOKUP(trading_client_detail!$E1661,'asset_&amp;_open_positions'!$E:$M, 9, FALSE),IF(NOT(ISERROR(VLOOKUP(trading_client_detail!$F1661,'asset_&amp;_open_positions'!$E:$M, 9, FALSE))),VLOOKUP(trading_client_detail!$F1661,'asset_&amp;_open_positions'!$E:$M, 9, FALSE),RIGHT(trading_client_detail!$F1661,LEN(trading_client_detail!$F1661)-1)))),"")</f>
        <v/>
      </c>
      <c r="B1661" t="str">
        <f>IF(AND(trading_client_detail!$A1661&lt;&gt;"",ROUND(trading_client_detail!$G1661,0)&lt;&gt;0),IF(OR(LEFT(trading_client_detail!$F1661,3)="USD",RIGHT(trading_client_detail!$F1661,3)="USD"),"",IF(NOT(ISERROR(VLOOKUP(trading_client_detail!$E1661,'asset_&amp;_open_positions'!$E:$M, 6, FALSE))),VLOOKUP(trading_client_detail!$E1661,'asset_&amp;_open_positions'!$E:$M, 6, FALSE),IF(NOT(ISERROR(VLOOKUP($A1661,'asset_&amp;_open_positions'!$E:$M, 6, FALSE))),VLOOKUP($A1661,'asset_&amp;_open_positions'!$E:$M, 6, FALSE),"ASSET"))),"")</f>
        <v/>
      </c>
      <c r="C1661" t="str">
        <f>IF(AND(trading_client_detail!$A1661&lt;&gt;"",ROUND(trading_client_detail!$G1661,0)&lt;&gt;0),IF(OR(LEFT(trading_client_detail!$F1661,3)="USD",RIGHT(trading_client_detail!$F1661,3)="USD"),"",IF(NOT(ISERROR(VLOOKUP(trading_client_detail!$E1661,'asset_&amp;_open_positions'!$E:$M, 6, FALSE))),VLOOKUP(trading_client_detail!$E1661,'asset_&amp;_open_positions'!$E:$M, 8, FALSE),IF(NOT(ISERROR(VLOOKUP($A1661,'asset_&amp;_open_positions'!$E:$M, 6, FALSE))),VLOOKUP($A1661,'asset_&amp;_open_positions'!$E:$M, 8, FALSE),1))),"")</f>
        <v/>
      </c>
      <c r="D1661" s="42" t="str">
        <f>IF(trading_client_detail!$A1661&lt;&gt;"",IF(OR(LEFT(trading_client_detail!$F1661,3)="USD",RIGHT(trading_client_detail!$F1661,3)="USD",LEFT(trading_client_detail!$F1661,3)="EUR",RIGHT(trading_client_detail!$F1661,3)="EUR"),"",trading_client_detail!$G1661),"")</f>
        <v/>
      </c>
    </row>
    <row r="1662" spans="1:4" x14ac:dyDescent="0.25">
      <c r="A1662" t="str">
        <f>IF(AND(trading_client_detail!$A1662&lt;&gt;"",ROUND(trading_client_detail!$G1662,0)&lt;&gt;0),IF(OR(LEFT(trading_client_detail!$F1662,3)="USD",RIGHT(trading_client_detail!$F1662,3)="USD",LEFT(trading_client_detail!$F1662,3)="EUR",RIGHT(trading_client_detail!$F1662,3)="EUR"),"",IF(NOT(ISERROR(VLOOKUP(trading_client_detail!$E1662,'asset_&amp;_open_positions'!$E:$M, 9, FALSE))),VLOOKUP(trading_client_detail!$E1662,'asset_&amp;_open_positions'!$E:$M, 9, FALSE),IF(NOT(ISERROR(VLOOKUP(trading_client_detail!$F1662,'asset_&amp;_open_positions'!$E:$M, 9, FALSE))),VLOOKUP(trading_client_detail!$F1662,'asset_&amp;_open_positions'!$E:$M, 9, FALSE),RIGHT(trading_client_detail!$F1662,LEN(trading_client_detail!$F1662)-1)))),"")</f>
        <v/>
      </c>
      <c r="B1662" t="str">
        <f>IF(AND(trading_client_detail!$A1662&lt;&gt;"",ROUND(trading_client_detail!$G1662,0)&lt;&gt;0),IF(OR(LEFT(trading_client_detail!$F1662,3)="USD",RIGHT(trading_client_detail!$F1662,3)="USD"),"",IF(NOT(ISERROR(VLOOKUP(trading_client_detail!$E1662,'asset_&amp;_open_positions'!$E:$M, 6, FALSE))),VLOOKUP(trading_client_detail!$E1662,'asset_&amp;_open_positions'!$E:$M, 6, FALSE),IF(NOT(ISERROR(VLOOKUP($A1662,'asset_&amp;_open_positions'!$E:$M, 6, FALSE))),VLOOKUP($A1662,'asset_&amp;_open_positions'!$E:$M, 6, FALSE),"ASSET"))),"")</f>
        <v/>
      </c>
      <c r="C1662" t="str">
        <f>IF(AND(trading_client_detail!$A1662&lt;&gt;"",ROUND(trading_client_detail!$G1662,0)&lt;&gt;0),IF(OR(LEFT(trading_client_detail!$F1662,3)="USD",RIGHT(trading_client_detail!$F1662,3)="USD"),"",IF(NOT(ISERROR(VLOOKUP(trading_client_detail!$E1662,'asset_&amp;_open_positions'!$E:$M, 6, FALSE))),VLOOKUP(trading_client_detail!$E1662,'asset_&amp;_open_positions'!$E:$M, 8, FALSE),IF(NOT(ISERROR(VLOOKUP($A1662,'asset_&amp;_open_positions'!$E:$M, 6, FALSE))),VLOOKUP($A1662,'asset_&amp;_open_positions'!$E:$M, 8, FALSE),1))),"")</f>
        <v/>
      </c>
      <c r="D1662" s="42" t="str">
        <f>IF(trading_client_detail!$A1662&lt;&gt;"",IF(OR(LEFT(trading_client_detail!$F1662,3)="USD",RIGHT(trading_client_detail!$F1662,3)="USD",LEFT(trading_client_detail!$F1662,3)="EUR",RIGHT(trading_client_detail!$F1662,3)="EUR"),"",trading_client_detail!$G1662),"")</f>
        <v/>
      </c>
    </row>
    <row r="1663" spans="1:4" x14ac:dyDescent="0.25">
      <c r="A1663" t="str">
        <f>IF(AND(trading_client_detail!$A1663&lt;&gt;"",ROUND(trading_client_detail!$G1663,0)&lt;&gt;0),IF(OR(LEFT(trading_client_detail!$F1663,3)="USD",RIGHT(trading_client_detail!$F1663,3)="USD",LEFT(trading_client_detail!$F1663,3)="EUR",RIGHT(trading_client_detail!$F1663,3)="EUR"),"",IF(NOT(ISERROR(VLOOKUP(trading_client_detail!$E1663,'asset_&amp;_open_positions'!$E:$M, 9, FALSE))),VLOOKUP(trading_client_detail!$E1663,'asset_&amp;_open_positions'!$E:$M, 9, FALSE),IF(NOT(ISERROR(VLOOKUP(trading_client_detail!$F1663,'asset_&amp;_open_positions'!$E:$M, 9, FALSE))),VLOOKUP(trading_client_detail!$F1663,'asset_&amp;_open_positions'!$E:$M, 9, FALSE),RIGHT(trading_client_detail!$F1663,LEN(trading_client_detail!$F1663)-1)))),"")</f>
        <v/>
      </c>
      <c r="B1663" t="str">
        <f>IF(AND(trading_client_detail!$A1663&lt;&gt;"",ROUND(trading_client_detail!$G1663,0)&lt;&gt;0),IF(OR(LEFT(trading_client_detail!$F1663,3)="USD",RIGHT(trading_client_detail!$F1663,3)="USD"),"",IF(NOT(ISERROR(VLOOKUP(trading_client_detail!$E1663,'asset_&amp;_open_positions'!$E:$M, 6, FALSE))),VLOOKUP(trading_client_detail!$E1663,'asset_&amp;_open_positions'!$E:$M, 6, FALSE),IF(NOT(ISERROR(VLOOKUP($A1663,'asset_&amp;_open_positions'!$E:$M, 6, FALSE))),VLOOKUP($A1663,'asset_&amp;_open_positions'!$E:$M, 6, FALSE),"ASSET"))),"")</f>
        <v/>
      </c>
      <c r="C1663" t="str">
        <f>IF(AND(trading_client_detail!$A1663&lt;&gt;"",ROUND(trading_client_detail!$G1663,0)&lt;&gt;0),IF(OR(LEFT(trading_client_detail!$F1663,3)="USD",RIGHT(trading_client_detail!$F1663,3)="USD"),"",IF(NOT(ISERROR(VLOOKUP(trading_client_detail!$E1663,'asset_&amp;_open_positions'!$E:$M, 6, FALSE))),VLOOKUP(trading_client_detail!$E1663,'asset_&amp;_open_positions'!$E:$M, 8, FALSE),IF(NOT(ISERROR(VLOOKUP($A1663,'asset_&amp;_open_positions'!$E:$M, 6, FALSE))),VLOOKUP($A1663,'asset_&amp;_open_positions'!$E:$M, 8, FALSE),1))),"")</f>
        <v/>
      </c>
      <c r="D1663" s="42" t="str">
        <f>IF(trading_client_detail!$A1663&lt;&gt;"",IF(OR(LEFT(trading_client_detail!$F1663,3)="USD",RIGHT(trading_client_detail!$F1663,3)="USD",LEFT(trading_client_detail!$F1663,3)="EUR",RIGHT(trading_client_detail!$F1663,3)="EUR"),"",trading_client_detail!$G1663),"")</f>
        <v/>
      </c>
    </row>
    <row r="1664" spans="1:4" x14ac:dyDescent="0.25">
      <c r="A1664" t="str">
        <f>IF(AND(trading_client_detail!$A1664&lt;&gt;"",ROUND(trading_client_detail!$G1664,0)&lt;&gt;0),IF(OR(LEFT(trading_client_detail!$F1664,3)="USD",RIGHT(trading_client_detail!$F1664,3)="USD",LEFT(trading_client_detail!$F1664,3)="EUR",RIGHT(trading_client_detail!$F1664,3)="EUR"),"",IF(NOT(ISERROR(VLOOKUP(trading_client_detail!$E1664,'asset_&amp;_open_positions'!$E:$M, 9, FALSE))),VLOOKUP(trading_client_detail!$E1664,'asset_&amp;_open_positions'!$E:$M, 9, FALSE),IF(NOT(ISERROR(VLOOKUP(trading_client_detail!$F1664,'asset_&amp;_open_positions'!$E:$M, 9, FALSE))),VLOOKUP(trading_client_detail!$F1664,'asset_&amp;_open_positions'!$E:$M, 9, FALSE),RIGHT(trading_client_detail!$F1664,LEN(trading_client_detail!$F1664)-1)))),"")</f>
        <v/>
      </c>
      <c r="B1664" t="str">
        <f>IF(AND(trading_client_detail!$A1664&lt;&gt;"",ROUND(trading_client_detail!$G1664,0)&lt;&gt;0),IF(OR(LEFT(trading_client_detail!$F1664,3)="USD",RIGHT(trading_client_detail!$F1664,3)="USD"),"",IF(NOT(ISERROR(VLOOKUP(trading_client_detail!$E1664,'asset_&amp;_open_positions'!$E:$M, 6, FALSE))),VLOOKUP(trading_client_detail!$E1664,'asset_&amp;_open_positions'!$E:$M, 6, FALSE),IF(NOT(ISERROR(VLOOKUP($A1664,'asset_&amp;_open_positions'!$E:$M, 6, FALSE))),VLOOKUP($A1664,'asset_&amp;_open_positions'!$E:$M, 6, FALSE),"ASSET"))),"")</f>
        <v/>
      </c>
      <c r="C1664" t="str">
        <f>IF(AND(trading_client_detail!$A1664&lt;&gt;"",ROUND(trading_client_detail!$G1664,0)&lt;&gt;0),IF(OR(LEFT(trading_client_detail!$F1664,3)="USD",RIGHT(trading_client_detail!$F1664,3)="USD"),"",IF(NOT(ISERROR(VLOOKUP(trading_client_detail!$E1664,'asset_&amp;_open_positions'!$E:$M, 6, FALSE))),VLOOKUP(trading_client_detail!$E1664,'asset_&amp;_open_positions'!$E:$M, 8, FALSE),IF(NOT(ISERROR(VLOOKUP($A1664,'asset_&amp;_open_positions'!$E:$M, 6, FALSE))),VLOOKUP($A1664,'asset_&amp;_open_positions'!$E:$M, 8, FALSE),1))),"")</f>
        <v/>
      </c>
      <c r="D1664" s="42" t="str">
        <f>IF(trading_client_detail!$A1664&lt;&gt;"",IF(OR(LEFT(trading_client_detail!$F1664,3)="USD",RIGHT(trading_client_detail!$F1664,3)="USD",LEFT(trading_client_detail!$F1664,3)="EUR",RIGHT(trading_client_detail!$F1664,3)="EUR"),"",trading_client_detail!$G1664),"")</f>
        <v/>
      </c>
    </row>
    <row r="1665" spans="1:4" x14ac:dyDescent="0.25">
      <c r="A1665" t="str">
        <f>IF(AND(trading_client_detail!$A1665&lt;&gt;"",ROUND(trading_client_detail!$G1665,0)&lt;&gt;0),IF(OR(LEFT(trading_client_detail!$F1665,3)="USD",RIGHT(trading_client_detail!$F1665,3)="USD",LEFT(trading_client_detail!$F1665,3)="EUR",RIGHT(trading_client_detail!$F1665,3)="EUR"),"",IF(NOT(ISERROR(VLOOKUP(trading_client_detail!$E1665,'asset_&amp;_open_positions'!$E:$M, 9, FALSE))),VLOOKUP(trading_client_detail!$E1665,'asset_&amp;_open_positions'!$E:$M, 9, FALSE),IF(NOT(ISERROR(VLOOKUP(trading_client_detail!$F1665,'asset_&amp;_open_positions'!$E:$M, 9, FALSE))),VLOOKUP(trading_client_detail!$F1665,'asset_&amp;_open_positions'!$E:$M, 9, FALSE),RIGHT(trading_client_detail!$F1665,LEN(trading_client_detail!$F1665)-1)))),"")</f>
        <v/>
      </c>
      <c r="B1665" t="str">
        <f>IF(AND(trading_client_detail!$A1665&lt;&gt;"",ROUND(trading_client_detail!$G1665,0)&lt;&gt;0),IF(OR(LEFT(trading_client_detail!$F1665,3)="USD",RIGHT(trading_client_detail!$F1665,3)="USD"),"",IF(NOT(ISERROR(VLOOKUP(trading_client_detail!$E1665,'asset_&amp;_open_positions'!$E:$M, 6, FALSE))),VLOOKUP(trading_client_detail!$E1665,'asset_&amp;_open_positions'!$E:$M, 6, FALSE),IF(NOT(ISERROR(VLOOKUP($A1665,'asset_&amp;_open_positions'!$E:$M, 6, FALSE))),VLOOKUP($A1665,'asset_&amp;_open_positions'!$E:$M, 6, FALSE),"ASSET"))),"")</f>
        <v/>
      </c>
      <c r="C1665" t="str">
        <f>IF(AND(trading_client_detail!$A1665&lt;&gt;"",ROUND(trading_client_detail!$G1665,0)&lt;&gt;0),IF(OR(LEFT(trading_client_detail!$F1665,3)="USD",RIGHT(trading_client_detail!$F1665,3)="USD"),"",IF(NOT(ISERROR(VLOOKUP(trading_client_detail!$E1665,'asset_&amp;_open_positions'!$E:$M, 6, FALSE))),VLOOKUP(trading_client_detail!$E1665,'asset_&amp;_open_positions'!$E:$M, 8, FALSE),IF(NOT(ISERROR(VLOOKUP($A1665,'asset_&amp;_open_positions'!$E:$M, 6, FALSE))),VLOOKUP($A1665,'asset_&amp;_open_positions'!$E:$M, 8, FALSE),1))),"")</f>
        <v/>
      </c>
      <c r="D1665" s="42" t="str">
        <f>IF(trading_client_detail!$A1665&lt;&gt;"",IF(OR(LEFT(trading_client_detail!$F1665,3)="USD",RIGHT(trading_client_detail!$F1665,3)="USD",LEFT(trading_client_detail!$F1665,3)="EUR",RIGHT(trading_client_detail!$F1665,3)="EUR"),"",trading_client_detail!$G1665),"")</f>
        <v/>
      </c>
    </row>
    <row r="1666" spans="1:4" x14ac:dyDescent="0.25">
      <c r="A1666" t="str">
        <f>IF(AND(trading_client_detail!$A1666&lt;&gt;"",ROUND(trading_client_detail!$G1666,0)&lt;&gt;0),IF(OR(LEFT(trading_client_detail!$F1666,3)="USD",RIGHT(trading_client_detail!$F1666,3)="USD",LEFT(trading_client_detail!$F1666,3)="EUR",RIGHT(trading_client_detail!$F1666,3)="EUR"),"",IF(NOT(ISERROR(VLOOKUP(trading_client_detail!$E1666,'asset_&amp;_open_positions'!$E:$M, 9, FALSE))),VLOOKUP(trading_client_detail!$E1666,'asset_&amp;_open_positions'!$E:$M, 9, FALSE),IF(NOT(ISERROR(VLOOKUP(trading_client_detail!$F1666,'asset_&amp;_open_positions'!$E:$M, 9, FALSE))),VLOOKUP(trading_client_detail!$F1666,'asset_&amp;_open_positions'!$E:$M, 9, FALSE),RIGHT(trading_client_detail!$F1666,LEN(trading_client_detail!$F1666)-1)))),"")</f>
        <v/>
      </c>
      <c r="B1666" t="str">
        <f>IF(AND(trading_client_detail!$A1666&lt;&gt;"",ROUND(trading_client_detail!$G1666,0)&lt;&gt;0),IF(OR(LEFT(trading_client_detail!$F1666,3)="USD",RIGHT(trading_client_detail!$F1666,3)="USD"),"",IF(NOT(ISERROR(VLOOKUP(trading_client_detail!$E1666,'asset_&amp;_open_positions'!$E:$M, 6, FALSE))),VLOOKUP(trading_client_detail!$E1666,'asset_&amp;_open_positions'!$E:$M, 6, FALSE),IF(NOT(ISERROR(VLOOKUP($A1666,'asset_&amp;_open_positions'!$E:$M, 6, FALSE))),VLOOKUP($A1666,'asset_&amp;_open_positions'!$E:$M, 6, FALSE),"ASSET"))),"")</f>
        <v/>
      </c>
      <c r="C1666" t="str">
        <f>IF(AND(trading_client_detail!$A1666&lt;&gt;"",ROUND(trading_client_detail!$G1666,0)&lt;&gt;0),IF(OR(LEFT(trading_client_detail!$F1666,3)="USD",RIGHT(trading_client_detail!$F1666,3)="USD"),"",IF(NOT(ISERROR(VLOOKUP(trading_client_detail!$E1666,'asset_&amp;_open_positions'!$E:$M, 6, FALSE))),VLOOKUP(trading_client_detail!$E1666,'asset_&amp;_open_positions'!$E:$M, 8, FALSE),IF(NOT(ISERROR(VLOOKUP($A1666,'asset_&amp;_open_positions'!$E:$M, 6, FALSE))),VLOOKUP($A1666,'asset_&amp;_open_positions'!$E:$M, 8, FALSE),1))),"")</f>
        <v/>
      </c>
      <c r="D1666" s="42" t="str">
        <f>IF(trading_client_detail!$A1666&lt;&gt;"",IF(OR(LEFT(trading_client_detail!$F1666,3)="USD",RIGHT(trading_client_detail!$F1666,3)="USD",LEFT(trading_client_detail!$F1666,3)="EUR",RIGHT(trading_client_detail!$F1666,3)="EUR"),"",trading_client_detail!$G1666),"")</f>
        <v/>
      </c>
    </row>
    <row r="1667" spans="1:4" x14ac:dyDescent="0.25">
      <c r="A1667" t="str">
        <f>IF(AND(trading_client_detail!$A1667&lt;&gt;"",ROUND(trading_client_detail!$G1667,0)&lt;&gt;0),IF(OR(LEFT(trading_client_detail!$F1667,3)="USD",RIGHT(trading_client_detail!$F1667,3)="USD",LEFT(trading_client_detail!$F1667,3)="EUR",RIGHT(trading_client_detail!$F1667,3)="EUR"),"",IF(NOT(ISERROR(VLOOKUP(trading_client_detail!$E1667,'asset_&amp;_open_positions'!$E:$M, 9, FALSE))),VLOOKUP(trading_client_detail!$E1667,'asset_&amp;_open_positions'!$E:$M, 9, FALSE),IF(NOT(ISERROR(VLOOKUP(trading_client_detail!$F1667,'asset_&amp;_open_positions'!$E:$M, 9, FALSE))),VLOOKUP(trading_client_detail!$F1667,'asset_&amp;_open_positions'!$E:$M, 9, FALSE),RIGHT(trading_client_detail!$F1667,LEN(trading_client_detail!$F1667)-1)))),"")</f>
        <v/>
      </c>
      <c r="B1667" t="str">
        <f>IF(AND(trading_client_detail!$A1667&lt;&gt;"",ROUND(trading_client_detail!$G1667,0)&lt;&gt;0),IF(OR(LEFT(trading_client_detail!$F1667,3)="USD",RIGHT(trading_client_detail!$F1667,3)="USD"),"",IF(NOT(ISERROR(VLOOKUP(trading_client_detail!$E1667,'asset_&amp;_open_positions'!$E:$M, 6, FALSE))),VLOOKUP(trading_client_detail!$E1667,'asset_&amp;_open_positions'!$E:$M, 6, FALSE),IF(NOT(ISERROR(VLOOKUP($A1667,'asset_&amp;_open_positions'!$E:$M, 6, FALSE))),VLOOKUP($A1667,'asset_&amp;_open_positions'!$E:$M, 6, FALSE),"ASSET"))),"")</f>
        <v/>
      </c>
      <c r="C1667" t="str">
        <f>IF(AND(trading_client_detail!$A1667&lt;&gt;"",ROUND(trading_client_detail!$G1667,0)&lt;&gt;0),IF(OR(LEFT(trading_client_detail!$F1667,3)="USD",RIGHT(trading_client_detail!$F1667,3)="USD"),"",IF(NOT(ISERROR(VLOOKUP(trading_client_detail!$E1667,'asset_&amp;_open_positions'!$E:$M, 6, FALSE))),VLOOKUP(trading_client_detail!$E1667,'asset_&amp;_open_positions'!$E:$M, 8, FALSE),IF(NOT(ISERROR(VLOOKUP($A1667,'asset_&amp;_open_positions'!$E:$M, 6, FALSE))),VLOOKUP($A1667,'asset_&amp;_open_positions'!$E:$M, 8, FALSE),1))),"")</f>
        <v/>
      </c>
      <c r="D1667" s="42" t="str">
        <f>IF(trading_client_detail!$A1667&lt;&gt;"",IF(OR(LEFT(trading_client_detail!$F1667,3)="USD",RIGHT(trading_client_detail!$F1667,3)="USD",LEFT(trading_client_detail!$F1667,3)="EUR",RIGHT(trading_client_detail!$F1667,3)="EUR"),"",trading_client_detail!$G1667),"")</f>
        <v/>
      </c>
    </row>
    <row r="1668" spans="1:4" x14ac:dyDescent="0.25">
      <c r="A1668" t="str">
        <f>IF(AND(trading_client_detail!$A1668&lt;&gt;"",ROUND(trading_client_detail!$G1668,0)&lt;&gt;0),IF(OR(LEFT(trading_client_detail!$F1668,3)="USD",RIGHT(trading_client_detail!$F1668,3)="USD",LEFT(trading_client_detail!$F1668,3)="EUR",RIGHT(trading_client_detail!$F1668,3)="EUR"),"",IF(NOT(ISERROR(VLOOKUP(trading_client_detail!$E1668,'asset_&amp;_open_positions'!$E:$M, 9, FALSE))),VLOOKUP(trading_client_detail!$E1668,'asset_&amp;_open_positions'!$E:$M, 9, FALSE),IF(NOT(ISERROR(VLOOKUP(trading_client_detail!$F1668,'asset_&amp;_open_positions'!$E:$M, 9, FALSE))),VLOOKUP(trading_client_detail!$F1668,'asset_&amp;_open_positions'!$E:$M, 9, FALSE),RIGHT(trading_client_detail!$F1668,LEN(trading_client_detail!$F1668)-1)))),"")</f>
        <v/>
      </c>
      <c r="B1668" t="str">
        <f>IF(AND(trading_client_detail!$A1668&lt;&gt;"",ROUND(trading_client_detail!$G1668,0)&lt;&gt;0),IF(OR(LEFT(trading_client_detail!$F1668,3)="USD",RIGHT(trading_client_detail!$F1668,3)="USD"),"",IF(NOT(ISERROR(VLOOKUP(trading_client_detail!$E1668,'asset_&amp;_open_positions'!$E:$M, 6, FALSE))),VLOOKUP(trading_client_detail!$E1668,'asset_&amp;_open_positions'!$E:$M, 6, FALSE),IF(NOT(ISERROR(VLOOKUP($A1668,'asset_&amp;_open_positions'!$E:$M, 6, FALSE))),VLOOKUP($A1668,'asset_&amp;_open_positions'!$E:$M, 6, FALSE),"ASSET"))),"")</f>
        <v/>
      </c>
      <c r="C1668" t="str">
        <f>IF(AND(trading_client_detail!$A1668&lt;&gt;"",ROUND(trading_client_detail!$G1668,0)&lt;&gt;0),IF(OR(LEFT(trading_client_detail!$F1668,3)="USD",RIGHT(trading_client_detail!$F1668,3)="USD"),"",IF(NOT(ISERROR(VLOOKUP(trading_client_detail!$E1668,'asset_&amp;_open_positions'!$E:$M, 6, FALSE))),VLOOKUP(trading_client_detail!$E1668,'asset_&amp;_open_positions'!$E:$M, 8, FALSE),IF(NOT(ISERROR(VLOOKUP($A1668,'asset_&amp;_open_positions'!$E:$M, 6, FALSE))),VLOOKUP($A1668,'asset_&amp;_open_positions'!$E:$M, 8, FALSE),1))),"")</f>
        <v/>
      </c>
      <c r="D1668" s="42" t="str">
        <f>IF(trading_client_detail!$A1668&lt;&gt;"",IF(OR(LEFT(trading_client_detail!$F1668,3)="USD",RIGHT(trading_client_detail!$F1668,3)="USD",LEFT(trading_client_detail!$F1668,3)="EUR",RIGHT(trading_client_detail!$F1668,3)="EUR"),"",trading_client_detail!$G1668),"")</f>
        <v/>
      </c>
    </row>
    <row r="1669" spans="1:4" x14ac:dyDescent="0.25">
      <c r="A1669" t="str">
        <f>IF(AND(trading_client_detail!$A1669&lt;&gt;"",ROUND(trading_client_detail!$G1669,0)&lt;&gt;0),IF(OR(LEFT(trading_client_detail!$F1669,3)="USD",RIGHT(trading_client_detail!$F1669,3)="USD",LEFT(trading_client_detail!$F1669,3)="EUR",RIGHT(trading_client_detail!$F1669,3)="EUR"),"",IF(NOT(ISERROR(VLOOKUP(trading_client_detail!$E1669,'asset_&amp;_open_positions'!$E:$M, 9, FALSE))),VLOOKUP(trading_client_detail!$E1669,'asset_&amp;_open_positions'!$E:$M, 9, FALSE),IF(NOT(ISERROR(VLOOKUP(trading_client_detail!$F1669,'asset_&amp;_open_positions'!$E:$M, 9, FALSE))),VLOOKUP(trading_client_detail!$F1669,'asset_&amp;_open_positions'!$E:$M, 9, FALSE),RIGHT(trading_client_detail!$F1669,LEN(trading_client_detail!$F1669)-1)))),"")</f>
        <v/>
      </c>
      <c r="B1669" t="str">
        <f>IF(AND(trading_client_detail!$A1669&lt;&gt;"",ROUND(trading_client_detail!$G1669,0)&lt;&gt;0),IF(OR(LEFT(trading_client_detail!$F1669,3)="USD",RIGHT(trading_client_detail!$F1669,3)="USD"),"",IF(NOT(ISERROR(VLOOKUP(trading_client_detail!$E1669,'asset_&amp;_open_positions'!$E:$M, 6, FALSE))),VLOOKUP(trading_client_detail!$E1669,'asset_&amp;_open_positions'!$E:$M, 6, FALSE),IF(NOT(ISERROR(VLOOKUP($A1669,'asset_&amp;_open_positions'!$E:$M, 6, FALSE))),VLOOKUP($A1669,'asset_&amp;_open_positions'!$E:$M, 6, FALSE),"ASSET"))),"")</f>
        <v/>
      </c>
      <c r="C1669" t="str">
        <f>IF(AND(trading_client_detail!$A1669&lt;&gt;"",ROUND(trading_client_detail!$G1669,0)&lt;&gt;0),IF(OR(LEFT(trading_client_detail!$F1669,3)="USD",RIGHT(trading_client_detail!$F1669,3)="USD"),"",IF(NOT(ISERROR(VLOOKUP(trading_client_detail!$E1669,'asset_&amp;_open_positions'!$E:$M, 6, FALSE))),VLOOKUP(trading_client_detail!$E1669,'asset_&amp;_open_positions'!$E:$M, 8, FALSE),IF(NOT(ISERROR(VLOOKUP($A1669,'asset_&amp;_open_positions'!$E:$M, 6, FALSE))),VLOOKUP($A1669,'asset_&amp;_open_positions'!$E:$M, 8, FALSE),1))),"")</f>
        <v/>
      </c>
      <c r="D1669" s="42" t="str">
        <f>IF(trading_client_detail!$A1669&lt;&gt;"",IF(OR(LEFT(trading_client_detail!$F1669,3)="USD",RIGHT(trading_client_detail!$F1669,3)="USD",LEFT(trading_client_detail!$F1669,3)="EUR",RIGHT(trading_client_detail!$F1669,3)="EUR"),"",trading_client_detail!$G1669),"")</f>
        <v/>
      </c>
    </row>
    <row r="1670" spans="1:4" x14ac:dyDescent="0.25">
      <c r="A1670" t="str">
        <f>IF(AND(trading_client_detail!$A1670&lt;&gt;"",ROUND(trading_client_detail!$G1670,0)&lt;&gt;0),IF(OR(LEFT(trading_client_detail!$F1670,3)="USD",RIGHT(trading_client_detail!$F1670,3)="USD",LEFT(trading_client_detail!$F1670,3)="EUR",RIGHT(trading_client_detail!$F1670,3)="EUR"),"",IF(NOT(ISERROR(VLOOKUP(trading_client_detail!$E1670,'asset_&amp;_open_positions'!$E:$M, 9, FALSE))),VLOOKUP(trading_client_detail!$E1670,'asset_&amp;_open_positions'!$E:$M, 9, FALSE),IF(NOT(ISERROR(VLOOKUP(trading_client_detail!$F1670,'asset_&amp;_open_positions'!$E:$M, 9, FALSE))),VLOOKUP(trading_client_detail!$F1670,'asset_&amp;_open_positions'!$E:$M, 9, FALSE),RIGHT(trading_client_detail!$F1670,LEN(trading_client_detail!$F1670)-1)))),"")</f>
        <v/>
      </c>
      <c r="B1670" t="str">
        <f>IF(AND(trading_client_detail!$A1670&lt;&gt;"",ROUND(trading_client_detail!$G1670,0)&lt;&gt;0),IF(OR(LEFT(trading_client_detail!$F1670,3)="USD",RIGHT(trading_client_detail!$F1670,3)="USD"),"",IF(NOT(ISERROR(VLOOKUP(trading_client_detail!$E1670,'asset_&amp;_open_positions'!$E:$M, 6, FALSE))),VLOOKUP(trading_client_detail!$E1670,'asset_&amp;_open_positions'!$E:$M, 6, FALSE),IF(NOT(ISERROR(VLOOKUP($A1670,'asset_&amp;_open_positions'!$E:$M, 6, FALSE))),VLOOKUP($A1670,'asset_&amp;_open_positions'!$E:$M, 6, FALSE),"ASSET"))),"")</f>
        <v/>
      </c>
      <c r="C1670" t="str">
        <f>IF(AND(trading_client_detail!$A1670&lt;&gt;"",ROUND(trading_client_detail!$G1670,0)&lt;&gt;0),IF(OR(LEFT(trading_client_detail!$F1670,3)="USD",RIGHT(trading_client_detail!$F1670,3)="USD"),"",IF(NOT(ISERROR(VLOOKUP(trading_client_detail!$E1670,'asset_&amp;_open_positions'!$E:$M, 6, FALSE))),VLOOKUP(trading_client_detail!$E1670,'asset_&amp;_open_positions'!$E:$M, 8, FALSE),IF(NOT(ISERROR(VLOOKUP($A1670,'asset_&amp;_open_positions'!$E:$M, 6, FALSE))),VLOOKUP($A1670,'asset_&amp;_open_positions'!$E:$M, 8, FALSE),1))),"")</f>
        <v/>
      </c>
      <c r="D1670" s="42" t="str">
        <f>IF(trading_client_detail!$A1670&lt;&gt;"",IF(OR(LEFT(trading_client_detail!$F1670,3)="USD",RIGHT(trading_client_detail!$F1670,3)="USD",LEFT(trading_client_detail!$F1670,3)="EUR",RIGHT(trading_client_detail!$F1670,3)="EUR"),"",trading_client_detail!$G1670),"")</f>
        <v/>
      </c>
    </row>
    <row r="1671" spans="1:4" x14ac:dyDescent="0.25">
      <c r="A1671" t="str">
        <f>IF(AND(trading_client_detail!$A1671&lt;&gt;"",ROUND(trading_client_detail!$G1671,0)&lt;&gt;0),IF(OR(LEFT(trading_client_detail!$F1671,3)="USD",RIGHT(trading_client_detail!$F1671,3)="USD",LEFT(trading_client_detail!$F1671,3)="EUR",RIGHT(trading_client_detail!$F1671,3)="EUR"),"",IF(NOT(ISERROR(VLOOKUP(trading_client_detail!$E1671,'asset_&amp;_open_positions'!$E:$M, 9, FALSE))),VLOOKUP(trading_client_detail!$E1671,'asset_&amp;_open_positions'!$E:$M, 9, FALSE),IF(NOT(ISERROR(VLOOKUP(trading_client_detail!$F1671,'asset_&amp;_open_positions'!$E:$M, 9, FALSE))),VLOOKUP(trading_client_detail!$F1671,'asset_&amp;_open_positions'!$E:$M, 9, FALSE),RIGHT(trading_client_detail!$F1671,LEN(trading_client_detail!$F1671)-1)))),"")</f>
        <v/>
      </c>
      <c r="B1671" t="str">
        <f>IF(AND(trading_client_detail!$A1671&lt;&gt;"",ROUND(trading_client_detail!$G1671,0)&lt;&gt;0),IF(OR(LEFT(trading_client_detail!$F1671,3)="USD",RIGHT(trading_client_detail!$F1671,3)="USD"),"",IF(NOT(ISERROR(VLOOKUP(trading_client_detail!$E1671,'asset_&amp;_open_positions'!$E:$M, 6, FALSE))),VLOOKUP(trading_client_detail!$E1671,'asset_&amp;_open_positions'!$E:$M, 6, FALSE),IF(NOT(ISERROR(VLOOKUP($A1671,'asset_&amp;_open_positions'!$E:$M, 6, FALSE))),VLOOKUP($A1671,'asset_&amp;_open_positions'!$E:$M, 6, FALSE),"ASSET"))),"")</f>
        <v/>
      </c>
      <c r="C1671" t="str">
        <f>IF(AND(trading_client_detail!$A1671&lt;&gt;"",ROUND(trading_client_detail!$G1671,0)&lt;&gt;0),IF(OR(LEFT(trading_client_detail!$F1671,3)="USD",RIGHT(trading_client_detail!$F1671,3)="USD"),"",IF(NOT(ISERROR(VLOOKUP(trading_client_detail!$E1671,'asset_&amp;_open_positions'!$E:$M, 6, FALSE))),VLOOKUP(trading_client_detail!$E1671,'asset_&amp;_open_positions'!$E:$M, 8, FALSE),IF(NOT(ISERROR(VLOOKUP($A1671,'asset_&amp;_open_positions'!$E:$M, 6, FALSE))),VLOOKUP($A1671,'asset_&amp;_open_positions'!$E:$M, 8, FALSE),1))),"")</f>
        <v/>
      </c>
      <c r="D1671" s="42" t="str">
        <f>IF(trading_client_detail!$A1671&lt;&gt;"",IF(OR(LEFT(trading_client_detail!$F1671,3)="USD",RIGHT(trading_client_detail!$F1671,3)="USD",LEFT(trading_client_detail!$F1671,3)="EUR",RIGHT(trading_client_detail!$F1671,3)="EUR"),"",trading_client_detail!$G1671),"")</f>
        <v/>
      </c>
    </row>
    <row r="1672" spans="1:4" x14ac:dyDescent="0.25">
      <c r="A1672" t="str">
        <f>IF(AND(trading_client_detail!$A1672&lt;&gt;"",ROUND(trading_client_detail!$G1672,0)&lt;&gt;0),IF(OR(LEFT(trading_client_detail!$F1672,3)="USD",RIGHT(trading_client_detail!$F1672,3)="USD",LEFT(trading_client_detail!$F1672,3)="EUR",RIGHT(trading_client_detail!$F1672,3)="EUR"),"",IF(NOT(ISERROR(VLOOKUP(trading_client_detail!$E1672,'asset_&amp;_open_positions'!$E:$M, 9, FALSE))),VLOOKUP(trading_client_detail!$E1672,'asset_&amp;_open_positions'!$E:$M, 9, FALSE),IF(NOT(ISERROR(VLOOKUP(trading_client_detail!$F1672,'asset_&amp;_open_positions'!$E:$M, 9, FALSE))),VLOOKUP(trading_client_detail!$F1672,'asset_&amp;_open_positions'!$E:$M, 9, FALSE),RIGHT(trading_client_detail!$F1672,LEN(trading_client_detail!$F1672)-1)))),"")</f>
        <v/>
      </c>
      <c r="B1672" t="str">
        <f>IF(AND(trading_client_detail!$A1672&lt;&gt;"",ROUND(trading_client_detail!$G1672,0)&lt;&gt;0),IF(OR(LEFT(trading_client_detail!$F1672,3)="USD",RIGHT(trading_client_detail!$F1672,3)="USD"),"",IF(NOT(ISERROR(VLOOKUP(trading_client_detail!$E1672,'asset_&amp;_open_positions'!$E:$M, 6, FALSE))),VLOOKUP(trading_client_detail!$E1672,'asset_&amp;_open_positions'!$E:$M, 6, FALSE),IF(NOT(ISERROR(VLOOKUP($A1672,'asset_&amp;_open_positions'!$E:$M, 6, FALSE))),VLOOKUP($A1672,'asset_&amp;_open_positions'!$E:$M, 6, FALSE),"ASSET"))),"")</f>
        <v/>
      </c>
      <c r="C1672" t="str">
        <f>IF(AND(trading_client_detail!$A1672&lt;&gt;"",ROUND(trading_client_detail!$G1672,0)&lt;&gt;0),IF(OR(LEFT(trading_client_detail!$F1672,3)="USD",RIGHT(trading_client_detail!$F1672,3)="USD"),"",IF(NOT(ISERROR(VLOOKUP(trading_client_detail!$E1672,'asset_&amp;_open_positions'!$E:$M, 6, FALSE))),VLOOKUP(trading_client_detail!$E1672,'asset_&amp;_open_positions'!$E:$M, 8, FALSE),IF(NOT(ISERROR(VLOOKUP($A1672,'asset_&amp;_open_positions'!$E:$M, 6, FALSE))),VLOOKUP($A1672,'asset_&amp;_open_positions'!$E:$M, 8, FALSE),1))),"")</f>
        <v/>
      </c>
      <c r="D1672" s="42" t="str">
        <f>IF(trading_client_detail!$A1672&lt;&gt;"",IF(OR(LEFT(trading_client_detail!$F1672,3)="USD",RIGHT(trading_client_detail!$F1672,3)="USD",LEFT(trading_client_detail!$F1672,3)="EUR",RIGHT(trading_client_detail!$F1672,3)="EUR"),"",trading_client_detail!$G1672),"")</f>
        <v/>
      </c>
    </row>
    <row r="1673" spans="1:4" x14ac:dyDescent="0.25">
      <c r="A1673" t="str">
        <f>IF(AND(trading_client_detail!$A1673&lt;&gt;"",ROUND(trading_client_detail!$G1673,0)&lt;&gt;0),IF(OR(LEFT(trading_client_detail!$F1673,3)="USD",RIGHT(trading_client_detail!$F1673,3)="USD",LEFT(trading_client_detail!$F1673,3)="EUR",RIGHT(trading_client_detail!$F1673,3)="EUR"),"",IF(NOT(ISERROR(VLOOKUP(trading_client_detail!$E1673,'asset_&amp;_open_positions'!$E:$M, 9, FALSE))),VLOOKUP(trading_client_detail!$E1673,'asset_&amp;_open_positions'!$E:$M, 9, FALSE),IF(NOT(ISERROR(VLOOKUP(trading_client_detail!$F1673,'asset_&amp;_open_positions'!$E:$M, 9, FALSE))),VLOOKUP(trading_client_detail!$F1673,'asset_&amp;_open_positions'!$E:$M, 9, FALSE),RIGHT(trading_client_detail!$F1673,LEN(trading_client_detail!$F1673)-1)))),"")</f>
        <v/>
      </c>
      <c r="B1673" t="str">
        <f>IF(AND(trading_client_detail!$A1673&lt;&gt;"",ROUND(trading_client_detail!$G1673,0)&lt;&gt;0),IF(OR(LEFT(trading_client_detail!$F1673,3)="USD",RIGHT(trading_client_detail!$F1673,3)="USD"),"",IF(NOT(ISERROR(VLOOKUP(trading_client_detail!$E1673,'asset_&amp;_open_positions'!$E:$M, 6, FALSE))),VLOOKUP(trading_client_detail!$E1673,'asset_&amp;_open_positions'!$E:$M, 6, FALSE),IF(NOT(ISERROR(VLOOKUP($A1673,'asset_&amp;_open_positions'!$E:$M, 6, FALSE))),VLOOKUP($A1673,'asset_&amp;_open_positions'!$E:$M, 6, FALSE),"ASSET"))),"")</f>
        <v/>
      </c>
      <c r="C1673" t="str">
        <f>IF(AND(trading_client_detail!$A1673&lt;&gt;"",ROUND(trading_client_detail!$G1673,0)&lt;&gt;0),IF(OR(LEFT(trading_client_detail!$F1673,3)="USD",RIGHT(trading_client_detail!$F1673,3)="USD"),"",IF(NOT(ISERROR(VLOOKUP(trading_client_detail!$E1673,'asset_&amp;_open_positions'!$E:$M, 6, FALSE))),VLOOKUP(trading_client_detail!$E1673,'asset_&amp;_open_positions'!$E:$M, 8, FALSE),IF(NOT(ISERROR(VLOOKUP($A1673,'asset_&amp;_open_positions'!$E:$M, 6, FALSE))),VLOOKUP($A1673,'asset_&amp;_open_positions'!$E:$M, 8, FALSE),1))),"")</f>
        <v/>
      </c>
      <c r="D1673" s="42" t="str">
        <f>IF(trading_client_detail!$A1673&lt;&gt;"",IF(OR(LEFT(trading_client_detail!$F1673,3)="USD",RIGHT(trading_client_detail!$F1673,3)="USD",LEFT(trading_client_detail!$F1673,3)="EUR",RIGHT(trading_client_detail!$F1673,3)="EUR"),"",trading_client_detail!$G1673),"")</f>
        <v/>
      </c>
    </row>
    <row r="1674" spans="1:4" x14ac:dyDescent="0.25">
      <c r="A1674" t="str">
        <f>IF(AND(trading_client_detail!$A1674&lt;&gt;"",ROUND(trading_client_detail!$G1674,0)&lt;&gt;0),IF(OR(LEFT(trading_client_detail!$F1674,3)="USD",RIGHT(trading_client_detail!$F1674,3)="USD",LEFT(trading_client_detail!$F1674,3)="EUR",RIGHT(trading_client_detail!$F1674,3)="EUR"),"",IF(NOT(ISERROR(VLOOKUP(trading_client_detail!$E1674,'asset_&amp;_open_positions'!$E:$M, 9, FALSE))),VLOOKUP(trading_client_detail!$E1674,'asset_&amp;_open_positions'!$E:$M, 9, FALSE),IF(NOT(ISERROR(VLOOKUP(trading_client_detail!$F1674,'asset_&amp;_open_positions'!$E:$M, 9, FALSE))),VLOOKUP(trading_client_detail!$F1674,'asset_&amp;_open_positions'!$E:$M, 9, FALSE),RIGHT(trading_client_detail!$F1674,LEN(trading_client_detail!$F1674)-1)))),"")</f>
        <v/>
      </c>
      <c r="B1674" t="str">
        <f>IF(AND(trading_client_detail!$A1674&lt;&gt;"",ROUND(trading_client_detail!$G1674,0)&lt;&gt;0),IF(OR(LEFT(trading_client_detail!$F1674,3)="USD",RIGHT(trading_client_detail!$F1674,3)="USD"),"",IF(NOT(ISERROR(VLOOKUP(trading_client_detail!$E1674,'asset_&amp;_open_positions'!$E:$M, 6, FALSE))),VLOOKUP(trading_client_detail!$E1674,'asset_&amp;_open_positions'!$E:$M, 6, FALSE),IF(NOT(ISERROR(VLOOKUP($A1674,'asset_&amp;_open_positions'!$E:$M, 6, FALSE))),VLOOKUP($A1674,'asset_&amp;_open_positions'!$E:$M, 6, FALSE),"ASSET"))),"")</f>
        <v/>
      </c>
      <c r="C1674" t="str">
        <f>IF(AND(trading_client_detail!$A1674&lt;&gt;"",ROUND(trading_client_detail!$G1674,0)&lt;&gt;0),IF(OR(LEFT(trading_client_detail!$F1674,3)="USD",RIGHT(trading_client_detail!$F1674,3)="USD"),"",IF(NOT(ISERROR(VLOOKUP(trading_client_detail!$E1674,'asset_&amp;_open_positions'!$E:$M, 6, FALSE))),VLOOKUP(trading_client_detail!$E1674,'asset_&amp;_open_positions'!$E:$M, 8, FALSE),IF(NOT(ISERROR(VLOOKUP($A1674,'asset_&amp;_open_positions'!$E:$M, 6, FALSE))),VLOOKUP($A1674,'asset_&amp;_open_positions'!$E:$M, 8, FALSE),1))),"")</f>
        <v/>
      </c>
      <c r="D1674" s="42" t="str">
        <f>IF(trading_client_detail!$A1674&lt;&gt;"",IF(OR(LEFT(trading_client_detail!$F1674,3)="USD",RIGHT(trading_client_detail!$F1674,3)="USD",LEFT(trading_client_detail!$F1674,3)="EUR",RIGHT(trading_client_detail!$F1674,3)="EUR"),"",trading_client_detail!$G1674),"")</f>
        <v/>
      </c>
    </row>
    <row r="1675" spans="1:4" x14ac:dyDescent="0.25">
      <c r="A1675" t="str">
        <f>IF(AND(trading_client_detail!$A1675&lt;&gt;"",ROUND(trading_client_detail!$G1675,0)&lt;&gt;0),IF(OR(LEFT(trading_client_detail!$F1675,3)="USD",RIGHT(trading_client_detail!$F1675,3)="USD",LEFT(trading_client_detail!$F1675,3)="EUR",RIGHT(trading_client_detail!$F1675,3)="EUR"),"",IF(NOT(ISERROR(VLOOKUP(trading_client_detail!$E1675,'asset_&amp;_open_positions'!$E:$M, 9, FALSE))),VLOOKUP(trading_client_detail!$E1675,'asset_&amp;_open_positions'!$E:$M, 9, FALSE),IF(NOT(ISERROR(VLOOKUP(trading_client_detail!$F1675,'asset_&amp;_open_positions'!$E:$M, 9, FALSE))),VLOOKUP(trading_client_detail!$F1675,'asset_&amp;_open_positions'!$E:$M, 9, FALSE),RIGHT(trading_client_detail!$F1675,LEN(trading_client_detail!$F1675)-1)))),"")</f>
        <v/>
      </c>
      <c r="B1675" t="str">
        <f>IF(AND(trading_client_detail!$A1675&lt;&gt;"",ROUND(trading_client_detail!$G1675,0)&lt;&gt;0),IF(OR(LEFT(trading_client_detail!$F1675,3)="USD",RIGHT(trading_client_detail!$F1675,3)="USD"),"",IF(NOT(ISERROR(VLOOKUP(trading_client_detail!$E1675,'asset_&amp;_open_positions'!$E:$M, 6, FALSE))),VLOOKUP(trading_client_detail!$E1675,'asset_&amp;_open_positions'!$E:$M, 6, FALSE),IF(NOT(ISERROR(VLOOKUP($A1675,'asset_&amp;_open_positions'!$E:$M, 6, FALSE))),VLOOKUP($A1675,'asset_&amp;_open_positions'!$E:$M, 6, FALSE),"ASSET"))),"")</f>
        <v/>
      </c>
      <c r="C1675" t="str">
        <f>IF(AND(trading_client_detail!$A1675&lt;&gt;"",ROUND(trading_client_detail!$G1675,0)&lt;&gt;0),IF(OR(LEFT(trading_client_detail!$F1675,3)="USD",RIGHT(trading_client_detail!$F1675,3)="USD"),"",IF(NOT(ISERROR(VLOOKUP(trading_client_detail!$E1675,'asset_&amp;_open_positions'!$E:$M, 6, FALSE))),VLOOKUP(trading_client_detail!$E1675,'asset_&amp;_open_positions'!$E:$M, 8, FALSE),IF(NOT(ISERROR(VLOOKUP($A1675,'asset_&amp;_open_positions'!$E:$M, 6, FALSE))),VLOOKUP($A1675,'asset_&amp;_open_positions'!$E:$M, 8, FALSE),1))),"")</f>
        <v/>
      </c>
      <c r="D1675" s="42" t="str">
        <f>IF(trading_client_detail!$A1675&lt;&gt;"",IF(OR(LEFT(trading_client_detail!$F1675,3)="USD",RIGHT(trading_client_detail!$F1675,3)="USD",LEFT(trading_client_detail!$F1675,3)="EUR",RIGHT(trading_client_detail!$F1675,3)="EUR"),"",trading_client_detail!$G1675),"")</f>
        <v/>
      </c>
    </row>
    <row r="1676" spans="1:4" x14ac:dyDescent="0.25">
      <c r="A1676" t="str">
        <f>IF(AND(trading_client_detail!$A1676&lt;&gt;"",ROUND(trading_client_detail!$G1676,0)&lt;&gt;0),IF(OR(LEFT(trading_client_detail!$F1676,3)="USD",RIGHT(trading_client_detail!$F1676,3)="USD",LEFT(trading_client_detail!$F1676,3)="EUR",RIGHT(trading_client_detail!$F1676,3)="EUR"),"",IF(NOT(ISERROR(VLOOKUP(trading_client_detail!$E1676,'asset_&amp;_open_positions'!$E:$M, 9, FALSE))),VLOOKUP(trading_client_detail!$E1676,'asset_&amp;_open_positions'!$E:$M, 9, FALSE),IF(NOT(ISERROR(VLOOKUP(trading_client_detail!$F1676,'asset_&amp;_open_positions'!$E:$M, 9, FALSE))),VLOOKUP(trading_client_detail!$F1676,'asset_&amp;_open_positions'!$E:$M, 9, FALSE),RIGHT(trading_client_detail!$F1676,LEN(trading_client_detail!$F1676)-1)))),"")</f>
        <v/>
      </c>
      <c r="B1676" t="str">
        <f>IF(AND(trading_client_detail!$A1676&lt;&gt;"",ROUND(trading_client_detail!$G1676,0)&lt;&gt;0),IF(OR(LEFT(trading_client_detail!$F1676,3)="USD",RIGHT(trading_client_detail!$F1676,3)="USD"),"",IF(NOT(ISERROR(VLOOKUP(trading_client_detail!$E1676,'asset_&amp;_open_positions'!$E:$M, 6, FALSE))),VLOOKUP(trading_client_detail!$E1676,'asset_&amp;_open_positions'!$E:$M, 6, FALSE),IF(NOT(ISERROR(VLOOKUP($A1676,'asset_&amp;_open_positions'!$E:$M, 6, FALSE))),VLOOKUP($A1676,'asset_&amp;_open_positions'!$E:$M, 6, FALSE),"ASSET"))),"")</f>
        <v/>
      </c>
      <c r="C1676" t="str">
        <f>IF(AND(trading_client_detail!$A1676&lt;&gt;"",ROUND(trading_client_detail!$G1676,0)&lt;&gt;0),IF(OR(LEFT(trading_client_detail!$F1676,3)="USD",RIGHT(trading_client_detail!$F1676,3)="USD"),"",IF(NOT(ISERROR(VLOOKUP(trading_client_detail!$E1676,'asset_&amp;_open_positions'!$E:$M, 6, FALSE))),VLOOKUP(trading_client_detail!$E1676,'asset_&amp;_open_positions'!$E:$M, 8, FALSE),IF(NOT(ISERROR(VLOOKUP($A1676,'asset_&amp;_open_positions'!$E:$M, 6, FALSE))),VLOOKUP($A1676,'asset_&amp;_open_positions'!$E:$M, 8, FALSE),1))),"")</f>
        <v/>
      </c>
      <c r="D1676" s="42" t="str">
        <f>IF(trading_client_detail!$A1676&lt;&gt;"",IF(OR(LEFT(trading_client_detail!$F1676,3)="USD",RIGHT(trading_client_detail!$F1676,3)="USD",LEFT(trading_client_detail!$F1676,3)="EUR",RIGHT(trading_client_detail!$F1676,3)="EUR"),"",trading_client_detail!$G1676),"")</f>
        <v/>
      </c>
    </row>
    <row r="1677" spans="1:4" x14ac:dyDescent="0.25">
      <c r="A1677" t="str">
        <f>IF(AND(trading_client_detail!$A1677&lt;&gt;"",ROUND(trading_client_detail!$G1677,0)&lt;&gt;0),IF(OR(LEFT(trading_client_detail!$F1677,3)="USD",RIGHT(trading_client_detail!$F1677,3)="USD",LEFT(trading_client_detail!$F1677,3)="EUR",RIGHT(trading_client_detail!$F1677,3)="EUR"),"",IF(NOT(ISERROR(VLOOKUP(trading_client_detail!$E1677,'asset_&amp;_open_positions'!$E:$M, 9, FALSE))),VLOOKUP(trading_client_detail!$E1677,'asset_&amp;_open_positions'!$E:$M, 9, FALSE),IF(NOT(ISERROR(VLOOKUP(trading_client_detail!$F1677,'asset_&amp;_open_positions'!$E:$M, 9, FALSE))),VLOOKUP(trading_client_detail!$F1677,'asset_&amp;_open_positions'!$E:$M, 9, FALSE),RIGHT(trading_client_detail!$F1677,LEN(trading_client_detail!$F1677)-1)))),"")</f>
        <v/>
      </c>
      <c r="B1677" t="str">
        <f>IF(AND(trading_client_detail!$A1677&lt;&gt;"",ROUND(trading_client_detail!$G1677,0)&lt;&gt;0),IF(OR(LEFT(trading_client_detail!$F1677,3)="USD",RIGHT(trading_client_detail!$F1677,3)="USD"),"",IF(NOT(ISERROR(VLOOKUP(trading_client_detail!$E1677,'asset_&amp;_open_positions'!$E:$M, 6, FALSE))),VLOOKUP(trading_client_detail!$E1677,'asset_&amp;_open_positions'!$E:$M, 6, FALSE),IF(NOT(ISERROR(VLOOKUP($A1677,'asset_&amp;_open_positions'!$E:$M, 6, FALSE))),VLOOKUP($A1677,'asset_&amp;_open_positions'!$E:$M, 6, FALSE),"ASSET"))),"")</f>
        <v/>
      </c>
      <c r="C1677" t="str">
        <f>IF(AND(trading_client_detail!$A1677&lt;&gt;"",ROUND(trading_client_detail!$G1677,0)&lt;&gt;0),IF(OR(LEFT(trading_client_detail!$F1677,3)="USD",RIGHT(trading_client_detail!$F1677,3)="USD"),"",IF(NOT(ISERROR(VLOOKUP(trading_client_detail!$E1677,'asset_&amp;_open_positions'!$E:$M, 6, FALSE))),VLOOKUP(trading_client_detail!$E1677,'asset_&amp;_open_positions'!$E:$M, 8, FALSE),IF(NOT(ISERROR(VLOOKUP($A1677,'asset_&amp;_open_positions'!$E:$M, 6, FALSE))),VLOOKUP($A1677,'asset_&amp;_open_positions'!$E:$M, 8, FALSE),1))),"")</f>
        <v/>
      </c>
      <c r="D1677" s="42" t="str">
        <f>IF(trading_client_detail!$A1677&lt;&gt;"",IF(OR(LEFT(trading_client_detail!$F1677,3)="USD",RIGHT(trading_client_detail!$F1677,3)="USD",LEFT(trading_client_detail!$F1677,3)="EUR",RIGHT(trading_client_detail!$F1677,3)="EUR"),"",trading_client_detail!$G1677),"")</f>
        <v/>
      </c>
    </row>
    <row r="1678" spans="1:4" x14ac:dyDescent="0.25">
      <c r="A1678" t="str">
        <f>IF(AND(trading_client_detail!$A1678&lt;&gt;"",ROUND(trading_client_detail!$G1678,0)&lt;&gt;0),IF(OR(LEFT(trading_client_detail!$F1678,3)="USD",RIGHT(trading_client_detail!$F1678,3)="USD",LEFT(trading_client_detail!$F1678,3)="EUR",RIGHT(trading_client_detail!$F1678,3)="EUR"),"",IF(NOT(ISERROR(VLOOKUP(trading_client_detail!$E1678,'asset_&amp;_open_positions'!$E:$M, 9, FALSE))),VLOOKUP(trading_client_detail!$E1678,'asset_&amp;_open_positions'!$E:$M, 9, FALSE),IF(NOT(ISERROR(VLOOKUP(trading_client_detail!$F1678,'asset_&amp;_open_positions'!$E:$M, 9, FALSE))),VLOOKUP(trading_client_detail!$F1678,'asset_&amp;_open_positions'!$E:$M, 9, FALSE),RIGHT(trading_client_detail!$F1678,LEN(trading_client_detail!$F1678)-1)))),"")</f>
        <v/>
      </c>
      <c r="B1678" t="str">
        <f>IF(AND(trading_client_detail!$A1678&lt;&gt;"",ROUND(trading_client_detail!$G1678,0)&lt;&gt;0),IF(OR(LEFT(trading_client_detail!$F1678,3)="USD",RIGHT(trading_client_detail!$F1678,3)="USD"),"",IF(NOT(ISERROR(VLOOKUP(trading_client_detail!$E1678,'asset_&amp;_open_positions'!$E:$M, 6, FALSE))),VLOOKUP(trading_client_detail!$E1678,'asset_&amp;_open_positions'!$E:$M, 6, FALSE),IF(NOT(ISERROR(VLOOKUP($A1678,'asset_&amp;_open_positions'!$E:$M, 6, FALSE))),VLOOKUP($A1678,'asset_&amp;_open_positions'!$E:$M, 6, FALSE),"ASSET"))),"")</f>
        <v/>
      </c>
      <c r="C1678" t="str">
        <f>IF(AND(trading_client_detail!$A1678&lt;&gt;"",ROUND(trading_client_detail!$G1678,0)&lt;&gt;0),IF(OR(LEFT(trading_client_detail!$F1678,3)="USD",RIGHT(trading_client_detail!$F1678,3)="USD"),"",IF(NOT(ISERROR(VLOOKUP(trading_client_detail!$E1678,'asset_&amp;_open_positions'!$E:$M, 6, FALSE))),VLOOKUP(trading_client_detail!$E1678,'asset_&amp;_open_positions'!$E:$M, 8, FALSE),IF(NOT(ISERROR(VLOOKUP($A1678,'asset_&amp;_open_positions'!$E:$M, 6, FALSE))),VLOOKUP($A1678,'asset_&amp;_open_positions'!$E:$M, 8, FALSE),1))),"")</f>
        <v/>
      </c>
      <c r="D1678" s="42" t="str">
        <f>IF(trading_client_detail!$A1678&lt;&gt;"",IF(OR(LEFT(trading_client_detail!$F1678,3)="USD",RIGHT(trading_client_detail!$F1678,3)="USD",LEFT(trading_client_detail!$F1678,3)="EUR",RIGHT(trading_client_detail!$F1678,3)="EUR"),"",trading_client_detail!$G1678),"")</f>
        <v/>
      </c>
    </row>
    <row r="1679" spans="1:4" x14ac:dyDescent="0.25">
      <c r="A1679" t="str">
        <f>IF(AND(trading_client_detail!$A1679&lt;&gt;"",ROUND(trading_client_detail!$G1679,0)&lt;&gt;0),IF(OR(LEFT(trading_client_detail!$F1679,3)="USD",RIGHT(trading_client_detail!$F1679,3)="USD",LEFT(trading_client_detail!$F1679,3)="EUR",RIGHT(trading_client_detail!$F1679,3)="EUR"),"",IF(NOT(ISERROR(VLOOKUP(trading_client_detail!$E1679,'asset_&amp;_open_positions'!$E:$M, 9, FALSE))),VLOOKUP(trading_client_detail!$E1679,'asset_&amp;_open_positions'!$E:$M, 9, FALSE),IF(NOT(ISERROR(VLOOKUP(trading_client_detail!$F1679,'asset_&amp;_open_positions'!$E:$M, 9, FALSE))),VLOOKUP(trading_client_detail!$F1679,'asset_&amp;_open_positions'!$E:$M, 9, FALSE),RIGHT(trading_client_detail!$F1679,LEN(trading_client_detail!$F1679)-1)))),"")</f>
        <v/>
      </c>
      <c r="B1679" t="str">
        <f>IF(AND(trading_client_detail!$A1679&lt;&gt;"",ROUND(trading_client_detail!$G1679,0)&lt;&gt;0),IF(OR(LEFT(trading_client_detail!$F1679,3)="USD",RIGHT(trading_client_detail!$F1679,3)="USD"),"",IF(NOT(ISERROR(VLOOKUP(trading_client_detail!$E1679,'asset_&amp;_open_positions'!$E:$M, 6, FALSE))),VLOOKUP(trading_client_detail!$E1679,'asset_&amp;_open_positions'!$E:$M, 6, FALSE),IF(NOT(ISERROR(VLOOKUP($A1679,'asset_&amp;_open_positions'!$E:$M, 6, FALSE))),VLOOKUP($A1679,'asset_&amp;_open_positions'!$E:$M, 6, FALSE),"ASSET"))),"")</f>
        <v/>
      </c>
      <c r="C1679" t="str">
        <f>IF(AND(trading_client_detail!$A1679&lt;&gt;"",ROUND(trading_client_detail!$G1679,0)&lt;&gt;0),IF(OR(LEFT(trading_client_detail!$F1679,3)="USD",RIGHT(trading_client_detail!$F1679,3)="USD"),"",IF(NOT(ISERROR(VLOOKUP(trading_client_detail!$E1679,'asset_&amp;_open_positions'!$E:$M, 6, FALSE))),VLOOKUP(trading_client_detail!$E1679,'asset_&amp;_open_positions'!$E:$M, 8, FALSE),IF(NOT(ISERROR(VLOOKUP($A1679,'asset_&amp;_open_positions'!$E:$M, 6, FALSE))),VLOOKUP($A1679,'asset_&amp;_open_positions'!$E:$M, 8, FALSE),1))),"")</f>
        <v/>
      </c>
      <c r="D1679" s="42" t="str">
        <f>IF(trading_client_detail!$A1679&lt;&gt;"",IF(OR(LEFT(trading_client_detail!$F1679,3)="USD",RIGHT(trading_client_detail!$F1679,3)="USD",LEFT(trading_client_detail!$F1679,3)="EUR",RIGHT(trading_client_detail!$F1679,3)="EUR"),"",trading_client_detail!$G1679),"")</f>
        <v/>
      </c>
    </row>
    <row r="1680" spans="1:4" x14ac:dyDescent="0.25">
      <c r="A1680" t="str">
        <f>IF(AND(trading_client_detail!$A1680&lt;&gt;"",ROUND(trading_client_detail!$G1680,0)&lt;&gt;0),IF(OR(LEFT(trading_client_detail!$F1680,3)="USD",RIGHT(trading_client_detail!$F1680,3)="USD",LEFT(trading_client_detail!$F1680,3)="EUR",RIGHT(trading_client_detail!$F1680,3)="EUR"),"",IF(NOT(ISERROR(VLOOKUP(trading_client_detail!$E1680,'asset_&amp;_open_positions'!$E:$M, 9, FALSE))),VLOOKUP(trading_client_detail!$E1680,'asset_&amp;_open_positions'!$E:$M, 9, FALSE),IF(NOT(ISERROR(VLOOKUP(trading_client_detail!$F1680,'asset_&amp;_open_positions'!$E:$M, 9, FALSE))),VLOOKUP(trading_client_detail!$F1680,'asset_&amp;_open_positions'!$E:$M, 9, FALSE),RIGHT(trading_client_detail!$F1680,LEN(trading_client_detail!$F1680)-1)))),"")</f>
        <v/>
      </c>
      <c r="B1680" t="str">
        <f>IF(AND(trading_client_detail!$A1680&lt;&gt;"",ROUND(trading_client_detail!$G1680,0)&lt;&gt;0),IF(OR(LEFT(trading_client_detail!$F1680,3)="USD",RIGHT(trading_client_detail!$F1680,3)="USD"),"",IF(NOT(ISERROR(VLOOKUP(trading_client_detail!$E1680,'asset_&amp;_open_positions'!$E:$M, 6, FALSE))),VLOOKUP(trading_client_detail!$E1680,'asset_&amp;_open_positions'!$E:$M, 6, FALSE),IF(NOT(ISERROR(VLOOKUP($A1680,'asset_&amp;_open_positions'!$E:$M, 6, FALSE))),VLOOKUP($A1680,'asset_&amp;_open_positions'!$E:$M, 6, FALSE),"ASSET"))),"")</f>
        <v/>
      </c>
      <c r="C1680" t="str">
        <f>IF(AND(trading_client_detail!$A1680&lt;&gt;"",ROUND(trading_client_detail!$G1680,0)&lt;&gt;0),IF(OR(LEFT(trading_client_detail!$F1680,3)="USD",RIGHT(trading_client_detail!$F1680,3)="USD"),"",IF(NOT(ISERROR(VLOOKUP(trading_client_detail!$E1680,'asset_&amp;_open_positions'!$E:$M, 6, FALSE))),VLOOKUP(trading_client_detail!$E1680,'asset_&amp;_open_positions'!$E:$M, 8, FALSE),IF(NOT(ISERROR(VLOOKUP($A1680,'asset_&amp;_open_positions'!$E:$M, 6, FALSE))),VLOOKUP($A1680,'asset_&amp;_open_positions'!$E:$M, 8, FALSE),1))),"")</f>
        <v/>
      </c>
      <c r="D1680" s="42" t="str">
        <f>IF(trading_client_detail!$A1680&lt;&gt;"",IF(OR(LEFT(trading_client_detail!$F1680,3)="USD",RIGHT(trading_client_detail!$F1680,3)="USD",LEFT(trading_client_detail!$F1680,3)="EUR",RIGHT(trading_client_detail!$F1680,3)="EUR"),"",trading_client_detail!$G1680),"")</f>
        <v/>
      </c>
    </row>
    <row r="1681" spans="1:4" x14ac:dyDescent="0.25">
      <c r="A1681" t="str">
        <f>IF(AND(trading_client_detail!$A1681&lt;&gt;"",ROUND(trading_client_detail!$G1681,0)&lt;&gt;0),IF(OR(LEFT(trading_client_detail!$F1681,3)="USD",RIGHT(trading_client_detail!$F1681,3)="USD",LEFT(trading_client_detail!$F1681,3)="EUR",RIGHT(trading_client_detail!$F1681,3)="EUR"),"",IF(NOT(ISERROR(VLOOKUP(trading_client_detail!$E1681,'asset_&amp;_open_positions'!$E:$M, 9, FALSE))),VLOOKUP(trading_client_detail!$E1681,'asset_&amp;_open_positions'!$E:$M, 9, FALSE),IF(NOT(ISERROR(VLOOKUP(trading_client_detail!$F1681,'asset_&amp;_open_positions'!$E:$M, 9, FALSE))),VLOOKUP(trading_client_detail!$F1681,'asset_&amp;_open_positions'!$E:$M, 9, FALSE),RIGHT(trading_client_detail!$F1681,LEN(trading_client_detail!$F1681)-1)))),"")</f>
        <v/>
      </c>
      <c r="B1681" t="str">
        <f>IF(AND(trading_client_detail!$A1681&lt;&gt;"",ROUND(trading_client_detail!$G1681,0)&lt;&gt;0),IF(OR(LEFT(trading_client_detail!$F1681,3)="USD",RIGHT(trading_client_detail!$F1681,3)="USD"),"",IF(NOT(ISERROR(VLOOKUP(trading_client_detail!$E1681,'asset_&amp;_open_positions'!$E:$M, 6, FALSE))),VLOOKUP(trading_client_detail!$E1681,'asset_&amp;_open_positions'!$E:$M, 6, FALSE),IF(NOT(ISERROR(VLOOKUP($A1681,'asset_&amp;_open_positions'!$E:$M, 6, FALSE))),VLOOKUP($A1681,'asset_&amp;_open_positions'!$E:$M, 6, FALSE),"ASSET"))),"")</f>
        <v/>
      </c>
      <c r="C1681" t="str">
        <f>IF(AND(trading_client_detail!$A1681&lt;&gt;"",ROUND(trading_client_detail!$G1681,0)&lt;&gt;0),IF(OR(LEFT(trading_client_detail!$F1681,3)="USD",RIGHT(trading_client_detail!$F1681,3)="USD"),"",IF(NOT(ISERROR(VLOOKUP(trading_client_detail!$E1681,'asset_&amp;_open_positions'!$E:$M, 6, FALSE))),VLOOKUP(trading_client_detail!$E1681,'asset_&amp;_open_positions'!$E:$M, 8, FALSE),IF(NOT(ISERROR(VLOOKUP($A1681,'asset_&amp;_open_positions'!$E:$M, 6, FALSE))),VLOOKUP($A1681,'asset_&amp;_open_positions'!$E:$M, 8, FALSE),1))),"")</f>
        <v/>
      </c>
      <c r="D1681" s="42" t="str">
        <f>IF(trading_client_detail!$A1681&lt;&gt;"",IF(OR(LEFT(trading_client_detail!$F1681,3)="USD",RIGHT(trading_client_detail!$F1681,3)="USD",LEFT(trading_client_detail!$F1681,3)="EUR",RIGHT(trading_client_detail!$F1681,3)="EUR"),"",trading_client_detail!$G1681),"")</f>
        <v/>
      </c>
    </row>
    <row r="1682" spans="1:4" x14ac:dyDescent="0.25">
      <c r="A1682" t="str">
        <f>IF(AND(trading_client_detail!$A1682&lt;&gt;"",ROUND(trading_client_detail!$G1682,0)&lt;&gt;0),IF(OR(LEFT(trading_client_detail!$F1682,3)="USD",RIGHT(trading_client_detail!$F1682,3)="USD",LEFT(trading_client_detail!$F1682,3)="EUR",RIGHT(trading_client_detail!$F1682,3)="EUR"),"",IF(NOT(ISERROR(VLOOKUP(trading_client_detail!$E1682,'asset_&amp;_open_positions'!$E:$M, 9, FALSE))),VLOOKUP(trading_client_detail!$E1682,'asset_&amp;_open_positions'!$E:$M, 9, FALSE),IF(NOT(ISERROR(VLOOKUP(trading_client_detail!$F1682,'asset_&amp;_open_positions'!$E:$M, 9, FALSE))),VLOOKUP(trading_client_detail!$F1682,'asset_&amp;_open_positions'!$E:$M, 9, FALSE),RIGHT(trading_client_detail!$F1682,LEN(trading_client_detail!$F1682)-1)))),"")</f>
        <v/>
      </c>
      <c r="B1682" t="str">
        <f>IF(AND(trading_client_detail!$A1682&lt;&gt;"",ROUND(trading_client_detail!$G1682,0)&lt;&gt;0),IF(OR(LEFT(trading_client_detail!$F1682,3)="USD",RIGHT(trading_client_detail!$F1682,3)="USD"),"",IF(NOT(ISERROR(VLOOKUP(trading_client_detail!$E1682,'asset_&amp;_open_positions'!$E:$M, 6, FALSE))),VLOOKUP(trading_client_detail!$E1682,'asset_&amp;_open_positions'!$E:$M, 6, FALSE),IF(NOT(ISERROR(VLOOKUP($A1682,'asset_&amp;_open_positions'!$E:$M, 6, FALSE))),VLOOKUP($A1682,'asset_&amp;_open_positions'!$E:$M, 6, FALSE),"ASSET"))),"")</f>
        <v/>
      </c>
      <c r="C1682" t="str">
        <f>IF(AND(trading_client_detail!$A1682&lt;&gt;"",ROUND(trading_client_detail!$G1682,0)&lt;&gt;0),IF(OR(LEFT(trading_client_detail!$F1682,3)="USD",RIGHT(trading_client_detail!$F1682,3)="USD"),"",IF(NOT(ISERROR(VLOOKUP(trading_client_detail!$E1682,'asset_&amp;_open_positions'!$E:$M, 6, FALSE))),VLOOKUP(trading_client_detail!$E1682,'asset_&amp;_open_positions'!$E:$M, 8, FALSE),IF(NOT(ISERROR(VLOOKUP($A1682,'asset_&amp;_open_positions'!$E:$M, 6, FALSE))),VLOOKUP($A1682,'asset_&amp;_open_positions'!$E:$M, 8, FALSE),1))),"")</f>
        <v/>
      </c>
      <c r="D1682" s="42" t="str">
        <f>IF(trading_client_detail!$A1682&lt;&gt;"",IF(OR(LEFT(trading_client_detail!$F1682,3)="USD",RIGHT(trading_client_detail!$F1682,3)="USD",LEFT(trading_client_detail!$F1682,3)="EUR",RIGHT(trading_client_detail!$F1682,3)="EUR"),"",trading_client_detail!$G1682),"")</f>
        <v/>
      </c>
    </row>
    <row r="1683" spans="1:4" x14ac:dyDescent="0.25">
      <c r="A1683" t="str">
        <f>IF(AND(trading_client_detail!$A1683&lt;&gt;"",ROUND(trading_client_detail!$G1683,0)&lt;&gt;0),IF(OR(LEFT(trading_client_detail!$F1683,3)="USD",RIGHT(trading_client_detail!$F1683,3)="USD",LEFT(trading_client_detail!$F1683,3)="EUR",RIGHT(trading_client_detail!$F1683,3)="EUR"),"",IF(NOT(ISERROR(VLOOKUP(trading_client_detail!$E1683,'asset_&amp;_open_positions'!$E:$M, 9, FALSE))),VLOOKUP(trading_client_detail!$E1683,'asset_&amp;_open_positions'!$E:$M, 9, FALSE),IF(NOT(ISERROR(VLOOKUP(trading_client_detail!$F1683,'asset_&amp;_open_positions'!$E:$M, 9, FALSE))),VLOOKUP(trading_client_detail!$F1683,'asset_&amp;_open_positions'!$E:$M, 9, FALSE),RIGHT(trading_client_detail!$F1683,LEN(trading_client_detail!$F1683)-1)))),"")</f>
        <v/>
      </c>
      <c r="B1683" t="str">
        <f>IF(AND(trading_client_detail!$A1683&lt;&gt;"",ROUND(trading_client_detail!$G1683,0)&lt;&gt;0),IF(OR(LEFT(trading_client_detail!$F1683,3)="USD",RIGHT(trading_client_detail!$F1683,3)="USD"),"",IF(NOT(ISERROR(VLOOKUP(trading_client_detail!$E1683,'asset_&amp;_open_positions'!$E:$M, 6, FALSE))),VLOOKUP(trading_client_detail!$E1683,'asset_&amp;_open_positions'!$E:$M, 6, FALSE),IF(NOT(ISERROR(VLOOKUP($A1683,'asset_&amp;_open_positions'!$E:$M, 6, FALSE))),VLOOKUP($A1683,'asset_&amp;_open_positions'!$E:$M, 6, FALSE),"ASSET"))),"")</f>
        <v/>
      </c>
      <c r="C1683" t="str">
        <f>IF(AND(trading_client_detail!$A1683&lt;&gt;"",ROUND(trading_client_detail!$G1683,0)&lt;&gt;0),IF(OR(LEFT(trading_client_detail!$F1683,3)="USD",RIGHT(trading_client_detail!$F1683,3)="USD"),"",IF(NOT(ISERROR(VLOOKUP(trading_client_detail!$E1683,'asset_&amp;_open_positions'!$E:$M, 6, FALSE))),VLOOKUP(trading_client_detail!$E1683,'asset_&amp;_open_positions'!$E:$M, 8, FALSE),IF(NOT(ISERROR(VLOOKUP($A1683,'asset_&amp;_open_positions'!$E:$M, 6, FALSE))),VLOOKUP($A1683,'asset_&amp;_open_positions'!$E:$M, 8, FALSE),1))),"")</f>
        <v/>
      </c>
      <c r="D1683" s="42" t="str">
        <f>IF(trading_client_detail!$A1683&lt;&gt;"",IF(OR(LEFT(trading_client_detail!$F1683,3)="USD",RIGHT(trading_client_detail!$F1683,3)="USD",LEFT(trading_client_detail!$F1683,3)="EUR",RIGHT(trading_client_detail!$F1683,3)="EUR"),"",trading_client_detail!$G1683),"")</f>
        <v/>
      </c>
    </row>
    <row r="1684" spans="1:4" x14ac:dyDescent="0.25">
      <c r="A1684" t="str">
        <f>IF(AND(trading_client_detail!$A1684&lt;&gt;"",ROUND(trading_client_detail!$G1684,0)&lt;&gt;0),IF(OR(LEFT(trading_client_detail!$F1684,3)="USD",RIGHT(trading_client_detail!$F1684,3)="USD",LEFT(trading_client_detail!$F1684,3)="EUR",RIGHT(trading_client_detail!$F1684,3)="EUR"),"",IF(NOT(ISERROR(VLOOKUP(trading_client_detail!$E1684,'asset_&amp;_open_positions'!$E:$M, 9, FALSE))),VLOOKUP(trading_client_detail!$E1684,'asset_&amp;_open_positions'!$E:$M, 9, FALSE),IF(NOT(ISERROR(VLOOKUP(trading_client_detail!$F1684,'asset_&amp;_open_positions'!$E:$M, 9, FALSE))),VLOOKUP(trading_client_detail!$F1684,'asset_&amp;_open_positions'!$E:$M, 9, FALSE),RIGHT(trading_client_detail!$F1684,LEN(trading_client_detail!$F1684)-1)))),"")</f>
        <v/>
      </c>
      <c r="B1684" t="str">
        <f>IF(AND(trading_client_detail!$A1684&lt;&gt;"",ROUND(trading_client_detail!$G1684,0)&lt;&gt;0),IF(OR(LEFT(trading_client_detail!$F1684,3)="USD",RIGHT(trading_client_detail!$F1684,3)="USD"),"",IF(NOT(ISERROR(VLOOKUP(trading_client_detail!$E1684,'asset_&amp;_open_positions'!$E:$M, 6, FALSE))),VLOOKUP(trading_client_detail!$E1684,'asset_&amp;_open_positions'!$E:$M, 6, FALSE),IF(NOT(ISERROR(VLOOKUP($A1684,'asset_&amp;_open_positions'!$E:$M, 6, FALSE))),VLOOKUP($A1684,'asset_&amp;_open_positions'!$E:$M, 6, FALSE),"ASSET"))),"")</f>
        <v/>
      </c>
      <c r="C1684" t="str">
        <f>IF(AND(trading_client_detail!$A1684&lt;&gt;"",ROUND(trading_client_detail!$G1684,0)&lt;&gt;0),IF(OR(LEFT(trading_client_detail!$F1684,3)="USD",RIGHT(trading_client_detail!$F1684,3)="USD"),"",IF(NOT(ISERROR(VLOOKUP(trading_client_detail!$E1684,'asset_&amp;_open_positions'!$E:$M, 6, FALSE))),VLOOKUP(trading_client_detail!$E1684,'asset_&amp;_open_positions'!$E:$M, 8, FALSE),IF(NOT(ISERROR(VLOOKUP($A1684,'asset_&amp;_open_positions'!$E:$M, 6, FALSE))),VLOOKUP($A1684,'asset_&amp;_open_positions'!$E:$M, 8, FALSE),1))),"")</f>
        <v/>
      </c>
      <c r="D1684" s="42" t="str">
        <f>IF(trading_client_detail!$A1684&lt;&gt;"",IF(OR(LEFT(trading_client_detail!$F1684,3)="USD",RIGHT(trading_client_detail!$F1684,3)="USD",LEFT(trading_client_detail!$F1684,3)="EUR",RIGHT(trading_client_detail!$F1684,3)="EUR"),"",trading_client_detail!$G1684),"")</f>
        <v/>
      </c>
    </row>
    <row r="1685" spans="1:4" x14ac:dyDescent="0.25">
      <c r="A1685" t="str">
        <f>IF(AND(trading_client_detail!$A1685&lt;&gt;"",ROUND(trading_client_detail!$G1685,0)&lt;&gt;0),IF(OR(LEFT(trading_client_detail!$F1685,3)="USD",RIGHT(trading_client_detail!$F1685,3)="USD",LEFT(trading_client_detail!$F1685,3)="EUR",RIGHT(trading_client_detail!$F1685,3)="EUR"),"",IF(NOT(ISERROR(VLOOKUP(trading_client_detail!$E1685,'asset_&amp;_open_positions'!$E:$M, 9, FALSE))),VLOOKUP(trading_client_detail!$E1685,'asset_&amp;_open_positions'!$E:$M, 9, FALSE),IF(NOT(ISERROR(VLOOKUP(trading_client_detail!$F1685,'asset_&amp;_open_positions'!$E:$M, 9, FALSE))),VLOOKUP(trading_client_detail!$F1685,'asset_&amp;_open_positions'!$E:$M, 9, FALSE),RIGHT(trading_client_detail!$F1685,LEN(trading_client_detail!$F1685)-1)))),"")</f>
        <v/>
      </c>
      <c r="B1685" t="str">
        <f>IF(AND(trading_client_detail!$A1685&lt;&gt;"",ROUND(trading_client_detail!$G1685,0)&lt;&gt;0),IF(OR(LEFT(trading_client_detail!$F1685,3)="USD",RIGHT(trading_client_detail!$F1685,3)="USD"),"",IF(NOT(ISERROR(VLOOKUP(trading_client_detail!$E1685,'asset_&amp;_open_positions'!$E:$M, 6, FALSE))),VLOOKUP(trading_client_detail!$E1685,'asset_&amp;_open_positions'!$E:$M, 6, FALSE),IF(NOT(ISERROR(VLOOKUP($A1685,'asset_&amp;_open_positions'!$E:$M, 6, FALSE))),VLOOKUP($A1685,'asset_&amp;_open_positions'!$E:$M, 6, FALSE),"ASSET"))),"")</f>
        <v/>
      </c>
      <c r="C1685" t="str">
        <f>IF(AND(trading_client_detail!$A1685&lt;&gt;"",ROUND(trading_client_detail!$G1685,0)&lt;&gt;0),IF(OR(LEFT(trading_client_detail!$F1685,3)="USD",RIGHT(trading_client_detail!$F1685,3)="USD"),"",IF(NOT(ISERROR(VLOOKUP(trading_client_detail!$E1685,'asset_&amp;_open_positions'!$E:$M, 6, FALSE))),VLOOKUP(trading_client_detail!$E1685,'asset_&amp;_open_positions'!$E:$M, 8, FALSE),IF(NOT(ISERROR(VLOOKUP($A1685,'asset_&amp;_open_positions'!$E:$M, 6, FALSE))),VLOOKUP($A1685,'asset_&amp;_open_positions'!$E:$M, 8, FALSE),1))),"")</f>
        <v/>
      </c>
      <c r="D1685" s="42" t="str">
        <f>IF(trading_client_detail!$A1685&lt;&gt;"",IF(OR(LEFT(trading_client_detail!$F1685,3)="USD",RIGHT(trading_client_detail!$F1685,3)="USD",LEFT(trading_client_detail!$F1685,3)="EUR",RIGHT(trading_client_detail!$F1685,3)="EUR"),"",trading_client_detail!$G1685),"")</f>
        <v/>
      </c>
    </row>
    <row r="1686" spans="1:4" x14ac:dyDescent="0.25">
      <c r="A1686" t="str">
        <f>IF(AND(trading_client_detail!$A1686&lt;&gt;"",ROUND(trading_client_detail!$G1686,0)&lt;&gt;0),IF(OR(LEFT(trading_client_detail!$F1686,3)="USD",RIGHT(trading_client_detail!$F1686,3)="USD",LEFT(trading_client_detail!$F1686,3)="EUR",RIGHT(trading_client_detail!$F1686,3)="EUR"),"",IF(NOT(ISERROR(VLOOKUP(trading_client_detail!$E1686,'asset_&amp;_open_positions'!$E:$M, 9, FALSE))),VLOOKUP(trading_client_detail!$E1686,'asset_&amp;_open_positions'!$E:$M, 9, FALSE),IF(NOT(ISERROR(VLOOKUP(trading_client_detail!$F1686,'asset_&amp;_open_positions'!$E:$M, 9, FALSE))),VLOOKUP(trading_client_detail!$F1686,'asset_&amp;_open_positions'!$E:$M, 9, FALSE),RIGHT(trading_client_detail!$F1686,LEN(trading_client_detail!$F1686)-1)))),"")</f>
        <v/>
      </c>
      <c r="B1686" t="str">
        <f>IF(AND(trading_client_detail!$A1686&lt;&gt;"",ROUND(trading_client_detail!$G1686,0)&lt;&gt;0),IF(OR(LEFT(trading_client_detail!$F1686,3)="USD",RIGHT(trading_client_detail!$F1686,3)="USD"),"",IF(NOT(ISERROR(VLOOKUP(trading_client_detail!$E1686,'asset_&amp;_open_positions'!$E:$M, 6, FALSE))),VLOOKUP(trading_client_detail!$E1686,'asset_&amp;_open_positions'!$E:$M, 6, FALSE),IF(NOT(ISERROR(VLOOKUP($A1686,'asset_&amp;_open_positions'!$E:$M, 6, FALSE))),VLOOKUP($A1686,'asset_&amp;_open_positions'!$E:$M, 6, FALSE),"ASSET"))),"")</f>
        <v/>
      </c>
      <c r="C1686" t="str">
        <f>IF(AND(trading_client_detail!$A1686&lt;&gt;"",ROUND(trading_client_detail!$G1686,0)&lt;&gt;0),IF(OR(LEFT(trading_client_detail!$F1686,3)="USD",RIGHT(trading_client_detail!$F1686,3)="USD"),"",IF(NOT(ISERROR(VLOOKUP(trading_client_detail!$E1686,'asset_&amp;_open_positions'!$E:$M, 6, FALSE))),VLOOKUP(trading_client_detail!$E1686,'asset_&amp;_open_positions'!$E:$M, 8, FALSE),IF(NOT(ISERROR(VLOOKUP($A1686,'asset_&amp;_open_positions'!$E:$M, 6, FALSE))),VLOOKUP($A1686,'asset_&amp;_open_positions'!$E:$M, 8, FALSE),1))),"")</f>
        <v/>
      </c>
      <c r="D1686" s="42" t="str">
        <f>IF(trading_client_detail!$A1686&lt;&gt;"",IF(OR(LEFT(trading_client_detail!$F1686,3)="USD",RIGHT(trading_client_detail!$F1686,3)="USD",LEFT(trading_client_detail!$F1686,3)="EUR",RIGHT(trading_client_detail!$F1686,3)="EUR"),"",trading_client_detail!$G1686),"")</f>
        <v/>
      </c>
    </row>
    <row r="1687" spans="1:4" x14ac:dyDescent="0.25">
      <c r="A1687" t="str">
        <f>IF(AND(trading_client_detail!$A1687&lt;&gt;"",ROUND(trading_client_detail!$G1687,0)&lt;&gt;0),IF(OR(LEFT(trading_client_detail!$F1687,3)="USD",RIGHT(trading_client_detail!$F1687,3)="USD",LEFT(trading_client_detail!$F1687,3)="EUR",RIGHT(trading_client_detail!$F1687,3)="EUR"),"",IF(NOT(ISERROR(VLOOKUP(trading_client_detail!$E1687,'asset_&amp;_open_positions'!$E:$M, 9, FALSE))),VLOOKUP(trading_client_detail!$E1687,'asset_&amp;_open_positions'!$E:$M, 9, FALSE),IF(NOT(ISERROR(VLOOKUP(trading_client_detail!$F1687,'asset_&amp;_open_positions'!$E:$M, 9, FALSE))),VLOOKUP(trading_client_detail!$F1687,'asset_&amp;_open_positions'!$E:$M, 9, FALSE),RIGHT(trading_client_detail!$F1687,LEN(trading_client_detail!$F1687)-1)))),"")</f>
        <v/>
      </c>
      <c r="B1687" t="str">
        <f>IF(AND(trading_client_detail!$A1687&lt;&gt;"",ROUND(trading_client_detail!$G1687,0)&lt;&gt;0),IF(OR(LEFT(trading_client_detail!$F1687,3)="USD",RIGHT(trading_client_detail!$F1687,3)="USD"),"",IF(NOT(ISERROR(VLOOKUP(trading_client_detail!$E1687,'asset_&amp;_open_positions'!$E:$M, 6, FALSE))),VLOOKUP(trading_client_detail!$E1687,'asset_&amp;_open_positions'!$E:$M, 6, FALSE),IF(NOT(ISERROR(VLOOKUP($A1687,'asset_&amp;_open_positions'!$E:$M, 6, FALSE))),VLOOKUP($A1687,'asset_&amp;_open_positions'!$E:$M, 6, FALSE),"ASSET"))),"")</f>
        <v/>
      </c>
      <c r="C1687" t="str">
        <f>IF(AND(trading_client_detail!$A1687&lt;&gt;"",ROUND(trading_client_detail!$G1687,0)&lt;&gt;0),IF(OR(LEFT(trading_client_detail!$F1687,3)="USD",RIGHT(trading_client_detail!$F1687,3)="USD"),"",IF(NOT(ISERROR(VLOOKUP(trading_client_detail!$E1687,'asset_&amp;_open_positions'!$E:$M, 6, FALSE))),VLOOKUP(trading_client_detail!$E1687,'asset_&amp;_open_positions'!$E:$M, 8, FALSE),IF(NOT(ISERROR(VLOOKUP($A1687,'asset_&amp;_open_positions'!$E:$M, 6, FALSE))),VLOOKUP($A1687,'asset_&amp;_open_positions'!$E:$M, 8, FALSE),1))),"")</f>
        <v/>
      </c>
      <c r="D1687" s="42" t="str">
        <f>IF(trading_client_detail!$A1687&lt;&gt;"",IF(OR(LEFT(trading_client_detail!$F1687,3)="USD",RIGHT(trading_client_detail!$F1687,3)="USD",LEFT(trading_client_detail!$F1687,3)="EUR",RIGHT(trading_client_detail!$F1687,3)="EUR"),"",trading_client_detail!$G1687),"")</f>
        <v/>
      </c>
    </row>
    <row r="1688" spans="1:4" x14ac:dyDescent="0.25">
      <c r="A1688" t="str">
        <f>IF(AND(trading_client_detail!$A1688&lt;&gt;"",ROUND(trading_client_detail!$G1688,0)&lt;&gt;0),IF(OR(LEFT(trading_client_detail!$F1688,3)="USD",RIGHT(trading_client_detail!$F1688,3)="USD",LEFT(trading_client_detail!$F1688,3)="EUR",RIGHT(trading_client_detail!$F1688,3)="EUR"),"",IF(NOT(ISERROR(VLOOKUP(trading_client_detail!$E1688,'asset_&amp;_open_positions'!$E:$M, 9, FALSE))),VLOOKUP(trading_client_detail!$E1688,'asset_&amp;_open_positions'!$E:$M, 9, FALSE),IF(NOT(ISERROR(VLOOKUP(trading_client_detail!$F1688,'asset_&amp;_open_positions'!$E:$M, 9, FALSE))),VLOOKUP(trading_client_detail!$F1688,'asset_&amp;_open_positions'!$E:$M, 9, FALSE),RIGHT(trading_client_detail!$F1688,LEN(trading_client_detail!$F1688)-1)))),"")</f>
        <v/>
      </c>
      <c r="B1688" t="str">
        <f>IF(AND(trading_client_detail!$A1688&lt;&gt;"",ROUND(trading_client_detail!$G1688,0)&lt;&gt;0),IF(OR(LEFT(trading_client_detail!$F1688,3)="USD",RIGHT(trading_client_detail!$F1688,3)="USD"),"",IF(NOT(ISERROR(VLOOKUP(trading_client_detail!$E1688,'asset_&amp;_open_positions'!$E:$M, 6, FALSE))),VLOOKUP(trading_client_detail!$E1688,'asset_&amp;_open_positions'!$E:$M, 6, FALSE),IF(NOT(ISERROR(VLOOKUP($A1688,'asset_&amp;_open_positions'!$E:$M, 6, FALSE))),VLOOKUP($A1688,'asset_&amp;_open_positions'!$E:$M, 6, FALSE),"ASSET"))),"")</f>
        <v/>
      </c>
      <c r="C1688" t="str">
        <f>IF(AND(trading_client_detail!$A1688&lt;&gt;"",ROUND(trading_client_detail!$G1688,0)&lt;&gt;0),IF(OR(LEFT(trading_client_detail!$F1688,3)="USD",RIGHT(trading_client_detail!$F1688,3)="USD"),"",IF(NOT(ISERROR(VLOOKUP(trading_client_detail!$E1688,'asset_&amp;_open_positions'!$E:$M, 6, FALSE))),VLOOKUP(trading_client_detail!$E1688,'asset_&amp;_open_positions'!$E:$M, 8, FALSE),IF(NOT(ISERROR(VLOOKUP($A1688,'asset_&amp;_open_positions'!$E:$M, 6, FALSE))),VLOOKUP($A1688,'asset_&amp;_open_positions'!$E:$M, 8, FALSE),1))),"")</f>
        <v/>
      </c>
      <c r="D1688" s="42" t="str">
        <f>IF(trading_client_detail!$A1688&lt;&gt;"",IF(OR(LEFT(trading_client_detail!$F1688,3)="USD",RIGHT(trading_client_detail!$F1688,3)="USD",LEFT(trading_client_detail!$F1688,3)="EUR",RIGHT(trading_client_detail!$F1688,3)="EUR"),"",trading_client_detail!$G1688),"")</f>
        <v/>
      </c>
    </row>
    <row r="1689" spans="1:4" x14ac:dyDescent="0.25">
      <c r="A1689" t="str">
        <f>IF(AND(trading_client_detail!$A1689&lt;&gt;"",ROUND(trading_client_detail!$G1689,0)&lt;&gt;0),IF(OR(LEFT(trading_client_detail!$F1689,3)="USD",RIGHT(trading_client_detail!$F1689,3)="USD",LEFT(trading_client_detail!$F1689,3)="EUR",RIGHT(trading_client_detail!$F1689,3)="EUR"),"",IF(NOT(ISERROR(VLOOKUP(trading_client_detail!$E1689,'asset_&amp;_open_positions'!$E:$M, 9, FALSE))),VLOOKUP(trading_client_detail!$E1689,'asset_&amp;_open_positions'!$E:$M, 9, FALSE),IF(NOT(ISERROR(VLOOKUP(trading_client_detail!$F1689,'asset_&amp;_open_positions'!$E:$M, 9, FALSE))),VLOOKUP(trading_client_detail!$F1689,'asset_&amp;_open_positions'!$E:$M, 9, FALSE),RIGHT(trading_client_detail!$F1689,LEN(trading_client_detail!$F1689)-1)))),"")</f>
        <v/>
      </c>
      <c r="B1689" t="str">
        <f>IF(AND(trading_client_detail!$A1689&lt;&gt;"",ROUND(trading_client_detail!$G1689,0)&lt;&gt;0),IF(OR(LEFT(trading_client_detail!$F1689,3)="USD",RIGHT(trading_client_detail!$F1689,3)="USD"),"",IF(NOT(ISERROR(VLOOKUP(trading_client_detail!$E1689,'asset_&amp;_open_positions'!$E:$M, 6, FALSE))),VLOOKUP(trading_client_detail!$E1689,'asset_&amp;_open_positions'!$E:$M, 6, FALSE),IF(NOT(ISERROR(VLOOKUP($A1689,'asset_&amp;_open_positions'!$E:$M, 6, FALSE))),VLOOKUP($A1689,'asset_&amp;_open_positions'!$E:$M, 6, FALSE),"ASSET"))),"")</f>
        <v/>
      </c>
      <c r="C1689" t="str">
        <f>IF(AND(trading_client_detail!$A1689&lt;&gt;"",ROUND(trading_client_detail!$G1689,0)&lt;&gt;0),IF(OR(LEFT(trading_client_detail!$F1689,3)="USD",RIGHT(trading_client_detail!$F1689,3)="USD"),"",IF(NOT(ISERROR(VLOOKUP(trading_client_detail!$E1689,'asset_&amp;_open_positions'!$E:$M, 6, FALSE))),VLOOKUP(trading_client_detail!$E1689,'asset_&amp;_open_positions'!$E:$M, 8, FALSE),IF(NOT(ISERROR(VLOOKUP($A1689,'asset_&amp;_open_positions'!$E:$M, 6, FALSE))),VLOOKUP($A1689,'asset_&amp;_open_positions'!$E:$M, 8, FALSE),1))),"")</f>
        <v/>
      </c>
      <c r="D1689" s="42" t="str">
        <f>IF(trading_client_detail!$A1689&lt;&gt;"",IF(OR(LEFT(trading_client_detail!$F1689,3)="USD",RIGHT(trading_client_detail!$F1689,3)="USD",LEFT(trading_client_detail!$F1689,3)="EUR",RIGHT(trading_client_detail!$F1689,3)="EUR"),"",trading_client_detail!$G1689),"")</f>
        <v/>
      </c>
    </row>
    <row r="1690" spans="1:4" x14ac:dyDescent="0.25">
      <c r="A1690" t="str">
        <f>IF(AND(trading_client_detail!$A1690&lt;&gt;"",ROUND(trading_client_detail!$G1690,0)&lt;&gt;0),IF(OR(LEFT(trading_client_detail!$F1690,3)="USD",RIGHT(trading_client_detail!$F1690,3)="USD",LEFT(trading_client_detail!$F1690,3)="EUR",RIGHT(trading_client_detail!$F1690,3)="EUR"),"",IF(NOT(ISERROR(VLOOKUP(trading_client_detail!$E1690,'asset_&amp;_open_positions'!$E:$M, 9, FALSE))),VLOOKUP(trading_client_detail!$E1690,'asset_&amp;_open_positions'!$E:$M, 9, FALSE),IF(NOT(ISERROR(VLOOKUP(trading_client_detail!$F1690,'asset_&amp;_open_positions'!$E:$M, 9, FALSE))),VLOOKUP(trading_client_detail!$F1690,'asset_&amp;_open_positions'!$E:$M, 9, FALSE),RIGHT(trading_client_detail!$F1690,LEN(trading_client_detail!$F1690)-1)))),"")</f>
        <v/>
      </c>
      <c r="B1690" t="str">
        <f>IF(AND(trading_client_detail!$A1690&lt;&gt;"",ROUND(trading_client_detail!$G1690,0)&lt;&gt;0),IF(OR(LEFT(trading_client_detail!$F1690,3)="USD",RIGHT(trading_client_detail!$F1690,3)="USD"),"",IF(NOT(ISERROR(VLOOKUP(trading_client_detail!$E1690,'asset_&amp;_open_positions'!$E:$M, 6, FALSE))),VLOOKUP(trading_client_detail!$E1690,'asset_&amp;_open_positions'!$E:$M, 6, FALSE),IF(NOT(ISERROR(VLOOKUP($A1690,'asset_&amp;_open_positions'!$E:$M, 6, FALSE))),VLOOKUP($A1690,'asset_&amp;_open_positions'!$E:$M, 6, FALSE),"ASSET"))),"")</f>
        <v/>
      </c>
      <c r="C1690" t="str">
        <f>IF(AND(trading_client_detail!$A1690&lt;&gt;"",ROUND(trading_client_detail!$G1690,0)&lt;&gt;0),IF(OR(LEFT(trading_client_detail!$F1690,3)="USD",RIGHT(trading_client_detail!$F1690,3)="USD"),"",IF(NOT(ISERROR(VLOOKUP(trading_client_detail!$E1690,'asset_&amp;_open_positions'!$E:$M, 6, FALSE))),VLOOKUP(trading_client_detail!$E1690,'asset_&amp;_open_positions'!$E:$M, 8, FALSE),IF(NOT(ISERROR(VLOOKUP($A1690,'asset_&amp;_open_positions'!$E:$M, 6, FALSE))),VLOOKUP($A1690,'asset_&amp;_open_positions'!$E:$M, 8, FALSE),1))),"")</f>
        <v/>
      </c>
      <c r="D1690" s="42" t="str">
        <f>IF(trading_client_detail!$A1690&lt;&gt;"",IF(OR(LEFT(trading_client_detail!$F1690,3)="USD",RIGHT(trading_client_detail!$F1690,3)="USD",LEFT(trading_client_detail!$F1690,3)="EUR",RIGHT(trading_client_detail!$F1690,3)="EUR"),"",trading_client_detail!$G1690),"")</f>
        <v/>
      </c>
    </row>
    <row r="1691" spans="1:4" x14ac:dyDescent="0.25">
      <c r="A1691" t="str">
        <f>IF(AND(trading_client_detail!$A1691&lt;&gt;"",ROUND(trading_client_detail!$G1691,0)&lt;&gt;0),IF(OR(LEFT(trading_client_detail!$F1691,3)="USD",RIGHT(trading_client_detail!$F1691,3)="USD",LEFT(trading_client_detail!$F1691,3)="EUR",RIGHT(trading_client_detail!$F1691,3)="EUR"),"",IF(NOT(ISERROR(VLOOKUP(trading_client_detail!$E1691,'asset_&amp;_open_positions'!$E:$M, 9, FALSE))),VLOOKUP(trading_client_detail!$E1691,'asset_&amp;_open_positions'!$E:$M, 9, FALSE),IF(NOT(ISERROR(VLOOKUP(trading_client_detail!$F1691,'asset_&amp;_open_positions'!$E:$M, 9, FALSE))),VLOOKUP(trading_client_detail!$F1691,'asset_&amp;_open_positions'!$E:$M, 9, FALSE),RIGHT(trading_client_detail!$F1691,LEN(trading_client_detail!$F1691)-1)))),"")</f>
        <v/>
      </c>
      <c r="B1691" t="str">
        <f>IF(AND(trading_client_detail!$A1691&lt;&gt;"",ROUND(trading_client_detail!$G1691,0)&lt;&gt;0),IF(OR(LEFT(trading_client_detail!$F1691,3)="USD",RIGHT(trading_client_detail!$F1691,3)="USD"),"",IF(NOT(ISERROR(VLOOKUP(trading_client_detail!$E1691,'asset_&amp;_open_positions'!$E:$M, 6, FALSE))),VLOOKUP(trading_client_detail!$E1691,'asset_&amp;_open_positions'!$E:$M, 6, FALSE),IF(NOT(ISERROR(VLOOKUP($A1691,'asset_&amp;_open_positions'!$E:$M, 6, FALSE))),VLOOKUP($A1691,'asset_&amp;_open_positions'!$E:$M, 6, FALSE),"ASSET"))),"")</f>
        <v/>
      </c>
      <c r="C1691" t="str">
        <f>IF(AND(trading_client_detail!$A1691&lt;&gt;"",ROUND(trading_client_detail!$G1691,0)&lt;&gt;0),IF(OR(LEFT(trading_client_detail!$F1691,3)="USD",RIGHT(trading_client_detail!$F1691,3)="USD"),"",IF(NOT(ISERROR(VLOOKUP(trading_client_detail!$E1691,'asset_&amp;_open_positions'!$E:$M, 6, FALSE))),VLOOKUP(trading_client_detail!$E1691,'asset_&amp;_open_positions'!$E:$M, 8, FALSE),IF(NOT(ISERROR(VLOOKUP($A1691,'asset_&amp;_open_positions'!$E:$M, 6, FALSE))),VLOOKUP($A1691,'asset_&amp;_open_positions'!$E:$M, 8, FALSE),1))),"")</f>
        <v/>
      </c>
      <c r="D1691" s="42" t="str">
        <f>IF(trading_client_detail!$A1691&lt;&gt;"",IF(OR(LEFT(trading_client_detail!$F1691,3)="USD",RIGHT(trading_client_detail!$F1691,3)="USD",LEFT(trading_client_detail!$F1691,3)="EUR",RIGHT(trading_client_detail!$F1691,3)="EUR"),"",trading_client_detail!$G1691),"")</f>
        <v/>
      </c>
    </row>
    <row r="1692" spans="1:4" x14ac:dyDescent="0.25">
      <c r="A1692" t="str">
        <f>IF(AND(trading_client_detail!$A1692&lt;&gt;"",ROUND(trading_client_detail!$G1692,0)&lt;&gt;0),IF(OR(LEFT(trading_client_detail!$F1692,3)="USD",RIGHT(trading_client_detail!$F1692,3)="USD",LEFT(trading_client_detail!$F1692,3)="EUR",RIGHT(trading_client_detail!$F1692,3)="EUR"),"",IF(NOT(ISERROR(VLOOKUP(trading_client_detail!$E1692,'asset_&amp;_open_positions'!$E:$M, 9, FALSE))),VLOOKUP(trading_client_detail!$E1692,'asset_&amp;_open_positions'!$E:$M, 9, FALSE),IF(NOT(ISERROR(VLOOKUP(trading_client_detail!$F1692,'asset_&amp;_open_positions'!$E:$M, 9, FALSE))),VLOOKUP(trading_client_detail!$F1692,'asset_&amp;_open_positions'!$E:$M, 9, FALSE),RIGHT(trading_client_detail!$F1692,LEN(trading_client_detail!$F1692)-1)))),"")</f>
        <v/>
      </c>
      <c r="B1692" t="str">
        <f>IF(AND(trading_client_detail!$A1692&lt;&gt;"",ROUND(trading_client_detail!$G1692,0)&lt;&gt;0),IF(OR(LEFT(trading_client_detail!$F1692,3)="USD",RIGHT(trading_client_detail!$F1692,3)="USD"),"",IF(NOT(ISERROR(VLOOKUP(trading_client_detail!$E1692,'asset_&amp;_open_positions'!$E:$M, 6, FALSE))),VLOOKUP(trading_client_detail!$E1692,'asset_&amp;_open_positions'!$E:$M, 6, FALSE),IF(NOT(ISERROR(VLOOKUP($A1692,'asset_&amp;_open_positions'!$E:$M, 6, FALSE))),VLOOKUP($A1692,'asset_&amp;_open_positions'!$E:$M, 6, FALSE),"ASSET"))),"")</f>
        <v/>
      </c>
      <c r="C1692" t="str">
        <f>IF(AND(trading_client_detail!$A1692&lt;&gt;"",ROUND(trading_client_detail!$G1692,0)&lt;&gt;0),IF(OR(LEFT(trading_client_detail!$F1692,3)="USD",RIGHT(trading_client_detail!$F1692,3)="USD"),"",IF(NOT(ISERROR(VLOOKUP(trading_client_detail!$E1692,'asset_&amp;_open_positions'!$E:$M, 6, FALSE))),VLOOKUP(trading_client_detail!$E1692,'asset_&amp;_open_positions'!$E:$M, 8, FALSE),IF(NOT(ISERROR(VLOOKUP($A1692,'asset_&amp;_open_positions'!$E:$M, 6, FALSE))),VLOOKUP($A1692,'asset_&amp;_open_positions'!$E:$M, 8, FALSE),1))),"")</f>
        <v/>
      </c>
      <c r="D1692" s="42" t="str">
        <f>IF(trading_client_detail!$A1692&lt;&gt;"",IF(OR(LEFT(trading_client_detail!$F1692,3)="USD",RIGHT(trading_client_detail!$F1692,3)="USD",LEFT(trading_client_detail!$F1692,3)="EUR",RIGHT(trading_client_detail!$F1692,3)="EUR"),"",trading_client_detail!$G1692),"")</f>
        <v/>
      </c>
    </row>
    <row r="1693" spans="1:4" x14ac:dyDescent="0.25">
      <c r="A1693" t="str">
        <f>IF(AND(trading_client_detail!$A1693&lt;&gt;"",ROUND(trading_client_detail!$G1693,0)&lt;&gt;0),IF(OR(LEFT(trading_client_detail!$F1693,3)="USD",RIGHT(trading_client_detail!$F1693,3)="USD",LEFT(trading_client_detail!$F1693,3)="EUR",RIGHT(trading_client_detail!$F1693,3)="EUR"),"",IF(NOT(ISERROR(VLOOKUP(trading_client_detail!$E1693,'asset_&amp;_open_positions'!$E:$M, 9, FALSE))),VLOOKUP(trading_client_detail!$E1693,'asset_&amp;_open_positions'!$E:$M, 9, FALSE),IF(NOT(ISERROR(VLOOKUP(trading_client_detail!$F1693,'asset_&amp;_open_positions'!$E:$M, 9, FALSE))),VLOOKUP(trading_client_detail!$F1693,'asset_&amp;_open_positions'!$E:$M, 9, FALSE),RIGHT(trading_client_detail!$F1693,LEN(trading_client_detail!$F1693)-1)))),"")</f>
        <v/>
      </c>
      <c r="B1693" t="str">
        <f>IF(AND(trading_client_detail!$A1693&lt;&gt;"",ROUND(trading_client_detail!$G1693,0)&lt;&gt;0),IF(OR(LEFT(trading_client_detail!$F1693,3)="USD",RIGHT(trading_client_detail!$F1693,3)="USD"),"",IF(NOT(ISERROR(VLOOKUP(trading_client_detail!$E1693,'asset_&amp;_open_positions'!$E:$M, 6, FALSE))),VLOOKUP(trading_client_detail!$E1693,'asset_&amp;_open_positions'!$E:$M, 6, FALSE),IF(NOT(ISERROR(VLOOKUP($A1693,'asset_&amp;_open_positions'!$E:$M, 6, FALSE))),VLOOKUP($A1693,'asset_&amp;_open_positions'!$E:$M, 6, FALSE),"ASSET"))),"")</f>
        <v/>
      </c>
      <c r="C1693" t="str">
        <f>IF(AND(trading_client_detail!$A1693&lt;&gt;"",ROUND(trading_client_detail!$G1693,0)&lt;&gt;0),IF(OR(LEFT(trading_client_detail!$F1693,3)="USD",RIGHT(trading_client_detail!$F1693,3)="USD"),"",IF(NOT(ISERROR(VLOOKUP(trading_client_detail!$E1693,'asset_&amp;_open_positions'!$E:$M, 6, FALSE))),VLOOKUP(trading_client_detail!$E1693,'asset_&amp;_open_positions'!$E:$M, 8, FALSE),IF(NOT(ISERROR(VLOOKUP($A1693,'asset_&amp;_open_positions'!$E:$M, 6, FALSE))),VLOOKUP($A1693,'asset_&amp;_open_positions'!$E:$M, 8, FALSE),1))),"")</f>
        <v/>
      </c>
      <c r="D1693" s="42" t="str">
        <f>IF(trading_client_detail!$A1693&lt;&gt;"",IF(OR(LEFT(trading_client_detail!$F1693,3)="USD",RIGHT(trading_client_detail!$F1693,3)="USD",LEFT(trading_client_detail!$F1693,3)="EUR",RIGHT(trading_client_detail!$F1693,3)="EUR"),"",trading_client_detail!$G1693),"")</f>
        <v/>
      </c>
    </row>
    <row r="1694" spans="1:4" x14ac:dyDescent="0.25">
      <c r="A1694" t="str">
        <f>IF(AND(trading_client_detail!$A1694&lt;&gt;"",ROUND(trading_client_detail!$G1694,0)&lt;&gt;0),IF(OR(LEFT(trading_client_detail!$F1694,3)="USD",RIGHT(trading_client_detail!$F1694,3)="USD",LEFT(trading_client_detail!$F1694,3)="EUR",RIGHT(trading_client_detail!$F1694,3)="EUR"),"",IF(NOT(ISERROR(VLOOKUP(trading_client_detail!$E1694,'asset_&amp;_open_positions'!$E:$M, 9, FALSE))),VLOOKUP(trading_client_detail!$E1694,'asset_&amp;_open_positions'!$E:$M, 9, FALSE),IF(NOT(ISERROR(VLOOKUP(trading_client_detail!$F1694,'asset_&amp;_open_positions'!$E:$M, 9, FALSE))),VLOOKUP(trading_client_detail!$F1694,'asset_&amp;_open_positions'!$E:$M, 9, FALSE),RIGHT(trading_client_detail!$F1694,LEN(trading_client_detail!$F1694)-1)))),"")</f>
        <v/>
      </c>
      <c r="B1694" t="str">
        <f>IF(AND(trading_client_detail!$A1694&lt;&gt;"",ROUND(trading_client_detail!$G1694,0)&lt;&gt;0),IF(OR(LEFT(trading_client_detail!$F1694,3)="USD",RIGHT(trading_client_detail!$F1694,3)="USD"),"",IF(NOT(ISERROR(VLOOKUP(trading_client_detail!$E1694,'asset_&amp;_open_positions'!$E:$M, 6, FALSE))),VLOOKUP(trading_client_detail!$E1694,'asset_&amp;_open_positions'!$E:$M, 6, FALSE),IF(NOT(ISERROR(VLOOKUP($A1694,'asset_&amp;_open_positions'!$E:$M, 6, FALSE))),VLOOKUP($A1694,'asset_&amp;_open_positions'!$E:$M, 6, FALSE),"ASSET"))),"")</f>
        <v/>
      </c>
      <c r="C1694" t="str">
        <f>IF(AND(trading_client_detail!$A1694&lt;&gt;"",ROUND(trading_client_detail!$G1694,0)&lt;&gt;0),IF(OR(LEFT(trading_client_detail!$F1694,3)="USD",RIGHT(trading_client_detail!$F1694,3)="USD"),"",IF(NOT(ISERROR(VLOOKUP(trading_client_detail!$E1694,'asset_&amp;_open_positions'!$E:$M, 6, FALSE))),VLOOKUP(trading_client_detail!$E1694,'asset_&amp;_open_positions'!$E:$M, 8, FALSE),IF(NOT(ISERROR(VLOOKUP($A1694,'asset_&amp;_open_positions'!$E:$M, 6, FALSE))),VLOOKUP($A1694,'asset_&amp;_open_positions'!$E:$M, 8, FALSE),1))),"")</f>
        <v/>
      </c>
      <c r="D1694" s="42" t="str">
        <f>IF(trading_client_detail!$A1694&lt;&gt;"",IF(OR(LEFT(trading_client_detail!$F1694,3)="USD",RIGHT(trading_client_detail!$F1694,3)="USD",LEFT(trading_client_detail!$F1694,3)="EUR",RIGHT(trading_client_detail!$F1694,3)="EUR"),"",trading_client_detail!$G1694),"")</f>
        <v/>
      </c>
    </row>
    <row r="1695" spans="1:4" x14ac:dyDescent="0.25">
      <c r="A1695" t="str">
        <f>IF(AND(trading_client_detail!$A1695&lt;&gt;"",ROUND(trading_client_detail!$G1695,0)&lt;&gt;0),IF(OR(LEFT(trading_client_detail!$F1695,3)="USD",RIGHT(trading_client_detail!$F1695,3)="USD",LEFT(trading_client_detail!$F1695,3)="EUR",RIGHT(trading_client_detail!$F1695,3)="EUR"),"",IF(NOT(ISERROR(VLOOKUP(trading_client_detail!$E1695,'asset_&amp;_open_positions'!$E:$M, 9, FALSE))),VLOOKUP(trading_client_detail!$E1695,'asset_&amp;_open_positions'!$E:$M, 9, FALSE),IF(NOT(ISERROR(VLOOKUP(trading_client_detail!$F1695,'asset_&amp;_open_positions'!$E:$M, 9, FALSE))),VLOOKUP(trading_client_detail!$F1695,'asset_&amp;_open_positions'!$E:$M, 9, FALSE),RIGHT(trading_client_detail!$F1695,LEN(trading_client_detail!$F1695)-1)))),"")</f>
        <v/>
      </c>
      <c r="B1695" t="str">
        <f>IF(AND(trading_client_detail!$A1695&lt;&gt;"",ROUND(trading_client_detail!$G1695,0)&lt;&gt;0),IF(OR(LEFT(trading_client_detail!$F1695,3)="USD",RIGHT(trading_client_detail!$F1695,3)="USD"),"",IF(NOT(ISERROR(VLOOKUP(trading_client_detail!$E1695,'asset_&amp;_open_positions'!$E:$M, 6, FALSE))),VLOOKUP(trading_client_detail!$E1695,'asset_&amp;_open_positions'!$E:$M, 6, FALSE),IF(NOT(ISERROR(VLOOKUP($A1695,'asset_&amp;_open_positions'!$E:$M, 6, FALSE))),VLOOKUP($A1695,'asset_&amp;_open_positions'!$E:$M, 6, FALSE),"ASSET"))),"")</f>
        <v/>
      </c>
      <c r="C1695" t="str">
        <f>IF(AND(trading_client_detail!$A1695&lt;&gt;"",ROUND(trading_client_detail!$G1695,0)&lt;&gt;0),IF(OR(LEFT(trading_client_detail!$F1695,3)="USD",RIGHT(trading_client_detail!$F1695,3)="USD"),"",IF(NOT(ISERROR(VLOOKUP(trading_client_detail!$E1695,'asset_&amp;_open_positions'!$E:$M, 6, FALSE))),VLOOKUP(trading_client_detail!$E1695,'asset_&amp;_open_positions'!$E:$M, 8, FALSE),IF(NOT(ISERROR(VLOOKUP($A1695,'asset_&amp;_open_positions'!$E:$M, 6, FALSE))),VLOOKUP($A1695,'asset_&amp;_open_positions'!$E:$M, 8, FALSE),1))),"")</f>
        <v/>
      </c>
      <c r="D1695" s="42" t="str">
        <f>IF(trading_client_detail!$A1695&lt;&gt;"",IF(OR(LEFT(trading_client_detail!$F1695,3)="USD",RIGHT(trading_client_detail!$F1695,3)="USD",LEFT(trading_client_detail!$F1695,3)="EUR",RIGHT(trading_client_detail!$F1695,3)="EUR"),"",trading_client_detail!$G1695),"")</f>
        <v/>
      </c>
    </row>
    <row r="1696" spans="1:4" x14ac:dyDescent="0.25">
      <c r="A1696" t="str">
        <f>IF(AND(trading_client_detail!$A1696&lt;&gt;"",ROUND(trading_client_detail!$G1696,0)&lt;&gt;0),IF(OR(LEFT(trading_client_detail!$F1696,3)="USD",RIGHT(trading_client_detail!$F1696,3)="USD",LEFT(trading_client_detail!$F1696,3)="EUR",RIGHT(trading_client_detail!$F1696,3)="EUR"),"",IF(NOT(ISERROR(VLOOKUP(trading_client_detail!$E1696,'asset_&amp;_open_positions'!$E:$M, 9, FALSE))),VLOOKUP(trading_client_detail!$E1696,'asset_&amp;_open_positions'!$E:$M, 9, FALSE),IF(NOT(ISERROR(VLOOKUP(trading_client_detail!$F1696,'asset_&amp;_open_positions'!$E:$M, 9, FALSE))),VLOOKUP(trading_client_detail!$F1696,'asset_&amp;_open_positions'!$E:$M, 9, FALSE),RIGHT(trading_client_detail!$F1696,LEN(trading_client_detail!$F1696)-1)))),"")</f>
        <v/>
      </c>
      <c r="B1696" t="str">
        <f>IF(AND(trading_client_detail!$A1696&lt;&gt;"",ROUND(trading_client_detail!$G1696,0)&lt;&gt;0),IF(OR(LEFT(trading_client_detail!$F1696,3)="USD",RIGHT(trading_client_detail!$F1696,3)="USD"),"",IF(NOT(ISERROR(VLOOKUP(trading_client_detail!$E1696,'asset_&amp;_open_positions'!$E:$M, 6, FALSE))),VLOOKUP(trading_client_detail!$E1696,'asset_&amp;_open_positions'!$E:$M, 6, FALSE),IF(NOT(ISERROR(VLOOKUP($A1696,'asset_&amp;_open_positions'!$E:$M, 6, FALSE))),VLOOKUP($A1696,'asset_&amp;_open_positions'!$E:$M, 6, FALSE),"ASSET"))),"")</f>
        <v/>
      </c>
      <c r="C1696" t="str">
        <f>IF(AND(trading_client_detail!$A1696&lt;&gt;"",ROUND(trading_client_detail!$G1696,0)&lt;&gt;0),IF(OR(LEFT(trading_client_detail!$F1696,3)="USD",RIGHT(trading_client_detail!$F1696,3)="USD"),"",IF(NOT(ISERROR(VLOOKUP(trading_client_detail!$E1696,'asset_&amp;_open_positions'!$E:$M, 6, FALSE))),VLOOKUP(trading_client_detail!$E1696,'asset_&amp;_open_positions'!$E:$M, 8, FALSE),IF(NOT(ISERROR(VLOOKUP($A1696,'asset_&amp;_open_positions'!$E:$M, 6, FALSE))),VLOOKUP($A1696,'asset_&amp;_open_positions'!$E:$M, 8, FALSE),1))),"")</f>
        <v/>
      </c>
      <c r="D1696" s="42" t="str">
        <f>IF(trading_client_detail!$A1696&lt;&gt;"",IF(OR(LEFT(trading_client_detail!$F1696,3)="USD",RIGHT(trading_client_detail!$F1696,3)="USD",LEFT(trading_client_detail!$F1696,3)="EUR",RIGHT(trading_client_detail!$F1696,3)="EUR"),"",trading_client_detail!$G1696),"")</f>
        <v/>
      </c>
    </row>
    <row r="1697" spans="1:4" x14ac:dyDescent="0.25">
      <c r="A1697" t="str">
        <f>IF(AND(trading_client_detail!$A1697&lt;&gt;"",ROUND(trading_client_detail!$G1697,0)&lt;&gt;0),IF(OR(LEFT(trading_client_detail!$F1697,3)="USD",RIGHT(trading_client_detail!$F1697,3)="USD",LEFT(trading_client_detail!$F1697,3)="EUR",RIGHT(trading_client_detail!$F1697,3)="EUR"),"",IF(NOT(ISERROR(VLOOKUP(trading_client_detail!$E1697,'asset_&amp;_open_positions'!$E:$M, 9, FALSE))),VLOOKUP(trading_client_detail!$E1697,'asset_&amp;_open_positions'!$E:$M, 9, FALSE),IF(NOT(ISERROR(VLOOKUP(trading_client_detail!$F1697,'asset_&amp;_open_positions'!$E:$M, 9, FALSE))),VLOOKUP(trading_client_detail!$F1697,'asset_&amp;_open_positions'!$E:$M, 9, FALSE),RIGHT(trading_client_detail!$F1697,LEN(trading_client_detail!$F1697)-1)))),"")</f>
        <v/>
      </c>
      <c r="B1697" t="str">
        <f>IF(AND(trading_client_detail!$A1697&lt;&gt;"",ROUND(trading_client_detail!$G1697,0)&lt;&gt;0),IF(OR(LEFT(trading_client_detail!$F1697,3)="USD",RIGHT(trading_client_detail!$F1697,3)="USD"),"",IF(NOT(ISERROR(VLOOKUP(trading_client_detail!$E1697,'asset_&amp;_open_positions'!$E:$M, 6, FALSE))),VLOOKUP(trading_client_detail!$E1697,'asset_&amp;_open_positions'!$E:$M, 6, FALSE),IF(NOT(ISERROR(VLOOKUP($A1697,'asset_&amp;_open_positions'!$E:$M, 6, FALSE))),VLOOKUP($A1697,'asset_&amp;_open_positions'!$E:$M, 6, FALSE),"ASSET"))),"")</f>
        <v/>
      </c>
      <c r="C1697" t="str">
        <f>IF(AND(trading_client_detail!$A1697&lt;&gt;"",ROUND(trading_client_detail!$G1697,0)&lt;&gt;0),IF(OR(LEFT(trading_client_detail!$F1697,3)="USD",RIGHT(trading_client_detail!$F1697,3)="USD"),"",IF(NOT(ISERROR(VLOOKUP(trading_client_detail!$E1697,'asset_&amp;_open_positions'!$E:$M, 6, FALSE))),VLOOKUP(trading_client_detail!$E1697,'asset_&amp;_open_positions'!$E:$M, 8, FALSE),IF(NOT(ISERROR(VLOOKUP($A1697,'asset_&amp;_open_positions'!$E:$M, 6, FALSE))),VLOOKUP($A1697,'asset_&amp;_open_positions'!$E:$M, 8, FALSE),1))),"")</f>
        <v/>
      </c>
      <c r="D1697" s="42" t="str">
        <f>IF(trading_client_detail!$A1697&lt;&gt;"",IF(OR(LEFT(trading_client_detail!$F1697,3)="USD",RIGHT(trading_client_detail!$F1697,3)="USD",LEFT(trading_client_detail!$F1697,3)="EUR",RIGHT(trading_client_detail!$F1697,3)="EUR"),"",trading_client_detail!$G1697),"")</f>
        <v/>
      </c>
    </row>
    <row r="1698" spans="1:4" x14ac:dyDescent="0.25">
      <c r="A1698" t="str">
        <f>IF(AND(trading_client_detail!$A1698&lt;&gt;"",ROUND(trading_client_detail!$G1698,0)&lt;&gt;0),IF(OR(LEFT(trading_client_detail!$F1698,3)="USD",RIGHT(trading_client_detail!$F1698,3)="USD",LEFT(trading_client_detail!$F1698,3)="EUR",RIGHT(trading_client_detail!$F1698,3)="EUR"),"",IF(NOT(ISERROR(VLOOKUP(trading_client_detail!$E1698,'asset_&amp;_open_positions'!$E:$M, 9, FALSE))),VLOOKUP(trading_client_detail!$E1698,'asset_&amp;_open_positions'!$E:$M, 9, FALSE),IF(NOT(ISERROR(VLOOKUP(trading_client_detail!$F1698,'asset_&amp;_open_positions'!$E:$M, 9, FALSE))),VLOOKUP(trading_client_detail!$F1698,'asset_&amp;_open_positions'!$E:$M, 9, FALSE),RIGHT(trading_client_detail!$F1698,LEN(trading_client_detail!$F1698)-1)))),"")</f>
        <v/>
      </c>
      <c r="B1698" t="str">
        <f>IF(AND(trading_client_detail!$A1698&lt;&gt;"",ROUND(trading_client_detail!$G1698,0)&lt;&gt;0),IF(OR(LEFT(trading_client_detail!$F1698,3)="USD",RIGHT(trading_client_detail!$F1698,3)="USD"),"",IF(NOT(ISERROR(VLOOKUP(trading_client_detail!$E1698,'asset_&amp;_open_positions'!$E:$M, 6, FALSE))),VLOOKUP(trading_client_detail!$E1698,'asset_&amp;_open_positions'!$E:$M, 6, FALSE),IF(NOT(ISERROR(VLOOKUP($A1698,'asset_&amp;_open_positions'!$E:$M, 6, FALSE))),VLOOKUP($A1698,'asset_&amp;_open_positions'!$E:$M, 6, FALSE),"ASSET"))),"")</f>
        <v/>
      </c>
      <c r="C1698" t="str">
        <f>IF(AND(trading_client_detail!$A1698&lt;&gt;"",ROUND(trading_client_detail!$G1698,0)&lt;&gt;0),IF(OR(LEFT(trading_client_detail!$F1698,3)="USD",RIGHT(trading_client_detail!$F1698,3)="USD"),"",IF(NOT(ISERROR(VLOOKUP(trading_client_detail!$E1698,'asset_&amp;_open_positions'!$E:$M, 6, FALSE))),VLOOKUP(trading_client_detail!$E1698,'asset_&amp;_open_positions'!$E:$M, 8, FALSE),IF(NOT(ISERROR(VLOOKUP($A1698,'asset_&amp;_open_positions'!$E:$M, 6, FALSE))),VLOOKUP($A1698,'asset_&amp;_open_positions'!$E:$M, 8, FALSE),1))),"")</f>
        <v/>
      </c>
      <c r="D1698" s="42" t="str">
        <f>IF(trading_client_detail!$A1698&lt;&gt;"",IF(OR(LEFT(trading_client_detail!$F1698,3)="USD",RIGHT(trading_client_detail!$F1698,3)="USD",LEFT(trading_client_detail!$F1698,3)="EUR",RIGHT(trading_client_detail!$F1698,3)="EUR"),"",trading_client_detail!$G1698),"")</f>
        <v/>
      </c>
    </row>
    <row r="1699" spans="1:4" x14ac:dyDescent="0.25">
      <c r="A1699" t="str">
        <f>IF(AND(trading_client_detail!$A1699&lt;&gt;"",ROUND(trading_client_detail!$G1699,0)&lt;&gt;0),IF(OR(LEFT(trading_client_detail!$F1699,3)="USD",RIGHT(trading_client_detail!$F1699,3)="USD",LEFT(trading_client_detail!$F1699,3)="EUR",RIGHT(trading_client_detail!$F1699,3)="EUR"),"",IF(NOT(ISERROR(VLOOKUP(trading_client_detail!$E1699,'asset_&amp;_open_positions'!$E:$M, 9, FALSE))),VLOOKUP(trading_client_detail!$E1699,'asset_&amp;_open_positions'!$E:$M, 9, FALSE),IF(NOT(ISERROR(VLOOKUP(trading_client_detail!$F1699,'asset_&amp;_open_positions'!$E:$M, 9, FALSE))),VLOOKUP(trading_client_detail!$F1699,'asset_&amp;_open_positions'!$E:$M, 9, FALSE),RIGHT(trading_client_detail!$F1699,LEN(trading_client_detail!$F1699)-1)))),"")</f>
        <v/>
      </c>
      <c r="B1699" t="str">
        <f>IF(AND(trading_client_detail!$A1699&lt;&gt;"",ROUND(trading_client_detail!$G1699,0)&lt;&gt;0),IF(OR(LEFT(trading_client_detail!$F1699,3)="USD",RIGHT(trading_client_detail!$F1699,3)="USD"),"",IF(NOT(ISERROR(VLOOKUP(trading_client_detail!$E1699,'asset_&amp;_open_positions'!$E:$M, 6, FALSE))),VLOOKUP(trading_client_detail!$E1699,'asset_&amp;_open_positions'!$E:$M, 6, FALSE),IF(NOT(ISERROR(VLOOKUP($A1699,'asset_&amp;_open_positions'!$E:$M, 6, FALSE))),VLOOKUP($A1699,'asset_&amp;_open_positions'!$E:$M, 6, FALSE),"ASSET"))),"")</f>
        <v/>
      </c>
      <c r="C1699" t="str">
        <f>IF(AND(trading_client_detail!$A1699&lt;&gt;"",ROUND(trading_client_detail!$G1699,0)&lt;&gt;0),IF(OR(LEFT(trading_client_detail!$F1699,3)="USD",RIGHT(trading_client_detail!$F1699,3)="USD"),"",IF(NOT(ISERROR(VLOOKUP(trading_client_detail!$E1699,'asset_&amp;_open_positions'!$E:$M, 6, FALSE))),VLOOKUP(trading_client_detail!$E1699,'asset_&amp;_open_positions'!$E:$M, 8, FALSE),IF(NOT(ISERROR(VLOOKUP($A1699,'asset_&amp;_open_positions'!$E:$M, 6, FALSE))),VLOOKUP($A1699,'asset_&amp;_open_positions'!$E:$M, 8, FALSE),1))),"")</f>
        <v/>
      </c>
      <c r="D1699" s="42" t="str">
        <f>IF(trading_client_detail!$A1699&lt;&gt;"",IF(OR(LEFT(trading_client_detail!$F1699,3)="USD",RIGHT(trading_client_detail!$F1699,3)="USD",LEFT(trading_client_detail!$F1699,3)="EUR",RIGHT(trading_client_detail!$F1699,3)="EUR"),"",trading_client_detail!$G1699),"")</f>
        <v/>
      </c>
    </row>
    <row r="1700" spans="1:4" x14ac:dyDescent="0.25">
      <c r="A1700" t="str">
        <f>IF(AND(trading_client_detail!$A1700&lt;&gt;"",ROUND(trading_client_detail!$G1700,0)&lt;&gt;0),IF(OR(LEFT(trading_client_detail!$F1700,3)="USD",RIGHT(trading_client_detail!$F1700,3)="USD",LEFT(trading_client_detail!$F1700,3)="EUR",RIGHT(trading_client_detail!$F1700,3)="EUR"),"",IF(NOT(ISERROR(VLOOKUP(trading_client_detail!$E1700,'asset_&amp;_open_positions'!$E:$M, 9, FALSE))),VLOOKUP(trading_client_detail!$E1700,'asset_&amp;_open_positions'!$E:$M, 9, FALSE),IF(NOT(ISERROR(VLOOKUP(trading_client_detail!$F1700,'asset_&amp;_open_positions'!$E:$M, 9, FALSE))),VLOOKUP(trading_client_detail!$F1700,'asset_&amp;_open_positions'!$E:$M, 9, FALSE),RIGHT(trading_client_detail!$F1700,LEN(trading_client_detail!$F1700)-1)))),"")</f>
        <v/>
      </c>
      <c r="B1700" t="str">
        <f>IF(AND(trading_client_detail!$A1700&lt;&gt;"",ROUND(trading_client_detail!$G1700,0)&lt;&gt;0),IF(OR(LEFT(trading_client_detail!$F1700,3)="USD",RIGHT(trading_client_detail!$F1700,3)="USD"),"",IF(NOT(ISERROR(VLOOKUP(trading_client_detail!$E1700,'asset_&amp;_open_positions'!$E:$M, 6, FALSE))),VLOOKUP(trading_client_detail!$E1700,'asset_&amp;_open_positions'!$E:$M, 6, FALSE),IF(NOT(ISERROR(VLOOKUP($A1700,'asset_&amp;_open_positions'!$E:$M, 6, FALSE))),VLOOKUP($A1700,'asset_&amp;_open_positions'!$E:$M, 6, FALSE),"ASSET"))),"")</f>
        <v/>
      </c>
      <c r="C1700" t="str">
        <f>IF(AND(trading_client_detail!$A1700&lt;&gt;"",ROUND(trading_client_detail!$G1700,0)&lt;&gt;0),IF(OR(LEFT(trading_client_detail!$F1700,3)="USD",RIGHT(trading_client_detail!$F1700,3)="USD"),"",IF(NOT(ISERROR(VLOOKUP(trading_client_detail!$E1700,'asset_&amp;_open_positions'!$E:$M, 6, FALSE))),VLOOKUP(trading_client_detail!$E1700,'asset_&amp;_open_positions'!$E:$M, 8, FALSE),IF(NOT(ISERROR(VLOOKUP($A1700,'asset_&amp;_open_positions'!$E:$M, 6, FALSE))),VLOOKUP($A1700,'asset_&amp;_open_positions'!$E:$M, 8, FALSE),1))),"")</f>
        <v/>
      </c>
      <c r="D1700" s="42" t="str">
        <f>IF(trading_client_detail!$A1700&lt;&gt;"",IF(OR(LEFT(trading_client_detail!$F1700,3)="USD",RIGHT(trading_client_detail!$F1700,3)="USD",LEFT(trading_client_detail!$F1700,3)="EUR",RIGHT(trading_client_detail!$F1700,3)="EUR"),"",trading_client_detail!$G1700),"")</f>
        <v/>
      </c>
    </row>
    <row r="1701" spans="1:4" x14ac:dyDescent="0.25">
      <c r="A1701" t="str">
        <f>IF(AND(trading_client_detail!$A1701&lt;&gt;"",ROUND(trading_client_detail!$G1701,0)&lt;&gt;0),IF(OR(LEFT(trading_client_detail!$F1701,3)="USD",RIGHT(trading_client_detail!$F1701,3)="USD",LEFT(trading_client_detail!$F1701,3)="EUR",RIGHT(trading_client_detail!$F1701,3)="EUR"),"",IF(NOT(ISERROR(VLOOKUP(trading_client_detail!$E1701,'asset_&amp;_open_positions'!$E:$M, 9, FALSE))),VLOOKUP(trading_client_detail!$E1701,'asset_&amp;_open_positions'!$E:$M, 9, FALSE),IF(NOT(ISERROR(VLOOKUP(trading_client_detail!$F1701,'asset_&amp;_open_positions'!$E:$M, 9, FALSE))),VLOOKUP(trading_client_detail!$F1701,'asset_&amp;_open_positions'!$E:$M, 9, FALSE),RIGHT(trading_client_detail!$F1701,LEN(trading_client_detail!$F1701)-1)))),"")</f>
        <v/>
      </c>
      <c r="B1701" t="str">
        <f>IF(AND(trading_client_detail!$A1701&lt;&gt;"",ROUND(trading_client_detail!$G1701,0)&lt;&gt;0),IF(OR(LEFT(trading_client_detail!$F1701,3)="USD",RIGHT(trading_client_detail!$F1701,3)="USD"),"",IF(NOT(ISERROR(VLOOKUP(trading_client_detail!$E1701,'asset_&amp;_open_positions'!$E:$M, 6, FALSE))),VLOOKUP(trading_client_detail!$E1701,'asset_&amp;_open_positions'!$E:$M, 6, FALSE),IF(NOT(ISERROR(VLOOKUP($A1701,'asset_&amp;_open_positions'!$E:$M, 6, FALSE))),VLOOKUP($A1701,'asset_&amp;_open_positions'!$E:$M, 6, FALSE),"ASSET"))),"")</f>
        <v/>
      </c>
      <c r="C1701" t="str">
        <f>IF(AND(trading_client_detail!$A1701&lt;&gt;"",ROUND(trading_client_detail!$G1701,0)&lt;&gt;0),IF(OR(LEFT(trading_client_detail!$F1701,3)="USD",RIGHT(trading_client_detail!$F1701,3)="USD"),"",IF(NOT(ISERROR(VLOOKUP(trading_client_detail!$E1701,'asset_&amp;_open_positions'!$E:$M, 6, FALSE))),VLOOKUP(trading_client_detail!$E1701,'asset_&amp;_open_positions'!$E:$M, 8, FALSE),IF(NOT(ISERROR(VLOOKUP($A1701,'asset_&amp;_open_positions'!$E:$M, 6, FALSE))),VLOOKUP($A1701,'asset_&amp;_open_positions'!$E:$M, 8, FALSE),1))),"")</f>
        <v/>
      </c>
      <c r="D1701" s="42" t="str">
        <f>IF(trading_client_detail!$A1701&lt;&gt;"",IF(OR(LEFT(trading_client_detail!$F1701,3)="USD",RIGHT(trading_client_detail!$F1701,3)="USD",LEFT(trading_client_detail!$F1701,3)="EUR",RIGHT(trading_client_detail!$F1701,3)="EUR"),"",trading_client_detail!$G1701),"")</f>
        <v/>
      </c>
    </row>
    <row r="1702" spans="1:4" x14ac:dyDescent="0.25">
      <c r="A1702" t="str">
        <f>IF(AND(trading_client_detail!$A1702&lt;&gt;"",ROUND(trading_client_detail!$G1702,0)&lt;&gt;0),IF(OR(LEFT(trading_client_detail!$F1702,3)="USD",RIGHT(trading_client_detail!$F1702,3)="USD",LEFT(trading_client_detail!$F1702,3)="EUR",RIGHT(trading_client_detail!$F1702,3)="EUR"),"",IF(NOT(ISERROR(VLOOKUP(trading_client_detail!$E1702,'asset_&amp;_open_positions'!$E:$M, 9, FALSE))),VLOOKUP(trading_client_detail!$E1702,'asset_&amp;_open_positions'!$E:$M, 9, FALSE),IF(NOT(ISERROR(VLOOKUP(trading_client_detail!$F1702,'asset_&amp;_open_positions'!$E:$M, 9, FALSE))),VLOOKUP(trading_client_detail!$F1702,'asset_&amp;_open_positions'!$E:$M, 9, FALSE),RIGHT(trading_client_detail!$F1702,LEN(trading_client_detail!$F1702)-1)))),"")</f>
        <v/>
      </c>
      <c r="B1702" t="str">
        <f>IF(AND(trading_client_detail!$A1702&lt;&gt;"",ROUND(trading_client_detail!$G1702,0)&lt;&gt;0),IF(OR(LEFT(trading_client_detail!$F1702,3)="USD",RIGHT(trading_client_detail!$F1702,3)="USD"),"",IF(NOT(ISERROR(VLOOKUP(trading_client_detail!$E1702,'asset_&amp;_open_positions'!$E:$M, 6, FALSE))),VLOOKUP(trading_client_detail!$E1702,'asset_&amp;_open_positions'!$E:$M, 6, FALSE),IF(NOT(ISERROR(VLOOKUP($A1702,'asset_&amp;_open_positions'!$E:$M, 6, FALSE))),VLOOKUP($A1702,'asset_&amp;_open_positions'!$E:$M, 6, FALSE),"ASSET"))),"")</f>
        <v/>
      </c>
      <c r="C1702" t="str">
        <f>IF(AND(trading_client_detail!$A1702&lt;&gt;"",ROUND(trading_client_detail!$G1702,0)&lt;&gt;0),IF(OR(LEFT(trading_client_detail!$F1702,3)="USD",RIGHT(trading_client_detail!$F1702,3)="USD"),"",IF(NOT(ISERROR(VLOOKUP(trading_client_detail!$E1702,'asset_&amp;_open_positions'!$E:$M, 6, FALSE))),VLOOKUP(trading_client_detail!$E1702,'asset_&amp;_open_positions'!$E:$M, 8, FALSE),IF(NOT(ISERROR(VLOOKUP($A1702,'asset_&amp;_open_positions'!$E:$M, 6, FALSE))),VLOOKUP($A1702,'asset_&amp;_open_positions'!$E:$M, 8, FALSE),1))),"")</f>
        <v/>
      </c>
      <c r="D1702" s="42" t="str">
        <f>IF(trading_client_detail!$A1702&lt;&gt;"",IF(OR(LEFT(trading_client_detail!$F1702,3)="USD",RIGHT(trading_client_detail!$F1702,3)="USD",LEFT(trading_client_detail!$F1702,3)="EUR",RIGHT(trading_client_detail!$F1702,3)="EUR"),"",trading_client_detail!$G1702),"")</f>
        <v/>
      </c>
    </row>
    <row r="1703" spans="1:4" x14ac:dyDescent="0.25">
      <c r="A1703" t="str">
        <f>IF(AND(trading_client_detail!$A1703&lt;&gt;"",ROUND(trading_client_detail!$G1703,0)&lt;&gt;0),IF(OR(LEFT(trading_client_detail!$F1703,3)="USD",RIGHT(trading_client_detail!$F1703,3)="USD",LEFT(trading_client_detail!$F1703,3)="EUR",RIGHT(trading_client_detail!$F1703,3)="EUR"),"",IF(NOT(ISERROR(VLOOKUP(trading_client_detail!$E1703,'asset_&amp;_open_positions'!$E:$M, 9, FALSE))),VLOOKUP(trading_client_detail!$E1703,'asset_&amp;_open_positions'!$E:$M, 9, FALSE),IF(NOT(ISERROR(VLOOKUP(trading_client_detail!$F1703,'asset_&amp;_open_positions'!$E:$M, 9, FALSE))),VLOOKUP(trading_client_detail!$F1703,'asset_&amp;_open_positions'!$E:$M, 9, FALSE),RIGHT(trading_client_detail!$F1703,LEN(trading_client_detail!$F1703)-1)))),"")</f>
        <v/>
      </c>
      <c r="B1703" t="str">
        <f>IF(AND(trading_client_detail!$A1703&lt;&gt;"",ROUND(trading_client_detail!$G1703,0)&lt;&gt;0),IF(OR(LEFT(trading_client_detail!$F1703,3)="USD",RIGHT(trading_client_detail!$F1703,3)="USD"),"",IF(NOT(ISERROR(VLOOKUP(trading_client_detail!$E1703,'asset_&amp;_open_positions'!$E:$M, 6, FALSE))),VLOOKUP(trading_client_detail!$E1703,'asset_&amp;_open_positions'!$E:$M, 6, FALSE),IF(NOT(ISERROR(VLOOKUP($A1703,'asset_&amp;_open_positions'!$E:$M, 6, FALSE))),VLOOKUP($A1703,'asset_&amp;_open_positions'!$E:$M, 6, FALSE),"ASSET"))),"")</f>
        <v/>
      </c>
      <c r="C1703" t="str">
        <f>IF(AND(trading_client_detail!$A1703&lt;&gt;"",ROUND(trading_client_detail!$G1703,0)&lt;&gt;0),IF(OR(LEFT(trading_client_detail!$F1703,3)="USD",RIGHT(trading_client_detail!$F1703,3)="USD"),"",IF(NOT(ISERROR(VLOOKUP(trading_client_detail!$E1703,'asset_&amp;_open_positions'!$E:$M, 6, FALSE))),VLOOKUP(trading_client_detail!$E1703,'asset_&amp;_open_positions'!$E:$M, 8, FALSE),IF(NOT(ISERROR(VLOOKUP($A1703,'asset_&amp;_open_positions'!$E:$M, 6, FALSE))),VLOOKUP($A1703,'asset_&amp;_open_positions'!$E:$M, 8, FALSE),1))),"")</f>
        <v/>
      </c>
      <c r="D1703" s="42" t="str">
        <f>IF(trading_client_detail!$A1703&lt;&gt;"",IF(OR(LEFT(trading_client_detail!$F1703,3)="USD",RIGHT(trading_client_detail!$F1703,3)="USD",LEFT(trading_client_detail!$F1703,3)="EUR",RIGHT(trading_client_detail!$F1703,3)="EUR"),"",trading_client_detail!$G1703),"")</f>
        <v/>
      </c>
    </row>
    <row r="1704" spans="1:4" x14ac:dyDescent="0.25">
      <c r="A1704" t="str">
        <f>IF(AND(trading_client_detail!$A1704&lt;&gt;"",ROUND(trading_client_detail!$G1704,0)&lt;&gt;0),IF(OR(LEFT(trading_client_detail!$F1704,3)="USD",RIGHT(trading_client_detail!$F1704,3)="USD",LEFT(trading_client_detail!$F1704,3)="EUR",RIGHT(trading_client_detail!$F1704,3)="EUR"),"",IF(NOT(ISERROR(VLOOKUP(trading_client_detail!$E1704,'asset_&amp;_open_positions'!$E:$M, 9, FALSE))),VLOOKUP(trading_client_detail!$E1704,'asset_&amp;_open_positions'!$E:$M, 9, FALSE),IF(NOT(ISERROR(VLOOKUP(trading_client_detail!$F1704,'asset_&amp;_open_positions'!$E:$M, 9, FALSE))),VLOOKUP(trading_client_detail!$F1704,'asset_&amp;_open_positions'!$E:$M, 9, FALSE),RIGHT(trading_client_detail!$F1704,LEN(trading_client_detail!$F1704)-1)))),"")</f>
        <v/>
      </c>
      <c r="B1704" t="str">
        <f>IF(AND(trading_client_detail!$A1704&lt;&gt;"",ROUND(trading_client_detail!$G1704,0)&lt;&gt;0),IF(OR(LEFT(trading_client_detail!$F1704,3)="USD",RIGHT(trading_client_detail!$F1704,3)="USD"),"",IF(NOT(ISERROR(VLOOKUP(trading_client_detail!$E1704,'asset_&amp;_open_positions'!$E:$M, 6, FALSE))),VLOOKUP(trading_client_detail!$E1704,'asset_&amp;_open_positions'!$E:$M, 6, FALSE),IF(NOT(ISERROR(VLOOKUP($A1704,'asset_&amp;_open_positions'!$E:$M, 6, FALSE))),VLOOKUP($A1704,'asset_&amp;_open_positions'!$E:$M, 6, FALSE),"ASSET"))),"")</f>
        <v/>
      </c>
      <c r="C1704" t="str">
        <f>IF(AND(trading_client_detail!$A1704&lt;&gt;"",ROUND(trading_client_detail!$G1704,0)&lt;&gt;0),IF(OR(LEFT(trading_client_detail!$F1704,3)="USD",RIGHT(trading_client_detail!$F1704,3)="USD"),"",IF(NOT(ISERROR(VLOOKUP(trading_client_detail!$E1704,'asset_&amp;_open_positions'!$E:$M, 6, FALSE))),VLOOKUP(trading_client_detail!$E1704,'asset_&amp;_open_positions'!$E:$M, 8, FALSE),IF(NOT(ISERROR(VLOOKUP($A1704,'asset_&amp;_open_positions'!$E:$M, 6, FALSE))),VLOOKUP($A1704,'asset_&amp;_open_positions'!$E:$M, 8, FALSE),1))),"")</f>
        <v/>
      </c>
      <c r="D1704" s="42" t="str">
        <f>IF(trading_client_detail!$A1704&lt;&gt;"",IF(OR(LEFT(trading_client_detail!$F1704,3)="USD",RIGHT(trading_client_detail!$F1704,3)="USD",LEFT(trading_client_detail!$F1704,3)="EUR",RIGHT(trading_client_detail!$F1704,3)="EUR"),"",trading_client_detail!$G1704),"")</f>
        <v/>
      </c>
    </row>
    <row r="1705" spans="1:4" x14ac:dyDescent="0.25">
      <c r="A1705" t="str">
        <f>IF(AND(trading_client_detail!$A1705&lt;&gt;"",ROUND(trading_client_detail!$G1705,0)&lt;&gt;0),IF(OR(LEFT(trading_client_detail!$F1705,3)="USD",RIGHT(trading_client_detail!$F1705,3)="USD",LEFT(trading_client_detail!$F1705,3)="EUR",RIGHT(trading_client_detail!$F1705,3)="EUR"),"",IF(NOT(ISERROR(VLOOKUP(trading_client_detail!$E1705,'asset_&amp;_open_positions'!$E:$M, 9, FALSE))),VLOOKUP(trading_client_detail!$E1705,'asset_&amp;_open_positions'!$E:$M, 9, FALSE),IF(NOT(ISERROR(VLOOKUP(trading_client_detail!$F1705,'asset_&amp;_open_positions'!$E:$M, 9, FALSE))),VLOOKUP(trading_client_detail!$F1705,'asset_&amp;_open_positions'!$E:$M, 9, FALSE),RIGHT(trading_client_detail!$F1705,LEN(trading_client_detail!$F1705)-1)))),"")</f>
        <v/>
      </c>
      <c r="B1705" t="str">
        <f>IF(AND(trading_client_detail!$A1705&lt;&gt;"",ROUND(trading_client_detail!$G1705,0)&lt;&gt;0),IF(OR(LEFT(trading_client_detail!$F1705,3)="USD",RIGHT(trading_client_detail!$F1705,3)="USD"),"",IF(NOT(ISERROR(VLOOKUP(trading_client_detail!$E1705,'asset_&amp;_open_positions'!$E:$M, 6, FALSE))),VLOOKUP(trading_client_detail!$E1705,'asset_&amp;_open_positions'!$E:$M, 6, FALSE),IF(NOT(ISERROR(VLOOKUP($A1705,'asset_&amp;_open_positions'!$E:$M, 6, FALSE))),VLOOKUP($A1705,'asset_&amp;_open_positions'!$E:$M, 6, FALSE),"ASSET"))),"")</f>
        <v/>
      </c>
      <c r="C1705" t="str">
        <f>IF(AND(trading_client_detail!$A1705&lt;&gt;"",ROUND(trading_client_detail!$G1705,0)&lt;&gt;0),IF(OR(LEFT(trading_client_detail!$F1705,3)="USD",RIGHT(trading_client_detail!$F1705,3)="USD"),"",IF(NOT(ISERROR(VLOOKUP(trading_client_detail!$E1705,'asset_&amp;_open_positions'!$E:$M, 6, FALSE))),VLOOKUP(trading_client_detail!$E1705,'asset_&amp;_open_positions'!$E:$M, 8, FALSE),IF(NOT(ISERROR(VLOOKUP($A1705,'asset_&amp;_open_positions'!$E:$M, 6, FALSE))),VLOOKUP($A1705,'asset_&amp;_open_positions'!$E:$M, 8, FALSE),1))),"")</f>
        <v/>
      </c>
      <c r="D1705" s="42" t="str">
        <f>IF(trading_client_detail!$A1705&lt;&gt;"",IF(OR(LEFT(trading_client_detail!$F1705,3)="USD",RIGHT(trading_client_detail!$F1705,3)="USD",LEFT(trading_client_detail!$F1705,3)="EUR",RIGHT(trading_client_detail!$F1705,3)="EUR"),"",trading_client_detail!$G1705),"")</f>
        <v/>
      </c>
    </row>
    <row r="1706" spans="1:4" x14ac:dyDescent="0.25">
      <c r="A1706" t="str">
        <f>IF(AND(trading_client_detail!$A1706&lt;&gt;"",ROUND(trading_client_detail!$G1706,0)&lt;&gt;0),IF(OR(LEFT(trading_client_detail!$F1706,3)="USD",RIGHT(trading_client_detail!$F1706,3)="USD",LEFT(trading_client_detail!$F1706,3)="EUR",RIGHT(trading_client_detail!$F1706,3)="EUR"),"",IF(NOT(ISERROR(VLOOKUP(trading_client_detail!$E1706,'asset_&amp;_open_positions'!$E:$M, 9, FALSE))),VLOOKUP(trading_client_detail!$E1706,'asset_&amp;_open_positions'!$E:$M, 9, FALSE),IF(NOT(ISERROR(VLOOKUP(trading_client_detail!$F1706,'asset_&amp;_open_positions'!$E:$M, 9, FALSE))),VLOOKUP(trading_client_detail!$F1706,'asset_&amp;_open_positions'!$E:$M, 9, FALSE),RIGHT(trading_client_detail!$F1706,LEN(trading_client_detail!$F1706)-1)))),"")</f>
        <v/>
      </c>
      <c r="B1706" t="str">
        <f>IF(AND(trading_client_detail!$A1706&lt;&gt;"",ROUND(trading_client_detail!$G1706,0)&lt;&gt;0),IF(OR(LEFT(trading_client_detail!$F1706,3)="USD",RIGHT(trading_client_detail!$F1706,3)="USD"),"",IF(NOT(ISERROR(VLOOKUP(trading_client_detail!$E1706,'asset_&amp;_open_positions'!$E:$M, 6, FALSE))),VLOOKUP(trading_client_detail!$E1706,'asset_&amp;_open_positions'!$E:$M, 6, FALSE),IF(NOT(ISERROR(VLOOKUP($A1706,'asset_&amp;_open_positions'!$E:$M, 6, FALSE))),VLOOKUP($A1706,'asset_&amp;_open_positions'!$E:$M, 6, FALSE),"ASSET"))),"")</f>
        <v/>
      </c>
      <c r="C1706" t="str">
        <f>IF(AND(trading_client_detail!$A1706&lt;&gt;"",ROUND(trading_client_detail!$G1706,0)&lt;&gt;0),IF(OR(LEFT(trading_client_detail!$F1706,3)="USD",RIGHT(trading_client_detail!$F1706,3)="USD"),"",IF(NOT(ISERROR(VLOOKUP(trading_client_detail!$E1706,'asset_&amp;_open_positions'!$E:$M, 6, FALSE))),VLOOKUP(trading_client_detail!$E1706,'asset_&amp;_open_positions'!$E:$M, 8, FALSE),IF(NOT(ISERROR(VLOOKUP($A1706,'asset_&amp;_open_positions'!$E:$M, 6, FALSE))),VLOOKUP($A1706,'asset_&amp;_open_positions'!$E:$M, 8, FALSE),1))),"")</f>
        <v/>
      </c>
      <c r="D1706" s="42" t="str">
        <f>IF(trading_client_detail!$A1706&lt;&gt;"",IF(OR(LEFT(trading_client_detail!$F1706,3)="USD",RIGHT(trading_client_detail!$F1706,3)="USD",LEFT(trading_client_detail!$F1706,3)="EUR",RIGHT(trading_client_detail!$F1706,3)="EUR"),"",trading_client_detail!$G1706),"")</f>
        <v/>
      </c>
    </row>
    <row r="1707" spans="1:4" x14ac:dyDescent="0.25">
      <c r="A1707" t="str">
        <f>IF(AND(trading_client_detail!$A1707&lt;&gt;"",ROUND(trading_client_detail!$G1707,0)&lt;&gt;0),IF(OR(LEFT(trading_client_detail!$F1707,3)="USD",RIGHT(trading_client_detail!$F1707,3)="USD",LEFT(trading_client_detail!$F1707,3)="EUR",RIGHT(trading_client_detail!$F1707,3)="EUR"),"",IF(NOT(ISERROR(VLOOKUP(trading_client_detail!$E1707,'asset_&amp;_open_positions'!$E:$M, 9, FALSE))),VLOOKUP(trading_client_detail!$E1707,'asset_&amp;_open_positions'!$E:$M, 9, FALSE),IF(NOT(ISERROR(VLOOKUP(trading_client_detail!$F1707,'asset_&amp;_open_positions'!$E:$M, 9, FALSE))),VLOOKUP(trading_client_detail!$F1707,'asset_&amp;_open_positions'!$E:$M, 9, FALSE),RIGHT(trading_client_detail!$F1707,LEN(trading_client_detail!$F1707)-1)))),"")</f>
        <v/>
      </c>
      <c r="B1707" t="str">
        <f>IF(AND(trading_client_detail!$A1707&lt;&gt;"",ROUND(trading_client_detail!$G1707,0)&lt;&gt;0),IF(OR(LEFT(trading_client_detail!$F1707,3)="USD",RIGHT(trading_client_detail!$F1707,3)="USD"),"",IF(NOT(ISERROR(VLOOKUP(trading_client_detail!$E1707,'asset_&amp;_open_positions'!$E:$M, 6, FALSE))),VLOOKUP(trading_client_detail!$E1707,'asset_&amp;_open_positions'!$E:$M, 6, FALSE),IF(NOT(ISERROR(VLOOKUP($A1707,'asset_&amp;_open_positions'!$E:$M, 6, FALSE))),VLOOKUP($A1707,'asset_&amp;_open_positions'!$E:$M, 6, FALSE),"ASSET"))),"")</f>
        <v/>
      </c>
      <c r="C1707" t="str">
        <f>IF(AND(trading_client_detail!$A1707&lt;&gt;"",ROUND(trading_client_detail!$G1707,0)&lt;&gt;0),IF(OR(LEFT(trading_client_detail!$F1707,3)="USD",RIGHT(trading_client_detail!$F1707,3)="USD"),"",IF(NOT(ISERROR(VLOOKUP(trading_client_detail!$E1707,'asset_&amp;_open_positions'!$E:$M, 6, FALSE))),VLOOKUP(trading_client_detail!$E1707,'asset_&amp;_open_positions'!$E:$M, 8, FALSE),IF(NOT(ISERROR(VLOOKUP($A1707,'asset_&amp;_open_positions'!$E:$M, 6, FALSE))),VLOOKUP($A1707,'asset_&amp;_open_positions'!$E:$M, 8, FALSE),1))),"")</f>
        <v/>
      </c>
      <c r="D1707" s="42" t="str">
        <f>IF(trading_client_detail!$A1707&lt;&gt;"",IF(OR(LEFT(trading_client_detail!$F1707,3)="USD",RIGHT(trading_client_detail!$F1707,3)="USD",LEFT(trading_client_detail!$F1707,3)="EUR",RIGHT(trading_client_detail!$F1707,3)="EUR"),"",trading_client_detail!$G1707),"")</f>
        <v/>
      </c>
    </row>
    <row r="1708" spans="1:4" x14ac:dyDescent="0.25">
      <c r="A1708" t="str">
        <f>IF(AND(trading_client_detail!$A1708&lt;&gt;"",ROUND(trading_client_detail!$G1708,0)&lt;&gt;0),IF(OR(LEFT(trading_client_detail!$F1708,3)="USD",RIGHT(trading_client_detail!$F1708,3)="USD",LEFT(trading_client_detail!$F1708,3)="EUR",RIGHT(trading_client_detail!$F1708,3)="EUR"),"",IF(NOT(ISERROR(VLOOKUP(trading_client_detail!$E1708,'asset_&amp;_open_positions'!$E:$M, 9, FALSE))),VLOOKUP(trading_client_detail!$E1708,'asset_&amp;_open_positions'!$E:$M, 9, FALSE),IF(NOT(ISERROR(VLOOKUP(trading_client_detail!$F1708,'asset_&amp;_open_positions'!$E:$M, 9, FALSE))),VLOOKUP(trading_client_detail!$F1708,'asset_&amp;_open_positions'!$E:$M, 9, FALSE),RIGHT(trading_client_detail!$F1708,LEN(trading_client_detail!$F1708)-1)))),"")</f>
        <v/>
      </c>
      <c r="B1708" t="str">
        <f>IF(AND(trading_client_detail!$A1708&lt;&gt;"",ROUND(trading_client_detail!$G1708,0)&lt;&gt;0),IF(OR(LEFT(trading_client_detail!$F1708,3)="USD",RIGHT(trading_client_detail!$F1708,3)="USD"),"",IF(NOT(ISERROR(VLOOKUP(trading_client_detail!$E1708,'asset_&amp;_open_positions'!$E:$M, 6, FALSE))),VLOOKUP(trading_client_detail!$E1708,'asset_&amp;_open_positions'!$E:$M, 6, FALSE),IF(NOT(ISERROR(VLOOKUP($A1708,'asset_&amp;_open_positions'!$E:$M, 6, FALSE))),VLOOKUP($A1708,'asset_&amp;_open_positions'!$E:$M, 6, FALSE),"ASSET"))),"")</f>
        <v/>
      </c>
      <c r="C1708" t="str">
        <f>IF(AND(trading_client_detail!$A1708&lt;&gt;"",ROUND(trading_client_detail!$G1708,0)&lt;&gt;0),IF(OR(LEFT(trading_client_detail!$F1708,3)="USD",RIGHT(trading_client_detail!$F1708,3)="USD"),"",IF(NOT(ISERROR(VLOOKUP(trading_client_detail!$E1708,'asset_&amp;_open_positions'!$E:$M, 6, FALSE))),VLOOKUP(trading_client_detail!$E1708,'asset_&amp;_open_positions'!$E:$M, 8, FALSE),IF(NOT(ISERROR(VLOOKUP($A1708,'asset_&amp;_open_positions'!$E:$M, 6, FALSE))),VLOOKUP($A1708,'asset_&amp;_open_positions'!$E:$M, 8, FALSE),1))),"")</f>
        <v/>
      </c>
      <c r="D1708" s="42" t="str">
        <f>IF(trading_client_detail!$A1708&lt;&gt;"",IF(OR(LEFT(trading_client_detail!$F1708,3)="USD",RIGHT(trading_client_detail!$F1708,3)="USD",LEFT(trading_client_detail!$F1708,3)="EUR",RIGHT(trading_client_detail!$F1708,3)="EUR"),"",trading_client_detail!$G1708),"")</f>
        <v/>
      </c>
    </row>
    <row r="1709" spans="1:4" x14ac:dyDescent="0.25">
      <c r="A1709" t="str">
        <f>IF(AND(trading_client_detail!$A1709&lt;&gt;"",ROUND(trading_client_detail!$G1709,0)&lt;&gt;0),IF(OR(LEFT(trading_client_detail!$F1709,3)="USD",RIGHT(trading_client_detail!$F1709,3)="USD",LEFT(trading_client_detail!$F1709,3)="EUR",RIGHT(trading_client_detail!$F1709,3)="EUR"),"",IF(NOT(ISERROR(VLOOKUP(trading_client_detail!$E1709,'asset_&amp;_open_positions'!$E:$M, 9, FALSE))),VLOOKUP(trading_client_detail!$E1709,'asset_&amp;_open_positions'!$E:$M, 9, FALSE),IF(NOT(ISERROR(VLOOKUP(trading_client_detail!$F1709,'asset_&amp;_open_positions'!$E:$M, 9, FALSE))),VLOOKUP(trading_client_detail!$F1709,'asset_&amp;_open_positions'!$E:$M, 9, FALSE),RIGHT(trading_client_detail!$F1709,LEN(trading_client_detail!$F1709)-1)))),"")</f>
        <v/>
      </c>
      <c r="B1709" t="str">
        <f>IF(AND(trading_client_detail!$A1709&lt;&gt;"",ROUND(trading_client_detail!$G1709,0)&lt;&gt;0),IF(OR(LEFT(trading_client_detail!$F1709,3)="USD",RIGHT(trading_client_detail!$F1709,3)="USD"),"",IF(NOT(ISERROR(VLOOKUP(trading_client_detail!$E1709,'asset_&amp;_open_positions'!$E:$M, 6, FALSE))),VLOOKUP(trading_client_detail!$E1709,'asset_&amp;_open_positions'!$E:$M, 6, FALSE),IF(NOT(ISERROR(VLOOKUP($A1709,'asset_&amp;_open_positions'!$E:$M, 6, FALSE))),VLOOKUP($A1709,'asset_&amp;_open_positions'!$E:$M, 6, FALSE),"ASSET"))),"")</f>
        <v/>
      </c>
      <c r="C1709" t="str">
        <f>IF(AND(trading_client_detail!$A1709&lt;&gt;"",ROUND(trading_client_detail!$G1709,0)&lt;&gt;0),IF(OR(LEFT(trading_client_detail!$F1709,3)="USD",RIGHT(trading_client_detail!$F1709,3)="USD"),"",IF(NOT(ISERROR(VLOOKUP(trading_client_detail!$E1709,'asset_&amp;_open_positions'!$E:$M, 6, FALSE))),VLOOKUP(trading_client_detail!$E1709,'asset_&amp;_open_positions'!$E:$M, 8, FALSE),IF(NOT(ISERROR(VLOOKUP($A1709,'asset_&amp;_open_positions'!$E:$M, 6, FALSE))),VLOOKUP($A1709,'asset_&amp;_open_positions'!$E:$M, 8, FALSE),1))),"")</f>
        <v/>
      </c>
      <c r="D1709" s="42" t="str">
        <f>IF(trading_client_detail!$A1709&lt;&gt;"",IF(OR(LEFT(trading_client_detail!$F1709,3)="USD",RIGHT(trading_client_detail!$F1709,3)="USD",LEFT(trading_client_detail!$F1709,3)="EUR",RIGHT(trading_client_detail!$F1709,3)="EUR"),"",trading_client_detail!$G1709),"")</f>
        <v/>
      </c>
    </row>
    <row r="1710" spans="1:4" x14ac:dyDescent="0.25">
      <c r="A1710" t="str">
        <f>IF(AND(trading_client_detail!$A1710&lt;&gt;"",ROUND(trading_client_detail!$G1710,0)&lt;&gt;0),IF(OR(LEFT(trading_client_detail!$F1710,3)="USD",RIGHT(trading_client_detail!$F1710,3)="USD",LEFT(trading_client_detail!$F1710,3)="EUR",RIGHT(trading_client_detail!$F1710,3)="EUR"),"",IF(NOT(ISERROR(VLOOKUP(trading_client_detail!$E1710,'asset_&amp;_open_positions'!$E:$M, 9, FALSE))),VLOOKUP(trading_client_detail!$E1710,'asset_&amp;_open_positions'!$E:$M, 9, FALSE),IF(NOT(ISERROR(VLOOKUP(trading_client_detail!$F1710,'asset_&amp;_open_positions'!$E:$M, 9, FALSE))),VLOOKUP(trading_client_detail!$F1710,'asset_&amp;_open_positions'!$E:$M, 9, FALSE),RIGHT(trading_client_detail!$F1710,LEN(trading_client_detail!$F1710)-1)))),"")</f>
        <v/>
      </c>
      <c r="B1710" t="str">
        <f>IF(AND(trading_client_detail!$A1710&lt;&gt;"",ROUND(trading_client_detail!$G1710,0)&lt;&gt;0),IF(OR(LEFT(trading_client_detail!$F1710,3)="USD",RIGHT(trading_client_detail!$F1710,3)="USD"),"",IF(NOT(ISERROR(VLOOKUP(trading_client_detail!$E1710,'asset_&amp;_open_positions'!$E:$M, 6, FALSE))),VLOOKUP(trading_client_detail!$E1710,'asset_&amp;_open_positions'!$E:$M, 6, FALSE),IF(NOT(ISERROR(VLOOKUP($A1710,'asset_&amp;_open_positions'!$E:$M, 6, FALSE))),VLOOKUP($A1710,'asset_&amp;_open_positions'!$E:$M, 6, FALSE),"ASSET"))),"")</f>
        <v/>
      </c>
      <c r="C1710" t="str">
        <f>IF(AND(trading_client_detail!$A1710&lt;&gt;"",ROUND(trading_client_detail!$G1710,0)&lt;&gt;0),IF(OR(LEFT(trading_client_detail!$F1710,3)="USD",RIGHT(trading_client_detail!$F1710,3)="USD"),"",IF(NOT(ISERROR(VLOOKUP(trading_client_detail!$E1710,'asset_&amp;_open_positions'!$E:$M, 6, FALSE))),VLOOKUP(trading_client_detail!$E1710,'asset_&amp;_open_positions'!$E:$M, 8, FALSE),IF(NOT(ISERROR(VLOOKUP($A1710,'asset_&amp;_open_positions'!$E:$M, 6, FALSE))),VLOOKUP($A1710,'asset_&amp;_open_positions'!$E:$M, 8, FALSE),1))),"")</f>
        <v/>
      </c>
      <c r="D1710" s="42" t="str">
        <f>IF(trading_client_detail!$A1710&lt;&gt;"",IF(OR(LEFT(trading_client_detail!$F1710,3)="USD",RIGHT(trading_client_detail!$F1710,3)="USD",LEFT(trading_client_detail!$F1710,3)="EUR",RIGHT(trading_client_detail!$F1710,3)="EUR"),"",trading_client_detail!$G1710),"")</f>
        <v/>
      </c>
    </row>
    <row r="1711" spans="1:4" x14ac:dyDescent="0.25">
      <c r="A1711" t="str">
        <f>IF(AND(trading_client_detail!$A1711&lt;&gt;"",ROUND(trading_client_detail!$G1711,0)&lt;&gt;0),IF(OR(LEFT(trading_client_detail!$F1711,3)="USD",RIGHT(trading_client_detail!$F1711,3)="USD",LEFT(trading_client_detail!$F1711,3)="EUR",RIGHT(trading_client_detail!$F1711,3)="EUR"),"",IF(NOT(ISERROR(VLOOKUP(trading_client_detail!$E1711,'asset_&amp;_open_positions'!$E:$M, 9, FALSE))),VLOOKUP(trading_client_detail!$E1711,'asset_&amp;_open_positions'!$E:$M, 9, FALSE),IF(NOT(ISERROR(VLOOKUP(trading_client_detail!$F1711,'asset_&amp;_open_positions'!$E:$M, 9, FALSE))),VLOOKUP(trading_client_detail!$F1711,'asset_&amp;_open_positions'!$E:$M, 9, FALSE),RIGHT(trading_client_detail!$F1711,LEN(trading_client_detail!$F1711)-1)))),"")</f>
        <v/>
      </c>
      <c r="B1711" t="str">
        <f>IF(AND(trading_client_detail!$A1711&lt;&gt;"",ROUND(trading_client_detail!$G1711,0)&lt;&gt;0),IF(OR(LEFT(trading_client_detail!$F1711,3)="USD",RIGHT(trading_client_detail!$F1711,3)="USD"),"",IF(NOT(ISERROR(VLOOKUP(trading_client_detail!$E1711,'asset_&amp;_open_positions'!$E:$M, 6, FALSE))),VLOOKUP(trading_client_detail!$E1711,'asset_&amp;_open_positions'!$E:$M, 6, FALSE),IF(NOT(ISERROR(VLOOKUP($A1711,'asset_&amp;_open_positions'!$E:$M, 6, FALSE))),VLOOKUP($A1711,'asset_&amp;_open_positions'!$E:$M, 6, FALSE),"ASSET"))),"")</f>
        <v/>
      </c>
      <c r="C1711" t="str">
        <f>IF(AND(trading_client_detail!$A1711&lt;&gt;"",ROUND(trading_client_detail!$G1711,0)&lt;&gt;0),IF(OR(LEFT(trading_client_detail!$F1711,3)="USD",RIGHT(trading_client_detail!$F1711,3)="USD"),"",IF(NOT(ISERROR(VLOOKUP(trading_client_detail!$E1711,'asset_&amp;_open_positions'!$E:$M, 6, FALSE))),VLOOKUP(trading_client_detail!$E1711,'asset_&amp;_open_positions'!$E:$M, 8, FALSE),IF(NOT(ISERROR(VLOOKUP($A1711,'asset_&amp;_open_positions'!$E:$M, 6, FALSE))),VLOOKUP($A1711,'asset_&amp;_open_positions'!$E:$M, 8, FALSE),1))),"")</f>
        <v/>
      </c>
      <c r="D1711" s="42" t="str">
        <f>IF(trading_client_detail!$A1711&lt;&gt;"",IF(OR(LEFT(trading_client_detail!$F1711,3)="USD",RIGHT(trading_client_detail!$F1711,3)="USD",LEFT(trading_client_detail!$F1711,3)="EUR",RIGHT(trading_client_detail!$F1711,3)="EUR"),"",trading_client_detail!$G1711),"")</f>
        <v/>
      </c>
    </row>
    <row r="1712" spans="1:4" x14ac:dyDescent="0.25">
      <c r="A1712" t="str">
        <f>IF(AND(trading_client_detail!$A1712&lt;&gt;"",ROUND(trading_client_detail!$G1712,0)&lt;&gt;0),IF(OR(LEFT(trading_client_detail!$F1712,3)="USD",RIGHT(trading_client_detail!$F1712,3)="USD",LEFT(trading_client_detail!$F1712,3)="EUR",RIGHT(trading_client_detail!$F1712,3)="EUR"),"",IF(NOT(ISERROR(VLOOKUP(trading_client_detail!$E1712,'asset_&amp;_open_positions'!$E:$M, 9, FALSE))),VLOOKUP(trading_client_detail!$E1712,'asset_&amp;_open_positions'!$E:$M, 9, FALSE),IF(NOT(ISERROR(VLOOKUP(trading_client_detail!$F1712,'asset_&amp;_open_positions'!$E:$M, 9, FALSE))),VLOOKUP(trading_client_detail!$F1712,'asset_&amp;_open_positions'!$E:$M, 9, FALSE),RIGHT(trading_client_detail!$F1712,LEN(trading_client_detail!$F1712)-1)))),"")</f>
        <v/>
      </c>
      <c r="B1712" t="str">
        <f>IF(AND(trading_client_detail!$A1712&lt;&gt;"",ROUND(trading_client_detail!$G1712,0)&lt;&gt;0),IF(OR(LEFT(trading_client_detail!$F1712,3)="USD",RIGHT(trading_client_detail!$F1712,3)="USD"),"",IF(NOT(ISERROR(VLOOKUP(trading_client_detail!$E1712,'asset_&amp;_open_positions'!$E:$M, 6, FALSE))),VLOOKUP(trading_client_detail!$E1712,'asset_&amp;_open_positions'!$E:$M, 6, FALSE),IF(NOT(ISERROR(VLOOKUP($A1712,'asset_&amp;_open_positions'!$E:$M, 6, FALSE))),VLOOKUP($A1712,'asset_&amp;_open_positions'!$E:$M, 6, FALSE),"ASSET"))),"")</f>
        <v/>
      </c>
      <c r="C1712" t="str">
        <f>IF(AND(trading_client_detail!$A1712&lt;&gt;"",ROUND(trading_client_detail!$G1712,0)&lt;&gt;0),IF(OR(LEFT(trading_client_detail!$F1712,3)="USD",RIGHT(trading_client_detail!$F1712,3)="USD"),"",IF(NOT(ISERROR(VLOOKUP(trading_client_detail!$E1712,'asset_&amp;_open_positions'!$E:$M, 6, FALSE))),VLOOKUP(trading_client_detail!$E1712,'asset_&amp;_open_positions'!$E:$M, 8, FALSE),IF(NOT(ISERROR(VLOOKUP($A1712,'asset_&amp;_open_positions'!$E:$M, 6, FALSE))),VLOOKUP($A1712,'asset_&amp;_open_positions'!$E:$M, 8, FALSE),1))),"")</f>
        <v/>
      </c>
      <c r="D1712" s="42" t="str">
        <f>IF(trading_client_detail!$A1712&lt;&gt;"",IF(OR(LEFT(trading_client_detail!$F1712,3)="USD",RIGHT(trading_client_detail!$F1712,3)="USD",LEFT(trading_client_detail!$F1712,3)="EUR",RIGHT(trading_client_detail!$F1712,3)="EUR"),"",trading_client_detail!$G1712),"")</f>
        <v/>
      </c>
    </row>
    <row r="1713" spans="1:4" x14ac:dyDescent="0.25">
      <c r="A1713" t="str">
        <f>IF(AND(trading_client_detail!$A1713&lt;&gt;"",ROUND(trading_client_detail!$G1713,0)&lt;&gt;0),IF(OR(LEFT(trading_client_detail!$F1713,3)="USD",RIGHT(trading_client_detail!$F1713,3)="USD",LEFT(trading_client_detail!$F1713,3)="EUR",RIGHT(trading_client_detail!$F1713,3)="EUR"),"",IF(NOT(ISERROR(VLOOKUP(trading_client_detail!$E1713,'asset_&amp;_open_positions'!$E:$M, 9, FALSE))),VLOOKUP(trading_client_detail!$E1713,'asset_&amp;_open_positions'!$E:$M, 9, FALSE),IF(NOT(ISERROR(VLOOKUP(trading_client_detail!$F1713,'asset_&amp;_open_positions'!$E:$M, 9, FALSE))),VLOOKUP(trading_client_detail!$F1713,'asset_&amp;_open_positions'!$E:$M, 9, FALSE),RIGHT(trading_client_detail!$F1713,LEN(trading_client_detail!$F1713)-1)))),"")</f>
        <v/>
      </c>
      <c r="B1713" t="str">
        <f>IF(AND(trading_client_detail!$A1713&lt;&gt;"",ROUND(trading_client_detail!$G1713,0)&lt;&gt;0),IF(OR(LEFT(trading_client_detail!$F1713,3)="USD",RIGHT(trading_client_detail!$F1713,3)="USD"),"",IF(NOT(ISERROR(VLOOKUP(trading_client_detail!$E1713,'asset_&amp;_open_positions'!$E:$M, 6, FALSE))),VLOOKUP(trading_client_detail!$E1713,'asset_&amp;_open_positions'!$E:$M, 6, FALSE),IF(NOT(ISERROR(VLOOKUP($A1713,'asset_&amp;_open_positions'!$E:$M, 6, FALSE))),VLOOKUP($A1713,'asset_&amp;_open_positions'!$E:$M, 6, FALSE),"ASSET"))),"")</f>
        <v/>
      </c>
      <c r="C1713" t="str">
        <f>IF(AND(trading_client_detail!$A1713&lt;&gt;"",ROUND(trading_client_detail!$G1713,0)&lt;&gt;0),IF(OR(LEFT(trading_client_detail!$F1713,3)="USD",RIGHT(trading_client_detail!$F1713,3)="USD"),"",IF(NOT(ISERROR(VLOOKUP(trading_client_detail!$E1713,'asset_&amp;_open_positions'!$E:$M, 6, FALSE))),VLOOKUP(trading_client_detail!$E1713,'asset_&amp;_open_positions'!$E:$M, 8, FALSE),IF(NOT(ISERROR(VLOOKUP($A1713,'asset_&amp;_open_positions'!$E:$M, 6, FALSE))),VLOOKUP($A1713,'asset_&amp;_open_positions'!$E:$M, 8, FALSE),1))),"")</f>
        <v/>
      </c>
      <c r="D1713" s="42" t="str">
        <f>IF(trading_client_detail!$A1713&lt;&gt;"",IF(OR(LEFT(trading_client_detail!$F1713,3)="USD",RIGHT(trading_client_detail!$F1713,3)="USD",LEFT(trading_client_detail!$F1713,3)="EUR",RIGHT(trading_client_detail!$F1713,3)="EUR"),"",trading_client_detail!$G1713),"")</f>
        <v/>
      </c>
    </row>
    <row r="1714" spans="1:4" x14ac:dyDescent="0.25">
      <c r="A1714" t="str">
        <f>IF(AND(trading_client_detail!$A1714&lt;&gt;"",ROUND(trading_client_detail!$G1714,0)&lt;&gt;0),IF(OR(LEFT(trading_client_detail!$F1714,3)="USD",RIGHT(trading_client_detail!$F1714,3)="USD",LEFT(trading_client_detail!$F1714,3)="EUR",RIGHT(trading_client_detail!$F1714,3)="EUR"),"",IF(NOT(ISERROR(VLOOKUP(trading_client_detail!$E1714,'asset_&amp;_open_positions'!$E:$M, 9, FALSE))),VLOOKUP(trading_client_detail!$E1714,'asset_&amp;_open_positions'!$E:$M, 9, FALSE),IF(NOT(ISERROR(VLOOKUP(trading_client_detail!$F1714,'asset_&amp;_open_positions'!$E:$M, 9, FALSE))),VLOOKUP(trading_client_detail!$F1714,'asset_&amp;_open_positions'!$E:$M, 9, FALSE),RIGHT(trading_client_detail!$F1714,LEN(trading_client_detail!$F1714)-1)))),"")</f>
        <v/>
      </c>
      <c r="B1714" t="str">
        <f>IF(AND(trading_client_detail!$A1714&lt;&gt;"",ROUND(trading_client_detail!$G1714,0)&lt;&gt;0),IF(OR(LEFT(trading_client_detail!$F1714,3)="USD",RIGHT(trading_client_detail!$F1714,3)="USD"),"",IF(NOT(ISERROR(VLOOKUP(trading_client_detail!$E1714,'asset_&amp;_open_positions'!$E:$M, 6, FALSE))),VLOOKUP(trading_client_detail!$E1714,'asset_&amp;_open_positions'!$E:$M, 6, FALSE),IF(NOT(ISERROR(VLOOKUP($A1714,'asset_&amp;_open_positions'!$E:$M, 6, FALSE))),VLOOKUP($A1714,'asset_&amp;_open_positions'!$E:$M, 6, FALSE),"ASSET"))),"")</f>
        <v/>
      </c>
      <c r="C1714" t="str">
        <f>IF(AND(trading_client_detail!$A1714&lt;&gt;"",ROUND(trading_client_detail!$G1714,0)&lt;&gt;0),IF(OR(LEFT(trading_client_detail!$F1714,3)="USD",RIGHT(trading_client_detail!$F1714,3)="USD"),"",IF(NOT(ISERROR(VLOOKUP(trading_client_detail!$E1714,'asset_&amp;_open_positions'!$E:$M, 6, FALSE))),VLOOKUP(trading_client_detail!$E1714,'asset_&amp;_open_positions'!$E:$M, 8, FALSE),IF(NOT(ISERROR(VLOOKUP($A1714,'asset_&amp;_open_positions'!$E:$M, 6, FALSE))),VLOOKUP($A1714,'asset_&amp;_open_positions'!$E:$M, 8, FALSE),1))),"")</f>
        <v/>
      </c>
      <c r="D1714" s="42" t="str">
        <f>IF(trading_client_detail!$A1714&lt;&gt;"",IF(OR(LEFT(trading_client_detail!$F1714,3)="USD",RIGHT(trading_client_detail!$F1714,3)="USD",LEFT(trading_client_detail!$F1714,3)="EUR",RIGHT(trading_client_detail!$F1714,3)="EUR"),"",trading_client_detail!$G1714),"")</f>
        <v/>
      </c>
    </row>
    <row r="1715" spans="1:4" x14ac:dyDescent="0.25">
      <c r="A1715" t="str">
        <f>IF(AND(trading_client_detail!$A1715&lt;&gt;"",ROUND(trading_client_detail!$G1715,0)&lt;&gt;0),IF(OR(LEFT(trading_client_detail!$F1715,3)="USD",RIGHT(trading_client_detail!$F1715,3)="USD",LEFT(trading_client_detail!$F1715,3)="EUR",RIGHT(trading_client_detail!$F1715,3)="EUR"),"",IF(NOT(ISERROR(VLOOKUP(trading_client_detail!$E1715,'asset_&amp;_open_positions'!$E:$M, 9, FALSE))),VLOOKUP(trading_client_detail!$E1715,'asset_&amp;_open_positions'!$E:$M, 9, FALSE),IF(NOT(ISERROR(VLOOKUP(trading_client_detail!$F1715,'asset_&amp;_open_positions'!$E:$M, 9, FALSE))),VLOOKUP(trading_client_detail!$F1715,'asset_&amp;_open_positions'!$E:$M, 9, FALSE),RIGHT(trading_client_detail!$F1715,LEN(trading_client_detail!$F1715)-1)))),"")</f>
        <v/>
      </c>
      <c r="B1715" t="str">
        <f>IF(AND(trading_client_detail!$A1715&lt;&gt;"",ROUND(trading_client_detail!$G1715,0)&lt;&gt;0),IF(OR(LEFT(trading_client_detail!$F1715,3)="USD",RIGHT(trading_client_detail!$F1715,3)="USD"),"",IF(NOT(ISERROR(VLOOKUP(trading_client_detail!$E1715,'asset_&amp;_open_positions'!$E:$M, 6, FALSE))),VLOOKUP(trading_client_detail!$E1715,'asset_&amp;_open_positions'!$E:$M, 6, FALSE),IF(NOT(ISERROR(VLOOKUP($A1715,'asset_&amp;_open_positions'!$E:$M, 6, FALSE))),VLOOKUP($A1715,'asset_&amp;_open_positions'!$E:$M, 6, FALSE),"ASSET"))),"")</f>
        <v/>
      </c>
      <c r="C1715" t="str">
        <f>IF(AND(trading_client_detail!$A1715&lt;&gt;"",ROUND(trading_client_detail!$G1715,0)&lt;&gt;0),IF(OR(LEFT(trading_client_detail!$F1715,3)="USD",RIGHT(trading_client_detail!$F1715,3)="USD"),"",IF(NOT(ISERROR(VLOOKUP(trading_client_detail!$E1715,'asset_&amp;_open_positions'!$E:$M, 6, FALSE))),VLOOKUP(trading_client_detail!$E1715,'asset_&amp;_open_positions'!$E:$M, 8, FALSE),IF(NOT(ISERROR(VLOOKUP($A1715,'asset_&amp;_open_positions'!$E:$M, 6, FALSE))),VLOOKUP($A1715,'asset_&amp;_open_positions'!$E:$M, 8, FALSE),1))),"")</f>
        <v/>
      </c>
      <c r="D1715" s="42" t="str">
        <f>IF(trading_client_detail!$A1715&lt;&gt;"",IF(OR(LEFT(trading_client_detail!$F1715,3)="USD",RIGHT(trading_client_detail!$F1715,3)="USD",LEFT(trading_client_detail!$F1715,3)="EUR",RIGHT(trading_client_detail!$F1715,3)="EUR"),"",trading_client_detail!$G1715),"")</f>
        <v/>
      </c>
    </row>
    <row r="1716" spans="1:4" x14ac:dyDescent="0.25">
      <c r="A1716" t="str">
        <f>IF(AND(trading_client_detail!$A1716&lt;&gt;"",ROUND(trading_client_detail!$G1716,0)&lt;&gt;0),IF(OR(LEFT(trading_client_detail!$F1716,3)="USD",RIGHT(trading_client_detail!$F1716,3)="USD",LEFT(trading_client_detail!$F1716,3)="EUR",RIGHT(trading_client_detail!$F1716,3)="EUR"),"",IF(NOT(ISERROR(VLOOKUP(trading_client_detail!$E1716,'asset_&amp;_open_positions'!$E:$M, 9, FALSE))),VLOOKUP(trading_client_detail!$E1716,'asset_&amp;_open_positions'!$E:$M, 9, FALSE),IF(NOT(ISERROR(VLOOKUP(trading_client_detail!$F1716,'asset_&amp;_open_positions'!$E:$M, 9, FALSE))),VLOOKUP(trading_client_detail!$F1716,'asset_&amp;_open_positions'!$E:$M, 9, FALSE),RIGHT(trading_client_detail!$F1716,LEN(trading_client_detail!$F1716)-1)))),"")</f>
        <v/>
      </c>
      <c r="B1716" t="str">
        <f>IF(AND(trading_client_detail!$A1716&lt;&gt;"",ROUND(trading_client_detail!$G1716,0)&lt;&gt;0),IF(OR(LEFT(trading_client_detail!$F1716,3)="USD",RIGHT(trading_client_detail!$F1716,3)="USD"),"",IF(NOT(ISERROR(VLOOKUP(trading_client_detail!$E1716,'asset_&amp;_open_positions'!$E:$M, 6, FALSE))),VLOOKUP(trading_client_detail!$E1716,'asset_&amp;_open_positions'!$E:$M, 6, FALSE),IF(NOT(ISERROR(VLOOKUP($A1716,'asset_&amp;_open_positions'!$E:$M, 6, FALSE))),VLOOKUP($A1716,'asset_&amp;_open_positions'!$E:$M, 6, FALSE),"ASSET"))),"")</f>
        <v/>
      </c>
      <c r="C1716" t="str">
        <f>IF(AND(trading_client_detail!$A1716&lt;&gt;"",ROUND(trading_client_detail!$G1716,0)&lt;&gt;0),IF(OR(LEFT(trading_client_detail!$F1716,3)="USD",RIGHT(trading_client_detail!$F1716,3)="USD"),"",IF(NOT(ISERROR(VLOOKUP(trading_client_detail!$E1716,'asset_&amp;_open_positions'!$E:$M, 6, FALSE))),VLOOKUP(trading_client_detail!$E1716,'asset_&amp;_open_positions'!$E:$M, 8, FALSE),IF(NOT(ISERROR(VLOOKUP($A1716,'asset_&amp;_open_positions'!$E:$M, 6, FALSE))),VLOOKUP($A1716,'asset_&amp;_open_positions'!$E:$M, 8, FALSE),1))),"")</f>
        <v/>
      </c>
      <c r="D1716" s="42" t="str">
        <f>IF(trading_client_detail!$A1716&lt;&gt;"",IF(OR(LEFT(trading_client_detail!$F1716,3)="USD",RIGHT(trading_client_detail!$F1716,3)="USD",LEFT(trading_client_detail!$F1716,3)="EUR",RIGHT(trading_client_detail!$F1716,3)="EUR"),"",trading_client_detail!$G1716),"")</f>
        <v/>
      </c>
    </row>
    <row r="1717" spans="1:4" x14ac:dyDescent="0.25">
      <c r="A1717" t="str">
        <f>IF(AND(trading_client_detail!$A1717&lt;&gt;"",ROUND(trading_client_detail!$G1717,0)&lt;&gt;0),IF(OR(LEFT(trading_client_detail!$F1717,3)="USD",RIGHT(trading_client_detail!$F1717,3)="USD",LEFT(trading_client_detail!$F1717,3)="EUR",RIGHT(trading_client_detail!$F1717,3)="EUR"),"",IF(NOT(ISERROR(VLOOKUP(trading_client_detail!$E1717,'asset_&amp;_open_positions'!$E:$M, 9, FALSE))),VLOOKUP(trading_client_detail!$E1717,'asset_&amp;_open_positions'!$E:$M, 9, FALSE),IF(NOT(ISERROR(VLOOKUP(trading_client_detail!$F1717,'asset_&amp;_open_positions'!$E:$M, 9, FALSE))),VLOOKUP(trading_client_detail!$F1717,'asset_&amp;_open_positions'!$E:$M, 9, FALSE),RIGHT(trading_client_detail!$F1717,LEN(trading_client_detail!$F1717)-1)))),"")</f>
        <v/>
      </c>
      <c r="B1717" t="str">
        <f>IF(AND(trading_client_detail!$A1717&lt;&gt;"",ROUND(trading_client_detail!$G1717,0)&lt;&gt;0),IF(OR(LEFT(trading_client_detail!$F1717,3)="USD",RIGHT(trading_client_detail!$F1717,3)="USD"),"",IF(NOT(ISERROR(VLOOKUP(trading_client_detail!$E1717,'asset_&amp;_open_positions'!$E:$M, 6, FALSE))),VLOOKUP(trading_client_detail!$E1717,'asset_&amp;_open_positions'!$E:$M, 6, FALSE),IF(NOT(ISERROR(VLOOKUP($A1717,'asset_&amp;_open_positions'!$E:$M, 6, FALSE))),VLOOKUP($A1717,'asset_&amp;_open_positions'!$E:$M, 6, FALSE),"ASSET"))),"")</f>
        <v/>
      </c>
      <c r="C1717" t="str">
        <f>IF(AND(trading_client_detail!$A1717&lt;&gt;"",ROUND(trading_client_detail!$G1717,0)&lt;&gt;0),IF(OR(LEFT(trading_client_detail!$F1717,3)="USD",RIGHT(trading_client_detail!$F1717,3)="USD"),"",IF(NOT(ISERROR(VLOOKUP(trading_client_detail!$E1717,'asset_&amp;_open_positions'!$E:$M, 6, FALSE))),VLOOKUP(trading_client_detail!$E1717,'asset_&amp;_open_positions'!$E:$M, 8, FALSE),IF(NOT(ISERROR(VLOOKUP($A1717,'asset_&amp;_open_positions'!$E:$M, 6, FALSE))),VLOOKUP($A1717,'asset_&amp;_open_positions'!$E:$M, 8, FALSE),1))),"")</f>
        <v/>
      </c>
      <c r="D1717" s="42" t="str">
        <f>IF(trading_client_detail!$A1717&lt;&gt;"",IF(OR(LEFT(trading_client_detail!$F1717,3)="USD",RIGHT(trading_client_detail!$F1717,3)="USD",LEFT(trading_client_detail!$F1717,3)="EUR",RIGHT(trading_client_detail!$F1717,3)="EUR"),"",trading_client_detail!$G1717),"")</f>
        <v/>
      </c>
    </row>
    <row r="1718" spans="1:4" x14ac:dyDescent="0.25">
      <c r="A1718" t="str">
        <f>IF(AND(trading_client_detail!$A1718&lt;&gt;"",ROUND(trading_client_detail!$G1718,0)&lt;&gt;0),IF(OR(LEFT(trading_client_detail!$F1718,3)="USD",RIGHT(trading_client_detail!$F1718,3)="USD",LEFT(trading_client_detail!$F1718,3)="EUR",RIGHT(trading_client_detail!$F1718,3)="EUR"),"",IF(NOT(ISERROR(VLOOKUP(trading_client_detail!$E1718,'asset_&amp;_open_positions'!$E:$M, 9, FALSE))),VLOOKUP(trading_client_detail!$E1718,'asset_&amp;_open_positions'!$E:$M, 9, FALSE),IF(NOT(ISERROR(VLOOKUP(trading_client_detail!$F1718,'asset_&amp;_open_positions'!$E:$M, 9, FALSE))),VLOOKUP(trading_client_detail!$F1718,'asset_&amp;_open_positions'!$E:$M, 9, FALSE),RIGHT(trading_client_detail!$F1718,LEN(trading_client_detail!$F1718)-1)))),"")</f>
        <v/>
      </c>
      <c r="B1718" t="str">
        <f>IF(AND(trading_client_detail!$A1718&lt;&gt;"",ROUND(trading_client_detail!$G1718,0)&lt;&gt;0),IF(OR(LEFT(trading_client_detail!$F1718,3)="USD",RIGHT(trading_client_detail!$F1718,3)="USD"),"",IF(NOT(ISERROR(VLOOKUP(trading_client_detail!$E1718,'asset_&amp;_open_positions'!$E:$M, 6, FALSE))),VLOOKUP(trading_client_detail!$E1718,'asset_&amp;_open_positions'!$E:$M, 6, FALSE),IF(NOT(ISERROR(VLOOKUP($A1718,'asset_&amp;_open_positions'!$E:$M, 6, FALSE))),VLOOKUP($A1718,'asset_&amp;_open_positions'!$E:$M, 6, FALSE),"ASSET"))),"")</f>
        <v/>
      </c>
      <c r="C1718" t="str">
        <f>IF(AND(trading_client_detail!$A1718&lt;&gt;"",ROUND(trading_client_detail!$G1718,0)&lt;&gt;0),IF(OR(LEFT(trading_client_detail!$F1718,3)="USD",RIGHT(trading_client_detail!$F1718,3)="USD"),"",IF(NOT(ISERROR(VLOOKUP(trading_client_detail!$E1718,'asset_&amp;_open_positions'!$E:$M, 6, FALSE))),VLOOKUP(trading_client_detail!$E1718,'asset_&amp;_open_positions'!$E:$M, 8, FALSE),IF(NOT(ISERROR(VLOOKUP($A1718,'asset_&amp;_open_positions'!$E:$M, 6, FALSE))),VLOOKUP($A1718,'asset_&amp;_open_positions'!$E:$M, 8, FALSE),1))),"")</f>
        <v/>
      </c>
      <c r="D1718" s="42" t="str">
        <f>IF(trading_client_detail!$A1718&lt;&gt;"",IF(OR(LEFT(trading_client_detail!$F1718,3)="USD",RIGHT(trading_client_detail!$F1718,3)="USD",LEFT(trading_client_detail!$F1718,3)="EUR",RIGHT(trading_client_detail!$F1718,3)="EUR"),"",trading_client_detail!$G1718),"")</f>
        <v/>
      </c>
    </row>
    <row r="1719" spans="1:4" x14ac:dyDescent="0.25">
      <c r="A1719" t="str">
        <f>IF(AND(trading_client_detail!$A1719&lt;&gt;"",ROUND(trading_client_detail!$G1719,0)&lt;&gt;0),IF(OR(LEFT(trading_client_detail!$F1719,3)="USD",RIGHT(trading_client_detail!$F1719,3)="USD",LEFT(trading_client_detail!$F1719,3)="EUR",RIGHT(trading_client_detail!$F1719,3)="EUR"),"",IF(NOT(ISERROR(VLOOKUP(trading_client_detail!$E1719,'asset_&amp;_open_positions'!$E:$M, 9, FALSE))),VLOOKUP(trading_client_detail!$E1719,'asset_&amp;_open_positions'!$E:$M, 9, FALSE),IF(NOT(ISERROR(VLOOKUP(trading_client_detail!$F1719,'asset_&amp;_open_positions'!$E:$M, 9, FALSE))),VLOOKUP(trading_client_detail!$F1719,'asset_&amp;_open_positions'!$E:$M, 9, FALSE),RIGHT(trading_client_detail!$F1719,LEN(trading_client_detail!$F1719)-1)))),"")</f>
        <v/>
      </c>
      <c r="B1719" t="str">
        <f>IF(AND(trading_client_detail!$A1719&lt;&gt;"",ROUND(trading_client_detail!$G1719,0)&lt;&gt;0),IF(OR(LEFT(trading_client_detail!$F1719,3)="USD",RIGHT(trading_client_detail!$F1719,3)="USD"),"",IF(NOT(ISERROR(VLOOKUP(trading_client_detail!$E1719,'asset_&amp;_open_positions'!$E:$M, 6, FALSE))),VLOOKUP(trading_client_detail!$E1719,'asset_&amp;_open_positions'!$E:$M, 6, FALSE),IF(NOT(ISERROR(VLOOKUP($A1719,'asset_&amp;_open_positions'!$E:$M, 6, FALSE))),VLOOKUP($A1719,'asset_&amp;_open_positions'!$E:$M, 6, FALSE),"ASSET"))),"")</f>
        <v/>
      </c>
      <c r="C1719" t="str">
        <f>IF(AND(trading_client_detail!$A1719&lt;&gt;"",ROUND(trading_client_detail!$G1719,0)&lt;&gt;0),IF(OR(LEFT(trading_client_detail!$F1719,3)="USD",RIGHT(trading_client_detail!$F1719,3)="USD"),"",IF(NOT(ISERROR(VLOOKUP(trading_client_detail!$E1719,'asset_&amp;_open_positions'!$E:$M, 6, FALSE))),VLOOKUP(trading_client_detail!$E1719,'asset_&amp;_open_positions'!$E:$M, 8, FALSE),IF(NOT(ISERROR(VLOOKUP($A1719,'asset_&amp;_open_positions'!$E:$M, 6, FALSE))),VLOOKUP($A1719,'asset_&amp;_open_positions'!$E:$M, 8, FALSE),1))),"")</f>
        <v/>
      </c>
      <c r="D1719" s="42" t="str">
        <f>IF(trading_client_detail!$A1719&lt;&gt;"",IF(OR(LEFT(trading_client_detail!$F1719,3)="USD",RIGHT(trading_client_detail!$F1719,3)="USD",LEFT(trading_client_detail!$F1719,3)="EUR",RIGHT(trading_client_detail!$F1719,3)="EUR"),"",trading_client_detail!$G1719),"")</f>
        <v/>
      </c>
    </row>
    <row r="1720" spans="1:4" x14ac:dyDescent="0.25">
      <c r="A1720" t="str">
        <f>IF(AND(trading_client_detail!$A1720&lt;&gt;"",ROUND(trading_client_detail!$G1720,0)&lt;&gt;0),IF(OR(LEFT(trading_client_detail!$F1720,3)="USD",RIGHT(trading_client_detail!$F1720,3)="USD",LEFT(trading_client_detail!$F1720,3)="EUR",RIGHT(trading_client_detail!$F1720,3)="EUR"),"",IF(NOT(ISERROR(VLOOKUP(trading_client_detail!$E1720,'asset_&amp;_open_positions'!$E:$M, 9, FALSE))),VLOOKUP(trading_client_detail!$E1720,'asset_&amp;_open_positions'!$E:$M, 9, FALSE),IF(NOT(ISERROR(VLOOKUP(trading_client_detail!$F1720,'asset_&amp;_open_positions'!$E:$M, 9, FALSE))),VLOOKUP(trading_client_detail!$F1720,'asset_&amp;_open_positions'!$E:$M, 9, FALSE),RIGHT(trading_client_detail!$F1720,LEN(trading_client_detail!$F1720)-1)))),"")</f>
        <v/>
      </c>
      <c r="B1720" t="str">
        <f>IF(AND(trading_client_detail!$A1720&lt;&gt;"",ROUND(trading_client_detail!$G1720,0)&lt;&gt;0),IF(OR(LEFT(trading_client_detail!$F1720,3)="USD",RIGHT(trading_client_detail!$F1720,3)="USD"),"",IF(NOT(ISERROR(VLOOKUP(trading_client_detail!$E1720,'asset_&amp;_open_positions'!$E:$M, 6, FALSE))),VLOOKUP(trading_client_detail!$E1720,'asset_&amp;_open_positions'!$E:$M, 6, FALSE),IF(NOT(ISERROR(VLOOKUP($A1720,'asset_&amp;_open_positions'!$E:$M, 6, FALSE))),VLOOKUP($A1720,'asset_&amp;_open_positions'!$E:$M, 6, FALSE),"ASSET"))),"")</f>
        <v/>
      </c>
      <c r="C1720" t="str">
        <f>IF(AND(trading_client_detail!$A1720&lt;&gt;"",ROUND(trading_client_detail!$G1720,0)&lt;&gt;0),IF(OR(LEFT(trading_client_detail!$F1720,3)="USD",RIGHT(trading_client_detail!$F1720,3)="USD"),"",IF(NOT(ISERROR(VLOOKUP(trading_client_detail!$E1720,'asset_&amp;_open_positions'!$E:$M, 6, FALSE))),VLOOKUP(trading_client_detail!$E1720,'asset_&amp;_open_positions'!$E:$M, 8, FALSE),IF(NOT(ISERROR(VLOOKUP($A1720,'asset_&amp;_open_positions'!$E:$M, 6, FALSE))),VLOOKUP($A1720,'asset_&amp;_open_positions'!$E:$M, 8, FALSE),1))),"")</f>
        <v/>
      </c>
      <c r="D1720" s="42" t="str">
        <f>IF(trading_client_detail!$A1720&lt;&gt;"",IF(OR(LEFT(trading_client_detail!$F1720,3)="USD",RIGHT(trading_client_detail!$F1720,3)="USD",LEFT(trading_client_detail!$F1720,3)="EUR",RIGHT(trading_client_detail!$F1720,3)="EUR"),"",trading_client_detail!$G1720),"")</f>
        <v/>
      </c>
    </row>
    <row r="1721" spans="1:4" x14ac:dyDescent="0.25">
      <c r="A1721" t="str">
        <f>IF(AND(trading_client_detail!$A1721&lt;&gt;"",ROUND(trading_client_detail!$G1721,0)&lt;&gt;0),IF(OR(LEFT(trading_client_detail!$F1721,3)="USD",RIGHT(trading_client_detail!$F1721,3)="USD",LEFT(trading_client_detail!$F1721,3)="EUR",RIGHT(trading_client_detail!$F1721,3)="EUR"),"",IF(NOT(ISERROR(VLOOKUP(trading_client_detail!$E1721,'asset_&amp;_open_positions'!$E:$M, 9, FALSE))),VLOOKUP(trading_client_detail!$E1721,'asset_&amp;_open_positions'!$E:$M, 9, FALSE),IF(NOT(ISERROR(VLOOKUP(trading_client_detail!$F1721,'asset_&amp;_open_positions'!$E:$M, 9, FALSE))),VLOOKUP(trading_client_detail!$F1721,'asset_&amp;_open_positions'!$E:$M, 9, FALSE),RIGHT(trading_client_detail!$F1721,LEN(trading_client_detail!$F1721)-1)))),"")</f>
        <v/>
      </c>
      <c r="B1721" t="str">
        <f>IF(AND(trading_client_detail!$A1721&lt;&gt;"",ROUND(trading_client_detail!$G1721,0)&lt;&gt;0),IF(OR(LEFT(trading_client_detail!$F1721,3)="USD",RIGHT(trading_client_detail!$F1721,3)="USD"),"",IF(NOT(ISERROR(VLOOKUP(trading_client_detail!$E1721,'asset_&amp;_open_positions'!$E:$M, 6, FALSE))),VLOOKUP(trading_client_detail!$E1721,'asset_&amp;_open_positions'!$E:$M, 6, FALSE),IF(NOT(ISERROR(VLOOKUP($A1721,'asset_&amp;_open_positions'!$E:$M, 6, FALSE))),VLOOKUP($A1721,'asset_&amp;_open_positions'!$E:$M, 6, FALSE),"ASSET"))),"")</f>
        <v/>
      </c>
      <c r="C1721" t="str">
        <f>IF(AND(trading_client_detail!$A1721&lt;&gt;"",ROUND(trading_client_detail!$G1721,0)&lt;&gt;0),IF(OR(LEFT(trading_client_detail!$F1721,3)="USD",RIGHT(trading_client_detail!$F1721,3)="USD"),"",IF(NOT(ISERROR(VLOOKUP(trading_client_detail!$E1721,'asset_&amp;_open_positions'!$E:$M, 6, FALSE))),VLOOKUP(trading_client_detail!$E1721,'asset_&amp;_open_positions'!$E:$M, 8, FALSE),IF(NOT(ISERROR(VLOOKUP($A1721,'asset_&amp;_open_positions'!$E:$M, 6, FALSE))),VLOOKUP($A1721,'asset_&amp;_open_positions'!$E:$M, 8, FALSE),1))),"")</f>
        <v/>
      </c>
      <c r="D1721" s="42" t="str">
        <f>IF(trading_client_detail!$A1721&lt;&gt;"",IF(OR(LEFT(trading_client_detail!$F1721,3)="USD",RIGHT(trading_client_detail!$F1721,3)="USD",LEFT(trading_client_detail!$F1721,3)="EUR",RIGHT(trading_client_detail!$F1721,3)="EUR"),"",trading_client_detail!$G1721),"")</f>
        <v/>
      </c>
    </row>
    <row r="1722" spans="1:4" x14ac:dyDescent="0.25">
      <c r="A1722" t="str">
        <f>IF(AND(trading_client_detail!$A1722&lt;&gt;"",ROUND(trading_client_detail!$G1722,0)&lt;&gt;0),IF(OR(LEFT(trading_client_detail!$F1722,3)="USD",RIGHT(trading_client_detail!$F1722,3)="USD",LEFT(trading_client_detail!$F1722,3)="EUR",RIGHT(trading_client_detail!$F1722,3)="EUR"),"",IF(NOT(ISERROR(VLOOKUP(trading_client_detail!$E1722,'asset_&amp;_open_positions'!$E:$M, 9, FALSE))),VLOOKUP(trading_client_detail!$E1722,'asset_&amp;_open_positions'!$E:$M, 9, FALSE),IF(NOT(ISERROR(VLOOKUP(trading_client_detail!$F1722,'asset_&amp;_open_positions'!$E:$M, 9, FALSE))),VLOOKUP(trading_client_detail!$F1722,'asset_&amp;_open_positions'!$E:$M, 9, FALSE),RIGHT(trading_client_detail!$F1722,LEN(trading_client_detail!$F1722)-1)))),"")</f>
        <v/>
      </c>
      <c r="B1722" t="str">
        <f>IF(AND(trading_client_detail!$A1722&lt;&gt;"",ROUND(trading_client_detail!$G1722,0)&lt;&gt;0),IF(OR(LEFT(trading_client_detail!$F1722,3)="USD",RIGHT(trading_client_detail!$F1722,3)="USD"),"",IF(NOT(ISERROR(VLOOKUP(trading_client_detail!$E1722,'asset_&amp;_open_positions'!$E:$M, 6, FALSE))),VLOOKUP(trading_client_detail!$E1722,'asset_&amp;_open_positions'!$E:$M, 6, FALSE),IF(NOT(ISERROR(VLOOKUP($A1722,'asset_&amp;_open_positions'!$E:$M, 6, FALSE))),VLOOKUP($A1722,'asset_&amp;_open_positions'!$E:$M, 6, FALSE),"ASSET"))),"")</f>
        <v/>
      </c>
      <c r="C1722" t="str">
        <f>IF(AND(trading_client_detail!$A1722&lt;&gt;"",ROUND(trading_client_detail!$G1722,0)&lt;&gt;0),IF(OR(LEFT(trading_client_detail!$F1722,3)="USD",RIGHT(trading_client_detail!$F1722,3)="USD"),"",IF(NOT(ISERROR(VLOOKUP(trading_client_detail!$E1722,'asset_&amp;_open_positions'!$E:$M, 6, FALSE))),VLOOKUP(trading_client_detail!$E1722,'asset_&amp;_open_positions'!$E:$M, 8, FALSE),IF(NOT(ISERROR(VLOOKUP($A1722,'asset_&amp;_open_positions'!$E:$M, 6, FALSE))),VLOOKUP($A1722,'asset_&amp;_open_positions'!$E:$M, 8, FALSE),1))),"")</f>
        <v/>
      </c>
      <c r="D1722" s="42" t="str">
        <f>IF(trading_client_detail!$A1722&lt;&gt;"",IF(OR(LEFT(trading_client_detail!$F1722,3)="USD",RIGHT(trading_client_detail!$F1722,3)="USD",LEFT(trading_client_detail!$F1722,3)="EUR",RIGHT(trading_client_detail!$F1722,3)="EUR"),"",trading_client_detail!$G1722),"")</f>
        <v/>
      </c>
    </row>
    <row r="1723" spans="1:4" x14ac:dyDescent="0.25">
      <c r="A1723" t="str">
        <f>IF(AND(trading_client_detail!$A1723&lt;&gt;"",ROUND(trading_client_detail!$G1723,0)&lt;&gt;0),IF(OR(LEFT(trading_client_detail!$F1723,3)="USD",RIGHT(trading_client_detail!$F1723,3)="USD",LEFT(trading_client_detail!$F1723,3)="EUR",RIGHT(trading_client_detail!$F1723,3)="EUR"),"",IF(NOT(ISERROR(VLOOKUP(trading_client_detail!$E1723,'asset_&amp;_open_positions'!$E:$M, 9, FALSE))),VLOOKUP(trading_client_detail!$E1723,'asset_&amp;_open_positions'!$E:$M, 9, FALSE),IF(NOT(ISERROR(VLOOKUP(trading_client_detail!$F1723,'asset_&amp;_open_positions'!$E:$M, 9, FALSE))),VLOOKUP(trading_client_detail!$F1723,'asset_&amp;_open_positions'!$E:$M, 9, FALSE),RIGHT(trading_client_detail!$F1723,LEN(trading_client_detail!$F1723)-1)))),"")</f>
        <v/>
      </c>
      <c r="B1723" t="str">
        <f>IF(AND(trading_client_detail!$A1723&lt;&gt;"",ROUND(trading_client_detail!$G1723,0)&lt;&gt;0),IF(OR(LEFT(trading_client_detail!$F1723,3)="USD",RIGHT(trading_client_detail!$F1723,3)="USD"),"",IF(NOT(ISERROR(VLOOKUP(trading_client_detail!$E1723,'asset_&amp;_open_positions'!$E:$M, 6, FALSE))),VLOOKUP(trading_client_detail!$E1723,'asset_&amp;_open_positions'!$E:$M, 6, FALSE),IF(NOT(ISERROR(VLOOKUP($A1723,'asset_&amp;_open_positions'!$E:$M, 6, FALSE))),VLOOKUP($A1723,'asset_&amp;_open_positions'!$E:$M, 6, FALSE),"ASSET"))),"")</f>
        <v/>
      </c>
      <c r="C1723" t="str">
        <f>IF(AND(trading_client_detail!$A1723&lt;&gt;"",ROUND(trading_client_detail!$G1723,0)&lt;&gt;0),IF(OR(LEFT(trading_client_detail!$F1723,3)="USD",RIGHT(trading_client_detail!$F1723,3)="USD"),"",IF(NOT(ISERROR(VLOOKUP(trading_client_detail!$E1723,'asset_&amp;_open_positions'!$E:$M, 6, FALSE))),VLOOKUP(trading_client_detail!$E1723,'asset_&amp;_open_positions'!$E:$M, 8, FALSE),IF(NOT(ISERROR(VLOOKUP($A1723,'asset_&amp;_open_positions'!$E:$M, 6, FALSE))),VLOOKUP($A1723,'asset_&amp;_open_positions'!$E:$M, 8, FALSE),1))),"")</f>
        <v/>
      </c>
      <c r="D1723" s="42" t="str">
        <f>IF(trading_client_detail!$A1723&lt;&gt;"",IF(OR(LEFT(trading_client_detail!$F1723,3)="USD",RIGHT(trading_client_detail!$F1723,3)="USD",LEFT(trading_client_detail!$F1723,3)="EUR",RIGHT(trading_client_detail!$F1723,3)="EUR"),"",trading_client_detail!$G1723),"")</f>
        <v/>
      </c>
    </row>
    <row r="1724" spans="1:4" x14ac:dyDescent="0.25">
      <c r="A1724" t="str">
        <f>IF(AND(trading_client_detail!$A1724&lt;&gt;"",ROUND(trading_client_detail!$G1724,0)&lt;&gt;0),IF(OR(LEFT(trading_client_detail!$F1724,3)="USD",RIGHT(trading_client_detail!$F1724,3)="USD",LEFT(trading_client_detail!$F1724,3)="EUR",RIGHT(trading_client_detail!$F1724,3)="EUR"),"",IF(NOT(ISERROR(VLOOKUP(trading_client_detail!$E1724,'asset_&amp;_open_positions'!$E:$M, 9, FALSE))),VLOOKUP(trading_client_detail!$E1724,'asset_&amp;_open_positions'!$E:$M, 9, FALSE),IF(NOT(ISERROR(VLOOKUP(trading_client_detail!$F1724,'asset_&amp;_open_positions'!$E:$M, 9, FALSE))),VLOOKUP(trading_client_detail!$F1724,'asset_&amp;_open_positions'!$E:$M, 9, FALSE),RIGHT(trading_client_detail!$F1724,LEN(trading_client_detail!$F1724)-1)))),"")</f>
        <v/>
      </c>
      <c r="B1724" t="str">
        <f>IF(AND(trading_client_detail!$A1724&lt;&gt;"",ROUND(trading_client_detail!$G1724,0)&lt;&gt;0),IF(OR(LEFT(trading_client_detail!$F1724,3)="USD",RIGHT(trading_client_detail!$F1724,3)="USD"),"",IF(NOT(ISERROR(VLOOKUP(trading_client_detail!$E1724,'asset_&amp;_open_positions'!$E:$M, 6, FALSE))),VLOOKUP(trading_client_detail!$E1724,'asset_&amp;_open_positions'!$E:$M, 6, FALSE),IF(NOT(ISERROR(VLOOKUP($A1724,'asset_&amp;_open_positions'!$E:$M, 6, FALSE))),VLOOKUP($A1724,'asset_&amp;_open_positions'!$E:$M, 6, FALSE),"ASSET"))),"")</f>
        <v/>
      </c>
      <c r="C1724" t="str">
        <f>IF(AND(trading_client_detail!$A1724&lt;&gt;"",ROUND(trading_client_detail!$G1724,0)&lt;&gt;0),IF(OR(LEFT(trading_client_detail!$F1724,3)="USD",RIGHT(trading_client_detail!$F1724,3)="USD"),"",IF(NOT(ISERROR(VLOOKUP(trading_client_detail!$E1724,'asset_&amp;_open_positions'!$E:$M, 6, FALSE))),VLOOKUP(trading_client_detail!$E1724,'asset_&amp;_open_positions'!$E:$M, 8, FALSE),IF(NOT(ISERROR(VLOOKUP($A1724,'asset_&amp;_open_positions'!$E:$M, 6, FALSE))),VLOOKUP($A1724,'asset_&amp;_open_positions'!$E:$M, 8, FALSE),1))),"")</f>
        <v/>
      </c>
      <c r="D1724" s="42" t="str">
        <f>IF(trading_client_detail!$A1724&lt;&gt;"",IF(OR(LEFT(trading_client_detail!$F1724,3)="USD",RIGHT(trading_client_detail!$F1724,3)="USD",LEFT(trading_client_detail!$F1724,3)="EUR",RIGHT(trading_client_detail!$F1724,3)="EUR"),"",trading_client_detail!$G1724),"")</f>
        <v/>
      </c>
    </row>
    <row r="1725" spans="1:4" x14ac:dyDescent="0.25">
      <c r="A1725" t="str">
        <f>IF(AND(trading_client_detail!$A1725&lt;&gt;"",ROUND(trading_client_detail!$G1725,0)&lt;&gt;0),IF(OR(LEFT(trading_client_detail!$F1725,3)="USD",RIGHT(trading_client_detail!$F1725,3)="USD",LEFT(trading_client_detail!$F1725,3)="EUR",RIGHT(trading_client_detail!$F1725,3)="EUR"),"",IF(NOT(ISERROR(VLOOKUP(trading_client_detail!$E1725,'asset_&amp;_open_positions'!$E:$M, 9, FALSE))),VLOOKUP(trading_client_detail!$E1725,'asset_&amp;_open_positions'!$E:$M, 9, FALSE),IF(NOT(ISERROR(VLOOKUP(trading_client_detail!$F1725,'asset_&amp;_open_positions'!$E:$M, 9, FALSE))),VLOOKUP(trading_client_detail!$F1725,'asset_&amp;_open_positions'!$E:$M, 9, FALSE),RIGHT(trading_client_detail!$F1725,LEN(trading_client_detail!$F1725)-1)))),"")</f>
        <v/>
      </c>
      <c r="B1725" t="str">
        <f>IF(AND(trading_client_detail!$A1725&lt;&gt;"",ROUND(trading_client_detail!$G1725,0)&lt;&gt;0),IF(OR(LEFT(trading_client_detail!$F1725,3)="USD",RIGHT(trading_client_detail!$F1725,3)="USD"),"",IF(NOT(ISERROR(VLOOKUP(trading_client_detail!$E1725,'asset_&amp;_open_positions'!$E:$M, 6, FALSE))),VLOOKUP(trading_client_detail!$E1725,'asset_&amp;_open_positions'!$E:$M, 6, FALSE),IF(NOT(ISERROR(VLOOKUP($A1725,'asset_&amp;_open_positions'!$E:$M, 6, FALSE))),VLOOKUP($A1725,'asset_&amp;_open_positions'!$E:$M, 6, FALSE),"ASSET"))),"")</f>
        <v/>
      </c>
      <c r="C1725" t="str">
        <f>IF(AND(trading_client_detail!$A1725&lt;&gt;"",ROUND(trading_client_detail!$G1725,0)&lt;&gt;0),IF(OR(LEFT(trading_client_detail!$F1725,3)="USD",RIGHT(trading_client_detail!$F1725,3)="USD"),"",IF(NOT(ISERROR(VLOOKUP(trading_client_detail!$E1725,'asset_&amp;_open_positions'!$E:$M, 6, FALSE))),VLOOKUP(trading_client_detail!$E1725,'asset_&amp;_open_positions'!$E:$M, 8, FALSE),IF(NOT(ISERROR(VLOOKUP($A1725,'asset_&amp;_open_positions'!$E:$M, 6, FALSE))),VLOOKUP($A1725,'asset_&amp;_open_positions'!$E:$M, 8, FALSE),1))),"")</f>
        <v/>
      </c>
      <c r="D1725" s="42" t="str">
        <f>IF(trading_client_detail!$A1725&lt;&gt;"",IF(OR(LEFT(trading_client_detail!$F1725,3)="USD",RIGHT(trading_client_detail!$F1725,3)="USD",LEFT(trading_client_detail!$F1725,3)="EUR",RIGHT(trading_client_detail!$F1725,3)="EUR"),"",trading_client_detail!$G1725),"")</f>
        <v/>
      </c>
    </row>
    <row r="1726" spans="1:4" x14ac:dyDescent="0.25">
      <c r="A1726" t="str">
        <f>IF(AND(trading_client_detail!$A1726&lt;&gt;"",ROUND(trading_client_detail!$G1726,0)&lt;&gt;0),IF(OR(LEFT(trading_client_detail!$F1726,3)="USD",RIGHT(trading_client_detail!$F1726,3)="USD",LEFT(trading_client_detail!$F1726,3)="EUR",RIGHT(trading_client_detail!$F1726,3)="EUR"),"",IF(NOT(ISERROR(VLOOKUP(trading_client_detail!$E1726,'asset_&amp;_open_positions'!$E:$M, 9, FALSE))),VLOOKUP(trading_client_detail!$E1726,'asset_&amp;_open_positions'!$E:$M, 9, FALSE),IF(NOT(ISERROR(VLOOKUP(trading_client_detail!$F1726,'asset_&amp;_open_positions'!$E:$M, 9, FALSE))),VLOOKUP(trading_client_detail!$F1726,'asset_&amp;_open_positions'!$E:$M, 9, FALSE),RIGHT(trading_client_detail!$F1726,LEN(trading_client_detail!$F1726)-1)))),"")</f>
        <v/>
      </c>
      <c r="B1726" t="str">
        <f>IF(AND(trading_client_detail!$A1726&lt;&gt;"",ROUND(trading_client_detail!$G1726,0)&lt;&gt;0),IF(OR(LEFT(trading_client_detail!$F1726,3)="USD",RIGHT(trading_client_detail!$F1726,3)="USD"),"",IF(NOT(ISERROR(VLOOKUP(trading_client_detail!$E1726,'asset_&amp;_open_positions'!$E:$M, 6, FALSE))),VLOOKUP(trading_client_detail!$E1726,'asset_&amp;_open_positions'!$E:$M, 6, FALSE),IF(NOT(ISERROR(VLOOKUP($A1726,'asset_&amp;_open_positions'!$E:$M, 6, FALSE))),VLOOKUP($A1726,'asset_&amp;_open_positions'!$E:$M, 6, FALSE),"ASSET"))),"")</f>
        <v/>
      </c>
      <c r="C1726" t="str">
        <f>IF(AND(trading_client_detail!$A1726&lt;&gt;"",ROUND(trading_client_detail!$G1726,0)&lt;&gt;0),IF(OR(LEFT(trading_client_detail!$F1726,3)="USD",RIGHT(trading_client_detail!$F1726,3)="USD"),"",IF(NOT(ISERROR(VLOOKUP(trading_client_detail!$E1726,'asset_&amp;_open_positions'!$E:$M, 6, FALSE))),VLOOKUP(trading_client_detail!$E1726,'asset_&amp;_open_positions'!$E:$M, 8, FALSE),IF(NOT(ISERROR(VLOOKUP($A1726,'asset_&amp;_open_positions'!$E:$M, 6, FALSE))),VLOOKUP($A1726,'asset_&amp;_open_positions'!$E:$M, 8, FALSE),1))),"")</f>
        <v/>
      </c>
      <c r="D1726" s="42" t="str">
        <f>IF(trading_client_detail!$A1726&lt;&gt;"",IF(OR(LEFT(trading_client_detail!$F1726,3)="USD",RIGHT(trading_client_detail!$F1726,3)="USD",LEFT(trading_client_detail!$F1726,3)="EUR",RIGHT(trading_client_detail!$F1726,3)="EUR"),"",trading_client_detail!$G1726),"")</f>
        <v/>
      </c>
    </row>
    <row r="1727" spans="1:4" x14ac:dyDescent="0.25">
      <c r="A1727" t="str">
        <f>IF(AND(trading_client_detail!$A1727&lt;&gt;"",ROUND(trading_client_detail!$G1727,0)&lt;&gt;0),IF(OR(LEFT(trading_client_detail!$F1727,3)="USD",RIGHT(trading_client_detail!$F1727,3)="USD",LEFT(trading_client_detail!$F1727,3)="EUR",RIGHT(trading_client_detail!$F1727,3)="EUR"),"",IF(NOT(ISERROR(VLOOKUP(trading_client_detail!$E1727,'asset_&amp;_open_positions'!$E:$M, 9, FALSE))),VLOOKUP(trading_client_detail!$E1727,'asset_&amp;_open_positions'!$E:$M, 9, FALSE),IF(NOT(ISERROR(VLOOKUP(trading_client_detail!$F1727,'asset_&amp;_open_positions'!$E:$M, 9, FALSE))),VLOOKUP(trading_client_detail!$F1727,'asset_&amp;_open_positions'!$E:$M, 9, FALSE),RIGHT(trading_client_detail!$F1727,LEN(trading_client_detail!$F1727)-1)))),"")</f>
        <v/>
      </c>
      <c r="B1727" t="str">
        <f>IF(AND(trading_client_detail!$A1727&lt;&gt;"",ROUND(trading_client_detail!$G1727,0)&lt;&gt;0),IF(OR(LEFT(trading_client_detail!$F1727,3)="USD",RIGHT(trading_client_detail!$F1727,3)="USD"),"",IF(NOT(ISERROR(VLOOKUP(trading_client_detail!$E1727,'asset_&amp;_open_positions'!$E:$M, 6, FALSE))),VLOOKUP(trading_client_detail!$E1727,'asset_&amp;_open_positions'!$E:$M, 6, FALSE),IF(NOT(ISERROR(VLOOKUP($A1727,'asset_&amp;_open_positions'!$E:$M, 6, FALSE))),VLOOKUP($A1727,'asset_&amp;_open_positions'!$E:$M, 6, FALSE),"ASSET"))),"")</f>
        <v/>
      </c>
      <c r="C1727" t="str">
        <f>IF(AND(trading_client_detail!$A1727&lt;&gt;"",ROUND(trading_client_detail!$G1727,0)&lt;&gt;0),IF(OR(LEFT(trading_client_detail!$F1727,3)="USD",RIGHT(trading_client_detail!$F1727,3)="USD"),"",IF(NOT(ISERROR(VLOOKUP(trading_client_detail!$E1727,'asset_&amp;_open_positions'!$E:$M, 6, FALSE))),VLOOKUP(trading_client_detail!$E1727,'asset_&amp;_open_positions'!$E:$M, 8, FALSE),IF(NOT(ISERROR(VLOOKUP($A1727,'asset_&amp;_open_positions'!$E:$M, 6, FALSE))),VLOOKUP($A1727,'asset_&amp;_open_positions'!$E:$M, 8, FALSE),1))),"")</f>
        <v/>
      </c>
      <c r="D1727" s="42" t="str">
        <f>IF(trading_client_detail!$A1727&lt;&gt;"",IF(OR(LEFT(trading_client_detail!$F1727,3)="USD",RIGHT(trading_client_detail!$F1727,3)="USD",LEFT(trading_client_detail!$F1727,3)="EUR",RIGHT(trading_client_detail!$F1727,3)="EUR"),"",trading_client_detail!$G1727),"")</f>
        <v/>
      </c>
    </row>
    <row r="1728" spans="1:4" x14ac:dyDescent="0.25">
      <c r="A1728" t="str">
        <f>IF(AND(trading_client_detail!$A1728&lt;&gt;"",ROUND(trading_client_detail!$G1728,0)&lt;&gt;0),IF(OR(LEFT(trading_client_detail!$F1728,3)="USD",RIGHT(trading_client_detail!$F1728,3)="USD",LEFT(trading_client_detail!$F1728,3)="EUR",RIGHT(trading_client_detail!$F1728,3)="EUR"),"",IF(NOT(ISERROR(VLOOKUP(trading_client_detail!$E1728,'asset_&amp;_open_positions'!$E:$M, 9, FALSE))),VLOOKUP(trading_client_detail!$E1728,'asset_&amp;_open_positions'!$E:$M, 9, FALSE),IF(NOT(ISERROR(VLOOKUP(trading_client_detail!$F1728,'asset_&amp;_open_positions'!$E:$M, 9, FALSE))),VLOOKUP(trading_client_detail!$F1728,'asset_&amp;_open_positions'!$E:$M, 9, FALSE),RIGHT(trading_client_detail!$F1728,LEN(trading_client_detail!$F1728)-1)))),"")</f>
        <v/>
      </c>
      <c r="B1728" t="str">
        <f>IF(AND(trading_client_detail!$A1728&lt;&gt;"",ROUND(trading_client_detail!$G1728,0)&lt;&gt;0),IF(OR(LEFT(trading_client_detail!$F1728,3)="USD",RIGHT(trading_client_detail!$F1728,3)="USD"),"",IF(NOT(ISERROR(VLOOKUP(trading_client_detail!$E1728,'asset_&amp;_open_positions'!$E:$M, 6, FALSE))),VLOOKUP(trading_client_detail!$E1728,'asset_&amp;_open_positions'!$E:$M, 6, FALSE),IF(NOT(ISERROR(VLOOKUP($A1728,'asset_&amp;_open_positions'!$E:$M, 6, FALSE))),VLOOKUP($A1728,'asset_&amp;_open_positions'!$E:$M, 6, FALSE),"ASSET"))),"")</f>
        <v/>
      </c>
      <c r="C1728" t="str">
        <f>IF(AND(trading_client_detail!$A1728&lt;&gt;"",ROUND(trading_client_detail!$G1728,0)&lt;&gt;0),IF(OR(LEFT(trading_client_detail!$F1728,3)="USD",RIGHT(trading_client_detail!$F1728,3)="USD"),"",IF(NOT(ISERROR(VLOOKUP(trading_client_detail!$E1728,'asset_&amp;_open_positions'!$E:$M, 6, FALSE))),VLOOKUP(trading_client_detail!$E1728,'asset_&amp;_open_positions'!$E:$M, 8, FALSE),IF(NOT(ISERROR(VLOOKUP($A1728,'asset_&amp;_open_positions'!$E:$M, 6, FALSE))),VLOOKUP($A1728,'asset_&amp;_open_positions'!$E:$M, 8, FALSE),1))),"")</f>
        <v/>
      </c>
      <c r="D1728" s="42" t="str">
        <f>IF(trading_client_detail!$A1728&lt;&gt;"",IF(OR(LEFT(trading_client_detail!$F1728,3)="USD",RIGHT(trading_client_detail!$F1728,3)="USD",LEFT(trading_client_detail!$F1728,3)="EUR",RIGHT(trading_client_detail!$F1728,3)="EUR"),"",trading_client_detail!$G1728),"")</f>
        <v/>
      </c>
    </row>
    <row r="1729" spans="1:4" x14ac:dyDescent="0.25">
      <c r="A1729" t="str">
        <f>IF(AND(trading_client_detail!$A1729&lt;&gt;"",ROUND(trading_client_detail!$G1729,0)&lt;&gt;0),IF(OR(LEFT(trading_client_detail!$F1729,3)="USD",RIGHT(trading_client_detail!$F1729,3)="USD",LEFT(trading_client_detail!$F1729,3)="EUR",RIGHT(trading_client_detail!$F1729,3)="EUR"),"",IF(NOT(ISERROR(VLOOKUP(trading_client_detail!$E1729,'asset_&amp;_open_positions'!$E:$M, 9, FALSE))),VLOOKUP(trading_client_detail!$E1729,'asset_&amp;_open_positions'!$E:$M, 9, FALSE),IF(NOT(ISERROR(VLOOKUP(trading_client_detail!$F1729,'asset_&amp;_open_positions'!$E:$M, 9, FALSE))),VLOOKUP(trading_client_detail!$F1729,'asset_&amp;_open_positions'!$E:$M, 9, FALSE),RIGHT(trading_client_detail!$F1729,LEN(trading_client_detail!$F1729)-1)))),"")</f>
        <v/>
      </c>
      <c r="B1729" t="str">
        <f>IF(AND(trading_client_detail!$A1729&lt;&gt;"",ROUND(trading_client_detail!$G1729,0)&lt;&gt;0),IF(OR(LEFT(trading_client_detail!$F1729,3)="USD",RIGHT(trading_client_detail!$F1729,3)="USD"),"",IF(NOT(ISERROR(VLOOKUP(trading_client_detail!$E1729,'asset_&amp;_open_positions'!$E:$M, 6, FALSE))),VLOOKUP(trading_client_detail!$E1729,'asset_&amp;_open_positions'!$E:$M, 6, FALSE),IF(NOT(ISERROR(VLOOKUP($A1729,'asset_&amp;_open_positions'!$E:$M, 6, FALSE))),VLOOKUP($A1729,'asset_&amp;_open_positions'!$E:$M, 6, FALSE),"ASSET"))),"")</f>
        <v/>
      </c>
      <c r="C1729" t="str">
        <f>IF(AND(trading_client_detail!$A1729&lt;&gt;"",ROUND(trading_client_detail!$G1729,0)&lt;&gt;0),IF(OR(LEFT(trading_client_detail!$F1729,3)="USD",RIGHT(trading_client_detail!$F1729,3)="USD"),"",IF(NOT(ISERROR(VLOOKUP(trading_client_detail!$E1729,'asset_&amp;_open_positions'!$E:$M, 6, FALSE))),VLOOKUP(trading_client_detail!$E1729,'asset_&amp;_open_positions'!$E:$M, 8, FALSE),IF(NOT(ISERROR(VLOOKUP($A1729,'asset_&amp;_open_positions'!$E:$M, 6, FALSE))),VLOOKUP($A1729,'asset_&amp;_open_positions'!$E:$M, 8, FALSE),1))),"")</f>
        <v/>
      </c>
      <c r="D1729" s="42" t="str">
        <f>IF(trading_client_detail!$A1729&lt;&gt;"",IF(OR(LEFT(trading_client_detail!$F1729,3)="USD",RIGHT(trading_client_detail!$F1729,3)="USD",LEFT(trading_client_detail!$F1729,3)="EUR",RIGHT(trading_client_detail!$F1729,3)="EUR"),"",trading_client_detail!$G1729),"")</f>
        <v/>
      </c>
    </row>
    <row r="1730" spans="1:4" x14ac:dyDescent="0.25">
      <c r="A1730" t="str">
        <f>IF(AND(trading_client_detail!$A1730&lt;&gt;"",ROUND(trading_client_detail!$G1730,0)&lt;&gt;0),IF(OR(LEFT(trading_client_detail!$F1730,3)="USD",RIGHT(trading_client_detail!$F1730,3)="USD",LEFT(trading_client_detail!$F1730,3)="EUR",RIGHT(trading_client_detail!$F1730,3)="EUR"),"",IF(NOT(ISERROR(VLOOKUP(trading_client_detail!$E1730,'asset_&amp;_open_positions'!$E:$M, 9, FALSE))),VLOOKUP(trading_client_detail!$E1730,'asset_&amp;_open_positions'!$E:$M, 9, FALSE),IF(NOT(ISERROR(VLOOKUP(trading_client_detail!$F1730,'asset_&amp;_open_positions'!$E:$M, 9, FALSE))),VLOOKUP(trading_client_detail!$F1730,'asset_&amp;_open_positions'!$E:$M, 9, FALSE),RIGHT(trading_client_detail!$F1730,LEN(trading_client_detail!$F1730)-1)))),"")</f>
        <v/>
      </c>
      <c r="B1730" t="str">
        <f>IF(AND(trading_client_detail!$A1730&lt;&gt;"",ROUND(trading_client_detail!$G1730,0)&lt;&gt;0),IF(OR(LEFT(trading_client_detail!$F1730,3)="USD",RIGHT(trading_client_detail!$F1730,3)="USD"),"",IF(NOT(ISERROR(VLOOKUP(trading_client_detail!$E1730,'asset_&amp;_open_positions'!$E:$M, 6, FALSE))),VLOOKUP(trading_client_detail!$E1730,'asset_&amp;_open_positions'!$E:$M, 6, FALSE),IF(NOT(ISERROR(VLOOKUP($A1730,'asset_&amp;_open_positions'!$E:$M, 6, FALSE))),VLOOKUP($A1730,'asset_&amp;_open_positions'!$E:$M, 6, FALSE),"ASSET"))),"")</f>
        <v/>
      </c>
      <c r="C1730" t="str">
        <f>IF(AND(trading_client_detail!$A1730&lt;&gt;"",ROUND(trading_client_detail!$G1730,0)&lt;&gt;0),IF(OR(LEFT(trading_client_detail!$F1730,3)="USD",RIGHT(trading_client_detail!$F1730,3)="USD"),"",IF(NOT(ISERROR(VLOOKUP(trading_client_detail!$E1730,'asset_&amp;_open_positions'!$E:$M, 6, FALSE))),VLOOKUP(trading_client_detail!$E1730,'asset_&amp;_open_positions'!$E:$M, 8, FALSE),IF(NOT(ISERROR(VLOOKUP($A1730,'asset_&amp;_open_positions'!$E:$M, 6, FALSE))),VLOOKUP($A1730,'asset_&amp;_open_positions'!$E:$M, 8, FALSE),1))),"")</f>
        <v/>
      </c>
      <c r="D1730" s="42" t="str">
        <f>IF(trading_client_detail!$A1730&lt;&gt;"",IF(OR(LEFT(trading_client_detail!$F1730,3)="USD",RIGHT(trading_client_detail!$F1730,3)="USD",LEFT(trading_client_detail!$F1730,3)="EUR",RIGHT(trading_client_detail!$F1730,3)="EUR"),"",trading_client_detail!$G1730),"")</f>
        <v/>
      </c>
    </row>
    <row r="1731" spans="1:4" x14ac:dyDescent="0.25">
      <c r="A1731" t="str">
        <f>IF(AND(trading_client_detail!$A1731&lt;&gt;"",ROUND(trading_client_detail!$G1731,0)&lt;&gt;0),IF(OR(LEFT(trading_client_detail!$F1731,3)="USD",RIGHT(trading_client_detail!$F1731,3)="USD",LEFT(trading_client_detail!$F1731,3)="EUR",RIGHT(trading_client_detail!$F1731,3)="EUR"),"",IF(NOT(ISERROR(VLOOKUP(trading_client_detail!$E1731,'asset_&amp;_open_positions'!$E:$M, 9, FALSE))),VLOOKUP(trading_client_detail!$E1731,'asset_&amp;_open_positions'!$E:$M, 9, FALSE),IF(NOT(ISERROR(VLOOKUP(trading_client_detail!$F1731,'asset_&amp;_open_positions'!$E:$M, 9, FALSE))),VLOOKUP(trading_client_detail!$F1731,'asset_&amp;_open_positions'!$E:$M, 9, FALSE),RIGHT(trading_client_detail!$F1731,LEN(trading_client_detail!$F1731)-1)))),"")</f>
        <v/>
      </c>
      <c r="B1731" t="str">
        <f>IF(AND(trading_client_detail!$A1731&lt;&gt;"",ROUND(trading_client_detail!$G1731,0)&lt;&gt;0),IF(OR(LEFT(trading_client_detail!$F1731,3)="USD",RIGHT(trading_client_detail!$F1731,3)="USD"),"",IF(NOT(ISERROR(VLOOKUP(trading_client_detail!$E1731,'asset_&amp;_open_positions'!$E:$M, 6, FALSE))),VLOOKUP(trading_client_detail!$E1731,'asset_&amp;_open_positions'!$E:$M, 6, FALSE),IF(NOT(ISERROR(VLOOKUP($A1731,'asset_&amp;_open_positions'!$E:$M, 6, FALSE))),VLOOKUP($A1731,'asset_&amp;_open_positions'!$E:$M, 6, FALSE),"ASSET"))),"")</f>
        <v/>
      </c>
      <c r="C1731" t="str">
        <f>IF(AND(trading_client_detail!$A1731&lt;&gt;"",ROUND(trading_client_detail!$G1731,0)&lt;&gt;0),IF(OR(LEFT(trading_client_detail!$F1731,3)="USD",RIGHT(trading_client_detail!$F1731,3)="USD"),"",IF(NOT(ISERROR(VLOOKUP(trading_client_detail!$E1731,'asset_&amp;_open_positions'!$E:$M, 6, FALSE))),VLOOKUP(trading_client_detail!$E1731,'asset_&amp;_open_positions'!$E:$M, 8, FALSE),IF(NOT(ISERROR(VLOOKUP($A1731,'asset_&amp;_open_positions'!$E:$M, 6, FALSE))),VLOOKUP($A1731,'asset_&amp;_open_positions'!$E:$M, 8, FALSE),1))),"")</f>
        <v/>
      </c>
      <c r="D1731" s="42" t="str">
        <f>IF(trading_client_detail!$A1731&lt;&gt;"",IF(OR(LEFT(trading_client_detail!$F1731,3)="USD",RIGHT(trading_client_detail!$F1731,3)="USD",LEFT(trading_client_detail!$F1731,3)="EUR",RIGHT(trading_client_detail!$F1731,3)="EUR"),"",trading_client_detail!$G1731),"")</f>
        <v/>
      </c>
    </row>
    <row r="1732" spans="1:4" x14ac:dyDescent="0.25">
      <c r="A1732" t="str">
        <f>IF(AND(trading_client_detail!$A1732&lt;&gt;"",ROUND(trading_client_detail!$G1732,0)&lt;&gt;0),IF(OR(LEFT(trading_client_detail!$F1732,3)="USD",RIGHT(trading_client_detail!$F1732,3)="USD",LEFT(trading_client_detail!$F1732,3)="EUR",RIGHT(trading_client_detail!$F1732,3)="EUR"),"",IF(NOT(ISERROR(VLOOKUP(trading_client_detail!$E1732,'asset_&amp;_open_positions'!$E:$M, 9, FALSE))),VLOOKUP(trading_client_detail!$E1732,'asset_&amp;_open_positions'!$E:$M, 9, FALSE),IF(NOT(ISERROR(VLOOKUP(trading_client_detail!$F1732,'asset_&amp;_open_positions'!$E:$M, 9, FALSE))),VLOOKUP(trading_client_detail!$F1732,'asset_&amp;_open_positions'!$E:$M, 9, FALSE),RIGHT(trading_client_detail!$F1732,LEN(trading_client_detail!$F1732)-1)))),"")</f>
        <v/>
      </c>
      <c r="B1732" t="str">
        <f>IF(AND(trading_client_detail!$A1732&lt;&gt;"",ROUND(trading_client_detail!$G1732,0)&lt;&gt;0),IF(OR(LEFT(trading_client_detail!$F1732,3)="USD",RIGHT(trading_client_detail!$F1732,3)="USD"),"",IF(NOT(ISERROR(VLOOKUP(trading_client_detail!$E1732,'asset_&amp;_open_positions'!$E:$M, 6, FALSE))),VLOOKUP(trading_client_detail!$E1732,'asset_&amp;_open_positions'!$E:$M, 6, FALSE),IF(NOT(ISERROR(VLOOKUP($A1732,'asset_&amp;_open_positions'!$E:$M, 6, FALSE))),VLOOKUP($A1732,'asset_&amp;_open_positions'!$E:$M, 6, FALSE),"ASSET"))),"")</f>
        <v/>
      </c>
      <c r="C1732" t="str">
        <f>IF(AND(trading_client_detail!$A1732&lt;&gt;"",ROUND(trading_client_detail!$G1732,0)&lt;&gt;0),IF(OR(LEFT(trading_client_detail!$F1732,3)="USD",RIGHT(trading_client_detail!$F1732,3)="USD"),"",IF(NOT(ISERROR(VLOOKUP(trading_client_detail!$E1732,'asset_&amp;_open_positions'!$E:$M, 6, FALSE))),VLOOKUP(trading_client_detail!$E1732,'asset_&amp;_open_positions'!$E:$M, 8, FALSE),IF(NOT(ISERROR(VLOOKUP($A1732,'asset_&amp;_open_positions'!$E:$M, 6, FALSE))),VLOOKUP($A1732,'asset_&amp;_open_positions'!$E:$M, 8, FALSE),1))),"")</f>
        <v/>
      </c>
      <c r="D1732" s="42" t="str">
        <f>IF(trading_client_detail!$A1732&lt;&gt;"",IF(OR(LEFT(trading_client_detail!$F1732,3)="USD",RIGHT(trading_client_detail!$F1732,3)="USD",LEFT(trading_client_detail!$F1732,3)="EUR",RIGHT(trading_client_detail!$F1732,3)="EUR"),"",trading_client_detail!$G1732),"")</f>
        <v/>
      </c>
    </row>
    <row r="1733" spans="1:4" x14ac:dyDescent="0.25">
      <c r="A1733" t="str">
        <f>IF(AND(trading_client_detail!$A1733&lt;&gt;"",ROUND(trading_client_detail!$G1733,0)&lt;&gt;0),IF(OR(LEFT(trading_client_detail!$F1733,3)="USD",RIGHT(trading_client_detail!$F1733,3)="USD",LEFT(trading_client_detail!$F1733,3)="EUR",RIGHT(trading_client_detail!$F1733,3)="EUR"),"",IF(NOT(ISERROR(VLOOKUP(trading_client_detail!$E1733,'asset_&amp;_open_positions'!$E:$M, 9, FALSE))),VLOOKUP(trading_client_detail!$E1733,'asset_&amp;_open_positions'!$E:$M, 9, FALSE),IF(NOT(ISERROR(VLOOKUP(trading_client_detail!$F1733,'asset_&amp;_open_positions'!$E:$M, 9, FALSE))),VLOOKUP(trading_client_detail!$F1733,'asset_&amp;_open_positions'!$E:$M, 9, FALSE),RIGHT(trading_client_detail!$F1733,LEN(trading_client_detail!$F1733)-1)))),"")</f>
        <v/>
      </c>
      <c r="B1733" t="str">
        <f>IF(AND(trading_client_detail!$A1733&lt;&gt;"",ROUND(trading_client_detail!$G1733,0)&lt;&gt;0),IF(OR(LEFT(trading_client_detail!$F1733,3)="USD",RIGHT(trading_client_detail!$F1733,3)="USD"),"",IF(NOT(ISERROR(VLOOKUP(trading_client_detail!$E1733,'asset_&amp;_open_positions'!$E:$M, 6, FALSE))),VLOOKUP(trading_client_detail!$E1733,'asset_&amp;_open_positions'!$E:$M, 6, FALSE),IF(NOT(ISERROR(VLOOKUP($A1733,'asset_&amp;_open_positions'!$E:$M, 6, FALSE))),VLOOKUP($A1733,'asset_&amp;_open_positions'!$E:$M, 6, FALSE),"ASSET"))),"")</f>
        <v/>
      </c>
      <c r="C1733" t="str">
        <f>IF(AND(trading_client_detail!$A1733&lt;&gt;"",ROUND(trading_client_detail!$G1733,0)&lt;&gt;0),IF(OR(LEFT(trading_client_detail!$F1733,3)="USD",RIGHT(trading_client_detail!$F1733,3)="USD"),"",IF(NOT(ISERROR(VLOOKUP(trading_client_detail!$E1733,'asset_&amp;_open_positions'!$E:$M, 6, FALSE))),VLOOKUP(trading_client_detail!$E1733,'asset_&amp;_open_positions'!$E:$M, 8, FALSE),IF(NOT(ISERROR(VLOOKUP($A1733,'asset_&amp;_open_positions'!$E:$M, 6, FALSE))),VLOOKUP($A1733,'asset_&amp;_open_positions'!$E:$M, 8, FALSE),1))),"")</f>
        <v/>
      </c>
      <c r="D1733" s="42" t="str">
        <f>IF(trading_client_detail!$A1733&lt;&gt;"",IF(OR(LEFT(trading_client_detail!$F1733,3)="USD",RIGHT(trading_client_detail!$F1733,3)="USD",LEFT(trading_client_detail!$F1733,3)="EUR",RIGHT(trading_client_detail!$F1733,3)="EUR"),"",trading_client_detail!$G1733),"")</f>
        <v/>
      </c>
    </row>
    <row r="1734" spans="1:4" x14ac:dyDescent="0.25">
      <c r="A1734" t="str">
        <f>IF(AND(trading_client_detail!$A1734&lt;&gt;"",ROUND(trading_client_detail!$G1734,0)&lt;&gt;0),IF(OR(LEFT(trading_client_detail!$F1734,3)="USD",RIGHT(trading_client_detail!$F1734,3)="USD",LEFT(trading_client_detail!$F1734,3)="EUR",RIGHT(trading_client_detail!$F1734,3)="EUR"),"",IF(NOT(ISERROR(VLOOKUP(trading_client_detail!$E1734,'asset_&amp;_open_positions'!$E:$M, 9, FALSE))),VLOOKUP(trading_client_detail!$E1734,'asset_&amp;_open_positions'!$E:$M, 9, FALSE),IF(NOT(ISERROR(VLOOKUP(trading_client_detail!$F1734,'asset_&amp;_open_positions'!$E:$M, 9, FALSE))),VLOOKUP(trading_client_detail!$F1734,'asset_&amp;_open_positions'!$E:$M, 9, FALSE),RIGHT(trading_client_detail!$F1734,LEN(trading_client_detail!$F1734)-1)))),"")</f>
        <v/>
      </c>
      <c r="B1734" t="str">
        <f>IF(AND(trading_client_detail!$A1734&lt;&gt;"",ROUND(trading_client_detail!$G1734,0)&lt;&gt;0),IF(OR(LEFT(trading_client_detail!$F1734,3)="USD",RIGHT(trading_client_detail!$F1734,3)="USD"),"",IF(NOT(ISERROR(VLOOKUP(trading_client_detail!$E1734,'asset_&amp;_open_positions'!$E:$M, 6, FALSE))),VLOOKUP(trading_client_detail!$E1734,'asset_&amp;_open_positions'!$E:$M, 6, FALSE),IF(NOT(ISERROR(VLOOKUP($A1734,'asset_&amp;_open_positions'!$E:$M, 6, FALSE))),VLOOKUP($A1734,'asset_&amp;_open_positions'!$E:$M, 6, FALSE),"ASSET"))),"")</f>
        <v/>
      </c>
      <c r="C1734" t="str">
        <f>IF(AND(trading_client_detail!$A1734&lt;&gt;"",ROUND(trading_client_detail!$G1734,0)&lt;&gt;0),IF(OR(LEFT(trading_client_detail!$F1734,3)="USD",RIGHT(trading_client_detail!$F1734,3)="USD"),"",IF(NOT(ISERROR(VLOOKUP(trading_client_detail!$E1734,'asset_&amp;_open_positions'!$E:$M, 6, FALSE))),VLOOKUP(trading_client_detail!$E1734,'asset_&amp;_open_positions'!$E:$M, 8, FALSE),IF(NOT(ISERROR(VLOOKUP($A1734,'asset_&amp;_open_positions'!$E:$M, 6, FALSE))),VLOOKUP($A1734,'asset_&amp;_open_positions'!$E:$M, 8, FALSE),1))),"")</f>
        <v/>
      </c>
      <c r="D1734" s="42" t="str">
        <f>IF(trading_client_detail!$A1734&lt;&gt;"",IF(OR(LEFT(trading_client_detail!$F1734,3)="USD",RIGHT(trading_client_detail!$F1734,3)="USD",LEFT(trading_client_detail!$F1734,3)="EUR",RIGHT(trading_client_detail!$F1734,3)="EUR"),"",trading_client_detail!$G1734),"")</f>
        <v/>
      </c>
    </row>
    <row r="1735" spans="1:4" x14ac:dyDescent="0.25">
      <c r="A1735" t="str">
        <f>IF(AND(trading_client_detail!$A1735&lt;&gt;"",ROUND(trading_client_detail!$G1735,0)&lt;&gt;0),IF(OR(LEFT(trading_client_detail!$F1735,3)="USD",RIGHT(trading_client_detail!$F1735,3)="USD",LEFT(trading_client_detail!$F1735,3)="EUR",RIGHT(trading_client_detail!$F1735,3)="EUR"),"",IF(NOT(ISERROR(VLOOKUP(trading_client_detail!$E1735,'asset_&amp;_open_positions'!$E:$M, 9, FALSE))),VLOOKUP(trading_client_detail!$E1735,'asset_&amp;_open_positions'!$E:$M, 9, FALSE),IF(NOT(ISERROR(VLOOKUP(trading_client_detail!$F1735,'asset_&amp;_open_positions'!$E:$M, 9, FALSE))),VLOOKUP(trading_client_detail!$F1735,'asset_&amp;_open_positions'!$E:$M, 9, FALSE),RIGHT(trading_client_detail!$F1735,LEN(trading_client_detail!$F1735)-1)))),"")</f>
        <v/>
      </c>
      <c r="B1735" t="str">
        <f>IF(AND(trading_client_detail!$A1735&lt;&gt;"",ROUND(trading_client_detail!$G1735,0)&lt;&gt;0),IF(OR(LEFT(trading_client_detail!$F1735,3)="USD",RIGHT(trading_client_detail!$F1735,3)="USD"),"",IF(NOT(ISERROR(VLOOKUP(trading_client_detail!$E1735,'asset_&amp;_open_positions'!$E:$M, 6, FALSE))),VLOOKUP(trading_client_detail!$E1735,'asset_&amp;_open_positions'!$E:$M, 6, FALSE),IF(NOT(ISERROR(VLOOKUP($A1735,'asset_&amp;_open_positions'!$E:$M, 6, FALSE))),VLOOKUP($A1735,'asset_&amp;_open_positions'!$E:$M, 6, FALSE),"ASSET"))),"")</f>
        <v/>
      </c>
      <c r="C1735" t="str">
        <f>IF(AND(trading_client_detail!$A1735&lt;&gt;"",ROUND(trading_client_detail!$G1735,0)&lt;&gt;0),IF(OR(LEFT(trading_client_detail!$F1735,3)="USD",RIGHT(trading_client_detail!$F1735,3)="USD"),"",IF(NOT(ISERROR(VLOOKUP(trading_client_detail!$E1735,'asset_&amp;_open_positions'!$E:$M, 6, FALSE))),VLOOKUP(trading_client_detail!$E1735,'asset_&amp;_open_positions'!$E:$M, 8, FALSE),IF(NOT(ISERROR(VLOOKUP($A1735,'asset_&amp;_open_positions'!$E:$M, 6, FALSE))),VLOOKUP($A1735,'asset_&amp;_open_positions'!$E:$M, 8, FALSE),1))),"")</f>
        <v/>
      </c>
      <c r="D1735" s="42" t="str">
        <f>IF(trading_client_detail!$A1735&lt;&gt;"",IF(OR(LEFT(trading_client_detail!$F1735,3)="USD",RIGHT(trading_client_detail!$F1735,3)="USD",LEFT(trading_client_detail!$F1735,3)="EUR",RIGHT(trading_client_detail!$F1735,3)="EUR"),"",trading_client_detail!$G1735),"")</f>
        <v/>
      </c>
    </row>
    <row r="1736" spans="1:4" x14ac:dyDescent="0.25">
      <c r="A1736" t="str">
        <f>IF(AND(trading_client_detail!$A1736&lt;&gt;"",ROUND(trading_client_detail!$G1736,0)&lt;&gt;0),IF(OR(LEFT(trading_client_detail!$F1736,3)="USD",RIGHT(trading_client_detail!$F1736,3)="USD",LEFT(trading_client_detail!$F1736,3)="EUR",RIGHT(trading_client_detail!$F1736,3)="EUR"),"",IF(NOT(ISERROR(VLOOKUP(trading_client_detail!$E1736,'asset_&amp;_open_positions'!$E:$M, 9, FALSE))),VLOOKUP(trading_client_detail!$E1736,'asset_&amp;_open_positions'!$E:$M, 9, FALSE),IF(NOT(ISERROR(VLOOKUP(trading_client_detail!$F1736,'asset_&amp;_open_positions'!$E:$M, 9, FALSE))),VLOOKUP(trading_client_detail!$F1736,'asset_&amp;_open_positions'!$E:$M, 9, FALSE),RIGHT(trading_client_detail!$F1736,LEN(trading_client_detail!$F1736)-1)))),"")</f>
        <v/>
      </c>
      <c r="B1736" t="str">
        <f>IF(AND(trading_client_detail!$A1736&lt;&gt;"",ROUND(trading_client_detail!$G1736,0)&lt;&gt;0),IF(OR(LEFT(trading_client_detail!$F1736,3)="USD",RIGHT(trading_client_detail!$F1736,3)="USD"),"",IF(NOT(ISERROR(VLOOKUP(trading_client_detail!$E1736,'asset_&amp;_open_positions'!$E:$M, 6, FALSE))),VLOOKUP(trading_client_detail!$E1736,'asset_&amp;_open_positions'!$E:$M, 6, FALSE),IF(NOT(ISERROR(VLOOKUP($A1736,'asset_&amp;_open_positions'!$E:$M, 6, FALSE))),VLOOKUP($A1736,'asset_&amp;_open_positions'!$E:$M, 6, FALSE),"ASSET"))),"")</f>
        <v/>
      </c>
      <c r="C1736" t="str">
        <f>IF(AND(trading_client_detail!$A1736&lt;&gt;"",ROUND(trading_client_detail!$G1736,0)&lt;&gt;0),IF(OR(LEFT(trading_client_detail!$F1736,3)="USD",RIGHT(trading_client_detail!$F1736,3)="USD"),"",IF(NOT(ISERROR(VLOOKUP(trading_client_detail!$E1736,'asset_&amp;_open_positions'!$E:$M, 6, FALSE))),VLOOKUP(trading_client_detail!$E1736,'asset_&amp;_open_positions'!$E:$M, 8, FALSE),IF(NOT(ISERROR(VLOOKUP($A1736,'asset_&amp;_open_positions'!$E:$M, 6, FALSE))),VLOOKUP($A1736,'asset_&amp;_open_positions'!$E:$M, 8, FALSE),1))),"")</f>
        <v/>
      </c>
      <c r="D1736" s="42" t="str">
        <f>IF(trading_client_detail!$A1736&lt;&gt;"",IF(OR(LEFT(trading_client_detail!$F1736,3)="USD",RIGHT(trading_client_detail!$F1736,3)="USD",LEFT(trading_client_detail!$F1736,3)="EUR",RIGHT(trading_client_detail!$F1736,3)="EUR"),"",trading_client_detail!$G1736),"")</f>
        <v/>
      </c>
    </row>
    <row r="1737" spans="1:4" x14ac:dyDescent="0.25">
      <c r="A1737" t="str">
        <f>IF(AND(trading_client_detail!$A1737&lt;&gt;"",ROUND(trading_client_detail!$G1737,0)&lt;&gt;0),IF(OR(LEFT(trading_client_detail!$F1737,3)="USD",RIGHT(trading_client_detail!$F1737,3)="USD",LEFT(trading_client_detail!$F1737,3)="EUR",RIGHT(trading_client_detail!$F1737,3)="EUR"),"",IF(NOT(ISERROR(VLOOKUP(trading_client_detail!$E1737,'asset_&amp;_open_positions'!$E:$M, 9, FALSE))),VLOOKUP(trading_client_detail!$E1737,'asset_&amp;_open_positions'!$E:$M, 9, FALSE),IF(NOT(ISERROR(VLOOKUP(trading_client_detail!$F1737,'asset_&amp;_open_positions'!$E:$M, 9, FALSE))),VLOOKUP(trading_client_detail!$F1737,'asset_&amp;_open_positions'!$E:$M, 9, FALSE),RIGHT(trading_client_detail!$F1737,LEN(trading_client_detail!$F1737)-1)))),"")</f>
        <v/>
      </c>
      <c r="B1737" t="str">
        <f>IF(AND(trading_client_detail!$A1737&lt;&gt;"",ROUND(trading_client_detail!$G1737,0)&lt;&gt;0),IF(OR(LEFT(trading_client_detail!$F1737,3)="USD",RIGHT(trading_client_detail!$F1737,3)="USD"),"",IF(NOT(ISERROR(VLOOKUP(trading_client_detail!$E1737,'asset_&amp;_open_positions'!$E:$M, 6, FALSE))),VLOOKUP(trading_client_detail!$E1737,'asset_&amp;_open_positions'!$E:$M, 6, FALSE),IF(NOT(ISERROR(VLOOKUP($A1737,'asset_&amp;_open_positions'!$E:$M, 6, FALSE))),VLOOKUP($A1737,'asset_&amp;_open_positions'!$E:$M, 6, FALSE),"ASSET"))),"")</f>
        <v/>
      </c>
      <c r="C1737" t="str">
        <f>IF(AND(trading_client_detail!$A1737&lt;&gt;"",ROUND(trading_client_detail!$G1737,0)&lt;&gt;0),IF(OR(LEFT(trading_client_detail!$F1737,3)="USD",RIGHT(trading_client_detail!$F1737,3)="USD"),"",IF(NOT(ISERROR(VLOOKUP(trading_client_detail!$E1737,'asset_&amp;_open_positions'!$E:$M, 6, FALSE))),VLOOKUP(trading_client_detail!$E1737,'asset_&amp;_open_positions'!$E:$M, 8, FALSE),IF(NOT(ISERROR(VLOOKUP($A1737,'asset_&amp;_open_positions'!$E:$M, 6, FALSE))),VLOOKUP($A1737,'asset_&amp;_open_positions'!$E:$M, 8, FALSE),1))),"")</f>
        <v/>
      </c>
      <c r="D1737" s="42" t="str">
        <f>IF(trading_client_detail!$A1737&lt;&gt;"",IF(OR(LEFT(trading_client_detail!$F1737,3)="USD",RIGHT(trading_client_detail!$F1737,3)="USD",LEFT(trading_client_detail!$F1737,3)="EUR",RIGHT(trading_client_detail!$F1737,3)="EUR"),"",trading_client_detail!$G1737),"")</f>
        <v/>
      </c>
    </row>
    <row r="1738" spans="1:4" x14ac:dyDescent="0.25">
      <c r="A1738" t="str">
        <f>IF(AND(trading_client_detail!$A1738&lt;&gt;"",ROUND(trading_client_detail!$G1738,0)&lt;&gt;0),IF(OR(LEFT(trading_client_detail!$F1738,3)="USD",RIGHT(trading_client_detail!$F1738,3)="USD",LEFT(trading_client_detail!$F1738,3)="EUR",RIGHT(trading_client_detail!$F1738,3)="EUR"),"",IF(NOT(ISERROR(VLOOKUP(trading_client_detail!$E1738,'asset_&amp;_open_positions'!$E:$M, 9, FALSE))),VLOOKUP(trading_client_detail!$E1738,'asset_&amp;_open_positions'!$E:$M, 9, FALSE),IF(NOT(ISERROR(VLOOKUP(trading_client_detail!$F1738,'asset_&amp;_open_positions'!$E:$M, 9, FALSE))),VLOOKUP(trading_client_detail!$F1738,'asset_&amp;_open_positions'!$E:$M, 9, FALSE),RIGHT(trading_client_detail!$F1738,LEN(trading_client_detail!$F1738)-1)))),"")</f>
        <v/>
      </c>
      <c r="B1738" t="str">
        <f>IF(AND(trading_client_detail!$A1738&lt;&gt;"",ROUND(trading_client_detail!$G1738,0)&lt;&gt;0),IF(OR(LEFT(trading_client_detail!$F1738,3)="USD",RIGHT(trading_client_detail!$F1738,3)="USD"),"",IF(NOT(ISERROR(VLOOKUP(trading_client_detail!$E1738,'asset_&amp;_open_positions'!$E:$M, 6, FALSE))),VLOOKUP(trading_client_detail!$E1738,'asset_&amp;_open_positions'!$E:$M, 6, FALSE),IF(NOT(ISERROR(VLOOKUP($A1738,'asset_&amp;_open_positions'!$E:$M, 6, FALSE))),VLOOKUP($A1738,'asset_&amp;_open_positions'!$E:$M, 6, FALSE),"ASSET"))),"")</f>
        <v/>
      </c>
      <c r="C1738" t="str">
        <f>IF(AND(trading_client_detail!$A1738&lt;&gt;"",ROUND(trading_client_detail!$G1738,0)&lt;&gt;0),IF(OR(LEFT(trading_client_detail!$F1738,3)="USD",RIGHT(trading_client_detail!$F1738,3)="USD"),"",IF(NOT(ISERROR(VLOOKUP(trading_client_detail!$E1738,'asset_&amp;_open_positions'!$E:$M, 6, FALSE))),VLOOKUP(trading_client_detail!$E1738,'asset_&amp;_open_positions'!$E:$M, 8, FALSE),IF(NOT(ISERROR(VLOOKUP($A1738,'asset_&amp;_open_positions'!$E:$M, 6, FALSE))),VLOOKUP($A1738,'asset_&amp;_open_positions'!$E:$M, 8, FALSE),1))),"")</f>
        <v/>
      </c>
      <c r="D1738" s="42" t="str">
        <f>IF(trading_client_detail!$A1738&lt;&gt;"",IF(OR(LEFT(trading_client_detail!$F1738,3)="USD",RIGHT(trading_client_detail!$F1738,3)="USD",LEFT(trading_client_detail!$F1738,3)="EUR",RIGHT(trading_client_detail!$F1738,3)="EUR"),"",trading_client_detail!$G1738),"")</f>
        <v/>
      </c>
    </row>
    <row r="1739" spans="1:4" x14ac:dyDescent="0.25">
      <c r="A1739" t="str">
        <f>IF(AND(trading_client_detail!$A1739&lt;&gt;"",ROUND(trading_client_detail!$G1739,0)&lt;&gt;0),IF(OR(LEFT(trading_client_detail!$F1739,3)="USD",RIGHT(trading_client_detail!$F1739,3)="USD",LEFT(trading_client_detail!$F1739,3)="EUR",RIGHT(trading_client_detail!$F1739,3)="EUR"),"",IF(NOT(ISERROR(VLOOKUP(trading_client_detail!$E1739,'asset_&amp;_open_positions'!$E:$M, 9, FALSE))),VLOOKUP(trading_client_detail!$E1739,'asset_&amp;_open_positions'!$E:$M, 9, FALSE),IF(NOT(ISERROR(VLOOKUP(trading_client_detail!$F1739,'asset_&amp;_open_positions'!$E:$M, 9, FALSE))),VLOOKUP(trading_client_detail!$F1739,'asset_&amp;_open_positions'!$E:$M, 9, FALSE),RIGHT(trading_client_detail!$F1739,LEN(trading_client_detail!$F1739)-1)))),"")</f>
        <v/>
      </c>
      <c r="B1739" t="str">
        <f>IF(AND(trading_client_detail!$A1739&lt;&gt;"",ROUND(trading_client_detail!$G1739,0)&lt;&gt;0),IF(OR(LEFT(trading_client_detail!$F1739,3)="USD",RIGHT(trading_client_detail!$F1739,3)="USD"),"",IF(NOT(ISERROR(VLOOKUP(trading_client_detail!$E1739,'asset_&amp;_open_positions'!$E:$M, 6, FALSE))),VLOOKUP(trading_client_detail!$E1739,'asset_&amp;_open_positions'!$E:$M, 6, FALSE),IF(NOT(ISERROR(VLOOKUP($A1739,'asset_&amp;_open_positions'!$E:$M, 6, FALSE))),VLOOKUP($A1739,'asset_&amp;_open_positions'!$E:$M, 6, FALSE),"ASSET"))),"")</f>
        <v/>
      </c>
      <c r="C1739" t="str">
        <f>IF(AND(trading_client_detail!$A1739&lt;&gt;"",ROUND(trading_client_detail!$G1739,0)&lt;&gt;0),IF(OR(LEFT(trading_client_detail!$F1739,3)="USD",RIGHT(trading_client_detail!$F1739,3)="USD"),"",IF(NOT(ISERROR(VLOOKUP(trading_client_detail!$E1739,'asset_&amp;_open_positions'!$E:$M, 6, FALSE))),VLOOKUP(trading_client_detail!$E1739,'asset_&amp;_open_positions'!$E:$M, 8, FALSE),IF(NOT(ISERROR(VLOOKUP($A1739,'asset_&amp;_open_positions'!$E:$M, 6, FALSE))),VLOOKUP($A1739,'asset_&amp;_open_positions'!$E:$M, 8, FALSE),1))),"")</f>
        <v/>
      </c>
      <c r="D1739" s="42" t="str">
        <f>IF(trading_client_detail!$A1739&lt;&gt;"",IF(OR(LEFT(trading_client_detail!$F1739,3)="USD",RIGHT(trading_client_detail!$F1739,3)="USD",LEFT(trading_client_detail!$F1739,3)="EUR",RIGHT(trading_client_detail!$F1739,3)="EUR"),"",trading_client_detail!$G1739),"")</f>
        <v/>
      </c>
    </row>
    <row r="1740" spans="1:4" x14ac:dyDescent="0.25">
      <c r="A1740" t="str">
        <f>IF(AND(trading_client_detail!$A1740&lt;&gt;"",ROUND(trading_client_detail!$G1740,0)&lt;&gt;0),IF(OR(LEFT(trading_client_detail!$F1740,3)="USD",RIGHT(trading_client_detail!$F1740,3)="USD",LEFT(trading_client_detail!$F1740,3)="EUR",RIGHT(trading_client_detail!$F1740,3)="EUR"),"",IF(NOT(ISERROR(VLOOKUP(trading_client_detail!$E1740,'asset_&amp;_open_positions'!$E:$M, 9, FALSE))),VLOOKUP(trading_client_detail!$E1740,'asset_&amp;_open_positions'!$E:$M, 9, FALSE),IF(NOT(ISERROR(VLOOKUP(trading_client_detail!$F1740,'asset_&amp;_open_positions'!$E:$M, 9, FALSE))),VLOOKUP(trading_client_detail!$F1740,'asset_&amp;_open_positions'!$E:$M, 9, FALSE),RIGHT(trading_client_detail!$F1740,LEN(trading_client_detail!$F1740)-1)))),"")</f>
        <v/>
      </c>
      <c r="B1740" t="str">
        <f>IF(AND(trading_client_detail!$A1740&lt;&gt;"",ROUND(trading_client_detail!$G1740,0)&lt;&gt;0),IF(OR(LEFT(trading_client_detail!$F1740,3)="USD",RIGHT(trading_client_detail!$F1740,3)="USD"),"",IF(NOT(ISERROR(VLOOKUP(trading_client_detail!$E1740,'asset_&amp;_open_positions'!$E:$M, 6, FALSE))),VLOOKUP(trading_client_detail!$E1740,'asset_&amp;_open_positions'!$E:$M, 6, FALSE),IF(NOT(ISERROR(VLOOKUP($A1740,'asset_&amp;_open_positions'!$E:$M, 6, FALSE))),VLOOKUP($A1740,'asset_&amp;_open_positions'!$E:$M, 6, FALSE),"ASSET"))),"")</f>
        <v/>
      </c>
      <c r="C1740" t="str">
        <f>IF(AND(trading_client_detail!$A1740&lt;&gt;"",ROUND(trading_client_detail!$G1740,0)&lt;&gt;0),IF(OR(LEFT(trading_client_detail!$F1740,3)="USD",RIGHT(trading_client_detail!$F1740,3)="USD"),"",IF(NOT(ISERROR(VLOOKUP(trading_client_detail!$E1740,'asset_&amp;_open_positions'!$E:$M, 6, FALSE))),VLOOKUP(trading_client_detail!$E1740,'asset_&amp;_open_positions'!$E:$M, 8, FALSE),IF(NOT(ISERROR(VLOOKUP($A1740,'asset_&amp;_open_positions'!$E:$M, 6, FALSE))),VLOOKUP($A1740,'asset_&amp;_open_positions'!$E:$M, 8, FALSE),1))),"")</f>
        <v/>
      </c>
      <c r="D1740" s="42" t="str">
        <f>IF(trading_client_detail!$A1740&lt;&gt;"",IF(OR(LEFT(trading_client_detail!$F1740,3)="USD",RIGHT(trading_client_detail!$F1740,3)="USD",LEFT(trading_client_detail!$F1740,3)="EUR",RIGHT(trading_client_detail!$F1740,3)="EUR"),"",trading_client_detail!$G1740),"")</f>
        <v/>
      </c>
    </row>
    <row r="1741" spans="1:4" x14ac:dyDescent="0.25">
      <c r="A1741" t="str">
        <f>IF(AND(trading_client_detail!$A1741&lt;&gt;"",ROUND(trading_client_detail!$G1741,0)&lt;&gt;0),IF(OR(LEFT(trading_client_detail!$F1741,3)="USD",RIGHT(trading_client_detail!$F1741,3)="USD",LEFT(trading_client_detail!$F1741,3)="EUR",RIGHT(trading_client_detail!$F1741,3)="EUR"),"",IF(NOT(ISERROR(VLOOKUP(trading_client_detail!$E1741,'asset_&amp;_open_positions'!$E:$M, 9, FALSE))),VLOOKUP(trading_client_detail!$E1741,'asset_&amp;_open_positions'!$E:$M, 9, FALSE),IF(NOT(ISERROR(VLOOKUP(trading_client_detail!$F1741,'asset_&amp;_open_positions'!$E:$M, 9, FALSE))),VLOOKUP(trading_client_detail!$F1741,'asset_&amp;_open_positions'!$E:$M, 9, FALSE),RIGHT(trading_client_detail!$F1741,LEN(trading_client_detail!$F1741)-1)))),"")</f>
        <v/>
      </c>
      <c r="B1741" t="str">
        <f>IF(AND(trading_client_detail!$A1741&lt;&gt;"",ROUND(trading_client_detail!$G1741,0)&lt;&gt;0),IF(OR(LEFT(trading_client_detail!$F1741,3)="USD",RIGHT(trading_client_detail!$F1741,3)="USD"),"",IF(NOT(ISERROR(VLOOKUP(trading_client_detail!$E1741,'asset_&amp;_open_positions'!$E:$M, 6, FALSE))),VLOOKUP(trading_client_detail!$E1741,'asset_&amp;_open_positions'!$E:$M, 6, FALSE),IF(NOT(ISERROR(VLOOKUP($A1741,'asset_&amp;_open_positions'!$E:$M, 6, FALSE))),VLOOKUP($A1741,'asset_&amp;_open_positions'!$E:$M, 6, FALSE),"ASSET"))),"")</f>
        <v/>
      </c>
      <c r="C1741" t="str">
        <f>IF(AND(trading_client_detail!$A1741&lt;&gt;"",ROUND(trading_client_detail!$G1741,0)&lt;&gt;0),IF(OR(LEFT(trading_client_detail!$F1741,3)="USD",RIGHT(trading_client_detail!$F1741,3)="USD"),"",IF(NOT(ISERROR(VLOOKUP(trading_client_detail!$E1741,'asset_&amp;_open_positions'!$E:$M, 6, FALSE))),VLOOKUP(trading_client_detail!$E1741,'asset_&amp;_open_positions'!$E:$M, 8, FALSE),IF(NOT(ISERROR(VLOOKUP($A1741,'asset_&amp;_open_positions'!$E:$M, 6, FALSE))),VLOOKUP($A1741,'asset_&amp;_open_positions'!$E:$M, 8, FALSE),1))),"")</f>
        <v/>
      </c>
      <c r="D1741" s="42" t="str">
        <f>IF(trading_client_detail!$A1741&lt;&gt;"",IF(OR(LEFT(trading_client_detail!$F1741,3)="USD",RIGHT(trading_client_detail!$F1741,3)="USD",LEFT(trading_client_detail!$F1741,3)="EUR",RIGHT(trading_client_detail!$F1741,3)="EUR"),"",trading_client_detail!$G1741),"")</f>
        <v/>
      </c>
    </row>
    <row r="1742" spans="1:4" x14ac:dyDescent="0.25">
      <c r="A1742" t="str">
        <f>IF(AND(trading_client_detail!$A1742&lt;&gt;"",ROUND(trading_client_detail!$G1742,0)&lt;&gt;0),IF(OR(LEFT(trading_client_detail!$F1742,3)="USD",RIGHT(trading_client_detail!$F1742,3)="USD",LEFT(trading_client_detail!$F1742,3)="EUR",RIGHT(trading_client_detail!$F1742,3)="EUR"),"",IF(NOT(ISERROR(VLOOKUP(trading_client_detail!$E1742,'asset_&amp;_open_positions'!$E:$M, 9, FALSE))),VLOOKUP(trading_client_detail!$E1742,'asset_&amp;_open_positions'!$E:$M, 9, FALSE),IF(NOT(ISERROR(VLOOKUP(trading_client_detail!$F1742,'asset_&amp;_open_positions'!$E:$M, 9, FALSE))),VLOOKUP(trading_client_detail!$F1742,'asset_&amp;_open_positions'!$E:$M, 9, FALSE),RIGHT(trading_client_detail!$F1742,LEN(trading_client_detail!$F1742)-1)))),"")</f>
        <v/>
      </c>
      <c r="B1742" t="str">
        <f>IF(AND(trading_client_detail!$A1742&lt;&gt;"",ROUND(trading_client_detail!$G1742,0)&lt;&gt;0),IF(OR(LEFT(trading_client_detail!$F1742,3)="USD",RIGHT(trading_client_detail!$F1742,3)="USD"),"",IF(NOT(ISERROR(VLOOKUP(trading_client_detail!$E1742,'asset_&amp;_open_positions'!$E:$M, 6, FALSE))),VLOOKUP(trading_client_detail!$E1742,'asset_&amp;_open_positions'!$E:$M, 6, FALSE),IF(NOT(ISERROR(VLOOKUP($A1742,'asset_&amp;_open_positions'!$E:$M, 6, FALSE))),VLOOKUP($A1742,'asset_&amp;_open_positions'!$E:$M, 6, FALSE),"ASSET"))),"")</f>
        <v/>
      </c>
      <c r="C1742" t="str">
        <f>IF(AND(trading_client_detail!$A1742&lt;&gt;"",ROUND(trading_client_detail!$G1742,0)&lt;&gt;0),IF(OR(LEFT(trading_client_detail!$F1742,3)="USD",RIGHT(trading_client_detail!$F1742,3)="USD"),"",IF(NOT(ISERROR(VLOOKUP(trading_client_detail!$E1742,'asset_&amp;_open_positions'!$E:$M, 6, FALSE))),VLOOKUP(trading_client_detail!$E1742,'asset_&amp;_open_positions'!$E:$M, 8, FALSE),IF(NOT(ISERROR(VLOOKUP($A1742,'asset_&amp;_open_positions'!$E:$M, 6, FALSE))),VLOOKUP($A1742,'asset_&amp;_open_positions'!$E:$M, 8, FALSE),1))),"")</f>
        <v/>
      </c>
      <c r="D1742" s="42" t="str">
        <f>IF(trading_client_detail!$A1742&lt;&gt;"",IF(OR(LEFT(trading_client_detail!$F1742,3)="USD",RIGHT(trading_client_detail!$F1742,3)="USD",LEFT(trading_client_detail!$F1742,3)="EUR",RIGHT(trading_client_detail!$F1742,3)="EUR"),"",trading_client_detail!$G1742),"")</f>
        <v/>
      </c>
    </row>
    <row r="1743" spans="1:4" x14ac:dyDescent="0.25">
      <c r="A1743" t="str">
        <f>IF(AND(trading_client_detail!$A1743&lt;&gt;"",ROUND(trading_client_detail!$G1743,0)&lt;&gt;0),IF(OR(LEFT(trading_client_detail!$F1743,3)="USD",RIGHT(trading_client_detail!$F1743,3)="USD",LEFT(trading_client_detail!$F1743,3)="EUR",RIGHT(trading_client_detail!$F1743,3)="EUR"),"",IF(NOT(ISERROR(VLOOKUP(trading_client_detail!$E1743,'asset_&amp;_open_positions'!$E:$M, 9, FALSE))),VLOOKUP(trading_client_detail!$E1743,'asset_&amp;_open_positions'!$E:$M, 9, FALSE),IF(NOT(ISERROR(VLOOKUP(trading_client_detail!$F1743,'asset_&amp;_open_positions'!$E:$M, 9, FALSE))),VLOOKUP(trading_client_detail!$F1743,'asset_&amp;_open_positions'!$E:$M, 9, FALSE),RIGHT(trading_client_detail!$F1743,LEN(trading_client_detail!$F1743)-1)))),"")</f>
        <v/>
      </c>
      <c r="B1743" t="str">
        <f>IF(AND(trading_client_detail!$A1743&lt;&gt;"",ROUND(trading_client_detail!$G1743,0)&lt;&gt;0),IF(OR(LEFT(trading_client_detail!$F1743,3)="USD",RIGHT(trading_client_detail!$F1743,3)="USD"),"",IF(NOT(ISERROR(VLOOKUP(trading_client_detail!$E1743,'asset_&amp;_open_positions'!$E:$M, 6, FALSE))),VLOOKUP(trading_client_detail!$E1743,'asset_&amp;_open_positions'!$E:$M, 6, FALSE),IF(NOT(ISERROR(VLOOKUP($A1743,'asset_&amp;_open_positions'!$E:$M, 6, FALSE))),VLOOKUP($A1743,'asset_&amp;_open_positions'!$E:$M, 6, FALSE),"ASSET"))),"")</f>
        <v/>
      </c>
      <c r="C1743" t="str">
        <f>IF(AND(trading_client_detail!$A1743&lt;&gt;"",ROUND(trading_client_detail!$G1743,0)&lt;&gt;0),IF(OR(LEFT(trading_client_detail!$F1743,3)="USD",RIGHT(trading_client_detail!$F1743,3)="USD"),"",IF(NOT(ISERROR(VLOOKUP(trading_client_detail!$E1743,'asset_&amp;_open_positions'!$E:$M, 6, FALSE))),VLOOKUP(trading_client_detail!$E1743,'asset_&amp;_open_positions'!$E:$M, 8, FALSE),IF(NOT(ISERROR(VLOOKUP($A1743,'asset_&amp;_open_positions'!$E:$M, 6, FALSE))),VLOOKUP($A1743,'asset_&amp;_open_positions'!$E:$M, 8, FALSE),1))),"")</f>
        <v/>
      </c>
      <c r="D1743" s="42" t="str">
        <f>IF(trading_client_detail!$A1743&lt;&gt;"",IF(OR(LEFT(trading_client_detail!$F1743,3)="USD",RIGHT(trading_client_detail!$F1743,3)="USD",LEFT(trading_client_detail!$F1743,3)="EUR",RIGHT(trading_client_detail!$F1743,3)="EUR"),"",trading_client_detail!$G1743),"")</f>
        <v/>
      </c>
    </row>
    <row r="1744" spans="1:4" x14ac:dyDescent="0.25">
      <c r="A1744" t="str">
        <f>IF(AND(trading_client_detail!$A1744&lt;&gt;"",ROUND(trading_client_detail!$G1744,0)&lt;&gt;0),IF(OR(LEFT(trading_client_detail!$F1744,3)="USD",RIGHT(trading_client_detail!$F1744,3)="USD",LEFT(trading_client_detail!$F1744,3)="EUR",RIGHT(trading_client_detail!$F1744,3)="EUR"),"",IF(NOT(ISERROR(VLOOKUP(trading_client_detail!$E1744,'asset_&amp;_open_positions'!$E:$M, 9, FALSE))),VLOOKUP(trading_client_detail!$E1744,'asset_&amp;_open_positions'!$E:$M, 9, FALSE),IF(NOT(ISERROR(VLOOKUP(trading_client_detail!$F1744,'asset_&amp;_open_positions'!$E:$M, 9, FALSE))),VLOOKUP(trading_client_detail!$F1744,'asset_&amp;_open_positions'!$E:$M, 9, FALSE),RIGHT(trading_client_detail!$F1744,LEN(trading_client_detail!$F1744)-1)))),"")</f>
        <v/>
      </c>
      <c r="B1744" t="str">
        <f>IF(AND(trading_client_detail!$A1744&lt;&gt;"",ROUND(trading_client_detail!$G1744,0)&lt;&gt;0),IF(OR(LEFT(trading_client_detail!$F1744,3)="USD",RIGHT(trading_client_detail!$F1744,3)="USD"),"",IF(NOT(ISERROR(VLOOKUP(trading_client_detail!$E1744,'asset_&amp;_open_positions'!$E:$M, 6, FALSE))),VLOOKUP(trading_client_detail!$E1744,'asset_&amp;_open_positions'!$E:$M, 6, FALSE),IF(NOT(ISERROR(VLOOKUP($A1744,'asset_&amp;_open_positions'!$E:$M, 6, FALSE))),VLOOKUP($A1744,'asset_&amp;_open_positions'!$E:$M, 6, FALSE),"ASSET"))),"")</f>
        <v/>
      </c>
      <c r="C1744" t="str">
        <f>IF(AND(trading_client_detail!$A1744&lt;&gt;"",ROUND(trading_client_detail!$G1744,0)&lt;&gt;0),IF(OR(LEFT(trading_client_detail!$F1744,3)="USD",RIGHT(trading_client_detail!$F1744,3)="USD"),"",IF(NOT(ISERROR(VLOOKUP(trading_client_detail!$E1744,'asset_&amp;_open_positions'!$E:$M, 6, FALSE))),VLOOKUP(trading_client_detail!$E1744,'asset_&amp;_open_positions'!$E:$M, 8, FALSE),IF(NOT(ISERROR(VLOOKUP($A1744,'asset_&amp;_open_positions'!$E:$M, 6, FALSE))),VLOOKUP($A1744,'asset_&amp;_open_positions'!$E:$M, 8, FALSE),1))),"")</f>
        <v/>
      </c>
      <c r="D1744" s="42" t="str">
        <f>IF(trading_client_detail!$A1744&lt;&gt;"",IF(OR(LEFT(trading_client_detail!$F1744,3)="USD",RIGHT(trading_client_detail!$F1744,3)="USD",LEFT(trading_client_detail!$F1744,3)="EUR",RIGHT(trading_client_detail!$F1744,3)="EUR"),"",trading_client_detail!$G1744),"")</f>
        <v/>
      </c>
    </row>
    <row r="1745" spans="1:4" x14ac:dyDescent="0.25">
      <c r="A1745" t="str">
        <f>IF(AND(trading_client_detail!$A1745&lt;&gt;"",ROUND(trading_client_detail!$G1745,0)&lt;&gt;0),IF(OR(LEFT(trading_client_detail!$F1745,3)="USD",RIGHT(trading_client_detail!$F1745,3)="USD",LEFT(trading_client_detail!$F1745,3)="EUR",RIGHT(trading_client_detail!$F1745,3)="EUR"),"",IF(NOT(ISERROR(VLOOKUP(trading_client_detail!$E1745,'asset_&amp;_open_positions'!$E:$M, 9, FALSE))),VLOOKUP(trading_client_detail!$E1745,'asset_&amp;_open_positions'!$E:$M, 9, FALSE),IF(NOT(ISERROR(VLOOKUP(trading_client_detail!$F1745,'asset_&amp;_open_positions'!$E:$M, 9, FALSE))),VLOOKUP(trading_client_detail!$F1745,'asset_&amp;_open_positions'!$E:$M, 9, FALSE),RIGHT(trading_client_detail!$F1745,LEN(trading_client_detail!$F1745)-1)))),"")</f>
        <v/>
      </c>
      <c r="B1745" t="str">
        <f>IF(AND(trading_client_detail!$A1745&lt;&gt;"",ROUND(trading_client_detail!$G1745,0)&lt;&gt;0),IF(OR(LEFT(trading_client_detail!$F1745,3)="USD",RIGHT(trading_client_detail!$F1745,3)="USD"),"",IF(NOT(ISERROR(VLOOKUP(trading_client_detail!$E1745,'asset_&amp;_open_positions'!$E:$M, 6, FALSE))),VLOOKUP(trading_client_detail!$E1745,'asset_&amp;_open_positions'!$E:$M, 6, FALSE),IF(NOT(ISERROR(VLOOKUP($A1745,'asset_&amp;_open_positions'!$E:$M, 6, FALSE))),VLOOKUP($A1745,'asset_&amp;_open_positions'!$E:$M, 6, FALSE),"ASSET"))),"")</f>
        <v/>
      </c>
      <c r="C1745" t="str">
        <f>IF(AND(trading_client_detail!$A1745&lt;&gt;"",ROUND(trading_client_detail!$G1745,0)&lt;&gt;0),IF(OR(LEFT(trading_client_detail!$F1745,3)="USD",RIGHT(trading_client_detail!$F1745,3)="USD"),"",IF(NOT(ISERROR(VLOOKUP(trading_client_detail!$E1745,'asset_&amp;_open_positions'!$E:$M, 6, FALSE))),VLOOKUP(trading_client_detail!$E1745,'asset_&amp;_open_positions'!$E:$M, 8, FALSE),IF(NOT(ISERROR(VLOOKUP($A1745,'asset_&amp;_open_positions'!$E:$M, 6, FALSE))),VLOOKUP($A1745,'asset_&amp;_open_positions'!$E:$M, 8, FALSE),1))),"")</f>
        <v/>
      </c>
      <c r="D1745" s="42" t="str">
        <f>IF(trading_client_detail!$A1745&lt;&gt;"",IF(OR(LEFT(trading_client_detail!$F1745,3)="USD",RIGHT(trading_client_detail!$F1745,3)="USD",LEFT(trading_client_detail!$F1745,3)="EUR",RIGHT(trading_client_detail!$F1745,3)="EUR"),"",trading_client_detail!$G1745),"")</f>
        <v/>
      </c>
    </row>
    <row r="1746" spans="1:4" x14ac:dyDescent="0.25">
      <c r="A1746" t="str">
        <f>IF(AND(trading_client_detail!$A1746&lt;&gt;"",ROUND(trading_client_detail!$G1746,0)&lt;&gt;0),IF(OR(LEFT(trading_client_detail!$F1746,3)="USD",RIGHT(trading_client_detail!$F1746,3)="USD",LEFT(trading_client_detail!$F1746,3)="EUR",RIGHT(trading_client_detail!$F1746,3)="EUR"),"",IF(NOT(ISERROR(VLOOKUP(trading_client_detail!$E1746,'asset_&amp;_open_positions'!$E:$M, 9, FALSE))),VLOOKUP(trading_client_detail!$E1746,'asset_&amp;_open_positions'!$E:$M, 9, FALSE),IF(NOT(ISERROR(VLOOKUP(trading_client_detail!$F1746,'asset_&amp;_open_positions'!$E:$M, 9, FALSE))),VLOOKUP(trading_client_detail!$F1746,'asset_&amp;_open_positions'!$E:$M, 9, FALSE),RIGHT(trading_client_detail!$F1746,LEN(trading_client_detail!$F1746)-1)))),"")</f>
        <v/>
      </c>
      <c r="B1746" t="str">
        <f>IF(AND(trading_client_detail!$A1746&lt;&gt;"",ROUND(trading_client_detail!$G1746,0)&lt;&gt;0),IF(OR(LEFT(trading_client_detail!$F1746,3)="USD",RIGHT(trading_client_detail!$F1746,3)="USD"),"",IF(NOT(ISERROR(VLOOKUP(trading_client_detail!$E1746,'asset_&amp;_open_positions'!$E:$M, 6, FALSE))),VLOOKUP(trading_client_detail!$E1746,'asset_&amp;_open_positions'!$E:$M, 6, FALSE),IF(NOT(ISERROR(VLOOKUP($A1746,'asset_&amp;_open_positions'!$E:$M, 6, FALSE))),VLOOKUP($A1746,'asset_&amp;_open_positions'!$E:$M, 6, FALSE),"ASSET"))),"")</f>
        <v/>
      </c>
      <c r="C1746" t="str">
        <f>IF(AND(trading_client_detail!$A1746&lt;&gt;"",ROUND(trading_client_detail!$G1746,0)&lt;&gt;0),IF(OR(LEFT(trading_client_detail!$F1746,3)="USD",RIGHT(trading_client_detail!$F1746,3)="USD"),"",IF(NOT(ISERROR(VLOOKUP(trading_client_detail!$E1746,'asset_&amp;_open_positions'!$E:$M, 6, FALSE))),VLOOKUP(trading_client_detail!$E1746,'asset_&amp;_open_positions'!$E:$M, 8, FALSE),IF(NOT(ISERROR(VLOOKUP($A1746,'asset_&amp;_open_positions'!$E:$M, 6, FALSE))),VLOOKUP($A1746,'asset_&amp;_open_positions'!$E:$M, 8, FALSE),1))),"")</f>
        <v/>
      </c>
      <c r="D1746" s="42" t="str">
        <f>IF(trading_client_detail!$A1746&lt;&gt;"",IF(OR(LEFT(trading_client_detail!$F1746,3)="USD",RIGHT(trading_client_detail!$F1746,3)="USD",LEFT(trading_client_detail!$F1746,3)="EUR",RIGHT(trading_client_detail!$F1746,3)="EUR"),"",trading_client_detail!$G1746),"")</f>
        <v/>
      </c>
    </row>
    <row r="1747" spans="1:4" x14ac:dyDescent="0.25">
      <c r="A1747" t="str">
        <f>IF(AND(trading_client_detail!$A1747&lt;&gt;"",ROUND(trading_client_detail!$G1747,0)&lt;&gt;0),IF(OR(LEFT(trading_client_detail!$F1747,3)="USD",RIGHT(trading_client_detail!$F1747,3)="USD",LEFT(trading_client_detail!$F1747,3)="EUR",RIGHT(trading_client_detail!$F1747,3)="EUR"),"",IF(NOT(ISERROR(VLOOKUP(trading_client_detail!$E1747,'asset_&amp;_open_positions'!$E:$M, 9, FALSE))),VLOOKUP(trading_client_detail!$E1747,'asset_&amp;_open_positions'!$E:$M, 9, FALSE),IF(NOT(ISERROR(VLOOKUP(trading_client_detail!$F1747,'asset_&amp;_open_positions'!$E:$M, 9, FALSE))),VLOOKUP(trading_client_detail!$F1747,'asset_&amp;_open_positions'!$E:$M, 9, FALSE),RIGHT(trading_client_detail!$F1747,LEN(trading_client_detail!$F1747)-1)))),"")</f>
        <v/>
      </c>
      <c r="B1747" t="str">
        <f>IF(AND(trading_client_detail!$A1747&lt;&gt;"",ROUND(trading_client_detail!$G1747,0)&lt;&gt;0),IF(OR(LEFT(trading_client_detail!$F1747,3)="USD",RIGHT(trading_client_detail!$F1747,3)="USD"),"",IF(NOT(ISERROR(VLOOKUP(trading_client_detail!$E1747,'asset_&amp;_open_positions'!$E:$M, 6, FALSE))),VLOOKUP(trading_client_detail!$E1747,'asset_&amp;_open_positions'!$E:$M, 6, FALSE),IF(NOT(ISERROR(VLOOKUP($A1747,'asset_&amp;_open_positions'!$E:$M, 6, FALSE))),VLOOKUP($A1747,'asset_&amp;_open_positions'!$E:$M, 6, FALSE),"ASSET"))),"")</f>
        <v/>
      </c>
      <c r="C1747" t="str">
        <f>IF(AND(trading_client_detail!$A1747&lt;&gt;"",ROUND(trading_client_detail!$G1747,0)&lt;&gt;0),IF(OR(LEFT(trading_client_detail!$F1747,3)="USD",RIGHT(trading_client_detail!$F1747,3)="USD"),"",IF(NOT(ISERROR(VLOOKUP(trading_client_detail!$E1747,'asset_&amp;_open_positions'!$E:$M, 6, FALSE))),VLOOKUP(trading_client_detail!$E1747,'asset_&amp;_open_positions'!$E:$M, 8, FALSE),IF(NOT(ISERROR(VLOOKUP($A1747,'asset_&amp;_open_positions'!$E:$M, 6, FALSE))),VLOOKUP($A1747,'asset_&amp;_open_positions'!$E:$M, 8, FALSE),1))),"")</f>
        <v/>
      </c>
      <c r="D1747" s="42" t="str">
        <f>IF(trading_client_detail!$A1747&lt;&gt;"",IF(OR(LEFT(trading_client_detail!$F1747,3)="USD",RIGHT(trading_client_detail!$F1747,3)="USD",LEFT(trading_client_detail!$F1747,3)="EUR",RIGHT(trading_client_detail!$F1747,3)="EUR"),"",trading_client_detail!$G1747),"")</f>
        <v/>
      </c>
    </row>
    <row r="1748" spans="1:4" x14ac:dyDescent="0.25">
      <c r="A1748" t="str">
        <f>IF(AND(trading_client_detail!$A1748&lt;&gt;"",ROUND(trading_client_detail!$G1748,0)&lt;&gt;0),IF(OR(LEFT(trading_client_detail!$F1748,3)="USD",RIGHT(trading_client_detail!$F1748,3)="USD",LEFT(trading_client_detail!$F1748,3)="EUR",RIGHT(trading_client_detail!$F1748,3)="EUR"),"",IF(NOT(ISERROR(VLOOKUP(trading_client_detail!$E1748,'asset_&amp;_open_positions'!$E:$M, 9, FALSE))),VLOOKUP(trading_client_detail!$E1748,'asset_&amp;_open_positions'!$E:$M, 9, FALSE),IF(NOT(ISERROR(VLOOKUP(trading_client_detail!$F1748,'asset_&amp;_open_positions'!$E:$M, 9, FALSE))),VLOOKUP(trading_client_detail!$F1748,'asset_&amp;_open_positions'!$E:$M, 9, FALSE),RIGHT(trading_client_detail!$F1748,LEN(trading_client_detail!$F1748)-1)))),"")</f>
        <v/>
      </c>
      <c r="B1748" t="str">
        <f>IF(AND(trading_client_detail!$A1748&lt;&gt;"",ROUND(trading_client_detail!$G1748,0)&lt;&gt;0),IF(OR(LEFT(trading_client_detail!$F1748,3)="USD",RIGHT(trading_client_detail!$F1748,3)="USD"),"",IF(NOT(ISERROR(VLOOKUP(trading_client_detail!$E1748,'asset_&amp;_open_positions'!$E:$M, 6, FALSE))),VLOOKUP(trading_client_detail!$E1748,'asset_&amp;_open_positions'!$E:$M, 6, FALSE),IF(NOT(ISERROR(VLOOKUP($A1748,'asset_&amp;_open_positions'!$E:$M, 6, FALSE))),VLOOKUP($A1748,'asset_&amp;_open_positions'!$E:$M, 6, FALSE),"ASSET"))),"")</f>
        <v/>
      </c>
      <c r="C1748" t="str">
        <f>IF(AND(trading_client_detail!$A1748&lt;&gt;"",ROUND(trading_client_detail!$G1748,0)&lt;&gt;0),IF(OR(LEFT(trading_client_detail!$F1748,3)="USD",RIGHT(trading_client_detail!$F1748,3)="USD"),"",IF(NOT(ISERROR(VLOOKUP(trading_client_detail!$E1748,'asset_&amp;_open_positions'!$E:$M, 6, FALSE))),VLOOKUP(trading_client_detail!$E1748,'asset_&amp;_open_positions'!$E:$M, 8, FALSE),IF(NOT(ISERROR(VLOOKUP($A1748,'asset_&amp;_open_positions'!$E:$M, 6, FALSE))),VLOOKUP($A1748,'asset_&amp;_open_positions'!$E:$M, 8, FALSE),1))),"")</f>
        <v/>
      </c>
      <c r="D1748" s="42" t="str">
        <f>IF(trading_client_detail!$A1748&lt;&gt;"",IF(OR(LEFT(trading_client_detail!$F1748,3)="USD",RIGHT(trading_client_detail!$F1748,3)="USD",LEFT(trading_client_detail!$F1748,3)="EUR",RIGHT(trading_client_detail!$F1748,3)="EUR"),"",trading_client_detail!$G1748),"")</f>
        <v/>
      </c>
    </row>
    <row r="1749" spans="1:4" x14ac:dyDescent="0.25">
      <c r="A1749" t="str">
        <f>IF(AND(trading_client_detail!$A1749&lt;&gt;"",ROUND(trading_client_detail!$G1749,0)&lt;&gt;0),IF(OR(LEFT(trading_client_detail!$F1749,3)="USD",RIGHT(trading_client_detail!$F1749,3)="USD",LEFT(trading_client_detail!$F1749,3)="EUR",RIGHT(trading_client_detail!$F1749,3)="EUR"),"",IF(NOT(ISERROR(VLOOKUP(trading_client_detail!$E1749,'asset_&amp;_open_positions'!$E:$M, 9, FALSE))),VLOOKUP(trading_client_detail!$E1749,'asset_&amp;_open_positions'!$E:$M, 9, FALSE),IF(NOT(ISERROR(VLOOKUP(trading_client_detail!$F1749,'asset_&amp;_open_positions'!$E:$M, 9, FALSE))),VLOOKUP(trading_client_detail!$F1749,'asset_&amp;_open_positions'!$E:$M, 9, FALSE),RIGHT(trading_client_detail!$F1749,LEN(trading_client_detail!$F1749)-1)))),"")</f>
        <v/>
      </c>
      <c r="B1749" t="str">
        <f>IF(AND(trading_client_detail!$A1749&lt;&gt;"",ROUND(trading_client_detail!$G1749,0)&lt;&gt;0),IF(OR(LEFT(trading_client_detail!$F1749,3)="USD",RIGHT(trading_client_detail!$F1749,3)="USD"),"",IF(NOT(ISERROR(VLOOKUP(trading_client_detail!$E1749,'asset_&amp;_open_positions'!$E:$M, 6, FALSE))),VLOOKUP(trading_client_detail!$E1749,'asset_&amp;_open_positions'!$E:$M, 6, FALSE),IF(NOT(ISERROR(VLOOKUP($A1749,'asset_&amp;_open_positions'!$E:$M, 6, FALSE))),VLOOKUP($A1749,'asset_&amp;_open_positions'!$E:$M, 6, FALSE),"ASSET"))),"")</f>
        <v/>
      </c>
      <c r="C1749" t="str">
        <f>IF(AND(trading_client_detail!$A1749&lt;&gt;"",ROUND(trading_client_detail!$G1749,0)&lt;&gt;0),IF(OR(LEFT(trading_client_detail!$F1749,3)="USD",RIGHT(trading_client_detail!$F1749,3)="USD"),"",IF(NOT(ISERROR(VLOOKUP(trading_client_detail!$E1749,'asset_&amp;_open_positions'!$E:$M, 6, FALSE))),VLOOKUP(trading_client_detail!$E1749,'asset_&amp;_open_positions'!$E:$M, 8, FALSE),IF(NOT(ISERROR(VLOOKUP($A1749,'asset_&amp;_open_positions'!$E:$M, 6, FALSE))),VLOOKUP($A1749,'asset_&amp;_open_positions'!$E:$M, 8, FALSE),1))),"")</f>
        <v/>
      </c>
      <c r="D1749" s="42" t="str">
        <f>IF(trading_client_detail!$A1749&lt;&gt;"",IF(OR(LEFT(trading_client_detail!$F1749,3)="USD",RIGHT(trading_client_detail!$F1749,3)="USD",LEFT(trading_client_detail!$F1749,3)="EUR",RIGHT(trading_client_detail!$F1749,3)="EUR"),"",trading_client_detail!$G1749),"")</f>
        <v/>
      </c>
    </row>
    <row r="1750" spans="1:4" x14ac:dyDescent="0.25">
      <c r="A1750" t="str">
        <f>IF(AND(trading_client_detail!$A1750&lt;&gt;"",ROUND(trading_client_detail!$G1750,0)&lt;&gt;0),IF(OR(LEFT(trading_client_detail!$F1750,3)="USD",RIGHT(trading_client_detail!$F1750,3)="USD",LEFT(trading_client_detail!$F1750,3)="EUR",RIGHT(trading_client_detail!$F1750,3)="EUR"),"",IF(NOT(ISERROR(VLOOKUP(trading_client_detail!$E1750,'asset_&amp;_open_positions'!$E:$M, 9, FALSE))),VLOOKUP(trading_client_detail!$E1750,'asset_&amp;_open_positions'!$E:$M, 9, FALSE),IF(NOT(ISERROR(VLOOKUP(trading_client_detail!$F1750,'asset_&amp;_open_positions'!$E:$M, 9, FALSE))),VLOOKUP(trading_client_detail!$F1750,'asset_&amp;_open_positions'!$E:$M, 9, FALSE),RIGHT(trading_client_detail!$F1750,LEN(trading_client_detail!$F1750)-1)))),"")</f>
        <v/>
      </c>
      <c r="B1750" t="str">
        <f>IF(AND(trading_client_detail!$A1750&lt;&gt;"",ROUND(trading_client_detail!$G1750,0)&lt;&gt;0),IF(OR(LEFT(trading_client_detail!$F1750,3)="USD",RIGHT(trading_client_detail!$F1750,3)="USD"),"",IF(NOT(ISERROR(VLOOKUP(trading_client_detail!$E1750,'asset_&amp;_open_positions'!$E:$M, 6, FALSE))),VLOOKUP(trading_client_detail!$E1750,'asset_&amp;_open_positions'!$E:$M, 6, FALSE),IF(NOT(ISERROR(VLOOKUP($A1750,'asset_&amp;_open_positions'!$E:$M, 6, FALSE))),VLOOKUP($A1750,'asset_&amp;_open_positions'!$E:$M, 6, FALSE),"ASSET"))),"")</f>
        <v/>
      </c>
      <c r="C1750" t="str">
        <f>IF(AND(trading_client_detail!$A1750&lt;&gt;"",ROUND(trading_client_detail!$G1750,0)&lt;&gt;0),IF(OR(LEFT(trading_client_detail!$F1750,3)="USD",RIGHT(trading_client_detail!$F1750,3)="USD"),"",IF(NOT(ISERROR(VLOOKUP(trading_client_detail!$E1750,'asset_&amp;_open_positions'!$E:$M, 6, FALSE))),VLOOKUP(trading_client_detail!$E1750,'asset_&amp;_open_positions'!$E:$M, 8, FALSE),IF(NOT(ISERROR(VLOOKUP($A1750,'asset_&amp;_open_positions'!$E:$M, 6, FALSE))),VLOOKUP($A1750,'asset_&amp;_open_positions'!$E:$M, 8, FALSE),1))),"")</f>
        <v/>
      </c>
      <c r="D1750" s="42" t="str">
        <f>IF(trading_client_detail!$A1750&lt;&gt;"",IF(OR(LEFT(trading_client_detail!$F1750,3)="USD",RIGHT(trading_client_detail!$F1750,3)="USD",LEFT(trading_client_detail!$F1750,3)="EUR",RIGHT(trading_client_detail!$F1750,3)="EUR"),"",trading_client_detail!$G1750),"")</f>
        <v/>
      </c>
    </row>
    <row r="1751" spans="1:4" x14ac:dyDescent="0.25">
      <c r="A1751" t="str">
        <f>IF(AND(trading_client_detail!$A1751&lt;&gt;"",ROUND(trading_client_detail!$G1751,0)&lt;&gt;0),IF(OR(LEFT(trading_client_detail!$F1751,3)="USD",RIGHT(trading_client_detail!$F1751,3)="USD",LEFT(trading_client_detail!$F1751,3)="EUR",RIGHT(trading_client_detail!$F1751,3)="EUR"),"",IF(NOT(ISERROR(VLOOKUP(trading_client_detail!$E1751,'asset_&amp;_open_positions'!$E:$M, 9, FALSE))),VLOOKUP(trading_client_detail!$E1751,'asset_&amp;_open_positions'!$E:$M, 9, FALSE),IF(NOT(ISERROR(VLOOKUP(trading_client_detail!$F1751,'asset_&amp;_open_positions'!$E:$M, 9, FALSE))),VLOOKUP(trading_client_detail!$F1751,'asset_&amp;_open_positions'!$E:$M, 9, FALSE),RIGHT(trading_client_detail!$F1751,LEN(trading_client_detail!$F1751)-1)))),"")</f>
        <v/>
      </c>
      <c r="B1751" t="str">
        <f>IF(AND(trading_client_detail!$A1751&lt;&gt;"",ROUND(trading_client_detail!$G1751,0)&lt;&gt;0),IF(OR(LEFT(trading_client_detail!$F1751,3)="USD",RIGHT(trading_client_detail!$F1751,3)="USD"),"",IF(NOT(ISERROR(VLOOKUP(trading_client_detail!$E1751,'asset_&amp;_open_positions'!$E:$M, 6, FALSE))),VLOOKUP(trading_client_detail!$E1751,'asset_&amp;_open_positions'!$E:$M, 6, FALSE),IF(NOT(ISERROR(VLOOKUP($A1751,'asset_&amp;_open_positions'!$E:$M, 6, FALSE))),VLOOKUP($A1751,'asset_&amp;_open_positions'!$E:$M, 6, FALSE),"ASSET"))),"")</f>
        <v/>
      </c>
      <c r="C1751" t="str">
        <f>IF(AND(trading_client_detail!$A1751&lt;&gt;"",ROUND(trading_client_detail!$G1751,0)&lt;&gt;0),IF(OR(LEFT(trading_client_detail!$F1751,3)="USD",RIGHT(trading_client_detail!$F1751,3)="USD"),"",IF(NOT(ISERROR(VLOOKUP(trading_client_detail!$E1751,'asset_&amp;_open_positions'!$E:$M, 6, FALSE))),VLOOKUP(trading_client_detail!$E1751,'asset_&amp;_open_positions'!$E:$M, 8, FALSE),IF(NOT(ISERROR(VLOOKUP($A1751,'asset_&amp;_open_positions'!$E:$M, 6, FALSE))),VLOOKUP($A1751,'asset_&amp;_open_positions'!$E:$M, 8, FALSE),1))),"")</f>
        <v/>
      </c>
      <c r="D1751" s="42" t="str">
        <f>IF(trading_client_detail!$A1751&lt;&gt;"",IF(OR(LEFT(trading_client_detail!$F1751,3)="USD",RIGHT(trading_client_detail!$F1751,3)="USD",LEFT(trading_client_detail!$F1751,3)="EUR",RIGHT(trading_client_detail!$F1751,3)="EUR"),"",trading_client_detail!$G1751),"")</f>
        <v/>
      </c>
    </row>
    <row r="1752" spans="1:4" x14ac:dyDescent="0.25">
      <c r="A1752" t="str">
        <f>IF(AND(trading_client_detail!$A1752&lt;&gt;"",ROUND(trading_client_detail!$G1752,0)&lt;&gt;0),IF(OR(LEFT(trading_client_detail!$F1752,3)="USD",RIGHT(trading_client_detail!$F1752,3)="USD",LEFT(trading_client_detail!$F1752,3)="EUR",RIGHT(trading_client_detail!$F1752,3)="EUR"),"",IF(NOT(ISERROR(VLOOKUP(trading_client_detail!$E1752,'asset_&amp;_open_positions'!$E:$M, 9, FALSE))),VLOOKUP(trading_client_detail!$E1752,'asset_&amp;_open_positions'!$E:$M, 9, FALSE),IF(NOT(ISERROR(VLOOKUP(trading_client_detail!$F1752,'asset_&amp;_open_positions'!$E:$M, 9, FALSE))),VLOOKUP(trading_client_detail!$F1752,'asset_&amp;_open_positions'!$E:$M, 9, FALSE),RIGHT(trading_client_detail!$F1752,LEN(trading_client_detail!$F1752)-1)))),"")</f>
        <v/>
      </c>
      <c r="B1752" t="str">
        <f>IF(AND(trading_client_detail!$A1752&lt;&gt;"",ROUND(trading_client_detail!$G1752,0)&lt;&gt;0),IF(OR(LEFT(trading_client_detail!$F1752,3)="USD",RIGHT(trading_client_detail!$F1752,3)="USD"),"",IF(NOT(ISERROR(VLOOKUP(trading_client_detail!$E1752,'asset_&amp;_open_positions'!$E:$M, 6, FALSE))),VLOOKUP(trading_client_detail!$E1752,'asset_&amp;_open_positions'!$E:$M, 6, FALSE),IF(NOT(ISERROR(VLOOKUP($A1752,'asset_&amp;_open_positions'!$E:$M, 6, FALSE))),VLOOKUP($A1752,'asset_&amp;_open_positions'!$E:$M, 6, FALSE),"ASSET"))),"")</f>
        <v/>
      </c>
      <c r="C1752" t="str">
        <f>IF(AND(trading_client_detail!$A1752&lt;&gt;"",ROUND(trading_client_detail!$G1752,0)&lt;&gt;0),IF(OR(LEFT(trading_client_detail!$F1752,3)="USD",RIGHT(trading_client_detail!$F1752,3)="USD"),"",IF(NOT(ISERROR(VLOOKUP(trading_client_detail!$E1752,'asset_&amp;_open_positions'!$E:$M, 6, FALSE))),VLOOKUP(trading_client_detail!$E1752,'asset_&amp;_open_positions'!$E:$M, 8, FALSE),IF(NOT(ISERROR(VLOOKUP($A1752,'asset_&amp;_open_positions'!$E:$M, 6, FALSE))),VLOOKUP($A1752,'asset_&amp;_open_positions'!$E:$M, 8, FALSE),1))),"")</f>
        <v/>
      </c>
      <c r="D1752" s="42" t="str">
        <f>IF(trading_client_detail!$A1752&lt;&gt;"",IF(OR(LEFT(trading_client_detail!$F1752,3)="USD",RIGHT(trading_client_detail!$F1752,3)="USD",LEFT(trading_client_detail!$F1752,3)="EUR",RIGHT(trading_client_detail!$F1752,3)="EUR"),"",trading_client_detail!$G1752),"")</f>
        <v/>
      </c>
    </row>
    <row r="1753" spans="1:4" x14ac:dyDescent="0.25">
      <c r="A1753" t="str">
        <f>IF(AND(trading_client_detail!$A1753&lt;&gt;"",ROUND(trading_client_detail!$G1753,0)&lt;&gt;0),IF(OR(LEFT(trading_client_detail!$F1753,3)="USD",RIGHT(trading_client_detail!$F1753,3)="USD",LEFT(trading_client_detail!$F1753,3)="EUR",RIGHT(trading_client_detail!$F1753,3)="EUR"),"",IF(NOT(ISERROR(VLOOKUP(trading_client_detail!$E1753,'asset_&amp;_open_positions'!$E:$M, 9, FALSE))),VLOOKUP(trading_client_detail!$E1753,'asset_&amp;_open_positions'!$E:$M, 9, FALSE),IF(NOT(ISERROR(VLOOKUP(trading_client_detail!$F1753,'asset_&amp;_open_positions'!$E:$M, 9, FALSE))),VLOOKUP(trading_client_detail!$F1753,'asset_&amp;_open_positions'!$E:$M, 9, FALSE),RIGHT(trading_client_detail!$F1753,LEN(trading_client_detail!$F1753)-1)))),"")</f>
        <v/>
      </c>
      <c r="B1753" t="str">
        <f>IF(AND(trading_client_detail!$A1753&lt;&gt;"",ROUND(trading_client_detail!$G1753,0)&lt;&gt;0),IF(OR(LEFT(trading_client_detail!$F1753,3)="USD",RIGHT(trading_client_detail!$F1753,3)="USD"),"",IF(NOT(ISERROR(VLOOKUP(trading_client_detail!$E1753,'asset_&amp;_open_positions'!$E:$M, 6, FALSE))),VLOOKUP(trading_client_detail!$E1753,'asset_&amp;_open_positions'!$E:$M, 6, FALSE),IF(NOT(ISERROR(VLOOKUP($A1753,'asset_&amp;_open_positions'!$E:$M, 6, FALSE))),VLOOKUP($A1753,'asset_&amp;_open_positions'!$E:$M, 6, FALSE),"ASSET"))),"")</f>
        <v/>
      </c>
      <c r="C1753" t="str">
        <f>IF(AND(trading_client_detail!$A1753&lt;&gt;"",ROUND(trading_client_detail!$G1753,0)&lt;&gt;0),IF(OR(LEFT(trading_client_detail!$F1753,3)="USD",RIGHT(trading_client_detail!$F1753,3)="USD"),"",IF(NOT(ISERROR(VLOOKUP(trading_client_detail!$E1753,'asset_&amp;_open_positions'!$E:$M, 6, FALSE))),VLOOKUP(trading_client_detail!$E1753,'asset_&amp;_open_positions'!$E:$M, 8, FALSE),IF(NOT(ISERROR(VLOOKUP($A1753,'asset_&amp;_open_positions'!$E:$M, 6, FALSE))),VLOOKUP($A1753,'asset_&amp;_open_positions'!$E:$M, 8, FALSE),1))),"")</f>
        <v/>
      </c>
      <c r="D1753" s="42" t="str">
        <f>IF(trading_client_detail!$A1753&lt;&gt;"",IF(OR(LEFT(trading_client_detail!$F1753,3)="USD",RIGHT(trading_client_detail!$F1753,3)="USD",LEFT(trading_client_detail!$F1753,3)="EUR",RIGHT(trading_client_detail!$F1753,3)="EUR"),"",trading_client_detail!$G1753),"")</f>
        <v/>
      </c>
    </row>
    <row r="1754" spans="1:4" x14ac:dyDescent="0.25">
      <c r="A1754" t="str">
        <f>IF(AND(trading_client_detail!$A1754&lt;&gt;"",ROUND(trading_client_detail!$G1754,0)&lt;&gt;0),IF(OR(LEFT(trading_client_detail!$F1754,3)="USD",RIGHT(trading_client_detail!$F1754,3)="USD",LEFT(trading_client_detail!$F1754,3)="EUR",RIGHT(trading_client_detail!$F1754,3)="EUR"),"",IF(NOT(ISERROR(VLOOKUP(trading_client_detail!$E1754,'asset_&amp;_open_positions'!$E:$M, 9, FALSE))),VLOOKUP(trading_client_detail!$E1754,'asset_&amp;_open_positions'!$E:$M, 9, FALSE),IF(NOT(ISERROR(VLOOKUP(trading_client_detail!$F1754,'asset_&amp;_open_positions'!$E:$M, 9, FALSE))),VLOOKUP(trading_client_detail!$F1754,'asset_&amp;_open_positions'!$E:$M, 9, FALSE),RIGHT(trading_client_detail!$F1754,LEN(trading_client_detail!$F1754)-1)))),"")</f>
        <v/>
      </c>
      <c r="B1754" t="str">
        <f>IF(AND(trading_client_detail!$A1754&lt;&gt;"",ROUND(trading_client_detail!$G1754,0)&lt;&gt;0),IF(OR(LEFT(trading_client_detail!$F1754,3)="USD",RIGHT(trading_client_detail!$F1754,3)="USD"),"",IF(NOT(ISERROR(VLOOKUP(trading_client_detail!$E1754,'asset_&amp;_open_positions'!$E:$M, 6, FALSE))),VLOOKUP(trading_client_detail!$E1754,'asset_&amp;_open_positions'!$E:$M, 6, FALSE),IF(NOT(ISERROR(VLOOKUP($A1754,'asset_&amp;_open_positions'!$E:$M, 6, FALSE))),VLOOKUP($A1754,'asset_&amp;_open_positions'!$E:$M, 6, FALSE),"ASSET"))),"")</f>
        <v/>
      </c>
      <c r="C1754" t="str">
        <f>IF(AND(trading_client_detail!$A1754&lt;&gt;"",ROUND(trading_client_detail!$G1754,0)&lt;&gt;0),IF(OR(LEFT(trading_client_detail!$F1754,3)="USD",RIGHT(trading_client_detail!$F1754,3)="USD"),"",IF(NOT(ISERROR(VLOOKUP(trading_client_detail!$E1754,'asset_&amp;_open_positions'!$E:$M, 6, FALSE))),VLOOKUP(trading_client_detail!$E1754,'asset_&amp;_open_positions'!$E:$M, 8, FALSE),IF(NOT(ISERROR(VLOOKUP($A1754,'asset_&amp;_open_positions'!$E:$M, 6, FALSE))),VLOOKUP($A1754,'asset_&amp;_open_positions'!$E:$M, 8, FALSE),1))),"")</f>
        <v/>
      </c>
      <c r="D1754" s="42" t="str">
        <f>IF(trading_client_detail!$A1754&lt;&gt;"",IF(OR(LEFT(trading_client_detail!$F1754,3)="USD",RIGHT(trading_client_detail!$F1754,3)="USD",LEFT(trading_client_detail!$F1754,3)="EUR",RIGHT(trading_client_detail!$F1754,3)="EUR"),"",trading_client_detail!$G1754),"")</f>
        <v/>
      </c>
    </row>
    <row r="1755" spans="1:4" x14ac:dyDescent="0.25">
      <c r="A1755" t="str">
        <f>IF(AND(trading_client_detail!$A1755&lt;&gt;"",ROUND(trading_client_detail!$G1755,0)&lt;&gt;0),IF(OR(LEFT(trading_client_detail!$F1755,3)="USD",RIGHT(trading_client_detail!$F1755,3)="USD",LEFT(trading_client_detail!$F1755,3)="EUR",RIGHT(trading_client_detail!$F1755,3)="EUR"),"",IF(NOT(ISERROR(VLOOKUP(trading_client_detail!$E1755,'asset_&amp;_open_positions'!$E:$M, 9, FALSE))),VLOOKUP(trading_client_detail!$E1755,'asset_&amp;_open_positions'!$E:$M, 9, FALSE),IF(NOT(ISERROR(VLOOKUP(trading_client_detail!$F1755,'asset_&amp;_open_positions'!$E:$M, 9, FALSE))),VLOOKUP(trading_client_detail!$F1755,'asset_&amp;_open_positions'!$E:$M, 9, FALSE),RIGHT(trading_client_detail!$F1755,LEN(trading_client_detail!$F1755)-1)))),"")</f>
        <v/>
      </c>
      <c r="B1755" t="str">
        <f>IF(AND(trading_client_detail!$A1755&lt;&gt;"",ROUND(trading_client_detail!$G1755,0)&lt;&gt;0),IF(OR(LEFT(trading_client_detail!$F1755,3)="USD",RIGHT(trading_client_detail!$F1755,3)="USD"),"",IF(NOT(ISERROR(VLOOKUP(trading_client_detail!$E1755,'asset_&amp;_open_positions'!$E:$M, 6, FALSE))),VLOOKUP(trading_client_detail!$E1755,'asset_&amp;_open_positions'!$E:$M, 6, FALSE),IF(NOT(ISERROR(VLOOKUP($A1755,'asset_&amp;_open_positions'!$E:$M, 6, FALSE))),VLOOKUP($A1755,'asset_&amp;_open_positions'!$E:$M, 6, FALSE),"ASSET"))),"")</f>
        <v/>
      </c>
      <c r="C1755" t="str">
        <f>IF(AND(trading_client_detail!$A1755&lt;&gt;"",ROUND(trading_client_detail!$G1755,0)&lt;&gt;0),IF(OR(LEFT(trading_client_detail!$F1755,3)="USD",RIGHT(trading_client_detail!$F1755,3)="USD"),"",IF(NOT(ISERROR(VLOOKUP(trading_client_detail!$E1755,'asset_&amp;_open_positions'!$E:$M, 6, FALSE))),VLOOKUP(trading_client_detail!$E1755,'asset_&amp;_open_positions'!$E:$M, 8, FALSE),IF(NOT(ISERROR(VLOOKUP($A1755,'asset_&amp;_open_positions'!$E:$M, 6, FALSE))),VLOOKUP($A1755,'asset_&amp;_open_positions'!$E:$M, 8, FALSE),1))),"")</f>
        <v/>
      </c>
      <c r="D1755" s="42" t="str">
        <f>IF(trading_client_detail!$A1755&lt;&gt;"",IF(OR(LEFT(trading_client_detail!$F1755,3)="USD",RIGHT(trading_client_detail!$F1755,3)="USD",LEFT(trading_client_detail!$F1755,3)="EUR",RIGHT(trading_client_detail!$F1755,3)="EUR"),"",trading_client_detail!$G1755),"")</f>
        <v/>
      </c>
    </row>
    <row r="1756" spans="1:4" x14ac:dyDescent="0.25">
      <c r="A1756" t="str">
        <f>IF(AND(trading_client_detail!$A1756&lt;&gt;"",ROUND(trading_client_detail!$G1756,0)&lt;&gt;0),IF(OR(LEFT(trading_client_detail!$F1756,3)="USD",RIGHT(trading_client_detail!$F1756,3)="USD",LEFT(trading_client_detail!$F1756,3)="EUR",RIGHT(trading_client_detail!$F1756,3)="EUR"),"",IF(NOT(ISERROR(VLOOKUP(trading_client_detail!$E1756,'asset_&amp;_open_positions'!$E:$M, 9, FALSE))),VLOOKUP(trading_client_detail!$E1756,'asset_&amp;_open_positions'!$E:$M, 9, FALSE),IF(NOT(ISERROR(VLOOKUP(trading_client_detail!$F1756,'asset_&amp;_open_positions'!$E:$M, 9, FALSE))),VLOOKUP(trading_client_detail!$F1756,'asset_&amp;_open_positions'!$E:$M, 9, FALSE),RIGHT(trading_client_detail!$F1756,LEN(trading_client_detail!$F1756)-1)))),"")</f>
        <v/>
      </c>
      <c r="B1756" t="str">
        <f>IF(AND(trading_client_detail!$A1756&lt;&gt;"",ROUND(trading_client_detail!$G1756,0)&lt;&gt;0),IF(OR(LEFT(trading_client_detail!$F1756,3)="USD",RIGHT(trading_client_detail!$F1756,3)="USD"),"",IF(NOT(ISERROR(VLOOKUP(trading_client_detail!$E1756,'asset_&amp;_open_positions'!$E:$M, 6, FALSE))),VLOOKUP(trading_client_detail!$E1756,'asset_&amp;_open_positions'!$E:$M, 6, FALSE),IF(NOT(ISERROR(VLOOKUP($A1756,'asset_&amp;_open_positions'!$E:$M, 6, FALSE))),VLOOKUP($A1756,'asset_&amp;_open_positions'!$E:$M, 6, FALSE),"ASSET"))),"")</f>
        <v/>
      </c>
      <c r="C1756" t="str">
        <f>IF(AND(trading_client_detail!$A1756&lt;&gt;"",ROUND(trading_client_detail!$G1756,0)&lt;&gt;0),IF(OR(LEFT(trading_client_detail!$F1756,3)="USD",RIGHT(trading_client_detail!$F1756,3)="USD"),"",IF(NOT(ISERROR(VLOOKUP(trading_client_detail!$E1756,'asset_&amp;_open_positions'!$E:$M, 6, FALSE))),VLOOKUP(trading_client_detail!$E1756,'asset_&amp;_open_positions'!$E:$M, 8, FALSE),IF(NOT(ISERROR(VLOOKUP($A1756,'asset_&amp;_open_positions'!$E:$M, 6, FALSE))),VLOOKUP($A1756,'asset_&amp;_open_positions'!$E:$M, 8, FALSE),1))),"")</f>
        <v/>
      </c>
      <c r="D1756" s="42" t="str">
        <f>IF(trading_client_detail!$A1756&lt;&gt;"",IF(OR(LEFT(trading_client_detail!$F1756,3)="USD",RIGHT(trading_client_detail!$F1756,3)="USD",LEFT(trading_client_detail!$F1756,3)="EUR",RIGHT(trading_client_detail!$F1756,3)="EUR"),"",trading_client_detail!$G1756),"")</f>
        <v/>
      </c>
    </row>
    <row r="1757" spans="1:4" x14ac:dyDescent="0.25">
      <c r="A1757" t="str">
        <f>IF(AND(trading_client_detail!$A1757&lt;&gt;"",ROUND(trading_client_detail!$G1757,0)&lt;&gt;0),IF(OR(LEFT(trading_client_detail!$F1757,3)="USD",RIGHT(trading_client_detail!$F1757,3)="USD",LEFT(trading_client_detail!$F1757,3)="EUR",RIGHT(trading_client_detail!$F1757,3)="EUR"),"",IF(NOT(ISERROR(VLOOKUP(trading_client_detail!$E1757,'asset_&amp;_open_positions'!$E:$M, 9, FALSE))),VLOOKUP(trading_client_detail!$E1757,'asset_&amp;_open_positions'!$E:$M, 9, FALSE),IF(NOT(ISERROR(VLOOKUP(trading_client_detail!$F1757,'asset_&amp;_open_positions'!$E:$M, 9, FALSE))),VLOOKUP(trading_client_detail!$F1757,'asset_&amp;_open_positions'!$E:$M, 9, FALSE),RIGHT(trading_client_detail!$F1757,LEN(trading_client_detail!$F1757)-1)))),"")</f>
        <v/>
      </c>
      <c r="B1757" t="str">
        <f>IF(AND(trading_client_detail!$A1757&lt;&gt;"",ROUND(trading_client_detail!$G1757,0)&lt;&gt;0),IF(OR(LEFT(trading_client_detail!$F1757,3)="USD",RIGHT(trading_client_detail!$F1757,3)="USD"),"",IF(NOT(ISERROR(VLOOKUP(trading_client_detail!$E1757,'asset_&amp;_open_positions'!$E:$M, 6, FALSE))),VLOOKUP(trading_client_detail!$E1757,'asset_&amp;_open_positions'!$E:$M, 6, FALSE),IF(NOT(ISERROR(VLOOKUP($A1757,'asset_&amp;_open_positions'!$E:$M, 6, FALSE))),VLOOKUP($A1757,'asset_&amp;_open_positions'!$E:$M, 6, FALSE),"ASSET"))),"")</f>
        <v/>
      </c>
      <c r="C1757" t="str">
        <f>IF(AND(trading_client_detail!$A1757&lt;&gt;"",ROUND(trading_client_detail!$G1757,0)&lt;&gt;0),IF(OR(LEFT(trading_client_detail!$F1757,3)="USD",RIGHT(trading_client_detail!$F1757,3)="USD"),"",IF(NOT(ISERROR(VLOOKUP(trading_client_detail!$E1757,'asset_&amp;_open_positions'!$E:$M, 6, FALSE))),VLOOKUP(trading_client_detail!$E1757,'asset_&amp;_open_positions'!$E:$M, 8, FALSE),IF(NOT(ISERROR(VLOOKUP($A1757,'asset_&amp;_open_positions'!$E:$M, 6, FALSE))),VLOOKUP($A1757,'asset_&amp;_open_positions'!$E:$M, 8, FALSE),1))),"")</f>
        <v/>
      </c>
      <c r="D1757" s="42" t="str">
        <f>IF(trading_client_detail!$A1757&lt;&gt;"",IF(OR(LEFT(trading_client_detail!$F1757,3)="USD",RIGHT(trading_client_detail!$F1757,3)="USD",LEFT(trading_client_detail!$F1757,3)="EUR",RIGHT(trading_client_detail!$F1757,3)="EUR"),"",trading_client_detail!$G1757),"")</f>
        <v/>
      </c>
    </row>
    <row r="1758" spans="1:4" x14ac:dyDescent="0.25">
      <c r="A1758" t="str">
        <f>IF(AND(trading_client_detail!$A1758&lt;&gt;"",ROUND(trading_client_detail!$G1758,0)&lt;&gt;0),IF(OR(LEFT(trading_client_detail!$F1758,3)="USD",RIGHT(trading_client_detail!$F1758,3)="USD",LEFT(trading_client_detail!$F1758,3)="EUR",RIGHT(trading_client_detail!$F1758,3)="EUR"),"",IF(NOT(ISERROR(VLOOKUP(trading_client_detail!$E1758,'asset_&amp;_open_positions'!$E:$M, 9, FALSE))),VLOOKUP(trading_client_detail!$E1758,'asset_&amp;_open_positions'!$E:$M, 9, FALSE),IF(NOT(ISERROR(VLOOKUP(trading_client_detail!$F1758,'asset_&amp;_open_positions'!$E:$M, 9, FALSE))),VLOOKUP(trading_client_detail!$F1758,'asset_&amp;_open_positions'!$E:$M, 9, FALSE),RIGHT(trading_client_detail!$F1758,LEN(trading_client_detail!$F1758)-1)))),"")</f>
        <v/>
      </c>
      <c r="B1758" t="str">
        <f>IF(AND(trading_client_detail!$A1758&lt;&gt;"",ROUND(trading_client_detail!$G1758,0)&lt;&gt;0),IF(OR(LEFT(trading_client_detail!$F1758,3)="USD",RIGHT(trading_client_detail!$F1758,3)="USD"),"",IF(NOT(ISERROR(VLOOKUP(trading_client_detail!$E1758,'asset_&amp;_open_positions'!$E:$M, 6, FALSE))),VLOOKUP(trading_client_detail!$E1758,'asset_&amp;_open_positions'!$E:$M, 6, FALSE),IF(NOT(ISERROR(VLOOKUP($A1758,'asset_&amp;_open_positions'!$E:$M, 6, FALSE))),VLOOKUP($A1758,'asset_&amp;_open_positions'!$E:$M, 6, FALSE),"ASSET"))),"")</f>
        <v/>
      </c>
      <c r="C1758" t="str">
        <f>IF(AND(trading_client_detail!$A1758&lt;&gt;"",ROUND(trading_client_detail!$G1758,0)&lt;&gt;0),IF(OR(LEFT(trading_client_detail!$F1758,3)="USD",RIGHT(trading_client_detail!$F1758,3)="USD"),"",IF(NOT(ISERROR(VLOOKUP(trading_client_detail!$E1758,'asset_&amp;_open_positions'!$E:$M, 6, FALSE))),VLOOKUP(trading_client_detail!$E1758,'asset_&amp;_open_positions'!$E:$M, 8, FALSE),IF(NOT(ISERROR(VLOOKUP($A1758,'asset_&amp;_open_positions'!$E:$M, 6, FALSE))),VLOOKUP($A1758,'asset_&amp;_open_positions'!$E:$M, 8, FALSE),1))),"")</f>
        <v/>
      </c>
      <c r="D1758" s="42" t="str">
        <f>IF(trading_client_detail!$A1758&lt;&gt;"",IF(OR(LEFT(trading_client_detail!$F1758,3)="USD",RIGHT(trading_client_detail!$F1758,3)="USD",LEFT(trading_client_detail!$F1758,3)="EUR",RIGHT(trading_client_detail!$F1758,3)="EUR"),"",trading_client_detail!$G1758),"")</f>
        <v/>
      </c>
    </row>
    <row r="1759" spans="1:4" x14ac:dyDescent="0.25">
      <c r="A1759" t="str">
        <f>IF(AND(trading_client_detail!$A1759&lt;&gt;"",ROUND(trading_client_detail!$G1759,0)&lt;&gt;0),IF(OR(LEFT(trading_client_detail!$F1759,3)="USD",RIGHT(trading_client_detail!$F1759,3)="USD",LEFT(trading_client_detail!$F1759,3)="EUR",RIGHT(trading_client_detail!$F1759,3)="EUR"),"",IF(NOT(ISERROR(VLOOKUP(trading_client_detail!$E1759,'asset_&amp;_open_positions'!$E:$M, 9, FALSE))),VLOOKUP(trading_client_detail!$E1759,'asset_&amp;_open_positions'!$E:$M, 9, FALSE),IF(NOT(ISERROR(VLOOKUP(trading_client_detail!$F1759,'asset_&amp;_open_positions'!$E:$M, 9, FALSE))),VLOOKUP(trading_client_detail!$F1759,'asset_&amp;_open_positions'!$E:$M, 9, FALSE),RIGHT(trading_client_detail!$F1759,LEN(trading_client_detail!$F1759)-1)))),"")</f>
        <v/>
      </c>
      <c r="B1759" t="str">
        <f>IF(AND(trading_client_detail!$A1759&lt;&gt;"",ROUND(trading_client_detail!$G1759,0)&lt;&gt;0),IF(OR(LEFT(trading_client_detail!$F1759,3)="USD",RIGHT(trading_client_detail!$F1759,3)="USD"),"",IF(NOT(ISERROR(VLOOKUP(trading_client_detail!$E1759,'asset_&amp;_open_positions'!$E:$M, 6, FALSE))),VLOOKUP(trading_client_detail!$E1759,'asset_&amp;_open_positions'!$E:$M, 6, FALSE),IF(NOT(ISERROR(VLOOKUP($A1759,'asset_&amp;_open_positions'!$E:$M, 6, FALSE))),VLOOKUP($A1759,'asset_&amp;_open_positions'!$E:$M, 6, FALSE),"ASSET"))),"")</f>
        <v/>
      </c>
      <c r="C1759" t="str">
        <f>IF(AND(trading_client_detail!$A1759&lt;&gt;"",ROUND(trading_client_detail!$G1759,0)&lt;&gt;0),IF(OR(LEFT(trading_client_detail!$F1759,3)="USD",RIGHT(trading_client_detail!$F1759,3)="USD"),"",IF(NOT(ISERROR(VLOOKUP(trading_client_detail!$E1759,'asset_&amp;_open_positions'!$E:$M, 6, FALSE))),VLOOKUP(trading_client_detail!$E1759,'asset_&amp;_open_positions'!$E:$M, 8, FALSE),IF(NOT(ISERROR(VLOOKUP($A1759,'asset_&amp;_open_positions'!$E:$M, 6, FALSE))),VLOOKUP($A1759,'asset_&amp;_open_positions'!$E:$M, 8, FALSE),1))),"")</f>
        <v/>
      </c>
      <c r="D1759" s="42" t="str">
        <f>IF(trading_client_detail!$A1759&lt;&gt;"",IF(OR(LEFT(trading_client_detail!$F1759,3)="USD",RIGHT(trading_client_detail!$F1759,3)="USD",LEFT(trading_client_detail!$F1759,3)="EUR",RIGHT(trading_client_detail!$F1759,3)="EUR"),"",trading_client_detail!$G1759),"")</f>
        <v/>
      </c>
    </row>
    <row r="1760" spans="1:4" x14ac:dyDescent="0.25">
      <c r="A1760" t="str">
        <f>IF(AND(trading_client_detail!$A1760&lt;&gt;"",ROUND(trading_client_detail!$G1760,0)&lt;&gt;0),IF(OR(LEFT(trading_client_detail!$F1760,3)="USD",RIGHT(trading_client_detail!$F1760,3)="USD",LEFT(trading_client_detail!$F1760,3)="EUR",RIGHT(trading_client_detail!$F1760,3)="EUR"),"",IF(NOT(ISERROR(VLOOKUP(trading_client_detail!$E1760,'asset_&amp;_open_positions'!$E:$M, 9, FALSE))),VLOOKUP(trading_client_detail!$E1760,'asset_&amp;_open_positions'!$E:$M, 9, FALSE),IF(NOT(ISERROR(VLOOKUP(trading_client_detail!$F1760,'asset_&amp;_open_positions'!$E:$M, 9, FALSE))),VLOOKUP(trading_client_detail!$F1760,'asset_&amp;_open_positions'!$E:$M, 9, FALSE),RIGHT(trading_client_detail!$F1760,LEN(trading_client_detail!$F1760)-1)))),"")</f>
        <v/>
      </c>
      <c r="B1760" t="str">
        <f>IF(AND(trading_client_detail!$A1760&lt;&gt;"",ROUND(trading_client_detail!$G1760,0)&lt;&gt;0),IF(OR(LEFT(trading_client_detail!$F1760,3)="USD",RIGHT(trading_client_detail!$F1760,3)="USD"),"",IF(NOT(ISERROR(VLOOKUP(trading_client_detail!$E1760,'asset_&amp;_open_positions'!$E:$M, 6, FALSE))),VLOOKUP(trading_client_detail!$E1760,'asset_&amp;_open_positions'!$E:$M, 6, FALSE),IF(NOT(ISERROR(VLOOKUP($A1760,'asset_&amp;_open_positions'!$E:$M, 6, FALSE))),VLOOKUP($A1760,'asset_&amp;_open_positions'!$E:$M, 6, FALSE),"ASSET"))),"")</f>
        <v/>
      </c>
      <c r="C1760" t="str">
        <f>IF(AND(trading_client_detail!$A1760&lt;&gt;"",ROUND(trading_client_detail!$G1760,0)&lt;&gt;0),IF(OR(LEFT(trading_client_detail!$F1760,3)="USD",RIGHT(trading_client_detail!$F1760,3)="USD"),"",IF(NOT(ISERROR(VLOOKUP(trading_client_detail!$E1760,'asset_&amp;_open_positions'!$E:$M, 6, FALSE))),VLOOKUP(trading_client_detail!$E1760,'asset_&amp;_open_positions'!$E:$M, 8, FALSE),IF(NOT(ISERROR(VLOOKUP($A1760,'asset_&amp;_open_positions'!$E:$M, 6, FALSE))),VLOOKUP($A1760,'asset_&amp;_open_positions'!$E:$M, 8, FALSE),1))),"")</f>
        <v/>
      </c>
      <c r="D1760" s="42" t="str">
        <f>IF(trading_client_detail!$A1760&lt;&gt;"",IF(OR(LEFT(trading_client_detail!$F1760,3)="USD",RIGHT(trading_client_detail!$F1760,3)="USD",LEFT(trading_client_detail!$F1760,3)="EUR",RIGHT(trading_client_detail!$F1760,3)="EUR"),"",trading_client_detail!$G1760),"")</f>
        <v/>
      </c>
    </row>
    <row r="1761" spans="1:4" x14ac:dyDescent="0.25">
      <c r="A1761" t="str">
        <f>IF(AND(trading_client_detail!$A1761&lt;&gt;"",ROUND(trading_client_detail!$G1761,0)&lt;&gt;0),IF(OR(LEFT(trading_client_detail!$F1761,3)="USD",RIGHT(trading_client_detail!$F1761,3)="USD",LEFT(trading_client_detail!$F1761,3)="EUR",RIGHT(trading_client_detail!$F1761,3)="EUR"),"",IF(NOT(ISERROR(VLOOKUP(trading_client_detail!$E1761,'asset_&amp;_open_positions'!$E:$M, 9, FALSE))),VLOOKUP(trading_client_detail!$E1761,'asset_&amp;_open_positions'!$E:$M, 9, FALSE),IF(NOT(ISERROR(VLOOKUP(trading_client_detail!$F1761,'asset_&amp;_open_positions'!$E:$M, 9, FALSE))),VLOOKUP(trading_client_detail!$F1761,'asset_&amp;_open_positions'!$E:$M, 9, FALSE),RIGHT(trading_client_detail!$F1761,LEN(trading_client_detail!$F1761)-1)))),"")</f>
        <v/>
      </c>
      <c r="B1761" t="str">
        <f>IF(AND(trading_client_detail!$A1761&lt;&gt;"",ROUND(trading_client_detail!$G1761,0)&lt;&gt;0),IF(OR(LEFT(trading_client_detail!$F1761,3)="USD",RIGHT(trading_client_detail!$F1761,3)="USD"),"",IF(NOT(ISERROR(VLOOKUP(trading_client_detail!$E1761,'asset_&amp;_open_positions'!$E:$M, 6, FALSE))),VLOOKUP(trading_client_detail!$E1761,'asset_&amp;_open_positions'!$E:$M, 6, FALSE),IF(NOT(ISERROR(VLOOKUP($A1761,'asset_&amp;_open_positions'!$E:$M, 6, FALSE))),VLOOKUP($A1761,'asset_&amp;_open_positions'!$E:$M, 6, FALSE),"ASSET"))),"")</f>
        <v/>
      </c>
      <c r="C1761" t="str">
        <f>IF(AND(trading_client_detail!$A1761&lt;&gt;"",ROUND(trading_client_detail!$G1761,0)&lt;&gt;0),IF(OR(LEFT(trading_client_detail!$F1761,3)="USD",RIGHT(trading_client_detail!$F1761,3)="USD"),"",IF(NOT(ISERROR(VLOOKUP(trading_client_detail!$E1761,'asset_&amp;_open_positions'!$E:$M, 6, FALSE))),VLOOKUP(trading_client_detail!$E1761,'asset_&amp;_open_positions'!$E:$M, 8, FALSE),IF(NOT(ISERROR(VLOOKUP($A1761,'asset_&amp;_open_positions'!$E:$M, 6, FALSE))),VLOOKUP($A1761,'asset_&amp;_open_positions'!$E:$M, 8, FALSE),1))),"")</f>
        <v/>
      </c>
      <c r="D1761" s="42" t="str">
        <f>IF(trading_client_detail!$A1761&lt;&gt;"",IF(OR(LEFT(trading_client_detail!$F1761,3)="USD",RIGHT(trading_client_detail!$F1761,3)="USD",LEFT(trading_client_detail!$F1761,3)="EUR",RIGHT(trading_client_detail!$F1761,3)="EUR"),"",trading_client_detail!$G1761),"")</f>
        <v/>
      </c>
    </row>
    <row r="1762" spans="1:4" x14ac:dyDescent="0.25">
      <c r="A1762" t="str">
        <f>IF(AND(trading_client_detail!$A1762&lt;&gt;"",ROUND(trading_client_detail!$G1762,0)&lt;&gt;0),IF(OR(LEFT(trading_client_detail!$F1762,3)="USD",RIGHT(trading_client_detail!$F1762,3)="USD",LEFT(trading_client_detail!$F1762,3)="EUR",RIGHT(trading_client_detail!$F1762,3)="EUR"),"",IF(NOT(ISERROR(VLOOKUP(trading_client_detail!$E1762,'asset_&amp;_open_positions'!$E:$M, 9, FALSE))),VLOOKUP(trading_client_detail!$E1762,'asset_&amp;_open_positions'!$E:$M, 9, FALSE),IF(NOT(ISERROR(VLOOKUP(trading_client_detail!$F1762,'asset_&amp;_open_positions'!$E:$M, 9, FALSE))),VLOOKUP(trading_client_detail!$F1762,'asset_&amp;_open_positions'!$E:$M, 9, FALSE),RIGHT(trading_client_detail!$F1762,LEN(trading_client_detail!$F1762)-1)))),"")</f>
        <v/>
      </c>
      <c r="B1762" t="str">
        <f>IF(AND(trading_client_detail!$A1762&lt;&gt;"",ROUND(trading_client_detail!$G1762,0)&lt;&gt;0),IF(OR(LEFT(trading_client_detail!$F1762,3)="USD",RIGHT(trading_client_detail!$F1762,3)="USD"),"",IF(NOT(ISERROR(VLOOKUP(trading_client_detail!$E1762,'asset_&amp;_open_positions'!$E:$M, 6, FALSE))),VLOOKUP(trading_client_detail!$E1762,'asset_&amp;_open_positions'!$E:$M, 6, FALSE),IF(NOT(ISERROR(VLOOKUP($A1762,'asset_&amp;_open_positions'!$E:$M, 6, FALSE))),VLOOKUP($A1762,'asset_&amp;_open_positions'!$E:$M, 6, FALSE),"ASSET"))),"")</f>
        <v/>
      </c>
      <c r="C1762" t="str">
        <f>IF(AND(trading_client_detail!$A1762&lt;&gt;"",ROUND(trading_client_detail!$G1762,0)&lt;&gt;0),IF(OR(LEFT(trading_client_detail!$F1762,3)="USD",RIGHT(trading_client_detail!$F1762,3)="USD"),"",IF(NOT(ISERROR(VLOOKUP(trading_client_detail!$E1762,'asset_&amp;_open_positions'!$E:$M, 6, FALSE))),VLOOKUP(trading_client_detail!$E1762,'asset_&amp;_open_positions'!$E:$M, 8, FALSE),IF(NOT(ISERROR(VLOOKUP($A1762,'asset_&amp;_open_positions'!$E:$M, 6, FALSE))),VLOOKUP($A1762,'asset_&amp;_open_positions'!$E:$M, 8, FALSE),1))),"")</f>
        <v/>
      </c>
      <c r="D1762" s="42" t="str">
        <f>IF(trading_client_detail!$A1762&lt;&gt;"",IF(OR(LEFT(trading_client_detail!$F1762,3)="USD",RIGHT(trading_client_detail!$F1762,3)="USD",LEFT(trading_client_detail!$F1762,3)="EUR",RIGHT(trading_client_detail!$F1762,3)="EUR"),"",trading_client_detail!$G1762),"")</f>
        <v/>
      </c>
    </row>
    <row r="1763" spans="1:4" x14ac:dyDescent="0.25">
      <c r="A1763" t="str">
        <f>IF(AND(trading_client_detail!$A1763&lt;&gt;"",ROUND(trading_client_detail!$G1763,0)&lt;&gt;0),IF(OR(LEFT(trading_client_detail!$F1763,3)="USD",RIGHT(trading_client_detail!$F1763,3)="USD",LEFT(trading_client_detail!$F1763,3)="EUR",RIGHT(trading_client_detail!$F1763,3)="EUR"),"",IF(NOT(ISERROR(VLOOKUP(trading_client_detail!$E1763,'asset_&amp;_open_positions'!$E:$M, 9, FALSE))),VLOOKUP(trading_client_detail!$E1763,'asset_&amp;_open_positions'!$E:$M, 9, FALSE),IF(NOT(ISERROR(VLOOKUP(trading_client_detail!$F1763,'asset_&amp;_open_positions'!$E:$M, 9, FALSE))),VLOOKUP(trading_client_detail!$F1763,'asset_&amp;_open_positions'!$E:$M, 9, FALSE),RIGHT(trading_client_detail!$F1763,LEN(trading_client_detail!$F1763)-1)))),"")</f>
        <v/>
      </c>
      <c r="B1763" t="str">
        <f>IF(AND(trading_client_detail!$A1763&lt;&gt;"",ROUND(trading_client_detail!$G1763,0)&lt;&gt;0),IF(OR(LEFT(trading_client_detail!$F1763,3)="USD",RIGHT(trading_client_detail!$F1763,3)="USD"),"",IF(NOT(ISERROR(VLOOKUP(trading_client_detail!$E1763,'asset_&amp;_open_positions'!$E:$M, 6, FALSE))),VLOOKUP(trading_client_detail!$E1763,'asset_&amp;_open_positions'!$E:$M, 6, FALSE),IF(NOT(ISERROR(VLOOKUP($A1763,'asset_&amp;_open_positions'!$E:$M, 6, FALSE))),VLOOKUP($A1763,'asset_&amp;_open_positions'!$E:$M, 6, FALSE),"ASSET"))),"")</f>
        <v/>
      </c>
      <c r="C1763" t="str">
        <f>IF(AND(trading_client_detail!$A1763&lt;&gt;"",ROUND(trading_client_detail!$G1763,0)&lt;&gt;0),IF(OR(LEFT(trading_client_detail!$F1763,3)="USD",RIGHT(trading_client_detail!$F1763,3)="USD"),"",IF(NOT(ISERROR(VLOOKUP(trading_client_detail!$E1763,'asset_&amp;_open_positions'!$E:$M, 6, FALSE))),VLOOKUP(trading_client_detail!$E1763,'asset_&amp;_open_positions'!$E:$M, 8, FALSE),IF(NOT(ISERROR(VLOOKUP($A1763,'asset_&amp;_open_positions'!$E:$M, 6, FALSE))),VLOOKUP($A1763,'asset_&amp;_open_positions'!$E:$M, 8, FALSE),1))),"")</f>
        <v/>
      </c>
      <c r="D1763" s="42" t="str">
        <f>IF(trading_client_detail!$A1763&lt;&gt;"",IF(OR(LEFT(trading_client_detail!$F1763,3)="USD",RIGHT(trading_client_detail!$F1763,3)="USD",LEFT(trading_client_detail!$F1763,3)="EUR",RIGHT(trading_client_detail!$F1763,3)="EUR"),"",trading_client_detail!$G1763),"")</f>
        <v/>
      </c>
    </row>
    <row r="1764" spans="1:4" x14ac:dyDescent="0.25">
      <c r="A1764" t="str">
        <f>IF(AND(trading_client_detail!$A1764&lt;&gt;"",ROUND(trading_client_detail!$G1764,0)&lt;&gt;0),IF(OR(LEFT(trading_client_detail!$F1764,3)="USD",RIGHT(trading_client_detail!$F1764,3)="USD",LEFT(trading_client_detail!$F1764,3)="EUR",RIGHT(trading_client_detail!$F1764,3)="EUR"),"",IF(NOT(ISERROR(VLOOKUP(trading_client_detail!$E1764,'asset_&amp;_open_positions'!$E:$M, 9, FALSE))),VLOOKUP(trading_client_detail!$E1764,'asset_&amp;_open_positions'!$E:$M, 9, FALSE),IF(NOT(ISERROR(VLOOKUP(trading_client_detail!$F1764,'asset_&amp;_open_positions'!$E:$M, 9, FALSE))),VLOOKUP(trading_client_detail!$F1764,'asset_&amp;_open_positions'!$E:$M, 9, FALSE),RIGHT(trading_client_detail!$F1764,LEN(trading_client_detail!$F1764)-1)))),"")</f>
        <v/>
      </c>
      <c r="B1764" t="str">
        <f>IF(AND(trading_client_detail!$A1764&lt;&gt;"",ROUND(trading_client_detail!$G1764,0)&lt;&gt;0),IF(OR(LEFT(trading_client_detail!$F1764,3)="USD",RIGHT(trading_client_detail!$F1764,3)="USD"),"",IF(NOT(ISERROR(VLOOKUP(trading_client_detail!$E1764,'asset_&amp;_open_positions'!$E:$M, 6, FALSE))),VLOOKUP(trading_client_detail!$E1764,'asset_&amp;_open_positions'!$E:$M, 6, FALSE),IF(NOT(ISERROR(VLOOKUP($A1764,'asset_&amp;_open_positions'!$E:$M, 6, FALSE))),VLOOKUP($A1764,'asset_&amp;_open_positions'!$E:$M, 6, FALSE),"ASSET"))),"")</f>
        <v/>
      </c>
      <c r="C1764" t="str">
        <f>IF(AND(trading_client_detail!$A1764&lt;&gt;"",ROUND(trading_client_detail!$G1764,0)&lt;&gt;0),IF(OR(LEFT(trading_client_detail!$F1764,3)="USD",RIGHT(trading_client_detail!$F1764,3)="USD"),"",IF(NOT(ISERROR(VLOOKUP(trading_client_detail!$E1764,'asset_&amp;_open_positions'!$E:$M, 6, FALSE))),VLOOKUP(trading_client_detail!$E1764,'asset_&amp;_open_positions'!$E:$M, 8, FALSE),IF(NOT(ISERROR(VLOOKUP($A1764,'asset_&amp;_open_positions'!$E:$M, 6, FALSE))),VLOOKUP($A1764,'asset_&amp;_open_positions'!$E:$M, 8, FALSE),1))),"")</f>
        <v/>
      </c>
      <c r="D1764" s="42" t="str">
        <f>IF(trading_client_detail!$A1764&lt;&gt;"",IF(OR(LEFT(trading_client_detail!$F1764,3)="USD",RIGHT(trading_client_detail!$F1764,3)="USD",LEFT(trading_client_detail!$F1764,3)="EUR",RIGHT(trading_client_detail!$F1764,3)="EUR"),"",trading_client_detail!$G1764),"")</f>
        <v/>
      </c>
    </row>
    <row r="1765" spans="1:4" x14ac:dyDescent="0.25">
      <c r="A1765" t="str">
        <f>IF(AND(trading_client_detail!$A1765&lt;&gt;"",ROUND(trading_client_detail!$G1765,0)&lt;&gt;0),IF(OR(LEFT(trading_client_detail!$F1765,3)="USD",RIGHT(trading_client_detail!$F1765,3)="USD",LEFT(trading_client_detail!$F1765,3)="EUR",RIGHT(trading_client_detail!$F1765,3)="EUR"),"",IF(NOT(ISERROR(VLOOKUP(trading_client_detail!$E1765,'asset_&amp;_open_positions'!$E:$M, 9, FALSE))),VLOOKUP(trading_client_detail!$E1765,'asset_&amp;_open_positions'!$E:$M, 9, FALSE),IF(NOT(ISERROR(VLOOKUP(trading_client_detail!$F1765,'asset_&amp;_open_positions'!$E:$M, 9, FALSE))),VLOOKUP(trading_client_detail!$F1765,'asset_&amp;_open_positions'!$E:$M, 9, FALSE),RIGHT(trading_client_detail!$F1765,LEN(trading_client_detail!$F1765)-1)))),"")</f>
        <v/>
      </c>
      <c r="B1765" t="str">
        <f>IF(AND(trading_client_detail!$A1765&lt;&gt;"",ROUND(trading_client_detail!$G1765,0)&lt;&gt;0),IF(OR(LEFT(trading_client_detail!$F1765,3)="USD",RIGHT(trading_client_detail!$F1765,3)="USD"),"",IF(NOT(ISERROR(VLOOKUP(trading_client_detail!$E1765,'asset_&amp;_open_positions'!$E:$M, 6, FALSE))),VLOOKUP(trading_client_detail!$E1765,'asset_&amp;_open_positions'!$E:$M, 6, FALSE),IF(NOT(ISERROR(VLOOKUP($A1765,'asset_&amp;_open_positions'!$E:$M, 6, FALSE))),VLOOKUP($A1765,'asset_&amp;_open_positions'!$E:$M, 6, FALSE),"ASSET"))),"")</f>
        <v/>
      </c>
      <c r="C1765" t="str">
        <f>IF(AND(trading_client_detail!$A1765&lt;&gt;"",ROUND(trading_client_detail!$G1765,0)&lt;&gt;0),IF(OR(LEFT(trading_client_detail!$F1765,3)="USD",RIGHT(trading_client_detail!$F1765,3)="USD"),"",IF(NOT(ISERROR(VLOOKUP(trading_client_detail!$E1765,'asset_&amp;_open_positions'!$E:$M, 6, FALSE))),VLOOKUP(trading_client_detail!$E1765,'asset_&amp;_open_positions'!$E:$M, 8, FALSE),IF(NOT(ISERROR(VLOOKUP($A1765,'asset_&amp;_open_positions'!$E:$M, 6, FALSE))),VLOOKUP($A1765,'asset_&amp;_open_positions'!$E:$M, 8, FALSE),1))),"")</f>
        <v/>
      </c>
      <c r="D1765" s="42" t="str">
        <f>IF(trading_client_detail!$A1765&lt;&gt;"",IF(OR(LEFT(trading_client_detail!$F1765,3)="USD",RIGHT(trading_client_detail!$F1765,3)="USD",LEFT(trading_client_detail!$F1765,3)="EUR",RIGHT(trading_client_detail!$F1765,3)="EUR"),"",trading_client_detail!$G1765),"")</f>
        <v/>
      </c>
    </row>
    <row r="1766" spans="1:4" x14ac:dyDescent="0.25">
      <c r="A1766" t="str">
        <f>IF(AND(trading_client_detail!$A1766&lt;&gt;"",ROUND(trading_client_detail!$G1766,0)&lt;&gt;0),IF(OR(LEFT(trading_client_detail!$F1766,3)="USD",RIGHT(trading_client_detail!$F1766,3)="USD",LEFT(trading_client_detail!$F1766,3)="EUR",RIGHT(trading_client_detail!$F1766,3)="EUR"),"",IF(NOT(ISERROR(VLOOKUP(trading_client_detail!$E1766,'asset_&amp;_open_positions'!$E:$M, 9, FALSE))),VLOOKUP(trading_client_detail!$E1766,'asset_&amp;_open_positions'!$E:$M, 9, FALSE),IF(NOT(ISERROR(VLOOKUP(trading_client_detail!$F1766,'asset_&amp;_open_positions'!$E:$M, 9, FALSE))),VLOOKUP(trading_client_detail!$F1766,'asset_&amp;_open_positions'!$E:$M, 9, FALSE),RIGHT(trading_client_detail!$F1766,LEN(trading_client_detail!$F1766)-1)))),"")</f>
        <v/>
      </c>
      <c r="B1766" t="str">
        <f>IF(AND(trading_client_detail!$A1766&lt;&gt;"",ROUND(trading_client_detail!$G1766,0)&lt;&gt;0),IF(OR(LEFT(trading_client_detail!$F1766,3)="USD",RIGHT(trading_client_detail!$F1766,3)="USD"),"",IF(NOT(ISERROR(VLOOKUP(trading_client_detail!$E1766,'asset_&amp;_open_positions'!$E:$M, 6, FALSE))),VLOOKUP(trading_client_detail!$E1766,'asset_&amp;_open_positions'!$E:$M, 6, FALSE),IF(NOT(ISERROR(VLOOKUP($A1766,'asset_&amp;_open_positions'!$E:$M, 6, FALSE))),VLOOKUP($A1766,'asset_&amp;_open_positions'!$E:$M, 6, FALSE),"ASSET"))),"")</f>
        <v/>
      </c>
      <c r="C1766" t="str">
        <f>IF(AND(trading_client_detail!$A1766&lt;&gt;"",ROUND(trading_client_detail!$G1766,0)&lt;&gt;0),IF(OR(LEFT(trading_client_detail!$F1766,3)="USD",RIGHT(trading_client_detail!$F1766,3)="USD"),"",IF(NOT(ISERROR(VLOOKUP(trading_client_detail!$E1766,'asset_&amp;_open_positions'!$E:$M, 6, FALSE))),VLOOKUP(trading_client_detail!$E1766,'asset_&amp;_open_positions'!$E:$M, 8, FALSE),IF(NOT(ISERROR(VLOOKUP($A1766,'asset_&amp;_open_positions'!$E:$M, 6, FALSE))),VLOOKUP($A1766,'asset_&amp;_open_positions'!$E:$M, 8, FALSE),1))),"")</f>
        <v/>
      </c>
      <c r="D1766" s="42" t="str">
        <f>IF(trading_client_detail!$A1766&lt;&gt;"",IF(OR(LEFT(trading_client_detail!$F1766,3)="USD",RIGHT(trading_client_detail!$F1766,3)="USD",LEFT(trading_client_detail!$F1766,3)="EUR",RIGHT(trading_client_detail!$F1766,3)="EUR"),"",trading_client_detail!$G1766),"")</f>
        <v/>
      </c>
    </row>
    <row r="1767" spans="1:4" x14ac:dyDescent="0.25">
      <c r="A1767" t="str">
        <f>IF(AND(trading_client_detail!$A1767&lt;&gt;"",ROUND(trading_client_detail!$G1767,0)&lt;&gt;0),IF(OR(LEFT(trading_client_detail!$F1767,3)="USD",RIGHT(trading_client_detail!$F1767,3)="USD",LEFT(trading_client_detail!$F1767,3)="EUR",RIGHT(trading_client_detail!$F1767,3)="EUR"),"",IF(NOT(ISERROR(VLOOKUP(trading_client_detail!$E1767,'asset_&amp;_open_positions'!$E:$M, 9, FALSE))),VLOOKUP(trading_client_detail!$E1767,'asset_&amp;_open_positions'!$E:$M, 9, FALSE),IF(NOT(ISERROR(VLOOKUP(trading_client_detail!$F1767,'asset_&amp;_open_positions'!$E:$M, 9, FALSE))),VLOOKUP(trading_client_detail!$F1767,'asset_&amp;_open_positions'!$E:$M, 9, FALSE),RIGHT(trading_client_detail!$F1767,LEN(trading_client_detail!$F1767)-1)))),"")</f>
        <v/>
      </c>
      <c r="B1767" t="str">
        <f>IF(AND(trading_client_detail!$A1767&lt;&gt;"",ROUND(trading_client_detail!$G1767,0)&lt;&gt;0),IF(OR(LEFT(trading_client_detail!$F1767,3)="USD",RIGHT(trading_client_detail!$F1767,3)="USD"),"",IF(NOT(ISERROR(VLOOKUP(trading_client_detail!$E1767,'asset_&amp;_open_positions'!$E:$M, 6, FALSE))),VLOOKUP(trading_client_detail!$E1767,'asset_&amp;_open_positions'!$E:$M, 6, FALSE),IF(NOT(ISERROR(VLOOKUP($A1767,'asset_&amp;_open_positions'!$E:$M, 6, FALSE))),VLOOKUP($A1767,'asset_&amp;_open_positions'!$E:$M, 6, FALSE),"ASSET"))),"")</f>
        <v/>
      </c>
      <c r="C1767" t="str">
        <f>IF(AND(trading_client_detail!$A1767&lt;&gt;"",ROUND(trading_client_detail!$G1767,0)&lt;&gt;0),IF(OR(LEFT(trading_client_detail!$F1767,3)="USD",RIGHT(trading_client_detail!$F1767,3)="USD"),"",IF(NOT(ISERROR(VLOOKUP(trading_client_detail!$E1767,'asset_&amp;_open_positions'!$E:$M, 6, FALSE))),VLOOKUP(trading_client_detail!$E1767,'asset_&amp;_open_positions'!$E:$M, 8, FALSE),IF(NOT(ISERROR(VLOOKUP($A1767,'asset_&amp;_open_positions'!$E:$M, 6, FALSE))),VLOOKUP($A1767,'asset_&amp;_open_positions'!$E:$M, 8, FALSE),1))),"")</f>
        <v/>
      </c>
      <c r="D1767" s="42" t="str">
        <f>IF(trading_client_detail!$A1767&lt;&gt;"",IF(OR(LEFT(trading_client_detail!$F1767,3)="USD",RIGHT(trading_client_detail!$F1767,3)="USD",LEFT(trading_client_detail!$F1767,3)="EUR",RIGHT(trading_client_detail!$F1767,3)="EUR"),"",trading_client_detail!$G1767),"")</f>
        <v/>
      </c>
    </row>
    <row r="1768" spans="1:4" x14ac:dyDescent="0.25">
      <c r="A1768" t="str">
        <f>IF(AND(trading_client_detail!$A1768&lt;&gt;"",ROUND(trading_client_detail!$G1768,0)&lt;&gt;0),IF(OR(LEFT(trading_client_detail!$F1768,3)="USD",RIGHT(trading_client_detail!$F1768,3)="USD",LEFT(trading_client_detail!$F1768,3)="EUR",RIGHT(trading_client_detail!$F1768,3)="EUR"),"",IF(NOT(ISERROR(VLOOKUP(trading_client_detail!$E1768,'asset_&amp;_open_positions'!$E:$M, 9, FALSE))),VLOOKUP(trading_client_detail!$E1768,'asset_&amp;_open_positions'!$E:$M, 9, FALSE),IF(NOT(ISERROR(VLOOKUP(trading_client_detail!$F1768,'asset_&amp;_open_positions'!$E:$M, 9, FALSE))),VLOOKUP(trading_client_detail!$F1768,'asset_&amp;_open_positions'!$E:$M, 9, FALSE),RIGHT(trading_client_detail!$F1768,LEN(trading_client_detail!$F1768)-1)))),"")</f>
        <v/>
      </c>
      <c r="B1768" t="str">
        <f>IF(AND(trading_client_detail!$A1768&lt;&gt;"",ROUND(trading_client_detail!$G1768,0)&lt;&gt;0),IF(OR(LEFT(trading_client_detail!$F1768,3)="USD",RIGHT(trading_client_detail!$F1768,3)="USD"),"",IF(NOT(ISERROR(VLOOKUP(trading_client_detail!$E1768,'asset_&amp;_open_positions'!$E:$M, 6, FALSE))),VLOOKUP(trading_client_detail!$E1768,'asset_&amp;_open_positions'!$E:$M, 6, FALSE),IF(NOT(ISERROR(VLOOKUP($A1768,'asset_&amp;_open_positions'!$E:$M, 6, FALSE))),VLOOKUP($A1768,'asset_&amp;_open_positions'!$E:$M, 6, FALSE),"ASSET"))),"")</f>
        <v/>
      </c>
      <c r="C1768" t="str">
        <f>IF(AND(trading_client_detail!$A1768&lt;&gt;"",ROUND(trading_client_detail!$G1768,0)&lt;&gt;0),IF(OR(LEFT(trading_client_detail!$F1768,3)="USD",RIGHT(trading_client_detail!$F1768,3)="USD"),"",IF(NOT(ISERROR(VLOOKUP(trading_client_detail!$E1768,'asset_&amp;_open_positions'!$E:$M, 6, FALSE))),VLOOKUP(trading_client_detail!$E1768,'asset_&amp;_open_positions'!$E:$M, 8, FALSE),IF(NOT(ISERROR(VLOOKUP($A1768,'asset_&amp;_open_positions'!$E:$M, 6, FALSE))),VLOOKUP($A1768,'asset_&amp;_open_positions'!$E:$M, 8, FALSE),1))),"")</f>
        <v/>
      </c>
      <c r="D1768" s="42" t="str">
        <f>IF(trading_client_detail!$A1768&lt;&gt;"",IF(OR(LEFT(trading_client_detail!$F1768,3)="USD",RIGHT(trading_client_detail!$F1768,3)="USD",LEFT(trading_client_detail!$F1768,3)="EUR",RIGHT(trading_client_detail!$F1768,3)="EUR"),"",trading_client_detail!$G1768),"")</f>
        <v/>
      </c>
    </row>
    <row r="1769" spans="1:4" x14ac:dyDescent="0.25">
      <c r="A1769" t="str">
        <f>IF(AND(trading_client_detail!$A1769&lt;&gt;"",ROUND(trading_client_detail!$G1769,0)&lt;&gt;0),IF(OR(LEFT(trading_client_detail!$F1769,3)="USD",RIGHT(trading_client_detail!$F1769,3)="USD",LEFT(trading_client_detail!$F1769,3)="EUR",RIGHT(trading_client_detail!$F1769,3)="EUR"),"",IF(NOT(ISERROR(VLOOKUP(trading_client_detail!$E1769,'asset_&amp;_open_positions'!$E:$M, 9, FALSE))),VLOOKUP(trading_client_detail!$E1769,'asset_&amp;_open_positions'!$E:$M, 9, FALSE),IF(NOT(ISERROR(VLOOKUP(trading_client_detail!$F1769,'asset_&amp;_open_positions'!$E:$M, 9, FALSE))),VLOOKUP(trading_client_detail!$F1769,'asset_&amp;_open_positions'!$E:$M, 9, FALSE),RIGHT(trading_client_detail!$F1769,LEN(trading_client_detail!$F1769)-1)))),"")</f>
        <v/>
      </c>
      <c r="B1769" t="str">
        <f>IF(AND(trading_client_detail!$A1769&lt;&gt;"",ROUND(trading_client_detail!$G1769,0)&lt;&gt;0),IF(OR(LEFT(trading_client_detail!$F1769,3)="USD",RIGHT(trading_client_detail!$F1769,3)="USD"),"",IF(NOT(ISERROR(VLOOKUP(trading_client_detail!$E1769,'asset_&amp;_open_positions'!$E:$M, 6, FALSE))),VLOOKUP(trading_client_detail!$E1769,'asset_&amp;_open_positions'!$E:$M, 6, FALSE),IF(NOT(ISERROR(VLOOKUP($A1769,'asset_&amp;_open_positions'!$E:$M, 6, FALSE))),VLOOKUP($A1769,'asset_&amp;_open_positions'!$E:$M, 6, FALSE),"ASSET"))),"")</f>
        <v/>
      </c>
      <c r="C1769" t="str">
        <f>IF(AND(trading_client_detail!$A1769&lt;&gt;"",ROUND(trading_client_detail!$G1769,0)&lt;&gt;0),IF(OR(LEFT(trading_client_detail!$F1769,3)="USD",RIGHT(trading_client_detail!$F1769,3)="USD"),"",IF(NOT(ISERROR(VLOOKUP(trading_client_detail!$E1769,'asset_&amp;_open_positions'!$E:$M, 6, FALSE))),VLOOKUP(trading_client_detail!$E1769,'asset_&amp;_open_positions'!$E:$M, 8, FALSE),IF(NOT(ISERROR(VLOOKUP($A1769,'asset_&amp;_open_positions'!$E:$M, 6, FALSE))),VLOOKUP($A1769,'asset_&amp;_open_positions'!$E:$M, 8, FALSE),1))),"")</f>
        <v/>
      </c>
      <c r="D1769" s="42" t="str">
        <f>IF(trading_client_detail!$A1769&lt;&gt;"",IF(OR(LEFT(trading_client_detail!$F1769,3)="USD",RIGHT(trading_client_detail!$F1769,3)="USD",LEFT(trading_client_detail!$F1769,3)="EUR",RIGHT(trading_client_detail!$F1769,3)="EUR"),"",trading_client_detail!$G1769),"")</f>
        <v/>
      </c>
    </row>
    <row r="1770" spans="1:4" x14ac:dyDescent="0.25">
      <c r="A1770" t="str">
        <f>IF(AND(trading_client_detail!$A1770&lt;&gt;"",ROUND(trading_client_detail!$G1770,0)&lt;&gt;0),IF(OR(LEFT(trading_client_detail!$F1770,3)="USD",RIGHT(trading_client_detail!$F1770,3)="USD",LEFT(trading_client_detail!$F1770,3)="EUR",RIGHT(trading_client_detail!$F1770,3)="EUR"),"",IF(NOT(ISERROR(VLOOKUP(trading_client_detail!$E1770,'asset_&amp;_open_positions'!$E:$M, 9, FALSE))),VLOOKUP(trading_client_detail!$E1770,'asset_&amp;_open_positions'!$E:$M, 9, FALSE),IF(NOT(ISERROR(VLOOKUP(trading_client_detail!$F1770,'asset_&amp;_open_positions'!$E:$M, 9, FALSE))),VLOOKUP(trading_client_detail!$F1770,'asset_&amp;_open_positions'!$E:$M, 9, FALSE),RIGHT(trading_client_detail!$F1770,LEN(trading_client_detail!$F1770)-1)))),"")</f>
        <v/>
      </c>
      <c r="B1770" t="str">
        <f>IF(AND(trading_client_detail!$A1770&lt;&gt;"",ROUND(trading_client_detail!$G1770,0)&lt;&gt;0),IF(OR(LEFT(trading_client_detail!$F1770,3)="USD",RIGHT(trading_client_detail!$F1770,3)="USD"),"",IF(NOT(ISERROR(VLOOKUP(trading_client_detail!$E1770,'asset_&amp;_open_positions'!$E:$M, 6, FALSE))),VLOOKUP(trading_client_detail!$E1770,'asset_&amp;_open_positions'!$E:$M, 6, FALSE),IF(NOT(ISERROR(VLOOKUP($A1770,'asset_&amp;_open_positions'!$E:$M, 6, FALSE))),VLOOKUP($A1770,'asset_&amp;_open_positions'!$E:$M, 6, FALSE),"ASSET"))),"")</f>
        <v/>
      </c>
      <c r="C1770" t="str">
        <f>IF(AND(trading_client_detail!$A1770&lt;&gt;"",ROUND(trading_client_detail!$G1770,0)&lt;&gt;0),IF(OR(LEFT(trading_client_detail!$F1770,3)="USD",RIGHT(trading_client_detail!$F1770,3)="USD"),"",IF(NOT(ISERROR(VLOOKUP(trading_client_detail!$E1770,'asset_&amp;_open_positions'!$E:$M, 6, FALSE))),VLOOKUP(trading_client_detail!$E1770,'asset_&amp;_open_positions'!$E:$M, 8, FALSE),IF(NOT(ISERROR(VLOOKUP($A1770,'asset_&amp;_open_positions'!$E:$M, 6, FALSE))),VLOOKUP($A1770,'asset_&amp;_open_positions'!$E:$M, 8, FALSE),1))),"")</f>
        <v/>
      </c>
      <c r="D1770" s="42" t="str">
        <f>IF(trading_client_detail!$A1770&lt;&gt;"",IF(OR(LEFT(trading_client_detail!$F1770,3)="USD",RIGHT(trading_client_detail!$F1770,3)="USD",LEFT(trading_client_detail!$F1770,3)="EUR",RIGHT(trading_client_detail!$F1770,3)="EUR"),"",trading_client_detail!$G1770),"")</f>
        <v/>
      </c>
    </row>
    <row r="1771" spans="1:4" x14ac:dyDescent="0.25">
      <c r="A1771" t="str">
        <f>IF(AND(trading_client_detail!$A1771&lt;&gt;"",ROUND(trading_client_detail!$G1771,0)&lt;&gt;0),IF(OR(LEFT(trading_client_detail!$F1771,3)="USD",RIGHT(trading_client_detail!$F1771,3)="USD",LEFT(trading_client_detail!$F1771,3)="EUR",RIGHT(trading_client_detail!$F1771,3)="EUR"),"",IF(NOT(ISERROR(VLOOKUP(trading_client_detail!$E1771,'asset_&amp;_open_positions'!$E:$M, 9, FALSE))),VLOOKUP(trading_client_detail!$E1771,'asset_&amp;_open_positions'!$E:$M, 9, FALSE),IF(NOT(ISERROR(VLOOKUP(trading_client_detail!$F1771,'asset_&amp;_open_positions'!$E:$M, 9, FALSE))),VLOOKUP(trading_client_detail!$F1771,'asset_&amp;_open_positions'!$E:$M, 9, FALSE),RIGHT(trading_client_detail!$F1771,LEN(trading_client_detail!$F1771)-1)))),"")</f>
        <v/>
      </c>
      <c r="B1771" t="str">
        <f>IF(AND(trading_client_detail!$A1771&lt;&gt;"",ROUND(trading_client_detail!$G1771,0)&lt;&gt;0),IF(OR(LEFT(trading_client_detail!$F1771,3)="USD",RIGHT(trading_client_detail!$F1771,3)="USD"),"",IF(NOT(ISERROR(VLOOKUP(trading_client_detail!$E1771,'asset_&amp;_open_positions'!$E:$M, 6, FALSE))),VLOOKUP(trading_client_detail!$E1771,'asset_&amp;_open_positions'!$E:$M, 6, FALSE),IF(NOT(ISERROR(VLOOKUP($A1771,'asset_&amp;_open_positions'!$E:$M, 6, FALSE))),VLOOKUP($A1771,'asset_&amp;_open_positions'!$E:$M, 6, FALSE),"ASSET"))),"")</f>
        <v/>
      </c>
      <c r="C1771" t="str">
        <f>IF(AND(trading_client_detail!$A1771&lt;&gt;"",ROUND(trading_client_detail!$G1771,0)&lt;&gt;0),IF(OR(LEFT(trading_client_detail!$F1771,3)="USD",RIGHT(trading_client_detail!$F1771,3)="USD"),"",IF(NOT(ISERROR(VLOOKUP(trading_client_detail!$E1771,'asset_&amp;_open_positions'!$E:$M, 6, FALSE))),VLOOKUP(trading_client_detail!$E1771,'asset_&amp;_open_positions'!$E:$M, 8, FALSE),IF(NOT(ISERROR(VLOOKUP($A1771,'asset_&amp;_open_positions'!$E:$M, 6, FALSE))),VLOOKUP($A1771,'asset_&amp;_open_positions'!$E:$M, 8, FALSE),1))),"")</f>
        <v/>
      </c>
      <c r="D1771" s="42" t="str">
        <f>IF(trading_client_detail!$A1771&lt;&gt;"",IF(OR(LEFT(trading_client_detail!$F1771,3)="USD",RIGHT(trading_client_detail!$F1771,3)="USD",LEFT(trading_client_detail!$F1771,3)="EUR",RIGHT(trading_client_detail!$F1771,3)="EUR"),"",trading_client_detail!$G1771),"")</f>
        <v/>
      </c>
    </row>
    <row r="1772" spans="1:4" x14ac:dyDescent="0.25">
      <c r="A1772" t="str">
        <f>IF(AND(trading_client_detail!$A1772&lt;&gt;"",ROUND(trading_client_detail!$G1772,0)&lt;&gt;0),IF(OR(LEFT(trading_client_detail!$F1772,3)="USD",RIGHT(trading_client_detail!$F1772,3)="USD",LEFT(trading_client_detail!$F1772,3)="EUR",RIGHT(trading_client_detail!$F1772,3)="EUR"),"",IF(NOT(ISERROR(VLOOKUP(trading_client_detail!$E1772,'asset_&amp;_open_positions'!$E:$M, 9, FALSE))),VLOOKUP(trading_client_detail!$E1772,'asset_&amp;_open_positions'!$E:$M, 9, FALSE),IF(NOT(ISERROR(VLOOKUP(trading_client_detail!$F1772,'asset_&amp;_open_positions'!$E:$M, 9, FALSE))),VLOOKUP(trading_client_detail!$F1772,'asset_&amp;_open_positions'!$E:$M, 9, FALSE),RIGHT(trading_client_detail!$F1772,LEN(trading_client_detail!$F1772)-1)))),"")</f>
        <v/>
      </c>
      <c r="B1772" t="str">
        <f>IF(AND(trading_client_detail!$A1772&lt;&gt;"",ROUND(trading_client_detail!$G1772,0)&lt;&gt;0),IF(OR(LEFT(trading_client_detail!$F1772,3)="USD",RIGHT(trading_client_detail!$F1772,3)="USD"),"",IF(NOT(ISERROR(VLOOKUP(trading_client_detail!$E1772,'asset_&amp;_open_positions'!$E:$M, 6, FALSE))),VLOOKUP(trading_client_detail!$E1772,'asset_&amp;_open_positions'!$E:$M, 6, FALSE),IF(NOT(ISERROR(VLOOKUP($A1772,'asset_&amp;_open_positions'!$E:$M, 6, FALSE))),VLOOKUP($A1772,'asset_&amp;_open_positions'!$E:$M, 6, FALSE),"ASSET"))),"")</f>
        <v/>
      </c>
      <c r="C1772" t="str">
        <f>IF(AND(trading_client_detail!$A1772&lt;&gt;"",ROUND(trading_client_detail!$G1772,0)&lt;&gt;0),IF(OR(LEFT(trading_client_detail!$F1772,3)="USD",RIGHT(trading_client_detail!$F1772,3)="USD"),"",IF(NOT(ISERROR(VLOOKUP(trading_client_detail!$E1772,'asset_&amp;_open_positions'!$E:$M, 6, FALSE))),VLOOKUP(trading_client_detail!$E1772,'asset_&amp;_open_positions'!$E:$M, 8, FALSE),IF(NOT(ISERROR(VLOOKUP($A1772,'asset_&amp;_open_positions'!$E:$M, 6, FALSE))),VLOOKUP($A1772,'asset_&amp;_open_positions'!$E:$M, 8, FALSE),1))),"")</f>
        <v/>
      </c>
      <c r="D1772" s="42" t="str">
        <f>IF(trading_client_detail!$A1772&lt;&gt;"",IF(OR(LEFT(trading_client_detail!$F1772,3)="USD",RIGHT(trading_client_detail!$F1772,3)="USD",LEFT(trading_client_detail!$F1772,3)="EUR",RIGHT(trading_client_detail!$F1772,3)="EUR"),"",trading_client_detail!$G1772),"")</f>
        <v/>
      </c>
    </row>
    <row r="1773" spans="1:4" x14ac:dyDescent="0.25">
      <c r="A1773" t="str">
        <f>IF(AND(trading_client_detail!$A1773&lt;&gt;"",ROUND(trading_client_detail!$G1773,0)&lt;&gt;0),IF(OR(LEFT(trading_client_detail!$F1773,3)="USD",RIGHT(trading_client_detail!$F1773,3)="USD",LEFT(trading_client_detail!$F1773,3)="EUR",RIGHT(trading_client_detail!$F1773,3)="EUR"),"",IF(NOT(ISERROR(VLOOKUP(trading_client_detail!$E1773,'asset_&amp;_open_positions'!$E:$M, 9, FALSE))),VLOOKUP(trading_client_detail!$E1773,'asset_&amp;_open_positions'!$E:$M, 9, FALSE),IF(NOT(ISERROR(VLOOKUP(trading_client_detail!$F1773,'asset_&amp;_open_positions'!$E:$M, 9, FALSE))),VLOOKUP(trading_client_detail!$F1773,'asset_&amp;_open_positions'!$E:$M, 9, FALSE),RIGHT(trading_client_detail!$F1773,LEN(trading_client_detail!$F1773)-1)))),"")</f>
        <v/>
      </c>
      <c r="B1773" t="str">
        <f>IF(AND(trading_client_detail!$A1773&lt;&gt;"",ROUND(trading_client_detail!$G1773,0)&lt;&gt;0),IF(OR(LEFT(trading_client_detail!$F1773,3)="USD",RIGHT(trading_client_detail!$F1773,3)="USD"),"",IF(NOT(ISERROR(VLOOKUP(trading_client_detail!$E1773,'asset_&amp;_open_positions'!$E:$M, 6, FALSE))),VLOOKUP(trading_client_detail!$E1773,'asset_&amp;_open_positions'!$E:$M, 6, FALSE),IF(NOT(ISERROR(VLOOKUP($A1773,'asset_&amp;_open_positions'!$E:$M, 6, FALSE))),VLOOKUP($A1773,'asset_&amp;_open_positions'!$E:$M, 6, FALSE),"ASSET"))),"")</f>
        <v/>
      </c>
      <c r="C1773" t="str">
        <f>IF(AND(trading_client_detail!$A1773&lt;&gt;"",ROUND(trading_client_detail!$G1773,0)&lt;&gt;0),IF(OR(LEFT(trading_client_detail!$F1773,3)="USD",RIGHT(trading_client_detail!$F1773,3)="USD"),"",IF(NOT(ISERROR(VLOOKUP(trading_client_detail!$E1773,'asset_&amp;_open_positions'!$E:$M, 6, FALSE))),VLOOKUP(trading_client_detail!$E1773,'asset_&amp;_open_positions'!$E:$M, 8, FALSE),IF(NOT(ISERROR(VLOOKUP($A1773,'asset_&amp;_open_positions'!$E:$M, 6, FALSE))),VLOOKUP($A1773,'asset_&amp;_open_positions'!$E:$M, 8, FALSE),1))),"")</f>
        <v/>
      </c>
      <c r="D1773" s="42" t="str">
        <f>IF(trading_client_detail!$A1773&lt;&gt;"",IF(OR(LEFT(trading_client_detail!$F1773,3)="USD",RIGHT(trading_client_detail!$F1773,3)="USD",LEFT(trading_client_detail!$F1773,3)="EUR",RIGHT(trading_client_detail!$F1773,3)="EUR"),"",trading_client_detail!$G1773),"")</f>
        <v/>
      </c>
    </row>
    <row r="1774" spans="1:4" x14ac:dyDescent="0.25">
      <c r="A1774" t="str">
        <f>IF(AND(trading_client_detail!$A1774&lt;&gt;"",ROUND(trading_client_detail!$G1774,0)&lt;&gt;0),IF(OR(LEFT(trading_client_detail!$F1774,3)="USD",RIGHT(trading_client_detail!$F1774,3)="USD",LEFT(trading_client_detail!$F1774,3)="EUR",RIGHT(trading_client_detail!$F1774,3)="EUR"),"",IF(NOT(ISERROR(VLOOKUP(trading_client_detail!$E1774,'asset_&amp;_open_positions'!$E:$M, 9, FALSE))),VLOOKUP(trading_client_detail!$E1774,'asset_&amp;_open_positions'!$E:$M, 9, FALSE),IF(NOT(ISERROR(VLOOKUP(trading_client_detail!$F1774,'asset_&amp;_open_positions'!$E:$M, 9, FALSE))),VLOOKUP(trading_client_detail!$F1774,'asset_&amp;_open_positions'!$E:$M, 9, FALSE),RIGHT(trading_client_detail!$F1774,LEN(trading_client_detail!$F1774)-1)))),"")</f>
        <v/>
      </c>
      <c r="B1774" t="str">
        <f>IF(AND(trading_client_detail!$A1774&lt;&gt;"",ROUND(trading_client_detail!$G1774,0)&lt;&gt;0),IF(OR(LEFT(trading_client_detail!$F1774,3)="USD",RIGHT(trading_client_detail!$F1774,3)="USD"),"",IF(NOT(ISERROR(VLOOKUP(trading_client_detail!$E1774,'asset_&amp;_open_positions'!$E:$M, 6, FALSE))),VLOOKUP(trading_client_detail!$E1774,'asset_&amp;_open_positions'!$E:$M, 6, FALSE),IF(NOT(ISERROR(VLOOKUP($A1774,'asset_&amp;_open_positions'!$E:$M, 6, FALSE))),VLOOKUP($A1774,'asset_&amp;_open_positions'!$E:$M, 6, FALSE),"ASSET"))),"")</f>
        <v/>
      </c>
      <c r="C1774" t="str">
        <f>IF(AND(trading_client_detail!$A1774&lt;&gt;"",ROUND(trading_client_detail!$G1774,0)&lt;&gt;0),IF(OR(LEFT(trading_client_detail!$F1774,3)="USD",RIGHT(trading_client_detail!$F1774,3)="USD"),"",IF(NOT(ISERROR(VLOOKUP(trading_client_detail!$E1774,'asset_&amp;_open_positions'!$E:$M, 6, FALSE))),VLOOKUP(trading_client_detail!$E1774,'asset_&amp;_open_positions'!$E:$M, 8, FALSE),IF(NOT(ISERROR(VLOOKUP($A1774,'asset_&amp;_open_positions'!$E:$M, 6, FALSE))),VLOOKUP($A1774,'asset_&amp;_open_positions'!$E:$M, 8, FALSE),1))),"")</f>
        <v/>
      </c>
      <c r="D1774" s="42" t="str">
        <f>IF(trading_client_detail!$A1774&lt;&gt;"",IF(OR(LEFT(trading_client_detail!$F1774,3)="USD",RIGHT(trading_client_detail!$F1774,3)="USD",LEFT(trading_client_detail!$F1774,3)="EUR",RIGHT(trading_client_detail!$F1774,3)="EUR"),"",trading_client_detail!$G1774),"")</f>
        <v/>
      </c>
    </row>
    <row r="1775" spans="1:4" x14ac:dyDescent="0.25">
      <c r="A1775" t="str">
        <f>IF(AND(trading_client_detail!$A1775&lt;&gt;"",ROUND(trading_client_detail!$G1775,0)&lt;&gt;0),IF(OR(LEFT(trading_client_detail!$F1775,3)="USD",RIGHT(trading_client_detail!$F1775,3)="USD",LEFT(trading_client_detail!$F1775,3)="EUR",RIGHT(trading_client_detail!$F1775,3)="EUR"),"",IF(NOT(ISERROR(VLOOKUP(trading_client_detail!$E1775,'asset_&amp;_open_positions'!$E:$M, 9, FALSE))),VLOOKUP(trading_client_detail!$E1775,'asset_&amp;_open_positions'!$E:$M, 9, FALSE),IF(NOT(ISERROR(VLOOKUP(trading_client_detail!$F1775,'asset_&amp;_open_positions'!$E:$M, 9, FALSE))),VLOOKUP(trading_client_detail!$F1775,'asset_&amp;_open_positions'!$E:$M, 9, FALSE),RIGHT(trading_client_detail!$F1775,LEN(trading_client_detail!$F1775)-1)))),"")</f>
        <v/>
      </c>
      <c r="B1775" t="str">
        <f>IF(AND(trading_client_detail!$A1775&lt;&gt;"",ROUND(trading_client_detail!$G1775,0)&lt;&gt;0),IF(OR(LEFT(trading_client_detail!$F1775,3)="USD",RIGHT(trading_client_detail!$F1775,3)="USD"),"",IF(NOT(ISERROR(VLOOKUP(trading_client_detail!$E1775,'asset_&amp;_open_positions'!$E:$M, 6, FALSE))),VLOOKUP(trading_client_detail!$E1775,'asset_&amp;_open_positions'!$E:$M, 6, FALSE),IF(NOT(ISERROR(VLOOKUP($A1775,'asset_&amp;_open_positions'!$E:$M, 6, FALSE))),VLOOKUP($A1775,'asset_&amp;_open_positions'!$E:$M, 6, FALSE),"ASSET"))),"")</f>
        <v/>
      </c>
      <c r="C1775" t="str">
        <f>IF(AND(trading_client_detail!$A1775&lt;&gt;"",ROUND(trading_client_detail!$G1775,0)&lt;&gt;0),IF(OR(LEFT(trading_client_detail!$F1775,3)="USD",RIGHT(trading_client_detail!$F1775,3)="USD"),"",IF(NOT(ISERROR(VLOOKUP(trading_client_detail!$E1775,'asset_&amp;_open_positions'!$E:$M, 6, FALSE))),VLOOKUP(trading_client_detail!$E1775,'asset_&amp;_open_positions'!$E:$M, 8, FALSE),IF(NOT(ISERROR(VLOOKUP($A1775,'asset_&amp;_open_positions'!$E:$M, 6, FALSE))),VLOOKUP($A1775,'asset_&amp;_open_positions'!$E:$M, 8, FALSE),1))),"")</f>
        <v/>
      </c>
      <c r="D1775" s="42" t="str">
        <f>IF(trading_client_detail!$A1775&lt;&gt;"",IF(OR(LEFT(trading_client_detail!$F1775,3)="USD",RIGHT(trading_client_detail!$F1775,3)="USD",LEFT(trading_client_detail!$F1775,3)="EUR",RIGHT(trading_client_detail!$F1775,3)="EUR"),"",trading_client_detail!$G1775),"")</f>
        <v/>
      </c>
    </row>
    <row r="1776" spans="1:4" x14ac:dyDescent="0.25">
      <c r="A1776" t="str">
        <f>IF(AND(trading_client_detail!$A1776&lt;&gt;"",ROUND(trading_client_detail!$G1776,0)&lt;&gt;0),IF(OR(LEFT(trading_client_detail!$F1776,3)="USD",RIGHT(trading_client_detail!$F1776,3)="USD",LEFT(trading_client_detail!$F1776,3)="EUR",RIGHT(trading_client_detail!$F1776,3)="EUR"),"",IF(NOT(ISERROR(VLOOKUP(trading_client_detail!$E1776,'asset_&amp;_open_positions'!$E:$M, 9, FALSE))),VLOOKUP(trading_client_detail!$E1776,'asset_&amp;_open_positions'!$E:$M, 9, FALSE),IF(NOT(ISERROR(VLOOKUP(trading_client_detail!$F1776,'asset_&amp;_open_positions'!$E:$M, 9, FALSE))),VLOOKUP(trading_client_detail!$F1776,'asset_&amp;_open_positions'!$E:$M, 9, FALSE),RIGHT(trading_client_detail!$F1776,LEN(trading_client_detail!$F1776)-1)))),"")</f>
        <v/>
      </c>
      <c r="B1776" t="str">
        <f>IF(AND(trading_client_detail!$A1776&lt;&gt;"",ROUND(trading_client_detail!$G1776,0)&lt;&gt;0),IF(OR(LEFT(trading_client_detail!$F1776,3)="USD",RIGHT(trading_client_detail!$F1776,3)="USD"),"",IF(NOT(ISERROR(VLOOKUP(trading_client_detail!$E1776,'asset_&amp;_open_positions'!$E:$M, 6, FALSE))),VLOOKUP(trading_client_detail!$E1776,'asset_&amp;_open_positions'!$E:$M, 6, FALSE),IF(NOT(ISERROR(VLOOKUP($A1776,'asset_&amp;_open_positions'!$E:$M, 6, FALSE))),VLOOKUP($A1776,'asset_&amp;_open_positions'!$E:$M, 6, FALSE),"ASSET"))),"")</f>
        <v/>
      </c>
      <c r="C1776" t="str">
        <f>IF(AND(trading_client_detail!$A1776&lt;&gt;"",ROUND(trading_client_detail!$G1776,0)&lt;&gt;0),IF(OR(LEFT(trading_client_detail!$F1776,3)="USD",RIGHT(trading_client_detail!$F1776,3)="USD"),"",IF(NOT(ISERROR(VLOOKUP(trading_client_detail!$E1776,'asset_&amp;_open_positions'!$E:$M, 6, FALSE))),VLOOKUP(trading_client_detail!$E1776,'asset_&amp;_open_positions'!$E:$M, 8, FALSE),IF(NOT(ISERROR(VLOOKUP($A1776,'asset_&amp;_open_positions'!$E:$M, 6, FALSE))),VLOOKUP($A1776,'asset_&amp;_open_positions'!$E:$M, 8, FALSE),1))),"")</f>
        <v/>
      </c>
      <c r="D1776" s="42" t="str">
        <f>IF(trading_client_detail!$A1776&lt;&gt;"",IF(OR(LEFT(trading_client_detail!$F1776,3)="USD",RIGHT(trading_client_detail!$F1776,3)="USD",LEFT(trading_client_detail!$F1776,3)="EUR",RIGHT(trading_client_detail!$F1776,3)="EUR"),"",trading_client_detail!$G1776),"")</f>
        <v/>
      </c>
    </row>
    <row r="1777" spans="1:4" x14ac:dyDescent="0.25">
      <c r="A1777" t="str">
        <f>IF(AND(trading_client_detail!$A1777&lt;&gt;"",ROUND(trading_client_detail!$G1777,0)&lt;&gt;0),IF(OR(LEFT(trading_client_detail!$F1777,3)="USD",RIGHT(trading_client_detail!$F1777,3)="USD",LEFT(trading_client_detail!$F1777,3)="EUR",RIGHT(trading_client_detail!$F1777,3)="EUR"),"",IF(NOT(ISERROR(VLOOKUP(trading_client_detail!$E1777,'asset_&amp;_open_positions'!$E:$M, 9, FALSE))),VLOOKUP(trading_client_detail!$E1777,'asset_&amp;_open_positions'!$E:$M, 9, FALSE),IF(NOT(ISERROR(VLOOKUP(trading_client_detail!$F1777,'asset_&amp;_open_positions'!$E:$M, 9, FALSE))),VLOOKUP(trading_client_detail!$F1777,'asset_&amp;_open_positions'!$E:$M, 9, FALSE),RIGHT(trading_client_detail!$F1777,LEN(trading_client_detail!$F1777)-1)))),"")</f>
        <v/>
      </c>
      <c r="B1777" t="str">
        <f>IF(AND(trading_client_detail!$A1777&lt;&gt;"",ROUND(trading_client_detail!$G1777,0)&lt;&gt;0),IF(OR(LEFT(trading_client_detail!$F1777,3)="USD",RIGHT(trading_client_detail!$F1777,3)="USD"),"",IF(NOT(ISERROR(VLOOKUP(trading_client_detail!$E1777,'asset_&amp;_open_positions'!$E:$M, 6, FALSE))),VLOOKUP(trading_client_detail!$E1777,'asset_&amp;_open_positions'!$E:$M, 6, FALSE),IF(NOT(ISERROR(VLOOKUP($A1777,'asset_&amp;_open_positions'!$E:$M, 6, FALSE))),VLOOKUP($A1777,'asset_&amp;_open_positions'!$E:$M, 6, FALSE),"ASSET"))),"")</f>
        <v/>
      </c>
      <c r="C1777" t="str">
        <f>IF(AND(trading_client_detail!$A1777&lt;&gt;"",ROUND(trading_client_detail!$G1777,0)&lt;&gt;0),IF(OR(LEFT(trading_client_detail!$F1777,3)="USD",RIGHT(trading_client_detail!$F1777,3)="USD"),"",IF(NOT(ISERROR(VLOOKUP(trading_client_detail!$E1777,'asset_&amp;_open_positions'!$E:$M, 6, FALSE))),VLOOKUP(trading_client_detail!$E1777,'asset_&amp;_open_positions'!$E:$M, 8, FALSE),IF(NOT(ISERROR(VLOOKUP($A1777,'asset_&amp;_open_positions'!$E:$M, 6, FALSE))),VLOOKUP($A1777,'asset_&amp;_open_positions'!$E:$M, 8, FALSE),1))),"")</f>
        <v/>
      </c>
      <c r="D1777" s="42" t="str">
        <f>IF(trading_client_detail!$A1777&lt;&gt;"",IF(OR(LEFT(trading_client_detail!$F1777,3)="USD",RIGHT(trading_client_detail!$F1777,3)="USD",LEFT(trading_client_detail!$F1777,3)="EUR",RIGHT(trading_client_detail!$F1777,3)="EUR"),"",trading_client_detail!$G1777),"")</f>
        <v/>
      </c>
    </row>
    <row r="1778" spans="1:4" x14ac:dyDescent="0.25">
      <c r="A1778" t="str">
        <f>IF(AND(trading_client_detail!$A1778&lt;&gt;"",ROUND(trading_client_detail!$G1778,0)&lt;&gt;0),IF(OR(LEFT(trading_client_detail!$F1778,3)="USD",RIGHT(trading_client_detail!$F1778,3)="USD",LEFT(trading_client_detail!$F1778,3)="EUR",RIGHT(trading_client_detail!$F1778,3)="EUR"),"",IF(NOT(ISERROR(VLOOKUP(trading_client_detail!$E1778,'asset_&amp;_open_positions'!$E:$M, 9, FALSE))),VLOOKUP(trading_client_detail!$E1778,'asset_&amp;_open_positions'!$E:$M, 9, FALSE),IF(NOT(ISERROR(VLOOKUP(trading_client_detail!$F1778,'asset_&amp;_open_positions'!$E:$M, 9, FALSE))),VLOOKUP(trading_client_detail!$F1778,'asset_&amp;_open_positions'!$E:$M, 9, FALSE),RIGHT(trading_client_detail!$F1778,LEN(trading_client_detail!$F1778)-1)))),"")</f>
        <v/>
      </c>
      <c r="B1778" t="str">
        <f>IF(AND(trading_client_detail!$A1778&lt;&gt;"",ROUND(trading_client_detail!$G1778,0)&lt;&gt;0),IF(OR(LEFT(trading_client_detail!$F1778,3)="USD",RIGHT(trading_client_detail!$F1778,3)="USD"),"",IF(NOT(ISERROR(VLOOKUP(trading_client_detail!$E1778,'asset_&amp;_open_positions'!$E:$M, 6, FALSE))),VLOOKUP(trading_client_detail!$E1778,'asset_&amp;_open_positions'!$E:$M, 6, FALSE),IF(NOT(ISERROR(VLOOKUP($A1778,'asset_&amp;_open_positions'!$E:$M, 6, FALSE))),VLOOKUP($A1778,'asset_&amp;_open_positions'!$E:$M, 6, FALSE),"ASSET"))),"")</f>
        <v/>
      </c>
      <c r="C1778" t="str">
        <f>IF(AND(trading_client_detail!$A1778&lt;&gt;"",ROUND(trading_client_detail!$G1778,0)&lt;&gt;0),IF(OR(LEFT(trading_client_detail!$F1778,3)="USD",RIGHT(trading_client_detail!$F1778,3)="USD"),"",IF(NOT(ISERROR(VLOOKUP(trading_client_detail!$E1778,'asset_&amp;_open_positions'!$E:$M, 6, FALSE))),VLOOKUP(trading_client_detail!$E1778,'asset_&amp;_open_positions'!$E:$M, 8, FALSE),IF(NOT(ISERROR(VLOOKUP($A1778,'asset_&amp;_open_positions'!$E:$M, 6, FALSE))),VLOOKUP($A1778,'asset_&amp;_open_positions'!$E:$M, 8, FALSE),1))),"")</f>
        <v/>
      </c>
      <c r="D1778" s="42" t="str">
        <f>IF(trading_client_detail!$A1778&lt;&gt;"",IF(OR(LEFT(trading_client_detail!$F1778,3)="USD",RIGHT(trading_client_detail!$F1778,3)="USD",LEFT(trading_client_detail!$F1778,3)="EUR",RIGHT(trading_client_detail!$F1778,3)="EUR"),"",trading_client_detail!$G1778),"")</f>
        <v/>
      </c>
    </row>
    <row r="1779" spans="1:4" x14ac:dyDescent="0.25">
      <c r="A1779" t="str">
        <f>IF(AND(trading_client_detail!$A1779&lt;&gt;"",ROUND(trading_client_detail!$G1779,0)&lt;&gt;0),IF(OR(LEFT(trading_client_detail!$F1779,3)="USD",RIGHT(trading_client_detail!$F1779,3)="USD",LEFT(trading_client_detail!$F1779,3)="EUR",RIGHT(trading_client_detail!$F1779,3)="EUR"),"",IF(NOT(ISERROR(VLOOKUP(trading_client_detail!$E1779,'asset_&amp;_open_positions'!$E:$M, 9, FALSE))),VLOOKUP(trading_client_detail!$E1779,'asset_&amp;_open_positions'!$E:$M, 9, FALSE),IF(NOT(ISERROR(VLOOKUP(trading_client_detail!$F1779,'asset_&amp;_open_positions'!$E:$M, 9, FALSE))),VLOOKUP(trading_client_detail!$F1779,'asset_&amp;_open_positions'!$E:$M, 9, FALSE),RIGHT(trading_client_detail!$F1779,LEN(trading_client_detail!$F1779)-1)))),"")</f>
        <v/>
      </c>
      <c r="B1779" t="str">
        <f>IF(AND(trading_client_detail!$A1779&lt;&gt;"",ROUND(trading_client_detail!$G1779,0)&lt;&gt;0),IF(OR(LEFT(trading_client_detail!$F1779,3)="USD",RIGHT(trading_client_detail!$F1779,3)="USD"),"",IF(NOT(ISERROR(VLOOKUP(trading_client_detail!$E1779,'asset_&amp;_open_positions'!$E:$M, 6, FALSE))),VLOOKUP(trading_client_detail!$E1779,'asset_&amp;_open_positions'!$E:$M, 6, FALSE),IF(NOT(ISERROR(VLOOKUP($A1779,'asset_&amp;_open_positions'!$E:$M, 6, FALSE))),VLOOKUP($A1779,'asset_&amp;_open_positions'!$E:$M, 6, FALSE),"ASSET"))),"")</f>
        <v/>
      </c>
      <c r="C1779" t="str">
        <f>IF(AND(trading_client_detail!$A1779&lt;&gt;"",ROUND(trading_client_detail!$G1779,0)&lt;&gt;0),IF(OR(LEFT(trading_client_detail!$F1779,3)="USD",RIGHT(trading_client_detail!$F1779,3)="USD"),"",IF(NOT(ISERROR(VLOOKUP(trading_client_detail!$E1779,'asset_&amp;_open_positions'!$E:$M, 6, FALSE))),VLOOKUP(trading_client_detail!$E1779,'asset_&amp;_open_positions'!$E:$M, 8, FALSE),IF(NOT(ISERROR(VLOOKUP($A1779,'asset_&amp;_open_positions'!$E:$M, 6, FALSE))),VLOOKUP($A1779,'asset_&amp;_open_positions'!$E:$M, 8, FALSE),1))),"")</f>
        <v/>
      </c>
      <c r="D1779" s="42" t="str">
        <f>IF(trading_client_detail!$A1779&lt;&gt;"",IF(OR(LEFT(trading_client_detail!$F1779,3)="USD",RIGHT(trading_client_detail!$F1779,3)="USD",LEFT(trading_client_detail!$F1779,3)="EUR",RIGHT(trading_client_detail!$F1779,3)="EUR"),"",trading_client_detail!$G1779),"")</f>
        <v/>
      </c>
    </row>
    <row r="1780" spans="1:4" x14ac:dyDescent="0.25">
      <c r="A1780" t="str">
        <f>IF(AND(trading_client_detail!$A1780&lt;&gt;"",ROUND(trading_client_detail!$G1780,0)&lt;&gt;0),IF(OR(LEFT(trading_client_detail!$F1780,3)="USD",RIGHT(trading_client_detail!$F1780,3)="USD",LEFT(trading_client_detail!$F1780,3)="EUR",RIGHT(trading_client_detail!$F1780,3)="EUR"),"",IF(NOT(ISERROR(VLOOKUP(trading_client_detail!$E1780,'asset_&amp;_open_positions'!$E:$M, 9, FALSE))),VLOOKUP(trading_client_detail!$E1780,'asset_&amp;_open_positions'!$E:$M, 9, FALSE),IF(NOT(ISERROR(VLOOKUP(trading_client_detail!$F1780,'asset_&amp;_open_positions'!$E:$M, 9, FALSE))),VLOOKUP(trading_client_detail!$F1780,'asset_&amp;_open_positions'!$E:$M, 9, FALSE),RIGHT(trading_client_detail!$F1780,LEN(trading_client_detail!$F1780)-1)))),"")</f>
        <v/>
      </c>
      <c r="B1780" t="str">
        <f>IF(AND(trading_client_detail!$A1780&lt;&gt;"",ROUND(trading_client_detail!$G1780,0)&lt;&gt;0),IF(OR(LEFT(trading_client_detail!$F1780,3)="USD",RIGHT(trading_client_detail!$F1780,3)="USD"),"",IF(NOT(ISERROR(VLOOKUP(trading_client_detail!$E1780,'asset_&amp;_open_positions'!$E:$M, 6, FALSE))),VLOOKUP(trading_client_detail!$E1780,'asset_&amp;_open_positions'!$E:$M, 6, FALSE),IF(NOT(ISERROR(VLOOKUP($A1780,'asset_&amp;_open_positions'!$E:$M, 6, FALSE))),VLOOKUP($A1780,'asset_&amp;_open_positions'!$E:$M, 6, FALSE),"ASSET"))),"")</f>
        <v/>
      </c>
      <c r="C1780" t="str">
        <f>IF(AND(trading_client_detail!$A1780&lt;&gt;"",ROUND(trading_client_detail!$G1780,0)&lt;&gt;0),IF(OR(LEFT(trading_client_detail!$F1780,3)="USD",RIGHT(trading_client_detail!$F1780,3)="USD"),"",IF(NOT(ISERROR(VLOOKUP(trading_client_detail!$E1780,'asset_&amp;_open_positions'!$E:$M, 6, FALSE))),VLOOKUP(trading_client_detail!$E1780,'asset_&amp;_open_positions'!$E:$M, 8, FALSE),IF(NOT(ISERROR(VLOOKUP($A1780,'asset_&amp;_open_positions'!$E:$M, 6, FALSE))),VLOOKUP($A1780,'asset_&amp;_open_positions'!$E:$M, 8, FALSE),1))),"")</f>
        <v/>
      </c>
      <c r="D1780" s="42" t="str">
        <f>IF(trading_client_detail!$A1780&lt;&gt;"",IF(OR(LEFT(trading_client_detail!$F1780,3)="USD",RIGHT(trading_client_detail!$F1780,3)="USD",LEFT(trading_client_detail!$F1780,3)="EUR",RIGHT(trading_client_detail!$F1780,3)="EUR"),"",trading_client_detail!$G1780),"")</f>
        <v/>
      </c>
    </row>
    <row r="1781" spans="1:4" x14ac:dyDescent="0.25">
      <c r="A1781" t="str">
        <f>IF(AND(trading_client_detail!$A1781&lt;&gt;"",ROUND(trading_client_detail!$G1781,0)&lt;&gt;0),IF(OR(LEFT(trading_client_detail!$F1781,3)="USD",RIGHT(trading_client_detail!$F1781,3)="USD",LEFT(trading_client_detail!$F1781,3)="EUR",RIGHT(trading_client_detail!$F1781,3)="EUR"),"",IF(NOT(ISERROR(VLOOKUP(trading_client_detail!$E1781,'asset_&amp;_open_positions'!$E:$M, 9, FALSE))),VLOOKUP(trading_client_detail!$E1781,'asset_&amp;_open_positions'!$E:$M, 9, FALSE),IF(NOT(ISERROR(VLOOKUP(trading_client_detail!$F1781,'asset_&amp;_open_positions'!$E:$M, 9, FALSE))),VLOOKUP(trading_client_detail!$F1781,'asset_&amp;_open_positions'!$E:$M, 9, FALSE),RIGHT(trading_client_detail!$F1781,LEN(trading_client_detail!$F1781)-1)))),"")</f>
        <v/>
      </c>
      <c r="B1781" t="str">
        <f>IF(AND(trading_client_detail!$A1781&lt;&gt;"",ROUND(trading_client_detail!$G1781,0)&lt;&gt;0),IF(OR(LEFT(trading_client_detail!$F1781,3)="USD",RIGHT(trading_client_detail!$F1781,3)="USD"),"",IF(NOT(ISERROR(VLOOKUP(trading_client_detail!$E1781,'asset_&amp;_open_positions'!$E:$M, 6, FALSE))),VLOOKUP(trading_client_detail!$E1781,'asset_&amp;_open_positions'!$E:$M, 6, FALSE),IF(NOT(ISERROR(VLOOKUP($A1781,'asset_&amp;_open_positions'!$E:$M, 6, FALSE))),VLOOKUP($A1781,'asset_&amp;_open_positions'!$E:$M, 6, FALSE),"ASSET"))),"")</f>
        <v/>
      </c>
      <c r="C1781" t="str">
        <f>IF(AND(trading_client_detail!$A1781&lt;&gt;"",ROUND(trading_client_detail!$G1781,0)&lt;&gt;0),IF(OR(LEFT(trading_client_detail!$F1781,3)="USD",RIGHT(trading_client_detail!$F1781,3)="USD"),"",IF(NOT(ISERROR(VLOOKUP(trading_client_detail!$E1781,'asset_&amp;_open_positions'!$E:$M, 6, FALSE))),VLOOKUP(trading_client_detail!$E1781,'asset_&amp;_open_positions'!$E:$M, 8, FALSE),IF(NOT(ISERROR(VLOOKUP($A1781,'asset_&amp;_open_positions'!$E:$M, 6, FALSE))),VLOOKUP($A1781,'asset_&amp;_open_positions'!$E:$M, 8, FALSE),1))),"")</f>
        <v/>
      </c>
      <c r="D1781" s="42" t="str">
        <f>IF(trading_client_detail!$A1781&lt;&gt;"",IF(OR(LEFT(trading_client_detail!$F1781,3)="USD",RIGHT(trading_client_detail!$F1781,3)="USD",LEFT(trading_client_detail!$F1781,3)="EUR",RIGHT(trading_client_detail!$F1781,3)="EUR"),"",trading_client_detail!$G1781),"")</f>
        <v/>
      </c>
    </row>
    <row r="1782" spans="1:4" x14ac:dyDescent="0.25">
      <c r="A1782" t="str">
        <f>IF(AND(trading_client_detail!$A1782&lt;&gt;"",ROUND(trading_client_detail!$G1782,0)&lt;&gt;0),IF(OR(LEFT(trading_client_detail!$F1782,3)="USD",RIGHT(trading_client_detail!$F1782,3)="USD",LEFT(trading_client_detail!$F1782,3)="EUR",RIGHT(trading_client_detail!$F1782,3)="EUR"),"",IF(NOT(ISERROR(VLOOKUP(trading_client_detail!$E1782,'asset_&amp;_open_positions'!$E:$M, 9, FALSE))),VLOOKUP(trading_client_detail!$E1782,'asset_&amp;_open_positions'!$E:$M, 9, FALSE),IF(NOT(ISERROR(VLOOKUP(trading_client_detail!$F1782,'asset_&amp;_open_positions'!$E:$M, 9, FALSE))),VLOOKUP(trading_client_detail!$F1782,'asset_&amp;_open_positions'!$E:$M, 9, FALSE),RIGHT(trading_client_detail!$F1782,LEN(trading_client_detail!$F1782)-1)))),"")</f>
        <v/>
      </c>
      <c r="B1782" t="str">
        <f>IF(AND(trading_client_detail!$A1782&lt;&gt;"",ROUND(trading_client_detail!$G1782,0)&lt;&gt;0),IF(OR(LEFT(trading_client_detail!$F1782,3)="USD",RIGHT(trading_client_detail!$F1782,3)="USD"),"",IF(NOT(ISERROR(VLOOKUP(trading_client_detail!$E1782,'asset_&amp;_open_positions'!$E:$M, 6, FALSE))),VLOOKUP(trading_client_detail!$E1782,'asset_&amp;_open_positions'!$E:$M, 6, FALSE),IF(NOT(ISERROR(VLOOKUP($A1782,'asset_&amp;_open_positions'!$E:$M, 6, FALSE))),VLOOKUP($A1782,'asset_&amp;_open_positions'!$E:$M, 6, FALSE),"ASSET"))),"")</f>
        <v/>
      </c>
      <c r="C1782" t="str">
        <f>IF(AND(trading_client_detail!$A1782&lt;&gt;"",ROUND(trading_client_detail!$G1782,0)&lt;&gt;0),IF(OR(LEFT(trading_client_detail!$F1782,3)="USD",RIGHT(trading_client_detail!$F1782,3)="USD"),"",IF(NOT(ISERROR(VLOOKUP(trading_client_detail!$E1782,'asset_&amp;_open_positions'!$E:$M, 6, FALSE))),VLOOKUP(trading_client_detail!$E1782,'asset_&amp;_open_positions'!$E:$M, 8, FALSE),IF(NOT(ISERROR(VLOOKUP($A1782,'asset_&amp;_open_positions'!$E:$M, 6, FALSE))),VLOOKUP($A1782,'asset_&amp;_open_positions'!$E:$M, 8, FALSE),1))),"")</f>
        <v/>
      </c>
      <c r="D1782" s="42" t="str">
        <f>IF(trading_client_detail!$A1782&lt;&gt;"",IF(OR(LEFT(trading_client_detail!$F1782,3)="USD",RIGHT(trading_client_detail!$F1782,3)="USD",LEFT(trading_client_detail!$F1782,3)="EUR",RIGHT(trading_client_detail!$F1782,3)="EUR"),"",trading_client_detail!$G1782),"")</f>
        <v/>
      </c>
    </row>
    <row r="1783" spans="1:4" x14ac:dyDescent="0.25">
      <c r="A1783" t="str">
        <f>IF(AND(trading_client_detail!$A1783&lt;&gt;"",ROUND(trading_client_detail!$G1783,0)&lt;&gt;0),IF(OR(LEFT(trading_client_detail!$F1783,3)="USD",RIGHT(trading_client_detail!$F1783,3)="USD",LEFT(trading_client_detail!$F1783,3)="EUR",RIGHT(trading_client_detail!$F1783,3)="EUR"),"",IF(NOT(ISERROR(VLOOKUP(trading_client_detail!$E1783,'asset_&amp;_open_positions'!$E:$M, 9, FALSE))),VLOOKUP(trading_client_detail!$E1783,'asset_&amp;_open_positions'!$E:$M, 9, FALSE),IF(NOT(ISERROR(VLOOKUP(trading_client_detail!$F1783,'asset_&amp;_open_positions'!$E:$M, 9, FALSE))),VLOOKUP(trading_client_detail!$F1783,'asset_&amp;_open_positions'!$E:$M, 9, FALSE),RIGHT(trading_client_detail!$F1783,LEN(trading_client_detail!$F1783)-1)))),"")</f>
        <v/>
      </c>
      <c r="B1783" t="str">
        <f>IF(AND(trading_client_detail!$A1783&lt;&gt;"",ROUND(trading_client_detail!$G1783,0)&lt;&gt;0),IF(OR(LEFT(trading_client_detail!$F1783,3)="USD",RIGHT(trading_client_detail!$F1783,3)="USD"),"",IF(NOT(ISERROR(VLOOKUP(trading_client_detail!$E1783,'asset_&amp;_open_positions'!$E:$M, 6, FALSE))),VLOOKUP(trading_client_detail!$E1783,'asset_&amp;_open_positions'!$E:$M, 6, FALSE),IF(NOT(ISERROR(VLOOKUP($A1783,'asset_&amp;_open_positions'!$E:$M, 6, FALSE))),VLOOKUP($A1783,'asset_&amp;_open_positions'!$E:$M, 6, FALSE),"ASSET"))),"")</f>
        <v/>
      </c>
      <c r="C1783" t="str">
        <f>IF(AND(trading_client_detail!$A1783&lt;&gt;"",ROUND(trading_client_detail!$G1783,0)&lt;&gt;0),IF(OR(LEFT(trading_client_detail!$F1783,3)="USD",RIGHT(trading_client_detail!$F1783,3)="USD"),"",IF(NOT(ISERROR(VLOOKUP(trading_client_detail!$E1783,'asset_&amp;_open_positions'!$E:$M, 6, FALSE))),VLOOKUP(trading_client_detail!$E1783,'asset_&amp;_open_positions'!$E:$M, 8, FALSE),IF(NOT(ISERROR(VLOOKUP($A1783,'asset_&amp;_open_positions'!$E:$M, 6, FALSE))),VLOOKUP($A1783,'asset_&amp;_open_positions'!$E:$M, 8, FALSE),1))),"")</f>
        <v/>
      </c>
      <c r="D1783" s="42" t="str">
        <f>IF(trading_client_detail!$A1783&lt;&gt;"",IF(OR(LEFT(trading_client_detail!$F1783,3)="USD",RIGHT(trading_client_detail!$F1783,3)="USD",LEFT(trading_client_detail!$F1783,3)="EUR",RIGHT(trading_client_detail!$F1783,3)="EUR"),"",trading_client_detail!$G1783),"")</f>
        <v/>
      </c>
    </row>
    <row r="1784" spans="1:4" x14ac:dyDescent="0.25">
      <c r="A1784" t="str">
        <f>IF(AND(trading_client_detail!$A1784&lt;&gt;"",ROUND(trading_client_detail!$G1784,0)&lt;&gt;0),IF(OR(LEFT(trading_client_detail!$F1784,3)="USD",RIGHT(trading_client_detail!$F1784,3)="USD",LEFT(trading_client_detail!$F1784,3)="EUR",RIGHT(trading_client_detail!$F1784,3)="EUR"),"",IF(NOT(ISERROR(VLOOKUP(trading_client_detail!$E1784,'asset_&amp;_open_positions'!$E:$M, 9, FALSE))),VLOOKUP(trading_client_detail!$E1784,'asset_&amp;_open_positions'!$E:$M, 9, FALSE),IF(NOT(ISERROR(VLOOKUP(trading_client_detail!$F1784,'asset_&amp;_open_positions'!$E:$M, 9, FALSE))),VLOOKUP(trading_client_detail!$F1784,'asset_&amp;_open_positions'!$E:$M, 9, FALSE),RIGHT(trading_client_detail!$F1784,LEN(trading_client_detail!$F1784)-1)))),"")</f>
        <v/>
      </c>
      <c r="B1784" t="str">
        <f>IF(AND(trading_client_detail!$A1784&lt;&gt;"",ROUND(trading_client_detail!$G1784,0)&lt;&gt;0),IF(OR(LEFT(trading_client_detail!$F1784,3)="USD",RIGHT(trading_client_detail!$F1784,3)="USD"),"",IF(NOT(ISERROR(VLOOKUP(trading_client_detail!$E1784,'asset_&amp;_open_positions'!$E:$M, 6, FALSE))),VLOOKUP(trading_client_detail!$E1784,'asset_&amp;_open_positions'!$E:$M, 6, FALSE),IF(NOT(ISERROR(VLOOKUP($A1784,'asset_&amp;_open_positions'!$E:$M, 6, FALSE))),VLOOKUP($A1784,'asset_&amp;_open_positions'!$E:$M, 6, FALSE),"ASSET"))),"")</f>
        <v/>
      </c>
      <c r="C1784" t="str">
        <f>IF(AND(trading_client_detail!$A1784&lt;&gt;"",ROUND(trading_client_detail!$G1784,0)&lt;&gt;0),IF(OR(LEFT(trading_client_detail!$F1784,3)="USD",RIGHT(trading_client_detail!$F1784,3)="USD"),"",IF(NOT(ISERROR(VLOOKUP(trading_client_detail!$E1784,'asset_&amp;_open_positions'!$E:$M, 6, FALSE))),VLOOKUP(trading_client_detail!$E1784,'asset_&amp;_open_positions'!$E:$M, 8, FALSE),IF(NOT(ISERROR(VLOOKUP($A1784,'asset_&amp;_open_positions'!$E:$M, 6, FALSE))),VLOOKUP($A1784,'asset_&amp;_open_positions'!$E:$M, 8, FALSE),1))),"")</f>
        <v/>
      </c>
      <c r="D1784" s="42" t="str">
        <f>IF(trading_client_detail!$A1784&lt;&gt;"",IF(OR(LEFT(trading_client_detail!$F1784,3)="USD",RIGHT(trading_client_detail!$F1784,3)="USD",LEFT(trading_client_detail!$F1784,3)="EUR",RIGHT(trading_client_detail!$F1784,3)="EUR"),"",trading_client_detail!$G1784),"")</f>
        <v/>
      </c>
    </row>
    <row r="1785" spans="1:4" x14ac:dyDescent="0.25">
      <c r="A1785" t="str">
        <f>IF(AND(trading_client_detail!$A1785&lt;&gt;"",ROUND(trading_client_detail!$G1785,0)&lt;&gt;0),IF(OR(LEFT(trading_client_detail!$F1785,3)="USD",RIGHT(trading_client_detail!$F1785,3)="USD",LEFT(trading_client_detail!$F1785,3)="EUR",RIGHT(trading_client_detail!$F1785,3)="EUR"),"",IF(NOT(ISERROR(VLOOKUP(trading_client_detail!$E1785,'asset_&amp;_open_positions'!$E:$M, 9, FALSE))),VLOOKUP(trading_client_detail!$E1785,'asset_&amp;_open_positions'!$E:$M, 9, FALSE),IF(NOT(ISERROR(VLOOKUP(trading_client_detail!$F1785,'asset_&amp;_open_positions'!$E:$M, 9, FALSE))),VLOOKUP(trading_client_detail!$F1785,'asset_&amp;_open_positions'!$E:$M, 9, FALSE),RIGHT(trading_client_detail!$F1785,LEN(trading_client_detail!$F1785)-1)))),"")</f>
        <v/>
      </c>
      <c r="B1785" t="str">
        <f>IF(AND(trading_client_detail!$A1785&lt;&gt;"",ROUND(trading_client_detail!$G1785,0)&lt;&gt;0),IF(OR(LEFT(trading_client_detail!$F1785,3)="USD",RIGHT(trading_client_detail!$F1785,3)="USD"),"",IF(NOT(ISERROR(VLOOKUP(trading_client_detail!$E1785,'asset_&amp;_open_positions'!$E:$M, 6, FALSE))),VLOOKUP(trading_client_detail!$E1785,'asset_&amp;_open_positions'!$E:$M, 6, FALSE),IF(NOT(ISERROR(VLOOKUP($A1785,'asset_&amp;_open_positions'!$E:$M, 6, FALSE))),VLOOKUP($A1785,'asset_&amp;_open_positions'!$E:$M, 6, FALSE),"ASSET"))),"")</f>
        <v/>
      </c>
      <c r="C1785" t="str">
        <f>IF(AND(trading_client_detail!$A1785&lt;&gt;"",ROUND(trading_client_detail!$G1785,0)&lt;&gt;0),IF(OR(LEFT(trading_client_detail!$F1785,3)="USD",RIGHT(trading_client_detail!$F1785,3)="USD"),"",IF(NOT(ISERROR(VLOOKUP(trading_client_detail!$E1785,'asset_&amp;_open_positions'!$E:$M, 6, FALSE))),VLOOKUP(trading_client_detail!$E1785,'asset_&amp;_open_positions'!$E:$M, 8, FALSE),IF(NOT(ISERROR(VLOOKUP($A1785,'asset_&amp;_open_positions'!$E:$M, 6, FALSE))),VLOOKUP($A1785,'asset_&amp;_open_positions'!$E:$M, 8, FALSE),1))),"")</f>
        <v/>
      </c>
      <c r="D1785" s="42" t="str">
        <f>IF(trading_client_detail!$A1785&lt;&gt;"",IF(OR(LEFT(trading_client_detail!$F1785,3)="USD",RIGHT(trading_client_detail!$F1785,3)="USD",LEFT(trading_client_detail!$F1785,3)="EUR",RIGHT(trading_client_detail!$F1785,3)="EUR"),"",trading_client_detail!$G1785),"")</f>
        <v/>
      </c>
    </row>
    <row r="1786" spans="1:4" x14ac:dyDescent="0.25">
      <c r="A1786" t="str">
        <f>IF(AND(trading_client_detail!$A1786&lt;&gt;"",ROUND(trading_client_detail!$G1786,0)&lt;&gt;0),IF(OR(LEFT(trading_client_detail!$F1786,3)="USD",RIGHT(trading_client_detail!$F1786,3)="USD",LEFT(trading_client_detail!$F1786,3)="EUR",RIGHT(trading_client_detail!$F1786,3)="EUR"),"",IF(NOT(ISERROR(VLOOKUP(trading_client_detail!$E1786,'asset_&amp;_open_positions'!$E:$M, 9, FALSE))),VLOOKUP(trading_client_detail!$E1786,'asset_&amp;_open_positions'!$E:$M, 9, FALSE),IF(NOT(ISERROR(VLOOKUP(trading_client_detail!$F1786,'asset_&amp;_open_positions'!$E:$M, 9, FALSE))),VLOOKUP(trading_client_detail!$F1786,'asset_&amp;_open_positions'!$E:$M, 9, FALSE),RIGHT(trading_client_detail!$F1786,LEN(trading_client_detail!$F1786)-1)))),"")</f>
        <v/>
      </c>
      <c r="B1786" t="str">
        <f>IF(AND(trading_client_detail!$A1786&lt;&gt;"",ROUND(trading_client_detail!$G1786,0)&lt;&gt;0),IF(OR(LEFT(trading_client_detail!$F1786,3)="USD",RIGHT(trading_client_detail!$F1786,3)="USD"),"",IF(NOT(ISERROR(VLOOKUP(trading_client_detail!$E1786,'asset_&amp;_open_positions'!$E:$M, 6, FALSE))),VLOOKUP(trading_client_detail!$E1786,'asset_&amp;_open_positions'!$E:$M, 6, FALSE),IF(NOT(ISERROR(VLOOKUP($A1786,'asset_&amp;_open_positions'!$E:$M, 6, FALSE))),VLOOKUP($A1786,'asset_&amp;_open_positions'!$E:$M, 6, FALSE),"ASSET"))),"")</f>
        <v/>
      </c>
      <c r="C1786" t="str">
        <f>IF(AND(trading_client_detail!$A1786&lt;&gt;"",ROUND(trading_client_detail!$G1786,0)&lt;&gt;0),IF(OR(LEFT(trading_client_detail!$F1786,3)="USD",RIGHT(trading_client_detail!$F1786,3)="USD"),"",IF(NOT(ISERROR(VLOOKUP(trading_client_detail!$E1786,'asset_&amp;_open_positions'!$E:$M, 6, FALSE))),VLOOKUP(trading_client_detail!$E1786,'asset_&amp;_open_positions'!$E:$M, 8, FALSE),IF(NOT(ISERROR(VLOOKUP($A1786,'asset_&amp;_open_positions'!$E:$M, 6, FALSE))),VLOOKUP($A1786,'asset_&amp;_open_positions'!$E:$M, 8, FALSE),1))),"")</f>
        <v/>
      </c>
      <c r="D1786" s="42" t="str">
        <f>IF(trading_client_detail!$A1786&lt;&gt;"",IF(OR(LEFT(trading_client_detail!$F1786,3)="USD",RIGHT(trading_client_detail!$F1786,3)="USD",LEFT(trading_client_detail!$F1786,3)="EUR",RIGHT(trading_client_detail!$F1786,3)="EUR"),"",trading_client_detail!$G1786),"")</f>
        <v/>
      </c>
    </row>
    <row r="1787" spans="1:4" x14ac:dyDescent="0.25">
      <c r="A1787" t="str">
        <f>IF(AND(trading_client_detail!$A1787&lt;&gt;"",ROUND(trading_client_detail!$G1787,0)&lt;&gt;0),IF(OR(LEFT(trading_client_detail!$F1787,3)="USD",RIGHT(trading_client_detail!$F1787,3)="USD",LEFT(trading_client_detail!$F1787,3)="EUR",RIGHT(trading_client_detail!$F1787,3)="EUR"),"",IF(NOT(ISERROR(VLOOKUP(trading_client_detail!$E1787,'asset_&amp;_open_positions'!$E:$M, 9, FALSE))),VLOOKUP(trading_client_detail!$E1787,'asset_&amp;_open_positions'!$E:$M, 9, FALSE),IF(NOT(ISERROR(VLOOKUP(trading_client_detail!$F1787,'asset_&amp;_open_positions'!$E:$M, 9, FALSE))),VLOOKUP(trading_client_detail!$F1787,'asset_&amp;_open_positions'!$E:$M, 9, FALSE),RIGHT(trading_client_detail!$F1787,LEN(trading_client_detail!$F1787)-1)))),"")</f>
        <v/>
      </c>
      <c r="B1787" t="str">
        <f>IF(AND(trading_client_detail!$A1787&lt;&gt;"",ROUND(trading_client_detail!$G1787,0)&lt;&gt;0),IF(OR(LEFT(trading_client_detail!$F1787,3)="USD",RIGHT(trading_client_detail!$F1787,3)="USD"),"",IF(NOT(ISERROR(VLOOKUP(trading_client_detail!$E1787,'asset_&amp;_open_positions'!$E:$M, 6, FALSE))),VLOOKUP(trading_client_detail!$E1787,'asset_&amp;_open_positions'!$E:$M, 6, FALSE),IF(NOT(ISERROR(VLOOKUP($A1787,'asset_&amp;_open_positions'!$E:$M, 6, FALSE))),VLOOKUP($A1787,'asset_&amp;_open_positions'!$E:$M, 6, FALSE),"ASSET"))),"")</f>
        <v/>
      </c>
      <c r="C1787" t="str">
        <f>IF(AND(trading_client_detail!$A1787&lt;&gt;"",ROUND(trading_client_detail!$G1787,0)&lt;&gt;0),IF(OR(LEFT(trading_client_detail!$F1787,3)="USD",RIGHT(trading_client_detail!$F1787,3)="USD"),"",IF(NOT(ISERROR(VLOOKUP(trading_client_detail!$E1787,'asset_&amp;_open_positions'!$E:$M, 6, FALSE))),VLOOKUP(trading_client_detail!$E1787,'asset_&amp;_open_positions'!$E:$M, 8, FALSE),IF(NOT(ISERROR(VLOOKUP($A1787,'asset_&amp;_open_positions'!$E:$M, 6, FALSE))),VLOOKUP($A1787,'asset_&amp;_open_positions'!$E:$M, 8, FALSE),1))),"")</f>
        <v/>
      </c>
      <c r="D1787" s="42" t="str">
        <f>IF(trading_client_detail!$A1787&lt;&gt;"",IF(OR(LEFT(trading_client_detail!$F1787,3)="USD",RIGHT(trading_client_detail!$F1787,3)="USD",LEFT(trading_client_detail!$F1787,3)="EUR",RIGHT(trading_client_detail!$F1787,3)="EUR"),"",trading_client_detail!$G1787),"")</f>
        <v/>
      </c>
    </row>
    <row r="1788" spans="1:4" x14ac:dyDescent="0.25">
      <c r="A1788" t="str">
        <f>IF(AND(trading_client_detail!$A1788&lt;&gt;"",ROUND(trading_client_detail!$G1788,0)&lt;&gt;0),IF(OR(LEFT(trading_client_detail!$F1788,3)="USD",RIGHT(trading_client_detail!$F1788,3)="USD",LEFT(trading_client_detail!$F1788,3)="EUR",RIGHT(trading_client_detail!$F1788,3)="EUR"),"",IF(NOT(ISERROR(VLOOKUP(trading_client_detail!$E1788,'asset_&amp;_open_positions'!$E:$M, 9, FALSE))),VLOOKUP(trading_client_detail!$E1788,'asset_&amp;_open_positions'!$E:$M, 9, FALSE),IF(NOT(ISERROR(VLOOKUP(trading_client_detail!$F1788,'asset_&amp;_open_positions'!$E:$M, 9, FALSE))),VLOOKUP(trading_client_detail!$F1788,'asset_&amp;_open_positions'!$E:$M, 9, FALSE),RIGHT(trading_client_detail!$F1788,LEN(trading_client_detail!$F1788)-1)))),"")</f>
        <v/>
      </c>
      <c r="B1788" t="str">
        <f>IF(AND(trading_client_detail!$A1788&lt;&gt;"",ROUND(trading_client_detail!$G1788,0)&lt;&gt;0),IF(OR(LEFT(trading_client_detail!$F1788,3)="USD",RIGHT(trading_client_detail!$F1788,3)="USD"),"",IF(NOT(ISERROR(VLOOKUP(trading_client_detail!$E1788,'asset_&amp;_open_positions'!$E:$M, 6, FALSE))),VLOOKUP(trading_client_detail!$E1788,'asset_&amp;_open_positions'!$E:$M, 6, FALSE),IF(NOT(ISERROR(VLOOKUP($A1788,'asset_&amp;_open_positions'!$E:$M, 6, FALSE))),VLOOKUP($A1788,'asset_&amp;_open_positions'!$E:$M, 6, FALSE),"ASSET"))),"")</f>
        <v/>
      </c>
      <c r="C1788" t="str">
        <f>IF(AND(trading_client_detail!$A1788&lt;&gt;"",ROUND(trading_client_detail!$G1788,0)&lt;&gt;0),IF(OR(LEFT(trading_client_detail!$F1788,3)="USD",RIGHT(trading_client_detail!$F1788,3)="USD"),"",IF(NOT(ISERROR(VLOOKUP(trading_client_detail!$E1788,'asset_&amp;_open_positions'!$E:$M, 6, FALSE))),VLOOKUP(trading_client_detail!$E1788,'asset_&amp;_open_positions'!$E:$M, 8, FALSE),IF(NOT(ISERROR(VLOOKUP($A1788,'asset_&amp;_open_positions'!$E:$M, 6, FALSE))),VLOOKUP($A1788,'asset_&amp;_open_positions'!$E:$M, 8, FALSE),1))),"")</f>
        <v/>
      </c>
      <c r="D1788" s="42" t="str">
        <f>IF(trading_client_detail!$A1788&lt;&gt;"",IF(OR(LEFT(trading_client_detail!$F1788,3)="USD",RIGHT(trading_client_detail!$F1788,3)="USD",LEFT(trading_client_detail!$F1788,3)="EUR",RIGHT(trading_client_detail!$F1788,3)="EUR"),"",trading_client_detail!$G1788),"")</f>
        <v/>
      </c>
    </row>
    <row r="1789" spans="1:4" x14ac:dyDescent="0.25">
      <c r="A1789" t="str">
        <f>IF(AND(trading_client_detail!$A1789&lt;&gt;"",ROUND(trading_client_detail!$G1789,0)&lt;&gt;0),IF(OR(LEFT(trading_client_detail!$F1789,3)="USD",RIGHT(trading_client_detail!$F1789,3)="USD",LEFT(trading_client_detail!$F1789,3)="EUR",RIGHT(trading_client_detail!$F1789,3)="EUR"),"",IF(NOT(ISERROR(VLOOKUP(trading_client_detail!$E1789,'asset_&amp;_open_positions'!$E:$M, 9, FALSE))),VLOOKUP(trading_client_detail!$E1789,'asset_&amp;_open_positions'!$E:$M, 9, FALSE),IF(NOT(ISERROR(VLOOKUP(trading_client_detail!$F1789,'asset_&amp;_open_positions'!$E:$M, 9, FALSE))),VLOOKUP(trading_client_detail!$F1789,'asset_&amp;_open_positions'!$E:$M, 9, FALSE),RIGHT(trading_client_detail!$F1789,LEN(trading_client_detail!$F1789)-1)))),"")</f>
        <v/>
      </c>
      <c r="B1789" t="str">
        <f>IF(AND(trading_client_detail!$A1789&lt;&gt;"",ROUND(trading_client_detail!$G1789,0)&lt;&gt;0),IF(OR(LEFT(trading_client_detail!$F1789,3)="USD",RIGHT(trading_client_detail!$F1789,3)="USD"),"",IF(NOT(ISERROR(VLOOKUP(trading_client_detail!$E1789,'asset_&amp;_open_positions'!$E:$M, 6, FALSE))),VLOOKUP(trading_client_detail!$E1789,'asset_&amp;_open_positions'!$E:$M, 6, FALSE),IF(NOT(ISERROR(VLOOKUP($A1789,'asset_&amp;_open_positions'!$E:$M, 6, FALSE))),VLOOKUP($A1789,'asset_&amp;_open_positions'!$E:$M, 6, FALSE),"ASSET"))),"")</f>
        <v/>
      </c>
      <c r="C1789" t="str">
        <f>IF(AND(trading_client_detail!$A1789&lt;&gt;"",ROUND(trading_client_detail!$G1789,0)&lt;&gt;0),IF(OR(LEFT(trading_client_detail!$F1789,3)="USD",RIGHT(trading_client_detail!$F1789,3)="USD"),"",IF(NOT(ISERROR(VLOOKUP(trading_client_detail!$E1789,'asset_&amp;_open_positions'!$E:$M, 6, FALSE))),VLOOKUP(trading_client_detail!$E1789,'asset_&amp;_open_positions'!$E:$M, 8, FALSE),IF(NOT(ISERROR(VLOOKUP($A1789,'asset_&amp;_open_positions'!$E:$M, 6, FALSE))),VLOOKUP($A1789,'asset_&amp;_open_positions'!$E:$M, 8, FALSE),1))),"")</f>
        <v/>
      </c>
      <c r="D1789" s="42" t="str">
        <f>IF(trading_client_detail!$A1789&lt;&gt;"",IF(OR(LEFT(trading_client_detail!$F1789,3)="USD",RIGHT(trading_client_detail!$F1789,3)="USD",LEFT(trading_client_detail!$F1789,3)="EUR",RIGHT(trading_client_detail!$F1789,3)="EUR"),"",trading_client_detail!$G1789),"")</f>
        <v/>
      </c>
    </row>
    <row r="1790" spans="1:4" x14ac:dyDescent="0.25">
      <c r="A1790" t="str">
        <f>IF(AND(trading_client_detail!$A1790&lt;&gt;"",ROUND(trading_client_detail!$G1790,0)&lt;&gt;0),IF(OR(LEFT(trading_client_detail!$F1790,3)="USD",RIGHT(trading_client_detail!$F1790,3)="USD",LEFT(trading_client_detail!$F1790,3)="EUR",RIGHT(trading_client_detail!$F1790,3)="EUR"),"",IF(NOT(ISERROR(VLOOKUP(trading_client_detail!$E1790,'asset_&amp;_open_positions'!$E:$M, 9, FALSE))),VLOOKUP(trading_client_detail!$E1790,'asset_&amp;_open_positions'!$E:$M, 9, FALSE),IF(NOT(ISERROR(VLOOKUP(trading_client_detail!$F1790,'asset_&amp;_open_positions'!$E:$M, 9, FALSE))),VLOOKUP(trading_client_detail!$F1790,'asset_&amp;_open_positions'!$E:$M, 9, FALSE),RIGHT(trading_client_detail!$F1790,LEN(trading_client_detail!$F1790)-1)))),"")</f>
        <v/>
      </c>
      <c r="B1790" t="str">
        <f>IF(AND(trading_client_detail!$A1790&lt;&gt;"",ROUND(trading_client_detail!$G1790,0)&lt;&gt;0),IF(OR(LEFT(trading_client_detail!$F1790,3)="USD",RIGHT(trading_client_detail!$F1790,3)="USD"),"",IF(NOT(ISERROR(VLOOKUP(trading_client_detail!$E1790,'asset_&amp;_open_positions'!$E:$M, 6, FALSE))),VLOOKUP(trading_client_detail!$E1790,'asset_&amp;_open_positions'!$E:$M, 6, FALSE),IF(NOT(ISERROR(VLOOKUP($A1790,'asset_&amp;_open_positions'!$E:$M, 6, FALSE))),VLOOKUP($A1790,'asset_&amp;_open_positions'!$E:$M, 6, FALSE),"ASSET"))),"")</f>
        <v/>
      </c>
      <c r="C1790" t="str">
        <f>IF(AND(trading_client_detail!$A1790&lt;&gt;"",ROUND(trading_client_detail!$G1790,0)&lt;&gt;0),IF(OR(LEFT(trading_client_detail!$F1790,3)="USD",RIGHT(trading_client_detail!$F1790,3)="USD"),"",IF(NOT(ISERROR(VLOOKUP(trading_client_detail!$E1790,'asset_&amp;_open_positions'!$E:$M, 6, FALSE))),VLOOKUP(trading_client_detail!$E1790,'asset_&amp;_open_positions'!$E:$M, 8, FALSE),IF(NOT(ISERROR(VLOOKUP($A1790,'asset_&amp;_open_positions'!$E:$M, 6, FALSE))),VLOOKUP($A1790,'asset_&amp;_open_positions'!$E:$M, 8, FALSE),1))),"")</f>
        <v/>
      </c>
      <c r="D1790" s="42" t="str">
        <f>IF(trading_client_detail!$A1790&lt;&gt;"",IF(OR(LEFT(trading_client_detail!$F1790,3)="USD",RIGHT(trading_client_detail!$F1790,3)="USD",LEFT(trading_client_detail!$F1790,3)="EUR",RIGHT(trading_client_detail!$F1790,3)="EUR"),"",trading_client_detail!$G1790),"")</f>
        <v/>
      </c>
    </row>
    <row r="1791" spans="1:4" x14ac:dyDescent="0.25">
      <c r="A1791" t="str">
        <f>IF(AND(trading_client_detail!$A1791&lt;&gt;"",ROUND(trading_client_detail!$G1791,0)&lt;&gt;0),IF(OR(LEFT(trading_client_detail!$F1791,3)="USD",RIGHT(trading_client_detail!$F1791,3)="USD",LEFT(trading_client_detail!$F1791,3)="EUR",RIGHT(trading_client_detail!$F1791,3)="EUR"),"",IF(NOT(ISERROR(VLOOKUP(trading_client_detail!$E1791,'asset_&amp;_open_positions'!$E:$M, 9, FALSE))),VLOOKUP(trading_client_detail!$E1791,'asset_&amp;_open_positions'!$E:$M, 9, FALSE),IF(NOT(ISERROR(VLOOKUP(trading_client_detail!$F1791,'asset_&amp;_open_positions'!$E:$M, 9, FALSE))),VLOOKUP(trading_client_detail!$F1791,'asset_&amp;_open_positions'!$E:$M, 9, FALSE),RIGHT(trading_client_detail!$F1791,LEN(trading_client_detail!$F1791)-1)))),"")</f>
        <v/>
      </c>
      <c r="B1791" t="str">
        <f>IF(AND(trading_client_detail!$A1791&lt;&gt;"",ROUND(trading_client_detail!$G1791,0)&lt;&gt;0),IF(OR(LEFT(trading_client_detail!$F1791,3)="USD",RIGHT(trading_client_detail!$F1791,3)="USD"),"",IF(NOT(ISERROR(VLOOKUP(trading_client_detail!$E1791,'asset_&amp;_open_positions'!$E:$M, 6, FALSE))),VLOOKUP(trading_client_detail!$E1791,'asset_&amp;_open_positions'!$E:$M, 6, FALSE),IF(NOT(ISERROR(VLOOKUP($A1791,'asset_&amp;_open_positions'!$E:$M, 6, FALSE))),VLOOKUP($A1791,'asset_&amp;_open_positions'!$E:$M, 6, FALSE),"ASSET"))),"")</f>
        <v/>
      </c>
      <c r="C1791" t="str">
        <f>IF(AND(trading_client_detail!$A1791&lt;&gt;"",ROUND(trading_client_detail!$G1791,0)&lt;&gt;0),IF(OR(LEFT(trading_client_detail!$F1791,3)="USD",RIGHT(trading_client_detail!$F1791,3)="USD"),"",IF(NOT(ISERROR(VLOOKUP(trading_client_detail!$E1791,'asset_&amp;_open_positions'!$E:$M, 6, FALSE))),VLOOKUP(trading_client_detail!$E1791,'asset_&amp;_open_positions'!$E:$M, 8, FALSE),IF(NOT(ISERROR(VLOOKUP($A1791,'asset_&amp;_open_positions'!$E:$M, 6, FALSE))),VLOOKUP($A1791,'asset_&amp;_open_positions'!$E:$M, 8, FALSE),1))),"")</f>
        <v/>
      </c>
      <c r="D1791" s="42" t="str">
        <f>IF(trading_client_detail!$A1791&lt;&gt;"",IF(OR(LEFT(trading_client_detail!$F1791,3)="USD",RIGHT(trading_client_detail!$F1791,3)="USD",LEFT(trading_client_detail!$F1791,3)="EUR",RIGHT(trading_client_detail!$F1791,3)="EUR"),"",trading_client_detail!$G1791),"")</f>
        <v/>
      </c>
    </row>
    <row r="1792" spans="1:4" x14ac:dyDescent="0.25">
      <c r="A1792" t="str">
        <f>IF(AND(trading_client_detail!$A1792&lt;&gt;"",ROUND(trading_client_detail!$G1792,0)&lt;&gt;0),IF(OR(LEFT(trading_client_detail!$F1792,3)="USD",RIGHT(trading_client_detail!$F1792,3)="USD",LEFT(trading_client_detail!$F1792,3)="EUR",RIGHT(trading_client_detail!$F1792,3)="EUR"),"",IF(NOT(ISERROR(VLOOKUP(trading_client_detail!$E1792,'asset_&amp;_open_positions'!$E:$M, 9, FALSE))),VLOOKUP(trading_client_detail!$E1792,'asset_&amp;_open_positions'!$E:$M, 9, FALSE),IF(NOT(ISERROR(VLOOKUP(trading_client_detail!$F1792,'asset_&amp;_open_positions'!$E:$M, 9, FALSE))),VLOOKUP(trading_client_detail!$F1792,'asset_&amp;_open_positions'!$E:$M, 9, FALSE),RIGHT(trading_client_detail!$F1792,LEN(trading_client_detail!$F1792)-1)))),"")</f>
        <v/>
      </c>
      <c r="B1792" t="str">
        <f>IF(AND(trading_client_detail!$A1792&lt;&gt;"",ROUND(trading_client_detail!$G1792,0)&lt;&gt;0),IF(OR(LEFT(trading_client_detail!$F1792,3)="USD",RIGHT(trading_client_detail!$F1792,3)="USD"),"",IF(NOT(ISERROR(VLOOKUP(trading_client_detail!$E1792,'asset_&amp;_open_positions'!$E:$M, 6, FALSE))),VLOOKUP(trading_client_detail!$E1792,'asset_&amp;_open_positions'!$E:$M, 6, FALSE),IF(NOT(ISERROR(VLOOKUP($A1792,'asset_&amp;_open_positions'!$E:$M, 6, FALSE))),VLOOKUP($A1792,'asset_&amp;_open_positions'!$E:$M, 6, FALSE),"ASSET"))),"")</f>
        <v/>
      </c>
      <c r="C1792" t="str">
        <f>IF(AND(trading_client_detail!$A1792&lt;&gt;"",ROUND(trading_client_detail!$G1792,0)&lt;&gt;0),IF(OR(LEFT(trading_client_detail!$F1792,3)="USD",RIGHT(trading_client_detail!$F1792,3)="USD"),"",IF(NOT(ISERROR(VLOOKUP(trading_client_detail!$E1792,'asset_&amp;_open_positions'!$E:$M, 6, FALSE))),VLOOKUP(trading_client_detail!$E1792,'asset_&amp;_open_positions'!$E:$M, 8, FALSE),IF(NOT(ISERROR(VLOOKUP($A1792,'asset_&amp;_open_positions'!$E:$M, 6, FALSE))),VLOOKUP($A1792,'asset_&amp;_open_positions'!$E:$M, 8, FALSE),1))),"")</f>
        <v/>
      </c>
      <c r="D1792" s="42" t="str">
        <f>IF(trading_client_detail!$A1792&lt;&gt;"",IF(OR(LEFT(trading_client_detail!$F1792,3)="USD",RIGHT(trading_client_detail!$F1792,3)="USD",LEFT(trading_client_detail!$F1792,3)="EUR",RIGHT(trading_client_detail!$F1792,3)="EUR"),"",trading_client_detail!$G1792),"")</f>
        <v/>
      </c>
    </row>
    <row r="1793" spans="1:4" x14ac:dyDescent="0.25">
      <c r="A1793" t="str">
        <f>IF(AND(trading_client_detail!$A1793&lt;&gt;"",ROUND(trading_client_detail!$G1793,0)&lt;&gt;0),IF(OR(LEFT(trading_client_detail!$F1793,3)="USD",RIGHT(trading_client_detail!$F1793,3)="USD",LEFT(trading_client_detail!$F1793,3)="EUR",RIGHT(trading_client_detail!$F1793,3)="EUR"),"",IF(NOT(ISERROR(VLOOKUP(trading_client_detail!$E1793,'asset_&amp;_open_positions'!$E:$M, 9, FALSE))),VLOOKUP(trading_client_detail!$E1793,'asset_&amp;_open_positions'!$E:$M, 9, FALSE),IF(NOT(ISERROR(VLOOKUP(trading_client_detail!$F1793,'asset_&amp;_open_positions'!$E:$M, 9, FALSE))),VLOOKUP(trading_client_detail!$F1793,'asset_&amp;_open_positions'!$E:$M, 9, FALSE),RIGHT(trading_client_detail!$F1793,LEN(trading_client_detail!$F1793)-1)))),"")</f>
        <v/>
      </c>
      <c r="B1793" t="str">
        <f>IF(AND(trading_client_detail!$A1793&lt;&gt;"",ROUND(trading_client_detail!$G1793,0)&lt;&gt;0),IF(OR(LEFT(trading_client_detail!$F1793,3)="USD",RIGHT(trading_client_detail!$F1793,3)="USD"),"",IF(NOT(ISERROR(VLOOKUP(trading_client_detail!$E1793,'asset_&amp;_open_positions'!$E:$M, 6, FALSE))),VLOOKUP(trading_client_detail!$E1793,'asset_&amp;_open_positions'!$E:$M, 6, FALSE),IF(NOT(ISERROR(VLOOKUP($A1793,'asset_&amp;_open_positions'!$E:$M, 6, FALSE))),VLOOKUP($A1793,'asset_&amp;_open_positions'!$E:$M, 6, FALSE),"ASSET"))),"")</f>
        <v/>
      </c>
      <c r="C1793" t="str">
        <f>IF(AND(trading_client_detail!$A1793&lt;&gt;"",ROUND(trading_client_detail!$G1793,0)&lt;&gt;0),IF(OR(LEFT(trading_client_detail!$F1793,3)="USD",RIGHT(trading_client_detail!$F1793,3)="USD"),"",IF(NOT(ISERROR(VLOOKUP(trading_client_detail!$E1793,'asset_&amp;_open_positions'!$E:$M, 6, FALSE))),VLOOKUP(trading_client_detail!$E1793,'asset_&amp;_open_positions'!$E:$M, 8, FALSE),IF(NOT(ISERROR(VLOOKUP($A1793,'asset_&amp;_open_positions'!$E:$M, 6, FALSE))),VLOOKUP($A1793,'asset_&amp;_open_positions'!$E:$M, 8, FALSE),1))),"")</f>
        <v/>
      </c>
      <c r="D1793" s="42" t="str">
        <f>IF(trading_client_detail!$A1793&lt;&gt;"",IF(OR(LEFT(trading_client_detail!$F1793,3)="USD",RIGHT(trading_client_detail!$F1793,3)="USD",LEFT(trading_client_detail!$F1793,3)="EUR",RIGHT(trading_client_detail!$F1793,3)="EUR"),"",trading_client_detail!$G1793),"")</f>
        <v/>
      </c>
    </row>
    <row r="1794" spans="1:4" x14ac:dyDescent="0.25">
      <c r="A1794" t="str">
        <f>IF(AND(trading_client_detail!$A1794&lt;&gt;"",ROUND(trading_client_detail!$G1794,0)&lt;&gt;0),IF(OR(LEFT(trading_client_detail!$F1794,3)="USD",RIGHT(trading_client_detail!$F1794,3)="USD",LEFT(trading_client_detail!$F1794,3)="EUR",RIGHT(trading_client_detail!$F1794,3)="EUR"),"",IF(NOT(ISERROR(VLOOKUP(trading_client_detail!$E1794,'asset_&amp;_open_positions'!$E:$M, 9, FALSE))),VLOOKUP(trading_client_detail!$E1794,'asset_&amp;_open_positions'!$E:$M, 9, FALSE),IF(NOT(ISERROR(VLOOKUP(trading_client_detail!$F1794,'asset_&amp;_open_positions'!$E:$M, 9, FALSE))),VLOOKUP(trading_client_detail!$F1794,'asset_&amp;_open_positions'!$E:$M, 9, FALSE),RIGHT(trading_client_detail!$F1794,LEN(trading_client_detail!$F1794)-1)))),"")</f>
        <v/>
      </c>
      <c r="B1794" t="str">
        <f>IF(AND(trading_client_detail!$A1794&lt;&gt;"",ROUND(trading_client_detail!$G1794,0)&lt;&gt;0),IF(OR(LEFT(trading_client_detail!$F1794,3)="USD",RIGHT(trading_client_detail!$F1794,3)="USD"),"",IF(NOT(ISERROR(VLOOKUP(trading_client_detail!$E1794,'asset_&amp;_open_positions'!$E:$M, 6, FALSE))),VLOOKUP(trading_client_detail!$E1794,'asset_&amp;_open_positions'!$E:$M, 6, FALSE),IF(NOT(ISERROR(VLOOKUP($A1794,'asset_&amp;_open_positions'!$E:$M, 6, FALSE))),VLOOKUP($A1794,'asset_&amp;_open_positions'!$E:$M, 6, FALSE),"ASSET"))),"")</f>
        <v/>
      </c>
      <c r="C1794" t="str">
        <f>IF(AND(trading_client_detail!$A1794&lt;&gt;"",ROUND(trading_client_detail!$G1794,0)&lt;&gt;0),IF(OR(LEFT(trading_client_detail!$F1794,3)="USD",RIGHT(trading_client_detail!$F1794,3)="USD"),"",IF(NOT(ISERROR(VLOOKUP(trading_client_detail!$E1794,'asset_&amp;_open_positions'!$E:$M, 6, FALSE))),VLOOKUP(trading_client_detail!$E1794,'asset_&amp;_open_positions'!$E:$M, 8, FALSE),IF(NOT(ISERROR(VLOOKUP($A1794,'asset_&amp;_open_positions'!$E:$M, 6, FALSE))),VLOOKUP($A1794,'asset_&amp;_open_positions'!$E:$M, 8, FALSE),1))),"")</f>
        <v/>
      </c>
      <c r="D1794" s="42" t="str">
        <f>IF(trading_client_detail!$A1794&lt;&gt;"",IF(OR(LEFT(trading_client_detail!$F1794,3)="USD",RIGHT(trading_client_detail!$F1794,3)="USD",LEFT(trading_client_detail!$F1794,3)="EUR",RIGHT(trading_client_detail!$F1794,3)="EUR"),"",trading_client_detail!$G1794),"")</f>
        <v/>
      </c>
    </row>
    <row r="1795" spans="1:4" x14ac:dyDescent="0.25">
      <c r="A1795" t="str">
        <f>IF(AND(trading_client_detail!$A1795&lt;&gt;"",ROUND(trading_client_detail!$G1795,0)&lt;&gt;0),IF(OR(LEFT(trading_client_detail!$F1795,3)="USD",RIGHT(trading_client_detail!$F1795,3)="USD",LEFT(trading_client_detail!$F1795,3)="EUR",RIGHT(trading_client_detail!$F1795,3)="EUR"),"",IF(NOT(ISERROR(VLOOKUP(trading_client_detail!$E1795,'asset_&amp;_open_positions'!$E:$M, 9, FALSE))),VLOOKUP(trading_client_detail!$E1795,'asset_&amp;_open_positions'!$E:$M, 9, FALSE),IF(NOT(ISERROR(VLOOKUP(trading_client_detail!$F1795,'asset_&amp;_open_positions'!$E:$M, 9, FALSE))),VLOOKUP(trading_client_detail!$F1795,'asset_&amp;_open_positions'!$E:$M, 9, FALSE),RIGHT(trading_client_detail!$F1795,LEN(trading_client_detail!$F1795)-1)))),"")</f>
        <v/>
      </c>
      <c r="B1795" t="str">
        <f>IF(AND(trading_client_detail!$A1795&lt;&gt;"",ROUND(trading_client_detail!$G1795,0)&lt;&gt;0),IF(OR(LEFT(trading_client_detail!$F1795,3)="USD",RIGHT(trading_client_detail!$F1795,3)="USD"),"",IF(NOT(ISERROR(VLOOKUP(trading_client_detail!$E1795,'asset_&amp;_open_positions'!$E:$M, 6, FALSE))),VLOOKUP(trading_client_detail!$E1795,'asset_&amp;_open_positions'!$E:$M, 6, FALSE),IF(NOT(ISERROR(VLOOKUP($A1795,'asset_&amp;_open_positions'!$E:$M, 6, FALSE))),VLOOKUP($A1795,'asset_&amp;_open_positions'!$E:$M, 6, FALSE),"ASSET"))),"")</f>
        <v/>
      </c>
      <c r="C1795" t="str">
        <f>IF(AND(trading_client_detail!$A1795&lt;&gt;"",ROUND(trading_client_detail!$G1795,0)&lt;&gt;0),IF(OR(LEFT(trading_client_detail!$F1795,3)="USD",RIGHT(trading_client_detail!$F1795,3)="USD"),"",IF(NOT(ISERROR(VLOOKUP(trading_client_detail!$E1795,'asset_&amp;_open_positions'!$E:$M, 6, FALSE))),VLOOKUP(trading_client_detail!$E1795,'asset_&amp;_open_positions'!$E:$M, 8, FALSE),IF(NOT(ISERROR(VLOOKUP($A1795,'asset_&amp;_open_positions'!$E:$M, 6, FALSE))),VLOOKUP($A1795,'asset_&amp;_open_positions'!$E:$M, 8, FALSE),1))),"")</f>
        <v/>
      </c>
      <c r="D1795" s="42" t="str">
        <f>IF(trading_client_detail!$A1795&lt;&gt;"",IF(OR(LEFT(trading_client_detail!$F1795,3)="USD",RIGHT(trading_client_detail!$F1795,3)="USD",LEFT(trading_client_detail!$F1795,3)="EUR",RIGHT(trading_client_detail!$F1795,3)="EUR"),"",trading_client_detail!$G1795),"")</f>
        <v/>
      </c>
    </row>
    <row r="1796" spans="1:4" x14ac:dyDescent="0.25">
      <c r="A1796" t="str">
        <f>IF(AND(trading_client_detail!$A1796&lt;&gt;"",ROUND(trading_client_detail!$G1796,0)&lt;&gt;0),IF(OR(LEFT(trading_client_detail!$F1796,3)="USD",RIGHT(trading_client_detail!$F1796,3)="USD",LEFT(trading_client_detail!$F1796,3)="EUR",RIGHT(trading_client_detail!$F1796,3)="EUR"),"",IF(NOT(ISERROR(VLOOKUP(trading_client_detail!$E1796,'asset_&amp;_open_positions'!$E:$M, 9, FALSE))),VLOOKUP(trading_client_detail!$E1796,'asset_&amp;_open_positions'!$E:$M, 9, FALSE),IF(NOT(ISERROR(VLOOKUP(trading_client_detail!$F1796,'asset_&amp;_open_positions'!$E:$M, 9, FALSE))),VLOOKUP(trading_client_detail!$F1796,'asset_&amp;_open_positions'!$E:$M, 9, FALSE),RIGHT(trading_client_detail!$F1796,LEN(trading_client_detail!$F1796)-1)))),"")</f>
        <v/>
      </c>
      <c r="B1796" t="str">
        <f>IF(AND(trading_client_detail!$A1796&lt;&gt;"",ROUND(trading_client_detail!$G1796,0)&lt;&gt;0),IF(OR(LEFT(trading_client_detail!$F1796,3)="USD",RIGHT(trading_client_detail!$F1796,3)="USD"),"",IF(NOT(ISERROR(VLOOKUP(trading_client_detail!$E1796,'asset_&amp;_open_positions'!$E:$M, 6, FALSE))),VLOOKUP(trading_client_detail!$E1796,'asset_&amp;_open_positions'!$E:$M, 6, FALSE),IF(NOT(ISERROR(VLOOKUP($A1796,'asset_&amp;_open_positions'!$E:$M, 6, FALSE))),VLOOKUP($A1796,'asset_&amp;_open_positions'!$E:$M, 6, FALSE),"ASSET"))),"")</f>
        <v/>
      </c>
      <c r="C1796" t="str">
        <f>IF(AND(trading_client_detail!$A1796&lt;&gt;"",ROUND(trading_client_detail!$G1796,0)&lt;&gt;0),IF(OR(LEFT(trading_client_detail!$F1796,3)="USD",RIGHT(trading_client_detail!$F1796,3)="USD"),"",IF(NOT(ISERROR(VLOOKUP(trading_client_detail!$E1796,'asset_&amp;_open_positions'!$E:$M, 6, FALSE))),VLOOKUP(trading_client_detail!$E1796,'asset_&amp;_open_positions'!$E:$M, 8, FALSE),IF(NOT(ISERROR(VLOOKUP($A1796,'asset_&amp;_open_positions'!$E:$M, 6, FALSE))),VLOOKUP($A1796,'asset_&amp;_open_positions'!$E:$M, 8, FALSE),1))),"")</f>
        <v/>
      </c>
      <c r="D1796" s="42" t="str">
        <f>IF(trading_client_detail!$A1796&lt;&gt;"",IF(OR(LEFT(trading_client_detail!$F1796,3)="USD",RIGHT(trading_client_detail!$F1796,3)="USD",LEFT(trading_client_detail!$F1796,3)="EUR",RIGHT(trading_client_detail!$F1796,3)="EUR"),"",trading_client_detail!$G1796),"")</f>
        <v/>
      </c>
    </row>
    <row r="1797" spans="1:4" x14ac:dyDescent="0.25">
      <c r="A1797" t="str">
        <f>IF(AND(trading_client_detail!$A1797&lt;&gt;"",ROUND(trading_client_detail!$G1797,0)&lt;&gt;0),IF(OR(LEFT(trading_client_detail!$F1797,3)="USD",RIGHT(trading_client_detail!$F1797,3)="USD",LEFT(trading_client_detail!$F1797,3)="EUR",RIGHT(trading_client_detail!$F1797,3)="EUR"),"",IF(NOT(ISERROR(VLOOKUP(trading_client_detail!$E1797,'asset_&amp;_open_positions'!$E:$M, 9, FALSE))),VLOOKUP(trading_client_detail!$E1797,'asset_&amp;_open_positions'!$E:$M, 9, FALSE),IF(NOT(ISERROR(VLOOKUP(trading_client_detail!$F1797,'asset_&amp;_open_positions'!$E:$M, 9, FALSE))),VLOOKUP(trading_client_detail!$F1797,'asset_&amp;_open_positions'!$E:$M, 9, FALSE),RIGHT(trading_client_detail!$F1797,LEN(trading_client_detail!$F1797)-1)))),"")</f>
        <v/>
      </c>
      <c r="B1797" t="str">
        <f>IF(AND(trading_client_detail!$A1797&lt;&gt;"",ROUND(trading_client_detail!$G1797,0)&lt;&gt;0),IF(OR(LEFT(trading_client_detail!$F1797,3)="USD",RIGHT(trading_client_detail!$F1797,3)="USD"),"",IF(NOT(ISERROR(VLOOKUP(trading_client_detail!$E1797,'asset_&amp;_open_positions'!$E:$M, 6, FALSE))),VLOOKUP(trading_client_detail!$E1797,'asset_&amp;_open_positions'!$E:$M, 6, FALSE),IF(NOT(ISERROR(VLOOKUP($A1797,'asset_&amp;_open_positions'!$E:$M, 6, FALSE))),VLOOKUP($A1797,'asset_&amp;_open_positions'!$E:$M, 6, FALSE),"ASSET"))),"")</f>
        <v/>
      </c>
      <c r="C1797" t="str">
        <f>IF(AND(trading_client_detail!$A1797&lt;&gt;"",ROUND(trading_client_detail!$G1797,0)&lt;&gt;0),IF(OR(LEFT(trading_client_detail!$F1797,3)="USD",RIGHT(trading_client_detail!$F1797,3)="USD"),"",IF(NOT(ISERROR(VLOOKUP(trading_client_detail!$E1797,'asset_&amp;_open_positions'!$E:$M, 6, FALSE))),VLOOKUP(trading_client_detail!$E1797,'asset_&amp;_open_positions'!$E:$M, 8, FALSE),IF(NOT(ISERROR(VLOOKUP($A1797,'asset_&amp;_open_positions'!$E:$M, 6, FALSE))),VLOOKUP($A1797,'asset_&amp;_open_positions'!$E:$M, 8, FALSE),1))),"")</f>
        <v/>
      </c>
      <c r="D1797" s="42" t="str">
        <f>IF(trading_client_detail!$A1797&lt;&gt;"",IF(OR(LEFT(trading_client_detail!$F1797,3)="USD",RIGHT(trading_client_detail!$F1797,3)="USD",LEFT(trading_client_detail!$F1797,3)="EUR",RIGHT(trading_client_detail!$F1797,3)="EUR"),"",trading_client_detail!$G1797),"")</f>
        <v/>
      </c>
    </row>
    <row r="1798" spans="1:4" x14ac:dyDescent="0.25">
      <c r="A1798" t="str">
        <f>IF(AND(trading_client_detail!$A1798&lt;&gt;"",ROUND(trading_client_detail!$G1798,0)&lt;&gt;0),IF(OR(LEFT(trading_client_detail!$F1798,3)="USD",RIGHT(trading_client_detail!$F1798,3)="USD",LEFT(trading_client_detail!$F1798,3)="EUR",RIGHT(trading_client_detail!$F1798,3)="EUR"),"",IF(NOT(ISERROR(VLOOKUP(trading_client_detail!$E1798,'asset_&amp;_open_positions'!$E:$M, 9, FALSE))),VLOOKUP(trading_client_detail!$E1798,'asset_&amp;_open_positions'!$E:$M, 9, FALSE),IF(NOT(ISERROR(VLOOKUP(trading_client_detail!$F1798,'asset_&amp;_open_positions'!$E:$M, 9, FALSE))),VLOOKUP(trading_client_detail!$F1798,'asset_&amp;_open_positions'!$E:$M, 9, FALSE),RIGHT(trading_client_detail!$F1798,LEN(trading_client_detail!$F1798)-1)))),"")</f>
        <v/>
      </c>
      <c r="B1798" t="str">
        <f>IF(AND(trading_client_detail!$A1798&lt;&gt;"",ROUND(trading_client_detail!$G1798,0)&lt;&gt;0),IF(OR(LEFT(trading_client_detail!$F1798,3)="USD",RIGHT(trading_client_detail!$F1798,3)="USD"),"",IF(NOT(ISERROR(VLOOKUP(trading_client_detail!$E1798,'asset_&amp;_open_positions'!$E:$M, 6, FALSE))),VLOOKUP(trading_client_detail!$E1798,'asset_&amp;_open_positions'!$E:$M, 6, FALSE),IF(NOT(ISERROR(VLOOKUP($A1798,'asset_&amp;_open_positions'!$E:$M, 6, FALSE))),VLOOKUP($A1798,'asset_&amp;_open_positions'!$E:$M, 6, FALSE),"ASSET"))),"")</f>
        <v/>
      </c>
      <c r="C1798" t="str">
        <f>IF(AND(trading_client_detail!$A1798&lt;&gt;"",ROUND(trading_client_detail!$G1798,0)&lt;&gt;0),IF(OR(LEFT(trading_client_detail!$F1798,3)="USD",RIGHT(trading_client_detail!$F1798,3)="USD"),"",IF(NOT(ISERROR(VLOOKUP(trading_client_detail!$E1798,'asset_&amp;_open_positions'!$E:$M, 6, FALSE))),VLOOKUP(trading_client_detail!$E1798,'asset_&amp;_open_positions'!$E:$M, 8, FALSE),IF(NOT(ISERROR(VLOOKUP($A1798,'asset_&amp;_open_positions'!$E:$M, 6, FALSE))),VLOOKUP($A1798,'asset_&amp;_open_positions'!$E:$M, 8, FALSE),1))),"")</f>
        <v/>
      </c>
      <c r="D1798" s="42" t="str">
        <f>IF(trading_client_detail!$A1798&lt;&gt;"",IF(OR(LEFT(trading_client_detail!$F1798,3)="USD",RIGHT(trading_client_detail!$F1798,3)="USD",LEFT(trading_client_detail!$F1798,3)="EUR",RIGHT(trading_client_detail!$F1798,3)="EUR"),"",trading_client_detail!$G1798),"")</f>
        <v/>
      </c>
    </row>
    <row r="1799" spans="1:4" x14ac:dyDescent="0.25">
      <c r="A1799" t="str">
        <f>IF(AND(trading_client_detail!$A1799&lt;&gt;"",ROUND(trading_client_detail!$G1799,0)&lt;&gt;0),IF(OR(LEFT(trading_client_detail!$F1799,3)="USD",RIGHT(trading_client_detail!$F1799,3)="USD",LEFT(trading_client_detail!$F1799,3)="EUR",RIGHT(trading_client_detail!$F1799,3)="EUR"),"",IF(NOT(ISERROR(VLOOKUP(trading_client_detail!$E1799,'asset_&amp;_open_positions'!$E:$M, 9, FALSE))),VLOOKUP(trading_client_detail!$E1799,'asset_&amp;_open_positions'!$E:$M, 9, FALSE),IF(NOT(ISERROR(VLOOKUP(trading_client_detail!$F1799,'asset_&amp;_open_positions'!$E:$M, 9, FALSE))),VLOOKUP(trading_client_detail!$F1799,'asset_&amp;_open_positions'!$E:$M, 9, FALSE),RIGHT(trading_client_detail!$F1799,LEN(trading_client_detail!$F1799)-1)))),"")</f>
        <v/>
      </c>
      <c r="B1799" t="str">
        <f>IF(AND(trading_client_detail!$A1799&lt;&gt;"",ROUND(trading_client_detail!$G1799,0)&lt;&gt;0),IF(OR(LEFT(trading_client_detail!$F1799,3)="USD",RIGHT(trading_client_detail!$F1799,3)="USD"),"",IF(NOT(ISERROR(VLOOKUP(trading_client_detail!$E1799,'asset_&amp;_open_positions'!$E:$M, 6, FALSE))),VLOOKUP(trading_client_detail!$E1799,'asset_&amp;_open_positions'!$E:$M, 6, FALSE),IF(NOT(ISERROR(VLOOKUP($A1799,'asset_&amp;_open_positions'!$E:$M, 6, FALSE))),VLOOKUP($A1799,'asset_&amp;_open_positions'!$E:$M, 6, FALSE),"ASSET"))),"")</f>
        <v/>
      </c>
      <c r="C1799" t="str">
        <f>IF(AND(trading_client_detail!$A1799&lt;&gt;"",ROUND(trading_client_detail!$G1799,0)&lt;&gt;0),IF(OR(LEFT(trading_client_detail!$F1799,3)="USD",RIGHT(trading_client_detail!$F1799,3)="USD"),"",IF(NOT(ISERROR(VLOOKUP(trading_client_detail!$E1799,'asset_&amp;_open_positions'!$E:$M, 6, FALSE))),VLOOKUP(trading_client_detail!$E1799,'asset_&amp;_open_positions'!$E:$M, 8, FALSE),IF(NOT(ISERROR(VLOOKUP($A1799,'asset_&amp;_open_positions'!$E:$M, 6, FALSE))),VLOOKUP($A1799,'asset_&amp;_open_positions'!$E:$M, 8, FALSE),1))),"")</f>
        <v/>
      </c>
      <c r="D1799" s="42" t="str">
        <f>IF(trading_client_detail!$A1799&lt;&gt;"",IF(OR(LEFT(trading_client_detail!$F1799,3)="USD",RIGHT(trading_client_detail!$F1799,3)="USD",LEFT(trading_client_detail!$F1799,3)="EUR",RIGHT(trading_client_detail!$F1799,3)="EUR"),"",trading_client_detail!$G1799),"")</f>
        <v/>
      </c>
    </row>
    <row r="1800" spans="1:4" x14ac:dyDescent="0.25">
      <c r="A1800" t="str">
        <f>IF(AND(trading_client_detail!$A1800&lt;&gt;"",ROUND(trading_client_detail!$G1800,0)&lt;&gt;0),IF(OR(LEFT(trading_client_detail!$F1800,3)="USD",RIGHT(trading_client_detail!$F1800,3)="USD",LEFT(trading_client_detail!$F1800,3)="EUR",RIGHT(trading_client_detail!$F1800,3)="EUR"),"",IF(NOT(ISERROR(VLOOKUP(trading_client_detail!$E1800,'asset_&amp;_open_positions'!$E:$M, 9, FALSE))),VLOOKUP(trading_client_detail!$E1800,'asset_&amp;_open_positions'!$E:$M, 9, FALSE),IF(NOT(ISERROR(VLOOKUP(trading_client_detail!$F1800,'asset_&amp;_open_positions'!$E:$M, 9, FALSE))),VLOOKUP(trading_client_detail!$F1800,'asset_&amp;_open_positions'!$E:$M, 9, FALSE),RIGHT(trading_client_detail!$F1800,LEN(trading_client_detail!$F1800)-1)))),"")</f>
        <v/>
      </c>
      <c r="B1800" t="str">
        <f>IF(AND(trading_client_detail!$A1800&lt;&gt;"",ROUND(trading_client_detail!$G1800,0)&lt;&gt;0),IF(OR(LEFT(trading_client_detail!$F1800,3)="USD",RIGHT(trading_client_detail!$F1800,3)="USD"),"",IF(NOT(ISERROR(VLOOKUP(trading_client_detail!$E1800,'asset_&amp;_open_positions'!$E:$M, 6, FALSE))),VLOOKUP(trading_client_detail!$E1800,'asset_&amp;_open_positions'!$E:$M, 6, FALSE),IF(NOT(ISERROR(VLOOKUP($A1800,'asset_&amp;_open_positions'!$E:$M, 6, FALSE))),VLOOKUP($A1800,'asset_&amp;_open_positions'!$E:$M, 6, FALSE),"ASSET"))),"")</f>
        <v/>
      </c>
      <c r="C1800" t="str">
        <f>IF(AND(trading_client_detail!$A1800&lt;&gt;"",ROUND(trading_client_detail!$G1800,0)&lt;&gt;0),IF(OR(LEFT(trading_client_detail!$F1800,3)="USD",RIGHT(trading_client_detail!$F1800,3)="USD"),"",IF(NOT(ISERROR(VLOOKUP(trading_client_detail!$E1800,'asset_&amp;_open_positions'!$E:$M, 6, FALSE))),VLOOKUP(trading_client_detail!$E1800,'asset_&amp;_open_positions'!$E:$M, 8, FALSE),IF(NOT(ISERROR(VLOOKUP($A1800,'asset_&amp;_open_positions'!$E:$M, 6, FALSE))),VLOOKUP($A1800,'asset_&amp;_open_positions'!$E:$M, 8, FALSE),1))),"")</f>
        <v/>
      </c>
      <c r="D1800" s="42" t="str">
        <f>IF(trading_client_detail!$A1800&lt;&gt;"",IF(OR(LEFT(trading_client_detail!$F1800,3)="USD",RIGHT(trading_client_detail!$F1800,3)="USD",LEFT(trading_client_detail!$F1800,3)="EUR",RIGHT(trading_client_detail!$F1800,3)="EUR"),"",trading_client_detail!$G1800),"")</f>
        <v/>
      </c>
    </row>
    <row r="1801" spans="1:4" x14ac:dyDescent="0.25">
      <c r="A1801" t="str">
        <f>IF(AND(trading_client_detail!$A1801&lt;&gt;"",ROUND(trading_client_detail!$G1801,0)&lt;&gt;0),IF(OR(LEFT(trading_client_detail!$F1801,3)="USD",RIGHT(trading_client_detail!$F1801,3)="USD",LEFT(trading_client_detail!$F1801,3)="EUR",RIGHT(trading_client_detail!$F1801,3)="EUR"),"",IF(NOT(ISERROR(VLOOKUP(trading_client_detail!$E1801,'asset_&amp;_open_positions'!$E:$M, 9, FALSE))),VLOOKUP(trading_client_detail!$E1801,'asset_&amp;_open_positions'!$E:$M, 9, FALSE),IF(NOT(ISERROR(VLOOKUP(trading_client_detail!$F1801,'asset_&amp;_open_positions'!$E:$M, 9, FALSE))),VLOOKUP(trading_client_detail!$F1801,'asset_&amp;_open_positions'!$E:$M, 9, FALSE),RIGHT(trading_client_detail!$F1801,LEN(trading_client_detail!$F1801)-1)))),"")</f>
        <v/>
      </c>
      <c r="B1801" t="str">
        <f>IF(AND(trading_client_detail!$A1801&lt;&gt;"",ROUND(trading_client_detail!$G1801,0)&lt;&gt;0),IF(OR(LEFT(trading_client_detail!$F1801,3)="USD",RIGHT(trading_client_detail!$F1801,3)="USD"),"",IF(NOT(ISERROR(VLOOKUP(trading_client_detail!$E1801,'asset_&amp;_open_positions'!$E:$M, 6, FALSE))),VLOOKUP(trading_client_detail!$E1801,'asset_&amp;_open_positions'!$E:$M, 6, FALSE),IF(NOT(ISERROR(VLOOKUP($A1801,'asset_&amp;_open_positions'!$E:$M, 6, FALSE))),VLOOKUP($A1801,'asset_&amp;_open_positions'!$E:$M, 6, FALSE),"ASSET"))),"")</f>
        <v/>
      </c>
      <c r="C1801" t="str">
        <f>IF(AND(trading_client_detail!$A1801&lt;&gt;"",ROUND(trading_client_detail!$G1801,0)&lt;&gt;0),IF(OR(LEFT(trading_client_detail!$F1801,3)="USD",RIGHT(trading_client_detail!$F1801,3)="USD"),"",IF(NOT(ISERROR(VLOOKUP(trading_client_detail!$E1801,'asset_&amp;_open_positions'!$E:$M, 6, FALSE))),VLOOKUP(trading_client_detail!$E1801,'asset_&amp;_open_positions'!$E:$M, 8, FALSE),IF(NOT(ISERROR(VLOOKUP($A1801,'asset_&amp;_open_positions'!$E:$M, 6, FALSE))),VLOOKUP($A1801,'asset_&amp;_open_positions'!$E:$M, 8, FALSE),1))),"")</f>
        <v/>
      </c>
      <c r="D1801" s="42" t="str">
        <f>IF(trading_client_detail!$A1801&lt;&gt;"",IF(OR(LEFT(trading_client_detail!$F1801,3)="USD",RIGHT(trading_client_detail!$F1801,3)="USD",LEFT(trading_client_detail!$F1801,3)="EUR",RIGHT(trading_client_detail!$F1801,3)="EUR"),"",trading_client_detail!$G1801),"")</f>
        <v/>
      </c>
    </row>
    <row r="1802" spans="1:4" x14ac:dyDescent="0.25">
      <c r="A1802" t="str">
        <f>IF(AND(trading_client_detail!$A1802&lt;&gt;"",ROUND(trading_client_detail!$G1802,0)&lt;&gt;0),IF(OR(LEFT(trading_client_detail!$F1802,3)="USD",RIGHT(trading_client_detail!$F1802,3)="USD",LEFT(trading_client_detail!$F1802,3)="EUR",RIGHT(trading_client_detail!$F1802,3)="EUR"),"",IF(NOT(ISERROR(VLOOKUP(trading_client_detail!$E1802,'asset_&amp;_open_positions'!$E:$M, 9, FALSE))),VLOOKUP(trading_client_detail!$E1802,'asset_&amp;_open_positions'!$E:$M, 9, FALSE),IF(NOT(ISERROR(VLOOKUP(trading_client_detail!$F1802,'asset_&amp;_open_positions'!$E:$M, 9, FALSE))),VLOOKUP(trading_client_detail!$F1802,'asset_&amp;_open_positions'!$E:$M, 9, FALSE),RIGHT(trading_client_detail!$F1802,LEN(trading_client_detail!$F1802)-1)))),"")</f>
        <v/>
      </c>
      <c r="B1802" t="str">
        <f>IF(AND(trading_client_detail!$A1802&lt;&gt;"",ROUND(trading_client_detail!$G1802,0)&lt;&gt;0),IF(OR(LEFT(trading_client_detail!$F1802,3)="USD",RIGHT(trading_client_detail!$F1802,3)="USD"),"",IF(NOT(ISERROR(VLOOKUP(trading_client_detail!$E1802,'asset_&amp;_open_positions'!$E:$M, 6, FALSE))),VLOOKUP(trading_client_detail!$E1802,'asset_&amp;_open_positions'!$E:$M, 6, FALSE),IF(NOT(ISERROR(VLOOKUP($A1802,'asset_&amp;_open_positions'!$E:$M, 6, FALSE))),VLOOKUP($A1802,'asset_&amp;_open_positions'!$E:$M, 6, FALSE),"ASSET"))),"")</f>
        <v/>
      </c>
      <c r="C1802" t="str">
        <f>IF(AND(trading_client_detail!$A1802&lt;&gt;"",ROUND(trading_client_detail!$G1802,0)&lt;&gt;0),IF(OR(LEFT(trading_client_detail!$F1802,3)="USD",RIGHT(trading_client_detail!$F1802,3)="USD"),"",IF(NOT(ISERROR(VLOOKUP(trading_client_detail!$E1802,'asset_&amp;_open_positions'!$E:$M, 6, FALSE))),VLOOKUP(trading_client_detail!$E1802,'asset_&amp;_open_positions'!$E:$M, 8, FALSE),IF(NOT(ISERROR(VLOOKUP($A1802,'asset_&amp;_open_positions'!$E:$M, 6, FALSE))),VLOOKUP($A1802,'asset_&amp;_open_positions'!$E:$M, 8, FALSE),1))),"")</f>
        <v/>
      </c>
      <c r="D1802" s="42" t="str">
        <f>IF(trading_client_detail!$A1802&lt;&gt;"",IF(OR(LEFT(trading_client_detail!$F1802,3)="USD",RIGHT(trading_client_detail!$F1802,3)="USD",LEFT(trading_client_detail!$F1802,3)="EUR",RIGHT(trading_client_detail!$F1802,3)="EUR"),"",trading_client_detail!$G1802),"")</f>
        <v/>
      </c>
    </row>
    <row r="1803" spans="1:4" x14ac:dyDescent="0.25">
      <c r="A1803" t="str">
        <f>IF(AND(trading_client_detail!$A1803&lt;&gt;"",ROUND(trading_client_detail!$G1803,0)&lt;&gt;0),IF(OR(LEFT(trading_client_detail!$F1803,3)="USD",RIGHT(trading_client_detail!$F1803,3)="USD",LEFT(trading_client_detail!$F1803,3)="EUR",RIGHT(trading_client_detail!$F1803,3)="EUR"),"",IF(NOT(ISERROR(VLOOKUP(trading_client_detail!$E1803,'asset_&amp;_open_positions'!$E:$M, 9, FALSE))),VLOOKUP(trading_client_detail!$E1803,'asset_&amp;_open_positions'!$E:$M, 9, FALSE),IF(NOT(ISERROR(VLOOKUP(trading_client_detail!$F1803,'asset_&amp;_open_positions'!$E:$M, 9, FALSE))),VLOOKUP(trading_client_detail!$F1803,'asset_&amp;_open_positions'!$E:$M, 9, FALSE),RIGHT(trading_client_detail!$F1803,LEN(trading_client_detail!$F1803)-1)))),"")</f>
        <v/>
      </c>
      <c r="B1803" t="str">
        <f>IF(AND(trading_client_detail!$A1803&lt;&gt;"",ROUND(trading_client_detail!$G1803,0)&lt;&gt;0),IF(OR(LEFT(trading_client_detail!$F1803,3)="USD",RIGHT(trading_client_detail!$F1803,3)="USD"),"",IF(NOT(ISERROR(VLOOKUP(trading_client_detail!$E1803,'asset_&amp;_open_positions'!$E:$M, 6, FALSE))),VLOOKUP(trading_client_detail!$E1803,'asset_&amp;_open_positions'!$E:$M, 6, FALSE),IF(NOT(ISERROR(VLOOKUP($A1803,'asset_&amp;_open_positions'!$E:$M, 6, FALSE))),VLOOKUP($A1803,'asset_&amp;_open_positions'!$E:$M, 6, FALSE),"ASSET"))),"")</f>
        <v/>
      </c>
      <c r="C1803" t="str">
        <f>IF(AND(trading_client_detail!$A1803&lt;&gt;"",ROUND(trading_client_detail!$G1803,0)&lt;&gt;0),IF(OR(LEFT(trading_client_detail!$F1803,3)="USD",RIGHT(trading_client_detail!$F1803,3)="USD"),"",IF(NOT(ISERROR(VLOOKUP(trading_client_detail!$E1803,'asset_&amp;_open_positions'!$E:$M, 6, FALSE))),VLOOKUP(trading_client_detail!$E1803,'asset_&amp;_open_positions'!$E:$M, 8, FALSE),IF(NOT(ISERROR(VLOOKUP($A1803,'asset_&amp;_open_positions'!$E:$M, 6, FALSE))),VLOOKUP($A1803,'asset_&amp;_open_positions'!$E:$M, 8, FALSE),1))),"")</f>
        <v/>
      </c>
      <c r="D1803" s="42" t="str">
        <f>IF(trading_client_detail!$A1803&lt;&gt;"",IF(OR(LEFT(trading_client_detail!$F1803,3)="USD",RIGHT(trading_client_detail!$F1803,3)="USD",LEFT(trading_client_detail!$F1803,3)="EUR",RIGHT(trading_client_detail!$F1803,3)="EUR"),"",trading_client_detail!$G1803),"")</f>
        <v/>
      </c>
    </row>
    <row r="1804" spans="1:4" x14ac:dyDescent="0.25">
      <c r="A1804" t="str">
        <f>IF(AND(trading_client_detail!$A1804&lt;&gt;"",ROUND(trading_client_detail!$G1804,0)&lt;&gt;0),IF(OR(LEFT(trading_client_detail!$F1804,3)="USD",RIGHT(trading_client_detail!$F1804,3)="USD",LEFT(trading_client_detail!$F1804,3)="EUR",RIGHT(trading_client_detail!$F1804,3)="EUR"),"",IF(NOT(ISERROR(VLOOKUP(trading_client_detail!$E1804,'asset_&amp;_open_positions'!$E:$M, 9, FALSE))),VLOOKUP(trading_client_detail!$E1804,'asset_&amp;_open_positions'!$E:$M, 9, FALSE),IF(NOT(ISERROR(VLOOKUP(trading_client_detail!$F1804,'asset_&amp;_open_positions'!$E:$M, 9, FALSE))),VLOOKUP(trading_client_detail!$F1804,'asset_&amp;_open_positions'!$E:$M, 9, FALSE),RIGHT(trading_client_detail!$F1804,LEN(trading_client_detail!$F1804)-1)))),"")</f>
        <v/>
      </c>
      <c r="B1804" t="str">
        <f>IF(AND(trading_client_detail!$A1804&lt;&gt;"",ROUND(trading_client_detail!$G1804,0)&lt;&gt;0),IF(OR(LEFT(trading_client_detail!$F1804,3)="USD",RIGHT(trading_client_detail!$F1804,3)="USD"),"",IF(NOT(ISERROR(VLOOKUP(trading_client_detail!$E1804,'asset_&amp;_open_positions'!$E:$M, 6, FALSE))),VLOOKUP(trading_client_detail!$E1804,'asset_&amp;_open_positions'!$E:$M, 6, FALSE),IF(NOT(ISERROR(VLOOKUP($A1804,'asset_&amp;_open_positions'!$E:$M, 6, FALSE))),VLOOKUP($A1804,'asset_&amp;_open_positions'!$E:$M, 6, FALSE),"ASSET"))),"")</f>
        <v/>
      </c>
      <c r="C1804" t="str">
        <f>IF(AND(trading_client_detail!$A1804&lt;&gt;"",ROUND(trading_client_detail!$G1804,0)&lt;&gt;0),IF(OR(LEFT(trading_client_detail!$F1804,3)="USD",RIGHT(trading_client_detail!$F1804,3)="USD"),"",IF(NOT(ISERROR(VLOOKUP(trading_client_detail!$E1804,'asset_&amp;_open_positions'!$E:$M, 6, FALSE))),VLOOKUP(trading_client_detail!$E1804,'asset_&amp;_open_positions'!$E:$M, 8, FALSE),IF(NOT(ISERROR(VLOOKUP($A1804,'asset_&amp;_open_positions'!$E:$M, 6, FALSE))),VLOOKUP($A1804,'asset_&amp;_open_positions'!$E:$M, 8, FALSE),1))),"")</f>
        <v/>
      </c>
      <c r="D1804" s="42" t="str">
        <f>IF(trading_client_detail!$A1804&lt;&gt;"",IF(OR(LEFT(trading_client_detail!$F1804,3)="USD",RIGHT(trading_client_detail!$F1804,3)="USD",LEFT(trading_client_detail!$F1804,3)="EUR",RIGHT(trading_client_detail!$F1804,3)="EUR"),"",trading_client_detail!$G1804),"")</f>
        <v/>
      </c>
    </row>
    <row r="1805" spans="1:4" x14ac:dyDescent="0.25">
      <c r="A1805" t="str">
        <f>IF(AND(trading_client_detail!$A1805&lt;&gt;"",ROUND(trading_client_detail!$G1805,0)&lt;&gt;0),IF(OR(LEFT(trading_client_detail!$F1805,3)="USD",RIGHT(trading_client_detail!$F1805,3)="USD",LEFT(trading_client_detail!$F1805,3)="EUR",RIGHT(trading_client_detail!$F1805,3)="EUR"),"",IF(NOT(ISERROR(VLOOKUP(trading_client_detail!$E1805,'asset_&amp;_open_positions'!$E:$M, 9, FALSE))),VLOOKUP(trading_client_detail!$E1805,'asset_&amp;_open_positions'!$E:$M, 9, FALSE),IF(NOT(ISERROR(VLOOKUP(trading_client_detail!$F1805,'asset_&amp;_open_positions'!$E:$M, 9, FALSE))),VLOOKUP(trading_client_detail!$F1805,'asset_&amp;_open_positions'!$E:$M, 9, FALSE),RIGHT(trading_client_detail!$F1805,LEN(trading_client_detail!$F1805)-1)))),"")</f>
        <v/>
      </c>
      <c r="B1805" t="str">
        <f>IF(AND(trading_client_detail!$A1805&lt;&gt;"",ROUND(trading_client_detail!$G1805,0)&lt;&gt;0),IF(OR(LEFT(trading_client_detail!$F1805,3)="USD",RIGHT(trading_client_detail!$F1805,3)="USD"),"",IF(NOT(ISERROR(VLOOKUP(trading_client_detail!$E1805,'asset_&amp;_open_positions'!$E:$M, 6, FALSE))),VLOOKUP(trading_client_detail!$E1805,'asset_&amp;_open_positions'!$E:$M, 6, FALSE),IF(NOT(ISERROR(VLOOKUP($A1805,'asset_&amp;_open_positions'!$E:$M, 6, FALSE))),VLOOKUP($A1805,'asset_&amp;_open_positions'!$E:$M, 6, FALSE),"ASSET"))),"")</f>
        <v/>
      </c>
      <c r="C1805" t="str">
        <f>IF(AND(trading_client_detail!$A1805&lt;&gt;"",ROUND(trading_client_detail!$G1805,0)&lt;&gt;0),IF(OR(LEFT(trading_client_detail!$F1805,3)="USD",RIGHT(trading_client_detail!$F1805,3)="USD"),"",IF(NOT(ISERROR(VLOOKUP(trading_client_detail!$E1805,'asset_&amp;_open_positions'!$E:$M, 6, FALSE))),VLOOKUP(trading_client_detail!$E1805,'asset_&amp;_open_positions'!$E:$M, 8, FALSE),IF(NOT(ISERROR(VLOOKUP($A1805,'asset_&amp;_open_positions'!$E:$M, 6, FALSE))),VLOOKUP($A1805,'asset_&amp;_open_positions'!$E:$M, 8, FALSE),1))),"")</f>
        <v/>
      </c>
      <c r="D1805" s="42" t="str">
        <f>IF(trading_client_detail!$A1805&lt;&gt;"",IF(OR(LEFT(trading_client_detail!$F1805,3)="USD",RIGHT(trading_client_detail!$F1805,3)="USD",LEFT(trading_client_detail!$F1805,3)="EUR",RIGHT(trading_client_detail!$F1805,3)="EUR"),"",trading_client_detail!$G1805),"")</f>
        <v/>
      </c>
    </row>
    <row r="1806" spans="1:4" x14ac:dyDescent="0.25">
      <c r="A1806" t="str">
        <f>IF(AND(trading_client_detail!$A1806&lt;&gt;"",ROUND(trading_client_detail!$G1806,0)&lt;&gt;0),IF(OR(LEFT(trading_client_detail!$F1806,3)="USD",RIGHT(trading_client_detail!$F1806,3)="USD",LEFT(trading_client_detail!$F1806,3)="EUR",RIGHT(trading_client_detail!$F1806,3)="EUR"),"",IF(NOT(ISERROR(VLOOKUP(trading_client_detail!$E1806,'asset_&amp;_open_positions'!$E:$M, 9, FALSE))),VLOOKUP(trading_client_detail!$E1806,'asset_&amp;_open_positions'!$E:$M, 9, FALSE),IF(NOT(ISERROR(VLOOKUP(trading_client_detail!$F1806,'asset_&amp;_open_positions'!$E:$M, 9, FALSE))),VLOOKUP(trading_client_detail!$F1806,'asset_&amp;_open_positions'!$E:$M, 9, FALSE),RIGHT(trading_client_detail!$F1806,LEN(trading_client_detail!$F1806)-1)))),"")</f>
        <v/>
      </c>
      <c r="B1806" t="str">
        <f>IF(AND(trading_client_detail!$A1806&lt;&gt;"",ROUND(trading_client_detail!$G1806,0)&lt;&gt;0),IF(OR(LEFT(trading_client_detail!$F1806,3)="USD",RIGHT(trading_client_detail!$F1806,3)="USD"),"",IF(NOT(ISERROR(VLOOKUP(trading_client_detail!$E1806,'asset_&amp;_open_positions'!$E:$M, 6, FALSE))),VLOOKUP(trading_client_detail!$E1806,'asset_&amp;_open_positions'!$E:$M, 6, FALSE),IF(NOT(ISERROR(VLOOKUP($A1806,'asset_&amp;_open_positions'!$E:$M, 6, FALSE))),VLOOKUP($A1806,'asset_&amp;_open_positions'!$E:$M, 6, FALSE),"ASSET"))),"")</f>
        <v/>
      </c>
      <c r="C1806" t="str">
        <f>IF(AND(trading_client_detail!$A1806&lt;&gt;"",ROUND(trading_client_detail!$G1806,0)&lt;&gt;0),IF(OR(LEFT(trading_client_detail!$F1806,3)="USD",RIGHT(trading_client_detail!$F1806,3)="USD"),"",IF(NOT(ISERROR(VLOOKUP(trading_client_detail!$E1806,'asset_&amp;_open_positions'!$E:$M, 6, FALSE))),VLOOKUP(trading_client_detail!$E1806,'asset_&amp;_open_positions'!$E:$M, 8, FALSE),IF(NOT(ISERROR(VLOOKUP($A1806,'asset_&amp;_open_positions'!$E:$M, 6, FALSE))),VLOOKUP($A1806,'asset_&amp;_open_positions'!$E:$M, 8, FALSE),1))),"")</f>
        <v/>
      </c>
      <c r="D1806" s="42" t="str">
        <f>IF(trading_client_detail!$A1806&lt;&gt;"",IF(OR(LEFT(trading_client_detail!$F1806,3)="USD",RIGHT(trading_client_detail!$F1806,3)="USD",LEFT(trading_client_detail!$F1806,3)="EUR",RIGHT(trading_client_detail!$F1806,3)="EUR"),"",trading_client_detail!$G1806),"")</f>
        <v/>
      </c>
    </row>
    <row r="1807" spans="1:4" x14ac:dyDescent="0.25">
      <c r="A1807" t="str">
        <f>IF(AND(trading_client_detail!$A1807&lt;&gt;"",ROUND(trading_client_detail!$G1807,0)&lt;&gt;0),IF(OR(LEFT(trading_client_detail!$F1807,3)="USD",RIGHT(trading_client_detail!$F1807,3)="USD",LEFT(trading_client_detail!$F1807,3)="EUR",RIGHT(trading_client_detail!$F1807,3)="EUR"),"",IF(NOT(ISERROR(VLOOKUP(trading_client_detail!$E1807,'asset_&amp;_open_positions'!$E:$M, 9, FALSE))),VLOOKUP(trading_client_detail!$E1807,'asset_&amp;_open_positions'!$E:$M, 9, FALSE),IF(NOT(ISERROR(VLOOKUP(trading_client_detail!$F1807,'asset_&amp;_open_positions'!$E:$M, 9, FALSE))),VLOOKUP(trading_client_detail!$F1807,'asset_&amp;_open_positions'!$E:$M, 9, FALSE),RIGHT(trading_client_detail!$F1807,LEN(trading_client_detail!$F1807)-1)))),"")</f>
        <v/>
      </c>
      <c r="B1807" t="str">
        <f>IF(AND(trading_client_detail!$A1807&lt;&gt;"",ROUND(trading_client_detail!$G1807,0)&lt;&gt;0),IF(OR(LEFT(trading_client_detail!$F1807,3)="USD",RIGHT(trading_client_detail!$F1807,3)="USD"),"",IF(NOT(ISERROR(VLOOKUP(trading_client_detail!$E1807,'asset_&amp;_open_positions'!$E:$M, 6, FALSE))),VLOOKUP(trading_client_detail!$E1807,'asset_&amp;_open_positions'!$E:$M, 6, FALSE),IF(NOT(ISERROR(VLOOKUP($A1807,'asset_&amp;_open_positions'!$E:$M, 6, FALSE))),VLOOKUP($A1807,'asset_&amp;_open_positions'!$E:$M, 6, FALSE),"ASSET"))),"")</f>
        <v/>
      </c>
      <c r="C1807" t="str">
        <f>IF(AND(trading_client_detail!$A1807&lt;&gt;"",ROUND(trading_client_detail!$G1807,0)&lt;&gt;0),IF(OR(LEFT(trading_client_detail!$F1807,3)="USD",RIGHT(trading_client_detail!$F1807,3)="USD"),"",IF(NOT(ISERROR(VLOOKUP(trading_client_detail!$E1807,'asset_&amp;_open_positions'!$E:$M, 6, FALSE))),VLOOKUP(trading_client_detail!$E1807,'asset_&amp;_open_positions'!$E:$M, 8, FALSE),IF(NOT(ISERROR(VLOOKUP($A1807,'asset_&amp;_open_positions'!$E:$M, 6, FALSE))),VLOOKUP($A1807,'asset_&amp;_open_positions'!$E:$M, 8, FALSE),1))),"")</f>
        <v/>
      </c>
      <c r="D1807" s="42" t="str">
        <f>IF(trading_client_detail!$A1807&lt;&gt;"",IF(OR(LEFT(trading_client_detail!$F1807,3)="USD",RIGHT(trading_client_detail!$F1807,3)="USD",LEFT(trading_client_detail!$F1807,3)="EUR",RIGHT(trading_client_detail!$F1807,3)="EUR"),"",trading_client_detail!$G1807),"")</f>
        <v/>
      </c>
    </row>
    <row r="1808" spans="1:4" x14ac:dyDescent="0.25">
      <c r="A1808" t="str">
        <f>IF(AND(trading_client_detail!$A1808&lt;&gt;"",ROUND(trading_client_detail!$G1808,0)&lt;&gt;0),IF(OR(LEFT(trading_client_detail!$F1808,3)="USD",RIGHT(trading_client_detail!$F1808,3)="USD",LEFT(trading_client_detail!$F1808,3)="EUR",RIGHT(trading_client_detail!$F1808,3)="EUR"),"",IF(NOT(ISERROR(VLOOKUP(trading_client_detail!$E1808,'asset_&amp;_open_positions'!$E:$M, 9, FALSE))),VLOOKUP(trading_client_detail!$E1808,'asset_&amp;_open_positions'!$E:$M, 9, FALSE),IF(NOT(ISERROR(VLOOKUP(trading_client_detail!$F1808,'asset_&amp;_open_positions'!$E:$M, 9, FALSE))),VLOOKUP(trading_client_detail!$F1808,'asset_&amp;_open_positions'!$E:$M, 9, FALSE),RIGHT(trading_client_detail!$F1808,LEN(trading_client_detail!$F1808)-1)))),"")</f>
        <v/>
      </c>
      <c r="B1808" t="str">
        <f>IF(AND(trading_client_detail!$A1808&lt;&gt;"",ROUND(trading_client_detail!$G1808,0)&lt;&gt;0),IF(OR(LEFT(trading_client_detail!$F1808,3)="USD",RIGHT(trading_client_detail!$F1808,3)="USD"),"",IF(NOT(ISERROR(VLOOKUP(trading_client_detail!$E1808,'asset_&amp;_open_positions'!$E:$M, 6, FALSE))),VLOOKUP(trading_client_detail!$E1808,'asset_&amp;_open_positions'!$E:$M, 6, FALSE),IF(NOT(ISERROR(VLOOKUP($A1808,'asset_&amp;_open_positions'!$E:$M, 6, FALSE))),VLOOKUP($A1808,'asset_&amp;_open_positions'!$E:$M, 6, FALSE),"ASSET"))),"")</f>
        <v/>
      </c>
      <c r="C1808" t="str">
        <f>IF(AND(trading_client_detail!$A1808&lt;&gt;"",ROUND(trading_client_detail!$G1808,0)&lt;&gt;0),IF(OR(LEFT(trading_client_detail!$F1808,3)="USD",RIGHT(trading_client_detail!$F1808,3)="USD"),"",IF(NOT(ISERROR(VLOOKUP(trading_client_detail!$E1808,'asset_&amp;_open_positions'!$E:$M, 6, FALSE))),VLOOKUP(trading_client_detail!$E1808,'asset_&amp;_open_positions'!$E:$M, 8, FALSE),IF(NOT(ISERROR(VLOOKUP($A1808,'asset_&amp;_open_positions'!$E:$M, 6, FALSE))),VLOOKUP($A1808,'asset_&amp;_open_positions'!$E:$M, 8, FALSE),1))),"")</f>
        <v/>
      </c>
      <c r="D1808" s="42" t="str">
        <f>IF(trading_client_detail!$A1808&lt;&gt;"",IF(OR(LEFT(trading_client_detail!$F1808,3)="USD",RIGHT(trading_client_detail!$F1808,3)="USD",LEFT(trading_client_detail!$F1808,3)="EUR",RIGHT(trading_client_detail!$F1808,3)="EUR"),"",trading_client_detail!$G1808),"")</f>
        <v/>
      </c>
    </row>
    <row r="1809" spans="1:4" x14ac:dyDescent="0.25">
      <c r="A1809" t="str">
        <f>IF(AND(trading_client_detail!$A1809&lt;&gt;"",ROUND(trading_client_detail!$G1809,0)&lt;&gt;0),IF(OR(LEFT(trading_client_detail!$F1809,3)="USD",RIGHT(trading_client_detail!$F1809,3)="USD",LEFT(trading_client_detail!$F1809,3)="EUR",RIGHT(trading_client_detail!$F1809,3)="EUR"),"",IF(NOT(ISERROR(VLOOKUP(trading_client_detail!$E1809,'asset_&amp;_open_positions'!$E:$M, 9, FALSE))),VLOOKUP(trading_client_detail!$E1809,'asset_&amp;_open_positions'!$E:$M, 9, FALSE),IF(NOT(ISERROR(VLOOKUP(trading_client_detail!$F1809,'asset_&amp;_open_positions'!$E:$M, 9, FALSE))),VLOOKUP(trading_client_detail!$F1809,'asset_&amp;_open_positions'!$E:$M, 9, FALSE),RIGHT(trading_client_detail!$F1809,LEN(trading_client_detail!$F1809)-1)))),"")</f>
        <v/>
      </c>
      <c r="B1809" t="str">
        <f>IF(AND(trading_client_detail!$A1809&lt;&gt;"",ROUND(trading_client_detail!$G1809,0)&lt;&gt;0),IF(OR(LEFT(trading_client_detail!$F1809,3)="USD",RIGHT(trading_client_detail!$F1809,3)="USD"),"",IF(NOT(ISERROR(VLOOKUP(trading_client_detail!$E1809,'asset_&amp;_open_positions'!$E:$M, 6, FALSE))),VLOOKUP(trading_client_detail!$E1809,'asset_&amp;_open_positions'!$E:$M, 6, FALSE),IF(NOT(ISERROR(VLOOKUP($A1809,'asset_&amp;_open_positions'!$E:$M, 6, FALSE))),VLOOKUP($A1809,'asset_&amp;_open_positions'!$E:$M, 6, FALSE),"ASSET"))),"")</f>
        <v/>
      </c>
      <c r="C1809" t="str">
        <f>IF(AND(trading_client_detail!$A1809&lt;&gt;"",ROUND(trading_client_detail!$G1809,0)&lt;&gt;0),IF(OR(LEFT(trading_client_detail!$F1809,3)="USD",RIGHT(trading_client_detail!$F1809,3)="USD"),"",IF(NOT(ISERROR(VLOOKUP(trading_client_detail!$E1809,'asset_&amp;_open_positions'!$E:$M, 6, FALSE))),VLOOKUP(trading_client_detail!$E1809,'asset_&amp;_open_positions'!$E:$M, 8, FALSE),IF(NOT(ISERROR(VLOOKUP($A1809,'asset_&amp;_open_positions'!$E:$M, 6, FALSE))),VLOOKUP($A1809,'asset_&amp;_open_positions'!$E:$M, 8, FALSE),1))),"")</f>
        <v/>
      </c>
      <c r="D1809" s="42" t="str">
        <f>IF(trading_client_detail!$A1809&lt;&gt;"",IF(OR(LEFT(trading_client_detail!$F1809,3)="USD",RIGHT(trading_client_detail!$F1809,3)="USD",LEFT(trading_client_detail!$F1809,3)="EUR",RIGHT(trading_client_detail!$F1809,3)="EUR"),"",trading_client_detail!$G1809),"")</f>
        <v/>
      </c>
    </row>
    <row r="1810" spans="1:4" x14ac:dyDescent="0.25">
      <c r="A1810" t="str">
        <f>IF(AND(trading_client_detail!$A1810&lt;&gt;"",ROUND(trading_client_detail!$G1810,0)&lt;&gt;0),IF(OR(LEFT(trading_client_detail!$F1810,3)="USD",RIGHT(trading_client_detail!$F1810,3)="USD",LEFT(trading_client_detail!$F1810,3)="EUR",RIGHT(trading_client_detail!$F1810,3)="EUR"),"",IF(NOT(ISERROR(VLOOKUP(trading_client_detail!$E1810,'asset_&amp;_open_positions'!$E:$M, 9, FALSE))),VLOOKUP(trading_client_detail!$E1810,'asset_&amp;_open_positions'!$E:$M, 9, FALSE),IF(NOT(ISERROR(VLOOKUP(trading_client_detail!$F1810,'asset_&amp;_open_positions'!$E:$M, 9, FALSE))),VLOOKUP(trading_client_detail!$F1810,'asset_&amp;_open_positions'!$E:$M, 9, FALSE),RIGHT(trading_client_detail!$F1810,LEN(trading_client_detail!$F1810)-1)))),"")</f>
        <v/>
      </c>
      <c r="B1810" t="str">
        <f>IF(AND(trading_client_detail!$A1810&lt;&gt;"",ROUND(trading_client_detail!$G1810,0)&lt;&gt;0),IF(OR(LEFT(trading_client_detail!$F1810,3)="USD",RIGHT(trading_client_detail!$F1810,3)="USD"),"",IF(NOT(ISERROR(VLOOKUP(trading_client_detail!$E1810,'asset_&amp;_open_positions'!$E:$M, 6, FALSE))),VLOOKUP(trading_client_detail!$E1810,'asset_&amp;_open_positions'!$E:$M, 6, FALSE),IF(NOT(ISERROR(VLOOKUP($A1810,'asset_&amp;_open_positions'!$E:$M, 6, FALSE))),VLOOKUP($A1810,'asset_&amp;_open_positions'!$E:$M, 6, FALSE),"ASSET"))),"")</f>
        <v/>
      </c>
      <c r="C1810" t="str">
        <f>IF(AND(trading_client_detail!$A1810&lt;&gt;"",ROUND(trading_client_detail!$G1810,0)&lt;&gt;0),IF(OR(LEFT(trading_client_detail!$F1810,3)="USD",RIGHT(trading_client_detail!$F1810,3)="USD"),"",IF(NOT(ISERROR(VLOOKUP(trading_client_detail!$E1810,'asset_&amp;_open_positions'!$E:$M, 6, FALSE))),VLOOKUP(trading_client_detail!$E1810,'asset_&amp;_open_positions'!$E:$M, 8, FALSE),IF(NOT(ISERROR(VLOOKUP($A1810,'asset_&amp;_open_positions'!$E:$M, 6, FALSE))),VLOOKUP($A1810,'asset_&amp;_open_positions'!$E:$M, 8, FALSE),1))),"")</f>
        <v/>
      </c>
      <c r="D1810" s="42" t="str">
        <f>IF(trading_client_detail!$A1810&lt;&gt;"",IF(OR(LEFT(trading_client_detail!$F1810,3)="USD",RIGHT(trading_client_detail!$F1810,3)="USD",LEFT(trading_client_detail!$F1810,3)="EUR",RIGHT(trading_client_detail!$F1810,3)="EUR"),"",trading_client_detail!$G1810),"")</f>
        <v/>
      </c>
    </row>
    <row r="1811" spans="1:4" x14ac:dyDescent="0.25">
      <c r="A1811" t="str">
        <f>IF(AND(trading_client_detail!$A1811&lt;&gt;"",ROUND(trading_client_detail!$G1811,0)&lt;&gt;0),IF(OR(LEFT(trading_client_detail!$F1811,3)="USD",RIGHT(trading_client_detail!$F1811,3)="USD",LEFT(trading_client_detail!$F1811,3)="EUR",RIGHT(trading_client_detail!$F1811,3)="EUR"),"",IF(NOT(ISERROR(VLOOKUP(trading_client_detail!$E1811,'asset_&amp;_open_positions'!$E:$M, 9, FALSE))),VLOOKUP(trading_client_detail!$E1811,'asset_&amp;_open_positions'!$E:$M, 9, FALSE),IF(NOT(ISERROR(VLOOKUP(trading_client_detail!$F1811,'asset_&amp;_open_positions'!$E:$M, 9, FALSE))),VLOOKUP(trading_client_detail!$F1811,'asset_&amp;_open_positions'!$E:$M, 9, FALSE),RIGHT(trading_client_detail!$F1811,LEN(trading_client_detail!$F1811)-1)))),"")</f>
        <v/>
      </c>
      <c r="B1811" t="str">
        <f>IF(AND(trading_client_detail!$A1811&lt;&gt;"",ROUND(trading_client_detail!$G1811,0)&lt;&gt;0),IF(OR(LEFT(trading_client_detail!$F1811,3)="USD",RIGHT(trading_client_detail!$F1811,3)="USD"),"",IF(NOT(ISERROR(VLOOKUP(trading_client_detail!$E1811,'asset_&amp;_open_positions'!$E:$M, 6, FALSE))),VLOOKUP(trading_client_detail!$E1811,'asset_&amp;_open_positions'!$E:$M, 6, FALSE),IF(NOT(ISERROR(VLOOKUP($A1811,'asset_&amp;_open_positions'!$E:$M, 6, FALSE))),VLOOKUP($A1811,'asset_&amp;_open_positions'!$E:$M, 6, FALSE),"ASSET"))),"")</f>
        <v/>
      </c>
      <c r="C1811" t="str">
        <f>IF(AND(trading_client_detail!$A1811&lt;&gt;"",ROUND(trading_client_detail!$G1811,0)&lt;&gt;0),IF(OR(LEFT(trading_client_detail!$F1811,3)="USD",RIGHT(trading_client_detail!$F1811,3)="USD"),"",IF(NOT(ISERROR(VLOOKUP(trading_client_detail!$E1811,'asset_&amp;_open_positions'!$E:$M, 6, FALSE))),VLOOKUP(trading_client_detail!$E1811,'asset_&amp;_open_positions'!$E:$M, 8, FALSE),IF(NOT(ISERROR(VLOOKUP($A1811,'asset_&amp;_open_positions'!$E:$M, 6, FALSE))),VLOOKUP($A1811,'asset_&amp;_open_positions'!$E:$M, 8, FALSE),1))),"")</f>
        <v/>
      </c>
      <c r="D1811" s="42" t="str">
        <f>IF(trading_client_detail!$A1811&lt;&gt;"",IF(OR(LEFT(trading_client_detail!$F1811,3)="USD",RIGHT(trading_client_detail!$F1811,3)="USD",LEFT(trading_client_detail!$F1811,3)="EUR",RIGHT(trading_client_detail!$F1811,3)="EUR"),"",trading_client_detail!$G1811),"")</f>
        <v/>
      </c>
    </row>
    <row r="1812" spans="1:4" x14ac:dyDescent="0.25">
      <c r="A1812" t="str">
        <f>IF(AND(trading_client_detail!$A1812&lt;&gt;"",ROUND(trading_client_detail!$G1812,0)&lt;&gt;0),IF(OR(LEFT(trading_client_detail!$F1812,3)="USD",RIGHT(trading_client_detail!$F1812,3)="USD",LEFT(trading_client_detail!$F1812,3)="EUR",RIGHT(trading_client_detail!$F1812,3)="EUR"),"",IF(NOT(ISERROR(VLOOKUP(trading_client_detail!$E1812,'asset_&amp;_open_positions'!$E:$M, 9, FALSE))),VLOOKUP(trading_client_detail!$E1812,'asset_&amp;_open_positions'!$E:$M, 9, FALSE),IF(NOT(ISERROR(VLOOKUP(trading_client_detail!$F1812,'asset_&amp;_open_positions'!$E:$M, 9, FALSE))),VLOOKUP(trading_client_detail!$F1812,'asset_&amp;_open_positions'!$E:$M, 9, FALSE),RIGHT(trading_client_detail!$F1812,LEN(trading_client_detail!$F1812)-1)))),"")</f>
        <v/>
      </c>
      <c r="B1812" t="str">
        <f>IF(AND(trading_client_detail!$A1812&lt;&gt;"",ROUND(trading_client_detail!$G1812,0)&lt;&gt;0),IF(OR(LEFT(trading_client_detail!$F1812,3)="USD",RIGHT(trading_client_detail!$F1812,3)="USD"),"",IF(NOT(ISERROR(VLOOKUP(trading_client_detail!$E1812,'asset_&amp;_open_positions'!$E:$M, 6, FALSE))),VLOOKUP(trading_client_detail!$E1812,'asset_&amp;_open_positions'!$E:$M, 6, FALSE),IF(NOT(ISERROR(VLOOKUP($A1812,'asset_&amp;_open_positions'!$E:$M, 6, FALSE))),VLOOKUP($A1812,'asset_&amp;_open_positions'!$E:$M, 6, FALSE),"ASSET"))),"")</f>
        <v/>
      </c>
      <c r="C1812" t="str">
        <f>IF(AND(trading_client_detail!$A1812&lt;&gt;"",ROUND(trading_client_detail!$G1812,0)&lt;&gt;0),IF(OR(LEFT(trading_client_detail!$F1812,3)="USD",RIGHT(trading_client_detail!$F1812,3)="USD"),"",IF(NOT(ISERROR(VLOOKUP(trading_client_detail!$E1812,'asset_&amp;_open_positions'!$E:$M, 6, FALSE))),VLOOKUP(trading_client_detail!$E1812,'asset_&amp;_open_positions'!$E:$M, 8, FALSE),IF(NOT(ISERROR(VLOOKUP($A1812,'asset_&amp;_open_positions'!$E:$M, 6, FALSE))),VLOOKUP($A1812,'asset_&amp;_open_positions'!$E:$M, 8, FALSE),1))),"")</f>
        <v/>
      </c>
      <c r="D1812" s="42" t="str">
        <f>IF(trading_client_detail!$A1812&lt;&gt;"",IF(OR(LEFT(trading_client_detail!$F1812,3)="USD",RIGHT(trading_client_detail!$F1812,3)="USD",LEFT(trading_client_detail!$F1812,3)="EUR",RIGHT(trading_client_detail!$F1812,3)="EUR"),"",trading_client_detail!$G1812),"")</f>
        <v/>
      </c>
    </row>
    <row r="1813" spans="1:4" x14ac:dyDescent="0.25">
      <c r="A1813" t="str">
        <f>IF(AND(trading_client_detail!$A1813&lt;&gt;"",ROUND(trading_client_detail!$G1813,0)&lt;&gt;0),IF(OR(LEFT(trading_client_detail!$F1813,3)="USD",RIGHT(trading_client_detail!$F1813,3)="USD",LEFT(trading_client_detail!$F1813,3)="EUR",RIGHT(trading_client_detail!$F1813,3)="EUR"),"",IF(NOT(ISERROR(VLOOKUP(trading_client_detail!$E1813,'asset_&amp;_open_positions'!$E:$M, 9, FALSE))),VLOOKUP(trading_client_detail!$E1813,'asset_&amp;_open_positions'!$E:$M, 9, FALSE),IF(NOT(ISERROR(VLOOKUP(trading_client_detail!$F1813,'asset_&amp;_open_positions'!$E:$M, 9, FALSE))),VLOOKUP(trading_client_detail!$F1813,'asset_&amp;_open_positions'!$E:$M, 9, FALSE),RIGHT(trading_client_detail!$F1813,LEN(trading_client_detail!$F1813)-1)))),"")</f>
        <v/>
      </c>
      <c r="B1813" t="str">
        <f>IF(AND(trading_client_detail!$A1813&lt;&gt;"",ROUND(trading_client_detail!$G1813,0)&lt;&gt;0),IF(OR(LEFT(trading_client_detail!$F1813,3)="USD",RIGHT(trading_client_detail!$F1813,3)="USD"),"",IF(NOT(ISERROR(VLOOKUP(trading_client_detail!$E1813,'asset_&amp;_open_positions'!$E:$M, 6, FALSE))),VLOOKUP(trading_client_detail!$E1813,'asset_&amp;_open_positions'!$E:$M, 6, FALSE),IF(NOT(ISERROR(VLOOKUP($A1813,'asset_&amp;_open_positions'!$E:$M, 6, FALSE))),VLOOKUP($A1813,'asset_&amp;_open_positions'!$E:$M, 6, FALSE),"ASSET"))),"")</f>
        <v/>
      </c>
      <c r="C1813" t="str">
        <f>IF(AND(trading_client_detail!$A1813&lt;&gt;"",ROUND(trading_client_detail!$G1813,0)&lt;&gt;0),IF(OR(LEFT(trading_client_detail!$F1813,3)="USD",RIGHT(trading_client_detail!$F1813,3)="USD"),"",IF(NOT(ISERROR(VLOOKUP(trading_client_detail!$E1813,'asset_&amp;_open_positions'!$E:$M, 6, FALSE))),VLOOKUP(trading_client_detail!$E1813,'asset_&amp;_open_positions'!$E:$M, 8, FALSE),IF(NOT(ISERROR(VLOOKUP($A1813,'asset_&amp;_open_positions'!$E:$M, 6, FALSE))),VLOOKUP($A1813,'asset_&amp;_open_positions'!$E:$M, 8, FALSE),1))),"")</f>
        <v/>
      </c>
      <c r="D1813" s="42" t="str">
        <f>IF(trading_client_detail!$A1813&lt;&gt;"",IF(OR(LEFT(trading_client_detail!$F1813,3)="USD",RIGHT(trading_client_detail!$F1813,3)="USD",LEFT(trading_client_detail!$F1813,3)="EUR",RIGHT(trading_client_detail!$F1813,3)="EUR"),"",trading_client_detail!$G1813),"")</f>
        <v/>
      </c>
    </row>
    <row r="1814" spans="1:4" x14ac:dyDescent="0.25">
      <c r="A1814" t="str">
        <f>IF(AND(trading_client_detail!$A1814&lt;&gt;"",ROUND(trading_client_detail!$G1814,0)&lt;&gt;0),IF(OR(LEFT(trading_client_detail!$F1814,3)="USD",RIGHT(trading_client_detail!$F1814,3)="USD",LEFT(trading_client_detail!$F1814,3)="EUR",RIGHT(trading_client_detail!$F1814,3)="EUR"),"",IF(NOT(ISERROR(VLOOKUP(trading_client_detail!$E1814,'asset_&amp;_open_positions'!$E:$M, 9, FALSE))),VLOOKUP(trading_client_detail!$E1814,'asset_&amp;_open_positions'!$E:$M, 9, FALSE),IF(NOT(ISERROR(VLOOKUP(trading_client_detail!$F1814,'asset_&amp;_open_positions'!$E:$M, 9, FALSE))),VLOOKUP(trading_client_detail!$F1814,'asset_&amp;_open_positions'!$E:$M, 9, FALSE),RIGHT(trading_client_detail!$F1814,LEN(trading_client_detail!$F1814)-1)))),"")</f>
        <v/>
      </c>
      <c r="B1814" t="str">
        <f>IF(AND(trading_client_detail!$A1814&lt;&gt;"",ROUND(trading_client_detail!$G1814,0)&lt;&gt;0),IF(OR(LEFT(trading_client_detail!$F1814,3)="USD",RIGHT(trading_client_detail!$F1814,3)="USD"),"",IF(NOT(ISERROR(VLOOKUP(trading_client_detail!$E1814,'asset_&amp;_open_positions'!$E:$M, 6, FALSE))),VLOOKUP(trading_client_detail!$E1814,'asset_&amp;_open_positions'!$E:$M, 6, FALSE),IF(NOT(ISERROR(VLOOKUP($A1814,'asset_&amp;_open_positions'!$E:$M, 6, FALSE))),VLOOKUP($A1814,'asset_&amp;_open_positions'!$E:$M, 6, FALSE),"ASSET"))),"")</f>
        <v/>
      </c>
      <c r="C1814" t="str">
        <f>IF(AND(trading_client_detail!$A1814&lt;&gt;"",ROUND(trading_client_detail!$G1814,0)&lt;&gt;0),IF(OR(LEFT(trading_client_detail!$F1814,3)="USD",RIGHT(trading_client_detail!$F1814,3)="USD"),"",IF(NOT(ISERROR(VLOOKUP(trading_client_detail!$E1814,'asset_&amp;_open_positions'!$E:$M, 6, FALSE))),VLOOKUP(trading_client_detail!$E1814,'asset_&amp;_open_positions'!$E:$M, 8, FALSE),IF(NOT(ISERROR(VLOOKUP($A1814,'asset_&amp;_open_positions'!$E:$M, 6, FALSE))),VLOOKUP($A1814,'asset_&amp;_open_positions'!$E:$M, 8, FALSE),1))),"")</f>
        <v/>
      </c>
      <c r="D1814" s="42" t="str">
        <f>IF(trading_client_detail!$A1814&lt;&gt;"",IF(OR(LEFT(trading_client_detail!$F1814,3)="USD",RIGHT(trading_client_detail!$F1814,3)="USD",LEFT(trading_client_detail!$F1814,3)="EUR",RIGHT(trading_client_detail!$F1814,3)="EUR"),"",trading_client_detail!$G1814),"")</f>
        <v/>
      </c>
    </row>
    <row r="1815" spans="1:4" x14ac:dyDescent="0.25">
      <c r="A1815" t="str">
        <f>IF(AND(trading_client_detail!$A1815&lt;&gt;"",ROUND(trading_client_detail!$G1815,0)&lt;&gt;0),IF(OR(LEFT(trading_client_detail!$F1815,3)="USD",RIGHT(trading_client_detail!$F1815,3)="USD",LEFT(trading_client_detail!$F1815,3)="EUR",RIGHT(trading_client_detail!$F1815,3)="EUR"),"",IF(NOT(ISERROR(VLOOKUP(trading_client_detail!$E1815,'asset_&amp;_open_positions'!$E:$M, 9, FALSE))),VLOOKUP(trading_client_detail!$E1815,'asset_&amp;_open_positions'!$E:$M, 9, FALSE),IF(NOT(ISERROR(VLOOKUP(trading_client_detail!$F1815,'asset_&amp;_open_positions'!$E:$M, 9, FALSE))),VLOOKUP(trading_client_detail!$F1815,'asset_&amp;_open_positions'!$E:$M, 9, FALSE),RIGHT(trading_client_detail!$F1815,LEN(trading_client_detail!$F1815)-1)))),"")</f>
        <v/>
      </c>
      <c r="B1815" t="str">
        <f>IF(AND(trading_client_detail!$A1815&lt;&gt;"",ROUND(trading_client_detail!$G1815,0)&lt;&gt;0),IF(OR(LEFT(trading_client_detail!$F1815,3)="USD",RIGHT(trading_client_detail!$F1815,3)="USD"),"",IF(NOT(ISERROR(VLOOKUP(trading_client_detail!$E1815,'asset_&amp;_open_positions'!$E:$M, 6, FALSE))),VLOOKUP(trading_client_detail!$E1815,'asset_&amp;_open_positions'!$E:$M, 6, FALSE),IF(NOT(ISERROR(VLOOKUP($A1815,'asset_&amp;_open_positions'!$E:$M, 6, FALSE))),VLOOKUP($A1815,'asset_&amp;_open_positions'!$E:$M, 6, FALSE),"ASSET"))),"")</f>
        <v/>
      </c>
      <c r="C1815" t="str">
        <f>IF(AND(trading_client_detail!$A1815&lt;&gt;"",ROUND(trading_client_detail!$G1815,0)&lt;&gt;0),IF(OR(LEFT(trading_client_detail!$F1815,3)="USD",RIGHT(trading_client_detail!$F1815,3)="USD"),"",IF(NOT(ISERROR(VLOOKUP(trading_client_detail!$E1815,'asset_&amp;_open_positions'!$E:$M, 6, FALSE))),VLOOKUP(trading_client_detail!$E1815,'asset_&amp;_open_positions'!$E:$M, 8, FALSE),IF(NOT(ISERROR(VLOOKUP($A1815,'asset_&amp;_open_positions'!$E:$M, 6, FALSE))),VLOOKUP($A1815,'asset_&amp;_open_positions'!$E:$M, 8, FALSE),1))),"")</f>
        <v/>
      </c>
      <c r="D1815" s="42" t="str">
        <f>IF(trading_client_detail!$A1815&lt;&gt;"",IF(OR(LEFT(trading_client_detail!$F1815,3)="USD",RIGHT(trading_client_detail!$F1815,3)="USD",LEFT(trading_client_detail!$F1815,3)="EUR",RIGHT(trading_client_detail!$F1815,3)="EUR"),"",trading_client_detail!$G1815),"")</f>
        <v/>
      </c>
    </row>
    <row r="1816" spans="1:4" x14ac:dyDescent="0.25">
      <c r="A1816" t="str">
        <f>IF(AND(trading_client_detail!$A1816&lt;&gt;"",ROUND(trading_client_detail!$G1816,0)&lt;&gt;0),IF(OR(LEFT(trading_client_detail!$F1816,3)="USD",RIGHT(trading_client_detail!$F1816,3)="USD",LEFT(trading_client_detail!$F1816,3)="EUR",RIGHT(trading_client_detail!$F1816,3)="EUR"),"",IF(NOT(ISERROR(VLOOKUP(trading_client_detail!$E1816,'asset_&amp;_open_positions'!$E:$M, 9, FALSE))),VLOOKUP(trading_client_detail!$E1816,'asset_&amp;_open_positions'!$E:$M, 9, FALSE),IF(NOT(ISERROR(VLOOKUP(trading_client_detail!$F1816,'asset_&amp;_open_positions'!$E:$M, 9, FALSE))),VLOOKUP(trading_client_detail!$F1816,'asset_&amp;_open_positions'!$E:$M, 9, FALSE),RIGHT(trading_client_detail!$F1816,LEN(trading_client_detail!$F1816)-1)))),"")</f>
        <v/>
      </c>
      <c r="B1816" t="str">
        <f>IF(AND(trading_client_detail!$A1816&lt;&gt;"",ROUND(trading_client_detail!$G1816,0)&lt;&gt;0),IF(OR(LEFT(trading_client_detail!$F1816,3)="USD",RIGHT(trading_client_detail!$F1816,3)="USD"),"",IF(NOT(ISERROR(VLOOKUP(trading_client_detail!$E1816,'asset_&amp;_open_positions'!$E:$M, 6, FALSE))),VLOOKUP(trading_client_detail!$E1816,'asset_&amp;_open_positions'!$E:$M, 6, FALSE),IF(NOT(ISERROR(VLOOKUP($A1816,'asset_&amp;_open_positions'!$E:$M, 6, FALSE))),VLOOKUP($A1816,'asset_&amp;_open_positions'!$E:$M, 6, FALSE),"ASSET"))),"")</f>
        <v/>
      </c>
      <c r="C1816" t="str">
        <f>IF(AND(trading_client_detail!$A1816&lt;&gt;"",ROUND(trading_client_detail!$G1816,0)&lt;&gt;0),IF(OR(LEFT(trading_client_detail!$F1816,3)="USD",RIGHT(trading_client_detail!$F1816,3)="USD"),"",IF(NOT(ISERROR(VLOOKUP(trading_client_detail!$E1816,'asset_&amp;_open_positions'!$E:$M, 6, FALSE))),VLOOKUP(trading_client_detail!$E1816,'asset_&amp;_open_positions'!$E:$M, 8, FALSE),IF(NOT(ISERROR(VLOOKUP($A1816,'asset_&amp;_open_positions'!$E:$M, 6, FALSE))),VLOOKUP($A1816,'asset_&amp;_open_positions'!$E:$M, 8, FALSE),1))),"")</f>
        <v/>
      </c>
      <c r="D1816" s="42" t="str">
        <f>IF(trading_client_detail!$A1816&lt;&gt;"",IF(OR(LEFT(trading_client_detail!$F1816,3)="USD",RIGHT(trading_client_detail!$F1816,3)="USD",LEFT(trading_client_detail!$F1816,3)="EUR",RIGHT(trading_client_detail!$F1816,3)="EUR"),"",trading_client_detail!$G1816),"")</f>
        <v/>
      </c>
    </row>
    <row r="1817" spans="1:4" x14ac:dyDescent="0.25">
      <c r="A1817" t="str">
        <f>IF(AND(trading_client_detail!$A1817&lt;&gt;"",ROUND(trading_client_detail!$G1817,0)&lt;&gt;0),IF(OR(LEFT(trading_client_detail!$F1817,3)="USD",RIGHT(trading_client_detail!$F1817,3)="USD",LEFT(trading_client_detail!$F1817,3)="EUR",RIGHT(trading_client_detail!$F1817,3)="EUR"),"",IF(NOT(ISERROR(VLOOKUP(trading_client_detail!$E1817,'asset_&amp;_open_positions'!$E:$M, 9, FALSE))),VLOOKUP(trading_client_detail!$E1817,'asset_&amp;_open_positions'!$E:$M, 9, FALSE),IF(NOT(ISERROR(VLOOKUP(trading_client_detail!$F1817,'asset_&amp;_open_positions'!$E:$M, 9, FALSE))),VLOOKUP(trading_client_detail!$F1817,'asset_&amp;_open_positions'!$E:$M, 9, FALSE),RIGHT(trading_client_detail!$F1817,LEN(trading_client_detail!$F1817)-1)))),"")</f>
        <v/>
      </c>
      <c r="B1817" t="str">
        <f>IF(AND(trading_client_detail!$A1817&lt;&gt;"",ROUND(trading_client_detail!$G1817,0)&lt;&gt;0),IF(OR(LEFT(trading_client_detail!$F1817,3)="USD",RIGHT(trading_client_detail!$F1817,3)="USD"),"",IF(NOT(ISERROR(VLOOKUP(trading_client_detail!$E1817,'asset_&amp;_open_positions'!$E:$M, 6, FALSE))),VLOOKUP(trading_client_detail!$E1817,'asset_&amp;_open_positions'!$E:$M, 6, FALSE),IF(NOT(ISERROR(VLOOKUP($A1817,'asset_&amp;_open_positions'!$E:$M, 6, FALSE))),VLOOKUP($A1817,'asset_&amp;_open_positions'!$E:$M, 6, FALSE),"ASSET"))),"")</f>
        <v/>
      </c>
      <c r="C1817" t="str">
        <f>IF(AND(trading_client_detail!$A1817&lt;&gt;"",ROUND(trading_client_detail!$G1817,0)&lt;&gt;0),IF(OR(LEFT(trading_client_detail!$F1817,3)="USD",RIGHT(trading_client_detail!$F1817,3)="USD"),"",IF(NOT(ISERROR(VLOOKUP(trading_client_detail!$E1817,'asset_&amp;_open_positions'!$E:$M, 6, FALSE))),VLOOKUP(trading_client_detail!$E1817,'asset_&amp;_open_positions'!$E:$M, 8, FALSE),IF(NOT(ISERROR(VLOOKUP($A1817,'asset_&amp;_open_positions'!$E:$M, 6, FALSE))),VLOOKUP($A1817,'asset_&amp;_open_positions'!$E:$M, 8, FALSE),1))),"")</f>
        <v/>
      </c>
      <c r="D1817" s="42" t="str">
        <f>IF(trading_client_detail!$A1817&lt;&gt;"",IF(OR(LEFT(trading_client_detail!$F1817,3)="USD",RIGHT(trading_client_detail!$F1817,3)="USD",LEFT(trading_client_detail!$F1817,3)="EUR",RIGHT(trading_client_detail!$F1817,3)="EUR"),"",trading_client_detail!$G1817),"")</f>
        <v/>
      </c>
    </row>
    <row r="1818" spans="1:4" x14ac:dyDescent="0.25">
      <c r="A1818" t="str">
        <f>IF(AND(trading_client_detail!$A1818&lt;&gt;"",ROUND(trading_client_detail!$G1818,0)&lt;&gt;0),IF(OR(LEFT(trading_client_detail!$F1818,3)="USD",RIGHT(trading_client_detail!$F1818,3)="USD",LEFT(trading_client_detail!$F1818,3)="EUR",RIGHT(trading_client_detail!$F1818,3)="EUR"),"",IF(NOT(ISERROR(VLOOKUP(trading_client_detail!$E1818,'asset_&amp;_open_positions'!$E:$M, 9, FALSE))),VLOOKUP(trading_client_detail!$E1818,'asset_&amp;_open_positions'!$E:$M, 9, FALSE),IF(NOT(ISERROR(VLOOKUP(trading_client_detail!$F1818,'asset_&amp;_open_positions'!$E:$M, 9, FALSE))),VLOOKUP(trading_client_detail!$F1818,'asset_&amp;_open_positions'!$E:$M, 9, FALSE),RIGHT(trading_client_detail!$F1818,LEN(trading_client_detail!$F1818)-1)))),"")</f>
        <v/>
      </c>
      <c r="B1818" t="str">
        <f>IF(AND(trading_client_detail!$A1818&lt;&gt;"",ROUND(trading_client_detail!$G1818,0)&lt;&gt;0),IF(OR(LEFT(trading_client_detail!$F1818,3)="USD",RIGHT(trading_client_detail!$F1818,3)="USD"),"",IF(NOT(ISERROR(VLOOKUP(trading_client_detail!$E1818,'asset_&amp;_open_positions'!$E:$M, 6, FALSE))),VLOOKUP(trading_client_detail!$E1818,'asset_&amp;_open_positions'!$E:$M, 6, FALSE),IF(NOT(ISERROR(VLOOKUP($A1818,'asset_&amp;_open_positions'!$E:$M, 6, FALSE))),VLOOKUP($A1818,'asset_&amp;_open_positions'!$E:$M, 6, FALSE),"ASSET"))),"")</f>
        <v/>
      </c>
      <c r="C1818" t="str">
        <f>IF(AND(trading_client_detail!$A1818&lt;&gt;"",ROUND(trading_client_detail!$G1818,0)&lt;&gt;0),IF(OR(LEFT(trading_client_detail!$F1818,3)="USD",RIGHT(trading_client_detail!$F1818,3)="USD"),"",IF(NOT(ISERROR(VLOOKUP(trading_client_detail!$E1818,'asset_&amp;_open_positions'!$E:$M, 6, FALSE))),VLOOKUP(trading_client_detail!$E1818,'asset_&amp;_open_positions'!$E:$M, 8, FALSE),IF(NOT(ISERROR(VLOOKUP($A1818,'asset_&amp;_open_positions'!$E:$M, 6, FALSE))),VLOOKUP($A1818,'asset_&amp;_open_positions'!$E:$M, 8, FALSE),1))),"")</f>
        <v/>
      </c>
      <c r="D1818" s="42" t="str">
        <f>IF(trading_client_detail!$A1818&lt;&gt;"",IF(OR(LEFT(trading_client_detail!$F1818,3)="USD",RIGHT(trading_client_detail!$F1818,3)="USD",LEFT(trading_client_detail!$F1818,3)="EUR",RIGHT(trading_client_detail!$F1818,3)="EUR"),"",trading_client_detail!$G1818),"")</f>
        <v/>
      </c>
    </row>
    <row r="1819" spans="1:4" x14ac:dyDescent="0.25">
      <c r="A1819" t="str">
        <f>IF(AND(trading_client_detail!$A1819&lt;&gt;"",ROUND(trading_client_detail!$G1819,0)&lt;&gt;0),IF(OR(LEFT(trading_client_detail!$F1819,3)="USD",RIGHT(trading_client_detail!$F1819,3)="USD",LEFT(trading_client_detail!$F1819,3)="EUR",RIGHT(trading_client_detail!$F1819,3)="EUR"),"",IF(NOT(ISERROR(VLOOKUP(trading_client_detail!$E1819,'asset_&amp;_open_positions'!$E:$M, 9, FALSE))),VLOOKUP(trading_client_detail!$E1819,'asset_&amp;_open_positions'!$E:$M, 9, FALSE),IF(NOT(ISERROR(VLOOKUP(trading_client_detail!$F1819,'asset_&amp;_open_positions'!$E:$M, 9, FALSE))),VLOOKUP(trading_client_detail!$F1819,'asset_&amp;_open_positions'!$E:$M, 9, FALSE),RIGHT(trading_client_detail!$F1819,LEN(trading_client_detail!$F1819)-1)))),"")</f>
        <v/>
      </c>
      <c r="B1819" t="str">
        <f>IF(AND(trading_client_detail!$A1819&lt;&gt;"",ROUND(trading_client_detail!$G1819,0)&lt;&gt;0),IF(OR(LEFT(trading_client_detail!$F1819,3)="USD",RIGHT(trading_client_detail!$F1819,3)="USD"),"",IF(NOT(ISERROR(VLOOKUP(trading_client_detail!$E1819,'asset_&amp;_open_positions'!$E:$M, 6, FALSE))),VLOOKUP(trading_client_detail!$E1819,'asset_&amp;_open_positions'!$E:$M, 6, FALSE),IF(NOT(ISERROR(VLOOKUP($A1819,'asset_&amp;_open_positions'!$E:$M, 6, FALSE))),VLOOKUP($A1819,'asset_&amp;_open_positions'!$E:$M, 6, FALSE),"ASSET"))),"")</f>
        <v/>
      </c>
      <c r="C1819" t="str">
        <f>IF(AND(trading_client_detail!$A1819&lt;&gt;"",ROUND(trading_client_detail!$G1819,0)&lt;&gt;0),IF(OR(LEFT(trading_client_detail!$F1819,3)="USD",RIGHT(trading_client_detail!$F1819,3)="USD"),"",IF(NOT(ISERROR(VLOOKUP(trading_client_detail!$E1819,'asset_&amp;_open_positions'!$E:$M, 6, FALSE))),VLOOKUP(trading_client_detail!$E1819,'asset_&amp;_open_positions'!$E:$M, 8, FALSE),IF(NOT(ISERROR(VLOOKUP($A1819,'asset_&amp;_open_positions'!$E:$M, 6, FALSE))),VLOOKUP($A1819,'asset_&amp;_open_positions'!$E:$M, 8, FALSE),1))),"")</f>
        <v/>
      </c>
      <c r="D1819" s="42" t="str">
        <f>IF(trading_client_detail!$A1819&lt;&gt;"",IF(OR(LEFT(trading_client_detail!$F1819,3)="USD",RIGHT(trading_client_detail!$F1819,3)="USD",LEFT(trading_client_detail!$F1819,3)="EUR",RIGHT(trading_client_detail!$F1819,3)="EUR"),"",trading_client_detail!$G1819),"")</f>
        <v/>
      </c>
    </row>
    <row r="1820" spans="1:4" x14ac:dyDescent="0.25">
      <c r="A1820" t="str">
        <f>IF(AND(trading_client_detail!$A1820&lt;&gt;"",ROUND(trading_client_detail!$G1820,0)&lt;&gt;0),IF(OR(LEFT(trading_client_detail!$F1820,3)="USD",RIGHT(trading_client_detail!$F1820,3)="USD",LEFT(trading_client_detail!$F1820,3)="EUR",RIGHT(trading_client_detail!$F1820,3)="EUR"),"",IF(NOT(ISERROR(VLOOKUP(trading_client_detail!$E1820,'asset_&amp;_open_positions'!$E:$M, 9, FALSE))),VLOOKUP(trading_client_detail!$E1820,'asset_&amp;_open_positions'!$E:$M, 9, FALSE),IF(NOT(ISERROR(VLOOKUP(trading_client_detail!$F1820,'asset_&amp;_open_positions'!$E:$M, 9, FALSE))),VLOOKUP(trading_client_detail!$F1820,'asset_&amp;_open_positions'!$E:$M, 9, FALSE),RIGHT(trading_client_detail!$F1820,LEN(trading_client_detail!$F1820)-1)))),"")</f>
        <v/>
      </c>
      <c r="B1820" t="str">
        <f>IF(AND(trading_client_detail!$A1820&lt;&gt;"",ROUND(trading_client_detail!$G1820,0)&lt;&gt;0),IF(OR(LEFT(trading_client_detail!$F1820,3)="USD",RIGHT(trading_client_detail!$F1820,3)="USD"),"",IF(NOT(ISERROR(VLOOKUP(trading_client_detail!$E1820,'asset_&amp;_open_positions'!$E:$M, 6, FALSE))),VLOOKUP(trading_client_detail!$E1820,'asset_&amp;_open_positions'!$E:$M, 6, FALSE),IF(NOT(ISERROR(VLOOKUP($A1820,'asset_&amp;_open_positions'!$E:$M, 6, FALSE))),VLOOKUP($A1820,'asset_&amp;_open_positions'!$E:$M, 6, FALSE),"ASSET"))),"")</f>
        <v/>
      </c>
      <c r="C1820" t="str">
        <f>IF(AND(trading_client_detail!$A1820&lt;&gt;"",ROUND(trading_client_detail!$G1820,0)&lt;&gt;0),IF(OR(LEFT(trading_client_detail!$F1820,3)="USD",RIGHT(trading_client_detail!$F1820,3)="USD"),"",IF(NOT(ISERROR(VLOOKUP(trading_client_detail!$E1820,'asset_&amp;_open_positions'!$E:$M, 6, FALSE))),VLOOKUP(trading_client_detail!$E1820,'asset_&amp;_open_positions'!$E:$M, 8, FALSE),IF(NOT(ISERROR(VLOOKUP($A1820,'asset_&amp;_open_positions'!$E:$M, 6, FALSE))),VLOOKUP($A1820,'asset_&amp;_open_positions'!$E:$M, 8, FALSE),1))),"")</f>
        <v/>
      </c>
      <c r="D1820" s="42" t="str">
        <f>IF(trading_client_detail!$A1820&lt;&gt;"",IF(OR(LEFT(trading_client_detail!$F1820,3)="USD",RIGHT(trading_client_detail!$F1820,3)="USD",LEFT(trading_client_detail!$F1820,3)="EUR",RIGHT(trading_client_detail!$F1820,3)="EUR"),"",trading_client_detail!$G1820),"")</f>
        <v/>
      </c>
    </row>
    <row r="1821" spans="1:4" x14ac:dyDescent="0.25">
      <c r="A1821" t="str">
        <f>IF(AND(trading_client_detail!$A1821&lt;&gt;"",ROUND(trading_client_detail!$G1821,0)&lt;&gt;0),IF(OR(LEFT(trading_client_detail!$F1821,3)="USD",RIGHT(trading_client_detail!$F1821,3)="USD",LEFT(trading_client_detail!$F1821,3)="EUR",RIGHT(trading_client_detail!$F1821,3)="EUR"),"",IF(NOT(ISERROR(VLOOKUP(trading_client_detail!$E1821,'asset_&amp;_open_positions'!$E:$M, 9, FALSE))),VLOOKUP(trading_client_detail!$E1821,'asset_&amp;_open_positions'!$E:$M, 9, FALSE),IF(NOT(ISERROR(VLOOKUP(trading_client_detail!$F1821,'asset_&amp;_open_positions'!$E:$M, 9, FALSE))),VLOOKUP(trading_client_detail!$F1821,'asset_&amp;_open_positions'!$E:$M, 9, FALSE),RIGHT(trading_client_detail!$F1821,LEN(trading_client_detail!$F1821)-1)))),"")</f>
        <v/>
      </c>
      <c r="B1821" t="str">
        <f>IF(AND(trading_client_detail!$A1821&lt;&gt;"",ROUND(trading_client_detail!$G1821,0)&lt;&gt;0),IF(OR(LEFT(trading_client_detail!$F1821,3)="USD",RIGHT(trading_client_detail!$F1821,3)="USD"),"",IF(NOT(ISERROR(VLOOKUP(trading_client_detail!$E1821,'asset_&amp;_open_positions'!$E:$M, 6, FALSE))),VLOOKUP(trading_client_detail!$E1821,'asset_&amp;_open_positions'!$E:$M, 6, FALSE),IF(NOT(ISERROR(VLOOKUP($A1821,'asset_&amp;_open_positions'!$E:$M, 6, FALSE))),VLOOKUP($A1821,'asset_&amp;_open_positions'!$E:$M, 6, FALSE),"ASSET"))),"")</f>
        <v/>
      </c>
      <c r="C1821" t="str">
        <f>IF(AND(trading_client_detail!$A1821&lt;&gt;"",ROUND(trading_client_detail!$G1821,0)&lt;&gt;0),IF(OR(LEFT(trading_client_detail!$F1821,3)="USD",RIGHT(trading_client_detail!$F1821,3)="USD"),"",IF(NOT(ISERROR(VLOOKUP(trading_client_detail!$E1821,'asset_&amp;_open_positions'!$E:$M, 6, FALSE))),VLOOKUP(trading_client_detail!$E1821,'asset_&amp;_open_positions'!$E:$M, 8, FALSE),IF(NOT(ISERROR(VLOOKUP($A1821,'asset_&amp;_open_positions'!$E:$M, 6, FALSE))),VLOOKUP($A1821,'asset_&amp;_open_positions'!$E:$M, 8, FALSE),1))),"")</f>
        <v/>
      </c>
      <c r="D1821" s="42" t="str">
        <f>IF(trading_client_detail!$A1821&lt;&gt;"",IF(OR(LEFT(trading_client_detail!$F1821,3)="USD",RIGHT(trading_client_detail!$F1821,3)="USD",LEFT(trading_client_detail!$F1821,3)="EUR",RIGHT(trading_client_detail!$F1821,3)="EUR"),"",trading_client_detail!$G1821),"")</f>
        <v/>
      </c>
    </row>
    <row r="1822" spans="1:4" x14ac:dyDescent="0.25">
      <c r="A1822" t="str">
        <f>IF(AND(trading_client_detail!$A1822&lt;&gt;"",ROUND(trading_client_detail!$G1822,0)&lt;&gt;0),IF(OR(LEFT(trading_client_detail!$F1822,3)="USD",RIGHT(trading_client_detail!$F1822,3)="USD",LEFT(trading_client_detail!$F1822,3)="EUR",RIGHT(trading_client_detail!$F1822,3)="EUR"),"",IF(NOT(ISERROR(VLOOKUP(trading_client_detail!$E1822,'asset_&amp;_open_positions'!$E:$M, 9, FALSE))),VLOOKUP(trading_client_detail!$E1822,'asset_&amp;_open_positions'!$E:$M, 9, FALSE),IF(NOT(ISERROR(VLOOKUP(trading_client_detail!$F1822,'asset_&amp;_open_positions'!$E:$M, 9, FALSE))),VLOOKUP(trading_client_detail!$F1822,'asset_&amp;_open_positions'!$E:$M, 9, FALSE),RIGHT(trading_client_detail!$F1822,LEN(trading_client_detail!$F1822)-1)))),"")</f>
        <v/>
      </c>
      <c r="B1822" t="str">
        <f>IF(AND(trading_client_detail!$A1822&lt;&gt;"",ROUND(trading_client_detail!$G1822,0)&lt;&gt;0),IF(OR(LEFT(trading_client_detail!$F1822,3)="USD",RIGHT(trading_client_detail!$F1822,3)="USD"),"",IF(NOT(ISERROR(VLOOKUP(trading_client_detail!$E1822,'asset_&amp;_open_positions'!$E:$M, 6, FALSE))),VLOOKUP(trading_client_detail!$E1822,'asset_&amp;_open_positions'!$E:$M, 6, FALSE),IF(NOT(ISERROR(VLOOKUP($A1822,'asset_&amp;_open_positions'!$E:$M, 6, FALSE))),VLOOKUP($A1822,'asset_&amp;_open_positions'!$E:$M, 6, FALSE),"ASSET"))),"")</f>
        <v/>
      </c>
      <c r="C1822" t="str">
        <f>IF(AND(trading_client_detail!$A1822&lt;&gt;"",ROUND(trading_client_detail!$G1822,0)&lt;&gt;0),IF(OR(LEFT(trading_client_detail!$F1822,3)="USD",RIGHT(trading_client_detail!$F1822,3)="USD"),"",IF(NOT(ISERROR(VLOOKUP(trading_client_detail!$E1822,'asset_&amp;_open_positions'!$E:$M, 6, FALSE))),VLOOKUP(trading_client_detail!$E1822,'asset_&amp;_open_positions'!$E:$M, 8, FALSE),IF(NOT(ISERROR(VLOOKUP($A1822,'asset_&amp;_open_positions'!$E:$M, 6, FALSE))),VLOOKUP($A1822,'asset_&amp;_open_positions'!$E:$M, 8, FALSE),1))),"")</f>
        <v/>
      </c>
      <c r="D1822" s="42" t="str">
        <f>IF(trading_client_detail!$A1822&lt;&gt;"",IF(OR(LEFT(trading_client_detail!$F1822,3)="USD",RIGHT(trading_client_detail!$F1822,3)="USD",LEFT(trading_client_detail!$F1822,3)="EUR",RIGHT(trading_client_detail!$F1822,3)="EUR"),"",trading_client_detail!$G1822),"")</f>
        <v/>
      </c>
    </row>
    <row r="1823" spans="1:4" x14ac:dyDescent="0.25">
      <c r="A1823" t="str">
        <f>IF(AND(trading_client_detail!$A1823&lt;&gt;"",ROUND(trading_client_detail!$G1823,0)&lt;&gt;0),IF(OR(LEFT(trading_client_detail!$F1823,3)="USD",RIGHT(trading_client_detail!$F1823,3)="USD",LEFT(trading_client_detail!$F1823,3)="EUR",RIGHT(trading_client_detail!$F1823,3)="EUR"),"",IF(NOT(ISERROR(VLOOKUP(trading_client_detail!$E1823,'asset_&amp;_open_positions'!$E:$M, 9, FALSE))),VLOOKUP(trading_client_detail!$E1823,'asset_&amp;_open_positions'!$E:$M, 9, FALSE),IF(NOT(ISERROR(VLOOKUP(trading_client_detail!$F1823,'asset_&amp;_open_positions'!$E:$M, 9, FALSE))),VLOOKUP(trading_client_detail!$F1823,'asset_&amp;_open_positions'!$E:$M, 9, FALSE),RIGHT(trading_client_detail!$F1823,LEN(trading_client_detail!$F1823)-1)))),"")</f>
        <v/>
      </c>
      <c r="B1823" t="str">
        <f>IF(AND(trading_client_detail!$A1823&lt;&gt;"",ROUND(trading_client_detail!$G1823,0)&lt;&gt;0),IF(OR(LEFT(trading_client_detail!$F1823,3)="USD",RIGHT(trading_client_detail!$F1823,3)="USD"),"",IF(NOT(ISERROR(VLOOKUP(trading_client_detail!$E1823,'asset_&amp;_open_positions'!$E:$M, 6, FALSE))),VLOOKUP(trading_client_detail!$E1823,'asset_&amp;_open_positions'!$E:$M, 6, FALSE),IF(NOT(ISERROR(VLOOKUP($A1823,'asset_&amp;_open_positions'!$E:$M, 6, FALSE))),VLOOKUP($A1823,'asset_&amp;_open_positions'!$E:$M, 6, FALSE),"ASSET"))),"")</f>
        <v/>
      </c>
      <c r="C1823" t="str">
        <f>IF(AND(trading_client_detail!$A1823&lt;&gt;"",ROUND(trading_client_detail!$G1823,0)&lt;&gt;0),IF(OR(LEFT(trading_client_detail!$F1823,3)="USD",RIGHT(trading_client_detail!$F1823,3)="USD"),"",IF(NOT(ISERROR(VLOOKUP(trading_client_detail!$E1823,'asset_&amp;_open_positions'!$E:$M, 6, FALSE))),VLOOKUP(trading_client_detail!$E1823,'asset_&amp;_open_positions'!$E:$M, 8, FALSE),IF(NOT(ISERROR(VLOOKUP($A1823,'asset_&amp;_open_positions'!$E:$M, 6, FALSE))),VLOOKUP($A1823,'asset_&amp;_open_positions'!$E:$M, 8, FALSE),1))),"")</f>
        <v/>
      </c>
      <c r="D1823" s="42" t="str">
        <f>IF(trading_client_detail!$A1823&lt;&gt;"",IF(OR(LEFT(trading_client_detail!$F1823,3)="USD",RIGHT(trading_client_detail!$F1823,3)="USD",LEFT(trading_client_detail!$F1823,3)="EUR",RIGHT(trading_client_detail!$F1823,3)="EUR"),"",trading_client_detail!$G1823),"")</f>
        <v/>
      </c>
    </row>
    <row r="1824" spans="1:4" x14ac:dyDescent="0.25">
      <c r="A1824" t="str">
        <f>IF(AND(trading_client_detail!$A1824&lt;&gt;"",ROUND(trading_client_detail!$G1824,0)&lt;&gt;0),IF(OR(LEFT(trading_client_detail!$F1824,3)="USD",RIGHT(trading_client_detail!$F1824,3)="USD",LEFT(trading_client_detail!$F1824,3)="EUR",RIGHT(trading_client_detail!$F1824,3)="EUR"),"",IF(NOT(ISERROR(VLOOKUP(trading_client_detail!$E1824,'asset_&amp;_open_positions'!$E:$M, 9, FALSE))),VLOOKUP(trading_client_detail!$E1824,'asset_&amp;_open_positions'!$E:$M, 9, FALSE),IF(NOT(ISERROR(VLOOKUP(trading_client_detail!$F1824,'asset_&amp;_open_positions'!$E:$M, 9, FALSE))),VLOOKUP(trading_client_detail!$F1824,'asset_&amp;_open_positions'!$E:$M, 9, FALSE),RIGHT(trading_client_detail!$F1824,LEN(trading_client_detail!$F1824)-1)))),"")</f>
        <v/>
      </c>
      <c r="B1824" t="str">
        <f>IF(AND(trading_client_detail!$A1824&lt;&gt;"",ROUND(trading_client_detail!$G1824,0)&lt;&gt;0),IF(OR(LEFT(trading_client_detail!$F1824,3)="USD",RIGHT(trading_client_detail!$F1824,3)="USD"),"",IF(NOT(ISERROR(VLOOKUP(trading_client_detail!$E1824,'asset_&amp;_open_positions'!$E:$M, 6, FALSE))),VLOOKUP(trading_client_detail!$E1824,'asset_&amp;_open_positions'!$E:$M, 6, FALSE),IF(NOT(ISERROR(VLOOKUP($A1824,'asset_&amp;_open_positions'!$E:$M, 6, FALSE))),VLOOKUP($A1824,'asset_&amp;_open_positions'!$E:$M, 6, FALSE),"ASSET"))),"")</f>
        <v/>
      </c>
      <c r="C1824" t="str">
        <f>IF(AND(trading_client_detail!$A1824&lt;&gt;"",ROUND(trading_client_detail!$G1824,0)&lt;&gt;0),IF(OR(LEFT(trading_client_detail!$F1824,3)="USD",RIGHT(trading_client_detail!$F1824,3)="USD"),"",IF(NOT(ISERROR(VLOOKUP(trading_client_detail!$E1824,'asset_&amp;_open_positions'!$E:$M, 6, FALSE))),VLOOKUP(trading_client_detail!$E1824,'asset_&amp;_open_positions'!$E:$M, 8, FALSE),IF(NOT(ISERROR(VLOOKUP($A1824,'asset_&amp;_open_positions'!$E:$M, 6, FALSE))),VLOOKUP($A1824,'asset_&amp;_open_positions'!$E:$M, 8, FALSE),1))),"")</f>
        <v/>
      </c>
      <c r="D1824" s="42" t="str">
        <f>IF(trading_client_detail!$A1824&lt;&gt;"",IF(OR(LEFT(trading_client_detail!$F1824,3)="USD",RIGHT(trading_client_detail!$F1824,3)="USD",LEFT(trading_client_detail!$F1824,3)="EUR",RIGHT(trading_client_detail!$F1824,3)="EUR"),"",trading_client_detail!$G1824),"")</f>
        <v/>
      </c>
    </row>
    <row r="1825" spans="1:4" x14ac:dyDescent="0.25">
      <c r="A1825" t="str">
        <f>IF(AND(trading_client_detail!$A1825&lt;&gt;"",ROUND(trading_client_detail!$G1825,0)&lt;&gt;0),IF(OR(LEFT(trading_client_detail!$F1825,3)="USD",RIGHT(trading_client_detail!$F1825,3)="USD",LEFT(trading_client_detail!$F1825,3)="EUR",RIGHT(trading_client_detail!$F1825,3)="EUR"),"",IF(NOT(ISERROR(VLOOKUP(trading_client_detail!$E1825,'asset_&amp;_open_positions'!$E:$M, 9, FALSE))),VLOOKUP(trading_client_detail!$E1825,'asset_&amp;_open_positions'!$E:$M, 9, FALSE),IF(NOT(ISERROR(VLOOKUP(trading_client_detail!$F1825,'asset_&amp;_open_positions'!$E:$M, 9, FALSE))),VLOOKUP(trading_client_detail!$F1825,'asset_&amp;_open_positions'!$E:$M, 9, FALSE),RIGHT(trading_client_detail!$F1825,LEN(trading_client_detail!$F1825)-1)))),"")</f>
        <v/>
      </c>
      <c r="B1825" t="str">
        <f>IF(AND(trading_client_detail!$A1825&lt;&gt;"",ROUND(trading_client_detail!$G1825,0)&lt;&gt;0),IF(OR(LEFT(trading_client_detail!$F1825,3)="USD",RIGHT(trading_client_detail!$F1825,3)="USD"),"",IF(NOT(ISERROR(VLOOKUP(trading_client_detail!$E1825,'asset_&amp;_open_positions'!$E:$M, 6, FALSE))),VLOOKUP(trading_client_detail!$E1825,'asset_&amp;_open_positions'!$E:$M, 6, FALSE),IF(NOT(ISERROR(VLOOKUP($A1825,'asset_&amp;_open_positions'!$E:$M, 6, FALSE))),VLOOKUP($A1825,'asset_&amp;_open_positions'!$E:$M, 6, FALSE),"ASSET"))),"")</f>
        <v/>
      </c>
      <c r="C1825" t="str">
        <f>IF(AND(trading_client_detail!$A1825&lt;&gt;"",ROUND(trading_client_detail!$G1825,0)&lt;&gt;0),IF(OR(LEFT(trading_client_detail!$F1825,3)="USD",RIGHT(trading_client_detail!$F1825,3)="USD"),"",IF(NOT(ISERROR(VLOOKUP(trading_client_detail!$E1825,'asset_&amp;_open_positions'!$E:$M, 6, FALSE))),VLOOKUP(trading_client_detail!$E1825,'asset_&amp;_open_positions'!$E:$M, 8, FALSE),IF(NOT(ISERROR(VLOOKUP($A1825,'asset_&amp;_open_positions'!$E:$M, 6, FALSE))),VLOOKUP($A1825,'asset_&amp;_open_positions'!$E:$M, 8, FALSE),1))),"")</f>
        <v/>
      </c>
      <c r="D1825" s="42" t="str">
        <f>IF(trading_client_detail!$A1825&lt;&gt;"",IF(OR(LEFT(trading_client_detail!$F1825,3)="USD",RIGHT(trading_client_detail!$F1825,3)="USD",LEFT(trading_client_detail!$F1825,3)="EUR",RIGHT(trading_client_detail!$F1825,3)="EUR"),"",trading_client_detail!$G1825),"")</f>
        <v/>
      </c>
    </row>
    <row r="1826" spans="1:4" x14ac:dyDescent="0.25">
      <c r="A1826" t="str">
        <f>IF(AND(trading_client_detail!$A1826&lt;&gt;"",ROUND(trading_client_detail!$G1826,0)&lt;&gt;0),IF(OR(LEFT(trading_client_detail!$F1826,3)="USD",RIGHT(trading_client_detail!$F1826,3)="USD",LEFT(trading_client_detail!$F1826,3)="EUR",RIGHT(trading_client_detail!$F1826,3)="EUR"),"",IF(NOT(ISERROR(VLOOKUP(trading_client_detail!$E1826,'asset_&amp;_open_positions'!$E:$M, 9, FALSE))),VLOOKUP(trading_client_detail!$E1826,'asset_&amp;_open_positions'!$E:$M, 9, FALSE),IF(NOT(ISERROR(VLOOKUP(trading_client_detail!$F1826,'asset_&amp;_open_positions'!$E:$M, 9, FALSE))),VLOOKUP(trading_client_detail!$F1826,'asset_&amp;_open_positions'!$E:$M, 9, FALSE),RIGHT(trading_client_detail!$F1826,LEN(trading_client_detail!$F1826)-1)))),"")</f>
        <v/>
      </c>
      <c r="B1826" t="str">
        <f>IF(AND(trading_client_detail!$A1826&lt;&gt;"",ROUND(trading_client_detail!$G1826,0)&lt;&gt;0),IF(OR(LEFT(trading_client_detail!$F1826,3)="USD",RIGHT(trading_client_detail!$F1826,3)="USD"),"",IF(NOT(ISERROR(VLOOKUP(trading_client_detail!$E1826,'asset_&amp;_open_positions'!$E:$M, 6, FALSE))),VLOOKUP(trading_client_detail!$E1826,'asset_&amp;_open_positions'!$E:$M, 6, FALSE),IF(NOT(ISERROR(VLOOKUP($A1826,'asset_&amp;_open_positions'!$E:$M, 6, FALSE))),VLOOKUP($A1826,'asset_&amp;_open_positions'!$E:$M, 6, FALSE),"ASSET"))),"")</f>
        <v/>
      </c>
      <c r="C1826" t="str">
        <f>IF(AND(trading_client_detail!$A1826&lt;&gt;"",ROUND(trading_client_detail!$G1826,0)&lt;&gt;0),IF(OR(LEFT(trading_client_detail!$F1826,3)="USD",RIGHT(trading_client_detail!$F1826,3)="USD"),"",IF(NOT(ISERROR(VLOOKUP(trading_client_detail!$E1826,'asset_&amp;_open_positions'!$E:$M, 6, FALSE))),VLOOKUP(trading_client_detail!$E1826,'asset_&amp;_open_positions'!$E:$M, 8, FALSE),IF(NOT(ISERROR(VLOOKUP($A1826,'asset_&amp;_open_positions'!$E:$M, 6, FALSE))),VLOOKUP($A1826,'asset_&amp;_open_positions'!$E:$M, 8, FALSE),1))),"")</f>
        <v/>
      </c>
      <c r="D1826" s="42" t="str">
        <f>IF(trading_client_detail!$A1826&lt;&gt;"",IF(OR(LEFT(trading_client_detail!$F1826,3)="USD",RIGHT(trading_client_detail!$F1826,3)="USD",LEFT(trading_client_detail!$F1826,3)="EUR",RIGHT(trading_client_detail!$F1826,3)="EUR"),"",trading_client_detail!$G1826),"")</f>
        <v/>
      </c>
    </row>
    <row r="1827" spans="1:4" x14ac:dyDescent="0.25">
      <c r="A1827" t="str">
        <f>IF(AND(trading_client_detail!$A1827&lt;&gt;"",ROUND(trading_client_detail!$G1827,0)&lt;&gt;0),IF(OR(LEFT(trading_client_detail!$F1827,3)="USD",RIGHT(trading_client_detail!$F1827,3)="USD",LEFT(trading_client_detail!$F1827,3)="EUR",RIGHT(trading_client_detail!$F1827,3)="EUR"),"",IF(NOT(ISERROR(VLOOKUP(trading_client_detail!$E1827,'asset_&amp;_open_positions'!$E:$M, 9, FALSE))),VLOOKUP(trading_client_detail!$E1827,'asset_&amp;_open_positions'!$E:$M, 9, FALSE),IF(NOT(ISERROR(VLOOKUP(trading_client_detail!$F1827,'asset_&amp;_open_positions'!$E:$M, 9, FALSE))),VLOOKUP(trading_client_detail!$F1827,'asset_&amp;_open_positions'!$E:$M, 9, FALSE),RIGHT(trading_client_detail!$F1827,LEN(trading_client_detail!$F1827)-1)))),"")</f>
        <v/>
      </c>
      <c r="B1827" t="str">
        <f>IF(AND(trading_client_detail!$A1827&lt;&gt;"",ROUND(trading_client_detail!$G1827,0)&lt;&gt;0),IF(OR(LEFT(trading_client_detail!$F1827,3)="USD",RIGHT(trading_client_detail!$F1827,3)="USD"),"",IF(NOT(ISERROR(VLOOKUP(trading_client_detail!$E1827,'asset_&amp;_open_positions'!$E:$M, 6, FALSE))),VLOOKUP(trading_client_detail!$E1827,'asset_&amp;_open_positions'!$E:$M, 6, FALSE),IF(NOT(ISERROR(VLOOKUP($A1827,'asset_&amp;_open_positions'!$E:$M, 6, FALSE))),VLOOKUP($A1827,'asset_&amp;_open_positions'!$E:$M, 6, FALSE),"ASSET"))),"")</f>
        <v/>
      </c>
      <c r="C1827" t="str">
        <f>IF(AND(trading_client_detail!$A1827&lt;&gt;"",ROUND(trading_client_detail!$G1827,0)&lt;&gt;0),IF(OR(LEFT(trading_client_detail!$F1827,3)="USD",RIGHT(trading_client_detail!$F1827,3)="USD"),"",IF(NOT(ISERROR(VLOOKUP(trading_client_detail!$E1827,'asset_&amp;_open_positions'!$E:$M, 6, FALSE))),VLOOKUP(trading_client_detail!$E1827,'asset_&amp;_open_positions'!$E:$M, 8, FALSE),IF(NOT(ISERROR(VLOOKUP($A1827,'asset_&amp;_open_positions'!$E:$M, 6, FALSE))),VLOOKUP($A1827,'asset_&amp;_open_positions'!$E:$M, 8, FALSE),1))),"")</f>
        <v/>
      </c>
      <c r="D1827" s="42" t="str">
        <f>IF(trading_client_detail!$A1827&lt;&gt;"",IF(OR(LEFT(trading_client_detail!$F1827,3)="USD",RIGHT(trading_client_detail!$F1827,3)="USD",LEFT(trading_client_detail!$F1827,3)="EUR",RIGHT(trading_client_detail!$F1827,3)="EUR"),"",trading_client_detail!$G1827),"")</f>
        <v/>
      </c>
    </row>
    <row r="1828" spans="1:4" x14ac:dyDescent="0.25">
      <c r="A1828" t="str">
        <f>IF(AND(trading_client_detail!$A1828&lt;&gt;"",ROUND(trading_client_detail!$G1828,0)&lt;&gt;0),IF(OR(LEFT(trading_client_detail!$F1828,3)="USD",RIGHT(trading_client_detail!$F1828,3)="USD",LEFT(trading_client_detail!$F1828,3)="EUR",RIGHT(trading_client_detail!$F1828,3)="EUR"),"",IF(NOT(ISERROR(VLOOKUP(trading_client_detail!$E1828,'asset_&amp;_open_positions'!$E:$M, 9, FALSE))),VLOOKUP(trading_client_detail!$E1828,'asset_&amp;_open_positions'!$E:$M, 9, FALSE),IF(NOT(ISERROR(VLOOKUP(trading_client_detail!$F1828,'asset_&amp;_open_positions'!$E:$M, 9, FALSE))),VLOOKUP(trading_client_detail!$F1828,'asset_&amp;_open_positions'!$E:$M, 9, FALSE),RIGHT(trading_client_detail!$F1828,LEN(trading_client_detail!$F1828)-1)))),"")</f>
        <v/>
      </c>
      <c r="B1828" t="str">
        <f>IF(AND(trading_client_detail!$A1828&lt;&gt;"",ROUND(trading_client_detail!$G1828,0)&lt;&gt;0),IF(OR(LEFT(trading_client_detail!$F1828,3)="USD",RIGHT(trading_client_detail!$F1828,3)="USD"),"",IF(NOT(ISERROR(VLOOKUP(trading_client_detail!$E1828,'asset_&amp;_open_positions'!$E:$M, 6, FALSE))),VLOOKUP(trading_client_detail!$E1828,'asset_&amp;_open_positions'!$E:$M, 6, FALSE),IF(NOT(ISERROR(VLOOKUP($A1828,'asset_&amp;_open_positions'!$E:$M, 6, FALSE))),VLOOKUP($A1828,'asset_&amp;_open_positions'!$E:$M, 6, FALSE),"ASSET"))),"")</f>
        <v/>
      </c>
      <c r="C1828" t="str">
        <f>IF(AND(trading_client_detail!$A1828&lt;&gt;"",ROUND(trading_client_detail!$G1828,0)&lt;&gt;0),IF(OR(LEFT(trading_client_detail!$F1828,3)="USD",RIGHT(trading_client_detail!$F1828,3)="USD"),"",IF(NOT(ISERROR(VLOOKUP(trading_client_detail!$E1828,'asset_&amp;_open_positions'!$E:$M, 6, FALSE))),VLOOKUP(trading_client_detail!$E1828,'asset_&amp;_open_positions'!$E:$M, 8, FALSE),IF(NOT(ISERROR(VLOOKUP($A1828,'asset_&amp;_open_positions'!$E:$M, 6, FALSE))),VLOOKUP($A1828,'asset_&amp;_open_positions'!$E:$M, 8, FALSE),1))),"")</f>
        <v/>
      </c>
      <c r="D1828" s="42" t="str">
        <f>IF(trading_client_detail!$A1828&lt;&gt;"",IF(OR(LEFT(trading_client_detail!$F1828,3)="USD",RIGHT(trading_client_detail!$F1828,3)="USD",LEFT(trading_client_detail!$F1828,3)="EUR",RIGHT(trading_client_detail!$F1828,3)="EUR"),"",trading_client_detail!$G1828),"")</f>
        <v/>
      </c>
    </row>
    <row r="1829" spans="1:4" x14ac:dyDescent="0.25">
      <c r="A1829" t="str">
        <f>IF(AND(trading_client_detail!$A1829&lt;&gt;"",ROUND(trading_client_detail!$G1829,0)&lt;&gt;0),IF(OR(LEFT(trading_client_detail!$F1829,3)="USD",RIGHT(trading_client_detail!$F1829,3)="USD",LEFT(trading_client_detail!$F1829,3)="EUR",RIGHT(trading_client_detail!$F1829,3)="EUR"),"",IF(NOT(ISERROR(VLOOKUP(trading_client_detail!$E1829,'asset_&amp;_open_positions'!$E:$M, 9, FALSE))),VLOOKUP(trading_client_detail!$E1829,'asset_&amp;_open_positions'!$E:$M, 9, FALSE),IF(NOT(ISERROR(VLOOKUP(trading_client_detail!$F1829,'asset_&amp;_open_positions'!$E:$M, 9, FALSE))),VLOOKUP(trading_client_detail!$F1829,'asset_&amp;_open_positions'!$E:$M, 9, FALSE),RIGHT(trading_client_detail!$F1829,LEN(trading_client_detail!$F1829)-1)))),"")</f>
        <v/>
      </c>
      <c r="B1829" t="str">
        <f>IF(AND(trading_client_detail!$A1829&lt;&gt;"",ROUND(trading_client_detail!$G1829,0)&lt;&gt;0),IF(OR(LEFT(trading_client_detail!$F1829,3)="USD",RIGHT(trading_client_detail!$F1829,3)="USD"),"",IF(NOT(ISERROR(VLOOKUP(trading_client_detail!$E1829,'asset_&amp;_open_positions'!$E:$M, 6, FALSE))),VLOOKUP(trading_client_detail!$E1829,'asset_&amp;_open_positions'!$E:$M, 6, FALSE),IF(NOT(ISERROR(VLOOKUP($A1829,'asset_&amp;_open_positions'!$E:$M, 6, FALSE))),VLOOKUP($A1829,'asset_&amp;_open_positions'!$E:$M, 6, FALSE),"ASSET"))),"")</f>
        <v/>
      </c>
      <c r="C1829" t="str">
        <f>IF(AND(trading_client_detail!$A1829&lt;&gt;"",ROUND(trading_client_detail!$G1829,0)&lt;&gt;0),IF(OR(LEFT(trading_client_detail!$F1829,3)="USD",RIGHT(trading_client_detail!$F1829,3)="USD"),"",IF(NOT(ISERROR(VLOOKUP(trading_client_detail!$E1829,'asset_&amp;_open_positions'!$E:$M, 6, FALSE))),VLOOKUP(trading_client_detail!$E1829,'asset_&amp;_open_positions'!$E:$M, 8, FALSE),IF(NOT(ISERROR(VLOOKUP($A1829,'asset_&amp;_open_positions'!$E:$M, 6, FALSE))),VLOOKUP($A1829,'asset_&amp;_open_positions'!$E:$M, 8, FALSE),1))),"")</f>
        <v/>
      </c>
      <c r="D1829" s="42" t="str">
        <f>IF(trading_client_detail!$A1829&lt;&gt;"",IF(OR(LEFT(trading_client_detail!$F1829,3)="USD",RIGHT(trading_client_detail!$F1829,3)="USD",LEFT(trading_client_detail!$F1829,3)="EUR",RIGHT(trading_client_detail!$F1829,3)="EUR"),"",trading_client_detail!$G1829),"")</f>
        <v/>
      </c>
    </row>
    <row r="1830" spans="1:4" x14ac:dyDescent="0.25">
      <c r="A1830" t="str">
        <f>IF(AND(trading_client_detail!$A1830&lt;&gt;"",ROUND(trading_client_detail!$G1830,0)&lt;&gt;0),IF(OR(LEFT(trading_client_detail!$F1830,3)="USD",RIGHT(trading_client_detail!$F1830,3)="USD",LEFT(trading_client_detail!$F1830,3)="EUR",RIGHT(trading_client_detail!$F1830,3)="EUR"),"",IF(NOT(ISERROR(VLOOKUP(trading_client_detail!$E1830,'asset_&amp;_open_positions'!$E:$M, 9, FALSE))),VLOOKUP(trading_client_detail!$E1830,'asset_&amp;_open_positions'!$E:$M, 9, FALSE),IF(NOT(ISERROR(VLOOKUP(trading_client_detail!$F1830,'asset_&amp;_open_positions'!$E:$M, 9, FALSE))),VLOOKUP(trading_client_detail!$F1830,'asset_&amp;_open_positions'!$E:$M, 9, FALSE),RIGHT(trading_client_detail!$F1830,LEN(trading_client_detail!$F1830)-1)))),"")</f>
        <v/>
      </c>
      <c r="B1830" t="str">
        <f>IF(AND(trading_client_detail!$A1830&lt;&gt;"",ROUND(trading_client_detail!$G1830,0)&lt;&gt;0),IF(OR(LEFT(trading_client_detail!$F1830,3)="USD",RIGHT(trading_client_detail!$F1830,3)="USD"),"",IF(NOT(ISERROR(VLOOKUP(trading_client_detail!$E1830,'asset_&amp;_open_positions'!$E:$M, 6, FALSE))),VLOOKUP(trading_client_detail!$E1830,'asset_&amp;_open_positions'!$E:$M, 6, FALSE),IF(NOT(ISERROR(VLOOKUP($A1830,'asset_&amp;_open_positions'!$E:$M, 6, FALSE))),VLOOKUP($A1830,'asset_&amp;_open_positions'!$E:$M, 6, FALSE),"ASSET"))),"")</f>
        <v/>
      </c>
      <c r="C1830" t="str">
        <f>IF(AND(trading_client_detail!$A1830&lt;&gt;"",ROUND(trading_client_detail!$G1830,0)&lt;&gt;0),IF(OR(LEFT(trading_client_detail!$F1830,3)="USD",RIGHT(trading_client_detail!$F1830,3)="USD"),"",IF(NOT(ISERROR(VLOOKUP(trading_client_detail!$E1830,'asset_&amp;_open_positions'!$E:$M, 6, FALSE))),VLOOKUP(trading_client_detail!$E1830,'asset_&amp;_open_positions'!$E:$M, 8, FALSE),IF(NOT(ISERROR(VLOOKUP($A1830,'asset_&amp;_open_positions'!$E:$M, 6, FALSE))),VLOOKUP($A1830,'asset_&amp;_open_positions'!$E:$M, 8, FALSE),1))),"")</f>
        <v/>
      </c>
      <c r="D1830" s="42" t="str">
        <f>IF(trading_client_detail!$A1830&lt;&gt;"",IF(OR(LEFT(trading_client_detail!$F1830,3)="USD",RIGHT(trading_client_detail!$F1830,3)="USD",LEFT(trading_client_detail!$F1830,3)="EUR",RIGHT(trading_client_detail!$F1830,3)="EUR"),"",trading_client_detail!$G1830),"")</f>
        <v/>
      </c>
    </row>
    <row r="1831" spans="1:4" x14ac:dyDescent="0.25">
      <c r="A1831" t="str">
        <f>IF(AND(trading_client_detail!$A1831&lt;&gt;"",ROUND(trading_client_detail!$G1831,0)&lt;&gt;0),IF(OR(LEFT(trading_client_detail!$F1831,3)="USD",RIGHT(trading_client_detail!$F1831,3)="USD",LEFT(trading_client_detail!$F1831,3)="EUR",RIGHT(trading_client_detail!$F1831,3)="EUR"),"",IF(NOT(ISERROR(VLOOKUP(trading_client_detail!$E1831,'asset_&amp;_open_positions'!$E:$M, 9, FALSE))),VLOOKUP(trading_client_detail!$E1831,'asset_&amp;_open_positions'!$E:$M, 9, FALSE),IF(NOT(ISERROR(VLOOKUP(trading_client_detail!$F1831,'asset_&amp;_open_positions'!$E:$M, 9, FALSE))),VLOOKUP(trading_client_detail!$F1831,'asset_&amp;_open_positions'!$E:$M, 9, FALSE),RIGHT(trading_client_detail!$F1831,LEN(trading_client_detail!$F1831)-1)))),"")</f>
        <v/>
      </c>
      <c r="B1831" t="str">
        <f>IF(AND(trading_client_detail!$A1831&lt;&gt;"",ROUND(trading_client_detail!$G1831,0)&lt;&gt;0),IF(OR(LEFT(trading_client_detail!$F1831,3)="USD",RIGHT(trading_client_detail!$F1831,3)="USD"),"",IF(NOT(ISERROR(VLOOKUP(trading_client_detail!$E1831,'asset_&amp;_open_positions'!$E:$M, 6, FALSE))),VLOOKUP(trading_client_detail!$E1831,'asset_&amp;_open_positions'!$E:$M, 6, FALSE),IF(NOT(ISERROR(VLOOKUP($A1831,'asset_&amp;_open_positions'!$E:$M, 6, FALSE))),VLOOKUP($A1831,'asset_&amp;_open_positions'!$E:$M, 6, FALSE),"ASSET"))),"")</f>
        <v/>
      </c>
      <c r="C1831" t="str">
        <f>IF(AND(trading_client_detail!$A1831&lt;&gt;"",ROUND(trading_client_detail!$G1831,0)&lt;&gt;0),IF(OR(LEFT(trading_client_detail!$F1831,3)="USD",RIGHT(trading_client_detail!$F1831,3)="USD"),"",IF(NOT(ISERROR(VLOOKUP(trading_client_detail!$E1831,'asset_&amp;_open_positions'!$E:$M, 6, FALSE))),VLOOKUP(trading_client_detail!$E1831,'asset_&amp;_open_positions'!$E:$M, 8, FALSE),IF(NOT(ISERROR(VLOOKUP($A1831,'asset_&amp;_open_positions'!$E:$M, 6, FALSE))),VLOOKUP($A1831,'asset_&amp;_open_positions'!$E:$M, 8, FALSE),1))),"")</f>
        <v/>
      </c>
      <c r="D1831" s="42" t="str">
        <f>IF(trading_client_detail!$A1831&lt;&gt;"",IF(OR(LEFT(trading_client_detail!$F1831,3)="USD",RIGHT(trading_client_detail!$F1831,3)="USD",LEFT(trading_client_detail!$F1831,3)="EUR",RIGHT(trading_client_detail!$F1831,3)="EUR"),"",trading_client_detail!$G1831),"")</f>
        <v/>
      </c>
    </row>
    <row r="1832" spans="1:4" x14ac:dyDescent="0.25">
      <c r="A1832" t="str">
        <f>IF(AND(trading_client_detail!$A1832&lt;&gt;"",ROUND(trading_client_detail!$G1832,0)&lt;&gt;0),IF(OR(LEFT(trading_client_detail!$F1832,3)="USD",RIGHT(trading_client_detail!$F1832,3)="USD",LEFT(trading_client_detail!$F1832,3)="EUR",RIGHT(trading_client_detail!$F1832,3)="EUR"),"",IF(NOT(ISERROR(VLOOKUP(trading_client_detail!$E1832,'asset_&amp;_open_positions'!$E:$M, 9, FALSE))),VLOOKUP(trading_client_detail!$E1832,'asset_&amp;_open_positions'!$E:$M, 9, FALSE),IF(NOT(ISERROR(VLOOKUP(trading_client_detail!$F1832,'asset_&amp;_open_positions'!$E:$M, 9, FALSE))),VLOOKUP(trading_client_detail!$F1832,'asset_&amp;_open_positions'!$E:$M, 9, FALSE),RIGHT(trading_client_detail!$F1832,LEN(trading_client_detail!$F1832)-1)))),"")</f>
        <v/>
      </c>
      <c r="B1832" t="str">
        <f>IF(AND(trading_client_detail!$A1832&lt;&gt;"",ROUND(trading_client_detail!$G1832,0)&lt;&gt;0),IF(OR(LEFT(trading_client_detail!$F1832,3)="USD",RIGHT(trading_client_detail!$F1832,3)="USD"),"",IF(NOT(ISERROR(VLOOKUP(trading_client_detail!$E1832,'asset_&amp;_open_positions'!$E:$M, 6, FALSE))),VLOOKUP(trading_client_detail!$E1832,'asset_&amp;_open_positions'!$E:$M, 6, FALSE),IF(NOT(ISERROR(VLOOKUP($A1832,'asset_&amp;_open_positions'!$E:$M, 6, FALSE))),VLOOKUP($A1832,'asset_&amp;_open_positions'!$E:$M, 6, FALSE),"ASSET"))),"")</f>
        <v/>
      </c>
      <c r="C1832" t="str">
        <f>IF(AND(trading_client_detail!$A1832&lt;&gt;"",ROUND(trading_client_detail!$G1832,0)&lt;&gt;0),IF(OR(LEFT(trading_client_detail!$F1832,3)="USD",RIGHT(trading_client_detail!$F1832,3)="USD"),"",IF(NOT(ISERROR(VLOOKUP(trading_client_detail!$E1832,'asset_&amp;_open_positions'!$E:$M, 6, FALSE))),VLOOKUP(trading_client_detail!$E1832,'asset_&amp;_open_positions'!$E:$M, 8, FALSE),IF(NOT(ISERROR(VLOOKUP($A1832,'asset_&amp;_open_positions'!$E:$M, 6, FALSE))),VLOOKUP($A1832,'asset_&amp;_open_positions'!$E:$M, 8, FALSE),1))),"")</f>
        <v/>
      </c>
      <c r="D1832" s="42" t="str">
        <f>IF(trading_client_detail!$A1832&lt;&gt;"",IF(OR(LEFT(trading_client_detail!$F1832,3)="USD",RIGHT(trading_client_detail!$F1832,3)="USD",LEFT(trading_client_detail!$F1832,3)="EUR",RIGHT(trading_client_detail!$F1832,3)="EUR"),"",trading_client_detail!$G1832),"")</f>
        <v/>
      </c>
    </row>
    <row r="1833" spans="1:4" x14ac:dyDescent="0.25">
      <c r="A1833" t="str">
        <f>IF(AND(trading_client_detail!$A1833&lt;&gt;"",ROUND(trading_client_detail!$G1833,0)&lt;&gt;0),IF(OR(LEFT(trading_client_detail!$F1833,3)="USD",RIGHT(trading_client_detail!$F1833,3)="USD",LEFT(trading_client_detail!$F1833,3)="EUR",RIGHT(trading_client_detail!$F1833,3)="EUR"),"",IF(NOT(ISERROR(VLOOKUP(trading_client_detail!$E1833,'asset_&amp;_open_positions'!$E:$M, 9, FALSE))),VLOOKUP(trading_client_detail!$E1833,'asset_&amp;_open_positions'!$E:$M, 9, FALSE),IF(NOT(ISERROR(VLOOKUP(trading_client_detail!$F1833,'asset_&amp;_open_positions'!$E:$M, 9, FALSE))),VLOOKUP(trading_client_detail!$F1833,'asset_&amp;_open_positions'!$E:$M, 9, FALSE),RIGHT(trading_client_detail!$F1833,LEN(trading_client_detail!$F1833)-1)))),"")</f>
        <v/>
      </c>
      <c r="B1833" t="str">
        <f>IF(AND(trading_client_detail!$A1833&lt;&gt;"",ROUND(trading_client_detail!$G1833,0)&lt;&gt;0),IF(OR(LEFT(trading_client_detail!$F1833,3)="USD",RIGHT(trading_client_detail!$F1833,3)="USD"),"",IF(NOT(ISERROR(VLOOKUP(trading_client_detail!$E1833,'asset_&amp;_open_positions'!$E:$M, 6, FALSE))),VLOOKUP(trading_client_detail!$E1833,'asset_&amp;_open_positions'!$E:$M, 6, FALSE),IF(NOT(ISERROR(VLOOKUP($A1833,'asset_&amp;_open_positions'!$E:$M, 6, FALSE))),VLOOKUP($A1833,'asset_&amp;_open_positions'!$E:$M, 6, FALSE),"ASSET"))),"")</f>
        <v/>
      </c>
      <c r="C1833" t="str">
        <f>IF(AND(trading_client_detail!$A1833&lt;&gt;"",ROUND(trading_client_detail!$G1833,0)&lt;&gt;0),IF(OR(LEFT(trading_client_detail!$F1833,3)="USD",RIGHT(trading_client_detail!$F1833,3)="USD"),"",IF(NOT(ISERROR(VLOOKUP(trading_client_detail!$E1833,'asset_&amp;_open_positions'!$E:$M, 6, FALSE))),VLOOKUP(trading_client_detail!$E1833,'asset_&amp;_open_positions'!$E:$M, 8, FALSE),IF(NOT(ISERROR(VLOOKUP($A1833,'asset_&amp;_open_positions'!$E:$M, 6, FALSE))),VLOOKUP($A1833,'asset_&amp;_open_positions'!$E:$M, 8, FALSE),1))),"")</f>
        <v/>
      </c>
      <c r="D1833" s="42" t="str">
        <f>IF(trading_client_detail!$A1833&lt;&gt;"",IF(OR(LEFT(trading_client_detail!$F1833,3)="USD",RIGHT(trading_client_detail!$F1833,3)="USD",LEFT(trading_client_detail!$F1833,3)="EUR",RIGHT(trading_client_detail!$F1833,3)="EUR"),"",trading_client_detail!$G1833),"")</f>
        <v/>
      </c>
    </row>
    <row r="1834" spans="1:4" x14ac:dyDescent="0.25">
      <c r="A1834" t="str">
        <f>IF(AND(trading_client_detail!$A1834&lt;&gt;"",ROUND(trading_client_detail!$G1834,0)&lt;&gt;0),IF(OR(LEFT(trading_client_detail!$F1834,3)="USD",RIGHT(trading_client_detail!$F1834,3)="USD",LEFT(trading_client_detail!$F1834,3)="EUR",RIGHT(trading_client_detail!$F1834,3)="EUR"),"",IF(NOT(ISERROR(VLOOKUP(trading_client_detail!$E1834,'asset_&amp;_open_positions'!$E:$M, 9, FALSE))),VLOOKUP(trading_client_detail!$E1834,'asset_&amp;_open_positions'!$E:$M, 9, FALSE),IF(NOT(ISERROR(VLOOKUP(trading_client_detail!$F1834,'asset_&amp;_open_positions'!$E:$M, 9, FALSE))),VLOOKUP(trading_client_detail!$F1834,'asset_&amp;_open_positions'!$E:$M, 9, FALSE),RIGHT(trading_client_detail!$F1834,LEN(trading_client_detail!$F1834)-1)))),"")</f>
        <v/>
      </c>
      <c r="B1834" t="str">
        <f>IF(AND(trading_client_detail!$A1834&lt;&gt;"",ROUND(trading_client_detail!$G1834,0)&lt;&gt;0),IF(OR(LEFT(trading_client_detail!$F1834,3)="USD",RIGHT(trading_client_detail!$F1834,3)="USD"),"",IF(NOT(ISERROR(VLOOKUP(trading_client_detail!$E1834,'asset_&amp;_open_positions'!$E:$M, 6, FALSE))),VLOOKUP(trading_client_detail!$E1834,'asset_&amp;_open_positions'!$E:$M, 6, FALSE),IF(NOT(ISERROR(VLOOKUP($A1834,'asset_&amp;_open_positions'!$E:$M, 6, FALSE))),VLOOKUP($A1834,'asset_&amp;_open_positions'!$E:$M, 6, FALSE),"ASSET"))),"")</f>
        <v/>
      </c>
      <c r="C1834" t="str">
        <f>IF(AND(trading_client_detail!$A1834&lt;&gt;"",ROUND(trading_client_detail!$G1834,0)&lt;&gt;0),IF(OR(LEFT(trading_client_detail!$F1834,3)="USD",RIGHT(trading_client_detail!$F1834,3)="USD"),"",IF(NOT(ISERROR(VLOOKUP(trading_client_detail!$E1834,'asset_&amp;_open_positions'!$E:$M, 6, FALSE))),VLOOKUP(trading_client_detail!$E1834,'asset_&amp;_open_positions'!$E:$M, 8, FALSE),IF(NOT(ISERROR(VLOOKUP($A1834,'asset_&amp;_open_positions'!$E:$M, 6, FALSE))),VLOOKUP($A1834,'asset_&amp;_open_positions'!$E:$M, 8, FALSE),1))),"")</f>
        <v/>
      </c>
      <c r="D1834" s="42" t="str">
        <f>IF(trading_client_detail!$A1834&lt;&gt;"",IF(OR(LEFT(trading_client_detail!$F1834,3)="USD",RIGHT(trading_client_detail!$F1834,3)="USD",LEFT(trading_client_detail!$F1834,3)="EUR",RIGHT(trading_client_detail!$F1834,3)="EUR"),"",trading_client_detail!$G1834),"")</f>
        <v/>
      </c>
    </row>
    <row r="1835" spans="1:4" x14ac:dyDescent="0.25">
      <c r="A1835" t="str">
        <f>IF(AND(trading_client_detail!$A1835&lt;&gt;"",ROUND(trading_client_detail!$G1835,0)&lt;&gt;0),IF(OR(LEFT(trading_client_detail!$F1835,3)="USD",RIGHT(trading_client_detail!$F1835,3)="USD",LEFT(trading_client_detail!$F1835,3)="EUR",RIGHT(trading_client_detail!$F1835,3)="EUR"),"",IF(NOT(ISERROR(VLOOKUP(trading_client_detail!$E1835,'asset_&amp;_open_positions'!$E:$M, 9, FALSE))),VLOOKUP(trading_client_detail!$E1835,'asset_&amp;_open_positions'!$E:$M, 9, FALSE),IF(NOT(ISERROR(VLOOKUP(trading_client_detail!$F1835,'asset_&amp;_open_positions'!$E:$M, 9, FALSE))),VLOOKUP(trading_client_detail!$F1835,'asset_&amp;_open_positions'!$E:$M, 9, FALSE),RIGHT(trading_client_detail!$F1835,LEN(trading_client_detail!$F1835)-1)))),"")</f>
        <v/>
      </c>
      <c r="B1835" t="str">
        <f>IF(AND(trading_client_detail!$A1835&lt;&gt;"",ROUND(trading_client_detail!$G1835,0)&lt;&gt;0),IF(OR(LEFT(trading_client_detail!$F1835,3)="USD",RIGHT(trading_client_detail!$F1835,3)="USD"),"",IF(NOT(ISERROR(VLOOKUP(trading_client_detail!$E1835,'asset_&amp;_open_positions'!$E:$M, 6, FALSE))),VLOOKUP(trading_client_detail!$E1835,'asset_&amp;_open_positions'!$E:$M, 6, FALSE),IF(NOT(ISERROR(VLOOKUP($A1835,'asset_&amp;_open_positions'!$E:$M, 6, FALSE))),VLOOKUP($A1835,'asset_&amp;_open_positions'!$E:$M, 6, FALSE),"ASSET"))),"")</f>
        <v/>
      </c>
      <c r="C1835" t="str">
        <f>IF(AND(trading_client_detail!$A1835&lt;&gt;"",ROUND(trading_client_detail!$G1835,0)&lt;&gt;0),IF(OR(LEFT(trading_client_detail!$F1835,3)="USD",RIGHT(trading_client_detail!$F1835,3)="USD"),"",IF(NOT(ISERROR(VLOOKUP(trading_client_detail!$E1835,'asset_&amp;_open_positions'!$E:$M, 6, FALSE))),VLOOKUP(trading_client_detail!$E1835,'asset_&amp;_open_positions'!$E:$M, 8, FALSE),IF(NOT(ISERROR(VLOOKUP($A1835,'asset_&amp;_open_positions'!$E:$M, 6, FALSE))),VLOOKUP($A1835,'asset_&amp;_open_positions'!$E:$M, 8, FALSE),1))),"")</f>
        <v/>
      </c>
      <c r="D1835" s="42" t="str">
        <f>IF(trading_client_detail!$A1835&lt;&gt;"",IF(OR(LEFT(trading_client_detail!$F1835,3)="USD",RIGHT(trading_client_detail!$F1835,3)="USD",LEFT(trading_client_detail!$F1835,3)="EUR",RIGHT(trading_client_detail!$F1835,3)="EUR"),"",trading_client_detail!$G1835),"")</f>
        <v/>
      </c>
    </row>
    <row r="1836" spans="1:4" x14ac:dyDescent="0.25">
      <c r="A1836" t="str">
        <f>IF(AND(trading_client_detail!$A1836&lt;&gt;"",ROUND(trading_client_detail!$G1836,0)&lt;&gt;0),IF(OR(LEFT(trading_client_detail!$F1836,3)="USD",RIGHT(trading_client_detail!$F1836,3)="USD",LEFT(trading_client_detail!$F1836,3)="EUR",RIGHT(trading_client_detail!$F1836,3)="EUR"),"",IF(NOT(ISERROR(VLOOKUP(trading_client_detail!$E1836,'asset_&amp;_open_positions'!$E:$M, 9, FALSE))),VLOOKUP(trading_client_detail!$E1836,'asset_&amp;_open_positions'!$E:$M, 9, FALSE),IF(NOT(ISERROR(VLOOKUP(trading_client_detail!$F1836,'asset_&amp;_open_positions'!$E:$M, 9, FALSE))),VLOOKUP(trading_client_detail!$F1836,'asset_&amp;_open_positions'!$E:$M, 9, FALSE),RIGHT(trading_client_detail!$F1836,LEN(trading_client_detail!$F1836)-1)))),"")</f>
        <v/>
      </c>
      <c r="B1836" t="str">
        <f>IF(AND(trading_client_detail!$A1836&lt;&gt;"",ROUND(trading_client_detail!$G1836,0)&lt;&gt;0),IF(OR(LEFT(trading_client_detail!$F1836,3)="USD",RIGHT(trading_client_detail!$F1836,3)="USD"),"",IF(NOT(ISERROR(VLOOKUP(trading_client_detail!$E1836,'asset_&amp;_open_positions'!$E:$M, 6, FALSE))),VLOOKUP(trading_client_detail!$E1836,'asset_&amp;_open_positions'!$E:$M, 6, FALSE),IF(NOT(ISERROR(VLOOKUP($A1836,'asset_&amp;_open_positions'!$E:$M, 6, FALSE))),VLOOKUP($A1836,'asset_&amp;_open_positions'!$E:$M, 6, FALSE),"ASSET"))),"")</f>
        <v/>
      </c>
      <c r="C1836" t="str">
        <f>IF(AND(trading_client_detail!$A1836&lt;&gt;"",ROUND(trading_client_detail!$G1836,0)&lt;&gt;0),IF(OR(LEFT(trading_client_detail!$F1836,3)="USD",RIGHT(trading_client_detail!$F1836,3)="USD"),"",IF(NOT(ISERROR(VLOOKUP(trading_client_detail!$E1836,'asset_&amp;_open_positions'!$E:$M, 6, FALSE))),VLOOKUP(trading_client_detail!$E1836,'asset_&amp;_open_positions'!$E:$M, 8, FALSE),IF(NOT(ISERROR(VLOOKUP($A1836,'asset_&amp;_open_positions'!$E:$M, 6, FALSE))),VLOOKUP($A1836,'asset_&amp;_open_positions'!$E:$M, 8, FALSE),1))),"")</f>
        <v/>
      </c>
      <c r="D1836" s="42" t="str">
        <f>IF(trading_client_detail!$A1836&lt;&gt;"",IF(OR(LEFT(trading_client_detail!$F1836,3)="USD",RIGHT(trading_client_detail!$F1836,3)="USD",LEFT(trading_client_detail!$F1836,3)="EUR",RIGHT(trading_client_detail!$F1836,3)="EUR"),"",trading_client_detail!$G1836),"")</f>
        <v/>
      </c>
    </row>
    <row r="1837" spans="1:4" x14ac:dyDescent="0.25">
      <c r="A1837" t="str">
        <f>IF(AND(trading_client_detail!$A1837&lt;&gt;"",ROUND(trading_client_detail!$G1837,0)&lt;&gt;0),IF(OR(LEFT(trading_client_detail!$F1837,3)="USD",RIGHT(trading_client_detail!$F1837,3)="USD",LEFT(trading_client_detail!$F1837,3)="EUR",RIGHT(trading_client_detail!$F1837,3)="EUR"),"",IF(NOT(ISERROR(VLOOKUP(trading_client_detail!$E1837,'asset_&amp;_open_positions'!$E:$M, 9, FALSE))),VLOOKUP(trading_client_detail!$E1837,'asset_&amp;_open_positions'!$E:$M, 9, FALSE),IF(NOT(ISERROR(VLOOKUP(trading_client_detail!$F1837,'asset_&amp;_open_positions'!$E:$M, 9, FALSE))),VLOOKUP(trading_client_detail!$F1837,'asset_&amp;_open_positions'!$E:$M, 9, FALSE),RIGHT(trading_client_detail!$F1837,LEN(trading_client_detail!$F1837)-1)))),"")</f>
        <v/>
      </c>
      <c r="B1837" t="str">
        <f>IF(AND(trading_client_detail!$A1837&lt;&gt;"",ROUND(trading_client_detail!$G1837,0)&lt;&gt;0),IF(OR(LEFT(trading_client_detail!$F1837,3)="USD",RIGHT(trading_client_detail!$F1837,3)="USD"),"",IF(NOT(ISERROR(VLOOKUP(trading_client_detail!$E1837,'asset_&amp;_open_positions'!$E:$M, 6, FALSE))),VLOOKUP(trading_client_detail!$E1837,'asset_&amp;_open_positions'!$E:$M, 6, FALSE),IF(NOT(ISERROR(VLOOKUP($A1837,'asset_&amp;_open_positions'!$E:$M, 6, FALSE))),VLOOKUP($A1837,'asset_&amp;_open_positions'!$E:$M, 6, FALSE),"ASSET"))),"")</f>
        <v/>
      </c>
      <c r="C1837" t="str">
        <f>IF(AND(trading_client_detail!$A1837&lt;&gt;"",ROUND(trading_client_detail!$G1837,0)&lt;&gt;0),IF(OR(LEFT(trading_client_detail!$F1837,3)="USD",RIGHT(trading_client_detail!$F1837,3)="USD"),"",IF(NOT(ISERROR(VLOOKUP(trading_client_detail!$E1837,'asset_&amp;_open_positions'!$E:$M, 6, FALSE))),VLOOKUP(trading_client_detail!$E1837,'asset_&amp;_open_positions'!$E:$M, 8, FALSE),IF(NOT(ISERROR(VLOOKUP($A1837,'asset_&amp;_open_positions'!$E:$M, 6, FALSE))),VLOOKUP($A1837,'asset_&amp;_open_positions'!$E:$M, 8, FALSE),1))),"")</f>
        <v/>
      </c>
      <c r="D1837" s="42" t="str">
        <f>IF(trading_client_detail!$A1837&lt;&gt;"",IF(OR(LEFT(trading_client_detail!$F1837,3)="USD",RIGHT(trading_client_detail!$F1837,3)="USD",LEFT(trading_client_detail!$F1837,3)="EUR",RIGHT(trading_client_detail!$F1837,3)="EUR"),"",trading_client_detail!$G1837),"")</f>
        <v/>
      </c>
    </row>
    <row r="1838" spans="1:4" x14ac:dyDescent="0.25">
      <c r="A1838" t="str">
        <f>IF(AND(trading_client_detail!$A1838&lt;&gt;"",ROUND(trading_client_detail!$G1838,0)&lt;&gt;0),IF(OR(LEFT(trading_client_detail!$F1838,3)="USD",RIGHT(trading_client_detail!$F1838,3)="USD",LEFT(trading_client_detail!$F1838,3)="EUR",RIGHT(trading_client_detail!$F1838,3)="EUR"),"",IF(NOT(ISERROR(VLOOKUP(trading_client_detail!$E1838,'asset_&amp;_open_positions'!$E:$M, 9, FALSE))),VLOOKUP(trading_client_detail!$E1838,'asset_&amp;_open_positions'!$E:$M, 9, FALSE),IF(NOT(ISERROR(VLOOKUP(trading_client_detail!$F1838,'asset_&amp;_open_positions'!$E:$M, 9, FALSE))),VLOOKUP(trading_client_detail!$F1838,'asset_&amp;_open_positions'!$E:$M, 9, FALSE),RIGHT(trading_client_detail!$F1838,LEN(trading_client_detail!$F1838)-1)))),"")</f>
        <v/>
      </c>
      <c r="B1838" t="str">
        <f>IF(AND(trading_client_detail!$A1838&lt;&gt;"",ROUND(trading_client_detail!$G1838,0)&lt;&gt;0),IF(OR(LEFT(trading_client_detail!$F1838,3)="USD",RIGHT(trading_client_detail!$F1838,3)="USD"),"",IF(NOT(ISERROR(VLOOKUP(trading_client_detail!$E1838,'asset_&amp;_open_positions'!$E:$M, 6, FALSE))),VLOOKUP(trading_client_detail!$E1838,'asset_&amp;_open_positions'!$E:$M, 6, FALSE),IF(NOT(ISERROR(VLOOKUP($A1838,'asset_&amp;_open_positions'!$E:$M, 6, FALSE))),VLOOKUP($A1838,'asset_&amp;_open_positions'!$E:$M, 6, FALSE),"ASSET"))),"")</f>
        <v/>
      </c>
      <c r="C1838" t="str">
        <f>IF(AND(trading_client_detail!$A1838&lt;&gt;"",ROUND(trading_client_detail!$G1838,0)&lt;&gt;0),IF(OR(LEFT(trading_client_detail!$F1838,3)="USD",RIGHT(trading_client_detail!$F1838,3)="USD"),"",IF(NOT(ISERROR(VLOOKUP(trading_client_detail!$E1838,'asset_&amp;_open_positions'!$E:$M, 6, FALSE))),VLOOKUP(trading_client_detail!$E1838,'asset_&amp;_open_positions'!$E:$M, 8, FALSE),IF(NOT(ISERROR(VLOOKUP($A1838,'asset_&amp;_open_positions'!$E:$M, 6, FALSE))),VLOOKUP($A1838,'asset_&amp;_open_positions'!$E:$M, 8, FALSE),1))),"")</f>
        <v/>
      </c>
      <c r="D1838" s="42" t="str">
        <f>IF(trading_client_detail!$A1838&lt;&gt;"",IF(OR(LEFT(trading_client_detail!$F1838,3)="USD",RIGHT(trading_client_detail!$F1838,3)="USD",LEFT(trading_client_detail!$F1838,3)="EUR",RIGHT(trading_client_detail!$F1838,3)="EUR"),"",trading_client_detail!$G1838),"")</f>
        <v/>
      </c>
    </row>
    <row r="1839" spans="1:4" x14ac:dyDescent="0.25">
      <c r="A1839" t="str">
        <f>IF(AND(trading_client_detail!$A1839&lt;&gt;"",ROUND(trading_client_detail!$G1839,0)&lt;&gt;0),IF(OR(LEFT(trading_client_detail!$F1839,3)="USD",RIGHT(trading_client_detail!$F1839,3)="USD",LEFT(trading_client_detail!$F1839,3)="EUR",RIGHT(trading_client_detail!$F1839,3)="EUR"),"",IF(NOT(ISERROR(VLOOKUP(trading_client_detail!$E1839,'asset_&amp;_open_positions'!$E:$M, 9, FALSE))),VLOOKUP(trading_client_detail!$E1839,'asset_&amp;_open_positions'!$E:$M, 9, FALSE),IF(NOT(ISERROR(VLOOKUP(trading_client_detail!$F1839,'asset_&amp;_open_positions'!$E:$M, 9, FALSE))),VLOOKUP(trading_client_detail!$F1839,'asset_&amp;_open_positions'!$E:$M, 9, FALSE),RIGHT(trading_client_detail!$F1839,LEN(trading_client_detail!$F1839)-1)))),"")</f>
        <v/>
      </c>
      <c r="B1839" t="str">
        <f>IF(AND(trading_client_detail!$A1839&lt;&gt;"",ROUND(trading_client_detail!$G1839,0)&lt;&gt;0),IF(OR(LEFT(trading_client_detail!$F1839,3)="USD",RIGHT(trading_client_detail!$F1839,3)="USD"),"",IF(NOT(ISERROR(VLOOKUP(trading_client_detail!$E1839,'asset_&amp;_open_positions'!$E:$M, 6, FALSE))),VLOOKUP(trading_client_detail!$E1839,'asset_&amp;_open_positions'!$E:$M, 6, FALSE),IF(NOT(ISERROR(VLOOKUP($A1839,'asset_&amp;_open_positions'!$E:$M, 6, FALSE))),VLOOKUP($A1839,'asset_&amp;_open_positions'!$E:$M, 6, FALSE),"ASSET"))),"")</f>
        <v/>
      </c>
      <c r="C1839" t="str">
        <f>IF(AND(trading_client_detail!$A1839&lt;&gt;"",ROUND(trading_client_detail!$G1839,0)&lt;&gt;0),IF(OR(LEFT(trading_client_detail!$F1839,3)="USD",RIGHT(trading_client_detail!$F1839,3)="USD"),"",IF(NOT(ISERROR(VLOOKUP(trading_client_detail!$E1839,'asset_&amp;_open_positions'!$E:$M, 6, FALSE))),VLOOKUP(trading_client_detail!$E1839,'asset_&amp;_open_positions'!$E:$M, 8, FALSE),IF(NOT(ISERROR(VLOOKUP($A1839,'asset_&amp;_open_positions'!$E:$M, 6, FALSE))),VLOOKUP($A1839,'asset_&amp;_open_positions'!$E:$M, 8, FALSE),1))),"")</f>
        <v/>
      </c>
      <c r="D1839" s="42" t="str">
        <f>IF(trading_client_detail!$A1839&lt;&gt;"",IF(OR(LEFT(trading_client_detail!$F1839,3)="USD",RIGHT(trading_client_detail!$F1839,3)="USD",LEFT(trading_client_detail!$F1839,3)="EUR",RIGHT(trading_client_detail!$F1839,3)="EUR"),"",trading_client_detail!$G1839),"")</f>
        <v/>
      </c>
    </row>
    <row r="1840" spans="1:4" x14ac:dyDescent="0.25">
      <c r="A1840" t="str">
        <f>IF(AND(trading_client_detail!$A1840&lt;&gt;"",ROUND(trading_client_detail!$G1840,0)&lt;&gt;0),IF(OR(LEFT(trading_client_detail!$F1840,3)="USD",RIGHT(trading_client_detail!$F1840,3)="USD",LEFT(trading_client_detail!$F1840,3)="EUR",RIGHT(trading_client_detail!$F1840,3)="EUR"),"",IF(NOT(ISERROR(VLOOKUP(trading_client_detail!$E1840,'asset_&amp;_open_positions'!$E:$M, 9, FALSE))),VLOOKUP(trading_client_detail!$E1840,'asset_&amp;_open_positions'!$E:$M, 9, FALSE),IF(NOT(ISERROR(VLOOKUP(trading_client_detail!$F1840,'asset_&amp;_open_positions'!$E:$M, 9, FALSE))),VLOOKUP(trading_client_detail!$F1840,'asset_&amp;_open_positions'!$E:$M, 9, FALSE),RIGHT(trading_client_detail!$F1840,LEN(trading_client_detail!$F1840)-1)))),"")</f>
        <v/>
      </c>
      <c r="B1840" t="str">
        <f>IF(AND(trading_client_detail!$A1840&lt;&gt;"",ROUND(trading_client_detail!$G1840,0)&lt;&gt;0),IF(OR(LEFT(trading_client_detail!$F1840,3)="USD",RIGHT(trading_client_detail!$F1840,3)="USD"),"",IF(NOT(ISERROR(VLOOKUP(trading_client_detail!$E1840,'asset_&amp;_open_positions'!$E:$M, 6, FALSE))),VLOOKUP(trading_client_detail!$E1840,'asset_&amp;_open_positions'!$E:$M, 6, FALSE),IF(NOT(ISERROR(VLOOKUP($A1840,'asset_&amp;_open_positions'!$E:$M, 6, FALSE))),VLOOKUP($A1840,'asset_&amp;_open_positions'!$E:$M, 6, FALSE),"ASSET"))),"")</f>
        <v/>
      </c>
      <c r="C1840" t="str">
        <f>IF(AND(trading_client_detail!$A1840&lt;&gt;"",ROUND(trading_client_detail!$G1840,0)&lt;&gt;0),IF(OR(LEFT(trading_client_detail!$F1840,3)="USD",RIGHT(trading_client_detail!$F1840,3)="USD"),"",IF(NOT(ISERROR(VLOOKUP(trading_client_detail!$E1840,'asset_&amp;_open_positions'!$E:$M, 6, FALSE))),VLOOKUP(trading_client_detail!$E1840,'asset_&amp;_open_positions'!$E:$M, 8, FALSE),IF(NOT(ISERROR(VLOOKUP($A1840,'asset_&amp;_open_positions'!$E:$M, 6, FALSE))),VLOOKUP($A1840,'asset_&amp;_open_positions'!$E:$M, 8, FALSE),1))),"")</f>
        <v/>
      </c>
      <c r="D1840" s="42" t="str">
        <f>IF(trading_client_detail!$A1840&lt;&gt;"",IF(OR(LEFT(trading_client_detail!$F1840,3)="USD",RIGHT(trading_client_detail!$F1840,3)="USD",LEFT(trading_client_detail!$F1840,3)="EUR",RIGHT(trading_client_detail!$F1840,3)="EUR"),"",trading_client_detail!$G1840),"")</f>
        <v/>
      </c>
    </row>
    <row r="1841" spans="1:4" x14ac:dyDescent="0.25">
      <c r="A1841" t="str">
        <f>IF(AND(trading_client_detail!$A1841&lt;&gt;"",ROUND(trading_client_detail!$G1841,0)&lt;&gt;0),IF(OR(LEFT(trading_client_detail!$F1841,3)="USD",RIGHT(trading_client_detail!$F1841,3)="USD",LEFT(trading_client_detail!$F1841,3)="EUR",RIGHT(trading_client_detail!$F1841,3)="EUR"),"",IF(NOT(ISERROR(VLOOKUP(trading_client_detail!$E1841,'asset_&amp;_open_positions'!$E:$M, 9, FALSE))),VLOOKUP(trading_client_detail!$E1841,'asset_&amp;_open_positions'!$E:$M, 9, FALSE),IF(NOT(ISERROR(VLOOKUP(trading_client_detail!$F1841,'asset_&amp;_open_positions'!$E:$M, 9, FALSE))),VLOOKUP(trading_client_detail!$F1841,'asset_&amp;_open_positions'!$E:$M, 9, FALSE),RIGHT(trading_client_detail!$F1841,LEN(trading_client_detail!$F1841)-1)))),"")</f>
        <v/>
      </c>
      <c r="B1841" t="str">
        <f>IF(AND(trading_client_detail!$A1841&lt;&gt;"",ROUND(trading_client_detail!$G1841,0)&lt;&gt;0),IF(OR(LEFT(trading_client_detail!$F1841,3)="USD",RIGHT(trading_client_detail!$F1841,3)="USD"),"",IF(NOT(ISERROR(VLOOKUP(trading_client_detail!$E1841,'asset_&amp;_open_positions'!$E:$M, 6, FALSE))),VLOOKUP(trading_client_detail!$E1841,'asset_&amp;_open_positions'!$E:$M, 6, FALSE),IF(NOT(ISERROR(VLOOKUP($A1841,'asset_&amp;_open_positions'!$E:$M, 6, FALSE))),VLOOKUP($A1841,'asset_&amp;_open_positions'!$E:$M, 6, FALSE),"ASSET"))),"")</f>
        <v/>
      </c>
      <c r="C1841" t="str">
        <f>IF(AND(trading_client_detail!$A1841&lt;&gt;"",ROUND(trading_client_detail!$G1841,0)&lt;&gt;0),IF(OR(LEFT(trading_client_detail!$F1841,3)="USD",RIGHT(trading_client_detail!$F1841,3)="USD"),"",IF(NOT(ISERROR(VLOOKUP(trading_client_detail!$E1841,'asset_&amp;_open_positions'!$E:$M, 6, FALSE))),VLOOKUP(trading_client_detail!$E1841,'asset_&amp;_open_positions'!$E:$M, 8, FALSE),IF(NOT(ISERROR(VLOOKUP($A1841,'asset_&amp;_open_positions'!$E:$M, 6, FALSE))),VLOOKUP($A1841,'asset_&amp;_open_positions'!$E:$M, 8, FALSE),1))),"")</f>
        <v/>
      </c>
      <c r="D1841" s="42" t="str">
        <f>IF(trading_client_detail!$A1841&lt;&gt;"",IF(OR(LEFT(trading_client_detail!$F1841,3)="USD",RIGHT(trading_client_detail!$F1841,3)="USD",LEFT(trading_client_detail!$F1841,3)="EUR",RIGHT(trading_client_detail!$F1841,3)="EUR"),"",trading_client_detail!$G1841),"")</f>
        <v/>
      </c>
    </row>
    <row r="1842" spans="1:4" x14ac:dyDescent="0.25">
      <c r="A1842" t="str">
        <f>IF(AND(trading_client_detail!$A1842&lt;&gt;"",ROUND(trading_client_detail!$G1842,0)&lt;&gt;0),IF(OR(LEFT(trading_client_detail!$F1842,3)="USD",RIGHT(trading_client_detail!$F1842,3)="USD",LEFT(trading_client_detail!$F1842,3)="EUR",RIGHT(trading_client_detail!$F1842,3)="EUR"),"",IF(NOT(ISERROR(VLOOKUP(trading_client_detail!$E1842,'asset_&amp;_open_positions'!$E:$M, 9, FALSE))),VLOOKUP(trading_client_detail!$E1842,'asset_&amp;_open_positions'!$E:$M, 9, FALSE),IF(NOT(ISERROR(VLOOKUP(trading_client_detail!$F1842,'asset_&amp;_open_positions'!$E:$M, 9, FALSE))),VLOOKUP(trading_client_detail!$F1842,'asset_&amp;_open_positions'!$E:$M, 9, FALSE),RIGHT(trading_client_detail!$F1842,LEN(trading_client_detail!$F1842)-1)))),"")</f>
        <v/>
      </c>
      <c r="B1842" t="str">
        <f>IF(AND(trading_client_detail!$A1842&lt;&gt;"",ROUND(trading_client_detail!$G1842,0)&lt;&gt;0),IF(OR(LEFT(trading_client_detail!$F1842,3)="USD",RIGHT(trading_client_detail!$F1842,3)="USD"),"",IF(NOT(ISERROR(VLOOKUP(trading_client_detail!$E1842,'asset_&amp;_open_positions'!$E:$M, 6, FALSE))),VLOOKUP(trading_client_detail!$E1842,'asset_&amp;_open_positions'!$E:$M, 6, FALSE),IF(NOT(ISERROR(VLOOKUP($A1842,'asset_&amp;_open_positions'!$E:$M, 6, FALSE))),VLOOKUP($A1842,'asset_&amp;_open_positions'!$E:$M, 6, FALSE),"ASSET"))),"")</f>
        <v/>
      </c>
      <c r="C1842" t="str">
        <f>IF(AND(trading_client_detail!$A1842&lt;&gt;"",ROUND(trading_client_detail!$G1842,0)&lt;&gt;0),IF(OR(LEFT(trading_client_detail!$F1842,3)="USD",RIGHT(trading_client_detail!$F1842,3)="USD"),"",IF(NOT(ISERROR(VLOOKUP(trading_client_detail!$E1842,'asset_&amp;_open_positions'!$E:$M, 6, FALSE))),VLOOKUP(trading_client_detail!$E1842,'asset_&amp;_open_positions'!$E:$M, 8, FALSE),IF(NOT(ISERROR(VLOOKUP($A1842,'asset_&amp;_open_positions'!$E:$M, 6, FALSE))),VLOOKUP($A1842,'asset_&amp;_open_positions'!$E:$M, 8, FALSE),1))),"")</f>
        <v/>
      </c>
      <c r="D1842" s="42" t="str">
        <f>IF(trading_client_detail!$A1842&lt;&gt;"",IF(OR(LEFT(trading_client_detail!$F1842,3)="USD",RIGHT(trading_client_detail!$F1842,3)="USD",LEFT(trading_client_detail!$F1842,3)="EUR",RIGHT(trading_client_detail!$F1842,3)="EUR"),"",trading_client_detail!$G1842),"")</f>
        <v/>
      </c>
    </row>
    <row r="1843" spans="1:4" x14ac:dyDescent="0.25">
      <c r="A1843" t="str">
        <f>IF(AND(trading_client_detail!$A1843&lt;&gt;"",ROUND(trading_client_detail!$G1843,0)&lt;&gt;0),IF(OR(LEFT(trading_client_detail!$F1843,3)="USD",RIGHT(trading_client_detail!$F1843,3)="USD",LEFT(trading_client_detail!$F1843,3)="EUR",RIGHT(trading_client_detail!$F1843,3)="EUR"),"",IF(NOT(ISERROR(VLOOKUP(trading_client_detail!$E1843,'asset_&amp;_open_positions'!$E:$M, 9, FALSE))),VLOOKUP(trading_client_detail!$E1843,'asset_&amp;_open_positions'!$E:$M, 9, FALSE),IF(NOT(ISERROR(VLOOKUP(trading_client_detail!$F1843,'asset_&amp;_open_positions'!$E:$M, 9, FALSE))),VLOOKUP(trading_client_detail!$F1843,'asset_&amp;_open_positions'!$E:$M, 9, FALSE),RIGHT(trading_client_detail!$F1843,LEN(trading_client_detail!$F1843)-1)))),"")</f>
        <v/>
      </c>
      <c r="B1843" t="str">
        <f>IF(AND(trading_client_detail!$A1843&lt;&gt;"",ROUND(trading_client_detail!$G1843,0)&lt;&gt;0),IF(OR(LEFT(trading_client_detail!$F1843,3)="USD",RIGHT(trading_client_detail!$F1843,3)="USD"),"",IF(NOT(ISERROR(VLOOKUP(trading_client_detail!$E1843,'asset_&amp;_open_positions'!$E:$M, 6, FALSE))),VLOOKUP(trading_client_detail!$E1843,'asset_&amp;_open_positions'!$E:$M, 6, FALSE),IF(NOT(ISERROR(VLOOKUP($A1843,'asset_&amp;_open_positions'!$E:$M, 6, FALSE))),VLOOKUP($A1843,'asset_&amp;_open_positions'!$E:$M, 6, FALSE),"ASSET"))),"")</f>
        <v/>
      </c>
      <c r="C1843" t="str">
        <f>IF(AND(trading_client_detail!$A1843&lt;&gt;"",ROUND(trading_client_detail!$G1843,0)&lt;&gt;0),IF(OR(LEFT(trading_client_detail!$F1843,3)="USD",RIGHT(trading_client_detail!$F1843,3)="USD"),"",IF(NOT(ISERROR(VLOOKUP(trading_client_detail!$E1843,'asset_&amp;_open_positions'!$E:$M, 6, FALSE))),VLOOKUP(trading_client_detail!$E1843,'asset_&amp;_open_positions'!$E:$M, 8, FALSE),IF(NOT(ISERROR(VLOOKUP($A1843,'asset_&amp;_open_positions'!$E:$M, 6, FALSE))),VLOOKUP($A1843,'asset_&amp;_open_positions'!$E:$M, 8, FALSE),1))),"")</f>
        <v/>
      </c>
      <c r="D1843" s="42" t="str">
        <f>IF(trading_client_detail!$A1843&lt;&gt;"",IF(OR(LEFT(trading_client_detail!$F1843,3)="USD",RIGHT(trading_client_detail!$F1843,3)="USD",LEFT(trading_client_detail!$F1843,3)="EUR",RIGHT(trading_client_detail!$F1843,3)="EUR"),"",trading_client_detail!$G1843),"")</f>
        <v/>
      </c>
    </row>
    <row r="1844" spans="1:4" x14ac:dyDescent="0.25">
      <c r="A1844" t="str">
        <f>IF(AND(trading_client_detail!$A1844&lt;&gt;"",ROUND(trading_client_detail!$G1844,0)&lt;&gt;0),IF(OR(LEFT(trading_client_detail!$F1844,3)="USD",RIGHT(trading_client_detail!$F1844,3)="USD",LEFT(trading_client_detail!$F1844,3)="EUR",RIGHT(trading_client_detail!$F1844,3)="EUR"),"",IF(NOT(ISERROR(VLOOKUP(trading_client_detail!$E1844,'asset_&amp;_open_positions'!$E:$M, 9, FALSE))),VLOOKUP(trading_client_detail!$E1844,'asset_&amp;_open_positions'!$E:$M, 9, FALSE),IF(NOT(ISERROR(VLOOKUP(trading_client_detail!$F1844,'asset_&amp;_open_positions'!$E:$M, 9, FALSE))),VLOOKUP(trading_client_detail!$F1844,'asset_&amp;_open_positions'!$E:$M, 9, FALSE),RIGHT(trading_client_detail!$F1844,LEN(trading_client_detail!$F1844)-1)))),"")</f>
        <v/>
      </c>
      <c r="B1844" t="str">
        <f>IF(AND(trading_client_detail!$A1844&lt;&gt;"",ROUND(trading_client_detail!$G1844,0)&lt;&gt;0),IF(OR(LEFT(trading_client_detail!$F1844,3)="USD",RIGHT(trading_client_detail!$F1844,3)="USD"),"",IF(NOT(ISERROR(VLOOKUP(trading_client_detail!$E1844,'asset_&amp;_open_positions'!$E:$M, 6, FALSE))),VLOOKUP(trading_client_detail!$E1844,'asset_&amp;_open_positions'!$E:$M, 6, FALSE),IF(NOT(ISERROR(VLOOKUP($A1844,'asset_&amp;_open_positions'!$E:$M, 6, FALSE))),VLOOKUP($A1844,'asset_&amp;_open_positions'!$E:$M, 6, FALSE),"ASSET"))),"")</f>
        <v/>
      </c>
      <c r="C1844" t="str">
        <f>IF(AND(trading_client_detail!$A1844&lt;&gt;"",ROUND(trading_client_detail!$G1844,0)&lt;&gt;0),IF(OR(LEFT(trading_client_detail!$F1844,3)="USD",RIGHT(trading_client_detail!$F1844,3)="USD"),"",IF(NOT(ISERROR(VLOOKUP(trading_client_detail!$E1844,'asset_&amp;_open_positions'!$E:$M, 6, FALSE))),VLOOKUP(trading_client_detail!$E1844,'asset_&amp;_open_positions'!$E:$M, 8, FALSE),IF(NOT(ISERROR(VLOOKUP($A1844,'asset_&amp;_open_positions'!$E:$M, 6, FALSE))),VLOOKUP($A1844,'asset_&amp;_open_positions'!$E:$M, 8, FALSE),1))),"")</f>
        <v/>
      </c>
      <c r="D1844" s="42" t="str">
        <f>IF(trading_client_detail!$A1844&lt;&gt;"",IF(OR(LEFT(trading_client_detail!$F1844,3)="USD",RIGHT(trading_client_detail!$F1844,3)="USD",LEFT(trading_client_detail!$F1844,3)="EUR",RIGHT(trading_client_detail!$F1844,3)="EUR"),"",trading_client_detail!$G1844),"")</f>
        <v/>
      </c>
    </row>
    <row r="1845" spans="1:4" x14ac:dyDescent="0.25">
      <c r="A1845" t="str">
        <f>IF(AND(trading_client_detail!$A1845&lt;&gt;"",ROUND(trading_client_detail!$G1845,0)&lt;&gt;0),IF(OR(LEFT(trading_client_detail!$F1845,3)="USD",RIGHT(trading_client_detail!$F1845,3)="USD",LEFT(trading_client_detail!$F1845,3)="EUR",RIGHT(trading_client_detail!$F1845,3)="EUR"),"",IF(NOT(ISERROR(VLOOKUP(trading_client_detail!$E1845,'asset_&amp;_open_positions'!$E:$M, 9, FALSE))),VLOOKUP(trading_client_detail!$E1845,'asset_&amp;_open_positions'!$E:$M, 9, FALSE),IF(NOT(ISERROR(VLOOKUP(trading_client_detail!$F1845,'asset_&amp;_open_positions'!$E:$M, 9, FALSE))),VLOOKUP(trading_client_detail!$F1845,'asset_&amp;_open_positions'!$E:$M, 9, FALSE),RIGHT(trading_client_detail!$F1845,LEN(trading_client_detail!$F1845)-1)))),"")</f>
        <v/>
      </c>
      <c r="B1845" t="str">
        <f>IF(AND(trading_client_detail!$A1845&lt;&gt;"",ROUND(trading_client_detail!$G1845,0)&lt;&gt;0),IF(OR(LEFT(trading_client_detail!$F1845,3)="USD",RIGHT(trading_client_detail!$F1845,3)="USD"),"",IF(NOT(ISERROR(VLOOKUP(trading_client_detail!$E1845,'asset_&amp;_open_positions'!$E:$M, 6, FALSE))),VLOOKUP(trading_client_detail!$E1845,'asset_&amp;_open_positions'!$E:$M, 6, FALSE),IF(NOT(ISERROR(VLOOKUP($A1845,'asset_&amp;_open_positions'!$E:$M, 6, FALSE))),VLOOKUP($A1845,'asset_&amp;_open_positions'!$E:$M, 6, FALSE),"ASSET"))),"")</f>
        <v/>
      </c>
      <c r="C1845" t="str">
        <f>IF(AND(trading_client_detail!$A1845&lt;&gt;"",ROUND(trading_client_detail!$G1845,0)&lt;&gt;0),IF(OR(LEFT(trading_client_detail!$F1845,3)="USD",RIGHT(trading_client_detail!$F1845,3)="USD"),"",IF(NOT(ISERROR(VLOOKUP(trading_client_detail!$E1845,'asset_&amp;_open_positions'!$E:$M, 6, FALSE))),VLOOKUP(trading_client_detail!$E1845,'asset_&amp;_open_positions'!$E:$M, 8, FALSE),IF(NOT(ISERROR(VLOOKUP($A1845,'asset_&amp;_open_positions'!$E:$M, 6, FALSE))),VLOOKUP($A1845,'asset_&amp;_open_positions'!$E:$M, 8, FALSE),1))),"")</f>
        <v/>
      </c>
      <c r="D1845" s="42" t="str">
        <f>IF(trading_client_detail!$A1845&lt;&gt;"",IF(OR(LEFT(trading_client_detail!$F1845,3)="USD",RIGHT(trading_client_detail!$F1845,3)="USD",LEFT(trading_client_detail!$F1845,3)="EUR",RIGHT(trading_client_detail!$F1845,3)="EUR"),"",trading_client_detail!$G1845),"")</f>
        <v/>
      </c>
    </row>
    <row r="1846" spans="1:4" x14ac:dyDescent="0.25">
      <c r="A1846" t="str">
        <f>IF(AND(trading_client_detail!$A1846&lt;&gt;"",ROUND(trading_client_detail!$G1846,0)&lt;&gt;0),IF(OR(LEFT(trading_client_detail!$F1846,3)="USD",RIGHT(trading_client_detail!$F1846,3)="USD",LEFT(trading_client_detail!$F1846,3)="EUR",RIGHT(trading_client_detail!$F1846,3)="EUR"),"",IF(NOT(ISERROR(VLOOKUP(trading_client_detail!$E1846,'asset_&amp;_open_positions'!$E:$M, 9, FALSE))),VLOOKUP(trading_client_detail!$E1846,'asset_&amp;_open_positions'!$E:$M, 9, FALSE),IF(NOT(ISERROR(VLOOKUP(trading_client_detail!$F1846,'asset_&amp;_open_positions'!$E:$M, 9, FALSE))),VLOOKUP(trading_client_detail!$F1846,'asset_&amp;_open_positions'!$E:$M, 9, FALSE),RIGHT(trading_client_detail!$F1846,LEN(trading_client_detail!$F1846)-1)))),"")</f>
        <v/>
      </c>
      <c r="B1846" t="str">
        <f>IF(AND(trading_client_detail!$A1846&lt;&gt;"",ROUND(trading_client_detail!$G1846,0)&lt;&gt;0),IF(OR(LEFT(trading_client_detail!$F1846,3)="USD",RIGHT(trading_client_detail!$F1846,3)="USD"),"",IF(NOT(ISERROR(VLOOKUP(trading_client_detail!$E1846,'asset_&amp;_open_positions'!$E:$M, 6, FALSE))),VLOOKUP(trading_client_detail!$E1846,'asset_&amp;_open_positions'!$E:$M, 6, FALSE),IF(NOT(ISERROR(VLOOKUP($A1846,'asset_&amp;_open_positions'!$E:$M, 6, FALSE))),VLOOKUP($A1846,'asset_&amp;_open_positions'!$E:$M, 6, FALSE),"ASSET"))),"")</f>
        <v/>
      </c>
      <c r="C1846" t="str">
        <f>IF(AND(trading_client_detail!$A1846&lt;&gt;"",ROUND(trading_client_detail!$G1846,0)&lt;&gt;0),IF(OR(LEFT(trading_client_detail!$F1846,3)="USD",RIGHT(trading_client_detail!$F1846,3)="USD"),"",IF(NOT(ISERROR(VLOOKUP(trading_client_detail!$E1846,'asset_&amp;_open_positions'!$E:$M, 6, FALSE))),VLOOKUP(trading_client_detail!$E1846,'asset_&amp;_open_positions'!$E:$M, 8, FALSE),IF(NOT(ISERROR(VLOOKUP($A1846,'asset_&amp;_open_positions'!$E:$M, 6, FALSE))),VLOOKUP($A1846,'asset_&amp;_open_positions'!$E:$M, 8, FALSE),1))),"")</f>
        <v/>
      </c>
      <c r="D1846" s="42" t="str">
        <f>IF(trading_client_detail!$A1846&lt;&gt;"",IF(OR(LEFT(trading_client_detail!$F1846,3)="USD",RIGHT(trading_client_detail!$F1846,3)="USD",LEFT(trading_client_detail!$F1846,3)="EUR",RIGHT(trading_client_detail!$F1846,3)="EUR"),"",trading_client_detail!$G1846),"")</f>
        <v/>
      </c>
    </row>
    <row r="1847" spans="1:4" x14ac:dyDescent="0.25">
      <c r="A1847" t="str">
        <f>IF(AND(trading_client_detail!$A1847&lt;&gt;"",ROUND(trading_client_detail!$G1847,0)&lt;&gt;0),IF(OR(LEFT(trading_client_detail!$F1847,3)="USD",RIGHT(trading_client_detail!$F1847,3)="USD",LEFT(trading_client_detail!$F1847,3)="EUR",RIGHT(trading_client_detail!$F1847,3)="EUR"),"",IF(NOT(ISERROR(VLOOKUP(trading_client_detail!$E1847,'asset_&amp;_open_positions'!$E:$M, 9, FALSE))),VLOOKUP(trading_client_detail!$E1847,'asset_&amp;_open_positions'!$E:$M, 9, FALSE),IF(NOT(ISERROR(VLOOKUP(trading_client_detail!$F1847,'asset_&amp;_open_positions'!$E:$M, 9, FALSE))),VLOOKUP(trading_client_detail!$F1847,'asset_&amp;_open_positions'!$E:$M, 9, FALSE),RIGHT(trading_client_detail!$F1847,LEN(trading_client_detail!$F1847)-1)))),"")</f>
        <v/>
      </c>
      <c r="B1847" t="str">
        <f>IF(AND(trading_client_detail!$A1847&lt;&gt;"",ROUND(trading_client_detail!$G1847,0)&lt;&gt;0),IF(OR(LEFT(trading_client_detail!$F1847,3)="USD",RIGHT(trading_client_detail!$F1847,3)="USD"),"",IF(NOT(ISERROR(VLOOKUP(trading_client_detail!$E1847,'asset_&amp;_open_positions'!$E:$M, 6, FALSE))),VLOOKUP(trading_client_detail!$E1847,'asset_&amp;_open_positions'!$E:$M, 6, FALSE),IF(NOT(ISERROR(VLOOKUP($A1847,'asset_&amp;_open_positions'!$E:$M, 6, FALSE))),VLOOKUP($A1847,'asset_&amp;_open_positions'!$E:$M, 6, FALSE),"ASSET"))),"")</f>
        <v/>
      </c>
      <c r="C1847" t="str">
        <f>IF(AND(trading_client_detail!$A1847&lt;&gt;"",ROUND(trading_client_detail!$G1847,0)&lt;&gt;0),IF(OR(LEFT(trading_client_detail!$F1847,3)="USD",RIGHT(trading_client_detail!$F1847,3)="USD"),"",IF(NOT(ISERROR(VLOOKUP(trading_client_detail!$E1847,'asset_&amp;_open_positions'!$E:$M, 6, FALSE))),VLOOKUP(trading_client_detail!$E1847,'asset_&amp;_open_positions'!$E:$M, 8, FALSE),IF(NOT(ISERROR(VLOOKUP($A1847,'asset_&amp;_open_positions'!$E:$M, 6, FALSE))),VLOOKUP($A1847,'asset_&amp;_open_positions'!$E:$M, 8, FALSE),1))),"")</f>
        <v/>
      </c>
      <c r="D1847" s="42" t="str">
        <f>IF(trading_client_detail!$A1847&lt;&gt;"",IF(OR(LEFT(trading_client_detail!$F1847,3)="USD",RIGHT(trading_client_detail!$F1847,3)="USD",LEFT(trading_client_detail!$F1847,3)="EUR",RIGHT(trading_client_detail!$F1847,3)="EUR"),"",trading_client_detail!$G1847),"")</f>
        <v/>
      </c>
    </row>
    <row r="1848" spans="1:4" x14ac:dyDescent="0.25">
      <c r="A1848" t="str">
        <f>IF(AND(trading_client_detail!$A1848&lt;&gt;"",ROUND(trading_client_detail!$G1848,0)&lt;&gt;0),IF(OR(LEFT(trading_client_detail!$F1848,3)="USD",RIGHT(trading_client_detail!$F1848,3)="USD",LEFT(trading_client_detail!$F1848,3)="EUR",RIGHT(trading_client_detail!$F1848,3)="EUR"),"",IF(NOT(ISERROR(VLOOKUP(trading_client_detail!$E1848,'asset_&amp;_open_positions'!$E:$M, 9, FALSE))),VLOOKUP(trading_client_detail!$E1848,'asset_&amp;_open_positions'!$E:$M, 9, FALSE),IF(NOT(ISERROR(VLOOKUP(trading_client_detail!$F1848,'asset_&amp;_open_positions'!$E:$M, 9, FALSE))),VLOOKUP(trading_client_detail!$F1848,'asset_&amp;_open_positions'!$E:$M, 9, FALSE),RIGHT(trading_client_detail!$F1848,LEN(trading_client_detail!$F1848)-1)))),"")</f>
        <v/>
      </c>
      <c r="B1848" t="str">
        <f>IF(AND(trading_client_detail!$A1848&lt;&gt;"",ROUND(trading_client_detail!$G1848,0)&lt;&gt;0),IF(OR(LEFT(trading_client_detail!$F1848,3)="USD",RIGHT(trading_client_detail!$F1848,3)="USD"),"",IF(NOT(ISERROR(VLOOKUP(trading_client_detail!$E1848,'asset_&amp;_open_positions'!$E:$M, 6, FALSE))),VLOOKUP(trading_client_detail!$E1848,'asset_&amp;_open_positions'!$E:$M, 6, FALSE),IF(NOT(ISERROR(VLOOKUP($A1848,'asset_&amp;_open_positions'!$E:$M, 6, FALSE))),VLOOKUP($A1848,'asset_&amp;_open_positions'!$E:$M, 6, FALSE),"ASSET"))),"")</f>
        <v/>
      </c>
      <c r="C1848" t="str">
        <f>IF(AND(trading_client_detail!$A1848&lt;&gt;"",ROUND(trading_client_detail!$G1848,0)&lt;&gt;0),IF(OR(LEFT(trading_client_detail!$F1848,3)="USD",RIGHT(trading_client_detail!$F1848,3)="USD"),"",IF(NOT(ISERROR(VLOOKUP(trading_client_detail!$E1848,'asset_&amp;_open_positions'!$E:$M, 6, FALSE))),VLOOKUP(trading_client_detail!$E1848,'asset_&amp;_open_positions'!$E:$M, 8, FALSE),IF(NOT(ISERROR(VLOOKUP($A1848,'asset_&amp;_open_positions'!$E:$M, 6, FALSE))),VLOOKUP($A1848,'asset_&amp;_open_positions'!$E:$M, 8, FALSE),1))),"")</f>
        <v/>
      </c>
      <c r="D1848" s="42" t="str">
        <f>IF(trading_client_detail!$A1848&lt;&gt;"",IF(OR(LEFT(trading_client_detail!$F1848,3)="USD",RIGHT(trading_client_detail!$F1848,3)="USD",LEFT(trading_client_detail!$F1848,3)="EUR",RIGHT(trading_client_detail!$F1848,3)="EUR"),"",trading_client_detail!$G1848),"")</f>
        <v/>
      </c>
    </row>
    <row r="1849" spans="1:4" x14ac:dyDescent="0.25">
      <c r="A1849" t="str">
        <f>IF(AND(trading_client_detail!$A1849&lt;&gt;"",ROUND(trading_client_detail!$G1849,0)&lt;&gt;0),IF(OR(LEFT(trading_client_detail!$F1849,3)="USD",RIGHT(trading_client_detail!$F1849,3)="USD",LEFT(trading_client_detail!$F1849,3)="EUR",RIGHT(trading_client_detail!$F1849,3)="EUR"),"",IF(NOT(ISERROR(VLOOKUP(trading_client_detail!$E1849,'asset_&amp;_open_positions'!$E:$M, 9, FALSE))),VLOOKUP(trading_client_detail!$E1849,'asset_&amp;_open_positions'!$E:$M, 9, FALSE),IF(NOT(ISERROR(VLOOKUP(trading_client_detail!$F1849,'asset_&amp;_open_positions'!$E:$M, 9, FALSE))),VLOOKUP(trading_client_detail!$F1849,'asset_&amp;_open_positions'!$E:$M, 9, FALSE),RIGHT(trading_client_detail!$F1849,LEN(trading_client_detail!$F1849)-1)))),"")</f>
        <v/>
      </c>
      <c r="B1849" t="str">
        <f>IF(AND(trading_client_detail!$A1849&lt;&gt;"",ROUND(trading_client_detail!$G1849,0)&lt;&gt;0),IF(OR(LEFT(trading_client_detail!$F1849,3)="USD",RIGHT(trading_client_detail!$F1849,3)="USD"),"",IF(NOT(ISERROR(VLOOKUP(trading_client_detail!$E1849,'asset_&amp;_open_positions'!$E:$M, 6, FALSE))),VLOOKUP(trading_client_detail!$E1849,'asset_&amp;_open_positions'!$E:$M, 6, FALSE),IF(NOT(ISERROR(VLOOKUP($A1849,'asset_&amp;_open_positions'!$E:$M, 6, FALSE))),VLOOKUP($A1849,'asset_&amp;_open_positions'!$E:$M, 6, FALSE),"ASSET"))),"")</f>
        <v/>
      </c>
      <c r="C1849" t="str">
        <f>IF(AND(trading_client_detail!$A1849&lt;&gt;"",ROUND(trading_client_detail!$G1849,0)&lt;&gt;0),IF(OR(LEFT(trading_client_detail!$F1849,3)="USD",RIGHT(trading_client_detail!$F1849,3)="USD"),"",IF(NOT(ISERROR(VLOOKUP(trading_client_detail!$E1849,'asset_&amp;_open_positions'!$E:$M, 6, FALSE))),VLOOKUP(trading_client_detail!$E1849,'asset_&amp;_open_positions'!$E:$M, 8, FALSE),IF(NOT(ISERROR(VLOOKUP($A1849,'asset_&amp;_open_positions'!$E:$M, 6, FALSE))),VLOOKUP($A1849,'asset_&amp;_open_positions'!$E:$M, 8, FALSE),1))),"")</f>
        <v/>
      </c>
      <c r="D1849" s="42" t="str">
        <f>IF(trading_client_detail!$A1849&lt;&gt;"",IF(OR(LEFT(trading_client_detail!$F1849,3)="USD",RIGHT(trading_client_detail!$F1849,3)="USD",LEFT(trading_client_detail!$F1849,3)="EUR",RIGHT(trading_client_detail!$F1849,3)="EUR"),"",trading_client_detail!$G1849),"")</f>
        <v/>
      </c>
    </row>
    <row r="1850" spans="1:4" x14ac:dyDescent="0.25">
      <c r="A1850" t="str">
        <f>IF(AND(trading_client_detail!$A1850&lt;&gt;"",ROUND(trading_client_detail!$G1850,0)&lt;&gt;0),IF(OR(LEFT(trading_client_detail!$F1850,3)="USD",RIGHT(trading_client_detail!$F1850,3)="USD",LEFT(trading_client_detail!$F1850,3)="EUR",RIGHT(trading_client_detail!$F1850,3)="EUR"),"",IF(NOT(ISERROR(VLOOKUP(trading_client_detail!$E1850,'asset_&amp;_open_positions'!$E:$M, 9, FALSE))),VLOOKUP(trading_client_detail!$E1850,'asset_&amp;_open_positions'!$E:$M, 9, FALSE),IF(NOT(ISERROR(VLOOKUP(trading_client_detail!$F1850,'asset_&amp;_open_positions'!$E:$M, 9, FALSE))),VLOOKUP(trading_client_detail!$F1850,'asset_&amp;_open_positions'!$E:$M, 9, FALSE),RIGHT(trading_client_detail!$F1850,LEN(trading_client_detail!$F1850)-1)))),"")</f>
        <v/>
      </c>
      <c r="B1850" t="str">
        <f>IF(AND(trading_client_detail!$A1850&lt;&gt;"",ROUND(trading_client_detail!$G1850,0)&lt;&gt;0),IF(OR(LEFT(trading_client_detail!$F1850,3)="USD",RIGHT(trading_client_detail!$F1850,3)="USD"),"",IF(NOT(ISERROR(VLOOKUP(trading_client_detail!$E1850,'asset_&amp;_open_positions'!$E:$M, 6, FALSE))),VLOOKUP(trading_client_detail!$E1850,'asset_&amp;_open_positions'!$E:$M, 6, FALSE),IF(NOT(ISERROR(VLOOKUP($A1850,'asset_&amp;_open_positions'!$E:$M, 6, FALSE))),VLOOKUP($A1850,'asset_&amp;_open_positions'!$E:$M, 6, FALSE),"ASSET"))),"")</f>
        <v/>
      </c>
      <c r="C1850" t="str">
        <f>IF(AND(trading_client_detail!$A1850&lt;&gt;"",ROUND(trading_client_detail!$G1850,0)&lt;&gt;0),IF(OR(LEFT(trading_client_detail!$F1850,3)="USD",RIGHT(trading_client_detail!$F1850,3)="USD"),"",IF(NOT(ISERROR(VLOOKUP(trading_client_detail!$E1850,'asset_&amp;_open_positions'!$E:$M, 6, FALSE))),VLOOKUP(trading_client_detail!$E1850,'asset_&amp;_open_positions'!$E:$M, 8, FALSE),IF(NOT(ISERROR(VLOOKUP($A1850,'asset_&amp;_open_positions'!$E:$M, 6, FALSE))),VLOOKUP($A1850,'asset_&amp;_open_positions'!$E:$M, 8, FALSE),1))),"")</f>
        <v/>
      </c>
      <c r="D1850" s="42" t="str">
        <f>IF(trading_client_detail!$A1850&lt;&gt;"",IF(OR(LEFT(trading_client_detail!$F1850,3)="USD",RIGHT(trading_client_detail!$F1850,3)="USD",LEFT(trading_client_detail!$F1850,3)="EUR",RIGHT(trading_client_detail!$F1850,3)="EUR"),"",trading_client_detail!$G1850),"")</f>
        <v/>
      </c>
    </row>
    <row r="1851" spans="1:4" x14ac:dyDescent="0.25">
      <c r="A1851" t="str">
        <f>IF(AND(trading_client_detail!$A1851&lt;&gt;"",ROUND(trading_client_detail!$G1851,0)&lt;&gt;0),IF(OR(LEFT(trading_client_detail!$F1851,3)="USD",RIGHT(trading_client_detail!$F1851,3)="USD",LEFT(trading_client_detail!$F1851,3)="EUR",RIGHT(trading_client_detail!$F1851,3)="EUR"),"",IF(NOT(ISERROR(VLOOKUP(trading_client_detail!$E1851,'asset_&amp;_open_positions'!$E:$M, 9, FALSE))),VLOOKUP(trading_client_detail!$E1851,'asset_&amp;_open_positions'!$E:$M, 9, FALSE),IF(NOT(ISERROR(VLOOKUP(trading_client_detail!$F1851,'asset_&amp;_open_positions'!$E:$M, 9, FALSE))),VLOOKUP(trading_client_detail!$F1851,'asset_&amp;_open_positions'!$E:$M, 9, FALSE),RIGHT(trading_client_detail!$F1851,LEN(trading_client_detail!$F1851)-1)))),"")</f>
        <v/>
      </c>
      <c r="B1851" t="str">
        <f>IF(AND(trading_client_detail!$A1851&lt;&gt;"",ROUND(trading_client_detail!$G1851,0)&lt;&gt;0),IF(OR(LEFT(trading_client_detail!$F1851,3)="USD",RIGHT(trading_client_detail!$F1851,3)="USD"),"",IF(NOT(ISERROR(VLOOKUP(trading_client_detail!$E1851,'asset_&amp;_open_positions'!$E:$M, 6, FALSE))),VLOOKUP(trading_client_detail!$E1851,'asset_&amp;_open_positions'!$E:$M, 6, FALSE),IF(NOT(ISERROR(VLOOKUP($A1851,'asset_&amp;_open_positions'!$E:$M, 6, FALSE))),VLOOKUP($A1851,'asset_&amp;_open_positions'!$E:$M, 6, FALSE),"ASSET"))),"")</f>
        <v/>
      </c>
      <c r="C1851" t="str">
        <f>IF(AND(trading_client_detail!$A1851&lt;&gt;"",ROUND(trading_client_detail!$G1851,0)&lt;&gt;0),IF(OR(LEFT(trading_client_detail!$F1851,3)="USD",RIGHT(trading_client_detail!$F1851,3)="USD"),"",IF(NOT(ISERROR(VLOOKUP(trading_client_detail!$E1851,'asset_&amp;_open_positions'!$E:$M, 6, FALSE))),VLOOKUP(trading_client_detail!$E1851,'asset_&amp;_open_positions'!$E:$M, 8, FALSE),IF(NOT(ISERROR(VLOOKUP($A1851,'asset_&amp;_open_positions'!$E:$M, 6, FALSE))),VLOOKUP($A1851,'asset_&amp;_open_positions'!$E:$M, 8, FALSE),1))),"")</f>
        <v/>
      </c>
      <c r="D1851" s="42" t="str">
        <f>IF(trading_client_detail!$A1851&lt;&gt;"",IF(OR(LEFT(trading_client_detail!$F1851,3)="USD",RIGHT(trading_client_detail!$F1851,3)="USD",LEFT(trading_client_detail!$F1851,3)="EUR",RIGHT(trading_client_detail!$F1851,3)="EUR"),"",trading_client_detail!$G1851),"")</f>
        <v/>
      </c>
    </row>
    <row r="1852" spans="1:4" x14ac:dyDescent="0.25">
      <c r="A1852" t="str">
        <f>IF(AND(trading_client_detail!$A1852&lt;&gt;"",ROUND(trading_client_detail!$G1852,0)&lt;&gt;0),IF(OR(LEFT(trading_client_detail!$F1852,3)="USD",RIGHT(trading_client_detail!$F1852,3)="USD",LEFT(trading_client_detail!$F1852,3)="EUR",RIGHT(trading_client_detail!$F1852,3)="EUR"),"",IF(NOT(ISERROR(VLOOKUP(trading_client_detail!$E1852,'asset_&amp;_open_positions'!$E:$M, 9, FALSE))),VLOOKUP(trading_client_detail!$E1852,'asset_&amp;_open_positions'!$E:$M, 9, FALSE),IF(NOT(ISERROR(VLOOKUP(trading_client_detail!$F1852,'asset_&amp;_open_positions'!$E:$M, 9, FALSE))),VLOOKUP(trading_client_detail!$F1852,'asset_&amp;_open_positions'!$E:$M, 9, FALSE),RIGHT(trading_client_detail!$F1852,LEN(trading_client_detail!$F1852)-1)))),"")</f>
        <v/>
      </c>
      <c r="B1852" t="str">
        <f>IF(AND(trading_client_detail!$A1852&lt;&gt;"",ROUND(trading_client_detail!$G1852,0)&lt;&gt;0),IF(OR(LEFT(trading_client_detail!$F1852,3)="USD",RIGHT(trading_client_detail!$F1852,3)="USD"),"",IF(NOT(ISERROR(VLOOKUP(trading_client_detail!$E1852,'asset_&amp;_open_positions'!$E:$M, 6, FALSE))),VLOOKUP(trading_client_detail!$E1852,'asset_&amp;_open_positions'!$E:$M, 6, FALSE),IF(NOT(ISERROR(VLOOKUP($A1852,'asset_&amp;_open_positions'!$E:$M, 6, FALSE))),VLOOKUP($A1852,'asset_&amp;_open_positions'!$E:$M, 6, FALSE),"ASSET"))),"")</f>
        <v/>
      </c>
      <c r="C1852" t="str">
        <f>IF(AND(trading_client_detail!$A1852&lt;&gt;"",ROUND(trading_client_detail!$G1852,0)&lt;&gt;0),IF(OR(LEFT(trading_client_detail!$F1852,3)="USD",RIGHT(trading_client_detail!$F1852,3)="USD"),"",IF(NOT(ISERROR(VLOOKUP(trading_client_detail!$E1852,'asset_&amp;_open_positions'!$E:$M, 6, FALSE))),VLOOKUP(trading_client_detail!$E1852,'asset_&amp;_open_positions'!$E:$M, 8, FALSE),IF(NOT(ISERROR(VLOOKUP($A1852,'asset_&amp;_open_positions'!$E:$M, 6, FALSE))),VLOOKUP($A1852,'asset_&amp;_open_positions'!$E:$M, 8, FALSE),1))),"")</f>
        <v/>
      </c>
      <c r="D1852" s="42" t="str">
        <f>IF(trading_client_detail!$A1852&lt;&gt;"",IF(OR(LEFT(trading_client_detail!$F1852,3)="USD",RIGHT(trading_client_detail!$F1852,3)="USD",LEFT(trading_client_detail!$F1852,3)="EUR",RIGHT(trading_client_detail!$F1852,3)="EUR"),"",trading_client_detail!$G1852),"")</f>
        <v/>
      </c>
    </row>
    <row r="1853" spans="1:4" x14ac:dyDescent="0.25">
      <c r="A1853" t="str">
        <f>IF(AND(trading_client_detail!$A1853&lt;&gt;"",ROUND(trading_client_detail!$G1853,0)&lt;&gt;0),IF(OR(LEFT(trading_client_detail!$F1853,3)="USD",RIGHT(trading_client_detail!$F1853,3)="USD",LEFT(trading_client_detail!$F1853,3)="EUR",RIGHT(trading_client_detail!$F1853,3)="EUR"),"",IF(NOT(ISERROR(VLOOKUP(trading_client_detail!$E1853,'asset_&amp;_open_positions'!$E:$M, 9, FALSE))),VLOOKUP(trading_client_detail!$E1853,'asset_&amp;_open_positions'!$E:$M, 9, FALSE),IF(NOT(ISERROR(VLOOKUP(trading_client_detail!$F1853,'asset_&amp;_open_positions'!$E:$M, 9, FALSE))),VLOOKUP(trading_client_detail!$F1853,'asset_&amp;_open_positions'!$E:$M, 9, FALSE),RIGHT(trading_client_detail!$F1853,LEN(trading_client_detail!$F1853)-1)))),"")</f>
        <v/>
      </c>
      <c r="B1853" t="str">
        <f>IF(AND(trading_client_detail!$A1853&lt;&gt;"",ROUND(trading_client_detail!$G1853,0)&lt;&gt;0),IF(OR(LEFT(trading_client_detail!$F1853,3)="USD",RIGHT(trading_client_detail!$F1853,3)="USD"),"",IF(NOT(ISERROR(VLOOKUP(trading_client_detail!$E1853,'asset_&amp;_open_positions'!$E:$M, 6, FALSE))),VLOOKUP(trading_client_detail!$E1853,'asset_&amp;_open_positions'!$E:$M, 6, FALSE),IF(NOT(ISERROR(VLOOKUP($A1853,'asset_&amp;_open_positions'!$E:$M, 6, FALSE))),VLOOKUP($A1853,'asset_&amp;_open_positions'!$E:$M, 6, FALSE),"ASSET"))),"")</f>
        <v/>
      </c>
      <c r="C1853" t="str">
        <f>IF(AND(trading_client_detail!$A1853&lt;&gt;"",ROUND(trading_client_detail!$G1853,0)&lt;&gt;0),IF(OR(LEFT(trading_client_detail!$F1853,3)="USD",RIGHT(trading_client_detail!$F1853,3)="USD"),"",IF(NOT(ISERROR(VLOOKUP(trading_client_detail!$E1853,'asset_&amp;_open_positions'!$E:$M, 6, FALSE))),VLOOKUP(trading_client_detail!$E1853,'asset_&amp;_open_positions'!$E:$M, 8, FALSE),IF(NOT(ISERROR(VLOOKUP($A1853,'asset_&amp;_open_positions'!$E:$M, 6, FALSE))),VLOOKUP($A1853,'asset_&amp;_open_positions'!$E:$M, 8, FALSE),1))),"")</f>
        <v/>
      </c>
      <c r="D1853" s="42" t="str">
        <f>IF(trading_client_detail!$A1853&lt;&gt;"",IF(OR(LEFT(trading_client_detail!$F1853,3)="USD",RIGHT(trading_client_detail!$F1853,3)="USD",LEFT(trading_client_detail!$F1853,3)="EUR",RIGHT(trading_client_detail!$F1853,3)="EUR"),"",trading_client_detail!$G1853),"")</f>
        <v/>
      </c>
    </row>
    <row r="1854" spans="1:4" x14ac:dyDescent="0.25">
      <c r="A1854" t="str">
        <f>IF(AND(trading_client_detail!$A1854&lt;&gt;"",ROUND(trading_client_detail!$G1854,0)&lt;&gt;0),IF(OR(LEFT(trading_client_detail!$F1854,3)="USD",RIGHT(trading_client_detail!$F1854,3)="USD",LEFT(trading_client_detail!$F1854,3)="EUR",RIGHT(trading_client_detail!$F1854,3)="EUR"),"",IF(NOT(ISERROR(VLOOKUP(trading_client_detail!$E1854,'asset_&amp;_open_positions'!$E:$M, 9, FALSE))),VLOOKUP(trading_client_detail!$E1854,'asset_&amp;_open_positions'!$E:$M, 9, FALSE),IF(NOT(ISERROR(VLOOKUP(trading_client_detail!$F1854,'asset_&amp;_open_positions'!$E:$M, 9, FALSE))),VLOOKUP(trading_client_detail!$F1854,'asset_&amp;_open_positions'!$E:$M, 9, FALSE),RIGHT(trading_client_detail!$F1854,LEN(trading_client_detail!$F1854)-1)))),"")</f>
        <v/>
      </c>
      <c r="B1854" t="str">
        <f>IF(AND(trading_client_detail!$A1854&lt;&gt;"",ROUND(trading_client_detail!$G1854,0)&lt;&gt;0),IF(OR(LEFT(trading_client_detail!$F1854,3)="USD",RIGHT(trading_client_detail!$F1854,3)="USD"),"",IF(NOT(ISERROR(VLOOKUP(trading_client_detail!$E1854,'asset_&amp;_open_positions'!$E:$M, 6, FALSE))),VLOOKUP(trading_client_detail!$E1854,'asset_&amp;_open_positions'!$E:$M, 6, FALSE),IF(NOT(ISERROR(VLOOKUP($A1854,'asset_&amp;_open_positions'!$E:$M, 6, FALSE))),VLOOKUP($A1854,'asset_&amp;_open_positions'!$E:$M, 6, FALSE),"ASSET"))),"")</f>
        <v/>
      </c>
      <c r="C1854" t="str">
        <f>IF(AND(trading_client_detail!$A1854&lt;&gt;"",ROUND(trading_client_detail!$G1854,0)&lt;&gt;0),IF(OR(LEFT(trading_client_detail!$F1854,3)="USD",RIGHT(trading_client_detail!$F1854,3)="USD"),"",IF(NOT(ISERROR(VLOOKUP(trading_client_detail!$E1854,'asset_&amp;_open_positions'!$E:$M, 6, FALSE))),VLOOKUP(trading_client_detail!$E1854,'asset_&amp;_open_positions'!$E:$M, 8, FALSE),IF(NOT(ISERROR(VLOOKUP($A1854,'asset_&amp;_open_positions'!$E:$M, 6, FALSE))),VLOOKUP($A1854,'asset_&amp;_open_positions'!$E:$M, 8, FALSE),1))),"")</f>
        <v/>
      </c>
      <c r="D1854" s="42" t="str">
        <f>IF(trading_client_detail!$A1854&lt;&gt;"",IF(OR(LEFT(trading_client_detail!$F1854,3)="USD",RIGHT(trading_client_detail!$F1854,3)="USD",LEFT(trading_client_detail!$F1854,3)="EUR",RIGHT(trading_client_detail!$F1854,3)="EUR"),"",trading_client_detail!$G1854),"")</f>
        <v/>
      </c>
    </row>
    <row r="1855" spans="1:4" x14ac:dyDescent="0.25">
      <c r="A1855" t="str">
        <f>IF(AND(trading_client_detail!$A1855&lt;&gt;"",ROUND(trading_client_detail!$G1855,0)&lt;&gt;0),IF(OR(LEFT(trading_client_detail!$F1855,3)="USD",RIGHT(trading_client_detail!$F1855,3)="USD",LEFT(trading_client_detail!$F1855,3)="EUR",RIGHT(trading_client_detail!$F1855,3)="EUR"),"",IF(NOT(ISERROR(VLOOKUP(trading_client_detail!$E1855,'asset_&amp;_open_positions'!$E:$M, 9, FALSE))),VLOOKUP(trading_client_detail!$E1855,'asset_&amp;_open_positions'!$E:$M, 9, FALSE),IF(NOT(ISERROR(VLOOKUP(trading_client_detail!$F1855,'asset_&amp;_open_positions'!$E:$M, 9, FALSE))),VLOOKUP(trading_client_detail!$F1855,'asset_&amp;_open_positions'!$E:$M, 9, FALSE),RIGHT(trading_client_detail!$F1855,LEN(trading_client_detail!$F1855)-1)))),"")</f>
        <v/>
      </c>
      <c r="B1855" t="str">
        <f>IF(AND(trading_client_detail!$A1855&lt;&gt;"",ROUND(trading_client_detail!$G1855,0)&lt;&gt;0),IF(OR(LEFT(trading_client_detail!$F1855,3)="USD",RIGHT(trading_client_detail!$F1855,3)="USD"),"",IF(NOT(ISERROR(VLOOKUP(trading_client_detail!$E1855,'asset_&amp;_open_positions'!$E:$M, 6, FALSE))),VLOOKUP(trading_client_detail!$E1855,'asset_&amp;_open_positions'!$E:$M, 6, FALSE),IF(NOT(ISERROR(VLOOKUP($A1855,'asset_&amp;_open_positions'!$E:$M, 6, FALSE))),VLOOKUP($A1855,'asset_&amp;_open_positions'!$E:$M, 6, FALSE),"ASSET"))),"")</f>
        <v/>
      </c>
      <c r="C1855" t="str">
        <f>IF(AND(trading_client_detail!$A1855&lt;&gt;"",ROUND(trading_client_detail!$G1855,0)&lt;&gt;0),IF(OR(LEFT(trading_client_detail!$F1855,3)="USD",RIGHT(trading_client_detail!$F1855,3)="USD"),"",IF(NOT(ISERROR(VLOOKUP(trading_client_detail!$E1855,'asset_&amp;_open_positions'!$E:$M, 6, FALSE))),VLOOKUP(trading_client_detail!$E1855,'asset_&amp;_open_positions'!$E:$M, 8, FALSE),IF(NOT(ISERROR(VLOOKUP($A1855,'asset_&amp;_open_positions'!$E:$M, 6, FALSE))),VLOOKUP($A1855,'asset_&amp;_open_positions'!$E:$M, 8, FALSE),1))),"")</f>
        <v/>
      </c>
      <c r="D1855" s="42" t="str">
        <f>IF(trading_client_detail!$A1855&lt;&gt;"",IF(OR(LEFT(trading_client_detail!$F1855,3)="USD",RIGHT(trading_client_detail!$F1855,3)="USD",LEFT(trading_client_detail!$F1855,3)="EUR",RIGHT(trading_client_detail!$F1855,3)="EUR"),"",trading_client_detail!$G1855),"")</f>
        <v/>
      </c>
    </row>
    <row r="1856" spans="1:4" x14ac:dyDescent="0.25">
      <c r="A1856" t="str">
        <f>IF(AND(trading_client_detail!$A1856&lt;&gt;"",ROUND(trading_client_detail!$G1856,0)&lt;&gt;0),IF(OR(LEFT(trading_client_detail!$F1856,3)="USD",RIGHT(trading_client_detail!$F1856,3)="USD",LEFT(trading_client_detail!$F1856,3)="EUR",RIGHT(trading_client_detail!$F1856,3)="EUR"),"",IF(NOT(ISERROR(VLOOKUP(trading_client_detail!$E1856,'asset_&amp;_open_positions'!$E:$M, 9, FALSE))),VLOOKUP(trading_client_detail!$E1856,'asset_&amp;_open_positions'!$E:$M, 9, FALSE),IF(NOT(ISERROR(VLOOKUP(trading_client_detail!$F1856,'asset_&amp;_open_positions'!$E:$M, 9, FALSE))),VLOOKUP(trading_client_detail!$F1856,'asset_&amp;_open_positions'!$E:$M, 9, FALSE),RIGHT(trading_client_detail!$F1856,LEN(trading_client_detail!$F1856)-1)))),"")</f>
        <v/>
      </c>
      <c r="B1856" t="str">
        <f>IF(AND(trading_client_detail!$A1856&lt;&gt;"",ROUND(trading_client_detail!$G1856,0)&lt;&gt;0),IF(OR(LEFT(trading_client_detail!$F1856,3)="USD",RIGHT(trading_client_detail!$F1856,3)="USD"),"",IF(NOT(ISERROR(VLOOKUP(trading_client_detail!$E1856,'asset_&amp;_open_positions'!$E:$M, 6, FALSE))),VLOOKUP(trading_client_detail!$E1856,'asset_&amp;_open_positions'!$E:$M, 6, FALSE),IF(NOT(ISERROR(VLOOKUP($A1856,'asset_&amp;_open_positions'!$E:$M, 6, FALSE))),VLOOKUP($A1856,'asset_&amp;_open_positions'!$E:$M, 6, FALSE),"ASSET"))),"")</f>
        <v/>
      </c>
      <c r="C1856" t="str">
        <f>IF(AND(trading_client_detail!$A1856&lt;&gt;"",ROUND(trading_client_detail!$G1856,0)&lt;&gt;0),IF(OR(LEFT(trading_client_detail!$F1856,3)="USD",RIGHT(trading_client_detail!$F1856,3)="USD"),"",IF(NOT(ISERROR(VLOOKUP(trading_client_detail!$E1856,'asset_&amp;_open_positions'!$E:$M, 6, FALSE))),VLOOKUP(trading_client_detail!$E1856,'asset_&amp;_open_positions'!$E:$M, 8, FALSE),IF(NOT(ISERROR(VLOOKUP($A1856,'asset_&amp;_open_positions'!$E:$M, 6, FALSE))),VLOOKUP($A1856,'asset_&amp;_open_positions'!$E:$M, 8, FALSE),1))),"")</f>
        <v/>
      </c>
      <c r="D1856" s="42" t="str">
        <f>IF(trading_client_detail!$A1856&lt;&gt;"",IF(OR(LEFT(trading_client_detail!$F1856,3)="USD",RIGHT(trading_client_detail!$F1856,3)="USD",LEFT(trading_client_detail!$F1856,3)="EUR",RIGHT(trading_client_detail!$F1856,3)="EUR"),"",trading_client_detail!$G1856),"")</f>
        <v/>
      </c>
    </row>
    <row r="1857" spans="1:4" x14ac:dyDescent="0.25">
      <c r="A1857" t="str">
        <f>IF(AND(trading_client_detail!$A1857&lt;&gt;"",ROUND(trading_client_detail!$G1857,0)&lt;&gt;0),IF(OR(LEFT(trading_client_detail!$F1857,3)="USD",RIGHT(trading_client_detail!$F1857,3)="USD",LEFT(trading_client_detail!$F1857,3)="EUR",RIGHT(trading_client_detail!$F1857,3)="EUR"),"",IF(NOT(ISERROR(VLOOKUP(trading_client_detail!$E1857,'asset_&amp;_open_positions'!$E:$M, 9, FALSE))),VLOOKUP(trading_client_detail!$E1857,'asset_&amp;_open_positions'!$E:$M, 9, FALSE),IF(NOT(ISERROR(VLOOKUP(trading_client_detail!$F1857,'asset_&amp;_open_positions'!$E:$M, 9, FALSE))),VLOOKUP(trading_client_detail!$F1857,'asset_&amp;_open_positions'!$E:$M, 9, FALSE),RIGHT(trading_client_detail!$F1857,LEN(trading_client_detail!$F1857)-1)))),"")</f>
        <v/>
      </c>
      <c r="B1857" t="str">
        <f>IF(AND(trading_client_detail!$A1857&lt;&gt;"",ROUND(trading_client_detail!$G1857,0)&lt;&gt;0),IF(OR(LEFT(trading_client_detail!$F1857,3)="USD",RIGHT(trading_client_detail!$F1857,3)="USD"),"",IF(NOT(ISERROR(VLOOKUP(trading_client_detail!$E1857,'asset_&amp;_open_positions'!$E:$M, 6, FALSE))),VLOOKUP(trading_client_detail!$E1857,'asset_&amp;_open_positions'!$E:$M, 6, FALSE),IF(NOT(ISERROR(VLOOKUP($A1857,'asset_&amp;_open_positions'!$E:$M, 6, FALSE))),VLOOKUP($A1857,'asset_&amp;_open_positions'!$E:$M, 6, FALSE),"ASSET"))),"")</f>
        <v/>
      </c>
      <c r="C1857" t="str">
        <f>IF(AND(trading_client_detail!$A1857&lt;&gt;"",ROUND(trading_client_detail!$G1857,0)&lt;&gt;0),IF(OR(LEFT(trading_client_detail!$F1857,3)="USD",RIGHT(trading_client_detail!$F1857,3)="USD"),"",IF(NOT(ISERROR(VLOOKUP(trading_client_detail!$E1857,'asset_&amp;_open_positions'!$E:$M, 6, FALSE))),VLOOKUP(trading_client_detail!$E1857,'asset_&amp;_open_positions'!$E:$M, 8, FALSE),IF(NOT(ISERROR(VLOOKUP($A1857,'asset_&amp;_open_positions'!$E:$M, 6, FALSE))),VLOOKUP($A1857,'asset_&amp;_open_positions'!$E:$M, 8, FALSE),1))),"")</f>
        <v/>
      </c>
      <c r="D1857" s="42" t="str">
        <f>IF(trading_client_detail!$A1857&lt;&gt;"",IF(OR(LEFT(trading_client_detail!$F1857,3)="USD",RIGHT(trading_client_detail!$F1857,3)="USD",LEFT(trading_client_detail!$F1857,3)="EUR",RIGHT(trading_client_detail!$F1857,3)="EUR"),"",trading_client_detail!$G1857),"")</f>
        <v/>
      </c>
    </row>
    <row r="1858" spans="1:4" x14ac:dyDescent="0.25">
      <c r="A1858" t="str">
        <f>IF(AND(trading_client_detail!$A1858&lt;&gt;"",ROUND(trading_client_detail!$G1858,0)&lt;&gt;0),IF(OR(LEFT(trading_client_detail!$F1858,3)="USD",RIGHT(trading_client_detail!$F1858,3)="USD",LEFT(trading_client_detail!$F1858,3)="EUR",RIGHT(trading_client_detail!$F1858,3)="EUR"),"",IF(NOT(ISERROR(VLOOKUP(trading_client_detail!$E1858,'asset_&amp;_open_positions'!$E:$M, 9, FALSE))),VLOOKUP(trading_client_detail!$E1858,'asset_&amp;_open_positions'!$E:$M, 9, FALSE),IF(NOT(ISERROR(VLOOKUP(trading_client_detail!$F1858,'asset_&amp;_open_positions'!$E:$M, 9, FALSE))),VLOOKUP(trading_client_detail!$F1858,'asset_&amp;_open_positions'!$E:$M, 9, FALSE),RIGHT(trading_client_detail!$F1858,LEN(trading_client_detail!$F1858)-1)))),"")</f>
        <v/>
      </c>
      <c r="B1858" t="str">
        <f>IF(AND(trading_client_detail!$A1858&lt;&gt;"",ROUND(trading_client_detail!$G1858,0)&lt;&gt;0),IF(OR(LEFT(trading_client_detail!$F1858,3)="USD",RIGHT(trading_client_detail!$F1858,3)="USD"),"",IF(NOT(ISERROR(VLOOKUP(trading_client_detail!$E1858,'asset_&amp;_open_positions'!$E:$M, 6, FALSE))),VLOOKUP(trading_client_detail!$E1858,'asset_&amp;_open_positions'!$E:$M, 6, FALSE),IF(NOT(ISERROR(VLOOKUP($A1858,'asset_&amp;_open_positions'!$E:$M, 6, FALSE))),VLOOKUP($A1858,'asset_&amp;_open_positions'!$E:$M, 6, FALSE),"ASSET"))),"")</f>
        <v/>
      </c>
      <c r="C1858" t="str">
        <f>IF(AND(trading_client_detail!$A1858&lt;&gt;"",ROUND(trading_client_detail!$G1858,0)&lt;&gt;0),IF(OR(LEFT(trading_client_detail!$F1858,3)="USD",RIGHT(trading_client_detail!$F1858,3)="USD"),"",IF(NOT(ISERROR(VLOOKUP(trading_client_detail!$E1858,'asset_&amp;_open_positions'!$E:$M, 6, FALSE))),VLOOKUP(trading_client_detail!$E1858,'asset_&amp;_open_positions'!$E:$M, 8, FALSE),IF(NOT(ISERROR(VLOOKUP($A1858,'asset_&amp;_open_positions'!$E:$M, 6, FALSE))),VLOOKUP($A1858,'asset_&amp;_open_positions'!$E:$M, 8, FALSE),1))),"")</f>
        <v/>
      </c>
      <c r="D1858" s="42" t="str">
        <f>IF(trading_client_detail!$A1858&lt;&gt;"",IF(OR(LEFT(trading_client_detail!$F1858,3)="USD",RIGHT(trading_client_detail!$F1858,3)="USD",LEFT(trading_client_detail!$F1858,3)="EUR",RIGHT(trading_client_detail!$F1858,3)="EUR"),"",trading_client_detail!$G1858),"")</f>
        <v/>
      </c>
    </row>
    <row r="1859" spans="1:4" x14ac:dyDescent="0.25">
      <c r="A1859" t="str">
        <f>IF(AND(trading_client_detail!$A1859&lt;&gt;"",ROUND(trading_client_detail!$G1859,0)&lt;&gt;0),IF(OR(LEFT(trading_client_detail!$F1859,3)="USD",RIGHT(trading_client_detail!$F1859,3)="USD",LEFT(trading_client_detail!$F1859,3)="EUR",RIGHT(trading_client_detail!$F1859,3)="EUR"),"",IF(NOT(ISERROR(VLOOKUP(trading_client_detail!$E1859,'asset_&amp;_open_positions'!$E:$M, 9, FALSE))),VLOOKUP(trading_client_detail!$E1859,'asset_&amp;_open_positions'!$E:$M, 9, FALSE),IF(NOT(ISERROR(VLOOKUP(trading_client_detail!$F1859,'asset_&amp;_open_positions'!$E:$M, 9, FALSE))),VLOOKUP(trading_client_detail!$F1859,'asset_&amp;_open_positions'!$E:$M, 9, FALSE),RIGHT(trading_client_detail!$F1859,LEN(trading_client_detail!$F1859)-1)))),"")</f>
        <v/>
      </c>
      <c r="B1859" t="str">
        <f>IF(AND(trading_client_detail!$A1859&lt;&gt;"",ROUND(trading_client_detail!$G1859,0)&lt;&gt;0),IF(OR(LEFT(trading_client_detail!$F1859,3)="USD",RIGHT(trading_client_detail!$F1859,3)="USD"),"",IF(NOT(ISERROR(VLOOKUP(trading_client_detail!$E1859,'asset_&amp;_open_positions'!$E:$M, 6, FALSE))),VLOOKUP(trading_client_detail!$E1859,'asset_&amp;_open_positions'!$E:$M, 6, FALSE),IF(NOT(ISERROR(VLOOKUP($A1859,'asset_&amp;_open_positions'!$E:$M, 6, FALSE))),VLOOKUP($A1859,'asset_&amp;_open_positions'!$E:$M, 6, FALSE),"ASSET"))),"")</f>
        <v/>
      </c>
      <c r="C1859" t="str">
        <f>IF(AND(trading_client_detail!$A1859&lt;&gt;"",ROUND(trading_client_detail!$G1859,0)&lt;&gt;0),IF(OR(LEFT(trading_client_detail!$F1859,3)="USD",RIGHT(trading_client_detail!$F1859,3)="USD"),"",IF(NOT(ISERROR(VLOOKUP(trading_client_detail!$E1859,'asset_&amp;_open_positions'!$E:$M, 6, FALSE))),VLOOKUP(trading_client_detail!$E1859,'asset_&amp;_open_positions'!$E:$M, 8, FALSE),IF(NOT(ISERROR(VLOOKUP($A1859,'asset_&amp;_open_positions'!$E:$M, 6, FALSE))),VLOOKUP($A1859,'asset_&amp;_open_positions'!$E:$M, 8, FALSE),1))),"")</f>
        <v/>
      </c>
      <c r="D1859" s="42" t="str">
        <f>IF(trading_client_detail!$A1859&lt;&gt;"",IF(OR(LEFT(trading_client_detail!$F1859,3)="USD",RIGHT(trading_client_detail!$F1859,3)="USD",LEFT(trading_client_detail!$F1859,3)="EUR",RIGHT(trading_client_detail!$F1859,3)="EUR"),"",trading_client_detail!$G1859),"")</f>
        <v/>
      </c>
    </row>
    <row r="1860" spans="1:4" x14ac:dyDescent="0.25">
      <c r="A1860" t="str">
        <f>IF(AND(trading_client_detail!$A1860&lt;&gt;"",ROUND(trading_client_detail!$G1860,0)&lt;&gt;0),IF(OR(LEFT(trading_client_detail!$F1860,3)="USD",RIGHT(trading_client_detail!$F1860,3)="USD",LEFT(trading_client_detail!$F1860,3)="EUR",RIGHT(trading_client_detail!$F1860,3)="EUR"),"",IF(NOT(ISERROR(VLOOKUP(trading_client_detail!$E1860,'asset_&amp;_open_positions'!$E:$M, 9, FALSE))),VLOOKUP(trading_client_detail!$E1860,'asset_&amp;_open_positions'!$E:$M, 9, FALSE),IF(NOT(ISERROR(VLOOKUP(trading_client_detail!$F1860,'asset_&amp;_open_positions'!$E:$M, 9, FALSE))),VLOOKUP(trading_client_detail!$F1860,'asset_&amp;_open_positions'!$E:$M, 9, FALSE),RIGHT(trading_client_detail!$F1860,LEN(trading_client_detail!$F1860)-1)))),"")</f>
        <v/>
      </c>
      <c r="B1860" t="str">
        <f>IF(AND(trading_client_detail!$A1860&lt;&gt;"",ROUND(trading_client_detail!$G1860,0)&lt;&gt;0),IF(OR(LEFT(trading_client_detail!$F1860,3)="USD",RIGHT(trading_client_detail!$F1860,3)="USD"),"",IF(NOT(ISERROR(VLOOKUP(trading_client_detail!$E1860,'asset_&amp;_open_positions'!$E:$M, 6, FALSE))),VLOOKUP(trading_client_detail!$E1860,'asset_&amp;_open_positions'!$E:$M, 6, FALSE),IF(NOT(ISERROR(VLOOKUP($A1860,'asset_&amp;_open_positions'!$E:$M, 6, FALSE))),VLOOKUP($A1860,'asset_&amp;_open_positions'!$E:$M, 6, FALSE),"ASSET"))),"")</f>
        <v/>
      </c>
      <c r="C1860" t="str">
        <f>IF(AND(trading_client_detail!$A1860&lt;&gt;"",ROUND(trading_client_detail!$G1860,0)&lt;&gt;0),IF(OR(LEFT(trading_client_detail!$F1860,3)="USD",RIGHT(trading_client_detail!$F1860,3)="USD"),"",IF(NOT(ISERROR(VLOOKUP(trading_client_detail!$E1860,'asset_&amp;_open_positions'!$E:$M, 6, FALSE))),VLOOKUP(trading_client_detail!$E1860,'asset_&amp;_open_positions'!$E:$M, 8, FALSE),IF(NOT(ISERROR(VLOOKUP($A1860,'asset_&amp;_open_positions'!$E:$M, 6, FALSE))),VLOOKUP($A1860,'asset_&amp;_open_positions'!$E:$M, 8, FALSE),1))),"")</f>
        <v/>
      </c>
      <c r="D1860" s="42" t="str">
        <f>IF(trading_client_detail!$A1860&lt;&gt;"",IF(OR(LEFT(trading_client_detail!$F1860,3)="USD",RIGHT(trading_client_detail!$F1860,3)="USD",LEFT(trading_client_detail!$F1860,3)="EUR",RIGHT(trading_client_detail!$F1860,3)="EUR"),"",trading_client_detail!$G1860),"")</f>
        <v/>
      </c>
    </row>
    <row r="1861" spans="1:4" x14ac:dyDescent="0.25">
      <c r="A1861" t="str">
        <f>IF(AND(trading_client_detail!$A1861&lt;&gt;"",ROUND(trading_client_detail!$G1861,0)&lt;&gt;0),IF(OR(LEFT(trading_client_detail!$F1861,3)="USD",RIGHT(trading_client_detail!$F1861,3)="USD",LEFT(trading_client_detail!$F1861,3)="EUR",RIGHT(trading_client_detail!$F1861,3)="EUR"),"",IF(NOT(ISERROR(VLOOKUP(trading_client_detail!$E1861,'asset_&amp;_open_positions'!$E:$M, 9, FALSE))),VLOOKUP(trading_client_detail!$E1861,'asset_&amp;_open_positions'!$E:$M, 9, FALSE),IF(NOT(ISERROR(VLOOKUP(trading_client_detail!$F1861,'asset_&amp;_open_positions'!$E:$M, 9, FALSE))),VLOOKUP(trading_client_detail!$F1861,'asset_&amp;_open_positions'!$E:$M, 9, FALSE),RIGHT(trading_client_detail!$F1861,LEN(trading_client_detail!$F1861)-1)))),"")</f>
        <v/>
      </c>
      <c r="B1861" t="str">
        <f>IF(AND(trading_client_detail!$A1861&lt;&gt;"",ROUND(trading_client_detail!$G1861,0)&lt;&gt;0),IF(OR(LEFT(trading_client_detail!$F1861,3)="USD",RIGHT(trading_client_detail!$F1861,3)="USD"),"",IF(NOT(ISERROR(VLOOKUP(trading_client_detail!$E1861,'asset_&amp;_open_positions'!$E:$M, 6, FALSE))),VLOOKUP(trading_client_detail!$E1861,'asset_&amp;_open_positions'!$E:$M, 6, FALSE),IF(NOT(ISERROR(VLOOKUP($A1861,'asset_&amp;_open_positions'!$E:$M, 6, FALSE))),VLOOKUP($A1861,'asset_&amp;_open_positions'!$E:$M, 6, FALSE),"ASSET"))),"")</f>
        <v/>
      </c>
      <c r="C1861" t="str">
        <f>IF(AND(trading_client_detail!$A1861&lt;&gt;"",ROUND(trading_client_detail!$G1861,0)&lt;&gt;0),IF(OR(LEFT(trading_client_detail!$F1861,3)="USD",RIGHT(trading_client_detail!$F1861,3)="USD"),"",IF(NOT(ISERROR(VLOOKUP(trading_client_detail!$E1861,'asset_&amp;_open_positions'!$E:$M, 6, FALSE))),VLOOKUP(trading_client_detail!$E1861,'asset_&amp;_open_positions'!$E:$M, 8, FALSE),IF(NOT(ISERROR(VLOOKUP($A1861,'asset_&amp;_open_positions'!$E:$M, 6, FALSE))),VLOOKUP($A1861,'asset_&amp;_open_positions'!$E:$M, 8, FALSE),1))),"")</f>
        <v/>
      </c>
      <c r="D1861" s="42" t="str">
        <f>IF(trading_client_detail!$A1861&lt;&gt;"",IF(OR(LEFT(trading_client_detail!$F1861,3)="USD",RIGHT(trading_client_detail!$F1861,3)="USD",LEFT(trading_client_detail!$F1861,3)="EUR",RIGHT(trading_client_detail!$F1861,3)="EUR"),"",trading_client_detail!$G1861),"")</f>
        <v/>
      </c>
    </row>
    <row r="1862" spans="1:4" x14ac:dyDescent="0.25">
      <c r="A1862" t="str">
        <f>IF(AND(trading_client_detail!$A1862&lt;&gt;"",ROUND(trading_client_detail!$G1862,0)&lt;&gt;0),IF(OR(LEFT(trading_client_detail!$F1862,3)="USD",RIGHT(trading_client_detail!$F1862,3)="USD",LEFT(trading_client_detail!$F1862,3)="EUR",RIGHT(trading_client_detail!$F1862,3)="EUR"),"",IF(NOT(ISERROR(VLOOKUP(trading_client_detail!$E1862,'asset_&amp;_open_positions'!$E:$M, 9, FALSE))),VLOOKUP(trading_client_detail!$E1862,'asset_&amp;_open_positions'!$E:$M, 9, FALSE),IF(NOT(ISERROR(VLOOKUP(trading_client_detail!$F1862,'asset_&amp;_open_positions'!$E:$M, 9, FALSE))),VLOOKUP(trading_client_detail!$F1862,'asset_&amp;_open_positions'!$E:$M, 9, FALSE),RIGHT(trading_client_detail!$F1862,LEN(trading_client_detail!$F1862)-1)))),"")</f>
        <v/>
      </c>
      <c r="B1862" t="str">
        <f>IF(AND(trading_client_detail!$A1862&lt;&gt;"",ROUND(trading_client_detail!$G1862,0)&lt;&gt;0),IF(OR(LEFT(trading_client_detail!$F1862,3)="USD",RIGHT(trading_client_detail!$F1862,3)="USD"),"",IF(NOT(ISERROR(VLOOKUP(trading_client_detail!$E1862,'asset_&amp;_open_positions'!$E:$M, 6, FALSE))),VLOOKUP(trading_client_detail!$E1862,'asset_&amp;_open_positions'!$E:$M, 6, FALSE),IF(NOT(ISERROR(VLOOKUP($A1862,'asset_&amp;_open_positions'!$E:$M, 6, FALSE))),VLOOKUP($A1862,'asset_&amp;_open_positions'!$E:$M, 6, FALSE),"ASSET"))),"")</f>
        <v/>
      </c>
      <c r="C1862" t="str">
        <f>IF(AND(trading_client_detail!$A1862&lt;&gt;"",ROUND(trading_client_detail!$G1862,0)&lt;&gt;0),IF(OR(LEFT(trading_client_detail!$F1862,3)="USD",RIGHT(trading_client_detail!$F1862,3)="USD"),"",IF(NOT(ISERROR(VLOOKUP(trading_client_detail!$E1862,'asset_&amp;_open_positions'!$E:$M, 6, FALSE))),VLOOKUP(trading_client_detail!$E1862,'asset_&amp;_open_positions'!$E:$M, 8, FALSE),IF(NOT(ISERROR(VLOOKUP($A1862,'asset_&amp;_open_positions'!$E:$M, 6, FALSE))),VLOOKUP($A1862,'asset_&amp;_open_positions'!$E:$M, 8, FALSE),1))),"")</f>
        <v/>
      </c>
      <c r="D1862" s="42" t="str">
        <f>IF(trading_client_detail!$A1862&lt;&gt;"",IF(OR(LEFT(trading_client_detail!$F1862,3)="USD",RIGHT(trading_client_detail!$F1862,3)="USD",LEFT(trading_client_detail!$F1862,3)="EUR",RIGHT(trading_client_detail!$F1862,3)="EUR"),"",trading_client_detail!$G1862),"")</f>
        <v/>
      </c>
    </row>
    <row r="1863" spans="1:4" x14ac:dyDescent="0.25">
      <c r="A1863" t="str">
        <f>IF(AND(trading_client_detail!$A1863&lt;&gt;"",ROUND(trading_client_detail!$G1863,0)&lt;&gt;0),IF(OR(LEFT(trading_client_detail!$F1863,3)="USD",RIGHT(trading_client_detail!$F1863,3)="USD",LEFT(trading_client_detail!$F1863,3)="EUR",RIGHT(trading_client_detail!$F1863,3)="EUR"),"",IF(NOT(ISERROR(VLOOKUP(trading_client_detail!$E1863,'asset_&amp;_open_positions'!$E:$M, 9, FALSE))),VLOOKUP(trading_client_detail!$E1863,'asset_&amp;_open_positions'!$E:$M, 9, FALSE),IF(NOT(ISERROR(VLOOKUP(trading_client_detail!$F1863,'asset_&amp;_open_positions'!$E:$M, 9, FALSE))),VLOOKUP(trading_client_detail!$F1863,'asset_&amp;_open_positions'!$E:$M, 9, FALSE),RIGHT(trading_client_detail!$F1863,LEN(trading_client_detail!$F1863)-1)))),"")</f>
        <v/>
      </c>
      <c r="B1863" t="str">
        <f>IF(AND(trading_client_detail!$A1863&lt;&gt;"",ROUND(trading_client_detail!$G1863,0)&lt;&gt;0),IF(OR(LEFT(trading_client_detail!$F1863,3)="USD",RIGHT(trading_client_detail!$F1863,3)="USD"),"",IF(NOT(ISERROR(VLOOKUP(trading_client_detail!$E1863,'asset_&amp;_open_positions'!$E:$M, 6, FALSE))),VLOOKUP(trading_client_detail!$E1863,'asset_&amp;_open_positions'!$E:$M, 6, FALSE),IF(NOT(ISERROR(VLOOKUP($A1863,'asset_&amp;_open_positions'!$E:$M, 6, FALSE))),VLOOKUP($A1863,'asset_&amp;_open_positions'!$E:$M, 6, FALSE),"ASSET"))),"")</f>
        <v/>
      </c>
      <c r="C1863" t="str">
        <f>IF(AND(trading_client_detail!$A1863&lt;&gt;"",ROUND(trading_client_detail!$G1863,0)&lt;&gt;0),IF(OR(LEFT(trading_client_detail!$F1863,3)="USD",RIGHT(trading_client_detail!$F1863,3)="USD"),"",IF(NOT(ISERROR(VLOOKUP(trading_client_detail!$E1863,'asset_&amp;_open_positions'!$E:$M, 6, FALSE))),VLOOKUP(trading_client_detail!$E1863,'asset_&amp;_open_positions'!$E:$M, 8, FALSE),IF(NOT(ISERROR(VLOOKUP($A1863,'asset_&amp;_open_positions'!$E:$M, 6, FALSE))),VLOOKUP($A1863,'asset_&amp;_open_positions'!$E:$M, 8, FALSE),1))),"")</f>
        <v/>
      </c>
      <c r="D1863" s="42" t="str">
        <f>IF(trading_client_detail!$A1863&lt;&gt;"",IF(OR(LEFT(trading_client_detail!$F1863,3)="USD",RIGHT(trading_client_detail!$F1863,3)="USD",LEFT(trading_client_detail!$F1863,3)="EUR",RIGHT(trading_client_detail!$F1863,3)="EUR"),"",trading_client_detail!$G1863),"")</f>
        <v/>
      </c>
    </row>
    <row r="1864" spans="1:4" x14ac:dyDescent="0.25">
      <c r="A1864" t="str">
        <f>IF(AND(trading_client_detail!$A1864&lt;&gt;"",ROUND(trading_client_detail!$G1864,0)&lt;&gt;0),IF(OR(LEFT(trading_client_detail!$F1864,3)="USD",RIGHT(trading_client_detail!$F1864,3)="USD",LEFT(trading_client_detail!$F1864,3)="EUR",RIGHT(trading_client_detail!$F1864,3)="EUR"),"",IF(NOT(ISERROR(VLOOKUP(trading_client_detail!$E1864,'asset_&amp;_open_positions'!$E:$M, 9, FALSE))),VLOOKUP(trading_client_detail!$E1864,'asset_&amp;_open_positions'!$E:$M, 9, FALSE),IF(NOT(ISERROR(VLOOKUP(trading_client_detail!$F1864,'asset_&amp;_open_positions'!$E:$M, 9, FALSE))),VLOOKUP(trading_client_detail!$F1864,'asset_&amp;_open_positions'!$E:$M, 9, FALSE),RIGHT(trading_client_detail!$F1864,LEN(trading_client_detail!$F1864)-1)))),"")</f>
        <v/>
      </c>
      <c r="B1864" t="str">
        <f>IF(AND(trading_client_detail!$A1864&lt;&gt;"",ROUND(trading_client_detail!$G1864,0)&lt;&gt;0),IF(OR(LEFT(trading_client_detail!$F1864,3)="USD",RIGHT(trading_client_detail!$F1864,3)="USD"),"",IF(NOT(ISERROR(VLOOKUP(trading_client_detail!$E1864,'asset_&amp;_open_positions'!$E:$M, 6, FALSE))),VLOOKUP(trading_client_detail!$E1864,'asset_&amp;_open_positions'!$E:$M, 6, FALSE),IF(NOT(ISERROR(VLOOKUP($A1864,'asset_&amp;_open_positions'!$E:$M, 6, FALSE))),VLOOKUP($A1864,'asset_&amp;_open_positions'!$E:$M, 6, FALSE),"ASSET"))),"")</f>
        <v/>
      </c>
      <c r="C1864" t="str">
        <f>IF(AND(trading_client_detail!$A1864&lt;&gt;"",ROUND(trading_client_detail!$G1864,0)&lt;&gt;0),IF(OR(LEFT(trading_client_detail!$F1864,3)="USD",RIGHT(trading_client_detail!$F1864,3)="USD"),"",IF(NOT(ISERROR(VLOOKUP(trading_client_detail!$E1864,'asset_&amp;_open_positions'!$E:$M, 6, FALSE))),VLOOKUP(trading_client_detail!$E1864,'asset_&amp;_open_positions'!$E:$M, 8, FALSE),IF(NOT(ISERROR(VLOOKUP($A1864,'asset_&amp;_open_positions'!$E:$M, 6, FALSE))),VLOOKUP($A1864,'asset_&amp;_open_positions'!$E:$M, 8, FALSE),1))),"")</f>
        <v/>
      </c>
      <c r="D1864" s="42" t="str">
        <f>IF(trading_client_detail!$A1864&lt;&gt;"",IF(OR(LEFT(trading_client_detail!$F1864,3)="USD",RIGHT(trading_client_detail!$F1864,3)="USD",LEFT(trading_client_detail!$F1864,3)="EUR",RIGHT(trading_client_detail!$F1864,3)="EUR"),"",trading_client_detail!$G1864),"")</f>
        <v/>
      </c>
    </row>
    <row r="1865" spans="1:4" x14ac:dyDescent="0.25">
      <c r="A1865" t="str">
        <f>IF(AND(trading_client_detail!$A1865&lt;&gt;"",ROUND(trading_client_detail!$G1865,0)&lt;&gt;0),IF(OR(LEFT(trading_client_detail!$F1865,3)="USD",RIGHT(trading_client_detail!$F1865,3)="USD",LEFT(trading_client_detail!$F1865,3)="EUR",RIGHT(trading_client_detail!$F1865,3)="EUR"),"",IF(NOT(ISERROR(VLOOKUP(trading_client_detail!$E1865,'asset_&amp;_open_positions'!$E:$M, 9, FALSE))),VLOOKUP(trading_client_detail!$E1865,'asset_&amp;_open_positions'!$E:$M, 9, FALSE),IF(NOT(ISERROR(VLOOKUP(trading_client_detail!$F1865,'asset_&amp;_open_positions'!$E:$M, 9, FALSE))),VLOOKUP(trading_client_detail!$F1865,'asset_&amp;_open_positions'!$E:$M, 9, FALSE),RIGHT(trading_client_detail!$F1865,LEN(trading_client_detail!$F1865)-1)))),"")</f>
        <v/>
      </c>
      <c r="B1865" t="str">
        <f>IF(AND(trading_client_detail!$A1865&lt;&gt;"",ROUND(trading_client_detail!$G1865,0)&lt;&gt;0),IF(OR(LEFT(trading_client_detail!$F1865,3)="USD",RIGHT(trading_client_detail!$F1865,3)="USD"),"",IF(NOT(ISERROR(VLOOKUP(trading_client_detail!$E1865,'asset_&amp;_open_positions'!$E:$M, 6, FALSE))),VLOOKUP(trading_client_detail!$E1865,'asset_&amp;_open_positions'!$E:$M, 6, FALSE),IF(NOT(ISERROR(VLOOKUP($A1865,'asset_&amp;_open_positions'!$E:$M, 6, FALSE))),VLOOKUP($A1865,'asset_&amp;_open_positions'!$E:$M, 6, FALSE),"ASSET"))),"")</f>
        <v/>
      </c>
      <c r="C1865" t="str">
        <f>IF(AND(trading_client_detail!$A1865&lt;&gt;"",ROUND(trading_client_detail!$G1865,0)&lt;&gt;0),IF(OR(LEFT(trading_client_detail!$F1865,3)="USD",RIGHT(trading_client_detail!$F1865,3)="USD"),"",IF(NOT(ISERROR(VLOOKUP(trading_client_detail!$E1865,'asset_&amp;_open_positions'!$E:$M, 6, FALSE))),VLOOKUP(trading_client_detail!$E1865,'asset_&amp;_open_positions'!$E:$M, 8, FALSE),IF(NOT(ISERROR(VLOOKUP($A1865,'asset_&amp;_open_positions'!$E:$M, 6, FALSE))),VLOOKUP($A1865,'asset_&amp;_open_positions'!$E:$M, 8, FALSE),1))),"")</f>
        <v/>
      </c>
      <c r="D1865" s="42" t="str">
        <f>IF(trading_client_detail!$A1865&lt;&gt;"",IF(OR(LEFT(trading_client_detail!$F1865,3)="USD",RIGHT(trading_client_detail!$F1865,3)="USD",LEFT(trading_client_detail!$F1865,3)="EUR",RIGHT(trading_client_detail!$F1865,3)="EUR"),"",trading_client_detail!$G1865),"")</f>
        <v/>
      </c>
    </row>
    <row r="1866" spans="1:4" x14ac:dyDescent="0.25">
      <c r="A1866" t="str">
        <f>IF(AND(trading_client_detail!$A1866&lt;&gt;"",ROUND(trading_client_detail!$G1866,0)&lt;&gt;0),IF(OR(LEFT(trading_client_detail!$F1866,3)="USD",RIGHT(trading_client_detail!$F1866,3)="USD",LEFT(trading_client_detail!$F1866,3)="EUR",RIGHT(trading_client_detail!$F1866,3)="EUR"),"",IF(NOT(ISERROR(VLOOKUP(trading_client_detail!$E1866,'asset_&amp;_open_positions'!$E:$M, 9, FALSE))),VLOOKUP(trading_client_detail!$E1866,'asset_&amp;_open_positions'!$E:$M, 9, FALSE),IF(NOT(ISERROR(VLOOKUP(trading_client_detail!$F1866,'asset_&amp;_open_positions'!$E:$M, 9, FALSE))),VLOOKUP(trading_client_detail!$F1866,'asset_&amp;_open_positions'!$E:$M, 9, FALSE),RIGHT(trading_client_detail!$F1866,LEN(trading_client_detail!$F1866)-1)))),"")</f>
        <v/>
      </c>
      <c r="B1866" t="str">
        <f>IF(AND(trading_client_detail!$A1866&lt;&gt;"",ROUND(trading_client_detail!$G1866,0)&lt;&gt;0),IF(OR(LEFT(trading_client_detail!$F1866,3)="USD",RIGHT(trading_client_detail!$F1866,3)="USD"),"",IF(NOT(ISERROR(VLOOKUP(trading_client_detail!$E1866,'asset_&amp;_open_positions'!$E:$M, 6, FALSE))),VLOOKUP(trading_client_detail!$E1866,'asset_&amp;_open_positions'!$E:$M, 6, FALSE),IF(NOT(ISERROR(VLOOKUP($A1866,'asset_&amp;_open_positions'!$E:$M, 6, FALSE))),VLOOKUP($A1866,'asset_&amp;_open_positions'!$E:$M, 6, FALSE),"ASSET"))),"")</f>
        <v/>
      </c>
      <c r="C1866" t="str">
        <f>IF(AND(trading_client_detail!$A1866&lt;&gt;"",ROUND(trading_client_detail!$G1866,0)&lt;&gt;0),IF(OR(LEFT(trading_client_detail!$F1866,3)="USD",RIGHT(trading_client_detail!$F1866,3)="USD"),"",IF(NOT(ISERROR(VLOOKUP(trading_client_detail!$E1866,'asset_&amp;_open_positions'!$E:$M, 6, FALSE))),VLOOKUP(trading_client_detail!$E1866,'asset_&amp;_open_positions'!$E:$M, 8, FALSE),IF(NOT(ISERROR(VLOOKUP($A1866,'asset_&amp;_open_positions'!$E:$M, 6, FALSE))),VLOOKUP($A1866,'asset_&amp;_open_positions'!$E:$M, 8, FALSE),1))),"")</f>
        <v/>
      </c>
      <c r="D1866" s="42" t="str">
        <f>IF(trading_client_detail!$A1866&lt;&gt;"",IF(OR(LEFT(trading_client_detail!$F1866,3)="USD",RIGHT(trading_client_detail!$F1866,3)="USD",LEFT(trading_client_detail!$F1866,3)="EUR",RIGHT(trading_client_detail!$F1866,3)="EUR"),"",trading_client_detail!$G1866),"")</f>
        <v/>
      </c>
    </row>
    <row r="1867" spans="1:4" x14ac:dyDescent="0.25">
      <c r="A1867" t="str">
        <f>IF(AND(trading_client_detail!$A1867&lt;&gt;"",ROUND(trading_client_detail!$G1867,0)&lt;&gt;0),IF(OR(LEFT(trading_client_detail!$F1867,3)="USD",RIGHT(trading_client_detail!$F1867,3)="USD",LEFT(trading_client_detail!$F1867,3)="EUR",RIGHT(trading_client_detail!$F1867,3)="EUR"),"",IF(NOT(ISERROR(VLOOKUP(trading_client_detail!$E1867,'asset_&amp;_open_positions'!$E:$M, 9, FALSE))),VLOOKUP(trading_client_detail!$E1867,'asset_&amp;_open_positions'!$E:$M, 9, FALSE),IF(NOT(ISERROR(VLOOKUP(trading_client_detail!$F1867,'asset_&amp;_open_positions'!$E:$M, 9, FALSE))),VLOOKUP(trading_client_detail!$F1867,'asset_&amp;_open_positions'!$E:$M, 9, FALSE),RIGHT(trading_client_detail!$F1867,LEN(trading_client_detail!$F1867)-1)))),"")</f>
        <v/>
      </c>
      <c r="B1867" t="str">
        <f>IF(AND(trading_client_detail!$A1867&lt;&gt;"",ROUND(trading_client_detail!$G1867,0)&lt;&gt;0),IF(OR(LEFT(trading_client_detail!$F1867,3)="USD",RIGHT(trading_client_detail!$F1867,3)="USD"),"",IF(NOT(ISERROR(VLOOKUP(trading_client_detail!$E1867,'asset_&amp;_open_positions'!$E:$M, 6, FALSE))),VLOOKUP(trading_client_detail!$E1867,'asset_&amp;_open_positions'!$E:$M, 6, FALSE),IF(NOT(ISERROR(VLOOKUP($A1867,'asset_&amp;_open_positions'!$E:$M, 6, FALSE))),VLOOKUP($A1867,'asset_&amp;_open_positions'!$E:$M, 6, FALSE),"ASSET"))),"")</f>
        <v/>
      </c>
      <c r="C1867" t="str">
        <f>IF(AND(trading_client_detail!$A1867&lt;&gt;"",ROUND(trading_client_detail!$G1867,0)&lt;&gt;0),IF(OR(LEFT(trading_client_detail!$F1867,3)="USD",RIGHT(trading_client_detail!$F1867,3)="USD"),"",IF(NOT(ISERROR(VLOOKUP(trading_client_detail!$E1867,'asset_&amp;_open_positions'!$E:$M, 6, FALSE))),VLOOKUP(trading_client_detail!$E1867,'asset_&amp;_open_positions'!$E:$M, 8, FALSE),IF(NOT(ISERROR(VLOOKUP($A1867,'asset_&amp;_open_positions'!$E:$M, 6, FALSE))),VLOOKUP($A1867,'asset_&amp;_open_positions'!$E:$M, 8, FALSE),1))),"")</f>
        <v/>
      </c>
      <c r="D1867" s="42" t="str">
        <f>IF(trading_client_detail!$A1867&lt;&gt;"",IF(OR(LEFT(trading_client_detail!$F1867,3)="USD",RIGHT(trading_client_detail!$F1867,3)="USD",LEFT(trading_client_detail!$F1867,3)="EUR",RIGHT(trading_client_detail!$F1867,3)="EUR"),"",trading_client_detail!$G1867),"")</f>
        <v/>
      </c>
    </row>
    <row r="1868" spans="1:4" x14ac:dyDescent="0.25">
      <c r="A1868" t="str">
        <f>IF(AND(trading_client_detail!$A1868&lt;&gt;"",ROUND(trading_client_detail!$G1868,0)&lt;&gt;0),IF(OR(LEFT(trading_client_detail!$F1868,3)="USD",RIGHT(trading_client_detail!$F1868,3)="USD",LEFT(trading_client_detail!$F1868,3)="EUR",RIGHT(trading_client_detail!$F1868,3)="EUR"),"",IF(NOT(ISERROR(VLOOKUP(trading_client_detail!$E1868,'asset_&amp;_open_positions'!$E:$M, 9, FALSE))),VLOOKUP(trading_client_detail!$E1868,'asset_&amp;_open_positions'!$E:$M, 9, FALSE),IF(NOT(ISERROR(VLOOKUP(trading_client_detail!$F1868,'asset_&amp;_open_positions'!$E:$M, 9, FALSE))),VLOOKUP(trading_client_detail!$F1868,'asset_&amp;_open_positions'!$E:$M, 9, FALSE),RIGHT(trading_client_detail!$F1868,LEN(trading_client_detail!$F1868)-1)))),"")</f>
        <v/>
      </c>
      <c r="B1868" t="str">
        <f>IF(AND(trading_client_detail!$A1868&lt;&gt;"",ROUND(trading_client_detail!$G1868,0)&lt;&gt;0),IF(OR(LEFT(trading_client_detail!$F1868,3)="USD",RIGHT(trading_client_detail!$F1868,3)="USD"),"",IF(NOT(ISERROR(VLOOKUP(trading_client_detail!$E1868,'asset_&amp;_open_positions'!$E:$M, 6, FALSE))),VLOOKUP(trading_client_detail!$E1868,'asset_&amp;_open_positions'!$E:$M, 6, FALSE),IF(NOT(ISERROR(VLOOKUP($A1868,'asset_&amp;_open_positions'!$E:$M, 6, FALSE))),VLOOKUP($A1868,'asset_&amp;_open_positions'!$E:$M, 6, FALSE),"ASSET"))),"")</f>
        <v/>
      </c>
      <c r="C1868" t="str">
        <f>IF(AND(trading_client_detail!$A1868&lt;&gt;"",ROUND(trading_client_detail!$G1868,0)&lt;&gt;0),IF(OR(LEFT(trading_client_detail!$F1868,3)="USD",RIGHT(trading_client_detail!$F1868,3)="USD"),"",IF(NOT(ISERROR(VLOOKUP(trading_client_detail!$E1868,'asset_&amp;_open_positions'!$E:$M, 6, FALSE))),VLOOKUP(trading_client_detail!$E1868,'asset_&amp;_open_positions'!$E:$M, 8, FALSE),IF(NOT(ISERROR(VLOOKUP($A1868,'asset_&amp;_open_positions'!$E:$M, 6, FALSE))),VLOOKUP($A1868,'asset_&amp;_open_positions'!$E:$M, 8, FALSE),1))),"")</f>
        <v/>
      </c>
      <c r="D1868" s="42" t="str">
        <f>IF(trading_client_detail!$A1868&lt;&gt;"",IF(OR(LEFT(trading_client_detail!$F1868,3)="USD",RIGHT(trading_client_detail!$F1868,3)="USD",LEFT(trading_client_detail!$F1868,3)="EUR",RIGHT(trading_client_detail!$F1868,3)="EUR"),"",trading_client_detail!$G1868),"")</f>
        <v/>
      </c>
    </row>
    <row r="1869" spans="1:4" x14ac:dyDescent="0.25">
      <c r="A1869" t="str">
        <f>IF(AND(trading_client_detail!$A1869&lt;&gt;"",ROUND(trading_client_detail!$G1869,0)&lt;&gt;0),IF(OR(LEFT(trading_client_detail!$F1869,3)="USD",RIGHT(trading_client_detail!$F1869,3)="USD",LEFT(trading_client_detail!$F1869,3)="EUR",RIGHT(trading_client_detail!$F1869,3)="EUR"),"",IF(NOT(ISERROR(VLOOKUP(trading_client_detail!$E1869,'asset_&amp;_open_positions'!$E:$M, 9, FALSE))),VLOOKUP(trading_client_detail!$E1869,'asset_&amp;_open_positions'!$E:$M, 9, FALSE),IF(NOT(ISERROR(VLOOKUP(trading_client_detail!$F1869,'asset_&amp;_open_positions'!$E:$M, 9, FALSE))),VLOOKUP(trading_client_detail!$F1869,'asset_&amp;_open_positions'!$E:$M, 9, FALSE),RIGHT(trading_client_detail!$F1869,LEN(trading_client_detail!$F1869)-1)))),"")</f>
        <v/>
      </c>
      <c r="B1869" t="str">
        <f>IF(AND(trading_client_detail!$A1869&lt;&gt;"",ROUND(trading_client_detail!$G1869,0)&lt;&gt;0),IF(OR(LEFT(trading_client_detail!$F1869,3)="USD",RIGHT(trading_client_detail!$F1869,3)="USD"),"",IF(NOT(ISERROR(VLOOKUP(trading_client_detail!$E1869,'asset_&amp;_open_positions'!$E:$M, 6, FALSE))),VLOOKUP(trading_client_detail!$E1869,'asset_&amp;_open_positions'!$E:$M, 6, FALSE),IF(NOT(ISERROR(VLOOKUP($A1869,'asset_&amp;_open_positions'!$E:$M, 6, FALSE))),VLOOKUP($A1869,'asset_&amp;_open_positions'!$E:$M, 6, FALSE),"ASSET"))),"")</f>
        <v/>
      </c>
      <c r="C1869" t="str">
        <f>IF(AND(trading_client_detail!$A1869&lt;&gt;"",ROUND(trading_client_detail!$G1869,0)&lt;&gt;0),IF(OR(LEFT(trading_client_detail!$F1869,3)="USD",RIGHT(trading_client_detail!$F1869,3)="USD"),"",IF(NOT(ISERROR(VLOOKUP(trading_client_detail!$E1869,'asset_&amp;_open_positions'!$E:$M, 6, FALSE))),VLOOKUP(trading_client_detail!$E1869,'asset_&amp;_open_positions'!$E:$M, 8, FALSE),IF(NOT(ISERROR(VLOOKUP($A1869,'asset_&amp;_open_positions'!$E:$M, 6, FALSE))),VLOOKUP($A1869,'asset_&amp;_open_positions'!$E:$M, 8, FALSE),1))),"")</f>
        <v/>
      </c>
      <c r="D1869" s="42" t="str">
        <f>IF(trading_client_detail!$A1869&lt;&gt;"",IF(OR(LEFT(trading_client_detail!$F1869,3)="USD",RIGHT(trading_client_detail!$F1869,3)="USD",LEFT(trading_client_detail!$F1869,3)="EUR",RIGHT(trading_client_detail!$F1869,3)="EUR"),"",trading_client_detail!$G1869),"")</f>
        <v/>
      </c>
    </row>
    <row r="1870" spans="1:4" x14ac:dyDescent="0.25">
      <c r="A1870" t="str">
        <f>IF(AND(trading_client_detail!$A1870&lt;&gt;"",ROUND(trading_client_detail!$G1870,0)&lt;&gt;0),IF(OR(LEFT(trading_client_detail!$F1870,3)="USD",RIGHT(trading_client_detail!$F1870,3)="USD",LEFT(trading_client_detail!$F1870,3)="EUR",RIGHT(trading_client_detail!$F1870,3)="EUR"),"",IF(NOT(ISERROR(VLOOKUP(trading_client_detail!$E1870,'asset_&amp;_open_positions'!$E:$M, 9, FALSE))),VLOOKUP(trading_client_detail!$E1870,'asset_&amp;_open_positions'!$E:$M, 9, FALSE),IF(NOT(ISERROR(VLOOKUP(trading_client_detail!$F1870,'asset_&amp;_open_positions'!$E:$M, 9, FALSE))),VLOOKUP(trading_client_detail!$F1870,'asset_&amp;_open_positions'!$E:$M, 9, FALSE),RIGHT(trading_client_detail!$F1870,LEN(trading_client_detail!$F1870)-1)))),"")</f>
        <v/>
      </c>
      <c r="B1870" t="str">
        <f>IF(AND(trading_client_detail!$A1870&lt;&gt;"",ROUND(trading_client_detail!$G1870,0)&lt;&gt;0),IF(OR(LEFT(trading_client_detail!$F1870,3)="USD",RIGHT(trading_client_detail!$F1870,3)="USD"),"",IF(NOT(ISERROR(VLOOKUP(trading_client_detail!$E1870,'asset_&amp;_open_positions'!$E:$M, 6, FALSE))),VLOOKUP(trading_client_detail!$E1870,'asset_&amp;_open_positions'!$E:$M, 6, FALSE),IF(NOT(ISERROR(VLOOKUP($A1870,'asset_&amp;_open_positions'!$E:$M, 6, FALSE))),VLOOKUP($A1870,'asset_&amp;_open_positions'!$E:$M, 6, FALSE),"ASSET"))),"")</f>
        <v/>
      </c>
      <c r="C1870" t="str">
        <f>IF(AND(trading_client_detail!$A1870&lt;&gt;"",ROUND(trading_client_detail!$G1870,0)&lt;&gt;0),IF(OR(LEFT(trading_client_detail!$F1870,3)="USD",RIGHT(trading_client_detail!$F1870,3)="USD"),"",IF(NOT(ISERROR(VLOOKUP(trading_client_detail!$E1870,'asset_&amp;_open_positions'!$E:$M, 6, FALSE))),VLOOKUP(trading_client_detail!$E1870,'asset_&amp;_open_positions'!$E:$M, 8, FALSE),IF(NOT(ISERROR(VLOOKUP($A1870,'asset_&amp;_open_positions'!$E:$M, 6, FALSE))),VLOOKUP($A1870,'asset_&amp;_open_positions'!$E:$M, 8, FALSE),1))),"")</f>
        <v/>
      </c>
      <c r="D1870" s="42" t="str">
        <f>IF(trading_client_detail!$A1870&lt;&gt;"",IF(OR(LEFT(trading_client_detail!$F1870,3)="USD",RIGHT(trading_client_detail!$F1870,3)="USD",LEFT(trading_client_detail!$F1870,3)="EUR",RIGHT(trading_client_detail!$F1870,3)="EUR"),"",trading_client_detail!$G1870),"")</f>
        <v/>
      </c>
    </row>
    <row r="1871" spans="1:4" x14ac:dyDescent="0.25">
      <c r="A1871" t="str">
        <f>IF(AND(trading_client_detail!$A1871&lt;&gt;"",ROUND(trading_client_detail!$G1871,0)&lt;&gt;0),IF(OR(LEFT(trading_client_detail!$F1871,3)="USD",RIGHT(trading_client_detail!$F1871,3)="USD",LEFT(trading_client_detail!$F1871,3)="EUR",RIGHT(trading_client_detail!$F1871,3)="EUR"),"",IF(NOT(ISERROR(VLOOKUP(trading_client_detail!$E1871,'asset_&amp;_open_positions'!$E:$M, 9, FALSE))),VLOOKUP(trading_client_detail!$E1871,'asset_&amp;_open_positions'!$E:$M, 9, FALSE),IF(NOT(ISERROR(VLOOKUP(trading_client_detail!$F1871,'asset_&amp;_open_positions'!$E:$M, 9, FALSE))),VLOOKUP(trading_client_detail!$F1871,'asset_&amp;_open_positions'!$E:$M, 9, FALSE),RIGHT(trading_client_detail!$F1871,LEN(trading_client_detail!$F1871)-1)))),"")</f>
        <v/>
      </c>
      <c r="B1871" t="str">
        <f>IF(AND(trading_client_detail!$A1871&lt;&gt;"",ROUND(trading_client_detail!$G1871,0)&lt;&gt;0),IF(OR(LEFT(trading_client_detail!$F1871,3)="USD",RIGHT(trading_client_detail!$F1871,3)="USD"),"",IF(NOT(ISERROR(VLOOKUP(trading_client_detail!$E1871,'asset_&amp;_open_positions'!$E:$M, 6, FALSE))),VLOOKUP(trading_client_detail!$E1871,'asset_&amp;_open_positions'!$E:$M, 6, FALSE),IF(NOT(ISERROR(VLOOKUP($A1871,'asset_&amp;_open_positions'!$E:$M, 6, FALSE))),VLOOKUP($A1871,'asset_&amp;_open_positions'!$E:$M, 6, FALSE),"ASSET"))),"")</f>
        <v/>
      </c>
      <c r="C1871" t="str">
        <f>IF(AND(trading_client_detail!$A1871&lt;&gt;"",ROUND(trading_client_detail!$G1871,0)&lt;&gt;0),IF(OR(LEFT(trading_client_detail!$F1871,3)="USD",RIGHT(trading_client_detail!$F1871,3)="USD"),"",IF(NOT(ISERROR(VLOOKUP(trading_client_detail!$E1871,'asset_&amp;_open_positions'!$E:$M, 6, FALSE))),VLOOKUP(trading_client_detail!$E1871,'asset_&amp;_open_positions'!$E:$M, 8, FALSE),IF(NOT(ISERROR(VLOOKUP($A1871,'asset_&amp;_open_positions'!$E:$M, 6, FALSE))),VLOOKUP($A1871,'asset_&amp;_open_positions'!$E:$M, 8, FALSE),1))),"")</f>
        <v/>
      </c>
      <c r="D1871" s="42" t="str">
        <f>IF(trading_client_detail!$A1871&lt;&gt;"",IF(OR(LEFT(trading_client_detail!$F1871,3)="USD",RIGHT(trading_client_detail!$F1871,3)="USD",LEFT(trading_client_detail!$F1871,3)="EUR",RIGHT(trading_client_detail!$F1871,3)="EUR"),"",trading_client_detail!$G1871),"")</f>
        <v/>
      </c>
    </row>
    <row r="1872" spans="1:4" x14ac:dyDescent="0.25">
      <c r="A1872" t="str">
        <f>IF(AND(trading_client_detail!$A1872&lt;&gt;"",ROUND(trading_client_detail!$G1872,0)&lt;&gt;0),IF(OR(LEFT(trading_client_detail!$F1872,3)="USD",RIGHT(trading_client_detail!$F1872,3)="USD",LEFT(trading_client_detail!$F1872,3)="EUR",RIGHT(trading_client_detail!$F1872,3)="EUR"),"",IF(NOT(ISERROR(VLOOKUP(trading_client_detail!$E1872,'asset_&amp;_open_positions'!$E:$M, 9, FALSE))),VLOOKUP(trading_client_detail!$E1872,'asset_&amp;_open_positions'!$E:$M, 9, FALSE),IF(NOT(ISERROR(VLOOKUP(trading_client_detail!$F1872,'asset_&amp;_open_positions'!$E:$M, 9, FALSE))),VLOOKUP(trading_client_detail!$F1872,'asset_&amp;_open_positions'!$E:$M, 9, FALSE),RIGHT(trading_client_detail!$F1872,LEN(trading_client_detail!$F1872)-1)))),"")</f>
        <v/>
      </c>
      <c r="B1872" t="str">
        <f>IF(AND(trading_client_detail!$A1872&lt;&gt;"",ROUND(trading_client_detail!$G1872,0)&lt;&gt;0),IF(OR(LEFT(trading_client_detail!$F1872,3)="USD",RIGHT(trading_client_detail!$F1872,3)="USD"),"",IF(NOT(ISERROR(VLOOKUP(trading_client_detail!$E1872,'asset_&amp;_open_positions'!$E:$M, 6, FALSE))),VLOOKUP(trading_client_detail!$E1872,'asset_&amp;_open_positions'!$E:$M, 6, FALSE),IF(NOT(ISERROR(VLOOKUP($A1872,'asset_&amp;_open_positions'!$E:$M, 6, FALSE))),VLOOKUP($A1872,'asset_&amp;_open_positions'!$E:$M, 6, FALSE),"ASSET"))),"")</f>
        <v/>
      </c>
      <c r="C1872" t="str">
        <f>IF(AND(trading_client_detail!$A1872&lt;&gt;"",ROUND(trading_client_detail!$G1872,0)&lt;&gt;0),IF(OR(LEFT(trading_client_detail!$F1872,3)="USD",RIGHT(trading_client_detail!$F1872,3)="USD"),"",IF(NOT(ISERROR(VLOOKUP(trading_client_detail!$E1872,'asset_&amp;_open_positions'!$E:$M, 6, FALSE))),VLOOKUP(trading_client_detail!$E1872,'asset_&amp;_open_positions'!$E:$M, 8, FALSE),IF(NOT(ISERROR(VLOOKUP($A1872,'asset_&amp;_open_positions'!$E:$M, 6, FALSE))),VLOOKUP($A1872,'asset_&amp;_open_positions'!$E:$M, 8, FALSE),1))),"")</f>
        <v/>
      </c>
      <c r="D1872" s="42" t="str">
        <f>IF(trading_client_detail!$A1872&lt;&gt;"",IF(OR(LEFT(trading_client_detail!$F1872,3)="USD",RIGHT(trading_client_detail!$F1872,3)="USD",LEFT(trading_client_detail!$F1872,3)="EUR",RIGHT(trading_client_detail!$F1872,3)="EUR"),"",trading_client_detail!$G1872),"")</f>
        <v/>
      </c>
    </row>
    <row r="1873" spans="1:4" x14ac:dyDescent="0.25">
      <c r="A1873" t="str">
        <f>IF(AND(trading_client_detail!$A1873&lt;&gt;"",ROUND(trading_client_detail!$G1873,0)&lt;&gt;0),IF(OR(LEFT(trading_client_detail!$F1873,3)="USD",RIGHT(trading_client_detail!$F1873,3)="USD",LEFT(trading_client_detail!$F1873,3)="EUR",RIGHT(trading_client_detail!$F1873,3)="EUR"),"",IF(NOT(ISERROR(VLOOKUP(trading_client_detail!$E1873,'asset_&amp;_open_positions'!$E:$M, 9, FALSE))),VLOOKUP(trading_client_detail!$E1873,'asset_&amp;_open_positions'!$E:$M, 9, FALSE),IF(NOT(ISERROR(VLOOKUP(trading_client_detail!$F1873,'asset_&amp;_open_positions'!$E:$M, 9, FALSE))),VLOOKUP(trading_client_detail!$F1873,'asset_&amp;_open_positions'!$E:$M, 9, FALSE),RIGHT(trading_client_detail!$F1873,LEN(trading_client_detail!$F1873)-1)))),"")</f>
        <v/>
      </c>
      <c r="B1873" t="str">
        <f>IF(AND(trading_client_detail!$A1873&lt;&gt;"",ROUND(trading_client_detail!$G1873,0)&lt;&gt;0),IF(OR(LEFT(trading_client_detail!$F1873,3)="USD",RIGHT(trading_client_detail!$F1873,3)="USD"),"",IF(NOT(ISERROR(VLOOKUP(trading_client_detail!$E1873,'asset_&amp;_open_positions'!$E:$M, 6, FALSE))),VLOOKUP(trading_client_detail!$E1873,'asset_&amp;_open_positions'!$E:$M, 6, FALSE),IF(NOT(ISERROR(VLOOKUP($A1873,'asset_&amp;_open_positions'!$E:$M, 6, FALSE))),VLOOKUP($A1873,'asset_&amp;_open_positions'!$E:$M, 6, FALSE),"ASSET"))),"")</f>
        <v/>
      </c>
      <c r="C1873" t="str">
        <f>IF(AND(trading_client_detail!$A1873&lt;&gt;"",ROUND(trading_client_detail!$G1873,0)&lt;&gt;0),IF(OR(LEFT(trading_client_detail!$F1873,3)="USD",RIGHT(trading_client_detail!$F1873,3)="USD"),"",IF(NOT(ISERROR(VLOOKUP(trading_client_detail!$E1873,'asset_&amp;_open_positions'!$E:$M, 6, FALSE))),VLOOKUP(trading_client_detail!$E1873,'asset_&amp;_open_positions'!$E:$M, 8, FALSE),IF(NOT(ISERROR(VLOOKUP($A1873,'asset_&amp;_open_positions'!$E:$M, 6, FALSE))),VLOOKUP($A1873,'asset_&amp;_open_positions'!$E:$M, 8, FALSE),1))),"")</f>
        <v/>
      </c>
      <c r="D1873" s="42" t="str">
        <f>IF(trading_client_detail!$A1873&lt;&gt;"",IF(OR(LEFT(trading_client_detail!$F1873,3)="USD",RIGHT(trading_client_detail!$F1873,3)="USD",LEFT(trading_client_detail!$F1873,3)="EUR",RIGHT(trading_client_detail!$F1873,3)="EUR"),"",trading_client_detail!$G1873),"")</f>
        <v/>
      </c>
    </row>
    <row r="1874" spans="1:4" x14ac:dyDescent="0.25">
      <c r="A1874" t="str">
        <f>IF(AND(trading_client_detail!$A1874&lt;&gt;"",ROUND(trading_client_detail!$G1874,0)&lt;&gt;0),IF(OR(LEFT(trading_client_detail!$F1874,3)="USD",RIGHT(trading_client_detail!$F1874,3)="USD",LEFT(trading_client_detail!$F1874,3)="EUR",RIGHT(trading_client_detail!$F1874,3)="EUR"),"",IF(NOT(ISERROR(VLOOKUP(trading_client_detail!$E1874,'asset_&amp;_open_positions'!$E:$M, 9, FALSE))),VLOOKUP(trading_client_detail!$E1874,'asset_&amp;_open_positions'!$E:$M, 9, FALSE),IF(NOT(ISERROR(VLOOKUP(trading_client_detail!$F1874,'asset_&amp;_open_positions'!$E:$M, 9, FALSE))),VLOOKUP(trading_client_detail!$F1874,'asset_&amp;_open_positions'!$E:$M, 9, FALSE),RIGHT(trading_client_detail!$F1874,LEN(trading_client_detail!$F1874)-1)))),"")</f>
        <v/>
      </c>
      <c r="B1874" t="str">
        <f>IF(AND(trading_client_detail!$A1874&lt;&gt;"",ROUND(trading_client_detail!$G1874,0)&lt;&gt;0),IF(OR(LEFT(trading_client_detail!$F1874,3)="USD",RIGHT(trading_client_detail!$F1874,3)="USD"),"",IF(NOT(ISERROR(VLOOKUP(trading_client_detail!$E1874,'asset_&amp;_open_positions'!$E:$M, 6, FALSE))),VLOOKUP(trading_client_detail!$E1874,'asset_&amp;_open_positions'!$E:$M, 6, FALSE),IF(NOT(ISERROR(VLOOKUP($A1874,'asset_&amp;_open_positions'!$E:$M, 6, FALSE))),VLOOKUP($A1874,'asset_&amp;_open_positions'!$E:$M, 6, FALSE),"ASSET"))),"")</f>
        <v/>
      </c>
      <c r="C1874" t="str">
        <f>IF(AND(trading_client_detail!$A1874&lt;&gt;"",ROUND(trading_client_detail!$G1874,0)&lt;&gt;0),IF(OR(LEFT(trading_client_detail!$F1874,3)="USD",RIGHT(trading_client_detail!$F1874,3)="USD"),"",IF(NOT(ISERROR(VLOOKUP(trading_client_detail!$E1874,'asset_&amp;_open_positions'!$E:$M, 6, FALSE))),VLOOKUP(trading_client_detail!$E1874,'asset_&amp;_open_positions'!$E:$M, 8, FALSE),IF(NOT(ISERROR(VLOOKUP($A1874,'asset_&amp;_open_positions'!$E:$M, 6, FALSE))),VLOOKUP($A1874,'asset_&amp;_open_positions'!$E:$M, 8, FALSE),1))),"")</f>
        <v/>
      </c>
      <c r="D1874" s="42" t="str">
        <f>IF(trading_client_detail!$A1874&lt;&gt;"",IF(OR(LEFT(trading_client_detail!$F1874,3)="USD",RIGHT(trading_client_detail!$F1874,3)="USD",LEFT(trading_client_detail!$F1874,3)="EUR",RIGHT(trading_client_detail!$F1874,3)="EUR"),"",trading_client_detail!$G1874),"")</f>
        <v/>
      </c>
    </row>
    <row r="1875" spans="1:4" x14ac:dyDescent="0.25">
      <c r="A1875" t="str">
        <f>IF(AND(trading_client_detail!$A1875&lt;&gt;"",ROUND(trading_client_detail!$G1875,0)&lt;&gt;0),IF(OR(LEFT(trading_client_detail!$F1875,3)="USD",RIGHT(trading_client_detail!$F1875,3)="USD",LEFT(trading_client_detail!$F1875,3)="EUR",RIGHT(trading_client_detail!$F1875,3)="EUR"),"",IF(NOT(ISERROR(VLOOKUP(trading_client_detail!$E1875,'asset_&amp;_open_positions'!$E:$M, 9, FALSE))),VLOOKUP(trading_client_detail!$E1875,'asset_&amp;_open_positions'!$E:$M, 9, FALSE),IF(NOT(ISERROR(VLOOKUP(trading_client_detail!$F1875,'asset_&amp;_open_positions'!$E:$M, 9, FALSE))),VLOOKUP(trading_client_detail!$F1875,'asset_&amp;_open_positions'!$E:$M, 9, FALSE),RIGHT(trading_client_detail!$F1875,LEN(trading_client_detail!$F1875)-1)))),"")</f>
        <v/>
      </c>
      <c r="B1875" t="str">
        <f>IF(AND(trading_client_detail!$A1875&lt;&gt;"",ROUND(trading_client_detail!$G1875,0)&lt;&gt;0),IF(OR(LEFT(trading_client_detail!$F1875,3)="USD",RIGHT(trading_client_detail!$F1875,3)="USD"),"",IF(NOT(ISERROR(VLOOKUP(trading_client_detail!$E1875,'asset_&amp;_open_positions'!$E:$M, 6, FALSE))),VLOOKUP(trading_client_detail!$E1875,'asset_&amp;_open_positions'!$E:$M, 6, FALSE),IF(NOT(ISERROR(VLOOKUP($A1875,'asset_&amp;_open_positions'!$E:$M, 6, FALSE))),VLOOKUP($A1875,'asset_&amp;_open_positions'!$E:$M, 6, FALSE),"ASSET"))),"")</f>
        <v/>
      </c>
      <c r="C1875" t="str">
        <f>IF(AND(trading_client_detail!$A1875&lt;&gt;"",ROUND(trading_client_detail!$G1875,0)&lt;&gt;0),IF(OR(LEFT(trading_client_detail!$F1875,3)="USD",RIGHT(trading_client_detail!$F1875,3)="USD"),"",IF(NOT(ISERROR(VLOOKUP(trading_client_detail!$E1875,'asset_&amp;_open_positions'!$E:$M, 6, FALSE))),VLOOKUP(trading_client_detail!$E1875,'asset_&amp;_open_positions'!$E:$M, 8, FALSE),IF(NOT(ISERROR(VLOOKUP($A1875,'asset_&amp;_open_positions'!$E:$M, 6, FALSE))),VLOOKUP($A1875,'asset_&amp;_open_positions'!$E:$M, 8, FALSE),1))),"")</f>
        <v/>
      </c>
      <c r="D1875" s="42" t="str">
        <f>IF(trading_client_detail!$A1875&lt;&gt;"",IF(OR(LEFT(trading_client_detail!$F1875,3)="USD",RIGHT(trading_client_detail!$F1875,3)="USD",LEFT(trading_client_detail!$F1875,3)="EUR",RIGHT(trading_client_detail!$F1875,3)="EUR"),"",trading_client_detail!$G1875),"")</f>
        <v/>
      </c>
    </row>
    <row r="1876" spans="1:4" x14ac:dyDescent="0.25">
      <c r="A1876" t="str">
        <f>IF(AND(trading_client_detail!$A1876&lt;&gt;"",ROUND(trading_client_detail!$G1876,0)&lt;&gt;0),IF(OR(LEFT(trading_client_detail!$F1876,3)="USD",RIGHT(trading_client_detail!$F1876,3)="USD",LEFT(trading_client_detail!$F1876,3)="EUR",RIGHT(trading_client_detail!$F1876,3)="EUR"),"",IF(NOT(ISERROR(VLOOKUP(trading_client_detail!$E1876,'asset_&amp;_open_positions'!$E:$M, 9, FALSE))),VLOOKUP(trading_client_detail!$E1876,'asset_&amp;_open_positions'!$E:$M, 9, FALSE),IF(NOT(ISERROR(VLOOKUP(trading_client_detail!$F1876,'asset_&amp;_open_positions'!$E:$M, 9, FALSE))),VLOOKUP(trading_client_detail!$F1876,'asset_&amp;_open_positions'!$E:$M, 9, FALSE),RIGHT(trading_client_detail!$F1876,LEN(trading_client_detail!$F1876)-1)))),"")</f>
        <v/>
      </c>
      <c r="B1876" t="str">
        <f>IF(AND(trading_client_detail!$A1876&lt;&gt;"",ROUND(trading_client_detail!$G1876,0)&lt;&gt;0),IF(OR(LEFT(trading_client_detail!$F1876,3)="USD",RIGHT(trading_client_detail!$F1876,3)="USD"),"",IF(NOT(ISERROR(VLOOKUP(trading_client_detail!$E1876,'asset_&amp;_open_positions'!$E:$M, 6, FALSE))),VLOOKUP(trading_client_detail!$E1876,'asset_&amp;_open_positions'!$E:$M, 6, FALSE),IF(NOT(ISERROR(VLOOKUP($A1876,'asset_&amp;_open_positions'!$E:$M, 6, FALSE))),VLOOKUP($A1876,'asset_&amp;_open_positions'!$E:$M, 6, FALSE),"ASSET"))),"")</f>
        <v/>
      </c>
      <c r="C1876" t="str">
        <f>IF(AND(trading_client_detail!$A1876&lt;&gt;"",ROUND(trading_client_detail!$G1876,0)&lt;&gt;0),IF(OR(LEFT(trading_client_detail!$F1876,3)="USD",RIGHT(trading_client_detail!$F1876,3)="USD"),"",IF(NOT(ISERROR(VLOOKUP(trading_client_detail!$E1876,'asset_&amp;_open_positions'!$E:$M, 6, FALSE))),VLOOKUP(trading_client_detail!$E1876,'asset_&amp;_open_positions'!$E:$M, 8, FALSE),IF(NOT(ISERROR(VLOOKUP($A1876,'asset_&amp;_open_positions'!$E:$M, 6, FALSE))),VLOOKUP($A1876,'asset_&amp;_open_positions'!$E:$M, 8, FALSE),1))),"")</f>
        <v/>
      </c>
      <c r="D1876" s="42" t="str">
        <f>IF(trading_client_detail!$A1876&lt;&gt;"",IF(OR(LEFT(trading_client_detail!$F1876,3)="USD",RIGHT(trading_client_detail!$F1876,3)="USD",LEFT(trading_client_detail!$F1876,3)="EUR",RIGHT(trading_client_detail!$F1876,3)="EUR"),"",trading_client_detail!$G1876),"")</f>
        <v/>
      </c>
    </row>
    <row r="1877" spans="1:4" x14ac:dyDescent="0.25">
      <c r="A1877" t="str">
        <f>IF(AND(trading_client_detail!$A1877&lt;&gt;"",ROUND(trading_client_detail!$G1877,0)&lt;&gt;0),IF(OR(LEFT(trading_client_detail!$F1877,3)="USD",RIGHT(trading_client_detail!$F1877,3)="USD",LEFT(trading_client_detail!$F1877,3)="EUR",RIGHT(trading_client_detail!$F1877,3)="EUR"),"",IF(NOT(ISERROR(VLOOKUP(trading_client_detail!$E1877,'asset_&amp;_open_positions'!$E:$M, 9, FALSE))),VLOOKUP(trading_client_detail!$E1877,'asset_&amp;_open_positions'!$E:$M, 9, FALSE),IF(NOT(ISERROR(VLOOKUP(trading_client_detail!$F1877,'asset_&amp;_open_positions'!$E:$M, 9, FALSE))),VLOOKUP(trading_client_detail!$F1877,'asset_&amp;_open_positions'!$E:$M, 9, FALSE),RIGHT(trading_client_detail!$F1877,LEN(trading_client_detail!$F1877)-1)))),"")</f>
        <v/>
      </c>
      <c r="B1877" t="str">
        <f>IF(AND(trading_client_detail!$A1877&lt;&gt;"",ROUND(trading_client_detail!$G1877,0)&lt;&gt;0),IF(OR(LEFT(trading_client_detail!$F1877,3)="USD",RIGHT(trading_client_detail!$F1877,3)="USD"),"",IF(NOT(ISERROR(VLOOKUP(trading_client_detail!$E1877,'asset_&amp;_open_positions'!$E:$M, 6, FALSE))),VLOOKUP(trading_client_detail!$E1877,'asset_&amp;_open_positions'!$E:$M, 6, FALSE),IF(NOT(ISERROR(VLOOKUP($A1877,'asset_&amp;_open_positions'!$E:$M, 6, FALSE))),VLOOKUP($A1877,'asset_&amp;_open_positions'!$E:$M, 6, FALSE),"ASSET"))),"")</f>
        <v/>
      </c>
      <c r="C1877" t="str">
        <f>IF(AND(trading_client_detail!$A1877&lt;&gt;"",ROUND(trading_client_detail!$G1877,0)&lt;&gt;0),IF(OR(LEFT(trading_client_detail!$F1877,3)="USD",RIGHT(trading_client_detail!$F1877,3)="USD"),"",IF(NOT(ISERROR(VLOOKUP(trading_client_detail!$E1877,'asset_&amp;_open_positions'!$E:$M, 6, FALSE))),VLOOKUP(trading_client_detail!$E1877,'asset_&amp;_open_positions'!$E:$M, 8, FALSE),IF(NOT(ISERROR(VLOOKUP($A1877,'asset_&amp;_open_positions'!$E:$M, 6, FALSE))),VLOOKUP($A1877,'asset_&amp;_open_positions'!$E:$M, 8, FALSE),1))),"")</f>
        <v/>
      </c>
      <c r="D1877" s="42" t="str">
        <f>IF(trading_client_detail!$A1877&lt;&gt;"",IF(OR(LEFT(trading_client_detail!$F1877,3)="USD",RIGHT(trading_client_detail!$F1877,3)="USD",LEFT(trading_client_detail!$F1877,3)="EUR",RIGHT(trading_client_detail!$F1877,3)="EUR"),"",trading_client_detail!$G1877),"")</f>
        <v/>
      </c>
    </row>
    <row r="1878" spans="1:4" x14ac:dyDescent="0.25">
      <c r="A1878" t="str">
        <f>IF(AND(trading_client_detail!$A1878&lt;&gt;"",ROUND(trading_client_detail!$G1878,0)&lt;&gt;0),IF(OR(LEFT(trading_client_detail!$F1878,3)="USD",RIGHT(trading_client_detail!$F1878,3)="USD",LEFT(trading_client_detail!$F1878,3)="EUR",RIGHT(trading_client_detail!$F1878,3)="EUR"),"",IF(NOT(ISERROR(VLOOKUP(trading_client_detail!$E1878,'asset_&amp;_open_positions'!$E:$M, 9, FALSE))),VLOOKUP(trading_client_detail!$E1878,'asset_&amp;_open_positions'!$E:$M, 9, FALSE),IF(NOT(ISERROR(VLOOKUP(trading_client_detail!$F1878,'asset_&amp;_open_positions'!$E:$M, 9, FALSE))),VLOOKUP(trading_client_detail!$F1878,'asset_&amp;_open_positions'!$E:$M, 9, FALSE),RIGHT(trading_client_detail!$F1878,LEN(trading_client_detail!$F1878)-1)))),"")</f>
        <v/>
      </c>
      <c r="B1878" t="str">
        <f>IF(AND(trading_client_detail!$A1878&lt;&gt;"",ROUND(trading_client_detail!$G1878,0)&lt;&gt;0),IF(OR(LEFT(trading_client_detail!$F1878,3)="USD",RIGHT(trading_client_detail!$F1878,3)="USD"),"",IF(NOT(ISERROR(VLOOKUP(trading_client_detail!$E1878,'asset_&amp;_open_positions'!$E:$M, 6, FALSE))),VLOOKUP(trading_client_detail!$E1878,'asset_&amp;_open_positions'!$E:$M, 6, FALSE),IF(NOT(ISERROR(VLOOKUP($A1878,'asset_&amp;_open_positions'!$E:$M, 6, FALSE))),VLOOKUP($A1878,'asset_&amp;_open_positions'!$E:$M, 6, FALSE),"ASSET"))),"")</f>
        <v/>
      </c>
      <c r="C1878" t="str">
        <f>IF(AND(trading_client_detail!$A1878&lt;&gt;"",ROUND(trading_client_detail!$G1878,0)&lt;&gt;0),IF(OR(LEFT(trading_client_detail!$F1878,3)="USD",RIGHT(trading_client_detail!$F1878,3)="USD"),"",IF(NOT(ISERROR(VLOOKUP(trading_client_detail!$E1878,'asset_&amp;_open_positions'!$E:$M, 6, FALSE))),VLOOKUP(trading_client_detail!$E1878,'asset_&amp;_open_positions'!$E:$M, 8, FALSE),IF(NOT(ISERROR(VLOOKUP($A1878,'asset_&amp;_open_positions'!$E:$M, 6, FALSE))),VLOOKUP($A1878,'asset_&amp;_open_positions'!$E:$M, 8, FALSE),1))),"")</f>
        <v/>
      </c>
      <c r="D1878" s="42" t="str">
        <f>IF(trading_client_detail!$A1878&lt;&gt;"",IF(OR(LEFT(trading_client_detail!$F1878,3)="USD",RIGHT(trading_client_detail!$F1878,3)="USD",LEFT(trading_client_detail!$F1878,3)="EUR",RIGHT(trading_client_detail!$F1878,3)="EUR"),"",trading_client_detail!$G1878),"")</f>
        <v/>
      </c>
    </row>
    <row r="1879" spans="1:4" x14ac:dyDescent="0.25">
      <c r="A1879" t="str">
        <f>IF(AND(trading_client_detail!$A1879&lt;&gt;"",ROUND(trading_client_detail!$G1879,0)&lt;&gt;0),IF(OR(LEFT(trading_client_detail!$F1879,3)="USD",RIGHT(trading_client_detail!$F1879,3)="USD",LEFT(trading_client_detail!$F1879,3)="EUR",RIGHT(trading_client_detail!$F1879,3)="EUR"),"",IF(NOT(ISERROR(VLOOKUP(trading_client_detail!$E1879,'asset_&amp;_open_positions'!$E:$M, 9, FALSE))),VLOOKUP(trading_client_detail!$E1879,'asset_&amp;_open_positions'!$E:$M, 9, FALSE),IF(NOT(ISERROR(VLOOKUP(trading_client_detail!$F1879,'asset_&amp;_open_positions'!$E:$M, 9, FALSE))),VLOOKUP(trading_client_detail!$F1879,'asset_&amp;_open_positions'!$E:$M, 9, FALSE),RIGHT(trading_client_detail!$F1879,LEN(trading_client_detail!$F1879)-1)))),"")</f>
        <v/>
      </c>
      <c r="B1879" t="str">
        <f>IF(AND(trading_client_detail!$A1879&lt;&gt;"",ROUND(trading_client_detail!$G1879,0)&lt;&gt;0),IF(OR(LEFT(trading_client_detail!$F1879,3)="USD",RIGHT(trading_client_detail!$F1879,3)="USD"),"",IF(NOT(ISERROR(VLOOKUP(trading_client_detail!$E1879,'asset_&amp;_open_positions'!$E:$M, 6, FALSE))),VLOOKUP(trading_client_detail!$E1879,'asset_&amp;_open_positions'!$E:$M, 6, FALSE),IF(NOT(ISERROR(VLOOKUP($A1879,'asset_&amp;_open_positions'!$E:$M, 6, FALSE))),VLOOKUP($A1879,'asset_&amp;_open_positions'!$E:$M, 6, FALSE),"ASSET"))),"")</f>
        <v/>
      </c>
      <c r="C1879" t="str">
        <f>IF(AND(trading_client_detail!$A1879&lt;&gt;"",ROUND(trading_client_detail!$G1879,0)&lt;&gt;0),IF(OR(LEFT(trading_client_detail!$F1879,3)="USD",RIGHT(trading_client_detail!$F1879,3)="USD"),"",IF(NOT(ISERROR(VLOOKUP(trading_client_detail!$E1879,'asset_&amp;_open_positions'!$E:$M, 6, FALSE))),VLOOKUP(trading_client_detail!$E1879,'asset_&amp;_open_positions'!$E:$M, 8, FALSE),IF(NOT(ISERROR(VLOOKUP($A1879,'asset_&amp;_open_positions'!$E:$M, 6, FALSE))),VLOOKUP($A1879,'asset_&amp;_open_positions'!$E:$M, 8, FALSE),1))),"")</f>
        <v/>
      </c>
      <c r="D1879" s="42" t="str">
        <f>IF(trading_client_detail!$A1879&lt;&gt;"",IF(OR(LEFT(trading_client_detail!$F1879,3)="USD",RIGHT(trading_client_detail!$F1879,3)="USD",LEFT(trading_client_detail!$F1879,3)="EUR",RIGHT(trading_client_detail!$F1879,3)="EUR"),"",trading_client_detail!$G1879),"")</f>
        <v/>
      </c>
    </row>
    <row r="1880" spans="1:4" x14ac:dyDescent="0.25">
      <c r="A1880" t="str">
        <f>IF(AND(trading_client_detail!$A1880&lt;&gt;"",ROUND(trading_client_detail!$G1880,0)&lt;&gt;0),IF(OR(LEFT(trading_client_detail!$F1880,3)="USD",RIGHT(trading_client_detail!$F1880,3)="USD",LEFT(trading_client_detail!$F1880,3)="EUR",RIGHT(trading_client_detail!$F1880,3)="EUR"),"",IF(NOT(ISERROR(VLOOKUP(trading_client_detail!$E1880,'asset_&amp;_open_positions'!$E:$M, 9, FALSE))),VLOOKUP(trading_client_detail!$E1880,'asset_&amp;_open_positions'!$E:$M, 9, FALSE),IF(NOT(ISERROR(VLOOKUP(trading_client_detail!$F1880,'asset_&amp;_open_positions'!$E:$M, 9, FALSE))),VLOOKUP(trading_client_detail!$F1880,'asset_&amp;_open_positions'!$E:$M, 9, FALSE),RIGHT(trading_client_detail!$F1880,LEN(trading_client_detail!$F1880)-1)))),"")</f>
        <v/>
      </c>
      <c r="B1880" t="str">
        <f>IF(AND(trading_client_detail!$A1880&lt;&gt;"",ROUND(trading_client_detail!$G1880,0)&lt;&gt;0),IF(OR(LEFT(trading_client_detail!$F1880,3)="USD",RIGHT(trading_client_detail!$F1880,3)="USD"),"",IF(NOT(ISERROR(VLOOKUP(trading_client_detail!$E1880,'asset_&amp;_open_positions'!$E:$M, 6, FALSE))),VLOOKUP(trading_client_detail!$E1880,'asset_&amp;_open_positions'!$E:$M, 6, FALSE),IF(NOT(ISERROR(VLOOKUP($A1880,'asset_&amp;_open_positions'!$E:$M, 6, FALSE))),VLOOKUP($A1880,'asset_&amp;_open_positions'!$E:$M, 6, FALSE),"ASSET"))),"")</f>
        <v/>
      </c>
      <c r="C1880" t="str">
        <f>IF(AND(trading_client_detail!$A1880&lt;&gt;"",ROUND(trading_client_detail!$G1880,0)&lt;&gt;0),IF(OR(LEFT(trading_client_detail!$F1880,3)="USD",RIGHT(trading_client_detail!$F1880,3)="USD"),"",IF(NOT(ISERROR(VLOOKUP(trading_client_detail!$E1880,'asset_&amp;_open_positions'!$E:$M, 6, FALSE))),VLOOKUP(trading_client_detail!$E1880,'asset_&amp;_open_positions'!$E:$M, 8, FALSE),IF(NOT(ISERROR(VLOOKUP($A1880,'asset_&amp;_open_positions'!$E:$M, 6, FALSE))),VLOOKUP($A1880,'asset_&amp;_open_positions'!$E:$M, 8, FALSE),1))),"")</f>
        <v/>
      </c>
      <c r="D1880" s="42" t="str">
        <f>IF(trading_client_detail!$A1880&lt;&gt;"",IF(OR(LEFT(trading_client_detail!$F1880,3)="USD",RIGHT(trading_client_detail!$F1880,3)="USD",LEFT(trading_client_detail!$F1880,3)="EUR",RIGHT(trading_client_detail!$F1880,3)="EUR"),"",trading_client_detail!$G1880),"")</f>
        <v/>
      </c>
    </row>
    <row r="1881" spans="1:4" x14ac:dyDescent="0.25">
      <c r="A1881" t="str">
        <f>IF(AND(trading_client_detail!$A1881&lt;&gt;"",ROUND(trading_client_detail!$G1881,0)&lt;&gt;0),IF(OR(LEFT(trading_client_detail!$F1881,3)="USD",RIGHT(trading_client_detail!$F1881,3)="USD",LEFT(trading_client_detail!$F1881,3)="EUR",RIGHT(trading_client_detail!$F1881,3)="EUR"),"",IF(NOT(ISERROR(VLOOKUP(trading_client_detail!$E1881,'asset_&amp;_open_positions'!$E:$M, 9, FALSE))),VLOOKUP(trading_client_detail!$E1881,'asset_&amp;_open_positions'!$E:$M, 9, FALSE),IF(NOT(ISERROR(VLOOKUP(trading_client_detail!$F1881,'asset_&amp;_open_positions'!$E:$M, 9, FALSE))),VLOOKUP(trading_client_detail!$F1881,'asset_&amp;_open_positions'!$E:$M, 9, FALSE),RIGHT(trading_client_detail!$F1881,LEN(trading_client_detail!$F1881)-1)))),"")</f>
        <v/>
      </c>
      <c r="B1881" t="str">
        <f>IF(AND(trading_client_detail!$A1881&lt;&gt;"",ROUND(trading_client_detail!$G1881,0)&lt;&gt;0),IF(OR(LEFT(trading_client_detail!$F1881,3)="USD",RIGHT(trading_client_detail!$F1881,3)="USD"),"",IF(NOT(ISERROR(VLOOKUP(trading_client_detail!$E1881,'asset_&amp;_open_positions'!$E:$M, 6, FALSE))),VLOOKUP(trading_client_detail!$E1881,'asset_&amp;_open_positions'!$E:$M, 6, FALSE),IF(NOT(ISERROR(VLOOKUP($A1881,'asset_&amp;_open_positions'!$E:$M, 6, FALSE))),VLOOKUP($A1881,'asset_&amp;_open_positions'!$E:$M, 6, FALSE),"ASSET"))),"")</f>
        <v/>
      </c>
      <c r="C1881" t="str">
        <f>IF(AND(trading_client_detail!$A1881&lt;&gt;"",ROUND(trading_client_detail!$G1881,0)&lt;&gt;0),IF(OR(LEFT(trading_client_detail!$F1881,3)="USD",RIGHT(trading_client_detail!$F1881,3)="USD"),"",IF(NOT(ISERROR(VLOOKUP(trading_client_detail!$E1881,'asset_&amp;_open_positions'!$E:$M, 6, FALSE))),VLOOKUP(trading_client_detail!$E1881,'asset_&amp;_open_positions'!$E:$M, 8, FALSE),IF(NOT(ISERROR(VLOOKUP($A1881,'asset_&amp;_open_positions'!$E:$M, 6, FALSE))),VLOOKUP($A1881,'asset_&amp;_open_positions'!$E:$M, 8, FALSE),1))),"")</f>
        <v/>
      </c>
      <c r="D1881" s="42" t="str">
        <f>IF(trading_client_detail!$A1881&lt;&gt;"",IF(OR(LEFT(trading_client_detail!$F1881,3)="USD",RIGHT(trading_client_detail!$F1881,3)="USD",LEFT(trading_client_detail!$F1881,3)="EUR",RIGHT(trading_client_detail!$F1881,3)="EUR"),"",trading_client_detail!$G1881),"")</f>
        <v/>
      </c>
    </row>
    <row r="1882" spans="1:4" x14ac:dyDescent="0.25">
      <c r="A1882" t="str">
        <f>IF(AND(trading_client_detail!$A1882&lt;&gt;"",ROUND(trading_client_detail!$G1882,0)&lt;&gt;0),IF(OR(LEFT(trading_client_detail!$F1882,3)="USD",RIGHT(trading_client_detail!$F1882,3)="USD",LEFT(trading_client_detail!$F1882,3)="EUR",RIGHT(trading_client_detail!$F1882,3)="EUR"),"",IF(NOT(ISERROR(VLOOKUP(trading_client_detail!$E1882,'asset_&amp;_open_positions'!$E:$M, 9, FALSE))),VLOOKUP(trading_client_detail!$E1882,'asset_&amp;_open_positions'!$E:$M, 9, FALSE),IF(NOT(ISERROR(VLOOKUP(trading_client_detail!$F1882,'asset_&amp;_open_positions'!$E:$M, 9, FALSE))),VLOOKUP(trading_client_detail!$F1882,'asset_&amp;_open_positions'!$E:$M, 9, FALSE),RIGHT(trading_client_detail!$F1882,LEN(trading_client_detail!$F1882)-1)))),"")</f>
        <v/>
      </c>
      <c r="B1882" t="str">
        <f>IF(AND(trading_client_detail!$A1882&lt;&gt;"",ROUND(trading_client_detail!$G1882,0)&lt;&gt;0),IF(OR(LEFT(trading_client_detail!$F1882,3)="USD",RIGHT(trading_client_detail!$F1882,3)="USD"),"",IF(NOT(ISERROR(VLOOKUP(trading_client_detail!$E1882,'asset_&amp;_open_positions'!$E:$M, 6, FALSE))),VLOOKUP(trading_client_detail!$E1882,'asset_&amp;_open_positions'!$E:$M, 6, FALSE),IF(NOT(ISERROR(VLOOKUP($A1882,'asset_&amp;_open_positions'!$E:$M, 6, FALSE))),VLOOKUP($A1882,'asset_&amp;_open_positions'!$E:$M, 6, FALSE),"ASSET"))),"")</f>
        <v/>
      </c>
      <c r="C1882" t="str">
        <f>IF(AND(trading_client_detail!$A1882&lt;&gt;"",ROUND(trading_client_detail!$G1882,0)&lt;&gt;0),IF(OR(LEFT(trading_client_detail!$F1882,3)="USD",RIGHT(trading_client_detail!$F1882,3)="USD"),"",IF(NOT(ISERROR(VLOOKUP(trading_client_detail!$E1882,'asset_&amp;_open_positions'!$E:$M, 6, FALSE))),VLOOKUP(trading_client_detail!$E1882,'asset_&amp;_open_positions'!$E:$M, 8, FALSE),IF(NOT(ISERROR(VLOOKUP($A1882,'asset_&amp;_open_positions'!$E:$M, 6, FALSE))),VLOOKUP($A1882,'asset_&amp;_open_positions'!$E:$M, 8, FALSE),1))),"")</f>
        <v/>
      </c>
      <c r="D1882" s="42" t="str">
        <f>IF(trading_client_detail!$A1882&lt;&gt;"",IF(OR(LEFT(trading_client_detail!$F1882,3)="USD",RIGHT(trading_client_detail!$F1882,3)="USD",LEFT(trading_client_detail!$F1882,3)="EUR",RIGHT(trading_client_detail!$F1882,3)="EUR"),"",trading_client_detail!$G1882),"")</f>
        <v/>
      </c>
    </row>
    <row r="1883" spans="1:4" x14ac:dyDescent="0.25">
      <c r="A1883" t="str">
        <f>IF(AND(trading_client_detail!$A1883&lt;&gt;"",ROUND(trading_client_detail!$G1883,0)&lt;&gt;0),IF(OR(LEFT(trading_client_detail!$F1883,3)="USD",RIGHT(trading_client_detail!$F1883,3)="USD",LEFT(trading_client_detail!$F1883,3)="EUR",RIGHT(trading_client_detail!$F1883,3)="EUR"),"",IF(NOT(ISERROR(VLOOKUP(trading_client_detail!$E1883,'asset_&amp;_open_positions'!$E:$M, 9, FALSE))),VLOOKUP(trading_client_detail!$E1883,'asset_&amp;_open_positions'!$E:$M, 9, FALSE),IF(NOT(ISERROR(VLOOKUP(trading_client_detail!$F1883,'asset_&amp;_open_positions'!$E:$M, 9, FALSE))),VLOOKUP(trading_client_detail!$F1883,'asset_&amp;_open_positions'!$E:$M, 9, FALSE),RIGHT(trading_client_detail!$F1883,LEN(trading_client_detail!$F1883)-1)))),"")</f>
        <v/>
      </c>
      <c r="B1883" t="str">
        <f>IF(AND(trading_client_detail!$A1883&lt;&gt;"",ROUND(trading_client_detail!$G1883,0)&lt;&gt;0),IF(OR(LEFT(trading_client_detail!$F1883,3)="USD",RIGHT(trading_client_detail!$F1883,3)="USD"),"",IF(NOT(ISERROR(VLOOKUP(trading_client_detail!$E1883,'asset_&amp;_open_positions'!$E:$M, 6, FALSE))),VLOOKUP(trading_client_detail!$E1883,'asset_&amp;_open_positions'!$E:$M, 6, FALSE),IF(NOT(ISERROR(VLOOKUP($A1883,'asset_&amp;_open_positions'!$E:$M, 6, FALSE))),VLOOKUP($A1883,'asset_&amp;_open_positions'!$E:$M, 6, FALSE),"ASSET"))),"")</f>
        <v/>
      </c>
      <c r="C1883" t="str">
        <f>IF(AND(trading_client_detail!$A1883&lt;&gt;"",ROUND(trading_client_detail!$G1883,0)&lt;&gt;0),IF(OR(LEFT(trading_client_detail!$F1883,3)="USD",RIGHT(trading_client_detail!$F1883,3)="USD"),"",IF(NOT(ISERROR(VLOOKUP(trading_client_detail!$E1883,'asset_&amp;_open_positions'!$E:$M, 6, FALSE))),VLOOKUP(trading_client_detail!$E1883,'asset_&amp;_open_positions'!$E:$M, 8, FALSE),IF(NOT(ISERROR(VLOOKUP($A1883,'asset_&amp;_open_positions'!$E:$M, 6, FALSE))),VLOOKUP($A1883,'asset_&amp;_open_positions'!$E:$M, 8, FALSE),1))),"")</f>
        <v/>
      </c>
      <c r="D1883" s="42" t="str">
        <f>IF(trading_client_detail!$A1883&lt;&gt;"",IF(OR(LEFT(trading_client_detail!$F1883,3)="USD",RIGHT(trading_client_detail!$F1883,3)="USD",LEFT(trading_client_detail!$F1883,3)="EUR",RIGHT(trading_client_detail!$F1883,3)="EUR"),"",trading_client_detail!$G1883),"")</f>
        <v/>
      </c>
    </row>
    <row r="1884" spans="1:4" x14ac:dyDescent="0.25">
      <c r="A1884" t="str">
        <f>IF(AND(trading_client_detail!$A1884&lt;&gt;"",ROUND(trading_client_detail!$G1884,0)&lt;&gt;0),IF(OR(LEFT(trading_client_detail!$F1884,3)="USD",RIGHT(trading_client_detail!$F1884,3)="USD",LEFT(trading_client_detail!$F1884,3)="EUR",RIGHT(trading_client_detail!$F1884,3)="EUR"),"",IF(NOT(ISERROR(VLOOKUP(trading_client_detail!$E1884,'asset_&amp;_open_positions'!$E:$M, 9, FALSE))),VLOOKUP(trading_client_detail!$E1884,'asset_&amp;_open_positions'!$E:$M, 9, FALSE),IF(NOT(ISERROR(VLOOKUP(trading_client_detail!$F1884,'asset_&amp;_open_positions'!$E:$M, 9, FALSE))),VLOOKUP(trading_client_detail!$F1884,'asset_&amp;_open_positions'!$E:$M, 9, FALSE),RIGHT(trading_client_detail!$F1884,LEN(trading_client_detail!$F1884)-1)))),"")</f>
        <v/>
      </c>
      <c r="B1884" t="str">
        <f>IF(AND(trading_client_detail!$A1884&lt;&gt;"",ROUND(trading_client_detail!$G1884,0)&lt;&gt;0),IF(OR(LEFT(trading_client_detail!$F1884,3)="USD",RIGHT(trading_client_detail!$F1884,3)="USD"),"",IF(NOT(ISERROR(VLOOKUP(trading_client_detail!$E1884,'asset_&amp;_open_positions'!$E:$M, 6, FALSE))),VLOOKUP(trading_client_detail!$E1884,'asset_&amp;_open_positions'!$E:$M, 6, FALSE),IF(NOT(ISERROR(VLOOKUP($A1884,'asset_&amp;_open_positions'!$E:$M, 6, FALSE))),VLOOKUP($A1884,'asset_&amp;_open_positions'!$E:$M, 6, FALSE),"ASSET"))),"")</f>
        <v/>
      </c>
      <c r="C1884" t="str">
        <f>IF(AND(trading_client_detail!$A1884&lt;&gt;"",ROUND(trading_client_detail!$G1884,0)&lt;&gt;0),IF(OR(LEFT(trading_client_detail!$F1884,3)="USD",RIGHT(trading_client_detail!$F1884,3)="USD"),"",IF(NOT(ISERROR(VLOOKUP(trading_client_detail!$E1884,'asset_&amp;_open_positions'!$E:$M, 6, FALSE))),VLOOKUP(trading_client_detail!$E1884,'asset_&amp;_open_positions'!$E:$M, 8, FALSE),IF(NOT(ISERROR(VLOOKUP($A1884,'asset_&amp;_open_positions'!$E:$M, 6, FALSE))),VLOOKUP($A1884,'asset_&amp;_open_positions'!$E:$M, 8, FALSE),1))),"")</f>
        <v/>
      </c>
      <c r="D1884" s="42" t="str">
        <f>IF(trading_client_detail!$A1884&lt;&gt;"",IF(OR(LEFT(trading_client_detail!$F1884,3)="USD",RIGHT(trading_client_detail!$F1884,3)="USD",LEFT(trading_client_detail!$F1884,3)="EUR",RIGHT(trading_client_detail!$F1884,3)="EUR"),"",trading_client_detail!$G1884),"")</f>
        <v/>
      </c>
    </row>
    <row r="1885" spans="1:4" x14ac:dyDescent="0.25">
      <c r="A1885" t="str">
        <f>IF(AND(trading_client_detail!$A1885&lt;&gt;"",ROUND(trading_client_detail!$G1885,0)&lt;&gt;0),IF(OR(LEFT(trading_client_detail!$F1885,3)="USD",RIGHT(trading_client_detail!$F1885,3)="USD",LEFT(trading_client_detail!$F1885,3)="EUR",RIGHT(trading_client_detail!$F1885,3)="EUR"),"",IF(NOT(ISERROR(VLOOKUP(trading_client_detail!$E1885,'asset_&amp;_open_positions'!$E:$M, 9, FALSE))),VLOOKUP(trading_client_detail!$E1885,'asset_&amp;_open_positions'!$E:$M, 9, FALSE),IF(NOT(ISERROR(VLOOKUP(trading_client_detail!$F1885,'asset_&amp;_open_positions'!$E:$M, 9, FALSE))),VLOOKUP(trading_client_detail!$F1885,'asset_&amp;_open_positions'!$E:$M, 9, FALSE),RIGHT(trading_client_detail!$F1885,LEN(trading_client_detail!$F1885)-1)))),"")</f>
        <v/>
      </c>
      <c r="B1885" t="str">
        <f>IF(AND(trading_client_detail!$A1885&lt;&gt;"",ROUND(trading_client_detail!$G1885,0)&lt;&gt;0),IF(OR(LEFT(trading_client_detail!$F1885,3)="USD",RIGHT(trading_client_detail!$F1885,3)="USD"),"",IF(NOT(ISERROR(VLOOKUP(trading_client_detail!$E1885,'asset_&amp;_open_positions'!$E:$M, 6, FALSE))),VLOOKUP(trading_client_detail!$E1885,'asset_&amp;_open_positions'!$E:$M, 6, FALSE),IF(NOT(ISERROR(VLOOKUP($A1885,'asset_&amp;_open_positions'!$E:$M, 6, FALSE))),VLOOKUP($A1885,'asset_&amp;_open_positions'!$E:$M, 6, FALSE),"ASSET"))),"")</f>
        <v/>
      </c>
      <c r="C1885" t="str">
        <f>IF(AND(trading_client_detail!$A1885&lt;&gt;"",ROUND(trading_client_detail!$G1885,0)&lt;&gt;0),IF(OR(LEFT(trading_client_detail!$F1885,3)="USD",RIGHT(trading_client_detail!$F1885,3)="USD"),"",IF(NOT(ISERROR(VLOOKUP(trading_client_detail!$E1885,'asset_&amp;_open_positions'!$E:$M, 6, FALSE))),VLOOKUP(trading_client_detail!$E1885,'asset_&amp;_open_positions'!$E:$M, 8, FALSE),IF(NOT(ISERROR(VLOOKUP($A1885,'asset_&amp;_open_positions'!$E:$M, 6, FALSE))),VLOOKUP($A1885,'asset_&amp;_open_positions'!$E:$M, 8, FALSE),1))),"")</f>
        <v/>
      </c>
      <c r="D1885" s="42" t="str">
        <f>IF(trading_client_detail!$A1885&lt;&gt;"",IF(OR(LEFT(trading_client_detail!$F1885,3)="USD",RIGHT(trading_client_detail!$F1885,3)="USD",LEFT(trading_client_detail!$F1885,3)="EUR",RIGHT(trading_client_detail!$F1885,3)="EUR"),"",trading_client_detail!$G1885),"")</f>
        <v/>
      </c>
    </row>
    <row r="1886" spans="1:4" x14ac:dyDescent="0.25">
      <c r="A1886" t="str">
        <f>IF(AND(trading_client_detail!$A1886&lt;&gt;"",ROUND(trading_client_detail!$G1886,0)&lt;&gt;0),IF(OR(LEFT(trading_client_detail!$F1886,3)="USD",RIGHT(trading_client_detail!$F1886,3)="USD",LEFT(trading_client_detail!$F1886,3)="EUR",RIGHT(trading_client_detail!$F1886,3)="EUR"),"",IF(NOT(ISERROR(VLOOKUP(trading_client_detail!$E1886,'asset_&amp;_open_positions'!$E:$M, 9, FALSE))),VLOOKUP(trading_client_detail!$E1886,'asset_&amp;_open_positions'!$E:$M, 9, FALSE),IF(NOT(ISERROR(VLOOKUP(trading_client_detail!$F1886,'asset_&amp;_open_positions'!$E:$M, 9, FALSE))),VLOOKUP(trading_client_detail!$F1886,'asset_&amp;_open_positions'!$E:$M, 9, FALSE),RIGHT(trading_client_detail!$F1886,LEN(trading_client_detail!$F1886)-1)))),"")</f>
        <v/>
      </c>
      <c r="B1886" t="str">
        <f>IF(AND(trading_client_detail!$A1886&lt;&gt;"",ROUND(trading_client_detail!$G1886,0)&lt;&gt;0),IF(OR(LEFT(trading_client_detail!$F1886,3)="USD",RIGHT(trading_client_detail!$F1886,3)="USD"),"",IF(NOT(ISERROR(VLOOKUP(trading_client_detail!$E1886,'asset_&amp;_open_positions'!$E:$M, 6, FALSE))),VLOOKUP(trading_client_detail!$E1886,'asset_&amp;_open_positions'!$E:$M, 6, FALSE),IF(NOT(ISERROR(VLOOKUP($A1886,'asset_&amp;_open_positions'!$E:$M, 6, FALSE))),VLOOKUP($A1886,'asset_&amp;_open_positions'!$E:$M, 6, FALSE),"ASSET"))),"")</f>
        <v/>
      </c>
      <c r="C1886" t="str">
        <f>IF(AND(trading_client_detail!$A1886&lt;&gt;"",ROUND(trading_client_detail!$G1886,0)&lt;&gt;0),IF(OR(LEFT(trading_client_detail!$F1886,3)="USD",RIGHT(trading_client_detail!$F1886,3)="USD"),"",IF(NOT(ISERROR(VLOOKUP(trading_client_detail!$E1886,'asset_&amp;_open_positions'!$E:$M, 6, FALSE))),VLOOKUP(trading_client_detail!$E1886,'asset_&amp;_open_positions'!$E:$M, 8, FALSE),IF(NOT(ISERROR(VLOOKUP($A1886,'asset_&amp;_open_positions'!$E:$M, 6, FALSE))),VLOOKUP($A1886,'asset_&amp;_open_positions'!$E:$M, 8, FALSE),1))),"")</f>
        <v/>
      </c>
      <c r="D1886" s="42" t="str">
        <f>IF(trading_client_detail!$A1886&lt;&gt;"",IF(OR(LEFT(trading_client_detail!$F1886,3)="USD",RIGHT(trading_client_detail!$F1886,3)="USD",LEFT(trading_client_detail!$F1886,3)="EUR",RIGHT(trading_client_detail!$F1886,3)="EUR"),"",trading_client_detail!$G1886),"")</f>
        <v/>
      </c>
    </row>
    <row r="1887" spans="1:4" x14ac:dyDescent="0.25">
      <c r="A1887" t="str">
        <f>IF(AND(trading_client_detail!$A1887&lt;&gt;"",ROUND(trading_client_detail!$G1887,0)&lt;&gt;0),IF(OR(LEFT(trading_client_detail!$F1887,3)="USD",RIGHT(trading_client_detail!$F1887,3)="USD",LEFT(trading_client_detail!$F1887,3)="EUR",RIGHT(trading_client_detail!$F1887,3)="EUR"),"",IF(NOT(ISERROR(VLOOKUP(trading_client_detail!$E1887,'asset_&amp;_open_positions'!$E:$M, 9, FALSE))),VLOOKUP(trading_client_detail!$E1887,'asset_&amp;_open_positions'!$E:$M, 9, FALSE),IF(NOT(ISERROR(VLOOKUP(trading_client_detail!$F1887,'asset_&amp;_open_positions'!$E:$M, 9, FALSE))),VLOOKUP(trading_client_detail!$F1887,'asset_&amp;_open_positions'!$E:$M, 9, FALSE),RIGHT(trading_client_detail!$F1887,LEN(trading_client_detail!$F1887)-1)))),"")</f>
        <v/>
      </c>
      <c r="B1887" t="str">
        <f>IF(AND(trading_client_detail!$A1887&lt;&gt;"",ROUND(trading_client_detail!$G1887,0)&lt;&gt;0),IF(OR(LEFT(trading_client_detail!$F1887,3)="USD",RIGHT(trading_client_detail!$F1887,3)="USD"),"",IF(NOT(ISERROR(VLOOKUP(trading_client_detail!$E1887,'asset_&amp;_open_positions'!$E:$M, 6, FALSE))),VLOOKUP(trading_client_detail!$E1887,'asset_&amp;_open_positions'!$E:$M, 6, FALSE),IF(NOT(ISERROR(VLOOKUP($A1887,'asset_&amp;_open_positions'!$E:$M, 6, FALSE))),VLOOKUP($A1887,'asset_&amp;_open_positions'!$E:$M, 6, FALSE),"ASSET"))),"")</f>
        <v/>
      </c>
      <c r="C1887" t="str">
        <f>IF(AND(trading_client_detail!$A1887&lt;&gt;"",ROUND(trading_client_detail!$G1887,0)&lt;&gt;0),IF(OR(LEFT(trading_client_detail!$F1887,3)="USD",RIGHT(trading_client_detail!$F1887,3)="USD"),"",IF(NOT(ISERROR(VLOOKUP(trading_client_detail!$E1887,'asset_&amp;_open_positions'!$E:$M, 6, FALSE))),VLOOKUP(trading_client_detail!$E1887,'asset_&amp;_open_positions'!$E:$M, 8, FALSE),IF(NOT(ISERROR(VLOOKUP($A1887,'asset_&amp;_open_positions'!$E:$M, 6, FALSE))),VLOOKUP($A1887,'asset_&amp;_open_positions'!$E:$M, 8, FALSE),1))),"")</f>
        <v/>
      </c>
      <c r="D1887" s="42" t="str">
        <f>IF(trading_client_detail!$A1887&lt;&gt;"",IF(OR(LEFT(trading_client_detail!$F1887,3)="USD",RIGHT(trading_client_detail!$F1887,3)="USD",LEFT(trading_client_detail!$F1887,3)="EUR",RIGHT(trading_client_detail!$F1887,3)="EUR"),"",trading_client_detail!$G1887),"")</f>
        <v/>
      </c>
    </row>
    <row r="1888" spans="1:4" x14ac:dyDescent="0.25">
      <c r="A1888" t="str">
        <f>IF(AND(trading_client_detail!$A1888&lt;&gt;"",ROUND(trading_client_detail!$G1888,0)&lt;&gt;0),IF(OR(LEFT(trading_client_detail!$F1888,3)="USD",RIGHT(trading_client_detail!$F1888,3)="USD",LEFT(trading_client_detail!$F1888,3)="EUR",RIGHT(trading_client_detail!$F1888,3)="EUR"),"",IF(NOT(ISERROR(VLOOKUP(trading_client_detail!$E1888,'asset_&amp;_open_positions'!$E:$M, 9, FALSE))),VLOOKUP(trading_client_detail!$E1888,'asset_&amp;_open_positions'!$E:$M, 9, FALSE),IF(NOT(ISERROR(VLOOKUP(trading_client_detail!$F1888,'asset_&amp;_open_positions'!$E:$M, 9, FALSE))),VLOOKUP(trading_client_detail!$F1888,'asset_&amp;_open_positions'!$E:$M, 9, FALSE),RIGHT(trading_client_detail!$F1888,LEN(trading_client_detail!$F1888)-1)))),"")</f>
        <v/>
      </c>
      <c r="B1888" t="str">
        <f>IF(AND(trading_client_detail!$A1888&lt;&gt;"",ROUND(trading_client_detail!$G1888,0)&lt;&gt;0),IF(OR(LEFT(trading_client_detail!$F1888,3)="USD",RIGHT(trading_client_detail!$F1888,3)="USD"),"",IF(NOT(ISERROR(VLOOKUP(trading_client_detail!$E1888,'asset_&amp;_open_positions'!$E:$M, 6, FALSE))),VLOOKUP(trading_client_detail!$E1888,'asset_&amp;_open_positions'!$E:$M, 6, FALSE),IF(NOT(ISERROR(VLOOKUP($A1888,'asset_&amp;_open_positions'!$E:$M, 6, FALSE))),VLOOKUP($A1888,'asset_&amp;_open_positions'!$E:$M, 6, FALSE),"ASSET"))),"")</f>
        <v/>
      </c>
      <c r="C1888" t="str">
        <f>IF(AND(trading_client_detail!$A1888&lt;&gt;"",ROUND(trading_client_detail!$G1888,0)&lt;&gt;0),IF(OR(LEFT(trading_client_detail!$F1888,3)="USD",RIGHT(trading_client_detail!$F1888,3)="USD"),"",IF(NOT(ISERROR(VLOOKUP(trading_client_detail!$E1888,'asset_&amp;_open_positions'!$E:$M, 6, FALSE))),VLOOKUP(trading_client_detail!$E1888,'asset_&amp;_open_positions'!$E:$M, 8, FALSE),IF(NOT(ISERROR(VLOOKUP($A1888,'asset_&amp;_open_positions'!$E:$M, 6, FALSE))),VLOOKUP($A1888,'asset_&amp;_open_positions'!$E:$M, 8, FALSE),1))),"")</f>
        <v/>
      </c>
      <c r="D1888" s="42" t="str">
        <f>IF(trading_client_detail!$A1888&lt;&gt;"",IF(OR(LEFT(trading_client_detail!$F1888,3)="USD",RIGHT(trading_client_detail!$F1888,3)="USD",LEFT(trading_client_detail!$F1888,3)="EUR",RIGHT(trading_client_detail!$F1888,3)="EUR"),"",trading_client_detail!$G1888),"")</f>
        <v/>
      </c>
    </row>
    <row r="1889" spans="1:4" x14ac:dyDescent="0.25">
      <c r="A1889" t="str">
        <f>IF(AND(trading_client_detail!$A1889&lt;&gt;"",ROUND(trading_client_detail!$G1889,0)&lt;&gt;0),IF(OR(LEFT(trading_client_detail!$F1889,3)="USD",RIGHT(trading_client_detail!$F1889,3)="USD",LEFT(trading_client_detail!$F1889,3)="EUR",RIGHT(trading_client_detail!$F1889,3)="EUR"),"",IF(NOT(ISERROR(VLOOKUP(trading_client_detail!$E1889,'asset_&amp;_open_positions'!$E:$M, 9, FALSE))),VLOOKUP(trading_client_detail!$E1889,'asset_&amp;_open_positions'!$E:$M, 9, FALSE),IF(NOT(ISERROR(VLOOKUP(trading_client_detail!$F1889,'asset_&amp;_open_positions'!$E:$M, 9, FALSE))),VLOOKUP(trading_client_detail!$F1889,'asset_&amp;_open_positions'!$E:$M, 9, FALSE),RIGHT(trading_client_detail!$F1889,LEN(trading_client_detail!$F1889)-1)))),"")</f>
        <v/>
      </c>
      <c r="B1889" t="str">
        <f>IF(AND(trading_client_detail!$A1889&lt;&gt;"",ROUND(trading_client_detail!$G1889,0)&lt;&gt;0),IF(OR(LEFT(trading_client_detail!$F1889,3)="USD",RIGHT(trading_client_detail!$F1889,3)="USD"),"",IF(NOT(ISERROR(VLOOKUP(trading_client_detail!$E1889,'asset_&amp;_open_positions'!$E:$M, 6, FALSE))),VLOOKUP(trading_client_detail!$E1889,'asset_&amp;_open_positions'!$E:$M, 6, FALSE),IF(NOT(ISERROR(VLOOKUP($A1889,'asset_&amp;_open_positions'!$E:$M, 6, FALSE))),VLOOKUP($A1889,'asset_&amp;_open_positions'!$E:$M, 6, FALSE),"ASSET"))),"")</f>
        <v/>
      </c>
      <c r="C1889" t="str">
        <f>IF(AND(trading_client_detail!$A1889&lt;&gt;"",ROUND(trading_client_detail!$G1889,0)&lt;&gt;0),IF(OR(LEFT(trading_client_detail!$F1889,3)="USD",RIGHT(trading_client_detail!$F1889,3)="USD"),"",IF(NOT(ISERROR(VLOOKUP(trading_client_detail!$E1889,'asset_&amp;_open_positions'!$E:$M, 6, FALSE))),VLOOKUP(trading_client_detail!$E1889,'asset_&amp;_open_positions'!$E:$M, 8, FALSE),IF(NOT(ISERROR(VLOOKUP($A1889,'asset_&amp;_open_positions'!$E:$M, 6, FALSE))),VLOOKUP($A1889,'asset_&amp;_open_positions'!$E:$M, 8, FALSE),1))),"")</f>
        <v/>
      </c>
      <c r="D1889" s="42" t="str">
        <f>IF(trading_client_detail!$A1889&lt;&gt;"",IF(OR(LEFT(trading_client_detail!$F1889,3)="USD",RIGHT(trading_client_detail!$F1889,3)="USD",LEFT(trading_client_detail!$F1889,3)="EUR",RIGHT(trading_client_detail!$F1889,3)="EUR"),"",trading_client_detail!$G1889),"")</f>
        <v/>
      </c>
    </row>
    <row r="1890" spans="1:4" x14ac:dyDescent="0.25">
      <c r="A1890" t="str">
        <f>IF(AND(trading_client_detail!$A1890&lt;&gt;"",ROUND(trading_client_detail!$G1890,0)&lt;&gt;0),IF(OR(LEFT(trading_client_detail!$F1890,3)="USD",RIGHT(trading_client_detail!$F1890,3)="USD",LEFT(trading_client_detail!$F1890,3)="EUR",RIGHT(trading_client_detail!$F1890,3)="EUR"),"",IF(NOT(ISERROR(VLOOKUP(trading_client_detail!$E1890,'asset_&amp;_open_positions'!$E:$M, 9, FALSE))),VLOOKUP(trading_client_detail!$E1890,'asset_&amp;_open_positions'!$E:$M, 9, FALSE),IF(NOT(ISERROR(VLOOKUP(trading_client_detail!$F1890,'asset_&amp;_open_positions'!$E:$M, 9, FALSE))),VLOOKUP(trading_client_detail!$F1890,'asset_&amp;_open_positions'!$E:$M, 9, FALSE),RIGHT(trading_client_detail!$F1890,LEN(trading_client_detail!$F1890)-1)))),"")</f>
        <v/>
      </c>
      <c r="B1890" t="str">
        <f>IF(AND(trading_client_detail!$A1890&lt;&gt;"",ROUND(trading_client_detail!$G1890,0)&lt;&gt;0),IF(OR(LEFT(trading_client_detail!$F1890,3)="USD",RIGHT(trading_client_detail!$F1890,3)="USD"),"",IF(NOT(ISERROR(VLOOKUP(trading_client_detail!$E1890,'asset_&amp;_open_positions'!$E:$M, 6, FALSE))),VLOOKUP(trading_client_detail!$E1890,'asset_&amp;_open_positions'!$E:$M, 6, FALSE),IF(NOT(ISERROR(VLOOKUP($A1890,'asset_&amp;_open_positions'!$E:$M, 6, FALSE))),VLOOKUP($A1890,'asset_&amp;_open_positions'!$E:$M, 6, FALSE),"ASSET"))),"")</f>
        <v/>
      </c>
      <c r="C1890" t="str">
        <f>IF(AND(trading_client_detail!$A1890&lt;&gt;"",ROUND(trading_client_detail!$G1890,0)&lt;&gt;0),IF(OR(LEFT(trading_client_detail!$F1890,3)="USD",RIGHT(trading_client_detail!$F1890,3)="USD"),"",IF(NOT(ISERROR(VLOOKUP(trading_client_detail!$E1890,'asset_&amp;_open_positions'!$E:$M, 6, FALSE))),VLOOKUP(trading_client_detail!$E1890,'asset_&amp;_open_positions'!$E:$M, 8, FALSE),IF(NOT(ISERROR(VLOOKUP($A1890,'asset_&amp;_open_positions'!$E:$M, 6, FALSE))),VLOOKUP($A1890,'asset_&amp;_open_positions'!$E:$M, 8, FALSE),1))),"")</f>
        <v/>
      </c>
      <c r="D1890" s="42" t="str">
        <f>IF(trading_client_detail!$A1890&lt;&gt;"",IF(OR(LEFT(trading_client_detail!$F1890,3)="USD",RIGHT(trading_client_detail!$F1890,3)="USD",LEFT(trading_client_detail!$F1890,3)="EUR",RIGHT(trading_client_detail!$F1890,3)="EUR"),"",trading_client_detail!$G1890),"")</f>
        <v/>
      </c>
    </row>
    <row r="1891" spans="1:4" x14ac:dyDescent="0.25">
      <c r="A1891" t="str">
        <f>IF(AND(trading_client_detail!$A1891&lt;&gt;"",ROUND(trading_client_detail!$G1891,0)&lt;&gt;0),IF(OR(LEFT(trading_client_detail!$F1891,3)="USD",RIGHT(trading_client_detail!$F1891,3)="USD",LEFT(trading_client_detail!$F1891,3)="EUR",RIGHT(trading_client_detail!$F1891,3)="EUR"),"",IF(NOT(ISERROR(VLOOKUP(trading_client_detail!$E1891,'asset_&amp;_open_positions'!$E:$M, 9, FALSE))),VLOOKUP(trading_client_detail!$E1891,'asset_&amp;_open_positions'!$E:$M, 9, FALSE),IF(NOT(ISERROR(VLOOKUP(trading_client_detail!$F1891,'asset_&amp;_open_positions'!$E:$M, 9, FALSE))),VLOOKUP(trading_client_detail!$F1891,'asset_&amp;_open_positions'!$E:$M, 9, FALSE),RIGHT(trading_client_detail!$F1891,LEN(trading_client_detail!$F1891)-1)))),"")</f>
        <v/>
      </c>
      <c r="B1891" t="str">
        <f>IF(AND(trading_client_detail!$A1891&lt;&gt;"",ROUND(trading_client_detail!$G1891,0)&lt;&gt;0),IF(OR(LEFT(trading_client_detail!$F1891,3)="USD",RIGHT(trading_client_detail!$F1891,3)="USD"),"",IF(NOT(ISERROR(VLOOKUP(trading_client_detail!$E1891,'asset_&amp;_open_positions'!$E:$M, 6, FALSE))),VLOOKUP(trading_client_detail!$E1891,'asset_&amp;_open_positions'!$E:$M, 6, FALSE),IF(NOT(ISERROR(VLOOKUP($A1891,'asset_&amp;_open_positions'!$E:$M, 6, FALSE))),VLOOKUP($A1891,'asset_&amp;_open_positions'!$E:$M, 6, FALSE),"ASSET"))),"")</f>
        <v/>
      </c>
      <c r="C1891" t="str">
        <f>IF(AND(trading_client_detail!$A1891&lt;&gt;"",ROUND(trading_client_detail!$G1891,0)&lt;&gt;0),IF(OR(LEFT(trading_client_detail!$F1891,3)="USD",RIGHT(trading_client_detail!$F1891,3)="USD"),"",IF(NOT(ISERROR(VLOOKUP(trading_client_detail!$E1891,'asset_&amp;_open_positions'!$E:$M, 6, FALSE))),VLOOKUP(trading_client_detail!$E1891,'asset_&amp;_open_positions'!$E:$M, 8, FALSE),IF(NOT(ISERROR(VLOOKUP($A1891,'asset_&amp;_open_positions'!$E:$M, 6, FALSE))),VLOOKUP($A1891,'asset_&amp;_open_positions'!$E:$M, 8, FALSE),1))),"")</f>
        <v/>
      </c>
      <c r="D1891" s="42" t="str">
        <f>IF(trading_client_detail!$A1891&lt;&gt;"",IF(OR(LEFT(trading_client_detail!$F1891,3)="USD",RIGHT(trading_client_detail!$F1891,3)="USD",LEFT(trading_client_detail!$F1891,3)="EUR",RIGHT(trading_client_detail!$F1891,3)="EUR"),"",trading_client_detail!$G1891),"")</f>
        <v/>
      </c>
    </row>
    <row r="1892" spans="1:4" x14ac:dyDescent="0.25">
      <c r="A1892" t="str">
        <f>IF(AND(trading_client_detail!$A1892&lt;&gt;"",ROUND(trading_client_detail!$G1892,0)&lt;&gt;0),IF(OR(LEFT(trading_client_detail!$F1892,3)="USD",RIGHT(trading_client_detail!$F1892,3)="USD",LEFT(trading_client_detail!$F1892,3)="EUR",RIGHT(trading_client_detail!$F1892,3)="EUR"),"",IF(NOT(ISERROR(VLOOKUP(trading_client_detail!$E1892,'asset_&amp;_open_positions'!$E:$M, 9, FALSE))),VLOOKUP(trading_client_detail!$E1892,'asset_&amp;_open_positions'!$E:$M, 9, FALSE),IF(NOT(ISERROR(VLOOKUP(trading_client_detail!$F1892,'asset_&amp;_open_positions'!$E:$M, 9, FALSE))),VLOOKUP(trading_client_detail!$F1892,'asset_&amp;_open_positions'!$E:$M, 9, FALSE),RIGHT(trading_client_detail!$F1892,LEN(trading_client_detail!$F1892)-1)))),"")</f>
        <v/>
      </c>
      <c r="B1892" t="str">
        <f>IF(AND(trading_client_detail!$A1892&lt;&gt;"",ROUND(trading_client_detail!$G1892,0)&lt;&gt;0),IF(OR(LEFT(trading_client_detail!$F1892,3)="USD",RIGHT(trading_client_detail!$F1892,3)="USD"),"",IF(NOT(ISERROR(VLOOKUP(trading_client_detail!$E1892,'asset_&amp;_open_positions'!$E:$M, 6, FALSE))),VLOOKUP(trading_client_detail!$E1892,'asset_&amp;_open_positions'!$E:$M, 6, FALSE),IF(NOT(ISERROR(VLOOKUP($A1892,'asset_&amp;_open_positions'!$E:$M, 6, FALSE))),VLOOKUP($A1892,'asset_&amp;_open_positions'!$E:$M, 6, FALSE),"ASSET"))),"")</f>
        <v/>
      </c>
      <c r="C1892" t="str">
        <f>IF(AND(trading_client_detail!$A1892&lt;&gt;"",ROUND(trading_client_detail!$G1892,0)&lt;&gt;0),IF(OR(LEFT(trading_client_detail!$F1892,3)="USD",RIGHT(trading_client_detail!$F1892,3)="USD"),"",IF(NOT(ISERROR(VLOOKUP(trading_client_detail!$E1892,'asset_&amp;_open_positions'!$E:$M, 6, FALSE))),VLOOKUP(trading_client_detail!$E1892,'asset_&amp;_open_positions'!$E:$M, 8, FALSE),IF(NOT(ISERROR(VLOOKUP($A1892,'asset_&amp;_open_positions'!$E:$M, 6, FALSE))),VLOOKUP($A1892,'asset_&amp;_open_positions'!$E:$M, 8, FALSE),1))),"")</f>
        <v/>
      </c>
      <c r="D1892" s="42" t="str">
        <f>IF(trading_client_detail!$A1892&lt;&gt;"",IF(OR(LEFT(trading_client_detail!$F1892,3)="USD",RIGHT(trading_client_detail!$F1892,3)="USD",LEFT(trading_client_detail!$F1892,3)="EUR",RIGHT(trading_client_detail!$F1892,3)="EUR"),"",trading_client_detail!$G1892),"")</f>
        <v/>
      </c>
    </row>
    <row r="1893" spans="1:4" x14ac:dyDescent="0.25">
      <c r="A1893" t="str">
        <f>IF(AND(trading_client_detail!$A1893&lt;&gt;"",ROUND(trading_client_detail!$G1893,0)&lt;&gt;0),IF(OR(LEFT(trading_client_detail!$F1893,3)="USD",RIGHT(trading_client_detail!$F1893,3)="USD",LEFT(trading_client_detail!$F1893,3)="EUR",RIGHT(trading_client_detail!$F1893,3)="EUR"),"",IF(NOT(ISERROR(VLOOKUP(trading_client_detail!$E1893,'asset_&amp;_open_positions'!$E:$M, 9, FALSE))),VLOOKUP(trading_client_detail!$E1893,'asset_&amp;_open_positions'!$E:$M, 9, FALSE),IF(NOT(ISERROR(VLOOKUP(trading_client_detail!$F1893,'asset_&amp;_open_positions'!$E:$M, 9, FALSE))),VLOOKUP(trading_client_detail!$F1893,'asset_&amp;_open_positions'!$E:$M, 9, FALSE),RIGHT(trading_client_detail!$F1893,LEN(trading_client_detail!$F1893)-1)))),"")</f>
        <v/>
      </c>
      <c r="B1893" t="str">
        <f>IF(AND(trading_client_detail!$A1893&lt;&gt;"",ROUND(trading_client_detail!$G1893,0)&lt;&gt;0),IF(OR(LEFT(trading_client_detail!$F1893,3)="USD",RIGHT(trading_client_detail!$F1893,3)="USD"),"",IF(NOT(ISERROR(VLOOKUP(trading_client_detail!$E1893,'asset_&amp;_open_positions'!$E:$M, 6, FALSE))),VLOOKUP(trading_client_detail!$E1893,'asset_&amp;_open_positions'!$E:$M, 6, FALSE),IF(NOT(ISERROR(VLOOKUP($A1893,'asset_&amp;_open_positions'!$E:$M, 6, FALSE))),VLOOKUP($A1893,'asset_&amp;_open_positions'!$E:$M, 6, FALSE),"ASSET"))),"")</f>
        <v/>
      </c>
      <c r="C1893" t="str">
        <f>IF(AND(trading_client_detail!$A1893&lt;&gt;"",ROUND(trading_client_detail!$G1893,0)&lt;&gt;0),IF(OR(LEFT(trading_client_detail!$F1893,3)="USD",RIGHT(trading_client_detail!$F1893,3)="USD"),"",IF(NOT(ISERROR(VLOOKUP(trading_client_detail!$E1893,'asset_&amp;_open_positions'!$E:$M, 6, FALSE))),VLOOKUP(trading_client_detail!$E1893,'asset_&amp;_open_positions'!$E:$M, 8, FALSE),IF(NOT(ISERROR(VLOOKUP($A1893,'asset_&amp;_open_positions'!$E:$M, 6, FALSE))),VLOOKUP($A1893,'asset_&amp;_open_positions'!$E:$M, 8, FALSE),1))),"")</f>
        <v/>
      </c>
      <c r="D1893" s="42" t="str">
        <f>IF(trading_client_detail!$A1893&lt;&gt;"",IF(OR(LEFT(trading_client_detail!$F1893,3)="USD",RIGHT(trading_client_detail!$F1893,3)="USD",LEFT(trading_client_detail!$F1893,3)="EUR",RIGHT(trading_client_detail!$F1893,3)="EUR"),"",trading_client_detail!$G1893),"")</f>
        <v/>
      </c>
    </row>
    <row r="1894" spans="1:4" x14ac:dyDescent="0.25">
      <c r="A1894" t="str">
        <f>IF(AND(trading_client_detail!$A1894&lt;&gt;"",ROUND(trading_client_detail!$G1894,0)&lt;&gt;0),IF(OR(LEFT(trading_client_detail!$F1894,3)="USD",RIGHT(trading_client_detail!$F1894,3)="USD",LEFT(trading_client_detail!$F1894,3)="EUR",RIGHT(trading_client_detail!$F1894,3)="EUR"),"",IF(NOT(ISERROR(VLOOKUP(trading_client_detail!$E1894,'asset_&amp;_open_positions'!$E:$M, 9, FALSE))),VLOOKUP(trading_client_detail!$E1894,'asset_&amp;_open_positions'!$E:$M, 9, FALSE),IF(NOT(ISERROR(VLOOKUP(trading_client_detail!$F1894,'asset_&amp;_open_positions'!$E:$M, 9, FALSE))),VLOOKUP(trading_client_detail!$F1894,'asset_&amp;_open_positions'!$E:$M, 9, FALSE),RIGHT(trading_client_detail!$F1894,LEN(trading_client_detail!$F1894)-1)))),"")</f>
        <v/>
      </c>
      <c r="B1894" t="str">
        <f>IF(AND(trading_client_detail!$A1894&lt;&gt;"",ROUND(trading_client_detail!$G1894,0)&lt;&gt;0),IF(OR(LEFT(trading_client_detail!$F1894,3)="USD",RIGHT(trading_client_detail!$F1894,3)="USD"),"",IF(NOT(ISERROR(VLOOKUP(trading_client_detail!$E1894,'asset_&amp;_open_positions'!$E:$M, 6, FALSE))),VLOOKUP(trading_client_detail!$E1894,'asset_&amp;_open_positions'!$E:$M, 6, FALSE),IF(NOT(ISERROR(VLOOKUP($A1894,'asset_&amp;_open_positions'!$E:$M, 6, FALSE))),VLOOKUP($A1894,'asset_&amp;_open_positions'!$E:$M, 6, FALSE),"ASSET"))),"")</f>
        <v/>
      </c>
      <c r="C1894" t="str">
        <f>IF(AND(trading_client_detail!$A1894&lt;&gt;"",ROUND(trading_client_detail!$G1894,0)&lt;&gt;0),IF(OR(LEFT(trading_client_detail!$F1894,3)="USD",RIGHT(trading_client_detail!$F1894,3)="USD"),"",IF(NOT(ISERROR(VLOOKUP(trading_client_detail!$E1894,'asset_&amp;_open_positions'!$E:$M, 6, FALSE))),VLOOKUP(trading_client_detail!$E1894,'asset_&amp;_open_positions'!$E:$M, 8, FALSE),IF(NOT(ISERROR(VLOOKUP($A1894,'asset_&amp;_open_positions'!$E:$M, 6, FALSE))),VLOOKUP($A1894,'asset_&amp;_open_positions'!$E:$M, 8, FALSE),1))),"")</f>
        <v/>
      </c>
      <c r="D1894" s="42" t="str">
        <f>IF(trading_client_detail!$A1894&lt;&gt;"",IF(OR(LEFT(trading_client_detail!$F1894,3)="USD",RIGHT(trading_client_detail!$F1894,3)="USD",LEFT(trading_client_detail!$F1894,3)="EUR",RIGHT(trading_client_detail!$F1894,3)="EUR"),"",trading_client_detail!$G1894),"")</f>
        <v/>
      </c>
    </row>
    <row r="1895" spans="1:4" x14ac:dyDescent="0.25">
      <c r="A1895" t="str">
        <f>IF(AND(trading_client_detail!$A1895&lt;&gt;"",ROUND(trading_client_detail!$G1895,0)&lt;&gt;0),IF(OR(LEFT(trading_client_detail!$F1895,3)="USD",RIGHT(trading_client_detail!$F1895,3)="USD",LEFT(trading_client_detail!$F1895,3)="EUR",RIGHT(trading_client_detail!$F1895,3)="EUR"),"",IF(NOT(ISERROR(VLOOKUP(trading_client_detail!$E1895,'asset_&amp;_open_positions'!$E:$M, 9, FALSE))),VLOOKUP(trading_client_detail!$E1895,'asset_&amp;_open_positions'!$E:$M, 9, FALSE),IF(NOT(ISERROR(VLOOKUP(trading_client_detail!$F1895,'asset_&amp;_open_positions'!$E:$M, 9, FALSE))),VLOOKUP(trading_client_detail!$F1895,'asset_&amp;_open_positions'!$E:$M, 9, FALSE),RIGHT(trading_client_detail!$F1895,LEN(trading_client_detail!$F1895)-1)))),"")</f>
        <v/>
      </c>
      <c r="B1895" t="str">
        <f>IF(AND(trading_client_detail!$A1895&lt;&gt;"",ROUND(trading_client_detail!$G1895,0)&lt;&gt;0),IF(OR(LEFT(trading_client_detail!$F1895,3)="USD",RIGHT(trading_client_detail!$F1895,3)="USD"),"",IF(NOT(ISERROR(VLOOKUP(trading_client_detail!$E1895,'asset_&amp;_open_positions'!$E:$M, 6, FALSE))),VLOOKUP(trading_client_detail!$E1895,'asset_&amp;_open_positions'!$E:$M, 6, FALSE),IF(NOT(ISERROR(VLOOKUP($A1895,'asset_&amp;_open_positions'!$E:$M, 6, FALSE))),VLOOKUP($A1895,'asset_&amp;_open_positions'!$E:$M, 6, FALSE),"ASSET"))),"")</f>
        <v/>
      </c>
      <c r="C1895" t="str">
        <f>IF(AND(trading_client_detail!$A1895&lt;&gt;"",ROUND(trading_client_detail!$G1895,0)&lt;&gt;0),IF(OR(LEFT(trading_client_detail!$F1895,3)="USD",RIGHT(trading_client_detail!$F1895,3)="USD"),"",IF(NOT(ISERROR(VLOOKUP(trading_client_detail!$E1895,'asset_&amp;_open_positions'!$E:$M, 6, FALSE))),VLOOKUP(trading_client_detail!$E1895,'asset_&amp;_open_positions'!$E:$M, 8, FALSE),IF(NOT(ISERROR(VLOOKUP($A1895,'asset_&amp;_open_positions'!$E:$M, 6, FALSE))),VLOOKUP($A1895,'asset_&amp;_open_positions'!$E:$M, 8, FALSE),1))),"")</f>
        <v/>
      </c>
      <c r="D1895" s="42" t="str">
        <f>IF(trading_client_detail!$A1895&lt;&gt;"",IF(OR(LEFT(trading_client_detail!$F1895,3)="USD",RIGHT(trading_client_detail!$F1895,3)="USD",LEFT(trading_client_detail!$F1895,3)="EUR",RIGHT(trading_client_detail!$F1895,3)="EUR"),"",trading_client_detail!$G1895),"")</f>
        <v/>
      </c>
    </row>
    <row r="1896" spans="1:4" x14ac:dyDescent="0.25">
      <c r="A1896" t="str">
        <f>IF(AND(trading_client_detail!$A1896&lt;&gt;"",ROUND(trading_client_detail!$G1896,0)&lt;&gt;0),IF(OR(LEFT(trading_client_detail!$F1896,3)="USD",RIGHT(trading_client_detail!$F1896,3)="USD",LEFT(trading_client_detail!$F1896,3)="EUR",RIGHT(trading_client_detail!$F1896,3)="EUR"),"",IF(NOT(ISERROR(VLOOKUP(trading_client_detail!$E1896,'asset_&amp;_open_positions'!$E:$M, 9, FALSE))),VLOOKUP(trading_client_detail!$E1896,'asset_&amp;_open_positions'!$E:$M, 9, FALSE),IF(NOT(ISERROR(VLOOKUP(trading_client_detail!$F1896,'asset_&amp;_open_positions'!$E:$M, 9, FALSE))),VLOOKUP(trading_client_detail!$F1896,'asset_&amp;_open_positions'!$E:$M, 9, FALSE),RIGHT(trading_client_detail!$F1896,LEN(trading_client_detail!$F1896)-1)))),"")</f>
        <v/>
      </c>
      <c r="B1896" t="str">
        <f>IF(AND(trading_client_detail!$A1896&lt;&gt;"",ROUND(trading_client_detail!$G1896,0)&lt;&gt;0),IF(OR(LEFT(trading_client_detail!$F1896,3)="USD",RIGHT(trading_client_detail!$F1896,3)="USD"),"",IF(NOT(ISERROR(VLOOKUP(trading_client_detail!$E1896,'asset_&amp;_open_positions'!$E:$M, 6, FALSE))),VLOOKUP(trading_client_detail!$E1896,'asset_&amp;_open_positions'!$E:$M, 6, FALSE),IF(NOT(ISERROR(VLOOKUP($A1896,'asset_&amp;_open_positions'!$E:$M, 6, FALSE))),VLOOKUP($A1896,'asset_&amp;_open_positions'!$E:$M, 6, FALSE),"ASSET"))),"")</f>
        <v/>
      </c>
      <c r="C1896" t="str">
        <f>IF(AND(trading_client_detail!$A1896&lt;&gt;"",ROUND(trading_client_detail!$G1896,0)&lt;&gt;0),IF(OR(LEFT(trading_client_detail!$F1896,3)="USD",RIGHT(trading_client_detail!$F1896,3)="USD"),"",IF(NOT(ISERROR(VLOOKUP(trading_client_detail!$E1896,'asset_&amp;_open_positions'!$E:$M, 6, FALSE))),VLOOKUP(trading_client_detail!$E1896,'asset_&amp;_open_positions'!$E:$M, 8, FALSE),IF(NOT(ISERROR(VLOOKUP($A1896,'asset_&amp;_open_positions'!$E:$M, 6, FALSE))),VLOOKUP($A1896,'asset_&amp;_open_positions'!$E:$M, 8, FALSE),1))),"")</f>
        <v/>
      </c>
      <c r="D1896" s="42" t="str">
        <f>IF(trading_client_detail!$A1896&lt;&gt;"",IF(OR(LEFT(trading_client_detail!$F1896,3)="USD",RIGHT(trading_client_detail!$F1896,3)="USD",LEFT(trading_client_detail!$F1896,3)="EUR",RIGHT(trading_client_detail!$F1896,3)="EUR"),"",trading_client_detail!$G1896),"")</f>
        <v/>
      </c>
    </row>
    <row r="1897" spans="1:4" x14ac:dyDescent="0.25">
      <c r="A1897" t="str">
        <f>IF(AND(trading_client_detail!$A1897&lt;&gt;"",ROUND(trading_client_detail!$G1897,0)&lt;&gt;0),IF(OR(LEFT(trading_client_detail!$F1897,3)="USD",RIGHT(trading_client_detail!$F1897,3)="USD",LEFT(trading_client_detail!$F1897,3)="EUR",RIGHT(trading_client_detail!$F1897,3)="EUR"),"",IF(NOT(ISERROR(VLOOKUP(trading_client_detail!$E1897,'asset_&amp;_open_positions'!$E:$M, 9, FALSE))),VLOOKUP(trading_client_detail!$E1897,'asset_&amp;_open_positions'!$E:$M, 9, FALSE),IF(NOT(ISERROR(VLOOKUP(trading_client_detail!$F1897,'asset_&amp;_open_positions'!$E:$M, 9, FALSE))),VLOOKUP(trading_client_detail!$F1897,'asset_&amp;_open_positions'!$E:$M, 9, FALSE),RIGHT(trading_client_detail!$F1897,LEN(trading_client_detail!$F1897)-1)))),"")</f>
        <v/>
      </c>
      <c r="B1897" t="str">
        <f>IF(AND(trading_client_detail!$A1897&lt;&gt;"",ROUND(trading_client_detail!$G1897,0)&lt;&gt;0),IF(OR(LEFT(trading_client_detail!$F1897,3)="USD",RIGHT(trading_client_detail!$F1897,3)="USD"),"",IF(NOT(ISERROR(VLOOKUP(trading_client_detail!$E1897,'asset_&amp;_open_positions'!$E:$M, 6, FALSE))),VLOOKUP(trading_client_detail!$E1897,'asset_&amp;_open_positions'!$E:$M, 6, FALSE),IF(NOT(ISERROR(VLOOKUP($A1897,'asset_&amp;_open_positions'!$E:$M, 6, FALSE))),VLOOKUP($A1897,'asset_&amp;_open_positions'!$E:$M, 6, FALSE),"ASSET"))),"")</f>
        <v/>
      </c>
      <c r="C1897" t="str">
        <f>IF(AND(trading_client_detail!$A1897&lt;&gt;"",ROUND(trading_client_detail!$G1897,0)&lt;&gt;0),IF(OR(LEFT(trading_client_detail!$F1897,3)="USD",RIGHT(trading_client_detail!$F1897,3)="USD"),"",IF(NOT(ISERROR(VLOOKUP(trading_client_detail!$E1897,'asset_&amp;_open_positions'!$E:$M, 6, FALSE))),VLOOKUP(trading_client_detail!$E1897,'asset_&amp;_open_positions'!$E:$M, 8, FALSE),IF(NOT(ISERROR(VLOOKUP($A1897,'asset_&amp;_open_positions'!$E:$M, 6, FALSE))),VLOOKUP($A1897,'asset_&amp;_open_positions'!$E:$M, 8, FALSE),1))),"")</f>
        <v/>
      </c>
      <c r="D1897" s="42" t="str">
        <f>IF(trading_client_detail!$A1897&lt;&gt;"",IF(OR(LEFT(trading_client_detail!$F1897,3)="USD",RIGHT(trading_client_detail!$F1897,3)="USD",LEFT(trading_client_detail!$F1897,3)="EUR",RIGHT(trading_client_detail!$F1897,3)="EUR"),"",trading_client_detail!$G1897),"")</f>
        <v/>
      </c>
    </row>
    <row r="1898" spans="1:4" x14ac:dyDescent="0.25">
      <c r="A1898" t="str">
        <f>IF(AND(trading_client_detail!$A1898&lt;&gt;"",ROUND(trading_client_detail!$G1898,0)&lt;&gt;0),IF(OR(LEFT(trading_client_detail!$F1898,3)="USD",RIGHT(trading_client_detail!$F1898,3)="USD",LEFT(trading_client_detail!$F1898,3)="EUR",RIGHT(trading_client_detail!$F1898,3)="EUR"),"",IF(NOT(ISERROR(VLOOKUP(trading_client_detail!$E1898,'asset_&amp;_open_positions'!$E:$M, 9, FALSE))),VLOOKUP(trading_client_detail!$E1898,'asset_&amp;_open_positions'!$E:$M, 9, FALSE),IF(NOT(ISERROR(VLOOKUP(trading_client_detail!$F1898,'asset_&amp;_open_positions'!$E:$M, 9, FALSE))),VLOOKUP(trading_client_detail!$F1898,'asset_&amp;_open_positions'!$E:$M, 9, FALSE),RIGHT(trading_client_detail!$F1898,LEN(trading_client_detail!$F1898)-1)))),"")</f>
        <v/>
      </c>
      <c r="B1898" t="str">
        <f>IF(AND(trading_client_detail!$A1898&lt;&gt;"",ROUND(trading_client_detail!$G1898,0)&lt;&gt;0),IF(OR(LEFT(trading_client_detail!$F1898,3)="USD",RIGHT(trading_client_detail!$F1898,3)="USD"),"",IF(NOT(ISERROR(VLOOKUP(trading_client_detail!$E1898,'asset_&amp;_open_positions'!$E:$M, 6, FALSE))),VLOOKUP(trading_client_detail!$E1898,'asset_&amp;_open_positions'!$E:$M, 6, FALSE),IF(NOT(ISERROR(VLOOKUP($A1898,'asset_&amp;_open_positions'!$E:$M, 6, FALSE))),VLOOKUP($A1898,'asset_&amp;_open_positions'!$E:$M, 6, FALSE),"ASSET"))),"")</f>
        <v/>
      </c>
      <c r="C1898" t="str">
        <f>IF(AND(trading_client_detail!$A1898&lt;&gt;"",ROUND(trading_client_detail!$G1898,0)&lt;&gt;0),IF(OR(LEFT(trading_client_detail!$F1898,3)="USD",RIGHT(trading_client_detail!$F1898,3)="USD"),"",IF(NOT(ISERROR(VLOOKUP(trading_client_detail!$E1898,'asset_&amp;_open_positions'!$E:$M, 6, FALSE))),VLOOKUP(trading_client_detail!$E1898,'asset_&amp;_open_positions'!$E:$M, 8, FALSE),IF(NOT(ISERROR(VLOOKUP($A1898,'asset_&amp;_open_positions'!$E:$M, 6, FALSE))),VLOOKUP($A1898,'asset_&amp;_open_positions'!$E:$M, 8, FALSE),1))),"")</f>
        <v/>
      </c>
      <c r="D1898" s="42" t="str">
        <f>IF(trading_client_detail!$A1898&lt;&gt;"",IF(OR(LEFT(trading_client_detail!$F1898,3)="USD",RIGHT(trading_client_detail!$F1898,3)="USD",LEFT(trading_client_detail!$F1898,3)="EUR",RIGHT(trading_client_detail!$F1898,3)="EUR"),"",trading_client_detail!$G1898),"")</f>
        <v/>
      </c>
    </row>
    <row r="1899" spans="1:4" x14ac:dyDescent="0.25">
      <c r="A1899" t="str">
        <f>IF(AND(trading_client_detail!$A1899&lt;&gt;"",ROUND(trading_client_detail!$G1899,0)&lt;&gt;0),IF(OR(LEFT(trading_client_detail!$F1899,3)="USD",RIGHT(trading_client_detail!$F1899,3)="USD",LEFT(trading_client_detail!$F1899,3)="EUR",RIGHT(trading_client_detail!$F1899,3)="EUR"),"",IF(NOT(ISERROR(VLOOKUP(trading_client_detail!$E1899,'asset_&amp;_open_positions'!$E:$M, 9, FALSE))),VLOOKUP(trading_client_detail!$E1899,'asset_&amp;_open_positions'!$E:$M, 9, FALSE),IF(NOT(ISERROR(VLOOKUP(trading_client_detail!$F1899,'asset_&amp;_open_positions'!$E:$M, 9, FALSE))),VLOOKUP(trading_client_detail!$F1899,'asset_&amp;_open_positions'!$E:$M, 9, FALSE),RIGHT(trading_client_detail!$F1899,LEN(trading_client_detail!$F1899)-1)))),"")</f>
        <v/>
      </c>
      <c r="B1899" t="str">
        <f>IF(AND(trading_client_detail!$A1899&lt;&gt;"",ROUND(trading_client_detail!$G1899,0)&lt;&gt;0),IF(OR(LEFT(trading_client_detail!$F1899,3)="USD",RIGHT(trading_client_detail!$F1899,3)="USD"),"",IF(NOT(ISERROR(VLOOKUP(trading_client_detail!$E1899,'asset_&amp;_open_positions'!$E:$M, 6, FALSE))),VLOOKUP(trading_client_detail!$E1899,'asset_&amp;_open_positions'!$E:$M, 6, FALSE),IF(NOT(ISERROR(VLOOKUP($A1899,'asset_&amp;_open_positions'!$E:$M, 6, FALSE))),VLOOKUP($A1899,'asset_&amp;_open_positions'!$E:$M, 6, FALSE),"ASSET"))),"")</f>
        <v/>
      </c>
      <c r="C1899" t="str">
        <f>IF(AND(trading_client_detail!$A1899&lt;&gt;"",ROUND(trading_client_detail!$G1899,0)&lt;&gt;0),IF(OR(LEFT(trading_client_detail!$F1899,3)="USD",RIGHT(trading_client_detail!$F1899,3)="USD"),"",IF(NOT(ISERROR(VLOOKUP(trading_client_detail!$E1899,'asset_&amp;_open_positions'!$E:$M, 6, FALSE))),VLOOKUP(trading_client_detail!$E1899,'asset_&amp;_open_positions'!$E:$M, 8, FALSE),IF(NOT(ISERROR(VLOOKUP($A1899,'asset_&amp;_open_positions'!$E:$M, 6, FALSE))),VLOOKUP($A1899,'asset_&amp;_open_positions'!$E:$M, 8, FALSE),1))),"")</f>
        <v/>
      </c>
      <c r="D1899" s="42" t="str">
        <f>IF(trading_client_detail!$A1899&lt;&gt;"",IF(OR(LEFT(trading_client_detail!$F1899,3)="USD",RIGHT(trading_client_detail!$F1899,3)="USD",LEFT(trading_client_detail!$F1899,3)="EUR",RIGHT(trading_client_detail!$F1899,3)="EUR"),"",trading_client_detail!$G1899),"")</f>
        <v/>
      </c>
    </row>
    <row r="1900" spans="1:4" x14ac:dyDescent="0.25">
      <c r="A1900" t="str">
        <f>IF(AND(trading_client_detail!$A1900&lt;&gt;"",ROUND(trading_client_detail!$G1900,0)&lt;&gt;0),IF(OR(LEFT(trading_client_detail!$F1900,3)="USD",RIGHT(trading_client_detail!$F1900,3)="USD",LEFT(trading_client_detail!$F1900,3)="EUR",RIGHT(trading_client_detail!$F1900,3)="EUR"),"",IF(NOT(ISERROR(VLOOKUP(trading_client_detail!$E1900,'asset_&amp;_open_positions'!$E:$M, 9, FALSE))),VLOOKUP(trading_client_detail!$E1900,'asset_&amp;_open_positions'!$E:$M, 9, FALSE),IF(NOT(ISERROR(VLOOKUP(trading_client_detail!$F1900,'asset_&amp;_open_positions'!$E:$M, 9, FALSE))),VLOOKUP(trading_client_detail!$F1900,'asset_&amp;_open_positions'!$E:$M, 9, FALSE),RIGHT(trading_client_detail!$F1900,LEN(trading_client_detail!$F1900)-1)))),"")</f>
        <v/>
      </c>
      <c r="B1900" t="str">
        <f>IF(AND(trading_client_detail!$A1900&lt;&gt;"",ROUND(trading_client_detail!$G1900,0)&lt;&gt;0),IF(OR(LEFT(trading_client_detail!$F1900,3)="USD",RIGHT(trading_client_detail!$F1900,3)="USD"),"",IF(NOT(ISERROR(VLOOKUP(trading_client_detail!$E1900,'asset_&amp;_open_positions'!$E:$M, 6, FALSE))),VLOOKUP(trading_client_detail!$E1900,'asset_&amp;_open_positions'!$E:$M, 6, FALSE),IF(NOT(ISERROR(VLOOKUP($A1900,'asset_&amp;_open_positions'!$E:$M, 6, FALSE))),VLOOKUP($A1900,'asset_&amp;_open_positions'!$E:$M, 6, FALSE),"ASSET"))),"")</f>
        <v/>
      </c>
      <c r="C1900" t="str">
        <f>IF(AND(trading_client_detail!$A1900&lt;&gt;"",ROUND(trading_client_detail!$G1900,0)&lt;&gt;0),IF(OR(LEFT(trading_client_detail!$F1900,3)="USD",RIGHT(trading_client_detail!$F1900,3)="USD"),"",IF(NOT(ISERROR(VLOOKUP(trading_client_detail!$E1900,'asset_&amp;_open_positions'!$E:$M, 6, FALSE))),VLOOKUP(trading_client_detail!$E1900,'asset_&amp;_open_positions'!$E:$M, 8, FALSE),IF(NOT(ISERROR(VLOOKUP($A1900,'asset_&amp;_open_positions'!$E:$M, 6, FALSE))),VLOOKUP($A1900,'asset_&amp;_open_positions'!$E:$M, 8, FALSE),1))),"")</f>
        <v/>
      </c>
      <c r="D1900" s="42" t="str">
        <f>IF(trading_client_detail!$A1900&lt;&gt;"",IF(OR(LEFT(trading_client_detail!$F1900,3)="USD",RIGHT(trading_client_detail!$F1900,3)="USD",LEFT(trading_client_detail!$F1900,3)="EUR",RIGHT(trading_client_detail!$F1900,3)="EUR"),"",trading_client_detail!$G1900),"")</f>
        <v/>
      </c>
    </row>
    <row r="1901" spans="1:4" x14ac:dyDescent="0.25">
      <c r="A1901" t="str">
        <f>IF(AND(trading_client_detail!$A1901&lt;&gt;"",ROUND(trading_client_detail!$G1901,0)&lt;&gt;0),IF(OR(LEFT(trading_client_detail!$F1901,3)="USD",RIGHT(trading_client_detail!$F1901,3)="USD",LEFT(trading_client_detail!$F1901,3)="EUR",RIGHT(trading_client_detail!$F1901,3)="EUR"),"",IF(NOT(ISERROR(VLOOKUP(trading_client_detail!$E1901,'asset_&amp;_open_positions'!$E:$M, 9, FALSE))),VLOOKUP(trading_client_detail!$E1901,'asset_&amp;_open_positions'!$E:$M, 9, FALSE),IF(NOT(ISERROR(VLOOKUP(trading_client_detail!$F1901,'asset_&amp;_open_positions'!$E:$M, 9, FALSE))),VLOOKUP(trading_client_detail!$F1901,'asset_&amp;_open_positions'!$E:$M, 9, FALSE),RIGHT(trading_client_detail!$F1901,LEN(trading_client_detail!$F1901)-1)))),"")</f>
        <v/>
      </c>
      <c r="B1901" t="str">
        <f>IF(AND(trading_client_detail!$A1901&lt;&gt;"",ROUND(trading_client_detail!$G1901,0)&lt;&gt;0),IF(OR(LEFT(trading_client_detail!$F1901,3)="USD",RIGHT(trading_client_detail!$F1901,3)="USD"),"",IF(NOT(ISERROR(VLOOKUP(trading_client_detail!$E1901,'asset_&amp;_open_positions'!$E:$M, 6, FALSE))),VLOOKUP(trading_client_detail!$E1901,'asset_&amp;_open_positions'!$E:$M, 6, FALSE),IF(NOT(ISERROR(VLOOKUP($A1901,'asset_&amp;_open_positions'!$E:$M, 6, FALSE))),VLOOKUP($A1901,'asset_&amp;_open_positions'!$E:$M, 6, FALSE),"ASSET"))),"")</f>
        <v/>
      </c>
      <c r="C1901" t="str">
        <f>IF(AND(trading_client_detail!$A1901&lt;&gt;"",ROUND(trading_client_detail!$G1901,0)&lt;&gt;0),IF(OR(LEFT(trading_client_detail!$F1901,3)="USD",RIGHT(trading_client_detail!$F1901,3)="USD"),"",IF(NOT(ISERROR(VLOOKUP(trading_client_detail!$E1901,'asset_&amp;_open_positions'!$E:$M, 6, FALSE))),VLOOKUP(trading_client_detail!$E1901,'asset_&amp;_open_positions'!$E:$M, 8, FALSE),IF(NOT(ISERROR(VLOOKUP($A1901,'asset_&amp;_open_positions'!$E:$M, 6, FALSE))),VLOOKUP($A1901,'asset_&amp;_open_positions'!$E:$M, 8, FALSE),1))),"")</f>
        <v/>
      </c>
      <c r="D1901" s="42" t="str">
        <f>IF(trading_client_detail!$A1901&lt;&gt;"",IF(OR(LEFT(trading_client_detail!$F1901,3)="USD",RIGHT(trading_client_detail!$F1901,3)="USD",LEFT(trading_client_detail!$F1901,3)="EUR",RIGHT(trading_client_detail!$F1901,3)="EUR"),"",trading_client_detail!$G1901),"")</f>
        <v/>
      </c>
    </row>
    <row r="1902" spans="1:4" x14ac:dyDescent="0.25">
      <c r="A1902" t="str">
        <f>IF(AND(trading_client_detail!$A1902&lt;&gt;"",ROUND(trading_client_detail!$G1902,0)&lt;&gt;0),IF(OR(LEFT(trading_client_detail!$F1902,3)="USD",RIGHT(trading_client_detail!$F1902,3)="USD",LEFT(trading_client_detail!$F1902,3)="EUR",RIGHT(trading_client_detail!$F1902,3)="EUR"),"",IF(NOT(ISERROR(VLOOKUP(trading_client_detail!$E1902,'asset_&amp;_open_positions'!$E:$M, 9, FALSE))),VLOOKUP(trading_client_detail!$E1902,'asset_&amp;_open_positions'!$E:$M, 9, FALSE),IF(NOT(ISERROR(VLOOKUP(trading_client_detail!$F1902,'asset_&amp;_open_positions'!$E:$M, 9, FALSE))),VLOOKUP(trading_client_detail!$F1902,'asset_&amp;_open_positions'!$E:$M, 9, FALSE),RIGHT(trading_client_detail!$F1902,LEN(trading_client_detail!$F1902)-1)))),"")</f>
        <v/>
      </c>
      <c r="B1902" t="str">
        <f>IF(AND(trading_client_detail!$A1902&lt;&gt;"",ROUND(trading_client_detail!$G1902,0)&lt;&gt;0),IF(OR(LEFT(trading_client_detail!$F1902,3)="USD",RIGHT(trading_client_detail!$F1902,3)="USD"),"",IF(NOT(ISERROR(VLOOKUP(trading_client_detail!$E1902,'asset_&amp;_open_positions'!$E:$M, 6, FALSE))),VLOOKUP(trading_client_detail!$E1902,'asset_&amp;_open_positions'!$E:$M, 6, FALSE),IF(NOT(ISERROR(VLOOKUP($A1902,'asset_&amp;_open_positions'!$E:$M, 6, FALSE))),VLOOKUP($A1902,'asset_&amp;_open_positions'!$E:$M, 6, FALSE),"ASSET"))),"")</f>
        <v/>
      </c>
      <c r="C1902" t="str">
        <f>IF(AND(trading_client_detail!$A1902&lt;&gt;"",ROUND(trading_client_detail!$G1902,0)&lt;&gt;0),IF(OR(LEFT(trading_client_detail!$F1902,3)="USD",RIGHT(trading_client_detail!$F1902,3)="USD"),"",IF(NOT(ISERROR(VLOOKUP(trading_client_detail!$E1902,'asset_&amp;_open_positions'!$E:$M, 6, FALSE))),VLOOKUP(trading_client_detail!$E1902,'asset_&amp;_open_positions'!$E:$M, 8, FALSE),IF(NOT(ISERROR(VLOOKUP($A1902,'asset_&amp;_open_positions'!$E:$M, 6, FALSE))),VLOOKUP($A1902,'asset_&amp;_open_positions'!$E:$M, 8, FALSE),1))),"")</f>
        <v/>
      </c>
      <c r="D1902" s="42" t="str">
        <f>IF(trading_client_detail!$A1902&lt;&gt;"",IF(OR(LEFT(trading_client_detail!$F1902,3)="USD",RIGHT(trading_client_detail!$F1902,3)="USD",LEFT(trading_client_detail!$F1902,3)="EUR",RIGHT(trading_client_detail!$F1902,3)="EUR"),"",trading_client_detail!$G1902),"")</f>
        <v/>
      </c>
    </row>
    <row r="1903" spans="1:4" x14ac:dyDescent="0.25">
      <c r="A1903" t="str">
        <f>IF(AND(trading_client_detail!$A1903&lt;&gt;"",ROUND(trading_client_detail!$G1903,0)&lt;&gt;0),IF(OR(LEFT(trading_client_detail!$F1903,3)="USD",RIGHT(trading_client_detail!$F1903,3)="USD",LEFT(trading_client_detail!$F1903,3)="EUR",RIGHT(trading_client_detail!$F1903,3)="EUR"),"",IF(NOT(ISERROR(VLOOKUP(trading_client_detail!$E1903,'asset_&amp;_open_positions'!$E:$M, 9, FALSE))),VLOOKUP(trading_client_detail!$E1903,'asset_&amp;_open_positions'!$E:$M, 9, FALSE),IF(NOT(ISERROR(VLOOKUP(trading_client_detail!$F1903,'asset_&amp;_open_positions'!$E:$M, 9, FALSE))),VLOOKUP(trading_client_detail!$F1903,'asset_&amp;_open_positions'!$E:$M, 9, FALSE),RIGHT(trading_client_detail!$F1903,LEN(trading_client_detail!$F1903)-1)))),"")</f>
        <v/>
      </c>
      <c r="B1903" t="str">
        <f>IF(AND(trading_client_detail!$A1903&lt;&gt;"",ROUND(trading_client_detail!$G1903,0)&lt;&gt;0),IF(OR(LEFT(trading_client_detail!$F1903,3)="USD",RIGHT(trading_client_detail!$F1903,3)="USD"),"",IF(NOT(ISERROR(VLOOKUP(trading_client_detail!$E1903,'asset_&amp;_open_positions'!$E:$M, 6, FALSE))),VLOOKUP(trading_client_detail!$E1903,'asset_&amp;_open_positions'!$E:$M, 6, FALSE),IF(NOT(ISERROR(VLOOKUP($A1903,'asset_&amp;_open_positions'!$E:$M, 6, FALSE))),VLOOKUP($A1903,'asset_&amp;_open_positions'!$E:$M, 6, FALSE),"ASSET"))),"")</f>
        <v/>
      </c>
      <c r="C1903" t="str">
        <f>IF(AND(trading_client_detail!$A1903&lt;&gt;"",ROUND(trading_client_detail!$G1903,0)&lt;&gt;0),IF(OR(LEFT(trading_client_detail!$F1903,3)="USD",RIGHT(trading_client_detail!$F1903,3)="USD"),"",IF(NOT(ISERROR(VLOOKUP(trading_client_detail!$E1903,'asset_&amp;_open_positions'!$E:$M, 6, FALSE))),VLOOKUP(trading_client_detail!$E1903,'asset_&amp;_open_positions'!$E:$M, 8, FALSE),IF(NOT(ISERROR(VLOOKUP($A1903,'asset_&amp;_open_positions'!$E:$M, 6, FALSE))),VLOOKUP($A1903,'asset_&amp;_open_positions'!$E:$M, 8, FALSE),1))),"")</f>
        <v/>
      </c>
      <c r="D1903" s="42" t="str">
        <f>IF(trading_client_detail!$A1903&lt;&gt;"",IF(OR(LEFT(trading_client_detail!$F1903,3)="USD",RIGHT(trading_client_detail!$F1903,3)="USD",LEFT(trading_client_detail!$F1903,3)="EUR",RIGHT(trading_client_detail!$F1903,3)="EUR"),"",trading_client_detail!$G1903),"")</f>
        <v/>
      </c>
    </row>
    <row r="1904" spans="1:4" x14ac:dyDescent="0.25">
      <c r="A1904" t="str">
        <f>IF(AND(trading_client_detail!$A1904&lt;&gt;"",ROUND(trading_client_detail!$G1904,0)&lt;&gt;0),IF(OR(LEFT(trading_client_detail!$F1904,3)="USD",RIGHT(trading_client_detail!$F1904,3)="USD",LEFT(trading_client_detail!$F1904,3)="EUR",RIGHT(trading_client_detail!$F1904,3)="EUR"),"",IF(NOT(ISERROR(VLOOKUP(trading_client_detail!$E1904,'asset_&amp;_open_positions'!$E:$M, 9, FALSE))),VLOOKUP(trading_client_detail!$E1904,'asset_&amp;_open_positions'!$E:$M, 9, FALSE),IF(NOT(ISERROR(VLOOKUP(trading_client_detail!$F1904,'asset_&amp;_open_positions'!$E:$M, 9, FALSE))),VLOOKUP(trading_client_detail!$F1904,'asset_&amp;_open_positions'!$E:$M, 9, FALSE),RIGHT(trading_client_detail!$F1904,LEN(trading_client_detail!$F1904)-1)))),"")</f>
        <v/>
      </c>
      <c r="B1904" t="str">
        <f>IF(AND(trading_client_detail!$A1904&lt;&gt;"",ROUND(trading_client_detail!$G1904,0)&lt;&gt;0),IF(OR(LEFT(trading_client_detail!$F1904,3)="USD",RIGHT(trading_client_detail!$F1904,3)="USD"),"",IF(NOT(ISERROR(VLOOKUP(trading_client_detail!$E1904,'asset_&amp;_open_positions'!$E:$M, 6, FALSE))),VLOOKUP(trading_client_detail!$E1904,'asset_&amp;_open_positions'!$E:$M, 6, FALSE),IF(NOT(ISERROR(VLOOKUP($A1904,'asset_&amp;_open_positions'!$E:$M, 6, FALSE))),VLOOKUP($A1904,'asset_&amp;_open_positions'!$E:$M, 6, FALSE),"ASSET"))),"")</f>
        <v/>
      </c>
      <c r="C1904" t="str">
        <f>IF(AND(trading_client_detail!$A1904&lt;&gt;"",ROUND(trading_client_detail!$G1904,0)&lt;&gt;0),IF(OR(LEFT(trading_client_detail!$F1904,3)="USD",RIGHT(trading_client_detail!$F1904,3)="USD"),"",IF(NOT(ISERROR(VLOOKUP(trading_client_detail!$E1904,'asset_&amp;_open_positions'!$E:$M, 6, FALSE))),VLOOKUP(trading_client_detail!$E1904,'asset_&amp;_open_positions'!$E:$M, 8, FALSE),IF(NOT(ISERROR(VLOOKUP($A1904,'asset_&amp;_open_positions'!$E:$M, 6, FALSE))),VLOOKUP($A1904,'asset_&amp;_open_positions'!$E:$M, 8, FALSE),1))),"")</f>
        <v/>
      </c>
      <c r="D1904" s="42" t="str">
        <f>IF(trading_client_detail!$A1904&lt;&gt;"",IF(OR(LEFT(trading_client_detail!$F1904,3)="USD",RIGHT(trading_client_detail!$F1904,3)="USD",LEFT(trading_client_detail!$F1904,3)="EUR",RIGHT(trading_client_detail!$F1904,3)="EUR"),"",trading_client_detail!$G1904),"")</f>
        <v/>
      </c>
    </row>
    <row r="1905" spans="1:4" x14ac:dyDescent="0.25">
      <c r="A1905" t="str">
        <f>IF(AND(trading_client_detail!$A1905&lt;&gt;"",ROUND(trading_client_detail!$G1905,0)&lt;&gt;0),IF(OR(LEFT(trading_client_detail!$F1905,3)="USD",RIGHT(trading_client_detail!$F1905,3)="USD",LEFT(trading_client_detail!$F1905,3)="EUR",RIGHT(trading_client_detail!$F1905,3)="EUR"),"",IF(NOT(ISERROR(VLOOKUP(trading_client_detail!$E1905,'asset_&amp;_open_positions'!$E:$M, 9, FALSE))),VLOOKUP(trading_client_detail!$E1905,'asset_&amp;_open_positions'!$E:$M, 9, FALSE),IF(NOT(ISERROR(VLOOKUP(trading_client_detail!$F1905,'asset_&amp;_open_positions'!$E:$M, 9, FALSE))),VLOOKUP(trading_client_detail!$F1905,'asset_&amp;_open_positions'!$E:$M, 9, FALSE),RIGHT(trading_client_detail!$F1905,LEN(trading_client_detail!$F1905)-1)))),"")</f>
        <v/>
      </c>
      <c r="B1905" t="str">
        <f>IF(AND(trading_client_detail!$A1905&lt;&gt;"",ROUND(trading_client_detail!$G1905,0)&lt;&gt;0),IF(OR(LEFT(trading_client_detail!$F1905,3)="USD",RIGHT(trading_client_detail!$F1905,3)="USD"),"",IF(NOT(ISERROR(VLOOKUP(trading_client_detail!$E1905,'asset_&amp;_open_positions'!$E:$M, 6, FALSE))),VLOOKUP(trading_client_detail!$E1905,'asset_&amp;_open_positions'!$E:$M, 6, FALSE),IF(NOT(ISERROR(VLOOKUP($A1905,'asset_&amp;_open_positions'!$E:$M, 6, FALSE))),VLOOKUP($A1905,'asset_&amp;_open_positions'!$E:$M, 6, FALSE),"ASSET"))),"")</f>
        <v/>
      </c>
      <c r="C1905" t="str">
        <f>IF(AND(trading_client_detail!$A1905&lt;&gt;"",ROUND(trading_client_detail!$G1905,0)&lt;&gt;0),IF(OR(LEFT(trading_client_detail!$F1905,3)="USD",RIGHT(trading_client_detail!$F1905,3)="USD"),"",IF(NOT(ISERROR(VLOOKUP(trading_client_detail!$E1905,'asset_&amp;_open_positions'!$E:$M, 6, FALSE))),VLOOKUP(trading_client_detail!$E1905,'asset_&amp;_open_positions'!$E:$M, 8, FALSE),IF(NOT(ISERROR(VLOOKUP($A1905,'asset_&amp;_open_positions'!$E:$M, 6, FALSE))),VLOOKUP($A1905,'asset_&amp;_open_positions'!$E:$M, 8, FALSE),1))),"")</f>
        <v/>
      </c>
      <c r="D1905" s="42" t="str">
        <f>IF(trading_client_detail!$A1905&lt;&gt;"",IF(OR(LEFT(trading_client_detail!$F1905,3)="USD",RIGHT(trading_client_detail!$F1905,3)="USD",LEFT(trading_client_detail!$F1905,3)="EUR",RIGHT(trading_client_detail!$F1905,3)="EUR"),"",trading_client_detail!$G1905),"")</f>
        <v/>
      </c>
    </row>
    <row r="1906" spans="1:4" x14ac:dyDescent="0.25">
      <c r="A1906" t="str">
        <f>IF(AND(trading_client_detail!$A1906&lt;&gt;"",ROUND(trading_client_detail!$G1906,0)&lt;&gt;0),IF(OR(LEFT(trading_client_detail!$F1906,3)="USD",RIGHT(trading_client_detail!$F1906,3)="USD",LEFT(trading_client_detail!$F1906,3)="EUR",RIGHT(trading_client_detail!$F1906,3)="EUR"),"",IF(NOT(ISERROR(VLOOKUP(trading_client_detail!$E1906,'asset_&amp;_open_positions'!$E:$M, 9, FALSE))),VLOOKUP(trading_client_detail!$E1906,'asset_&amp;_open_positions'!$E:$M, 9, FALSE),IF(NOT(ISERROR(VLOOKUP(trading_client_detail!$F1906,'asset_&amp;_open_positions'!$E:$M, 9, FALSE))),VLOOKUP(trading_client_detail!$F1906,'asset_&amp;_open_positions'!$E:$M, 9, FALSE),RIGHT(trading_client_detail!$F1906,LEN(trading_client_detail!$F1906)-1)))),"")</f>
        <v/>
      </c>
      <c r="B1906" t="str">
        <f>IF(AND(trading_client_detail!$A1906&lt;&gt;"",ROUND(trading_client_detail!$G1906,0)&lt;&gt;0),IF(OR(LEFT(trading_client_detail!$F1906,3)="USD",RIGHT(trading_client_detail!$F1906,3)="USD"),"",IF(NOT(ISERROR(VLOOKUP(trading_client_detail!$E1906,'asset_&amp;_open_positions'!$E:$M, 6, FALSE))),VLOOKUP(trading_client_detail!$E1906,'asset_&amp;_open_positions'!$E:$M, 6, FALSE),IF(NOT(ISERROR(VLOOKUP($A1906,'asset_&amp;_open_positions'!$E:$M, 6, FALSE))),VLOOKUP($A1906,'asset_&amp;_open_positions'!$E:$M, 6, FALSE),"ASSET"))),"")</f>
        <v/>
      </c>
      <c r="C1906" t="str">
        <f>IF(AND(trading_client_detail!$A1906&lt;&gt;"",ROUND(trading_client_detail!$G1906,0)&lt;&gt;0),IF(OR(LEFT(trading_client_detail!$F1906,3)="USD",RIGHT(trading_client_detail!$F1906,3)="USD"),"",IF(NOT(ISERROR(VLOOKUP(trading_client_detail!$E1906,'asset_&amp;_open_positions'!$E:$M, 6, FALSE))),VLOOKUP(trading_client_detail!$E1906,'asset_&amp;_open_positions'!$E:$M, 8, FALSE),IF(NOT(ISERROR(VLOOKUP($A1906,'asset_&amp;_open_positions'!$E:$M, 6, FALSE))),VLOOKUP($A1906,'asset_&amp;_open_positions'!$E:$M, 8, FALSE),1))),"")</f>
        <v/>
      </c>
      <c r="D1906" s="42" t="str">
        <f>IF(trading_client_detail!$A1906&lt;&gt;"",IF(OR(LEFT(trading_client_detail!$F1906,3)="USD",RIGHT(trading_client_detail!$F1906,3)="USD",LEFT(trading_client_detail!$F1906,3)="EUR",RIGHT(trading_client_detail!$F1906,3)="EUR"),"",trading_client_detail!$G1906),"")</f>
        <v/>
      </c>
    </row>
    <row r="1907" spans="1:4" x14ac:dyDescent="0.25">
      <c r="A1907" t="str">
        <f>IF(AND(trading_client_detail!$A1907&lt;&gt;"",ROUND(trading_client_detail!$G1907,0)&lt;&gt;0),IF(OR(LEFT(trading_client_detail!$F1907,3)="USD",RIGHT(trading_client_detail!$F1907,3)="USD",LEFT(trading_client_detail!$F1907,3)="EUR",RIGHT(trading_client_detail!$F1907,3)="EUR"),"",IF(NOT(ISERROR(VLOOKUP(trading_client_detail!$E1907,'asset_&amp;_open_positions'!$E:$M, 9, FALSE))),VLOOKUP(trading_client_detail!$E1907,'asset_&amp;_open_positions'!$E:$M, 9, FALSE),IF(NOT(ISERROR(VLOOKUP(trading_client_detail!$F1907,'asset_&amp;_open_positions'!$E:$M, 9, FALSE))),VLOOKUP(trading_client_detail!$F1907,'asset_&amp;_open_positions'!$E:$M, 9, FALSE),RIGHT(trading_client_detail!$F1907,LEN(trading_client_detail!$F1907)-1)))),"")</f>
        <v/>
      </c>
      <c r="B1907" t="str">
        <f>IF(AND(trading_client_detail!$A1907&lt;&gt;"",ROUND(trading_client_detail!$G1907,0)&lt;&gt;0),IF(OR(LEFT(trading_client_detail!$F1907,3)="USD",RIGHT(trading_client_detail!$F1907,3)="USD"),"",IF(NOT(ISERROR(VLOOKUP(trading_client_detail!$E1907,'asset_&amp;_open_positions'!$E:$M, 6, FALSE))),VLOOKUP(trading_client_detail!$E1907,'asset_&amp;_open_positions'!$E:$M, 6, FALSE),IF(NOT(ISERROR(VLOOKUP($A1907,'asset_&amp;_open_positions'!$E:$M, 6, FALSE))),VLOOKUP($A1907,'asset_&amp;_open_positions'!$E:$M, 6, FALSE),"ASSET"))),"")</f>
        <v/>
      </c>
      <c r="C1907" t="str">
        <f>IF(AND(trading_client_detail!$A1907&lt;&gt;"",ROUND(trading_client_detail!$G1907,0)&lt;&gt;0),IF(OR(LEFT(trading_client_detail!$F1907,3)="USD",RIGHT(trading_client_detail!$F1907,3)="USD"),"",IF(NOT(ISERROR(VLOOKUP(trading_client_detail!$E1907,'asset_&amp;_open_positions'!$E:$M, 6, FALSE))),VLOOKUP(trading_client_detail!$E1907,'asset_&amp;_open_positions'!$E:$M, 8, FALSE),IF(NOT(ISERROR(VLOOKUP($A1907,'asset_&amp;_open_positions'!$E:$M, 6, FALSE))),VLOOKUP($A1907,'asset_&amp;_open_positions'!$E:$M, 8, FALSE),1))),"")</f>
        <v/>
      </c>
      <c r="D1907" s="42" t="str">
        <f>IF(trading_client_detail!$A1907&lt;&gt;"",IF(OR(LEFT(trading_client_detail!$F1907,3)="USD",RIGHT(trading_client_detail!$F1907,3)="USD",LEFT(trading_client_detail!$F1907,3)="EUR",RIGHT(trading_client_detail!$F1907,3)="EUR"),"",trading_client_detail!$G1907),"")</f>
        <v/>
      </c>
    </row>
    <row r="1908" spans="1:4" x14ac:dyDescent="0.25">
      <c r="A1908" t="str">
        <f>IF(AND(trading_client_detail!$A1908&lt;&gt;"",ROUND(trading_client_detail!$G1908,0)&lt;&gt;0),IF(OR(LEFT(trading_client_detail!$F1908,3)="USD",RIGHT(trading_client_detail!$F1908,3)="USD",LEFT(trading_client_detail!$F1908,3)="EUR",RIGHT(trading_client_detail!$F1908,3)="EUR"),"",IF(NOT(ISERROR(VLOOKUP(trading_client_detail!$E1908,'asset_&amp;_open_positions'!$E:$M, 9, FALSE))),VLOOKUP(trading_client_detail!$E1908,'asset_&amp;_open_positions'!$E:$M, 9, FALSE),IF(NOT(ISERROR(VLOOKUP(trading_client_detail!$F1908,'asset_&amp;_open_positions'!$E:$M, 9, FALSE))),VLOOKUP(trading_client_detail!$F1908,'asset_&amp;_open_positions'!$E:$M, 9, FALSE),RIGHT(trading_client_detail!$F1908,LEN(trading_client_detail!$F1908)-1)))),"")</f>
        <v/>
      </c>
      <c r="B1908" t="str">
        <f>IF(AND(trading_client_detail!$A1908&lt;&gt;"",ROUND(trading_client_detail!$G1908,0)&lt;&gt;0),IF(OR(LEFT(trading_client_detail!$F1908,3)="USD",RIGHT(trading_client_detail!$F1908,3)="USD"),"",IF(NOT(ISERROR(VLOOKUP(trading_client_detail!$E1908,'asset_&amp;_open_positions'!$E:$M, 6, FALSE))),VLOOKUP(trading_client_detail!$E1908,'asset_&amp;_open_positions'!$E:$M, 6, FALSE),IF(NOT(ISERROR(VLOOKUP($A1908,'asset_&amp;_open_positions'!$E:$M, 6, FALSE))),VLOOKUP($A1908,'asset_&amp;_open_positions'!$E:$M, 6, FALSE),"ASSET"))),"")</f>
        <v/>
      </c>
      <c r="C1908" t="str">
        <f>IF(AND(trading_client_detail!$A1908&lt;&gt;"",ROUND(trading_client_detail!$G1908,0)&lt;&gt;0),IF(OR(LEFT(trading_client_detail!$F1908,3)="USD",RIGHT(trading_client_detail!$F1908,3)="USD"),"",IF(NOT(ISERROR(VLOOKUP(trading_client_detail!$E1908,'asset_&amp;_open_positions'!$E:$M, 6, FALSE))),VLOOKUP(trading_client_detail!$E1908,'asset_&amp;_open_positions'!$E:$M, 8, FALSE),IF(NOT(ISERROR(VLOOKUP($A1908,'asset_&amp;_open_positions'!$E:$M, 6, FALSE))),VLOOKUP($A1908,'asset_&amp;_open_positions'!$E:$M, 8, FALSE),1))),"")</f>
        <v/>
      </c>
      <c r="D1908" s="42" t="str">
        <f>IF(trading_client_detail!$A1908&lt;&gt;"",IF(OR(LEFT(trading_client_detail!$F1908,3)="USD",RIGHT(trading_client_detail!$F1908,3)="USD",LEFT(trading_client_detail!$F1908,3)="EUR",RIGHT(trading_client_detail!$F1908,3)="EUR"),"",trading_client_detail!$G1908),"")</f>
        <v/>
      </c>
    </row>
    <row r="1909" spans="1:4" x14ac:dyDescent="0.25">
      <c r="A1909" t="str">
        <f>IF(AND(trading_client_detail!$A1909&lt;&gt;"",ROUND(trading_client_detail!$G1909,0)&lt;&gt;0),IF(OR(LEFT(trading_client_detail!$F1909,3)="USD",RIGHT(trading_client_detail!$F1909,3)="USD",LEFT(trading_client_detail!$F1909,3)="EUR",RIGHT(trading_client_detail!$F1909,3)="EUR"),"",IF(NOT(ISERROR(VLOOKUP(trading_client_detail!$E1909,'asset_&amp;_open_positions'!$E:$M, 9, FALSE))),VLOOKUP(trading_client_detail!$E1909,'asset_&amp;_open_positions'!$E:$M, 9, FALSE),IF(NOT(ISERROR(VLOOKUP(trading_client_detail!$F1909,'asset_&amp;_open_positions'!$E:$M, 9, FALSE))),VLOOKUP(trading_client_detail!$F1909,'asset_&amp;_open_positions'!$E:$M, 9, FALSE),RIGHT(trading_client_detail!$F1909,LEN(trading_client_detail!$F1909)-1)))),"")</f>
        <v/>
      </c>
      <c r="B1909" t="str">
        <f>IF(AND(trading_client_detail!$A1909&lt;&gt;"",ROUND(trading_client_detail!$G1909,0)&lt;&gt;0),IF(OR(LEFT(trading_client_detail!$F1909,3)="USD",RIGHT(trading_client_detail!$F1909,3)="USD"),"",IF(NOT(ISERROR(VLOOKUP(trading_client_detail!$E1909,'asset_&amp;_open_positions'!$E:$M, 6, FALSE))),VLOOKUP(trading_client_detail!$E1909,'asset_&amp;_open_positions'!$E:$M, 6, FALSE),IF(NOT(ISERROR(VLOOKUP($A1909,'asset_&amp;_open_positions'!$E:$M, 6, FALSE))),VLOOKUP($A1909,'asset_&amp;_open_positions'!$E:$M, 6, FALSE),"ASSET"))),"")</f>
        <v/>
      </c>
      <c r="C1909" t="str">
        <f>IF(AND(trading_client_detail!$A1909&lt;&gt;"",ROUND(trading_client_detail!$G1909,0)&lt;&gt;0),IF(OR(LEFT(trading_client_detail!$F1909,3)="USD",RIGHT(trading_client_detail!$F1909,3)="USD"),"",IF(NOT(ISERROR(VLOOKUP(trading_client_detail!$E1909,'asset_&amp;_open_positions'!$E:$M, 6, FALSE))),VLOOKUP(trading_client_detail!$E1909,'asset_&amp;_open_positions'!$E:$M, 8, FALSE),IF(NOT(ISERROR(VLOOKUP($A1909,'asset_&amp;_open_positions'!$E:$M, 6, FALSE))),VLOOKUP($A1909,'asset_&amp;_open_positions'!$E:$M, 8, FALSE),1))),"")</f>
        <v/>
      </c>
      <c r="D1909" s="42" t="str">
        <f>IF(trading_client_detail!$A1909&lt;&gt;"",IF(OR(LEFT(trading_client_detail!$F1909,3)="USD",RIGHT(trading_client_detail!$F1909,3)="USD",LEFT(trading_client_detail!$F1909,3)="EUR",RIGHT(trading_client_detail!$F1909,3)="EUR"),"",trading_client_detail!$G1909),"")</f>
        <v/>
      </c>
    </row>
    <row r="1910" spans="1:4" x14ac:dyDescent="0.25">
      <c r="A1910" t="str">
        <f>IF(AND(trading_client_detail!$A1910&lt;&gt;"",ROUND(trading_client_detail!$G1910,0)&lt;&gt;0),IF(OR(LEFT(trading_client_detail!$F1910,3)="USD",RIGHT(trading_client_detail!$F1910,3)="USD",LEFT(trading_client_detail!$F1910,3)="EUR",RIGHT(trading_client_detail!$F1910,3)="EUR"),"",IF(NOT(ISERROR(VLOOKUP(trading_client_detail!$E1910,'asset_&amp;_open_positions'!$E:$M, 9, FALSE))),VLOOKUP(trading_client_detail!$E1910,'asset_&amp;_open_positions'!$E:$M, 9, FALSE),IF(NOT(ISERROR(VLOOKUP(trading_client_detail!$F1910,'asset_&amp;_open_positions'!$E:$M, 9, FALSE))),VLOOKUP(trading_client_detail!$F1910,'asset_&amp;_open_positions'!$E:$M, 9, FALSE),RIGHT(trading_client_detail!$F1910,LEN(trading_client_detail!$F1910)-1)))),"")</f>
        <v/>
      </c>
      <c r="B1910" t="str">
        <f>IF(AND(trading_client_detail!$A1910&lt;&gt;"",ROUND(trading_client_detail!$G1910,0)&lt;&gt;0),IF(OR(LEFT(trading_client_detail!$F1910,3)="USD",RIGHT(trading_client_detail!$F1910,3)="USD"),"",IF(NOT(ISERROR(VLOOKUP(trading_client_detail!$E1910,'asset_&amp;_open_positions'!$E:$M, 6, FALSE))),VLOOKUP(trading_client_detail!$E1910,'asset_&amp;_open_positions'!$E:$M, 6, FALSE),IF(NOT(ISERROR(VLOOKUP($A1910,'asset_&amp;_open_positions'!$E:$M, 6, FALSE))),VLOOKUP($A1910,'asset_&amp;_open_positions'!$E:$M, 6, FALSE),"ASSET"))),"")</f>
        <v/>
      </c>
      <c r="C1910" t="str">
        <f>IF(AND(trading_client_detail!$A1910&lt;&gt;"",ROUND(trading_client_detail!$G1910,0)&lt;&gt;0),IF(OR(LEFT(trading_client_detail!$F1910,3)="USD",RIGHT(trading_client_detail!$F1910,3)="USD"),"",IF(NOT(ISERROR(VLOOKUP(trading_client_detail!$E1910,'asset_&amp;_open_positions'!$E:$M, 6, FALSE))),VLOOKUP(trading_client_detail!$E1910,'asset_&amp;_open_positions'!$E:$M, 8, FALSE),IF(NOT(ISERROR(VLOOKUP($A1910,'asset_&amp;_open_positions'!$E:$M, 6, FALSE))),VLOOKUP($A1910,'asset_&amp;_open_positions'!$E:$M, 8, FALSE),1))),"")</f>
        <v/>
      </c>
      <c r="D1910" s="42" t="str">
        <f>IF(trading_client_detail!$A1910&lt;&gt;"",IF(OR(LEFT(trading_client_detail!$F1910,3)="USD",RIGHT(trading_client_detail!$F1910,3)="USD",LEFT(trading_client_detail!$F1910,3)="EUR",RIGHT(trading_client_detail!$F1910,3)="EUR"),"",trading_client_detail!$G1910),"")</f>
        <v/>
      </c>
    </row>
    <row r="1911" spans="1:4" x14ac:dyDescent="0.25">
      <c r="A1911" t="str">
        <f>IF(AND(trading_client_detail!$A1911&lt;&gt;"",ROUND(trading_client_detail!$G1911,0)&lt;&gt;0),IF(OR(LEFT(trading_client_detail!$F1911,3)="USD",RIGHT(trading_client_detail!$F1911,3)="USD",LEFT(trading_client_detail!$F1911,3)="EUR",RIGHT(trading_client_detail!$F1911,3)="EUR"),"",IF(NOT(ISERROR(VLOOKUP(trading_client_detail!$E1911,'asset_&amp;_open_positions'!$E:$M, 9, FALSE))),VLOOKUP(trading_client_detail!$E1911,'asset_&amp;_open_positions'!$E:$M, 9, FALSE),IF(NOT(ISERROR(VLOOKUP(trading_client_detail!$F1911,'asset_&amp;_open_positions'!$E:$M, 9, FALSE))),VLOOKUP(trading_client_detail!$F1911,'asset_&amp;_open_positions'!$E:$M, 9, FALSE),RIGHT(trading_client_detail!$F1911,LEN(trading_client_detail!$F1911)-1)))),"")</f>
        <v/>
      </c>
      <c r="B1911" t="str">
        <f>IF(AND(trading_client_detail!$A1911&lt;&gt;"",ROUND(trading_client_detail!$G1911,0)&lt;&gt;0),IF(OR(LEFT(trading_client_detail!$F1911,3)="USD",RIGHT(trading_client_detail!$F1911,3)="USD"),"",IF(NOT(ISERROR(VLOOKUP(trading_client_detail!$E1911,'asset_&amp;_open_positions'!$E:$M, 6, FALSE))),VLOOKUP(trading_client_detail!$E1911,'asset_&amp;_open_positions'!$E:$M, 6, FALSE),IF(NOT(ISERROR(VLOOKUP($A1911,'asset_&amp;_open_positions'!$E:$M, 6, FALSE))),VLOOKUP($A1911,'asset_&amp;_open_positions'!$E:$M, 6, FALSE),"ASSET"))),"")</f>
        <v/>
      </c>
      <c r="C1911" t="str">
        <f>IF(AND(trading_client_detail!$A1911&lt;&gt;"",ROUND(trading_client_detail!$G1911,0)&lt;&gt;0),IF(OR(LEFT(trading_client_detail!$F1911,3)="USD",RIGHT(trading_client_detail!$F1911,3)="USD"),"",IF(NOT(ISERROR(VLOOKUP(trading_client_detail!$E1911,'asset_&amp;_open_positions'!$E:$M, 6, FALSE))),VLOOKUP(trading_client_detail!$E1911,'asset_&amp;_open_positions'!$E:$M, 8, FALSE),IF(NOT(ISERROR(VLOOKUP($A1911,'asset_&amp;_open_positions'!$E:$M, 6, FALSE))),VLOOKUP($A1911,'asset_&amp;_open_positions'!$E:$M, 8, FALSE),1))),"")</f>
        <v/>
      </c>
      <c r="D1911" s="42" t="str">
        <f>IF(trading_client_detail!$A1911&lt;&gt;"",IF(OR(LEFT(trading_client_detail!$F1911,3)="USD",RIGHT(trading_client_detail!$F1911,3)="USD",LEFT(trading_client_detail!$F1911,3)="EUR",RIGHT(trading_client_detail!$F1911,3)="EUR"),"",trading_client_detail!$G1911),"")</f>
        <v/>
      </c>
    </row>
    <row r="1912" spans="1:4" x14ac:dyDescent="0.25">
      <c r="A1912" t="str">
        <f>IF(AND(trading_client_detail!$A1912&lt;&gt;"",ROUND(trading_client_detail!$G1912,0)&lt;&gt;0),IF(OR(LEFT(trading_client_detail!$F1912,3)="USD",RIGHT(trading_client_detail!$F1912,3)="USD",LEFT(trading_client_detail!$F1912,3)="EUR",RIGHT(trading_client_detail!$F1912,3)="EUR"),"",IF(NOT(ISERROR(VLOOKUP(trading_client_detail!$E1912,'asset_&amp;_open_positions'!$E:$M, 9, FALSE))),VLOOKUP(trading_client_detail!$E1912,'asset_&amp;_open_positions'!$E:$M, 9, FALSE),IF(NOT(ISERROR(VLOOKUP(trading_client_detail!$F1912,'asset_&amp;_open_positions'!$E:$M, 9, FALSE))),VLOOKUP(trading_client_detail!$F1912,'asset_&amp;_open_positions'!$E:$M, 9, FALSE),RIGHT(trading_client_detail!$F1912,LEN(trading_client_detail!$F1912)-1)))),"")</f>
        <v/>
      </c>
      <c r="B1912" t="str">
        <f>IF(AND(trading_client_detail!$A1912&lt;&gt;"",ROUND(trading_client_detail!$G1912,0)&lt;&gt;0),IF(OR(LEFT(trading_client_detail!$F1912,3)="USD",RIGHT(trading_client_detail!$F1912,3)="USD"),"",IF(NOT(ISERROR(VLOOKUP(trading_client_detail!$E1912,'asset_&amp;_open_positions'!$E:$M, 6, FALSE))),VLOOKUP(trading_client_detail!$E1912,'asset_&amp;_open_positions'!$E:$M, 6, FALSE),IF(NOT(ISERROR(VLOOKUP($A1912,'asset_&amp;_open_positions'!$E:$M, 6, FALSE))),VLOOKUP($A1912,'asset_&amp;_open_positions'!$E:$M, 6, FALSE),"ASSET"))),"")</f>
        <v/>
      </c>
      <c r="C1912" t="str">
        <f>IF(AND(trading_client_detail!$A1912&lt;&gt;"",ROUND(trading_client_detail!$G1912,0)&lt;&gt;0),IF(OR(LEFT(trading_client_detail!$F1912,3)="USD",RIGHT(trading_client_detail!$F1912,3)="USD"),"",IF(NOT(ISERROR(VLOOKUP(trading_client_detail!$E1912,'asset_&amp;_open_positions'!$E:$M, 6, FALSE))),VLOOKUP(trading_client_detail!$E1912,'asset_&amp;_open_positions'!$E:$M, 8, FALSE),IF(NOT(ISERROR(VLOOKUP($A1912,'asset_&amp;_open_positions'!$E:$M, 6, FALSE))),VLOOKUP($A1912,'asset_&amp;_open_positions'!$E:$M, 8, FALSE),1))),"")</f>
        <v/>
      </c>
      <c r="D1912" s="42" t="str">
        <f>IF(trading_client_detail!$A1912&lt;&gt;"",IF(OR(LEFT(trading_client_detail!$F1912,3)="USD",RIGHT(trading_client_detail!$F1912,3)="USD",LEFT(trading_client_detail!$F1912,3)="EUR",RIGHT(trading_client_detail!$F1912,3)="EUR"),"",trading_client_detail!$G1912),"")</f>
        <v/>
      </c>
    </row>
    <row r="1913" spans="1:4" x14ac:dyDescent="0.25">
      <c r="A1913" t="str">
        <f>IF(AND(trading_client_detail!$A1913&lt;&gt;"",ROUND(trading_client_detail!$G1913,0)&lt;&gt;0),IF(OR(LEFT(trading_client_detail!$F1913,3)="USD",RIGHT(trading_client_detail!$F1913,3)="USD",LEFT(trading_client_detail!$F1913,3)="EUR",RIGHT(trading_client_detail!$F1913,3)="EUR"),"",IF(NOT(ISERROR(VLOOKUP(trading_client_detail!$E1913,'asset_&amp;_open_positions'!$E:$M, 9, FALSE))),VLOOKUP(trading_client_detail!$E1913,'asset_&amp;_open_positions'!$E:$M, 9, FALSE),IF(NOT(ISERROR(VLOOKUP(trading_client_detail!$F1913,'asset_&amp;_open_positions'!$E:$M, 9, FALSE))),VLOOKUP(trading_client_detail!$F1913,'asset_&amp;_open_positions'!$E:$M, 9, FALSE),RIGHT(trading_client_detail!$F1913,LEN(trading_client_detail!$F1913)-1)))),"")</f>
        <v/>
      </c>
      <c r="B1913" t="str">
        <f>IF(AND(trading_client_detail!$A1913&lt;&gt;"",ROUND(trading_client_detail!$G1913,0)&lt;&gt;0),IF(OR(LEFT(trading_client_detail!$F1913,3)="USD",RIGHT(trading_client_detail!$F1913,3)="USD"),"",IF(NOT(ISERROR(VLOOKUP(trading_client_detail!$E1913,'asset_&amp;_open_positions'!$E:$M, 6, FALSE))),VLOOKUP(trading_client_detail!$E1913,'asset_&amp;_open_positions'!$E:$M, 6, FALSE),IF(NOT(ISERROR(VLOOKUP($A1913,'asset_&amp;_open_positions'!$E:$M, 6, FALSE))),VLOOKUP($A1913,'asset_&amp;_open_positions'!$E:$M, 6, FALSE),"ASSET"))),"")</f>
        <v/>
      </c>
      <c r="C1913" t="str">
        <f>IF(AND(trading_client_detail!$A1913&lt;&gt;"",ROUND(trading_client_detail!$G1913,0)&lt;&gt;0),IF(OR(LEFT(trading_client_detail!$F1913,3)="USD",RIGHT(trading_client_detail!$F1913,3)="USD"),"",IF(NOT(ISERROR(VLOOKUP(trading_client_detail!$E1913,'asset_&amp;_open_positions'!$E:$M, 6, FALSE))),VLOOKUP(trading_client_detail!$E1913,'asset_&amp;_open_positions'!$E:$M, 8, FALSE),IF(NOT(ISERROR(VLOOKUP($A1913,'asset_&amp;_open_positions'!$E:$M, 6, FALSE))),VLOOKUP($A1913,'asset_&amp;_open_positions'!$E:$M, 8, FALSE),1))),"")</f>
        <v/>
      </c>
      <c r="D1913" s="42" t="str">
        <f>IF(trading_client_detail!$A1913&lt;&gt;"",IF(OR(LEFT(trading_client_detail!$F1913,3)="USD",RIGHT(trading_client_detail!$F1913,3)="USD",LEFT(trading_client_detail!$F1913,3)="EUR",RIGHT(trading_client_detail!$F1913,3)="EUR"),"",trading_client_detail!$G1913),"")</f>
        <v/>
      </c>
    </row>
    <row r="1914" spans="1:4" x14ac:dyDescent="0.25">
      <c r="A1914" t="str">
        <f>IF(AND(trading_client_detail!$A1914&lt;&gt;"",ROUND(trading_client_detail!$G1914,0)&lt;&gt;0),IF(OR(LEFT(trading_client_detail!$F1914,3)="USD",RIGHT(trading_client_detail!$F1914,3)="USD",LEFT(trading_client_detail!$F1914,3)="EUR",RIGHT(trading_client_detail!$F1914,3)="EUR"),"",IF(NOT(ISERROR(VLOOKUP(trading_client_detail!$E1914,'asset_&amp;_open_positions'!$E:$M, 9, FALSE))),VLOOKUP(trading_client_detail!$E1914,'asset_&amp;_open_positions'!$E:$M, 9, FALSE),IF(NOT(ISERROR(VLOOKUP(trading_client_detail!$F1914,'asset_&amp;_open_positions'!$E:$M, 9, FALSE))),VLOOKUP(trading_client_detail!$F1914,'asset_&amp;_open_positions'!$E:$M, 9, FALSE),RIGHT(trading_client_detail!$F1914,LEN(trading_client_detail!$F1914)-1)))),"")</f>
        <v/>
      </c>
      <c r="B1914" t="str">
        <f>IF(AND(trading_client_detail!$A1914&lt;&gt;"",ROUND(trading_client_detail!$G1914,0)&lt;&gt;0),IF(OR(LEFT(trading_client_detail!$F1914,3)="USD",RIGHT(trading_client_detail!$F1914,3)="USD"),"",IF(NOT(ISERROR(VLOOKUP(trading_client_detail!$E1914,'asset_&amp;_open_positions'!$E:$M, 6, FALSE))),VLOOKUP(trading_client_detail!$E1914,'asset_&amp;_open_positions'!$E:$M, 6, FALSE),IF(NOT(ISERROR(VLOOKUP($A1914,'asset_&amp;_open_positions'!$E:$M, 6, FALSE))),VLOOKUP($A1914,'asset_&amp;_open_positions'!$E:$M, 6, FALSE),"ASSET"))),"")</f>
        <v/>
      </c>
      <c r="C1914" t="str">
        <f>IF(AND(trading_client_detail!$A1914&lt;&gt;"",ROUND(trading_client_detail!$G1914,0)&lt;&gt;0),IF(OR(LEFT(trading_client_detail!$F1914,3)="USD",RIGHT(trading_client_detail!$F1914,3)="USD"),"",IF(NOT(ISERROR(VLOOKUP(trading_client_detail!$E1914,'asset_&amp;_open_positions'!$E:$M, 6, FALSE))),VLOOKUP(trading_client_detail!$E1914,'asset_&amp;_open_positions'!$E:$M, 8, FALSE),IF(NOT(ISERROR(VLOOKUP($A1914,'asset_&amp;_open_positions'!$E:$M, 6, FALSE))),VLOOKUP($A1914,'asset_&amp;_open_positions'!$E:$M, 8, FALSE),1))),"")</f>
        <v/>
      </c>
      <c r="D1914" s="42" t="str">
        <f>IF(trading_client_detail!$A1914&lt;&gt;"",IF(OR(LEFT(trading_client_detail!$F1914,3)="USD",RIGHT(trading_client_detail!$F1914,3)="USD",LEFT(trading_client_detail!$F1914,3)="EUR",RIGHT(trading_client_detail!$F1914,3)="EUR"),"",trading_client_detail!$G1914),"")</f>
        <v/>
      </c>
    </row>
    <row r="1915" spans="1:4" x14ac:dyDescent="0.25">
      <c r="A1915" t="str">
        <f>IF(AND(trading_client_detail!$A1915&lt;&gt;"",ROUND(trading_client_detail!$G1915,0)&lt;&gt;0),IF(OR(LEFT(trading_client_detail!$F1915,3)="USD",RIGHT(trading_client_detail!$F1915,3)="USD",LEFT(trading_client_detail!$F1915,3)="EUR",RIGHT(trading_client_detail!$F1915,3)="EUR"),"",IF(NOT(ISERROR(VLOOKUP(trading_client_detail!$E1915,'asset_&amp;_open_positions'!$E:$M, 9, FALSE))),VLOOKUP(trading_client_detail!$E1915,'asset_&amp;_open_positions'!$E:$M, 9, FALSE),IF(NOT(ISERROR(VLOOKUP(trading_client_detail!$F1915,'asset_&amp;_open_positions'!$E:$M, 9, FALSE))),VLOOKUP(trading_client_detail!$F1915,'asset_&amp;_open_positions'!$E:$M, 9, FALSE),RIGHT(trading_client_detail!$F1915,LEN(trading_client_detail!$F1915)-1)))),"")</f>
        <v/>
      </c>
      <c r="B1915" t="str">
        <f>IF(AND(trading_client_detail!$A1915&lt;&gt;"",ROUND(trading_client_detail!$G1915,0)&lt;&gt;0),IF(OR(LEFT(trading_client_detail!$F1915,3)="USD",RIGHT(trading_client_detail!$F1915,3)="USD"),"",IF(NOT(ISERROR(VLOOKUP(trading_client_detail!$E1915,'asset_&amp;_open_positions'!$E:$M, 6, FALSE))),VLOOKUP(trading_client_detail!$E1915,'asset_&amp;_open_positions'!$E:$M, 6, FALSE),IF(NOT(ISERROR(VLOOKUP($A1915,'asset_&amp;_open_positions'!$E:$M, 6, FALSE))),VLOOKUP($A1915,'asset_&amp;_open_positions'!$E:$M, 6, FALSE),"ASSET"))),"")</f>
        <v/>
      </c>
      <c r="C1915" t="str">
        <f>IF(AND(trading_client_detail!$A1915&lt;&gt;"",ROUND(trading_client_detail!$G1915,0)&lt;&gt;0),IF(OR(LEFT(trading_client_detail!$F1915,3)="USD",RIGHT(trading_client_detail!$F1915,3)="USD"),"",IF(NOT(ISERROR(VLOOKUP(trading_client_detail!$E1915,'asset_&amp;_open_positions'!$E:$M, 6, FALSE))),VLOOKUP(trading_client_detail!$E1915,'asset_&amp;_open_positions'!$E:$M, 8, FALSE),IF(NOT(ISERROR(VLOOKUP($A1915,'asset_&amp;_open_positions'!$E:$M, 6, FALSE))),VLOOKUP($A1915,'asset_&amp;_open_positions'!$E:$M, 8, FALSE),1))),"")</f>
        <v/>
      </c>
      <c r="D1915" s="42" t="str">
        <f>IF(trading_client_detail!$A1915&lt;&gt;"",IF(OR(LEFT(trading_client_detail!$F1915,3)="USD",RIGHT(trading_client_detail!$F1915,3)="USD",LEFT(trading_client_detail!$F1915,3)="EUR",RIGHT(trading_client_detail!$F1915,3)="EUR"),"",trading_client_detail!$G1915),"")</f>
        <v/>
      </c>
    </row>
    <row r="1916" spans="1:4" x14ac:dyDescent="0.25">
      <c r="A1916" t="str">
        <f>IF(AND(trading_client_detail!$A1916&lt;&gt;"",ROUND(trading_client_detail!$G1916,0)&lt;&gt;0),IF(OR(LEFT(trading_client_detail!$F1916,3)="USD",RIGHT(trading_client_detail!$F1916,3)="USD",LEFT(trading_client_detail!$F1916,3)="EUR",RIGHT(trading_client_detail!$F1916,3)="EUR"),"",IF(NOT(ISERROR(VLOOKUP(trading_client_detail!$E1916,'asset_&amp;_open_positions'!$E:$M, 9, FALSE))),VLOOKUP(trading_client_detail!$E1916,'asset_&amp;_open_positions'!$E:$M, 9, FALSE),IF(NOT(ISERROR(VLOOKUP(trading_client_detail!$F1916,'asset_&amp;_open_positions'!$E:$M, 9, FALSE))),VLOOKUP(trading_client_detail!$F1916,'asset_&amp;_open_positions'!$E:$M, 9, FALSE),RIGHT(trading_client_detail!$F1916,LEN(trading_client_detail!$F1916)-1)))),"")</f>
        <v/>
      </c>
      <c r="B1916" t="str">
        <f>IF(AND(trading_client_detail!$A1916&lt;&gt;"",ROUND(trading_client_detail!$G1916,0)&lt;&gt;0),IF(OR(LEFT(trading_client_detail!$F1916,3)="USD",RIGHT(trading_client_detail!$F1916,3)="USD"),"",IF(NOT(ISERROR(VLOOKUP(trading_client_detail!$E1916,'asset_&amp;_open_positions'!$E:$M, 6, FALSE))),VLOOKUP(trading_client_detail!$E1916,'asset_&amp;_open_positions'!$E:$M, 6, FALSE),IF(NOT(ISERROR(VLOOKUP($A1916,'asset_&amp;_open_positions'!$E:$M, 6, FALSE))),VLOOKUP($A1916,'asset_&amp;_open_positions'!$E:$M, 6, FALSE),"ASSET"))),"")</f>
        <v/>
      </c>
      <c r="C1916" t="str">
        <f>IF(AND(trading_client_detail!$A1916&lt;&gt;"",ROUND(trading_client_detail!$G1916,0)&lt;&gt;0),IF(OR(LEFT(trading_client_detail!$F1916,3)="USD",RIGHT(trading_client_detail!$F1916,3)="USD"),"",IF(NOT(ISERROR(VLOOKUP(trading_client_detail!$E1916,'asset_&amp;_open_positions'!$E:$M, 6, FALSE))),VLOOKUP(trading_client_detail!$E1916,'asset_&amp;_open_positions'!$E:$M, 8, FALSE),IF(NOT(ISERROR(VLOOKUP($A1916,'asset_&amp;_open_positions'!$E:$M, 6, FALSE))),VLOOKUP($A1916,'asset_&amp;_open_positions'!$E:$M, 8, FALSE),1))),"")</f>
        <v/>
      </c>
      <c r="D1916" s="42" t="str">
        <f>IF(trading_client_detail!$A1916&lt;&gt;"",IF(OR(LEFT(trading_client_detail!$F1916,3)="USD",RIGHT(trading_client_detail!$F1916,3)="USD",LEFT(trading_client_detail!$F1916,3)="EUR",RIGHT(trading_client_detail!$F1916,3)="EUR"),"",trading_client_detail!$G1916),"")</f>
        <v/>
      </c>
    </row>
    <row r="1917" spans="1:4" x14ac:dyDescent="0.25">
      <c r="A1917" t="str">
        <f>IF(AND(trading_client_detail!$A1917&lt;&gt;"",ROUND(trading_client_detail!$G1917,0)&lt;&gt;0),IF(OR(LEFT(trading_client_detail!$F1917,3)="USD",RIGHT(trading_client_detail!$F1917,3)="USD",LEFT(trading_client_detail!$F1917,3)="EUR",RIGHT(trading_client_detail!$F1917,3)="EUR"),"",IF(NOT(ISERROR(VLOOKUP(trading_client_detail!$E1917,'asset_&amp;_open_positions'!$E:$M, 9, FALSE))),VLOOKUP(trading_client_detail!$E1917,'asset_&amp;_open_positions'!$E:$M, 9, FALSE),IF(NOT(ISERROR(VLOOKUP(trading_client_detail!$F1917,'asset_&amp;_open_positions'!$E:$M, 9, FALSE))),VLOOKUP(trading_client_detail!$F1917,'asset_&amp;_open_positions'!$E:$M, 9, FALSE),RIGHT(trading_client_detail!$F1917,LEN(trading_client_detail!$F1917)-1)))),"")</f>
        <v/>
      </c>
      <c r="B1917" t="str">
        <f>IF(AND(trading_client_detail!$A1917&lt;&gt;"",ROUND(trading_client_detail!$G1917,0)&lt;&gt;0),IF(OR(LEFT(trading_client_detail!$F1917,3)="USD",RIGHT(trading_client_detail!$F1917,3)="USD"),"",IF(NOT(ISERROR(VLOOKUP(trading_client_detail!$E1917,'asset_&amp;_open_positions'!$E:$M, 6, FALSE))),VLOOKUP(trading_client_detail!$E1917,'asset_&amp;_open_positions'!$E:$M, 6, FALSE),IF(NOT(ISERROR(VLOOKUP($A1917,'asset_&amp;_open_positions'!$E:$M, 6, FALSE))),VLOOKUP($A1917,'asset_&amp;_open_positions'!$E:$M, 6, FALSE),"ASSET"))),"")</f>
        <v/>
      </c>
      <c r="C1917" t="str">
        <f>IF(AND(trading_client_detail!$A1917&lt;&gt;"",ROUND(trading_client_detail!$G1917,0)&lt;&gt;0),IF(OR(LEFT(trading_client_detail!$F1917,3)="USD",RIGHT(trading_client_detail!$F1917,3)="USD"),"",IF(NOT(ISERROR(VLOOKUP(trading_client_detail!$E1917,'asset_&amp;_open_positions'!$E:$M, 6, FALSE))),VLOOKUP(trading_client_detail!$E1917,'asset_&amp;_open_positions'!$E:$M, 8, FALSE),IF(NOT(ISERROR(VLOOKUP($A1917,'asset_&amp;_open_positions'!$E:$M, 6, FALSE))),VLOOKUP($A1917,'asset_&amp;_open_positions'!$E:$M, 8, FALSE),1))),"")</f>
        <v/>
      </c>
      <c r="D1917" s="42" t="str">
        <f>IF(trading_client_detail!$A1917&lt;&gt;"",IF(OR(LEFT(trading_client_detail!$F1917,3)="USD",RIGHT(trading_client_detail!$F1917,3)="USD",LEFT(trading_client_detail!$F1917,3)="EUR",RIGHT(trading_client_detail!$F1917,3)="EUR"),"",trading_client_detail!$G1917),"")</f>
        <v/>
      </c>
    </row>
    <row r="1918" spans="1:4" x14ac:dyDescent="0.25">
      <c r="A1918" t="str">
        <f>IF(AND(trading_client_detail!$A1918&lt;&gt;"",ROUND(trading_client_detail!$G1918,0)&lt;&gt;0),IF(OR(LEFT(trading_client_detail!$F1918,3)="USD",RIGHT(trading_client_detail!$F1918,3)="USD",LEFT(trading_client_detail!$F1918,3)="EUR",RIGHT(trading_client_detail!$F1918,3)="EUR"),"",IF(NOT(ISERROR(VLOOKUP(trading_client_detail!$E1918,'asset_&amp;_open_positions'!$E:$M, 9, FALSE))),VLOOKUP(trading_client_detail!$E1918,'asset_&amp;_open_positions'!$E:$M, 9, FALSE),IF(NOT(ISERROR(VLOOKUP(trading_client_detail!$F1918,'asset_&amp;_open_positions'!$E:$M, 9, FALSE))),VLOOKUP(trading_client_detail!$F1918,'asset_&amp;_open_positions'!$E:$M, 9, FALSE),RIGHT(trading_client_detail!$F1918,LEN(trading_client_detail!$F1918)-1)))),"")</f>
        <v/>
      </c>
      <c r="B1918" t="str">
        <f>IF(AND(trading_client_detail!$A1918&lt;&gt;"",ROUND(trading_client_detail!$G1918,0)&lt;&gt;0),IF(OR(LEFT(trading_client_detail!$F1918,3)="USD",RIGHT(trading_client_detail!$F1918,3)="USD"),"",IF(NOT(ISERROR(VLOOKUP(trading_client_detail!$E1918,'asset_&amp;_open_positions'!$E:$M, 6, FALSE))),VLOOKUP(trading_client_detail!$E1918,'asset_&amp;_open_positions'!$E:$M, 6, FALSE),IF(NOT(ISERROR(VLOOKUP($A1918,'asset_&amp;_open_positions'!$E:$M, 6, FALSE))),VLOOKUP($A1918,'asset_&amp;_open_positions'!$E:$M, 6, FALSE),"ASSET"))),"")</f>
        <v/>
      </c>
      <c r="C1918" t="str">
        <f>IF(AND(trading_client_detail!$A1918&lt;&gt;"",ROUND(trading_client_detail!$G1918,0)&lt;&gt;0),IF(OR(LEFT(trading_client_detail!$F1918,3)="USD",RIGHT(trading_client_detail!$F1918,3)="USD"),"",IF(NOT(ISERROR(VLOOKUP(trading_client_detail!$E1918,'asset_&amp;_open_positions'!$E:$M, 6, FALSE))),VLOOKUP(trading_client_detail!$E1918,'asset_&amp;_open_positions'!$E:$M, 8, FALSE),IF(NOT(ISERROR(VLOOKUP($A1918,'asset_&amp;_open_positions'!$E:$M, 6, FALSE))),VLOOKUP($A1918,'asset_&amp;_open_positions'!$E:$M, 8, FALSE),1))),"")</f>
        <v/>
      </c>
      <c r="D1918" s="42" t="str">
        <f>IF(trading_client_detail!$A1918&lt;&gt;"",IF(OR(LEFT(trading_client_detail!$F1918,3)="USD",RIGHT(trading_client_detail!$F1918,3)="USD",LEFT(trading_client_detail!$F1918,3)="EUR",RIGHT(trading_client_detail!$F1918,3)="EUR"),"",trading_client_detail!$G1918),"")</f>
        <v/>
      </c>
    </row>
    <row r="1919" spans="1:4" x14ac:dyDescent="0.25">
      <c r="A1919" t="str">
        <f>IF(AND(trading_client_detail!$A1919&lt;&gt;"",ROUND(trading_client_detail!$G1919,0)&lt;&gt;0),IF(OR(LEFT(trading_client_detail!$F1919,3)="USD",RIGHT(trading_client_detail!$F1919,3)="USD",LEFT(trading_client_detail!$F1919,3)="EUR",RIGHT(trading_client_detail!$F1919,3)="EUR"),"",IF(NOT(ISERROR(VLOOKUP(trading_client_detail!$E1919,'asset_&amp;_open_positions'!$E:$M, 9, FALSE))),VLOOKUP(trading_client_detail!$E1919,'asset_&amp;_open_positions'!$E:$M, 9, FALSE),IF(NOT(ISERROR(VLOOKUP(trading_client_detail!$F1919,'asset_&amp;_open_positions'!$E:$M, 9, FALSE))),VLOOKUP(trading_client_detail!$F1919,'asset_&amp;_open_positions'!$E:$M, 9, FALSE),RIGHT(trading_client_detail!$F1919,LEN(trading_client_detail!$F1919)-1)))),"")</f>
        <v/>
      </c>
      <c r="B1919" t="str">
        <f>IF(AND(trading_client_detail!$A1919&lt;&gt;"",ROUND(trading_client_detail!$G1919,0)&lt;&gt;0),IF(OR(LEFT(trading_client_detail!$F1919,3)="USD",RIGHT(trading_client_detail!$F1919,3)="USD"),"",IF(NOT(ISERROR(VLOOKUP(trading_client_detail!$E1919,'asset_&amp;_open_positions'!$E:$M, 6, FALSE))),VLOOKUP(trading_client_detail!$E1919,'asset_&amp;_open_positions'!$E:$M, 6, FALSE),IF(NOT(ISERROR(VLOOKUP($A1919,'asset_&amp;_open_positions'!$E:$M, 6, FALSE))),VLOOKUP($A1919,'asset_&amp;_open_positions'!$E:$M, 6, FALSE),"ASSET"))),"")</f>
        <v/>
      </c>
      <c r="C1919" t="str">
        <f>IF(AND(trading_client_detail!$A1919&lt;&gt;"",ROUND(trading_client_detail!$G1919,0)&lt;&gt;0),IF(OR(LEFT(trading_client_detail!$F1919,3)="USD",RIGHT(trading_client_detail!$F1919,3)="USD"),"",IF(NOT(ISERROR(VLOOKUP(trading_client_detail!$E1919,'asset_&amp;_open_positions'!$E:$M, 6, FALSE))),VLOOKUP(trading_client_detail!$E1919,'asset_&amp;_open_positions'!$E:$M, 8, FALSE),IF(NOT(ISERROR(VLOOKUP($A1919,'asset_&amp;_open_positions'!$E:$M, 6, FALSE))),VLOOKUP($A1919,'asset_&amp;_open_positions'!$E:$M, 8, FALSE),1))),"")</f>
        <v/>
      </c>
      <c r="D1919" s="42" t="str">
        <f>IF(trading_client_detail!$A1919&lt;&gt;"",IF(OR(LEFT(trading_client_detail!$F1919,3)="USD",RIGHT(trading_client_detail!$F1919,3)="USD",LEFT(trading_client_detail!$F1919,3)="EUR",RIGHT(trading_client_detail!$F1919,3)="EUR"),"",trading_client_detail!$G1919),"")</f>
        <v/>
      </c>
    </row>
    <row r="1920" spans="1:4" x14ac:dyDescent="0.25">
      <c r="A1920" t="str">
        <f>IF(AND(trading_client_detail!$A1920&lt;&gt;"",ROUND(trading_client_detail!$G1920,0)&lt;&gt;0),IF(OR(LEFT(trading_client_detail!$F1920,3)="USD",RIGHT(trading_client_detail!$F1920,3)="USD",LEFT(trading_client_detail!$F1920,3)="EUR",RIGHT(trading_client_detail!$F1920,3)="EUR"),"",IF(NOT(ISERROR(VLOOKUP(trading_client_detail!$E1920,'asset_&amp;_open_positions'!$E:$M, 9, FALSE))),VLOOKUP(trading_client_detail!$E1920,'asset_&amp;_open_positions'!$E:$M, 9, FALSE),IF(NOT(ISERROR(VLOOKUP(trading_client_detail!$F1920,'asset_&amp;_open_positions'!$E:$M, 9, FALSE))),VLOOKUP(trading_client_detail!$F1920,'asset_&amp;_open_positions'!$E:$M, 9, FALSE),RIGHT(trading_client_detail!$F1920,LEN(trading_client_detail!$F1920)-1)))),"")</f>
        <v/>
      </c>
      <c r="B1920" t="str">
        <f>IF(AND(trading_client_detail!$A1920&lt;&gt;"",ROUND(trading_client_detail!$G1920,0)&lt;&gt;0),IF(OR(LEFT(trading_client_detail!$F1920,3)="USD",RIGHT(trading_client_detail!$F1920,3)="USD"),"",IF(NOT(ISERROR(VLOOKUP(trading_client_detail!$E1920,'asset_&amp;_open_positions'!$E:$M, 6, FALSE))),VLOOKUP(trading_client_detail!$E1920,'asset_&amp;_open_positions'!$E:$M, 6, FALSE),IF(NOT(ISERROR(VLOOKUP($A1920,'asset_&amp;_open_positions'!$E:$M, 6, FALSE))),VLOOKUP($A1920,'asset_&amp;_open_positions'!$E:$M, 6, FALSE),"ASSET"))),"")</f>
        <v/>
      </c>
      <c r="C1920" t="str">
        <f>IF(AND(trading_client_detail!$A1920&lt;&gt;"",ROUND(trading_client_detail!$G1920,0)&lt;&gt;0),IF(OR(LEFT(trading_client_detail!$F1920,3)="USD",RIGHT(trading_client_detail!$F1920,3)="USD"),"",IF(NOT(ISERROR(VLOOKUP(trading_client_detail!$E1920,'asset_&amp;_open_positions'!$E:$M, 6, FALSE))),VLOOKUP(trading_client_detail!$E1920,'asset_&amp;_open_positions'!$E:$M, 8, FALSE),IF(NOT(ISERROR(VLOOKUP($A1920,'asset_&amp;_open_positions'!$E:$M, 6, FALSE))),VLOOKUP($A1920,'asset_&amp;_open_positions'!$E:$M, 8, FALSE),1))),"")</f>
        <v/>
      </c>
      <c r="D1920" s="42" t="str">
        <f>IF(trading_client_detail!$A1920&lt;&gt;"",IF(OR(LEFT(trading_client_detail!$F1920,3)="USD",RIGHT(trading_client_detail!$F1920,3)="USD",LEFT(trading_client_detail!$F1920,3)="EUR",RIGHT(trading_client_detail!$F1920,3)="EUR"),"",trading_client_detail!$G1920),"")</f>
        <v/>
      </c>
    </row>
    <row r="1921" spans="1:4" x14ac:dyDescent="0.25">
      <c r="A1921" t="str">
        <f>IF(AND(trading_client_detail!$A1921&lt;&gt;"",ROUND(trading_client_detail!$G1921,0)&lt;&gt;0),IF(OR(LEFT(trading_client_detail!$F1921,3)="USD",RIGHT(trading_client_detail!$F1921,3)="USD",LEFT(trading_client_detail!$F1921,3)="EUR",RIGHT(trading_client_detail!$F1921,3)="EUR"),"",IF(NOT(ISERROR(VLOOKUP(trading_client_detail!$E1921,'asset_&amp;_open_positions'!$E:$M, 9, FALSE))),VLOOKUP(trading_client_detail!$E1921,'asset_&amp;_open_positions'!$E:$M, 9, FALSE),IF(NOT(ISERROR(VLOOKUP(trading_client_detail!$F1921,'asset_&amp;_open_positions'!$E:$M, 9, FALSE))),VLOOKUP(trading_client_detail!$F1921,'asset_&amp;_open_positions'!$E:$M, 9, FALSE),RIGHT(trading_client_detail!$F1921,LEN(trading_client_detail!$F1921)-1)))),"")</f>
        <v/>
      </c>
      <c r="B1921" t="str">
        <f>IF(AND(trading_client_detail!$A1921&lt;&gt;"",ROUND(trading_client_detail!$G1921,0)&lt;&gt;0),IF(OR(LEFT(trading_client_detail!$F1921,3)="USD",RIGHT(trading_client_detail!$F1921,3)="USD"),"",IF(NOT(ISERROR(VLOOKUP(trading_client_detail!$E1921,'asset_&amp;_open_positions'!$E:$M, 6, FALSE))),VLOOKUP(trading_client_detail!$E1921,'asset_&amp;_open_positions'!$E:$M, 6, FALSE),IF(NOT(ISERROR(VLOOKUP($A1921,'asset_&amp;_open_positions'!$E:$M, 6, FALSE))),VLOOKUP($A1921,'asset_&amp;_open_positions'!$E:$M, 6, FALSE),"ASSET"))),"")</f>
        <v/>
      </c>
      <c r="C1921" t="str">
        <f>IF(AND(trading_client_detail!$A1921&lt;&gt;"",ROUND(trading_client_detail!$G1921,0)&lt;&gt;0),IF(OR(LEFT(trading_client_detail!$F1921,3)="USD",RIGHT(trading_client_detail!$F1921,3)="USD"),"",IF(NOT(ISERROR(VLOOKUP(trading_client_detail!$E1921,'asset_&amp;_open_positions'!$E:$M, 6, FALSE))),VLOOKUP(trading_client_detail!$E1921,'asset_&amp;_open_positions'!$E:$M, 8, FALSE),IF(NOT(ISERROR(VLOOKUP($A1921,'asset_&amp;_open_positions'!$E:$M, 6, FALSE))),VLOOKUP($A1921,'asset_&amp;_open_positions'!$E:$M, 8, FALSE),1))),"")</f>
        <v/>
      </c>
      <c r="D1921" s="42" t="str">
        <f>IF(trading_client_detail!$A1921&lt;&gt;"",IF(OR(LEFT(trading_client_detail!$F1921,3)="USD",RIGHT(trading_client_detail!$F1921,3)="USD",LEFT(trading_client_detail!$F1921,3)="EUR",RIGHT(trading_client_detail!$F1921,3)="EUR"),"",trading_client_detail!$G1921),"")</f>
        <v/>
      </c>
    </row>
    <row r="1922" spans="1:4" x14ac:dyDescent="0.25">
      <c r="A1922" t="str">
        <f>IF(AND(trading_client_detail!$A1922&lt;&gt;"",ROUND(trading_client_detail!$G1922,0)&lt;&gt;0),IF(OR(LEFT(trading_client_detail!$F1922,3)="USD",RIGHT(trading_client_detail!$F1922,3)="USD",LEFT(trading_client_detail!$F1922,3)="EUR",RIGHT(trading_client_detail!$F1922,3)="EUR"),"",IF(NOT(ISERROR(VLOOKUP(trading_client_detail!$E1922,'asset_&amp;_open_positions'!$E:$M, 9, FALSE))),VLOOKUP(trading_client_detail!$E1922,'asset_&amp;_open_positions'!$E:$M, 9, FALSE),IF(NOT(ISERROR(VLOOKUP(trading_client_detail!$F1922,'asset_&amp;_open_positions'!$E:$M, 9, FALSE))),VLOOKUP(trading_client_detail!$F1922,'asset_&amp;_open_positions'!$E:$M, 9, FALSE),RIGHT(trading_client_detail!$F1922,LEN(trading_client_detail!$F1922)-1)))),"")</f>
        <v/>
      </c>
      <c r="B1922" t="str">
        <f>IF(AND(trading_client_detail!$A1922&lt;&gt;"",ROUND(trading_client_detail!$G1922,0)&lt;&gt;0),IF(OR(LEFT(trading_client_detail!$F1922,3)="USD",RIGHT(trading_client_detail!$F1922,3)="USD"),"",IF(NOT(ISERROR(VLOOKUP(trading_client_detail!$E1922,'asset_&amp;_open_positions'!$E:$M, 6, FALSE))),VLOOKUP(trading_client_detail!$E1922,'asset_&amp;_open_positions'!$E:$M, 6, FALSE),IF(NOT(ISERROR(VLOOKUP($A1922,'asset_&amp;_open_positions'!$E:$M, 6, FALSE))),VLOOKUP($A1922,'asset_&amp;_open_positions'!$E:$M, 6, FALSE),"ASSET"))),"")</f>
        <v/>
      </c>
      <c r="C1922" t="str">
        <f>IF(AND(trading_client_detail!$A1922&lt;&gt;"",ROUND(trading_client_detail!$G1922,0)&lt;&gt;0),IF(OR(LEFT(trading_client_detail!$F1922,3)="USD",RIGHT(trading_client_detail!$F1922,3)="USD"),"",IF(NOT(ISERROR(VLOOKUP(trading_client_detail!$E1922,'asset_&amp;_open_positions'!$E:$M, 6, FALSE))),VLOOKUP(trading_client_detail!$E1922,'asset_&amp;_open_positions'!$E:$M, 8, FALSE),IF(NOT(ISERROR(VLOOKUP($A1922,'asset_&amp;_open_positions'!$E:$M, 6, FALSE))),VLOOKUP($A1922,'asset_&amp;_open_positions'!$E:$M, 8, FALSE),1))),"")</f>
        <v/>
      </c>
      <c r="D1922" s="42" t="str">
        <f>IF(trading_client_detail!$A1922&lt;&gt;"",IF(OR(LEFT(trading_client_detail!$F1922,3)="USD",RIGHT(trading_client_detail!$F1922,3)="USD",LEFT(trading_client_detail!$F1922,3)="EUR",RIGHT(trading_client_detail!$F1922,3)="EUR"),"",trading_client_detail!$G1922),"")</f>
        <v/>
      </c>
    </row>
    <row r="1923" spans="1:4" x14ac:dyDescent="0.25">
      <c r="A1923" t="str">
        <f>IF(AND(trading_client_detail!$A1923&lt;&gt;"",ROUND(trading_client_detail!$G1923,0)&lt;&gt;0),IF(OR(LEFT(trading_client_detail!$F1923,3)="USD",RIGHT(trading_client_detail!$F1923,3)="USD",LEFT(trading_client_detail!$F1923,3)="EUR",RIGHT(trading_client_detail!$F1923,3)="EUR"),"",IF(NOT(ISERROR(VLOOKUP(trading_client_detail!$E1923,'asset_&amp;_open_positions'!$E:$M, 9, FALSE))),VLOOKUP(trading_client_detail!$E1923,'asset_&amp;_open_positions'!$E:$M, 9, FALSE),IF(NOT(ISERROR(VLOOKUP(trading_client_detail!$F1923,'asset_&amp;_open_positions'!$E:$M, 9, FALSE))),VLOOKUP(trading_client_detail!$F1923,'asset_&amp;_open_positions'!$E:$M, 9, FALSE),RIGHT(trading_client_detail!$F1923,LEN(trading_client_detail!$F1923)-1)))),"")</f>
        <v/>
      </c>
      <c r="B1923" t="str">
        <f>IF(AND(trading_client_detail!$A1923&lt;&gt;"",ROUND(trading_client_detail!$G1923,0)&lt;&gt;0),IF(OR(LEFT(trading_client_detail!$F1923,3)="USD",RIGHT(trading_client_detail!$F1923,3)="USD"),"",IF(NOT(ISERROR(VLOOKUP(trading_client_detail!$E1923,'asset_&amp;_open_positions'!$E:$M, 6, FALSE))),VLOOKUP(trading_client_detail!$E1923,'asset_&amp;_open_positions'!$E:$M, 6, FALSE),IF(NOT(ISERROR(VLOOKUP($A1923,'asset_&amp;_open_positions'!$E:$M, 6, FALSE))),VLOOKUP($A1923,'asset_&amp;_open_positions'!$E:$M, 6, FALSE),"ASSET"))),"")</f>
        <v/>
      </c>
      <c r="C1923" t="str">
        <f>IF(AND(trading_client_detail!$A1923&lt;&gt;"",ROUND(trading_client_detail!$G1923,0)&lt;&gt;0),IF(OR(LEFT(trading_client_detail!$F1923,3)="USD",RIGHT(trading_client_detail!$F1923,3)="USD"),"",IF(NOT(ISERROR(VLOOKUP(trading_client_detail!$E1923,'asset_&amp;_open_positions'!$E:$M, 6, FALSE))),VLOOKUP(trading_client_detail!$E1923,'asset_&amp;_open_positions'!$E:$M, 8, FALSE),IF(NOT(ISERROR(VLOOKUP($A1923,'asset_&amp;_open_positions'!$E:$M, 6, FALSE))),VLOOKUP($A1923,'asset_&amp;_open_positions'!$E:$M, 8, FALSE),1))),"")</f>
        <v/>
      </c>
      <c r="D1923" s="42" t="str">
        <f>IF(trading_client_detail!$A1923&lt;&gt;"",IF(OR(LEFT(trading_client_detail!$F1923,3)="USD",RIGHT(trading_client_detail!$F1923,3)="USD",LEFT(trading_client_detail!$F1923,3)="EUR",RIGHT(trading_client_detail!$F1923,3)="EUR"),"",trading_client_detail!$G1923),"")</f>
        <v/>
      </c>
    </row>
    <row r="1924" spans="1:4" x14ac:dyDescent="0.25">
      <c r="A1924" t="str">
        <f>IF(AND(trading_client_detail!$A1924&lt;&gt;"",ROUND(trading_client_detail!$G1924,0)&lt;&gt;0),IF(OR(LEFT(trading_client_detail!$F1924,3)="USD",RIGHT(trading_client_detail!$F1924,3)="USD",LEFT(trading_client_detail!$F1924,3)="EUR",RIGHT(trading_client_detail!$F1924,3)="EUR"),"",IF(NOT(ISERROR(VLOOKUP(trading_client_detail!$E1924,'asset_&amp;_open_positions'!$E:$M, 9, FALSE))),VLOOKUP(trading_client_detail!$E1924,'asset_&amp;_open_positions'!$E:$M, 9, FALSE),IF(NOT(ISERROR(VLOOKUP(trading_client_detail!$F1924,'asset_&amp;_open_positions'!$E:$M, 9, FALSE))),VLOOKUP(trading_client_detail!$F1924,'asset_&amp;_open_positions'!$E:$M, 9, FALSE),RIGHT(trading_client_detail!$F1924,LEN(trading_client_detail!$F1924)-1)))),"")</f>
        <v/>
      </c>
      <c r="B1924" t="str">
        <f>IF(AND(trading_client_detail!$A1924&lt;&gt;"",ROUND(trading_client_detail!$G1924,0)&lt;&gt;0),IF(OR(LEFT(trading_client_detail!$F1924,3)="USD",RIGHT(trading_client_detail!$F1924,3)="USD"),"",IF(NOT(ISERROR(VLOOKUP(trading_client_detail!$E1924,'asset_&amp;_open_positions'!$E:$M, 6, FALSE))),VLOOKUP(trading_client_detail!$E1924,'asset_&amp;_open_positions'!$E:$M, 6, FALSE),IF(NOT(ISERROR(VLOOKUP($A1924,'asset_&amp;_open_positions'!$E:$M, 6, FALSE))),VLOOKUP($A1924,'asset_&amp;_open_positions'!$E:$M, 6, FALSE),"ASSET"))),"")</f>
        <v/>
      </c>
      <c r="C1924" t="str">
        <f>IF(AND(trading_client_detail!$A1924&lt;&gt;"",ROUND(trading_client_detail!$G1924,0)&lt;&gt;0),IF(OR(LEFT(trading_client_detail!$F1924,3)="USD",RIGHT(trading_client_detail!$F1924,3)="USD"),"",IF(NOT(ISERROR(VLOOKUP(trading_client_detail!$E1924,'asset_&amp;_open_positions'!$E:$M, 6, FALSE))),VLOOKUP(trading_client_detail!$E1924,'asset_&amp;_open_positions'!$E:$M, 8, FALSE),IF(NOT(ISERROR(VLOOKUP($A1924,'asset_&amp;_open_positions'!$E:$M, 6, FALSE))),VLOOKUP($A1924,'asset_&amp;_open_positions'!$E:$M, 8, FALSE),1))),"")</f>
        <v/>
      </c>
      <c r="D1924" s="42" t="str">
        <f>IF(trading_client_detail!$A1924&lt;&gt;"",IF(OR(LEFT(trading_client_detail!$F1924,3)="USD",RIGHT(trading_client_detail!$F1924,3)="USD",LEFT(trading_client_detail!$F1924,3)="EUR",RIGHT(trading_client_detail!$F1924,3)="EUR"),"",trading_client_detail!$G1924),"")</f>
        <v/>
      </c>
    </row>
    <row r="1925" spans="1:4" x14ac:dyDescent="0.25">
      <c r="A1925" t="str">
        <f>IF(AND(trading_client_detail!$A1925&lt;&gt;"",ROUND(trading_client_detail!$G1925,0)&lt;&gt;0),IF(OR(LEFT(trading_client_detail!$F1925,3)="USD",RIGHT(trading_client_detail!$F1925,3)="USD",LEFT(trading_client_detail!$F1925,3)="EUR",RIGHT(trading_client_detail!$F1925,3)="EUR"),"",IF(NOT(ISERROR(VLOOKUP(trading_client_detail!$E1925,'asset_&amp;_open_positions'!$E:$M, 9, FALSE))),VLOOKUP(trading_client_detail!$E1925,'asset_&amp;_open_positions'!$E:$M, 9, FALSE),IF(NOT(ISERROR(VLOOKUP(trading_client_detail!$F1925,'asset_&amp;_open_positions'!$E:$M, 9, FALSE))),VLOOKUP(trading_client_detail!$F1925,'asset_&amp;_open_positions'!$E:$M, 9, FALSE),RIGHT(trading_client_detail!$F1925,LEN(trading_client_detail!$F1925)-1)))),"")</f>
        <v/>
      </c>
      <c r="B1925" t="str">
        <f>IF(AND(trading_client_detail!$A1925&lt;&gt;"",ROUND(trading_client_detail!$G1925,0)&lt;&gt;0),IF(OR(LEFT(trading_client_detail!$F1925,3)="USD",RIGHT(trading_client_detail!$F1925,3)="USD"),"",IF(NOT(ISERROR(VLOOKUP(trading_client_detail!$E1925,'asset_&amp;_open_positions'!$E:$M, 6, FALSE))),VLOOKUP(trading_client_detail!$E1925,'asset_&amp;_open_positions'!$E:$M, 6, FALSE),IF(NOT(ISERROR(VLOOKUP($A1925,'asset_&amp;_open_positions'!$E:$M, 6, FALSE))),VLOOKUP($A1925,'asset_&amp;_open_positions'!$E:$M, 6, FALSE),"ASSET"))),"")</f>
        <v/>
      </c>
      <c r="C1925" t="str">
        <f>IF(AND(trading_client_detail!$A1925&lt;&gt;"",ROUND(trading_client_detail!$G1925,0)&lt;&gt;0),IF(OR(LEFT(trading_client_detail!$F1925,3)="USD",RIGHT(trading_client_detail!$F1925,3)="USD"),"",IF(NOT(ISERROR(VLOOKUP(trading_client_detail!$E1925,'asset_&amp;_open_positions'!$E:$M, 6, FALSE))),VLOOKUP(trading_client_detail!$E1925,'asset_&amp;_open_positions'!$E:$M, 8, FALSE),IF(NOT(ISERROR(VLOOKUP($A1925,'asset_&amp;_open_positions'!$E:$M, 6, FALSE))),VLOOKUP($A1925,'asset_&amp;_open_positions'!$E:$M, 8, FALSE),1))),"")</f>
        <v/>
      </c>
      <c r="D1925" s="42" t="str">
        <f>IF(trading_client_detail!$A1925&lt;&gt;"",IF(OR(LEFT(trading_client_detail!$F1925,3)="USD",RIGHT(trading_client_detail!$F1925,3)="USD",LEFT(trading_client_detail!$F1925,3)="EUR",RIGHT(trading_client_detail!$F1925,3)="EUR"),"",trading_client_detail!$G1925),"")</f>
        <v/>
      </c>
    </row>
    <row r="1926" spans="1:4" x14ac:dyDescent="0.25">
      <c r="A1926" t="str">
        <f>IF(AND(trading_client_detail!$A1926&lt;&gt;"",ROUND(trading_client_detail!$G1926,0)&lt;&gt;0),IF(OR(LEFT(trading_client_detail!$F1926,3)="USD",RIGHT(trading_client_detail!$F1926,3)="USD",LEFT(trading_client_detail!$F1926,3)="EUR",RIGHT(trading_client_detail!$F1926,3)="EUR"),"",IF(NOT(ISERROR(VLOOKUP(trading_client_detail!$E1926,'asset_&amp;_open_positions'!$E:$M, 9, FALSE))),VLOOKUP(trading_client_detail!$E1926,'asset_&amp;_open_positions'!$E:$M, 9, FALSE),IF(NOT(ISERROR(VLOOKUP(trading_client_detail!$F1926,'asset_&amp;_open_positions'!$E:$M, 9, FALSE))),VLOOKUP(trading_client_detail!$F1926,'asset_&amp;_open_positions'!$E:$M, 9, FALSE),RIGHT(trading_client_detail!$F1926,LEN(trading_client_detail!$F1926)-1)))),"")</f>
        <v/>
      </c>
      <c r="B1926" t="str">
        <f>IF(AND(trading_client_detail!$A1926&lt;&gt;"",ROUND(trading_client_detail!$G1926,0)&lt;&gt;0),IF(OR(LEFT(trading_client_detail!$F1926,3)="USD",RIGHT(trading_client_detail!$F1926,3)="USD"),"",IF(NOT(ISERROR(VLOOKUP(trading_client_detail!$E1926,'asset_&amp;_open_positions'!$E:$M, 6, FALSE))),VLOOKUP(trading_client_detail!$E1926,'asset_&amp;_open_positions'!$E:$M, 6, FALSE),IF(NOT(ISERROR(VLOOKUP($A1926,'asset_&amp;_open_positions'!$E:$M, 6, FALSE))),VLOOKUP($A1926,'asset_&amp;_open_positions'!$E:$M, 6, FALSE),"ASSET"))),"")</f>
        <v/>
      </c>
      <c r="C1926" t="str">
        <f>IF(AND(trading_client_detail!$A1926&lt;&gt;"",ROUND(trading_client_detail!$G1926,0)&lt;&gt;0),IF(OR(LEFT(trading_client_detail!$F1926,3)="USD",RIGHT(trading_client_detail!$F1926,3)="USD"),"",IF(NOT(ISERROR(VLOOKUP(trading_client_detail!$E1926,'asset_&amp;_open_positions'!$E:$M, 6, FALSE))),VLOOKUP(trading_client_detail!$E1926,'asset_&amp;_open_positions'!$E:$M, 8, FALSE),IF(NOT(ISERROR(VLOOKUP($A1926,'asset_&amp;_open_positions'!$E:$M, 6, FALSE))),VLOOKUP($A1926,'asset_&amp;_open_positions'!$E:$M, 8, FALSE),1))),"")</f>
        <v/>
      </c>
      <c r="D1926" s="42" t="str">
        <f>IF(trading_client_detail!$A1926&lt;&gt;"",IF(OR(LEFT(trading_client_detail!$F1926,3)="USD",RIGHT(trading_client_detail!$F1926,3)="USD",LEFT(trading_client_detail!$F1926,3)="EUR",RIGHT(trading_client_detail!$F1926,3)="EUR"),"",trading_client_detail!$G1926),"")</f>
        <v/>
      </c>
    </row>
    <row r="1927" spans="1:4" x14ac:dyDescent="0.25">
      <c r="A1927" t="str">
        <f>IF(AND(trading_client_detail!$A1927&lt;&gt;"",ROUND(trading_client_detail!$G1927,0)&lt;&gt;0),IF(OR(LEFT(trading_client_detail!$F1927,3)="USD",RIGHT(trading_client_detail!$F1927,3)="USD",LEFT(trading_client_detail!$F1927,3)="EUR",RIGHT(trading_client_detail!$F1927,3)="EUR"),"",IF(NOT(ISERROR(VLOOKUP(trading_client_detail!$E1927,'asset_&amp;_open_positions'!$E:$M, 9, FALSE))),VLOOKUP(trading_client_detail!$E1927,'asset_&amp;_open_positions'!$E:$M, 9, FALSE),IF(NOT(ISERROR(VLOOKUP(trading_client_detail!$F1927,'asset_&amp;_open_positions'!$E:$M, 9, FALSE))),VLOOKUP(trading_client_detail!$F1927,'asset_&amp;_open_positions'!$E:$M, 9, FALSE),RIGHT(trading_client_detail!$F1927,LEN(trading_client_detail!$F1927)-1)))),"")</f>
        <v/>
      </c>
      <c r="B1927" t="str">
        <f>IF(AND(trading_client_detail!$A1927&lt;&gt;"",ROUND(trading_client_detail!$G1927,0)&lt;&gt;0),IF(OR(LEFT(trading_client_detail!$F1927,3)="USD",RIGHT(trading_client_detail!$F1927,3)="USD"),"",IF(NOT(ISERROR(VLOOKUP(trading_client_detail!$E1927,'asset_&amp;_open_positions'!$E:$M, 6, FALSE))),VLOOKUP(trading_client_detail!$E1927,'asset_&amp;_open_positions'!$E:$M, 6, FALSE),IF(NOT(ISERROR(VLOOKUP($A1927,'asset_&amp;_open_positions'!$E:$M, 6, FALSE))),VLOOKUP($A1927,'asset_&amp;_open_positions'!$E:$M, 6, FALSE),"ASSET"))),"")</f>
        <v/>
      </c>
      <c r="C1927" t="str">
        <f>IF(AND(trading_client_detail!$A1927&lt;&gt;"",ROUND(trading_client_detail!$G1927,0)&lt;&gt;0),IF(OR(LEFT(trading_client_detail!$F1927,3)="USD",RIGHT(trading_client_detail!$F1927,3)="USD"),"",IF(NOT(ISERROR(VLOOKUP(trading_client_detail!$E1927,'asset_&amp;_open_positions'!$E:$M, 6, FALSE))),VLOOKUP(trading_client_detail!$E1927,'asset_&amp;_open_positions'!$E:$M, 8, FALSE),IF(NOT(ISERROR(VLOOKUP($A1927,'asset_&amp;_open_positions'!$E:$M, 6, FALSE))),VLOOKUP($A1927,'asset_&amp;_open_positions'!$E:$M, 8, FALSE),1))),"")</f>
        <v/>
      </c>
      <c r="D1927" s="42" t="str">
        <f>IF(trading_client_detail!$A1927&lt;&gt;"",IF(OR(LEFT(trading_client_detail!$F1927,3)="USD",RIGHT(trading_client_detail!$F1927,3)="USD",LEFT(trading_client_detail!$F1927,3)="EUR",RIGHT(trading_client_detail!$F1927,3)="EUR"),"",trading_client_detail!$G1927),"")</f>
        <v/>
      </c>
    </row>
    <row r="1928" spans="1:4" x14ac:dyDescent="0.25">
      <c r="A1928" t="str">
        <f>IF(AND(trading_client_detail!$A1928&lt;&gt;"",ROUND(trading_client_detail!$G1928,0)&lt;&gt;0),IF(OR(LEFT(trading_client_detail!$F1928,3)="USD",RIGHT(trading_client_detail!$F1928,3)="USD",LEFT(trading_client_detail!$F1928,3)="EUR",RIGHT(trading_client_detail!$F1928,3)="EUR"),"",IF(NOT(ISERROR(VLOOKUP(trading_client_detail!$E1928,'asset_&amp;_open_positions'!$E:$M, 9, FALSE))),VLOOKUP(trading_client_detail!$E1928,'asset_&amp;_open_positions'!$E:$M, 9, FALSE),IF(NOT(ISERROR(VLOOKUP(trading_client_detail!$F1928,'asset_&amp;_open_positions'!$E:$M, 9, FALSE))),VLOOKUP(trading_client_detail!$F1928,'asset_&amp;_open_positions'!$E:$M, 9, FALSE),RIGHT(trading_client_detail!$F1928,LEN(trading_client_detail!$F1928)-1)))),"")</f>
        <v/>
      </c>
      <c r="B1928" t="str">
        <f>IF(AND(trading_client_detail!$A1928&lt;&gt;"",ROUND(trading_client_detail!$G1928,0)&lt;&gt;0),IF(OR(LEFT(trading_client_detail!$F1928,3)="USD",RIGHT(trading_client_detail!$F1928,3)="USD"),"",IF(NOT(ISERROR(VLOOKUP(trading_client_detail!$E1928,'asset_&amp;_open_positions'!$E:$M, 6, FALSE))),VLOOKUP(trading_client_detail!$E1928,'asset_&amp;_open_positions'!$E:$M, 6, FALSE),IF(NOT(ISERROR(VLOOKUP($A1928,'asset_&amp;_open_positions'!$E:$M, 6, FALSE))),VLOOKUP($A1928,'asset_&amp;_open_positions'!$E:$M, 6, FALSE),"ASSET"))),"")</f>
        <v/>
      </c>
      <c r="C1928" t="str">
        <f>IF(AND(trading_client_detail!$A1928&lt;&gt;"",ROUND(trading_client_detail!$G1928,0)&lt;&gt;0),IF(OR(LEFT(trading_client_detail!$F1928,3)="USD",RIGHT(trading_client_detail!$F1928,3)="USD"),"",IF(NOT(ISERROR(VLOOKUP(trading_client_detail!$E1928,'asset_&amp;_open_positions'!$E:$M, 6, FALSE))),VLOOKUP(trading_client_detail!$E1928,'asset_&amp;_open_positions'!$E:$M, 8, FALSE),IF(NOT(ISERROR(VLOOKUP($A1928,'asset_&amp;_open_positions'!$E:$M, 6, FALSE))),VLOOKUP($A1928,'asset_&amp;_open_positions'!$E:$M, 8, FALSE),1))),"")</f>
        <v/>
      </c>
      <c r="D1928" s="42" t="str">
        <f>IF(trading_client_detail!$A1928&lt;&gt;"",IF(OR(LEFT(trading_client_detail!$F1928,3)="USD",RIGHT(trading_client_detail!$F1928,3)="USD",LEFT(trading_client_detail!$F1928,3)="EUR",RIGHT(trading_client_detail!$F1928,3)="EUR"),"",trading_client_detail!$G1928),"")</f>
        <v/>
      </c>
    </row>
    <row r="1929" spans="1:4" x14ac:dyDescent="0.25">
      <c r="A1929" t="str">
        <f>IF(AND(trading_client_detail!$A1929&lt;&gt;"",ROUND(trading_client_detail!$G1929,0)&lt;&gt;0),IF(OR(LEFT(trading_client_detail!$F1929,3)="USD",RIGHT(trading_client_detail!$F1929,3)="USD",LEFT(trading_client_detail!$F1929,3)="EUR",RIGHT(trading_client_detail!$F1929,3)="EUR"),"",IF(NOT(ISERROR(VLOOKUP(trading_client_detail!$E1929,'asset_&amp;_open_positions'!$E:$M, 9, FALSE))),VLOOKUP(trading_client_detail!$E1929,'asset_&amp;_open_positions'!$E:$M, 9, FALSE),IF(NOT(ISERROR(VLOOKUP(trading_client_detail!$F1929,'asset_&amp;_open_positions'!$E:$M, 9, FALSE))),VLOOKUP(trading_client_detail!$F1929,'asset_&amp;_open_positions'!$E:$M, 9, FALSE),RIGHT(trading_client_detail!$F1929,LEN(trading_client_detail!$F1929)-1)))),"")</f>
        <v/>
      </c>
      <c r="B1929" t="str">
        <f>IF(AND(trading_client_detail!$A1929&lt;&gt;"",ROUND(trading_client_detail!$G1929,0)&lt;&gt;0),IF(OR(LEFT(trading_client_detail!$F1929,3)="USD",RIGHT(trading_client_detail!$F1929,3)="USD"),"",IF(NOT(ISERROR(VLOOKUP(trading_client_detail!$E1929,'asset_&amp;_open_positions'!$E:$M, 6, FALSE))),VLOOKUP(trading_client_detail!$E1929,'asset_&amp;_open_positions'!$E:$M, 6, FALSE),IF(NOT(ISERROR(VLOOKUP($A1929,'asset_&amp;_open_positions'!$E:$M, 6, FALSE))),VLOOKUP($A1929,'asset_&amp;_open_positions'!$E:$M, 6, FALSE),"ASSET"))),"")</f>
        <v/>
      </c>
      <c r="C1929" t="str">
        <f>IF(AND(trading_client_detail!$A1929&lt;&gt;"",ROUND(trading_client_detail!$G1929,0)&lt;&gt;0),IF(OR(LEFT(trading_client_detail!$F1929,3)="USD",RIGHT(trading_client_detail!$F1929,3)="USD"),"",IF(NOT(ISERROR(VLOOKUP(trading_client_detail!$E1929,'asset_&amp;_open_positions'!$E:$M, 6, FALSE))),VLOOKUP(trading_client_detail!$E1929,'asset_&amp;_open_positions'!$E:$M, 8, FALSE),IF(NOT(ISERROR(VLOOKUP($A1929,'asset_&amp;_open_positions'!$E:$M, 6, FALSE))),VLOOKUP($A1929,'asset_&amp;_open_positions'!$E:$M, 8, FALSE),1))),"")</f>
        <v/>
      </c>
      <c r="D1929" s="42" t="str">
        <f>IF(trading_client_detail!$A1929&lt;&gt;"",IF(OR(LEFT(trading_client_detail!$F1929,3)="USD",RIGHT(trading_client_detail!$F1929,3)="USD",LEFT(trading_client_detail!$F1929,3)="EUR",RIGHT(trading_client_detail!$F1929,3)="EUR"),"",trading_client_detail!$G1929),"")</f>
        <v/>
      </c>
    </row>
    <row r="1930" spans="1:4" x14ac:dyDescent="0.25">
      <c r="A1930" t="str">
        <f>IF(AND(trading_client_detail!$A1930&lt;&gt;"",ROUND(trading_client_detail!$G1930,0)&lt;&gt;0),IF(OR(LEFT(trading_client_detail!$F1930,3)="USD",RIGHT(trading_client_detail!$F1930,3)="USD",LEFT(trading_client_detail!$F1930,3)="EUR",RIGHT(trading_client_detail!$F1930,3)="EUR"),"",IF(NOT(ISERROR(VLOOKUP(trading_client_detail!$E1930,'asset_&amp;_open_positions'!$E:$M, 9, FALSE))),VLOOKUP(trading_client_detail!$E1930,'asset_&amp;_open_positions'!$E:$M, 9, FALSE),IF(NOT(ISERROR(VLOOKUP(trading_client_detail!$F1930,'asset_&amp;_open_positions'!$E:$M, 9, FALSE))),VLOOKUP(trading_client_detail!$F1930,'asset_&amp;_open_positions'!$E:$M, 9, FALSE),RIGHT(trading_client_detail!$F1930,LEN(trading_client_detail!$F1930)-1)))),"")</f>
        <v/>
      </c>
      <c r="B1930" t="str">
        <f>IF(AND(trading_client_detail!$A1930&lt;&gt;"",ROUND(trading_client_detail!$G1930,0)&lt;&gt;0),IF(OR(LEFT(trading_client_detail!$F1930,3)="USD",RIGHT(trading_client_detail!$F1930,3)="USD"),"",IF(NOT(ISERROR(VLOOKUP(trading_client_detail!$E1930,'asset_&amp;_open_positions'!$E:$M, 6, FALSE))),VLOOKUP(trading_client_detail!$E1930,'asset_&amp;_open_positions'!$E:$M, 6, FALSE),IF(NOT(ISERROR(VLOOKUP($A1930,'asset_&amp;_open_positions'!$E:$M, 6, FALSE))),VLOOKUP($A1930,'asset_&amp;_open_positions'!$E:$M, 6, FALSE),"ASSET"))),"")</f>
        <v/>
      </c>
      <c r="C1930" t="str">
        <f>IF(AND(trading_client_detail!$A1930&lt;&gt;"",ROUND(trading_client_detail!$G1930,0)&lt;&gt;0),IF(OR(LEFT(trading_client_detail!$F1930,3)="USD",RIGHT(trading_client_detail!$F1930,3)="USD"),"",IF(NOT(ISERROR(VLOOKUP(trading_client_detail!$E1930,'asset_&amp;_open_positions'!$E:$M, 6, FALSE))),VLOOKUP(trading_client_detail!$E1930,'asset_&amp;_open_positions'!$E:$M, 8, FALSE),IF(NOT(ISERROR(VLOOKUP($A1930,'asset_&amp;_open_positions'!$E:$M, 6, FALSE))),VLOOKUP($A1930,'asset_&amp;_open_positions'!$E:$M, 8, FALSE),1))),"")</f>
        <v/>
      </c>
      <c r="D1930" s="42" t="str">
        <f>IF(trading_client_detail!$A1930&lt;&gt;"",IF(OR(LEFT(trading_client_detail!$F1930,3)="USD",RIGHT(trading_client_detail!$F1930,3)="USD",LEFT(trading_client_detail!$F1930,3)="EUR",RIGHT(trading_client_detail!$F1930,3)="EUR"),"",trading_client_detail!$G1930),"")</f>
        <v/>
      </c>
    </row>
    <row r="1931" spans="1:4" x14ac:dyDescent="0.25">
      <c r="A1931" t="str">
        <f>IF(AND(trading_client_detail!$A1931&lt;&gt;"",ROUND(trading_client_detail!$G1931,0)&lt;&gt;0),IF(OR(LEFT(trading_client_detail!$F1931,3)="USD",RIGHT(trading_client_detail!$F1931,3)="USD",LEFT(trading_client_detail!$F1931,3)="EUR",RIGHT(trading_client_detail!$F1931,3)="EUR"),"",IF(NOT(ISERROR(VLOOKUP(trading_client_detail!$E1931,'asset_&amp;_open_positions'!$E:$M, 9, FALSE))),VLOOKUP(trading_client_detail!$E1931,'asset_&amp;_open_positions'!$E:$M, 9, FALSE),IF(NOT(ISERROR(VLOOKUP(trading_client_detail!$F1931,'asset_&amp;_open_positions'!$E:$M, 9, FALSE))),VLOOKUP(trading_client_detail!$F1931,'asset_&amp;_open_positions'!$E:$M, 9, FALSE),RIGHT(trading_client_detail!$F1931,LEN(trading_client_detail!$F1931)-1)))),"")</f>
        <v/>
      </c>
      <c r="B1931" t="str">
        <f>IF(AND(trading_client_detail!$A1931&lt;&gt;"",ROUND(trading_client_detail!$G1931,0)&lt;&gt;0),IF(OR(LEFT(trading_client_detail!$F1931,3)="USD",RIGHT(trading_client_detail!$F1931,3)="USD"),"",IF(NOT(ISERROR(VLOOKUP(trading_client_detail!$E1931,'asset_&amp;_open_positions'!$E:$M, 6, FALSE))),VLOOKUP(trading_client_detail!$E1931,'asset_&amp;_open_positions'!$E:$M, 6, FALSE),IF(NOT(ISERROR(VLOOKUP($A1931,'asset_&amp;_open_positions'!$E:$M, 6, FALSE))),VLOOKUP($A1931,'asset_&amp;_open_positions'!$E:$M, 6, FALSE),"ASSET"))),"")</f>
        <v/>
      </c>
      <c r="C1931" t="str">
        <f>IF(AND(trading_client_detail!$A1931&lt;&gt;"",ROUND(trading_client_detail!$G1931,0)&lt;&gt;0),IF(OR(LEFT(trading_client_detail!$F1931,3)="USD",RIGHT(trading_client_detail!$F1931,3)="USD"),"",IF(NOT(ISERROR(VLOOKUP(trading_client_detail!$E1931,'asset_&amp;_open_positions'!$E:$M, 6, FALSE))),VLOOKUP(trading_client_detail!$E1931,'asset_&amp;_open_positions'!$E:$M, 8, FALSE),IF(NOT(ISERROR(VLOOKUP($A1931,'asset_&amp;_open_positions'!$E:$M, 6, FALSE))),VLOOKUP($A1931,'asset_&amp;_open_positions'!$E:$M, 8, FALSE),1))),"")</f>
        <v/>
      </c>
      <c r="D1931" s="42" t="str">
        <f>IF(trading_client_detail!$A1931&lt;&gt;"",IF(OR(LEFT(trading_client_detail!$F1931,3)="USD",RIGHT(trading_client_detail!$F1931,3)="USD",LEFT(trading_client_detail!$F1931,3)="EUR",RIGHT(trading_client_detail!$F1931,3)="EUR"),"",trading_client_detail!$G1931),"")</f>
        <v/>
      </c>
    </row>
    <row r="1932" spans="1:4" x14ac:dyDescent="0.25">
      <c r="A1932" t="str">
        <f>IF(AND(trading_client_detail!$A1932&lt;&gt;"",ROUND(trading_client_detail!$G1932,0)&lt;&gt;0),IF(OR(LEFT(trading_client_detail!$F1932,3)="USD",RIGHT(trading_client_detail!$F1932,3)="USD",LEFT(trading_client_detail!$F1932,3)="EUR",RIGHT(trading_client_detail!$F1932,3)="EUR"),"",IF(NOT(ISERROR(VLOOKUP(trading_client_detail!$E1932,'asset_&amp;_open_positions'!$E:$M, 9, FALSE))),VLOOKUP(trading_client_detail!$E1932,'asset_&amp;_open_positions'!$E:$M, 9, FALSE),IF(NOT(ISERROR(VLOOKUP(trading_client_detail!$F1932,'asset_&amp;_open_positions'!$E:$M, 9, FALSE))),VLOOKUP(trading_client_detail!$F1932,'asset_&amp;_open_positions'!$E:$M, 9, FALSE),RIGHT(trading_client_detail!$F1932,LEN(trading_client_detail!$F1932)-1)))),"")</f>
        <v/>
      </c>
      <c r="B1932" t="str">
        <f>IF(AND(trading_client_detail!$A1932&lt;&gt;"",ROUND(trading_client_detail!$G1932,0)&lt;&gt;0),IF(OR(LEFT(trading_client_detail!$F1932,3)="USD",RIGHT(trading_client_detail!$F1932,3)="USD"),"",IF(NOT(ISERROR(VLOOKUP(trading_client_detail!$E1932,'asset_&amp;_open_positions'!$E:$M, 6, FALSE))),VLOOKUP(trading_client_detail!$E1932,'asset_&amp;_open_positions'!$E:$M, 6, FALSE),IF(NOT(ISERROR(VLOOKUP($A1932,'asset_&amp;_open_positions'!$E:$M, 6, FALSE))),VLOOKUP($A1932,'asset_&amp;_open_positions'!$E:$M, 6, FALSE),"ASSET"))),"")</f>
        <v/>
      </c>
      <c r="C1932" t="str">
        <f>IF(AND(trading_client_detail!$A1932&lt;&gt;"",ROUND(trading_client_detail!$G1932,0)&lt;&gt;0),IF(OR(LEFT(trading_client_detail!$F1932,3)="USD",RIGHT(trading_client_detail!$F1932,3)="USD"),"",IF(NOT(ISERROR(VLOOKUP(trading_client_detail!$E1932,'asset_&amp;_open_positions'!$E:$M, 6, FALSE))),VLOOKUP(trading_client_detail!$E1932,'asset_&amp;_open_positions'!$E:$M, 8, FALSE),IF(NOT(ISERROR(VLOOKUP($A1932,'asset_&amp;_open_positions'!$E:$M, 6, FALSE))),VLOOKUP($A1932,'asset_&amp;_open_positions'!$E:$M, 8, FALSE),1))),"")</f>
        <v/>
      </c>
      <c r="D1932" s="42" t="str">
        <f>IF(trading_client_detail!$A1932&lt;&gt;"",IF(OR(LEFT(trading_client_detail!$F1932,3)="USD",RIGHT(trading_client_detail!$F1932,3)="USD",LEFT(trading_client_detail!$F1932,3)="EUR",RIGHT(trading_client_detail!$F1932,3)="EUR"),"",trading_client_detail!$G1932),"")</f>
        <v/>
      </c>
    </row>
    <row r="1933" spans="1:4" x14ac:dyDescent="0.25">
      <c r="A1933" t="str">
        <f>IF(AND(trading_client_detail!$A1933&lt;&gt;"",ROUND(trading_client_detail!$G1933,0)&lt;&gt;0),IF(OR(LEFT(trading_client_detail!$F1933,3)="USD",RIGHT(trading_client_detail!$F1933,3)="USD",LEFT(trading_client_detail!$F1933,3)="EUR",RIGHT(trading_client_detail!$F1933,3)="EUR"),"",IF(NOT(ISERROR(VLOOKUP(trading_client_detail!$E1933,'asset_&amp;_open_positions'!$E:$M, 9, FALSE))),VLOOKUP(trading_client_detail!$E1933,'asset_&amp;_open_positions'!$E:$M, 9, FALSE),IF(NOT(ISERROR(VLOOKUP(trading_client_detail!$F1933,'asset_&amp;_open_positions'!$E:$M, 9, FALSE))),VLOOKUP(trading_client_detail!$F1933,'asset_&amp;_open_positions'!$E:$M, 9, FALSE),RIGHT(trading_client_detail!$F1933,LEN(trading_client_detail!$F1933)-1)))),"")</f>
        <v/>
      </c>
      <c r="B1933" t="str">
        <f>IF(AND(trading_client_detail!$A1933&lt;&gt;"",ROUND(trading_client_detail!$G1933,0)&lt;&gt;0),IF(OR(LEFT(trading_client_detail!$F1933,3)="USD",RIGHT(trading_client_detail!$F1933,3)="USD"),"",IF(NOT(ISERROR(VLOOKUP(trading_client_detail!$E1933,'asset_&amp;_open_positions'!$E:$M, 6, FALSE))),VLOOKUP(trading_client_detail!$E1933,'asset_&amp;_open_positions'!$E:$M, 6, FALSE),IF(NOT(ISERROR(VLOOKUP($A1933,'asset_&amp;_open_positions'!$E:$M, 6, FALSE))),VLOOKUP($A1933,'asset_&amp;_open_positions'!$E:$M, 6, FALSE),"ASSET"))),"")</f>
        <v/>
      </c>
      <c r="C1933" t="str">
        <f>IF(AND(trading_client_detail!$A1933&lt;&gt;"",ROUND(trading_client_detail!$G1933,0)&lt;&gt;0),IF(OR(LEFT(trading_client_detail!$F1933,3)="USD",RIGHT(trading_client_detail!$F1933,3)="USD"),"",IF(NOT(ISERROR(VLOOKUP(trading_client_detail!$E1933,'asset_&amp;_open_positions'!$E:$M, 6, FALSE))),VLOOKUP(trading_client_detail!$E1933,'asset_&amp;_open_positions'!$E:$M, 8, FALSE),IF(NOT(ISERROR(VLOOKUP($A1933,'asset_&amp;_open_positions'!$E:$M, 6, FALSE))),VLOOKUP($A1933,'asset_&amp;_open_positions'!$E:$M, 8, FALSE),1))),"")</f>
        <v/>
      </c>
      <c r="D1933" s="42" t="str">
        <f>IF(trading_client_detail!$A1933&lt;&gt;"",IF(OR(LEFT(trading_client_detail!$F1933,3)="USD",RIGHT(trading_client_detail!$F1933,3)="USD",LEFT(trading_client_detail!$F1933,3)="EUR",RIGHT(trading_client_detail!$F1933,3)="EUR"),"",trading_client_detail!$G1933),"")</f>
        <v/>
      </c>
    </row>
    <row r="1934" spans="1:4" x14ac:dyDescent="0.25">
      <c r="A1934" t="str">
        <f>IF(AND(trading_client_detail!$A1934&lt;&gt;"",ROUND(trading_client_detail!$G1934,0)&lt;&gt;0),IF(OR(LEFT(trading_client_detail!$F1934,3)="USD",RIGHT(trading_client_detail!$F1934,3)="USD",LEFT(trading_client_detail!$F1934,3)="EUR",RIGHT(trading_client_detail!$F1934,3)="EUR"),"",IF(NOT(ISERROR(VLOOKUP(trading_client_detail!$E1934,'asset_&amp;_open_positions'!$E:$M, 9, FALSE))),VLOOKUP(trading_client_detail!$E1934,'asset_&amp;_open_positions'!$E:$M, 9, FALSE),IF(NOT(ISERROR(VLOOKUP(trading_client_detail!$F1934,'asset_&amp;_open_positions'!$E:$M, 9, FALSE))),VLOOKUP(trading_client_detail!$F1934,'asset_&amp;_open_positions'!$E:$M, 9, FALSE),RIGHT(trading_client_detail!$F1934,LEN(trading_client_detail!$F1934)-1)))),"")</f>
        <v/>
      </c>
      <c r="B1934" t="str">
        <f>IF(AND(trading_client_detail!$A1934&lt;&gt;"",ROUND(trading_client_detail!$G1934,0)&lt;&gt;0),IF(OR(LEFT(trading_client_detail!$F1934,3)="USD",RIGHT(trading_client_detail!$F1934,3)="USD"),"",IF(NOT(ISERROR(VLOOKUP(trading_client_detail!$E1934,'asset_&amp;_open_positions'!$E:$M, 6, FALSE))),VLOOKUP(trading_client_detail!$E1934,'asset_&amp;_open_positions'!$E:$M, 6, FALSE),IF(NOT(ISERROR(VLOOKUP($A1934,'asset_&amp;_open_positions'!$E:$M, 6, FALSE))),VLOOKUP($A1934,'asset_&amp;_open_positions'!$E:$M, 6, FALSE),"ASSET"))),"")</f>
        <v/>
      </c>
      <c r="C1934" t="str">
        <f>IF(AND(trading_client_detail!$A1934&lt;&gt;"",ROUND(trading_client_detail!$G1934,0)&lt;&gt;0),IF(OR(LEFT(trading_client_detail!$F1934,3)="USD",RIGHT(trading_client_detail!$F1934,3)="USD"),"",IF(NOT(ISERROR(VLOOKUP(trading_client_detail!$E1934,'asset_&amp;_open_positions'!$E:$M, 6, FALSE))),VLOOKUP(trading_client_detail!$E1934,'asset_&amp;_open_positions'!$E:$M, 8, FALSE),IF(NOT(ISERROR(VLOOKUP($A1934,'asset_&amp;_open_positions'!$E:$M, 6, FALSE))),VLOOKUP($A1934,'asset_&amp;_open_positions'!$E:$M, 8, FALSE),1))),"")</f>
        <v/>
      </c>
      <c r="D1934" s="42" t="str">
        <f>IF(trading_client_detail!$A1934&lt;&gt;"",IF(OR(LEFT(trading_client_detail!$F1934,3)="USD",RIGHT(trading_client_detail!$F1934,3)="USD",LEFT(trading_client_detail!$F1934,3)="EUR",RIGHT(trading_client_detail!$F1934,3)="EUR"),"",trading_client_detail!$G1934),"")</f>
        <v/>
      </c>
    </row>
    <row r="1935" spans="1:4" x14ac:dyDescent="0.25">
      <c r="A1935" t="str">
        <f>IF(AND(trading_client_detail!$A1935&lt;&gt;"",ROUND(trading_client_detail!$G1935,0)&lt;&gt;0),IF(OR(LEFT(trading_client_detail!$F1935,3)="USD",RIGHT(trading_client_detail!$F1935,3)="USD",LEFT(trading_client_detail!$F1935,3)="EUR",RIGHT(trading_client_detail!$F1935,3)="EUR"),"",IF(NOT(ISERROR(VLOOKUP(trading_client_detail!$E1935,'asset_&amp;_open_positions'!$E:$M, 9, FALSE))),VLOOKUP(trading_client_detail!$E1935,'asset_&amp;_open_positions'!$E:$M, 9, FALSE),IF(NOT(ISERROR(VLOOKUP(trading_client_detail!$F1935,'asset_&amp;_open_positions'!$E:$M, 9, FALSE))),VLOOKUP(trading_client_detail!$F1935,'asset_&amp;_open_positions'!$E:$M, 9, FALSE),RIGHT(trading_client_detail!$F1935,LEN(trading_client_detail!$F1935)-1)))),"")</f>
        <v/>
      </c>
      <c r="B1935" t="str">
        <f>IF(AND(trading_client_detail!$A1935&lt;&gt;"",ROUND(trading_client_detail!$G1935,0)&lt;&gt;0),IF(OR(LEFT(trading_client_detail!$F1935,3)="USD",RIGHT(trading_client_detail!$F1935,3)="USD"),"",IF(NOT(ISERROR(VLOOKUP(trading_client_detail!$E1935,'asset_&amp;_open_positions'!$E:$M, 6, FALSE))),VLOOKUP(trading_client_detail!$E1935,'asset_&amp;_open_positions'!$E:$M, 6, FALSE),IF(NOT(ISERROR(VLOOKUP($A1935,'asset_&amp;_open_positions'!$E:$M, 6, FALSE))),VLOOKUP($A1935,'asset_&amp;_open_positions'!$E:$M, 6, FALSE),"ASSET"))),"")</f>
        <v/>
      </c>
      <c r="C1935" t="str">
        <f>IF(AND(trading_client_detail!$A1935&lt;&gt;"",ROUND(trading_client_detail!$G1935,0)&lt;&gt;0),IF(OR(LEFT(trading_client_detail!$F1935,3)="USD",RIGHT(trading_client_detail!$F1935,3)="USD"),"",IF(NOT(ISERROR(VLOOKUP(trading_client_detail!$E1935,'asset_&amp;_open_positions'!$E:$M, 6, FALSE))),VLOOKUP(trading_client_detail!$E1935,'asset_&amp;_open_positions'!$E:$M, 8, FALSE),IF(NOT(ISERROR(VLOOKUP($A1935,'asset_&amp;_open_positions'!$E:$M, 6, FALSE))),VLOOKUP($A1935,'asset_&amp;_open_positions'!$E:$M, 8, FALSE),1))),"")</f>
        <v/>
      </c>
      <c r="D1935" s="42" t="str">
        <f>IF(trading_client_detail!$A1935&lt;&gt;"",IF(OR(LEFT(trading_client_detail!$F1935,3)="USD",RIGHT(trading_client_detail!$F1935,3)="USD",LEFT(trading_client_detail!$F1935,3)="EUR",RIGHT(trading_client_detail!$F1935,3)="EUR"),"",trading_client_detail!$G1935),"")</f>
        <v/>
      </c>
    </row>
    <row r="1936" spans="1:4" x14ac:dyDescent="0.25">
      <c r="A1936" t="str">
        <f>IF(AND(trading_client_detail!$A1936&lt;&gt;"",ROUND(trading_client_detail!$G1936,0)&lt;&gt;0),IF(OR(LEFT(trading_client_detail!$F1936,3)="USD",RIGHT(trading_client_detail!$F1936,3)="USD",LEFT(trading_client_detail!$F1936,3)="EUR",RIGHT(trading_client_detail!$F1936,3)="EUR"),"",IF(NOT(ISERROR(VLOOKUP(trading_client_detail!$E1936,'asset_&amp;_open_positions'!$E:$M, 9, FALSE))),VLOOKUP(trading_client_detail!$E1936,'asset_&amp;_open_positions'!$E:$M, 9, FALSE),IF(NOT(ISERROR(VLOOKUP(trading_client_detail!$F1936,'asset_&amp;_open_positions'!$E:$M, 9, FALSE))),VLOOKUP(trading_client_detail!$F1936,'asset_&amp;_open_positions'!$E:$M, 9, FALSE),RIGHT(trading_client_detail!$F1936,LEN(trading_client_detail!$F1936)-1)))),"")</f>
        <v/>
      </c>
      <c r="B1936" t="str">
        <f>IF(AND(trading_client_detail!$A1936&lt;&gt;"",ROUND(trading_client_detail!$G1936,0)&lt;&gt;0),IF(OR(LEFT(trading_client_detail!$F1936,3)="USD",RIGHT(trading_client_detail!$F1936,3)="USD"),"",IF(NOT(ISERROR(VLOOKUP(trading_client_detail!$E1936,'asset_&amp;_open_positions'!$E:$M, 6, FALSE))),VLOOKUP(trading_client_detail!$E1936,'asset_&amp;_open_positions'!$E:$M, 6, FALSE),IF(NOT(ISERROR(VLOOKUP($A1936,'asset_&amp;_open_positions'!$E:$M, 6, FALSE))),VLOOKUP($A1936,'asset_&amp;_open_positions'!$E:$M, 6, FALSE),"ASSET"))),"")</f>
        <v/>
      </c>
      <c r="C1936" t="str">
        <f>IF(AND(trading_client_detail!$A1936&lt;&gt;"",ROUND(trading_client_detail!$G1936,0)&lt;&gt;0),IF(OR(LEFT(trading_client_detail!$F1936,3)="USD",RIGHT(trading_client_detail!$F1936,3)="USD"),"",IF(NOT(ISERROR(VLOOKUP(trading_client_detail!$E1936,'asset_&amp;_open_positions'!$E:$M, 6, FALSE))),VLOOKUP(trading_client_detail!$E1936,'asset_&amp;_open_positions'!$E:$M, 8, FALSE),IF(NOT(ISERROR(VLOOKUP($A1936,'asset_&amp;_open_positions'!$E:$M, 6, FALSE))),VLOOKUP($A1936,'asset_&amp;_open_positions'!$E:$M, 8, FALSE),1))),"")</f>
        <v/>
      </c>
      <c r="D1936" s="42" t="str">
        <f>IF(trading_client_detail!$A1936&lt;&gt;"",IF(OR(LEFT(trading_client_detail!$F1936,3)="USD",RIGHT(trading_client_detail!$F1936,3)="USD",LEFT(trading_client_detail!$F1936,3)="EUR",RIGHT(trading_client_detail!$F1936,3)="EUR"),"",trading_client_detail!$G1936),"")</f>
        <v/>
      </c>
    </row>
    <row r="1937" spans="1:4" x14ac:dyDescent="0.25">
      <c r="A1937" t="str">
        <f>IF(AND(trading_client_detail!$A1937&lt;&gt;"",ROUND(trading_client_detail!$G1937,0)&lt;&gt;0),IF(OR(LEFT(trading_client_detail!$F1937,3)="USD",RIGHT(trading_client_detail!$F1937,3)="USD",LEFT(trading_client_detail!$F1937,3)="EUR",RIGHT(trading_client_detail!$F1937,3)="EUR"),"",IF(NOT(ISERROR(VLOOKUP(trading_client_detail!$E1937,'asset_&amp;_open_positions'!$E:$M, 9, FALSE))),VLOOKUP(trading_client_detail!$E1937,'asset_&amp;_open_positions'!$E:$M, 9, FALSE),IF(NOT(ISERROR(VLOOKUP(trading_client_detail!$F1937,'asset_&amp;_open_positions'!$E:$M, 9, FALSE))),VLOOKUP(trading_client_detail!$F1937,'asset_&amp;_open_positions'!$E:$M, 9, FALSE),RIGHT(trading_client_detail!$F1937,LEN(trading_client_detail!$F1937)-1)))),"")</f>
        <v/>
      </c>
      <c r="B1937" t="str">
        <f>IF(AND(trading_client_detail!$A1937&lt;&gt;"",ROUND(trading_client_detail!$G1937,0)&lt;&gt;0),IF(OR(LEFT(trading_client_detail!$F1937,3)="USD",RIGHT(trading_client_detail!$F1937,3)="USD"),"",IF(NOT(ISERROR(VLOOKUP(trading_client_detail!$E1937,'asset_&amp;_open_positions'!$E:$M, 6, FALSE))),VLOOKUP(trading_client_detail!$E1937,'asset_&amp;_open_positions'!$E:$M, 6, FALSE),IF(NOT(ISERROR(VLOOKUP($A1937,'asset_&amp;_open_positions'!$E:$M, 6, FALSE))),VLOOKUP($A1937,'asset_&amp;_open_positions'!$E:$M, 6, FALSE),"ASSET"))),"")</f>
        <v/>
      </c>
      <c r="C1937" t="str">
        <f>IF(AND(trading_client_detail!$A1937&lt;&gt;"",ROUND(trading_client_detail!$G1937,0)&lt;&gt;0),IF(OR(LEFT(trading_client_detail!$F1937,3)="USD",RIGHT(trading_client_detail!$F1937,3)="USD"),"",IF(NOT(ISERROR(VLOOKUP(trading_client_detail!$E1937,'asset_&amp;_open_positions'!$E:$M, 6, FALSE))),VLOOKUP(trading_client_detail!$E1937,'asset_&amp;_open_positions'!$E:$M, 8, FALSE),IF(NOT(ISERROR(VLOOKUP($A1937,'asset_&amp;_open_positions'!$E:$M, 6, FALSE))),VLOOKUP($A1937,'asset_&amp;_open_positions'!$E:$M, 8, FALSE),1))),"")</f>
        <v/>
      </c>
      <c r="D1937" s="42" t="str">
        <f>IF(trading_client_detail!$A1937&lt;&gt;"",IF(OR(LEFT(trading_client_detail!$F1937,3)="USD",RIGHT(trading_client_detail!$F1937,3)="USD",LEFT(trading_client_detail!$F1937,3)="EUR",RIGHT(trading_client_detail!$F1937,3)="EUR"),"",trading_client_detail!$G1937),"")</f>
        <v/>
      </c>
    </row>
    <row r="1938" spans="1:4" x14ac:dyDescent="0.25">
      <c r="A1938" t="str">
        <f>IF(AND(trading_client_detail!$A1938&lt;&gt;"",ROUND(trading_client_detail!$G1938,0)&lt;&gt;0),IF(OR(LEFT(trading_client_detail!$F1938,3)="USD",RIGHT(trading_client_detail!$F1938,3)="USD",LEFT(trading_client_detail!$F1938,3)="EUR",RIGHT(trading_client_detail!$F1938,3)="EUR"),"",IF(NOT(ISERROR(VLOOKUP(trading_client_detail!$E1938,'asset_&amp;_open_positions'!$E:$M, 9, FALSE))),VLOOKUP(trading_client_detail!$E1938,'asset_&amp;_open_positions'!$E:$M, 9, FALSE),IF(NOT(ISERROR(VLOOKUP(trading_client_detail!$F1938,'asset_&amp;_open_positions'!$E:$M, 9, FALSE))),VLOOKUP(trading_client_detail!$F1938,'asset_&amp;_open_positions'!$E:$M, 9, FALSE),RIGHT(trading_client_detail!$F1938,LEN(trading_client_detail!$F1938)-1)))),"")</f>
        <v/>
      </c>
      <c r="B1938" t="str">
        <f>IF(AND(trading_client_detail!$A1938&lt;&gt;"",ROUND(trading_client_detail!$G1938,0)&lt;&gt;0),IF(OR(LEFT(trading_client_detail!$F1938,3)="USD",RIGHT(trading_client_detail!$F1938,3)="USD"),"",IF(NOT(ISERROR(VLOOKUP(trading_client_detail!$E1938,'asset_&amp;_open_positions'!$E:$M, 6, FALSE))),VLOOKUP(trading_client_detail!$E1938,'asset_&amp;_open_positions'!$E:$M, 6, FALSE),IF(NOT(ISERROR(VLOOKUP($A1938,'asset_&amp;_open_positions'!$E:$M, 6, FALSE))),VLOOKUP($A1938,'asset_&amp;_open_positions'!$E:$M, 6, FALSE),"ASSET"))),"")</f>
        <v/>
      </c>
      <c r="C1938" t="str">
        <f>IF(AND(trading_client_detail!$A1938&lt;&gt;"",ROUND(trading_client_detail!$G1938,0)&lt;&gt;0),IF(OR(LEFT(trading_client_detail!$F1938,3)="USD",RIGHT(trading_client_detail!$F1938,3)="USD"),"",IF(NOT(ISERROR(VLOOKUP(trading_client_detail!$E1938,'asset_&amp;_open_positions'!$E:$M, 6, FALSE))),VLOOKUP(trading_client_detail!$E1938,'asset_&amp;_open_positions'!$E:$M, 8, FALSE),IF(NOT(ISERROR(VLOOKUP($A1938,'asset_&amp;_open_positions'!$E:$M, 6, FALSE))),VLOOKUP($A1938,'asset_&amp;_open_positions'!$E:$M, 8, FALSE),1))),"")</f>
        <v/>
      </c>
      <c r="D1938" s="42" t="str">
        <f>IF(trading_client_detail!$A1938&lt;&gt;"",IF(OR(LEFT(trading_client_detail!$F1938,3)="USD",RIGHT(trading_client_detail!$F1938,3)="USD",LEFT(trading_client_detail!$F1938,3)="EUR",RIGHT(trading_client_detail!$F1938,3)="EUR"),"",trading_client_detail!$G1938),"")</f>
        <v/>
      </c>
    </row>
    <row r="1939" spans="1:4" x14ac:dyDescent="0.25">
      <c r="A1939" t="str">
        <f>IF(AND(trading_client_detail!$A1939&lt;&gt;"",ROUND(trading_client_detail!$G1939,0)&lt;&gt;0),IF(OR(LEFT(trading_client_detail!$F1939,3)="USD",RIGHT(trading_client_detail!$F1939,3)="USD",LEFT(trading_client_detail!$F1939,3)="EUR",RIGHT(trading_client_detail!$F1939,3)="EUR"),"",IF(NOT(ISERROR(VLOOKUP(trading_client_detail!$E1939,'asset_&amp;_open_positions'!$E:$M, 9, FALSE))),VLOOKUP(trading_client_detail!$E1939,'asset_&amp;_open_positions'!$E:$M, 9, FALSE),IF(NOT(ISERROR(VLOOKUP(trading_client_detail!$F1939,'asset_&amp;_open_positions'!$E:$M, 9, FALSE))),VLOOKUP(trading_client_detail!$F1939,'asset_&amp;_open_positions'!$E:$M, 9, FALSE),RIGHT(trading_client_detail!$F1939,LEN(trading_client_detail!$F1939)-1)))),"")</f>
        <v/>
      </c>
      <c r="B1939" t="str">
        <f>IF(AND(trading_client_detail!$A1939&lt;&gt;"",ROUND(trading_client_detail!$G1939,0)&lt;&gt;0),IF(OR(LEFT(trading_client_detail!$F1939,3)="USD",RIGHT(trading_client_detail!$F1939,3)="USD"),"",IF(NOT(ISERROR(VLOOKUP(trading_client_detail!$E1939,'asset_&amp;_open_positions'!$E:$M, 6, FALSE))),VLOOKUP(trading_client_detail!$E1939,'asset_&amp;_open_positions'!$E:$M, 6, FALSE),IF(NOT(ISERROR(VLOOKUP($A1939,'asset_&amp;_open_positions'!$E:$M, 6, FALSE))),VLOOKUP($A1939,'asset_&amp;_open_positions'!$E:$M, 6, FALSE),"ASSET"))),"")</f>
        <v/>
      </c>
      <c r="C1939" t="str">
        <f>IF(AND(trading_client_detail!$A1939&lt;&gt;"",ROUND(trading_client_detail!$G1939,0)&lt;&gt;0),IF(OR(LEFT(trading_client_detail!$F1939,3)="USD",RIGHT(trading_client_detail!$F1939,3)="USD"),"",IF(NOT(ISERROR(VLOOKUP(trading_client_detail!$E1939,'asset_&amp;_open_positions'!$E:$M, 6, FALSE))),VLOOKUP(trading_client_detail!$E1939,'asset_&amp;_open_positions'!$E:$M, 8, FALSE),IF(NOT(ISERROR(VLOOKUP($A1939,'asset_&amp;_open_positions'!$E:$M, 6, FALSE))),VLOOKUP($A1939,'asset_&amp;_open_positions'!$E:$M, 8, FALSE),1))),"")</f>
        <v/>
      </c>
      <c r="D1939" s="42" t="str">
        <f>IF(trading_client_detail!$A1939&lt;&gt;"",IF(OR(LEFT(trading_client_detail!$F1939,3)="USD",RIGHT(trading_client_detail!$F1939,3)="USD",LEFT(trading_client_detail!$F1939,3)="EUR",RIGHT(trading_client_detail!$F1939,3)="EUR"),"",trading_client_detail!$G1939),"")</f>
        <v/>
      </c>
    </row>
    <row r="1940" spans="1:4" x14ac:dyDescent="0.25">
      <c r="A1940" t="str">
        <f>IF(AND(trading_client_detail!$A1940&lt;&gt;"",ROUND(trading_client_detail!$G1940,0)&lt;&gt;0),IF(OR(LEFT(trading_client_detail!$F1940,3)="USD",RIGHT(trading_client_detail!$F1940,3)="USD",LEFT(trading_client_detail!$F1940,3)="EUR",RIGHT(trading_client_detail!$F1940,3)="EUR"),"",IF(NOT(ISERROR(VLOOKUP(trading_client_detail!$E1940,'asset_&amp;_open_positions'!$E:$M, 9, FALSE))),VLOOKUP(trading_client_detail!$E1940,'asset_&amp;_open_positions'!$E:$M, 9, FALSE),IF(NOT(ISERROR(VLOOKUP(trading_client_detail!$F1940,'asset_&amp;_open_positions'!$E:$M, 9, FALSE))),VLOOKUP(trading_client_detail!$F1940,'asset_&amp;_open_positions'!$E:$M, 9, FALSE),RIGHT(trading_client_detail!$F1940,LEN(trading_client_detail!$F1940)-1)))),"")</f>
        <v/>
      </c>
      <c r="B1940" t="str">
        <f>IF(AND(trading_client_detail!$A1940&lt;&gt;"",ROUND(trading_client_detail!$G1940,0)&lt;&gt;0),IF(OR(LEFT(trading_client_detail!$F1940,3)="USD",RIGHT(trading_client_detail!$F1940,3)="USD"),"",IF(NOT(ISERROR(VLOOKUP(trading_client_detail!$E1940,'asset_&amp;_open_positions'!$E:$M, 6, FALSE))),VLOOKUP(trading_client_detail!$E1940,'asset_&amp;_open_positions'!$E:$M, 6, FALSE),IF(NOT(ISERROR(VLOOKUP($A1940,'asset_&amp;_open_positions'!$E:$M, 6, FALSE))),VLOOKUP($A1940,'asset_&amp;_open_positions'!$E:$M, 6, FALSE),"ASSET"))),"")</f>
        <v/>
      </c>
      <c r="C1940" t="str">
        <f>IF(AND(trading_client_detail!$A1940&lt;&gt;"",ROUND(trading_client_detail!$G1940,0)&lt;&gt;0),IF(OR(LEFT(trading_client_detail!$F1940,3)="USD",RIGHT(trading_client_detail!$F1940,3)="USD"),"",IF(NOT(ISERROR(VLOOKUP(trading_client_detail!$E1940,'asset_&amp;_open_positions'!$E:$M, 6, FALSE))),VLOOKUP(trading_client_detail!$E1940,'asset_&amp;_open_positions'!$E:$M, 8, FALSE),IF(NOT(ISERROR(VLOOKUP($A1940,'asset_&amp;_open_positions'!$E:$M, 6, FALSE))),VLOOKUP($A1940,'asset_&amp;_open_positions'!$E:$M, 8, FALSE),1))),"")</f>
        <v/>
      </c>
      <c r="D1940" s="42" t="str">
        <f>IF(trading_client_detail!$A1940&lt;&gt;"",IF(OR(LEFT(trading_client_detail!$F1940,3)="USD",RIGHT(trading_client_detail!$F1940,3)="USD",LEFT(trading_client_detail!$F1940,3)="EUR",RIGHT(trading_client_detail!$F1940,3)="EUR"),"",trading_client_detail!$G1940),"")</f>
        <v/>
      </c>
    </row>
    <row r="1941" spans="1:4" x14ac:dyDescent="0.25">
      <c r="A1941" t="str">
        <f>IF(AND(trading_client_detail!$A1941&lt;&gt;"",ROUND(trading_client_detail!$G1941,0)&lt;&gt;0),IF(OR(LEFT(trading_client_detail!$F1941,3)="USD",RIGHT(trading_client_detail!$F1941,3)="USD",LEFT(trading_client_detail!$F1941,3)="EUR",RIGHT(trading_client_detail!$F1941,3)="EUR"),"",IF(NOT(ISERROR(VLOOKUP(trading_client_detail!$E1941,'asset_&amp;_open_positions'!$E:$M, 9, FALSE))),VLOOKUP(trading_client_detail!$E1941,'asset_&amp;_open_positions'!$E:$M, 9, FALSE),IF(NOT(ISERROR(VLOOKUP(trading_client_detail!$F1941,'asset_&amp;_open_positions'!$E:$M, 9, FALSE))),VLOOKUP(trading_client_detail!$F1941,'asset_&amp;_open_positions'!$E:$M, 9, FALSE),RIGHT(trading_client_detail!$F1941,LEN(trading_client_detail!$F1941)-1)))),"")</f>
        <v/>
      </c>
      <c r="B1941" t="str">
        <f>IF(AND(trading_client_detail!$A1941&lt;&gt;"",ROUND(trading_client_detail!$G1941,0)&lt;&gt;0),IF(OR(LEFT(trading_client_detail!$F1941,3)="USD",RIGHT(trading_client_detail!$F1941,3)="USD"),"",IF(NOT(ISERROR(VLOOKUP(trading_client_detail!$E1941,'asset_&amp;_open_positions'!$E:$M, 6, FALSE))),VLOOKUP(trading_client_detail!$E1941,'asset_&amp;_open_positions'!$E:$M, 6, FALSE),IF(NOT(ISERROR(VLOOKUP($A1941,'asset_&amp;_open_positions'!$E:$M, 6, FALSE))),VLOOKUP($A1941,'asset_&amp;_open_positions'!$E:$M, 6, FALSE),"ASSET"))),"")</f>
        <v/>
      </c>
      <c r="C1941" t="str">
        <f>IF(AND(trading_client_detail!$A1941&lt;&gt;"",ROUND(trading_client_detail!$G1941,0)&lt;&gt;0),IF(OR(LEFT(trading_client_detail!$F1941,3)="USD",RIGHT(trading_client_detail!$F1941,3)="USD"),"",IF(NOT(ISERROR(VLOOKUP(trading_client_detail!$E1941,'asset_&amp;_open_positions'!$E:$M, 6, FALSE))),VLOOKUP(trading_client_detail!$E1941,'asset_&amp;_open_positions'!$E:$M, 8, FALSE),IF(NOT(ISERROR(VLOOKUP($A1941,'asset_&amp;_open_positions'!$E:$M, 6, FALSE))),VLOOKUP($A1941,'asset_&amp;_open_positions'!$E:$M, 8, FALSE),1))),"")</f>
        <v/>
      </c>
      <c r="D1941" s="42" t="str">
        <f>IF(trading_client_detail!$A1941&lt;&gt;"",IF(OR(LEFT(trading_client_detail!$F1941,3)="USD",RIGHT(trading_client_detail!$F1941,3)="USD",LEFT(trading_client_detail!$F1941,3)="EUR",RIGHT(trading_client_detail!$F1941,3)="EUR"),"",trading_client_detail!$G1941),"")</f>
        <v/>
      </c>
    </row>
    <row r="1942" spans="1:4" x14ac:dyDescent="0.25">
      <c r="A1942" t="str">
        <f>IF(AND(trading_client_detail!$A1942&lt;&gt;"",ROUND(trading_client_detail!$G1942,0)&lt;&gt;0),IF(OR(LEFT(trading_client_detail!$F1942,3)="USD",RIGHT(trading_client_detail!$F1942,3)="USD",LEFT(trading_client_detail!$F1942,3)="EUR",RIGHT(trading_client_detail!$F1942,3)="EUR"),"",IF(NOT(ISERROR(VLOOKUP(trading_client_detail!$E1942,'asset_&amp;_open_positions'!$E:$M, 9, FALSE))),VLOOKUP(trading_client_detail!$E1942,'asset_&amp;_open_positions'!$E:$M, 9, FALSE),IF(NOT(ISERROR(VLOOKUP(trading_client_detail!$F1942,'asset_&amp;_open_positions'!$E:$M, 9, FALSE))),VLOOKUP(trading_client_detail!$F1942,'asset_&amp;_open_positions'!$E:$M, 9, FALSE),RIGHT(trading_client_detail!$F1942,LEN(trading_client_detail!$F1942)-1)))),"")</f>
        <v/>
      </c>
      <c r="B1942" t="str">
        <f>IF(AND(trading_client_detail!$A1942&lt;&gt;"",ROUND(trading_client_detail!$G1942,0)&lt;&gt;0),IF(OR(LEFT(trading_client_detail!$F1942,3)="USD",RIGHT(trading_client_detail!$F1942,3)="USD"),"",IF(NOT(ISERROR(VLOOKUP(trading_client_detail!$E1942,'asset_&amp;_open_positions'!$E:$M, 6, FALSE))),VLOOKUP(trading_client_detail!$E1942,'asset_&amp;_open_positions'!$E:$M, 6, FALSE),IF(NOT(ISERROR(VLOOKUP($A1942,'asset_&amp;_open_positions'!$E:$M, 6, FALSE))),VLOOKUP($A1942,'asset_&amp;_open_positions'!$E:$M, 6, FALSE),"ASSET"))),"")</f>
        <v/>
      </c>
      <c r="C1942" t="str">
        <f>IF(AND(trading_client_detail!$A1942&lt;&gt;"",ROUND(trading_client_detail!$G1942,0)&lt;&gt;0),IF(OR(LEFT(trading_client_detail!$F1942,3)="USD",RIGHT(trading_client_detail!$F1942,3)="USD"),"",IF(NOT(ISERROR(VLOOKUP(trading_client_detail!$E1942,'asset_&amp;_open_positions'!$E:$M, 6, FALSE))),VLOOKUP(trading_client_detail!$E1942,'asset_&amp;_open_positions'!$E:$M, 8, FALSE),IF(NOT(ISERROR(VLOOKUP($A1942,'asset_&amp;_open_positions'!$E:$M, 6, FALSE))),VLOOKUP($A1942,'asset_&amp;_open_positions'!$E:$M, 8, FALSE),1))),"")</f>
        <v/>
      </c>
      <c r="D1942" s="42" t="str">
        <f>IF(trading_client_detail!$A1942&lt;&gt;"",IF(OR(LEFT(trading_client_detail!$F1942,3)="USD",RIGHT(trading_client_detail!$F1942,3)="USD",LEFT(trading_client_detail!$F1942,3)="EUR",RIGHT(trading_client_detail!$F1942,3)="EUR"),"",trading_client_detail!$G1942),"")</f>
        <v/>
      </c>
    </row>
    <row r="1943" spans="1:4" x14ac:dyDescent="0.25">
      <c r="A1943" t="str">
        <f>IF(AND(trading_client_detail!$A1943&lt;&gt;"",ROUND(trading_client_detail!$G1943,0)&lt;&gt;0),IF(OR(LEFT(trading_client_detail!$F1943,3)="USD",RIGHT(trading_client_detail!$F1943,3)="USD",LEFT(trading_client_detail!$F1943,3)="EUR",RIGHT(trading_client_detail!$F1943,3)="EUR"),"",IF(NOT(ISERROR(VLOOKUP(trading_client_detail!$E1943,'asset_&amp;_open_positions'!$E:$M, 9, FALSE))),VLOOKUP(trading_client_detail!$E1943,'asset_&amp;_open_positions'!$E:$M, 9, FALSE),IF(NOT(ISERROR(VLOOKUP(trading_client_detail!$F1943,'asset_&amp;_open_positions'!$E:$M, 9, FALSE))),VLOOKUP(trading_client_detail!$F1943,'asset_&amp;_open_positions'!$E:$M, 9, FALSE),RIGHT(trading_client_detail!$F1943,LEN(trading_client_detail!$F1943)-1)))),"")</f>
        <v/>
      </c>
      <c r="B1943" t="str">
        <f>IF(AND(trading_client_detail!$A1943&lt;&gt;"",ROUND(trading_client_detail!$G1943,0)&lt;&gt;0),IF(OR(LEFT(trading_client_detail!$F1943,3)="USD",RIGHT(trading_client_detail!$F1943,3)="USD"),"",IF(NOT(ISERROR(VLOOKUP(trading_client_detail!$E1943,'asset_&amp;_open_positions'!$E:$M, 6, FALSE))),VLOOKUP(trading_client_detail!$E1943,'asset_&amp;_open_positions'!$E:$M, 6, FALSE),IF(NOT(ISERROR(VLOOKUP($A1943,'asset_&amp;_open_positions'!$E:$M, 6, FALSE))),VLOOKUP($A1943,'asset_&amp;_open_positions'!$E:$M, 6, FALSE),"ASSET"))),"")</f>
        <v/>
      </c>
      <c r="C1943" t="str">
        <f>IF(AND(trading_client_detail!$A1943&lt;&gt;"",ROUND(trading_client_detail!$G1943,0)&lt;&gt;0),IF(OR(LEFT(trading_client_detail!$F1943,3)="USD",RIGHT(trading_client_detail!$F1943,3)="USD"),"",IF(NOT(ISERROR(VLOOKUP(trading_client_detail!$E1943,'asset_&amp;_open_positions'!$E:$M, 6, FALSE))),VLOOKUP(trading_client_detail!$E1943,'asset_&amp;_open_positions'!$E:$M, 8, FALSE),IF(NOT(ISERROR(VLOOKUP($A1943,'asset_&amp;_open_positions'!$E:$M, 6, FALSE))),VLOOKUP($A1943,'asset_&amp;_open_positions'!$E:$M, 8, FALSE),1))),"")</f>
        <v/>
      </c>
      <c r="D1943" s="42" t="str">
        <f>IF(trading_client_detail!$A1943&lt;&gt;"",IF(OR(LEFT(trading_client_detail!$F1943,3)="USD",RIGHT(trading_client_detail!$F1943,3)="USD",LEFT(trading_client_detail!$F1943,3)="EUR",RIGHT(trading_client_detail!$F1943,3)="EUR"),"",trading_client_detail!$G1943),"")</f>
        <v/>
      </c>
    </row>
    <row r="1944" spans="1:4" x14ac:dyDescent="0.25">
      <c r="A1944" t="str">
        <f>IF(AND(trading_client_detail!$A1944&lt;&gt;"",ROUND(trading_client_detail!$G1944,0)&lt;&gt;0),IF(OR(LEFT(trading_client_detail!$F1944,3)="USD",RIGHT(trading_client_detail!$F1944,3)="USD",LEFT(trading_client_detail!$F1944,3)="EUR",RIGHT(trading_client_detail!$F1944,3)="EUR"),"",IF(NOT(ISERROR(VLOOKUP(trading_client_detail!$E1944,'asset_&amp;_open_positions'!$E:$M, 9, FALSE))),VLOOKUP(trading_client_detail!$E1944,'asset_&amp;_open_positions'!$E:$M, 9, FALSE),IF(NOT(ISERROR(VLOOKUP(trading_client_detail!$F1944,'asset_&amp;_open_positions'!$E:$M, 9, FALSE))),VLOOKUP(trading_client_detail!$F1944,'asset_&amp;_open_positions'!$E:$M, 9, FALSE),RIGHT(trading_client_detail!$F1944,LEN(trading_client_detail!$F1944)-1)))),"")</f>
        <v/>
      </c>
      <c r="B1944" t="str">
        <f>IF(AND(trading_client_detail!$A1944&lt;&gt;"",ROUND(trading_client_detail!$G1944,0)&lt;&gt;0),IF(OR(LEFT(trading_client_detail!$F1944,3)="USD",RIGHT(trading_client_detail!$F1944,3)="USD"),"",IF(NOT(ISERROR(VLOOKUP(trading_client_detail!$E1944,'asset_&amp;_open_positions'!$E:$M, 6, FALSE))),VLOOKUP(trading_client_detail!$E1944,'asset_&amp;_open_positions'!$E:$M, 6, FALSE),IF(NOT(ISERROR(VLOOKUP($A1944,'asset_&amp;_open_positions'!$E:$M, 6, FALSE))),VLOOKUP($A1944,'asset_&amp;_open_positions'!$E:$M, 6, FALSE),"ASSET"))),"")</f>
        <v/>
      </c>
      <c r="C1944" t="str">
        <f>IF(AND(trading_client_detail!$A1944&lt;&gt;"",ROUND(trading_client_detail!$G1944,0)&lt;&gt;0),IF(OR(LEFT(trading_client_detail!$F1944,3)="USD",RIGHT(trading_client_detail!$F1944,3)="USD"),"",IF(NOT(ISERROR(VLOOKUP(trading_client_detail!$E1944,'asset_&amp;_open_positions'!$E:$M, 6, FALSE))),VLOOKUP(trading_client_detail!$E1944,'asset_&amp;_open_positions'!$E:$M, 8, FALSE),IF(NOT(ISERROR(VLOOKUP($A1944,'asset_&amp;_open_positions'!$E:$M, 6, FALSE))),VLOOKUP($A1944,'asset_&amp;_open_positions'!$E:$M, 8, FALSE),1))),"")</f>
        <v/>
      </c>
      <c r="D1944" s="42" t="str">
        <f>IF(trading_client_detail!$A1944&lt;&gt;"",IF(OR(LEFT(trading_client_detail!$F1944,3)="USD",RIGHT(trading_client_detail!$F1944,3)="USD",LEFT(trading_client_detail!$F1944,3)="EUR",RIGHT(trading_client_detail!$F1944,3)="EUR"),"",trading_client_detail!$G1944),"")</f>
        <v/>
      </c>
    </row>
    <row r="1945" spans="1:4" x14ac:dyDescent="0.25">
      <c r="A1945" t="str">
        <f>IF(AND(trading_client_detail!$A1945&lt;&gt;"",ROUND(trading_client_detail!$G1945,0)&lt;&gt;0),IF(OR(LEFT(trading_client_detail!$F1945,3)="USD",RIGHT(trading_client_detail!$F1945,3)="USD",LEFT(trading_client_detail!$F1945,3)="EUR",RIGHT(trading_client_detail!$F1945,3)="EUR"),"",IF(NOT(ISERROR(VLOOKUP(trading_client_detail!$E1945,'asset_&amp;_open_positions'!$E:$M, 9, FALSE))),VLOOKUP(trading_client_detail!$E1945,'asset_&amp;_open_positions'!$E:$M, 9, FALSE),IF(NOT(ISERROR(VLOOKUP(trading_client_detail!$F1945,'asset_&amp;_open_positions'!$E:$M, 9, FALSE))),VLOOKUP(trading_client_detail!$F1945,'asset_&amp;_open_positions'!$E:$M, 9, FALSE),RIGHT(trading_client_detail!$F1945,LEN(trading_client_detail!$F1945)-1)))),"")</f>
        <v/>
      </c>
      <c r="B1945" t="str">
        <f>IF(AND(trading_client_detail!$A1945&lt;&gt;"",ROUND(trading_client_detail!$G1945,0)&lt;&gt;0),IF(OR(LEFT(trading_client_detail!$F1945,3)="USD",RIGHT(trading_client_detail!$F1945,3)="USD"),"",IF(NOT(ISERROR(VLOOKUP(trading_client_detail!$E1945,'asset_&amp;_open_positions'!$E:$M, 6, FALSE))),VLOOKUP(trading_client_detail!$E1945,'asset_&amp;_open_positions'!$E:$M, 6, FALSE),IF(NOT(ISERROR(VLOOKUP($A1945,'asset_&amp;_open_positions'!$E:$M, 6, FALSE))),VLOOKUP($A1945,'asset_&amp;_open_positions'!$E:$M, 6, FALSE),"ASSET"))),"")</f>
        <v/>
      </c>
      <c r="C1945" t="str">
        <f>IF(AND(trading_client_detail!$A1945&lt;&gt;"",ROUND(trading_client_detail!$G1945,0)&lt;&gt;0),IF(OR(LEFT(trading_client_detail!$F1945,3)="USD",RIGHT(trading_client_detail!$F1945,3)="USD"),"",IF(NOT(ISERROR(VLOOKUP(trading_client_detail!$E1945,'asset_&amp;_open_positions'!$E:$M, 6, FALSE))),VLOOKUP(trading_client_detail!$E1945,'asset_&amp;_open_positions'!$E:$M, 8, FALSE),IF(NOT(ISERROR(VLOOKUP($A1945,'asset_&amp;_open_positions'!$E:$M, 6, FALSE))),VLOOKUP($A1945,'asset_&amp;_open_positions'!$E:$M, 8, FALSE),1))),"")</f>
        <v/>
      </c>
      <c r="D1945" s="42" t="str">
        <f>IF(trading_client_detail!$A1945&lt;&gt;"",IF(OR(LEFT(trading_client_detail!$F1945,3)="USD",RIGHT(trading_client_detail!$F1945,3)="USD",LEFT(trading_client_detail!$F1945,3)="EUR",RIGHT(trading_client_detail!$F1945,3)="EUR"),"",trading_client_detail!$G1945),"")</f>
        <v/>
      </c>
    </row>
    <row r="1946" spans="1:4" x14ac:dyDescent="0.25">
      <c r="A1946" t="str">
        <f>IF(AND(trading_client_detail!$A1946&lt;&gt;"",ROUND(trading_client_detail!$G1946,0)&lt;&gt;0),IF(OR(LEFT(trading_client_detail!$F1946,3)="USD",RIGHT(trading_client_detail!$F1946,3)="USD",LEFT(trading_client_detail!$F1946,3)="EUR",RIGHT(trading_client_detail!$F1946,3)="EUR"),"",IF(NOT(ISERROR(VLOOKUP(trading_client_detail!$E1946,'asset_&amp;_open_positions'!$E:$M, 9, FALSE))),VLOOKUP(trading_client_detail!$E1946,'asset_&amp;_open_positions'!$E:$M, 9, FALSE),IF(NOT(ISERROR(VLOOKUP(trading_client_detail!$F1946,'asset_&amp;_open_positions'!$E:$M, 9, FALSE))),VLOOKUP(trading_client_detail!$F1946,'asset_&amp;_open_positions'!$E:$M, 9, FALSE),RIGHT(trading_client_detail!$F1946,LEN(trading_client_detail!$F1946)-1)))),"")</f>
        <v/>
      </c>
      <c r="B1946" t="str">
        <f>IF(AND(trading_client_detail!$A1946&lt;&gt;"",ROUND(trading_client_detail!$G1946,0)&lt;&gt;0),IF(OR(LEFT(trading_client_detail!$F1946,3)="USD",RIGHT(trading_client_detail!$F1946,3)="USD"),"",IF(NOT(ISERROR(VLOOKUP(trading_client_detail!$E1946,'asset_&amp;_open_positions'!$E:$M, 6, FALSE))),VLOOKUP(trading_client_detail!$E1946,'asset_&amp;_open_positions'!$E:$M, 6, FALSE),IF(NOT(ISERROR(VLOOKUP($A1946,'asset_&amp;_open_positions'!$E:$M, 6, FALSE))),VLOOKUP($A1946,'asset_&amp;_open_positions'!$E:$M, 6, FALSE),"ASSET"))),"")</f>
        <v/>
      </c>
      <c r="C1946" t="str">
        <f>IF(AND(trading_client_detail!$A1946&lt;&gt;"",ROUND(trading_client_detail!$G1946,0)&lt;&gt;0),IF(OR(LEFT(trading_client_detail!$F1946,3)="USD",RIGHT(trading_client_detail!$F1946,3)="USD"),"",IF(NOT(ISERROR(VLOOKUP(trading_client_detail!$E1946,'asset_&amp;_open_positions'!$E:$M, 6, FALSE))),VLOOKUP(trading_client_detail!$E1946,'asset_&amp;_open_positions'!$E:$M, 8, FALSE),IF(NOT(ISERROR(VLOOKUP($A1946,'asset_&amp;_open_positions'!$E:$M, 6, FALSE))),VLOOKUP($A1946,'asset_&amp;_open_positions'!$E:$M, 8, FALSE),1))),"")</f>
        <v/>
      </c>
      <c r="D1946" s="42" t="str">
        <f>IF(trading_client_detail!$A1946&lt;&gt;"",IF(OR(LEFT(trading_client_detail!$F1946,3)="USD",RIGHT(trading_client_detail!$F1946,3)="USD",LEFT(trading_client_detail!$F1946,3)="EUR",RIGHT(trading_client_detail!$F1946,3)="EUR"),"",trading_client_detail!$G1946),"")</f>
        <v/>
      </c>
    </row>
    <row r="1947" spans="1:4" x14ac:dyDescent="0.25">
      <c r="A1947" t="str">
        <f>IF(AND(trading_client_detail!$A1947&lt;&gt;"",ROUND(trading_client_detail!$G1947,0)&lt;&gt;0),IF(OR(LEFT(trading_client_detail!$F1947,3)="USD",RIGHT(trading_client_detail!$F1947,3)="USD",LEFT(trading_client_detail!$F1947,3)="EUR",RIGHT(trading_client_detail!$F1947,3)="EUR"),"",IF(NOT(ISERROR(VLOOKUP(trading_client_detail!$E1947,'asset_&amp;_open_positions'!$E:$M, 9, FALSE))),VLOOKUP(trading_client_detail!$E1947,'asset_&amp;_open_positions'!$E:$M, 9, FALSE),IF(NOT(ISERROR(VLOOKUP(trading_client_detail!$F1947,'asset_&amp;_open_positions'!$E:$M, 9, FALSE))),VLOOKUP(trading_client_detail!$F1947,'asset_&amp;_open_positions'!$E:$M, 9, FALSE),RIGHT(trading_client_detail!$F1947,LEN(trading_client_detail!$F1947)-1)))),"")</f>
        <v/>
      </c>
      <c r="B1947" t="str">
        <f>IF(AND(trading_client_detail!$A1947&lt;&gt;"",ROUND(trading_client_detail!$G1947,0)&lt;&gt;0),IF(OR(LEFT(trading_client_detail!$F1947,3)="USD",RIGHT(trading_client_detail!$F1947,3)="USD"),"",IF(NOT(ISERROR(VLOOKUP(trading_client_detail!$E1947,'asset_&amp;_open_positions'!$E:$M, 6, FALSE))),VLOOKUP(trading_client_detail!$E1947,'asset_&amp;_open_positions'!$E:$M, 6, FALSE),IF(NOT(ISERROR(VLOOKUP($A1947,'asset_&amp;_open_positions'!$E:$M, 6, FALSE))),VLOOKUP($A1947,'asset_&amp;_open_positions'!$E:$M, 6, FALSE),"ASSET"))),"")</f>
        <v/>
      </c>
      <c r="C1947" t="str">
        <f>IF(AND(trading_client_detail!$A1947&lt;&gt;"",ROUND(trading_client_detail!$G1947,0)&lt;&gt;0),IF(OR(LEFT(trading_client_detail!$F1947,3)="USD",RIGHT(trading_client_detail!$F1947,3)="USD"),"",IF(NOT(ISERROR(VLOOKUP(trading_client_detail!$E1947,'asset_&amp;_open_positions'!$E:$M, 6, FALSE))),VLOOKUP(trading_client_detail!$E1947,'asset_&amp;_open_positions'!$E:$M, 8, FALSE),IF(NOT(ISERROR(VLOOKUP($A1947,'asset_&amp;_open_positions'!$E:$M, 6, FALSE))),VLOOKUP($A1947,'asset_&amp;_open_positions'!$E:$M, 8, FALSE),1))),"")</f>
        <v/>
      </c>
      <c r="D1947" s="42" t="str">
        <f>IF(trading_client_detail!$A1947&lt;&gt;"",IF(OR(LEFT(trading_client_detail!$F1947,3)="USD",RIGHT(trading_client_detail!$F1947,3)="USD",LEFT(trading_client_detail!$F1947,3)="EUR",RIGHT(trading_client_detail!$F1947,3)="EUR"),"",trading_client_detail!$G1947),"")</f>
        <v/>
      </c>
    </row>
    <row r="1948" spans="1:4" x14ac:dyDescent="0.25">
      <c r="A1948" t="str">
        <f>IF(AND(trading_client_detail!$A1948&lt;&gt;"",ROUND(trading_client_detail!$G1948,0)&lt;&gt;0),IF(OR(LEFT(trading_client_detail!$F1948,3)="USD",RIGHT(trading_client_detail!$F1948,3)="USD",LEFT(trading_client_detail!$F1948,3)="EUR",RIGHT(trading_client_detail!$F1948,3)="EUR"),"",IF(NOT(ISERROR(VLOOKUP(trading_client_detail!$E1948,'asset_&amp;_open_positions'!$E:$M, 9, FALSE))),VLOOKUP(trading_client_detail!$E1948,'asset_&amp;_open_positions'!$E:$M, 9, FALSE),IF(NOT(ISERROR(VLOOKUP(trading_client_detail!$F1948,'asset_&amp;_open_positions'!$E:$M, 9, FALSE))),VLOOKUP(trading_client_detail!$F1948,'asset_&amp;_open_positions'!$E:$M, 9, FALSE),RIGHT(trading_client_detail!$F1948,LEN(trading_client_detail!$F1948)-1)))),"")</f>
        <v/>
      </c>
      <c r="B1948" t="str">
        <f>IF(AND(trading_client_detail!$A1948&lt;&gt;"",ROUND(trading_client_detail!$G1948,0)&lt;&gt;0),IF(OR(LEFT(trading_client_detail!$F1948,3)="USD",RIGHT(trading_client_detail!$F1948,3)="USD"),"",IF(NOT(ISERROR(VLOOKUP(trading_client_detail!$E1948,'asset_&amp;_open_positions'!$E:$M, 6, FALSE))),VLOOKUP(trading_client_detail!$E1948,'asset_&amp;_open_positions'!$E:$M, 6, FALSE),IF(NOT(ISERROR(VLOOKUP($A1948,'asset_&amp;_open_positions'!$E:$M, 6, FALSE))),VLOOKUP($A1948,'asset_&amp;_open_positions'!$E:$M, 6, FALSE),"ASSET"))),"")</f>
        <v/>
      </c>
      <c r="C1948" t="str">
        <f>IF(AND(trading_client_detail!$A1948&lt;&gt;"",ROUND(trading_client_detail!$G1948,0)&lt;&gt;0),IF(OR(LEFT(trading_client_detail!$F1948,3)="USD",RIGHT(trading_client_detail!$F1948,3)="USD"),"",IF(NOT(ISERROR(VLOOKUP(trading_client_detail!$E1948,'asset_&amp;_open_positions'!$E:$M, 6, FALSE))),VLOOKUP(trading_client_detail!$E1948,'asset_&amp;_open_positions'!$E:$M, 8, FALSE),IF(NOT(ISERROR(VLOOKUP($A1948,'asset_&amp;_open_positions'!$E:$M, 6, FALSE))),VLOOKUP($A1948,'asset_&amp;_open_positions'!$E:$M, 8, FALSE),1))),"")</f>
        <v/>
      </c>
      <c r="D1948" s="42" t="str">
        <f>IF(trading_client_detail!$A1948&lt;&gt;"",IF(OR(LEFT(trading_client_detail!$F1948,3)="USD",RIGHT(trading_client_detail!$F1948,3)="USD",LEFT(trading_client_detail!$F1948,3)="EUR",RIGHT(trading_client_detail!$F1948,3)="EUR"),"",trading_client_detail!$G1948),"")</f>
        <v/>
      </c>
    </row>
    <row r="1949" spans="1:4" x14ac:dyDescent="0.25">
      <c r="A1949" t="str">
        <f>IF(AND(trading_client_detail!$A1949&lt;&gt;"",ROUND(trading_client_detail!$G1949,0)&lt;&gt;0),IF(OR(LEFT(trading_client_detail!$F1949,3)="USD",RIGHT(trading_client_detail!$F1949,3)="USD",LEFT(trading_client_detail!$F1949,3)="EUR",RIGHT(trading_client_detail!$F1949,3)="EUR"),"",IF(NOT(ISERROR(VLOOKUP(trading_client_detail!$E1949,'asset_&amp;_open_positions'!$E:$M, 9, FALSE))),VLOOKUP(trading_client_detail!$E1949,'asset_&amp;_open_positions'!$E:$M, 9, FALSE),IF(NOT(ISERROR(VLOOKUP(trading_client_detail!$F1949,'asset_&amp;_open_positions'!$E:$M, 9, FALSE))),VLOOKUP(trading_client_detail!$F1949,'asset_&amp;_open_positions'!$E:$M, 9, FALSE),RIGHT(trading_client_detail!$F1949,LEN(trading_client_detail!$F1949)-1)))),"")</f>
        <v/>
      </c>
      <c r="B1949" t="str">
        <f>IF(AND(trading_client_detail!$A1949&lt;&gt;"",ROUND(trading_client_detail!$G1949,0)&lt;&gt;0),IF(OR(LEFT(trading_client_detail!$F1949,3)="USD",RIGHT(trading_client_detail!$F1949,3)="USD"),"",IF(NOT(ISERROR(VLOOKUP(trading_client_detail!$E1949,'asset_&amp;_open_positions'!$E:$M, 6, FALSE))),VLOOKUP(trading_client_detail!$E1949,'asset_&amp;_open_positions'!$E:$M, 6, FALSE),IF(NOT(ISERROR(VLOOKUP($A1949,'asset_&amp;_open_positions'!$E:$M, 6, FALSE))),VLOOKUP($A1949,'asset_&amp;_open_positions'!$E:$M, 6, FALSE),"ASSET"))),"")</f>
        <v/>
      </c>
      <c r="C1949" t="str">
        <f>IF(AND(trading_client_detail!$A1949&lt;&gt;"",ROUND(trading_client_detail!$G1949,0)&lt;&gt;0),IF(OR(LEFT(trading_client_detail!$F1949,3)="USD",RIGHT(trading_client_detail!$F1949,3)="USD"),"",IF(NOT(ISERROR(VLOOKUP(trading_client_detail!$E1949,'asset_&amp;_open_positions'!$E:$M, 6, FALSE))),VLOOKUP(trading_client_detail!$E1949,'asset_&amp;_open_positions'!$E:$M, 8, FALSE),IF(NOT(ISERROR(VLOOKUP($A1949,'asset_&amp;_open_positions'!$E:$M, 6, FALSE))),VLOOKUP($A1949,'asset_&amp;_open_positions'!$E:$M, 8, FALSE),1))),"")</f>
        <v/>
      </c>
      <c r="D1949" s="42" t="str">
        <f>IF(trading_client_detail!$A1949&lt;&gt;"",IF(OR(LEFT(trading_client_detail!$F1949,3)="USD",RIGHT(trading_client_detail!$F1949,3)="USD",LEFT(trading_client_detail!$F1949,3)="EUR",RIGHT(trading_client_detail!$F1949,3)="EUR"),"",trading_client_detail!$G1949),"")</f>
        <v/>
      </c>
    </row>
    <row r="1950" spans="1:4" x14ac:dyDescent="0.25">
      <c r="A1950" t="str">
        <f>IF(AND(trading_client_detail!$A1950&lt;&gt;"",ROUND(trading_client_detail!$G1950,0)&lt;&gt;0),IF(OR(LEFT(trading_client_detail!$F1950,3)="USD",RIGHT(trading_client_detail!$F1950,3)="USD",LEFT(trading_client_detail!$F1950,3)="EUR",RIGHT(trading_client_detail!$F1950,3)="EUR"),"",IF(NOT(ISERROR(VLOOKUP(trading_client_detail!$E1950,'asset_&amp;_open_positions'!$E:$M, 9, FALSE))),VLOOKUP(trading_client_detail!$E1950,'asset_&amp;_open_positions'!$E:$M, 9, FALSE),IF(NOT(ISERROR(VLOOKUP(trading_client_detail!$F1950,'asset_&amp;_open_positions'!$E:$M, 9, FALSE))),VLOOKUP(trading_client_detail!$F1950,'asset_&amp;_open_positions'!$E:$M, 9, FALSE),RIGHT(trading_client_detail!$F1950,LEN(trading_client_detail!$F1950)-1)))),"")</f>
        <v/>
      </c>
      <c r="B1950" t="str">
        <f>IF(AND(trading_client_detail!$A1950&lt;&gt;"",ROUND(trading_client_detail!$G1950,0)&lt;&gt;0),IF(OR(LEFT(trading_client_detail!$F1950,3)="USD",RIGHT(trading_client_detail!$F1950,3)="USD"),"",IF(NOT(ISERROR(VLOOKUP(trading_client_detail!$E1950,'asset_&amp;_open_positions'!$E:$M, 6, FALSE))),VLOOKUP(trading_client_detail!$E1950,'asset_&amp;_open_positions'!$E:$M, 6, FALSE),IF(NOT(ISERROR(VLOOKUP($A1950,'asset_&amp;_open_positions'!$E:$M, 6, FALSE))),VLOOKUP($A1950,'asset_&amp;_open_positions'!$E:$M, 6, FALSE),"ASSET"))),"")</f>
        <v/>
      </c>
      <c r="C1950" t="str">
        <f>IF(AND(trading_client_detail!$A1950&lt;&gt;"",ROUND(trading_client_detail!$G1950,0)&lt;&gt;0),IF(OR(LEFT(trading_client_detail!$F1950,3)="USD",RIGHT(trading_client_detail!$F1950,3)="USD"),"",IF(NOT(ISERROR(VLOOKUP(trading_client_detail!$E1950,'asset_&amp;_open_positions'!$E:$M, 6, FALSE))),VLOOKUP(trading_client_detail!$E1950,'asset_&amp;_open_positions'!$E:$M, 8, FALSE),IF(NOT(ISERROR(VLOOKUP($A1950,'asset_&amp;_open_positions'!$E:$M, 6, FALSE))),VLOOKUP($A1950,'asset_&amp;_open_positions'!$E:$M, 8, FALSE),1))),"")</f>
        <v/>
      </c>
      <c r="D1950" s="42" t="str">
        <f>IF(trading_client_detail!$A1950&lt;&gt;"",IF(OR(LEFT(trading_client_detail!$F1950,3)="USD",RIGHT(trading_client_detail!$F1950,3)="USD",LEFT(trading_client_detail!$F1950,3)="EUR",RIGHT(trading_client_detail!$F1950,3)="EUR"),"",trading_client_detail!$G1950),"")</f>
        <v/>
      </c>
    </row>
    <row r="1951" spans="1:4" x14ac:dyDescent="0.25">
      <c r="A1951" t="str">
        <f>IF(AND(trading_client_detail!$A1951&lt;&gt;"",ROUND(trading_client_detail!$G1951,0)&lt;&gt;0),IF(OR(LEFT(trading_client_detail!$F1951,3)="USD",RIGHT(trading_client_detail!$F1951,3)="USD",LEFT(trading_client_detail!$F1951,3)="EUR",RIGHT(trading_client_detail!$F1951,3)="EUR"),"",IF(NOT(ISERROR(VLOOKUP(trading_client_detail!$E1951,'asset_&amp;_open_positions'!$E:$M, 9, FALSE))),VLOOKUP(trading_client_detail!$E1951,'asset_&amp;_open_positions'!$E:$M, 9, FALSE),IF(NOT(ISERROR(VLOOKUP(trading_client_detail!$F1951,'asset_&amp;_open_positions'!$E:$M, 9, FALSE))),VLOOKUP(trading_client_detail!$F1951,'asset_&amp;_open_positions'!$E:$M, 9, FALSE),RIGHT(trading_client_detail!$F1951,LEN(trading_client_detail!$F1951)-1)))),"")</f>
        <v/>
      </c>
      <c r="B1951" t="str">
        <f>IF(AND(trading_client_detail!$A1951&lt;&gt;"",ROUND(trading_client_detail!$G1951,0)&lt;&gt;0),IF(OR(LEFT(trading_client_detail!$F1951,3)="USD",RIGHT(trading_client_detail!$F1951,3)="USD"),"",IF(NOT(ISERROR(VLOOKUP(trading_client_detail!$E1951,'asset_&amp;_open_positions'!$E:$M, 6, FALSE))),VLOOKUP(trading_client_detail!$E1951,'asset_&amp;_open_positions'!$E:$M, 6, FALSE),IF(NOT(ISERROR(VLOOKUP($A1951,'asset_&amp;_open_positions'!$E:$M, 6, FALSE))),VLOOKUP($A1951,'asset_&amp;_open_positions'!$E:$M, 6, FALSE),"ASSET"))),"")</f>
        <v/>
      </c>
      <c r="C1951" t="str">
        <f>IF(AND(trading_client_detail!$A1951&lt;&gt;"",ROUND(trading_client_detail!$G1951,0)&lt;&gt;0),IF(OR(LEFT(trading_client_detail!$F1951,3)="USD",RIGHT(trading_client_detail!$F1951,3)="USD"),"",IF(NOT(ISERROR(VLOOKUP(trading_client_detail!$E1951,'asset_&amp;_open_positions'!$E:$M, 6, FALSE))),VLOOKUP(trading_client_detail!$E1951,'asset_&amp;_open_positions'!$E:$M, 8, FALSE),IF(NOT(ISERROR(VLOOKUP($A1951,'asset_&amp;_open_positions'!$E:$M, 6, FALSE))),VLOOKUP($A1951,'asset_&amp;_open_positions'!$E:$M, 8, FALSE),1))),"")</f>
        <v/>
      </c>
      <c r="D1951" s="42" t="str">
        <f>IF(trading_client_detail!$A1951&lt;&gt;"",IF(OR(LEFT(trading_client_detail!$F1951,3)="USD",RIGHT(trading_client_detail!$F1951,3)="USD",LEFT(trading_client_detail!$F1951,3)="EUR",RIGHT(trading_client_detail!$F1951,3)="EUR"),"",trading_client_detail!$G1951),"")</f>
        <v/>
      </c>
    </row>
    <row r="1952" spans="1:4" x14ac:dyDescent="0.25">
      <c r="A1952" t="str">
        <f>IF(AND(trading_client_detail!$A1952&lt;&gt;"",ROUND(trading_client_detail!$G1952,0)&lt;&gt;0),IF(OR(LEFT(trading_client_detail!$F1952,3)="USD",RIGHT(trading_client_detail!$F1952,3)="USD",LEFT(trading_client_detail!$F1952,3)="EUR",RIGHT(trading_client_detail!$F1952,3)="EUR"),"",IF(NOT(ISERROR(VLOOKUP(trading_client_detail!$E1952,'asset_&amp;_open_positions'!$E:$M, 9, FALSE))),VLOOKUP(trading_client_detail!$E1952,'asset_&amp;_open_positions'!$E:$M, 9, FALSE),IF(NOT(ISERROR(VLOOKUP(trading_client_detail!$F1952,'asset_&amp;_open_positions'!$E:$M, 9, FALSE))),VLOOKUP(trading_client_detail!$F1952,'asset_&amp;_open_positions'!$E:$M, 9, FALSE),RIGHT(trading_client_detail!$F1952,LEN(trading_client_detail!$F1952)-1)))),"")</f>
        <v/>
      </c>
      <c r="B1952" t="str">
        <f>IF(AND(trading_client_detail!$A1952&lt;&gt;"",ROUND(trading_client_detail!$G1952,0)&lt;&gt;0),IF(OR(LEFT(trading_client_detail!$F1952,3)="USD",RIGHT(trading_client_detail!$F1952,3)="USD"),"",IF(NOT(ISERROR(VLOOKUP(trading_client_detail!$E1952,'asset_&amp;_open_positions'!$E:$M, 6, FALSE))),VLOOKUP(trading_client_detail!$E1952,'asset_&amp;_open_positions'!$E:$M, 6, FALSE),IF(NOT(ISERROR(VLOOKUP($A1952,'asset_&amp;_open_positions'!$E:$M, 6, FALSE))),VLOOKUP($A1952,'asset_&amp;_open_positions'!$E:$M, 6, FALSE),"ASSET"))),"")</f>
        <v/>
      </c>
      <c r="C1952" t="str">
        <f>IF(AND(trading_client_detail!$A1952&lt;&gt;"",ROUND(trading_client_detail!$G1952,0)&lt;&gt;0),IF(OR(LEFT(trading_client_detail!$F1952,3)="USD",RIGHT(trading_client_detail!$F1952,3)="USD"),"",IF(NOT(ISERROR(VLOOKUP(trading_client_detail!$E1952,'asset_&amp;_open_positions'!$E:$M, 6, FALSE))),VLOOKUP(trading_client_detail!$E1952,'asset_&amp;_open_positions'!$E:$M, 8, FALSE),IF(NOT(ISERROR(VLOOKUP($A1952,'asset_&amp;_open_positions'!$E:$M, 6, FALSE))),VLOOKUP($A1952,'asset_&amp;_open_positions'!$E:$M, 8, FALSE),1))),"")</f>
        <v/>
      </c>
      <c r="D1952" s="42" t="str">
        <f>IF(trading_client_detail!$A1952&lt;&gt;"",IF(OR(LEFT(trading_client_detail!$F1952,3)="USD",RIGHT(trading_client_detail!$F1952,3)="USD",LEFT(trading_client_detail!$F1952,3)="EUR",RIGHT(trading_client_detail!$F1952,3)="EUR"),"",trading_client_detail!$G1952),"")</f>
        <v/>
      </c>
    </row>
    <row r="1953" spans="1:4" x14ac:dyDescent="0.25">
      <c r="A1953" t="str">
        <f>IF(AND(trading_client_detail!$A1953&lt;&gt;"",ROUND(trading_client_detail!$G1953,0)&lt;&gt;0),IF(OR(LEFT(trading_client_detail!$F1953,3)="USD",RIGHT(trading_client_detail!$F1953,3)="USD",LEFT(trading_client_detail!$F1953,3)="EUR",RIGHT(trading_client_detail!$F1953,3)="EUR"),"",IF(NOT(ISERROR(VLOOKUP(trading_client_detail!$E1953,'asset_&amp;_open_positions'!$E:$M, 9, FALSE))),VLOOKUP(trading_client_detail!$E1953,'asset_&amp;_open_positions'!$E:$M, 9, FALSE),IF(NOT(ISERROR(VLOOKUP(trading_client_detail!$F1953,'asset_&amp;_open_positions'!$E:$M, 9, FALSE))),VLOOKUP(trading_client_detail!$F1953,'asset_&amp;_open_positions'!$E:$M, 9, FALSE),RIGHT(trading_client_detail!$F1953,LEN(trading_client_detail!$F1953)-1)))),"")</f>
        <v/>
      </c>
      <c r="B1953" t="str">
        <f>IF(AND(trading_client_detail!$A1953&lt;&gt;"",ROUND(trading_client_detail!$G1953,0)&lt;&gt;0),IF(OR(LEFT(trading_client_detail!$F1953,3)="USD",RIGHT(trading_client_detail!$F1953,3)="USD"),"",IF(NOT(ISERROR(VLOOKUP(trading_client_detail!$E1953,'asset_&amp;_open_positions'!$E:$M, 6, FALSE))),VLOOKUP(trading_client_detail!$E1953,'asset_&amp;_open_positions'!$E:$M, 6, FALSE),IF(NOT(ISERROR(VLOOKUP($A1953,'asset_&amp;_open_positions'!$E:$M, 6, FALSE))),VLOOKUP($A1953,'asset_&amp;_open_positions'!$E:$M, 6, FALSE),"ASSET"))),"")</f>
        <v/>
      </c>
      <c r="C1953" t="str">
        <f>IF(AND(trading_client_detail!$A1953&lt;&gt;"",ROUND(trading_client_detail!$G1953,0)&lt;&gt;0),IF(OR(LEFT(trading_client_detail!$F1953,3)="USD",RIGHT(trading_client_detail!$F1953,3)="USD"),"",IF(NOT(ISERROR(VLOOKUP(trading_client_detail!$E1953,'asset_&amp;_open_positions'!$E:$M, 6, FALSE))),VLOOKUP(trading_client_detail!$E1953,'asset_&amp;_open_positions'!$E:$M, 8, FALSE),IF(NOT(ISERROR(VLOOKUP($A1953,'asset_&amp;_open_positions'!$E:$M, 6, FALSE))),VLOOKUP($A1953,'asset_&amp;_open_positions'!$E:$M, 8, FALSE),1))),"")</f>
        <v/>
      </c>
      <c r="D1953" s="42" t="str">
        <f>IF(trading_client_detail!$A1953&lt;&gt;"",IF(OR(LEFT(trading_client_detail!$F1953,3)="USD",RIGHT(trading_client_detail!$F1953,3)="USD",LEFT(trading_client_detail!$F1953,3)="EUR",RIGHT(trading_client_detail!$F1953,3)="EUR"),"",trading_client_detail!$G1953),"")</f>
        <v/>
      </c>
    </row>
    <row r="1954" spans="1:4" x14ac:dyDescent="0.25">
      <c r="A1954" t="str">
        <f>IF(AND(trading_client_detail!$A1954&lt;&gt;"",ROUND(trading_client_detail!$G1954,0)&lt;&gt;0),IF(OR(LEFT(trading_client_detail!$F1954,3)="USD",RIGHT(trading_client_detail!$F1954,3)="USD",LEFT(trading_client_detail!$F1954,3)="EUR",RIGHT(trading_client_detail!$F1954,3)="EUR"),"",IF(NOT(ISERROR(VLOOKUP(trading_client_detail!$E1954,'asset_&amp;_open_positions'!$E:$M, 9, FALSE))),VLOOKUP(trading_client_detail!$E1954,'asset_&amp;_open_positions'!$E:$M, 9, FALSE),IF(NOT(ISERROR(VLOOKUP(trading_client_detail!$F1954,'asset_&amp;_open_positions'!$E:$M, 9, FALSE))),VLOOKUP(trading_client_detail!$F1954,'asset_&amp;_open_positions'!$E:$M, 9, FALSE),RIGHT(trading_client_detail!$F1954,LEN(trading_client_detail!$F1954)-1)))),"")</f>
        <v/>
      </c>
      <c r="B1954" t="str">
        <f>IF(AND(trading_client_detail!$A1954&lt;&gt;"",ROUND(trading_client_detail!$G1954,0)&lt;&gt;0),IF(OR(LEFT(trading_client_detail!$F1954,3)="USD",RIGHT(trading_client_detail!$F1954,3)="USD"),"",IF(NOT(ISERROR(VLOOKUP(trading_client_detail!$E1954,'asset_&amp;_open_positions'!$E:$M, 6, FALSE))),VLOOKUP(trading_client_detail!$E1954,'asset_&amp;_open_positions'!$E:$M, 6, FALSE),IF(NOT(ISERROR(VLOOKUP($A1954,'asset_&amp;_open_positions'!$E:$M, 6, FALSE))),VLOOKUP($A1954,'asset_&amp;_open_positions'!$E:$M, 6, FALSE),"ASSET"))),"")</f>
        <v/>
      </c>
      <c r="C1954" t="str">
        <f>IF(AND(trading_client_detail!$A1954&lt;&gt;"",ROUND(trading_client_detail!$G1954,0)&lt;&gt;0),IF(OR(LEFT(trading_client_detail!$F1954,3)="USD",RIGHT(trading_client_detail!$F1954,3)="USD"),"",IF(NOT(ISERROR(VLOOKUP(trading_client_detail!$E1954,'asset_&amp;_open_positions'!$E:$M, 6, FALSE))),VLOOKUP(trading_client_detail!$E1954,'asset_&amp;_open_positions'!$E:$M, 8, FALSE),IF(NOT(ISERROR(VLOOKUP($A1954,'asset_&amp;_open_positions'!$E:$M, 6, FALSE))),VLOOKUP($A1954,'asset_&amp;_open_positions'!$E:$M, 8, FALSE),1))),"")</f>
        <v/>
      </c>
      <c r="D1954" s="42" t="str">
        <f>IF(trading_client_detail!$A1954&lt;&gt;"",IF(OR(LEFT(trading_client_detail!$F1954,3)="USD",RIGHT(trading_client_detail!$F1954,3)="USD",LEFT(trading_client_detail!$F1954,3)="EUR",RIGHT(trading_client_detail!$F1954,3)="EUR"),"",trading_client_detail!$G1954),"")</f>
        <v/>
      </c>
    </row>
    <row r="1955" spans="1:4" x14ac:dyDescent="0.25">
      <c r="A1955" t="str">
        <f>IF(AND(trading_client_detail!$A1955&lt;&gt;"",ROUND(trading_client_detail!$G1955,0)&lt;&gt;0),IF(OR(LEFT(trading_client_detail!$F1955,3)="USD",RIGHT(trading_client_detail!$F1955,3)="USD",LEFT(trading_client_detail!$F1955,3)="EUR",RIGHT(trading_client_detail!$F1955,3)="EUR"),"",IF(NOT(ISERROR(VLOOKUP(trading_client_detail!$E1955,'asset_&amp;_open_positions'!$E:$M, 9, FALSE))),VLOOKUP(trading_client_detail!$E1955,'asset_&amp;_open_positions'!$E:$M, 9, FALSE),IF(NOT(ISERROR(VLOOKUP(trading_client_detail!$F1955,'asset_&amp;_open_positions'!$E:$M, 9, FALSE))),VLOOKUP(trading_client_detail!$F1955,'asset_&amp;_open_positions'!$E:$M, 9, FALSE),RIGHT(trading_client_detail!$F1955,LEN(trading_client_detail!$F1955)-1)))),"")</f>
        <v/>
      </c>
      <c r="B1955" t="str">
        <f>IF(AND(trading_client_detail!$A1955&lt;&gt;"",ROUND(trading_client_detail!$G1955,0)&lt;&gt;0),IF(OR(LEFT(trading_client_detail!$F1955,3)="USD",RIGHT(trading_client_detail!$F1955,3)="USD"),"",IF(NOT(ISERROR(VLOOKUP(trading_client_detail!$E1955,'asset_&amp;_open_positions'!$E:$M, 6, FALSE))),VLOOKUP(trading_client_detail!$E1955,'asset_&amp;_open_positions'!$E:$M, 6, FALSE),IF(NOT(ISERROR(VLOOKUP($A1955,'asset_&amp;_open_positions'!$E:$M, 6, FALSE))),VLOOKUP($A1955,'asset_&amp;_open_positions'!$E:$M, 6, FALSE),"ASSET"))),"")</f>
        <v/>
      </c>
      <c r="C1955" t="str">
        <f>IF(AND(trading_client_detail!$A1955&lt;&gt;"",ROUND(trading_client_detail!$G1955,0)&lt;&gt;0),IF(OR(LEFT(trading_client_detail!$F1955,3)="USD",RIGHT(trading_client_detail!$F1955,3)="USD"),"",IF(NOT(ISERROR(VLOOKUP(trading_client_detail!$E1955,'asset_&amp;_open_positions'!$E:$M, 6, FALSE))),VLOOKUP(trading_client_detail!$E1955,'asset_&amp;_open_positions'!$E:$M, 8, FALSE),IF(NOT(ISERROR(VLOOKUP($A1955,'asset_&amp;_open_positions'!$E:$M, 6, FALSE))),VLOOKUP($A1955,'asset_&amp;_open_positions'!$E:$M, 8, FALSE),1))),"")</f>
        <v/>
      </c>
      <c r="D1955" s="42" t="str">
        <f>IF(trading_client_detail!$A1955&lt;&gt;"",IF(OR(LEFT(trading_client_detail!$F1955,3)="USD",RIGHT(trading_client_detail!$F1955,3)="USD",LEFT(trading_client_detail!$F1955,3)="EUR",RIGHT(trading_client_detail!$F1955,3)="EUR"),"",trading_client_detail!$G1955),"")</f>
        <v/>
      </c>
    </row>
    <row r="1956" spans="1:4" x14ac:dyDescent="0.25">
      <c r="A1956" t="str">
        <f>IF(AND(trading_client_detail!$A1956&lt;&gt;"",ROUND(trading_client_detail!$G1956,0)&lt;&gt;0),IF(OR(LEFT(trading_client_detail!$F1956,3)="USD",RIGHT(trading_client_detail!$F1956,3)="USD",LEFT(trading_client_detail!$F1956,3)="EUR",RIGHT(trading_client_detail!$F1956,3)="EUR"),"",IF(NOT(ISERROR(VLOOKUP(trading_client_detail!$E1956,'asset_&amp;_open_positions'!$E:$M, 9, FALSE))),VLOOKUP(trading_client_detail!$E1956,'asset_&amp;_open_positions'!$E:$M, 9, FALSE),IF(NOT(ISERROR(VLOOKUP(trading_client_detail!$F1956,'asset_&amp;_open_positions'!$E:$M, 9, FALSE))),VLOOKUP(trading_client_detail!$F1956,'asset_&amp;_open_positions'!$E:$M, 9, FALSE),RIGHT(trading_client_detail!$F1956,LEN(trading_client_detail!$F1956)-1)))),"")</f>
        <v/>
      </c>
      <c r="B1956" t="str">
        <f>IF(AND(trading_client_detail!$A1956&lt;&gt;"",ROUND(trading_client_detail!$G1956,0)&lt;&gt;0),IF(OR(LEFT(trading_client_detail!$F1956,3)="USD",RIGHT(trading_client_detail!$F1956,3)="USD"),"",IF(NOT(ISERROR(VLOOKUP(trading_client_detail!$E1956,'asset_&amp;_open_positions'!$E:$M, 6, FALSE))),VLOOKUP(trading_client_detail!$E1956,'asset_&amp;_open_positions'!$E:$M, 6, FALSE),IF(NOT(ISERROR(VLOOKUP($A1956,'asset_&amp;_open_positions'!$E:$M, 6, FALSE))),VLOOKUP($A1956,'asset_&amp;_open_positions'!$E:$M, 6, FALSE),"ASSET"))),"")</f>
        <v/>
      </c>
      <c r="C1956" t="str">
        <f>IF(AND(trading_client_detail!$A1956&lt;&gt;"",ROUND(trading_client_detail!$G1956,0)&lt;&gt;0),IF(OR(LEFT(trading_client_detail!$F1956,3)="USD",RIGHT(trading_client_detail!$F1956,3)="USD"),"",IF(NOT(ISERROR(VLOOKUP(trading_client_detail!$E1956,'asset_&amp;_open_positions'!$E:$M, 6, FALSE))),VLOOKUP(trading_client_detail!$E1956,'asset_&amp;_open_positions'!$E:$M, 8, FALSE),IF(NOT(ISERROR(VLOOKUP($A1956,'asset_&amp;_open_positions'!$E:$M, 6, FALSE))),VLOOKUP($A1956,'asset_&amp;_open_positions'!$E:$M, 8, FALSE),1))),"")</f>
        <v/>
      </c>
      <c r="D1956" s="42" t="str">
        <f>IF(trading_client_detail!$A1956&lt;&gt;"",IF(OR(LEFT(trading_client_detail!$F1956,3)="USD",RIGHT(trading_client_detail!$F1956,3)="USD",LEFT(trading_client_detail!$F1956,3)="EUR",RIGHT(trading_client_detail!$F1956,3)="EUR"),"",trading_client_detail!$G1956),"")</f>
        <v/>
      </c>
    </row>
    <row r="1957" spans="1:4" x14ac:dyDescent="0.25">
      <c r="A1957" t="str">
        <f>IF(AND(trading_client_detail!$A1957&lt;&gt;"",ROUND(trading_client_detail!$G1957,0)&lt;&gt;0),IF(OR(LEFT(trading_client_detail!$F1957,3)="USD",RIGHT(trading_client_detail!$F1957,3)="USD",LEFT(trading_client_detail!$F1957,3)="EUR",RIGHT(trading_client_detail!$F1957,3)="EUR"),"",IF(NOT(ISERROR(VLOOKUP(trading_client_detail!$E1957,'asset_&amp;_open_positions'!$E:$M, 9, FALSE))),VLOOKUP(trading_client_detail!$E1957,'asset_&amp;_open_positions'!$E:$M, 9, FALSE),IF(NOT(ISERROR(VLOOKUP(trading_client_detail!$F1957,'asset_&amp;_open_positions'!$E:$M, 9, FALSE))),VLOOKUP(trading_client_detail!$F1957,'asset_&amp;_open_positions'!$E:$M, 9, FALSE),RIGHT(trading_client_detail!$F1957,LEN(trading_client_detail!$F1957)-1)))),"")</f>
        <v/>
      </c>
      <c r="B1957" t="str">
        <f>IF(AND(trading_client_detail!$A1957&lt;&gt;"",ROUND(trading_client_detail!$G1957,0)&lt;&gt;0),IF(OR(LEFT(trading_client_detail!$F1957,3)="USD",RIGHT(trading_client_detail!$F1957,3)="USD"),"",IF(NOT(ISERROR(VLOOKUP(trading_client_detail!$E1957,'asset_&amp;_open_positions'!$E:$M, 6, FALSE))),VLOOKUP(trading_client_detail!$E1957,'asset_&amp;_open_positions'!$E:$M, 6, FALSE),IF(NOT(ISERROR(VLOOKUP($A1957,'asset_&amp;_open_positions'!$E:$M, 6, FALSE))),VLOOKUP($A1957,'asset_&amp;_open_positions'!$E:$M, 6, FALSE),"ASSET"))),"")</f>
        <v/>
      </c>
      <c r="C1957" t="str">
        <f>IF(AND(trading_client_detail!$A1957&lt;&gt;"",ROUND(trading_client_detail!$G1957,0)&lt;&gt;0),IF(OR(LEFT(trading_client_detail!$F1957,3)="USD",RIGHT(trading_client_detail!$F1957,3)="USD"),"",IF(NOT(ISERROR(VLOOKUP(trading_client_detail!$E1957,'asset_&amp;_open_positions'!$E:$M, 6, FALSE))),VLOOKUP(trading_client_detail!$E1957,'asset_&amp;_open_positions'!$E:$M, 8, FALSE),IF(NOT(ISERROR(VLOOKUP($A1957,'asset_&amp;_open_positions'!$E:$M, 6, FALSE))),VLOOKUP($A1957,'asset_&amp;_open_positions'!$E:$M, 8, FALSE),1))),"")</f>
        <v/>
      </c>
      <c r="D1957" s="42" t="str">
        <f>IF(trading_client_detail!$A1957&lt;&gt;"",IF(OR(LEFT(trading_client_detail!$F1957,3)="USD",RIGHT(trading_client_detail!$F1957,3)="USD",LEFT(trading_client_detail!$F1957,3)="EUR",RIGHT(trading_client_detail!$F1957,3)="EUR"),"",trading_client_detail!$G1957),"")</f>
        <v/>
      </c>
    </row>
    <row r="1958" spans="1:4" x14ac:dyDescent="0.25">
      <c r="A1958" t="str">
        <f>IF(AND(trading_client_detail!$A1958&lt;&gt;"",ROUND(trading_client_detail!$G1958,0)&lt;&gt;0),IF(OR(LEFT(trading_client_detail!$F1958,3)="USD",RIGHT(trading_client_detail!$F1958,3)="USD",LEFT(trading_client_detail!$F1958,3)="EUR",RIGHT(trading_client_detail!$F1958,3)="EUR"),"",IF(NOT(ISERROR(VLOOKUP(trading_client_detail!$E1958,'asset_&amp;_open_positions'!$E:$M, 9, FALSE))),VLOOKUP(trading_client_detail!$E1958,'asset_&amp;_open_positions'!$E:$M, 9, FALSE),IF(NOT(ISERROR(VLOOKUP(trading_client_detail!$F1958,'asset_&amp;_open_positions'!$E:$M, 9, FALSE))),VLOOKUP(trading_client_detail!$F1958,'asset_&amp;_open_positions'!$E:$M, 9, FALSE),RIGHT(trading_client_detail!$F1958,LEN(trading_client_detail!$F1958)-1)))),"")</f>
        <v/>
      </c>
      <c r="B1958" t="str">
        <f>IF(AND(trading_client_detail!$A1958&lt;&gt;"",ROUND(trading_client_detail!$G1958,0)&lt;&gt;0),IF(OR(LEFT(trading_client_detail!$F1958,3)="USD",RIGHT(trading_client_detail!$F1958,3)="USD"),"",IF(NOT(ISERROR(VLOOKUP(trading_client_detail!$E1958,'asset_&amp;_open_positions'!$E:$M, 6, FALSE))),VLOOKUP(trading_client_detail!$E1958,'asset_&amp;_open_positions'!$E:$M, 6, FALSE),IF(NOT(ISERROR(VLOOKUP($A1958,'asset_&amp;_open_positions'!$E:$M, 6, FALSE))),VLOOKUP($A1958,'asset_&amp;_open_positions'!$E:$M, 6, FALSE),"ASSET"))),"")</f>
        <v/>
      </c>
      <c r="C1958" t="str">
        <f>IF(AND(trading_client_detail!$A1958&lt;&gt;"",ROUND(trading_client_detail!$G1958,0)&lt;&gt;0),IF(OR(LEFT(trading_client_detail!$F1958,3)="USD",RIGHT(trading_client_detail!$F1958,3)="USD"),"",IF(NOT(ISERROR(VLOOKUP(trading_client_detail!$E1958,'asset_&amp;_open_positions'!$E:$M, 6, FALSE))),VLOOKUP(trading_client_detail!$E1958,'asset_&amp;_open_positions'!$E:$M, 8, FALSE),IF(NOT(ISERROR(VLOOKUP($A1958,'asset_&amp;_open_positions'!$E:$M, 6, FALSE))),VLOOKUP($A1958,'asset_&amp;_open_positions'!$E:$M, 8, FALSE),1))),"")</f>
        <v/>
      </c>
      <c r="D1958" s="42" t="str">
        <f>IF(trading_client_detail!$A1958&lt;&gt;"",IF(OR(LEFT(trading_client_detail!$F1958,3)="USD",RIGHT(trading_client_detail!$F1958,3)="USD",LEFT(trading_client_detail!$F1958,3)="EUR",RIGHT(trading_client_detail!$F1958,3)="EUR"),"",trading_client_detail!$G1958),"")</f>
        <v/>
      </c>
    </row>
    <row r="1959" spans="1:4" x14ac:dyDescent="0.25">
      <c r="A1959" t="str">
        <f>IF(AND(trading_client_detail!$A1959&lt;&gt;"",ROUND(trading_client_detail!$G1959,0)&lt;&gt;0),IF(OR(LEFT(trading_client_detail!$F1959,3)="USD",RIGHT(trading_client_detail!$F1959,3)="USD",LEFT(trading_client_detail!$F1959,3)="EUR",RIGHT(trading_client_detail!$F1959,3)="EUR"),"",IF(NOT(ISERROR(VLOOKUP(trading_client_detail!$E1959,'asset_&amp;_open_positions'!$E:$M, 9, FALSE))),VLOOKUP(trading_client_detail!$E1959,'asset_&amp;_open_positions'!$E:$M, 9, FALSE),IF(NOT(ISERROR(VLOOKUP(trading_client_detail!$F1959,'asset_&amp;_open_positions'!$E:$M, 9, FALSE))),VLOOKUP(trading_client_detail!$F1959,'asset_&amp;_open_positions'!$E:$M, 9, FALSE),RIGHT(trading_client_detail!$F1959,LEN(trading_client_detail!$F1959)-1)))),"")</f>
        <v/>
      </c>
      <c r="B1959" t="str">
        <f>IF(AND(trading_client_detail!$A1959&lt;&gt;"",ROUND(trading_client_detail!$G1959,0)&lt;&gt;0),IF(OR(LEFT(trading_client_detail!$F1959,3)="USD",RIGHT(trading_client_detail!$F1959,3)="USD"),"",IF(NOT(ISERROR(VLOOKUP(trading_client_detail!$E1959,'asset_&amp;_open_positions'!$E:$M, 6, FALSE))),VLOOKUP(trading_client_detail!$E1959,'asset_&amp;_open_positions'!$E:$M, 6, FALSE),IF(NOT(ISERROR(VLOOKUP($A1959,'asset_&amp;_open_positions'!$E:$M, 6, FALSE))),VLOOKUP($A1959,'asset_&amp;_open_positions'!$E:$M, 6, FALSE),"ASSET"))),"")</f>
        <v/>
      </c>
      <c r="C1959" t="str">
        <f>IF(AND(trading_client_detail!$A1959&lt;&gt;"",ROUND(trading_client_detail!$G1959,0)&lt;&gt;0),IF(OR(LEFT(trading_client_detail!$F1959,3)="USD",RIGHT(trading_client_detail!$F1959,3)="USD"),"",IF(NOT(ISERROR(VLOOKUP(trading_client_detail!$E1959,'asset_&amp;_open_positions'!$E:$M, 6, FALSE))),VLOOKUP(trading_client_detail!$E1959,'asset_&amp;_open_positions'!$E:$M, 8, FALSE),IF(NOT(ISERROR(VLOOKUP($A1959,'asset_&amp;_open_positions'!$E:$M, 6, FALSE))),VLOOKUP($A1959,'asset_&amp;_open_positions'!$E:$M, 8, FALSE),1))),"")</f>
        <v/>
      </c>
      <c r="D1959" s="42" t="str">
        <f>IF(trading_client_detail!$A1959&lt;&gt;"",IF(OR(LEFT(trading_client_detail!$F1959,3)="USD",RIGHT(trading_client_detail!$F1959,3)="USD",LEFT(trading_client_detail!$F1959,3)="EUR",RIGHT(trading_client_detail!$F1959,3)="EUR"),"",trading_client_detail!$G1959),"")</f>
        <v/>
      </c>
    </row>
    <row r="1960" spans="1:4" x14ac:dyDescent="0.25">
      <c r="A1960" t="str">
        <f>IF(AND(trading_client_detail!$A1960&lt;&gt;"",ROUND(trading_client_detail!$G1960,0)&lt;&gt;0),IF(OR(LEFT(trading_client_detail!$F1960,3)="USD",RIGHT(trading_client_detail!$F1960,3)="USD",LEFT(trading_client_detail!$F1960,3)="EUR",RIGHT(trading_client_detail!$F1960,3)="EUR"),"",IF(NOT(ISERROR(VLOOKUP(trading_client_detail!$E1960,'asset_&amp;_open_positions'!$E:$M, 9, FALSE))),VLOOKUP(trading_client_detail!$E1960,'asset_&amp;_open_positions'!$E:$M, 9, FALSE),IF(NOT(ISERROR(VLOOKUP(trading_client_detail!$F1960,'asset_&amp;_open_positions'!$E:$M, 9, FALSE))),VLOOKUP(trading_client_detail!$F1960,'asset_&amp;_open_positions'!$E:$M, 9, FALSE),RIGHT(trading_client_detail!$F1960,LEN(trading_client_detail!$F1960)-1)))),"")</f>
        <v/>
      </c>
      <c r="B1960" t="str">
        <f>IF(AND(trading_client_detail!$A1960&lt;&gt;"",ROUND(trading_client_detail!$G1960,0)&lt;&gt;0),IF(OR(LEFT(trading_client_detail!$F1960,3)="USD",RIGHT(trading_client_detail!$F1960,3)="USD"),"",IF(NOT(ISERROR(VLOOKUP(trading_client_detail!$E1960,'asset_&amp;_open_positions'!$E:$M, 6, FALSE))),VLOOKUP(trading_client_detail!$E1960,'asset_&amp;_open_positions'!$E:$M, 6, FALSE),IF(NOT(ISERROR(VLOOKUP($A1960,'asset_&amp;_open_positions'!$E:$M, 6, FALSE))),VLOOKUP($A1960,'asset_&amp;_open_positions'!$E:$M, 6, FALSE),"ASSET"))),"")</f>
        <v/>
      </c>
      <c r="C1960" t="str">
        <f>IF(AND(trading_client_detail!$A1960&lt;&gt;"",ROUND(trading_client_detail!$G1960,0)&lt;&gt;0),IF(OR(LEFT(trading_client_detail!$F1960,3)="USD",RIGHT(trading_client_detail!$F1960,3)="USD"),"",IF(NOT(ISERROR(VLOOKUP(trading_client_detail!$E1960,'asset_&amp;_open_positions'!$E:$M, 6, FALSE))),VLOOKUP(trading_client_detail!$E1960,'asset_&amp;_open_positions'!$E:$M, 8, FALSE),IF(NOT(ISERROR(VLOOKUP($A1960,'asset_&amp;_open_positions'!$E:$M, 6, FALSE))),VLOOKUP($A1960,'asset_&amp;_open_positions'!$E:$M, 8, FALSE),1))),"")</f>
        <v/>
      </c>
      <c r="D1960" s="42" t="str">
        <f>IF(trading_client_detail!$A1960&lt;&gt;"",IF(OR(LEFT(trading_client_detail!$F1960,3)="USD",RIGHT(trading_client_detail!$F1960,3)="USD",LEFT(trading_client_detail!$F1960,3)="EUR",RIGHT(trading_client_detail!$F1960,3)="EUR"),"",trading_client_detail!$G1960),"")</f>
        <v/>
      </c>
    </row>
    <row r="1961" spans="1:4" x14ac:dyDescent="0.25">
      <c r="A1961" t="str">
        <f>IF(AND(trading_client_detail!$A1961&lt;&gt;"",ROUND(trading_client_detail!$G1961,0)&lt;&gt;0),IF(OR(LEFT(trading_client_detail!$F1961,3)="USD",RIGHT(trading_client_detail!$F1961,3)="USD",LEFT(trading_client_detail!$F1961,3)="EUR",RIGHT(trading_client_detail!$F1961,3)="EUR"),"",IF(NOT(ISERROR(VLOOKUP(trading_client_detail!$E1961,'asset_&amp;_open_positions'!$E:$M, 9, FALSE))),VLOOKUP(trading_client_detail!$E1961,'asset_&amp;_open_positions'!$E:$M, 9, FALSE),IF(NOT(ISERROR(VLOOKUP(trading_client_detail!$F1961,'asset_&amp;_open_positions'!$E:$M, 9, FALSE))),VLOOKUP(trading_client_detail!$F1961,'asset_&amp;_open_positions'!$E:$M, 9, FALSE),RIGHT(trading_client_detail!$F1961,LEN(trading_client_detail!$F1961)-1)))),"")</f>
        <v/>
      </c>
      <c r="B1961" t="str">
        <f>IF(AND(trading_client_detail!$A1961&lt;&gt;"",ROUND(trading_client_detail!$G1961,0)&lt;&gt;0),IF(OR(LEFT(trading_client_detail!$F1961,3)="USD",RIGHT(trading_client_detail!$F1961,3)="USD"),"",IF(NOT(ISERROR(VLOOKUP(trading_client_detail!$E1961,'asset_&amp;_open_positions'!$E:$M, 6, FALSE))),VLOOKUP(trading_client_detail!$E1961,'asset_&amp;_open_positions'!$E:$M, 6, FALSE),IF(NOT(ISERROR(VLOOKUP($A1961,'asset_&amp;_open_positions'!$E:$M, 6, FALSE))),VLOOKUP($A1961,'asset_&amp;_open_positions'!$E:$M, 6, FALSE),"ASSET"))),"")</f>
        <v/>
      </c>
      <c r="C1961" t="str">
        <f>IF(AND(trading_client_detail!$A1961&lt;&gt;"",ROUND(trading_client_detail!$G1961,0)&lt;&gt;0),IF(OR(LEFT(trading_client_detail!$F1961,3)="USD",RIGHT(trading_client_detail!$F1961,3)="USD"),"",IF(NOT(ISERROR(VLOOKUP(trading_client_detail!$E1961,'asset_&amp;_open_positions'!$E:$M, 6, FALSE))),VLOOKUP(trading_client_detail!$E1961,'asset_&amp;_open_positions'!$E:$M, 8, FALSE),IF(NOT(ISERROR(VLOOKUP($A1961,'asset_&amp;_open_positions'!$E:$M, 6, FALSE))),VLOOKUP($A1961,'asset_&amp;_open_positions'!$E:$M, 8, FALSE),1))),"")</f>
        <v/>
      </c>
      <c r="D1961" s="42" t="str">
        <f>IF(trading_client_detail!$A1961&lt;&gt;"",IF(OR(LEFT(trading_client_detail!$F1961,3)="USD",RIGHT(trading_client_detail!$F1961,3)="USD",LEFT(trading_client_detail!$F1961,3)="EUR",RIGHT(trading_client_detail!$F1961,3)="EUR"),"",trading_client_detail!$G1961),"")</f>
        <v/>
      </c>
    </row>
    <row r="1962" spans="1:4" x14ac:dyDescent="0.25">
      <c r="A1962" t="str">
        <f>IF(AND(trading_client_detail!$A1962&lt;&gt;"",ROUND(trading_client_detail!$G1962,0)&lt;&gt;0),IF(OR(LEFT(trading_client_detail!$F1962,3)="USD",RIGHT(trading_client_detail!$F1962,3)="USD",LEFT(trading_client_detail!$F1962,3)="EUR",RIGHT(trading_client_detail!$F1962,3)="EUR"),"",IF(NOT(ISERROR(VLOOKUP(trading_client_detail!$E1962,'asset_&amp;_open_positions'!$E:$M, 9, FALSE))),VLOOKUP(trading_client_detail!$E1962,'asset_&amp;_open_positions'!$E:$M, 9, FALSE),IF(NOT(ISERROR(VLOOKUP(trading_client_detail!$F1962,'asset_&amp;_open_positions'!$E:$M, 9, FALSE))),VLOOKUP(trading_client_detail!$F1962,'asset_&amp;_open_positions'!$E:$M, 9, FALSE),RIGHT(trading_client_detail!$F1962,LEN(trading_client_detail!$F1962)-1)))),"")</f>
        <v/>
      </c>
      <c r="B1962" t="str">
        <f>IF(AND(trading_client_detail!$A1962&lt;&gt;"",ROUND(trading_client_detail!$G1962,0)&lt;&gt;0),IF(OR(LEFT(trading_client_detail!$F1962,3)="USD",RIGHT(trading_client_detail!$F1962,3)="USD"),"",IF(NOT(ISERROR(VLOOKUP(trading_client_detail!$E1962,'asset_&amp;_open_positions'!$E:$M, 6, FALSE))),VLOOKUP(trading_client_detail!$E1962,'asset_&amp;_open_positions'!$E:$M, 6, FALSE),IF(NOT(ISERROR(VLOOKUP($A1962,'asset_&amp;_open_positions'!$E:$M, 6, FALSE))),VLOOKUP($A1962,'asset_&amp;_open_positions'!$E:$M, 6, FALSE),"ASSET"))),"")</f>
        <v/>
      </c>
      <c r="C1962" t="str">
        <f>IF(AND(trading_client_detail!$A1962&lt;&gt;"",ROUND(trading_client_detail!$G1962,0)&lt;&gt;0),IF(OR(LEFT(trading_client_detail!$F1962,3)="USD",RIGHT(trading_client_detail!$F1962,3)="USD"),"",IF(NOT(ISERROR(VLOOKUP(trading_client_detail!$E1962,'asset_&amp;_open_positions'!$E:$M, 6, FALSE))),VLOOKUP(trading_client_detail!$E1962,'asset_&amp;_open_positions'!$E:$M, 8, FALSE),IF(NOT(ISERROR(VLOOKUP($A1962,'asset_&amp;_open_positions'!$E:$M, 6, FALSE))),VLOOKUP($A1962,'asset_&amp;_open_positions'!$E:$M, 8, FALSE),1))),"")</f>
        <v/>
      </c>
      <c r="D1962" s="42" t="str">
        <f>IF(trading_client_detail!$A1962&lt;&gt;"",IF(OR(LEFT(trading_client_detail!$F1962,3)="USD",RIGHT(trading_client_detail!$F1962,3)="USD",LEFT(trading_client_detail!$F1962,3)="EUR",RIGHT(trading_client_detail!$F1962,3)="EUR"),"",trading_client_detail!$G1962),"")</f>
        <v/>
      </c>
    </row>
    <row r="1963" spans="1:4" x14ac:dyDescent="0.25">
      <c r="A1963" t="str">
        <f>IF(AND(trading_client_detail!$A1963&lt;&gt;"",ROUND(trading_client_detail!$G1963,0)&lt;&gt;0),IF(OR(LEFT(trading_client_detail!$F1963,3)="USD",RIGHT(trading_client_detail!$F1963,3)="USD",LEFT(trading_client_detail!$F1963,3)="EUR",RIGHT(trading_client_detail!$F1963,3)="EUR"),"",IF(NOT(ISERROR(VLOOKUP(trading_client_detail!$E1963,'asset_&amp;_open_positions'!$E:$M, 9, FALSE))),VLOOKUP(trading_client_detail!$E1963,'asset_&amp;_open_positions'!$E:$M, 9, FALSE),IF(NOT(ISERROR(VLOOKUP(trading_client_detail!$F1963,'asset_&amp;_open_positions'!$E:$M, 9, FALSE))),VLOOKUP(trading_client_detail!$F1963,'asset_&amp;_open_positions'!$E:$M, 9, FALSE),RIGHT(trading_client_detail!$F1963,LEN(trading_client_detail!$F1963)-1)))),"")</f>
        <v/>
      </c>
      <c r="B1963" t="str">
        <f>IF(AND(trading_client_detail!$A1963&lt;&gt;"",ROUND(trading_client_detail!$G1963,0)&lt;&gt;0),IF(OR(LEFT(trading_client_detail!$F1963,3)="USD",RIGHT(trading_client_detail!$F1963,3)="USD"),"",IF(NOT(ISERROR(VLOOKUP(trading_client_detail!$E1963,'asset_&amp;_open_positions'!$E:$M, 6, FALSE))),VLOOKUP(trading_client_detail!$E1963,'asset_&amp;_open_positions'!$E:$M, 6, FALSE),IF(NOT(ISERROR(VLOOKUP($A1963,'asset_&amp;_open_positions'!$E:$M, 6, FALSE))),VLOOKUP($A1963,'asset_&amp;_open_positions'!$E:$M, 6, FALSE),"ASSET"))),"")</f>
        <v/>
      </c>
      <c r="C1963" t="str">
        <f>IF(AND(trading_client_detail!$A1963&lt;&gt;"",ROUND(trading_client_detail!$G1963,0)&lt;&gt;0),IF(OR(LEFT(trading_client_detail!$F1963,3)="USD",RIGHT(trading_client_detail!$F1963,3)="USD"),"",IF(NOT(ISERROR(VLOOKUP(trading_client_detail!$E1963,'asset_&amp;_open_positions'!$E:$M, 6, FALSE))),VLOOKUP(trading_client_detail!$E1963,'asset_&amp;_open_positions'!$E:$M, 8, FALSE),IF(NOT(ISERROR(VLOOKUP($A1963,'asset_&amp;_open_positions'!$E:$M, 6, FALSE))),VLOOKUP($A1963,'asset_&amp;_open_positions'!$E:$M, 8, FALSE),1))),"")</f>
        <v/>
      </c>
      <c r="D1963" s="42" t="str">
        <f>IF(trading_client_detail!$A1963&lt;&gt;"",IF(OR(LEFT(trading_client_detail!$F1963,3)="USD",RIGHT(trading_client_detail!$F1963,3)="USD",LEFT(trading_client_detail!$F1963,3)="EUR",RIGHT(trading_client_detail!$F1963,3)="EUR"),"",trading_client_detail!$G1963),"")</f>
        <v/>
      </c>
    </row>
    <row r="1964" spans="1:4" x14ac:dyDescent="0.25">
      <c r="A1964" t="str">
        <f>IF(AND(trading_client_detail!$A1964&lt;&gt;"",ROUND(trading_client_detail!$G1964,0)&lt;&gt;0),IF(OR(LEFT(trading_client_detail!$F1964,3)="USD",RIGHT(trading_client_detail!$F1964,3)="USD",LEFT(trading_client_detail!$F1964,3)="EUR",RIGHT(trading_client_detail!$F1964,3)="EUR"),"",IF(NOT(ISERROR(VLOOKUP(trading_client_detail!$E1964,'asset_&amp;_open_positions'!$E:$M, 9, FALSE))),VLOOKUP(trading_client_detail!$E1964,'asset_&amp;_open_positions'!$E:$M, 9, FALSE),IF(NOT(ISERROR(VLOOKUP(trading_client_detail!$F1964,'asset_&amp;_open_positions'!$E:$M, 9, FALSE))),VLOOKUP(trading_client_detail!$F1964,'asset_&amp;_open_positions'!$E:$M, 9, FALSE),RIGHT(trading_client_detail!$F1964,LEN(trading_client_detail!$F1964)-1)))),"")</f>
        <v/>
      </c>
      <c r="B1964" t="str">
        <f>IF(AND(trading_client_detail!$A1964&lt;&gt;"",ROUND(trading_client_detail!$G1964,0)&lt;&gt;0),IF(OR(LEFT(trading_client_detail!$F1964,3)="USD",RIGHT(trading_client_detail!$F1964,3)="USD"),"",IF(NOT(ISERROR(VLOOKUP(trading_client_detail!$E1964,'asset_&amp;_open_positions'!$E:$M, 6, FALSE))),VLOOKUP(trading_client_detail!$E1964,'asset_&amp;_open_positions'!$E:$M, 6, FALSE),IF(NOT(ISERROR(VLOOKUP($A1964,'asset_&amp;_open_positions'!$E:$M, 6, FALSE))),VLOOKUP($A1964,'asset_&amp;_open_positions'!$E:$M, 6, FALSE),"ASSET"))),"")</f>
        <v/>
      </c>
      <c r="C1964" t="str">
        <f>IF(AND(trading_client_detail!$A1964&lt;&gt;"",ROUND(trading_client_detail!$G1964,0)&lt;&gt;0),IF(OR(LEFT(trading_client_detail!$F1964,3)="USD",RIGHT(trading_client_detail!$F1964,3)="USD"),"",IF(NOT(ISERROR(VLOOKUP(trading_client_detail!$E1964,'asset_&amp;_open_positions'!$E:$M, 6, FALSE))),VLOOKUP(trading_client_detail!$E1964,'asset_&amp;_open_positions'!$E:$M, 8, FALSE),IF(NOT(ISERROR(VLOOKUP($A1964,'asset_&amp;_open_positions'!$E:$M, 6, FALSE))),VLOOKUP($A1964,'asset_&amp;_open_positions'!$E:$M, 8, FALSE),1))),"")</f>
        <v/>
      </c>
      <c r="D1964" s="42" t="str">
        <f>IF(trading_client_detail!$A1964&lt;&gt;"",IF(OR(LEFT(trading_client_detail!$F1964,3)="USD",RIGHT(trading_client_detail!$F1964,3)="USD",LEFT(trading_client_detail!$F1964,3)="EUR",RIGHT(trading_client_detail!$F1964,3)="EUR"),"",trading_client_detail!$G1964),"")</f>
        <v/>
      </c>
    </row>
    <row r="1965" spans="1:4" x14ac:dyDescent="0.25">
      <c r="A1965" t="str">
        <f>IF(AND(trading_client_detail!$A1965&lt;&gt;"",ROUND(trading_client_detail!$G1965,0)&lt;&gt;0),IF(OR(LEFT(trading_client_detail!$F1965,3)="USD",RIGHT(trading_client_detail!$F1965,3)="USD",LEFT(trading_client_detail!$F1965,3)="EUR",RIGHT(trading_client_detail!$F1965,3)="EUR"),"",IF(NOT(ISERROR(VLOOKUP(trading_client_detail!$E1965,'asset_&amp;_open_positions'!$E:$M, 9, FALSE))),VLOOKUP(trading_client_detail!$E1965,'asset_&amp;_open_positions'!$E:$M, 9, FALSE),IF(NOT(ISERROR(VLOOKUP(trading_client_detail!$F1965,'asset_&amp;_open_positions'!$E:$M, 9, FALSE))),VLOOKUP(trading_client_detail!$F1965,'asset_&amp;_open_positions'!$E:$M, 9, FALSE),RIGHT(trading_client_detail!$F1965,LEN(trading_client_detail!$F1965)-1)))),"")</f>
        <v/>
      </c>
      <c r="B1965" t="str">
        <f>IF(AND(trading_client_detail!$A1965&lt;&gt;"",ROUND(trading_client_detail!$G1965,0)&lt;&gt;0),IF(OR(LEFT(trading_client_detail!$F1965,3)="USD",RIGHT(trading_client_detail!$F1965,3)="USD"),"",IF(NOT(ISERROR(VLOOKUP(trading_client_detail!$E1965,'asset_&amp;_open_positions'!$E:$M, 6, FALSE))),VLOOKUP(trading_client_detail!$E1965,'asset_&amp;_open_positions'!$E:$M, 6, FALSE),IF(NOT(ISERROR(VLOOKUP($A1965,'asset_&amp;_open_positions'!$E:$M, 6, FALSE))),VLOOKUP($A1965,'asset_&amp;_open_positions'!$E:$M, 6, FALSE),"ASSET"))),"")</f>
        <v/>
      </c>
      <c r="C1965" t="str">
        <f>IF(AND(trading_client_detail!$A1965&lt;&gt;"",ROUND(trading_client_detail!$G1965,0)&lt;&gt;0),IF(OR(LEFT(trading_client_detail!$F1965,3)="USD",RIGHT(trading_client_detail!$F1965,3)="USD"),"",IF(NOT(ISERROR(VLOOKUP(trading_client_detail!$E1965,'asset_&amp;_open_positions'!$E:$M, 6, FALSE))),VLOOKUP(trading_client_detail!$E1965,'asset_&amp;_open_positions'!$E:$M, 8, FALSE),IF(NOT(ISERROR(VLOOKUP($A1965,'asset_&amp;_open_positions'!$E:$M, 6, FALSE))),VLOOKUP($A1965,'asset_&amp;_open_positions'!$E:$M, 8, FALSE),1))),"")</f>
        <v/>
      </c>
      <c r="D1965" s="42" t="str">
        <f>IF(trading_client_detail!$A1965&lt;&gt;"",IF(OR(LEFT(trading_client_detail!$F1965,3)="USD",RIGHT(trading_client_detail!$F1965,3)="USD",LEFT(trading_client_detail!$F1965,3)="EUR",RIGHT(trading_client_detail!$F1965,3)="EUR"),"",trading_client_detail!$G1965),"")</f>
        <v/>
      </c>
    </row>
    <row r="1966" spans="1:4" x14ac:dyDescent="0.25">
      <c r="A1966" t="str">
        <f>IF(AND(trading_client_detail!$A1966&lt;&gt;"",ROUND(trading_client_detail!$G1966,0)&lt;&gt;0),IF(OR(LEFT(trading_client_detail!$F1966,3)="USD",RIGHT(trading_client_detail!$F1966,3)="USD",LEFT(trading_client_detail!$F1966,3)="EUR",RIGHT(trading_client_detail!$F1966,3)="EUR"),"",IF(NOT(ISERROR(VLOOKUP(trading_client_detail!$E1966,'asset_&amp;_open_positions'!$E:$M, 9, FALSE))),VLOOKUP(trading_client_detail!$E1966,'asset_&amp;_open_positions'!$E:$M, 9, FALSE),IF(NOT(ISERROR(VLOOKUP(trading_client_detail!$F1966,'asset_&amp;_open_positions'!$E:$M, 9, FALSE))),VLOOKUP(trading_client_detail!$F1966,'asset_&amp;_open_positions'!$E:$M, 9, FALSE),RIGHT(trading_client_detail!$F1966,LEN(trading_client_detail!$F1966)-1)))),"")</f>
        <v/>
      </c>
      <c r="B1966" t="str">
        <f>IF(AND(trading_client_detail!$A1966&lt;&gt;"",ROUND(trading_client_detail!$G1966,0)&lt;&gt;0),IF(OR(LEFT(trading_client_detail!$F1966,3)="USD",RIGHT(trading_client_detail!$F1966,3)="USD"),"",IF(NOT(ISERROR(VLOOKUP(trading_client_detail!$E1966,'asset_&amp;_open_positions'!$E:$M, 6, FALSE))),VLOOKUP(trading_client_detail!$E1966,'asset_&amp;_open_positions'!$E:$M, 6, FALSE),IF(NOT(ISERROR(VLOOKUP($A1966,'asset_&amp;_open_positions'!$E:$M, 6, FALSE))),VLOOKUP($A1966,'asset_&amp;_open_positions'!$E:$M, 6, FALSE),"ASSET"))),"")</f>
        <v/>
      </c>
      <c r="C1966" t="str">
        <f>IF(AND(trading_client_detail!$A1966&lt;&gt;"",ROUND(trading_client_detail!$G1966,0)&lt;&gt;0),IF(OR(LEFT(trading_client_detail!$F1966,3)="USD",RIGHT(trading_client_detail!$F1966,3)="USD"),"",IF(NOT(ISERROR(VLOOKUP(trading_client_detail!$E1966,'asset_&amp;_open_positions'!$E:$M, 6, FALSE))),VLOOKUP(trading_client_detail!$E1966,'asset_&amp;_open_positions'!$E:$M, 8, FALSE),IF(NOT(ISERROR(VLOOKUP($A1966,'asset_&amp;_open_positions'!$E:$M, 6, FALSE))),VLOOKUP($A1966,'asset_&amp;_open_positions'!$E:$M, 8, FALSE),1))),"")</f>
        <v/>
      </c>
      <c r="D1966" s="42" t="str">
        <f>IF(trading_client_detail!$A1966&lt;&gt;"",IF(OR(LEFT(trading_client_detail!$F1966,3)="USD",RIGHT(trading_client_detail!$F1966,3)="USD",LEFT(trading_client_detail!$F1966,3)="EUR",RIGHT(trading_client_detail!$F1966,3)="EUR"),"",trading_client_detail!$G1966),"")</f>
        <v/>
      </c>
    </row>
    <row r="1967" spans="1:4" x14ac:dyDescent="0.25">
      <c r="A1967" t="str">
        <f>IF(AND(trading_client_detail!$A1967&lt;&gt;"",ROUND(trading_client_detail!$G1967,0)&lt;&gt;0),IF(OR(LEFT(trading_client_detail!$F1967,3)="USD",RIGHT(trading_client_detail!$F1967,3)="USD",LEFT(trading_client_detail!$F1967,3)="EUR",RIGHT(trading_client_detail!$F1967,3)="EUR"),"",IF(NOT(ISERROR(VLOOKUP(trading_client_detail!$E1967,'asset_&amp;_open_positions'!$E:$M, 9, FALSE))),VLOOKUP(trading_client_detail!$E1967,'asset_&amp;_open_positions'!$E:$M, 9, FALSE),IF(NOT(ISERROR(VLOOKUP(trading_client_detail!$F1967,'asset_&amp;_open_positions'!$E:$M, 9, FALSE))),VLOOKUP(trading_client_detail!$F1967,'asset_&amp;_open_positions'!$E:$M, 9, FALSE),RIGHT(trading_client_detail!$F1967,LEN(trading_client_detail!$F1967)-1)))),"")</f>
        <v/>
      </c>
      <c r="B1967" t="str">
        <f>IF(AND(trading_client_detail!$A1967&lt;&gt;"",ROUND(trading_client_detail!$G1967,0)&lt;&gt;0),IF(OR(LEFT(trading_client_detail!$F1967,3)="USD",RIGHT(trading_client_detail!$F1967,3)="USD"),"",IF(NOT(ISERROR(VLOOKUP(trading_client_detail!$E1967,'asset_&amp;_open_positions'!$E:$M, 6, FALSE))),VLOOKUP(trading_client_detail!$E1967,'asset_&amp;_open_positions'!$E:$M, 6, FALSE),IF(NOT(ISERROR(VLOOKUP($A1967,'asset_&amp;_open_positions'!$E:$M, 6, FALSE))),VLOOKUP($A1967,'asset_&amp;_open_positions'!$E:$M, 6, FALSE),"ASSET"))),"")</f>
        <v/>
      </c>
      <c r="C1967" t="str">
        <f>IF(AND(trading_client_detail!$A1967&lt;&gt;"",ROUND(trading_client_detail!$G1967,0)&lt;&gt;0),IF(OR(LEFT(trading_client_detail!$F1967,3)="USD",RIGHT(trading_client_detail!$F1967,3)="USD"),"",IF(NOT(ISERROR(VLOOKUP(trading_client_detail!$E1967,'asset_&amp;_open_positions'!$E:$M, 6, FALSE))),VLOOKUP(trading_client_detail!$E1967,'asset_&amp;_open_positions'!$E:$M, 8, FALSE),IF(NOT(ISERROR(VLOOKUP($A1967,'asset_&amp;_open_positions'!$E:$M, 6, FALSE))),VLOOKUP($A1967,'asset_&amp;_open_positions'!$E:$M, 8, FALSE),1))),"")</f>
        <v/>
      </c>
      <c r="D1967" s="42" t="str">
        <f>IF(trading_client_detail!$A1967&lt;&gt;"",IF(OR(LEFT(trading_client_detail!$F1967,3)="USD",RIGHT(trading_client_detail!$F1967,3)="USD",LEFT(trading_client_detail!$F1967,3)="EUR",RIGHT(trading_client_detail!$F1967,3)="EUR"),"",trading_client_detail!$G1967),"")</f>
        <v/>
      </c>
    </row>
    <row r="1968" spans="1:4" x14ac:dyDescent="0.25">
      <c r="A1968" t="str">
        <f>IF(AND(trading_client_detail!$A1968&lt;&gt;"",ROUND(trading_client_detail!$G1968,0)&lt;&gt;0),IF(OR(LEFT(trading_client_detail!$F1968,3)="USD",RIGHT(trading_client_detail!$F1968,3)="USD",LEFT(trading_client_detail!$F1968,3)="EUR",RIGHT(trading_client_detail!$F1968,3)="EUR"),"",IF(NOT(ISERROR(VLOOKUP(trading_client_detail!$E1968,'asset_&amp;_open_positions'!$E:$M, 9, FALSE))),VLOOKUP(trading_client_detail!$E1968,'asset_&amp;_open_positions'!$E:$M, 9, FALSE),IF(NOT(ISERROR(VLOOKUP(trading_client_detail!$F1968,'asset_&amp;_open_positions'!$E:$M, 9, FALSE))),VLOOKUP(trading_client_detail!$F1968,'asset_&amp;_open_positions'!$E:$M, 9, FALSE),RIGHT(trading_client_detail!$F1968,LEN(trading_client_detail!$F1968)-1)))),"")</f>
        <v/>
      </c>
      <c r="B1968" t="str">
        <f>IF(AND(trading_client_detail!$A1968&lt;&gt;"",ROUND(trading_client_detail!$G1968,0)&lt;&gt;0),IF(OR(LEFT(trading_client_detail!$F1968,3)="USD",RIGHT(trading_client_detail!$F1968,3)="USD"),"",IF(NOT(ISERROR(VLOOKUP(trading_client_detail!$E1968,'asset_&amp;_open_positions'!$E:$M, 6, FALSE))),VLOOKUP(trading_client_detail!$E1968,'asset_&amp;_open_positions'!$E:$M, 6, FALSE),IF(NOT(ISERROR(VLOOKUP($A1968,'asset_&amp;_open_positions'!$E:$M, 6, FALSE))),VLOOKUP($A1968,'asset_&amp;_open_positions'!$E:$M, 6, FALSE),"ASSET"))),"")</f>
        <v/>
      </c>
      <c r="C1968" t="str">
        <f>IF(AND(trading_client_detail!$A1968&lt;&gt;"",ROUND(trading_client_detail!$G1968,0)&lt;&gt;0),IF(OR(LEFT(trading_client_detail!$F1968,3)="USD",RIGHT(trading_client_detail!$F1968,3)="USD"),"",IF(NOT(ISERROR(VLOOKUP(trading_client_detail!$E1968,'asset_&amp;_open_positions'!$E:$M, 6, FALSE))),VLOOKUP(trading_client_detail!$E1968,'asset_&amp;_open_positions'!$E:$M, 8, FALSE),IF(NOT(ISERROR(VLOOKUP($A1968,'asset_&amp;_open_positions'!$E:$M, 6, FALSE))),VLOOKUP($A1968,'asset_&amp;_open_positions'!$E:$M, 8, FALSE),1))),"")</f>
        <v/>
      </c>
      <c r="D1968" s="42" t="str">
        <f>IF(trading_client_detail!$A1968&lt;&gt;"",IF(OR(LEFT(trading_client_detail!$F1968,3)="USD",RIGHT(trading_client_detail!$F1968,3)="USD",LEFT(trading_client_detail!$F1968,3)="EUR",RIGHT(trading_client_detail!$F1968,3)="EUR"),"",trading_client_detail!$G1968),"")</f>
        <v/>
      </c>
    </row>
    <row r="1969" spans="1:4" x14ac:dyDescent="0.25">
      <c r="A1969" t="str">
        <f>IF(AND(trading_client_detail!$A1969&lt;&gt;"",ROUND(trading_client_detail!$G1969,0)&lt;&gt;0),IF(OR(LEFT(trading_client_detail!$F1969,3)="USD",RIGHT(trading_client_detail!$F1969,3)="USD",LEFT(trading_client_detail!$F1969,3)="EUR",RIGHT(trading_client_detail!$F1969,3)="EUR"),"",IF(NOT(ISERROR(VLOOKUP(trading_client_detail!$E1969,'asset_&amp;_open_positions'!$E:$M, 9, FALSE))),VLOOKUP(trading_client_detail!$E1969,'asset_&amp;_open_positions'!$E:$M, 9, FALSE),IF(NOT(ISERROR(VLOOKUP(trading_client_detail!$F1969,'asset_&amp;_open_positions'!$E:$M, 9, FALSE))),VLOOKUP(trading_client_detail!$F1969,'asset_&amp;_open_positions'!$E:$M, 9, FALSE),RIGHT(trading_client_detail!$F1969,LEN(trading_client_detail!$F1969)-1)))),"")</f>
        <v/>
      </c>
      <c r="B1969" t="str">
        <f>IF(AND(trading_client_detail!$A1969&lt;&gt;"",ROUND(trading_client_detail!$G1969,0)&lt;&gt;0),IF(OR(LEFT(trading_client_detail!$F1969,3)="USD",RIGHT(trading_client_detail!$F1969,3)="USD"),"",IF(NOT(ISERROR(VLOOKUP(trading_client_detail!$E1969,'asset_&amp;_open_positions'!$E:$M, 6, FALSE))),VLOOKUP(trading_client_detail!$E1969,'asset_&amp;_open_positions'!$E:$M, 6, FALSE),IF(NOT(ISERROR(VLOOKUP($A1969,'asset_&amp;_open_positions'!$E:$M, 6, FALSE))),VLOOKUP($A1969,'asset_&amp;_open_positions'!$E:$M, 6, FALSE),"ASSET"))),"")</f>
        <v/>
      </c>
      <c r="C1969" t="str">
        <f>IF(AND(trading_client_detail!$A1969&lt;&gt;"",ROUND(trading_client_detail!$G1969,0)&lt;&gt;0),IF(OR(LEFT(trading_client_detail!$F1969,3)="USD",RIGHT(trading_client_detail!$F1969,3)="USD"),"",IF(NOT(ISERROR(VLOOKUP(trading_client_detail!$E1969,'asset_&amp;_open_positions'!$E:$M, 6, FALSE))),VLOOKUP(trading_client_detail!$E1969,'asset_&amp;_open_positions'!$E:$M, 8, FALSE),IF(NOT(ISERROR(VLOOKUP($A1969,'asset_&amp;_open_positions'!$E:$M, 6, FALSE))),VLOOKUP($A1969,'asset_&amp;_open_positions'!$E:$M, 8, FALSE),1))),"")</f>
        <v/>
      </c>
      <c r="D1969" s="42" t="str">
        <f>IF(trading_client_detail!$A1969&lt;&gt;"",IF(OR(LEFT(trading_client_detail!$F1969,3)="USD",RIGHT(trading_client_detail!$F1969,3)="USD",LEFT(trading_client_detail!$F1969,3)="EUR",RIGHT(trading_client_detail!$F1969,3)="EUR"),"",trading_client_detail!$G1969),"")</f>
        <v/>
      </c>
    </row>
    <row r="1970" spans="1:4" x14ac:dyDescent="0.25">
      <c r="A1970" t="str">
        <f>IF(AND(trading_client_detail!$A1970&lt;&gt;"",ROUND(trading_client_detail!$G1970,0)&lt;&gt;0),IF(OR(LEFT(trading_client_detail!$F1970,3)="USD",RIGHT(trading_client_detail!$F1970,3)="USD",LEFT(trading_client_detail!$F1970,3)="EUR",RIGHT(trading_client_detail!$F1970,3)="EUR"),"",IF(NOT(ISERROR(VLOOKUP(trading_client_detail!$E1970,'asset_&amp;_open_positions'!$E:$M, 9, FALSE))),VLOOKUP(trading_client_detail!$E1970,'asset_&amp;_open_positions'!$E:$M, 9, FALSE),IF(NOT(ISERROR(VLOOKUP(trading_client_detail!$F1970,'asset_&amp;_open_positions'!$E:$M, 9, FALSE))),VLOOKUP(trading_client_detail!$F1970,'asset_&amp;_open_positions'!$E:$M, 9, FALSE),RIGHT(trading_client_detail!$F1970,LEN(trading_client_detail!$F1970)-1)))),"")</f>
        <v/>
      </c>
      <c r="B1970" t="str">
        <f>IF(AND(trading_client_detail!$A1970&lt;&gt;"",ROUND(trading_client_detail!$G1970,0)&lt;&gt;0),IF(OR(LEFT(trading_client_detail!$F1970,3)="USD",RIGHT(trading_client_detail!$F1970,3)="USD"),"",IF(NOT(ISERROR(VLOOKUP(trading_client_detail!$E1970,'asset_&amp;_open_positions'!$E:$M, 6, FALSE))),VLOOKUP(trading_client_detail!$E1970,'asset_&amp;_open_positions'!$E:$M, 6, FALSE),IF(NOT(ISERROR(VLOOKUP($A1970,'asset_&amp;_open_positions'!$E:$M, 6, FALSE))),VLOOKUP($A1970,'asset_&amp;_open_positions'!$E:$M, 6, FALSE),"ASSET"))),"")</f>
        <v/>
      </c>
      <c r="C1970" t="str">
        <f>IF(AND(trading_client_detail!$A1970&lt;&gt;"",ROUND(trading_client_detail!$G1970,0)&lt;&gt;0),IF(OR(LEFT(trading_client_detail!$F1970,3)="USD",RIGHT(trading_client_detail!$F1970,3)="USD"),"",IF(NOT(ISERROR(VLOOKUP(trading_client_detail!$E1970,'asset_&amp;_open_positions'!$E:$M, 6, FALSE))),VLOOKUP(trading_client_detail!$E1970,'asset_&amp;_open_positions'!$E:$M, 8, FALSE),IF(NOT(ISERROR(VLOOKUP($A1970,'asset_&amp;_open_positions'!$E:$M, 6, FALSE))),VLOOKUP($A1970,'asset_&amp;_open_positions'!$E:$M, 8, FALSE),1))),"")</f>
        <v/>
      </c>
      <c r="D1970" s="42" t="str">
        <f>IF(trading_client_detail!$A1970&lt;&gt;"",IF(OR(LEFT(trading_client_detail!$F1970,3)="USD",RIGHT(trading_client_detail!$F1970,3)="USD",LEFT(trading_client_detail!$F1970,3)="EUR",RIGHT(trading_client_detail!$F1970,3)="EUR"),"",trading_client_detail!$G1970),"")</f>
        <v/>
      </c>
    </row>
    <row r="1971" spans="1:4" x14ac:dyDescent="0.25">
      <c r="A1971" t="str">
        <f>IF(AND(trading_client_detail!$A1971&lt;&gt;"",ROUND(trading_client_detail!$G1971,0)&lt;&gt;0),IF(OR(LEFT(trading_client_detail!$F1971,3)="USD",RIGHT(trading_client_detail!$F1971,3)="USD",LEFT(trading_client_detail!$F1971,3)="EUR",RIGHT(trading_client_detail!$F1971,3)="EUR"),"",IF(NOT(ISERROR(VLOOKUP(trading_client_detail!$E1971,'asset_&amp;_open_positions'!$E:$M, 9, FALSE))),VLOOKUP(trading_client_detail!$E1971,'asset_&amp;_open_positions'!$E:$M, 9, FALSE),IF(NOT(ISERROR(VLOOKUP(trading_client_detail!$F1971,'asset_&amp;_open_positions'!$E:$M, 9, FALSE))),VLOOKUP(trading_client_detail!$F1971,'asset_&amp;_open_positions'!$E:$M, 9, FALSE),RIGHT(trading_client_detail!$F1971,LEN(trading_client_detail!$F1971)-1)))),"")</f>
        <v/>
      </c>
      <c r="B1971" t="str">
        <f>IF(AND(trading_client_detail!$A1971&lt;&gt;"",ROUND(trading_client_detail!$G1971,0)&lt;&gt;0),IF(OR(LEFT(trading_client_detail!$F1971,3)="USD",RIGHT(trading_client_detail!$F1971,3)="USD"),"",IF(NOT(ISERROR(VLOOKUP(trading_client_detail!$E1971,'asset_&amp;_open_positions'!$E:$M, 6, FALSE))),VLOOKUP(trading_client_detail!$E1971,'asset_&amp;_open_positions'!$E:$M, 6, FALSE),IF(NOT(ISERROR(VLOOKUP($A1971,'asset_&amp;_open_positions'!$E:$M, 6, FALSE))),VLOOKUP($A1971,'asset_&amp;_open_positions'!$E:$M, 6, FALSE),"ASSET"))),"")</f>
        <v/>
      </c>
      <c r="C1971" t="str">
        <f>IF(AND(trading_client_detail!$A1971&lt;&gt;"",ROUND(trading_client_detail!$G1971,0)&lt;&gt;0),IF(OR(LEFT(trading_client_detail!$F1971,3)="USD",RIGHT(trading_client_detail!$F1971,3)="USD"),"",IF(NOT(ISERROR(VLOOKUP(trading_client_detail!$E1971,'asset_&amp;_open_positions'!$E:$M, 6, FALSE))),VLOOKUP(trading_client_detail!$E1971,'asset_&amp;_open_positions'!$E:$M, 8, FALSE),IF(NOT(ISERROR(VLOOKUP($A1971,'asset_&amp;_open_positions'!$E:$M, 6, FALSE))),VLOOKUP($A1971,'asset_&amp;_open_positions'!$E:$M, 8, FALSE),1))),"")</f>
        <v/>
      </c>
      <c r="D1971" s="42" t="str">
        <f>IF(trading_client_detail!$A1971&lt;&gt;"",IF(OR(LEFT(trading_client_detail!$F1971,3)="USD",RIGHT(trading_client_detail!$F1971,3)="USD",LEFT(trading_client_detail!$F1971,3)="EUR",RIGHT(trading_client_detail!$F1971,3)="EUR"),"",trading_client_detail!$G1971),"")</f>
        <v/>
      </c>
    </row>
    <row r="1972" spans="1:4" x14ac:dyDescent="0.25">
      <c r="A1972" t="str">
        <f>IF(AND(trading_client_detail!$A1972&lt;&gt;"",ROUND(trading_client_detail!$G1972,0)&lt;&gt;0),IF(OR(LEFT(trading_client_detail!$F1972,3)="USD",RIGHT(trading_client_detail!$F1972,3)="USD",LEFT(trading_client_detail!$F1972,3)="EUR",RIGHT(trading_client_detail!$F1972,3)="EUR"),"",IF(NOT(ISERROR(VLOOKUP(trading_client_detail!$E1972,'asset_&amp;_open_positions'!$E:$M, 9, FALSE))),VLOOKUP(trading_client_detail!$E1972,'asset_&amp;_open_positions'!$E:$M, 9, FALSE),IF(NOT(ISERROR(VLOOKUP(trading_client_detail!$F1972,'asset_&amp;_open_positions'!$E:$M, 9, FALSE))),VLOOKUP(trading_client_detail!$F1972,'asset_&amp;_open_positions'!$E:$M, 9, FALSE),RIGHT(trading_client_detail!$F1972,LEN(trading_client_detail!$F1972)-1)))),"")</f>
        <v/>
      </c>
      <c r="B1972" t="str">
        <f>IF(AND(trading_client_detail!$A1972&lt;&gt;"",ROUND(trading_client_detail!$G1972,0)&lt;&gt;0),IF(OR(LEFT(trading_client_detail!$F1972,3)="USD",RIGHT(trading_client_detail!$F1972,3)="USD"),"",IF(NOT(ISERROR(VLOOKUP(trading_client_detail!$E1972,'asset_&amp;_open_positions'!$E:$M, 6, FALSE))),VLOOKUP(trading_client_detail!$E1972,'asset_&amp;_open_positions'!$E:$M, 6, FALSE),IF(NOT(ISERROR(VLOOKUP($A1972,'asset_&amp;_open_positions'!$E:$M, 6, FALSE))),VLOOKUP($A1972,'asset_&amp;_open_positions'!$E:$M, 6, FALSE),"ASSET"))),"")</f>
        <v/>
      </c>
      <c r="C1972" t="str">
        <f>IF(AND(trading_client_detail!$A1972&lt;&gt;"",ROUND(trading_client_detail!$G1972,0)&lt;&gt;0),IF(OR(LEFT(trading_client_detail!$F1972,3)="USD",RIGHT(trading_client_detail!$F1972,3)="USD"),"",IF(NOT(ISERROR(VLOOKUP(trading_client_detail!$E1972,'asset_&amp;_open_positions'!$E:$M, 6, FALSE))),VLOOKUP(trading_client_detail!$E1972,'asset_&amp;_open_positions'!$E:$M, 8, FALSE),IF(NOT(ISERROR(VLOOKUP($A1972,'asset_&amp;_open_positions'!$E:$M, 6, FALSE))),VLOOKUP($A1972,'asset_&amp;_open_positions'!$E:$M, 8, FALSE),1))),"")</f>
        <v/>
      </c>
      <c r="D1972" s="42" t="str">
        <f>IF(trading_client_detail!$A1972&lt;&gt;"",IF(OR(LEFT(trading_client_detail!$F1972,3)="USD",RIGHT(trading_client_detail!$F1972,3)="USD",LEFT(trading_client_detail!$F1972,3)="EUR",RIGHT(trading_client_detail!$F1972,3)="EUR"),"",trading_client_detail!$G1972),"")</f>
        <v/>
      </c>
    </row>
    <row r="1973" spans="1:4" x14ac:dyDescent="0.25">
      <c r="A1973" t="str">
        <f>IF(AND(trading_client_detail!$A1973&lt;&gt;"",ROUND(trading_client_detail!$G1973,0)&lt;&gt;0),IF(OR(LEFT(trading_client_detail!$F1973,3)="USD",RIGHT(trading_client_detail!$F1973,3)="USD",LEFT(trading_client_detail!$F1973,3)="EUR",RIGHT(trading_client_detail!$F1973,3)="EUR"),"",IF(NOT(ISERROR(VLOOKUP(trading_client_detail!$E1973,'asset_&amp;_open_positions'!$E:$M, 9, FALSE))),VLOOKUP(trading_client_detail!$E1973,'asset_&amp;_open_positions'!$E:$M, 9, FALSE),IF(NOT(ISERROR(VLOOKUP(trading_client_detail!$F1973,'asset_&amp;_open_positions'!$E:$M, 9, FALSE))),VLOOKUP(trading_client_detail!$F1973,'asset_&amp;_open_positions'!$E:$M, 9, FALSE),RIGHT(trading_client_detail!$F1973,LEN(trading_client_detail!$F1973)-1)))),"")</f>
        <v/>
      </c>
      <c r="B1973" t="str">
        <f>IF(AND(trading_client_detail!$A1973&lt;&gt;"",ROUND(trading_client_detail!$G1973,0)&lt;&gt;0),IF(OR(LEFT(trading_client_detail!$F1973,3)="USD",RIGHT(trading_client_detail!$F1973,3)="USD"),"",IF(NOT(ISERROR(VLOOKUP(trading_client_detail!$E1973,'asset_&amp;_open_positions'!$E:$M, 6, FALSE))),VLOOKUP(trading_client_detail!$E1973,'asset_&amp;_open_positions'!$E:$M, 6, FALSE),IF(NOT(ISERROR(VLOOKUP($A1973,'asset_&amp;_open_positions'!$E:$M, 6, FALSE))),VLOOKUP($A1973,'asset_&amp;_open_positions'!$E:$M, 6, FALSE),"ASSET"))),"")</f>
        <v/>
      </c>
      <c r="C1973" t="str">
        <f>IF(AND(trading_client_detail!$A1973&lt;&gt;"",ROUND(trading_client_detail!$G1973,0)&lt;&gt;0),IF(OR(LEFT(trading_client_detail!$F1973,3)="USD",RIGHT(trading_client_detail!$F1973,3)="USD"),"",IF(NOT(ISERROR(VLOOKUP(trading_client_detail!$E1973,'asset_&amp;_open_positions'!$E:$M, 6, FALSE))),VLOOKUP(trading_client_detail!$E1973,'asset_&amp;_open_positions'!$E:$M, 8, FALSE),IF(NOT(ISERROR(VLOOKUP($A1973,'asset_&amp;_open_positions'!$E:$M, 6, FALSE))),VLOOKUP($A1973,'asset_&amp;_open_positions'!$E:$M, 8, FALSE),1))),"")</f>
        <v/>
      </c>
      <c r="D1973" s="42" t="str">
        <f>IF(trading_client_detail!$A1973&lt;&gt;"",IF(OR(LEFT(trading_client_detail!$F1973,3)="USD",RIGHT(trading_client_detail!$F1973,3)="USD",LEFT(trading_client_detail!$F1973,3)="EUR",RIGHT(trading_client_detail!$F1973,3)="EUR"),"",trading_client_detail!$G1973),"")</f>
        <v/>
      </c>
    </row>
    <row r="1974" spans="1:4" x14ac:dyDescent="0.25">
      <c r="A1974" t="str">
        <f>IF(AND(trading_client_detail!$A1974&lt;&gt;"",ROUND(trading_client_detail!$G1974,0)&lt;&gt;0),IF(OR(LEFT(trading_client_detail!$F1974,3)="USD",RIGHT(trading_client_detail!$F1974,3)="USD",LEFT(trading_client_detail!$F1974,3)="EUR",RIGHT(trading_client_detail!$F1974,3)="EUR"),"",IF(NOT(ISERROR(VLOOKUP(trading_client_detail!$E1974,'asset_&amp;_open_positions'!$E:$M, 9, FALSE))),VLOOKUP(trading_client_detail!$E1974,'asset_&amp;_open_positions'!$E:$M, 9, FALSE),IF(NOT(ISERROR(VLOOKUP(trading_client_detail!$F1974,'asset_&amp;_open_positions'!$E:$M, 9, FALSE))),VLOOKUP(trading_client_detail!$F1974,'asset_&amp;_open_positions'!$E:$M, 9, FALSE),RIGHT(trading_client_detail!$F1974,LEN(trading_client_detail!$F1974)-1)))),"")</f>
        <v/>
      </c>
      <c r="B1974" t="str">
        <f>IF(AND(trading_client_detail!$A1974&lt;&gt;"",ROUND(trading_client_detail!$G1974,0)&lt;&gt;0),IF(OR(LEFT(trading_client_detail!$F1974,3)="USD",RIGHT(trading_client_detail!$F1974,3)="USD"),"",IF(NOT(ISERROR(VLOOKUP(trading_client_detail!$E1974,'asset_&amp;_open_positions'!$E:$M, 6, FALSE))),VLOOKUP(trading_client_detail!$E1974,'asset_&amp;_open_positions'!$E:$M, 6, FALSE),IF(NOT(ISERROR(VLOOKUP($A1974,'asset_&amp;_open_positions'!$E:$M, 6, FALSE))),VLOOKUP($A1974,'asset_&amp;_open_positions'!$E:$M, 6, FALSE),"ASSET"))),"")</f>
        <v/>
      </c>
      <c r="C1974" t="str">
        <f>IF(AND(trading_client_detail!$A1974&lt;&gt;"",ROUND(trading_client_detail!$G1974,0)&lt;&gt;0),IF(OR(LEFT(trading_client_detail!$F1974,3)="USD",RIGHT(trading_client_detail!$F1974,3)="USD"),"",IF(NOT(ISERROR(VLOOKUP(trading_client_detail!$E1974,'asset_&amp;_open_positions'!$E:$M, 6, FALSE))),VLOOKUP(trading_client_detail!$E1974,'asset_&amp;_open_positions'!$E:$M, 8, FALSE),IF(NOT(ISERROR(VLOOKUP($A1974,'asset_&amp;_open_positions'!$E:$M, 6, FALSE))),VLOOKUP($A1974,'asset_&amp;_open_positions'!$E:$M, 8, FALSE),1))),"")</f>
        <v/>
      </c>
      <c r="D1974" s="42" t="str">
        <f>IF(trading_client_detail!$A1974&lt;&gt;"",IF(OR(LEFT(trading_client_detail!$F1974,3)="USD",RIGHT(trading_client_detail!$F1974,3)="USD",LEFT(trading_client_detail!$F1974,3)="EUR",RIGHT(trading_client_detail!$F1974,3)="EUR"),"",trading_client_detail!$G1974),"")</f>
        <v/>
      </c>
    </row>
    <row r="1975" spans="1:4" x14ac:dyDescent="0.25">
      <c r="A1975" t="str">
        <f>IF(AND(trading_client_detail!$A1975&lt;&gt;"",ROUND(trading_client_detail!$G1975,0)&lt;&gt;0),IF(OR(LEFT(trading_client_detail!$F1975,3)="USD",RIGHT(trading_client_detail!$F1975,3)="USD",LEFT(trading_client_detail!$F1975,3)="EUR",RIGHT(trading_client_detail!$F1975,3)="EUR"),"",IF(NOT(ISERROR(VLOOKUP(trading_client_detail!$E1975,'asset_&amp;_open_positions'!$E:$M, 9, FALSE))),VLOOKUP(trading_client_detail!$E1975,'asset_&amp;_open_positions'!$E:$M, 9, FALSE),IF(NOT(ISERROR(VLOOKUP(trading_client_detail!$F1975,'asset_&amp;_open_positions'!$E:$M, 9, FALSE))),VLOOKUP(trading_client_detail!$F1975,'asset_&amp;_open_positions'!$E:$M, 9, FALSE),RIGHT(trading_client_detail!$F1975,LEN(trading_client_detail!$F1975)-1)))),"")</f>
        <v/>
      </c>
      <c r="B1975" t="str">
        <f>IF(AND(trading_client_detail!$A1975&lt;&gt;"",ROUND(trading_client_detail!$G1975,0)&lt;&gt;0),IF(OR(LEFT(trading_client_detail!$F1975,3)="USD",RIGHT(trading_client_detail!$F1975,3)="USD"),"",IF(NOT(ISERROR(VLOOKUP(trading_client_detail!$E1975,'asset_&amp;_open_positions'!$E:$M, 6, FALSE))),VLOOKUP(trading_client_detail!$E1975,'asset_&amp;_open_positions'!$E:$M, 6, FALSE),IF(NOT(ISERROR(VLOOKUP($A1975,'asset_&amp;_open_positions'!$E:$M, 6, FALSE))),VLOOKUP($A1975,'asset_&amp;_open_positions'!$E:$M, 6, FALSE),"ASSET"))),"")</f>
        <v/>
      </c>
      <c r="C1975" t="str">
        <f>IF(AND(trading_client_detail!$A1975&lt;&gt;"",ROUND(trading_client_detail!$G1975,0)&lt;&gt;0),IF(OR(LEFT(trading_client_detail!$F1975,3)="USD",RIGHT(trading_client_detail!$F1975,3)="USD"),"",IF(NOT(ISERROR(VLOOKUP(trading_client_detail!$E1975,'asset_&amp;_open_positions'!$E:$M, 6, FALSE))),VLOOKUP(trading_client_detail!$E1975,'asset_&amp;_open_positions'!$E:$M, 8, FALSE),IF(NOT(ISERROR(VLOOKUP($A1975,'asset_&amp;_open_positions'!$E:$M, 6, FALSE))),VLOOKUP($A1975,'asset_&amp;_open_positions'!$E:$M, 8, FALSE),1))),"")</f>
        <v/>
      </c>
      <c r="D1975" s="42" t="str">
        <f>IF(trading_client_detail!$A1975&lt;&gt;"",IF(OR(LEFT(trading_client_detail!$F1975,3)="USD",RIGHT(trading_client_detail!$F1975,3)="USD",LEFT(trading_client_detail!$F1975,3)="EUR",RIGHT(trading_client_detail!$F1975,3)="EUR"),"",trading_client_detail!$G1975),"")</f>
        <v/>
      </c>
    </row>
    <row r="1976" spans="1:4" x14ac:dyDescent="0.25">
      <c r="A1976" t="str">
        <f>IF(AND(trading_client_detail!$A1976&lt;&gt;"",ROUND(trading_client_detail!$G1976,0)&lt;&gt;0),IF(OR(LEFT(trading_client_detail!$F1976,3)="USD",RIGHT(trading_client_detail!$F1976,3)="USD",LEFT(trading_client_detail!$F1976,3)="EUR",RIGHT(trading_client_detail!$F1976,3)="EUR"),"",IF(NOT(ISERROR(VLOOKUP(trading_client_detail!$E1976,'asset_&amp;_open_positions'!$E:$M, 9, FALSE))),VLOOKUP(trading_client_detail!$E1976,'asset_&amp;_open_positions'!$E:$M, 9, FALSE),IF(NOT(ISERROR(VLOOKUP(trading_client_detail!$F1976,'asset_&amp;_open_positions'!$E:$M, 9, FALSE))),VLOOKUP(trading_client_detail!$F1976,'asset_&amp;_open_positions'!$E:$M, 9, FALSE),RIGHT(trading_client_detail!$F1976,LEN(trading_client_detail!$F1976)-1)))),"")</f>
        <v/>
      </c>
      <c r="B1976" t="str">
        <f>IF(AND(trading_client_detail!$A1976&lt;&gt;"",ROUND(trading_client_detail!$G1976,0)&lt;&gt;0),IF(OR(LEFT(trading_client_detail!$F1976,3)="USD",RIGHT(trading_client_detail!$F1976,3)="USD"),"",IF(NOT(ISERROR(VLOOKUP(trading_client_detail!$E1976,'asset_&amp;_open_positions'!$E:$M, 6, FALSE))),VLOOKUP(trading_client_detail!$E1976,'asset_&amp;_open_positions'!$E:$M, 6, FALSE),IF(NOT(ISERROR(VLOOKUP($A1976,'asset_&amp;_open_positions'!$E:$M, 6, FALSE))),VLOOKUP($A1976,'asset_&amp;_open_positions'!$E:$M, 6, FALSE),"ASSET"))),"")</f>
        <v/>
      </c>
      <c r="C1976" t="str">
        <f>IF(AND(trading_client_detail!$A1976&lt;&gt;"",ROUND(trading_client_detail!$G1976,0)&lt;&gt;0),IF(OR(LEFT(trading_client_detail!$F1976,3)="USD",RIGHT(trading_client_detail!$F1976,3)="USD"),"",IF(NOT(ISERROR(VLOOKUP(trading_client_detail!$E1976,'asset_&amp;_open_positions'!$E:$M, 6, FALSE))),VLOOKUP(trading_client_detail!$E1976,'asset_&amp;_open_positions'!$E:$M, 8, FALSE),IF(NOT(ISERROR(VLOOKUP($A1976,'asset_&amp;_open_positions'!$E:$M, 6, FALSE))),VLOOKUP($A1976,'asset_&amp;_open_positions'!$E:$M, 8, FALSE),1))),"")</f>
        <v/>
      </c>
      <c r="D1976" s="42" t="str">
        <f>IF(trading_client_detail!$A1976&lt;&gt;"",IF(OR(LEFT(trading_client_detail!$F1976,3)="USD",RIGHT(trading_client_detail!$F1976,3)="USD",LEFT(trading_client_detail!$F1976,3)="EUR",RIGHT(trading_client_detail!$F1976,3)="EUR"),"",trading_client_detail!$G1976),"")</f>
        <v/>
      </c>
    </row>
    <row r="1977" spans="1:4" x14ac:dyDescent="0.25">
      <c r="A1977" t="str">
        <f>IF(AND(trading_client_detail!$A1977&lt;&gt;"",ROUND(trading_client_detail!$G1977,0)&lt;&gt;0),IF(OR(LEFT(trading_client_detail!$F1977,3)="USD",RIGHT(trading_client_detail!$F1977,3)="USD",LEFT(trading_client_detail!$F1977,3)="EUR",RIGHT(trading_client_detail!$F1977,3)="EUR"),"",IF(NOT(ISERROR(VLOOKUP(trading_client_detail!$E1977,'asset_&amp;_open_positions'!$E:$M, 9, FALSE))),VLOOKUP(trading_client_detail!$E1977,'asset_&amp;_open_positions'!$E:$M, 9, FALSE),IF(NOT(ISERROR(VLOOKUP(trading_client_detail!$F1977,'asset_&amp;_open_positions'!$E:$M, 9, FALSE))),VLOOKUP(trading_client_detail!$F1977,'asset_&amp;_open_positions'!$E:$M, 9, FALSE),RIGHT(trading_client_detail!$F1977,LEN(trading_client_detail!$F1977)-1)))),"")</f>
        <v/>
      </c>
      <c r="B1977" t="str">
        <f>IF(AND(trading_client_detail!$A1977&lt;&gt;"",ROUND(trading_client_detail!$G1977,0)&lt;&gt;0),IF(OR(LEFT(trading_client_detail!$F1977,3)="USD",RIGHT(trading_client_detail!$F1977,3)="USD"),"",IF(NOT(ISERROR(VLOOKUP(trading_client_detail!$E1977,'asset_&amp;_open_positions'!$E:$M, 6, FALSE))),VLOOKUP(trading_client_detail!$E1977,'asset_&amp;_open_positions'!$E:$M, 6, FALSE),IF(NOT(ISERROR(VLOOKUP($A1977,'asset_&amp;_open_positions'!$E:$M, 6, FALSE))),VLOOKUP($A1977,'asset_&amp;_open_positions'!$E:$M, 6, FALSE),"ASSET"))),"")</f>
        <v/>
      </c>
      <c r="C1977" t="str">
        <f>IF(AND(trading_client_detail!$A1977&lt;&gt;"",ROUND(trading_client_detail!$G1977,0)&lt;&gt;0),IF(OR(LEFT(trading_client_detail!$F1977,3)="USD",RIGHT(trading_client_detail!$F1977,3)="USD"),"",IF(NOT(ISERROR(VLOOKUP(trading_client_detail!$E1977,'asset_&amp;_open_positions'!$E:$M, 6, FALSE))),VLOOKUP(trading_client_detail!$E1977,'asset_&amp;_open_positions'!$E:$M, 8, FALSE),IF(NOT(ISERROR(VLOOKUP($A1977,'asset_&amp;_open_positions'!$E:$M, 6, FALSE))),VLOOKUP($A1977,'asset_&amp;_open_positions'!$E:$M, 8, FALSE),1))),"")</f>
        <v/>
      </c>
      <c r="D1977" s="42" t="str">
        <f>IF(trading_client_detail!$A1977&lt;&gt;"",IF(OR(LEFT(trading_client_detail!$F1977,3)="USD",RIGHT(trading_client_detail!$F1977,3)="USD",LEFT(trading_client_detail!$F1977,3)="EUR",RIGHT(trading_client_detail!$F1977,3)="EUR"),"",trading_client_detail!$G1977),"")</f>
        <v/>
      </c>
    </row>
    <row r="1978" spans="1:4" x14ac:dyDescent="0.25">
      <c r="A1978" t="str">
        <f>IF(AND(trading_client_detail!$A1978&lt;&gt;"",ROUND(trading_client_detail!$G1978,0)&lt;&gt;0),IF(OR(LEFT(trading_client_detail!$F1978,3)="USD",RIGHT(trading_client_detail!$F1978,3)="USD",LEFT(trading_client_detail!$F1978,3)="EUR",RIGHT(trading_client_detail!$F1978,3)="EUR"),"",IF(NOT(ISERROR(VLOOKUP(trading_client_detail!$E1978,'asset_&amp;_open_positions'!$E:$M, 9, FALSE))),VLOOKUP(trading_client_detail!$E1978,'asset_&amp;_open_positions'!$E:$M, 9, FALSE),IF(NOT(ISERROR(VLOOKUP(trading_client_detail!$F1978,'asset_&amp;_open_positions'!$E:$M, 9, FALSE))),VLOOKUP(trading_client_detail!$F1978,'asset_&amp;_open_positions'!$E:$M, 9, FALSE),RIGHT(trading_client_detail!$F1978,LEN(trading_client_detail!$F1978)-1)))),"")</f>
        <v/>
      </c>
      <c r="B1978" t="str">
        <f>IF(AND(trading_client_detail!$A1978&lt;&gt;"",ROUND(trading_client_detail!$G1978,0)&lt;&gt;0),IF(OR(LEFT(trading_client_detail!$F1978,3)="USD",RIGHT(trading_client_detail!$F1978,3)="USD"),"",IF(NOT(ISERROR(VLOOKUP(trading_client_detail!$E1978,'asset_&amp;_open_positions'!$E:$M, 6, FALSE))),VLOOKUP(trading_client_detail!$E1978,'asset_&amp;_open_positions'!$E:$M, 6, FALSE),IF(NOT(ISERROR(VLOOKUP($A1978,'asset_&amp;_open_positions'!$E:$M, 6, FALSE))),VLOOKUP($A1978,'asset_&amp;_open_positions'!$E:$M, 6, FALSE),"ASSET"))),"")</f>
        <v/>
      </c>
      <c r="C1978" t="str">
        <f>IF(AND(trading_client_detail!$A1978&lt;&gt;"",ROUND(trading_client_detail!$G1978,0)&lt;&gt;0),IF(OR(LEFT(trading_client_detail!$F1978,3)="USD",RIGHT(trading_client_detail!$F1978,3)="USD"),"",IF(NOT(ISERROR(VLOOKUP(trading_client_detail!$E1978,'asset_&amp;_open_positions'!$E:$M, 6, FALSE))),VLOOKUP(trading_client_detail!$E1978,'asset_&amp;_open_positions'!$E:$M, 8, FALSE),IF(NOT(ISERROR(VLOOKUP($A1978,'asset_&amp;_open_positions'!$E:$M, 6, FALSE))),VLOOKUP($A1978,'asset_&amp;_open_positions'!$E:$M, 8, FALSE),1))),"")</f>
        <v/>
      </c>
      <c r="D1978" s="42" t="str">
        <f>IF(trading_client_detail!$A1978&lt;&gt;"",IF(OR(LEFT(trading_client_detail!$F1978,3)="USD",RIGHT(trading_client_detail!$F1978,3)="USD",LEFT(trading_client_detail!$F1978,3)="EUR",RIGHT(trading_client_detail!$F1978,3)="EUR"),"",trading_client_detail!$G1978),"")</f>
        <v/>
      </c>
    </row>
    <row r="1979" spans="1:4" x14ac:dyDescent="0.25">
      <c r="A1979" t="str">
        <f>IF(AND(trading_client_detail!$A1979&lt;&gt;"",ROUND(trading_client_detail!$G1979,0)&lt;&gt;0),IF(OR(LEFT(trading_client_detail!$F1979,3)="USD",RIGHT(trading_client_detail!$F1979,3)="USD",LEFT(trading_client_detail!$F1979,3)="EUR",RIGHT(trading_client_detail!$F1979,3)="EUR"),"",IF(NOT(ISERROR(VLOOKUP(trading_client_detail!$E1979,'asset_&amp;_open_positions'!$E:$M, 9, FALSE))),VLOOKUP(trading_client_detail!$E1979,'asset_&amp;_open_positions'!$E:$M, 9, FALSE),IF(NOT(ISERROR(VLOOKUP(trading_client_detail!$F1979,'asset_&amp;_open_positions'!$E:$M, 9, FALSE))),VLOOKUP(trading_client_detail!$F1979,'asset_&amp;_open_positions'!$E:$M, 9, FALSE),RIGHT(trading_client_detail!$F1979,LEN(trading_client_detail!$F1979)-1)))),"")</f>
        <v/>
      </c>
      <c r="B1979" t="str">
        <f>IF(AND(trading_client_detail!$A1979&lt;&gt;"",ROUND(trading_client_detail!$G1979,0)&lt;&gt;0),IF(OR(LEFT(trading_client_detail!$F1979,3)="USD",RIGHT(trading_client_detail!$F1979,3)="USD"),"",IF(NOT(ISERROR(VLOOKUP(trading_client_detail!$E1979,'asset_&amp;_open_positions'!$E:$M, 6, FALSE))),VLOOKUP(trading_client_detail!$E1979,'asset_&amp;_open_positions'!$E:$M, 6, FALSE),IF(NOT(ISERROR(VLOOKUP($A1979,'asset_&amp;_open_positions'!$E:$M, 6, FALSE))),VLOOKUP($A1979,'asset_&amp;_open_positions'!$E:$M, 6, FALSE),"ASSET"))),"")</f>
        <v/>
      </c>
      <c r="C1979" t="str">
        <f>IF(AND(trading_client_detail!$A1979&lt;&gt;"",ROUND(trading_client_detail!$G1979,0)&lt;&gt;0),IF(OR(LEFT(trading_client_detail!$F1979,3)="USD",RIGHT(trading_client_detail!$F1979,3)="USD"),"",IF(NOT(ISERROR(VLOOKUP(trading_client_detail!$E1979,'asset_&amp;_open_positions'!$E:$M, 6, FALSE))),VLOOKUP(trading_client_detail!$E1979,'asset_&amp;_open_positions'!$E:$M, 8, FALSE),IF(NOT(ISERROR(VLOOKUP($A1979,'asset_&amp;_open_positions'!$E:$M, 6, FALSE))),VLOOKUP($A1979,'asset_&amp;_open_positions'!$E:$M, 8, FALSE),1))),"")</f>
        <v/>
      </c>
      <c r="D1979" s="42" t="str">
        <f>IF(trading_client_detail!$A1979&lt;&gt;"",IF(OR(LEFT(trading_client_detail!$F1979,3)="USD",RIGHT(trading_client_detail!$F1979,3)="USD",LEFT(trading_client_detail!$F1979,3)="EUR",RIGHT(trading_client_detail!$F1979,3)="EUR"),"",trading_client_detail!$G1979),"")</f>
        <v/>
      </c>
    </row>
    <row r="1980" spans="1:4" x14ac:dyDescent="0.25">
      <c r="A1980" t="str">
        <f>IF(AND(trading_client_detail!$A1980&lt;&gt;"",ROUND(trading_client_detail!$G1980,0)&lt;&gt;0),IF(OR(LEFT(trading_client_detail!$F1980,3)="USD",RIGHT(trading_client_detail!$F1980,3)="USD",LEFT(trading_client_detail!$F1980,3)="EUR",RIGHT(trading_client_detail!$F1980,3)="EUR"),"",IF(NOT(ISERROR(VLOOKUP(trading_client_detail!$E1980,'asset_&amp;_open_positions'!$E:$M, 9, FALSE))),VLOOKUP(trading_client_detail!$E1980,'asset_&amp;_open_positions'!$E:$M, 9, FALSE),IF(NOT(ISERROR(VLOOKUP(trading_client_detail!$F1980,'asset_&amp;_open_positions'!$E:$M, 9, FALSE))),VLOOKUP(trading_client_detail!$F1980,'asset_&amp;_open_positions'!$E:$M, 9, FALSE),RIGHT(trading_client_detail!$F1980,LEN(trading_client_detail!$F1980)-1)))),"")</f>
        <v/>
      </c>
      <c r="B1980" t="str">
        <f>IF(AND(trading_client_detail!$A1980&lt;&gt;"",ROUND(trading_client_detail!$G1980,0)&lt;&gt;0),IF(OR(LEFT(trading_client_detail!$F1980,3)="USD",RIGHT(trading_client_detail!$F1980,3)="USD"),"",IF(NOT(ISERROR(VLOOKUP(trading_client_detail!$E1980,'asset_&amp;_open_positions'!$E:$M, 6, FALSE))),VLOOKUP(trading_client_detail!$E1980,'asset_&amp;_open_positions'!$E:$M, 6, FALSE),IF(NOT(ISERROR(VLOOKUP($A1980,'asset_&amp;_open_positions'!$E:$M, 6, FALSE))),VLOOKUP($A1980,'asset_&amp;_open_positions'!$E:$M, 6, FALSE),"ASSET"))),"")</f>
        <v/>
      </c>
      <c r="C1980" t="str">
        <f>IF(AND(trading_client_detail!$A1980&lt;&gt;"",ROUND(trading_client_detail!$G1980,0)&lt;&gt;0),IF(OR(LEFT(trading_client_detail!$F1980,3)="USD",RIGHT(trading_client_detail!$F1980,3)="USD"),"",IF(NOT(ISERROR(VLOOKUP(trading_client_detail!$E1980,'asset_&amp;_open_positions'!$E:$M, 6, FALSE))),VLOOKUP(trading_client_detail!$E1980,'asset_&amp;_open_positions'!$E:$M, 8, FALSE),IF(NOT(ISERROR(VLOOKUP($A1980,'asset_&amp;_open_positions'!$E:$M, 6, FALSE))),VLOOKUP($A1980,'asset_&amp;_open_positions'!$E:$M, 8, FALSE),1))),"")</f>
        <v/>
      </c>
      <c r="D1980" s="42" t="str">
        <f>IF(trading_client_detail!$A1980&lt;&gt;"",IF(OR(LEFT(trading_client_detail!$F1980,3)="USD",RIGHT(trading_client_detail!$F1980,3)="USD",LEFT(trading_client_detail!$F1980,3)="EUR",RIGHT(trading_client_detail!$F1980,3)="EUR"),"",trading_client_detail!$G1980),"")</f>
        <v/>
      </c>
    </row>
    <row r="1981" spans="1:4" x14ac:dyDescent="0.25">
      <c r="A1981" t="str">
        <f>IF(AND(trading_client_detail!$A1981&lt;&gt;"",ROUND(trading_client_detail!$G1981,0)&lt;&gt;0),IF(OR(LEFT(trading_client_detail!$F1981,3)="USD",RIGHT(trading_client_detail!$F1981,3)="USD",LEFT(trading_client_detail!$F1981,3)="EUR",RIGHT(trading_client_detail!$F1981,3)="EUR"),"",IF(NOT(ISERROR(VLOOKUP(trading_client_detail!$E1981,'asset_&amp;_open_positions'!$E:$M, 9, FALSE))),VLOOKUP(trading_client_detail!$E1981,'asset_&amp;_open_positions'!$E:$M, 9, FALSE),IF(NOT(ISERROR(VLOOKUP(trading_client_detail!$F1981,'asset_&amp;_open_positions'!$E:$M, 9, FALSE))),VLOOKUP(trading_client_detail!$F1981,'asset_&amp;_open_positions'!$E:$M, 9, FALSE),RIGHT(trading_client_detail!$F1981,LEN(trading_client_detail!$F1981)-1)))),"")</f>
        <v/>
      </c>
      <c r="B1981" t="str">
        <f>IF(AND(trading_client_detail!$A1981&lt;&gt;"",ROUND(trading_client_detail!$G1981,0)&lt;&gt;0),IF(OR(LEFT(trading_client_detail!$F1981,3)="USD",RIGHT(trading_client_detail!$F1981,3)="USD"),"",IF(NOT(ISERROR(VLOOKUP(trading_client_detail!$E1981,'asset_&amp;_open_positions'!$E:$M, 6, FALSE))),VLOOKUP(trading_client_detail!$E1981,'asset_&amp;_open_positions'!$E:$M, 6, FALSE),IF(NOT(ISERROR(VLOOKUP($A1981,'asset_&amp;_open_positions'!$E:$M, 6, FALSE))),VLOOKUP($A1981,'asset_&amp;_open_positions'!$E:$M, 6, FALSE),"ASSET"))),"")</f>
        <v/>
      </c>
      <c r="C1981" t="str">
        <f>IF(AND(trading_client_detail!$A1981&lt;&gt;"",ROUND(trading_client_detail!$G1981,0)&lt;&gt;0),IF(OR(LEFT(trading_client_detail!$F1981,3)="USD",RIGHT(trading_client_detail!$F1981,3)="USD"),"",IF(NOT(ISERROR(VLOOKUP(trading_client_detail!$E1981,'asset_&amp;_open_positions'!$E:$M, 6, FALSE))),VLOOKUP(trading_client_detail!$E1981,'asset_&amp;_open_positions'!$E:$M, 8, FALSE),IF(NOT(ISERROR(VLOOKUP($A1981,'asset_&amp;_open_positions'!$E:$M, 6, FALSE))),VLOOKUP($A1981,'asset_&amp;_open_positions'!$E:$M, 8, FALSE),1))),"")</f>
        <v/>
      </c>
      <c r="D1981" s="42" t="str">
        <f>IF(trading_client_detail!$A1981&lt;&gt;"",IF(OR(LEFT(trading_client_detail!$F1981,3)="USD",RIGHT(trading_client_detail!$F1981,3)="USD",LEFT(trading_client_detail!$F1981,3)="EUR",RIGHT(trading_client_detail!$F1981,3)="EUR"),"",trading_client_detail!$G1981),"")</f>
        <v/>
      </c>
    </row>
    <row r="1982" spans="1:4" x14ac:dyDescent="0.25">
      <c r="A1982" t="str">
        <f>IF(AND(trading_client_detail!$A1982&lt;&gt;"",ROUND(trading_client_detail!$G1982,0)&lt;&gt;0),IF(OR(LEFT(trading_client_detail!$F1982,3)="USD",RIGHT(trading_client_detail!$F1982,3)="USD",LEFT(trading_client_detail!$F1982,3)="EUR",RIGHT(trading_client_detail!$F1982,3)="EUR"),"",IF(NOT(ISERROR(VLOOKUP(trading_client_detail!$E1982,'asset_&amp;_open_positions'!$E:$M, 9, FALSE))),VLOOKUP(trading_client_detail!$E1982,'asset_&amp;_open_positions'!$E:$M, 9, FALSE),IF(NOT(ISERROR(VLOOKUP(trading_client_detail!$F1982,'asset_&amp;_open_positions'!$E:$M, 9, FALSE))),VLOOKUP(trading_client_detail!$F1982,'asset_&amp;_open_positions'!$E:$M, 9, FALSE),RIGHT(trading_client_detail!$F1982,LEN(trading_client_detail!$F1982)-1)))),"")</f>
        <v/>
      </c>
      <c r="B1982" t="str">
        <f>IF(AND(trading_client_detail!$A1982&lt;&gt;"",ROUND(trading_client_detail!$G1982,0)&lt;&gt;0),IF(OR(LEFT(trading_client_detail!$F1982,3)="USD",RIGHT(trading_client_detail!$F1982,3)="USD"),"",IF(NOT(ISERROR(VLOOKUP(trading_client_detail!$E1982,'asset_&amp;_open_positions'!$E:$M, 6, FALSE))),VLOOKUP(trading_client_detail!$E1982,'asset_&amp;_open_positions'!$E:$M, 6, FALSE),IF(NOT(ISERROR(VLOOKUP($A1982,'asset_&amp;_open_positions'!$E:$M, 6, FALSE))),VLOOKUP($A1982,'asset_&amp;_open_positions'!$E:$M, 6, FALSE),"ASSET"))),"")</f>
        <v/>
      </c>
      <c r="C1982" t="str">
        <f>IF(AND(trading_client_detail!$A1982&lt;&gt;"",ROUND(trading_client_detail!$G1982,0)&lt;&gt;0),IF(OR(LEFT(trading_client_detail!$F1982,3)="USD",RIGHT(trading_client_detail!$F1982,3)="USD"),"",IF(NOT(ISERROR(VLOOKUP(trading_client_detail!$E1982,'asset_&amp;_open_positions'!$E:$M, 6, FALSE))),VLOOKUP(trading_client_detail!$E1982,'asset_&amp;_open_positions'!$E:$M, 8, FALSE),IF(NOT(ISERROR(VLOOKUP($A1982,'asset_&amp;_open_positions'!$E:$M, 6, FALSE))),VLOOKUP($A1982,'asset_&amp;_open_positions'!$E:$M, 8, FALSE),1))),"")</f>
        <v/>
      </c>
      <c r="D1982" s="42" t="str">
        <f>IF(trading_client_detail!$A1982&lt;&gt;"",IF(OR(LEFT(trading_client_detail!$F1982,3)="USD",RIGHT(trading_client_detail!$F1982,3)="USD",LEFT(trading_client_detail!$F1982,3)="EUR",RIGHT(trading_client_detail!$F1982,3)="EUR"),"",trading_client_detail!$G1982),"")</f>
        <v/>
      </c>
    </row>
    <row r="1983" spans="1:4" x14ac:dyDescent="0.25">
      <c r="A1983" t="str">
        <f>IF(AND(trading_client_detail!$A1983&lt;&gt;"",ROUND(trading_client_detail!$G1983,0)&lt;&gt;0),IF(OR(LEFT(trading_client_detail!$F1983,3)="USD",RIGHT(trading_client_detail!$F1983,3)="USD",LEFT(trading_client_detail!$F1983,3)="EUR",RIGHT(trading_client_detail!$F1983,3)="EUR"),"",IF(NOT(ISERROR(VLOOKUP(trading_client_detail!$E1983,'asset_&amp;_open_positions'!$E:$M, 9, FALSE))),VLOOKUP(trading_client_detail!$E1983,'asset_&amp;_open_positions'!$E:$M, 9, FALSE),IF(NOT(ISERROR(VLOOKUP(trading_client_detail!$F1983,'asset_&amp;_open_positions'!$E:$M, 9, FALSE))),VLOOKUP(trading_client_detail!$F1983,'asset_&amp;_open_positions'!$E:$M, 9, FALSE),RIGHT(trading_client_detail!$F1983,LEN(trading_client_detail!$F1983)-1)))),"")</f>
        <v/>
      </c>
      <c r="B1983" t="str">
        <f>IF(AND(trading_client_detail!$A1983&lt;&gt;"",ROUND(trading_client_detail!$G1983,0)&lt;&gt;0),IF(OR(LEFT(trading_client_detail!$F1983,3)="USD",RIGHT(trading_client_detail!$F1983,3)="USD"),"",IF(NOT(ISERROR(VLOOKUP(trading_client_detail!$E1983,'asset_&amp;_open_positions'!$E:$M, 6, FALSE))),VLOOKUP(trading_client_detail!$E1983,'asset_&amp;_open_positions'!$E:$M, 6, FALSE),IF(NOT(ISERROR(VLOOKUP($A1983,'asset_&amp;_open_positions'!$E:$M, 6, FALSE))),VLOOKUP($A1983,'asset_&amp;_open_positions'!$E:$M, 6, FALSE),"ASSET"))),"")</f>
        <v/>
      </c>
      <c r="C1983" t="str">
        <f>IF(AND(trading_client_detail!$A1983&lt;&gt;"",ROUND(trading_client_detail!$G1983,0)&lt;&gt;0),IF(OR(LEFT(trading_client_detail!$F1983,3)="USD",RIGHT(trading_client_detail!$F1983,3)="USD"),"",IF(NOT(ISERROR(VLOOKUP(trading_client_detail!$E1983,'asset_&amp;_open_positions'!$E:$M, 6, FALSE))),VLOOKUP(trading_client_detail!$E1983,'asset_&amp;_open_positions'!$E:$M, 8, FALSE),IF(NOT(ISERROR(VLOOKUP($A1983,'asset_&amp;_open_positions'!$E:$M, 6, FALSE))),VLOOKUP($A1983,'asset_&amp;_open_positions'!$E:$M, 8, FALSE),1))),"")</f>
        <v/>
      </c>
      <c r="D1983" s="42" t="str">
        <f>IF(trading_client_detail!$A1983&lt;&gt;"",IF(OR(LEFT(trading_client_detail!$F1983,3)="USD",RIGHT(trading_client_detail!$F1983,3)="USD",LEFT(trading_client_detail!$F1983,3)="EUR",RIGHT(trading_client_detail!$F1983,3)="EUR"),"",trading_client_detail!$G1983),"")</f>
        <v/>
      </c>
    </row>
    <row r="1984" spans="1:4" x14ac:dyDescent="0.25">
      <c r="A1984" t="str">
        <f>IF(AND(trading_client_detail!$A1984&lt;&gt;"",ROUND(trading_client_detail!$G1984,0)&lt;&gt;0),IF(OR(LEFT(trading_client_detail!$F1984,3)="USD",RIGHT(trading_client_detail!$F1984,3)="USD",LEFT(trading_client_detail!$F1984,3)="EUR",RIGHT(trading_client_detail!$F1984,3)="EUR"),"",IF(NOT(ISERROR(VLOOKUP(trading_client_detail!$E1984,'asset_&amp;_open_positions'!$E:$M, 9, FALSE))),VLOOKUP(trading_client_detail!$E1984,'asset_&amp;_open_positions'!$E:$M, 9, FALSE),IF(NOT(ISERROR(VLOOKUP(trading_client_detail!$F1984,'asset_&amp;_open_positions'!$E:$M, 9, FALSE))),VLOOKUP(trading_client_detail!$F1984,'asset_&amp;_open_positions'!$E:$M, 9, FALSE),RIGHT(trading_client_detail!$F1984,LEN(trading_client_detail!$F1984)-1)))),"")</f>
        <v/>
      </c>
      <c r="B1984" t="str">
        <f>IF(AND(trading_client_detail!$A1984&lt;&gt;"",ROUND(trading_client_detail!$G1984,0)&lt;&gt;0),IF(OR(LEFT(trading_client_detail!$F1984,3)="USD",RIGHT(trading_client_detail!$F1984,3)="USD"),"",IF(NOT(ISERROR(VLOOKUP(trading_client_detail!$E1984,'asset_&amp;_open_positions'!$E:$M, 6, FALSE))),VLOOKUP(trading_client_detail!$E1984,'asset_&amp;_open_positions'!$E:$M, 6, FALSE),IF(NOT(ISERROR(VLOOKUP($A1984,'asset_&amp;_open_positions'!$E:$M, 6, FALSE))),VLOOKUP($A1984,'asset_&amp;_open_positions'!$E:$M, 6, FALSE),"ASSET"))),"")</f>
        <v/>
      </c>
      <c r="C1984" t="str">
        <f>IF(AND(trading_client_detail!$A1984&lt;&gt;"",ROUND(trading_client_detail!$G1984,0)&lt;&gt;0),IF(OR(LEFT(trading_client_detail!$F1984,3)="USD",RIGHT(trading_client_detail!$F1984,3)="USD"),"",IF(NOT(ISERROR(VLOOKUP(trading_client_detail!$E1984,'asset_&amp;_open_positions'!$E:$M, 6, FALSE))),VLOOKUP(trading_client_detail!$E1984,'asset_&amp;_open_positions'!$E:$M, 8, FALSE),IF(NOT(ISERROR(VLOOKUP($A1984,'asset_&amp;_open_positions'!$E:$M, 6, FALSE))),VLOOKUP($A1984,'asset_&amp;_open_positions'!$E:$M, 8, FALSE),1))),"")</f>
        <v/>
      </c>
      <c r="D1984" s="42" t="str">
        <f>IF(trading_client_detail!$A1984&lt;&gt;"",IF(OR(LEFT(trading_client_detail!$F1984,3)="USD",RIGHT(trading_client_detail!$F1984,3)="USD",LEFT(trading_client_detail!$F1984,3)="EUR",RIGHT(trading_client_detail!$F1984,3)="EUR"),"",trading_client_detail!$G1984),"")</f>
        <v/>
      </c>
    </row>
    <row r="1985" spans="1:4" x14ac:dyDescent="0.25">
      <c r="A1985" t="str">
        <f>IF(AND(trading_client_detail!$A1985&lt;&gt;"",ROUND(trading_client_detail!$G1985,0)&lt;&gt;0),IF(OR(LEFT(trading_client_detail!$F1985,3)="USD",RIGHT(trading_client_detail!$F1985,3)="USD",LEFT(trading_client_detail!$F1985,3)="EUR",RIGHT(trading_client_detail!$F1985,3)="EUR"),"",IF(NOT(ISERROR(VLOOKUP(trading_client_detail!$E1985,'asset_&amp;_open_positions'!$E:$M, 9, FALSE))),VLOOKUP(trading_client_detail!$E1985,'asset_&amp;_open_positions'!$E:$M, 9, FALSE),IF(NOT(ISERROR(VLOOKUP(trading_client_detail!$F1985,'asset_&amp;_open_positions'!$E:$M, 9, FALSE))),VLOOKUP(trading_client_detail!$F1985,'asset_&amp;_open_positions'!$E:$M, 9, FALSE),RIGHT(trading_client_detail!$F1985,LEN(trading_client_detail!$F1985)-1)))),"")</f>
        <v/>
      </c>
      <c r="B1985" t="str">
        <f>IF(AND(trading_client_detail!$A1985&lt;&gt;"",ROUND(trading_client_detail!$G1985,0)&lt;&gt;0),IF(OR(LEFT(trading_client_detail!$F1985,3)="USD",RIGHT(trading_client_detail!$F1985,3)="USD"),"",IF(NOT(ISERROR(VLOOKUP(trading_client_detail!$E1985,'asset_&amp;_open_positions'!$E:$M, 6, FALSE))),VLOOKUP(trading_client_detail!$E1985,'asset_&amp;_open_positions'!$E:$M, 6, FALSE),IF(NOT(ISERROR(VLOOKUP($A1985,'asset_&amp;_open_positions'!$E:$M, 6, FALSE))),VLOOKUP($A1985,'asset_&amp;_open_positions'!$E:$M, 6, FALSE),"ASSET"))),"")</f>
        <v/>
      </c>
      <c r="C1985" t="str">
        <f>IF(AND(trading_client_detail!$A1985&lt;&gt;"",ROUND(trading_client_detail!$G1985,0)&lt;&gt;0),IF(OR(LEFT(trading_client_detail!$F1985,3)="USD",RIGHT(trading_client_detail!$F1985,3)="USD"),"",IF(NOT(ISERROR(VLOOKUP(trading_client_detail!$E1985,'asset_&amp;_open_positions'!$E:$M, 6, FALSE))),VLOOKUP(trading_client_detail!$E1985,'asset_&amp;_open_positions'!$E:$M, 8, FALSE),IF(NOT(ISERROR(VLOOKUP($A1985,'asset_&amp;_open_positions'!$E:$M, 6, FALSE))),VLOOKUP($A1985,'asset_&amp;_open_positions'!$E:$M, 8, FALSE),1))),"")</f>
        <v/>
      </c>
      <c r="D1985" s="42" t="str">
        <f>IF(trading_client_detail!$A1985&lt;&gt;"",IF(OR(LEFT(trading_client_detail!$F1985,3)="USD",RIGHT(trading_client_detail!$F1985,3)="USD",LEFT(trading_client_detail!$F1985,3)="EUR",RIGHT(trading_client_detail!$F1985,3)="EUR"),"",trading_client_detail!$G1985),"")</f>
        <v/>
      </c>
    </row>
    <row r="1986" spans="1:4" x14ac:dyDescent="0.25">
      <c r="A1986" t="str">
        <f>IF(AND(trading_client_detail!$A1986&lt;&gt;"",ROUND(trading_client_detail!$G1986,0)&lt;&gt;0),IF(OR(LEFT(trading_client_detail!$F1986,3)="USD",RIGHT(trading_client_detail!$F1986,3)="USD",LEFT(trading_client_detail!$F1986,3)="EUR",RIGHT(trading_client_detail!$F1986,3)="EUR"),"",IF(NOT(ISERROR(VLOOKUP(trading_client_detail!$E1986,'asset_&amp;_open_positions'!$E:$M, 9, FALSE))),VLOOKUP(trading_client_detail!$E1986,'asset_&amp;_open_positions'!$E:$M, 9, FALSE),IF(NOT(ISERROR(VLOOKUP(trading_client_detail!$F1986,'asset_&amp;_open_positions'!$E:$M, 9, FALSE))),VLOOKUP(trading_client_detail!$F1986,'asset_&amp;_open_positions'!$E:$M, 9, FALSE),RIGHT(trading_client_detail!$F1986,LEN(trading_client_detail!$F1986)-1)))),"")</f>
        <v/>
      </c>
      <c r="B1986" t="str">
        <f>IF(AND(trading_client_detail!$A1986&lt;&gt;"",ROUND(trading_client_detail!$G1986,0)&lt;&gt;0),IF(OR(LEFT(trading_client_detail!$F1986,3)="USD",RIGHT(trading_client_detail!$F1986,3)="USD"),"",IF(NOT(ISERROR(VLOOKUP(trading_client_detail!$E1986,'asset_&amp;_open_positions'!$E:$M, 6, FALSE))),VLOOKUP(trading_client_detail!$E1986,'asset_&amp;_open_positions'!$E:$M, 6, FALSE),IF(NOT(ISERROR(VLOOKUP($A1986,'asset_&amp;_open_positions'!$E:$M, 6, FALSE))),VLOOKUP($A1986,'asset_&amp;_open_positions'!$E:$M, 6, FALSE),"ASSET"))),"")</f>
        <v/>
      </c>
      <c r="C1986" t="str">
        <f>IF(AND(trading_client_detail!$A1986&lt;&gt;"",ROUND(trading_client_detail!$G1986,0)&lt;&gt;0),IF(OR(LEFT(trading_client_detail!$F1986,3)="USD",RIGHT(trading_client_detail!$F1986,3)="USD"),"",IF(NOT(ISERROR(VLOOKUP(trading_client_detail!$E1986,'asset_&amp;_open_positions'!$E:$M, 6, FALSE))),VLOOKUP(trading_client_detail!$E1986,'asset_&amp;_open_positions'!$E:$M, 8, FALSE),IF(NOT(ISERROR(VLOOKUP($A1986,'asset_&amp;_open_positions'!$E:$M, 6, FALSE))),VLOOKUP($A1986,'asset_&amp;_open_positions'!$E:$M, 8, FALSE),1))),"")</f>
        <v/>
      </c>
      <c r="D1986" s="42" t="str">
        <f>IF(trading_client_detail!$A1986&lt;&gt;"",IF(OR(LEFT(trading_client_detail!$F1986,3)="USD",RIGHT(trading_client_detail!$F1986,3)="USD",LEFT(trading_client_detail!$F1986,3)="EUR",RIGHT(trading_client_detail!$F1986,3)="EUR"),"",trading_client_detail!$G1986),"")</f>
        <v/>
      </c>
    </row>
    <row r="1987" spans="1:4" x14ac:dyDescent="0.25">
      <c r="A1987" t="str">
        <f>IF(AND(trading_client_detail!$A1987&lt;&gt;"",ROUND(trading_client_detail!$G1987,0)&lt;&gt;0),IF(OR(LEFT(trading_client_detail!$F1987,3)="USD",RIGHT(trading_client_detail!$F1987,3)="USD",LEFT(trading_client_detail!$F1987,3)="EUR",RIGHT(trading_client_detail!$F1987,3)="EUR"),"",IF(NOT(ISERROR(VLOOKUP(trading_client_detail!$E1987,'asset_&amp;_open_positions'!$E:$M, 9, FALSE))),VLOOKUP(trading_client_detail!$E1987,'asset_&amp;_open_positions'!$E:$M, 9, FALSE),IF(NOT(ISERROR(VLOOKUP(trading_client_detail!$F1987,'asset_&amp;_open_positions'!$E:$M, 9, FALSE))),VLOOKUP(trading_client_detail!$F1987,'asset_&amp;_open_positions'!$E:$M, 9, FALSE),RIGHT(trading_client_detail!$F1987,LEN(trading_client_detail!$F1987)-1)))),"")</f>
        <v/>
      </c>
      <c r="B1987" t="str">
        <f>IF(AND(trading_client_detail!$A1987&lt;&gt;"",ROUND(trading_client_detail!$G1987,0)&lt;&gt;0),IF(OR(LEFT(trading_client_detail!$F1987,3)="USD",RIGHT(trading_client_detail!$F1987,3)="USD"),"",IF(NOT(ISERROR(VLOOKUP(trading_client_detail!$E1987,'asset_&amp;_open_positions'!$E:$M, 6, FALSE))),VLOOKUP(trading_client_detail!$E1987,'asset_&amp;_open_positions'!$E:$M, 6, FALSE),IF(NOT(ISERROR(VLOOKUP($A1987,'asset_&amp;_open_positions'!$E:$M, 6, FALSE))),VLOOKUP($A1987,'asset_&amp;_open_positions'!$E:$M, 6, FALSE),"ASSET"))),"")</f>
        <v/>
      </c>
      <c r="C1987" t="str">
        <f>IF(AND(trading_client_detail!$A1987&lt;&gt;"",ROUND(trading_client_detail!$G1987,0)&lt;&gt;0),IF(OR(LEFT(trading_client_detail!$F1987,3)="USD",RIGHT(trading_client_detail!$F1987,3)="USD"),"",IF(NOT(ISERROR(VLOOKUP(trading_client_detail!$E1987,'asset_&amp;_open_positions'!$E:$M, 6, FALSE))),VLOOKUP(trading_client_detail!$E1987,'asset_&amp;_open_positions'!$E:$M, 8, FALSE),IF(NOT(ISERROR(VLOOKUP($A1987,'asset_&amp;_open_positions'!$E:$M, 6, FALSE))),VLOOKUP($A1987,'asset_&amp;_open_positions'!$E:$M, 8, FALSE),1))),"")</f>
        <v/>
      </c>
      <c r="D1987" s="42" t="str">
        <f>IF(trading_client_detail!$A1987&lt;&gt;"",IF(OR(LEFT(trading_client_detail!$F1987,3)="USD",RIGHT(trading_client_detail!$F1987,3)="USD",LEFT(trading_client_detail!$F1987,3)="EUR",RIGHT(trading_client_detail!$F1987,3)="EUR"),"",trading_client_detail!$G1987),"")</f>
        <v/>
      </c>
    </row>
    <row r="1988" spans="1:4" x14ac:dyDescent="0.25">
      <c r="A1988" t="str">
        <f>IF(AND(trading_client_detail!$A1988&lt;&gt;"",ROUND(trading_client_detail!$G1988,0)&lt;&gt;0),IF(OR(LEFT(trading_client_detail!$F1988,3)="USD",RIGHT(trading_client_detail!$F1988,3)="USD",LEFT(trading_client_detail!$F1988,3)="EUR",RIGHT(trading_client_detail!$F1988,3)="EUR"),"",IF(NOT(ISERROR(VLOOKUP(trading_client_detail!$E1988,'asset_&amp;_open_positions'!$E:$M, 9, FALSE))),VLOOKUP(trading_client_detail!$E1988,'asset_&amp;_open_positions'!$E:$M, 9, FALSE),IF(NOT(ISERROR(VLOOKUP(trading_client_detail!$F1988,'asset_&amp;_open_positions'!$E:$M, 9, FALSE))),VLOOKUP(trading_client_detail!$F1988,'asset_&amp;_open_positions'!$E:$M, 9, FALSE),RIGHT(trading_client_detail!$F1988,LEN(trading_client_detail!$F1988)-1)))),"")</f>
        <v/>
      </c>
      <c r="B1988" t="str">
        <f>IF(AND(trading_client_detail!$A1988&lt;&gt;"",ROUND(trading_client_detail!$G1988,0)&lt;&gt;0),IF(OR(LEFT(trading_client_detail!$F1988,3)="USD",RIGHT(trading_client_detail!$F1988,3)="USD"),"",IF(NOT(ISERROR(VLOOKUP(trading_client_detail!$E1988,'asset_&amp;_open_positions'!$E:$M, 6, FALSE))),VLOOKUP(trading_client_detail!$E1988,'asset_&amp;_open_positions'!$E:$M, 6, FALSE),IF(NOT(ISERROR(VLOOKUP($A1988,'asset_&amp;_open_positions'!$E:$M, 6, FALSE))),VLOOKUP($A1988,'asset_&amp;_open_positions'!$E:$M, 6, FALSE),"ASSET"))),"")</f>
        <v/>
      </c>
      <c r="C1988" t="str">
        <f>IF(AND(trading_client_detail!$A1988&lt;&gt;"",ROUND(trading_client_detail!$G1988,0)&lt;&gt;0),IF(OR(LEFT(trading_client_detail!$F1988,3)="USD",RIGHT(trading_client_detail!$F1988,3)="USD"),"",IF(NOT(ISERROR(VLOOKUP(trading_client_detail!$E1988,'asset_&amp;_open_positions'!$E:$M, 6, FALSE))),VLOOKUP(trading_client_detail!$E1988,'asset_&amp;_open_positions'!$E:$M, 8, FALSE),IF(NOT(ISERROR(VLOOKUP($A1988,'asset_&amp;_open_positions'!$E:$M, 6, FALSE))),VLOOKUP($A1988,'asset_&amp;_open_positions'!$E:$M, 8, FALSE),1))),"")</f>
        <v/>
      </c>
      <c r="D1988" s="42" t="str">
        <f>IF(trading_client_detail!$A1988&lt;&gt;"",IF(OR(LEFT(trading_client_detail!$F1988,3)="USD",RIGHT(trading_client_detail!$F1988,3)="USD",LEFT(trading_client_detail!$F1988,3)="EUR",RIGHT(trading_client_detail!$F1988,3)="EUR"),"",trading_client_detail!$G1988),"")</f>
        <v/>
      </c>
    </row>
    <row r="1989" spans="1:4" x14ac:dyDescent="0.25">
      <c r="A1989" t="str">
        <f>IF(AND(trading_client_detail!$A1989&lt;&gt;"",ROUND(trading_client_detail!$G1989,0)&lt;&gt;0),IF(OR(LEFT(trading_client_detail!$F1989,3)="USD",RIGHT(trading_client_detail!$F1989,3)="USD",LEFT(trading_client_detail!$F1989,3)="EUR",RIGHT(trading_client_detail!$F1989,3)="EUR"),"",IF(NOT(ISERROR(VLOOKUP(trading_client_detail!$E1989,'asset_&amp;_open_positions'!$E:$M, 9, FALSE))),VLOOKUP(trading_client_detail!$E1989,'asset_&amp;_open_positions'!$E:$M, 9, FALSE),IF(NOT(ISERROR(VLOOKUP(trading_client_detail!$F1989,'asset_&amp;_open_positions'!$E:$M, 9, FALSE))),VLOOKUP(trading_client_detail!$F1989,'asset_&amp;_open_positions'!$E:$M, 9, FALSE),RIGHT(trading_client_detail!$F1989,LEN(trading_client_detail!$F1989)-1)))),"")</f>
        <v/>
      </c>
      <c r="B1989" t="str">
        <f>IF(AND(trading_client_detail!$A1989&lt;&gt;"",ROUND(trading_client_detail!$G1989,0)&lt;&gt;0),IF(OR(LEFT(trading_client_detail!$F1989,3)="USD",RIGHT(trading_client_detail!$F1989,3)="USD"),"",IF(NOT(ISERROR(VLOOKUP(trading_client_detail!$E1989,'asset_&amp;_open_positions'!$E:$M, 6, FALSE))),VLOOKUP(trading_client_detail!$E1989,'asset_&amp;_open_positions'!$E:$M, 6, FALSE),IF(NOT(ISERROR(VLOOKUP($A1989,'asset_&amp;_open_positions'!$E:$M, 6, FALSE))),VLOOKUP($A1989,'asset_&amp;_open_positions'!$E:$M, 6, FALSE),"ASSET"))),"")</f>
        <v/>
      </c>
      <c r="C1989" t="str">
        <f>IF(AND(trading_client_detail!$A1989&lt;&gt;"",ROUND(trading_client_detail!$G1989,0)&lt;&gt;0),IF(OR(LEFT(trading_client_detail!$F1989,3)="USD",RIGHT(trading_client_detail!$F1989,3)="USD"),"",IF(NOT(ISERROR(VLOOKUP(trading_client_detail!$E1989,'asset_&amp;_open_positions'!$E:$M, 6, FALSE))),VLOOKUP(trading_client_detail!$E1989,'asset_&amp;_open_positions'!$E:$M, 8, FALSE),IF(NOT(ISERROR(VLOOKUP($A1989,'asset_&amp;_open_positions'!$E:$M, 6, FALSE))),VLOOKUP($A1989,'asset_&amp;_open_positions'!$E:$M, 8, FALSE),1))),"")</f>
        <v/>
      </c>
      <c r="D1989" s="42" t="str">
        <f>IF(trading_client_detail!$A1989&lt;&gt;"",IF(OR(LEFT(trading_client_detail!$F1989,3)="USD",RIGHT(trading_client_detail!$F1989,3)="USD",LEFT(trading_client_detail!$F1989,3)="EUR",RIGHT(trading_client_detail!$F1989,3)="EUR"),"",trading_client_detail!$G1989),"")</f>
        <v/>
      </c>
    </row>
    <row r="1990" spans="1:4" x14ac:dyDescent="0.25">
      <c r="A1990" t="str">
        <f>IF(AND(trading_client_detail!$A1990&lt;&gt;"",ROUND(trading_client_detail!$G1990,0)&lt;&gt;0),IF(OR(LEFT(trading_client_detail!$F1990,3)="USD",RIGHT(trading_client_detail!$F1990,3)="USD",LEFT(trading_client_detail!$F1990,3)="EUR",RIGHT(trading_client_detail!$F1990,3)="EUR"),"",IF(NOT(ISERROR(VLOOKUP(trading_client_detail!$E1990,'asset_&amp;_open_positions'!$E:$M, 9, FALSE))),VLOOKUP(trading_client_detail!$E1990,'asset_&amp;_open_positions'!$E:$M, 9, FALSE),IF(NOT(ISERROR(VLOOKUP(trading_client_detail!$F1990,'asset_&amp;_open_positions'!$E:$M, 9, FALSE))),VLOOKUP(trading_client_detail!$F1990,'asset_&amp;_open_positions'!$E:$M, 9, FALSE),RIGHT(trading_client_detail!$F1990,LEN(trading_client_detail!$F1990)-1)))),"")</f>
        <v/>
      </c>
      <c r="B1990" t="str">
        <f>IF(AND(trading_client_detail!$A1990&lt;&gt;"",ROUND(trading_client_detail!$G1990,0)&lt;&gt;0),IF(OR(LEFT(trading_client_detail!$F1990,3)="USD",RIGHT(trading_client_detail!$F1990,3)="USD"),"",IF(NOT(ISERROR(VLOOKUP(trading_client_detail!$E1990,'asset_&amp;_open_positions'!$E:$M, 6, FALSE))),VLOOKUP(trading_client_detail!$E1990,'asset_&amp;_open_positions'!$E:$M, 6, FALSE),IF(NOT(ISERROR(VLOOKUP($A1990,'asset_&amp;_open_positions'!$E:$M, 6, FALSE))),VLOOKUP($A1990,'asset_&amp;_open_positions'!$E:$M, 6, FALSE),"ASSET"))),"")</f>
        <v/>
      </c>
      <c r="C1990" t="str">
        <f>IF(AND(trading_client_detail!$A1990&lt;&gt;"",ROUND(trading_client_detail!$G1990,0)&lt;&gt;0),IF(OR(LEFT(trading_client_detail!$F1990,3)="USD",RIGHT(trading_client_detail!$F1990,3)="USD"),"",IF(NOT(ISERROR(VLOOKUP(trading_client_detail!$E1990,'asset_&amp;_open_positions'!$E:$M, 6, FALSE))),VLOOKUP(trading_client_detail!$E1990,'asset_&amp;_open_positions'!$E:$M, 8, FALSE),IF(NOT(ISERROR(VLOOKUP($A1990,'asset_&amp;_open_positions'!$E:$M, 6, FALSE))),VLOOKUP($A1990,'asset_&amp;_open_positions'!$E:$M, 8, FALSE),1))),"")</f>
        <v/>
      </c>
      <c r="D1990" s="42" t="str">
        <f>IF(trading_client_detail!$A1990&lt;&gt;"",IF(OR(LEFT(trading_client_detail!$F1990,3)="USD",RIGHT(trading_client_detail!$F1990,3)="USD",LEFT(trading_client_detail!$F1990,3)="EUR",RIGHT(trading_client_detail!$F1990,3)="EUR"),"",trading_client_detail!$G1990),"")</f>
        <v/>
      </c>
    </row>
    <row r="1991" spans="1:4" x14ac:dyDescent="0.25">
      <c r="A1991" t="str">
        <f>IF(AND(trading_client_detail!$A1991&lt;&gt;"",ROUND(trading_client_detail!$G1991,0)&lt;&gt;0),IF(OR(LEFT(trading_client_detail!$F1991,3)="USD",RIGHT(trading_client_detail!$F1991,3)="USD",LEFT(trading_client_detail!$F1991,3)="EUR",RIGHT(trading_client_detail!$F1991,3)="EUR"),"",IF(NOT(ISERROR(VLOOKUP(trading_client_detail!$E1991,'asset_&amp;_open_positions'!$E:$M, 9, FALSE))),VLOOKUP(trading_client_detail!$E1991,'asset_&amp;_open_positions'!$E:$M, 9, FALSE),IF(NOT(ISERROR(VLOOKUP(trading_client_detail!$F1991,'asset_&amp;_open_positions'!$E:$M, 9, FALSE))),VLOOKUP(trading_client_detail!$F1991,'asset_&amp;_open_positions'!$E:$M, 9, FALSE),RIGHT(trading_client_detail!$F1991,LEN(trading_client_detail!$F1991)-1)))),"")</f>
        <v/>
      </c>
      <c r="B1991" t="str">
        <f>IF(AND(trading_client_detail!$A1991&lt;&gt;"",ROUND(trading_client_detail!$G1991,0)&lt;&gt;0),IF(OR(LEFT(trading_client_detail!$F1991,3)="USD",RIGHT(trading_client_detail!$F1991,3)="USD"),"",IF(NOT(ISERROR(VLOOKUP(trading_client_detail!$E1991,'asset_&amp;_open_positions'!$E:$M, 6, FALSE))),VLOOKUP(trading_client_detail!$E1991,'asset_&amp;_open_positions'!$E:$M, 6, FALSE),IF(NOT(ISERROR(VLOOKUP($A1991,'asset_&amp;_open_positions'!$E:$M, 6, FALSE))),VLOOKUP($A1991,'asset_&amp;_open_positions'!$E:$M, 6, FALSE),"ASSET"))),"")</f>
        <v/>
      </c>
      <c r="C1991" t="str">
        <f>IF(AND(trading_client_detail!$A1991&lt;&gt;"",ROUND(trading_client_detail!$G1991,0)&lt;&gt;0),IF(OR(LEFT(trading_client_detail!$F1991,3)="USD",RIGHT(trading_client_detail!$F1991,3)="USD"),"",IF(NOT(ISERROR(VLOOKUP(trading_client_detail!$E1991,'asset_&amp;_open_positions'!$E:$M, 6, FALSE))),VLOOKUP(trading_client_detail!$E1991,'asset_&amp;_open_positions'!$E:$M, 8, FALSE),IF(NOT(ISERROR(VLOOKUP($A1991,'asset_&amp;_open_positions'!$E:$M, 6, FALSE))),VLOOKUP($A1991,'asset_&amp;_open_positions'!$E:$M, 8, FALSE),1))),"")</f>
        <v/>
      </c>
      <c r="D1991" s="42" t="str">
        <f>IF(trading_client_detail!$A1991&lt;&gt;"",IF(OR(LEFT(trading_client_detail!$F1991,3)="USD",RIGHT(trading_client_detail!$F1991,3)="USD",LEFT(trading_client_detail!$F1991,3)="EUR",RIGHT(trading_client_detail!$F1991,3)="EUR"),"",trading_client_detail!$G1991),"")</f>
        <v/>
      </c>
    </row>
    <row r="1992" spans="1:4" x14ac:dyDescent="0.25">
      <c r="A1992" t="str">
        <f>IF(AND(trading_client_detail!$A1992&lt;&gt;"",ROUND(trading_client_detail!$G1992,0)&lt;&gt;0),IF(OR(LEFT(trading_client_detail!$F1992,3)="USD",RIGHT(trading_client_detail!$F1992,3)="USD",LEFT(trading_client_detail!$F1992,3)="EUR",RIGHT(trading_client_detail!$F1992,3)="EUR"),"",IF(NOT(ISERROR(VLOOKUP(trading_client_detail!$E1992,'asset_&amp;_open_positions'!$E:$M, 9, FALSE))),VLOOKUP(trading_client_detail!$E1992,'asset_&amp;_open_positions'!$E:$M, 9, FALSE),IF(NOT(ISERROR(VLOOKUP(trading_client_detail!$F1992,'asset_&amp;_open_positions'!$E:$M, 9, FALSE))),VLOOKUP(trading_client_detail!$F1992,'asset_&amp;_open_positions'!$E:$M, 9, FALSE),RIGHT(trading_client_detail!$F1992,LEN(trading_client_detail!$F1992)-1)))),"")</f>
        <v/>
      </c>
      <c r="B1992" t="str">
        <f>IF(AND(trading_client_detail!$A1992&lt;&gt;"",ROUND(trading_client_detail!$G1992,0)&lt;&gt;0),IF(OR(LEFT(trading_client_detail!$F1992,3)="USD",RIGHT(trading_client_detail!$F1992,3)="USD"),"",IF(NOT(ISERROR(VLOOKUP(trading_client_detail!$E1992,'asset_&amp;_open_positions'!$E:$M, 6, FALSE))),VLOOKUP(trading_client_detail!$E1992,'asset_&amp;_open_positions'!$E:$M, 6, FALSE),IF(NOT(ISERROR(VLOOKUP($A1992,'asset_&amp;_open_positions'!$E:$M, 6, FALSE))),VLOOKUP($A1992,'asset_&amp;_open_positions'!$E:$M, 6, FALSE),"ASSET"))),"")</f>
        <v/>
      </c>
      <c r="C1992" t="str">
        <f>IF(AND(trading_client_detail!$A1992&lt;&gt;"",ROUND(trading_client_detail!$G1992,0)&lt;&gt;0),IF(OR(LEFT(trading_client_detail!$F1992,3)="USD",RIGHT(trading_client_detail!$F1992,3)="USD"),"",IF(NOT(ISERROR(VLOOKUP(trading_client_detail!$E1992,'asset_&amp;_open_positions'!$E:$M, 6, FALSE))),VLOOKUP(trading_client_detail!$E1992,'asset_&amp;_open_positions'!$E:$M, 8, FALSE),IF(NOT(ISERROR(VLOOKUP($A1992,'asset_&amp;_open_positions'!$E:$M, 6, FALSE))),VLOOKUP($A1992,'asset_&amp;_open_positions'!$E:$M, 8, FALSE),1))),"")</f>
        <v/>
      </c>
      <c r="D1992" s="42" t="str">
        <f>IF(trading_client_detail!$A1992&lt;&gt;"",IF(OR(LEFT(trading_client_detail!$F1992,3)="USD",RIGHT(trading_client_detail!$F1992,3)="USD",LEFT(trading_client_detail!$F1992,3)="EUR",RIGHT(trading_client_detail!$F1992,3)="EUR"),"",trading_client_detail!$G1992),"")</f>
        <v/>
      </c>
    </row>
    <row r="1993" spans="1:4" x14ac:dyDescent="0.25">
      <c r="A1993" t="str">
        <f>IF(AND(trading_client_detail!$A1993&lt;&gt;"",ROUND(trading_client_detail!$G1993,0)&lt;&gt;0),IF(OR(LEFT(trading_client_detail!$F1993,3)="USD",RIGHT(trading_client_detail!$F1993,3)="USD",LEFT(trading_client_detail!$F1993,3)="EUR",RIGHT(trading_client_detail!$F1993,3)="EUR"),"",IF(NOT(ISERROR(VLOOKUP(trading_client_detail!$E1993,'asset_&amp;_open_positions'!$E:$M, 9, FALSE))),VLOOKUP(trading_client_detail!$E1993,'asset_&amp;_open_positions'!$E:$M, 9, FALSE),IF(NOT(ISERROR(VLOOKUP(trading_client_detail!$F1993,'asset_&amp;_open_positions'!$E:$M, 9, FALSE))),VLOOKUP(trading_client_detail!$F1993,'asset_&amp;_open_positions'!$E:$M, 9, FALSE),RIGHT(trading_client_detail!$F1993,LEN(trading_client_detail!$F1993)-1)))),"")</f>
        <v/>
      </c>
      <c r="B1993" t="str">
        <f>IF(AND(trading_client_detail!$A1993&lt;&gt;"",ROUND(trading_client_detail!$G1993,0)&lt;&gt;0),IF(OR(LEFT(trading_client_detail!$F1993,3)="USD",RIGHT(trading_client_detail!$F1993,3)="USD"),"",IF(NOT(ISERROR(VLOOKUP(trading_client_detail!$E1993,'asset_&amp;_open_positions'!$E:$M, 6, FALSE))),VLOOKUP(trading_client_detail!$E1993,'asset_&amp;_open_positions'!$E:$M, 6, FALSE),IF(NOT(ISERROR(VLOOKUP($A1993,'asset_&amp;_open_positions'!$E:$M, 6, FALSE))),VLOOKUP($A1993,'asset_&amp;_open_positions'!$E:$M, 6, FALSE),"ASSET"))),"")</f>
        <v/>
      </c>
      <c r="C1993" t="str">
        <f>IF(AND(trading_client_detail!$A1993&lt;&gt;"",ROUND(trading_client_detail!$G1993,0)&lt;&gt;0),IF(OR(LEFT(trading_client_detail!$F1993,3)="USD",RIGHT(trading_client_detail!$F1993,3)="USD"),"",IF(NOT(ISERROR(VLOOKUP(trading_client_detail!$E1993,'asset_&amp;_open_positions'!$E:$M, 6, FALSE))),VLOOKUP(trading_client_detail!$E1993,'asset_&amp;_open_positions'!$E:$M, 8, FALSE),IF(NOT(ISERROR(VLOOKUP($A1993,'asset_&amp;_open_positions'!$E:$M, 6, FALSE))),VLOOKUP($A1993,'asset_&amp;_open_positions'!$E:$M, 8, FALSE),1))),"")</f>
        <v/>
      </c>
      <c r="D1993" s="42" t="str">
        <f>IF(trading_client_detail!$A1993&lt;&gt;"",IF(OR(LEFT(trading_client_detail!$F1993,3)="USD",RIGHT(trading_client_detail!$F1993,3)="USD",LEFT(trading_client_detail!$F1993,3)="EUR",RIGHT(trading_client_detail!$F1993,3)="EUR"),"",trading_client_detail!$G1993),"")</f>
        <v/>
      </c>
    </row>
    <row r="1994" spans="1:4" x14ac:dyDescent="0.25">
      <c r="A1994" t="str">
        <f>IF(AND(trading_client_detail!$A1994&lt;&gt;"",ROUND(trading_client_detail!$G1994,0)&lt;&gt;0),IF(OR(LEFT(trading_client_detail!$F1994,3)="USD",RIGHT(trading_client_detail!$F1994,3)="USD",LEFT(trading_client_detail!$F1994,3)="EUR",RIGHT(trading_client_detail!$F1994,3)="EUR"),"",IF(NOT(ISERROR(VLOOKUP(trading_client_detail!$E1994,'asset_&amp;_open_positions'!$E:$M, 9, FALSE))),VLOOKUP(trading_client_detail!$E1994,'asset_&amp;_open_positions'!$E:$M, 9, FALSE),IF(NOT(ISERROR(VLOOKUP(trading_client_detail!$F1994,'asset_&amp;_open_positions'!$E:$M, 9, FALSE))),VLOOKUP(trading_client_detail!$F1994,'asset_&amp;_open_positions'!$E:$M, 9, FALSE),RIGHT(trading_client_detail!$F1994,LEN(trading_client_detail!$F1994)-1)))),"")</f>
        <v/>
      </c>
      <c r="B1994" t="str">
        <f>IF(AND(trading_client_detail!$A1994&lt;&gt;"",ROUND(trading_client_detail!$G1994,0)&lt;&gt;0),IF(OR(LEFT(trading_client_detail!$F1994,3)="USD",RIGHT(trading_client_detail!$F1994,3)="USD"),"",IF(NOT(ISERROR(VLOOKUP(trading_client_detail!$E1994,'asset_&amp;_open_positions'!$E:$M, 6, FALSE))),VLOOKUP(trading_client_detail!$E1994,'asset_&amp;_open_positions'!$E:$M, 6, FALSE),IF(NOT(ISERROR(VLOOKUP($A1994,'asset_&amp;_open_positions'!$E:$M, 6, FALSE))),VLOOKUP($A1994,'asset_&amp;_open_positions'!$E:$M, 6, FALSE),"ASSET"))),"")</f>
        <v/>
      </c>
      <c r="C1994" t="str">
        <f>IF(AND(trading_client_detail!$A1994&lt;&gt;"",ROUND(trading_client_detail!$G1994,0)&lt;&gt;0),IF(OR(LEFT(trading_client_detail!$F1994,3)="USD",RIGHT(trading_client_detail!$F1994,3)="USD"),"",IF(NOT(ISERROR(VLOOKUP(trading_client_detail!$E1994,'asset_&amp;_open_positions'!$E:$M, 6, FALSE))),VLOOKUP(trading_client_detail!$E1994,'asset_&amp;_open_positions'!$E:$M, 8, FALSE),IF(NOT(ISERROR(VLOOKUP($A1994,'asset_&amp;_open_positions'!$E:$M, 6, FALSE))),VLOOKUP($A1994,'asset_&amp;_open_positions'!$E:$M, 8, FALSE),1))),"")</f>
        <v/>
      </c>
      <c r="D1994" s="42" t="str">
        <f>IF(trading_client_detail!$A1994&lt;&gt;"",IF(OR(LEFT(trading_client_detail!$F1994,3)="USD",RIGHT(trading_client_detail!$F1994,3)="USD",LEFT(trading_client_detail!$F1994,3)="EUR",RIGHT(trading_client_detail!$F1994,3)="EUR"),"",trading_client_detail!$G1994),"")</f>
        <v/>
      </c>
    </row>
    <row r="1995" spans="1:4" x14ac:dyDescent="0.25">
      <c r="A1995" t="str">
        <f>IF(AND(trading_client_detail!$A1995&lt;&gt;"",ROUND(trading_client_detail!$G1995,0)&lt;&gt;0),IF(OR(LEFT(trading_client_detail!$F1995,3)="USD",RIGHT(trading_client_detail!$F1995,3)="USD",LEFT(trading_client_detail!$F1995,3)="EUR",RIGHT(trading_client_detail!$F1995,3)="EUR"),"",IF(NOT(ISERROR(VLOOKUP(trading_client_detail!$E1995,'asset_&amp;_open_positions'!$E:$M, 9, FALSE))),VLOOKUP(trading_client_detail!$E1995,'asset_&amp;_open_positions'!$E:$M, 9, FALSE),IF(NOT(ISERROR(VLOOKUP(trading_client_detail!$F1995,'asset_&amp;_open_positions'!$E:$M, 9, FALSE))),VLOOKUP(trading_client_detail!$F1995,'asset_&amp;_open_positions'!$E:$M, 9, FALSE),RIGHT(trading_client_detail!$F1995,LEN(trading_client_detail!$F1995)-1)))),"")</f>
        <v/>
      </c>
      <c r="B1995" t="str">
        <f>IF(AND(trading_client_detail!$A1995&lt;&gt;"",ROUND(trading_client_detail!$G1995,0)&lt;&gt;0),IF(OR(LEFT(trading_client_detail!$F1995,3)="USD",RIGHT(trading_client_detail!$F1995,3)="USD"),"",IF(NOT(ISERROR(VLOOKUP(trading_client_detail!$E1995,'asset_&amp;_open_positions'!$E:$M, 6, FALSE))),VLOOKUP(trading_client_detail!$E1995,'asset_&amp;_open_positions'!$E:$M, 6, FALSE),IF(NOT(ISERROR(VLOOKUP($A1995,'asset_&amp;_open_positions'!$E:$M, 6, FALSE))),VLOOKUP($A1995,'asset_&amp;_open_positions'!$E:$M, 6, FALSE),"ASSET"))),"")</f>
        <v/>
      </c>
      <c r="C1995" t="str">
        <f>IF(AND(trading_client_detail!$A1995&lt;&gt;"",ROUND(trading_client_detail!$G1995,0)&lt;&gt;0),IF(OR(LEFT(trading_client_detail!$F1995,3)="USD",RIGHT(trading_client_detail!$F1995,3)="USD"),"",IF(NOT(ISERROR(VLOOKUP(trading_client_detail!$E1995,'asset_&amp;_open_positions'!$E:$M, 6, FALSE))),VLOOKUP(trading_client_detail!$E1995,'asset_&amp;_open_positions'!$E:$M, 8, FALSE),IF(NOT(ISERROR(VLOOKUP($A1995,'asset_&amp;_open_positions'!$E:$M, 6, FALSE))),VLOOKUP($A1995,'asset_&amp;_open_positions'!$E:$M, 8, FALSE),1))),"")</f>
        <v/>
      </c>
      <c r="D1995" s="42" t="str">
        <f>IF(trading_client_detail!$A1995&lt;&gt;"",IF(OR(LEFT(trading_client_detail!$F1995,3)="USD",RIGHT(trading_client_detail!$F1995,3)="USD",LEFT(trading_client_detail!$F1995,3)="EUR",RIGHT(trading_client_detail!$F1995,3)="EUR"),"",trading_client_detail!$G1995),"")</f>
        <v/>
      </c>
    </row>
    <row r="1996" spans="1:4" x14ac:dyDescent="0.25">
      <c r="A1996" t="str">
        <f>IF(AND(trading_client_detail!$A1996&lt;&gt;"",ROUND(trading_client_detail!$G1996,0)&lt;&gt;0),IF(OR(LEFT(trading_client_detail!$F1996,3)="USD",RIGHT(trading_client_detail!$F1996,3)="USD",LEFT(trading_client_detail!$F1996,3)="EUR",RIGHT(trading_client_detail!$F1996,3)="EUR"),"",IF(NOT(ISERROR(VLOOKUP(trading_client_detail!$E1996,'asset_&amp;_open_positions'!$E:$M, 9, FALSE))),VLOOKUP(trading_client_detail!$E1996,'asset_&amp;_open_positions'!$E:$M, 9, FALSE),IF(NOT(ISERROR(VLOOKUP(trading_client_detail!$F1996,'asset_&amp;_open_positions'!$E:$M, 9, FALSE))),VLOOKUP(trading_client_detail!$F1996,'asset_&amp;_open_positions'!$E:$M, 9, FALSE),RIGHT(trading_client_detail!$F1996,LEN(trading_client_detail!$F1996)-1)))),"")</f>
        <v/>
      </c>
      <c r="B1996" t="str">
        <f>IF(AND(trading_client_detail!$A1996&lt;&gt;"",ROUND(trading_client_detail!$G1996,0)&lt;&gt;0),IF(OR(LEFT(trading_client_detail!$F1996,3)="USD",RIGHT(trading_client_detail!$F1996,3)="USD"),"",IF(NOT(ISERROR(VLOOKUP(trading_client_detail!$E1996,'asset_&amp;_open_positions'!$E:$M, 6, FALSE))),VLOOKUP(trading_client_detail!$E1996,'asset_&amp;_open_positions'!$E:$M, 6, FALSE),IF(NOT(ISERROR(VLOOKUP($A1996,'asset_&amp;_open_positions'!$E:$M, 6, FALSE))),VLOOKUP($A1996,'asset_&amp;_open_positions'!$E:$M, 6, FALSE),"ASSET"))),"")</f>
        <v/>
      </c>
      <c r="C1996" t="str">
        <f>IF(AND(trading_client_detail!$A1996&lt;&gt;"",ROUND(trading_client_detail!$G1996,0)&lt;&gt;0),IF(OR(LEFT(trading_client_detail!$F1996,3)="USD",RIGHT(trading_client_detail!$F1996,3)="USD"),"",IF(NOT(ISERROR(VLOOKUP(trading_client_detail!$E1996,'asset_&amp;_open_positions'!$E:$M, 6, FALSE))),VLOOKUP(trading_client_detail!$E1996,'asset_&amp;_open_positions'!$E:$M, 8, FALSE),IF(NOT(ISERROR(VLOOKUP($A1996,'asset_&amp;_open_positions'!$E:$M, 6, FALSE))),VLOOKUP($A1996,'asset_&amp;_open_positions'!$E:$M, 8, FALSE),1))),"")</f>
        <v/>
      </c>
      <c r="D1996" s="42" t="str">
        <f>IF(trading_client_detail!$A1996&lt;&gt;"",IF(OR(LEFT(trading_client_detail!$F1996,3)="USD",RIGHT(trading_client_detail!$F1996,3)="USD",LEFT(trading_client_detail!$F1996,3)="EUR",RIGHT(trading_client_detail!$F1996,3)="EUR"),"",trading_client_detail!$G1996),"")</f>
        <v/>
      </c>
    </row>
    <row r="1997" spans="1:4" x14ac:dyDescent="0.25">
      <c r="A1997" t="str">
        <f>IF(AND(trading_client_detail!$A1997&lt;&gt;"",ROUND(trading_client_detail!$G1997,0)&lt;&gt;0),IF(OR(LEFT(trading_client_detail!$F1997,3)="USD",RIGHT(trading_client_detail!$F1997,3)="USD",LEFT(trading_client_detail!$F1997,3)="EUR",RIGHT(trading_client_detail!$F1997,3)="EUR"),"",IF(NOT(ISERROR(VLOOKUP(trading_client_detail!$E1997,'asset_&amp;_open_positions'!$E:$M, 9, FALSE))),VLOOKUP(trading_client_detail!$E1997,'asset_&amp;_open_positions'!$E:$M, 9, FALSE),IF(NOT(ISERROR(VLOOKUP(trading_client_detail!$F1997,'asset_&amp;_open_positions'!$E:$M, 9, FALSE))),VLOOKUP(trading_client_detail!$F1997,'asset_&amp;_open_positions'!$E:$M, 9, FALSE),RIGHT(trading_client_detail!$F1997,LEN(trading_client_detail!$F1997)-1)))),"")</f>
        <v/>
      </c>
      <c r="B1997" t="str">
        <f>IF(AND(trading_client_detail!$A1997&lt;&gt;"",ROUND(trading_client_detail!$G1997,0)&lt;&gt;0),IF(OR(LEFT(trading_client_detail!$F1997,3)="USD",RIGHT(trading_client_detail!$F1997,3)="USD"),"",IF(NOT(ISERROR(VLOOKUP(trading_client_detail!$E1997,'asset_&amp;_open_positions'!$E:$M, 6, FALSE))),VLOOKUP(trading_client_detail!$E1997,'asset_&amp;_open_positions'!$E:$M, 6, FALSE),IF(NOT(ISERROR(VLOOKUP($A1997,'asset_&amp;_open_positions'!$E:$M, 6, FALSE))),VLOOKUP($A1997,'asset_&amp;_open_positions'!$E:$M, 6, FALSE),"ASSET"))),"")</f>
        <v/>
      </c>
      <c r="C1997" t="str">
        <f>IF(AND(trading_client_detail!$A1997&lt;&gt;"",ROUND(trading_client_detail!$G1997,0)&lt;&gt;0),IF(OR(LEFT(trading_client_detail!$F1997,3)="USD",RIGHT(trading_client_detail!$F1997,3)="USD"),"",IF(NOT(ISERROR(VLOOKUP(trading_client_detail!$E1997,'asset_&amp;_open_positions'!$E:$M, 6, FALSE))),VLOOKUP(trading_client_detail!$E1997,'asset_&amp;_open_positions'!$E:$M, 8, FALSE),IF(NOT(ISERROR(VLOOKUP($A1997,'asset_&amp;_open_positions'!$E:$M, 6, FALSE))),VLOOKUP($A1997,'asset_&amp;_open_positions'!$E:$M, 8, FALSE),1))),"")</f>
        <v/>
      </c>
      <c r="D1997" s="42" t="str">
        <f>IF(trading_client_detail!$A1997&lt;&gt;"",IF(OR(LEFT(trading_client_detail!$F1997,3)="USD",RIGHT(trading_client_detail!$F1997,3)="USD",LEFT(trading_client_detail!$F1997,3)="EUR",RIGHT(trading_client_detail!$F1997,3)="EUR"),"",trading_client_detail!$G1997),"")</f>
        <v/>
      </c>
    </row>
    <row r="1998" spans="1:4" x14ac:dyDescent="0.25">
      <c r="A1998" t="str">
        <f>IF(AND(trading_client_detail!$A1998&lt;&gt;"",ROUND(trading_client_detail!$G1998,0)&lt;&gt;0),IF(OR(LEFT(trading_client_detail!$F1998,3)="USD",RIGHT(trading_client_detail!$F1998,3)="USD",LEFT(trading_client_detail!$F1998,3)="EUR",RIGHT(trading_client_detail!$F1998,3)="EUR"),"",IF(NOT(ISERROR(VLOOKUP(trading_client_detail!$E1998,'asset_&amp;_open_positions'!$E:$M, 9, FALSE))),VLOOKUP(trading_client_detail!$E1998,'asset_&amp;_open_positions'!$E:$M, 9, FALSE),IF(NOT(ISERROR(VLOOKUP(trading_client_detail!$F1998,'asset_&amp;_open_positions'!$E:$M, 9, FALSE))),VLOOKUP(trading_client_detail!$F1998,'asset_&amp;_open_positions'!$E:$M, 9, FALSE),RIGHT(trading_client_detail!$F1998,LEN(trading_client_detail!$F1998)-1)))),"")</f>
        <v/>
      </c>
      <c r="B1998" t="str">
        <f>IF(AND(trading_client_detail!$A1998&lt;&gt;"",ROUND(trading_client_detail!$G1998,0)&lt;&gt;0),IF(OR(LEFT(trading_client_detail!$F1998,3)="USD",RIGHT(trading_client_detail!$F1998,3)="USD"),"",IF(NOT(ISERROR(VLOOKUP(trading_client_detail!$E1998,'asset_&amp;_open_positions'!$E:$M, 6, FALSE))),VLOOKUP(trading_client_detail!$E1998,'asset_&amp;_open_positions'!$E:$M, 6, FALSE),IF(NOT(ISERROR(VLOOKUP($A1998,'asset_&amp;_open_positions'!$E:$M, 6, FALSE))),VLOOKUP($A1998,'asset_&amp;_open_positions'!$E:$M, 6, FALSE),"ASSET"))),"")</f>
        <v/>
      </c>
      <c r="C1998" t="str">
        <f>IF(AND(trading_client_detail!$A1998&lt;&gt;"",ROUND(trading_client_detail!$G1998,0)&lt;&gt;0),IF(OR(LEFT(trading_client_detail!$F1998,3)="USD",RIGHT(trading_client_detail!$F1998,3)="USD"),"",IF(NOT(ISERROR(VLOOKUP(trading_client_detail!$E1998,'asset_&amp;_open_positions'!$E:$M, 6, FALSE))),VLOOKUP(trading_client_detail!$E1998,'asset_&amp;_open_positions'!$E:$M, 8, FALSE),IF(NOT(ISERROR(VLOOKUP($A1998,'asset_&amp;_open_positions'!$E:$M, 6, FALSE))),VLOOKUP($A1998,'asset_&amp;_open_positions'!$E:$M, 8, FALSE),1))),"")</f>
        <v/>
      </c>
      <c r="D1998" s="42" t="str">
        <f>IF(trading_client_detail!$A1998&lt;&gt;"",IF(OR(LEFT(trading_client_detail!$F1998,3)="USD",RIGHT(trading_client_detail!$F1998,3)="USD",LEFT(trading_client_detail!$F1998,3)="EUR",RIGHT(trading_client_detail!$F1998,3)="EUR"),"",trading_client_detail!$G1998),"")</f>
        <v/>
      </c>
    </row>
    <row r="1999" spans="1:4" x14ac:dyDescent="0.25">
      <c r="A1999" t="str">
        <f>IF(AND(trading_client_detail!$A1999&lt;&gt;"",ROUND(trading_client_detail!$G1999,0)&lt;&gt;0),IF(OR(LEFT(trading_client_detail!$F1999,3)="USD",RIGHT(trading_client_detail!$F1999,3)="USD",LEFT(trading_client_detail!$F1999,3)="EUR",RIGHT(trading_client_detail!$F1999,3)="EUR"),"",IF(NOT(ISERROR(VLOOKUP(trading_client_detail!$E1999,'asset_&amp;_open_positions'!$E:$M, 9, FALSE))),VLOOKUP(trading_client_detail!$E1999,'asset_&amp;_open_positions'!$E:$M, 9, FALSE),IF(NOT(ISERROR(VLOOKUP(trading_client_detail!$F1999,'asset_&amp;_open_positions'!$E:$M, 9, FALSE))),VLOOKUP(trading_client_detail!$F1999,'asset_&amp;_open_positions'!$E:$M, 9, FALSE),RIGHT(trading_client_detail!$F1999,LEN(trading_client_detail!$F1999)-1)))),"")</f>
        <v/>
      </c>
      <c r="B1999" t="str">
        <f>IF(AND(trading_client_detail!$A1999&lt;&gt;"",ROUND(trading_client_detail!$G1999,0)&lt;&gt;0),IF(OR(LEFT(trading_client_detail!$F1999,3)="USD",RIGHT(trading_client_detail!$F1999,3)="USD"),"",IF(NOT(ISERROR(VLOOKUP(trading_client_detail!$E1999,'asset_&amp;_open_positions'!$E:$M, 6, FALSE))),VLOOKUP(trading_client_detail!$E1999,'asset_&amp;_open_positions'!$E:$M, 6, FALSE),IF(NOT(ISERROR(VLOOKUP($A1999,'asset_&amp;_open_positions'!$E:$M, 6, FALSE))),VLOOKUP($A1999,'asset_&amp;_open_positions'!$E:$M, 6, FALSE),"ASSET"))),"")</f>
        <v/>
      </c>
      <c r="C1999" t="str">
        <f>IF(AND(trading_client_detail!$A1999&lt;&gt;"",ROUND(trading_client_detail!$G1999,0)&lt;&gt;0),IF(OR(LEFT(trading_client_detail!$F1999,3)="USD",RIGHT(trading_client_detail!$F1999,3)="USD"),"",IF(NOT(ISERROR(VLOOKUP(trading_client_detail!$E1999,'asset_&amp;_open_positions'!$E:$M, 6, FALSE))),VLOOKUP(trading_client_detail!$E1999,'asset_&amp;_open_positions'!$E:$M, 8, FALSE),IF(NOT(ISERROR(VLOOKUP($A1999,'asset_&amp;_open_positions'!$E:$M, 6, FALSE))),VLOOKUP($A1999,'asset_&amp;_open_positions'!$E:$M, 8, FALSE),1))),"")</f>
        <v/>
      </c>
      <c r="D1999" s="42" t="str">
        <f>IF(trading_client_detail!$A1999&lt;&gt;"",IF(OR(LEFT(trading_client_detail!$F1999,3)="USD",RIGHT(trading_client_detail!$F1999,3)="USD",LEFT(trading_client_detail!$F1999,3)="EUR",RIGHT(trading_client_detail!$F1999,3)="EUR"),"",trading_client_detail!$G1999),"")</f>
        <v/>
      </c>
    </row>
    <row r="2000" spans="1:4" x14ac:dyDescent="0.25">
      <c r="A2000" t="str">
        <f>IF(AND(trading_client_detail!$A2000&lt;&gt;"",ROUND(trading_client_detail!$G2000,0)&lt;&gt;0),IF(OR(LEFT(trading_client_detail!$F2000,3)="USD",RIGHT(trading_client_detail!$F2000,3)="USD",LEFT(trading_client_detail!$F2000,3)="EUR",RIGHT(trading_client_detail!$F2000,3)="EUR"),"",IF(NOT(ISERROR(VLOOKUP(trading_client_detail!$E2000,'asset_&amp;_open_positions'!$E:$M, 9, FALSE))),VLOOKUP(trading_client_detail!$E2000,'asset_&amp;_open_positions'!$E:$M, 9, FALSE),IF(NOT(ISERROR(VLOOKUP(trading_client_detail!$F2000,'asset_&amp;_open_positions'!$E:$M, 9, FALSE))),VLOOKUP(trading_client_detail!$F2000,'asset_&amp;_open_positions'!$E:$M, 9, FALSE),RIGHT(trading_client_detail!$F2000,LEN(trading_client_detail!$F2000)-1)))),"")</f>
        <v/>
      </c>
      <c r="B2000" t="str">
        <f>IF(AND(trading_client_detail!$A2000&lt;&gt;"",ROUND(trading_client_detail!$G2000,0)&lt;&gt;0),IF(OR(LEFT(trading_client_detail!$F2000,3)="USD",RIGHT(trading_client_detail!$F2000,3)="USD"),"",IF(NOT(ISERROR(VLOOKUP(trading_client_detail!$E2000,'asset_&amp;_open_positions'!$E:$M, 6, FALSE))),VLOOKUP(trading_client_detail!$E2000,'asset_&amp;_open_positions'!$E:$M, 6, FALSE),IF(NOT(ISERROR(VLOOKUP($A2000,'asset_&amp;_open_positions'!$E:$M, 6, FALSE))),VLOOKUP($A2000,'asset_&amp;_open_positions'!$E:$M, 6, FALSE),"ASSET"))),"")</f>
        <v/>
      </c>
      <c r="C2000" t="str">
        <f>IF(AND(trading_client_detail!$A2000&lt;&gt;"",ROUND(trading_client_detail!$G2000,0)&lt;&gt;0),IF(OR(LEFT(trading_client_detail!$F2000,3)="USD",RIGHT(trading_client_detail!$F2000,3)="USD"),"",IF(NOT(ISERROR(VLOOKUP(trading_client_detail!$E2000,'asset_&amp;_open_positions'!$E:$M, 6, FALSE))),VLOOKUP(trading_client_detail!$E2000,'asset_&amp;_open_positions'!$E:$M, 8, FALSE),IF(NOT(ISERROR(VLOOKUP($A2000,'asset_&amp;_open_positions'!$E:$M, 6, FALSE))),VLOOKUP($A2000,'asset_&amp;_open_positions'!$E:$M, 8, FALSE),1))),"")</f>
        <v/>
      </c>
      <c r="D2000" s="42" t="str">
        <f>IF(trading_client_detail!$A2000&lt;&gt;"",IF(OR(LEFT(trading_client_detail!$F2000,3)="USD",RIGHT(trading_client_detail!$F2000,3)="USD",LEFT(trading_client_detail!$F2000,3)="EUR",RIGHT(trading_client_detail!$F2000,3)="EUR"),"",trading_client_detail!$G2000),"")</f>
        <v/>
      </c>
    </row>
    <row r="2001" spans="1:4" x14ac:dyDescent="0.25">
      <c r="A2001" t="str">
        <f>IF(AND(trading_client_detail!$A2001&lt;&gt;"",ROUND(trading_client_detail!$G2001,0)&lt;&gt;0),IF(OR(LEFT(trading_client_detail!$F2001,3)="USD",RIGHT(trading_client_detail!$F2001,3)="USD",LEFT(trading_client_detail!$F2001,3)="EUR",RIGHT(trading_client_detail!$F2001,3)="EUR"),"",IF(NOT(ISERROR(VLOOKUP(trading_client_detail!$E2001,'asset_&amp;_open_positions'!$E:$M, 9, FALSE))),VLOOKUP(trading_client_detail!$E2001,'asset_&amp;_open_positions'!$E:$M, 9, FALSE),IF(NOT(ISERROR(VLOOKUP(trading_client_detail!$F2001,'asset_&amp;_open_positions'!$E:$M, 9, FALSE))),VLOOKUP(trading_client_detail!$F2001,'asset_&amp;_open_positions'!$E:$M, 9, FALSE),RIGHT(trading_client_detail!$F2001,LEN(trading_client_detail!$F2001)-1)))),"")</f>
        <v/>
      </c>
      <c r="B2001" t="str">
        <f>IF(AND(trading_client_detail!$A2001&lt;&gt;"",ROUND(trading_client_detail!$G2001,0)&lt;&gt;0),IF(OR(LEFT(trading_client_detail!$F2001,3)="USD",RIGHT(trading_client_detail!$F2001,3)="USD"),"",IF(NOT(ISERROR(VLOOKUP(trading_client_detail!$E2001,'asset_&amp;_open_positions'!$E:$M, 6, FALSE))),VLOOKUP(trading_client_detail!$E2001,'asset_&amp;_open_positions'!$E:$M, 6, FALSE),IF(NOT(ISERROR(VLOOKUP($A2001,'asset_&amp;_open_positions'!$E:$M, 6, FALSE))),VLOOKUP($A2001,'asset_&amp;_open_positions'!$E:$M, 6, FALSE),"ASSET"))),"")</f>
        <v/>
      </c>
      <c r="C2001" t="str">
        <f>IF(AND(trading_client_detail!$A2001&lt;&gt;"",ROUND(trading_client_detail!$G2001,0)&lt;&gt;0),IF(OR(LEFT(trading_client_detail!$F2001,3)="USD",RIGHT(trading_client_detail!$F2001,3)="USD"),"",IF(NOT(ISERROR(VLOOKUP(trading_client_detail!$E2001,'asset_&amp;_open_positions'!$E:$M, 6, FALSE))),VLOOKUP(trading_client_detail!$E2001,'asset_&amp;_open_positions'!$E:$M, 8, FALSE),IF(NOT(ISERROR(VLOOKUP($A2001,'asset_&amp;_open_positions'!$E:$M, 6, FALSE))),VLOOKUP($A2001,'asset_&amp;_open_positions'!$E:$M, 8, FALSE),1))),"")</f>
        <v/>
      </c>
      <c r="D2001" s="42" t="str">
        <f>IF(trading_client_detail!$A2001&lt;&gt;"",IF(OR(LEFT(trading_client_detail!$F2001,3)="USD",RIGHT(trading_client_detail!$F2001,3)="USD",LEFT(trading_client_detail!$F2001,3)="EUR",RIGHT(trading_client_detail!$F2001,3)="EUR"),"",trading_client_detail!$G2001),"")</f>
        <v/>
      </c>
    </row>
    <row r="2002" spans="1:4" x14ac:dyDescent="0.25">
      <c r="A2002" t="str">
        <f>IF(AND(trading_client_detail!$A2002&lt;&gt;"",ROUND(trading_client_detail!$G2002,0)&lt;&gt;0),IF(OR(LEFT(trading_client_detail!$F2002,3)="USD",RIGHT(trading_client_detail!$F2002,3)="USD",LEFT(trading_client_detail!$F2002,3)="EUR",RIGHT(trading_client_detail!$F2002,3)="EUR"),"",IF(NOT(ISERROR(VLOOKUP(trading_client_detail!$E2002,'asset_&amp;_open_positions'!$E:$M, 9, FALSE))),VLOOKUP(trading_client_detail!$E2002,'asset_&amp;_open_positions'!$E:$M, 9, FALSE),IF(NOT(ISERROR(VLOOKUP(trading_client_detail!$F2002,'asset_&amp;_open_positions'!$E:$M, 9, FALSE))),VLOOKUP(trading_client_detail!$F2002,'asset_&amp;_open_positions'!$E:$M, 9, FALSE),RIGHT(trading_client_detail!$F2002,LEN(trading_client_detail!$F2002)-1)))),"")</f>
        <v/>
      </c>
      <c r="B2002" t="str">
        <f>IF(AND(trading_client_detail!$A2002&lt;&gt;"",ROUND(trading_client_detail!$G2002,0)&lt;&gt;0),IF(OR(LEFT(trading_client_detail!$F2002,3)="USD",RIGHT(trading_client_detail!$F2002,3)="USD"),"",IF(NOT(ISERROR(VLOOKUP(trading_client_detail!$E2002,'asset_&amp;_open_positions'!$E:$M, 6, FALSE))),VLOOKUP(trading_client_detail!$E2002,'asset_&amp;_open_positions'!$E:$M, 6, FALSE),IF(NOT(ISERROR(VLOOKUP($A2002,'asset_&amp;_open_positions'!$E:$M, 6, FALSE))),VLOOKUP($A2002,'asset_&amp;_open_positions'!$E:$M, 6, FALSE),"ASSET"))),"")</f>
        <v/>
      </c>
      <c r="C2002" t="str">
        <f>IF(AND(trading_client_detail!$A2002&lt;&gt;"",ROUND(trading_client_detail!$G2002,0)&lt;&gt;0),IF(OR(LEFT(trading_client_detail!$F2002,3)="USD",RIGHT(trading_client_detail!$F2002,3)="USD"),"",IF(NOT(ISERROR(VLOOKUP(trading_client_detail!$E2002,'asset_&amp;_open_positions'!$E:$M, 6, FALSE))),VLOOKUP(trading_client_detail!$E2002,'asset_&amp;_open_positions'!$E:$M, 8, FALSE),IF(NOT(ISERROR(VLOOKUP($A2002,'asset_&amp;_open_positions'!$E:$M, 6, FALSE))),VLOOKUP($A2002,'asset_&amp;_open_positions'!$E:$M, 8, FALSE),1))),"")</f>
        <v/>
      </c>
      <c r="D2002" s="42" t="str">
        <f>IF(trading_client_detail!$A2002&lt;&gt;"",IF(OR(LEFT(trading_client_detail!$F2002,3)="USD",RIGHT(trading_client_detail!$F2002,3)="USD",LEFT(trading_client_detail!$F2002,3)="EUR",RIGHT(trading_client_detail!$F2002,3)="EUR"),"",trading_client_detail!$G2002),"")</f>
        <v/>
      </c>
    </row>
    <row r="2003" spans="1:4" x14ac:dyDescent="0.25">
      <c r="A2003" t="str">
        <f>IF(AND(trading_client_detail!$A2003&lt;&gt;"",ROUND(trading_client_detail!$G2003,0)&lt;&gt;0),IF(OR(LEFT(trading_client_detail!$F2003,3)="USD",RIGHT(trading_client_detail!$F2003,3)="USD",LEFT(trading_client_detail!$F2003,3)="EUR",RIGHT(trading_client_detail!$F2003,3)="EUR"),"",IF(NOT(ISERROR(VLOOKUP(trading_client_detail!$E2003,'asset_&amp;_open_positions'!$E:$M, 9, FALSE))),VLOOKUP(trading_client_detail!$E2003,'asset_&amp;_open_positions'!$E:$M, 9, FALSE),IF(NOT(ISERROR(VLOOKUP(trading_client_detail!$F2003,'asset_&amp;_open_positions'!$E:$M, 9, FALSE))),VLOOKUP(trading_client_detail!$F2003,'asset_&amp;_open_positions'!$E:$M, 9, FALSE),RIGHT(trading_client_detail!$F2003,LEN(trading_client_detail!$F2003)-1)))),"")</f>
        <v/>
      </c>
      <c r="B2003" t="str">
        <f>IF(AND(trading_client_detail!$A2003&lt;&gt;"",ROUND(trading_client_detail!$G2003,0)&lt;&gt;0),IF(OR(LEFT(trading_client_detail!$F2003,3)="USD",RIGHT(trading_client_detail!$F2003,3)="USD"),"",IF(NOT(ISERROR(VLOOKUP(trading_client_detail!$E2003,'asset_&amp;_open_positions'!$E:$M, 6, FALSE))),VLOOKUP(trading_client_detail!$E2003,'asset_&amp;_open_positions'!$E:$M, 6, FALSE),IF(NOT(ISERROR(VLOOKUP($A2003,'asset_&amp;_open_positions'!$E:$M, 6, FALSE))),VLOOKUP($A2003,'asset_&amp;_open_positions'!$E:$M, 6, FALSE),"ASSET"))),"")</f>
        <v/>
      </c>
      <c r="C2003" t="str">
        <f>IF(AND(trading_client_detail!$A2003&lt;&gt;"",ROUND(trading_client_detail!$G2003,0)&lt;&gt;0),IF(OR(LEFT(trading_client_detail!$F2003,3)="USD",RIGHT(trading_client_detail!$F2003,3)="USD"),"",IF(NOT(ISERROR(VLOOKUP(trading_client_detail!$E2003,'asset_&amp;_open_positions'!$E:$M, 6, FALSE))),VLOOKUP(trading_client_detail!$E2003,'asset_&amp;_open_positions'!$E:$M, 8, FALSE),IF(NOT(ISERROR(VLOOKUP($A2003,'asset_&amp;_open_positions'!$E:$M, 6, FALSE))),VLOOKUP($A2003,'asset_&amp;_open_positions'!$E:$M, 8, FALSE),1))),"")</f>
        <v/>
      </c>
      <c r="D2003" s="42" t="str">
        <f>IF(trading_client_detail!$A2003&lt;&gt;"",IF(OR(LEFT(trading_client_detail!$F2003,3)="USD",RIGHT(trading_client_detail!$F2003,3)="USD",LEFT(trading_client_detail!$F2003,3)="EUR",RIGHT(trading_client_detail!$F2003,3)="EUR"),"",trading_client_detail!$G2003),"")</f>
        <v/>
      </c>
    </row>
    <row r="2004" spans="1:4" x14ac:dyDescent="0.25">
      <c r="A2004" t="str">
        <f>IF(AND(trading_client_detail!$A2004&lt;&gt;"",ROUND(trading_client_detail!$G2004,0)&lt;&gt;0),IF(OR(LEFT(trading_client_detail!$F2004,3)="USD",RIGHT(trading_client_detail!$F2004,3)="USD",LEFT(trading_client_detail!$F2004,3)="EUR",RIGHT(trading_client_detail!$F2004,3)="EUR"),"",IF(NOT(ISERROR(VLOOKUP(trading_client_detail!$E2004,'asset_&amp;_open_positions'!$E:$M, 9, FALSE))),VLOOKUP(trading_client_detail!$E2004,'asset_&amp;_open_positions'!$E:$M, 9, FALSE),IF(NOT(ISERROR(VLOOKUP(trading_client_detail!$F2004,'asset_&amp;_open_positions'!$E:$M, 9, FALSE))),VLOOKUP(trading_client_detail!$F2004,'asset_&amp;_open_positions'!$E:$M, 9, FALSE),RIGHT(trading_client_detail!$F2004,LEN(trading_client_detail!$F2004)-1)))),"")</f>
        <v/>
      </c>
      <c r="B2004" t="str">
        <f>IF(AND(trading_client_detail!$A2004&lt;&gt;"",ROUND(trading_client_detail!$G2004,0)&lt;&gt;0),IF(OR(LEFT(trading_client_detail!$F2004,3)="USD",RIGHT(trading_client_detail!$F2004,3)="USD"),"",IF(NOT(ISERROR(VLOOKUP(trading_client_detail!$E2004,'asset_&amp;_open_positions'!$E:$M, 6, FALSE))),VLOOKUP(trading_client_detail!$E2004,'asset_&amp;_open_positions'!$E:$M, 6, FALSE),IF(NOT(ISERROR(VLOOKUP($A2004,'asset_&amp;_open_positions'!$E:$M, 6, FALSE))),VLOOKUP($A2004,'asset_&amp;_open_positions'!$E:$M, 6, FALSE),"ASSET"))),"")</f>
        <v/>
      </c>
      <c r="C2004" t="str">
        <f>IF(AND(trading_client_detail!$A2004&lt;&gt;"",ROUND(trading_client_detail!$G2004,0)&lt;&gt;0),IF(OR(LEFT(trading_client_detail!$F2004,3)="USD",RIGHT(trading_client_detail!$F2004,3)="USD"),"",IF(NOT(ISERROR(VLOOKUP(trading_client_detail!$E2004,'asset_&amp;_open_positions'!$E:$M, 6, FALSE))),VLOOKUP(trading_client_detail!$E2004,'asset_&amp;_open_positions'!$E:$M, 8, FALSE),IF(NOT(ISERROR(VLOOKUP($A2004,'asset_&amp;_open_positions'!$E:$M, 6, FALSE))),VLOOKUP($A2004,'asset_&amp;_open_positions'!$E:$M, 8, FALSE),1))),"")</f>
        <v/>
      </c>
      <c r="D2004" s="42" t="str">
        <f>IF(trading_client_detail!$A2004&lt;&gt;"",IF(OR(LEFT(trading_client_detail!$F2004,3)="USD",RIGHT(trading_client_detail!$F2004,3)="USD",LEFT(trading_client_detail!$F2004,3)="EUR",RIGHT(trading_client_detail!$F2004,3)="EUR"),"",trading_client_detail!$G2004),"")</f>
        <v/>
      </c>
    </row>
    <row r="2005" spans="1:4" x14ac:dyDescent="0.25">
      <c r="A2005" t="str">
        <f>IF(AND(trading_client_detail!$A2005&lt;&gt;"",ROUND(trading_client_detail!$G2005,0)&lt;&gt;0),IF(OR(LEFT(trading_client_detail!$F2005,3)="USD",RIGHT(trading_client_detail!$F2005,3)="USD",LEFT(trading_client_detail!$F2005,3)="EUR",RIGHT(trading_client_detail!$F2005,3)="EUR"),"",IF(NOT(ISERROR(VLOOKUP(trading_client_detail!$E2005,'asset_&amp;_open_positions'!$E:$M, 9, FALSE))),VLOOKUP(trading_client_detail!$E2005,'asset_&amp;_open_positions'!$E:$M, 9, FALSE),IF(NOT(ISERROR(VLOOKUP(trading_client_detail!$F2005,'asset_&amp;_open_positions'!$E:$M, 9, FALSE))),VLOOKUP(trading_client_detail!$F2005,'asset_&amp;_open_positions'!$E:$M, 9, FALSE),RIGHT(trading_client_detail!$F2005,LEN(trading_client_detail!$F2005)-1)))),"")</f>
        <v/>
      </c>
      <c r="B2005" t="str">
        <f>IF(AND(trading_client_detail!$A2005&lt;&gt;"",ROUND(trading_client_detail!$G2005,0)&lt;&gt;0),IF(OR(LEFT(trading_client_detail!$F2005,3)="USD",RIGHT(trading_client_detail!$F2005,3)="USD"),"",IF(NOT(ISERROR(VLOOKUP(trading_client_detail!$E2005,'asset_&amp;_open_positions'!$E:$M, 6, FALSE))),VLOOKUP(trading_client_detail!$E2005,'asset_&amp;_open_positions'!$E:$M, 6, FALSE),IF(NOT(ISERROR(VLOOKUP($A2005,'asset_&amp;_open_positions'!$E:$M, 6, FALSE))),VLOOKUP($A2005,'asset_&amp;_open_positions'!$E:$M, 6, FALSE),"ASSET"))),"")</f>
        <v/>
      </c>
      <c r="C2005" t="str">
        <f>IF(AND(trading_client_detail!$A2005&lt;&gt;"",ROUND(trading_client_detail!$G2005,0)&lt;&gt;0),IF(OR(LEFT(trading_client_detail!$F2005,3)="USD",RIGHT(trading_client_detail!$F2005,3)="USD"),"",IF(NOT(ISERROR(VLOOKUP(trading_client_detail!$E2005,'asset_&amp;_open_positions'!$E:$M, 6, FALSE))),VLOOKUP(trading_client_detail!$E2005,'asset_&amp;_open_positions'!$E:$M, 8, FALSE),IF(NOT(ISERROR(VLOOKUP($A2005,'asset_&amp;_open_positions'!$E:$M, 6, FALSE))),VLOOKUP($A2005,'asset_&amp;_open_positions'!$E:$M, 8, FALSE),1))),"")</f>
        <v/>
      </c>
      <c r="D2005" s="42" t="str">
        <f>IF(trading_client_detail!$A2005&lt;&gt;"",IF(OR(LEFT(trading_client_detail!$F2005,3)="USD",RIGHT(trading_client_detail!$F2005,3)="USD",LEFT(trading_client_detail!$F2005,3)="EUR",RIGHT(trading_client_detail!$F2005,3)="EUR"),"",trading_client_detail!$G2005),"")</f>
        <v/>
      </c>
    </row>
    <row r="2006" spans="1:4" x14ac:dyDescent="0.25">
      <c r="A2006" t="str">
        <f>IF(AND(trading_client_detail!$A2006&lt;&gt;"",ROUND(trading_client_detail!$G2006,0)&lt;&gt;0),IF(OR(LEFT(trading_client_detail!$F2006,3)="USD",RIGHT(trading_client_detail!$F2006,3)="USD",LEFT(trading_client_detail!$F2006,3)="EUR",RIGHT(trading_client_detail!$F2006,3)="EUR"),"",IF(NOT(ISERROR(VLOOKUP(trading_client_detail!$E2006,'asset_&amp;_open_positions'!$E:$M, 9, FALSE))),VLOOKUP(trading_client_detail!$E2006,'asset_&amp;_open_positions'!$E:$M, 9, FALSE),IF(NOT(ISERROR(VLOOKUP(trading_client_detail!$F2006,'asset_&amp;_open_positions'!$E:$M, 9, FALSE))),VLOOKUP(trading_client_detail!$F2006,'asset_&amp;_open_positions'!$E:$M, 9, FALSE),RIGHT(trading_client_detail!$F2006,LEN(trading_client_detail!$F2006)-1)))),"")</f>
        <v/>
      </c>
      <c r="B2006" t="str">
        <f>IF(AND(trading_client_detail!$A2006&lt;&gt;"",ROUND(trading_client_detail!$G2006,0)&lt;&gt;0),IF(OR(LEFT(trading_client_detail!$F2006,3)="USD",RIGHT(trading_client_detail!$F2006,3)="USD"),"",IF(NOT(ISERROR(VLOOKUP(trading_client_detail!$E2006,'asset_&amp;_open_positions'!$E:$M, 6, FALSE))),VLOOKUP(trading_client_detail!$E2006,'asset_&amp;_open_positions'!$E:$M, 6, FALSE),IF(NOT(ISERROR(VLOOKUP($A2006,'asset_&amp;_open_positions'!$E:$M, 6, FALSE))),VLOOKUP($A2006,'asset_&amp;_open_positions'!$E:$M, 6, FALSE),"ASSET"))),"")</f>
        <v/>
      </c>
      <c r="C2006" t="str">
        <f>IF(AND(trading_client_detail!$A2006&lt;&gt;"",ROUND(trading_client_detail!$G2006,0)&lt;&gt;0),IF(OR(LEFT(trading_client_detail!$F2006,3)="USD",RIGHT(trading_client_detail!$F2006,3)="USD"),"",IF(NOT(ISERROR(VLOOKUP(trading_client_detail!$E2006,'asset_&amp;_open_positions'!$E:$M, 6, FALSE))),VLOOKUP(trading_client_detail!$E2006,'asset_&amp;_open_positions'!$E:$M, 8, FALSE),IF(NOT(ISERROR(VLOOKUP($A2006,'asset_&amp;_open_positions'!$E:$M, 6, FALSE))),VLOOKUP($A2006,'asset_&amp;_open_positions'!$E:$M, 8, FALSE),1))),"")</f>
        <v/>
      </c>
      <c r="D2006" s="42" t="str">
        <f>IF(trading_client_detail!$A2006&lt;&gt;"",IF(OR(LEFT(trading_client_detail!$F2006,3)="USD",RIGHT(trading_client_detail!$F2006,3)="USD",LEFT(trading_client_detail!$F2006,3)="EUR",RIGHT(trading_client_detail!$F2006,3)="EUR"),"",trading_client_detail!$G2006),"")</f>
        <v/>
      </c>
    </row>
    <row r="2007" spans="1:4" x14ac:dyDescent="0.25">
      <c r="A2007" t="str">
        <f>IF(AND(trading_client_detail!$A2007&lt;&gt;"",ROUND(trading_client_detail!$G2007,0)&lt;&gt;0),IF(OR(LEFT(trading_client_detail!$F2007,3)="USD",RIGHT(trading_client_detail!$F2007,3)="USD",LEFT(trading_client_detail!$F2007,3)="EUR",RIGHT(trading_client_detail!$F2007,3)="EUR"),"",IF(NOT(ISERROR(VLOOKUP(trading_client_detail!$E2007,'asset_&amp;_open_positions'!$E:$M, 9, FALSE))),VLOOKUP(trading_client_detail!$E2007,'asset_&amp;_open_positions'!$E:$M, 9, FALSE),IF(NOT(ISERROR(VLOOKUP(trading_client_detail!$F2007,'asset_&amp;_open_positions'!$E:$M, 9, FALSE))),VLOOKUP(trading_client_detail!$F2007,'asset_&amp;_open_positions'!$E:$M, 9, FALSE),RIGHT(trading_client_detail!$F2007,LEN(trading_client_detail!$F2007)-1)))),"")</f>
        <v/>
      </c>
      <c r="B2007" t="str">
        <f>IF(AND(trading_client_detail!$A2007&lt;&gt;"",ROUND(trading_client_detail!$G2007,0)&lt;&gt;0),IF(OR(LEFT(trading_client_detail!$F2007,3)="USD",RIGHT(trading_client_detail!$F2007,3)="USD"),"",IF(NOT(ISERROR(VLOOKUP(trading_client_detail!$E2007,'asset_&amp;_open_positions'!$E:$M, 6, FALSE))),VLOOKUP(trading_client_detail!$E2007,'asset_&amp;_open_positions'!$E:$M, 6, FALSE),IF(NOT(ISERROR(VLOOKUP($A2007,'asset_&amp;_open_positions'!$E:$M, 6, FALSE))),VLOOKUP($A2007,'asset_&amp;_open_positions'!$E:$M, 6, FALSE),"ASSET"))),"")</f>
        <v/>
      </c>
      <c r="C2007" t="str">
        <f>IF(AND(trading_client_detail!$A2007&lt;&gt;"",ROUND(trading_client_detail!$G2007,0)&lt;&gt;0),IF(OR(LEFT(trading_client_detail!$F2007,3)="USD",RIGHT(trading_client_detail!$F2007,3)="USD"),"",IF(NOT(ISERROR(VLOOKUP(trading_client_detail!$E2007,'asset_&amp;_open_positions'!$E:$M, 6, FALSE))),VLOOKUP(trading_client_detail!$E2007,'asset_&amp;_open_positions'!$E:$M, 8, FALSE),IF(NOT(ISERROR(VLOOKUP($A2007,'asset_&amp;_open_positions'!$E:$M, 6, FALSE))),VLOOKUP($A2007,'asset_&amp;_open_positions'!$E:$M, 8, FALSE),1))),"")</f>
        <v/>
      </c>
      <c r="D2007" s="42" t="str">
        <f>IF(trading_client_detail!$A2007&lt;&gt;"",IF(OR(LEFT(trading_client_detail!$F2007,3)="USD",RIGHT(trading_client_detail!$F2007,3)="USD",LEFT(trading_client_detail!$F2007,3)="EUR",RIGHT(trading_client_detail!$F2007,3)="EUR"),"",trading_client_detail!$G2007),"")</f>
        <v/>
      </c>
    </row>
    <row r="2008" spans="1:4" x14ac:dyDescent="0.25">
      <c r="A2008" t="str">
        <f>IF(AND(trading_client_detail!$A2008&lt;&gt;"",ROUND(trading_client_detail!$G2008,0)&lt;&gt;0),IF(OR(LEFT(trading_client_detail!$F2008,3)="USD",RIGHT(trading_client_detail!$F2008,3)="USD",LEFT(trading_client_detail!$F2008,3)="EUR",RIGHT(trading_client_detail!$F2008,3)="EUR"),"",IF(NOT(ISERROR(VLOOKUP(trading_client_detail!$E2008,'asset_&amp;_open_positions'!$E:$M, 9, FALSE))),VLOOKUP(trading_client_detail!$E2008,'asset_&amp;_open_positions'!$E:$M, 9, FALSE),IF(NOT(ISERROR(VLOOKUP(trading_client_detail!$F2008,'asset_&amp;_open_positions'!$E:$M, 9, FALSE))),VLOOKUP(trading_client_detail!$F2008,'asset_&amp;_open_positions'!$E:$M, 9, FALSE),RIGHT(trading_client_detail!$F2008,LEN(trading_client_detail!$F2008)-1)))),"")</f>
        <v/>
      </c>
      <c r="B2008" t="str">
        <f>IF(AND(trading_client_detail!$A2008&lt;&gt;"",ROUND(trading_client_detail!$G2008,0)&lt;&gt;0),IF(OR(LEFT(trading_client_detail!$F2008,3)="USD",RIGHT(trading_client_detail!$F2008,3)="USD"),"",IF(NOT(ISERROR(VLOOKUP(trading_client_detail!$E2008,'asset_&amp;_open_positions'!$E:$M, 6, FALSE))),VLOOKUP(trading_client_detail!$E2008,'asset_&amp;_open_positions'!$E:$M, 6, FALSE),IF(NOT(ISERROR(VLOOKUP($A2008,'asset_&amp;_open_positions'!$E:$M, 6, FALSE))),VLOOKUP($A2008,'asset_&amp;_open_positions'!$E:$M, 6, FALSE),"ASSET"))),"")</f>
        <v/>
      </c>
      <c r="C2008" t="str">
        <f>IF(AND(trading_client_detail!$A2008&lt;&gt;"",ROUND(trading_client_detail!$G2008,0)&lt;&gt;0),IF(OR(LEFT(trading_client_detail!$F2008,3)="USD",RIGHT(trading_client_detail!$F2008,3)="USD"),"",IF(NOT(ISERROR(VLOOKUP(trading_client_detail!$E2008,'asset_&amp;_open_positions'!$E:$M, 6, FALSE))),VLOOKUP(trading_client_detail!$E2008,'asset_&amp;_open_positions'!$E:$M, 8, FALSE),IF(NOT(ISERROR(VLOOKUP($A2008,'asset_&amp;_open_positions'!$E:$M, 6, FALSE))),VLOOKUP($A2008,'asset_&amp;_open_positions'!$E:$M, 8, FALSE),1))),"")</f>
        <v/>
      </c>
      <c r="D2008" s="42" t="str">
        <f>IF(trading_client_detail!$A2008&lt;&gt;"",IF(OR(LEFT(trading_client_detail!$F2008,3)="USD",RIGHT(trading_client_detail!$F2008,3)="USD",LEFT(trading_client_detail!$F2008,3)="EUR",RIGHT(trading_client_detail!$F2008,3)="EUR"),"",trading_client_detail!$G2008),"")</f>
        <v/>
      </c>
    </row>
    <row r="2009" spans="1:4" x14ac:dyDescent="0.25">
      <c r="A2009" t="str">
        <f>IF(AND(trading_client_detail!$A2009&lt;&gt;"",ROUND(trading_client_detail!$G2009,0)&lt;&gt;0),IF(OR(LEFT(trading_client_detail!$F2009,3)="USD",RIGHT(trading_client_detail!$F2009,3)="USD",LEFT(trading_client_detail!$F2009,3)="EUR",RIGHT(trading_client_detail!$F2009,3)="EUR"),"",IF(NOT(ISERROR(VLOOKUP(trading_client_detail!$E2009,'asset_&amp;_open_positions'!$E:$M, 9, FALSE))),VLOOKUP(trading_client_detail!$E2009,'asset_&amp;_open_positions'!$E:$M, 9, FALSE),IF(NOT(ISERROR(VLOOKUP(trading_client_detail!$F2009,'asset_&amp;_open_positions'!$E:$M, 9, FALSE))),VLOOKUP(trading_client_detail!$F2009,'asset_&amp;_open_positions'!$E:$M, 9, FALSE),RIGHT(trading_client_detail!$F2009,LEN(trading_client_detail!$F2009)-1)))),"")</f>
        <v/>
      </c>
      <c r="B2009" t="str">
        <f>IF(AND(trading_client_detail!$A2009&lt;&gt;"",ROUND(trading_client_detail!$G2009,0)&lt;&gt;0),IF(OR(LEFT(trading_client_detail!$F2009,3)="USD",RIGHT(trading_client_detail!$F2009,3)="USD"),"",IF(NOT(ISERROR(VLOOKUP(trading_client_detail!$E2009,'asset_&amp;_open_positions'!$E:$M, 6, FALSE))),VLOOKUP(trading_client_detail!$E2009,'asset_&amp;_open_positions'!$E:$M, 6, FALSE),IF(NOT(ISERROR(VLOOKUP($A2009,'asset_&amp;_open_positions'!$E:$M, 6, FALSE))),VLOOKUP($A2009,'asset_&amp;_open_positions'!$E:$M, 6, FALSE),"ASSET"))),"")</f>
        <v/>
      </c>
      <c r="C2009" t="str">
        <f>IF(AND(trading_client_detail!$A2009&lt;&gt;"",ROUND(trading_client_detail!$G2009,0)&lt;&gt;0),IF(OR(LEFT(trading_client_detail!$F2009,3)="USD",RIGHT(trading_client_detail!$F2009,3)="USD"),"",IF(NOT(ISERROR(VLOOKUP(trading_client_detail!$E2009,'asset_&amp;_open_positions'!$E:$M, 6, FALSE))),VLOOKUP(trading_client_detail!$E2009,'asset_&amp;_open_positions'!$E:$M, 8, FALSE),IF(NOT(ISERROR(VLOOKUP($A2009,'asset_&amp;_open_positions'!$E:$M, 6, FALSE))),VLOOKUP($A2009,'asset_&amp;_open_positions'!$E:$M, 8, FALSE),1))),"")</f>
        <v/>
      </c>
      <c r="D2009" s="42" t="str">
        <f>IF(trading_client_detail!$A2009&lt;&gt;"",IF(OR(LEFT(trading_client_detail!$F2009,3)="USD",RIGHT(trading_client_detail!$F2009,3)="USD",LEFT(trading_client_detail!$F2009,3)="EUR",RIGHT(trading_client_detail!$F2009,3)="EUR"),"",trading_client_detail!$G2009),"")</f>
        <v/>
      </c>
    </row>
    <row r="2010" spans="1:4" x14ac:dyDescent="0.25">
      <c r="A2010" t="str">
        <f>IF(AND(trading_client_detail!$A2010&lt;&gt;"",ROUND(trading_client_detail!$G2010,0)&lt;&gt;0),IF(OR(LEFT(trading_client_detail!$F2010,3)="USD",RIGHT(trading_client_detail!$F2010,3)="USD",LEFT(trading_client_detail!$F2010,3)="EUR",RIGHT(trading_client_detail!$F2010,3)="EUR"),"",IF(NOT(ISERROR(VLOOKUP(trading_client_detail!$E2010,'asset_&amp;_open_positions'!$E:$M, 9, FALSE))),VLOOKUP(trading_client_detail!$E2010,'asset_&amp;_open_positions'!$E:$M, 9, FALSE),IF(NOT(ISERROR(VLOOKUP(trading_client_detail!$F2010,'asset_&amp;_open_positions'!$E:$M, 9, FALSE))),VLOOKUP(trading_client_detail!$F2010,'asset_&amp;_open_positions'!$E:$M, 9, FALSE),RIGHT(trading_client_detail!$F2010,LEN(trading_client_detail!$F2010)-1)))),"")</f>
        <v/>
      </c>
      <c r="B2010" t="str">
        <f>IF(AND(trading_client_detail!$A2010&lt;&gt;"",ROUND(trading_client_detail!$G2010,0)&lt;&gt;0),IF(OR(LEFT(trading_client_detail!$F2010,3)="USD",RIGHT(trading_client_detail!$F2010,3)="USD"),"",IF(NOT(ISERROR(VLOOKUP(trading_client_detail!$E2010,'asset_&amp;_open_positions'!$E:$M, 6, FALSE))),VLOOKUP(trading_client_detail!$E2010,'asset_&amp;_open_positions'!$E:$M, 6, FALSE),IF(NOT(ISERROR(VLOOKUP($A2010,'asset_&amp;_open_positions'!$E:$M, 6, FALSE))),VLOOKUP($A2010,'asset_&amp;_open_positions'!$E:$M, 6, FALSE),"ASSET"))),"")</f>
        <v/>
      </c>
      <c r="C2010" t="str">
        <f>IF(AND(trading_client_detail!$A2010&lt;&gt;"",ROUND(trading_client_detail!$G2010,0)&lt;&gt;0),IF(OR(LEFT(trading_client_detail!$F2010,3)="USD",RIGHT(trading_client_detail!$F2010,3)="USD"),"",IF(NOT(ISERROR(VLOOKUP(trading_client_detail!$E2010,'asset_&amp;_open_positions'!$E:$M, 6, FALSE))),VLOOKUP(trading_client_detail!$E2010,'asset_&amp;_open_positions'!$E:$M, 8, FALSE),IF(NOT(ISERROR(VLOOKUP($A2010,'asset_&amp;_open_positions'!$E:$M, 6, FALSE))),VLOOKUP($A2010,'asset_&amp;_open_positions'!$E:$M, 8, FALSE),1))),"")</f>
        <v/>
      </c>
      <c r="D2010" s="42" t="str">
        <f>IF(trading_client_detail!$A2010&lt;&gt;"",IF(OR(LEFT(trading_client_detail!$F2010,3)="USD",RIGHT(trading_client_detail!$F2010,3)="USD",LEFT(trading_client_detail!$F2010,3)="EUR",RIGHT(trading_client_detail!$F2010,3)="EUR"),"",trading_client_detail!$G2010),"")</f>
        <v/>
      </c>
    </row>
    <row r="2011" spans="1:4" x14ac:dyDescent="0.25">
      <c r="A2011" t="str">
        <f>IF(AND(trading_client_detail!$A2011&lt;&gt;"",ROUND(trading_client_detail!$G2011,0)&lt;&gt;0),IF(OR(LEFT(trading_client_detail!$F2011,3)="USD",RIGHT(trading_client_detail!$F2011,3)="USD",LEFT(trading_client_detail!$F2011,3)="EUR",RIGHT(trading_client_detail!$F2011,3)="EUR"),"",IF(NOT(ISERROR(VLOOKUP(trading_client_detail!$E2011,'asset_&amp;_open_positions'!$E:$M, 9, FALSE))),VLOOKUP(trading_client_detail!$E2011,'asset_&amp;_open_positions'!$E:$M, 9, FALSE),IF(NOT(ISERROR(VLOOKUP(trading_client_detail!$F2011,'asset_&amp;_open_positions'!$E:$M, 9, FALSE))),VLOOKUP(trading_client_detail!$F2011,'asset_&amp;_open_positions'!$E:$M, 9, FALSE),RIGHT(trading_client_detail!$F2011,LEN(trading_client_detail!$F2011)-1)))),"")</f>
        <v/>
      </c>
      <c r="B2011" t="str">
        <f>IF(AND(trading_client_detail!$A2011&lt;&gt;"",ROUND(trading_client_detail!$G2011,0)&lt;&gt;0),IF(OR(LEFT(trading_client_detail!$F2011,3)="USD",RIGHT(trading_client_detail!$F2011,3)="USD"),"",IF(NOT(ISERROR(VLOOKUP(trading_client_detail!$E2011,'asset_&amp;_open_positions'!$E:$M, 6, FALSE))),VLOOKUP(trading_client_detail!$E2011,'asset_&amp;_open_positions'!$E:$M, 6, FALSE),IF(NOT(ISERROR(VLOOKUP($A2011,'asset_&amp;_open_positions'!$E:$M, 6, FALSE))),VLOOKUP($A2011,'asset_&amp;_open_positions'!$E:$M, 6, FALSE),"ASSET"))),"")</f>
        <v/>
      </c>
      <c r="C2011" t="str">
        <f>IF(AND(trading_client_detail!$A2011&lt;&gt;"",ROUND(trading_client_detail!$G2011,0)&lt;&gt;0),IF(OR(LEFT(trading_client_detail!$F2011,3)="USD",RIGHT(trading_client_detail!$F2011,3)="USD"),"",IF(NOT(ISERROR(VLOOKUP(trading_client_detail!$E2011,'asset_&amp;_open_positions'!$E:$M, 6, FALSE))),VLOOKUP(trading_client_detail!$E2011,'asset_&amp;_open_positions'!$E:$M, 8, FALSE),IF(NOT(ISERROR(VLOOKUP($A2011,'asset_&amp;_open_positions'!$E:$M, 6, FALSE))),VLOOKUP($A2011,'asset_&amp;_open_positions'!$E:$M, 8, FALSE),1))),"")</f>
        <v/>
      </c>
      <c r="D2011" s="42" t="str">
        <f>IF(trading_client_detail!$A2011&lt;&gt;"",IF(OR(LEFT(trading_client_detail!$F2011,3)="USD",RIGHT(trading_client_detail!$F2011,3)="USD",LEFT(trading_client_detail!$F2011,3)="EUR",RIGHT(trading_client_detail!$F2011,3)="EUR"),"",trading_client_detail!$G2011),"")</f>
        <v/>
      </c>
    </row>
    <row r="2012" spans="1:4" x14ac:dyDescent="0.25">
      <c r="A2012" t="str">
        <f>IF(AND(trading_client_detail!$A2012&lt;&gt;"",ROUND(trading_client_detail!$G2012,0)&lt;&gt;0),IF(OR(LEFT(trading_client_detail!$F2012,3)="USD",RIGHT(trading_client_detail!$F2012,3)="USD",LEFT(trading_client_detail!$F2012,3)="EUR",RIGHT(trading_client_detail!$F2012,3)="EUR"),"",IF(NOT(ISERROR(VLOOKUP(trading_client_detail!$E2012,'asset_&amp;_open_positions'!$E:$M, 9, FALSE))),VLOOKUP(trading_client_detail!$E2012,'asset_&amp;_open_positions'!$E:$M, 9, FALSE),IF(NOT(ISERROR(VLOOKUP(trading_client_detail!$F2012,'asset_&amp;_open_positions'!$E:$M, 9, FALSE))),VLOOKUP(trading_client_detail!$F2012,'asset_&amp;_open_positions'!$E:$M, 9, FALSE),RIGHT(trading_client_detail!$F2012,LEN(trading_client_detail!$F2012)-1)))),"")</f>
        <v/>
      </c>
      <c r="B2012" t="str">
        <f>IF(AND(trading_client_detail!$A2012&lt;&gt;"",ROUND(trading_client_detail!$G2012,0)&lt;&gt;0),IF(OR(LEFT(trading_client_detail!$F2012,3)="USD",RIGHT(trading_client_detail!$F2012,3)="USD"),"",IF(NOT(ISERROR(VLOOKUP(trading_client_detail!$E2012,'asset_&amp;_open_positions'!$E:$M, 6, FALSE))),VLOOKUP(trading_client_detail!$E2012,'asset_&amp;_open_positions'!$E:$M, 6, FALSE),IF(NOT(ISERROR(VLOOKUP($A2012,'asset_&amp;_open_positions'!$E:$M, 6, FALSE))),VLOOKUP($A2012,'asset_&amp;_open_positions'!$E:$M, 6, FALSE),"ASSET"))),"")</f>
        <v/>
      </c>
      <c r="C2012" t="str">
        <f>IF(AND(trading_client_detail!$A2012&lt;&gt;"",ROUND(trading_client_detail!$G2012,0)&lt;&gt;0),IF(OR(LEFT(trading_client_detail!$F2012,3)="USD",RIGHT(trading_client_detail!$F2012,3)="USD"),"",IF(NOT(ISERROR(VLOOKUP(trading_client_detail!$E2012,'asset_&amp;_open_positions'!$E:$M, 6, FALSE))),VLOOKUP(trading_client_detail!$E2012,'asset_&amp;_open_positions'!$E:$M, 8, FALSE),IF(NOT(ISERROR(VLOOKUP($A2012,'asset_&amp;_open_positions'!$E:$M, 6, FALSE))),VLOOKUP($A2012,'asset_&amp;_open_positions'!$E:$M, 8, FALSE),1))),"")</f>
        <v/>
      </c>
      <c r="D2012" s="42" t="str">
        <f>IF(trading_client_detail!$A2012&lt;&gt;"",IF(OR(LEFT(trading_client_detail!$F2012,3)="USD",RIGHT(trading_client_detail!$F2012,3)="USD",LEFT(trading_client_detail!$F2012,3)="EUR",RIGHT(trading_client_detail!$F2012,3)="EUR"),"",trading_client_detail!$G2012),"")</f>
        <v/>
      </c>
    </row>
    <row r="2013" spans="1:4" x14ac:dyDescent="0.25">
      <c r="A2013" t="str">
        <f>IF(AND(trading_client_detail!$A2013&lt;&gt;"",ROUND(trading_client_detail!$G2013,0)&lt;&gt;0),IF(OR(LEFT(trading_client_detail!$F2013,3)="USD",RIGHT(trading_client_detail!$F2013,3)="USD",LEFT(trading_client_detail!$F2013,3)="EUR",RIGHT(trading_client_detail!$F2013,3)="EUR"),"",IF(NOT(ISERROR(VLOOKUP(trading_client_detail!$E2013,'asset_&amp;_open_positions'!$E:$M, 9, FALSE))),VLOOKUP(trading_client_detail!$E2013,'asset_&amp;_open_positions'!$E:$M, 9, FALSE),IF(NOT(ISERROR(VLOOKUP(trading_client_detail!$F2013,'asset_&amp;_open_positions'!$E:$M, 9, FALSE))),VLOOKUP(trading_client_detail!$F2013,'asset_&amp;_open_positions'!$E:$M, 9, FALSE),RIGHT(trading_client_detail!$F2013,LEN(trading_client_detail!$F2013)-1)))),"")</f>
        <v/>
      </c>
      <c r="B2013" t="str">
        <f>IF(AND(trading_client_detail!$A2013&lt;&gt;"",ROUND(trading_client_detail!$G2013,0)&lt;&gt;0),IF(OR(LEFT(trading_client_detail!$F2013,3)="USD",RIGHT(trading_client_detail!$F2013,3)="USD"),"",IF(NOT(ISERROR(VLOOKUP(trading_client_detail!$E2013,'asset_&amp;_open_positions'!$E:$M, 6, FALSE))),VLOOKUP(trading_client_detail!$E2013,'asset_&amp;_open_positions'!$E:$M, 6, FALSE),IF(NOT(ISERROR(VLOOKUP($A2013,'asset_&amp;_open_positions'!$E:$M, 6, FALSE))),VLOOKUP($A2013,'asset_&amp;_open_positions'!$E:$M, 6, FALSE),"ASSET"))),"")</f>
        <v/>
      </c>
      <c r="C2013" t="str">
        <f>IF(AND(trading_client_detail!$A2013&lt;&gt;"",ROUND(trading_client_detail!$G2013,0)&lt;&gt;0),IF(OR(LEFT(trading_client_detail!$F2013,3)="USD",RIGHT(trading_client_detail!$F2013,3)="USD"),"",IF(NOT(ISERROR(VLOOKUP(trading_client_detail!$E2013,'asset_&amp;_open_positions'!$E:$M, 6, FALSE))),VLOOKUP(trading_client_detail!$E2013,'asset_&amp;_open_positions'!$E:$M, 8, FALSE),IF(NOT(ISERROR(VLOOKUP($A2013,'asset_&amp;_open_positions'!$E:$M, 6, FALSE))),VLOOKUP($A2013,'asset_&amp;_open_positions'!$E:$M, 8, FALSE),1))),"")</f>
        <v/>
      </c>
      <c r="D2013" s="42" t="str">
        <f>IF(trading_client_detail!$A2013&lt;&gt;"",IF(OR(LEFT(trading_client_detail!$F2013,3)="USD",RIGHT(trading_client_detail!$F2013,3)="USD",LEFT(trading_client_detail!$F2013,3)="EUR",RIGHT(trading_client_detail!$F2013,3)="EUR"),"",trading_client_detail!$G2013),"")</f>
        <v/>
      </c>
    </row>
    <row r="2014" spans="1:4" x14ac:dyDescent="0.25">
      <c r="A2014" t="str">
        <f>IF(AND(trading_client_detail!$A2014&lt;&gt;"",ROUND(trading_client_detail!$G2014,0)&lt;&gt;0),IF(OR(LEFT(trading_client_detail!$F2014,3)="USD",RIGHT(trading_client_detail!$F2014,3)="USD",LEFT(trading_client_detail!$F2014,3)="EUR",RIGHT(trading_client_detail!$F2014,3)="EUR"),"",IF(NOT(ISERROR(VLOOKUP(trading_client_detail!$E2014,'asset_&amp;_open_positions'!$E:$M, 9, FALSE))),VLOOKUP(trading_client_detail!$E2014,'asset_&amp;_open_positions'!$E:$M, 9, FALSE),IF(NOT(ISERROR(VLOOKUP(trading_client_detail!$F2014,'asset_&amp;_open_positions'!$E:$M, 9, FALSE))),VLOOKUP(trading_client_detail!$F2014,'asset_&amp;_open_positions'!$E:$M, 9, FALSE),RIGHT(trading_client_detail!$F2014,LEN(trading_client_detail!$F2014)-1)))),"")</f>
        <v/>
      </c>
      <c r="B2014" t="str">
        <f>IF(AND(trading_client_detail!$A2014&lt;&gt;"",ROUND(trading_client_detail!$G2014,0)&lt;&gt;0),IF(OR(LEFT(trading_client_detail!$F2014,3)="USD",RIGHT(trading_client_detail!$F2014,3)="USD"),"",IF(NOT(ISERROR(VLOOKUP(trading_client_detail!$E2014,'asset_&amp;_open_positions'!$E:$M, 6, FALSE))),VLOOKUP(trading_client_detail!$E2014,'asset_&amp;_open_positions'!$E:$M, 6, FALSE),IF(NOT(ISERROR(VLOOKUP($A2014,'asset_&amp;_open_positions'!$E:$M, 6, FALSE))),VLOOKUP($A2014,'asset_&amp;_open_positions'!$E:$M, 6, FALSE),"ASSET"))),"")</f>
        <v/>
      </c>
      <c r="C2014" t="str">
        <f>IF(AND(trading_client_detail!$A2014&lt;&gt;"",ROUND(trading_client_detail!$G2014,0)&lt;&gt;0),IF(OR(LEFT(trading_client_detail!$F2014,3)="USD",RIGHT(trading_client_detail!$F2014,3)="USD"),"",IF(NOT(ISERROR(VLOOKUP(trading_client_detail!$E2014,'asset_&amp;_open_positions'!$E:$M, 6, FALSE))),VLOOKUP(trading_client_detail!$E2014,'asset_&amp;_open_positions'!$E:$M, 8, FALSE),IF(NOT(ISERROR(VLOOKUP($A2014,'asset_&amp;_open_positions'!$E:$M, 6, FALSE))),VLOOKUP($A2014,'asset_&amp;_open_positions'!$E:$M, 8, FALSE),1))),"")</f>
        <v/>
      </c>
      <c r="D2014" s="42" t="str">
        <f>IF(trading_client_detail!$A2014&lt;&gt;"",IF(OR(LEFT(trading_client_detail!$F2014,3)="USD",RIGHT(trading_client_detail!$F2014,3)="USD",LEFT(trading_client_detail!$F2014,3)="EUR",RIGHT(trading_client_detail!$F2014,3)="EUR"),"",trading_client_detail!$G2014),"")</f>
        <v/>
      </c>
    </row>
    <row r="2015" spans="1:4" x14ac:dyDescent="0.25">
      <c r="A2015" t="str">
        <f>IF(AND(trading_client_detail!$A2015&lt;&gt;"",ROUND(trading_client_detail!$G2015,0)&lt;&gt;0),IF(OR(LEFT(trading_client_detail!$F2015,3)="USD",RIGHT(trading_client_detail!$F2015,3)="USD",LEFT(trading_client_detail!$F2015,3)="EUR",RIGHT(trading_client_detail!$F2015,3)="EUR"),"",IF(NOT(ISERROR(VLOOKUP(trading_client_detail!$E2015,'asset_&amp;_open_positions'!$E:$M, 9, FALSE))),VLOOKUP(trading_client_detail!$E2015,'asset_&amp;_open_positions'!$E:$M, 9, FALSE),IF(NOT(ISERROR(VLOOKUP(trading_client_detail!$F2015,'asset_&amp;_open_positions'!$E:$M, 9, FALSE))),VLOOKUP(trading_client_detail!$F2015,'asset_&amp;_open_positions'!$E:$M, 9, FALSE),RIGHT(trading_client_detail!$F2015,LEN(trading_client_detail!$F2015)-1)))),"")</f>
        <v/>
      </c>
      <c r="B2015" t="str">
        <f>IF(AND(trading_client_detail!$A2015&lt;&gt;"",ROUND(trading_client_detail!$G2015,0)&lt;&gt;0),IF(OR(LEFT(trading_client_detail!$F2015,3)="USD",RIGHT(trading_client_detail!$F2015,3)="USD"),"",IF(NOT(ISERROR(VLOOKUP(trading_client_detail!$E2015,'asset_&amp;_open_positions'!$E:$M, 6, FALSE))),VLOOKUP(trading_client_detail!$E2015,'asset_&amp;_open_positions'!$E:$M, 6, FALSE),IF(NOT(ISERROR(VLOOKUP($A2015,'asset_&amp;_open_positions'!$E:$M, 6, FALSE))),VLOOKUP($A2015,'asset_&amp;_open_positions'!$E:$M, 6, FALSE),"ASSET"))),"")</f>
        <v/>
      </c>
      <c r="C2015" t="str">
        <f>IF(AND(trading_client_detail!$A2015&lt;&gt;"",ROUND(trading_client_detail!$G2015,0)&lt;&gt;0),IF(OR(LEFT(trading_client_detail!$F2015,3)="USD",RIGHT(trading_client_detail!$F2015,3)="USD"),"",IF(NOT(ISERROR(VLOOKUP(trading_client_detail!$E2015,'asset_&amp;_open_positions'!$E:$M, 6, FALSE))),VLOOKUP(trading_client_detail!$E2015,'asset_&amp;_open_positions'!$E:$M, 8, FALSE),IF(NOT(ISERROR(VLOOKUP($A2015,'asset_&amp;_open_positions'!$E:$M, 6, FALSE))),VLOOKUP($A2015,'asset_&amp;_open_positions'!$E:$M, 8, FALSE),1))),"")</f>
        <v/>
      </c>
      <c r="D2015" s="42" t="str">
        <f>IF(trading_client_detail!$A2015&lt;&gt;"",IF(OR(LEFT(trading_client_detail!$F2015,3)="USD",RIGHT(trading_client_detail!$F2015,3)="USD",LEFT(trading_client_detail!$F2015,3)="EUR",RIGHT(trading_client_detail!$F2015,3)="EUR"),"",trading_client_detail!$G2015),"")</f>
        <v/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9567A-56A4-45B1-8EB0-C0C4671ADCDB}">
  <sheetPr codeName="Sheet10"/>
  <dimension ref="A1:AD1584"/>
  <sheetViews>
    <sheetView zoomScale="87" zoomScaleNormal="87"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G23" sqref="G23"/>
    </sheetView>
  </sheetViews>
  <sheetFormatPr defaultRowHeight="15" x14ac:dyDescent="0.25"/>
  <cols>
    <col min="1" max="1" width="12.5703125" bestFit="1" customWidth="1"/>
    <col min="2" max="2" width="25.42578125" bestFit="1" customWidth="1"/>
    <col min="3" max="3" width="43.28515625" customWidth="1"/>
    <col min="4" max="4" width="13.7109375" bestFit="1" customWidth="1"/>
    <col min="5" max="5" width="19.5703125" style="52" bestFit="1" customWidth="1"/>
    <col min="6" max="6" width="1.85546875" style="159" customWidth="1"/>
    <col min="7" max="7" width="21.85546875" style="52" customWidth="1"/>
    <col min="8" max="8" width="20.42578125" customWidth="1"/>
    <col min="9" max="9" width="18.42578125" style="160" bestFit="1" customWidth="1"/>
    <col min="10" max="10" width="1.85546875" style="159" customWidth="1"/>
    <col min="11" max="11" width="19.7109375" customWidth="1"/>
    <col min="12" max="12" width="52.42578125" bestFit="1" customWidth="1"/>
    <col min="13" max="13" width="1.7109375" style="158" customWidth="1"/>
    <col min="14" max="14" width="20.28515625" style="156" customWidth="1"/>
    <col min="15" max="15" width="19.28515625" style="156" bestFit="1" customWidth="1"/>
    <col min="16" max="16" width="24.5703125" style="156" bestFit="1" customWidth="1"/>
    <col min="17" max="17" width="13" style="156" bestFit="1" customWidth="1"/>
    <col min="18" max="18" width="21.140625" style="157" bestFit="1" customWidth="1"/>
    <col min="19" max="19" width="31.7109375" style="156" bestFit="1" customWidth="1"/>
    <col min="20" max="20" width="3.28515625" style="156" customWidth="1"/>
    <col min="21" max="21" width="1.7109375" style="158" customWidth="1"/>
    <col min="23" max="23" width="13" bestFit="1" customWidth="1"/>
    <col min="24" max="24" width="21" customWidth="1"/>
    <col min="25" max="25" width="21.7109375" style="42" bestFit="1" customWidth="1"/>
    <col min="26" max="26" width="20.28515625" style="42" bestFit="1" customWidth="1"/>
    <col min="28" max="28" width="40.28515625" customWidth="1"/>
    <col min="29" max="30" width="19.28515625" style="1" customWidth="1"/>
    <col min="31" max="31" width="5.5703125" bestFit="1" customWidth="1"/>
    <col min="32" max="32" width="14.28515625" bestFit="1" customWidth="1"/>
  </cols>
  <sheetData>
    <row r="1" spans="1:30" x14ac:dyDescent="0.25">
      <c r="A1" s="188" t="s">
        <v>951</v>
      </c>
      <c r="B1" s="188"/>
      <c r="C1" s="188"/>
      <c r="D1" s="188"/>
      <c r="E1" s="188"/>
      <c r="N1" s="189" t="s">
        <v>969</v>
      </c>
      <c r="O1" s="189"/>
      <c r="P1" s="189"/>
      <c r="Q1" s="189"/>
      <c r="R1" s="189"/>
      <c r="S1" s="189"/>
      <c r="T1" s="189"/>
    </row>
    <row r="2" spans="1:30" s="82" customFormat="1" x14ac:dyDescent="0.25">
      <c r="A2" s="82" t="s">
        <v>82</v>
      </c>
      <c r="B2" s="82" t="s">
        <v>71</v>
      </c>
      <c r="C2" s="82" t="s">
        <v>74</v>
      </c>
      <c r="D2" s="82" t="s">
        <v>73</v>
      </c>
      <c r="E2" s="161" t="s">
        <v>72</v>
      </c>
      <c r="F2" s="162"/>
      <c r="G2" s="161" t="s">
        <v>971</v>
      </c>
      <c r="I2" s="82" t="s">
        <v>978</v>
      </c>
      <c r="J2" s="162"/>
      <c r="K2" s="82" t="s">
        <v>970</v>
      </c>
      <c r="M2" s="163"/>
      <c r="N2" s="82" t="s">
        <v>316</v>
      </c>
      <c r="O2" s="82" t="s">
        <v>214</v>
      </c>
      <c r="P2" s="82" t="s">
        <v>71</v>
      </c>
      <c r="Q2" s="82" t="s">
        <v>73</v>
      </c>
      <c r="R2" s="170" t="s">
        <v>317</v>
      </c>
      <c r="S2" s="82" t="s">
        <v>400</v>
      </c>
      <c r="T2" s="82" t="s">
        <v>401</v>
      </c>
      <c r="U2" s="163"/>
      <c r="W2" s="82" t="s">
        <v>82</v>
      </c>
      <c r="X2" s="82" t="s">
        <v>74</v>
      </c>
      <c r="Y2" s="172" t="s">
        <v>975</v>
      </c>
      <c r="Z2" s="172" t="s">
        <v>971</v>
      </c>
      <c r="AB2" s="171" t="s">
        <v>57</v>
      </c>
      <c r="AC2" t="s">
        <v>976</v>
      </c>
      <c r="AD2" t="s">
        <v>977</v>
      </c>
    </row>
    <row r="3" spans="1:30" x14ac:dyDescent="0.25">
      <c r="A3" t="str">
        <f>IF(Summary_Exchange_Balances_00UTC!$B2="","",Summary_Exchange_Balances_00UTC!$N2)</f>
        <v>BINE</v>
      </c>
      <c r="B3" t="str">
        <f>IF(Summary_Exchange_Balances_00UTC!$B2="","",Summary_Exchange_Balances_00UTC!$B2)</f>
        <v>BINE-2-S1-E</v>
      </c>
      <c r="C3" t="str">
        <f>IF(Summary_Exchange_Balances_00UTC!$B2="","",Summary_Exchange_Balances_00UTC!$E2)</f>
        <v>AAVE</v>
      </c>
      <c r="D3" t="str">
        <f>IF(OR(Summary_Exchange_Balances_00UTC!$B2="",Summary_Exchange_Balances_00UTC!$D2=""),"",Summary_Exchange_Balances_00UTC!$D2)</f>
        <v/>
      </c>
      <c r="E3" s="52">
        <f>IF(Summary_Exchange_Balances_00UTC!$B2="","",Summary_Exchange_Balances_00UTC!$C2)</f>
        <v>1098.7465254900001</v>
      </c>
      <c r="G3" s="52">
        <f ca="1">IF(Summary_Exchange_Balances_00UTC!$B2="","",VLOOKUP(IF(ISERROR(SEARCH(" ", $B3)),UPPER($B3&amp;$C3&amp;IF(OR(NOT(ISERROR(SEARCH("trade",$D3))),NOT(ISERROR(SEARCH("balance",$D3)))),"",$D3)),UPPER(LEFT($B3, SEARCH(" ",$B3)-1)&amp;$C3&amp;IF(OR(NOT(ISERROR(SEARCH("trade",$D3))),NOT(ISERROR(SEARCH("balance",$D3)))),"",$D3))),$L:$T,MATCH("balance",$L$2:$S$2,0),FALSE))</f>
        <v>1195.29652549</v>
      </c>
      <c r="H3" s="35">
        <f ca="1">IF(Summary_Exchange_Balances_00UTC!$B2="","",(G3-E3)/E3)</f>
        <v>8.787286035506893E-2</v>
      </c>
      <c r="I3" s="160">
        <f ca="1">IF(Summary_Exchange_Balances_00UTC!$B2="","",IF(ISERROR($G3),$E3,$G3))</f>
        <v>1195.29652549</v>
      </c>
      <c r="K3" t="str">
        <f t="shared" ref="K3:K66" ca="1" si="0">UPPER($O3&amp;$N3)</f>
        <v>HUBIAAC</v>
      </c>
      <c r="L3" t="str">
        <f t="shared" ref="L3:L34" ca="1" si="1">UPPER($P3&amp;$N3&amp;Q3)</f>
        <v>HUBI-EAAC</v>
      </c>
      <c r="N3" s="156" t="str">
        <f ca="1">IF(raw_exchange_data!$A2="","",OFFSET(raw_exchange_data!$A2,0,MATCH(N$2,raw_exchange_data!$1:$1,0)-1))</f>
        <v>AAC</v>
      </c>
      <c r="O3" s="156" t="str">
        <f ca="1">IF(raw_exchange_data!$A2="","",OFFSET(raw_exchange_data!$A2,0,MATCH(O$2,raw_exchange_data!$1:$1,0)-1))</f>
        <v>HUBI</v>
      </c>
      <c r="P3" s="156" t="str">
        <f ca="1">IF(raw_exchange_data!$A2="","",OFFSET(raw_exchange_data!$A2,0,MATCH(P$2,raw_exchange_data!$1:$1,0)-1))</f>
        <v>HUBI-E</v>
      </c>
      <c r="Q3" s="156" t="str">
        <f ca="1">IF(raw_exchange_data!$A2="","",TEXT(OFFSET(raw_exchange_data!$A2,0,MATCH(Q$2,raw_exchange_data!$1:$1,0)-1),""))</f>
        <v/>
      </c>
      <c r="R3" s="157">
        <f ca="1">IF(raw_exchange_data!$A2="","",OFFSET(raw_exchange_data!$A2,0,MATCH(R$2,raw_exchange_data!$1:$1,0)-1))</f>
        <v>377.09760540000002</v>
      </c>
      <c r="S3" s="169">
        <f ca="1">IF(raw_exchange_data!$A2="","",OFFSET(raw_exchange_data!$A2,0,MATCH(S$2,raw_exchange_data!$1:$1,0)-1))</f>
        <v>44958.669130127317</v>
      </c>
      <c r="T3" s="156">
        <v>1</v>
      </c>
      <c r="W3" t="str">
        <f>IF($A3="","",$A3)</f>
        <v>BINE</v>
      </c>
      <c r="X3" t="str">
        <f>IF($A3="","",$C3)</f>
        <v>AAVE</v>
      </c>
      <c r="Y3" s="42">
        <f>IF($A3="","",$E3)</f>
        <v>1098.7465254900001</v>
      </c>
      <c r="Z3" s="42">
        <f ca="1">IF($A3="","",IF(ISERROR($G3),0,$G3))</f>
        <v>1195.29652549</v>
      </c>
      <c r="AB3" s="3" t="s">
        <v>262</v>
      </c>
      <c r="AC3" s="32">
        <v>0</v>
      </c>
      <c r="AD3" s="32">
        <v>0</v>
      </c>
    </row>
    <row r="4" spans="1:30" x14ac:dyDescent="0.25">
      <c r="A4" t="str">
        <f>IF(Summary_Exchange_Balances_00UTC!$B3="","",Summary_Exchange_Balances_00UTC!$N3)</f>
        <v>BINE</v>
      </c>
      <c r="B4" t="str">
        <f>IF(Summary_Exchange_Balances_00UTC!$B3="","",Summary_Exchange_Balances_00UTC!$B3)</f>
        <v>BINE-2-S1-E</v>
      </c>
      <c r="C4" t="str">
        <f>IF(Summary_Exchange_Balances_00UTC!$B3="","",Summary_Exchange_Balances_00UTC!$E3)</f>
        <v>ADA</v>
      </c>
      <c r="D4" t="str">
        <f>IF(OR(Summary_Exchange_Balances_00UTC!$B3="",Summary_Exchange_Balances_00UTC!$D3=""),"",Summary_Exchange_Balances_00UTC!$D3)</f>
        <v/>
      </c>
      <c r="E4" s="52">
        <f>IF(Summary_Exchange_Balances_00UTC!$B3="","",Summary_Exchange_Balances_00UTC!$C3)</f>
        <v>265627.28909999999</v>
      </c>
      <c r="G4" s="52">
        <f ca="1">IF(Summary_Exchange_Balances_00UTC!$B3="","",VLOOKUP(IF(ISERROR(SEARCH(" ", $B4)),UPPER($B4&amp;$C4&amp;IF(OR(NOT(ISERROR(SEARCH("trade",$D4))),NOT(ISERROR(SEARCH("balance",$D4)))),"",$D4)),UPPER(LEFT($B4, SEARCH(" ",$B4)-1)&amp;$C4&amp;IF(OR(NOT(ISERROR(SEARCH("trade",$D4))),NOT(ISERROR(SEARCH("balance",$D4)))),"",$D4))),$L:$T,MATCH("balance",$L$2:$S$2,0),FALSE))</f>
        <v>264138.78909999999</v>
      </c>
      <c r="H4" s="35">
        <f ca="1">IF(Summary_Exchange_Balances_00UTC!$B3="","",(G4-E4)/E4)</f>
        <v>-5.6037164142409644E-3</v>
      </c>
      <c r="I4" s="160">
        <f ca="1">IF(Summary_Exchange_Balances_00UTC!$B3="","",IF(ISERROR($G4),$E4,$G4))</f>
        <v>264138.78909999999</v>
      </c>
      <c r="K4" t="str">
        <f t="shared" ca="1" si="0"/>
        <v>BINEAAVE</v>
      </c>
      <c r="L4" t="str">
        <f t="shared" ca="1" si="1"/>
        <v>BINE-2-S1-MAAVE</v>
      </c>
      <c r="N4" s="156" t="str">
        <f ca="1">IF(raw_exchange_data!$A3="","",OFFSET(raw_exchange_data!$A3,0,MATCH(N$2,raw_exchange_data!$1:$1,0)-1))</f>
        <v>AAVE</v>
      </c>
      <c r="O4" s="156" t="str">
        <f ca="1">IF(raw_exchange_data!$A3="","",OFFSET(raw_exchange_data!$A3,0,MATCH(O$2,raw_exchange_data!$1:$1,0)-1))</f>
        <v>BINE</v>
      </c>
      <c r="P4" s="156" t="str">
        <f ca="1">IF(raw_exchange_data!$A3="","",OFFSET(raw_exchange_data!$A3,0,MATCH(P$2,raw_exchange_data!$1:$1,0)-1))</f>
        <v>BINE-2-S1-M</v>
      </c>
      <c r="Q4" s="156" t="str">
        <f ca="1">IF(raw_exchange_data!$A3="","",TEXT(OFFSET(raw_exchange_data!$A3,0,MATCH(Q$2,raw_exchange_data!$1:$1,0)-1),""))</f>
        <v/>
      </c>
      <c r="R4" s="157">
        <f ca="1">IF(raw_exchange_data!$A3="","",OFFSET(raw_exchange_data!$A3,0,MATCH(R$2,raw_exchange_data!$1:$1,0)-1))</f>
        <v>-1285.2</v>
      </c>
      <c r="S4" s="169">
        <f ca="1">IF(raw_exchange_data!$A3="","",OFFSET(raw_exchange_data!$A3,0,MATCH(S$2,raw_exchange_data!$1:$1,0)-1))</f>
        <v>44958.666670451392</v>
      </c>
      <c r="T4" s="156">
        <v>1</v>
      </c>
      <c r="W4" t="str">
        <f t="shared" ref="W4:W67" si="2">IF($A4="","",$A4)</f>
        <v>BINE</v>
      </c>
      <c r="X4" t="str">
        <f t="shared" ref="X4:X67" si="3">IF($A4="","",$C4)</f>
        <v>ADA</v>
      </c>
      <c r="Y4" s="42">
        <f t="shared" ref="Y4:Y67" si="4">IF($A4="","",$E4)</f>
        <v>265627.28909999999</v>
      </c>
      <c r="Z4" s="42">
        <f t="shared" ref="Z4:Z67" ca="1" si="5">IF($A4="","",IF(ISERROR($G4),0,$G4))</f>
        <v>264138.78909999999</v>
      </c>
      <c r="AB4" s="3" t="s">
        <v>789</v>
      </c>
      <c r="AC4" s="32">
        <v>180000</v>
      </c>
      <c r="AD4" s="32">
        <v>0</v>
      </c>
    </row>
    <row r="5" spans="1:30" x14ac:dyDescent="0.25">
      <c r="A5" t="str">
        <f>IF(Summary_Exchange_Balances_00UTC!$B4="","",Summary_Exchange_Balances_00UTC!$N4)</f>
        <v>BINE</v>
      </c>
      <c r="B5" t="str">
        <f>IF(Summary_Exchange_Balances_00UTC!$B4="","",Summary_Exchange_Balances_00UTC!$B4)</f>
        <v>BINE-2-S1-E</v>
      </c>
      <c r="C5" t="str">
        <f>IF(Summary_Exchange_Balances_00UTC!$B4="","",Summary_Exchange_Balances_00UTC!$E4)</f>
        <v>ALGO</v>
      </c>
      <c r="D5" t="str">
        <f>IF(OR(Summary_Exchange_Balances_00UTC!$B4="",Summary_Exchange_Balances_00UTC!$D4=""),"",Summary_Exchange_Balances_00UTC!$D4)</f>
        <v/>
      </c>
      <c r="E5" s="52">
        <f>IF(Summary_Exchange_Balances_00UTC!$B4="","",Summary_Exchange_Balances_00UTC!$C4)</f>
        <v>182646.88590200001</v>
      </c>
      <c r="G5" s="52">
        <f ca="1">IF(Summary_Exchange_Balances_00UTC!$B4="","",VLOOKUP(IF(ISERROR(SEARCH(" ", $B5)),UPPER($B5&amp;$C5&amp;IF(OR(NOT(ISERROR(SEARCH("trade",$D5))),NOT(ISERROR(SEARCH("balance",$D5)))),"",$D5)),UPPER(LEFT($B5, SEARCH(" ",$B5)-1)&amp;$C5&amp;IF(OR(NOT(ISERROR(SEARCH("trade",$D5))),NOT(ISERROR(SEARCH("balance",$D5)))),"",$D5))),$L:$T,MATCH("balance",$L$2:$S$2,0),FALSE))</f>
        <v>183116.88590200001</v>
      </c>
      <c r="H5" s="35">
        <f ca="1">IF(Summary_Exchange_Balances_00UTC!$B4="","",(G5-E5)/E5)</f>
        <v>2.5732713573456741E-3</v>
      </c>
      <c r="I5" s="160">
        <f ca="1">IF(Summary_Exchange_Balances_00UTC!$B4="","",IF(ISERROR($G5),$E5,$G5))</f>
        <v>183116.88590200001</v>
      </c>
      <c r="K5" t="str">
        <f t="shared" ca="1" si="0"/>
        <v>FBLKAAVE</v>
      </c>
      <c r="L5" t="str">
        <f t="shared" ca="1" si="1"/>
        <v>FBLKAAVE</v>
      </c>
      <c r="N5" s="156" t="str">
        <f ca="1">IF(raw_exchange_data!$A4="","",OFFSET(raw_exchange_data!$A4,0,MATCH(N$2,raw_exchange_data!$1:$1,0)-1))</f>
        <v>AAVE</v>
      </c>
      <c r="O5" s="156" t="str">
        <f ca="1">IF(raw_exchange_data!$A4="","",OFFSET(raw_exchange_data!$A4,0,MATCH(O$2,raw_exchange_data!$1:$1,0)-1))</f>
        <v>FBLK</v>
      </c>
      <c r="P5" s="156" t="str">
        <f ca="1">IF(raw_exchange_data!$A4="","",OFFSET(raw_exchange_data!$A4,0,MATCH(P$2,raw_exchange_data!$1:$1,0)-1))</f>
        <v>FBLK</v>
      </c>
      <c r="Q5" s="156" t="str">
        <f ca="1">IF(raw_exchange_data!$A4="","",TEXT(OFFSET(raw_exchange_data!$A4,0,MATCH(Q$2,raw_exchange_data!$1:$1,0)-1),""))</f>
        <v/>
      </c>
      <c r="R5" s="157">
        <f ca="1">IF(raw_exchange_data!$A4="","",OFFSET(raw_exchange_data!$A4,0,MATCH(R$2,raw_exchange_data!$1:$1,0)-1))</f>
        <v>381.43474309010003</v>
      </c>
      <c r="S5" s="169">
        <f ca="1">IF(raw_exchange_data!$A4="","",OFFSET(raw_exchange_data!$A4,0,MATCH(S$2,raw_exchange_data!$1:$1,0)-1))</f>
        <v>44958.658478819445</v>
      </c>
      <c r="T5" s="156">
        <v>1</v>
      </c>
      <c r="W5" t="str">
        <f t="shared" si="2"/>
        <v>BINE</v>
      </c>
      <c r="X5" t="str">
        <f t="shared" si="3"/>
        <v>ALGO</v>
      </c>
      <c r="Y5" s="42">
        <f t="shared" si="4"/>
        <v>182646.88590200001</v>
      </c>
      <c r="Z5" s="42">
        <f t="shared" ca="1" si="5"/>
        <v>183116.88590200001</v>
      </c>
      <c r="AB5" s="3" t="s">
        <v>298</v>
      </c>
      <c r="AC5" s="32">
        <v>7000</v>
      </c>
      <c r="AD5" s="32">
        <v>0</v>
      </c>
    </row>
    <row r="6" spans="1:30" x14ac:dyDescent="0.25">
      <c r="A6" t="str">
        <f>IF(Summary_Exchange_Balances_00UTC!$B5="","",Summary_Exchange_Balances_00UTC!$N5)</f>
        <v>BINE</v>
      </c>
      <c r="B6" t="str">
        <f>IF(Summary_Exchange_Balances_00UTC!$B5="","",Summary_Exchange_Balances_00UTC!$B5)</f>
        <v>BINE-2-S1-E</v>
      </c>
      <c r="C6" t="str">
        <f>IF(Summary_Exchange_Balances_00UTC!$B5="","",Summary_Exchange_Balances_00UTC!$E5)</f>
        <v>ATOM</v>
      </c>
      <c r="D6" t="str">
        <f>IF(OR(Summary_Exchange_Balances_00UTC!$B5="",Summary_Exchange_Balances_00UTC!$D5=""),"",Summary_Exchange_Balances_00UTC!$D5)</f>
        <v/>
      </c>
      <c r="E6" s="52">
        <f>IF(Summary_Exchange_Balances_00UTC!$B5="","",Summary_Exchange_Balances_00UTC!$C5)</f>
        <v>4.2548999999999998E-3</v>
      </c>
      <c r="G6" s="52">
        <f ca="1">IF(Summary_Exchange_Balances_00UTC!$B5="","",VLOOKUP(IF(ISERROR(SEARCH(" ", $B6)),UPPER($B6&amp;$C6&amp;IF(OR(NOT(ISERROR(SEARCH("trade",$D6))),NOT(ISERROR(SEARCH("balance",$D6)))),"",$D6)),UPPER(LEFT($B6, SEARCH(" ",$B6)-1)&amp;$C6&amp;IF(OR(NOT(ISERROR(SEARCH("trade",$D6))),NOT(ISERROR(SEARCH("balance",$D6)))),"",$D6))),$L:$T,MATCH("balance",$L$2:$S$2,0),FALSE))</f>
        <v>4.2548999999999998E-3</v>
      </c>
      <c r="H6" s="35">
        <f ca="1">IF(Summary_Exchange_Balances_00UTC!$B5="","",(G6-E6)/E6)</f>
        <v>0</v>
      </c>
      <c r="I6" s="160">
        <f ca="1">IF(Summary_Exchange_Balances_00UTC!$B5="","",IF(ISERROR($G6),$E6,$G6))</f>
        <v>4.2548999999999998E-3</v>
      </c>
      <c r="K6" t="str">
        <f t="shared" ca="1" si="0"/>
        <v>HUBIADA</v>
      </c>
      <c r="L6" t="str">
        <f t="shared" ca="1" si="1"/>
        <v>HUBI-1-M-PADA</v>
      </c>
      <c r="N6" s="156" t="str">
        <f ca="1">IF(raw_exchange_data!$A5="","",OFFSET(raw_exchange_data!$A5,0,MATCH(N$2,raw_exchange_data!$1:$1,0)-1))</f>
        <v>ADA</v>
      </c>
      <c r="O6" s="156" t="str">
        <f ca="1">IF(raw_exchange_data!$A5="","",OFFSET(raw_exchange_data!$A5,0,MATCH(O$2,raw_exchange_data!$1:$1,0)-1))</f>
        <v>HUBI</v>
      </c>
      <c r="P6" s="156" t="str">
        <f ca="1">IF(raw_exchange_data!$A5="","",OFFSET(raw_exchange_data!$A5,0,MATCH(P$2,raw_exchange_data!$1:$1,0)-1))</f>
        <v>HUBI-1-M-P</v>
      </c>
      <c r="Q6" s="156" t="str">
        <f ca="1">IF(raw_exchange_data!$A5="","",TEXT(OFFSET(raw_exchange_data!$A5,0,MATCH(Q$2,raw_exchange_data!$1:$1,0)-1),""))</f>
        <v/>
      </c>
      <c r="R6" s="157">
        <f ca="1">IF(raw_exchange_data!$A5="","",OFFSET(raw_exchange_data!$A5,0,MATCH(R$2,raw_exchange_data!$1:$1,0)-1))</f>
        <v>3.2091770000000001E-4</v>
      </c>
      <c r="S6" s="169">
        <f ca="1">IF(raw_exchange_data!$A5="","",OFFSET(raw_exchange_data!$A5,0,MATCH(S$2,raw_exchange_data!$1:$1,0)-1))</f>
        <v>44958.669514317131</v>
      </c>
      <c r="T6" s="156">
        <v>1</v>
      </c>
      <c r="W6" t="str">
        <f t="shared" si="2"/>
        <v>BINE</v>
      </c>
      <c r="X6" t="str">
        <f t="shared" si="3"/>
        <v>ATOM</v>
      </c>
      <c r="Y6" s="42">
        <f t="shared" si="4"/>
        <v>4.2548999999999998E-3</v>
      </c>
      <c r="Z6" s="42">
        <f t="shared" ca="1" si="5"/>
        <v>4.2548999999999998E-3</v>
      </c>
      <c r="AB6" s="3" t="s">
        <v>310</v>
      </c>
      <c r="AC6" s="32">
        <v>7000</v>
      </c>
      <c r="AD6" s="32">
        <v>0</v>
      </c>
    </row>
    <row r="7" spans="1:30" x14ac:dyDescent="0.25">
      <c r="A7" t="str">
        <f>IF(Summary_Exchange_Balances_00UTC!$B6="","",Summary_Exchange_Balances_00UTC!$N6)</f>
        <v>BINE</v>
      </c>
      <c r="B7" t="str">
        <f>IF(Summary_Exchange_Balances_00UTC!$B6="","",Summary_Exchange_Balances_00UTC!$B6)</f>
        <v>BINE-2-S1-E</v>
      </c>
      <c r="C7" t="str">
        <f>IF(Summary_Exchange_Balances_00UTC!$B6="","",Summary_Exchange_Balances_00UTC!$E6)</f>
        <v>AVAX</v>
      </c>
      <c r="D7" t="str">
        <f>IF(OR(Summary_Exchange_Balances_00UTC!$B6="",Summary_Exchange_Balances_00UTC!$D6=""),"",Summary_Exchange_Balances_00UTC!$D6)</f>
        <v/>
      </c>
      <c r="E7" s="52">
        <f>IF(Summary_Exchange_Balances_00UTC!$B6="","",Summary_Exchange_Balances_00UTC!$C6)</f>
        <v>2217.7968308099998</v>
      </c>
      <c r="G7" s="52">
        <f ca="1">IF(Summary_Exchange_Balances_00UTC!$B6="","",VLOOKUP(IF(ISERROR(SEARCH(" ", $B7)),UPPER($B7&amp;$C7&amp;IF(OR(NOT(ISERROR(SEARCH("trade",$D7))),NOT(ISERROR(SEARCH("balance",$D7)))),"",$D7)),UPPER(LEFT($B7, SEARCH(" ",$B7)-1)&amp;$C7&amp;IF(OR(NOT(ISERROR(SEARCH("trade",$D7))),NOT(ISERROR(SEARCH("balance",$D7)))),"",$D7))),$L:$T,MATCH("balance",$L$2:$S$2,0),FALSE))</f>
        <v>1734.4968308099999</v>
      </c>
      <c r="H7" s="35">
        <f ca="1">IF(Summary_Exchange_Balances_00UTC!$B6="","",(G7-E7)/E7)</f>
        <v>-0.21791896953134596</v>
      </c>
      <c r="I7" s="160">
        <f ca="1">IF(Summary_Exchange_Balances_00UTC!$B6="","",IF(ISERROR($G7),$E7,$G7))</f>
        <v>1734.4968308099999</v>
      </c>
      <c r="K7" t="str">
        <f t="shared" ca="1" si="0"/>
        <v>BINEALGO</v>
      </c>
      <c r="L7" t="str">
        <f t="shared" ca="1" si="1"/>
        <v>BINE-2-S1-MALGO</v>
      </c>
      <c r="N7" s="156" t="str">
        <f ca="1">IF(raw_exchange_data!$A6="","",OFFSET(raw_exchange_data!$A6,0,MATCH(N$2,raw_exchange_data!$1:$1,0)-1))</f>
        <v>ALGO</v>
      </c>
      <c r="O7" s="156" t="str">
        <f ca="1">IF(raw_exchange_data!$A6="","",OFFSET(raw_exchange_data!$A6,0,MATCH(O$2,raw_exchange_data!$1:$1,0)-1))</f>
        <v>BINE</v>
      </c>
      <c r="P7" s="156" t="str">
        <f ca="1">IF(raw_exchange_data!$A6="","",OFFSET(raw_exchange_data!$A6,0,MATCH(P$2,raw_exchange_data!$1:$1,0)-1))</f>
        <v>BINE-2-S1-M</v>
      </c>
      <c r="Q7" s="156" t="str">
        <f ca="1">IF(raw_exchange_data!$A6="","",TEXT(OFFSET(raw_exchange_data!$A6,0,MATCH(Q$2,raw_exchange_data!$1:$1,0)-1),""))</f>
        <v/>
      </c>
      <c r="R7" s="157">
        <f ca="1">IF(raw_exchange_data!$A6="","",OFFSET(raw_exchange_data!$A6,0,MATCH(R$2,raw_exchange_data!$1:$1,0)-1))</f>
        <v>-244800</v>
      </c>
      <c r="S7" s="169">
        <f ca="1">IF(raw_exchange_data!$A6="","",OFFSET(raw_exchange_data!$A6,0,MATCH(S$2,raw_exchange_data!$1:$1,0)-1))</f>
        <v>44958.666670451392</v>
      </c>
      <c r="T7" s="156">
        <v>1</v>
      </c>
      <c r="W7" t="str">
        <f t="shared" si="2"/>
        <v>BINE</v>
      </c>
      <c r="X7" t="str">
        <f t="shared" si="3"/>
        <v>AVAX</v>
      </c>
      <c r="Y7" s="42">
        <f t="shared" si="4"/>
        <v>2217.7968308099998</v>
      </c>
      <c r="Z7" s="42">
        <f t="shared" ca="1" si="5"/>
        <v>1734.4968308099999</v>
      </c>
      <c r="AB7" s="3" t="s">
        <v>885</v>
      </c>
      <c r="AC7" s="32">
        <v>7000</v>
      </c>
      <c r="AD7" s="32">
        <v>0</v>
      </c>
    </row>
    <row r="8" spans="1:30" x14ac:dyDescent="0.25">
      <c r="A8" t="str">
        <f>IF(Summary_Exchange_Balances_00UTC!$B7="","",Summary_Exchange_Balances_00UTC!$N7)</f>
        <v>BINE</v>
      </c>
      <c r="B8" t="str">
        <f>IF(Summary_Exchange_Balances_00UTC!$B7="","",Summary_Exchange_Balances_00UTC!$B7)</f>
        <v>BINE-2-S1-E</v>
      </c>
      <c r="C8" t="str">
        <f>IF(Summary_Exchange_Balances_00UTC!$B7="","",Summary_Exchange_Balances_00UTC!$E7)</f>
        <v>BAT</v>
      </c>
      <c r="D8" t="str">
        <f>IF(OR(Summary_Exchange_Balances_00UTC!$B7="",Summary_Exchange_Balances_00UTC!$D7=""),"",Summary_Exchange_Balances_00UTC!$D7)</f>
        <v/>
      </c>
      <c r="E8" s="52">
        <f>IF(Summary_Exchange_Balances_00UTC!$B7="","",Summary_Exchange_Balances_00UTC!$C7)</f>
        <v>65971.054453889999</v>
      </c>
      <c r="G8" s="52">
        <f ca="1">IF(Summary_Exchange_Balances_00UTC!$B7="","",VLOOKUP(IF(ISERROR(SEARCH(" ", $B8)),UPPER($B8&amp;$C8&amp;IF(OR(NOT(ISERROR(SEARCH("trade",$D8))),NOT(ISERROR(SEARCH("balance",$D8)))),"",$D8)),UPPER(LEFT($B8, SEARCH(" ",$B8)-1)&amp;$C8&amp;IF(OR(NOT(ISERROR(SEARCH("trade",$D8))),NOT(ISERROR(SEARCH("balance",$D8)))),"",$D8))),$L:$T,MATCH("balance",$L$2:$S$2,0),FALSE))</f>
        <v>72482.054453889999</v>
      </c>
      <c r="H8" s="35">
        <f ca="1">IF(Summary_Exchange_Balances_00UTC!$B7="","",(G8-E8)/E8)</f>
        <v>9.8694799619290868E-2</v>
      </c>
      <c r="I8" s="160">
        <f ca="1">IF(Summary_Exchange_Balances_00UTC!$B7="","",IF(ISERROR($G8),$E8,$G8))</f>
        <v>72482.054453889999</v>
      </c>
      <c r="K8" t="str">
        <f t="shared" ca="1" si="0"/>
        <v>BINEATOM</v>
      </c>
      <c r="L8" t="str">
        <f t="shared" ca="1" si="1"/>
        <v>BINE-2-S1-EATOM</v>
      </c>
      <c r="N8" s="156" t="str">
        <f ca="1">IF(raw_exchange_data!$A7="","",OFFSET(raw_exchange_data!$A7,0,MATCH(N$2,raw_exchange_data!$1:$1,0)-1))</f>
        <v>ATOM</v>
      </c>
      <c r="O8" s="156" t="str">
        <f ca="1">IF(raw_exchange_data!$A7="","",OFFSET(raw_exchange_data!$A7,0,MATCH(O$2,raw_exchange_data!$1:$1,0)-1))</f>
        <v>BINE</v>
      </c>
      <c r="P8" s="156" t="str">
        <f ca="1">IF(raw_exchange_data!$A7="","",OFFSET(raw_exchange_data!$A7,0,MATCH(P$2,raw_exchange_data!$1:$1,0)-1))</f>
        <v>BINE-2-S1-E</v>
      </c>
      <c r="Q8" s="156" t="str">
        <f ca="1">IF(raw_exchange_data!$A7="","",TEXT(OFFSET(raw_exchange_data!$A7,0,MATCH(Q$2,raw_exchange_data!$1:$1,0)-1),""))</f>
        <v/>
      </c>
      <c r="R8" s="157">
        <f ca="1">IF(raw_exchange_data!$A7="","",OFFSET(raw_exchange_data!$A7,0,MATCH(R$2,raw_exchange_data!$1:$1,0)-1))</f>
        <v>4.2548999999999998E-3</v>
      </c>
      <c r="S8" s="169">
        <f ca="1">IF(raw_exchange_data!$A7="","",OFFSET(raw_exchange_data!$A7,0,MATCH(S$2,raw_exchange_data!$1:$1,0)-1))</f>
        <v>44958.666668668979</v>
      </c>
      <c r="T8" s="156">
        <v>1</v>
      </c>
      <c r="W8" t="str">
        <f t="shared" si="2"/>
        <v>BINE</v>
      </c>
      <c r="X8" t="str">
        <f t="shared" si="3"/>
        <v>BAT</v>
      </c>
      <c r="Y8" s="42">
        <f t="shared" si="4"/>
        <v>65971.054453889999</v>
      </c>
      <c r="Z8" s="42">
        <f t="shared" ca="1" si="5"/>
        <v>72482.054453889999</v>
      </c>
      <c r="AB8" s="3" t="s">
        <v>421</v>
      </c>
      <c r="AC8" s="32">
        <v>8</v>
      </c>
      <c r="AD8" s="32">
        <v>0</v>
      </c>
    </row>
    <row r="9" spans="1:30" x14ac:dyDescent="0.25">
      <c r="A9" t="str">
        <f>IF(Summary_Exchange_Balances_00UTC!$B8="","",Summary_Exchange_Balances_00UTC!$N8)</f>
        <v>BINE</v>
      </c>
      <c r="B9" t="str">
        <f>IF(Summary_Exchange_Balances_00UTC!$B8="","",Summary_Exchange_Balances_00UTC!$B8)</f>
        <v>BINE-2-S1-E</v>
      </c>
      <c r="C9" t="str">
        <f>IF(Summary_Exchange_Balances_00UTC!$B8="","",Summary_Exchange_Balances_00UTC!$E8)</f>
        <v>BCH</v>
      </c>
      <c r="D9" t="str">
        <f>IF(OR(Summary_Exchange_Balances_00UTC!$B8="",Summary_Exchange_Balances_00UTC!$D8=""),"",Summary_Exchange_Balances_00UTC!$D8)</f>
        <v/>
      </c>
      <c r="E9" s="52">
        <f>IF(Summary_Exchange_Balances_00UTC!$B8="","",Summary_Exchange_Balances_00UTC!$C8)</f>
        <v>313.26505587000003</v>
      </c>
      <c r="G9" s="52">
        <f ca="1">IF(Summary_Exchange_Balances_00UTC!$B8="","",VLOOKUP(IF(ISERROR(SEARCH(" ", $B9)),UPPER($B9&amp;$C9&amp;IF(OR(NOT(ISERROR(SEARCH("trade",$D9))),NOT(ISERROR(SEARCH("balance",$D9)))),"",$D9)),UPPER(LEFT($B9, SEARCH(" ",$B9)-1)&amp;$C9&amp;IF(OR(NOT(ISERROR(SEARCH("trade",$D9))),NOT(ISERROR(SEARCH("balance",$D9)))),"",$D9))),$L:$T,MATCH("balance",$L$2:$S$2,0),FALSE))</f>
        <v>313.98505587</v>
      </c>
      <c r="H9" s="35">
        <f ca="1">IF(Summary_Exchange_Balances_00UTC!$B8="","",(G9-E9)/E9)</f>
        <v>2.2983731715635683E-3</v>
      </c>
      <c r="I9" s="160">
        <f ca="1">IF(Summary_Exchange_Balances_00UTC!$B8="","",IF(ISERROR($G9),$E9,$G9))</f>
        <v>313.98505587</v>
      </c>
      <c r="K9" t="str">
        <f t="shared" ca="1" si="0"/>
        <v>HUBIATOM</v>
      </c>
      <c r="L9" t="str">
        <f t="shared" ca="1" si="1"/>
        <v>HUBI-EATOM</v>
      </c>
      <c r="N9" s="156" t="str">
        <f ca="1">IF(raw_exchange_data!$A8="","",OFFSET(raw_exchange_data!$A8,0,MATCH(N$2,raw_exchange_data!$1:$1,0)-1))</f>
        <v>ATOM</v>
      </c>
      <c r="O9" s="156" t="str">
        <f ca="1">IF(raw_exchange_data!$A8="","",OFFSET(raw_exchange_data!$A8,0,MATCH(O$2,raw_exchange_data!$1:$1,0)-1))</f>
        <v>HUBI</v>
      </c>
      <c r="P9" s="156" t="str">
        <f ca="1">IF(raw_exchange_data!$A8="","",OFFSET(raw_exchange_data!$A8,0,MATCH(P$2,raw_exchange_data!$1:$1,0)-1))</f>
        <v>HUBI-E</v>
      </c>
      <c r="Q9" s="156" t="str">
        <f ca="1">IF(raw_exchange_data!$A8="","",TEXT(OFFSET(raw_exchange_data!$A8,0,MATCH(Q$2,raw_exchange_data!$1:$1,0)-1),""))</f>
        <v/>
      </c>
      <c r="R9" s="157">
        <f ca="1">IF(raw_exchange_data!$A8="","",OFFSET(raw_exchange_data!$A8,0,MATCH(R$2,raw_exchange_data!$1:$1,0)-1))</f>
        <v>4.3657420000000002E-2</v>
      </c>
      <c r="S9" s="169">
        <f ca="1">IF(raw_exchange_data!$A8="","",OFFSET(raw_exchange_data!$A8,0,MATCH(S$2,raw_exchange_data!$1:$1,0)-1))</f>
        <v>44958.669130127317</v>
      </c>
      <c r="T9" s="156">
        <v>1</v>
      </c>
      <c r="W9" t="str">
        <f t="shared" si="2"/>
        <v>BINE</v>
      </c>
      <c r="X9" t="str">
        <f t="shared" si="3"/>
        <v>BCH</v>
      </c>
      <c r="Y9" s="42">
        <f t="shared" si="4"/>
        <v>313.26505587000003</v>
      </c>
      <c r="Z9" s="42">
        <f t="shared" ca="1" si="5"/>
        <v>313.98505587</v>
      </c>
      <c r="AB9" s="3" t="s">
        <v>121</v>
      </c>
      <c r="AC9" s="32">
        <v>377.09760540000002</v>
      </c>
      <c r="AD9" s="32">
        <v>377.09760540000002</v>
      </c>
    </row>
    <row r="10" spans="1:30" x14ac:dyDescent="0.25">
      <c r="A10" t="str">
        <f>IF(Summary_Exchange_Balances_00UTC!$B9="","",Summary_Exchange_Balances_00UTC!$N9)</f>
        <v>BINE</v>
      </c>
      <c r="B10" t="str">
        <f>IF(Summary_Exchange_Balances_00UTC!$B9="","",Summary_Exchange_Balances_00UTC!$B9)</f>
        <v>BINE-2-S1-E</v>
      </c>
      <c r="C10" t="str">
        <f>IF(Summary_Exchange_Balances_00UTC!$B9="","",Summary_Exchange_Balances_00UTC!$E9)</f>
        <v>BTC</v>
      </c>
      <c r="D10" t="str">
        <f>IF(OR(Summary_Exchange_Balances_00UTC!$B9="",Summary_Exchange_Balances_00UTC!$D9=""),"",Summary_Exchange_Balances_00UTC!$D9)</f>
        <v/>
      </c>
      <c r="E10" s="52">
        <f>IF(Summary_Exchange_Balances_00UTC!$B9="","",Summary_Exchange_Balances_00UTC!$C9)</f>
        <v>64.351592089999997</v>
      </c>
      <c r="G10" s="52">
        <f ca="1">IF(Summary_Exchange_Balances_00UTC!$B9="","",VLOOKUP(IF(ISERROR(SEARCH(" ", $B10)),UPPER($B10&amp;$C10&amp;IF(OR(NOT(ISERROR(SEARCH("trade",$D10))),NOT(ISERROR(SEARCH("balance",$D10)))),"",$D10)),UPPER(LEFT($B10, SEARCH(" ",$B10)-1)&amp;$C10&amp;IF(OR(NOT(ISERROR(SEARCH("trade",$D10))),NOT(ISERROR(SEARCH("balance",$D10)))),"",$D10))),$L:$T,MATCH("balance",$L$2:$S$2,0),FALSE))</f>
        <v>64.331986569999998</v>
      </c>
      <c r="H10" s="35">
        <f ca="1">IF(Summary_Exchange_Balances_00UTC!$B9="","",(G10-E10)/E10)</f>
        <v>-3.0466254778249003E-4</v>
      </c>
      <c r="I10" s="160">
        <f ca="1">IF(Summary_Exchange_Balances_00UTC!$B9="","",IF(ISERROR($G10),$E10,$G10))</f>
        <v>64.331986569999998</v>
      </c>
      <c r="K10" t="str">
        <f t="shared" ca="1" si="0"/>
        <v>HUBIAVAX</v>
      </c>
      <c r="L10" t="str">
        <f t="shared" ca="1" si="1"/>
        <v>HUBI-EAVAX</v>
      </c>
      <c r="N10" s="156" t="str">
        <f ca="1">IF(raw_exchange_data!$A9="","",OFFSET(raw_exchange_data!$A9,0,MATCH(N$2,raw_exchange_data!$1:$1,0)-1))</f>
        <v>AVAX</v>
      </c>
      <c r="O10" s="156" t="str">
        <f ca="1">IF(raw_exchange_data!$A9="","",OFFSET(raw_exchange_data!$A9,0,MATCH(O$2,raw_exchange_data!$1:$1,0)-1))</f>
        <v>HUBI</v>
      </c>
      <c r="P10" s="156" t="str">
        <f ca="1">IF(raw_exchange_data!$A9="","",OFFSET(raw_exchange_data!$A9,0,MATCH(P$2,raw_exchange_data!$1:$1,0)-1))</f>
        <v>HUBI-E</v>
      </c>
      <c r="Q10" s="156" t="str">
        <f ca="1">IF(raw_exchange_data!$A9="","",TEXT(OFFSET(raw_exchange_data!$A9,0,MATCH(Q$2,raw_exchange_data!$1:$1,0)-1),""))</f>
        <v/>
      </c>
      <c r="R10" s="157">
        <f ca="1">IF(raw_exchange_data!$A9="","",OFFSET(raw_exchange_data!$A9,0,MATCH(R$2,raw_exchange_data!$1:$1,0)-1))</f>
        <v>1.5389969999999999E-2</v>
      </c>
      <c r="S10" s="169">
        <f ca="1">IF(raw_exchange_data!$A9="","",OFFSET(raw_exchange_data!$A9,0,MATCH(S$2,raw_exchange_data!$1:$1,0)-1))</f>
        <v>44958.669130127317</v>
      </c>
      <c r="T10" s="156">
        <v>1</v>
      </c>
      <c r="W10" t="str">
        <f t="shared" si="2"/>
        <v>BINE</v>
      </c>
      <c r="X10" t="str">
        <f t="shared" si="3"/>
        <v>BTC</v>
      </c>
      <c r="Y10" s="42">
        <f t="shared" si="4"/>
        <v>64.351592089999997</v>
      </c>
      <c r="Z10" s="42">
        <f t="shared" ca="1" si="5"/>
        <v>64.331986569999998</v>
      </c>
      <c r="AB10" s="3" t="s">
        <v>116</v>
      </c>
      <c r="AC10" s="32">
        <v>93.480233909999924</v>
      </c>
      <c r="AD10" s="32">
        <v>-107.99711995069993</v>
      </c>
    </row>
    <row r="11" spans="1:30" x14ac:dyDescent="0.25">
      <c r="A11" t="str">
        <f>IF(Summary_Exchange_Balances_00UTC!$B10="","",Summary_Exchange_Balances_00UTC!$N10)</f>
        <v>BINE</v>
      </c>
      <c r="B11" t="str">
        <f>IF(Summary_Exchange_Balances_00UTC!$B10="","",Summary_Exchange_Balances_00UTC!$B10)</f>
        <v>BINE-2-S1-E</v>
      </c>
      <c r="C11" t="str">
        <f>IF(Summary_Exchange_Balances_00UTC!$B10="","",Summary_Exchange_Balances_00UTC!$E10)</f>
        <v>BUSD</v>
      </c>
      <c r="D11" t="str">
        <f>IF(OR(Summary_Exchange_Balances_00UTC!$B10="",Summary_Exchange_Balances_00UTC!$D10=""),"",Summary_Exchange_Balances_00UTC!$D10)</f>
        <v/>
      </c>
      <c r="E11" s="52">
        <f>IF(Summary_Exchange_Balances_00UTC!$B10="","",Summary_Exchange_Balances_00UTC!$C10)</f>
        <v>4097308.81830501</v>
      </c>
      <c r="G11" s="52">
        <f ca="1">IF(Summary_Exchange_Balances_00UTC!$B10="","",VLOOKUP(IF(ISERROR(SEARCH(" ", $B11)),UPPER($B11&amp;$C11&amp;IF(OR(NOT(ISERROR(SEARCH("trade",$D11))),NOT(ISERROR(SEARCH("balance",$D11)))),"",$D11)),UPPER(LEFT($B11, SEARCH(" ",$B11)-1)&amp;$C11&amp;IF(OR(NOT(ISERROR(SEARCH("trade",$D11))),NOT(ISERROR(SEARCH("balance",$D11)))),"",$D11))),$L:$T,MATCH("balance",$L$2:$S$2,0),FALSE))</f>
        <v>4097202.89061569</v>
      </c>
      <c r="H11" s="35">
        <f ca="1">IF(Summary_Exchange_Balances_00UTC!$B10="","",(G11-E11)/E11)</f>
        <v>-2.5852991321206467E-5</v>
      </c>
      <c r="I11" s="160">
        <f ca="1">IF(Summary_Exchange_Balances_00UTC!$B10="","",IF(ISERROR($G11),$E11,$G11))</f>
        <v>4097202.89061569</v>
      </c>
      <c r="K11" t="str">
        <f t="shared" ca="1" si="0"/>
        <v>FBLKBAT</v>
      </c>
      <c r="L11" t="str">
        <f t="shared" ca="1" si="1"/>
        <v>FBLKBAT</v>
      </c>
      <c r="N11" s="156" t="str">
        <f ca="1">IF(raw_exchange_data!$A10="","",OFFSET(raw_exchange_data!$A10,0,MATCH(N$2,raw_exchange_data!$1:$1,0)-1))</f>
        <v>BAT</v>
      </c>
      <c r="O11" s="156" t="str">
        <f ca="1">IF(raw_exchange_data!$A10="","",OFFSET(raw_exchange_data!$A10,0,MATCH(O$2,raw_exchange_data!$1:$1,0)-1))</f>
        <v>FBLK</v>
      </c>
      <c r="P11" s="156" t="str">
        <f ca="1">IF(raw_exchange_data!$A10="","",OFFSET(raw_exchange_data!$A10,0,MATCH(P$2,raw_exchange_data!$1:$1,0)-1))</f>
        <v>FBLK</v>
      </c>
      <c r="Q11" s="156" t="str">
        <f ca="1">IF(raw_exchange_data!$A10="","",TEXT(OFFSET(raw_exchange_data!$A10,0,MATCH(Q$2,raw_exchange_data!$1:$1,0)-1),""))</f>
        <v/>
      </c>
      <c r="R11" s="157">
        <f ca="1">IF(raw_exchange_data!$A10="","",OFFSET(raw_exchange_data!$A10,0,MATCH(R$2,raw_exchange_data!$1:$1,0)-1))</f>
        <v>18675.811631879998</v>
      </c>
      <c r="S11" s="169">
        <f ca="1">IF(raw_exchange_data!$A10="","",OFFSET(raw_exchange_data!$A10,0,MATCH(S$2,raw_exchange_data!$1:$1,0)-1))</f>
        <v>44958.658478819445</v>
      </c>
      <c r="T11" s="156">
        <v>1</v>
      </c>
      <c r="W11" t="str">
        <f t="shared" si="2"/>
        <v>BINE</v>
      </c>
      <c r="X11" t="str">
        <f t="shared" si="3"/>
        <v>BUSD</v>
      </c>
      <c r="Y11" s="42">
        <f t="shared" si="4"/>
        <v>4097308.81830501</v>
      </c>
      <c r="Z11" s="42">
        <f t="shared" ca="1" si="5"/>
        <v>4097202.89061569</v>
      </c>
      <c r="AB11" s="3" t="s">
        <v>84</v>
      </c>
      <c r="AC11" s="32">
        <v>60547.668016710086</v>
      </c>
      <c r="AD11" s="32">
        <v>-166992.80437729327</v>
      </c>
    </row>
    <row r="12" spans="1:30" x14ac:dyDescent="0.25">
      <c r="A12" t="str">
        <f>IF(Summary_Exchange_Balances_00UTC!$B11="","",Summary_Exchange_Balances_00UTC!$N11)</f>
        <v>BINE</v>
      </c>
      <c r="B12" t="str">
        <f>IF(Summary_Exchange_Balances_00UTC!$B11="","",Summary_Exchange_Balances_00UTC!$B11)</f>
        <v>BINE-2-S1-E</v>
      </c>
      <c r="C12" t="str">
        <f>IF(Summary_Exchange_Balances_00UTC!$B11="","",Summary_Exchange_Balances_00UTC!$E11)</f>
        <v>COMP</v>
      </c>
      <c r="D12" t="str">
        <f>IF(OR(Summary_Exchange_Balances_00UTC!$B11="",Summary_Exchange_Balances_00UTC!$D11=""),"",Summary_Exchange_Balances_00UTC!$D11)</f>
        <v/>
      </c>
      <c r="E12" s="52">
        <f>IF(Summary_Exchange_Balances_00UTC!$B11="","",Summary_Exchange_Balances_00UTC!$C11)</f>
        <v>2041.6035408299999</v>
      </c>
      <c r="G12" s="52">
        <f ca="1">IF(Summary_Exchange_Balances_00UTC!$B11="","",VLOOKUP(IF(ISERROR(SEARCH(" ", $B12)),UPPER($B12&amp;$C12&amp;IF(OR(NOT(ISERROR(SEARCH("trade",$D12))),NOT(ISERROR(SEARCH("balance",$D12)))),"",$D12)),UPPER(LEFT($B12, SEARCH(" ",$B12)-1)&amp;$C12&amp;IF(OR(NOT(ISERROR(SEARCH("trade",$D12))),NOT(ISERROR(SEARCH("balance",$D12)))),"",$D12))),$L:$T,MATCH("balance",$L$2:$S$2,0),FALSE))</f>
        <v>2037.00354083</v>
      </c>
      <c r="H12" s="35">
        <f ca="1">IF(Summary_Exchange_Balances_00UTC!$B11="","",(G12-E12)/E12)</f>
        <v>-2.2531308885415679E-3</v>
      </c>
      <c r="I12" s="160">
        <f ca="1">IF(Summary_Exchange_Balances_00UTC!$B11="","",IF(ISERROR($G12),$E12,$G12))</f>
        <v>2037.00354083</v>
      </c>
      <c r="K12" t="str">
        <f t="shared" ca="1" si="0"/>
        <v>FUB2BCH</v>
      </c>
      <c r="L12" t="str">
        <f t="shared" ca="1" si="1"/>
        <v>FUB2-MBCH</v>
      </c>
      <c r="N12" s="156" t="str">
        <f ca="1">IF(raw_exchange_data!$A11="","",OFFSET(raw_exchange_data!$A11,0,MATCH(N$2,raw_exchange_data!$1:$1,0)-1))</f>
        <v>BCH</v>
      </c>
      <c r="O12" s="156" t="str">
        <f ca="1">IF(raw_exchange_data!$A11="","",OFFSET(raw_exchange_data!$A11,0,MATCH(O$2,raw_exchange_data!$1:$1,0)-1))</f>
        <v>FUB2</v>
      </c>
      <c r="P12" s="156" t="str">
        <f ca="1">IF(raw_exchange_data!$A11="","",OFFSET(raw_exchange_data!$A11,0,MATCH(P$2,raw_exchange_data!$1:$1,0)-1))</f>
        <v>FUB2-M</v>
      </c>
      <c r="Q12" s="156" t="str">
        <f ca="1">IF(raw_exchange_data!$A11="","",TEXT(OFFSET(raw_exchange_data!$A11,0,MATCH(Q$2,raw_exchange_data!$1:$1,0)-1),""))</f>
        <v/>
      </c>
      <c r="R12" s="157">
        <f ca="1">IF(raw_exchange_data!$A11="","",OFFSET(raw_exchange_data!$A11,0,MATCH(R$2,raw_exchange_data!$1:$1,0)-1))</f>
        <v>5.02E-8</v>
      </c>
      <c r="S12" s="169">
        <f ca="1">IF(raw_exchange_data!$A11="","",OFFSET(raw_exchange_data!$A11,0,MATCH(S$2,raw_exchange_data!$1:$1,0)-1))</f>
        <v>44958.669514039349</v>
      </c>
      <c r="T12" s="156">
        <v>1</v>
      </c>
      <c r="W12" t="str">
        <f t="shared" si="2"/>
        <v>BINE</v>
      </c>
      <c r="X12" t="str">
        <f t="shared" si="3"/>
        <v>COMP</v>
      </c>
      <c r="Y12" s="42">
        <f t="shared" si="4"/>
        <v>2041.6035408299999</v>
      </c>
      <c r="Z12" s="42">
        <f t="shared" ca="1" si="5"/>
        <v>2037.00354083</v>
      </c>
      <c r="AB12" s="3" t="s">
        <v>122</v>
      </c>
      <c r="AC12" s="32">
        <v>3340.353362260008</v>
      </c>
      <c r="AD12" s="32">
        <v>-31371.28952274</v>
      </c>
    </row>
    <row r="13" spans="1:30" x14ac:dyDescent="0.25">
      <c r="A13" t="str">
        <f>IF(Summary_Exchange_Balances_00UTC!$B12="","",Summary_Exchange_Balances_00UTC!$N12)</f>
        <v>BINE</v>
      </c>
      <c r="B13" t="str">
        <f>IF(Summary_Exchange_Balances_00UTC!$B12="","",Summary_Exchange_Balances_00UTC!$B12)</f>
        <v>BINE-2-S1-E</v>
      </c>
      <c r="C13" t="str">
        <f>IF(Summary_Exchange_Balances_00UTC!$B12="","",Summary_Exchange_Balances_00UTC!$E12)</f>
        <v>CRV</v>
      </c>
      <c r="D13" t="str">
        <f>IF(OR(Summary_Exchange_Balances_00UTC!$B12="",Summary_Exchange_Balances_00UTC!$D12=""),"",Summary_Exchange_Balances_00UTC!$D12)</f>
        <v/>
      </c>
      <c r="E13" s="52">
        <f>IF(Summary_Exchange_Balances_00UTC!$B12="","",Summary_Exchange_Balances_00UTC!$C12)</f>
        <v>1.5637979999999999E-2</v>
      </c>
      <c r="G13" s="52">
        <f ca="1">IF(Summary_Exchange_Balances_00UTC!$B12="","",VLOOKUP(IF(ISERROR(SEARCH(" ", $B13)),UPPER($B13&amp;$C13&amp;IF(OR(NOT(ISERROR(SEARCH("trade",$D13))),NOT(ISERROR(SEARCH("balance",$D13)))),"",$D13)),UPPER(LEFT($B13, SEARCH(" ",$B13)-1)&amp;$C13&amp;IF(OR(NOT(ISERROR(SEARCH("trade",$D13))),NOT(ISERROR(SEARCH("balance",$D13)))),"",$D13))),$L:$T,MATCH("balance",$L$2:$S$2,0),FALSE))</f>
        <v>1.5637979999999999E-2</v>
      </c>
      <c r="H13" s="35">
        <f ca="1">IF(Summary_Exchange_Balances_00UTC!$B12="","",(G13-E13)/E13)</f>
        <v>0</v>
      </c>
      <c r="I13" s="160">
        <f ca="1">IF(Summary_Exchange_Balances_00UTC!$B12="","",IF(ISERROR($G13),$E13,$G13))</f>
        <v>1.5637979999999999E-2</v>
      </c>
      <c r="K13" t="str">
        <f t="shared" ca="1" si="0"/>
        <v>HUBIBCH</v>
      </c>
      <c r="L13" t="str">
        <f t="shared" ca="1" si="1"/>
        <v>HUBI-MBCH</v>
      </c>
      <c r="N13" s="156" t="str">
        <f ca="1">IF(raw_exchange_data!$A12="","",OFFSET(raw_exchange_data!$A12,0,MATCH(N$2,raw_exchange_data!$1:$1,0)-1))</f>
        <v>BCH</v>
      </c>
      <c r="O13" s="156" t="str">
        <f ca="1">IF(raw_exchange_data!$A12="","",OFFSET(raw_exchange_data!$A12,0,MATCH(O$2,raw_exchange_data!$1:$1,0)-1))</f>
        <v>HUBI</v>
      </c>
      <c r="P13" s="156" t="str">
        <f ca="1">IF(raw_exchange_data!$A12="","",OFFSET(raw_exchange_data!$A12,0,MATCH(P$2,raw_exchange_data!$1:$1,0)-1))</f>
        <v>HUBI-M</v>
      </c>
      <c r="Q13" s="156" t="str">
        <f ca="1">IF(raw_exchange_data!$A12="","",TEXT(OFFSET(raw_exchange_data!$A12,0,MATCH(Q$2,raw_exchange_data!$1:$1,0)-1),""))</f>
        <v/>
      </c>
      <c r="R13" s="157">
        <f ca="1">IF(raw_exchange_data!$A12="","",OFFSET(raw_exchange_data!$A12,0,MATCH(R$2,raw_exchange_data!$1:$1,0)-1))</f>
        <v>1E-8</v>
      </c>
      <c r="S13" s="169">
        <f ca="1">IF(raw_exchange_data!$A12="","",OFFSET(raw_exchange_data!$A12,0,MATCH(S$2,raw_exchange_data!$1:$1,0)-1))</f>
        <v>44958.669130127317</v>
      </c>
      <c r="T13" s="156">
        <v>1</v>
      </c>
      <c r="W13" t="str">
        <f t="shared" si="2"/>
        <v>BINE</v>
      </c>
      <c r="X13" t="str">
        <f t="shared" si="3"/>
        <v>CRV</v>
      </c>
      <c r="Y13" s="42">
        <f t="shared" si="4"/>
        <v>1.5637979999999999E-2</v>
      </c>
      <c r="Z13" s="42">
        <f t="shared" ca="1" si="5"/>
        <v>1.5637979999999999E-2</v>
      </c>
      <c r="AB13" s="3" t="s">
        <v>123</v>
      </c>
      <c r="AC13" s="32">
        <v>0.53247394999999997</v>
      </c>
      <c r="AD13" s="32">
        <v>0.53247394999999997</v>
      </c>
    </row>
    <row r="14" spans="1:30" x14ac:dyDescent="0.25">
      <c r="A14" t="str">
        <f>IF(Summary_Exchange_Balances_00UTC!$B13="","",Summary_Exchange_Balances_00UTC!$N13)</f>
        <v>BINE</v>
      </c>
      <c r="B14" t="str">
        <f>IF(Summary_Exchange_Balances_00UTC!$B13="","",Summary_Exchange_Balances_00UTC!$B13)</f>
        <v>BINE-2-S1-E</v>
      </c>
      <c r="C14" t="str">
        <f>IF(Summary_Exchange_Balances_00UTC!$B13="","",Summary_Exchange_Balances_00UTC!$E13)</f>
        <v>DASH</v>
      </c>
      <c r="D14" t="str">
        <f>IF(OR(Summary_Exchange_Balances_00UTC!$B13="",Summary_Exchange_Balances_00UTC!$D13=""),"",Summary_Exchange_Balances_00UTC!$D13)</f>
        <v/>
      </c>
      <c r="E14" s="52">
        <f>IF(Summary_Exchange_Balances_00UTC!$B13="","",Summary_Exchange_Balances_00UTC!$C13)</f>
        <v>876.23241947999998</v>
      </c>
      <c r="G14" s="52">
        <f ca="1">IF(Summary_Exchange_Balances_00UTC!$B13="","",VLOOKUP(IF(ISERROR(SEARCH(" ", $B14)),UPPER($B14&amp;$C14&amp;IF(OR(NOT(ISERROR(SEARCH("trade",$D14))),NOT(ISERROR(SEARCH("balance",$D14)))),"",$D14)),UPPER(LEFT($B14, SEARCH(" ",$B14)-1)&amp;$C14&amp;IF(OR(NOT(ISERROR(SEARCH("trade",$D14))),NOT(ISERROR(SEARCH("balance",$D14)))),"",$D14))),$L:$T,MATCH("balance",$L$2:$S$2,0),FALSE))</f>
        <v>876.23241947999998</v>
      </c>
      <c r="H14" s="35">
        <f ca="1">IF(Summary_Exchange_Balances_00UTC!$B13="","",(G14-E14)/E14)</f>
        <v>0</v>
      </c>
      <c r="I14" s="160">
        <f ca="1">IF(Summary_Exchange_Balances_00UTC!$B13="","",IF(ISERROR($G14),$E14,$G14))</f>
        <v>876.23241947999998</v>
      </c>
      <c r="K14" t="str">
        <f t="shared" ca="1" si="0"/>
        <v>BINEBNB</v>
      </c>
      <c r="L14" t="str">
        <f t="shared" ca="1" si="1"/>
        <v>BINE-2-S1-PBNB</v>
      </c>
      <c r="N14" s="156" t="str">
        <f ca="1">IF(raw_exchange_data!$A13="","",OFFSET(raw_exchange_data!$A13,0,MATCH(N$2,raw_exchange_data!$1:$1,0)-1))</f>
        <v>BNB</v>
      </c>
      <c r="O14" s="156" t="str">
        <f ca="1">IF(raw_exchange_data!$A13="","",OFFSET(raw_exchange_data!$A13,0,MATCH(O$2,raw_exchange_data!$1:$1,0)-1))</f>
        <v>BINE</v>
      </c>
      <c r="P14" s="156" t="str">
        <f ca="1">IF(raw_exchange_data!$A13="","",OFFSET(raw_exchange_data!$A13,0,MATCH(P$2,raw_exchange_data!$1:$1,0)-1))</f>
        <v>BINE-2-S1-P</v>
      </c>
      <c r="Q14" s="156" t="str">
        <f ca="1">IF(raw_exchange_data!$A13="","",TEXT(OFFSET(raw_exchange_data!$A13,0,MATCH(Q$2,raw_exchange_data!$1:$1,0)-1),""))</f>
        <v/>
      </c>
      <c r="R14" s="157">
        <f ca="1">IF(raw_exchange_data!$A13="","",OFFSET(raw_exchange_data!$A13,0,MATCH(R$2,raw_exchange_data!$1:$1,0)-1))</f>
        <v>1.57738248</v>
      </c>
      <c r="S14" s="169">
        <f ca="1">IF(raw_exchange_data!$A13="","",OFFSET(raw_exchange_data!$A13,0,MATCH(S$2,raw_exchange_data!$1:$1,0)-1))</f>
        <v>44958.666670023151</v>
      </c>
      <c r="T14" s="156">
        <v>1</v>
      </c>
      <c r="W14" t="str">
        <f t="shared" si="2"/>
        <v>BINE</v>
      </c>
      <c r="X14" t="str">
        <f t="shared" si="3"/>
        <v>DASH</v>
      </c>
      <c r="Y14" s="42">
        <f t="shared" si="4"/>
        <v>876.23241947999998</v>
      </c>
      <c r="Z14" s="42">
        <f t="shared" ca="1" si="5"/>
        <v>876.23241947999998</v>
      </c>
      <c r="AB14" s="3" t="s">
        <v>35</v>
      </c>
      <c r="AC14" s="32">
        <v>0.37945432000000001</v>
      </c>
      <c r="AD14" s="32">
        <v>4.7912320000000001E-2</v>
      </c>
    </row>
    <row r="15" spans="1:30" x14ac:dyDescent="0.25">
      <c r="A15" t="str">
        <f>IF(Summary_Exchange_Balances_00UTC!$B14="","",Summary_Exchange_Balances_00UTC!$N14)</f>
        <v>BINE</v>
      </c>
      <c r="B15" t="str">
        <f>IF(Summary_Exchange_Balances_00UTC!$B14="","",Summary_Exchange_Balances_00UTC!$B14)</f>
        <v>BINE-2-S1-E</v>
      </c>
      <c r="C15" t="str">
        <f>IF(Summary_Exchange_Balances_00UTC!$B14="","",Summary_Exchange_Balances_00UTC!$E14)</f>
        <v>DOGE</v>
      </c>
      <c r="D15" t="str">
        <f>IF(OR(Summary_Exchange_Balances_00UTC!$B14="",Summary_Exchange_Balances_00UTC!$D14=""),"",Summary_Exchange_Balances_00UTC!$D14)</f>
        <v/>
      </c>
      <c r="E15" s="52">
        <f>IF(Summary_Exchange_Balances_00UTC!$B14="","",Summary_Exchange_Balances_00UTC!$C14)</f>
        <v>308585.63023370999</v>
      </c>
      <c r="G15" s="52">
        <f ca="1">IF(Summary_Exchange_Balances_00UTC!$B14="","",VLOOKUP(IF(ISERROR(SEARCH(" ", $B15)),UPPER($B15&amp;$C15&amp;IF(OR(NOT(ISERROR(SEARCH("trade",$D15))),NOT(ISERROR(SEARCH("balance",$D15)))),"",$D15)),UPPER(LEFT($B15, SEARCH(" ",$B15)-1)&amp;$C15&amp;IF(OR(NOT(ISERROR(SEARCH("trade",$D15))),NOT(ISERROR(SEARCH("balance",$D15)))),"",$D15))),$L:$T,MATCH("balance",$L$2:$S$2,0),FALSE))</f>
        <v>318185.63023370999</v>
      </c>
      <c r="H15" s="35">
        <f ca="1">IF(Summary_Exchange_Balances_00UTC!$B14="","",(G15-E15)/E15)</f>
        <v>3.1109679322168557E-2</v>
      </c>
      <c r="I15" s="160">
        <f ca="1">IF(Summary_Exchange_Balances_00UTC!$B14="","",IF(ISERROR($G15),$E15,$G15))</f>
        <v>318185.63023370999</v>
      </c>
      <c r="K15" t="str">
        <f t="shared" ca="1" si="0"/>
        <v>FUB2BSV</v>
      </c>
      <c r="L15" t="str">
        <f t="shared" ca="1" si="1"/>
        <v>FUB2-MBSV</v>
      </c>
      <c r="N15" s="156" t="str">
        <f ca="1">IF(raw_exchange_data!$A14="","",OFFSET(raw_exchange_data!$A14,0,MATCH(N$2,raw_exchange_data!$1:$1,0)-1))</f>
        <v>BSV</v>
      </c>
      <c r="O15" s="156" t="str">
        <f ca="1">IF(raw_exchange_data!$A14="","",OFFSET(raw_exchange_data!$A14,0,MATCH(O$2,raw_exchange_data!$1:$1,0)-1))</f>
        <v>FUB2</v>
      </c>
      <c r="P15" s="156" t="str">
        <f ca="1">IF(raw_exchange_data!$A14="","",OFFSET(raw_exchange_data!$A14,0,MATCH(P$2,raw_exchange_data!$1:$1,0)-1))</f>
        <v>FUB2-M</v>
      </c>
      <c r="Q15" s="156" t="str">
        <f ca="1">IF(raw_exchange_data!$A14="","",TEXT(OFFSET(raw_exchange_data!$A14,0,MATCH(Q$2,raw_exchange_data!$1:$1,0)-1),""))</f>
        <v/>
      </c>
      <c r="R15" s="157">
        <f ca="1">IF(raw_exchange_data!$A14="","",OFFSET(raw_exchange_data!$A14,0,MATCH(R$2,raw_exchange_data!$1:$1,0)-1))</f>
        <v>0.47315189390000001</v>
      </c>
      <c r="S15" s="169">
        <f ca="1">IF(raw_exchange_data!$A14="","",OFFSET(raw_exchange_data!$A14,0,MATCH(S$2,raw_exchange_data!$1:$1,0)-1))</f>
        <v>44958.669514039349</v>
      </c>
      <c r="T15" s="156">
        <v>1</v>
      </c>
      <c r="W15" t="str">
        <f t="shared" si="2"/>
        <v>BINE</v>
      </c>
      <c r="X15" t="str">
        <f t="shared" si="3"/>
        <v>DOGE</v>
      </c>
      <c r="Y15" s="42">
        <f t="shared" si="4"/>
        <v>308585.63023370999</v>
      </c>
      <c r="Z15" s="42">
        <f t="shared" ca="1" si="5"/>
        <v>318185.63023370999</v>
      </c>
      <c r="AB15" s="3" t="s">
        <v>185</v>
      </c>
      <c r="AC15" s="32">
        <v>-257.03267692000009</v>
      </c>
      <c r="AD15" s="32">
        <v>-2638.1903738746</v>
      </c>
    </row>
    <row r="16" spans="1:30" x14ac:dyDescent="0.25">
      <c r="A16" t="str">
        <f>IF(Summary_Exchange_Balances_00UTC!$B15="","",Summary_Exchange_Balances_00UTC!$N15)</f>
        <v>BINE</v>
      </c>
      <c r="B16" t="str">
        <f>IF(Summary_Exchange_Balances_00UTC!$B15="","",Summary_Exchange_Balances_00UTC!$B15)</f>
        <v>BINE-2-S1-E</v>
      </c>
      <c r="C16" t="str">
        <f>IF(Summary_Exchange_Balances_00UTC!$B15="","",Summary_Exchange_Balances_00UTC!$E15)</f>
        <v>DOT</v>
      </c>
      <c r="D16" t="str">
        <f>IF(OR(Summary_Exchange_Balances_00UTC!$B15="",Summary_Exchange_Balances_00UTC!$D15=""),"",Summary_Exchange_Balances_00UTC!$D15)</f>
        <v/>
      </c>
      <c r="E16" s="52">
        <f>IF(Summary_Exchange_Balances_00UTC!$B15="","",Summary_Exchange_Balances_00UTC!$C15)</f>
        <v>10910.783052299999</v>
      </c>
      <c r="G16" s="52">
        <f ca="1">IF(Summary_Exchange_Balances_00UTC!$B15="","",VLOOKUP(IF(ISERROR(SEARCH(" ", $B16)),UPPER($B16&amp;$C16&amp;IF(OR(NOT(ISERROR(SEARCH("trade",$D16))),NOT(ISERROR(SEARCH("balance",$D16)))),"",$D16)),UPPER(LEFT($B16, SEARCH(" ",$B16)-1)&amp;$C16&amp;IF(OR(NOT(ISERROR(SEARCH("trade",$D16))),NOT(ISERROR(SEARCH("balance",$D16)))),"",$D16))),$L:$T,MATCH("balance",$L$2:$S$2,0),FALSE))</f>
        <v>10910.783052299999</v>
      </c>
      <c r="H16" s="35">
        <f ca="1">IF(Summary_Exchange_Balances_00UTC!$B15="","",(G16-E16)/E16)</f>
        <v>0</v>
      </c>
      <c r="I16" s="160">
        <f ca="1">IF(Summary_Exchange_Balances_00UTC!$B15="","",IF(ISERROR($G16),$E16,$G16))</f>
        <v>10910.783052299999</v>
      </c>
      <c r="K16" t="str">
        <f t="shared" ca="1" si="0"/>
        <v>HUBIBSV</v>
      </c>
      <c r="L16" t="str">
        <f t="shared" ca="1" si="1"/>
        <v>HUBI-EBSV</v>
      </c>
      <c r="N16" s="156" t="str">
        <f ca="1">IF(raw_exchange_data!$A15="","",OFFSET(raw_exchange_data!$A15,0,MATCH(N$2,raw_exchange_data!$1:$1,0)-1))</f>
        <v>BSV</v>
      </c>
      <c r="O16" s="156" t="str">
        <f ca="1">IF(raw_exchange_data!$A15="","",OFFSET(raw_exchange_data!$A15,0,MATCH(O$2,raw_exchange_data!$1:$1,0)-1))</f>
        <v>HUBI</v>
      </c>
      <c r="P16" s="156" t="str">
        <f ca="1">IF(raw_exchange_data!$A15="","",OFFSET(raw_exchange_data!$A15,0,MATCH(P$2,raw_exchange_data!$1:$1,0)-1))</f>
        <v>HUBI-E</v>
      </c>
      <c r="Q16" s="156" t="str">
        <f ca="1">IF(raw_exchange_data!$A15="","",TEXT(OFFSET(raw_exchange_data!$A15,0,MATCH(Q$2,raw_exchange_data!$1:$1,0)-1),""))</f>
        <v/>
      </c>
      <c r="R16" s="157">
        <f ca="1">IF(raw_exchange_data!$A15="","",OFFSET(raw_exchange_data!$A15,0,MATCH(R$2,raw_exchange_data!$1:$1,0)-1))</f>
        <v>1.807E-4</v>
      </c>
      <c r="S16" s="169">
        <f ca="1">IF(raw_exchange_data!$A15="","",OFFSET(raw_exchange_data!$A15,0,MATCH(S$2,raw_exchange_data!$1:$1,0)-1))</f>
        <v>44958.669130127317</v>
      </c>
      <c r="T16" s="156">
        <v>1</v>
      </c>
      <c r="W16" t="str">
        <f t="shared" si="2"/>
        <v>BINE</v>
      </c>
      <c r="X16" t="str">
        <f t="shared" si="3"/>
        <v>DOT</v>
      </c>
      <c r="Y16" s="42">
        <f t="shared" si="4"/>
        <v>10910.783052299999</v>
      </c>
      <c r="Z16" s="42">
        <f t="shared" ca="1" si="5"/>
        <v>10910.783052299999</v>
      </c>
      <c r="AB16" s="3" t="s">
        <v>124</v>
      </c>
      <c r="AC16" s="32">
        <v>-643.2489612599893</v>
      </c>
      <c r="AD16" s="32">
        <v>-104845.87120131</v>
      </c>
    </row>
    <row r="17" spans="1:30" x14ac:dyDescent="0.25">
      <c r="A17" t="str">
        <f>IF(Summary_Exchange_Balances_00UTC!$B16="","",Summary_Exchange_Balances_00UTC!$N16)</f>
        <v>BINE</v>
      </c>
      <c r="B17" t="str">
        <f>IF(Summary_Exchange_Balances_00UTC!$B16="","",Summary_Exchange_Balances_00UTC!$B16)</f>
        <v>BINE-2-S1-E</v>
      </c>
      <c r="C17" t="str">
        <f>IF(Summary_Exchange_Balances_00UTC!$B16="","",Summary_Exchange_Balances_00UTC!$E16)</f>
        <v>ENJ</v>
      </c>
      <c r="D17" t="str">
        <f>IF(OR(Summary_Exchange_Balances_00UTC!$B16="",Summary_Exchange_Balances_00UTC!$D16=""),"",Summary_Exchange_Balances_00UTC!$D16)</f>
        <v/>
      </c>
      <c r="E17" s="52">
        <f>IF(Summary_Exchange_Balances_00UTC!$B16="","",Summary_Exchange_Balances_00UTC!$C16)</f>
        <v>34972.939946099999</v>
      </c>
      <c r="G17" s="52">
        <f ca="1">IF(Summary_Exchange_Balances_00UTC!$B16="","",VLOOKUP(IF(ISERROR(SEARCH(" ", $B17)),UPPER($B17&amp;$C17&amp;IF(OR(NOT(ISERROR(SEARCH("trade",$D17))),NOT(ISERROR(SEARCH("balance",$D17)))),"",$D17)),UPPER(LEFT($B17, SEARCH(" ",$B17)-1)&amp;$C17&amp;IF(OR(NOT(ISERROR(SEARCH("trade",$D17))),NOT(ISERROR(SEARCH("balance",$D17)))),"",$D17))),$L:$T,MATCH("balance",$L$2:$S$2,0),FALSE))</f>
        <v>34878.939946099999</v>
      </c>
      <c r="H17" s="35">
        <f ca="1">IF(Summary_Exchange_Balances_00UTC!$B16="","",(G17-E17)/E17)</f>
        <v>-2.687792337300553E-3</v>
      </c>
      <c r="I17" s="160">
        <f ca="1">IF(Summary_Exchange_Balances_00UTC!$B16="","",IF(ISERROR($G17),$E17,$G17))</f>
        <v>34878.939946099999</v>
      </c>
      <c r="K17" t="str">
        <f t="shared" ca="1" si="0"/>
        <v>BINEBTC</v>
      </c>
      <c r="L17" t="str">
        <f t="shared" ca="1" si="1"/>
        <v>BINE-2-S1-FBTCUNREALIZED</v>
      </c>
      <c r="N17" s="156" t="str">
        <f ca="1">IF(raw_exchange_data!$A16="","",OFFSET(raw_exchange_data!$A16,0,MATCH(N$2,raw_exchange_data!$1:$1,0)-1))</f>
        <v>BTC</v>
      </c>
      <c r="O17" s="156" t="str">
        <f ca="1">IF(raw_exchange_data!$A16="","",OFFSET(raw_exchange_data!$A16,0,MATCH(O$2,raw_exchange_data!$1:$1,0)-1))</f>
        <v>BINE</v>
      </c>
      <c r="P17" s="156" t="str">
        <f ca="1">IF(raw_exchange_data!$A16="","",OFFSET(raw_exchange_data!$A16,0,MATCH(P$2,raw_exchange_data!$1:$1,0)-1))</f>
        <v>BINE-2-S1-F</v>
      </c>
      <c r="Q17" s="156" t="str">
        <f ca="1">IF(raw_exchange_data!$A16="","",TEXT(OFFSET(raw_exchange_data!$A16,0,MATCH(Q$2,raw_exchange_data!$1:$1,0)-1),""))</f>
        <v>Unrealized</v>
      </c>
      <c r="R17" s="157">
        <f ca="1">IF(raw_exchange_data!$A16="","",OFFSET(raw_exchange_data!$A16,0,MATCH(R$2,raw_exchange_data!$1:$1,0)-1))</f>
        <v>-32.51838497</v>
      </c>
      <c r="S17" s="169">
        <f ca="1">IF(raw_exchange_data!$A16="","",OFFSET(raw_exchange_data!$A16,0,MATCH(S$2,raw_exchange_data!$1:$1,0)-1))</f>
        <v>44958.666667627316</v>
      </c>
      <c r="T17" s="156">
        <v>1</v>
      </c>
      <c r="W17" t="str">
        <f t="shared" si="2"/>
        <v>BINE</v>
      </c>
      <c r="X17" t="str">
        <f t="shared" si="3"/>
        <v>ENJ</v>
      </c>
      <c r="Y17" s="42">
        <f t="shared" si="4"/>
        <v>34972.939946099999</v>
      </c>
      <c r="Z17" s="42">
        <f t="shared" ca="1" si="5"/>
        <v>34878.939946099999</v>
      </c>
      <c r="AB17" s="3" t="s">
        <v>20</v>
      </c>
      <c r="AC17" s="32">
        <v>6170.1765073500001</v>
      </c>
      <c r="AD17" s="32">
        <v>231.22837951150001</v>
      </c>
    </row>
    <row r="18" spans="1:30" x14ac:dyDescent="0.25">
      <c r="A18" t="str">
        <f>IF(Summary_Exchange_Balances_00UTC!$B17="","",Summary_Exchange_Balances_00UTC!$N17)</f>
        <v>BINE</v>
      </c>
      <c r="B18" t="str">
        <f>IF(Summary_Exchange_Balances_00UTC!$B17="","",Summary_Exchange_Balances_00UTC!$B17)</f>
        <v>BINE-2-S1-E</v>
      </c>
      <c r="C18" t="str">
        <f>IF(Summary_Exchange_Balances_00UTC!$B17="","",Summary_Exchange_Balances_00UTC!$E17)</f>
        <v>EOS</v>
      </c>
      <c r="D18" t="str">
        <f>IF(OR(Summary_Exchange_Balances_00UTC!$B17="",Summary_Exchange_Balances_00UTC!$D17=""),"",Summary_Exchange_Balances_00UTC!$D17)</f>
        <v/>
      </c>
      <c r="E18" s="52">
        <f>IF(Summary_Exchange_Balances_00UTC!$B17="","",Summary_Exchange_Balances_00UTC!$C17)</f>
        <v>108650.73496</v>
      </c>
      <c r="G18" s="52">
        <f ca="1">IF(Summary_Exchange_Balances_00UTC!$B17="","",VLOOKUP(IF(ISERROR(SEARCH(" ", $B18)),UPPER($B18&amp;$C18&amp;IF(OR(NOT(ISERROR(SEARCH("trade",$D18))),NOT(ISERROR(SEARCH("balance",$D18)))),"",$D18)),UPPER(LEFT($B18, SEARCH(" ",$B18)-1)&amp;$C18&amp;IF(OR(NOT(ISERROR(SEARCH("trade",$D18))),NOT(ISERROR(SEARCH("balance",$D18)))),"",$D18))),$L:$T,MATCH("balance",$L$2:$S$2,0),FALSE))</f>
        <v>108650.73496</v>
      </c>
      <c r="H18" s="35">
        <f ca="1">IF(Summary_Exchange_Balances_00UTC!$B17="","",(G18-E18)/E18)</f>
        <v>0</v>
      </c>
      <c r="I18" s="160">
        <f ca="1">IF(Summary_Exchange_Balances_00UTC!$B17="","",IF(ISERROR($G18),$E18,$G18))</f>
        <v>108650.73496</v>
      </c>
      <c r="K18" t="str">
        <f t="shared" ca="1" si="0"/>
        <v>BTFXBTC</v>
      </c>
      <c r="L18" t="str">
        <f t="shared" ca="1" si="1"/>
        <v>BTFX-1-M-EBTC</v>
      </c>
      <c r="N18" s="156" t="str">
        <f ca="1">IF(raw_exchange_data!$A17="","",OFFSET(raw_exchange_data!$A17,0,MATCH(N$2,raw_exchange_data!$1:$1,0)-1))</f>
        <v>BTC</v>
      </c>
      <c r="O18" s="156" t="str">
        <f ca="1">IF(raw_exchange_data!$A17="","",OFFSET(raw_exchange_data!$A17,0,MATCH(O$2,raw_exchange_data!$1:$1,0)-1))</f>
        <v>BTFX</v>
      </c>
      <c r="P18" s="156" t="str">
        <f ca="1">IF(raw_exchange_data!$A17="","",OFFSET(raw_exchange_data!$A17,0,MATCH(P$2,raw_exchange_data!$1:$1,0)-1))</f>
        <v>BTFX-1-M-E</v>
      </c>
      <c r="Q18" s="156" t="str">
        <f ca="1">IF(raw_exchange_data!$A17="","",TEXT(OFFSET(raw_exchange_data!$A17,0,MATCH(Q$2,raw_exchange_data!$1:$1,0)-1),""))</f>
        <v/>
      </c>
      <c r="R18" s="157">
        <f ca="1">IF(raw_exchange_data!$A17="","",OFFSET(raw_exchange_data!$A17,0,MATCH(R$2,raw_exchange_data!$1:$1,0)-1))</f>
        <v>7.9996000000000008E-3</v>
      </c>
      <c r="S18" s="169">
        <f ca="1">IF(raw_exchange_data!$A17="","",OFFSET(raw_exchange_data!$A17,0,MATCH(S$2,raw_exchange_data!$1:$1,0)-1))</f>
        <v>44958.668445648145</v>
      </c>
      <c r="T18" s="156">
        <v>1</v>
      </c>
      <c r="W18" t="str">
        <f t="shared" si="2"/>
        <v>BINE</v>
      </c>
      <c r="X18" t="str">
        <f t="shared" si="3"/>
        <v>EOS</v>
      </c>
      <c r="Y18" s="42">
        <f t="shared" si="4"/>
        <v>108650.73496</v>
      </c>
      <c r="Z18" s="42">
        <f t="shared" ca="1" si="5"/>
        <v>108650.73496</v>
      </c>
      <c r="AB18" s="3" t="s">
        <v>125</v>
      </c>
      <c r="AC18" s="32">
        <v>2.5033500000000001E-3</v>
      </c>
      <c r="AD18" s="32">
        <v>2.5033500000000001E-3</v>
      </c>
    </row>
    <row r="19" spans="1:30" x14ac:dyDescent="0.25">
      <c r="A19" t="str">
        <f>IF(Summary_Exchange_Balances_00UTC!$B18="","",Summary_Exchange_Balances_00UTC!$N18)</f>
        <v>BINE</v>
      </c>
      <c r="B19" t="str">
        <f>IF(Summary_Exchange_Balances_00UTC!$B18="","",Summary_Exchange_Balances_00UTC!$B18)</f>
        <v>BINE-2-S1-E</v>
      </c>
      <c r="C19" t="str">
        <f>IF(Summary_Exchange_Balances_00UTC!$B18="","",Summary_Exchange_Balances_00UTC!$E18)</f>
        <v>ETC</v>
      </c>
      <c r="D19" t="str">
        <f>IF(OR(Summary_Exchange_Balances_00UTC!$B18="",Summary_Exchange_Balances_00UTC!$D18=""),"",Summary_Exchange_Balances_00UTC!$D18)</f>
        <v/>
      </c>
      <c r="E19" s="52">
        <f>IF(Summary_Exchange_Balances_00UTC!$B18="","",Summary_Exchange_Balances_00UTC!$C18)</f>
        <v>168.23816400000001</v>
      </c>
      <c r="G19" s="52">
        <f ca="1">IF(Summary_Exchange_Balances_00UTC!$B18="","",VLOOKUP(IF(ISERROR(SEARCH(" ", $B19)),UPPER($B19&amp;$C19&amp;IF(OR(NOT(ISERROR(SEARCH("trade",$D19))),NOT(ISERROR(SEARCH("balance",$D19)))),"",$D19)),UPPER(LEFT($B19, SEARCH(" ",$B19)-1)&amp;$C19&amp;IF(OR(NOT(ISERROR(SEARCH("trade",$D19))),NOT(ISERROR(SEARCH("balance",$D19)))),"",$D19))),$L:$T,MATCH("balance",$L$2:$S$2,0),FALSE))</f>
        <v>168.23816400000001</v>
      </c>
      <c r="H19" s="35">
        <f ca="1">IF(Summary_Exchange_Balances_00UTC!$B18="","",(G19-E19)/E19)</f>
        <v>0</v>
      </c>
      <c r="I19" s="160">
        <f ca="1">IF(Summary_Exchange_Balances_00UTC!$B18="","",IF(ISERROR($G19),$E19,$G19))</f>
        <v>168.23816400000001</v>
      </c>
      <c r="K19" t="str">
        <f t="shared" ca="1" si="0"/>
        <v>WOOXBTC</v>
      </c>
      <c r="L19" t="str">
        <f t="shared" ca="1" si="1"/>
        <v>WOOX-1-M-EBTC</v>
      </c>
      <c r="N19" s="156" t="str">
        <f ca="1">IF(raw_exchange_data!$A18="","",OFFSET(raw_exchange_data!$A18,0,MATCH(N$2,raw_exchange_data!$1:$1,0)-1))</f>
        <v>BTC</v>
      </c>
      <c r="O19" s="156" t="str">
        <f ca="1">IF(raw_exchange_data!$A18="","",OFFSET(raw_exchange_data!$A18,0,MATCH(O$2,raw_exchange_data!$1:$1,0)-1))</f>
        <v>WOOX</v>
      </c>
      <c r="P19" s="156" t="str">
        <f ca="1">IF(raw_exchange_data!$A18="","",OFFSET(raw_exchange_data!$A18,0,MATCH(P$2,raw_exchange_data!$1:$1,0)-1))</f>
        <v>WOOX-1-M-E</v>
      </c>
      <c r="Q19" s="156" t="str">
        <f ca="1">IF(raw_exchange_data!$A18="","",TEXT(OFFSET(raw_exchange_data!$A18,0,MATCH(Q$2,raw_exchange_data!$1:$1,0)-1),""))</f>
        <v/>
      </c>
      <c r="R19" s="157">
        <f ca="1">IF(raw_exchange_data!$A18="","",OFFSET(raw_exchange_data!$A18,0,MATCH(R$2,raw_exchange_data!$1:$1,0)-1))</f>
        <v>200.68825408000001</v>
      </c>
      <c r="S19" s="169">
        <f ca="1">IF(raw_exchange_data!$A18="","",OFFSET(raw_exchange_data!$A18,0,MATCH(S$2,raw_exchange_data!$1:$1,0)-1))</f>
        <v>44958.670044756946</v>
      </c>
      <c r="T19" s="156">
        <v>1</v>
      </c>
      <c r="W19" t="str">
        <f t="shared" si="2"/>
        <v>BINE</v>
      </c>
      <c r="X19" t="str">
        <f t="shared" si="3"/>
        <v>ETC</v>
      </c>
      <c r="Y19" s="42">
        <f t="shared" si="4"/>
        <v>168.23816400000001</v>
      </c>
      <c r="Z19" s="42">
        <f t="shared" ca="1" si="5"/>
        <v>168.23816400000001</v>
      </c>
      <c r="AB19" s="3" t="s">
        <v>126</v>
      </c>
      <c r="AC19" s="32">
        <v>115.29838952</v>
      </c>
      <c r="AD19" s="32">
        <v>115.29838952</v>
      </c>
    </row>
    <row r="20" spans="1:30" x14ac:dyDescent="0.25">
      <c r="A20" t="str">
        <f>IF(Summary_Exchange_Balances_00UTC!$B19="","",Summary_Exchange_Balances_00UTC!$N19)</f>
        <v>BINE</v>
      </c>
      <c r="B20" t="str">
        <f>IF(Summary_Exchange_Balances_00UTC!$B19="","",Summary_Exchange_Balances_00UTC!$B19)</f>
        <v>BINE-2-S1-E</v>
      </c>
      <c r="C20" t="str">
        <f>IF(Summary_Exchange_Balances_00UTC!$B19="","",Summary_Exchange_Balances_00UTC!$E19)</f>
        <v>ETH</v>
      </c>
      <c r="D20" t="str">
        <f>IF(OR(Summary_Exchange_Balances_00UTC!$B19="",Summary_Exchange_Balances_00UTC!$D19=""),"",Summary_Exchange_Balances_00UTC!$D19)</f>
        <v/>
      </c>
      <c r="E20" s="52">
        <f>IF(Summary_Exchange_Balances_00UTC!$B19="","",Summary_Exchange_Balances_00UTC!$C19)</f>
        <v>680.93375911999999</v>
      </c>
      <c r="G20" s="52">
        <f ca="1">IF(Summary_Exchange_Balances_00UTC!$B19="","",VLOOKUP(IF(ISERROR(SEARCH(" ", $B20)),UPPER($B20&amp;$C20&amp;IF(OR(NOT(ISERROR(SEARCH("trade",$D20))),NOT(ISERROR(SEARCH("balance",$D20)))),"",$D20)),UPPER(LEFT($B20, SEARCH(" ",$B20)-1)&amp;$C20&amp;IF(OR(NOT(ISERROR(SEARCH("trade",$D20))),NOT(ISERROR(SEARCH("balance",$D20)))),"",$D20))),$L:$T,MATCH("balance",$L$2:$S$2,0),FALSE))</f>
        <v>680.93375911999999</v>
      </c>
      <c r="H20" s="35">
        <f ca="1">IF(Summary_Exchange_Balances_00UTC!$B19="","",(G20-E20)/E20)</f>
        <v>0</v>
      </c>
      <c r="I20" s="160">
        <f ca="1">IF(Summary_Exchange_Balances_00UTC!$B19="","",IF(ISERROR($G20),$E20,$G20))</f>
        <v>680.93375911999999</v>
      </c>
      <c r="K20" t="str">
        <f t="shared" ca="1" si="0"/>
        <v>HUBIBTM</v>
      </c>
      <c r="L20" t="str">
        <f t="shared" ca="1" si="1"/>
        <v>HUBI-EBTM</v>
      </c>
      <c r="N20" s="156" t="str">
        <f ca="1">IF(raw_exchange_data!$A19="","",OFFSET(raw_exchange_data!$A19,0,MATCH(N$2,raw_exchange_data!$1:$1,0)-1))</f>
        <v>BTM</v>
      </c>
      <c r="O20" s="156" t="str">
        <f ca="1">IF(raw_exchange_data!$A19="","",OFFSET(raw_exchange_data!$A19,0,MATCH(O$2,raw_exchange_data!$1:$1,0)-1))</f>
        <v>HUBI</v>
      </c>
      <c r="P20" s="156" t="str">
        <f ca="1">IF(raw_exchange_data!$A19="","",OFFSET(raw_exchange_data!$A19,0,MATCH(P$2,raw_exchange_data!$1:$1,0)-1))</f>
        <v>HUBI-E</v>
      </c>
      <c r="Q20" s="156" t="str">
        <f ca="1">IF(raw_exchange_data!$A19="","",TEXT(OFFSET(raw_exchange_data!$A19,0,MATCH(Q$2,raw_exchange_data!$1:$1,0)-1),""))</f>
        <v/>
      </c>
      <c r="R20" s="157">
        <f ca="1">IF(raw_exchange_data!$A19="","",OFFSET(raw_exchange_data!$A19,0,MATCH(R$2,raw_exchange_data!$1:$1,0)-1))</f>
        <v>0.33565571999999999</v>
      </c>
      <c r="S20" s="169">
        <f ca="1">IF(raw_exchange_data!$A19="","",OFFSET(raw_exchange_data!$A19,0,MATCH(S$2,raw_exchange_data!$1:$1,0)-1))</f>
        <v>44958.669130127317</v>
      </c>
      <c r="T20" s="156">
        <v>1</v>
      </c>
      <c r="W20" t="str">
        <f t="shared" si="2"/>
        <v>BINE</v>
      </c>
      <c r="X20" t="str">
        <f t="shared" si="3"/>
        <v>ETH</v>
      </c>
      <c r="Y20" s="42">
        <f t="shared" si="4"/>
        <v>680.93375911999999</v>
      </c>
      <c r="Z20" s="42">
        <f t="shared" ca="1" si="5"/>
        <v>680.93375911999999</v>
      </c>
      <c r="AB20" s="3" t="s">
        <v>87</v>
      </c>
      <c r="AC20" s="32">
        <v>2583.0907684399999</v>
      </c>
      <c r="AD20" s="32">
        <v>2600.0416461899999</v>
      </c>
    </row>
    <row r="21" spans="1:30" x14ac:dyDescent="0.25">
      <c r="A21" t="str">
        <f>IF(Summary_Exchange_Balances_00UTC!$B20="","",Summary_Exchange_Balances_00UTC!$N20)</f>
        <v>BINE</v>
      </c>
      <c r="B21" t="str">
        <f>IF(Summary_Exchange_Balances_00UTC!$B20="","",Summary_Exchange_Balances_00UTC!$B20)</f>
        <v>BINE-2-S1-E</v>
      </c>
      <c r="C21" t="str">
        <f>IF(Summary_Exchange_Balances_00UTC!$B20="","",Summary_Exchange_Balances_00UTC!$E20)</f>
        <v>EUR</v>
      </c>
      <c r="D21" t="str">
        <f>IF(OR(Summary_Exchange_Balances_00UTC!$B20="",Summary_Exchange_Balances_00UTC!$D20=""),"",Summary_Exchange_Balances_00UTC!$D20)</f>
        <v/>
      </c>
      <c r="E21" s="52">
        <f>IF(Summary_Exchange_Balances_00UTC!$B20="","",Summary_Exchange_Balances_00UTC!$C20)</f>
        <v>787518.93523462</v>
      </c>
      <c r="G21" s="52">
        <f ca="1">IF(Summary_Exchange_Balances_00UTC!$B20="","",VLOOKUP(IF(ISERROR(SEARCH(" ", $B21)),UPPER($B21&amp;$C21&amp;IF(OR(NOT(ISERROR(SEARCH("trade",$D21))),NOT(ISERROR(SEARCH("balance",$D21)))),"",$D21)),UPPER(LEFT($B21, SEARCH(" ",$B21)-1)&amp;$C21&amp;IF(OR(NOT(ISERROR(SEARCH("trade",$D21))),NOT(ISERROR(SEARCH("balance",$D21)))),"",$D21))),$L:$T,MATCH("balance",$L$2:$S$2,0),FALSE))</f>
        <v>787941.12900212</v>
      </c>
      <c r="H21" s="35">
        <f ca="1">IF(Summary_Exchange_Balances_00UTC!$B20="","",(G21-E21)/E21)</f>
        <v>5.3610617930629481E-4</v>
      </c>
      <c r="I21" s="160">
        <f ca="1">IF(Summary_Exchange_Balances_00UTC!$B20="","",IF(ISERROR($G21),$E21,$G21))</f>
        <v>787941.12900212</v>
      </c>
      <c r="K21" t="str">
        <f t="shared" ca="1" si="0"/>
        <v>BINEBUSD</v>
      </c>
      <c r="L21" t="str">
        <f t="shared" ca="1" si="1"/>
        <v>BINE-2-S1-PBUSD</v>
      </c>
      <c r="N21" s="156" t="str">
        <f ca="1">IF(raw_exchange_data!$A20="","",OFFSET(raw_exchange_data!$A20,0,MATCH(N$2,raw_exchange_data!$1:$1,0)-1))</f>
        <v>BUSD</v>
      </c>
      <c r="O21" s="156" t="str">
        <f ca="1">IF(raw_exchange_data!$A20="","",OFFSET(raw_exchange_data!$A20,0,MATCH(O$2,raw_exchange_data!$1:$1,0)-1))</f>
        <v>BINE</v>
      </c>
      <c r="P21" s="156" t="str">
        <f ca="1">IF(raw_exchange_data!$A20="","",OFFSET(raw_exchange_data!$A20,0,MATCH(P$2,raw_exchange_data!$1:$1,0)-1))</f>
        <v>BINE-2-S1-P</v>
      </c>
      <c r="Q21" s="156" t="str">
        <f ca="1">IF(raw_exchange_data!$A20="","",TEXT(OFFSET(raw_exchange_data!$A20,0,MATCH(Q$2,raw_exchange_data!$1:$1,0)-1),""))</f>
        <v/>
      </c>
      <c r="R21" s="157">
        <f ca="1">IF(raw_exchange_data!$A20="","",OFFSET(raw_exchange_data!$A20,0,MATCH(R$2,raw_exchange_data!$1:$1,0)-1))</f>
        <v>13517588.466357</v>
      </c>
      <c r="S21" s="169">
        <f ca="1">IF(raw_exchange_data!$A20="","",OFFSET(raw_exchange_data!$A20,0,MATCH(S$2,raw_exchange_data!$1:$1,0)-1))</f>
        <v>44958.666670023151</v>
      </c>
      <c r="T21" s="156">
        <v>1</v>
      </c>
      <c r="W21" t="str">
        <f t="shared" si="2"/>
        <v>BINE</v>
      </c>
      <c r="X21" t="str">
        <f t="shared" si="3"/>
        <v>EUR</v>
      </c>
      <c r="Y21" s="42">
        <f t="shared" si="4"/>
        <v>787518.93523462</v>
      </c>
      <c r="Z21" s="42">
        <f t="shared" ca="1" si="5"/>
        <v>787941.12900212</v>
      </c>
      <c r="AB21" s="3" t="s">
        <v>127</v>
      </c>
      <c r="AC21" s="32">
        <v>14.7502</v>
      </c>
      <c r="AD21" s="32">
        <v>14.7502</v>
      </c>
    </row>
    <row r="22" spans="1:30" x14ac:dyDescent="0.25">
      <c r="A22" t="str">
        <f>IF(Summary_Exchange_Balances_00UTC!$B21="","",Summary_Exchange_Balances_00UTC!$N21)</f>
        <v>BINE</v>
      </c>
      <c r="B22" t="str">
        <f>IF(Summary_Exchange_Balances_00UTC!$B21="","",Summary_Exchange_Balances_00UTC!$B21)</f>
        <v>BINE-2-S1-E</v>
      </c>
      <c r="C22" t="str">
        <f>IF(Summary_Exchange_Balances_00UTC!$B21="","",Summary_Exchange_Balances_00UTC!$E21)</f>
        <v>FIL</v>
      </c>
      <c r="D22" t="str">
        <f>IF(OR(Summary_Exchange_Balances_00UTC!$B21="",Summary_Exchange_Balances_00UTC!$D21=""),"",Summary_Exchange_Balances_00UTC!$D21)</f>
        <v/>
      </c>
      <c r="E22" s="52">
        <f>IF(Summary_Exchange_Balances_00UTC!$B21="","",Summary_Exchange_Balances_00UTC!$C21)</f>
        <v>0.19800000000000001</v>
      </c>
      <c r="G22" s="52">
        <f ca="1">IF(Summary_Exchange_Balances_00UTC!$B21="","",VLOOKUP(IF(ISERROR(SEARCH(" ", $B22)),UPPER($B22&amp;$C22&amp;IF(OR(NOT(ISERROR(SEARCH("trade",$D22))),NOT(ISERROR(SEARCH("balance",$D22)))),"",$D22)),UPPER(LEFT($B22, SEARCH(" ",$B22)-1)&amp;$C22&amp;IF(OR(NOT(ISERROR(SEARCH("trade",$D22))),NOT(ISERROR(SEARCH("balance",$D22)))),"",$D22))),$L:$T,MATCH("balance",$L$2:$S$2,0),FALSE))</f>
        <v>0.19800000000000001</v>
      </c>
      <c r="H22" s="35">
        <f ca="1">IF(Summary_Exchange_Balances_00UTC!$B21="","",(G22-E22)/E22)</f>
        <v>0</v>
      </c>
      <c r="I22" s="160">
        <f ca="1">IF(Summary_Exchange_Balances_00UTC!$B21="","",IF(ISERROR($G22),$E22,$G22))</f>
        <v>0.19800000000000001</v>
      </c>
      <c r="K22" t="str">
        <f t="shared" ca="1" si="0"/>
        <v>FBLKCOMP</v>
      </c>
      <c r="L22" t="str">
        <f t="shared" ca="1" si="1"/>
        <v>FBLKCOMP</v>
      </c>
      <c r="N22" s="156" t="str">
        <f ca="1">IF(raw_exchange_data!$A21="","",OFFSET(raw_exchange_data!$A21,0,MATCH(N$2,raw_exchange_data!$1:$1,0)-1))</f>
        <v>COMP</v>
      </c>
      <c r="O22" s="156" t="str">
        <f ca="1">IF(raw_exchange_data!$A21="","",OFFSET(raw_exchange_data!$A21,0,MATCH(O$2,raw_exchange_data!$1:$1,0)-1))</f>
        <v>FBLK</v>
      </c>
      <c r="P22" s="156" t="str">
        <f ca="1">IF(raw_exchange_data!$A21="","",OFFSET(raw_exchange_data!$A21,0,MATCH(P$2,raw_exchange_data!$1:$1,0)-1))</f>
        <v>FBLK</v>
      </c>
      <c r="Q22" s="156" t="str">
        <f ca="1">IF(raw_exchange_data!$A21="","",TEXT(OFFSET(raw_exchange_data!$A21,0,MATCH(Q$2,raw_exchange_data!$1:$1,0)-1),""))</f>
        <v/>
      </c>
      <c r="R22" s="157">
        <f ca="1">IF(raw_exchange_data!$A21="","",OFFSET(raw_exchange_data!$A21,0,MATCH(R$2,raw_exchange_data!$1:$1,0)-1))</f>
        <v>234.18534098000001</v>
      </c>
      <c r="S22" s="169">
        <f ca="1">IF(raw_exchange_data!$A21="","",OFFSET(raw_exchange_data!$A21,0,MATCH(S$2,raw_exchange_data!$1:$1,0)-1))</f>
        <v>44958.658478819445</v>
      </c>
      <c r="T22" s="156">
        <v>1</v>
      </c>
      <c r="W22" t="str">
        <f t="shared" si="2"/>
        <v>BINE</v>
      </c>
      <c r="X22" t="str">
        <f t="shared" si="3"/>
        <v>FIL</v>
      </c>
      <c r="Y22" s="42">
        <f t="shared" si="4"/>
        <v>0.19800000000000001</v>
      </c>
      <c r="Z22" s="42">
        <f t="shared" ca="1" si="5"/>
        <v>0.19800000000000001</v>
      </c>
      <c r="AB22" s="3" t="s">
        <v>449</v>
      </c>
      <c r="AC22" s="32">
        <v>25</v>
      </c>
      <c r="AD22" s="32">
        <v>0</v>
      </c>
    </row>
    <row r="23" spans="1:30" x14ac:dyDescent="0.25">
      <c r="A23" t="str">
        <f>IF(Summary_Exchange_Balances_00UTC!$B22="","",Summary_Exchange_Balances_00UTC!$N22)</f>
        <v>BINE</v>
      </c>
      <c r="B23" t="str">
        <f>IF(Summary_Exchange_Balances_00UTC!$B22="","",Summary_Exchange_Balances_00UTC!$B22)</f>
        <v>BINE-2-S1-E</v>
      </c>
      <c r="C23" t="str">
        <f>IF(Summary_Exchange_Balances_00UTC!$B22="","",Summary_Exchange_Balances_00UTC!$E22)</f>
        <v>FTM</v>
      </c>
      <c r="D23" t="str">
        <f>IF(OR(Summary_Exchange_Balances_00UTC!$B22="",Summary_Exchange_Balances_00UTC!$D22=""),"",Summary_Exchange_Balances_00UTC!$D22)</f>
        <v/>
      </c>
      <c r="E23" s="52">
        <f>IF(Summary_Exchange_Balances_00UTC!$B22="","",Summary_Exchange_Balances_00UTC!$C22)</f>
        <v>248364.2230036</v>
      </c>
      <c r="G23" s="52">
        <f ca="1">IF(Summary_Exchange_Balances_00UTC!$B22="","",VLOOKUP(IF(ISERROR(SEARCH(" ", $B23)),UPPER($B23&amp;$C23&amp;IF(OR(NOT(ISERROR(SEARCH("trade",$D23))),NOT(ISERROR(SEARCH("balance",$D23)))),"",$D23)),UPPER(LEFT($B23, SEARCH(" ",$B23)-1)&amp;$C23&amp;IF(OR(NOT(ISERROR(SEARCH("trade",$D23))),NOT(ISERROR(SEARCH("balance",$D23)))),"",$D23))),$L:$T,MATCH("balance",$L$2:$S$2,0),FALSE))</f>
        <v>251224.2230036</v>
      </c>
      <c r="H23" s="35">
        <f ca="1">IF(Summary_Exchange_Balances_00UTC!$B22="","",(G23-E23)/E23)</f>
        <v>1.1515346153373084E-2</v>
      </c>
      <c r="I23" s="160">
        <f ca="1">IF(Summary_Exchange_Balances_00UTC!$B22="","",IF(ISERROR($G23),$E23,$G23))</f>
        <v>251224.2230036</v>
      </c>
      <c r="K23" t="str">
        <f t="shared" ca="1" si="0"/>
        <v>HUBICRO</v>
      </c>
      <c r="L23" t="str">
        <f t="shared" ca="1" si="1"/>
        <v>HUBI-ECRO</v>
      </c>
      <c r="N23" s="156" t="str">
        <f ca="1">IF(raw_exchange_data!$A22="","",OFFSET(raw_exchange_data!$A22,0,MATCH(N$2,raw_exchange_data!$1:$1,0)-1))</f>
        <v>CRO</v>
      </c>
      <c r="O23" s="156" t="str">
        <f ca="1">IF(raw_exchange_data!$A22="","",OFFSET(raw_exchange_data!$A22,0,MATCH(O$2,raw_exchange_data!$1:$1,0)-1))</f>
        <v>HUBI</v>
      </c>
      <c r="P23" s="156" t="str">
        <f ca="1">IF(raw_exchange_data!$A22="","",OFFSET(raw_exchange_data!$A22,0,MATCH(P$2,raw_exchange_data!$1:$1,0)-1))</f>
        <v>HUBI-E</v>
      </c>
      <c r="Q23" s="156" t="str">
        <f ca="1">IF(raw_exchange_data!$A22="","",TEXT(OFFSET(raw_exchange_data!$A22,0,MATCH(Q$2,raw_exchange_data!$1:$1,0)-1),""))</f>
        <v/>
      </c>
      <c r="R23" s="157">
        <f ca="1">IF(raw_exchange_data!$A22="","",OFFSET(raw_exchange_data!$A22,0,MATCH(R$2,raw_exchange_data!$1:$1,0)-1))</f>
        <v>0.30791584</v>
      </c>
      <c r="S23" s="169">
        <f ca="1">IF(raw_exchange_data!$A22="","",OFFSET(raw_exchange_data!$A22,0,MATCH(S$2,raw_exchange_data!$1:$1,0)-1))</f>
        <v>44958.669130127317</v>
      </c>
      <c r="T23" s="156">
        <v>1</v>
      </c>
      <c r="W23" t="str">
        <f t="shared" si="2"/>
        <v>BINE</v>
      </c>
      <c r="X23" t="str">
        <f t="shared" si="3"/>
        <v>FTM</v>
      </c>
      <c r="Y23" s="42">
        <f t="shared" si="4"/>
        <v>248364.2230036</v>
      </c>
      <c r="Z23" s="42">
        <f t="shared" ca="1" si="5"/>
        <v>251224.2230036</v>
      </c>
      <c r="AB23" s="3" t="s">
        <v>113</v>
      </c>
      <c r="AC23" s="32">
        <v>0.58628509000000018</v>
      </c>
      <c r="AD23" s="32">
        <v>0.5862850985000001</v>
      </c>
    </row>
    <row r="24" spans="1:30" x14ac:dyDescent="0.25">
      <c r="A24" t="str">
        <f>IF(Summary_Exchange_Balances_00UTC!$B23="","",Summary_Exchange_Balances_00UTC!$N23)</f>
        <v>BINE</v>
      </c>
      <c r="B24" t="str">
        <f>IF(Summary_Exchange_Balances_00UTC!$B23="","",Summary_Exchange_Balances_00UTC!$B23)</f>
        <v>BINE-2-S1-E</v>
      </c>
      <c r="C24" t="str">
        <f>IF(Summary_Exchange_Balances_00UTC!$B23="","",Summary_Exchange_Balances_00UTC!$E23)</f>
        <v>GRT</v>
      </c>
      <c r="D24" t="str">
        <f>IF(OR(Summary_Exchange_Balances_00UTC!$B23="",Summary_Exchange_Balances_00UTC!$D23=""),"",Summary_Exchange_Balances_00UTC!$D23)</f>
        <v/>
      </c>
      <c r="E24" s="52">
        <f>IF(Summary_Exchange_Balances_00UTC!$B23="","",Summary_Exchange_Balances_00UTC!$C23)</f>
        <v>190921.88873999999</v>
      </c>
      <c r="G24" s="52">
        <f ca="1">IF(Summary_Exchange_Balances_00UTC!$B23="","",VLOOKUP(IF(ISERROR(SEARCH(" ", $B24)),UPPER($B24&amp;$C24&amp;IF(OR(NOT(ISERROR(SEARCH("trade",$D24))),NOT(ISERROR(SEARCH("balance",$D24)))),"",$D24)),UPPER(LEFT($B24, SEARCH(" ",$B24)-1)&amp;$C24&amp;IF(OR(NOT(ISERROR(SEARCH("trade",$D24))),NOT(ISERROR(SEARCH("balance",$D24)))),"",$D24))),$L:$T,MATCH("balance",$L$2:$S$2,0),FALSE))</f>
        <v>190921.88873999999</v>
      </c>
      <c r="H24" s="35">
        <f ca="1">IF(Summary_Exchange_Balances_00UTC!$B23="","",(G24-E24)/E24)</f>
        <v>0</v>
      </c>
      <c r="I24" s="160">
        <f ca="1">IF(Summary_Exchange_Balances_00UTC!$B23="","",IF(ISERROR($G24),$E24,$G24))</f>
        <v>190921.88873999999</v>
      </c>
      <c r="K24" t="str">
        <f t="shared" ca="1" si="0"/>
        <v>BINECRV</v>
      </c>
      <c r="L24" t="str">
        <f t="shared" ca="1" si="1"/>
        <v>BINE-2-S1-ECRV</v>
      </c>
      <c r="N24" s="156" t="str">
        <f ca="1">IF(raw_exchange_data!$A23="","",OFFSET(raw_exchange_data!$A23,0,MATCH(N$2,raw_exchange_data!$1:$1,0)-1))</f>
        <v>CRV</v>
      </c>
      <c r="O24" s="156" t="str">
        <f ca="1">IF(raw_exchange_data!$A23="","",OFFSET(raw_exchange_data!$A23,0,MATCH(O$2,raw_exchange_data!$1:$1,0)-1))</f>
        <v>BINE</v>
      </c>
      <c r="P24" s="156" t="str">
        <f ca="1">IF(raw_exchange_data!$A23="","",OFFSET(raw_exchange_data!$A23,0,MATCH(P$2,raw_exchange_data!$1:$1,0)-1))</f>
        <v>BINE-2-S1-E</v>
      </c>
      <c r="Q24" s="156" t="str">
        <f ca="1">IF(raw_exchange_data!$A23="","",TEXT(OFFSET(raw_exchange_data!$A23,0,MATCH(Q$2,raw_exchange_data!$1:$1,0)-1),""))</f>
        <v/>
      </c>
      <c r="R24" s="157">
        <f ca="1">IF(raw_exchange_data!$A23="","",OFFSET(raw_exchange_data!$A23,0,MATCH(R$2,raw_exchange_data!$1:$1,0)-1))</f>
        <v>1.5637979999999999E-2</v>
      </c>
      <c r="S24" s="169">
        <f ca="1">IF(raw_exchange_data!$A23="","",OFFSET(raw_exchange_data!$A23,0,MATCH(S$2,raw_exchange_data!$1:$1,0)-1))</f>
        <v>44958.666668668979</v>
      </c>
      <c r="T24" s="156">
        <v>1</v>
      </c>
      <c r="W24" t="str">
        <f t="shared" si="2"/>
        <v>BINE</v>
      </c>
      <c r="X24" t="str">
        <f t="shared" si="3"/>
        <v>GRT</v>
      </c>
      <c r="Y24" s="42">
        <f t="shared" si="4"/>
        <v>190921.88873999999</v>
      </c>
      <c r="Z24" s="42">
        <f t="shared" ca="1" si="5"/>
        <v>190921.88873999999</v>
      </c>
      <c r="AB24" s="3" t="s">
        <v>14</v>
      </c>
      <c r="AC24" s="32">
        <v>187.07329370999855</v>
      </c>
      <c r="AD24" s="32">
        <v>4516.4744713686378</v>
      </c>
    </row>
    <row r="25" spans="1:30" x14ac:dyDescent="0.25">
      <c r="A25" t="str">
        <f>IF(Summary_Exchange_Balances_00UTC!$B24="","",Summary_Exchange_Balances_00UTC!$N24)</f>
        <v>BINE</v>
      </c>
      <c r="B25" t="str">
        <f>IF(Summary_Exchange_Balances_00UTC!$B24="","",Summary_Exchange_Balances_00UTC!$B24)</f>
        <v>BINE-2-S1-E</v>
      </c>
      <c r="C25" t="str">
        <f>IF(Summary_Exchange_Balances_00UTC!$B24="","",Summary_Exchange_Balances_00UTC!$E24)</f>
        <v>HBAR</v>
      </c>
      <c r="D25" t="str">
        <f>IF(OR(Summary_Exchange_Balances_00UTC!$B24="",Summary_Exchange_Balances_00UTC!$D24=""),"",Summary_Exchange_Balances_00UTC!$D24)</f>
        <v/>
      </c>
      <c r="E25" s="52">
        <f>IF(Summary_Exchange_Balances_00UTC!$B24="","",Summary_Exchange_Balances_00UTC!$C24)</f>
        <v>400199.33700806001</v>
      </c>
      <c r="G25" s="52">
        <f ca="1">IF(Summary_Exchange_Balances_00UTC!$B24="","",VLOOKUP(IF(ISERROR(SEARCH(" ", $B25)),UPPER($B25&amp;$C25&amp;IF(OR(NOT(ISERROR(SEARCH("trade",$D25))),NOT(ISERROR(SEARCH("balance",$D25)))),"",$D25)),UPPER(LEFT($B25, SEARCH(" ",$B25)-1)&amp;$C25&amp;IF(OR(NOT(ISERROR(SEARCH("trade",$D25))),NOT(ISERROR(SEARCH("balance",$D25)))),"",$D25))),$L:$T,MATCH("balance",$L$2:$S$2,0),FALSE))</f>
        <v>401149.33700806001</v>
      </c>
      <c r="H25" s="35">
        <f ca="1">IF(Summary_Exchange_Balances_00UTC!$B24="","",(G25-E25)/E25)</f>
        <v>2.3738170260408677E-3</v>
      </c>
      <c r="I25" s="160">
        <f ca="1">IF(Summary_Exchange_Balances_00UTC!$B24="","",IF(ISERROR($G25),$E25,$G25))</f>
        <v>401149.33700806001</v>
      </c>
      <c r="K25" t="str">
        <f t="shared" ca="1" si="0"/>
        <v>FBLKDASH</v>
      </c>
      <c r="L25" t="str">
        <f t="shared" ca="1" si="1"/>
        <v>FBLKDASH</v>
      </c>
      <c r="N25" s="156" t="str">
        <f ca="1">IF(raw_exchange_data!$A24="","",OFFSET(raw_exchange_data!$A24,0,MATCH(N$2,raw_exchange_data!$1:$1,0)-1))</f>
        <v>DASH</v>
      </c>
      <c r="O25" s="156" t="str">
        <f ca="1">IF(raw_exchange_data!$A24="","",OFFSET(raw_exchange_data!$A24,0,MATCH(O$2,raw_exchange_data!$1:$1,0)-1))</f>
        <v>FBLK</v>
      </c>
      <c r="P25" s="156" t="str">
        <f ca="1">IF(raw_exchange_data!$A24="","",OFFSET(raw_exchange_data!$A24,0,MATCH(P$2,raw_exchange_data!$1:$1,0)-1))</f>
        <v>FBLK</v>
      </c>
      <c r="Q25" s="156" t="str">
        <f ca="1">IF(raw_exchange_data!$A24="","",TEXT(OFFSET(raw_exchange_data!$A24,0,MATCH(Q$2,raw_exchange_data!$1:$1,0)-1),""))</f>
        <v/>
      </c>
      <c r="R25" s="157">
        <f ca="1">IF(raw_exchange_data!$A24="","",OFFSET(raw_exchange_data!$A24,0,MATCH(R$2,raw_exchange_data!$1:$1,0)-1))</f>
        <v>24.022343129999999</v>
      </c>
      <c r="S25" s="169">
        <f ca="1">IF(raw_exchange_data!$A24="","",OFFSET(raw_exchange_data!$A24,0,MATCH(S$2,raw_exchange_data!$1:$1,0)-1))</f>
        <v>44958.658478819445</v>
      </c>
      <c r="T25" s="156">
        <v>1</v>
      </c>
      <c r="W25" t="str">
        <f t="shared" si="2"/>
        <v>BINE</v>
      </c>
      <c r="X25" t="str">
        <f t="shared" si="3"/>
        <v>HBAR</v>
      </c>
      <c r="Y25" s="42">
        <f t="shared" si="4"/>
        <v>400199.33700806001</v>
      </c>
      <c r="Z25" s="42">
        <f t="shared" ca="1" si="5"/>
        <v>401149.33700806001</v>
      </c>
      <c r="AB25" s="3" t="s">
        <v>128</v>
      </c>
      <c r="AC25" s="32">
        <v>0.33565571999999999</v>
      </c>
      <c r="AD25" s="32">
        <v>0.33565571999999999</v>
      </c>
    </row>
    <row r="26" spans="1:30" x14ac:dyDescent="0.25">
      <c r="A26" t="str">
        <f>IF(Summary_Exchange_Balances_00UTC!$B25="","",Summary_Exchange_Balances_00UTC!$N25)</f>
        <v>BINE</v>
      </c>
      <c r="B26" t="str">
        <f>IF(Summary_Exchange_Balances_00UTC!$B25="","",Summary_Exchange_Balances_00UTC!$B25)</f>
        <v>BINE-2-S1-E</v>
      </c>
      <c r="C26" t="str">
        <f>IF(Summary_Exchange_Balances_00UTC!$B25="","",Summary_Exchange_Balances_00UTC!$E25)</f>
        <v>LINK</v>
      </c>
      <c r="D26" t="str">
        <f>IF(OR(Summary_Exchange_Balances_00UTC!$B25="",Summary_Exchange_Balances_00UTC!$D25=""),"",Summary_Exchange_Balances_00UTC!$D25)</f>
        <v/>
      </c>
      <c r="E26" s="52">
        <f>IF(Summary_Exchange_Balances_00UTC!$B25="","",Summary_Exchange_Balances_00UTC!$C25)</f>
        <v>3939.4054016199998</v>
      </c>
      <c r="G26" s="52">
        <f ca="1">IF(Summary_Exchange_Balances_00UTC!$B25="","",VLOOKUP(IF(ISERROR(SEARCH(" ", $B26)),UPPER($B26&amp;$C26&amp;IF(OR(NOT(ISERROR(SEARCH("trade",$D26))),NOT(ISERROR(SEARCH("balance",$D26)))),"",$D26)),UPPER(LEFT($B26, SEARCH(" ",$B26)-1)&amp;$C26&amp;IF(OR(NOT(ISERROR(SEARCH("trade",$D26))),NOT(ISERROR(SEARCH("balance",$D26)))),"",$D26))),$L:$T,MATCH("balance",$L$2:$S$2,0),FALSE))</f>
        <v>5435.8354016200001</v>
      </c>
      <c r="H26" s="35">
        <f ca="1">IF(Summary_Exchange_Balances_00UTC!$B25="","",(G26-E26)/E26)</f>
        <v>0.37986189473787696</v>
      </c>
      <c r="I26" s="160">
        <f ca="1">IF(Summary_Exchange_Balances_00UTC!$B25="","",IF(ISERROR($G26),$E26,$G26))</f>
        <v>5435.8354016200001</v>
      </c>
      <c r="K26" t="str">
        <f t="shared" ca="1" si="0"/>
        <v>FBLKDOT</v>
      </c>
      <c r="L26" t="str">
        <f t="shared" ca="1" si="1"/>
        <v>FBLKDOT</v>
      </c>
      <c r="N26" s="156" t="str">
        <f ca="1">IF(raw_exchange_data!$A25="","",OFFSET(raw_exchange_data!$A25,0,MATCH(N$2,raw_exchange_data!$1:$1,0)-1))</f>
        <v>DOT</v>
      </c>
      <c r="O26" s="156" t="str">
        <f ca="1">IF(raw_exchange_data!$A25="","",OFFSET(raw_exchange_data!$A25,0,MATCH(O$2,raw_exchange_data!$1:$1,0)-1))</f>
        <v>FBLK</v>
      </c>
      <c r="P26" s="156" t="str">
        <f ca="1">IF(raw_exchange_data!$A25="","",OFFSET(raw_exchange_data!$A25,0,MATCH(P$2,raw_exchange_data!$1:$1,0)-1))</f>
        <v>FBLK</v>
      </c>
      <c r="Q26" s="156" t="str">
        <f ca="1">IF(raw_exchange_data!$A25="","",TEXT(OFFSET(raw_exchange_data!$A25,0,MATCH(Q$2,raw_exchange_data!$1:$1,0)-1),""))</f>
        <v/>
      </c>
      <c r="R26" s="157">
        <f ca="1">IF(raw_exchange_data!$A25="","",OFFSET(raw_exchange_data!$A25,0,MATCH(R$2,raw_exchange_data!$1:$1,0)-1))</f>
        <v>27.861319610799999</v>
      </c>
      <c r="S26" s="169">
        <f ca="1">IF(raw_exchange_data!$A25="","",OFFSET(raw_exchange_data!$A25,0,MATCH(S$2,raw_exchange_data!$1:$1,0)-1))</f>
        <v>44958.658478819445</v>
      </c>
      <c r="T26" s="156">
        <v>1</v>
      </c>
      <c r="W26" t="str">
        <f t="shared" si="2"/>
        <v>BINE</v>
      </c>
      <c r="X26" t="str">
        <f t="shared" si="3"/>
        <v>LINK</v>
      </c>
      <c r="Y26" s="42">
        <f t="shared" si="4"/>
        <v>3939.4054016199998</v>
      </c>
      <c r="Z26" s="42">
        <f t="shared" ca="1" si="5"/>
        <v>5435.8354016200001</v>
      </c>
      <c r="AB26" s="3" t="s">
        <v>129</v>
      </c>
      <c r="AC26" s="32">
        <v>1367501156.8785999</v>
      </c>
      <c r="AD26" s="32">
        <v>1367501156.8785999</v>
      </c>
    </row>
    <row r="27" spans="1:30" x14ac:dyDescent="0.25">
      <c r="A27" t="str">
        <f>IF(Summary_Exchange_Balances_00UTC!$B26="","",Summary_Exchange_Balances_00UTC!$N26)</f>
        <v>BINE</v>
      </c>
      <c r="B27" t="str">
        <f>IF(Summary_Exchange_Balances_00UTC!$B26="","",Summary_Exchange_Balances_00UTC!$B26)</f>
        <v>BINE-2-S1-E</v>
      </c>
      <c r="C27" t="str">
        <f>IF(Summary_Exchange_Balances_00UTC!$B26="","",Summary_Exchange_Balances_00UTC!$E26)</f>
        <v>LTC</v>
      </c>
      <c r="D27" t="str">
        <f>IF(OR(Summary_Exchange_Balances_00UTC!$B26="",Summary_Exchange_Balances_00UTC!$D26=""),"",Summary_Exchange_Balances_00UTC!$D26)</f>
        <v/>
      </c>
      <c r="E27" s="52">
        <f>IF(Summary_Exchange_Balances_00UTC!$B26="","",Summary_Exchange_Balances_00UTC!$C26)</f>
        <v>513.41283317</v>
      </c>
      <c r="G27" s="52">
        <f ca="1">IF(Summary_Exchange_Balances_00UTC!$B26="","",VLOOKUP(IF(ISERROR(SEARCH(" ", $B27)),UPPER($B27&amp;$C27&amp;IF(OR(NOT(ISERROR(SEARCH("trade",$D27))),NOT(ISERROR(SEARCH("balance",$D27)))),"",$D27)),UPPER(LEFT($B27, SEARCH(" ",$B27)-1)&amp;$C27&amp;IF(OR(NOT(ISERROR(SEARCH("trade",$D27))),NOT(ISERROR(SEARCH("balance",$D27)))),"",$D27))),$L:$T,MATCH("balance",$L$2:$S$2,0),FALSE))</f>
        <v>370.32083317000001</v>
      </c>
      <c r="H27" s="35">
        <f ca="1">IF(Summary_Exchange_Balances_00UTC!$B26="","",(G27-E27)/E27)</f>
        <v>-0.27870748597478029</v>
      </c>
      <c r="I27" s="160">
        <f ca="1">IF(Summary_Exchange_Balances_00UTC!$B26="","",IF(ISERROR($G27),$E27,$G27))</f>
        <v>370.32083317000001</v>
      </c>
      <c r="K27" t="str">
        <f t="shared" ca="1" si="0"/>
        <v>HUBIDOT</v>
      </c>
      <c r="L27" t="str">
        <f t="shared" ca="1" si="1"/>
        <v>HUBI-1-M-PDOT</v>
      </c>
      <c r="N27" s="156" t="str">
        <f ca="1">IF(raw_exchange_data!$A26="","",OFFSET(raw_exchange_data!$A26,0,MATCH(N$2,raw_exchange_data!$1:$1,0)-1))</f>
        <v>DOT</v>
      </c>
      <c r="O27" s="156" t="str">
        <f ca="1">IF(raw_exchange_data!$A26="","",OFFSET(raw_exchange_data!$A26,0,MATCH(O$2,raw_exchange_data!$1:$1,0)-1))</f>
        <v>HUBI</v>
      </c>
      <c r="P27" s="156" t="str">
        <f ca="1">IF(raw_exchange_data!$A26="","",OFFSET(raw_exchange_data!$A26,0,MATCH(P$2,raw_exchange_data!$1:$1,0)-1))</f>
        <v>HUBI-1-M-P</v>
      </c>
      <c r="Q27" s="156" t="str">
        <f ca="1">IF(raw_exchange_data!$A26="","",TEXT(OFFSET(raw_exchange_data!$A26,0,MATCH(Q$2,raw_exchange_data!$1:$1,0)-1),""))</f>
        <v/>
      </c>
      <c r="R27" s="157">
        <f ca="1">IF(raw_exchange_data!$A26="","",OFFSET(raw_exchange_data!$A26,0,MATCH(R$2,raw_exchange_data!$1:$1,0)-1))</f>
        <v>3.8972870000000001E-3</v>
      </c>
      <c r="S27" s="169">
        <f ca="1">IF(raw_exchange_data!$A26="","",OFFSET(raw_exchange_data!$A26,0,MATCH(S$2,raw_exchange_data!$1:$1,0)-1))</f>
        <v>44958.669514317131</v>
      </c>
      <c r="T27" s="156">
        <v>1</v>
      </c>
      <c r="W27" t="str">
        <f t="shared" si="2"/>
        <v>BINE</v>
      </c>
      <c r="X27" t="str">
        <f t="shared" si="3"/>
        <v>LTC</v>
      </c>
      <c r="Y27" s="42">
        <f t="shared" si="4"/>
        <v>513.41283317</v>
      </c>
      <c r="Z27" s="42">
        <f t="shared" ca="1" si="5"/>
        <v>370.32083317000001</v>
      </c>
      <c r="AB27" s="3" t="s">
        <v>88</v>
      </c>
      <c r="AC27" s="32">
        <v>19338435.62972004</v>
      </c>
      <c r="AD27" s="32">
        <v>15170263.684480339</v>
      </c>
    </row>
    <row r="28" spans="1:30" x14ac:dyDescent="0.25">
      <c r="A28" t="str">
        <f>IF(Summary_Exchange_Balances_00UTC!$B27="","",Summary_Exchange_Balances_00UTC!$N27)</f>
        <v>BINE</v>
      </c>
      <c r="B28" t="str">
        <f>IF(Summary_Exchange_Balances_00UTC!$B27="","",Summary_Exchange_Balances_00UTC!$B27)</f>
        <v>BINE-2-S1-E</v>
      </c>
      <c r="C28" t="str">
        <f>IF(Summary_Exchange_Balances_00UTC!$B27="","",Summary_Exchange_Balances_00UTC!$E27)</f>
        <v>MANA</v>
      </c>
      <c r="D28" t="str">
        <f>IF(OR(Summary_Exchange_Balances_00UTC!$B27="",Summary_Exchange_Balances_00UTC!$D27=""),"",Summary_Exchange_Balances_00UTC!$D27)</f>
        <v/>
      </c>
      <c r="E28" s="53">
        <f>IF(Summary_Exchange_Balances_00UTC!$B27="","",Summary_Exchange_Balances_00UTC!$C27)</f>
        <v>20925.945748679998</v>
      </c>
      <c r="G28" s="52">
        <f ca="1">IF(Summary_Exchange_Balances_00UTC!$B27="","",VLOOKUP(IF(ISERROR(SEARCH(" ", $B28)),UPPER($B28&amp;$C28&amp;IF(OR(NOT(ISERROR(SEARCH("trade",$D28))),NOT(ISERROR(SEARCH("balance",$D28)))),"",$D28)),UPPER(LEFT($B28, SEARCH(" ",$B28)-1)&amp;$C28&amp;IF(OR(NOT(ISERROR(SEARCH("trade",$D28))),NOT(ISERROR(SEARCH("balance",$D28)))),"",$D28))),$L:$T,MATCH("balance",$L$2:$S$2,0),FALSE))</f>
        <v>20755.945748679998</v>
      </c>
      <c r="H28" s="35">
        <f ca="1">IF(Summary_Exchange_Balances_00UTC!$B27="","",(G28-E28)/E28)</f>
        <v>-8.1238861096982213E-3</v>
      </c>
      <c r="I28" s="160">
        <f ca="1">IF(Summary_Exchange_Balances_00UTC!$B27="","",IF(ISERROR($G28),$E28,$G28))</f>
        <v>20755.945748679998</v>
      </c>
      <c r="K28" t="str">
        <f t="shared" ca="1" si="0"/>
        <v>HUBIDOT</v>
      </c>
      <c r="L28" t="str">
        <f t="shared" ca="1" si="1"/>
        <v>HUBI-EDOT</v>
      </c>
      <c r="N28" s="156" t="str">
        <f ca="1">IF(raw_exchange_data!$A27="","",OFFSET(raw_exchange_data!$A27,0,MATCH(N$2,raw_exchange_data!$1:$1,0)-1))</f>
        <v>DOT</v>
      </c>
      <c r="O28" s="156" t="str">
        <f ca="1">IF(raw_exchange_data!$A27="","",OFFSET(raw_exchange_data!$A27,0,MATCH(O$2,raw_exchange_data!$1:$1,0)-1))</f>
        <v>HUBI</v>
      </c>
      <c r="P28" s="156" t="str">
        <f ca="1">IF(raw_exchange_data!$A27="","",OFFSET(raw_exchange_data!$A27,0,MATCH(P$2,raw_exchange_data!$1:$1,0)-1))</f>
        <v>HUBI-E</v>
      </c>
      <c r="Q28" s="156" t="str">
        <f ca="1">IF(raw_exchange_data!$A27="","",TEXT(OFFSET(raw_exchange_data!$A27,0,MATCH(Q$2,raw_exchange_data!$1:$1,0)-1),""))</f>
        <v/>
      </c>
      <c r="R28" s="157">
        <f ca="1">IF(raw_exchange_data!$A27="","",OFFSET(raw_exchange_data!$A27,0,MATCH(R$2,raw_exchange_data!$1:$1,0)-1))</f>
        <v>40072.849136850004</v>
      </c>
      <c r="S28" s="169">
        <f ca="1">IF(raw_exchange_data!$A27="","",OFFSET(raw_exchange_data!$A27,0,MATCH(S$2,raw_exchange_data!$1:$1,0)-1))</f>
        <v>44958.669130127317</v>
      </c>
      <c r="T28" s="156">
        <v>1</v>
      </c>
      <c r="W28" t="str">
        <f t="shared" si="2"/>
        <v>BINE</v>
      </c>
      <c r="X28" t="str">
        <f t="shared" si="3"/>
        <v>MANA</v>
      </c>
      <c r="Y28" s="42">
        <f t="shared" si="4"/>
        <v>20925.945748679998</v>
      </c>
      <c r="Z28" s="42">
        <f t="shared" ca="1" si="5"/>
        <v>20755.945748679998</v>
      </c>
      <c r="AB28" s="3" t="s">
        <v>130</v>
      </c>
      <c r="AC28" s="32">
        <v>1.7855998900000001</v>
      </c>
      <c r="AD28" s="32">
        <v>1.7855998900000001</v>
      </c>
    </row>
    <row r="29" spans="1:30" x14ac:dyDescent="0.25">
      <c r="A29" t="str">
        <f>IF(Summary_Exchange_Balances_00UTC!$B28="","",Summary_Exchange_Balances_00UTC!$N28)</f>
        <v>BINE</v>
      </c>
      <c r="B29" t="str">
        <f>IF(Summary_Exchange_Balances_00UTC!$B28="","",Summary_Exchange_Balances_00UTC!$B28)</f>
        <v>BINE-2-S1-E</v>
      </c>
      <c r="C29" t="str">
        <f>IF(Summary_Exchange_Balances_00UTC!$B28="","",Summary_Exchange_Balances_00UTC!$E28)</f>
        <v>MATIC</v>
      </c>
      <c r="D29" t="str">
        <f>IF(OR(Summary_Exchange_Balances_00UTC!$B28="",Summary_Exchange_Balances_00UTC!$D28=""),"",Summary_Exchange_Balances_00UTC!$D28)</f>
        <v/>
      </c>
      <c r="E29" s="52">
        <f>IF(Summary_Exchange_Balances_00UTC!$B28="","",Summary_Exchange_Balances_00UTC!$C28)</f>
        <v>51345.668474589998</v>
      </c>
      <c r="G29" s="52">
        <f ca="1">IF(Summary_Exchange_Balances_00UTC!$B28="","",VLOOKUP(IF(ISERROR(SEARCH(" ", $B29)),UPPER($B29&amp;$C29&amp;IF(OR(NOT(ISERROR(SEARCH("trade",$D29))),NOT(ISERROR(SEARCH("balance",$D29)))),"",$D29)),UPPER(LEFT($B29, SEARCH(" ",$B29)-1)&amp;$C29&amp;IF(OR(NOT(ISERROR(SEARCH("trade",$D29))),NOT(ISERROR(SEARCH("balance",$D29)))),"",$D29))),$L:$T,MATCH("balance",$L$2:$S$2,0),FALSE))</f>
        <v>54255.668474589998</v>
      </c>
      <c r="H29" s="35">
        <f ca="1">IF(Summary_Exchange_Balances_00UTC!$B28="","",(G29-E29)/E29)</f>
        <v>5.667469304523913E-2</v>
      </c>
      <c r="I29" s="160">
        <f ca="1">IF(Summary_Exchange_Balances_00UTC!$B28="","",IF(ISERROR($G29),$E29,$G29))</f>
        <v>54255.668474589998</v>
      </c>
      <c r="K29" t="str">
        <f t="shared" ca="1" si="0"/>
        <v>OKEXDOT</v>
      </c>
      <c r="L29" t="str">
        <f t="shared" ca="1" si="1"/>
        <v>OKEX-2-M-WDOTBALANCE</v>
      </c>
      <c r="N29" s="156" t="str">
        <f ca="1">IF(raw_exchange_data!$A28="","",OFFSET(raw_exchange_data!$A28,0,MATCH(N$2,raw_exchange_data!$1:$1,0)-1))</f>
        <v>DOT</v>
      </c>
      <c r="O29" s="156" t="str">
        <f ca="1">IF(raw_exchange_data!$A28="","",OFFSET(raw_exchange_data!$A28,0,MATCH(O$2,raw_exchange_data!$1:$1,0)-1))</f>
        <v>OKEX</v>
      </c>
      <c r="P29" s="156" t="str">
        <f ca="1">IF(raw_exchange_data!$A28="","",OFFSET(raw_exchange_data!$A28,0,MATCH(P$2,raw_exchange_data!$1:$1,0)-1))</f>
        <v>OKEX-2-M-W</v>
      </c>
      <c r="Q29" s="156" t="str">
        <f ca="1">IF(raw_exchange_data!$A28="","",TEXT(OFFSET(raw_exchange_data!$A28,0,MATCH(Q$2,raw_exchange_data!$1:$1,0)-1),""))</f>
        <v>Balance</v>
      </c>
      <c r="R29" s="157">
        <f ca="1">IF(raw_exchange_data!$A28="","",OFFSET(raw_exchange_data!$A28,0,MATCH(R$2,raw_exchange_data!$1:$1,0)-1))</f>
        <v>8.6419723E-9</v>
      </c>
      <c r="S29" s="169">
        <f ca="1">IF(raw_exchange_data!$A28="","",OFFSET(raw_exchange_data!$A28,0,MATCH(S$2,raw_exchange_data!$1:$1,0)-1))</f>
        <v>44958.666668206017</v>
      </c>
      <c r="T29" s="156">
        <v>1</v>
      </c>
      <c r="W29" t="str">
        <f t="shared" si="2"/>
        <v>BINE</v>
      </c>
      <c r="X29" t="str">
        <f t="shared" si="3"/>
        <v>MATIC</v>
      </c>
      <c r="Y29" s="42">
        <f t="shared" si="4"/>
        <v>51345.668474589998</v>
      </c>
      <c r="Z29" s="42">
        <f t="shared" ca="1" si="5"/>
        <v>54255.668474589998</v>
      </c>
      <c r="AB29" s="3" t="s">
        <v>31</v>
      </c>
      <c r="AC29" s="32">
        <v>320.43154201000016</v>
      </c>
      <c r="AD29" s="32">
        <v>-4778.6118450699996</v>
      </c>
    </row>
    <row r="30" spans="1:30" x14ac:dyDescent="0.25">
      <c r="A30" t="str">
        <f>IF(Summary_Exchange_Balances_00UTC!$B29="","",Summary_Exchange_Balances_00UTC!$N29)</f>
        <v>BINE</v>
      </c>
      <c r="B30" t="str">
        <f>IF(Summary_Exchange_Balances_00UTC!$B29="","",Summary_Exchange_Balances_00UTC!$B29)</f>
        <v>BINE-2-S1-E</v>
      </c>
      <c r="C30" t="str">
        <f>IF(Summary_Exchange_Balances_00UTC!$B29="","",Summary_Exchange_Balances_00UTC!$E29)</f>
        <v>MKR</v>
      </c>
      <c r="D30" t="str">
        <f>IF(OR(Summary_Exchange_Balances_00UTC!$B29="",Summary_Exchange_Balances_00UTC!$D29=""),"",Summary_Exchange_Balances_00UTC!$D29)</f>
        <v/>
      </c>
      <c r="E30" s="53">
        <f>IF(Summary_Exchange_Balances_00UTC!$B29="","",Summary_Exchange_Balances_00UTC!$C29)</f>
        <v>0.64611249999999998</v>
      </c>
      <c r="G30" s="52">
        <f ca="1">IF(Summary_Exchange_Balances_00UTC!$B29="","",VLOOKUP(IF(ISERROR(SEARCH(" ", $B30)),UPPER($B30&amp;$C30&amp;IF(OR(NOT(ISERROR(SEARCH("trade",$D30))),NOT(ISERROR(SEARCH("balance",$D30)))),"",$D30)),UPPER(LEFT($B30, SEARCH(" ",$B30)-1)&amp;$C30&amp;IF(OR(NOT(ISERROR(SEARCH("trade",$D30))),NOT(ISERROR(SEARCH("balance",$D30)))),"",$D30))),$L:$T,MATCH("balance",$L$2:$S$2,0),FALSE))</f>
        <v>0.64611249999999998</v>
      </c>
      <c r="H30" s="35">
        <f ca="1">IF(Summary_Exchange_Balances_00UTC!$B29="","",(G30-E30)/E30)</f>
        <v>0</v>
      </c>
      <c r="I30" s="160">
        <f ca="1">IF(Summary_Exchange_Balances_00UTC!$B29="","",IF(ISERROR($G30),$E30,$G30))</f>
        <v>0.64611249999999998</v>
      </c>
      <c r="K30" t="str">
        <f t="shared" ca="1" si="0"/>
        <v>HUBIENJ</v>
      </c>
      <c r="L30" t="str">
        <f t="shared" ca="1" si="1"/>
        <v>HUBI-EENJ</v>
      </c>
      <c r="N30" s="156" t="str">
        <f ca="1">IF(raw_exchange_data!$A29="","",OFFSET(raw_exchange_data!$A29,0,MATCH(N$2,raw_exchange_data!$1:$1,0)-1))</f>
        <v>ENJ</v>
      </c>
      <c r="O30" s="156" t="str">
        <f ca="1">IF(raw_exchange_data!$A29="","",OFFSET(raw_exchange_data!$A29,0,MATCH(O$2,raw_exchange_data!$1:$1,0)-1))</f>
        <v>HUBI</v>
      </c>
      <c r="P30" s="156" t="str">
        <f ca="1">IF(raw_exchange_data!$A29="","",OFFSET(raw_exchange_data!$A29,0,MATCH(P$2,raw_exchange_data!$1:$1,0)-1))</f>
        <v>HUBI-E</v>
      </c>
      <c r="Q30" s="156" t="str">
        <f ca="1">IF(raw_exchange_data!$A29="","",TEXT(OFFSET(raw_exchange_data!$A29,0,MATCH(Q$2,raw_exchange_data!$1:$1,0)-1),""))</f>
        <v/>
      </c>
      <c r="R30" s="157">
        <f ca="1">IF(raw_exchange_data!$A29="","",OFFSET(raw_exchange_data!$A29,0,MATCH(R$2,raw_exchange_data!$1:$1,0)-1))</f>
        <v>1E-8</v>
      </c>
      <c r="S30" s="169">
        <f ca="1">IF(raw_exchange_data!$A29="","",OFFSET(raw_exchange_data!$A29,0,MATCH(S$2,raw_exchange_data!$1:$1,0)-1))</f>
        <v>44958.669130127317</v>
      </c>
      <c r="T30" s="156">
        <v>1</v>
      </c>
      <c r="W30" t="str">
        <f t="shared" si="2"/>
        <v>BINE</v>
      </c>
      <c r="X30" t="str">
        <f t="shared" si="3"/>
        <v>MKR</v>
      </c>
      <c r="Y30" s="42">
        <f t="shared" si="4"/>
        <v>0.64611249999999998</v>
      </c>
      <c r="Z30" s="42">
        <f t="shared" ca="1" si="5"/>
        <v>0.64611249999999998</v>
      </c>
      <c r="AB30" s="3" t="s">
        <v>131</v>
      </c>
      <c r="AC30" s="32">
        <v>0.30791584</v>
      </c>
      <c r="AD30" s="32">
        <v>0.30791584</v>
      </c>
    </row>
    <row r="31" spans="1:30" x14ac:dyDescent="0.25">
      <c r="A31" t="str">
        <f>IF(Summary_Exchange_Balances_00UTC!$B30="","",Summary_Exchange_Balances_00UTC!$N30)</f>
        <v>BINE</v>
      </c>
      <c r="B31" t="str">
        <f>IF(Summary_Exchange_Balances_00UTC!$B30="","",Summary_Exchange_Balances_00UTC!$B30)</f>
        <v>BINE-2-S1-E</v>
      </c>
      <c r="C31" t="str">
        <f>IF(Summary_Exchange_Balances_00UTC!$B30="","",Summary_Exchange_Balances_00UTC!$E30)</f>
        <v>OMG</v>
      </c>
      <c r="D31" t="str">
        <f>IF(OR(Summary_Exchange_Balances_00UTC!$B30="",Summary_Exchange_Balances_00UTC!$D30=""),"",Summary_Exchange_Balances_00UTC!$D30)</f>
        <v/>
      </c>
      <c r="E31" s="52">
        <f>IF(Summary_Exchange_Balances_00UTC!$B30="","",Summary_Exchange_Balances_00UTC!$C30)</f>
        <v>20735.4498193</v>
      </c>
      <c r="G31" s="52">
        <f ca="1">IF(Summary_Exchange_Balances_00UTC!$B30="","",VLOOKUP(IF(ISERROR(SEARCH(" ", $B31)),UPPER($B31&amp;$C31&amp;IF(OR(NOT(ISERROR(SEARCH("trade",$D31))),NOT(ISERROR(SEARCH("balance",$D31)))),"",$D31)),UPPER(LEFT($B31, SEARCH(" ",$B31)-1)&amp;$C31&amp;IF(OR(NOT(ISERROR(SEARCH("trade",$D31))),NOT(ISERROR(SEARCH("balance",$D31)))),"",$D31))),$L:$T,MATCH("balance",$L$2:$S$2,0),FALSE))</f>
        <v>20735.4498193</v>
      </c>
      <c r="H31" s="35">
        <f ca="1">IF(Summary_Exchange_Balances_00UTC!$B30="","",(G31-E31)/E31)</f>
        <v>0</v>
      </c>
      <c r="I31" s="160">
        <f ca="1">IF(Summary_Exchange_Balances_00UTC!$B30="","",IF(ISERROR($G31),$E31,$G31))</f>
        <v>20735.4498193</v>
      </c>
      <c r="K31" t="str">
        <f t="shared" ca="1" si="0"/>
        <v>BULLEOS</v>
      </c>
      <c r="L31" t="str">
        <f t="shared" ca="1" si="1"/>
        <v>BULL-2-M-EEOS</v>
      </c>
      <c r="N31" s="156" t="str">
        <f ca="1">IF(raw_exchange_data!$A30="","",OFFSET(raw_exchange_data!$A30,0,MATCH(N$2,raw_exchange_data!$1:$1,0)-1))</f>
        <v>EOS</v>
      </c>
      <c r="O31" s="156" t="str">
        <f ca="1">IF(raw_exchange_data!$A30="","",OFFSET(raw_exchange_data!$A30,0,MATCH(O$2,raw_exchange_data!$1:$1,0)-1))</f>
        <v>BULL</v>
      </c>
      <c r="P31" s="156" t="str">
        <f ca="1">IF(raw_exchange_data!$A30="","",OFFSET(raw_exchange_data!$A30,0,MATCH(P$2,raw_exchange_data!$1:$1,0)-1))</f>
        <v>BULL-2-M-E</v>
      </c>
      <c r="Q31" s="156" t="str">
        <f ca="1">IF(raw_exchange_data!$A30="","",TEXT(OFFSET(raw_exchange_data!$A30,0,MATCH(Q$2,raw_exchange_data!$1:$1,0)-1),""))</f>
        <v/>
      </c>
      <c r="R31" s="157">
        <f ca="1">IF(raw_exchange_data!$A30="","",OFFSET(raw_exchange_data!$A30,0,MATCH(R$2,raw_exchange_data!$1:$1,0)-1))</f>
        <v>5046541.6092999997</v>
      </c>
      <c r="S31" s="169">
        <f ca="1">IF(raw_exchange_data!$A30="","",OFFSET(raw_exchange_data!$A30,0,MATCH(S$2,raw_exchange_data!$1:$1,0)-1))</f>
        <v>44958.666666944446</v>
      </c>
      <c r="T31" s="156">
        <v>1</v>
      </c>
      <c r="W31" t="str">
        <f t="shared" si="2"/>
        <v>BINE</v>
      </c>
      <c r="X31" t="str">
        <f t="shared" si="3"/>
        <v>OMG</v>
      </c>
      <c r="Y31" s="42">
        <f t="shared" si="4"/>
        <v>20735.4498193</v>
      </c>
      <c r="Z31" s="42">
        <f t="shared" ca="1" si="5"/>
        <v>20735.4498193</v>
      </c>
      <c r="AB31" s="3" t="s">
        <v>186</v>
      </c>
      <c r="AC31" s="32">
        <v>14358.190304720001</v>
      </c>
      <c r="AD31" s="32">
        <v>1.5637979999999999E-2</v>
      </c>
    </row>
    <row r="32" spans="1:30" x14ac:dyDescent="0.25">
      <c r="A32" t="str">
        <f>IF(Summary_Exchange_Balances_00UTC!$B31="","",Summary_Exchange_Balances_00UTC!$N31)</f>
        <v>BINE</v>
      </c>
      <c r="B32" t="str">
        <f>IF(Summary_Exchange_Balances_00UTC!$B31="","",Summary_Exchange_Balances_00UTC!$B31)</f>
        <v>BINE-2-S1-E</v>
      </c>
      <c r="C32" t="str">
        <f>IF(Summary_Exchange_Balances_00UTC!$B31="","",Summary_Exchange_Balances_00UTC!$E31)</f>
        <v>OXT</v>
      </c>
      <c r="D32" t="str">
        <f>IF(OR(Summary_Exchange_Balances_00UTC!$B31="",Summary_Exchange_Balances_00UTC!$D31=""),"",Summary_Exchange_Balances_00UTC!$D31)</f>
        <v/>
      </c>
      <c r="E32" s="52">
        <f>IF(Summary_Exchange_Balances_00UTC!$B31="","",Summary_Exchange_Balances_00UTC!$C31)</f>
        <v>346981.66061952</v>
      </c>
      <c r="G32" s="52">
        <f ca="1">IF(Summary_Exchange_Balances_00UTC!$B31="","",VLOOKUP(IF(ISERROR(SEARCH(" ", $B32)),UPPER($B32&amp;$C32&amp;IF(OR(NOT(ISERROR(SEARCH("trade",$D32))),NOT(ISERROR(SEARCH("balance",$D32)))),"",$D32)),UPPER(LEFT($B32, SEARCH(" ",$B32)-1)&amp;$C32&amp;IF(OR(NOT(ISERROR(SEARCH("trade",$D32))),NOT(ISERROR(SEARCH("balance",$D32)))),"",$D32))),$L:$T,MATCH("balance",$L$2:$S$2,0),FALSE))</f>
        <v>340676.66061952</v>
      </c>
      <c r="H32" s="35">
        <f ca="1">IF(Summary_Exchange_Balances_00UTC!$B31="","",(G32-E32)/E32)</f>
        <v>-1.817098917776435E-2</v>
      </c>
      <c r="I32" s="160">
        <f ca="1">IF(Summary_Exchange_Balances_00UTC!$B31="","",IF(ISERROR($G32),$E32,$G32))</f>
        <v>340676.66061952</v>
      </c>
      <c r="K32" t="str">
        <f t="shared" ca="1" si="0"/>
        <v>KRKEEOS</v>
      </c>
      <c r="L32" t="str">
        <f t="shared" ca="1" si="1"/>
        <v>KRKEEOS</v>
      </c>
      <c r="N32" s="156" t="str">
        <f ca="1">IF(raw_exchange_data!$A31="","",OFFSET(raw_exchange_data!$A31,0,MATCH(N$2,raw_exchange_data!$1:$1,0)-1))</f>
        <v>EOS</v>
      </c>
      <c r="O32" s="156" t="str">
        <f ca="1">IF(raw_exchange_data!$A31="","",OFFSET(raw_exchange_data!$A31,0,MATCH(O$2,raw_exchange_data!$1:$1,0)-1))</f>
        <v>KRKE</v>
      </c>
      <c r="P32" s="156" t="str">
        <f ca="1">IF(raw_exchange_data!$A31="","",OFFSET(raw_exchange_data!$A31,0,MATCH(P$2,raw_exchange_data!$1:$1,0)-1))</f>
        <v>KRKE</v>
      </c>
      <c r="Q32" s="156" t="str">
        <f ca="1">IF(raw_exchange_data!$A31="","",TEXT(OFFSET(raw_exchange_data!$A31,0,MATCH(Q$2,raw_exchange_data!$1:$1,0)-1),""))</f>
        <v/>
      </c>
      <c r="R32" s="157">
        <f ca="1">IF(raw_exchange_data!$A31="","",OFFSET(raw_exchange_data!$A31,0,MATCH(R$2,raw_exchange_data!$1:$1,0)-1))</f>
        <v>9.9499194400000004</v>
      </c>
      <c r="S32" s="169">
        <f ca="1">IF(raw_exchange_data!$A31="","",OFFSET(raw_exchange_data!$A31,0,MATCH(S$2,raw_exchange_data!$1:$1,0)-1))</f>
        <v>44958.659753622684</v>
      </c>
      <c r="T32" s="156">
        <v>1</v>
      </c>
      <c r="W32" t="str">
        <f t="shared" si="2"/>
        <v>BINE</v>
      </c>
      <c r="X32" t="str">
        <f t="shared" si="3"/>
        <v>OXT</v>
      </c>
      <c r="Y32" s="42">
        <f t="shared" si="4"/>
        <v>346981.66061952</v>
      </c>
      <c r="Z32" s="42">
        <f t="shared" ca="1" si="5"/>
        <v>340676.66061952</v>
      </c>
      <c r="AB32" s="3" t="s">
        <v>187</v>
      </c>
      <c r="AC32" s="32">
        <v>493.34700187999999</v>
      </c>
      <c r="AD32" s="32">
        <v>0</v>
      </c>
    </row>
    <row r="33" spans="1:30" x14ac:dyDescent="0.25">
      <c r="A33" t="str">
        <f>IF(Summary_Exchange_Balances_00UTC!$B32="","",Summary_Exchange_Balances_00UTC!$N32)</f>
        <v>BINE</v>
      </c>
      <c r="B33" t="str">
        <f>IF(Summary_Exchange_Balances_00UTC!$B32="","",Summary_Exchange_Balances_00UTC!$B32)</f>
        <v>BINE-2-S1-E</v>
      </c>
      <c r="C33" t="str">
        <f>IF(Summary_Exchange_Balances_00UTC!$B32="","",Summary_Exchange_Balances_00UTC!$E32)</f>
        <v>SHIB</v>
      </c>
      <c r="D33" t="str">
        <f>IF(OR(Summary_Exchange_Balances_00UTC!$B32="",Summary_Exchange_Balances_00UTC!$D32=""),"",Summary_Exchange_Balances_00UTC!$D32)</f>
        <v/>
      </c>
      <c r="E33" s="52">
        <f>IF(Summary_Exchange_Balances_00UTC!$B32="","",Summary_Exchange_Balances_00UTC!$C32)</f>
        <v>10037839201.25</v>
      </c>
      <c r="G33" s="52">
        <f ca="1">IF(Summary_Exchange_Balances_00UTC!$B32="","",VLOOKUP(IF(ISERROR(SEARCH(" ", $B33)),UPPER($B33&amp;$C33&amp;IF(OR(NOT(ISERROR(SEARCH("trade",$D33))),NOT(ISERROR(SEARCH("balance",$D33)))),"",$D33)),UPPER(LEFT($B33, SEARCH(" ",$B33)-1)&amp;$C33&amp;IF(OR(NOT(ISERROR(SEARCH("trade",$D33))),NOT(ISERROR(SEARCH("balance",$D33)))),"",$D33))),$L:$T,MATCH("balance",$L$2:$S$2,0),FALSE))</f>
        <v>10051339201.25</v>
      </c>
      <c r="H33" s="35">
        <f ca="1">IF(Summary_Exchange_Balances_00UTC!$B32="","",(G33-E33)/E33)</f>
        <v>1.3449109643357169E-3</v>
      </c>
      <c r="I33" s="160">
        <f ca="1">IF(Summary_Exchange_Balances_00UTC!$B32="","",IF(ISERROR($G33),$E33,$G33))</f>
        <v>10051339201.25</v>
      </c>
      <c r="K33" t="str">
        <f t="shared" ca="1" si="0"/>
        <v>BINEETC</v>
      </c>
      <c r="L33" t="str">
        <f t="shared" ca="1" si="1"/>
        <v>BINE-2-S1-EETC</v>
      </c>
      <c r="N33" s="156" t="str">
        <f ca="1">IF(raw_exchange_data!$A32="","",OFFSET(raw_exchange_data!$A32,0,MATCH(N$2,raw_exchange_data!$1:$1,0)-1))</f>
        <v>ETC</v>
      </c>
      <c r="O33" s="156" t="str">
        <f ca="1">IF(raw_exchange_data!$A32="","",OFFSET(raw_exchange_data!$A32,0,MATCH(O$2,raw_exchange_data!$1:$1,0)-1))</f>
        <v>BINE</v>
      </c>
      <c r="P33" s="156" t="str">
        <f ca="1">IF(raw_exchange_data!$A32="","",OFFSET(raw_exchange_data!$A32,0,MATCH(P$2,raw_exchange_data!$1:$1,0)-1))</f>
        <v>BINE-2-S1-E</v>
      </c>
      <c r="Q33" s="156" t="str">
        <f ca="1">IF(raw_exchange_data!$A32="","",TEXT(OFFSET(raw_exchange_data!$A32,0,MATCH(Q$2,raw_exchange_data!$1:$1,0)-1),""))</f>
        <v/>
      </c>
      <c r="R33" s="157">
        <f ca="1">IF(raw_exchange_data!$A32="","",OFFSET(raw_exchange_data!$A32,0,MATCH(R$2,raw_exchange_data!$1:$1,0)-1))</f>
        <v>168.23816400000001</v>
      </c>
      <c r="S33" s="169">
        <f ca="1">IF(raw_exchange_data!$A32="","",OFFSET(raw_exchange_data!$A32,0,MATCH(S$2,raw_exchange_data!$1:$1,0)-1))</f>
        <v>44958.666668668979</v>
      </c>
      <c r="T33" s="156">
        <v>1</v>
      </c>
      <c r="W33" t="str">
        <f t="shared" si="2"/>
        <v>BINE</v>
      </c>
      <c r="X33" t="str">
        <f t="shared" si="3"/>
        <v>SHIB</v>
      </c>
      <c r="Y33" s="42">
        <f t="shared" si="4"/>
        <v>10037839201.25</v>
      </c>
      <c r="Z33" s="42">
        <f t="shared" ca="1" si="5"/>
        <v>10051339201.25</v>
      </c>
      <c r="AB33" s="3" t="s">
        <v>409</v>
      </c>
      <c r="AC33" s="32">
        <v>174854.39192336</v>
      </c>
      <c r="AD33" s="32">
        <v>0</v>
      </c>
    </row>
    <row r="34" spans="1:30" x14ac:dyDescent="0.25">
      <c r="A34" t="str">
        <f>IF(Summary_Exchange_Balances_00UTC!$B33="","",Summary_Exchange_Balances_00UTC!$N33)</f>
        <v>BINE</v>
      </c>
      <c r="B34" t="str">
        <f>IF(Summary_Exchange_Balances_00UTC!$B33="","",Summary_Exchange_Balances_00UTC!$B33)</f>
        <v>BINE-2-S1-E</v>
      </c>
      <c r="C34" t="str">
        <f>IF(Summary_Exchange_Balances_00UTC!$B33="","",Summary_Exchange_Balances_00UTC!$E33)</f>
        <v>SOL</v>
      </c>
      <c r="D34" t="str">
        <f>IF(OR(Summary_Exchange_Balances_00UTC!$B33="",Summary_Exchange_Balances_00UTC!$D33=""),"",Summary_Exchange_Balances_00UTC!$D33)</f>
        <v/>
      </c>
      <c r="E34" s="52">
        <f>IF(Summary_Exchange_Balances_00UTC!$B33="","",Summary_Exchange_Balances_00UTC!$C33)</f>
        <v>3965.4603612800001</v>
      </c>
      <c r="G34" s="52">
        <f ca="1">IF(Summary_Exchange_Balances_00UTC!$B33="","",VLOOKUP(IF(ISERROR(SEARCH(" ", $B34)),UPPER($B34&amp;$C34&amp;IF(OR(NOT(ISERROR(SEARCH("trade",$D34))),NOT(ISERROR(SEARCH("balance",$D34)))),"",$D34)),UPPER(LEFT($B34, SEARCH(" ",$B34)-1)&amp;$C34&amp;IF(OR(NOT(ISERROR(SEARCH("trade",$D34))),NOT(ISERROR(SEARCH("balance",$D34)))),"",$D34))),$L:$T,MATCH("balance",$L$2:$S$2,0),FALSE))</f>
        <v>4113.7903612800001</v>
      </c>
      <c r="H34" s="35">
        <f ca="1">IF(Summary_Exchange_Balances_00UTC!$B33="","",(G34-E34)/E34)</f>
        <v>3.7405493054057638E-2</v>
      </c>
      <c r="I34" s="160">
        <f ca="1">IF(Summary_Exchange_Balances_00UTC!$B33="","",IF(ISERROR($G34),$E34,$G34))</f>
        <v>4113.7903612800001</v>
      </c>
      <c r="K34" t="str">
        <f t="shared" ca="1" si="0"/>
        <v>BINEETC</v>
      </c>
      <c r="L34" t="str">
        <f t="shared" ca="1" si="1"/>
        <v>BINE-2-S1-METC</v>
      </c>
      <c r="N34" s="156" t="str">
        <f ca="1">IF(raw_exchange_data!$A33="","",OFFSET(raw_exchange_data!$A33,0,MATCH(N$2,raw_exchange_data!$1:$1,0)-1))</f>
        <v>ETC</v>
      </c>
      <c r="O34" s="156" t="str">
        <f ca="1">IF(raw_exchange_data!$A33="","",OFFSET(raw_exchange_data!$A33,0,MATCH(O$2,raw_exchange_data!$1:$1,0)-1))</f>
        <v>BINE</v>
      </c>
      <c r="P34" s="156" t="str">
        <f ca="1">IF(raw_exchange_data!$A33="","",OFFSET(raw_exchange_data!$A33,0,MATCH(P$2,raw_exchange_data!$1:$1,0)-1))</f>
        <v>BINE-2-S1-M</v>
      </c>
      <c r="Q34" s="156" t="str">
        <f ca="1">IF(raw_exchange_data!$A33="","",TEXT(OFFSET(raw_exchange_data!$A33,0,MATCH(Q$2,raw_exchange_data!$1:$1,0)-1),""))</f>
        <v/>
      </c>
      <c r="R34" s="157">
        <f ca="1">IF(raw_exchange_data!$A33="","",OFFSET(raw_exchange_data!$A33,0,MATCH(R$2,raw_exchange_data!$1:$1,0)-1))</f>
        <v>0.15721859999999999</v>
      </c>
      <c r="S34" s="169">
        <f ca="1">IF(raw_exchange_data!$A33="","",OFFSET(raw_exchange_data!$A33,0,MATCH(S$2,raw_exchange_data!$1:$1,0)-1))</f>
        <v>44958.666670451392</v>
      </c>
      <c r="T34" s="156">
        <v>1</v>
      </c>
      <c r="W34" t="str">
        <f t="shared" si="2"/>
        <v>BINE</v>
      </c>
      <c r="X34" t="str">
        <f t="shared" si="3"/>
        <v>SOL</v>
      </c>
      <c r="Y34" s="42">
        <f t="shared" si="4"/>
        <v>3965.4603612800001</v>
      </c>
      <c r="Z34" s="42">
        <f t="shared" ca="1" si="5"/>
        <v>4113.7903612800001</v>
      </c>
      <c r="AB34" s="3" t="s">
        <v>132</v>
      </c>
      <c r="AC34" s="32">
        <v>0.23922472999993261</v>
      </c>
      <c r="AD34" s="32">
        <v>-100.10242440000002</v>
      </c>
    </row>
    <row r="35" spans="1:30" x14ac:dyDescent="0.25">
      <c r="A35" t="str">
        <f>IF(Summary_Exchange_Balances_00UTC!$B34="","",Summary_Exchange_Balances_00UTC!$N34)</f>
        <v>BINE</v>
      </c>
      <c r="B35" t="str">
        <f>IF(Summary_Exchange_Balances_00UTC!$B34="","",Summary_Exchange_Balances_00UTC!$B34)</f>
        <v>BINE-2-S1-E</v>
      </c>
      <c r="C35" t="str">
        <f>IF(Summary_Exchange_Balances_00UTC!$B34="","",Summary_Exchange_Balances_00UTC!$E34)</f>
        <v>SUSHI</v>
      </c>
      <c r="D35" t="str">
        <f>IF(OR(Summary_Exchange_Balances_00UTC!$B34="",Summary_Exchange_Balances_00UTC!$D34=""),"",Summary_Exchange_Balances_00UTC!$D34)</f>
        <v/>
      </c>
      <c r="E35" s="52">
        <f>IF(Summary_Exchange_Balances_00UTC!$B34="","",Summary_Exchange_Balances_00UTC!$C34)</f>
        <v>20112.645938630001</v>
      </c>
      <c r="G35" s="52">
        <f ca="1">IF(Summary_Exchange_Balances_00UTC!$B34="","",VLOOKUP(IF(ISERROR(SEARCH(" ", $B35)),UPPER($B35&amp;$C35&amp;IF(OR(NOT(ISERROR(SEARCH("trade",$D35))),NOT(ISERROR(SEARCH("balance",$D35)))),"",$D35)),UPPER(LEFT($B35, SEARCH(" ",$B35)-1)&amp;$C35&amp;IF(OR(NOT(ISERROR(SEARCH("trade",$D35))),NOT(ISERROR(SEARCH("balance",$D35)))),"",$D35))),$L:$T,MATCH("balance",$L$2:$S$2,0),FALSE))</f>
        <v>20514.645938630001</v>
      </c>
      <c r="H35" s="35">
        <f ca="1">IF(Summary_Exchange_Balances_00UTC!$B34="","",(G35-E35)/E35)</f>
        <v>1.9987424888133976E-2</v>
      </c>
      <c r="I35" s="160">
        <f ca="1">IF(Summary_Exchange_Balances_00UTC!$B34="","",IF(ISERROR($G35),$E35,$G35))</f>
        <v>20514.645938630001</v>
      </c>
      <c r="K35" t="str">
        <f t="shared" ca="1" si="0"/>
        <v>FUB2ETC</v>
      </c>
      <c r="L35" t="str">
        <f t="shared" ref="L35:L66" ca="1" si="6">UPPER($P35&amp;$N35&amp;Q35)</f>
        <v>FUB2-METC</v>
      </c>
      <c r="N35" s="156" t="str">
        <f ca="1">IF(raw_exchange_data!$A34="","",OFFSET(raw_exchange_data!$A34,0,MATCH(N$2,raw_exchange_data!$1:$1,0)-1))</f>
        <v>ETC</v>
      </c>
      <c r="O35" s="156" t="str">
        <f ca="1">IF(raw_exchange_data!$A34="","",OFFSET(raw_exchange_data!$A34,0,MATCH(O$2,raw_exchange_data!$1:$1,0)-1))</f>
        <v>FUB2</v>
      </c>
      <c r="P35" s="156" t="str">
        <f ca="1">IF(raw_exchange_data!$A34="","",OFFSET(raw_exchange_data!$A34,0,MATCH(P$2,raw_exchange_data!$1:$1,0)-1))</f>
        <v>FUB2-M</v>
      </c>
      <c r="Q35" s="156" t="str">
        <f ca="1">IF(raw_exchange_data!$A34="","",TEXT(OFFSET(raw_exchange_data!$A34,0,MATCH(Q$2,raw_exchange_data!$1:$1,0)-1),""))</f>
        <v/>
      </c>
      <c r="R35" s="157">
        <f ca="1">IF(raw_exchange_data!$A34="","",OFFSET(raw_exchange_data!$A34,0,MATCH(R$2,raw_exchange_data!$1:$1,0)-1))</f>
        <v>6.1E-9</v>
      </c>
      <c r="S35" s="169">
        <f ca="1">IF(raw_exchange_data!$A34="","",OFFSET(raw_exchange_data!$A34,0,MATCH(S$2,raw_exchange_data!$1:$1,0)-1))</f>
        <v>44958.669514039349</v>
      </c>
      <c r="T35" s="156">
        <v>1</v>
      </c>
      <c r="W35" t="str">
        <f t="shared" si="2"/>
        <v>BINE</v>
      </c>
      <c r="X35" t="str">
        <f t="shared" si="3"/>
        <v>SUSHI</v>
      </c>
      <c r="Y35" s="42">
        <f t="shared" si="4"/>
        <v>20112.645938630001</v>
      </c>
      <c r="Z35" s="42">
        <f t="shared" ca="1" si="5"/>
        <v>20514.645938630001</v>
      </c>
      <c r="AB35" s="3" t="s">
        <v>188</v>
      </c>
      <c r="AC35" s="32">
        <v>14676.585517289815</v>
      </c>
      <c r="AD35" s="32">
        <v>-596608.07171228994</v>
      </c>
    </row>
    <row r="36" spans="1:30" x14ac:dyDescent="0.25">
      <c r="A36" t="str">
        <f>IF(Summary_Exchange_Balances_00UTC!$B35="","",Summary_Exchange_Balances_00UTC!$N35)</f>
        <v>BINE</v>
      </c>
      <c r="B36" t="str">
        <f>IF(Summary_Exchange_Balances_00UTC!$B35="","",Summary_Exchange_Balances_00UTC!$B35)</f>
        <v>BINE-2-S1-E</v>
      </c>
      <c r="C36" t="str">
        <f>IF(Summary_Exchange_Balances_00UTC!$B35="","",Summary_Exchange_Balances_00UTC!$E35)</f>
        <v>TRX</v>
      </c>
      <c r="D36" t="str">
        <f>IF(OR(Summary_Exchange_Balances_00UTC!$B35="",Summary_Exchange_Balances_00UTC!$D35=""),"",Summary_Exchange_Balances_00UTC!$D35)</f>
        <v/>
      </c>
      <c r="E36" s="53">
        <f>IF(Summary_Exchange_Balances_00UTC!$B35="","",Summary_Exchange_Balances_00UTC!$C35)</f>
        <v>48.9</v>
      </c>
      <c r="G36" s="52">
        <f ca="1">IF(Summary_Exchange_Balances_00UTC!$B35="","",VLOOKUP(IF(ISERROR(SEARCH(" ", $B36)),UPPER($B36&amp;$C36&amp;IF(OR(NOT(ISERROR(SEARCH("trade",$D36))),NOT(ISERROR(SEARCH("balance",$D36)))),"",$D36)),UPPER(LEFT($B36, SEARCH(" ",$B36)-1)&amp;$C36&amp;IF(OR(NOT(ISERROR(SEARCH("trade",$D36))),NOT(ISERROR(SEARCH("balance",$D36)))),"",$D36))),$L:$T,MATCH("balance",$L$2:$S$2,0),FALSE))</f>
        <v>48.9</v>
      </c>
      <c r="H36" s="35">
        <f ca="1">IF(Summary_Exchange_Balances_00UTC!$B35="","",(G36-E36)/E36)</f>
        <v>0</v>
      </c>
      <c r="I36" s="160">
        <f ca="1">IF(Summary_Exchange_Balances_00UTC!$B35="","",IF(ISERROR($G36),$E36,$G36))</f>
        <v>48.9</v>
      </c>
      <c r="K36" t="str">
        <f t="shared" ca="1" si="0"/>
        <v>HUBIETC</v>
      </c>
      <c r="L36" t="str">
        <f t="shared" ca="1" si="6"/>
        <v>HUBI-1-M-PETC</v>
      </c>
      <c r="N36" s="156" t="str">
        <f ca="1">IF(raw_exchange_data!$A35="","",OFFSET(raw_exchange_data!$A35,0,MATCH(N$2,raw_exchange_data!$1:$1,0)-1))</f>
        <v>ETC</v>
      </c>
      <c r="O36" s="156" t="str">
        <f ca="1">IF(raw_exchange_data!$A35="","",OFFSET(raw_exchange_data!$A35,0,MATCH(O$2,raw_exchange_data!$1:$1,0)-1))</f>
        <v>HUBI</v>
      </c>
      <c r="P36" s="156" t="str">
        <f ca="1">IF(raw_exchange_data!$A35="","",OFFSET(raw_exchange_data!$A35,0,MATCH(P$2,raw_exchange_data!$1:$1,0)-1))</f>
        <v>HUBI-1-M-P</v>
      </c>
      <c r="Q36" s="156" t="str">
        <f ca="1">IF(raw_exchange_data!$A35="","",TEXT(OFFSET(raw_exchange_data!$A35,0,MATCH(Q$2,raw_exchange_data!$1:$1,0)-1),""))</f>
        <v/>
      </c>
      <c r="R36" s="157">
        <f ca="1">IF(raw_exchange_data!$A35="","",OFFSET(raw_exchange_data!$A35,0,MATCH(R$2,raw_exchange_data!$1:$1,0)-1))</f>
        <v>0.1010306031</v>
      </c>
      <c r="S36" s="169">
        <f ca="1">IF(raw_exchange_data!$A35="","",OFFSET(raw_exchange_data!$A35,0,MATCH(S$2,raw_exchange_data!$1:$1,0)-1))</f>
        <v>44958.669514317131</v>
      </c>
      <c r="T36" s="156">
        <v>1</v>
      </c>
      <c r="W36" t="str">
        <f t="shared" si="2"/>
        <v>BINE</v>
      </c>
      <c r="X36" t="str">
        <f t="shared" si="3"/>
        <v>TRX</v>
      </c>
      <c r="Y36" s="42">
        <f t="shared" si="4"/>
        <v>48.9</v>
      </c>
      <c r="Z36" s="42">
        <f t="shared" ca="1" si="5"/>
        <v>48.9</v>
      </c>
      <c r="AB36" s="3" t="s">
        <v>133</v>
      </c>
      <c r="AC36" s="32">
        <v>5.9800000000000001E-4</v>
      </c>
      <c r="AD36" s="32">
        <v>5.9800000000000001E-4</v>
      </c>
    </row>
    <row r="37" spans="1:30" x14ac:dyDescent="0.25">
      <c r="A37" t="str">
        <f>IF(Summary_Exchange_Balances_00UTC!$B36="","",Summary_Exchange_Balances_00UTC!$N36)</f>
        <v>BINE</v>
      </c>
      <c r="B37" t="str">
        <f>IF(Summary_Exchange_Balances_00UTC!$B36="","",Summary_Exchange_Balances_00UTC!$B36)</f>
        <v>BINE-2-S1-E</v>
      </c>
      <c r="C37" t="str">
        <f>IF(Summary_Exchange_Balances_00UTC!$B36="","",Summary_Exchange_Balances_00UTC!$E36)</f>
        <v>UNI</v>
      </c>
      <c r="D37" t="str">
        <f>IF(OR(Summary_Exchange_Balances_00UTC!$B36="",Summary_Exchange_Balances_00UTC!$D36=""),"",Summary_Exchange_Balances_00UTC!$D36)</f>
        <v/>
      </c>
      <c r="E37" s="52">
        <f>IF(Summary_Exchange_Balances_00UTC!$B36="","",Summary_Exchange_Balances_00UTC!$C36)</f>
        <v>5383.9497593899996</v>
      </c>
      <c r="G37" s="52">
        <f ca="1">IF(Summary_Exchange_Balances_00UTC!$B36="","",VLOOKUP(IF(ISERROR(SEARCH(" ", $B37)),UPPER($B37&amp;$C37&amp;IF(OR(NOT(ISERROR(SEARCH("trade",$D37))),NOT(ISERROR(SEARCH("balance",$D37)))),"",$D37)),UPPER(LEFT($B37, SEARCH(" ",$B37)-1)&amp;$C37&amp;IF(OR(NOT(ISERROR(SEARCH("trade",$D37))),NOT(ISERROR(SEARCH("balance",$D37)))),"",$D37))),$L:$T,MATCH("balance",$L$2:$S$2,0),FALSE))</f>
        <v>5383.9497593899996</v>
      </c>
      <c r="H37" s="35">
        <f ca="1">IF(Summary_Exchange_Balances_00UTC!$B36="","",(G37-E37)/E37)</f>
        <v>0</v>
      </c>
      <c r="I37" s="160">
        <f ca="1">IF(Summary_Exchange_Balances_00UTC!$B36="","",IF(ISERROR($G37),$E37,$G37))</f>
        <v>5383.9497593899996</v>
      </c>
      <c r="K37" t="str">
        <f t="shared" ca="1" si="0"/>
        <v>HUBIETH</v>
      </c>
      <c r="L37" t="str">
        <f t="shared" ca="1" si="6"/>
        <v>HUBI-EETH</v>
      </c>
      <c r="N37" s="156" t="str">
        <f ca="1">IF(raw_exchange_data!$A36="","",OFFSET(raw_exchange_data!$A36,0,MATCH(N$2,raw_exchange_data!$1:$1,0)-1))</f>
        <v>ETH</v>
      </c>
      <c r="O37" s="156" t="str">
        <f ca="1">IF(raw_exchange_data!$A36="","",OFFSET(raw_exchange_data!$A36,0,MATCH(O$2,raw_exchange_data!$1:$1,0)-1))</f>
        <v>HUBI</v>
      </c>
      <c r="P37" s="156" t="str">
        <f ca="1">IF(raw_exchange_data!$A36="","",OFFSET(raw_exchange_data!$A36,0,MATCH(P$2,raw_exchange_data!$1:$1,0)-1))</f>
        <v>HUBI-E</v>
      </c>
      <c r="Q37" s="156" t="str">
        <f ca="1">IF(raw_exchange_data!$A36="","",TEXT(OFFSET(raw_exchange_data!$A36,0,MATCH(Q$2,raw_exchange_data!$1:$1,0)-1),""))</f>
        <v/>
      </c>
      <c r="R37" s="157">
        <f ca="1">IF(raw_exchange_data!$A36="","",OFFSET(raw_exchange_data!$A36,0,MATCH(R$2,raw_exchange_data!$1:$1,0)-1))</f>
        <v>2588.14173437</v>
      </c>
      <c r="S37" s="169">
        <f ca="1">IF(raw_exchange_data!$A36="","",OFFSET(raw_exchange_data!$A36,0,MATCH(S$2,raw_exchange_data!$1:$1,0)-1))</f>
        <v>44958.669130127317</v>
      </c>
      <c r="T37" s="156">
        <v>1</v>
      </c>
      <c r="W37" t="str">
        <f t="shared" si="2"/>
        <v>BINE</v>
      </c>
      <c r="X37" t="str">
        <f t="shared" si="3"/>
        <v>UNI</v>
      </c>
      <c r="Y37" s="42">
        <f t="shared" si="4"/>
        <v>5383.9497593899996</v>
      </c>
      <c r="Z37" s="42">
        <f t="shared" ca="1" si="5"/>
        <v>5383.9497593899996</v>
      </c>
      <c r="AB37" s="3" t="s">
        <v>22</v>
      </c>
      <c r="AC37" s="32">
        <v>-160.86801493001258</v>
      </c>
      <c r="AD37" s="32">
        <v>35466.202426365446</v>
      </c>
    </row>
    <row r="38" spans="1:30" x14ac:dyDescent="0.25">
      <c r="A38" t="str">
        <f>IF(Summary_Exchange_Balances_00UTC!$B37="","",Summary_Exchange_Balances_00UTC!$N37)</f>
        <v>BINE</v>
      </c>
      <c r="B38" t="str">
        <f>IF(Summary_Exchange_Balances_00UTC!$B37="","",Summary_Exchange_Balances_00UTC!$B37)</f>
        <v>BINE-2-S1-E</v>
      </c>
      <c r="C38" t="str">
        <f>IF(Summary_Exchange_Balances_00UTC!$B37="","",Summary_Exchange_Balances_00UTC!$E37)</f>
        <v>USDT</v>
      </c>
      <c r="D38" t="str">
        <f>IF(OR(Summary_Exchange_Balances_00UTC!$B37="",Summary_Exchange_Balances_00UTC!$D37=""),"",Summary_Exchange_Balances_00UTC!$D37)</f>
        <v/>
      </c>
      <c r="E38" s="52">
        <f>IF(Summary_Exchange_Balances_00UTC!$B37="","",Summary_Exchange_Balances_00UTC!$C37)</f>
        <v>14238.19370125</v>
      </c>
      <c r="G38" s="52">
        <f ca="1">IF(Summary_Exchange_Balances_00UTC!$B37="","",VLOOKUP(IF(ISERROR(SEARCH(" ", $B38)),UPPER($B38&amp;$C38&amp;IF(OR(NOT(ISERROR(SEARCH("trade",$D38))),NOT(ISERROR(SEARCH("balance",$D38)))),"",$D38)),UPPER(LEFT($B38, SEARCH(" ",$B38)-1)&amp;$C38&amp;IF(OR(NOT(ISERROR(SEARCH("trade",$D38))),NOT(ISERROR(SEARCH("balance",$D38)))),"",$D38))),$L:$T,MATCH("balance",$L$2:$S$2,0),FALSE))</f>
        <v>8413.3746508900003</v>
      </c>
      <c r="H38" s="35">
        <f ca="1">IF(Summary_Exchange_Balances_00UTC!$B37="","",(G38-E38)/E38)</f>
        <v>-0.40909817442985252</v>
      </c>
      <c r="I38" s="160">
        <f ca="1">IF(Summary_Exchange_Balances_00UTC!$B37="","",IF(ISERROR($G38),$E38,$G38))</f>
        <v>8413.3746508900003</v>
      </c>
      <c r="K38" t="str">
        <f t="shared" ca="1" si="0"/>
        <v>OKEXETH</v>
      </c>
      <c r="L38" t="str">
        <f t="shared" ca="1" si="6"/>
        <v>OKEX-2-S1ETH</v>
      </c>
      <c r="N38" s="156" t="str">
        <f ca="1">IF(raw_exchange_data!$A37="","",OFFSET(raw_exchange_data!$A37,0,MATCH(N$2,raw_exchange_data!$1:$1,0)-1))</f>
        <v>ETH</v>
      </c>
      <c r="O38" s="156" t="str">
        <f ca="1">IF(raw_exchange_data!$A37="","",OFFSET(raw_exchange_data!$A37,0,MATCH(O$2,raw_exchange_data!$1:$1,0)-1))</f>
        <v>OKEX</v>
      </c>
      <c r="P38" s="156" t="str">
        <f ca="1">IF(raw_exchange_data!$A37="","",OFFSET(raw_exchange_data!$A37,0,MATCH(P$2,raw_exchange_data!$1:$1,0)-1))</f>
        <v>OKEX-2-S1</v>
      </c>
      <c r="Q38" s="156" t="str">
        <f ca="1">IF(raw_exchange_data!$A37="","",TEXT(OFFSET(raw_exchange_data!$A37,0,MATCH(Q$2,raw_exchange_data!$1:$1,0)-1),""))</f>
        <v/>
      </c>
      <c r="R38" s="157">
        <f ca="1">IF(raw_exchange_data!$A37="","",OFFSET(raw_exchange_data!$A37,0,MATCH(R$2,raw_exchange_data!$1:$1,0)-1))</f>
        <v>6.7475689886000002E-6</v>
      </c>
      <c r="S38" s="169">
        <f ca="1">IF(raw_exchange_data!$A37="","",OFFSET(raw_exchange_data!$A37,0,MATCH(S$2,raw_exchange_data!$1:$1,0)-1))</f>
        <v>44958.668234155091</v>
      </c>
      <c r="T38" s="156">
        <v>1</v>
      </c>
      <c r="W38" t="str">
        <f t="shared" si="2"/>
        <v>BINE</v>
      </c>
      <c r="X38" t="str">
        <f t="shared" si="3"/>
        <v>USDT</v>
      </c>
      <c r="Y38" s="42">
        <f t="shared" si="4"/>
        <v>14238.19370125</v>
      </c>
      <c r="Z38" s="42">
        <f t="shared" ca="1" si="5"/>
        <v>8413.3746508900003</v>
      </c>
      <c r="AB38" s="3" t="s">
        <v>28</v>
      </c>
      <c r="AC38" s="32">
        <v>-54.50096747000498</v>
      </c>
      <c r="AD38" s="32">
        <v>-15094.33686127</v>
      </c>
    </row>
    <row r="39" spans="1:30" x14ac:dyDescent="0.25">
      <c r="A39" t="str">
        <f>IF(Summary_Exchange_Balances_00UTC!$B38="","",Summary_Exchange_Balances_00UTC!$N38)</f>
        <v>BINE</v>
      </c>
      <c r="B39" t="str">
        <f>IF(Summary_Exchange_Balances_00UTC!$B38="","",Summary_Exchange_Balances_00UTC!$B38)</f>
        <v>BINE-2-S1-E</v>
      </c>
      <c r="C39" t="str">
        <f>IF(Summary_Exchange_Balances_00UTC!$B38="","",Summary_Exchange_Balances_00UTC!$E38)</f>
        <v>XLM</v>
      </c>
      <c r="D39" t="str">
        <f>IF(OR(Summary_Exchange_Balances_00UTC!$B38="",Summary_Exchange_Balances_00UTC!$D38=""),"",Summary_Exchange_Balances_00UTC!$D38)</f>
        <v/>
      </c>
      <c r="E39" s="52">
        <f>IF(Summary_Exchange_Balances_00UTC!$B38="","",Summary_Exchange_Balances_00UTC!$C38)</f>
        <v>891563.24522429996</v>
      </c>
      <c r="G39" s="52">
        <f ca="1">IF(Summary_Exchange_Balances_00UTC!$B38="","",VLOOKUP(IF(ISERROR(SEARCH(" ", $B39)),UPPER($B39&amp;$C39&amp;IF(OR(NOT(ISERROR(SEARCH("trade",$D39))),NOT(ISERROR(SEARCH("balance",$D39)))),"",$D39)),UPPER(LEFT($B39, SEARCH(" ",$B39)-1)&amp;$C39&amp;IF(OR(NOT(ISERROR(SEARCH("trade",$D39))),NOT(ISERROR(SEARCH("balance",$D39)))),"",$D39))),$L:$T,MATCH("balance",$L$2:$S$2,0),FALSE))</f>
        <v>891563.24522429996</v>
      </c>
      <c r="H39" s="35">
        <f ca="1">IF(Summary_Exchange_Balances_00UTC!$B38="","",(G39-E39)/E39)</f>
        <v>0</v>
      </c>
      <c r="I39" s="160">
        <f ca="1">IF(Summary_Exchange_Balances_00UTC!$B38="","",IF(ISERROR($G39),$E39,$G39))</f>
        <v>891563.24522429996</v>
      </c>
      <c r="K39" t="str">
        <f t="shared" ca="1" si="0"/>
        <v>HUBIETHF</v>
      </c>
      <c r="L39" t="str">
        <f t="shared" ca="1" si="6"/>
        <v>HUBI-EETHF</v>
      </c>
      <c r="N39" s="156" t="str">
        <f ca="1">IF(raw_exchange_data!$A38="","",OFFSET(raw_exchange_data!$A38,0,MATCH(N$2,raw_exchange_data!$1:$1,0)-1))</f>
        <v>ETHF</v>
      </c>
      <c r="O39" s="156" t="str">
        <f ca="1">IF(raw_exchange_data!$A38="","",OFFSET(raw_exchange_data!$A38,0,MATCH(O$2,raw_exchange_data!$1:$1,0)-1))</f>
        <v>HUBI</v>
      </c>
      <c r="P39" s="156" t="str">
        <f ca="1">IF(raw_exchange_data!$A38="","",OFFSET(raw_exchange_data!$A38,0,MATCH(P$2,raw_exchange_data!$1:$1,0)-1))</f>
        <v>HUBI-E</v>
      </c>
      <c r="Q39" s="156" t="str">
        <f ca="1">IF(raw_exchange_data!$A38="","",TEXT(OFFSET(raw_exchange_data!$A38,0,MATCH(Q$2,raw_exchange_data!$1:$1,0)-1),""))</f>
        <v/>
      </c>
      <c r="R39" s="157">
        <f ca="1">IF(raw_exchange_data!$A38="","",OFFSET(raw_exchange_data!$A38,0,MATCH(R$2,raw_exchange_data!$1:$1,0)-1))</f>
        <v>9823.8364263999993</v>
      </c>
      <c r="S39" s="169">
        <f ca="1">IF(raw_exchange_data!$A38="","",OFFSET(raw_exchange_data!$A38,0,MATCH(S$2,raw_exchange_data!$1:$1,0)-1))</f>
        <v>44958.669130127317</v>
      </c>
      <c r="T39" s="156">
        <v>1</v>
      </c>
      <c r="W39" t="str">
        <f t="shared" si="2"/>
        <v>BINE</v>
      </c>
      <c r="X39" t="str">
        <f t="shared" si="3"/>
        <v>XLM</v>
      </c>
      <c r="Y39" s="42">
        <f t="shared" si="4"/>
        <v>891563.24522429996</v>
      </c>
      <c r="Z39" s="42">
        <f t="shared" ca="1" si="5"/>
        <v>891563.24522429996</v>
      </c>
      <c r="AB39" s="3" t="s">
        <v>23</v>
      </c>
      <c r="AC39" s="32">
        <v>604214.23350399034</v>
      </c>
      <c r="AD39" s="32">
        <v>4616657.7291478254</v>
      </c>
    </row>
    <row r="40" spans="1:30" x14ac:dyDescent="0.25">
      <c r="A40" t="str">
        <f>IF(Summary_Exchange_Balances_00UTC!$B39="","",Summary_Exchange_Balances_00UTC!$N39)</f>
        <v>BINE</v>
      </c>
      <c r="B40" t="str">
        <f>IF(Summary_Exchange_Balances_00UTC!$B39="","",Summary_Exchange_Balances_00UTC!$B39)</f>
        <v>BINE-2-S1-E</v>
      </c>
      <c r="C40" t="str">
        <f>IF(Summary_Exchange_Balances_00UTC!$B39="","",Summary_Exchange_Balances_00UTC!$E39)</f>
        <v>XRP</v>
      </c>
      <c r="D40" t="str">
        <f>IF(OR(Summary_Exchange_Balances_00UTC!$B39="",Summary_Exchange_Balances_00UTC!$D39=""),"",Summary_Exchange_Balances_00UTC!$D39)</f>
        <v/>
      </c>
      <c r="E40" s="52">
        <f>IF(Summary_Exchange_Balances_00UTC!$B39="","",Summary_Exchange_Balances_00UTC!$C39)</f>
        <v>29153</v>
      </c>
      <c r="G40" s="52">
        <f ca="1">IF(Summary_Exchange_Balances_00UTC!$B39="","",VLOOKUP(IF(ISERROR(SEARCH(" ", $B40)),UPPER($B40&amp;$C40&amp;IF(OR(NOT(ISERROR(SEARCH("trade",$D40))),NOT(ISERROR(SEARCH("balance",$D40)))),"",$D40)),UPPER(LEFT($B40, SEARCH(" ",$B40)-1)&amp;$C40&amp;IF(OR(NOT(ISERROR(SEARCH("trade",$D40))),NOT(ISERROR(SEARCH("balance",$D40)))),"",$D40))),$L:$T,MATCH("balance",$L$2:$S$2,0),FALSE))</f>
        <v>29153</v>
      </c>
      <c r="H40" s="35">
        <f ca="1">IF(Summary_Exchange_Balances_00UTC!$B39="","",(G40-E40)/E40)</f>
        <v>0</v>
      </c>
      <c r="I40" s="160">
        <f ca="1">IF(Summary_Exchange_Balances_00UTC!$B39="","",IF(ISERROR($G40),$E40,$G40))</f>
        <v>29153</v>
      </c>
      <c r="K40" t="str">
        <f t="shared" ca="1" si="0"/>
        <v>BINEEUR</v>
      </c>
      <c r="L40" t="str">
        <f t="shared" ca="1" si="6"/>
        <v>BINE-2-S1-EEUR</v>
      </c>
      <c r="N40" s="156" t="str">
        <f ca="1">IF(raw_exchange_data!$A39="","",OFFSET(raw_exchange_data!$A39,0,MATCH(N$2,raw_exchange_data!$1:$1,0)-1))</f>
        <v>EUR</v>
      </c>
      <c r="O40" s="156" t="str">
        <f ca="1">IF(raw_exchange_data!$A39="","",OFFSET(raw_exchange_data!$A39,0,MATCH(O$2,raw_exchange_data!$1:$1,0)-1))</f>
        <v>BINE</v>
      </c>
      <c r="P40" s="156" t="str">
        <f ca="1">IF(raw_exchange_data!$A39="","",OFFSET(raw_exchange_data!$A39,0,MATCH(P$2,raw_exchange_data!$1:$1,0)-1))</f>
        <v>BINE-2-S1-E</v>
      </c>
      <c r="Q40" s="156" t="str">
        <f ca="1">IF(raw_exchange_data!$A39="","",TEXT(OFFSET(raw_exchange_data!$A39,0,MATCH(Q$2,raw_exchange_data!$1:$1,0)-1),""))</f>
        <v/>
      </c>
      <c r="R40" s="157">
        <f ca="1">IF(raw_exchange_data!$A39="","",OFFSET(raw_exchange_data!$A39,0,MATCH(R$2,raw_exchange_data!$1:$1,0)-1))</f>
        <v>787941.12900212</v>
      </c>
      <c r="S40" s="169">
        <f ca="1">IF(raw_exchange_data!$A39="","",OFFSET(raw_exchange_data!$A39,0,MATCH(S$2,raw_exchange_data!$1:$1,0)-1))</f>
        <v>44958.666668668979</v>
      </c>
      <c r="T40" s="156">
        <v>1</v>
      </c>
      <c r="W40" t="str">
        <f t="shared" si="2"/>
        <v>BINE</v>
      </c>
      <c r="X40" t="str">
        <f t="shared" si="3"/>
        <v>XRP</v>
      </c>
      <c r="Y40" s="42">
        <f t="shared" si="4"/>
        <v>29153</v>
      </c>
      <c r="Z40" s="42">
        <f t="shared" ca="1" si="5"/>
        <v>29153</v>
      </c>
      <c r="AB40" s="3" t="s">
        <v>29</v>
      </c>
      <c r="AC40" s="32">
        <v>97694.361936399888</v>
      </c>
      <c r="AD40" s="32">
        <v>9256.5779163077004</v>
      </c>
    </row>
    <row r="41" spans="1:30" x14ac:dyDescent="0.25">
      <c r="A41" t="str">
        <f>IF(Summary_Exchange_Balances_00UTC!$B40="","",Summary_Exchange_Balances_00UTC!$N40)</f>
        <v>BINE</v>
      </c>
      <c r="B41" t="str">
        <f>IF(Summary_Exchange_Balances_00UTC!$B40="","",Summary_Exchange_Balances_00UTC!$B40)</f>
        <v>BINE-2-S1-E</v>
      </c>
      <c r="C41" t="str">
        <f>IF(Summary_Exchange_Balances_00UTC!$B40="","",Summary_Exchange_Balances_00UTC!$E40)</f>
        <v>XTZ</v>
      </c>
      <c r="D41" t="str">
        <f>IF(OR(Summary_Exchange_Balances_00UTC!$B40="",Summary_Exchange_Balances_00UTC!$D40=""),"",Summary_Exchange_Balances_00UTC!$D40)</f>
        <v/>
      </c>
      <c r="E41" s="53">
        <f>IF(Summary_Exchange_Balances_00UTC!$B40="","",Summary_Exchange_Balances_00UTC!$C40)</f>
        <v>60866.228199999998</v>
      </c>
      <c r="G41" s="52">
        <f ca="1">IF(Summary_Exchange_Balances_00UTC!$B40="","",VLOOKUP(IF(ISERROR(SEARCH(" ", $B41)),UPPER($B41&amp;$C41&amp;IF(OR(NOT(ISERROR(SEARCH("trade",$D41))),NOT(ISERROR(SEARCH("balance",$D41)))),"",$D41)),UPPER(LEFT($B41, SEARCH(" ",$B41)-1)&amp;$C41&amp;IF(OR(NOT(ISERROR(SEARCH("trade",$D41))),NOT(ISERROR(SEARCH("balance",$D41)))),"",$D41))),$L:$T,MATCH("balance",$L$2:$S$2,0),FALSE))</f>
        <v>60966.228199999998</v>
      </c>
      <c r="H41" s="35">
        <f ca="1">IF(Summary_Exchange_Balances_00UTC!$B40="","",(G41-E41)/E41)</f>
        <v>1.642947213213386E-3</v>
      </c>
      <c r="I41" s="160">
        <f ca="1">IF(Summary_Exchange_Balances_00UTC!$B40="","",IF(ISERROR($G41),$E41,$G41))</f>
        <v>60966.228199999998</v>
      </c>
      <c r="K41" t="str">
        <f t="shared" ca="1" si="0"/>
        <v>FBLKEUROC_ETH_F5NG</v>
      </c>
      <c r="L41" t="str">
        <f t="shared" ca="1" si="6"/>
        <v>FBLKEUROC_ETH_F5NG</v>
      </c>
      <c r="N41" s="156" t="str">
        <f ca="1">IF(raw_exchange_data!$A40="","",OFFSET(raw_exchange_data!$A40,0,MATCH(N$2,raw_exchange_data!$1:$1,0)-1))</f>
        <v>EUROC_ETH_F5NG</v>
      </c>
      <c r="O41" s="156" t="str">
        <f ca="1">IF(raw_exchange_data!$A40="","",OFFSET(raw_exchange_data!$A40,0,MATCH(O$2,raw_exchange_data!$1:$1,0)-1))</f>
        <v>FBLK</v>
      </c>
      <c r="P41" s="156" t="str">
        <f ca="1">IF(raw_exchange_data!$A40="","",OFFSET(raw_exchange_data!$A40,0,MATCH(P$2,raw_exchange_data!$1:$1,0)-1))</f>
        <v>FBLK</v>
      </c>
      <c r="Q41" s="156" t="str">
        <f ca="1">IF(raw_exchange_data!$A40="","",TEXT(OFFSET(raw_exchange_data!$A40,0,MATCH(Q$2,raw_exchange_data!$1:$1,0)-1),""))</f>
        <v/>
      </c>
      <c r="R41" s="157">
        <f ca="1">IF(raw_exchange_data!$A40="","",OFFSET(raw_exchange_data!$A40,0,MATCH(R$2,raw_exchange_data!$1:$1,0)-1))</f>
        <v>235746.127034</v>
      </c>
      <c r="S41" s="169">
        <f ca="1">IF(raw_exchange_data!$A40="","",OFFSET(raw_exchange_data!$A40,0,MATCH(S$2,raw_exchange_data!$1:$1,0)-1))</f>
        <v>44958.658478819445</v>
      </c>
      <c r="T41" s="156">
        <v>1</v>
      </c>
      <c r="W41" t="str">
        <f t="shared" si="2"/>
        <v>BINE</v>
      </c>
      <c r="X41" t="str">
        <f t="shared" si="3"/>
        <v>XTZ</v>
      </c>
      <c r="Y41" s="42">
        <f t="shared" si="4"/>
        <v>60866.228199999998</v>
      </c>
      <c r="Z41" s="42">
        <f t="shared" ca="1" si="5"/>
        <v>60966.228199999998</v>
      </c>
      <c r="AB41" s="3" t="s">
        <v>15</v>
      </c>
      <c r="AC41" s="32">
        <v>4336.7280614499978</v>
      </c>
      <c r="AD41" s="32">
        <v>39614.125847900876</v>
      </c>
    </row>
    <row r="42" spans="1:30" x14ac:dyDescent="0.25">
      <c r="A42" t="str">
        <f>IF(Summary_Exchange_Balances_00UTC!$B41="","",Summary_Exchange_Balances_00UTC!$N41)</f>
        <v>BINE</v>
      </c>
      <c r="B42" t="str">
        <f>IF(Summary_Exchange_Balances_00UTC!$B41="","",Summary_Exchange_Balances_00UTC!$B41)</f>
        <v>BINE-2-S1-E</v>
      </c>
      <c r="C42" t="str">
        <f>IF(Summary_Exchange_Balances_00UTC!$B41="","",Summary_Exchange_Balances_00UTC!$E41)</f>
        <v>YFI</v>
      </c>
      <c r="D42" t="str">
        <f>IF(OR(Summary_Exchange_Balances_00UTC!$B41="",Summary_Exchange_Balances_00UTC!$D41=""),"",Summary_Exchange_Balances_00UTC!$D41)</f>
        <v/>
      </c>
      <c r="E42" s="52">
        <f>IF(Summary_Exchange_Balances_00UTC!$B41="","",Summary_Exchange_Balances_00UTC!$C41)</f>
        <v>0.72856047000000002</v>
      </c>
      <c r="G42" s="52">
        <f ca="1">IF(Summary_Exchange_Balances_00UTC!$B41="","",VLOOKUP(IF(ISERROR(SEARCH(" ", $B42)),UPPER($B42&amp;$C42&amp;IF(OR(NOT(ISERROR(SEARCH("trade",$D42))),NOT(ISERROR(SEARCH("balance",$D42)))),"",$D42)),UPPER(LEFT($B42, SEARCH(" ",$B42)-1)&amp;$C42&amp;IF(OR(NOT(ISERROR(SEARCH("trade",$D42))),NOT(ISERROR(SEARCH("balance",$D42)))),"",$D42))),$L:$T,MATCH("balance",$L$2:$S$2,0),FALSE))</f>
        <v>0.72856047000000002</v>
      </c>
      <c r="H42" s="35">
        <f ca="1">IF(Summary_Exchange_Balances_00UTC!$B41="","",(G42-E42)/E42)</f>
        <v>0</v>
      </c>
      <c r="I42" s="160">
        <f ca="1">IF(Summary_Exchange_Balances_00UTC!$B41="","",IF(ISERROR($G42),$E42,$G42))</f>
        <v>0.72856047000000002</v>
      </c>
      <c r="K42" t="str">
        <f t="shared" ca="1" si="0"/>
        <v>OKEXFIL</v>
      </c>
      <c r="L42" t="str">
        <f t="shared" ca="1" si="6"/>
        <v>OKEX-2-MFIL</v>
      </c>
      <c r="N42" s="156" t="str">
        <f ca="1">IF(raw_exchange_data!$A41="","",OFFSET(raw_exchange_data!$A41,0,MATCH(N$2,raw_exchange_data!$1:$1,0)-1))</f>
        <v>FIL</v>
      </c>
      <c r="O42" s="156" t="str">
        <f ca="1">IF(raw_exchange_data!$A41="","",OFFSET(raw_exchange_data!$A41,0,MATCH(O$2,raw_exchange_data!$1:$1,0)-1))</f>
        <v>OKEX</v>
      </c>
      <c r="P42" s="156" t="str">
        <f ca="1">IF(raw_exchange_data!$A41="","",OFFSET(raw_exchange_data!$A41,0,MATCH(P$2,raw_exchange_data!$1:$1,0)-1))</f>
        <v>OKEX-2-M</v>
      </c>
      <c r="Q42" s="156" t="str">
        <f ca="1">IF(raw_exchange_data!$A41="","",TEXT(OFFSET(raw_exchange_data!$A41,0,MATCH(Q$2,raw_exchange_data!$1:$1,0)-1),""))</f>
        <v/>
      </c>
      <c r="R42" s="157">
        <f ca="1">IF(raw_exchange_data!$A41="","",OFFSET(raw_exchange_data!$A41,0,MATCH(R$2,raw_exchange_data!$1:$1,0)-1))</f>
        <v>-3.6981667822626602E-2</v>
      </c>
      <c r="S42" s="169">
        <f ca="1">IF(raw_exchange_data!$A41="","",OFFSET(raw_exchange_data!$A41,0,MATCH(S$2,raw_exchange_data!$1:$1,0)-1))</f>
        <v>44958.668168761571</v>
      </c>
      <c r="T42" s="156">
        <v>1</v>
      </c>
      <c r="W42" t="str">
        <f t="shared" si="2"/>
        <v>BINE</v>
      </c>
      <c r="X42" t="str">
        <f t="shared" si="3"/>
        <v>YFI</v>
      </c>
      <c r="Y42" s="42">
        <f t="shared" si="4"/>
        <v>0.72856047000000002</v>
      </c>
      <c r="Z42" s="42">
        <f t="shared" ca="1" si="5"/>
        <v>0.72856047000000002</v>
      </c>
      <c r="AB42" s="3" t="s">
        <v>287</v>
      </c>
      <c r="AC42" s="32">
        <v>9823.8374246499989</v>
      </c>
      <c r="AD42" s="32">
        <v>9823.8364263999993</v>
      </c>
    </row>
    <row r="43" spans="1:30" x14ac:dyDescent="0.25">
      <c r="A43" t="str">
        <f>IF(Summary_Exchange_Balances_00UTC!$B42="","",Summary_Exchange_Balances_00UTC!$N42)</f>
        <v>BINE</v>
      </c>
      <c r="B43" t="str">
        <f>IF(Summary_Exchange_Balances_00UTC!$B42="","",Summary_Exchange_Balances_00UTC!$B42)</f>
        <v>BINE-2-S1-E</v>
      </c>
      <c r="C43" t="str">
        <f>IF(Summary_Exchange_Balances_00UTC!$B42="","",Summary_Exchange_Balances_00UTC!$E42)</f>
        <v>ZIL</v>
      </c>
      <c r="D43" t="str">
        <f>IF(OR(Summary_Exchange_Balances_00UTC!$B42="",Summary_Exchange_Balances_00UTC!$D42=""),"",Summary_Exchange_Balances_00UTC!$D42)</f>
        <v/>
      </c>
      <c r="E43" s="53">
        <f>IF(Summary_Exchange_Balances_00UTC!$B42="","",Summary_Exchange_Balances_00UTC!$C42)</f>
        <v>18966318.7722039</v>
      </c>
      <c r="G43" s="52">
        <f ca="1">IF(Summary_Exchange_Balances_00UTC!$B42="","",VLOOKUP(IF(ISERROR(SEARCH(" ", $B43)),UPPER($B43&amp;$C43&amp;IF(OR(NOT(ISERROR(SEARCH("trade",$D43))),NOT(ISERROR(SEARCH("balance",$D43)))),"",$D43)),UPPER(LEFT($B43, SEARCH(" ",$B43)-1)&amp;$C43&amp;IF(OR(NOT(ISERROR(SEARCH("trade",$D43))),NOT(ISERROR(SEARCH("balance",$D43)))),"",$D43))),$L:$T,MATCH("balance",$L$2:$S$2,0),FALSE))</f>
        <v>18966318.7722039</v>
      </c>
      <c r="H43" s="35">
        <f ca="1">IF(Summary_Exchange_Balances_00UTC!$B42="","",(G43-E43)/E43)</f>
        <v>0</v>
      </c>
      <c r="I43" s="160">
        <f ca="1">IF(Summary_Exchange_Balances_00UTC!$B42="","",IF(ISERROR($G43),$E43,$G43))</f>
        <v>18966318.7722039</v>
      </c>
      <c r="K43" t="str">
        <f t="shared" ca="1" si="0"/>
        <v>FBLKFTT</v>
      </c>
      <c r="L43" t="str">
        <f t="shared" ca="1" si="6"/>
        <v>FBLKFTT</v>
      </c>
      <c r="N43" s="156" t="str">
        <f ca="1">IF(raw_exchange_data!$A42="","",OFFSET(raw_exchange_data!$A42,0,MATCH(N$2,raw_exchange_data!$1:$1,0)-1))</f>
        <v>FTT</v>
      </c>
      <c r="O43" s="156" t="str">
        <f ca="1">IF(raw_exchange_data!$A42="","",OFFSET(raw_exchange_data!$A42,0,MATCH(O$2,raw_exchange_data!$1:$1,0)-1))</f>
        <v>FBLK</v>
      </c>
      <c r="P43" s="156" t="str">
        <f ca="1">IF(raw_exchange_data!$A42="","",OFFSET(raw_exchange_data!$A42,0,MATCH(P$2,raw_exchange_data!$1:$1,0)-1))</f>
        <v>FBLK</v>
      </c>
      <c r="Q43" s="156" t="str">
        <f ca="1">IF(raw_exchange_data!$A42="","",TEXT(OFFSET(raw_exchange_data!$A42,0,MATCH(Q$2,raw_exchange_data!$1:$1,0)-1),""))</f>
        <v/>
      </c>
      <c r="R43" s="157">
        <f ca="1">IF(raw_exchange_data!$A42="","",OFFSET(raw_exchange_data!$A42,0,MATCH(R$2,raw_exchange_data!$1:$1,0)-1))</f>
        <v>2.53888889</v>
      </c>
      <c r="S43" s="169">
        <f ca="1">IF(raw_exchange_data!$A42="","",OFFSET(raw_exchange_data!$A42,0,MATCH(S$2,raw_exchange_data!$1:$1,0)-1))</f>
        <v>44958.658478819445</v>
      </c>
      <c r="T43" s="156">
        <v>1</v>
      </c>
      <c r="W43" t="str">
        <f t="shared" si="2"/>
        <v>BINE</v>
      </c>
      <c r="X43" t="str">
        <f t="shared" si="3"/>
        <v>ZIL</v>
      </c>
      <c r="Y43" s="42">
        <f t="shared" si="4"/>
        <v>18966318.7722039</v>
      </c>
      <c r="Z43" s="42">
        <f t="shared" ca="1" si="5"/>
        <v>18966318.7722039</v>
      </c>
      <c r="AB43" s="3" t="s">
        <v>270</v>
      </c>
      <c r="AC43" s="32">
        <v>4732.5387514900003</v>
      </c>
      <c r="AD43" s="32">
        <v>4732.7700830302147</v>
      </c>
    </row>
    <row r="44" spans="1:30" x14ac:dyDescent="0.25">
      <c r="A44" t="str">
        <f>IF(Summary_Exchange_Balances_00UTC!$B43="","",Summary_Exchange_Balances_00UTC!$N43)</f>
        <v>BINE</v>
      </c>
      <c r="B44" t="str">
        <f>IF(Summary_Exchange_Balances_00UTC!$B43="","",Summary_Exchange_Balances_00UTC!$B43)</f>
        <v>BINE-2-S1-F</v>
      </c>
      <c r="C44" t="str">
        <f>IF(Summary_Exchange_Balances_00UTC!$B43="","",Summary_Exchange_Balances_00UTC!$E43)</f>
        <v>BTC</v>
      </c>
      <c r="D44" t="str">
        <f>IF(OR(Summary_Exchange_Balances_00UTC!$B43="",Summary_Exchange_Balances_00UTC!$D43=""),"",Summary_Exchange_Balances_00UTC!$D43)</f>
        <v>Balance</v>
      </c>
      <c r="E44" s="52">
        <f>IF(Summary_Exchange_Balances_00UTC!$B43="","",Summary_Exchange_Balances_00UTC!$C43)</f>
        <v>1089.5168569699999</v>
      </c>
      <c r="G44" s="52">
        <f ca="1">IF(Summary_Exchange_Balances_00UTC!$B43="","",VLOOKUP(IF(ISERROR(SEARCH(" ", $B44)),UPPER($B44&amp;$C44&amp;IF(OR(NOT(ISERROR(SEARCH("trade",$D44))),NOT(ISERROR(SEARCH("balance",$D44)))),"",$D44)),UPPER(LEFT($B44, SEARCH(" ",$B44)-1)&amp;$C44&amp;IF(OR(NOT(ISERROR(SEARCH("trade",$D44))),NOT(ISERROR(SEARCH("balance",$D44)))),"",$D44))),$L:$T,MATCH("balance",$L$2:$S$2,0),FALSE))</f>
        <v>1087.3581084699999</v>
      </c>
      <c r="H44" s="35">
        <f ca="1">IF(Summary_Exchange_Balances_00UTC!$B43="","",(G44-E44)/E44)</f>
        <v>-1.9813814593044364E-3</v>
      </c>
      <c r="I44" s="160">
        <f ca="1">IF(Summary_Exchange_Balances_00UTC!$B43="","",IF(ISERROR($G44),$E44,$G44))</f>
        <v>1087.3581084699999</v>
      </c>
      <c r="K44" t="str">
        <f t="shared" ca="1" si="0"/>
        <v>FBLKHBAR</v>
      </c>
      <c r="L44" t="str">
        <f t="shared" ca="1" si="6"/>
        <v>FBLKHBAR</v>
      </c>
      <c r="N44" s="156" t="str">
        <f ca="1">IF(raw_exchange_data!$A43="","",OFFSET(raw_exchange_data!$A43,0,MATCH(N$2,raw_exchange_data!$1:$1,0)-1))</f>
        <v>HBAR</v>
      </c>
      <c r="O44" s="156" t="str">
        <f ca="1">IF(raw_exchange_data!$A43="","",OFFSET(raw_exchange_data!$A43,0,MATCH(O$2,raw_exchange_data!$1:$1,0)-1))</f>
        <v>FBLK</v>
      </c>
      <c r="P44" s="156" t="str">
        <f ca="1">IF(raw_exchange_data!$A43="","",OFFSET(raw_exchange_data!$A43,0,MATCH(P$2,raw_exchange_data!$1:$1,0)-1))</f>
        <v>FBLK</v>
      </c>
      <c r="Q44" s="156" t="str">
        <f ca="1">IF(raw_exchange_data!$A43="","",TEXT(OFFSET(raw_exchange_data!$A43,0,MATCH(Q$2,raw_exchange_data!$1:$1,0)-1),""))</f>
        <v/>
      </c>
      <c r="R44" s="157">
        <f ca="1">IF(raw_exchange_data!$A43="","",OFFSET(raw_exchange_data!$A43,0,MATCH(R$2,raw_exchange_data!$1:$1,0)-1))</f>
        <v>43431.008708870002</v>
      </c>
      <c r="S44" s="169">
        <f ca="1">IF(raw_exchange_data!$A43="","",OFFSET(raw_exchange_data!$A43,0,MATCH(S$2,raw_exchange_data!$1:$1,0)-1))</f>
        <v>44958.658478819445</v>
      </c>
      <c r="T44" s="156">
        <v>1</v>
      </c>
      <c r="W44" t="str">
        <f t="shared" si="2"/>
        <v>BINE</v>
      </c>
      <c r="X44" t="str">
        <f t="shared" si="3"/>
        <v>BTC</v>
      </c>
      <c r="Y44" s="42">
        <f t="shared" si="4"/>
        <v>1089.5168569699999</v>
      </c>
      <c r="Z44" s="42">
        <f t="shared" ca="1" si="5"/>
        <v>1087.3581084699999</v>
      </c>
      <c r="AB44" s="3" t="s">
        <v>107</v>
      </c>
      <c r="AC44" s="32">
        <v>799428.87637064001</v>
      </c>
      <c r="AD44" s="32">
        <v>798437.89632148005</v>
      </c>
    </row>
    <row r="45" spans="1:30" x14ac:dyDescent="0.25">
      <c r="A45" t="str">
        <f>IF(Summary_Exchange_Balances_00UTC!$B44="","",Summary_Exchange_Balances_00UTC!$N44)</f>
        <v>BINE</v>
      </c>
      <c r="B45" t="str">
        <f>IF(Summary_Exchange_Balances_00UTC!$B44="","",Summary_Exchange_Balances_00UTC!$B44)</f>
        <v>BINE-2-S1-F</v>
      </c>
      <c r="C45" t="str">
        <f>IF(Summary_Exchange_Balances_00UTC!$B44="","",Summary_Exchange_Balances_00UTC!$E44)</f>
        <v>BTC</v>
      </c>
      <c r="D45" t="str">
        <f>IF(OR(Summary_Exchange_Balances_00UTC!$B44="",Summary_Exchange_Balances_00UTC!$D44=""),"",Summary_Exchange_Balances_00UTC!$D44)</f>
        <v>Unrealized</v>
      </c>
      <c r="E45" s="52">
        <f>IF(Summary_Exchange_Balances_00UTC!$B44="","",Summary_Exchange_Balances_00UTC!$C44)</f>
        <v>-35.42422586</v>
      </c>
      <c r="G45" s="52">
        <f ca="1">IF(Summary_Exchange_Balances_00UTC!$B44="","",VLOOKUP(IF(ISERROR(SEARCH(" ", $B45)),UPPER($B45&amp;$C45&amp;IF(OR(NOT(ISERROR(SEARCH("trade",$D45))),NOT(ISERROR(SEARCH("balance",$D45)))),"",$D45)),UPPER(LEFT($B45, SEARCH(" ",$B45)-1)&amp;$C45&amp;IF(OR(NOT(ISERROR(SEARCH("trade",$D45))),NOT(ISERROR(SEARCH("balance",$D45)))),"",$D45))),$L:$T,MATCH("balance",$L$2:$S$2,0),FALSE))</f>
        <v>-32.51838497</v>
      </c>
      <c r="H45" s="35">
        <f ca="1">IF(Summary_Exchange_Balances_00UTC!$B44="","",(G45-E45)/E45)</f>
        <v>-8.2029764079648973E-2</v>
      </c>
      <c r="I45" s="160">
        <f ca="1">IF(Summary_Exchange_Balances_00UTC!$B44="","",IF(ISERROR($G45),$E45,$G45))</f>
        <v>-32.51838497</v>
      </c>
      <c r="K45" t="str">
        <f t="shared" ca="1" si="0"/>
        <v>HUBIHBAR</v>
      </c>
      <c r="L45" t="str">
        <f t="shared" ca="1" si="6"/>
        <v>HUBI-EHBAR</v>
      </c>
      <c r="N45" s="156" t="str">
        <f ca="1">IF(raw_exchange_data!$A44="","",OFFSET(raw_exchange_data!$A44,0,MATCH(N$2,raw_exchange_data!$1:$1,0)-1))</f>
        <v>HBAR</v>
      </c>
      <c r="O45" s="156" t="str">
        <f ca="1">IF(raw_exchange_data!$A44="","",OFFSET(raw_exchange_data!$A44,0,MATCH(O$2,raw_exchange_data!$1:$1,0)-1))</f>
        <v>HUBI</v>
      </c>
      <c r="P45" s="156" t="str">
        <f ca="1">IF(raw_exchange_data!$A44="","",OFFSET(raw_exchange_data!$A44,0,MATCH(P$2,raw_exchange_data!$1:$1,0)-1))</f>
        <v>HUBI-E</v>
      </c>
      <c r="Q45" s="156" t="str">
        <f ca="1">IF(raw_exchange_data!$A44="","",TEXT(OFFSET(raw_exchange_data!$A44,0,MATCH(Q$2,raw_exchange_data!$1:$1,0)-1),""))</f>
        <v/>
      </c>
      <c r="R45" s="157">
        <f ca="1">IF(raw_exchange_data!$A44="","",OFFSET(raw_exchange_data!$A44,0,MATCH(R$2,raw_exchange_data!$1:$1,0)-1))</f>
        <v>3.4060489999999999E-2</v>
      </c>
      <c r="S45" s="169">
        <f ca="1">IF(raw_exchange_data!$A44="","",OFFSET(raw_exchange_data!$A44,0,MATCH(S$2,raw_exchange_data!$1:$1,0)-1))</f>
        <v>44958.669130127317</v>
      </c>
      <c r="T45" s="156">
        <v>1</v>
      </c>
      <c r="W45" t="str">
        <f t="shared" si="2"/>
        <v>BINE</v>
      </c>
      <c r="X45" t="str">
        <f t="shared" si="3"/>
        <v>BTC</v>
      </c>
      <c r="Y45" s="42">
        <f t="shared" si="4"/>
        <v>-35.42422586</v>
      </c>
      <c r="Z45" s="42">
        <f t="shared" ca="1" si="5"/>
        <v>-32.51838497</v>
      </c>
      <c r="AB45" s="3" t="s">
        <v>256</v>
      </c>
      <c r="AC45" s="32">
        <v>-14658013.62696787</v>
      </c>
      <c r="AD45" s="32">
        <v>94677.421588559999</v>
      </c>
    </row>
    <row r="46" spans="1:30" x14ac:dyDescent="0.25">
      <c r="A46" t="str">
        <f>IF(Summary_Exchange_Balances_00UTC!$B45="","",Summary_Exchange_Balances_00UTC!$N45)</f>
        <v>BINE</v>
      </c>
      <c r="B46" t="str">
        <f>IF(Summary_Exchange_Balances_00UTC!$B45="","",Summary_Exchange_Balances_00UTC!$B45)</f>
        <v>BINE-2-S1-F</v>
      </c>
      <c r="C46" t="str">
        <f>IF(Summary_Exchange_Balances_00UTC!$B45="","",Summary_Exchange_Balances_00UTC!$E45)</f>
        <v>ETH</v>
      </c>
      <c r="D46" t="str">
        <f>IF(OR(Summary_Exchange_Balances_00UTC!$B45="",Summary_Exchange_Balances_00UTC!$D45=""),"",Summary_Exchange_Balances_00UTC!$D45)</f>
        <v>Balance</v>
      </c>
      <c r="E46" s="52">
        <f>IF(Summary_Exchange_Balances_00UTC!$B45="","",Summary_Exchange_Balances_00UTC!$C45)</f>
        <v>6815.4373291399997</v>
      </c>
      <c r="G46" s="52">
        <f ca="1">IF(Summary_Exchange_Balances_00UTC!$B45="","",VLOOKUP(IF(ISERROR(SEARCH(" ", $B46)),UPPER($B46&amp;$C46&amp;IF(OR(NOT(ISERROR(SEARCH("trade",$D46))),NOT(ISERROR(SEARCH("balance",$D46)))),"",$D46)),UPPER(LEFT($B46, SEARCH(" ",$B46)-1)&amp;$C46&amp;IF(OR(NOT(ISERROR(SEARCH("trade",$D46))),NOT(ISERROR(SEARCH("balance",$D46)))),"",$D46))),$L:$T,MATCH("balance",$L$2:$S$2,0),FALSE))</f>
        <v>6793.6983234999998</v>
      </c>
      <c r="H46" s="35">
        <f ca="1">IF(Summary_Exchange_Balances_00UTC!$B45="","",(G46-E46)/E46)</f>
        <v>-3.1896714165432841E-3</v>
      </c>
      <c r="I46" s="160">
        <f ca="1">IF(Summary_Exchange_Balances_00UTC!$B45="","",IF(ISERROR($G46),$E46,$G46))</f>
        <v>6793.6983234999998</v>
      </c>
      <c r="K46" t="str">
        <f t="shared" ca="1" si="0"/>
        <v>HUBIHT</v>
      </c>
      <c r="L46" t="str">
        <f t="shared" ca="1" si="6"/>
        <v>HUBI-EHT</v>
      </c>
      <c r="N46" s="156" t="str">
        <f ca="1">IF(raw_exchange_data!$A45="","",OFFSET(raw_exchange_data!$A45,0,MATCH(N$2,raw_exchange_data!$1:$1,0)-1))</f>
        <v>HT</v>
      </c>
      <c r="O46" s="156" t="str">
        <f ca="1">IF(raw_exchange_data!$A45="","",OFFSET(raw_exchange_data!$A45,0,MATCH(O$2,raw_exchange_data!$1:$1,0)-1))</f>
        <v>HUBI</v>
      </c>
      <c r="P46" s="156" t="str">
        <f ca="1">IF(raw_exchange_data!$A45="","",OFFSET(raw_exchange_data!$A45,0,MATCH(P$2,raw_exchange_data!$1:$1,0)-1))</f>
        <v>HUBI-E</v>
      </c>
      <c r="Q46" s="156" t="str">
        <f ca="1">IF(raw_exchange_data!$A45="","",TEXT(OFFSET(raw_exchange_data!$A45,0,MATCH(Q$2,raw_exchange_data!$1:$1,0)-1),""))</f>
        <v/>
      </c>
      <c r="R46" s="157">
        <f ca="1">IF(raw_exchange_data!$A45="","",OFFSET(raw_exchange_data!$A45,0,MATCH(R$2,raw_exchange_data!$1:$1,0)-1))</f>
        <v>1124.88677766</v>
      </c>
      <c r="S46" s="169">
        <f ca="1">IF(raw_exchange_data!$A45="","",OFFSET(raw_exchange_data!$A45,0,MATCH(S$2,raw_exchange_data!$1:$1,0)-1))</f>
        <v>44958.669130127317</v>
      </c>
      <c r="T46" s="156">
        <v>1</v>
      </c>
      <c r="W46" t="str">
        <f t="shared" si="2"/>
        <v>BINE</v>
      </c>
      <c r="X46" t="str">
        <f t="shared" si="3"/>
        <v>ETH</v>
      </c>
      <c r="Y46" s="42">
        <f t="shared" si="4"/>
        <v>6815.4373291399997</v>
      </c>
      <c r="Z46" s="42">
        <f t="shared" ca="1" si="5"/>
        <v>6793.6983234999998</v>
      </c>
      <c r="AB46" s="3" t="s">
        <v>30</v>
      </c>
      <c r="AC46" s="32">
        <v>1.1855038499999999</v>
      </c>
      <c r="AD46" s="32">
        <v>1.1855110705536314</v>
      </c>
    </row>
    <row r="47" spans="1:30" x14ac:dyDescent="0.25">
      <c r="A47" t="str">
        <f>IF(Summary_Exchange_Balances_00UTC!$B46="","",Summary_Exchange_Balances_00UTC!$N46)</f>
        <v>BINE</v>
      </c>
      <c r="B47" t="str">
        <f>IF(Summary_Exchange_Balances_00UTC!$B46="","",Summary_Exchange_Balances_00UTC!$B46)</f>
        <v>BINE-2-S1-F</v>
      </c>
      <c r="C47" t="str">
        <f>IF(Summary_Exchange_Balances_00UTC!$B46="","",Summary_Exchange_Balances_00UTC!$E46)</f>
        <v>ETH</v>
      </c>
      <c r="D47" t="str">
        <f>IF(OR(Summary_Exchange_Balances_00UTC!$B46="",Summary_Exchange_Balances_00UTC!$D46=""),"",Summary_Exchange_Balances_00UTC!$D46)</f>
        <v>Unrealized</v>
      </c>
      <c r="E47" s="52">
        <f>IF(Summary_Exchange_Balances_00UTC!$B46="","",Summary_Exchange_Balances_00UTC!$C46)</f>
        <v>-46.77687366</v>
      </c>
      <c r="G47" s="52">
        <f ca="1">IF(Summary_Exchange_Balances_00UTC!$B46="","",VLOOKUP(IF(ISERROR(SEARCH(" ", $B47)),UPPER($B47&amp;$C47&amp;IF(OR(NOT(ISERROR(SEARCH("trade",$D47))),NOT(ISERROR(SEARCH("balance",$D47)))),"",$D47)),UPPER(LEFT($B47, SEARCH(" ",$B47)-1)&amp;$C47&amp;IF(OR(NOT(ISERROR(SEARCH("trade",$D47))),NOT(ISERROR(SEARCH("balance",$D47)))),"",$D47))),$L:$T,MATCH("balance",$L$2:$S$2,0),FALSE))</f>
        <v>-19.765636740000001</v>
      </c>
      <c r="H47" s="35">
        <f ca="1">IF(Summary_Exchange_Balances_00UTC!$B46="","",(G47-E47)/E47)</f>
        <v>-0.57744852972288185</v>
      </c>
      <c r="I47" s="160">
        <f ca="1">IF(Summary_Exchange_Balances_00UTC!$B46="","",IF(ISERROR($G47),$E47,$G47))</f>
        <v>-19.765636740000001</v>
      </c>
      <c r="K47" t="str">
        <f t="shared" ca="1" si="0"/>
        <v>FBLKKSM</v>
      </c>
      <c r="L47" t="str">
        <f t="shared" ca="1" si="6"/>
        <v>FBLKKSM</v>
      </c>
      <c r="N47" s="156" t="str">
        <f ca="1">IF(raw_exchange_data!$A46="","",OFFSET(raw_exchange_data!$A46,0,MATCH(N$2,raw_exchange_data!$1:$1,0)-1))</f>
        <v>KSM</v>
      </c>
      <c r="O47" s="156" t="str">
        <f ca="1">IF(raw_exchange_data!$A46="","",OFFSET(raw_exchange_data!$A46,0,MATCH(O$2,raw_exchange_data!$1:$1,0)-1))</f>
        <v>FBLK</v>
      </c>
      <c r="P47" s="156" t="str">
        <f ca="1">IF(raw_exchange_data!$A46="","",OFFSET(raw_exchange_data!$A46,0,MATCH(P$2,raw_exchange_data!$1:$1,0)-1))</f>
        <v>FBLK</v>
      </c>
      <c r="Q47" s="156" t="str">
        <f ca="1">IF(raw_exchange_data!$A46="","",TEXT(OFFSET(raw_exchange_data!$A46,0,MATCH(Q$2,raw_exchange_data!$1:$1,0)-1),""))</f>
        <v/>
      </c>
      <c r="R47" s="157">
        <f ca="1">IF(raw_exchange_data!$A46="","",OFFSET(raw_exchange_data!$A46,0,MATCH(R$2,raw_exchange_data!$1:$1,0)-1))</f>
        <v>9.2269842999999994E-3</v>
      </c>
      <c r="S47" s="169">
        <f ca="1">IF(raw_exchange_data!$A46="","",OFFSET(raw_exchange_data!$A46,0,MATCH(S$2,raw_exchange_data!$1:$1,0)-1))</f>
        <v>44958.658478819445</v>
      </c>
      <c r="T47" s="156">
        <v>1</v>
      </c>
      <c r="W47" t="str">
        <f t="shared" si="2"/>
        <v>BINE</v>
      </c>
      <c r="X47" t="str">
        <f t="shared" si="3"/>
        <v>ETH</v>
      </c>
      <c r="Y47" s="42">
        <f t="shared" si="4"/>
        <v>-46.77687366</v>
      </c>
      <c r="Z47" s="42">
        <f t="shared" ca="1" si="5"/>
        <v>-19.765636740000001</v>
      </c>
      <c r="AB47" s="3" t="s">
        <v>940</v>
      </c>
      <c r="AC47" s="32">
        <v>1236499.76910984</v>
      </c>
      <c r="AD47" s="32">
        <v>0</v>
      </c>
    </row>
    <row r="48" spans="1:30" x14ac:dyDescent="0.25">
      <c r="A48" t="str">
        <f>IF(Summary_Exchange_Balances_00UTC!$B47="","",Summary_Exchange_Balances_00UTC!$N47)</f>
        <v>BINE</v>
      </c>
      <c r="B48" t="str">
        <f>IF(Summary_Exchange_Balances_00UTC!$B47="","",Summary_Exchange_Balances_00UTC!$B47)</f>
        <v>BINE-2-S1-M</v>
      </c>
      <c r="C48" t="str">
        <f>IF(Summary_Exchange_Balances_00UTC!$B47="","",Summary_Exchange_Balances_00UTC!$E47)</f>
        <v>BNB</v>
      </c>
      <c r="D48" t="str">
        <f>IF(OR(Summary_Exchange_Balances_00UTC!$B47="",Summary_Exchange_Balances_00UTC!$D47=""),"",Summary_Exchange_Balances_00UTC!$D47)</f>
        <v/>
      </c>
      <c r="E48" s="52">
        <f>IF(Summary_Exchange_Balances_00UTC!$B47="","",Summary_Exchange_Balances_00UTC!$C47)</f>
        <v>2336.3301591200002</v>
      </c>
      <c r="G48" s="52">
        <f ca="1">IF(Summary_Exchange_Balances_00UTC!$B47="","",VLOOKUP(IF(ISERROR(SEARCH(" ", $B48)),UPPER($B48&amp;$C48&amp;IF(OR(NOT(ISERROR(SEARCH("trade",$D48))),NOT(ISERROR(SEARCH("balance",$D48)))),"",$D48)),UPPER(LEFT($B48, SEARCH(" ",$B48)-1)&amp;$C48&amp;IF(OR(NOT(ISERROR(SEARCH("trade",$D48))),NOT(ISERROR(SEARCH("balance",$D48)))),"",$D48))),$L:$T,MATCH("balance",$L$2:$S$2,0),FALSE))</f>
        <v>2337.51666806</v>
      </c>
      <c r="H48" s="35">
        <f ca="1">IF(Summary_Exchange_Balances_00UTC!$B47="","",(G48-E48)/E48)</f>
        <v>5.0785157027924042E-4</v>
      </c>
      <c r="I48" s="160">
        <f ca="1">IF(Summary_Exchange_Balances_00UTC!$B47="","",IF(ISERROR($G48),$E48,$G48))</f>
        <v>2337.51666806</v>
      </c>
      <c r="K48" t="str">
        <f t="shared" ca="1" si="0"/>
        <v>FUB2LINK</v>
      </c>
      <c r="L48" t="str">
        <f t="shared" ca="1" si="6"/>
        <v>FUB2-MLINK</v>
      </c>
      <c r="N48" s="156" t="str">
        <f ca="1">IF(raw_exchange_data!$A47="","",OFFSET(raw_exchange_data!$A47,0,MATCH(N$2,raw_exchange_data!$1:$1,0)-1))</f>
        <v>LINK</v>
      </c>
      <c r="O48" s="156" t="str">
        <f ca="1">IF(raw_exchange_data!$A47="","",OFFSET(raw_exchange_data!$A47,0,MATCH(O$2,raw_exchange_data!$1:$1,0)-1))</f>
        <v>FUB2</v>
      </c>
      <c r="P48" s="156" t="str">
        <f ca="1">IF(raw_exchange_data!$A47="","",OFFSET(raw_exchange_data!$A47,0,MATCH(P$2,raw_exchange_data!$1:$1,0)-1))</f>
        <v>FUB2-M</v>
      </c>
      <c r="Q48" s="156" t="str">
        <f ca="1">IF(raw_exchange_data!$A47="","",TEXT(OFFSET(raw_exchange_data!$A47,0,MATCH(Q$2,raw_exchange_data!$1:$1,0)-1),""))</f>
        <v/>
      </c>
      <c r="R48" s="157">
        <f ca="1">IF(raw_exchange_data!$A47="","",OFFSET(raw_exchange_data!$A47,0,MATCH(R$2,raw_exchange_data!$1:$1,0)-1))</f>
        <v>4.6999999999999999E-9</v>
      </c>
      <c r="S48" s="169">
        <f ca="1">IF(raw_exchange_data!$A47="","",OFFSET(raw_exchange_data!$A47,0,MATCH(S$2,raw_exchange_data!$1:$1,0)-1))</f>
        <v>44958.669514039349</v>
      </c>
      <c r="T48" s="156">
        <v>1</v>
      </c>
      <c r="W48" t="str">
        <f t="shared" si="2"/>
        <v>BINE</v>
      </c>
      <c r="X48" t="str">
        <f t="shared" si="3"/>
        <v>BNB</v>
      </c>
      <c r="Y48" s="42">
        <f t="shared" si="4"/>
        <v>2336.3301591200002</v>
      </c>
      <c r="Z48" s="42">
        <f t="shared" ca="1" si="5"/>
        <v>2337.51666806</v>
      </c>
      <c r="AB48" s="3" t="s">
        <v>189</v>
      </c>
      <c r="AC48" s="32">
        <v>859.78070533997379</v>
      </c>
      <c r="AD48" s="32">
        <v>-32867.680390499998</v>
      </c>
    </row>
    <row r="49" spans="1:30" x14ac:dyDescent="0.25">
      <c r="A49" t="str">
        <f>IF(Summary_Exchange_Balances_00UTC!$B48="","",Summary_Exchange_Balances_00UTC!$N48)</f>
        <v>BINE</v>
      </c>
      <c r="B49" t="str">
        <f>IF(Summary_Exchange_Balances_00UTC!$B48="","",Summary_Exchange_Balances_00UTC!$B48)</f>
        <v>BINE-2-S1-M</v>
      </c>
      <c r="C49" t="str">
        <f>IF(Summary_Exchange_Balances_00UTC!$B48="","",Summary_Exchange_Balances_00UTC!$E48)</f>
        <v>BTC</v>
      </c>
      <c r="D49" t="str">
        <f>IF(OR(Summary_Exchange_Balances_00UTC!$B48="",Summary_Exchange_Balances_00UTC!$D48=""),"",Summary_Exchange_Balances_00UTC!$D48)</f>
        <v/>
      </c>
      <c r="E49" s="52">
        <f>IF(Summary_Exchange_Balances_00UTC!$B48="","",Summary_Exchange_Balances_00UTC!$C48)</f>
        <v>1702.1691871099999</v>
      </c>
      <c r="G49" s="52">
        <f ca="1">IF(Summary_Exchange_Balances_00UTC!$B48="","",VLOOKUP(IF(ISERROR(SEARCH(" ", $B49)),UPPER($B49&amp;$C49&amp;IF(OR(NOT(ISERROR(SEARCH("trade",$D49))),NOT(ISERROR(SEARCH("balance",$D49)))),"",$D49)),UPPER(LEFT($B49, SEARCH(" ",$B49)-1)&amp;$C49&amp;IF(OR(NOT(ISERROR(SEARCH("trade",$D49))),NOT(ISERROR(SEARCH("balance",$D49)))),"",$D49))),$L:$T,MATCH("balance",$L$2:$S$2,0),FALSE))</f>
        <v>1513.6744490999999</v>
      </c>
      <c r="H49" s="35">
        <f ca="1">IF(Summary_Exchange_Balances_00UTC!$B48="","",(G49-E49)/E49)</f>
        <v>-0.11073795685964255</v>
      </c>
      <c r="I49" s="160">
        <f ca="1">IF(Summary_Exchange_Balances_00UTC!$B48="","",IF(ISERROR($G49),$E49,$G49))</f>
        <v>1513.6744490999999</v>
      </c>
      <c r="K49" t="str">
        <f t="shared" ca="1" si="0"/>
        <v>HUBILTC</v>
      </c>
      <c r="L49" t="str">
        <f t="shared" ca="1" si="6"/>
        <v>HUBI-ELTC</v>
      </c>
      <c r="N49" s="156" t="str">
        <f ca="1">IF(raw_exchange_data!$A48="","",OFFSET(raw_exchange_data!$A48,0,MATCH(N$2,raw_exchange_data!$1:$1,0)-1))</f>
        <v>LTC</v>
      </c>
      <c r="O49" s="156" t="str">
        <f ca="1">IF(raw_exchange_data!$A48="","",OFFSET(raw_exchange_data!$A48,0,MATCH(O$2,raw_exchange_data!$1:$1,0)-1))</f>
        <v>HUBI</v>
      </c>
      <c r="P49" s="156" t="str">
        <f ca="1">IF(raw_exchange_data!$A48="","",OFFSET(raw_exchange_data!$A48,0,MATCH(P$2,raw_exchange_data!$1:$1,0)-1))</f>
        <v>HUBI-E</v>
      </c>
      <c r="Q49" s="156" t="str">
        <f ca="1">IF(raw_exchange_data!$A48="","",TEXT(OFFSET(raw_exchange_data!$A48,0,MATCH(Q$2,raw_exchange_data!$1:$1,0)-1),""))</f>
        <v/>
      </c>
      <c r="R49" s="157">
        <f ca="1">IF(raw_exchange_data!$A48="","",OFFSET(raw_exchange_data!$A48,0,MATCH(R$2,raw_exchange_data!$1:$1,0)-1))</f>
        <v>7273.55930868</v>
      </c>
      <c r="S49" s="169">
        <f ca="1">IF(raw_exchange_data!$A48="","",OFFSET(raw_exchange_data!$A48,0,MATCH(S$2,raw_exchange_data!$1:$1,0)-1))</f>
        <v>44958.669130127317</v>
      </c>
      <c r="T49" s="156">
        <v>1</v>
      </c>
      <c r="W49" t="str">
        <f t="shared" si="2"/>
        <v>BINE</v>
      </c>
      <c r="X49" t="str">
        <f t="shared" si="3"/>
        <v>BTC</v>
      </c>
      <c r="Y49" s="42">
        <f t="shared" si="4"/>
        <v>1702.1691871099999</v>
      </c>
      <c r="Z49" s="42">
        <f t="shared" ca="1" si="5"/>
        <v>1513.6744490999999</v>
      </c>
      <c r="AB49" s="3" t="s">
        <v>109</v>
      </c>
      <c r="AC49" s="32">
        <v>3.2244594900000001</v>
      </c>
      <c r="AD49" s="32">
        <v>3.2244594900000001</v>
      </c>
    </row>
    <row r="50" spans="1:30" x14ac:dyDescent="0.25">
      <c r="A50" t="str">
        <f>IF(Summary_Exchange_Balances_00UTC!$B49="","",Summary_Exchange_Balances_00UTC!$N49)</f>
        <v>BINE</v>
      </c>
      <c r="B50" t="str">
        <f>IF(Summary_Exchange_Balances_00UTC!$B49="","",Summary_Exchange_Balances_00UTC!$B49)</f>
        <v>BINE-2-S1-M</v>
      </c>
      <c r="C50" t="str">
        <f>IF(Summary_Exchange_Balances_00UTC!$B49="","",Summary_Exchange_Balances_00UTC!$E49)</f>
        <v>ETC</v>
      </c>
      <c r="D50" t="str">
        <f>IF(OR(Summary_Exchange_Balances_00UTC!$B49="",Summary_Exchange_Balances_00UTC!$D49=""),"",Summary_Exchange_Balances_00UTC!$D49)</f>
        <v/>
      </c>
      <c r="E50" s="52">
        <f>IF(Summary_Exchange_Balances_00UTC!$B49="","",Summary_Exchange_Balances_00UTC!$C49)</f>
        <v>0.15721859999999999</v>
      </c>
      <c r="G50" s="52">
        <f ca="1">IF(Summary_Exchange_Balances_00UTC!$B49="","",VLOOKUP(IF(ISERROR(SEARCH(" ", $B50)),UPPER($B50&amp;$C50&amp;IF(OR(NOT(ISERROR(SEARCH("trade",$D50))),NOT(ISERROR(SEARCH("balance",$D50)))),"",$D50)),UPPER(LEFT($B50, SEARCH(" ",$B50)-1)&amp;$C50&amp;IF(OR(NOT(ISERROR(SEARCH("trade",$D50))),NOT(ISERROR(SEARCH("balance",$D50)))),"",$D50))),$L:$T,MATCH("balance",$L$2:$S$2,0),FALSE))</f>
        <v>0.15721859999999999</v>
      </c>
      <c r="H50" s="35">
        <f ca="1">IF(Summary_Exchange_Balances_00UTC!$B49="","",(G50-E50)/E50)</f>
        <v>0</v>
      </c>
      <c r="I50" s="160">
        <f ca="1">IF(Summary_Exchange_Balances_00UTC!$B49="","",IF(ISERROR($G50),$E50,$G50))</f>
        <v>0.15721859999999999</v>
      </c>
      <c r="K50" t="str">
        <f t="shared" ca="1" si="0"/>
        <v>LMACLTC</v>
      </c>
      <c r="L50" t="str">
        <f t="shared" ca="1" si="6"/>
        <v>LMACLTC</v>
      </c>
      <c r="N50" s="156" t="str">
        <f ca="1">IF(raw_exchange_data!$A49="","",OFFSET(raw_exchange_data!$A49,0,MATCH(N$2,raw_exchange_data!$1:$1,0)-1))</f>
        <v>LTC</v>
      </c>
      <c r="O50" s="156" t="str">
        <f ca="1">IF(raw_exchange_data!$A49="","",OFFSET(raw_exchange_data!$A49,0,MATCH(O$2,raw_exchange_data!$1:$1,0)-1))</f>
        <v>LMAC</v>
      </c>
      <c r="P50" s="156" t="str">
        <f ca="1">IF(raw_exchange_data!$A49="","",OFFSET(raw_exchange_data!$A49,0,MATCH(P$2,raw_exchange_data!$1:$1,0)-1))</f>
        <v>LMAC</v>
      </c>
      <c r="Q50" s="156" t="str">
        <f ca="1">IF(raw_exchange_data!$A49="","",TEXT(OFFSET(raw_exchange_data!$A49,0,MATCH(Q$2,raw_exchange_data!$1:$1,0)-1),""))</f>
        <v/>
      </c>
      <c r="R50" s="157">
        <f ca="1">IF(raw_exchange_data!$A49="","",OFFSET(raw_exchange_data!$A49,0,MATCH(R$2,raw_exchange_data!$1:$1,0)-1))</f>
        <v>914.82898999999998</v>
      </c>
      <c r="S50" s="169">
        <f ca="1">IF(raw_exchange_data!$A49="","",OFFSET(raw_exchange_data!$A49,0,MATCH(S$2,raw_exchange_data!$1:$1,0)-1))</f>
        <v>44958.668754432867</v>
      </c>
      <c r="T50" s="156">
        <v>1</v>
      </c>
      <c r="W50" t="str">
        <f t="shared" si="2"/>
        <v>BINE</v>
      </c>
      <c r="X50" t="str">
        <f t="shared" si="3"/>
        <v>ETC</v>
      </c>
      <c r="Y50" s="42">
        <f t="shared" si="4"/>
        <v>0.15721859999999999</v>
      </c>
      <c r="Z50" s="42">
        <f t="shared" ca="1" si="5"/>
        <v>0.15721859999999999</v>
      </c>
      <c r="AB50" s="3" t="s">
        <v>786</v>
      </c>
      <c r="AC50" s="32">
        <v>652.31114422999997</v>
      </c>
      <c r="AD50" s="32">
        <v>0</v>
      </c>
    </row>
    <row r="51" spans="1:30" x14ac:dyDescent="0.25">
      <c r="A51" t="str">
        <f>IF(Summary_Exchange_Balances_00UTC!$B50="","",Summary_Exchange_Balances_00UTC!$N50)</f>
        <v>BINE</v>
      </c>
      <c r="B51" t="str">
        <f>IF(Summary_Exchange_Balances_00UTC!$B50="","",Summary_Exchange_Balances_00UTC!$B50)</f>
        <v>BINE-2-S1-M</v>
      </c>
      <c r="C51" t="str">
        <f>IF(Summary_Exchange_Balances_00UTC!$B50="","",Summary_Exchange_Balances_00UTC!$E50)</f>
        <v>ETH</v>
      </c>
      <c r="D51" t="str">
        <f>IF(OR(Summary_Exchange_Balances_00UTC!$B50="",Summary_Exchange_Balances_00UTC!$D50=""),"",Summary_Exchange_Balances_00UTC!$D50)</f>
        <v/>
      </c>
      <c r="E51" s="52">
        <f>IF(Summary_Exchange_Balances_00UTC!$B50="","",Summary_Exchange_Balances_00UTC!$C50)</f>
        <v>15312.5823</v>
      </c>
      <c r="G51" s="52">
        <f ca="1">IF(Summary_Exchange_Balances_00UTC!$B50="","",VLOOKUP(IF(ISERROR(SEARCH(" ", $B51)),UPPER($B51&amp;$C51&amp;IF(OR(NOT(ISERROR(SEARCH("trade",$D51))),NOT(ISERROR(SEARCH("balance",$D51)))),"",$D51)),UPPER(LEFT($B51, SEARCH(" ",$B51)-1)&amp;$C51&amp;IF(OR(NOT(ISERROR(SEARCH("trade",$D51))),NOT(ISERROR(SEARCH("balance",$D51)))),"",$D51))),$L:$T,MATCH("balance",$L$2:$S$2,0),FALSE))</f>
        <v>14715.0798</v>
      </c>
      <c r="H51" s="35">
        <f ca="1">IF(Summary_Exchange_Balances_00UTC!$B50="","",(G51-E51)/E51)</f>
        <v>-3.9020361706072301E-2</v>
      </c>
      <c r="I51" s="160">
        <f ca="1">IF(Summary_Exchange_Balances_00UTC!$B50="","",IF(ISERROR($G51),$E51,$G51))</f>
        <v>14715.0798</v>
      </c>
      <c r="K51" t="str">
        <f t="shared" ca="1" si="0"/>
        <v>BINEMATIC</v>
      </c>
      <c r="L51" t="str">
        <f t="shared" ca="1" si="6"/>
        <v>BINE-2-S1-MMATIC</v>
      </c>
      <c r="N51" s="156" t="str">
        <f ca="1">IF(raw_exchange_data!$A50="","",OFFSET(raw_exchange_data!$A50,0,MATCH(N$2,raw_exchange_data!$1:$1,0)-1))</f>
        <v>MATIC</v>
      </c>
      <c r="O51" s="156" t="str">
        <f ca="1">IF(raw_exchange_data!$A50="","",OFFSET(raw_exchange_data!$A50,0,MATCH(O$2,raw_exchange_data!$1:$1,0)-1))</f>
        <v>BINE</v>
      </c>
      <c r="P51" s="156" t="str">
        <f ca="1">IF(raw_exchange_data!$A50="","",OFFSET(raw_exchange_data!$A50,0,MATCH(P$2,raw_exchange_data!$1:$1,0)-1))</f>
        <v>BINE-2-S1-M</v>
      </c>
      <c r="Q51" s="156" t="str">
        <f ca="1">IF(raw_exchange_data!$A50="","",TEXT(OFFSET(raw_exchange_data!$A50,0,MATCH(Q$2,raw_exchange_data!$1:$1,0)-1),""))</f>
        <v/>
      </c>
      <c r="R51" s="157">
        <f ca="1">IF(raw_exchange_data!$A50="","",OFFSET(raw_exchange_data!$A50,0,MATCH(R$2,raw_exchange_data!$1:$1,0)-1))</f>
        <v>-100000</v>
      </c>
      <c r="S51" s="169">
        <f ca="1">IF(raw_exchange_data!$A50="","",OFFSET(raw_exchange_data!$A50,0,MATCH(S$2,raw_exchange_data!$1:$1,0)-1))</f>
        <v>44958.666670451392</v>
      </c>
      <c r="T51" s="156">
        <v>1</v>
      </c>
      <c r="W51" t="str">
        <f t="shared" si="2"/>
        <v>BINE</v>
      </c>
      <c r="X51" t="str">
        <f t="shared" si="3"/>
        <v>ETH</v>
      </c>
      <c r="Y51" s="42">
        <f t="shared" si="4"/>
        <v>15312.5823</v>
      </c>
      <c r="Z51" s="42">
        <f t="shared" ca="1" si="5"/>
        <v>14715.0798</v>
      </c>
      <c r="AB51" s="3" t="s">
        <v>134</v>
      </c>
      <c r="AC51" s="32">
        <v>54.776400000000002</v>
      </c>
      <c r="AD51" s="32">
        <v>54.776400000000002</v>
      </c>
    </row>
    <row r="52" spans="1:30" x14ac:dyDescent="0.25">
      <c r="A52" t="str">
        <f>IF(Summary_Exchange_Balances_00UTC!$B51="","",Summary_Exchange_Balances_00UTC!$N51)</f>
        <v>BINE</v>
      </c>
      <c r="B52" t="str">
        <f>IF(Summary_Exchange_Balances_00UTC!$B51="","",Summary_Exchange_Balances_00UTC!$B51)</f>
        <v>BINE-2-S1-P</v>
      </c>
      <c r="C52" t="str">
        <f>IF(Summary_Exchange_Balances_00UTC!$B51="","",Summary_Exchange_Balances_00UTC!$E51)</f>
        <v>BNB</v>
      </c>
      <c r="D52" t="str">
        <f>IF(OR(Summary_Exchange_Balances_00UTC!$B51="",Summary_Exchange_Balances_00UTC!$D51=""),"",Summary_Exchange_Balances_00UTC!$D51)</f>
        <v>Balance</v>
      </c>
      <c r="E52" s="52">
        <f>IF(Summary_Exchange_Balances_00UTC!$B51="","",Summary_Exchange_Balances_00UTC!$C51)</f>
        <v>1.5630526499999999</v>
      </c>
      <c r="G52" s="52">
        <f ca="1">IF(Summary_Exchange_Balances_00UTC!$B51="","",VLOOKUP(IF(ISERROR(SEARCH(" ", $B52)),UPPER($B52&amp;$C52&amp;IF(OR(NOT(ISERROR(SEARCH("trade",$D52))),NOT(ISERROR(SEARCH("balance",$D52)))),"",$D52)),UPPER(LEFT($B52, SEARCH(" ",$B52)-1)&amp;$C52&amp;IF(OR(NOT(ISERROR(SEARCH("trade",$D52))),NOT(ISERROR(SEARCH("balance",$D52)))),"",$D52))),$L:$T,MATCH("balance",$L$2:$S$2,0),FALSE))</f>
        <v>1.57738248</v>
      </c>
      <c r="H52" s="35">
        <f ca="1">IF(Summary_Exchange_Balances_00UTC!$B51="","",(G52-E52)/E52)</f>
        <v>9.1678485686327322E-3</v>
      </c>
      <c r="I52" s="160">
        <f ca="1">IF(Summary_Exchange_Balances_00UTC!$B51="","",IF(ISERROR($G52),$E52,$G52))</f>
        <v>1.57738248</v>
      </c>
      <c r="K52" t="str">
        <f t="shared" ca="1" si="0"/>
        <v>FBLKMATIC</v>
      </c>
      <c r="L52" t="str">
        <f t="shared" ca="1" si="6"/>
        <v>FBLKMATIC</v>
      </c>
      <c r="N52" s="156" t="str">
        <f ca="1">IF(raw_exchange_data!$A51="","",OFFSET(raw_exchange_data!$A51,0,MATCH(N$2,raw_exchange_data!$1:$1,0)-1))</f>
        <v>MATIC</v>
      </c>
      <c r="O52" s="156" t="str">
        <f ca="1">IF(raw_exchange_data!$A51="","",OFFSET(raw_exchange_data!$A51,0,MATCH(O$2,raw_exchange_data!$1:$1,0)-1))</f>
        <v>FBLK</v>
      </c>
      <c r="P52" s="156" t="str">
        <f ca="1">IF(raw_exchange_data!$A51="","",OFFSET(raw_exchange_data!$A51,0,MATCH(P$2,raw_exchange_data!$1:$1,0)-1))</f>
        <v>FBLK</v>
      </c>
      <c r="Q52" s="156" t="str">
        <f ca="1">IF(raw_exchange_data!$A51="","",TEXT(OFFSET(raw_exchange_data!$A51,0,MATCH(Q$2,raw_exchange_data!$1:$1,0)-1),""))</f>
        <v/>
      </c>
      <c r="R52" s="157">
        <f ca="1">IF(raw_exchange_data!$A51="","",OFFSET(raw_exchange_data!$A51,0,MATCH(R$2,raw_exchange_data!$1:$1,0)-1))</f>
        <v>5309.6083114499997</v>
      </c>
      <c r="S52" s="169">
        <f ca="1">IF(raw_exchange_data!$A51="","",OFFSET(raw_exchange_data!$A51,0,MATCH(S$2,raw_exchange_data!$1:$1,0)-1))</f>
        <v>44958.658478819445</v>
      </c>
      <c r="T52" s="156">
        <v>1</v>
      </c>
      <c r="W52" t="str">
        <f t="shared" si="2"/>
        <v>BINE</v>
      </c>
      <c r="X52" t="str">
        <f t="shared" si="3"/>
        <v>BNB</v>
      </c>
      <c r="Y52" s="42">
        <f t="shared" si="4"/>
        <v>1.5630526499999999</v>
      </c>
      <c r="Z52" s="42">
        <f t="shared" ca="1" si="5"/>
        <v>1.57738248</v>
      </c>
      <c r="AB52" s="3" t="s">
        <v>176</v>
      </c>
      <c r="AC52" s="32">
        <v>0.01</v>
      </c>
      <c r="AD52" s="32">
        <v>0</v>
      </c>
    </row>
    <row r="53" spans="1:30" x14ac:dyDescent="0.25">
      <c r="A53" t="str">
        <f>IF(Summary_Exchange_Balances_00UTC!$B52="","",Summary_Exchange_Balances_00UTC!$N52)</f>
        <v>BINE</v>
      </c>
      <c r="B53" t="str">
        <f>IF(Summary_Exchange_Balances_00UTC!$B52="","",Summary_Exchange_Balances_00UTC!$B52)</f>
        <v>BINE-2-S1-P</v>
      </c>
      <c r="C53" t="str">
        <f>IF(Summary_Exchange_Balances_00UTC!$B52="","",Summary_Exchange_Balances_00UTC!$E52)</f>
        <v>BUSD</v>
      </c>
      <c r="D53" t="str">
        <f>IF(OR(Summary_Exchange_Balances_00UTC!$B52="",Summary_Exchange_Balances_00UTC!$D52=""),"",Summary_Exchange_Balances_00UTC!$D52)</f>
        <v>Balance</v>
      </c>
      <c r="E53" s="52">
        <f>IF(Summary_Exchange_Balances_00UTC!$B52="","",Summary_Exchange_Balances_00UTC!$C52)</f>
        <v>13517588.466357</v>
      </c>
      <c r="G53" s="52">
        <f ca="1">IF(Summary_Exchange_Balances_00UTC!$B52="","",VLOOKUP(IF(ISERROR(SEARCH(" ", $B53)),UPPER($B53&amp;$C53&amp;IF(OR(NOT(ISERROR(SEARCH("trade",$D53))),NOT(ISERROR(SEARCH("balance",$D53)))),"",$D53)),UPPER(LEFT($B53, SEARCH(" ",$B53)-1)&amp;$C53&amp;IF(OR(NOT(ISERROR(SEARCH("trade",$D53))),NOT(ISERROR(SEARCH("balance",$D53)))),"",$D53))),$L:$T,MATCH("balance",$L$2:$S$2,0),FALSE))</f>
        <v>13517588.466357</v>
      </c>
      <c r="H53" s="35">
        <f ca="1">IF(Summary_Exchange_Balances_00UTC!$B52="","",(G53-E53)/E53)</f>
        <v>0</v>
      </c>
      <c r="I53" s="160">
        <f ca="1">IF(Summary_Exchange_Balances_00UTC!$B52="","",IF(ISERROR($G53),$E53,$G53))</f>
        <v>13517588.466357</v>
      </c>
      <c r="K53" t="str">
        <f t="shared" ca="1" si="0"/>
        <v>BINEMKR</v>
      </c>
      <c r="L53" t="str">
        <f t="shared" ca="1" si="6"/>
        <v>BINE-2-S1-EMKR</v>
      </c>
      <c r="N53" s="156" t="str">
        <f ca="1">IF(raw_exchange_data!$A52="","",OFFSET(raw_exchange_data!$A52,0,MATCH(N$2,raw_exchange_data!$1:$1,0)-1))</f>
        <v>MKR</v>
      </c>
      <c r="O53" s="156" t="str">
        <f ca="1">IF(raw_exchange_data!$A52="","",OFFSET(raw_exchange_data!$A52,0,MATCH(O$2,raw_exchange_data!$1:$1,0)-1))</f>
        <v>BINE</v>
      </c>
      <c r="P53" s="156" t="str">
        <f ca="1">IF(raw_exchange_data!$A52="","",OFFSET(raw_exchange_data!$A52,0,MATCH(P$2,raw_exchange_data!$1:$1,0)-1))</f>
        <v>BINE-2-S1-E</v>
      </c>
      <c r="Q53" s="156" t="str">
        <f ca="1">IF(raw_exchange_data!$A52="","",TEXT(OFFSET(raw_exchange_data!$A52,0,MATCH(Q$2,raw_exchange_data!$1:$1,0)-1),""))</f>
        <v/>
      </c>
      <c r="R53" s="157">
        <f ca="1">IF(raw_exchange_data!$A52="","",OFFSET(raw_exchange_data!$A52,0,MATCH(R$2,raw_exchange_data!$1:$1,0)-1))</f>
        <v>0.64611249999999998</v>
      </c>
      <c r="S53" s="169">
        <f ca="1">IF(raw_exchange_data!$A52="","",OFFSET(raw_exchange_data!$A52,0,MATCH(S$2,raw_exchange_data!$1:$1,0)-1))</f>
        <v>44958.666668668979</v>
      </c>
      <c r="T53" s="156">
        <v>1</v>
      </c>
      <c r="W53" t="str">
        <f t="shared" si="2"/>
        <v>BINE</v>
      </c>
      <c r="X53" t="str">
        <f t="shared" si="3"/>
        <v>BUSD</v>
      </c>
      <c r="Y53" s="42">
        <f t="shared" si="4"/>
        <v>13517588.466357</v>
      </c>
      <c r="Z53" s="42">
        <f t="shared" ca="1" si="5"/>
        <v>13517588.466357</v>
      </c>
      <c r="AB53" s="3" t="s">
        <v>408</v>
      </c>
      <c r="AC53" s="32">
        <v>-264.17528263002168</v>
      </c>
      <c r="AD53" s="32">
        <v>-56514.343949300004</v>
      </c>
    </row>
    <row r="54" spans="1:30" x14ac:dyDescent="0.25">
      <c r="A54" t="str">
        <f>IF(Summary_Exchange_Balances_00UTC!$B53="","",Summary_Exchange_Balances_00UTC!$N53)</f>
        <v>BINE</v>
      </c>
      <c r="B54" t="str">
        <f>IF(Summary_Exchange_Balances_00UTC!$B53="","",Summary_Exchange_Balances_00UTC!$B53)</f>
        <v>BINE-2-S1-P</v>
      </c>
      <c r="C54" t="str">
        <f>IF(Summary_Exchange_Balances_00UTC!$B53="","",Summary_Exchange_Balances_00UTC!$E53)</f>
        <v>USDT</v>
      </c>
      <c r="D54" t="str">
        <f>IF(OR(Summary_Exchange_Balances_00UTC!$B53="",Summary_Exchange_Balances_00UTC!$D53=""),"",Summary_Exchange_Balances_00UTC!$D53)</f>
        <v>Balance</v>
      </c>
      <c r="E54" s="52">
        <f>IF(Summary_Exchange_Balances_00UTC!$B53="","",Summary_Exchange_Balances_00UTC!$C53)</f>
        <v>34981930.6438879</v>
      </c>
      <c r="G54" s="52">
        <f ca="1">IF(Summary_Exchange_Balances_00UTC!$B53="","",VLOOKUP(IF(ISERROR(SEARCH(" ", $B54)),UPPER($B54&amp;$C54&amp;IF(OR(NOT(ISERROR(SEARCH("trade",$D54))),NOT(ISERROR(SEARCH("balance",$D54)))),"",$D54)),UPPER(LEFT($B54, SEARCH(" ",$B54)-1)&amp;$C54&amp;IF(OR(NOT(ISERROR(SEARCH("trade",$D54))),NOT(ISERROR(SEARCH("balance",$D54)))),"",$D54))),$L:$T,MATCH("balance",$L$2:$S$2,0),FALSE))</f>
        <v>34695591.667348303</v>
      </c>
      <c r="H54" s="35">
        <f ca="1">IF(Summary_Exchange_Balances_00UTC!$B53="","",(G54-E54)/E54)</f>
        <v>-8.1853394386517814E-3</v>
      </c>
      <c r="I54" s="160">
        <f ca="1">IF(Summary_Exchange_Balances_00UTC!$B53="","",IF(ISERROR($G54),$E54,$G54))</f>
        <v>34695591.667348303</v>
      </c>
      <c r="K54" t="str">
        <f t="shared" ca="1" si="0"/>
        <v>HUBINEW</v>
      </c>
      <c r="L54" t="str">
        <f t="shared" ca="1" si="6"/>
        <v>HUBI-ENEW</v>
      </c>
      <c r="N54" s="156" t="str">
        <f ca="1">IF(raw_exchange_data!$A53="","",OFFSET(raw_exchange_data!$A53,0,MATCH(N$2,raw_exchange_data!$1:$1,0)-1))</f>
        <v>NEW</v>
      </c>
      <c r="O54" s="156" t="str">
        <f ca="1">IF(raw_exchange_data!$A53="","",OFFSET(raw_exchange_data!$A53,0,MATCH(O$2,raw_exchange_data!$1:$1,0)-1))</f>
        <v>HUBI</v>
      </c>
      <c r="P54" s="156" t="str">
        <f ca="1">IF(raw_exchange_data!$A53="","",OFFSET(raw_exchange_data!$A53,0,MATCH(P$2,raw_exchange_data!$1:$1,0)-1))</f>
        <v>HUBI-E</v>
      </c>
      <c r="Q54" s="156" t="str">
        <f ca="1">IF(raw_exchange_data!$A53="","",TEXT(OFFSET(raw_exchange_data!$A53,0,MATCH(Q$2,raw_exchange_data!$1:$1,0)-1),""))</f>
        <v/>
      </c>
      <c r="R54" s="157">
        <f ca="1">IF(raw_exchange_data!$A53="","",OFFSET(raw_exchange_data!$A53,0,MATCH(R$2,raw_exchange_data!$1:$1,0)-1))</f>
        <v>40.704174029999997</v>
      </c>
      <c r="S54" s="169">
        <f ca="1">IF(raw_exchange_data!$A53="","",OFFSET(raw_exchange_data!$A53,0,MATCH(S$2,raw_exchange_data!$1:$1,0)-1))</f>
        <v>44958.669130127317</v>
      </c>
      <c r="T54" s="156">
        <v>1</v>
      </c>
      <c r="W54" t="str">
        <f t="shared" si="2"/>
        <v>BINE</v>
      </c>
      <c r="X54" t="str">
        <f t="shared" si="3"/>
        <v>USDT</v>
      </c>
      <c r="Y54" s="42">
        <f t="shared" si="4"/>
        <v>34981930.6438879</v>
      </c>
      <c r="Z54" s="42">
        <f t="shared" ca="1" si="5"/>
        <v>34695591.667348303</v>
      </c>
      <c r="AB54" s="3" t="s">
        <v>135</v>
      </c>
      <c r="AC54" s="32">
        <v>-245478.40776092</v>
      </c>
      <c r="AD54" s="32">
        <v>-124899.26247875998</v>
      </c>
    </row>
    <row r="55" spans="1:30" x14ac:dyDescent="0.25">
      <c r="A55" t="str">
        <f>IF(Summary_Exchange_Balances_00UTC!$B54="","",Summary_Exchange_Balances_00UTC!$N54)</f>
        <v>BINE</v>
      </c>
      <c r="B55" t="str">
        <f>IF(Summary_Exchange_Balances_00UTC!$B54="","",Summary_Exchange_Balances_00UTC!$B54)</f>
        <v>BINE-2-S1-P</v>
      </c>
      <c r="C55" t="str">
        <f>IF(Summary_Exchange_Balances_00UTC!$B54="","",Summary_Exchange_Balances_00UTC!$E54)</f>
        <v>USDT</v>
      </c>
      <c r="D55" t="str">
        <f>IF(OR(Summary_Exchange_Balances_00UTC!$B54="",Summary_Exchange_Balances_00UTC!$D54=""),"",Summary_Exchange_Balances_00UTC!$D54)</f>
        <v>Unrealized</v>
      </c>
      <c r="E55" s="52">
        <f>IF(Summary_Exchange_Balances_00UTC!$B54="","",Summary_Exchange_Balances_00UTC!$C54)</f>
        <v>-1350858.6959067699</v>
      </c>
      <c r="G55" s="52">
        <f ca="1">IF(Summary_Exchange_Balances_00UTC!$B54="","",VLOOKUP(IF(ISERROR(SEARCH(" ", $B55)),UPPER($B55&amp;$C55&amp;IF(OR(NOT(ISERROR(SEARCH("trade",$D55))),NOT(ISERROR(SEARCH("balance",$D55)))),"",$D55)),UPPER(LEFT($B55, SEARCH(" ",$B55)-1)&amp;$C55&amp;IF(OR(NOT(ISERROR(SEARCH("trade",$D55))),NOT(ISERROR(SEARCH("balance",$D55)))),"",$D55))),$L:$T,MATCH("balance",$L$2:$S$2,0),FALSE))</f>
        <v>-1190112.4805836801</v>
      </c>
      <c r="H55" s="35">
        <f ca="1">IF(Summary_Exchange_Balances_00UTC!$B54="","",(G55-E55)/E55)</f>
        <v>-0.11899558096651126</v>
      </c>
      <c r="I55" s="160">
        <f ca="1">IF(Summary_Exchange_Balances_00UTC!$B54="","",IF(ISERROR($G55),$E55,$G55))</f>
        <v>-1190112.4805836801</v>
      </c>
      <c r="K55" t="str">
        <f t="shared" ca="1" si="0"/>
        <v>HUBINFT</v>
      </c>
      <c r="L55" t="str">
        <f t="shared" ca="1" si="6"/>
        <v>HUBI-ENFT</v>
      </c>
      <c r="N55" s="156" t="str">
        <f ca="1">IF(raw_exchange_data!$A54="","",OFFSET(raw_exchange_data!$A54,0,MATCH(N$2,raw_exchange_data!$1:$1,0)-1))</f>
        <v>NFT</v>
      </c>
      <c r="O55" s="156" t="str">
        <f ca="1">IF(raw_exchange_data!$A54="","",OFFSET(raw_exchange_data!$A54,0,MATCH(O$2,raw_exchange_data!$1:$1,0)-1))</f>
        <v>HUBI</v>
      </c>
      <c r="P55" s="156" t="str">
        <f ca="1">IF(raw_exchange_data!$A54="","",OFFSET(raw_exchange_data!$A54,0,MATCH(P$2,raw_exchange_data!$1:$1,0)-1))</f>
        <v>HUBI-E</v>
      </c>
      <c r="Q55" s="156" t="str">
        <f ca="1">IF(raw_exchange_data!$A54="","",TEXT(OFFSET(raw_exchange_data!$A54,0,MATCH(Q$2,raw_exchange_data!$1:$1,0)-1),""))</f>
        <v/>
      </c>
      <c r="R55" s="157">
        <f ca="1">IF(raw_exchange_data!$A54="","",OFFSET(raw_exchange_data!$A54,0,MATCH(R$2,raw_exchange_data!$1:$1,0)-1))</f>
        <v>3049025070.2014399</v>
      </c>
      <c r="S55" s="169">
        <f ca="1">IF(raw_exchange_data!$A54="","",OFFSET(raw_exchange_data!$A54,0,MATCH(S$2,raw_exchange_data!$1:$1,0)-1))</f>
        <v>44958.669130127317</v>
      </c>
      <c r="T55" s="156">
        <v>1</v>
      </c>
      <c r="W55" t="str">
        <f t="shared" si="2"/>
        <v>BINE</v>
      </c>
      <c r="X55" t="str">
        <f t="shared" si="3"/>
        <v>USDT</v>
      </c>
      <c r="Y55" s="42">
        <f t="shared" si="4"/>
        <v>-1350858.6959067699</v>
      </c>
      <c r="Z55" s="42">
        <f t="shared" ca="1" si="5"/>
        <v>-1190112.4805836801</v>
      </c>
      <c r="AB55" s="3" t="s">
        <v>136</v>
      </c>
      <c r="AC55" s="32">
        <v>5337.6979873099999</v>
      </c>
      <c r="AD55" s="32">
        <v>5337.6979873099999</v>
      </c>
    </row>
    <row r="56" spans="1:30" x14ac:dyDescent="0.25">
      <c r="A56" t="str">
        <f>IF(Summary_Exchange_Balances_00UTC!$B55="","",Summary_Exchange_Balances_00UTC!$N55)</f>
        <v>BINE</v>
      </c>
      <c r="B56" t="str">
        <f>IF(Summary_Exchange_Balances_00UTC!$B55="","",Summary_Exchange_Balances_00UTC!$B55)</f>
        <v>BINE-2-S2-P</v>
      </c>
      <c r="C56" t="str">
        <f>IF(Summary_Exchange_Balances_00UTC!$B55="","",Summary_Exchange_Balances_00UTC!$E55)</f>
        <v>BNB</v>
      </c>
      <c r="D56" t="str">
        <f>IF(OR(Summary_Exchange_Balances_00UTC!$B55="",Summary_Exchange_Balances_00UTC!$D55=""),"",Summary_Exchange_Balances_00UTC!$D55)</f>
        <v>Balance</v>
      </c>
      <c r="E56" s="52">
        <f>IF(Summary_Exchange_Balances_00UTC!$B55="","",Summary_Exchange_Balances_00UTC!$C55)</f>
        <v>1.1939999999999999E-5</v>
      </c>
      <c r="G56" s="52">
        <f ca="1">IF(Summary_Exchange_Balances_00UTC!$B55="","",VLOOKUP(IF(ISERROR(SEARCH(" ", $B56)),UPPER($B56&amp;$C56&amp;IF(OR(NOT(ISERROR(SEARCH("trade",$D56))),NOT(ISERROR(SEARCH("balance",$D56)))),"",$D56)),UPPER(LEFT($B56, SEARCH(" ",$B56)-1)&amp;$C56&amp;IF(OR(NOT(ISERROR(SEARCH("trade",$D56))),NOT(ISERROR(SEARCH("balance",$D56)))),"",$D56))),$L:$T,MATCH("balance",$L$2:$S$2,0),FALSE))</f>
        <v>1.1939999999999999E-5</v>
      </c>
      <c r="H56" s="35">
        <f ca="1">IF(Summary_Exchange_Balances_00UTC!$B55="","",(G56-E56)/E56)</f>
        <v>0</v>
      </c>
      <c r="I56" s="160">
        <f ca="1">IF(Summary_Exchange_Balances_00UTC!$B55="","",IF(ISERROR($G56),$E56,$G56))</f>
        <v>1.1939999999999999E-5</v>
      </c>
      <c r="K56" t="str">
        <f t="shared" ca="1" si="0"/>
        <v>FBLKOAAVEUSDC_AAVE-02DEC22-67_5C_ETH_VR7K</v>
      </c>
      <c r="L56" t="str">
        <f t="shared" ca="1" si="6"/>
        <v>FBLKOAAVEUSDC_AAVE-02DEC22-67_5C_ETH_VR7K</v>
      </c>
      <c r="N56" s="156" t="str">
        <f ca="1">IF(raw_exchange_data!$A55="","",OFFSET(raw_exchange_data!$A55,0,MATCH(N$2,raw_exchange_data!$1:$1,0)-1))</f>
        <v>OAAVEUSDC_AAVE-02DEC22-67_5C_ETH_VR7K</v>
      </c>
      <c r="O56" s="156" t="str">
        <f ca="1">IF(raw_exchange_data!$A55="","",OFFSET(raw_exchange_data!$A55,0,MATCH(O$2,raw_exchange_data!$1:$1,0)-1))</f>
        <v>FBLK</v>
      </c>
      <c r="P56" s="156" t="str">
        <f ca="1">IF(raw_exchange_data!$A55="","",OFFSET(raw_exchange_data!$A55,0,MATCH(P$2,raw_exchange_data!$1:$1,0)-1))</f>
        <v>FBLK</v>
      </c>
      <c r="Q56" s="156" t="str">
        <f ca="1">IF(raw_exchange_data!$A55="","",TEXT(OFFSET(raw_exchange_data!$A55,0,MATCH(Q$2,raw_exchange_data!$1:$1,0)-1),""))</f>
        <v/>
      </c>
      <c r="R56" s="157">
        <f ca="1">IF(raw_exchange_data!$A55="","",OFFSET(raw_exchange_data!$A55,0,MATCH(R$2,raw_exchange_data!$1:$1,0)-1))</f>
        <v>34311.93215886</v>
      </c>
      <c r="S56" s="169">
        <f ca="1">IF(raw_exchange_data!$A55="","",OFFSET(raw_exchange_data!$A55,0,MATCH(S$2,raw_exchange_data!$1:$1,0)-1))</f>
        <v>44958.658478819445</v>
      </c>
      <c r="T56" s="156">
        <v>1</v>
      </c>
      <c r="W56" t="str">
        <f t="shared" si="2"/>
        <v>BINE</v>
      </c>
      <c r="X56" t="str">
        <f t="shared" si="3"/>
        <v>BNB</v>
      </c>
      <c r="Y56" s="42">
        <f t="shared" si="4"/>
        <v>1.1939999999999999E-5</v>
      </c>
      <c r="Z56" s="42">
        <f t="shared" ca="1" si="5"/>
        <v>1.1939999999999999E-5</v>
      </c>
      <c r="AB56" s="3" t="s">
        <v>137</v>
      </c>
      <c r="AC56" s="32">
        <v>1637.96510048</v>
      </c>
      <c r="AD56" s="32">
        <v>1655.0617244</v>
      </c>
    </row>
    <row r="57" spans="1:30" x14ac:dyDescent="0.25">
      <c r="A57" t="str">
        <f>IF(Summary_Exchange_Balances_00UTC!$B56="","",Summary_Exchange_Balances_00UTC!$N56)</f>
        <v>BINE</v>
      </c>
      <c r="B57" t="str">
        <f>IF(Summary_Exchange_Balances_00UTC!$B56="","",Summary_Exchange_Balances_00UTC!$B56)</f>
        <v>BINE-2-S2-P</v>
      </c>
      <c r="C57" t="str">
        <f>IF(Summary_Exchange_Balances_00UTC!$B56="","",Summary_Exchange_Balances_00UTC!$E56)</f>
        <v>USDT</v>
      </c>
      <c r="D57" t="str">
        <f>IF(OR(Summary_Exchange_Balances_00UTC!$B56="",Summary_Exchange_Balances_00UTC!$D56=""),"",Summary_Exchange_Balances_00UTC!$D56)</f>
        <v>Balance</v>
      </c>
      <c r="E57" s="52">
        <f>IF(Summary_Exchange_Balances_00UTC!$B56="","",Summary_Exchange_Balances_00UTC!$C56)</f>
        <v>824148.96458612999</v>
      </c>
      <c r="G57" s="52">
        <f ca="1">IF(Summary_Exchange_Balances_00UTC!$B56="","",VLOOKUP(IF(ISERROR(SEARCH(" ", $B57)),UPPER($B57&amp;$C57&amp;IF(OR(NOT(ISERROR(SEARCH("trade",$D57))),NOT(ISERROR(SEARCH("balance",$D57)))),"",$D57)),UPPER(LEFT($B57, SEARCH(" ",$B57)-1)&amp;$C57&amp;IF(OR(NOT(ISERROR(SEARCH("trade",$D57))),NOT(ISERROR(SEARCH("balance",$D57)))),"",$D57))),$L:$T,MATCH("balance",$L$2:$S$2,0),FALSE))</f>
        <v>830389.31212748995</v>
      </c>
      <c r="H57" s="35">
        <f ca="1">IF(Summary_Exchange_Balances_00UTC!$B56="","",(G57-E57)/E57)</f>
        <v>7.5718684479494812E-3</v>
      </c>
      <c r="I57" s="160">
        <f ca="1">IF(Summary_Exchange_Balances_00UTC!$B56="","",IF(ISERROR($G57),$E57,$G57))</f>
        <v>830389.31212748995</v>
      </c>
      <c r="K57" t="str">
        <f t="shared" ca="1" si="0"/>
        <v>FBLKOAAVEUSDC_AAVE-06JAN23-62_5C_ETH_6UBB</v>
      </c>
      <c r="L57" t="str">
        <f t="shared" ca="1" si="6"/>
        <v>FBLKOAAVEUSDC_AAVE-06JAN23-62_5C_ETH_6UBB</v>
      </c>
      <c r="N57" s="156" t="str">
        <f ca="1">IF(raw_exchange_data!$A56="","",OFFSET(raw_exchange_data!$A56,0,MATCH(N$2,raw_exchange_data!$1:$1,0)-1))</f>
        <v>OAAVEUSDC_AAVE-06JAN23-62_5C_ETH_6UBB</v>
      </c>
      <c r="O57" s="156" t="str">
        <f ca="1">IF(raw_exchange_data!$A56="","",OFFSET(raw_exchange_data!$A56,0,MATCH(O$2,raw_exchange_data!$1:$1,0)-1))</f>
        <v>FBLK</v>
      </c>
      <c r="P57" s="156" t="str">
        <f ca="1">IF(raw_exchange_data!$A56="","",OFFSET(raw_exchange_data!$A56,0,MATCH(P$2,raw_exchange_data!$1:$1,0)-1))</f>
        <v>FBLK</v>
      </c>
      <c r="Q57" s="156" t="str">
        <f ca="1">IF(raw_exchange_data!$A56="","",TEXT(OFFSET(raw_exchange_data!$A56,0,MATCH(Q$2,raw_exchange_data!$1:$1,0)-1),""))</f>
        <v/>
      </c>
      <c r="R57" s="157">
        <f ca="1">IF(raw_exchange_data!$A56="","",OFFSET(raw_exchange_data!$A56,0,MATCH(R$2,raw_exchange_data!$1:$1,0)-1))</f>
        <v>32302.942249520001</v>
      </c>
      <c r="S57" s="169">
        <f ca="1">IF(raw_exchange_data!$A56="","",OFFSET(raw_exchange_data!$A56,0,MATCH(S$2,raw_exchange_data!$1:$1,0)-1))</f>
        <v>44958.658478819445</v>
      </c>
      <c r="T57" s="156">
        <v>1</v>
      </c>
      <c r="W57" t="str">
        <f t="shared" si="2"/>
        <v>BINE</v>
      </c>
      <c r="X57" t="str">
        <f t="shared" si="3"/>
        <v>USDT</v>
      </c>
      <c r="Y57" s="42">
        <f t="shared" si="4"/>
        <v>824148.96458612999</v>
      </c>
      <c r="Z57" s="42">
        <f t="shared" ca="1" si="5"/>
        <v>830389.31212748995</v>
      </c>
      <c r="AB57" s="3" t="s">
        <v>422</v>
      </c>
      <c r="AC57" s="32">
        <v>480000</v>
      </c>
      <c r="AD57" s="32">
        <v>0</v>
      </c>
    </row>
    <row r="58" spans="1:30" x14ac:dyDescent="0.25">
      <c r="A58" t="str">
        <f>IF(Summary_Exchange_Balances_00UTC!$B57="","",Summary_Exchange_Balances_00UTC!$N57)</f>
        <v>BINE</v>
      </c>
      <c r="B58" t="str">
        <f>IF(Summary_Exchange_Balances_00UTC!$B57="","",Summary_Exchange_Balances_00UTC!$B57)</f>
        <v>BINE-2-S2-P</v>
      </c>
      <c r="C58" t="str">
        <f>IF(Summary_Exchange_Balances_00UTC!$B57="","",Summary_Exchange_Balances_00UTC!$E57)</f>
        <v>USDT</v>
      </c>
      <c r="D58" t="str">
        <f>IF(OR(Summary_Exchange_Balances_00UTC!$B57="",Summary_Exchange_Balances_00UTC!$D57=""),"",Summary_Exchange_Balances_00UTC!$D57)</f>
        <v>Unrealized</v>
      </c>
      <c r="E58" s="52">
        <f>IF(Summary_Exchange_Balances_00UTC!$B57="","",Summary_Exchange_Balances_00UTC!$C57)</f>
        <v>-15688.2762126</v>
      </c>
      <c r="G58" s="52">
        <f ca="1">IF(Summary_Exchange_Balances_00UTC!$B57="","",VLOOKUP(IF(ISERROR(SEARCH(" ", $B58)),UPPER($B58&amp;$C58&amp;IF(OR(NOT(ISERROR(SEARCH("trade",$D58))),NOT(ISERROR(SEARCH("balance",$D58)))),"",$D58)),UPPER(LEFT($B58, SEARCH(" ",$B58)-1)&amp;$C58&amp;IF(OR(NOT(ISERROR(SEARCH("trade",$D58))),NOT(ISERROR(SEARCH("balance",$D58)))),"",$D58))),$L:$T,MATCH("balance",$L$2:$S$2,0),FALSE))</f>
        <v>-19061.23803873</v>
      </c>
      <c r="H58" s="35">
        <f ca="1">IF(Summary_Exchange_Balances_00UTC!$B57="","",(G58-E58)/E58)</f>
        <v>0.21499888071966852</v>
      </c>
      <c r="I58" s="160">
        <f ca="1">IF(Summary_Exchange_Balances_00UTC!$B57="","",IF(ISERROR($G58),$E58,$G58))</f>
        <v>-19061.23803873</v>
      </c>
      <c r="K58" t="str">
        <f t="shared" ca="1" si="0"/>
        <v>FBLKOSPELLUSDC_SPELL-30DEC22-0_00079C_ETH_L34N</v>
      </c>
      <c r="L58" t="str">
        <f t="shared" ca="1" si="6"/>
        <v>FBLKOSPELLUSDC_SPELL-30DEC22-0_00079C_ETH_L34N</v>
      </c>
      <c r="N58" s="156" t="str">
        <f ca="1">IF(raw_exchange_data!$A57="","",OFFSET(raw_exchange_data!$A57,0,MATCH(N$2,raw_exchange_data!$1:$1,0)-1))</f>
        <v>OSPELLUSDC_SPELL-30DEC22-0_00079C_ETH_L34N</v>
      </c>
      <c r="O58" s="156" t="str">
        <f ca="1">IF(raw_exchange_data!$A57="","",OFFSET(raw_exchange_data!$A57,0,MATCH(O$2,raw_exchange_data!$1:$1,0)-1))</f>
        <v>FBLK</v>
      </c>
      <c r="P58" s="156" t="str">
        <f ca="1">IF(raw_exchange_data!$A57="","",OFFSET(raw_exchange_data!$A57,0,MATCH(P$2,raw_exchange_data!$1:$1,0)-1))</f>
        <v>FBLK</v>
      </c>
      <c r="Q58" s="156" t="str">
        <f ca="1">IF(raw_exchange_data!$A57="","",TEXT(OFFSET(raw_exchange_data!$A57,0,MATCH(Q$2,raw_exchange_data!$1:$1,0)-1),""))</f>
        <v/>
      </c>
      <c r="R58" s="157">
        <f ca="1">IF(raw_exchange_data!$A57="","",OFFSET(raw_exchange_data!$A57,0,MATCH(R$2,raw_exchange_data!$1:$1,0)-1))</f>
        <v>100050250.667</v>
      </c>
      <c r="S58" s="169">
        <f ca="1">IF(raw_exchange_data!$A57="","",OFFSET(raw_exchange_data!$A57,0,MATCH(S$2,raw_exchange_data!$1:$1,0)-1))</f>
        <v>44958.658478819445</v>
      </c>
      <c r="T58" s="156">
        <v>1</v>
      </c>
      <c r="W58" t="str">
        <f t="shared" si="2"/>
        <v>BINE</v>
      </c>
      <c r="X58" t="str">
        <f t="shared" si="3"/>
        <v>USDT</v>
      </c>
      <c r="Y58" s="42">
        <f t="shared" si="4"/>
        <v>-15688.2762126</v>
      </c>
      <c r="Z58" s="42">
        <f t="shared" ca="1" si="5"/>
        <v>-19061.23803873</v>
      </c>
      <c r="AB58" s="3" t="s">
        <v>138</v>
      </c>
      <c r="AC58" s="32">
        <v>14.785856219999999</v>
      </c>
      <c r="AD58" s="32">
        <v>14.785856219999999</v>
      </c>
    </row>
    <row r="59" spans="1:30" x14ac:dyDescent="0.25">
      <c r="A59" t="str">
        <f>IF(Summary_Exchange_Balances_00UTC!$B58="","",Summary_Exchange_Balances_00UTC!$N58)</f>
        <v xml:space="preserve">BTFX </v>
      </c>
      <c r="B59" t="str">
        <f>IF(Summary_Exchange_Balances_00UTC!$B58="","",Summary_Exchange_Balances_00UTC!$B58)</f>
        <v>BTFX-1-M-E</v>
      </c>
      <c r="C59" t="str">
        <f>IF(Summary_Exchange_Balances_00UTC!$B58="","",Summary_Exchange_Balances_00UTC!$E58)</f>
        <v>BTC</v>
      </c>
      <c r="D59" t="str">
        <f>IF(OR(Summary_Exchange_Balances_00UTC!$B58="",Summary_Exchange_Balances_00UTC!$D58=""),"",Summary_Exchange_Balances_00UTC!$D58)</f>
        <v/>
      </c>
      <c r="E59" s="52">
        <f>IF(Summary_Exchange_Balances_00UTC!$B58="","",Summary_Exchange_Balances_00UTC!$C58)</f>
        <v>7.9996000000000008E-3</v>
      </c>
      <c r="G59" s="52">
        <f ca="1">IF(Summary_Exchange_Balances_00UTC!$B58="","",VLOOKUP(IF(ISERROR(SEARCH(" ", $B59)),UPPER($B59&amp;$C59&amp;IF(OR(NOT(ISERROR(SEARCH("trade",$D59))),NOT(ISERROR(SEARCH("balance",$D59)))),"",$D59)),UPPER(LEFT($B59, SEARCH(" ",$B59)-1)&amp;$C59&amp;IF(OR(NOT(ISERROR(SEARCH("trade",$D59))),NOT(ISERROR(SEARCH("balance",$D59)))),"",$D59))),$L:$T,MATCH("balance",$L$2:$S$2,0),FALSE))</f>
        <v>7.9996000000000008E-3</v>
      </c>
      <c r="H59" s="35">
        <f ca="1">IF(Summary_Exchange_Balances_00UTC!$B58="","",(G59-E59)/E59)</f>
        <v>0</v>
      </c>
      <c r="I59" s="160">
        <f ca="1">IF(Summary_Exchange_Balances_00UTC!$B58="","",IF(ISERROR($G59),$E59,$G59))</f>
        <v>7.9996000000000008E-3</v>
      </c>
      <c r="K59" t="str">
        <f t="shared" ca="1" si="0"/>
        <v>FBLKOWAVAXUSDC_E_WAVAX-25NOV22-15_5C_AVAX_QGUL</v>
      </c>
      <c r="L59" t="str">
        <f t="shared" ca="1" si="6"/>
        <v>FBLKOWAVAXUSDC_E_WAVAX-25NOV22-15_5C_AVAX_QGUL</v>
      </c>
      <c r="N59" s="156" t="str">
        <f ca="1">IF(raw_exchange_data!$A58="","",OFFSET(raw_exchange_data!$A58,0,MATCH(N$2,raw_exchange_data!$1:$1,0)-1))</f>
        <v>OWAVAXUSDC_E_WAVAX-25NOV22-15_5C_AVAX_QGUL</v>
      </c>
      <c r="O59" s="156" t="str">
        <f ca="1">IF(raw_exchange_data!$A58="","",OFFSET(raw_exchange_data!$A58,0,MATCH(O$2,raw_exchange_data!$1:$1,0)-1))</f>
        <v>FBLK</v>
      </c>
      <c r="P59" s="156" t="str">
        <f ca="1">IF(raw_exchange_data!$A58="","",OFFSET(raw_exchange_data!$A58,0,MATCH(P$2,raw_exchange_data!$1:$1,0)-1))</f>
        <v>FBLK</v>
      </c>
      <c r="Q59" s="156" t="str">
        <f ca="1">IF(raw_exchange_data!$A58="","",TEXT(OFFSET(raw_exchange_data!$A58,0,MATCH(Q$2,raw_exchange_data!$1:$1,0)-1),""))</f>
        <v/>
      </c>
      <c r="R59" s="157">
        <f ca="1">IF(raw_exchange_data!$A58="","",OFFSET(raw_exchange_data!$A58,0,MATCH(R$2,raw_exchange_data!$1:$1,0)-1))</f>
        <v>31925.004081070001</v>
      </c>
      <c r="S59" s="169">
        <f ca="1">IF(raw_exchange_data!$A58="","",OFFSET(raw_exchange_data!$A58,0,MATCH(S$2,raw_exchange_data!$1:$1,0)-1))</f>
        <v>44958.658478819445</v>
      </c>
      <c r="T59" s="156">
        <v>1</v>
      </c>
      <c r="W59" t="str">
        <f t="shared" si="2"/>
        <v xml:space="preserve">BTFX </v>
      </c>
      <c r="X59" t="str">
        <f t="shared" si="3"/>
        <v>BTC</v>
      </c>
      <c r="Y59" s="42">
        <f t="shared" si="4"/>
        <v>7.9996000000000008E-3</v>
      </c>
      <c r="Z59" s="42">
        <f t="shared" ca="1" si="5"/>
        <v>7.9996000000000008E-3</v>
      </c>
      <c r="AB59" s="3" t="s">
        <v>139</v>
      </c>
      <c r="AC59" s="32">
        <v>0.81765067999999996</v>
      </c>
      <c r="AD59" s="32">
        <v>0.81765067999999996</v>
      </c>
    </row>
    <row r="60" spans="1:30" x14ac:dyDescent="0.25">
      <c r="A60" t="str">
        <f>IF(Summary_Exchange_Balances_00UTC!$B59="","",Summary_Exchange_Balances_00UTC!$N59)</f>
        <v xml:space="preserve">BTFX </v>
      </c>
      <c r="B60" t="str">
        <f>IF(Summary_Exchange_Balances_00UTC!$B59="","",Summary_Exchange_Balances_00UTC!$B59)</f>
        <v>BTFX-1-M-E</v>
      </c>
      <c r="C60" t="str">
        <f>IF(Summary_Exchange_Balances_00UTC!$B59="","",Summary_Exchange_Balances_00UTC!$E59)</f>
        <v>ETH</v>
      </c>
      <c r="D60" t="str">
        <f>IF(OR(Summary_Exchange_Balances_00UTC!$B59="",Summary_Exchange_Balances_00UTC!$D59=""),"",Summary_Exchange_Balances_00UTC!$D59)</f>
        <v/>
      </c>
      <c r="E60" s="52">
        <f>IF(Summary_Exchange_Balances_00UTC!$B59="","",Summary_Exchange_Balances_00UTC!$C59)</f>
        <v>0.02</v>
      </c>
      <c r="G60" s="52">
        <f ca="1">IF(Summary_Exchange_Balances_00UTC!$B59="","",VLOOKUP(IF(ISERROR(SEARCH(" ", $B60)),UPPER($B60&amp;$C60&amp;IF(OR(NOT(ISERROR(SEARCH("trade",$D60))),NOT(ISERROR(SEARCH("balance",$D60)))),"",$D60)),UPPER(LEFT($B60, SEARCH(" ",$B60)-1)&amp;$C60&amp;IF(OR(NOT(ISERROR(SEARCH("trade",$D60))),NOT(ISERROR(SEARCH("balance",$D60)))),"",$D60))),$L:$T,MATCH("balance",$L$2:$S$2,0),FALSE))</f>
        <v>0.02</v>
      </c>
      <c r="H60" s="35">
        <f ca="1">IF(Summary_Exchange_Balances_00UTC!$B59="","",(G60-E60)/E60)</f>
        <v>0</v>
      </c>
      <c r="I60" s="160">
        <f ca="1">IF(Summary_Exchange_Balances_00UTC!$B59="","",IF(ISERROR($G60),$E60,$G60))</f>
        <v>0.02</v>
      </c>
      <c r="K60" t="str">
        <f t="shared" ca="1" si="0"/>
        <v>FBLKOWETHUSDC_WETH-06JAN23-1300C_ETH_AUPP</v>
      </c>
      <c r="L60" t="str">
        <f t="shared" ca="1" si="6"/>
        <v>FBLKOWETHUSDC_WETH-06JAN23-1300C_ETH_AUPP</v>
      </c>
      <c r="N60" s="156" t="str">
        <f ca="1">IF(raw_exchange_data!$A59="","",OFFSET(raw_exchange_data!$A59,0,MATCH(N$2,raw_exchange_data!$1:$1,0)-1))</f>
        <v>OWETHUSDC_WETH-06JAN23-1300C_ETH_AUPP</v>
      </c>
      <c r="O60" s="156" t="str">
        <f ca="1">IF(raw_exchange_data!$A59="","",OFFSET(raw_exchange_data!$A59,0,MATCH(O$2,raw_exchange_data!$1:$1,0)-1))</f>
        <v>FBLK</v>
      </c>
      <c r="P60" s="156" t="str">
        <f ca="1">IF(raw_exchange_data!$A59="","",OFFSET(raw_exchange_data!$A59,0,MATCH(P$2,raw_exchange_data!$1:$1,0)-1))</f>
        <v>FBLK</v>
      </c>
      <c r="Q60" s="156" t="str">
        <f ca="1">IF(raw_exchange_data!$A59="","",TEXT(OFFSET(raw_exchange_data!$A59,0,MATCH(Q$2,raw_exchange_data!$1:$1,0)-1),""))</f>
        <v/>
      </c>
      <c r="R60" s="157">
        <f ca="1">IF(raw_exchange_data!$A59="","",OFFSET(raw_exchange_data!$A59,0,MATCH(R$2,raw_exchange_data!$1:$1,0)-1))</f>
        <v>3032</v>
      </c>
      <c r="S60" s="169">
        <f ca="1">IF(raw_exchange_data!$A59="","",OFFSET(raw_exchange_data!$A59,0,MATCH(S$2,raw_exchange_data!$1:$1,0)-1))</f>
        <v>44958.658478819445</v>
      </c>
      <c r="T60" s="156">
        <v>1</v>
      </c>
      <c r="W60" t="str">
        <f t="shared" si="2"/>
        <v xml:space="preserve">BTFX </v>
      </c>
      <c r="X60" t="str">
        <f t="shared" si="3"/>
        <v>ETH</v>
      </c>
      <c r="Y60" s="42">
        <f t="shared" si="4"/>
        <v>0.02</v>
      </c>
      <c r="Z60" s="42">
        <f t="shared" ca="1" si="5"/>
        <v>0.02</v>
      </c>
      <c r="AB60" s="3" t="s">
        <v>140</v>
      </c>
      <c r="AC60" s="32">
        <v>9.1121815000000002</v>
      </c>
      <c r="AD60" s="32">
        <v>9.1121815000000002</v>
      </c>
    </row>
    <row r="61" spans="1:30" x14ac:dyDescent="0.25">
      <c r="A61" t="str">
        <f>IF(Summary_Exchange_Balances_00UTC!$B60="","",Summary_Exchange_Balances_00UTC!$N60)</f>
        <v xml:space="preserve">BTFX </v>
      </c>
      <c r="B61" t="str">
        <f>IF(Summary_Exchange_Balances_00UTC!$B60="","",Summary_Exchange_Balances_00UTC!$B60)</f>
        <v>BTFX-1-M-E</v>
      </c>
      <c r="C61" t="str">
        <f>IF(Summary_Exchange_Balances_00UTC!$B60="","",Summary_Exchange_Balances_00UTC!$E60)</f>
        <v>ETHW</v>
      </c>
      <c r="D61" t="str">
        <f>IF(OR(Summary_Exchange_Balances_00UTC!$B60="",Summary_Exchange_Balances_00UTC!$D60=""),"",Summary_Exchange_Balances_00UTC!$D60)</f>
        <v/>
      </c>
      <c r="E61" s="53">
        <f>IF(Summary_Exchange_Balances_00UTC!$B60="","",Summary_Exchange_Balances_00UTC!$C60)</f>
        <v>0.02</v>
      </c>
      <c r="G61" s="52">
        <f ca="1">IF(Summary_Exchange_Balances_00UTC!$B60="","",VLOOKUP(IF(ISERROR(SEARCH(" ", $B61)),UPPER($B61&amp;$C61&amp;IF(OR(NOT(ISERROR(SEARCH("trade",$D61))),NOT(ISERROR(SEARCH("balance",$D61)))),"",$D61)),UPPER(LEFT($B61, SEARCH(" ",$B61)-1)&amp;$C61&amp;IF(OR(NOT(ISERROR(SEARCH("trade",$D61))),NOT(ISERROR(SEARCH("balance",$D61)))),"",$D61))),$L:$T,MATCH("balance",$L$2:$S$2,0),FALSE))</f>
        <v>0.02</v>
      </c>
      <c r="H61" s="35">
        <f ca="1">IF(Summary_Exchange_Balances_00UTC!$B60="","",(G61-E61)/E61)</f>
        <v>0</v>
      </c>
      <c r="I61" s="160">
        <f ca="1">IF(Summary_Exchange_Balances_00UTC!$B60="","",IF(ISERROR($G61),$E61,$G61))</f>
        <v>0.02</v>
      </c>
      <c r="K61" t="str">
        <f t="shared" ca="1" si="0"/>
        <v>FBLKOWETHUSDC_WETH-16DEC22-1450C_ETH_52GN</v>
      </c>
      <c r="L61" t="str">
        <f t="shared" ca="1" si="6"/>
        <v>FBLKOWETHUSDC_WETH-16DEC22-1450C_ETH_52GN</v>
      </c>
      <c r="N61" s="156" t="str">
        <f ca="1">IF(raw_exchange_data!$A60="","",OFFSET(raw_exchange_data!$A60,0,MATCH(N$2,raw_exchange_data!$1:$1,0)-1))</f>
        <v>OWETHUSDC_WETH-16DEC22-1450C_ETH_52GN</v>
      </c>
      <c r="O61" s="156" t="str">
        <f ca="1">IF(raw_exchange_data!$A60="","",OFFSET(raw_exchange_data!$A60,0,MATCH(O$2,raw_exchange_data!$1:$1,0)-1))</f>
        <v>FBLK</v>
      </c>
      <c r="P61" s="156" t="str">
        <f ca="1">IF(raw_exchange_data!$A60="","",OFFSET(raw_exchange_data!$A60,0,MATCH(P$2,raw_exchange_data!$1:$1,0)-1))</f>
        <v>FBLK</v>
      </c>
      <c r="Q61" s="156" t="str">
        <f ca="1">IF(raw_exchange_data!$A60="","",TEXT(OFFSET(raw_exchange_data!$A60,0,MATCH(Q$2,raw_exchange_data!$1:$1,0)-1),""))</f>
        <v/>
      </c>
      <c r="R61" s="157">
        <f ca="1">IF(raw_exchange_data!$A60="","",OFFSET(raw_exchange_data!$A60,0,MATCH(R$2,raw_exchange_data!$1:$1,0)-1))</f>
        <v>2891</v>
      </c>
      <c r="S61" s="169">
        <f ca="1">IF(raw_exchange_data!$A60="","",OFFSET(raw_exchange_data!$A60,0,MATCH(S$2,raw_exchange_data!$1:$1,0)-1))</f>
        <v>44958.658478819445</v>
      </c>
      <c r="T61" s="156">
        <v>1</v>
      </c>
      <c r="W61" t="str">
        <f t="shared" si="2"/>
        <v xml:space="preserve">BTFX </v>
      </c>
      <c r="X61" t="str">
        <f t="shared" si="3"/>
        <v>ETHW</v>
      </c>
      <c r="Y61" s="42">
        <f t="shared" si="4"/>
        <v>0.02</v>
      </c>
      <c r="Z61" s="42">
        <f t="shared" ca="1" si="5"/>
        <v>0.02</v>
      </c>
      <c r="AB61" s="3" t="s">
        <v>43</v>
      </c>
      <c r="AC61" s="32">
        <v>9.3766399999999986E-3</v>
      </c>
      <c r="AD61" s="32">
        <v>9.3766442999999988E-3</v>
      </c>
    </row>
    <row r="62" spans="1:30" x14ac:dyDescent="0.25">
      <c r="A62" t="str">
        <f>IF(Summary_Exchange_Balances_00UTC!$B61="","",Summary_Exchange_Balances_00UTC!$N61)</f>
        <v xml:space="preserve">BTFX </v>
      </c>
      <c r="B62" t="str">
        <f>IF(Summary_Exchange_Balances_00UTC!$B61="","",Summary_Exchange_Balances_00UTC!$B61)</f>
        <v>BTFX-1-M-E</v>
      </c>
      <c r="C62" t="str">
        <f>IF(Summary_Exchange_Balances_00UTC!$B61="","",Summary_Exchange_Balances_00UTC!$E61)</f>
        <v>USD</v>
      </c>
      <c r="D62" t="str">
        <f>IF(OR(Summary_Exchange_Balances_00UTC!$B61="",Summary_Exchange_Balances_00UTC!$D61=""),"",Summary_Exchange_Balances_00UTC!$D61)</f>
        <v/>
      </c>
      <c r="E62" s="53">
        <f>IF(Summary_Exchange_Balances_00UTC!$B61="","",Summary_Exchange_Balances_00UTC!$C61)</f>
        <v>2.755467E-2</v>
      </c>
      <c r="G62" s="52">
        <f ca="1">IF(Summary_Exchange_Balances_00UTC!$B61="","",VLOOKUP(IF(ISERROR(SEARCH(" ", $B62)),UPPER($B62&amp;$C62&amp;IF(OR(NOT(ISERROR(SEARCH("trade",$D62))),NOT(ISERROR(SEARCH("balance",$D62)))),"",$D62)),UPPER(LEFT($B62, SEARCH(" ",$B62)-1)&amp;$C62&amp;IF(OR(NOT(ISERROR(SEARCH("trade",$D62))),NOT(ISERROR(SEARCH("balance",$D62)))),"",$D62))),$L:$T,MATCH("balance",$L$2:$S$2,0),FALSE))</f>
        <v>2.755467E-2</v>
      </c>
      <c r="H62" s="35">
        <f ca="1">IF(Summary_Exchange_Balances_00UTC!$B61="","",(G62-E62)/E62)</f>
        <v>0</v>
      </c>
      <c r="I62" s="160">
        <f ca="1">IF(Summary_Exchange_Balances_00UTC!$B61="","",IF(ISERROR($G62),$E62,$G62))</f>
        <v>2.755467E-2</v>
      </c>
      <c r="K62" t="str">
        <f t="shared" ca="1" si="0"/>
        <v>FBLKOWETHUSDC_WSTETH-09SEP22-1900C_ETH_1Z8K</v>
      </c>
      <c r="L62" t="str">
        <f t="shared" ca="1" si="6"/>
        <v>FBLKOWETHUSDC_WSTETH-09SEP22-1900C_ETH_1Z8K</v>
      </c>
      <c r="N62" s="156" t="str">
        <f ca="1">IF(raw_exchange_data!$A61="","",OFFSET(raw_exchange_data!$A61,0,MATCH(N$2,raw_exchange_data!$1:$1,0)-1))</f>
        <v>OWETHUSDC_WSTETH-09SEP22-1900C_ETH_1Z8K</v>
      </c>
      <c r="O62" s="156" t="str">
        <f ca="1">IF(raw_exchange_data!$A61="","",OFFSET(raw_exchange_data!$A61,0,MATCH(O$2,raw_exchange_data!$1:$1,0)-1))</f>
        <v>FBLK</v>
      </c>
      <c r="P62" s="156" t="str">
        <f ca="1">IF(raw_exchange_data!$A61="","",OFFSET(raw_exchange_data!$A61,0,MATCH(P$2,raw_exchange_data!$1:$1,0)-1))</f>
        <v>FBLK</v>
      </c>
      <c r="Q62" s="156" t="str">
        <f ca="1">IF(raw_exchange_data!$A61="","",TEXT(OFFSET(raw_exchange_data!$A61,0,MATCH(Q$2,raw_exchange_data!$1:$1,0)-1),""))</f>
        <v/>
      </c>
      <c r="R62" s="157">
        <f ca="1">IF(raw_exchange_data!$A61="","",OFFSET(raw_exchange_data!$A61,0,MATCH(R$2,raw_exchange_data!$1:$1,0)-1))</f>
        <v>5968</v>
      </c>
      <c r="S62" s="169">
        <f ca="1">IF(raw_exchange_data!$A61="","",OFFSET(raw_exchange_data!$A61,0,MATCH(S$2,raw_exchange_data!$1:$1,0)-1))</f>
        <v>44958.658478819445</v>
      </c>
      <c r="T62" s="156">
        <v>1</v>
      </c>
      <c r="W62" t="str">
        <f t="shared" si="2"/>
        <v xml:space="preserve">BTFX </v>
      </c>
      <c r="X62" t="str">
        <f t="shared" si="3"/>
        <v>USD</v>
      </c>
      <c r="Y62" s="42">
        <f t="shared" si="4"/>
        <v>2.755467E-2</v>
      </c>
      <c r="Z62" s="42">
        <f t="shared" ca="1" si="5"/>
        <v>2.755467E-2</v>
      </c>
      <c r="AB62" s="3" t="s">
        <v>141</v>
      </c>
      <c r="AC62" s="32">
        <v>0.24234807999999999</v>
      </c>
      <c r="AD62" s="32">
        <v>0.24234807999999999</v>
      </c>
    </row>
    <row r="63" spans="1:30" x14ac:dyDescent="0.25">
      <c r="A63" t="str">
        <f>IF(Summary_Exchange_Balances_00UTC!$B62="","",Summary_Exchange_Balances_00UTC!$N62)</f>
        <v xml:space="preserve">BTFX </v>
      </c>
      <c r="B63" t="str">
        <f>IF(Summary_Exchange_Balances_00UTC!$B62="","",Summary_Exchange_Balances_00UTC!$B62)</f>
        <v>BTFX-1-M-E</v>
      </c>
      <c r="C63" t="str">
        <f>IF(Summary_Exchange_Balances_00UTC!$B62="","",Summary_Exchange_Balances_00UTC!$E62)</f>
        <v>UST</v>
      </c>
      <c r="D63" t="str">
        <f>IF(OR(Summary_Exchange_Balances_00UTC!$B62="",Summary_Exchange_Balances_00UTC!$D62=""),"",Summary_Exchange_Balances_00UTC!$D62)</f>
        <v/>
      </c>
      <c r="E63" s="53">
        <f>IF(Summary_Exchange_Balances_00UTC!$B62="","",Summary_Exchange_Balances_00UTC!$C62)</f>
        <v>29.9885932</v>
      </c>
      <c r="G63" s="52">
        <f ca="1">IF(Summary_Exchange_Balances_00UTC!$B62="","",VLOOKUP(IF(ISERROR(SEARCH(" ", $B63)),UPPER($B63&amp;$C63&amp;IF(OR(NOT(ISERROR(SEARCH("trade",$D63))),NOT(ISERROR(SEARCH("balance",$D63)))),"",$D63)),UPPER(LEFT($B63, SEARCH(" ",$B63)-1)&amp;$C63&amp;IF(OR(NOT(ISERROR(SEARCH("trade",$D63))),NOT(ISERROR(SEARCH("balance",$D63)))),"",$D63))),$L:$T,MATCH("balance",$L$2:$S$2,0),FALSE))</f>
        <v>29.9885932</v>
      </c>
      <c r="H63" s="35">
        <f ca="1">IF(Summary_Exchange_Balances_00UTC!$B62="","",(G63-E63)/E63)</f>
        <v>0</v>
      </c>
      <c r="I63" s="160">
        <f ca="1">IF(Summary_Exchange_Balances_00UTC!$B62="","",IF(ISERROR($G63),$E63,$G63))</f>
        <v>29.9885932</v>
      </c>
      <c r="K63" t="str">
        <f t="shared" ca="1" si="0"/>
        <v>FBLKOWETHUSDC_WSTETH-20JAN23-1600C_ETH_BKGB</v>
      </c>
      <c r="L63" t="str">
        <f t="shared" ca="1" si="6"/>
        <v>FBLKOWETHUSDC_WSTETH-20JAN23-1600C_ETH_BKGB</v>
      </c>
      <c r="N63" s="156" t="str">
        <f ca="1">IF(raw_exchange_data!$A62="","",OFFSET(raw_exchange_data!$A62,0,MATCH(N$2,raw_exchange_data!$1:$1,0)-1))</f>
        <v>OWETHUSDC_WSTETH-20JAN23-1600C_ETH_BKGB</v>
      </c>
      <c r="O63" s="156" t="str">
        <f ca="1">IF(raw_exchange_data!$A62="","",OFFSET(raw_exchange_data!$A62,0,MATCH(O$2,raw_exchange_data!$1:$1,0)-1))</f>
        <v>FBLK</v>
      </c>
      <c r="P63" s="156" t="str">
        <f ca="1">IF(raw_exchange_data!$A62="","",OFFSET(raw_exchange_data!$A62,0,MATCH(P$2,raw_exchange_data!$1:$1,0)-1))</f>
        <v>FBLK</v>
      </c>
      <c r="Q63" s="156" t="str">
        <f ca="1">IF(raw_exchange_data!$A62="","",TEXT(OFFSET(raw_exchange_data!$A62,0,MATCH(Q$2,raw_exchange_data!$1:$1,0)-1),""))</f>
        <v/>
      </c>
      <c r="R63" s="157">
        <f ca="1">IF(raw_exchange_data!$A62="","",OFFSET(raw_exchange_data!$A62,0,MATCH(R$2,raw_exchange_data!$1:$1,0)-1))</f>
        <v>3334.9274678699999</v>
      </c>
      <c r="S63" s="169">
        <f ca="1">IF(raw_exchange_data!$A62="","",OFFSET(raw_exchange_data!$A62,0,MATCH(S$2,raw_exchange_data!$1:$1,0)-1))</f>
        <v>44958.658478819445</v>
      </c>
      <c r="T63" s="156">
        <v>1</v>
      </c>
      <c r="W63" t="str">
        <f t="shared" si="2"/>
        <v xml:space="preserve">BTFX </v>
      </c>
      <c r="X63" t="str">
        <f t="shared" si="3"/>
        <v>UST</v>
      </c>
      <c r="Y63" s="42">
        <f t="shared" si="4"/>
        <v>29.9885932</v>
      </c>
      <c r="Z63" s="42">
        <f t="shared" ca="1" si="5"/>
        <v>29.9885932</v>
      </c>
      <c r="AB63" s="3" t="s">
        <v>142</v>
      </c>
      <c r="AC63" s="32">
        <v>1E-8</v>
      </c>
      <c r="AD63" s="32">
        <v>1E-8</v>
      </c>
    </row>
    <row r="64" spans="1:30" x14ac:dyDescent="0.25">
      <c r="A64" t="str">
        <f>IF(Summary_Exchange_Balances_00UTC!$B63="","",Summary_Exchange_Balances_00UTC!$N63)</f>
        <v>BTSE</v>
      </c>
      <c r="B64" t="str">
        <f>IF(Summary_Exchange_Balances_00UTC!$B63="","",Summary_Exchange_Balances_00UTC!$B63)</f>
        <v>BTSE</v>
      </c>
      <c r="C64" t="str">
        <f>IF(Summary_Exchange_Balances_00UTC!$B63="","",Summary_Exchange_Balances_00UTC!$E63)</f>
        <v>BCH</v>
      </c>
      <c r="D64" t="str">
        <f>IF(OR(Summary_Exchange_Balances_00UTC!$B63="",Summary_Exchange_Balances_00UTC!$D63=""),"",Summary_Exchange_Balances_00UTC!$D63)</f>
        <v/>
      </c>
      <c r="E64" s="53">
        <f>IF(Summary_Exchange_Balances_00UTC!$B63="","",Summary_Exchange_Balances_00UTC!$C63)</f>
        <v>0.21932823000000001</v>
      </c>
      <c r="G64" s="52">
        <f ca="1">IF(Summary_Exchange_Balances_00UTC!$B63="","",VLOOKUP(IF(ISERROR(SEARCH(" ", $B64)),UPPER($B64&amp;$C64&amp;IF(OR(NOT(ISERROR(SEARCH("trade",$D64))),NOT(ISERROR(SEARCH("balance",$D64)))),"",$D64)),UPPER(LEFT($B64, SEARCH(" ",$B64)-1)&amp;$C64&amp;IF(OR(NOT(ISERROR(SEARCH("trade",$D64))),NOT(ISERROR(SEARCH("balance",$D64)))),"",$D64))),$L:$T,MATCH("balance",$L$2:$S$2,0),FALSE))</f>
        <v>0.21932823000000001</v>
      </c>
      <c r="H64" s="35">
        <f ca="1">IF(Summary_Exchange_Balances_00UTC!$B63="","",(G64-E64)/E64)</f>
        <v>0</v>
      </c>
      <c r="I64" s="160">
        <f ca="1">IF(Summary_Exchange_Balances_00UTC!$B63="","",IF(ISERROR($G64),$E64,$G64))</f>
        <v>0.21932823000000001</v>
      </c>
      <c r="K64" t="str">
        <f t="shared" ca="1" si="0"/>
        <v>HUBIOXT</v>
      </c>
      <c r="L64" t="str">
        <f t="shared" ca="1" si="6"/>
        <v>HUBI-EOXT</v>
      </c>
      <c r="N64" s="156" t="str">
        <f ca="1">IF(raw_exchange_data!$A63="","",OFFSET(raw_exchange_data!$A63,0,MATCH(N$2,raw_exchange_data!$1:$1,0)-1))</f>
        <v>OXT</v>
      </c>
      <c r="O64" s="156" t="str">
        <f ca="1">IF(raw_exchange_data!$A63="","",OFFSET(raw_exchange_data!$A63,0,MATCH(O$2,raw_exchange_data!$1:$1,0)-1))</f>
        <v>HUBI</v>
      </c>
      <c r="P64" s="156" t="str">
        <f ca="1">IF(raw_exchange_data!$A63="","",OFFSET(raw_exchange_data!$A63,0,MATCH(P$2,raw_exchange_data!$1:$1,0)-1))</f>
        <v>HUBI-E</v>
      </c>
      <c r="Q64" s="156" t="str">
        <f ca="1">IF(raw_exchange_data!$A63="","",TEXT(OFFSET(raw_exchange_data!$A63,0,MATCH(Q$2,raw_exchange_data!$1:$1,0)-1),""))</f>
        <v/>
      </c>
      <c r="R64" s="157">
        <f ca="1">IF(raw_exchange_data!$A63="","",OFFSET(raw_exchange_data!$A63,0,MATCH(R$2,raw_exchange_data!$1:$1,0)-1))</f>
        <v>129906.34564455001</v>
      </c>
      <c r="S64" s="169">
        <f ca="1">IF(raw_exchange_data!$A63="","",OFFSET(raw_exchange_data!$A63,0,MATCH(S$2,raw_exchange_data!$1:$1,0)-1))</f>
        <v>44958.669130127317</v>
      </c>
      <c r="T64" s="156">
        <v>1</v>
      </c>
      <c r="W64" t="str">
        <f t="shared" si="2"/>
        <v>BTSE</v>
      </c>
      <c r="X64" t="str">
        <f t="shared" si="3"/>
        <v>BCH</v>
      </c>
      <c r="Y64" s="42">
        <f t="shared" si="4"/>
        <v>0.21932823000000001</v>
      </c>
      <c r="Z64" s="42">
        <f t="shared" ca="1" si="5"/>
        <v>0.21932823000000001</v>
      </c>
      <c r="AB64" s="3" t="s">
        <v>27</v>
      </c>
      <c r="AC64" s="32">
        <v>84706.436381390013</v>
      </c>
      <c r="AD64" s="32">
        <v>79696.744229862001</v>
      </c>
    </row>
    <row r="65" spans="1:30" x14ac:dyDescent="0.25">
      <c r="A65" t="str">
        <f>IF(Summary_Exchange_Balances_00UTC!$B64="","",Summary_Exchange_Balances_00UTC!$N64)</f>
        <v>BTSE</v>
      </c>
      <c r="B65" t="str">
        <f>IF(Summary_Exchange_Balances_00UTC!$B64="","",Summary_Exchange_Balances_00UTC!$B64)</f>
        <v>BTSE</v>
      </c>
      <c r="C65" t="str">
        <f>IF(Summary_Exchange_Balances_00UTC!$B64="","",Summary_Exchange_Balances_00UTC!$E64)</f>
        <v>BTC</v>
      </c>
      <c r="D65" t="str">
        <f>IF(OR(Summary_Exchange_Balances_00UTC!$B64="",Summary_Exchange_Balances_00UTC!$D64=""),"",Summary_Exchange_Balances_00UTC!$D64)</f>
        <v/>
      </c>
      <c r="E65" s="52">
        <f>IF(Summary_Exchange_Balances_00UTC!$B64="","",Summary_Exchange_Balances_00UTC!$C64)</f>
        <v>5.7861299999999997E-2</v>
      </c>
      <c r="G65" s="52">
        <f ca="1">IF(Summary_Exchange_Balances_00UTC!$B64="","",VLOOKUP(IF(ISERROR(SEARCH(" ", $B65)),UPPER($B65&amp;$C65&amp;IF(OR(NOT(ISERROR(SEARCH("trade",$D65))),NOT(ISERROR(SEARCH("balance",$D65)))),"",$D65)),UPPER(LEFT($B65, SEARCH(" ",$B65)-1)&amp;$C65&amp;IF(OR(NOT(ISERROR(SEARCH("trade",$D65))),NOT(ISERROR(SEARCH("balance",$D65)))),"",$D65))),$L:$T,MATCH("balance",$L$2:$S$2,0),FALSE))</f>
        <v>5.7861299999999997E-2</v>
      </c>
      <c r="H65" s="35">
        <f ca="1">IF(Summary_Exchange_Balances_00UTC!$B64="","",(G65-E65)/E65)</f>
        <v>0</v>
      </c>
      <c r="I65" s="160">
        <f ca="1">IF(Summary_Exchange_Balances_00UTC!$B64="","",IF(ISERROR($G65),$E65,$G65))</f>
        <v>5.7861299999999997E-2</v>
      </c>
      <c r="K65" t="str">
        <f t="shared" ca="1" si="0"/>
        <v>BINESUSHI</v>
      </c>
      <c r="L65" t="str">
        <f t="shared" ca="1" si="6"/>
        <v>BINE-2-S1-MSUSHI</v>
      </c>
      <c r="N65" s="156" t="str">
        <f ca="1">IF(raw_exchange_data!$A64="","",OFFSET(raw_exchange_data!$A64,0,MATCH(N$2,raw_exchange_data!$1:$1,0)-1))</f>
        <v>SUSHI</v>
      </c>
      <c r="O65" s="156" t="str">
        <f ca="1">IF(raw_exchange_data!$A64="","",OFFSET(raw_exchange_data!$A64,0,MATCH(O$2,raw_exchange_data!$1:$1,0)-1))</f>
        <v>BINE</v>
      </c>
      <c r="P65" s="156" t="str">
        <f ca="1">IF(raw_exchange_data!$A64="","",OFFSET(raw_exchange_data!$A64,0,MATCH(P$2,raw_exchange_data!$1:$1,0)-1))</f>
        <v>BINE-2-S1-M</v>
      </c>
      <c r="Q65" s="156" t="str">
        <f ca="1">IF(raw_exchange_data!$A64="","",TEXT(OFFSET(raw_exchange_data!$A64,0,MATCH(Q$2,raw_exchange_data!$1:$1,0)-1),""))</f>
        <v/>
      </c>
      <c r="R65" s="157">
        <f ca="1">IF(raw_exchange_data!$A64="","",OFFSET(raw_exchange_data!$A64,0,MATCH(R$2,raw_exchange_data!$1:$1,0)-1))</f>
        <v>-43200</v>
      </c>
      <c r="S65" s="169">
        <f ca="1">IF(raw_exchange_data!$A64="","",OFFSET(raw_exchange_data!$A64,0,MATCH(S$2,raw_exchange_data!$1:$1,0)-1))</f>
        <v>44958.666670451392</v>
      </c>
      <c r="T65" s="156">
        <v>1</v>
      </c>
      <c r="W65" t="str">
        <f t="shared" si="2"/>
        <v>BTSE</v>
      </c>
      <c r="X65" t="str">
        <f t="shared" si="3"/>
        <v>BTC</v>
      </c>
      <c r="Y65" s="42">
        <f t="shared" si="4"/>
        <v>5.7861299999999997E-2</v>
      </c>
      <c r="Z65" s="42">
        <f t="shared" ca="1" si="5"/>
        <v>5.7861299999999997E-2</v>
      </c>
      <c r="AB65" s="3" t="s">
        <v>143</v>
      </c>
      <c r="AC65" s="32">
        <v>4.3289484800000002</v>
      </c>
      <c r="AD65" s="32">
        <v>4.3289484800000002</v>
      </c>
    </row>
    <row r="66" spans="1:30" x14ac:dyDescent="0.25">
      <c r="A66" t="str">
        <f>IF(Summary_Exchange_Balances_00UTC!$B65="","",Summary_Exchange_Balances_00UTC!$N65)</f>
        <v>BTSE</v>
      </c>
      <c r="B66" t="str">
        <f>IF(Summary_Exchange_Balances_00UTC!$B65="","",Summary_Exchange_Balances_00UTC!$B65)</f>
        <v>BTSE</v>
      </c>
      <c r="C66" t="str">
        <f>IF(Summary_Exchange_Balances_00UTC!$B65="","",Summary_Exchange_Balances_00UTC!$E65)</f>
        <v>ETH</v>
      </c>
      <c r="D66" t="str">
        <f>IF(OR(Summary_Exchange_Balances_00UTC!$B65="",Summary_Exchange_Balances_00UTC!$D65=""),"",Summary_Exchange_Balances_00UTC!$D65)</f>
        <v/>
      </c>
      <c r="E66" s="53">
        <f>IF(Summary_Exchange_Balances_00UTC!$B65="","",Summary_Exchange_Balances_00UTC!$C65)</f>
        <v>0.73541904000000002</v>
      </c>
      <c r="G66" s="52">
        <f ca="1">IF(Summary_Exchange_Balances_00UTC!$B65="","",VLOOKUP(IF(ISERROR(SEARCH(" ", $B66)),UPPER($B66&amp;$C66&amp;IF(OR(NOT(ISERROR(SEARCH("trade",$D66))),NOT(ISERROR(SEARCH("balance",$D66)))),"",$D66)),UPPER(LEFT($B66, SEARCH(" ",$B66)-1)&amp;$C66&amp;IF(OR(NOT(ISERROR(SEARCH("trade",$D66))),NOT(ISERROR(SEARCH("balance",$D66)))),"",$D66))),$L:$T,MATCH("balance",$L$2:$S$2,0),FALSE))</f>
        <v>0.73541904000000002</v>
      </c>
      <c r="H66" s="35">
        <f ca="1">IF(Summary_Exchange_Balances_00UTC!$B65="","",(G66-E66)/E66)</f>
        <v>0</v>
      </c>
      <c r="I66" s="160">
        <f ca="1">IF(Summary_Exchange_Balances_00UTC!$B65="","",IF(ISERROR($G66),$E66,$G66))</f>
        <v>0.73541904000000002</v>
      </c>
      <c r="K66" t="str">
        <f t="shared" ca="1" si="0"/>
        <v>FBLKSUSHI</v>
      </c>
      <c r="L66" t="str">
        <f t="shared" ca="1" si="6"/>
        <v>FBLKSUSHI</v>
      </c>
      <c r="N66" s="156" t="str">
        <f ca="1">IF(raw_exchange_data!$A65="","",OFFSET(raw_exchange_data!$A65,0,MATCH(N$2,raw_exchange_data!$1:$1,0)-1))</f>
        <v>SUSHI</v>
      </c>
      <c r="O66" s="156" t="str">
        <f ca="1">IF(raw_exchange_data!$A65="","",OFFSET(raw_exchange_data!$A65,0,MATCH(O$2,raw_exchange_data!$1:$1,0)-1))</f>
        <v>FBLK</v>
      </c>
      <c r="P66" s="156" t="str">
        <f ca="1">IF(raw_exchange_data!$A65="","",OFFSET(raw_exchange_data!$A65,0,MATCH(P$2,raw_exchange_data!$1:$1,0)-1))</f>
        <v>FBLK</v>
      </c>
      <c r="Q66" s="156" t="str">
        <f ca="1">IF(raw_exchange_data!$A65="","",TEXT(OFFSET(raw_exchange_data!$A65,0,MATCH(Q$2,raw_exchange_data!$1:$1,0)-1),""))</f>
        <v/>
      </c>
      <c r="R66" s="157">
        <f ca="1">IF(raw_exchange_data!$A65="","",OFFSET(raw_exchange_data!$A65,0,MATCH(R$2,raw_exchange_data!$1:$1,0)-1))</f>
        <v>1074.51510798</v>
      </c>
      <c r="S66" s="169">
        <f ca="1">IF(raw_exchange_data!$A65="","",OFFSET(raw_exchange_data!$A65,0,MATCH(S$2,raw_exchange_data!$1:$1,0)-1))</f>
        <v>44958.658478819445</v>
      </c>
      <c r="T66" s="156">
        <v>1</v>
      </c>
      <c r="W66" t="str">
        <f t="shared" si="2"/>
        <v>BTSE</v>
      </c>
      <c r="X66" t="str">
        <f t="shared" si="3"/>
        <v>ETH</v>
      </c>
      <c r="Y66" s="42">
        <f t="shared" si="4"/>
        <v>0.73541904000000002</v>
      </c>
      <c r="Z66" s="42">
        <f t="shared" ca="1" si="5"/>
        <v>0.73541904000000002</v>
      </c>
      <c r="AB66" s="3" t="s">
        <v>24</v>
      </c>
      <c r="AC66" s="32">
        <v>3291.4722521400031</v>
      </c>
      <c r="AD66" s="32">
        <v>13600.88031904439</v>
      </c>
    </row>
    <row r="67" spans="1:30" x14ac:dyDescent="0.25">
      <c r="A67" t="str">
        <f>IF(Summary_Exchange_Balances_00UTC!$B66="","",Summary_Exchange_Balances_00UTC!$N66)</f>
        <v>BTSE</v>
      </c>
      <c r="B67" t="str">
        <f>IF(Summary_Exchange_Balances_00UTC!$B66="","",Summary_Exchange_Balances_00UTC!$B66)</f>
        <v>BTSE</v>
      </c>
      <c r="C67" t="str">
        <f>IF(Summary_Exchange_Balances_00UTC!$B66="","",Summary_Exchange_Balances_00UTC!$E66)</f>
        <v>FLR</v>
      </c>
      <c r="D67" t="str">
        <f>IF(OR(Summary_Exchange_Balances_00UTC!$B66="",Summary_Exchange_Balances_00UTC!$D66=""),"",Summary_Exchange_Balances_00UTC!$D66)</f>
        <v/>
      </c>
      <c r="E67" s="53">
        <f>IF(Summary_Exchange_Balances_00UTC!$B66="","",Summary_Exchange_Balances_00UTC!$C66)</f>
        <v>22277.5319929</v>
      </c>
      <c r="G67" s="52">
        <f ca="1">IF(Summary_Exchange_Balances_00UTC!$B66="","",VLOOKUP(IF(ISERROR(SEARCH(" ", $B67)),UPPER($B67&amp;$C67&amp;IF(OR(NOT(ISERROR(SEARCH("trade",$D67))),NOT(ISERROR(SEARCH("balance",$D67)))),"",$D67)),UPPER(LEFT($B67, SEARCH(" ",$B67)-1)&amp;$C67&amp;IF(OR(NOT(ISERROR(SEARCH("trade",$D67))),NOT(ISERROR(SEARCH("balance",$D67)))),"",$D67))),$L:$T,MATCH("balance",$L$2:$S$2,0),FALSE))</f>
        <v>22277.5319929</v>
      </c>
      <c r="H67" s="35">
        <f ca="1">IF(Summary_Exchange_Balances_00UTC!$B66="","",(G67-E67)/E67)</f>
        <v>0</v>
      </c>
      <c r="I67" s="160">
        <f ca="1">IF(Summary_Exchange_Balances_00UTC!$B66="","",IF(ISERROR($G67),$E67,$G67))</f>
        <v>22277.5319929</v>
      </c>
      <c r="K67" t="str">
        <f t="shared" ref="K67:K130" ca="1" si="7">UPPER($O67&amp;$N67)</f>
        <v>HUBITRX</v>
      </c>
      <c r="L67" t="str">
        <f t="shared" ref="L67:L98" ca="1" si="8">UPPER($P67&amp;$N67&amp;Q67)</f>
        <v>HUBI-1-M-PTRX</v>
      </c>
      <c r="N67" s="156" t="str">
        <f ca="1">IF(raw_exchange_data!$A66="","",OFFSET(raw_exchange_data!$A66,0,MATCH(N$2,raw_exchange_data!$1:$1,0)-1))</f>
        <v>TRX</v>
      </c>
      <c r="O67" s="156" t="str">
        <f ca="1">IF(raw_exchange_data!$A66="","",OFFSET(raw_exchange_data!$A66,0,MATCH(O$2,raw_exchange_data!$1:$1,0)-1))</f>
        <v>HUBI</v>
      </c>
      <c r="P67" s="156" t="str">
        <f ca="1">IF(raw_exchange_data!$A66="","",OFFSET(raw_exchange_data!$A66,0,MATCH(P$2,raw_exchange_data!$1:$1,0)-1))</f>
        <v>HUBI-1-M-P</v>
      </c>
      <c r="Q67" s="156" t="str">
        <f ca="1">IF(raw_exchange_data!$A66="","",TEXT(OFFSET(raw_exchange_data!$A66,0,MATCH(Q$2,raw_exchange_data!$1:$1,0)-1),""))</f>
        <v/>
      </c>
      <c r="R67" s="157">
        <f ca="1">IF(raw_exchange_data!$A66="","",OFFSET(raw_exchange_data!$A66,0,MATCH(R$2,raw_exchange_data!$1:$1,0)-1))</f>
        <v>4.8644820000000002E-4</v>
      </c>
      <c r="S67" s="169">
        <f ca="1">IF(raw_exchange_data!$A66="","",OFFSET(raw_exchange_data!$A66,0,MATCH(S$2,raw_exchange_data!$1:$1,0)-1))</f>
        <v>44958.669514317131</v>
      </c>
      <c r="T67" s="156">
        <v>1</v>
      </c>
      <c r="W67" t="str">
        <f t="shared" si="2"/>
        <v>BTSE</v>
      </c>
      <c r="X67" t="str">
        <f t="shared" si="3"/>
        <v>FLR</v>
      </c>
      <c r="Y67" s="42">
        <f t="shared" si="4"/>
        <v>22277.5319929</v>
      </c>
      <c r="Z67" s="42">
        <f t="shared" ca="1" si="5"/>
        <v>22277.5319929</v>
      </c>
      <c r="AB67" s="3" t="s">
        <v>144</v>
      </c>
      <c r="AC67" s="32">
        <v>0.66495972999999997</v>
      </c>
      <c r="AD67" s="32">
        <v>0.66495972999999997</v>
      </c>
    </row>
    <row r="68" spans="1:30" x14ac:dyDescent="0.25">
      <c r="A68" t="str">
        <f>IF(Summary_Exchange_Balances_00UTC!$B67="","",Summary_Exchange_Balances_00UTC!$N67)</f>
        <v>BTSE</v>
      </c>
      <c r="B68" t="str">
        <f>IF(Summary_Exchange_Balances_00UTC!$B67="","",Summary_Exchange_Balances_00UTC!$B67)</f>
        <v>BTSE</v>
      </c>
      <c r="C68" t="str">
        <f>IF(Summary_Exchange_Balances_00UTC!$B67="","",Summary_Exchange_Balances_00UTC!$E67)</f>
        <v>SGB</v>
      </c>
      <c r="D68" t="str">
        <f>IF(OR(Summary_Exchange_Balances_00UTC!$B67="",Summary_Exchange_Balances_00UTC!$D67=""),"",Summary_Exchange_Balances_00UTC!$D67)</f>
        <v/>
      </c>
      <c r="E68" s="53">
        <f>IF(Summary_Exchange_Balances_00UTC!$B67="","",Summary_Exchange_Balances_00UTC!$C67)</f>
        <v>22277.5319929</v>
      </c>
      <c r="G68" s="52">
        <f ca="1">IF(Summary_Exchange_Balances_00UTC!$B67="","",VLOOKUP(IF(ISERROR(SEARCH(" ", $B68)),UPPER($B68&amp;$C68&amp;IF(OR(NOT(ISERROR(SEARCH("trade",$D68))),NOT(ISERROR(SEARCH("balance",$D68)))),"",$D68)),UPPER(LEFT($B68, SEARCH(" ",$B68)-1)&amp;$C68&amp;IF(OR(NOT(ISERROR(SEARCH("trade",$D68))),NOT(ISERROR(SEARCH("balance",$D68)))),"",$D68))),$L:$T,MATCH("balance",$L$2:$S$2,0),FALSE))</f>
        <v>22277.5319929</v>
      </c>
      <c r="H68" s="35">
        <f ca="1">IF(Summary_Exchange_Balances_00UTC!$B67="","",(G68-E68)/E68)</f>
        <v>0</v>
      </c>
      <c r="I68" s="160">
        <f ca="1">IF(Summary_Exchange_Balances_00UTC!$B67="","",IF(ISERROR($G68),$E68,$G68))</f>
        <v>22277.5319929</v>
      </c>
      <c r="K68" t="str">
        <f t="shared" ca="1" si="7"/>
        <v>BINEUNI</v>
      </c>
      <c r="L68" t="str">
        <f t="shared" ca="1" si="8"/>
        <v>BINE-2-S1-EUNI</v>
      </c>
      <c r="N68" s="156" t="str">
        <f ca="1">IF(raw_exchange_data!$A67="","",OFFSET(raw_exchange_data!$A67,0,MATCH(N$2,raw_exchange_data!$1:$1,0)-1))</f>
        <v>UNI</v>
      </c>
      <c r="O68" s="156" t="str">
        <f ca="1">IF(raw_exchange_data!$A67="","",OFFSET(raw_exchange_data!$A67,0,MATCH(O$2,raw_exchange_data!$1:$1,0)-1))</f>
        <v>BINE</v>
      </c>
      <c r="P68" s="156" t="str">
        <f ca="1">IF(raw_exchange_data!$A67="","",OFFSET(raw_exchange_data!$A67,0,MATCH(P$2,raw_exchange_data!$1:$1,0)-1))</f>
        <v>BINE-2-S1-E</v>
      </c>
      <c r="Q68" s="156" t="str">
        <f ca="1">IF(raw_exchange_data!$A67="","",TEXT(OFFSET(raw_exchange_data!$A67,0,MATCH(Q$2,raw_exchange_data!$1:$1,0)-1),""))</f>
        <v/>
      </c>
      <c r="R68" s="157">
        <f ca="1">IF(raw_exchange_data!$A67="","",OFFSET(raw_exchange_data!$A67,0,MATCH(R$2,raw_exchange_data!$1:$1,0)-1))</f>
        <v>5383.9497593899996</v>
      </c>
      <c r="S68" s="169">
        <f ca="1">IF(raw_exchange_data!$A67="","",OFFSET(raw_exchange_data!$A67,0,MATCH(S$2,raw_exchange_data!$1:$1,0)-1))</f>
        <v>44958.666668668979</v>
      </c>
      <c r="T68" s="156">
        <v>1</v>
      </c>
      <c r="W68" t="str">
        <f t="shared" ref="W68:W131" si="9">IF($A68="","",$A68)</f>
        <v>BTSE</v>
      </c>
      <c r="X68" t="str">
        <f t="shared" ref="X68:X131" si="10">IF($A68="","",$C68)</f>
        <v>SGB</v>
      </c>
      <c r="Y68" s="42">
        <f t="shared" ref="Y68:Y131" si="11">IF($A68="","",$E68)</f>
        <v>22277.5319929</v>
      </c>
      <c r="Z68" s="42">
        <f t="shared" ref="Z68:Z131" ca="1" si="12">IF($A68="","",IF(ISERROR($G68),0,$G68))</f>
        <v>22277.5319929</v>
      </c>
      <c r="AB68" s="3" t="s">
        <v>190</v>
      </c>
      <c r="AC68" s="32">
        <v>9170.2734103799885</v>
      </c>
      <c r="AD68" s="32">
        <v>-36138.328465470004</v>
      </c>
    </row>
    <row r="69" spans="1:30" x14ac:dyDescent="0.25">
      <c r="A69" t="str">
        <f>IF(Summary_Exchange_Balances_00UTC!$B68="","",Summary_Exchange_Balances_00UTC!$N68)</f>
        <v>BTSE</v>
      </c>
      <c r="B69" t="str">
        <f>IF(Summary_Exchange_Balances_00UTC!$B68="","",Summary_Exchange_Balances_00UTC!$B68)</f>
        <v>BTSE</v>
      </c>
      <c r="C69" t="str">
        <f>IF(Summary_Exchange_Balances_00UTC!$B68="","",Summary_Exchange_Balances_00UTC!$E68)</f>
        <v>USD</v>
      </c>
      <c r="D69" t="str">
        <f>IF(OR(Summary_Exchange_Balances_00UTC!$B68="",Summary_Exchange_Balances_00UTC!$D68=""),"",Summary_Exchange_Balances_00UTC!$D68)</f>
        <v/>
      </c>
      <c r="E69" s="53">
        <f>IF(Summary_Exchange_Balances_00UTC!$B68="","",Summary_Exchange_Balances_00UTC!$C68)</f>
        <v>125335.8</v>
      </c>
      <c r="G69" s="52">
        <f ca="1">IF(Summary_Exchange_Balances_00UTC!$B68="","",VLOOKUP(IF(ISERROR(SEARCH(" ", $B69)),UPPER($B69&amp;$C69&amp;IF(OR(NOT(ISERROR(SEARCH("trade",$D69))),NOT(ISERROR(SEARCH("balance",$D69)))),"",$D69)),UPPER(LEFT($B69, SEARCH(" ",$B69)-1)&amp;$C69&amp;IF(OR(NOT(ISERROR(SEARCH("trade",$D69))),NOT(ISERROR(SEARCH("balance",$D69)))),"",$D69))),$L:$T,MATCH("balance",$L$2:$S$2,0),FALSE))</f>
        <v>125335.8</v>
      </c>
      <c r="H69" s="35">
        <f ca="1">IF(Summary_Exchange_Balances_00UTC!$B68="","",(G69-E69)/E69)</f>
        <v>0</v>
      </c>
      <c r="I69" s="160">
        <f ca="1">IF(Summary_Exchange_Balances_00UTC!$B68="","",IF(ISERROR($G69),$E69,$G69))</f>
        <v>125335.8</v>
      </c>
      <c r="K69" t="str">
        <f t="shared" ca="1" si="7"/>
        <v>BTFXUSD</v>
      </c>
      <c r="L69" t="str">
        <f t="shared" ca="1" si="8"/>
        <v>BTFX-1-M-EUSD</v>
      </c>
      <c r="N69" s="156" t="str">
        <f ca="1">IF(raw_exchange_data!$A68="","",OFFSET(raw_exchange_data!$A68,0,MATCH(N$2,raw_exchange_data!$1:$1,0)-1))</f>
        <v>USD</v>
      </c>
      <c r="O69" s="156" t="str">
        <f ca="1">IF(raw_exchange_data!$A68="","",OFFSET(raw_exchange_data!$A68,0,MATCH(O$2,raw_exchange_data!$1:$1,0)-1))</f>
        <v>BTFX</v>
      </c>
      <c r="P69" s="156" t="str">
        <f ca="1">IF(raw_exchange_data!$A68="","",OFFSET(raw_exchange_data!$A68,0,MATCH(P$2,raw_exchange_data!$1:$1,0)-1))</f>
        <v>BTFX-1-M-E</v>
      </c>
      <c r="Q69" s="156" t="str">
        <f ca="1">IF(raw_exchange_data!$A68="","",TEXT(OFFSET(raw_exchange_data!$A68,0,MATCH(Q$2,raw_exchange_data!$1:$1,0)-1),""))</f>
        <v/>
      </c>
      <c r="R69" s="157">
        <f ca="1">IF(raw_exchange_data!$A68="","",OFFSET(raw_exchange_data!$A68,0,MATCH(R$2,raw_exchange_data!$1:$1,0)-1))</f>
        <v>2.755467E-2</v>
      </c>
      <c r="S69" s="169">
        <f ca="1">IF(raw_exchange_data!$A68="","",OFFSET(raw_exchange_data!$A68,0,MATCH(S$2,raw_exchange_data!$1:$1,0)-1))</f>
        <v>44958.668445648145</v>
      </c>
      <c r="T69" s="156">
        <v>1</v>
      </c>
      <c r="W69" t="str">
        <f t="shared" si="9"/>
        <v>BTSE</v>
      </c>
      <c r="X69" t="str">
        <f t="shared" si="10"/>
        <v>USD</v>
      </c>
      <c r="Y69" s="42">
        <f t="shared" si="11"/>
        <v>125335.8</v>
      </c>
      <c r="Z69" s="42">
        <f t="shared" ca="1" si="12"/>
        <v>125335.8</v>
      </c>
      <c r="AB69" s="3" t="s">
        <v>191</v>
      </c>
      <c r="AC69" s="32">
        <v>7021.2831775599916</v>
      </c>
      <c r="AD69" s="32">
        <v>-50126.396426869993</v>
      </c>
    </row>
    <row r="70" spans="1:30" x14ac:dyDescent="0.25">
      <c r="A70" t="str">
        <f>IF(Summary_Exchange_Balances_00UTC!$B69="","",Summary_Exchange_Balances_00UTC!$N69)</f>
        <v>BTSE</v>
      </c>
      <c r="B70" t="str">
        <f>IF(Summary_Exchange_Balances_00UTC!$B69="","",Summary_Exchange_Balances_00UTC!$B69)</f>
        <v>BTSE</v>
      </c>
      <c r="C70" t="str">
        <f>IF(Summary_Exchange_Balances_00UTC!$B69="","",Summary_Exchange_Balances_00UTC!$E69)</f>
        <v>XRP</v>
      </c>
      <c r="D70" t="str">
        <f>IF(OR(Summary_Exchange_Balances_00UTC!$B69="",Summary_Exchange_Balances_00UTC!$D69=""),"",Summary_Exchange_Balances_00UTC!$D69)</f>
        <v/>
      </c>
      <c r="E70" s="53">
        <f>IF(Summary_Exchange_Balances_00UTC!$B69="","",Summary_Exchange_Balances_00UTC!$C69)</f>
        <v>86647.684072849996</v>
      </c>
      <c r="G70" s="52">
        <f ca="1">IF(Summary_Exchange_Balances_00UTC!$B69="","",VLOOKUP(IF(ISERROR(SEARCH(" ", $B70)),UPPER($B70&amp;$C70&amp;IF(OR(NOT(ISERROR(SEARCH("trade",$D70))),NOT(ISERROR(SEARCH("balance",$D70)))),"",$D70)),UPPER(LEFT($B70, SEARCH(" ",$B70)-1)&amp;$C70&amp;IF(OR(NOT(ISERROR(SEARCH("trade",$D70))),NOT(ISERROR(SEARCH("balance",$D70)))),"",$D70))),$L:$T,MATCH("balance",$L$2:$S$2,0),FALSE))</f>
        <v>86647.684072849996</v>
      </c>
      <c r="H70" s="35">
        <f ca="1">IF(Summary_Exchange_Balances_00UTC!$B69="","",(G70-E70)/E70)</f>
        <v>0</v>
      </c>
      <c r="I70" s="160">
        <f ca="1">IF(Summary_Exchange_Balances_00UTC!$B69="","",IF(ISERROR($G70),$E70,$G70))</f>
        <v>86647.684072849996</v>
      </c>
      <c r="K70" t="str">
        <f t="shared" ca="1" si="7"/>
        <v>BULLUSDC</v>
      </c>
      <c r="L70" t="str">
        <f t="shared" ca="1" si="8"/>
        <v>BULL-4-M-EUSDC</v>
      </c>
      <c r="N70" s="156" t="str">
        <f ca="1">IF(raw_exchange_data!$A69="","",OFFSET(raw_exchange_data!$A69,0,MATCH(N$2,raw_exchange_data!$1:$1,0)-1))</f>
        <v>USDC</v>
      </c>
      <c r="O70" s="156" t="str">
        <f ca="1">IF(raw_exchange_data!$A69="","",OFFSET(raw_exchange_data!$A69,0,MATCH(O$2,raw_exchange_data!$1:$1,0)-1))</f>
        <v>BULL</v>
      </c>
      <c r="P70" s="156" t="str">
        <f ca="1">IF(raw_exchange_data!$A69="","",OFFSET(raw_exchange_data!$A69,0,MATCH(P$2,raw_exchange_data!$1:$1,0)-1))</f>
        <v>BULL-4-M-E</v>
      </c>
      <c r="Q70" s="156" t="str">
        <f ca="1">IF(raw_exchange_data!$A69="","",TEXT(OFFSET(raw_exchange_data!$A69,0,MATCH(Q$2,raw_exchange_data!$1:$1,0)-1),""))</f>
        <v/>
      </c>
      <c r="R70" s="157">
        <f ca="1">IF(raw_exchange_data!$A69="","",OFFSET(raw_exchange_data!$A69,0,MATCH(R$2,raw_exchange_data!$1:$1,0)-1))</f>
        <v>0.5</v>
      </c>
      <c r="S70" s="169">
        <f ca="1">IF(raw_exchange_data!$A69="","",OFFSET(raw_exchange_data!$A69,0,MATCH(S$2,raw_exchange_data!$1:$1,0)-1))</f>
        <v>44958.666669942133</v>
      </c>
      <c r="T70" s="156">
        <v>1</v>
      </c>
      <c r="W70" t="str">
        <f t="shared" si="9"/>
        <v>BTSE</v>
      </c>
      <c r="X70" t="str">
        <f t="shared" si="10"/>
        <v>XRP</v>
      </c>
      <c r="Y70" s="42">
        <f t="shared" si="11"/>
        <v>86647.684072849996</v>
      </c>
      <c r="Z70" s="42">
        <f t="shared" ca="1" si="12"/>
        <v>86647.684072849996</v>
      </c>
      <c r="AB70" s="3" t="s">
        <v>785</v>
      </c>
      <c r="AC70" s="32">
        <v>511905.30166855</v>
      </c>
      <c r="AD70" s="32">
        <v>0</v>
      </c>
    </row>
    <row r="71" spans="1:30" x14ac:dyDescent="0.25">
      <c r="A71" t="str">
        <f>IF(Summary_Exchange_Balances_00UTC!$B70="","",Summary_Exchange_Balances_00UTC!$N70)</f>
        <v>BULL</v>
      </c>
      <c r="B71" t="str">
        <f>IF(Summary_Exchange_Balances_00UTC!$B70="","",Summary_Exchange_Balances_00UTC!$B70)</f>
        <v>BULL-1-M-E</v>
      </c>
      <c r="C71" t="str">
        <f>IF(Summary_Exchange_Balances_00UTC!$B70="","",Summary_Exchange_Balances_00UTC!$E70)</f>
        <v>BTC</v>
      </c>
      <c r="D71" t="str">
        <f>IF(OR(Summary_Exchange_Balances_00UTC!$B70="",Summary_Exchange_Balances_00UTC!$D70=""),"",Summary_Exchange_Balances_00UTC!$D70)</f>
        <v/>
      </c>
      <c r="E71" s="53">
        <f>IF(Summary_Exchange_Balances_00UTC!$B70="","",Summary_Exchange_Balances_00UTC!$C70)</f>
        <v>2894.5836830600001</v>
      </c>
      <c r="G71" s="52">
        <f ca="1">IF(Summary_Exchange_Balances_00UTC!$B70="","",VLOOKUP(IF(ISERROR(SEARCH(" ", $B71)),UPPER($B71&amp;$C71&amp;IF(OR(NOT(ISERROR(SEARCH("trade",$D71))),NOT(ISERROR(SEARCH("balance",$D71)))),"",$D71)),UPPER(LEFT($B71, SEARCH(" ",$B71)-1)&amp;$C71&amp;IF(OR(NOT(ISERROR(SEARCH("trade",$D71))),NOT(ISERROR(SEARCH("balance",$D71)))),"",$D71))),$L:$T,MATCH("balance",$L$2:$S$2,0),FALSE))</f>
        <v>2753.1016107599999</v>
      </c>
      <c r="H71" s="35">
        <f ca="1">IF(Summary_Exchange_Balances_00UTC!$B70="","",(G71-E71)/E71)</f>
        <v>-4.8878211097505023E-2</v>
      </c>
      <c r="I71" s="160">
        <f ca="1">IF(Summary_Exchange_Balances_00UTC!$B70="","",IF(ISERROR($G71),$E71,$G71))</f>
        <v>2753.1016107599999</v>
      </c>
      <c r="K71" t="str">
        <f t="shared" ca="1" si="7"/>
        <v>HUBIUSDC</v>
      </c>
      <c r="L71" t="str">
        <f t="shared" ca="1" si="8"/>
        <v>HUBI-EUSDC</v>
      </c>
      <c r="N71" s="156" t="str">
        <f ca="1">IF(raw_exchange_data!$A70="","",OFFSET(raw_exchange_data!$A70,0,MATCH(N$2,raw_exchange_data!$1:$1,0)-1))</f>
        <v>USDC</v>
      </c>
      <c r="O71" s="156" t="str">
        <f ca="1">IF(raw_exchange_data!$A70="","",OFFSET(raw_exchange_data!$A70,0,MATCH(O$2,raw_exchange_data!$1:$1,0)-1))</f>
        <v>HUBI</v>
      </c>
      <c r="P71" s="156" t="str">
        <f ca="1">IF(raw_exchange_data!$A70="","",OFFSET(raw_exchange_data!$A70,0,MATCH(P$2,raw_exchange_data!$1:$1,0)-1))</f>
        <v>HUBI-E</v>
      </c>
      <c r="Q71" s="156" t="str">
        <f ca="1">IF(raw_exchange_data!$A70="","",TEXT(OFFSET(raw_exchange_data!$A70,0,MATCH(Q$2,raw_exchange_data!$1:$1,0)-1),""))</f>
        <v/>
      </c>
      <c r="R71" s="157">
        <f ca="1">IF(raw_exchange_data!$A70="","",OFFSET(raw_exchange_data!$A70,0,MATCH(R$2,raw_exchange_data!$1:$1,0)-1))</f>
        <v>5.6000000000000004E-7</v>
      </c>
      <c r="S71" s="169">
        <f ca="1">IF(raw_exchange_data!$A70="","",OFFSET(raw_exchange_data!$A70,0,MATCH(S$2,raw_exchange_data!$1:$1,0)-1))</f>
        <v>44958.669130127317</v>
      </c>
      <c r="T71" s="156">
        <v>1</v>
      </c>
      <c r="W71" t="str">
        <f t="shared" si="9"/>
        <v>BULL</v>
      </c>
      <c r="X71" t="str">
        <f t="shared" si="10"/>
        <v>BTC</v>
      </c>
      <c r="Y71" s="42">
        <f t="shared" si="11"/>
        <v>2894.5836830600001</v>
      </c>
      <c r="Z71" s="42">
        <f t="shared" ca="1" si="12"/>
        <v>2753.1016107599999</v>
      </c>
      <c r="AB71" s="3" t="s">
        <v>406</v>
      </c>
      <c r="AC71" s="32">
        <v>12.353946090000001</v>
      </c>
      <c r="AD71" s="32">
        <v>-6.8190279999999603E-2</v>
      </c>
    </row>
    <row r="72" spans="1:30" x14ac:dyDescent="0.25">
      <c r="A72" t="str">
        <f>IF(Summary_Exchange_Balances_00UTC!$B71="","",Summary_Exchange_Balances_00UTC!$N71)</f>
        <v>BULL</v>
      </c>
      <c r="B72" t="str">
        <f>IF(Summary_Exchange_Balances_00UTC!$B71="","",Summary_Exchange_Balances_00UTC!$B71)</f>
        <v>BULL-1-M-E</v>
      </c>
      <c r="C72" t="str">
        <f>IF(Summary_Exchange_Balances_00UTC!$B71="","",Summary_Exchange_Balances_00UTC!$E71)</f>
        <v>USD</v>
      </c>
      <c r="D72" t="str">
        <f>IF(OR(Summary_Exchange_Balances_00UTC!$B71="",Summary_Exchange_Balances_00UTC!$D71=""),"",Summary_Exchange_Balances_00UTC!$D71)</f>
        <v/>
      </c>
      <c r="E72" s="53">
        <f>IF(Summary_Exchange_Balances_00UTC!$B71="","",Summary_Exchange_Balances_00UTC!$C71)</f>
        <v>27730505.295899998</v>
      </c>
      <c r="G72" s="52">
        <f ca="1">IF(Summary_Exchange_Balances_00UTC!$B71="","",VLOOKUP(IF(ISERROR(SEARCH(" ", $B72)),UPPER($B72&amp;$C72&amp;IF(OR(NOT(ISERROR(SEARCH("trade",$D72))),NOT(ISERROR(SEARCH("balance",$D72)))),"",$D72)),UPPER(LEFT($B72, SEARCH(" ",$B72)-1)&amp;$C72&amp;IF(OR(NOT(ISERROR(SEARCH("trade",$D72))),NOT(ISERROR(SEARCH("balance",$D72)))),"",$D72))),$L:$T,MATCH("balance",$L$2:$S$2,0),FALSE))</f>
        <v>31099578.1028</v>
      </c>
      <c r="H72" s="35">
        <f ca="1">IF(Summary_Exchange_Balances_00UTC!$B71="","",(G72-E72)/E72)</f>
        <v>0.12149337961750467</v>
      </c>
      <c r="I72" s="160">
        <f ca="1">IF(Summary_Exchange_Balances_00UTC!$B71="","",IF(ISERROR($G72),$E72,$G72))</f>
        <v>31099578.1028</v>
      </c>
      <c r="K72" t="str">
        <f t="shared" ca="1" si="7"/>
        <v>OKEXUSDC</v>
      </c>
      <c r="L72" t="str">
        <f t="shared" ca="1" si="8"/>
        <v>OKEX-2-M-WUSDCBALANCE</v>
      </c>
      <c r="N72" s="156" t="str">
        <f ca="1">IF(raw_exchange_data!$A71="","",OFFSET(raw_exchange_data!$A71,0,MATCH(N$2,raw_exchange_data!$1:$1,0)-1))</f>
        <v>USDC</v>
      </c>
      <c r="O72" s="156" t="str">
        <f ca="1">IF(raw_exchange_data!$A71="","",OFFSET(raw_exchange_data!$A71,0,MATCH(O$2,raw_exchange_data!$1:$1,0)-1))</f>
        <v>OKEX</v>
      </c>
      <c r="P72" s="156" t="str">
        <f ca="1">IF(raw_exchange_data!$A71="","",OFFSET(raw_exchange_data!$A71,0,MATCH(P$2,raw_exchange_data!$1:$1,0)-1))</f>
        <v>OKEX-2-M-W</v>
      </c>
      <c r="Q72" s="156" t="str">
        <f ca="1">IF(raw_exchange_data!$A71="","",TEXT(OFFSET(raw_exchange_data!$A71,0,MATCH(Q$2,raw_exchange_data!$1:$1,0)-1),""))</f>
        <v>Balance</v>
      </c>
      <c r="R72" s="157">
        <f ca="1">IF(raw_exchange_data!$A71="","",OFFSET(raw_exchange_data!$A71,0,MATCH(R$2,raw_exchange_data!$1:$1,0)-1))</f>
        <v>5.1611396659999999E-7</v>
      </c>
      <c r="S72" s="169">
        <f ca="1">IF(raw_exchange_data!$A71="","",OFFSET(raw_exchange_data!$A71,0,MATCH(S$2,raw_exchange_data!$1:$1,0)-1))</f>
        <v>44958.666668206017</v>
      </c>
      <c r="T72" s="156">
        <v>1</v>
      </c>
      <c r="W72" t="str">
        <f t="shared" si="9"/>
        <v>BULL</v>
      </c>
      <c r="X72" t="str">
        <f t="shared" si="10"/>
        <v>USD</v>
      </c>
      <c r="Y72" s="42">
        <f t="shared" si="11"/>
        <v>27730505.295899998</v>
      </c>
      <c r="Z72" s="42">
        <f t="shared" ca="1" si="12"/>
        <v>31099578.1028</v>
      </c>
      <c r="AB72" s="3" t="s">
        <v>145</v>
      </c>
      <c r="AC72" s="32">
        <v>0.89105878000000005</v>
      </c>
      <c r="AD72" s="32">
        <v>0.89105878000000005</v>
      </c>
    </row>
    <row r="73" spans="1:30" x14ac:dyDescent="0.25">
      <c r="A73" t="str">
        <f>IF(Summary_Exchange_Balances_00UTC!$B72="","",Summary_Exchange_Balances_00UTC!$N72)</f>
        <v>BULL</v>
      </c>
      <c r="B73" t="str">
        <f>IF(Summary_Exchange_Balances_00UTC!$B72="","",Summary_Exchange_Balances_00UTC!$B72)</f>
        <v>BULL-2-M-E</v>
      </c>
      <c r="C73" t="str">
        <f>IF(Summary_Exchange_Balances_00UTC!$B72="","",Summary_Exchange_Balances_00UTC!$E72)</f>
        <v>EOS</v>
      </c>
      <c r="D73" t="str">
        <f>IF(OR(Summary_Exchange_Balances_00UTC!$B72="",Summary_Exchange_Balances_00UTC!$D72=""),"",Summary_Exchange_Balances_00UTC!$D72)</f>
        <v/>
      </c>
      <c r="E73" s="53">
        <f>IF(Summary_Exchange_Balances_00UTC!$B72="","",Summary_Exchange_Balances_00UTC!$C72)</f>
        <v>5303884.3466999996</v>
      </c>
      <c r="G73" s="52">
        <f ca="1">IF(Summary_Exchange_Balances_00UTC!$B72="","",VLOOKUP(IF(ISERROR(SEARCH(" ", $B73)),UPPER($B73&amp;$C73&amp;IF(OR(NOT(ISERROR(SEARCH("trade",$D73))),NOT(ISERROR(SEARCH("balance",$D73)))),"",$D73)),UPPER(LEFT($B73, SEARCH(" ",$B73)-1)&amp;$C73&amp;IF(OR(NOT(ISERROR(SEARCH("trade",$D73))),NOT(ISERROR(SEARCH("balance",$D73)))),"",$D73))),$L:$T,MATCH("balance",$L$2:$S$2,0),FALSE))</f>
        <v>5046541.6092999997</v>
      </c>
      <c r="H73" s="35">
        <f ca="1">IF(Summary_Exchange_Balances_00UTC!$B72="","",(G73-E73)/E73)</f>
        <v>-4.8519673616208264E-2</v>
      </c>
      <c r="I73" s="160">
        <f ca="1">IF(Summary_Exchange_Balances_00UTC!$B72="","",IF(ISERROR($G73),$E73,$G73))</f>
        <v>5046541.6092999997</v>
      </c>
      <c r="K73" t="str">
        <f t="shared" ca="1" si="7"/>
        <v>BINEUSDT</v>
      </c>
      <c r="L73" t="str">
        <f t="shared" ca="1" si="8"/>
        <v>BINE-2-S1-MUSDT</v>
      </c>
      <c r="N73" s="156" t="str">
        <f ca="1">IF(raw_exchange_data!$A72="","",OFFSET(raw_exchange_data!$A72,0,MATCH(N$2,raw_exchange_data!$1:$1,0)-1))</f>
        <v>USDT</v>
      </c>
      <c r="O73" s="156" t="str">
        <f ca="1">IF(raw_exchange_data!$A72="","",OFFSET(raw_exchange_data!$A72,0,MATCH(O$2,raw_exchange_data!$1:$1,0)-1))</f>
        <v>BINE</v>
      </c>
      <c r="P73" s="156" t="str">
        <f ca="1">IF(raw_exchange_data!$A72="","",OFFSET(raw_exchange_data!$A72,0,MATCH(P$2,raw_exchange_data!$1:$1,0)-1))</f>
        <v>BINE-2-S1-M</v>
      </c>
      <c r="Q73" s="156" t="str">
        <f ca="1">IF(raw_exchange_data!$A72="","",TEXT(OFFSET(raw_exchange_data!$A72,0,MATCH(Q$2,raw_exchange_data!$1:$1,0)-1),""))</f>
        <v/>
      </c>
      <c r="R73" s="157">
        <f ca="1">IF(raw_exchange_data!$A72="","",OFFSET(raw_exchange_data!$A72,0,MATCH(R$2,raw_exchange_data!$1:$1,0)-1))</f>
        <v>-6890166.5636146097</v>
      </c>
      <c r="S73" s="169">
        <f ca="1">IF(raw_exchange_data!$A72="","",OFFSET(raw_exchange_data!$A72,0,MATCH(S$2,raw_exchange_data!$1:$1,0)-1))</f>
        <v>44958.666670451392</v>
      </c>
      <c r="T73" s="156">
        <v>1</v>
      </c>
      <c r="W73" t="str">
        <f t="shared" si="9"/>
        <v>BULL</v>
      </c>
      <c r="X73" t="str">
        <f t="shared" si="10"/>
        <v>EOS</v>
      </c>
      <c r="Y73" s="42">
        <f t="shared" si="11"/>
        <v>5303884.3466999996</v>
      </c>
      <c r="Z73" s="42">
        <f t="shared" ca="1" si="12"/>
        <v>5046541.6092999997</v>
      </c>
      <c r="AB73" s="3" t="s">
        <v>146</v>
      </c>
      <c r="AC73" s="32">
        <v>40.704174029999997</v>
      </c>
      <c r="AD73" s="32">
        <v>40.704174029999997</v>
      </c>
    </row>
    <row r="74" spans="1:30" x14ac:dyDescent="0.25">
      <c r="A74" t="str">
        <f>IF(Summary_Exchange_Balances_00UTC!$B73="","",Summary_Exchange_Balances_00UTC!$N73)</f>
        <v>BULL</v>
      </c>
      <c r="B74" t="str">
        <f>IF(Summary_Exchange_Balances_00UTC!$B73="","",Summary_Exchange_Balances_00UTC!$B73)</f>
        <v>BULL-2-M-E</v>
      </c>
      <c r="C74" t="str">
        <f>IF(Summary_Exchange_Balances_00UTC!$B73="","",Summary_Exchange_Balances_00UTC!$E73)</f>
        <v>LINK</v>
      </c>
      <c r="D74" t="str">
        <f>IF(OR(Summary_Exchange_Balances_00UTC!$B73="",Summary_Exchange_Balances_00UTC!$D73=""),"",Summary_Exchange_Balances_00UTC!$D73)</f>
        <v/>
      </c>
      <c r="E74" s="53">
        <f>IF(Summary_Exchange_Balances_00UTC!$B73="","",Summary_Exchange_Balances_00UTC!$C73)</f>
        <v>146114.53846817999</v>
      </c>
      <c r="G74" s="52">
        <f ca="1">IF(Summary_Exchange_Balances_00UTC!$B73="","",VLOOKUP(IF(ISERROR(SEARCH(" ", $B74)),UPPER($B74&amp;$C74&amp;IF(OR(NOT(ISERROR(SEARCH("trade",$D74))),NOT(ISERROR(SEARCH("balance",$D74)))),"",$D74)),UPPER(LEFT($B74, SEARCH(" ",$B74)-1)&amp;$C74&amp;IF(OR(NOT(ISERROR(SEARCH("trade",$D74))),NOT(ISERROR(SEARCH("balance",$D74)))),"",$D74))),$L:$T,MATCH("balance",$L$2:$S$2,0),FALSE))</f>
        <v>138690.21759819001</v>
      </c>
      <c r="H74" s="35">
        <f ca="1">IF(Summary_Exchange_Balances_00UTC!$B73="","",(G74-E74)/E74)</f>
        <v>-5.0811650557325005E-2</v>
      </c>
      <c r="I74" s="160">
        <f ca="1">IF(Summary_Exchange_Balances_00UTC!$B73="","",IF(ISERROR($G74),$E74,$G74))</f>
        <v>138690.21759819001</v>
      </c>
      <c r="K74" t="str">
        <f t="shared" ca="1" si="7"/>
        <v>BINEUSDT</v>
      </c>
      <c r="L74" t="str">
        <f t="shared" ca="1" si="8"/>
        <v>BINE-2-S1-PUSDTUNREALIZED</v>
      </c>
      <c r="N74" s="156" t="str">
        <f ca="1">IF(raw_exchange_data!$A73="","",OFFSET(raw_exchange_data!$A73,0,MATCH(N$2,raw_exchange_data!$1:$1,0)-1))</f>
        <v>USDT</v>
      </c>
      <c r="O74" s="156" t="str">
        <f ca="1">IF(raw_exchange_data!$A73="","",OFFSET(raw_exchange_data!$A73,0,MATCH(O$2,raw_exchange_data!$1:$1,0)-1))</f>
        <v>BINE</v>
      </c>
      <c r="P74" s="156" t="str">
        <f ca="1">IF(raw_exchange_data!$A73="","",OFFSET(raw_exchange_data!$A73,0,MATCH(P$2,raw_exchange_data!$1:$1,0)-1))</f>
        <v>BINE-2-S1-P</v>
      </c>
      <c r="Q74" s="156" t="str">
        <f ca="1">IF(raw_exchange_data!$A73="","",TEXT(OFFSET(raw_exchange_data!$A73,0,MATCH(Q$2,raw_exchange_data!$1:$1,0)-1),""))</f>
        <v>Unrealized</v>
      </c>
      <c r="R74" s="157">
        <f ca="1">IF(raw_exchange_data!$A73="","",OFFSET(raw_exchange_data!$A73,0,MATCH(R$2,raw_exchange_data!$1:$1,0)-1))</f>
        <v>-1190112.4805836801</v>
      </c>
      <c r="S74" s="169">
        <f ca="1">IF(raw_exchange_data!$A73="","",OFFSET(raw_exchange_data!$A73,0,MATCH(S$2,raw_exchange_data!$1:$1,0)-1))</f>
        <v>44958.666670023151</v>
      </c>
      <c r="T74" s="156">
        <v>1</v>
      </c>
      <c r="W74" t="str">
        <f t="shared" si="9"/>
        <v>BULL</v>
      </c>
      <c r="X74" t="str">
        <f t="shared" si="10"/>
        <v>LINK</v>
      </c>
      <c r="Y74" s="42">
        <f t="shared" si="11"/>
        <v>146114.53846817999</v>
      </c>
      <c r="Z74" s="42">
        <f t="shared" ca="1" si="12"/>
        <v>138690.21759819001</v>
      </c>
      <c r="AB74" s="3" t="s">
        <v>147</v>
      </c>
      <c r="AC74" s="32">
        <v>3049025070.2014399</v>
      </c>
      <c r="AD74" s="32">
        <v>3049025070.2014399</v>
      </c>
    </row>
    <row r="75" spans="1:30" x14ac:dyDescent="0.25">
      <c r="A75" t="str">
        <f>IF(Summary_Exchange_Balances_00UTC!$B74="","",Summary_Exchange_Balances_00UTC!$N74)</f>
        <v>BULL</v>
      </c>
      <c r="B75" t="str">
        <f>IF(Summary_Exchange_Balances_00UTC!$B74="","",Summary_Exchange_Balances_00UTC!$B74)</f>
        <v>BULL-2-M-E</v>
      </c>
      <c r="C75" t="str">
        <f>IF(Summary_Exchange_Balances_00UTC!$B74="","",Summary_Exchange_Balances_00UTC!$E74)</f>
        <v>LTC</v>
      </c>
      <c r="D75" t="str">
        <f>IF(OR(Summary_Exchange_Balances_00UTC!$B74="",Summary_Exchange_Balances_00UTC!$D74=""),"",Summary_Exchange_Balances_00UTC!$D74)</f>
        <v/>
      </c>
      <c r="E75" s="53">
        <f>IF(Summary_Exchange_Balances_00UTC!$B74="","",Summary_Exchange_Balances_00UTC!$C74)</f>
        <v>8445.9833168700006</v>
      </c>
      <c r="G75" s="52">
        <f ca="1">IF(Summary_Exchange_Balances_00UTC!$B74="","",VLOOKUP(IF(ISERROR(SEARCH(" ", $B75)),UPPER($B75&amp;$C75&amp;IF(OR(NOT(ISERROR(SEARCH("trade",$D75))),NOT(ISERROR(SEARCH("balance",$D75)))),"",$D75)),UPPER(LEFT($B75, SEARCH(" ",$B75)-1)&amp;$C75&amp;IF(OR(NOT(ISERROR(SEARCH("trade",$D75))),NOT(ISERROR(SEARCH("balance",$D75)))),"",$D75))),$L:$T,MATCH("balance",$L$2:$S$2,0),FALSE))</f>
        <v>7522.7147869700002</v>
      </c>
      <c r="H75" s="35">
        <f ca="1">IF(Summary_Exchange_Balances_00UTC!$B74="","",(G75-E75)/E75)</f>
        <v>-0.10931451025434358</v>
      </c>
      <c r="I75" s="160">
        <f ca="1">IF(Summary_Exchange_Balances_00UTC!$B74="","",IF(ISERROR($G75),$E75,$G75))</f>
        <v>7522.7147869700002</v>
      </c>
      <c r="K75" t="str">
        <f t="shared" ca="1" si="7"/>
        <v>BINEUSDT</v>
      </c>
      <c r="L75" t="str">
        <f t="shared" ca="1" si="8"/>
        <v>BINE-2-S2-PUSDT</v>
      </c>
      <c r="N75" s="156" t="str">
        <f ca="1">IF(raw_exchange_data!$A74="","",OFFSET(raw_exchange_data!$A74,0,MATCH(N$2,raw_exchange_data!$1:$1,0)-1))</f>
        <v>USDT</v>
      </c>
      <c r="O75" s="156" t="str">
        <f ca="1">IF(raw_exchange_data!$A74="","",OFFSET(raw_exchange_data!$A74,0,MATCH(O$2,raw_exchange_data!$1:$1,0)-1))</f>
        <v>BINE</v>
      </c>
      <c r="P75" s="156" t="str">
        <f ca="1">IF(raw_exchange_data!$A74="","",OFFSET(raw_exchange_data!$A74,0,MATCH(P$2,raw_exchange_data!$1:$1,0)-1))</f>
        <v>BINE-2-S2-P</v>
      </c>
      <c r="Q75" s="156" t="str">
        <f ca="1">IF(raw_exchange_data!$A74="","",TEXT(OFFSET(raw_exchange_data!$A74,0,MATCH(Q$2,raw_exchange_data!$1:$1,0)-1),""))</f>
        <v/>
      </c>
      <c r="R75" s="157">
        <f ca="1">IF(raw_exchange_data!$A74="","",OFFSET(raw_exchange_data!$A74,0,MATCH(R$2,raw_exchange_data!$1:$1,0)-1))</f>
        <v>830389.31212748995</v>
      </c>
      <c r="S75" s="169">
        <f ca="1">IF(raw_exchange_data!$A74="","",OFFSET(raw_exchange_data!$A74,0,MATCH(S$2,raw_exchange_data!$1:$1,0)-1))</f>
        <v>44958.666668865742</v>
      </c>
      <c r="T75" s="156">
        <v>1</v>
      </c>
      <c r="W75" t="str">
        <f t="shared" si="9"/>
        <v>BULL</v>
      </c>
      <c r="X75" t="str">
        <f t="shared" si="10"/>
        <v>LTC</v>
      </c>
      <c r="Y75" s="42">
        <f t="shared" si="11"/>
        <v>8445.9833168700006</v>
      </c>
      <c r="Z75" s="42">
        <f t="shared" ca="1" si="12"/>
        <v>7522.7147869700002</v>
      </c>
      <c r="AB75" s="3" t="s">
        <v>148</v>
      </c>
      <c r="AC75" s="32">
        <v>4.3068300000000002E-3</v>
      </c>
      <c r="AD75" s="32">
        <v>4.3068300000000002E-3</v>
      </c>
    </row>
    <row r="76" spans="1:30" x14ac:dyDescent="0.25">
      <c r="A76" t="str">
        <f>IF(Summary_Exchange_Balances_00UTC!$B75="","",Summary_Exchange_Balances_00UTC!$N75)</f>
        <v>BULL</v>
      </c>
      <c r="B76" t="str">
        <f>IF(Summary_Exchange_Balances_00UTC!$B75="","",Summary_Exchange_Balances_00UTC!$B75)</f>
        <v>BULL-2-M-E</v>
      </c>
      <c r="C76" t="str">
        <f>IF(Summary_Exchange_Balances_00UTC!$B75="","",Summary_Exchange_Balances_00UTC!$E75)</f>
        <v>USD</v>
      </c>
      <c r="D76" t="str">
        <f>IF(OR(Summary_Exchange_Balances_00UTC!$B75="",Summary_Exchange_Balances_00UTC!$D75=""),"",Summary_Exchange_Balances_00UTC!$D75)</f>
        <v/>
      </c>
      <c r="E76" s="53">
        <f>IF(Summary_Exchange_Balances_00UTC!$B75="","",Summary_Exchange_Balances_00UTC!$C75)</f>
        <v>1663498.5555</v>
      </c>
      <c r="G76" s="52">
        <f ca="1">IF(Summary_Exchange_Balances_00UTC!$B75="","",VLOOKUP(IF(ISERROR(SEARCH(" ", $B76)),UPPER($B76&amp;$C76&amp;IF(OR(NOT(ISERROR(SEARCH("trade",$D76))),NOT(ISERROR(SEARCH("balance",$D76)))),"",$D76)),UPPER(LEFT($B76, SEARCH(" ",$B76)-1)&amp;$C76&amp;IF(OR(NOT(ISERROR(SEARCH("trade",$D76))),NOT(ISERROR(SEARCH("balance",$D76)))),"",$D76))),$L:$T,MATCH("balance",$L$2:$S$2,0),FALSE))</f>
        <v>2086116.023</v>
      </c>
      <c r="H76" s="35">
        <f ca="1">IF(Summary_Exchange_Balances_00UTC!$B75="","",(G76-E76)/E76)</f>
        <v>0.25405340215217281</v>
      </c>
      <c r="I76" s="160">
        <f ca="1">IF(Summary_Exchange_Balances_00UTC!$B75="","",IF(ISERROR($G76),$E76,$G76))</f>
        <v>2086116.023</v>
      </c>
      <c r="K76" t="str">
        <f t="shared" ca="1" si="7"/>
        <v>HUB2USDT</v>
      </c>
      <c r="L76" t="str">
        <f t="shared" ca="1" si="8"/>
        <v>HUB2-MUSDTTRADE</v>
      </c>
      <c r="N76" s="156" t="str">
        <f ca="1">IF(raw_exchange_data!$A75="","",OFFSET(raw_exchange_data!$A75,0,MATCH(N$2,raw_exchange_data!$1:$1,0)-1))</f>
        <v>USDT</v>
      </c>
      <c r="O76" s="156" t="str">
        <f ca="1">IF(raw_exchange_data!$A75="","",OFFSET(raw_exchange_data!$A75,0,MATCH(O$2,raw_exchange_data!$1:$1,0)-1))</f>
        <v>HUB2</v>
      </c>
      <c r="P76" s="156" t="str">
        <f ca="1">IF(raw_exchange_data!$A75="","",OFFSET(raw_exchange_data!$A75,0,MATCH(P$2,raw_exchange_data!$1:$1,0)-1))</f>
        <v>HUB2-M</v>
      </c>
      <c r="Q76" s="156" t="str">
        <f ca="1">IF(raw_exchange_data!$A75="","",TEXT(OFFSET(raw_exchange_data!$A75,0,MATCH(Q$2,raw_exchange_data!$1:$1,0)-1),""))</f>
        <v>trade</v>
      </c>
      <c r="R76" s="157">
        <f ca="1">IF(raw_exchange_data!$A75="","",OFFSET(raw_exchange_data!$A75,0,MATCH(R$2,raw_exchange_data!$1:$1,0)-1))</f>
        <v>0.38083325000000001</v>
      </c>
      <c r="S76" s="169">
        <f ca="1">IF(raw_exchange_data!$A75="","",OFFSET(raw_exchange_data!$A75,0,MATCH(S$2,raw_exchange_data!$1:$1,0)-1))</f>
        <v>44958.669600543981</v>
      </c>
      <c r="T76" s="156">
        <v>1</v>
      </c>
      <c r="W76" t="str">
        <f t="shared" si="9"/>
        <v>BULL</v>
      </c>
      <c r="X76" t="str">
        <f t="shared" si="10"/>
        <v>USD</v>
      </c>
      <c r="Y76" s="42">
        <f t="shared" si="11"/>
        <v>1663498.5555</v>
      </c>
      <c r="Z76" s="42">
        <f t="shared" ca="1" si="12"/>
        <v>2086116.023</v>
      </c>
      <c r="AB76" s="3" t="s">
        <v>423</v>
      </c>
      <c r="AC76" s="32">
        <v>34311.93215886</v>
      </c>
      <c r="AD76" s="32">
        <v>0</v>
      </c>
    </row>
    <row r="77" spans="1:30" x14ac:dyDescent="0.25">
      <c r="A77" t="str">
        <f>IF(Summary_Exchange_Balances_00UTC!$B76="","",Summary_Exchange_Balances_00UTC!$N76)</f>
        <v>BULL</v>
      </c>
      <c r="B77" t="str">
        <f>IF(Summary_Exchange_Balances_00UTC!$B76="","",Summary_Exchange_Balances_00UTC!$B76)</f>
        <v>BULL-3-M-E</v>
      </c>
      <c r="C77" t="str">
        <f>IF(Summary_Exchange_Balances_00UTC!$B76="","",Summary_Exchange_Balances_00UTC!$E76)</f>
        <v>ETH</v>
      </c>
      <c r="D77" t="str">
        <f>IF(OR(Summary_Exchange_Balances_00UTC!$B76="",Summary_Exchange_Balances_00UTC!$D76=""),"",Summary_Exchange_Balances_00UTC!$D76)</f>
        <v/>
      </c>
      <c r="E77" s="53">
        <f>IF(Summary_Exchange_Balances_00UTC!$B76="","",Summary_Exchange_Balances_00UTC!$C76)</f>
        <v>15308.27667942</v>
      </c>
      <c r="G77" s="52">
        <f ca="1">IF(Summary_Exchange_Balances_00UTC!$B76="","",VLOOKUP(IF(ISERROR(SEARCH(" ", $B77)),UPPER($B77&amp;$C77&amp;IF(OR(NOT(ISERROR(SEARCH("trade",$D77))),NOT(ISERROR(SEARCH("balance",$D77)))),"",$D77)),UPPER(LEFT($B77, SEARCH(" ",$B77)-1)&amp;$C77&amp;IF(OR(NOT(ISERROR(SEARCH("trade",$D77))),NOT(ISERROR(SEARCH("balance",$D77)))),"",$D77))),$L:$T,MATCH("balance",$L$2:$S$2,0),FALSE))</f>
        <v>14703.112633000001</v>
      </c>
      <c r="H77" s="35">
        <f ca="1">IF(Summary_Exchange_Balances_00UTC!$B76="","",(G77-E77)/E77)</f>
        <v>-3.953182053689714E-2</v>
      </c>
      <c r="I77" s="160">
        <f ca="1">IF(Summary_Exchange_Balances_00UTC!$B76="","",IF(ISERROR($G77),$E77,$G77))</f>
        <v>14703.112633000001</v>
      </c>
      <c r="K77" t="str">
        <f t="shared" ca="1" si="7"/>
        <v>HUB2USDT</v>
      </c>
      <c r="L77" t="str">
        <f t="shared" ca="1" si="8"/>
        <v>HUB2-MUSDTTRADE</v>
      </c>
      <c r="N77" s="156" t="str">
        <f ca="1">IF(raw_exchange_data!$A76="","",OFFSET(raw_exchange_data!$A76,0,MATCH(N$2,raw_exchange_data!$1:$1,0)-1))</f>
        <v>USDT</v>
      </c>
      <c r="O77" s="156" t="str">
        <f ca="1">IF(raw_exchange_data!$A76="","",OFFSET(raw_exchange_data!$A76,0,MATCH(O$2,raw_exchange_data!$1:$1,0)-1))</f>
        <v>HUB2</v>
      </c>
      <c r="P77" s="156" t="str">
        <f ca="1">IF(raw_exchange_data!$A76="","",OFFSET(raw_exchange_data!$A76,0,MATCH(P$2,raw_exchange_data!$1:$1,0)-1))</f>
        <v>HUB2-M</v>
      </c>
      <c r="Q77" s="156" t="str">
        <f ca="1">IF(raw_exchange_data!$A76="","",TEXT(OFFSET(raw_exchange_data!$A76,0,MATCH(Q$2,raw_exchange_data!$1:$1,0)-1),""))</f>
        <v>trade</v>
      </c>
      <c r="R77" s="157">
        <f ca="1">IF(raw_exchange_data!$A76="","",OFFSET(raw_exchange_data!$A76,0,MATCH(R$2,raw_exchange_data!$1:$1,0)-1))</f>
        <v>0.82486462000000005</v>
      </c>
      <c r="S77" s="169">
        <f ca="1">IF(raw_exchange_data!$A76="","",OFFSET(raw_exchange_data!$A76,0,MATCH(S$2,raw_exchange_data!$1:$1,0)-1))</f>
        <v>44958.669600543981</v>
      </c>
      <c r="T77" s="156">
        <v>1</v>
      </c>
      <c r="W77" t="str">
        <f t="shared" si="9"/>
        <v>BULL</v>
      </c>
      <c r="X77" t="str">
        <f t="shared" si="10"/>
        <v>ETH</v>
      </c>
      <c r="Y77" s="42">
        <f t="shared" si="11"/>
        <v>15308.27667942</v>
      </c>
      <c r="Z77" s="42">
        <f t="shared" ca="1" si="12"/>
        <v>14703.112633000001</v>
      </c>
      <c r="AB77" s="3" t="s">
        <v>910</v>
      </c>
      <c r="AC77" s="32">
        <v>32302.942249520001</v>
      </c>
      <c r="AD77" s="32">
        <v>0</v>
      </c>
    </row>
    <row r="78" spans="1:30" x14ac:dyDescent="0.25">
      <c r="A78" t="str">
        <f>IF(Summary_Exchange_Balances_00UTC!$B77="","",Summary_Exchange_Balances_00UTC!$N77)</f>
        <v>BULL</v>
      </c>
      <c r="B78" t="str">
        <f>IF(Summary_Exchange_Balances_00UTC!$B77="","",Summary_Exchange_Balances_00UTC!$B77)</f>
        <v>BULL-3-M-E</v>
      </c>
      <c r="C78" t="str">
        <f>IF(Summary_Exchange_Balances_00UTC!$B77="","",Summary_Exchange_Balances_00UTC!$E77)</f>
        <v>USD</v>
      </c>
      <c r="D78" t="str">
        <f>IF(OR(Summary_Exchange_Balances_00UTC!$B77="",Summary_Exchange_Balances_00UTC!$D77=""),"",Summary_Exchange_Balances_00UTC!$D77)</f>
        <v/>
      </c>
      <c r="E78" s="53">
        <f>IF(Summary_Exchange_Balances_00UTC!$B77="","",Summary_Exchange_Balances_00UTC!$C77)</f>
        <v>8623994.6039000005</v>
      </c>
      <c r="G78" s="52">
        <f ca="1">IF(Summary_Exchange_Balances_00UTC!$B77="","",VLOOKUP(IF(ISERROR(SEARCH(" ", $B78)),UPPER($B78&amp;$C78&amp;IF(OR(NOT(ISERROR(SEARCH("trade",$D78))),NOT(ISERROR(SEARCH("balance",$D78)))),"",$D78)),UPPER(LEFT($B78, SEARCH(" ",$B78)-1)&amp;$C78&amp;IF(OR(NOT(ISERROR(SEARCH("trade",$D78))),NOT(ISERROR(SEARCH("balance",$D78)))),"",$D78))),$L:$T,MATCH("balance",$L$2:$S$2,0),FALSE))</f>
        <v>9624756.3628000002</v>
      </c>
      <c r="H78" s="35">
        <f ca="1">IF(Summary_Exchange_Balances_00UTC!$B77="","",(G78-E78)/E78)</f>
        <v>0.11604387582147009</v>
      </c>
      <c r="I78" s="160">
        <f ca="1">IF(Summary_Exchange_Balances_00UTC!$B77="","",IF(ISERROR($G78),$E78,$G78))</f>
        <v>9624756.3628000002</v>
      </c>
      <c r="K78" t="str">
        <f t="shared" ca="1" si="7"/>
        <v>HUBIUSDT</v>
      </c>
      <c r="L78" t="str">
        <f t="shared" ca="1" si="8"/>
        <v>HUBI-EUSDT</v>
      </c>
      <c r="N78" s="156" t="str">
        <f ca="1">IF(raw_exchange_data!$A77="","",OFFSET(raw_exchange_data!$A77,0,MATCH(N$2,raw_exchange_data!$1:$1,0)-1))</f>
        <v>USDT</v>
      </c>
      <c r="O78" s="156" t="str">
        <f ca="1">IF(raw_exchange_data!$A77="","",OFFSET(raw_exchange_data!$A77,0,MATCH(O$2,raw_exchange_data!$1:$1,0)-1))</f>
        <v>HUBI</v>
      </c>
      <c r="P78" s="156" t="str">
        <f ca="1">IF(raw_exchange_data!$A77="","",OFFSET(raw_exchange_data!$A77,0,MATCH(P$2,raw_exchange_data!$1:$1,0)-1))</f>
        <v>HUBI-E</v>
      </c>
      <c r="Q78" s="156" t="str">
        <f ca="1">IF(raw_exchange_data!$A77="","",TEXT(OFFSET(raw_exchange_data!$A77,0,MATCH(Q$2,raw_exchange_data!$1:$1,0)-1),""))</f>
        <v/>
      </c>
      <c r="R78" s="157">
        <f ca="1">IF(raw_exchange_data!$A77="","",OFFSET(raw_exchange_data!$A77,0,MATCH(R$2,raw_exchange_data!$1:$1,0)-1))</f>
        <v>3782355.2471721498</v>
      </c>
      <c r="S78" s="169">
        <f ca="1">IF(raw_exchange_data!$A77="","",OFFSET(raw_exchange_data!$A77,0,MATCH(S$2,raw_exchange_data!$1:$1,0)-1))</f>
        <v>44958.669130127317</v>
      </c>
      <c r="T78" s="156">
        <v>1</v>
      </c>
      <c r="W78" t="str">
        <f t="shared" si="9"/>
        <v>BULL</v>
      </c>
      <c r="X78" t="str">
        <f t="shared" si="10"/>
        <v>USD</v>
      </c>
      <c r="Y78" s="42">
        <f t="shared" si="11"/>
        <v>8623994.6039000005</v>
      </c>
      <c r="Z78" s="42">
        <f t="shared" ca="1" si="12"/>
        <v>9624756.3628000002</v>
      </c>
      <c r="AB78" s="3" t="s">
        <v>935</v>
      </c>
      <c r="AC78" s="32">
        <v>32626.54331546</v>
      </c>
      <c r="AD78" s="32">
        <v>0</v>
      </c>
    </row>
    <row r="79" spans="1:30" x14ac:dyDescent="0.25">
      <c r="A79" t="str">
        <f>IF(Summary_Exchange_Balances_00UTC!$B78="","",Summary_Exchange_Balances_00UTC!$N78)</f>
        <v>BULL</v>
      </c>
      <c r="B79" t="str">
        <f>IF(Summary_Exchange_Balances_00UTC!$B78="","",Summary_Exchange_Balances_00UTC!$B78)</f>
        <v>BULL-4-M-E</v>
      </c>
      <c r="C79" t="str">
        <f>IF(Summary_Exchange_Balances_00UTC!$B78="","",Summary_Exchange_Balances_00UTC!$E78)</f>
        <v>BTC</v>
      </c>
      <c r="D79" t="str">
        <f>IF(OR(Summary_Exchange_Balances_00UTC!$B78="",Summary_Exchange_Balances_00UTC!$D78=""),"",Summary_Exchange_Balances_00UTC!$D78)</f>
        <v/>
      </c>
      <c r="E79" s="53">
        <f>IF(Summary_Exchange_Balances_00UTC!$B78="","",Summary_Exchange_Balances_00UTC!$C78)</f>
        <v>68.848450040000003</v>
      </c>
      <c r="G79" s="52">
        <f ca="1">IF(Summary_Exchange_Balances_00UTC!$B78="","",VLOOKUP(IF(ISERROR(SEARCH(" ", $B79)),UPPER($B79&amp;$C79&amp;IF(OR(NOT(ISERROR(SEARCH("trade",$D79))),NOT(ISERROR(SEARCH("balance",$D79)))),"",$D79)),UPPER(LEFT($B79, SEARCH(" ",$B79)-1)&amp;$C79&amp;IF(OR(NOT(ISERROR(SEARCH("trade",$D79))),NOT(ISERROR(SEARCH("balance",$D79)))),"",$D79))),$L:$T,MATCH("balance",$L$2:$S$2,0),FALSE))</f>
        <v>68.916424419999998</v>
      </c>
      <c r="H79" s="35">
        <f ca="1">IF(Summary_Exchange_Balances_00UTC!$B78="","",(G79-E79)/E79)</f>
        <v>9.8730443402143798E-4</v>
      </c>
      <c r="I79" s="160">
        <f ca="1">IF(Summary_Exchange_Balances_00UTC!$B78="","",IF(ISERROR($G79),$E79,$G79))</f>
        <v>68.916424419999998</v>
      </c>
      <c r="K79" t="str">
        <f t="shared" ca="1" si="7"/>
        <v>OKEXUSDT</v>
      </c>
      <c r="L79" t="str">
        <f t="shared" ca="1" si="8"/>
        <v>OKEX-2-MUSDT</v>
      </c>
      <c r="N79" s="156" t="str">
        <f ca="1">IF(raw_exchange_data!$A78="","",OFFSET(raw_exchange_data!$A78,0,MATCH(N$2,raw_exchange_data!$1:$1,0)-1))</f>
        <v>USDT</v>
      </c>
      <c r="O79" s="156" t="str">
        <f ca="1">IF(raw_exchange_data!$A78="","",OFFSET(raw_exchange_data!$A78,0,MATCH(O$2,raw_exchange_data!$1:$1,0)-1))</f>
        <v>OKEX</v>
      </c>
      <c r="P79" s="156" t="str">
        <f ca="1">IF(raw_exchange_data!$A78="","",OFFSET(raw_exchange_data!$A78,0,MATCH(P$2,raw_exchange_data!$1:$1,0)-1))</f>
        <v>OKEX-2-M</v>
      </c>
      <c r="Q79" s="156" t="str">
        <f ca="1">IF(raw_exchange_data!$A78="","",TEXT(OFFSET(raw_exchange_data!$A78,0,MATCH(Q$2,raw_exchange_data!$1:$1,0)-1),""))</f>
        <v/>
      </c>
      <c r="R79" s="157">
        <f ca="1">IF(raw_exchange_data!$A78="","",OFFSET(raw_exchange_data!$A78,0,MATCH(R$2,raw_exchange_data!$1:$1,0)-1))</f>
        <v>4857301.14385782</v>
      </c>
      <c r="S79" s="169">
        <f ca="1">IF(raw_exchange_data!$A78="","",OFFSET(raw_exchange_data!$A78,0,MATCH(S$2,raw_exchange_data!$1:$1,0)-1))</f>
        <v>44958.668168761571</v>
      </c>
      <c r="T79" s="156">
        <v>1</v>
      </c>
      <c r="W79" t="str">
        <f t="shared" si="9"/>
        <v>BULL</v>
      </c>
      <c r="X79" t="str">
        <f t="shared" si="10"/>
        <v>BTC</v>
      </c>
      <c r="Y79" s="42">
        <f t="shared" si="11"/>
        <v>68.848450040000003</v>
      </c>
      <c r="Z79" s="42">
        <f t="shared" ca="1" si="12"/>
        <v>68.916424419999998</v>
      </c>
      <c r="AB79" s="3" t="s">
        <v>450</v>
      </c>
      <c r="AC79" s="32">
        <v>33793.379334129997</v>
      </c>
      <c r="AD79" s="32">
        <v>0</v>
      </c>
    </row>
    <row r="80" spans="1:30" x14ac:dyDescent="0.25">
      <c r="A80" t="str">
        <f>IF(Summary_Exchange_Balances_00UTC!$B79="","",Summary_Exchange_Balances_00UTC!$N79)</f>
        <v>BULL</v>
      </c>
      <c r="B80" t="str">
        <f>IF(Summary_Exchange_Balances_00UTC!$B79="","",Summary_Exchange_Balances_00UTC!$B79)</f>
        <v>BULL-4-M-E</v>
      </c>
      <c r="C80" t="str">
        <f>IF(Summary_Exchange_Balances_00UTC!$B79="","",Summary_Exchange_Balances_00UTC!$E79)</f>
        <v>ETH</v>
      </c>
      <c r="D80" t="str">
        <f>IF(OR(Summary_Exchange_Balances_00UTC!$B79="",Summary_Exchange_Balances_00UTC!$D79=""),"",Summary_Exchange_Balances_00UTC!$D79)</f>
        <v/>
      </c>
      <c r="E80" s="53">
        <f>IF(Summary_Exchange_Balances_00UTC!$B79="","",Summary_Exchange_Balances_00UTC!$C79)</f>
        <v>1057.5823256599999</v>
      </c>
      <c r="G80" s="52">
        <f ca="1">IF(Summary_Exchange_Balances_00UTC!$B79="","",VLOOKUP(IF(ISERROR(SEARCH(" ", $B80)),UPPER($B80&amp;$C80&amp;IF(OR(NOT(ISERROR(SEARCH("trade",$D80))),NOT(ISERROR(SEARCH("balance",$D80)))),"",$D80)),UPPER(LEFT($B80, SEARCH(" ",$B80)-1)&amp;$C80&amp;IF(OR(NOT(ISERROR(SEARCH("trade",$D80))),NOT(ISERROR(SEARCH("balance",$D80)))),"",$D80))),$L:$T,MATCH("balance",$L$2:$S$2,0),FALSE))</f>
        <v>1056.60242466</v>
      </c>
      <c r="H80" s="35">
        <f ca="1">IF(Summary_Exchange_Balances_00UTC!$B79="","",(G80-E80)/E80)</f>
        <v>-9.2654819981830287E-4</v>
      </c>
      <c r="I80" s="160">
        <f ca="1">IF(Summary_Exchange_Balances_00UTC!$B79="","",IF(ISERROR($G80),$E80,$G80))</f>
        <v>1056.60242466</v>
      </c>
      <c r="K80" t="str">
        <f t="shared" ca="1" si="7"/>
        <v>BTFXUST</v>
      </c>
      <c r="L80" t="str">
        <f t="shared" ca="1" si="8"/>
        <v>BTFX-1-M-EUSTMARGIN</v>
      </c>
      <c r="N80" s="156" t="str">
        <f ca="1">IF(raw_exchange_data!$A79="","",OFFSET(raw_exchange_data!$A79,0,MATCH(N$2,raw_exchange_data!$1:$1,0)-1))</f>
        <v>UST</v>
      </c>
      <c r="O80" s="156" t="str">
        <f ca="1">IF(raw_exchange_data!$A79="","",OFFSET(raw_exchange_data!$A79,0,MATCH(O$2,raw_exchange_data!$1:$1,0)-1))</f>
        <v>BTFX</v>
      </c>
      <c r="P80" s="156" t="str">
        <f ca="1">IF(raw_exchange_data!$A79="","",OFFSET(raw_exchange_data!$A79,0,MATCH(P$2,raw_exchange_data!$1:$1,0)-1))</f>
        <v>BTFX-1-M-E</v>
      </c>
      <c r="Q80" s="156" t="str">
        <f ca="1">IF(raw_exchange_data!$A79="","",TEXT(OFFSET(raw_exchange_data!$A79,0,MATCH(Q$2,raw_exchange_data!$1:$1,0)-1),""))</f>
        <v>margin</v>
      </c>
      <c r="R80" s="157">
        <f ca="1">IF(raw_exchange_data!$A79="","",OFFSET(raw_exchange_data!$A79,0,MATCH(R$2,raw_exchange_data!$1:$1,0)-1))</f>
        <v>30</v>
      </c>
      <c r="S80" s="169">
        <f ca="1">IF(raw_exchange_data!$A79="","",OFFSET(raw_exchange_data!$A79,0,MATCH(S$2,raw_exchange_data!$1:$1,0)-1))</f>
        <v>44958.668445648145</v>
      </c>
      <c r="T80" s="156">
        <v>1</v>
      </c>
      <c r="W80" t="str">
        <f t="shared" si="9"/>
        <v>BULL</v>
      </c>
      <c r="X80" t="str">
        <f t="shared" si="10"/>
        <v>ETH</v>
      </c>
      <c r="Y80" s="42">
        <f t="shared" si="11"/>
        <v>1057.5823256599999</v>
      </c>
      <c r="Z80" s="42">
        <f t="shared" ca="1" si="12"/>
        <v>1056.60242466</v>
      </c>
      <c r="AB80" s="3" t="s">
        <v>411</v>
      </c>
      <c r="AC80" s="32">
        <v>33991.374100820001</v>
      </c>
      <c r="AD80" s="32">
        <v>0</v>
      </c>
    </row>
    <row r="81" spans="1:30" x14ac:dyDescent="0.25">
      <c r="A81" t="str">
        <f>IF(Summary_Exchange_Balances_00UTC!$B80="","",Summary_Exchange_Balances_00UTC!$N80)</f>
        <v>BULL</v>
      </c>
      <c r="B81" t="str">
        <f>IF(Summary_Exchange_Balances_00UTC!$B80="","",Summary_Exchange_Balances_00UTC!$B80)</f>
        <v>BULL-4-M-E</v>
      </c>
      <c r="C81" t="str">
        <f>IF(Summary_Exchange_Balances_00UTC!$B80="","",Summary_Exchange_Balances_00UTC!$E80)</f>
        <v>USDC</v>
      </c>
      <c r="D81" t="str">
        <f>IF(OR(Summary_Exchange_Balances_00UTC!$B80="",Summary_Exchange_Balances_00UTC!$D80=""),"",Summary_Exchange_Balances_00UTC!$D80)</f>
        <v/>
      </c>
      <c r="E81" s="53">
        <f>IF(Summary_Exchange_Balances_00UTC!$B80="","",Summary_Exchange_Balances_00UTC!$C80)</f>
        <v>0.5</v>
      </c>
      <c r="G81" s="52">
        <f ca="1">IF(Summary_Exchange_Balances_00UTC!$B80="","",VLOOKUP(IF(ISERROR(SEARCH(" ", $B81)),UPPER($B81&amp;$C81&amp;IF(OR(NOT(ISERROR(SEARCH("trade",$D81))),NOT(ISERROR(SEARCH("balance",$D81)))),"",$D81)),UPPER(LEFT($B81, SEARCH(" ",$B81)-1)&amp;$C81&amp;IF(OR(NOT(ISERROR(SEARCH("trade",$D81))),NOT(ISERROR(SEARCH("balance",$D81)))),"",$D81))),$L:$T,MATCH("balance",$L$2:$S$2,0),FALSE))</f>
        <v>0.5</v>
      </c>
      <c r="H81" s="35">
        <f ca="1">IF(Summary_Exchange_Balances_00UTC!$B80="","",(G81-E81)/E81)</f>
        <v>0</v>
      </c>
      <c r="I81" s="160">
        <f ca="1">IF(Summary_Exchange_Balances_00UTC!$B80="","",IF(ISERROR($G81),$E81,$G81))</f>
        <v>0.5</v>
      </c>
      <c r="K81" t="str">
        <f t="shared" ca="1" si="7"/>
        <v>BINEXLM</v>
      </c>
      <c r="L81" t="str">
        <f t="shared" ca="1" si="8"/>
        <v>BINE-2-S1-EXLM</v>
      </c>
      <c r="N81" s="156" t="str">
        <f ca="1">IF(raw_exchange_data!$A80="","",OFFSET(raw_exchange_data!$A80,0,MATCH(N$2,raw_exchange_data!$1:$1,0)-1))</f>
        <v>XLM</v>
      </c>
      <c r="O81" s="156" t="str">
        <f ca="1">IF(raw_exchange_data!$A80="","",OFFSET(raw_exchange_data!$A80,0,MATCH(O$2,raw_exchange_data!$1:$1,0)-1))</f>
        <v>BINE</v>
      </c>
      <c r="P81" s="156" t="str">
        <f ca="1">IF(raw_exchange_data!$A80="","",OFFSET(raw_exchange_data!$A80,0,MATCH(P$2,raw_exchange_data!$1:$1,0)-1))</f>
        <v>BINE-2-S1-E</v>
      </c>
      <c r="Q81" s="156" t="str">
        <f ca="1">IF(raw_exchange_data!$A80="","",TEXT(OFFSET(raw_exchange_data!$A80,0,MATCH(Q$2,raw_exchange_data!$1:$1,0)-1),""))</f>
        <v/>
      </c>
      <c r="R81" s="157">
        <f ca="1">IF(raw_exchange_data!$A80="","",OFFSET(raw_exchange_data!$A80,0,MATCH(R$2,raw_exchange_data!$1:$1,0)-1))</f>
        <v>891563.24522429996</v>
      </c>
      <c r="S81" s="169">
        <f ca="1">IF(raw_exchange_data!$A80="","",OFFSET(raw_exchange_data!$A80,0,MATCH(S$2,raw_exchange_data!$1:$1,0)-1))</f>
        <v>44958.666668668979</v>
      </c>
      <c r="T81" s="156">
        <v>1</v>
      </c>
      <c r="W81" t="str">
        <f t="shared" si="9"/>
        <v>BULL</v>
      </c>
      <c r="X81" t="str">
        <f t="shared" si="10"/>
        <v>USDC</v>
      </c>
      <c r="Y81" s="42">
        <f t="shared" si="11"/>
        <v>0.5</v>
      </c>
      <c r="Z81" s="42">
        <f t="shared" ca="1" si="12"/>
        <v>0.5</v>
      </c>
      <c r="AB81" s="3" t="s">
        <v>437</v>
      </c>
      <c r="AC81" s="32">
        <v>196525.25441796001</v>
      </c>
      <c r="AD81" s="32">
        <v>0</v>
      </c>
    </row>
    <row r="82" spans="1:30" x14ac:dyDescent="0.25">
      <c r="A82" t="str">
        <f>IF(Summary_Exchange_Balances_00UTC!$B81="","",Summary_Exchange_Balances_00UTC!$N81)</f>
        <v>DEFI</v>
      </c>
      <c r="B82" t="str">
        <f>IF(Summary_Exchange_Balances_00UTC!$B81="","",Summary_Exchange_Balances_00UTC!$B81)</f>
        <v>DEFI-STRAT-1</v>
      </c>
      <c r="C82" t="str">
        <f>IF(Summary_Exchange_Balances_00UTC!$B81="","",Summary_Exchange_Balances_00UTC!$E81)</f>
        <v>CRV</v>
      </c>
      <c r="D82" t="str">
        <f>IF(OR(Summary_Exchange_Balances_00UTC!$B81="",Summary_Exchange_Balances_00UTC!$D81=""),"",Summary_Exchange_Balances_00UTC!$D81)</f>
        <v>reward_token</v>
      </c>
      <c r="E82" s="53">
        <f>IF(Summary_Exchange_Balances_00UTC!$B81="","",Summary_Exchange_Balances_00UTC!$C81)</f>
        <v>0.26739257999999999</v>
      </c>
      <c r="G82" s="52" t="e">
        <f ca="1">IF(Summary_Exchange_Balances_00UTC!$B81="","",VLOOKUP(IF(ISERROR(SEARCH(" ", $B82)),UPPER($B82&amp;$C82&amp;IF(OR(NOT(ISERROR(SEARCH("trade",$D82))),NOT(ISERROR(SEARCH("balance",$D82)))),"",$D82)),UPPER(LEFT($B82, SEARCH(" ",$B82)-1)&amp;$C82&amp;IF(OR(NOT(ISERROR(SEARCH("trade",$D82))),NOT(ISERROR(SEARCH("balance",$D82)))),"",$D82))),$L:$T,MATCH("balance",$L$2:$S$2,0),FALSE))</f>
        <v>#N/A</v>
      </c>
      <c r="H82" s="35" t="e">
        <f ca="1">IF(Summary_Exchange_Balances_00UTC!$B81="","",(G82-E82)/E82)</f>
        <v>#N/A</v>
      </c>
      <c r="I82" s="160">
        <f ca="1">IF(Summary_Exchange_Balances_00UTC!$B81="","",IF(ISERROR($G82),$E82,$G82))</f>
        <v>0.26739257999999999</v>
      </c>
      <c r="K82" t="str">
        <f t="shared" ca="1" si="7"/>
        <v>BINEXRP</v>
      </c>
      <c r="L82" t="str">
        <f t="shared" ca="1" si="8"/>
        <v>BINE-2-S1-EXRP</v>
      </c>
      <c r="N82" s="156" t="str">
        <f ca="1">IF(raw_exchange_data!$A81="","",OFFSET(raw_exchange_data!$A81,0,MATCH(N$2,raw_exchange_data!$1:$1,0)-1))</f>
        <v>XRP</v>
      </c>
      <c r="O82" s="156" t="str">
        <f ca="1">IF(raw_exchange_data!$A81="","",OFFSET(raw_exchange_data!$A81,0,MATCH(O$2,raw_exchange_data!$1:$1,0)-1))</f>
        <v>BINE</v>
      </c>
      <c r="P82" s="156" t="str">
        <f ca="1">IF(raw_exchange_data!$A81="","",OFFSET(raw_exchange_data!$A81,0,MATCH(P$2,raw_exchange_data!$1:$1,0)-1))</f>
        <v>BINE-2-S1-E</v>
      </c>
      <c r="Q82" s="156" t="str">
        <f ca="1">IF(raw_exchange_data!$A81="","",TEXT(OFFSET(raw_exchange_data!$A81,0,MATCH(Q$2,raw_exchange_data!$1:$1,0)-1),""))</f>
        <v/>
      </c>
      <c r="R82" s="157">
        <f ca="1">IF(raw_exchange_data!$A81="","",OFFSET(raw_exchange_data!$A81,0,MATCH(R$2,raw_exchange_data!$1:$1,0)-1))</f>
        <v>29153</v>
      </c>
      <c r="S82" s="169">
        <f ca="1">IF(raw_exchange_data!$A81="","",OFFSET(raw_exchange_data!$A81,0,MATCH(S$2,raw_exchange_data!$1:$1,0)-1))</f>
        <v>44958.666668668979</v>
      </c>
      <c r="T82" s="156">
        <v>1</v>
      </c>
      <c r="W82" t="str">
        <f t="shared" si="9"/>
        <v>DEFI</v>
      </c>
      <c r="X82" t="str">
        <f t="shared" si="10"/>
        <v>CRV</v>
      </c>
      <c r="Y82" s="42">
        <f t="shared" si="11"/>
        <v>0.26739257999999999</v>
      </c>
      <c r="Z82" s="42">
        <f t="shared" ca="1" si="12"/>
        <v>0</v>
      </c>
      <c r="AB82" s="3" t="s">
        <v>149</v>
      </c>
      <c r="AC82" s="32">
        <v>24402.900819300001</v>
      </c>
      <c r="AD82" s="32">
        <v>24403.3608193</v>
      </c>
    </row>
    <row r="83" spans="1:30" x14ac:dyDescent="0.25">
      <c r="A83" t="str">
        <f>IF(Summary_Exchange_Balances_00UTC!$B82="","",Summary_Exchange_Balances_00UTC!$N82)</f>
        <v>DEFI</v>
      </c>
      <c r="B83" t="str">
        <f>IF(Summary_Exchange_Balances_00UTC!$B82="","",Summary_Exchange_Balances_00UTC!$B82)</f>
        <v>DEFI-STRAT-1</v>
      </c>
      <c r="C83" t="str">
        <f>IF(Summary_Exchange_Balances_00UTC!$B82="","",Summary_Exchange_Balances_00UTC!$E82)</f>
        <v>CRV</v>
      </c>
      <c r="D83" t="str">
        <f>IF(OR(Summary_Exchange_Balances_00UTC!$B82="",Summary_Exchange_Balances_00UTC!$D82=""),"",Summary_Exchange_Balances_00UTC!$D82)</f>
        <v>wallet</v>
      </c>
      <c r="E83" s="53">
        <f>IF(Summary_Exchange_Balances_00UTC!$B82="","",Summary_Exchange_Balances_00UTC!$C82)</f>
        <v>9.7777784299999997</v>
      </c>
      <c r="G83" s="52" t="e">
        <f ca="1">IF(Summary_Exchange_Balances_00UTC!$B82="","",VLOOKUP(IF(ISERROR(SEARCH(" ", $B83)),UPPER($B83&amp;$C83&amp;IF(OR(NOT(ISERROR(SEARCH("trade",$D83))),NOT(ISERROR(SEARCH("balance",$D83)))),"",$D83)),UPPER(LEFT($B83, SEARCH(" ",$B83)-1)&amp;$C83&amp;IF(OR(NOT(ISERROR(SEARCH("trade",$D83))),NOT(ISERROR(SEARCH("balance",$D83)))),"",$D83))),$L:$T,MATCH("balance",$L$2:$S$2,0),FALSE))</f>
        <v>#N/A</v>
      </c>
      <c r="H83" s="35" t="e">
        <f ca="1">IF(Summary_Exchange_Balances_00UTC!$B82="","",(G83-E83)/E83)</f>
        <v>#N/A</v>
      </c>
      <c r="I83" s="160">
        <f ca="1">IF(Summary_Exchange_Balances_00UTC!$B82="","",IF(ISERROR($G83),$E83,$G83))</f>
        <v>9.7777784299999997</v>
      </c>
      <c r="K83" t="str">
        <f t="shared" ca="1" si="7"/>
        <v>HUB2XRP</v>
      </c>
      <c r="L83" t="str">
        <f t="shared" ca="1" si="8"/>
        <v>HUB2-MXRPTRADE</v>
      </c>
      <c r="N83" s="156" t="str">
        <f ca="1">IF(raw_exchange_data!$A82="","",OFFSET(raw_exchange_data!$A82,0,MATCH(N$2,raw_exchange_data!$1:$1,0)-1))</f>
        <v>XRP</v>
      </c>
      <c r="O83" s="156" t="str">
        <f ca="1">IF(raw_exchange_data!$A82="","",OFFSET(raw_exchange_data!$A82,0,MATCH(O$2,raw_exchange_data!$1:$1,0)-1))</f>
        <v>HUB2</v>
      </c>
      <c r="P83" s="156" t="str">
        <f ca="1">IF(raw_exchange_data!$A82="","",OFFSET(raw_exchange_data!$A82,0,MATCH(P$2,raw_exchange_data!$1:$1,0)-1))</f>
        <v>HUB2-M</v>
      </c>
      <c r="Q83" s="156" t="str">
        <f ca="1">IF(raw_exchange_data!$A82="","",TEXT(OFFSET(raw_exchange_data!$A82,0,MATCH(Q$2,raw_exchange_data!$1:$1,0)-1),""))</f>
        <v>trade</v>
      </c>
      <c r="R83" s="157">
        <f ca="1">IF(raw_exchange_data!$A82="","",OFFSET(raw_exchange_data!$A82,0,MATCH(R$2,raw_exchange_data!$1:$1,0)-1))</f>
        <v>7.4209999999999996E-5</v>
      </c>
      <c r="S83" s="169">
        <f ca="1">IF(raw_exchange_data!$A82="","",OFFSET(raw_exchange_data!$A82,0,MATCH(S$2,raw_exchange_data!$1:$1,0)-1))</f>
        <v>44958.669600543981</v>
      </c>
      <c r="T83" s="156">
        <v>1</v>
      </c>
      <c r="W83" t="str">
        <f t="shared" si="9"/>
        <v>DEFI</v>
      </c>
      <c r="X83" t="str">
        <f t="shared" si="10"/>
        <v>CRV</v>
      </c>
      <c r="Y83" s="42">
        <f t="shared" si="11"/>
        <v>9.7777784299999997</v>
      </c>
      <c r="Z83" s="42">
        <f t="shared" ca="1" si="12"/>
        <v>0</v>
      </c>
      <c r="AB83" s="3" t="s">
        <v>150</v>
      </c>
      <c r="AC83" s="32">
        <v>0.34782034000000001</v>
      </c>
      <c r="AD83" s="32">
        <v>0.34782034000000001</v>
      </c>
    </row>
    <row r="84" spans="1:30" x14ac:dyDescent="0.25">
      <c r="A84" t="str">
        <f>IF(Summary_Exchange_Balances_00UTC!$B83="","",Summary_Exchange_Balances_00UTC!$N83)</f>
        <v>DEFI</v>
      </c>
      <c r="B84" t="str">
        <f>IF(Summary_Exchange_Balances_00UTC!$B83="","",Summary_Exchange_Balances_00UTC!$B83)</f>
        <v>DEFI-STRAT-1</v>
      </c>
      <c r="C84" t="str">
        <f>IF(Summary_Exchange_Balances_00UTC!$B83="","",Summary_Exchange_Balances_00UTC!$E83)</f>
        <v>CVX</v>
      </c>
      <c r="D84" t="str">
        <f>IF(OR(Summary_Exchange_Balances_00UTC!$B83="",Summary_Exchange_Balances_00UTC!$D83=""),"",Summary_Exchange_Balances_00UTC!$D83)</f>
        <v>reward_token</v>
      </c>
      <c r="E84" s="53">
        <f>IF(Summary_Exchange_Balances_00UTC!$B83="","",Summary_Exchange_Balances_00UTC!$C83)</f>
        <v>2.697927E-2</v>
      </c>
      <c r="G84" s="52" t="e">
        <f ca="1">IF(Summary_Exchange_Balances_00UTC!$B83="","",VLOOKUP(IF(ISERROR(SEARCH(" ", $B84)),UPPER($B84&amp;$C84&amp;IF(OR(NOT(ISERROR(SEARCH("trade",$D84))),NOT(ISERROR(SEARCH("balance",$D84)))),"",$D84)),UPPER(LEFT($B84, SEARCH(" ",$B84)-1)&amp;$C84&amp;IF(OR(NOT(ISERROR(SEARCH("trade",$D84))),NOT(ISERROR(SEARCH("balance",$D84)))),"",$D84))),$L:$T,MATCH("balance",$L$2:$S$2,0),FALSE))</f>
        <v>#N/A</v>
      </c>
      <c r="H84" s="35" t="e">
        <f ca="1">IF(Summary_Exchange_Balances_00UTC!$B83="","",(G84-E84)/E84)</f>
        <v>#N/A</v>
      </c>
      <c r="I84" s="160">
        <f ca="1">IF(Summary_Exchange_Balances_00UTC!$B83="","",IF(ISERROR($G84),$E84,$G84))</f>
        <v>2.697927E-2</v>
      </c>
      <c r="K84" t="str">
        <f t="shared" ca="1" si="7"/>
        <v>BINEXTZ</v>
      </c>
      <c r="L84" t="str">
        <f t="shared" ca="1" si="8"/>
        <v>BINE-2-S1-EXTZ</v>
      </c>
      <c r="N84" s="156" t="str">
        <f ca="1">IF(raw_exchange_data!$A83="","",OFFSET(raw_exchange_data!$A83,0,MATCH(N$2,raw_exchange_data!$1:$1,0)-1))</f>
        <v>XTZ</v>
      </c>
      <c r="O84" s="156" t="str">
        <f ca="1">IF(raw_exchange_data!$A83="","",OFFSET(raw_exchange_data!$A83,0,MATCH(O$2,raw_exchange_data!$1:$1,0)-1))</f>
        <v>BINE</v>
      </c>
      <c r="P84" s="156" t="str">
        <f ca="1">IF(raw_exchange_data!$A83="","",OFFSET(raw_exchange_data!$A83,0,MATCH(P$2,raw_exchange_data!$1:$1,0)-1))</f>
        <v>BINE-2-S1-E</v>
      </c>
      <c r="Q84" s="156" t="str">
        <f ca="1">IF(raw_exchange_data!$A83="","",TEXT(OFFSET(raw_exchange_data!$A83,0,MATCH(Q$2,raw_exchange_data!$1:$1,0)-1),""))</f>
        <v/>
      </c>
      <c r="R84" s="157">
        <f ca="1">IF(raw_exchange_data!$A83="","",OFFSET(raw_exchange_data!$A83,0,MATCH(R$2,raw_exchange_data!$1:$1,0)-1))</f>
        <v>60966.228199999998</v>
      </c>
      <c r="S84" s="169">
        <f ca="1">IF(raw_exchange_data!$A83="","",OFFSET(raw_exchange_data!$A83,0,MATCH(S$2,raw_exchange_data!$1:$1,0)-1))</f>
        <v>44958.666668668979</v>
      </c>
      <c r="T84" s="156">
        <v>1</v>
      </c>
      <c r="W84" t="str">
        <f t="shared" si="9"/>
        <v>DEFI</v>
      </c>
      <c r="X84" t="str">
        <f t="shared" si="10"/>
        <v>CVX</v>
      </c>
      <c r="Y84" s="42">
        <f t="shared" si="11"/>
        <v>2.697927E-2</v>
      </c>
      <c r="Z84" s="42">
        <f t="shared" ca="1" si="12"/>
        <v>0</v>
      </c>
      <c r="AB84" s="3" t="s">
        <v>438</v>
      </c>
      <c r="AC84" s="32">
        <v>201000.92417708001</v>
      </c>
      <c r="AD84" s="32">
        <v>0</v>
      </c>
    </row>
    <row r="85" spans="1:30" x14ac:dyDescent="0.25">
      <c r="A85" t="str">
        <f>IF(Summary_Exchange_Balances_00UTC!$B84="","",Summary_Exchange_Balances_00UTC!$N84)</f>
        <v>DEFI</v>
      </c>
      <c r="B85" t="str">
        <f>IF(Summary_Exchange_Balances_00UTC!$B84="","",Summary_Exchange_Balances_00UTC!$B84)</f>
        <v>DEFI-STRAT-1</v>
      </c>
      <c r="C85" t="str">
        <f>IF(Summary_Exchange_Balances_00UTC!$B84="","",Summary_Exchange_Balances_00UTC!$E84)</f>
        <v>ETH</v>
      </c>
      <c r="D85" t="str">
        <f>IF(OR(Summary_Exchange_Balances_00UTC!$B84="",Summary_Exchange_Balances_00UTC!$D84=""),"",Summary_Exchange_Balances_00UTC!$D84)</f>
        <v>wallet</v>
      </c>
      <c r="E85" s="53">
        <f>IF(Summary_Exchange_Balances_00UTC!$B84="","",Summary_Exchange_Balances_00UTC!$C84)</f>
        <v>3.67060545</v>
      </c>
      <c r="G85" s="52" t="e">
        <f ca="1">IF(Summary_Exchange_Balances_00UTC!$B84="","",VLOOKUP(IF(ISERROR(SEARCH(" ", $B85)),UPPER($B85&amp;$C85&amp;IF(OR(NOT(ISERROR(SEARCH("trade",$D85))),NOT(ISERROR(SEARCH("balance",$D85)))),"",$D85)),UPPER(LEFT($B85, SEARCH(" ",$B85)-1)&amp;$C85&amp;IF(OR(NOT(ISERROR(SEARCH("trade",$D85))),NOT(ISERROR(SEARCH("balance",$D85)))),"",$D85))),$L:$T,MATCH("balance",$L$2:$S$2,0),FALSE))</f>
        <v>#N/A</v>
      </c>
      <c r="H85" s="35" t="e">
        <f ca="1">IF(Summary_Exchange_Balances_00UTC!$B84="","",(G85-E85)/E85)</f>
        <v>#N/A</v>
      </c>
      <c r="I85" s="160">
        <f ca="1">IF(Summary_Exchange_Balances_00UTC!$B84="","",IF(ISERROR($G85),$E85,$G85))</f>
        <v>3.67060545</v>
      </c>
      <c r="K85" t="str">
        <f t="shared" ca="1" si="7"/>
        <v>BINEXTZ</v>
      </c>
      <c r="L85" t="str">
        <f t="shared" ca="1" si="8"/>
        <v>BINE-2-S1-MXTZ</v>
      </c>
      <c r="N85" s="156" t="str">
        <f ca="1">IF(raw_exchange_data!$A84="","",OFFSET(raw_exchange_data!$A84,0,MATCH(N$2,raw_exchange_data!$1:$1,0)-1))</f>
        <v>XTZ</v>
      </c>
      <c r="O85" s="156" t="str">
        <f ca="1">IF(raw_exchange_data!$A84="","",OFFSET(raw_exchange_data!$A84,0,MATCH(O$2,raw_exchange_data!$1:$1,0)-1))</f>
        <v>BINE</v>
      </c>
      <c r="P85" s="156" t="str">
        <f ca="1">IF(raw_exchange_data!$A84="","",OFFSET(raw_exchange_data!$A84,0,MATCH(P$2,raw_exchange_data!$1:$1,0)-1))</f>
        <v>BINE-2-S1-M</v>
      </c>
      <c r="Q85" s="156" t="str">
        <f ca="1">IF(raw_exchange_data!$A84="","",TEXT(OFFSET(raw_exchange_data!$A84,0,MATCH(Q$2,raw_exchange_data!$1:$1,0)-1),""))</f>
        <v/>
      </c>
      <c r="R85" s="157">
        <f ca="1">IF(raw_exchange_data!$A84="","",OFFSET(raw_exchange_data!$A84,0,MATCH(R$2,raw_exchange_data!$1:$1,0)-1))</f>
        <v>-68160</v>
      </c>
      <c r="S85" s="169">
        <f ca="1">IF(raw_exchange_data!$A84="","",OFFSET(raw_exchange_data!$A84,0,MATCH(S$2,raw_exchange_data!$1:$1,0)-1))</f>
        <v>44958.666670451392</v>
      </c>
      <c r="T85" s="156">
        <v>1</v>
      </c>
      <c r="W85" t="str">
        <f t="shared" si="9"/>
        <v>DEFI</v>
      </c>
      <c r="X85" t="str">
        <f t="shared" si="10"/>
        <v>ETH</v>
      </c>
      <c r="Y85" s="42">
        <f t="shared" si="11"/>
        <v>3.67060545</v>
      </c>
      <c r="Z85" s="42">
        <f t="shared" ca="1" si="12"/>
        <v>0</v>
      </c>
      <c r="AB85" s="3" t="s">
        <v>439</v>
      </c>
      <c r="AC85" s="32">
        <v>100050250.667</v>
      </c>
      <c r="AD85" s="32">
        <v>0</v>
      </c>
    </row>
    <row r="86" spans="1:30" x14ac:dyDescent="0.25">
      <c r="A86" t="str">
        <f>IF(Summary_Exchange_Balances_00UTC!$B85="","",Summary_Exchange_Balances_00UTC!$N85)</f>
        <v>DEFI</v>
      </c>
      <c r="B86" t="str">
        <f>IF(Summary_Exchange_Balances_00UTC!$B85="","",Summary_Exchange_Balances_00UTC!$B85)</f>
        <v>DEFI-STRAT-1</v>
      </c>
      <c r="C86" t="str">
        <f>IF(Summary_Exchange_Balances_00UTC!$B85="","",Summary_Exchange_Balances_00UTC!$E85)</f>
        <v>USDC</v>
      </c>
      <c r="D86" t="str">
        <f>IF(OR(Summary_Exchange_Balances_00UTC!$B85="",Summary_Exchange_Balances_00UTC!$D85=""),"",Summary_Exchange_Balances_00UTC!$D85)</f>
        <v>wallet</v>
      </c>
      <c r="E86" s="53">
        <f>IF(Summary_Exchange_Balances_00UTC!$B85="","",Summary_Exchange_Balances_00UTC!$C85)</f>
        <v>13972.219738</v>
      </c>
      <c r="G86" s="52" t="e">
        <f ca="1">IF(Summary_Exchange_Balances_00UTC!$B85="","",VLOOKUP(IF(ISERROR(SEARCH(" ", $B86)),UPPER($B86&amp;$C86&amp;IF(OR(NOT(ISERROR(SEARCH("trade",$D86))),NOT(ISERROR(SEARCH("balance",$D86)))),"",$D86)),UPPER(LEFT($B86, SEARCH(" ",$B86)-1)&amp;$C86&amp;IF(OR(NOT(ISERROR(SEARCH("trade",$D86))),NOT(ISERROR(SEARCH("balance",$D86)))),"",$D86))),$L:$T,MATCH("balance",$L$2:$S$2,0),FALSE))</f>
        <v>#N/A</v>
      </c>
      <c r="H86" s="35" t="e">
        <f ca="1">IF(Summary_Exchange_Balances_00UTC!$B85="","",(G86-E86)/E86)</f>
        <v>#N/A</v>
      </c>
      <c r="I86" s="160">
        <f ca="1">IF(Summary_Exchange_Balances_00UTC!$B85="","",IF(ISERROR($G86),$E86,$G86))</f>
        <v>13972.219738</v>
      </c>
      <c r="K86" t="str">
        <f t="shared" ca="1" si="7"/>
        <v>HUBIXTZ</v>
      </c>
      <c r="L86" t="str">
        <f t="shared" ca="1" si="8"/>
        <v>HUBI-EXTZ</v>
      </c>
      <c r="N86" s="156" t="str">
        <f ca="1">IF(raw_exchange_data!$A85="","",OFFSET(raw_exchange_data!$A85,0,MATCH(N$2,raw_exchange_data!$1:$1,0)-1))</f>
        <v>XTZ</v>
      </c>
      <c r="O86" s="156" t="str">
        <f ca="1">IF(raw_exchange_data!$A85="","",OFFSET(raw_exchange_data!$A85,0,MATCH(O$2,raw_exchange_data!$1:$1,0)-1))</f>
        <v>HUBI</v>
      </c>
      <c r="P86" s="156" t="str">
        <f ca="1">IF(raw_exchange_data!$A85="","",OFFSET(raw_exchange_data!$A85,0,MATCH(P$2,raw_exchange_data!$1:$1,0)-1))</f>
        <v>HUBI-E</v>
      </c>
      <c r="Q86" s="156" t="str">
        <f ca="1">IF(raw_exchange_data!$A85="","",TEXT(OFFSET(raw_exchange_data!$A85,0,MATCH(Q$2,raw_exchange_data!$1:$1,0)-1),""))</f>
        <v/>
      </c>
      <c r="R86" s="157">
        <f ca="1">IF(raw_exchange_data!$A85="","",OFFSET(raw_exchange_data!$A85,0,MATCH(R$2,raw_exchange_data!$1:$1,0)-1))</f>
        <v>3.9304560899999998</v>
      </c>
      <c r="S86" s="169">
        <f ca="1">IF(raw_exchange_data!$A85="","",OFFSET(raw_exchange_data!$A85,0,MATCH(S$2,raw_exchange_data!$1:$1,0)-1))</f>
        <v>44958.669130127317</v>
      </c>
      <c r="T86" s="156">
        <v>1</v>
      </c>
      <c r="W86" t="str">
        <f t="shared" si="9"/>
        <v>DEFI</v>
      </c>
      <c r="X86" t="str">
        <f t="shared" si="10"/>
        <v>USDC</v>
      </c>
      <c r="Y86" s="42">
        <f t="shared" si="11"/>
        <v>13972.219738</v>
      </c>
      <c r="Z86" s="42">
        <f t="shared" ca="1" si="12"/>
        <v>0</v>
      </c>
      <c r="AB86" s="3" t="s">
        <v>911</v>
      </c>
      <c r="AC86" s="32">
        <v>19597.425537219999</v>
      </c>
      <c r="AD86" s="32">
        <v>0</v>
      </c>
    </row>
    <row r="87" spans="1:30" x14ac:dyDescent="0.25">
      <c r="A87" t="str">
        <f>IF(Summary_Exchange_Balances_00UTC!$B86="","",Summary_Exchange_Balances_00UTC!$N86)</f>
        <v>DEFI</v>
      </c>
      <c r="B87" t="str">
        <f>IF(Summary_Exchange_Balances_00UTC!$B86="","",Summary_Exchange_Balances_00UTC!$B86)</f>
        <v>DEFI-STRAT-2</v>
      </c>
      <c r="C87" t="str">
        <f>IF(Summary_Exchange_Balances_00UTC!$B86="","",Summary_Exchange_Balances_00UTC!$E86)</f>
        <v>$ PLEASE VISIT ACADY.SITE TO RECEIVE REWARD.</v>
      </c>
      <c r="D87" t="str">
        <f>IF(OR(Summary_Exchange_Balances_00UTC!$B86="",Summary_Exchange_Balances_00UTC!$D86=""),"",Summary_Exchange_Balances_00UTC!$D86)</f>
        <v>wallet</v>
      </c>
      <c r="E87" s="53">
        <f>IF(Summary_Exchange_Balances_00UTC!$B86="","",Summary_Exchange_Balances_00UTC!$C86)</f>
        <v>180000</v>
      </c>
      <c r="G87" s="52" t="e">
        <f ca="1">IF(Summary_Exchange_Balances_00UTC!$B86="","",VLOOKUP(IF(ISERROR(SEARCH(" ", $B87)),UPPER($B87&amp;$C87&amp;IF(OR(NOT(ISERROR(SEARCH("trade",$D87))),NOT(ISERROR(SEARCH("balance",$D87)))),"",$D87)),UPPER(LEFT($B87, SEARCH(" ",$B87)-1)&amp;$C87&amp;IF(OR(NOT(ISERROR(SEARCH("trade",$D87))),NOT(ISERROR(SEARCH("balance",$D87)))),"",$D87))),$L:$T,MATCH("balance",$L$2:$S$2,0),FALSE))</f>
        <v>#N/A</v>
      </c>
      <c r="H87" s="35" t="e">
        <f ca="1">IF(Summary_Exchange_Balances_00UTC!$B86="","",(G87-E87)/E87)</f>
        <v>#N/A</v>
      </c>
      <c r="I87" s="160">
        <f ca="1">IF(Summary_Exchange_Balances_00UTC!$B86="","",IF(ISERROR($G87),$E87,$G87))</f>
        <v>180000</v>
      </c>
      <c r="K87" t="str">
        <f t="shared" ca="1" si="7"/>
        <v>BINEYFI</v>
      </c>
      <c r="L87" t="str">
        <f t="shared" ca="1" si="8"/>
        <v>BINE-2-S1-EYFI</v>
      </c>
      <c r="N87" s="156" t="str">
        <f ca="1">IF(raw_exchange_data!$A86="","",OFFSET(raw_exchange_data!$A86,0,MATCH(N$2,raw_exchange_data!$1:$1,0)-1))</f>
        <v>YFI</v>
      </c>
      <c r="O87" s="156" t="str">
        <f ca="1">IF(raw_exchange_data!$A86="","",OFFSET(raw_exchange_data!$A86,0,MATCH(O$2,raw_exchange_data!$1:$1,0)-1))</f>
        <v>BINE</v>
      </c>
      <c r="P87" s="156" t="str">
        <f ca="1">IF(raw_exchange_data!$A86="","",OFFSET(raw_exchange_data!$A86,0,MATCH(P$2,raw_exchange_data!$1:$1,0)-1))</f>
        <v>BINE-2-S1-E</v>
      </c>
      <c r="Q87" s="156" t="str">
        <f ca="1">IF(raw_exchange_data!$A86="","",TEXT(OFFSET(raw_exchange_data!$A86,0,MATCH(Q$2,raw_exchange_data!$1:$1,0)-1),""))</f>
        <v/>
      </c>
      <c r="R87" s="157">
        <f ca="1">IF(raw_exchange_data!$A86="","",OFFSET(raw_exchange_data!$A86,0,MATCH(R$2,raw_exchange_data!$1:$1,0)-1))</f>
        <v>0.72856047000000002</v>
      </c>
      <c r="S87" s="169">
        <f ca="1">IF(raw_exchange_data!$A86="","",OFFSET(raw_exchange_data!$A86,0,MATCH(S$2,raw_exchange_data!$1:$1,0)-1))</f>
        <v>44958.666668668979</v>
      </c>
      <c r="T87" s="156">
        <v>1</v>
      </c>
      <c r="W87" t="str">
        <f t="shared" si="9"/>
        <v>DEFI</v>
      </c>
      <c r="X87" t="str">
        <f t="shared" si="10"/>
        <v>$ PLEASE VISIT ACADY.SITE TO RECEIVE REWARD.</v>
      </c>
      <c r="Y87" s="42">
        <f t="shared" si="11"/>
        <v>180000</v>
      </c>
      <c r="Z87" s="42">
        <f t="shared" ca="1" si="12"/>
        <v>0</v>
      </c>
      <c r="AB87" s="3" t="s">
        <v>434</v>
      </c>
      <c r="AC87" s="32">
        <v>29214.150499390002</v>
      </c>
      <c r="AD87" s="32">
        <v>0</v>
      </c>
    </row>
    <row r="88" spans="1:30" x14ac:dyDescent="0.25">
      <c r="A88" t="str">
        <f>IF(Summary_Exchange_Balances_00UTC!$B87="","",Summary_Exchange_Balances_00UTC!$N87)</f>
        <v>DEFI</v>
      </c>
      <c r="B88" t="str">
        <f>IF(Summary_Exchange_Balances_00UTC!$B87="","",Summary_Exchange_Balances_00UTC!$B87)</f>
        <v>DEFI-STRAT-2</v>
      </c>
      <c r="C88" t="str">
        <f>IF(Summary_Exchange_Balances_00UTC!$B87="","",Summary_Exchange_Balances_00UTC!$E87)</f>
        <v>$ USDCBONUS.COM &lt;- VISIT TO CLAIM BONUS</v>
      </c>
      <c r="D88" t="str">
        <f>IF(OR(Summary_Exchange_Balances_00UTC!$B87="",Summary_Exchange_Balances_00UTC!$D87=""),"",Summary_Exchange_Balances_00UTC!$D87)</f>
        <v>wallet</v>
      </c>
      <c r="E88" s="53">
        <f>IF(Summary_Exchange_Balances_00UTC!$B87="","",Summary_Exchange_Balances_00UTC!$C87)</f>
        <v>7000</v>
      </c>
      <c r="G88" s="52" t="e">
        <f ca="1">IF(Summary_Exchange_Balances_00UTC!$B87="","",VLOOKUP(IF(ISERROR(SEARCH(" ", $B88)),UPPER($B88&amp;$C88&amp;IF(OR(NOT(ISERROR(SEARCH("trade",$D88))),NOT(ISERROR(SEARCH("balance",$D88)))),"",$D88)),UPPER(LEFT($B88, SEARCH(" ",$B88)-1)&amp;$C88&amp;IF(OR(NOT(ISERROR(SEARCH("trade",$D88))),NOT(ISERROR(SEARCH("balance",$D88)))),"",$D88))),$L:$T,MATCH("balance",$L$2:$S$2,0),FALSE))</f>
        <v>#N/A</v>
      </c>
      <c r="H88" s="35" t="e">
        <f ca="1">IF(Summary_Exchange_Balances_00UTC!$B87="","",(G88-E88)/E88)</f>
        <v>#N/A</v>
      </c>
      <c r="I88" s="160">
        <f ca="1">IF(Summary_Exchange_Balances_00UTC!$B87="","",IF(ISERROR($G88),$E88,$G88))</f>
        <v>7000</v>
      </c>
      <c r="K88" t="str">
        <f t="shared" ca="1" si="7"/>
        <v>HUBIYFII</v>
      </c>
      <c r="L88" t="str">
        <f t="shared" ca="1" si="8"/>
        <v>HUBI-EYFII</v>
      </c>
      <c r="N88" s="156" t="str">
        <f ca="1">IF(raw_exchange_data!$A87="","",OFFSET(raw_exchange_data!$A87,0,MATCH(N$2,raw_exchange_data!$1:$1,0)-1))</f>
        <v>YFII</v>
      </c>
      <c r="O88" s="156" t="str">
        <f ca="1">IF(raw_exchange_data!$A87="","",OFFSET(raw_exchange_data!$A87,0,MATCH(O$2,raw_exchange_data!$1:$1,0)-1))</f>
        <v>HUBI</v>
      </c>
      <c r="P88" s="156" t="str">
        <f ca="1">IF(raw_exchange_data!$A87="","",OFFSET(raw_exchange_data!$A87,0,MATCH(P$2,raw_exchange_data!$1:$1,0)-1))</f>
        <v>HUBI-E</v>
      </c>
      <c r="Q88" s="156" t="str">
        <f ca="1">IF(raw_exchange_data!$A87="","",TEXT(OFFSET(raw_exchange_data!$A87,0,MATCH(Q$2,raw_exchange_data!$1:$1,0)-1),""))</f>
        <v/>
      </c>
      <c r="R88" s="157">
        <f ca="1">IF(raw_exchange_data!$A87="","",OFFSET(raw_exchange_data!$A87,0,MATCH(R$2,raw_exchange_data!$1:$1,0)-1))</f>
        <v>1.329583E-2</v>
      </c>
      <c r="S88" s="169">
        <f ca="1">IF(raw_exchange_data!$A87="","",OFFSET(raw_exchange_data!$A87,0,MATCH(S$2,raw_exchange_data!$1:$1,0)-1))</f>
        <v>44958.669130127317</v>
      </c>
      <c r="T88" s="156">
        <v>1</v>
      </c>
      <c r="W88" t="str">
        <f t="shared" si="9"/>
        <v>DEFI</v>
      </c>
      <c r="X88" t="str">
        <f t="shared" si="10"/>
        <v>$ USDCBONUS.COM &lt;- VISIT TO CLAIM BONUS</v>
      </c>
      <c r="Y88" s="42">
        <f t="shared" si="11"/>
        <v>7000</v>
      </c>
      <c r="Z88" s="42">
        <f t="shared" ca="1" si="12"/>
        <v>0</v>
      </c>
      <c r="AB88" s="3" t="s">
        <v>451</v>
      </c>
      <c r="AC88" s="32">
        <v>20213.414599259999</v>
      </c>
      <c r="AD88" s="32">
        <v>0</v>
      </c>
    </row>
    <row r="89" spans="1:30" x14ac:dyDescent="0.25">
      <c r="A89" t="str">
        <f>IF(Summary_Exchange_Balances_00UTC!$B88="","",Summary_Exchange_Balances_00UTC!$N88)</f>
        <v>DEFI</v>
      </c>
      <c r="B89" t="str">
        <f>IF(Summary_Exchange_Balances_00UTC!$B88="","",Summary_Exchange_Balances_00UTC!$B88)</f>
        <v>DEFI-STRAT-2</v>
      </c>
      <c r="C89" t="str">
        <f>IF(Summary_Exchange_Balances_00UTC!$B88="","",Summary_Exchange_Balances_00UTC!$E88)</f>
        <v>$ USDCGIFT.COM &lt;- VISIT TO CLAIM BONUS</v>
      </c>
      <c r="D89" t="str">
        <f>IF(OR(Summary_Exchange_Balances_00UTC!$B88="",Summary_Exchange_Balances_00UTC!$D88=""),"",Summary_Exchange_Balances_00UTC!$D88)</f>
        <v>wallet</v>
      </c>
      <c r="E89" s="53">
        <f>IF(Summary_Exchange_Balances_00UTC!$B88="","",Summary_Exchange_Balances_00UTC!$C88)</f>
        <v>7000</v>
      </c>
      <c r="G89" s="52" t="e">
        <f ca="1">IF(Summary_Exchange_Balances_00UTC!$B88="","",VLOOKUP(IF(ISERROR(SEARCH(" ", $B89)),UPPER($B89&amp;$C89&amp;IF(OR(NOT(ISERROR(SEARCH("trade",$D89))),NOT(ISERROR(SEARCH("balance",$D89)))),"",$D89)),UPPER(LEFT($B89, SEARCH(" ",$B89)-1)&amp;$C89&amp;IF(OR(NOT(ISERROR(SEARCH("trade",$D89))),NOT(ISERROR(SEARCH("balance",$D89)))),"",$D89))),$L:$T,MATCH("balance",$L$2:$S$2,0),FALSE))</f>
        <v>#N/A</v>
      </c>
      <c r="H89" s="35" t="e">
        <f ca="1">IF(Summary_Exchange_Balances_00UTC!$B88="","",(G89-E89)/E89)</f>
        <v>#N/A</v>
      </c>
      <c r="I89" s="160">
        <f ca="1">IF(Summary_Exchange_Balances_00UTC!$B88="","",IF(ISERROR($G89),$E89,$G89))</f>
        <v>7000</v>
      </c>
      <c r="K89" t="str">
        <f t="shared" ca="1" si="7"/>
        <v>HUBIZEC</v>
      </c>
      <c r="L89" t="str">
        <f t="shared" ca="1" si="8"/>
        <v>HUBI-EZEC</v>
      </c>
      <c r="N89" s="156" t="str">
        <f ca="1">IF(raw_exchange_data!$A88="","",OFFSET(raw_exchange_data!$A88,0,MATCH(N$2,raw_exchange_data!$1:$1,0)-1))</f>
        <v>ZEC</v>
      </c>
      <c r="O89" s="156" t="str">
        <f ca="1">IF(raw_exchange_data!$A88="","",OFFSET(raw_exchange_data!$A88,0,MATCH(O$2,raw_exchange_data!$1:$1,0)-1))</f>
        <v>HUBI</v>
      </c>
      <c r="P89" s="156" t="str">
        <f ca="1">IF(raw_exchange_data!$A88="","",OFFSET(raw_exchange_data!$A88,0,MATCH(P$2,raw_exchange_data!$1:$1,0)-1))</f>
        <v>HUBI-E</v>
      </c>
      <c r="Q89" s="156" t="str">
        <f ca="1">IF(raw_exchange_data!$A88="","",TEXT(OFFSET(raw_exchange_data!$A88,0,MATCH(Q$2,raw_exchange_data!$1:$1,0)-1),""))</f>
        <v/>
      </c>
      <c r="R89" s="157">
        <f ca="1">IF(raw_exchange_data!$A88="","",OFFSET(raw_exchange_data!$A88,0,MATCH(R$2,raw_exchange_data!$1:$1,0)-1))</f>
        <v>2.173E-4</v>
      </c>
      <c r="S89" s="169">
        <f ca="1">IF(raw_exchange_data!$A88="","",OFFSET(raw_exchange_data!$A88,0,MATCH(S$2,raw_exchange_data!$1:$1,0)-1))</f>
        <v>44958.669130127317</v>
      </c>
      <c r="T89" s="156">
        <v>1</v>
      </c>
      <c r="W89" t="str">
        <f t="shared" si="9"/>
        <v>DEFI</v>
      </c>
      <c r="X89" t="str">
        <f t="shared" si="10"/>
        <v>$ USDCGIFT.COM &lt;- VISIT TO CLAIM BONUS</v>
      </c>
      <c r="Y89" s="42">
        <f t="shared" si="11"/>
        <v>7000</v>
      </c>
      <c r="Z89" s="42">
        <f t="shared" ca="1" si="12"/>
        <v>0</v>
      </c>
      <c r="AB89" s="3" t="s">
        <v>435</v>
      </c>
      <c r="AC89" s="32">
        <v>31925.004081070001</v>
      </c>
      <c r="AD89" s="32">
        <v>0</v>
      </c>
    </row>
    <row r="90" spans="1:30" x14ac:dyDescent="0.25">
      <c r="A90" t="str">
        <f>IF(Summary_Exchange_Balances_00UTC!$B89="","",Summary_Exchange_Balances_00UTC!$N89)</f>
        <v>DEFI</v>
      </c>
      <c r="B90" t="str">
        <f>IF(Summary_Exchange_Balances_00UTC!$B89="","",Summary_Exchange_Balances_00UTC!$B89)</f>
        <v>DEFI-STRAT-2</v>
      </c>
      <c r="C90" t="str">
        <f>IF(Summary_Exchange_Balances_00UTC!$B89="","",Summary_Exchange_Balances_00UTC!$E89)</f>
        <v>$ USDCXMAS.COM &lt;- VISIT TO CLAIM GIFT</v>
      </c>
      <c r="D90" t="str">
        <f>IF(OR(Summary_Exchange_Balances_00UTC!$B89="",Summary_Exchange_Balances_00UTC!$D89=""),"",Summary_Exchange_Balances_00UTC!$D89)</f>
        <v>wallet</v>
      </c>
      <c r="E90" s="53">
        <f>IF(Summary_Exchange_Balances_00UTC!$B89="","",Summary_Exchange_Balances_00UTC!$C89)</f>
        <v>7000</v>
      </c>
      <c r="G90" s="52" t="e">
        <f ca="1">IF(Summary_Exchange_Balances_00UTC!$B89="","",VLOOKUP(IF(ISERROR(SEARCH(" ", $B90)),UPPER($B90&amp;$C90&amp;IF(OR(NOT(ISERROR(SEARCH("trade",$D90))),NOT(ISERROR(SEARCH("balance",$D90)))),"",$D90)),UPPER(LEFT($B90, SEARCH(" ",$B90)-1)&amp;$C90&amp;IF(OR(NOT(ISERROR(SEARCH("trade",$D90))),NOT(ISERROR(SEARCH("balance",$D90)))),"",$D90))),$L:$T,MATCH("balance",$L$2:$S$2,0),FALSE))</f>
        <v>#N/A</v>
      </c>
      <c r="H90" s="35" t="e">
        <f ca="1">IF(Summary_Exchange_Balances_00UTC!$B89="","",(G90-E90)/E90)</f>
        <v>#N/A</v>
      </c>
      <c r="I90" s="160">
        <f ca="1">IF(Summary_Exchange_Balances_00UTC!$B89="","",IF(ISERROR($G90),$E90,$G90))</f>
        <v>7000</v>
      </c>
      <c r="K90" t="str">
        <f t="shared" ca="1" si="7"/>
        <v>HUBIAAVE</v>
      </c>
      <c r="L90" t="str">
        <f t="shared" ca="1" si="8"/>
        <v>HUBI-1-M-PAAVE</v>
      </c>
      <c r="N90" s="156" t="str">
        <f ca="1">IF(raw_exchange_data!$A89="","",OFFSET(raw_exchange_data!$A89,0,MATCH(N$2,raw_exchange_data!$1:$1,0)-1))</f>
        <v>AAVE</v>
      </c>
      <c r="O90" s="156" t="str">
        <f ca="1">IF(raw_exchange_data!$A89="","",OFFSET(raw_exchange_data!$A89,0,MATCH(O$2,raw_exchange_data!$1:$1,0)-1))</f>
        <v>HUBI</v>
      </c>
      <c r="P90" s="156" t="str">
        <f ca="1">IF(raw_exchange_data!$A89="","",OFFSET(raw_exchange_data!$A89,0,MATCH(P$2,raw_exchange_data!$1:$1,0)-1))</f>
        <v>HUBI-1-M-P</v>
      </c>
      <c r="Q90" s="156" t="str">
        <f ca="1">IF(raw_exchange_data!$A89="","",TEXT(OFFSET(raw_exchange_data!$A89,0,MATCH(Q$2,raw_exchange_data!$1:$1,0)-1),""))</f>
        <v/>
      </c>
      <c r="R90" s="157">
        <f ca="1">IF(raw_exchange_data!$A89="","",OFFSET(raw_exchange_data!$A89,0,MATCH(R$2,raw_exchange_data!$1:$1,0)-1))</f>
        <v>0.10014646000000001</v>
      </c>
      <c r="S90" s="169">
        <f ca="1">IF(raw_exchange_data!$A89="","",OFFSET(raw_exchange_data!$A89,0,MATCH(S$2,raw_exchange_data!$1:$1,0)-1))</f>
        <v>44958.669514317131</v>
      </c>
      <c r="T90" s="156">
        <v>1</v>
      </c>
      <c r="W90" t="str">
        <f t="shared" si="9"/>
        <v>DEFI</v>
      </c>
      <c r="X90" t="str">
        <f t="shared" si="10"/>
        <v>$ USDCXMAS.COM &lt;- VISIT TO CLAIM GIFT</v>
      </c>
      <c r="Y90" s="42">
        <f t="shared" si="11"/>
        <v>7000</v>
      </c>
      <c r="Z90" s="42">
        <f t="shared" ca="1" si="12"/>
        <v>0</v>
      </c>
      <c r="AB90" s="3" t="s">
        <v>876</v>
      </c>
      <c r="AC90" s="32">
        <v>17599.94336709</v>
      </c>
      <c r="AD90" s="32">
        <v>0</v>
      </c>
    </row>
    <row r="91" spans="1:30" x14ac:dyDescent="0.25">
      <c r="A91" t="str">
        <f>IF(Summary_Exchange_Balances_00UTC!$B90="","",Summary_Exchange_Balances_00UTC!$N90)</f>
        <v>DEFI</v>
      </c>
      <c r="B91" t="str">
        <f>IF(Summary_Exchange_Balances_00UTC!$B90="","",Summary_Exchange_Balances_00UTC!$B90)</f>
        <v>DEFI-STRAT-2</v>
      </c>
      <c r="C91" t="str">
        <f>IF(Summary_Exchange_Balances_00UTC!$B90="","",Summary_Exchange_Balances_00UTC!$E90)</f>
        <v>927$ VISIT AUSDBONUS.COM TO CLAIM</v>
      </c>
      <c r="D91" t="str">
        <f>IF(OR(Summary_Exchange_Balances_00UTC!$B90="",Summary_Exchange_Balances_00UTC!$D90=""),"",Summary_Exchange_Balances_00UTC!$D90)</f>
        <v>wallet</v>
      </c>
      <c r="E91" s="53">
        <f>IF(Summary_Exchange_Balances_00UTC!$B90="","",Summary_Exchange_Balances_00UTC!$C90)</f>
        <v>8</v>
      </c>
      <c r="G91" s="52" t="e">
        <f ca="1">IF(Summary_Exchange_Balances_00UTC!$B90="","",VLOOKUP(IF(ISERROR(SEARCH(" ", $B91)),UPPER($B91&amp;$C91&amp;IF(OR(NOT(ISERROR(SEARCH("trade",$D91))),NOT(ISERROR(SEARCH("balance",$D91)))),"",$D91)),UPPER(LEFT($B91, SEARCH(" ",$B91)-1)&amp;$C91&amp;IF(OR(NOT(ISERROR(SEARCH("trade",$D91))),NOT(ISERROR(SEARCH("balance",$D91)))),"",$D91))),$L:$T,MATCH("balance",$L$2:$S$2,0),FALSE))</f>
        <v>#N/A</v>
      </c>
      <c r="H91" s="35" t="e">
        <f ca="1">IF(Summary_Exchange_Balances_00UTC!$B90="","",(G91-E91)/E91)</f>
        <v>#N/A</v>
      </c>
      <c r="I91" s="160">
        <f ca="1">IF(Summary_Exchange_Balances_00UTC!$B90="","",IF(ISERROR($G91),$E91,$G91))</f>
        <v>8</v>
      </c>
      <c r="K91" t="str">
        <f t="shared" ca="1" si="7"/>
        <v>BINEADA</v>
      </c>
      <c r="L91" t="str">
        <f t="shared" ca="1" si="8"/>
        <v>BINE-2-S1-EADA</v>
      </c>
      <c r="N91" s="156" t="str">
        <f ca="1">IF(raw_exchange_data!$A90="","",OFFSET(raw_exchange_data!$A90,0,MATCH(N$2,raw_exchange_data!$1:$1,0)-1))</f>
        <v>ADA</v>
      </c>
      <c r="O91" s="156" t="str">
        <f ca="1">IF(raw_exchange_data!$A90="","",OFFSET(raw_exchange_data!$A90,0,MATCH(O$2,raw_exchange_data!$1:$1,0)-1))</f>
        <v>BINE</v>
      </c>
      <c r="P91" s="156" t="str">
        <f ca="1">IF(raw_exchange_data!$A90="","",OFFSET(raw_exchange_data!$A90,0,MATCH(P$2,raw_exchange_data!$1:$1,0)-1))</f>
        <v>BINE-2-S1-E</v>
      </c>
      <c r="Q91" s="156" t="str">
        <f ca="1">IF(raw_exchange_data!$A90="","",TEXT(OFFSET(raw_exchange_data!$A90,0,MATCH(Q$2,raw_exchange_data!$1:$1,0)-1),""))</f>
        <v/>
      </c>
      <c r="R91" s="157">
        <f ca="1">IF(raw_exchange_data!$A90="","",OFFSET(raw_exchange_data!$A90,0,MATCH(R$2,raw_exchange_data!$1:$1,0)-1))</f>
        <v>264138.78909999999</v>
      </c>
      <c r="S91" s="169">
        <f ca="1">IF(raw_exchange_data!$A90="","",OFFSET(raw_exchange_data!$A90,0,MATCH(S$2,raw_exchange_data!$1:$1,0)-1))</f>
        <v>44958.666668668979</v>
      </c>
      <c r="T91" s="156">
        <v>1</v>
      </c>
      <c r="W91" t="str">
        <f t="shared" si="9"/>
        <v>DEFI</v>
      </c>
      <c r="X91" t="str">
        <f t="shared" si="10"/>
        <v>927$ VISIT AUSDBONUS.COM TO CLAIM</v>
      </c>
      <c r="Y91" s="42">
        <f t="shared" si="11"/>
        <v>8</v>
      </c>
      <c r="Z91" s="42">
        <f t="shared" ca="1" si="12"/>
        <v>0</v>
      </c>
      <c r="AB91" s="3" t="s">
        <v>912</v>
      </c>
      <c r="AC91" s="32">
        <v>3032</v>
      </c>
      <c r="AD91" s="32">
        <v>0</v>
      </c>
    </row>
    <row r="92" spans="1:30" x14ac:dyDescent="0.25">
      <c r="A92" t="str">
        <f>IF(Summary_Exchange_Balances_00UTC!$B91="","",Summary_Exchange_Balances_00UTC!$N91)</f>
        <v>DEFI</v>
      </c>
      <c r="B92" t="str">
        <f>IF(Summary_Exchange_Balances_00UTC!$B91="","",Summary_Exchange_Balances_00UTC!$B91)</f>
        <v>DEFI-STRAT-2</v>
      </c>
      <c r="C92" t="str">
        <f>IF(Summary_Exchange_Balances_00UTC!$B91="","",Summary_Exchange_Balances_00UTC!$E91)</f>
        <v>AAVE</v>
      </c>
      <c r="D92" t="str">
        <f>IF(OR(Summary_Exchange_Balances_00UTC!$B91="",Summary_Exchange_Balances_00UTC!$D91=""),"",Summary_Exchange_Balances_00UTC!$D91)</f>
        <v>wallet</v>
      </c>
      <c r="E92" s="53">
        <f>IF(Summary_Exchange_Balances_00UTC!$B91="","",Summary_Exchange_Balances_00UTC!$C91)</f>
        <v>376.45403051</v>
      </c>
      <c r="G92" s="52" t="e">
        <f ca="1">IF(Summary_Exchange_Balances_00UTC!$B91="","",VLOOKUP(IF(ISERROR(SEARCH(" ", $B92)),UPPER($B92&amp;$C92&amp;IF(OR(NOT(ISERROR(SEARCH("trade",$D92))),NOT(ISERROR(SEARCH("balance",$D92)))),"",$D92)),UPPER(LEFT($B92, SEARCH(" ",$B92)-1)&amp;$C92&amp;IF(OR(NOT(ISERROR(SEARCH("trade",$D92))),NOT(ISERROR(SEARCH("balance",$D92)))),"",$D92))),$L:$T,MATCH("balance",$L$2:$S$2,0),FALSE))</f>
        <v>#N/A</v>
      </c>
      <c r="H92" s="35" t="e">
        <f ca="1">IF(Summary_Exchange_Balances_00UTC!$B91="","",(G92-E92)/E92)</f>
        <v>#N/A</v>
      </c>
      <c r="I92" s="160">
        <f ca="1">IF(Summary_Exchange_Balances_00UTC!$B91="","",IF(ISERROR($G92),$E92,$G92))</f>
        <v>376.45403051</v>
      </c>
      <c r="K92" t="str">
        <f t="shared" ca="1" si="7"/>
        <v>FBLKADA</v>
      </c>
      <c r="L92" t="str">
        <f t="shared" ca="1" si="8"/>
        <v>FBLKADA</v>
      </c>
      <c r="N92" s="156" t="str">
        <f ca="1">IF(raw_exchange_data!$A91="","",OFFSET(raw_exchange_data!$A91,0,MATCH(N$2,raw_exchange_data!$1:$1,0)-1))</f>
        <v>ADA</v>
      </c>
      <c r="O92" s="156" t="str">
        <f ca="1">IF(raw_exchange_data!$A91="","",OFFSET(raw_exchange_data!$A91,0,MATCH(O$2,raw_exchange_data!$1:$1,0)-1))</f>
        <v>FBLK</v>
      </c>
      <c r="P92" s="156" t="str">
        <f ca="1">IF(raw_exchange_data!$A91="","",OFFSET(raw_exchange_data!$A91,0,MATCH(P$2,raw_exchange_data!$1:$1,0)-1))</f>
        <v>FBLK</v>
      </c>
      <c r="Q92" s="156" t="str">
        <f ca="1">IF(raw_exchange_data!$A91="","",TEXT(OFFSET(raw_exchange_data!$A91,0,MATCH(Q$2,raw_exchange_data!$1:$1,0)-1),""))</f>
        <v/>
      </c>
      <c r="R92" s="157">
        <f ca="1">IF(raw_exchange_data!$A91="","",OFFSET(raw_exchange_data!$A91,0,MATCH(R$2,raw_exchange_data!$1:$1,0)-1))</f>
        <v>59</v>
      </c>
      <c r="S92" s="169">
        <f ca="1">IF(raw_exchange_data!$A91="","",OFFSET(raw_exchange_data!$A91,0,MATCH(S$2,raw_exchange_data!$1:$1,0)-1))</f>
        <v>44958.658478819445</v>
      </c>
      <c r="T92" s="156">
        <v>1</v>
      </c>
      <c r="W92" t="str">
        <f t="shared" si="9"/>
        <v>DEFI</v>
      </c>
      <c r="X92" t="str">
        <f t="shared" si="10"/>
        <v>AAVE</v>
      </c>
      <c r="Y92" s="42">
        <f t="shared" si="11"/>
        <v>376.45403051</v>
      </c>
      <c r="Z92" s="42">
        <f t="shared" ca="1" si="12"/>
        <v>0</v>
      </c>
      <c r="AB92" s="3" t="s">
        <v>425</v>
      </c>
      <c r="AC92" s="32">
        <v>2698</v>
      </c>
      <c r="AD92" s="32">
        <v>0</v>
      </c>
    </row>
    <row r="93" spans="1:30" x14ac:dyDescent="0.25">
      <c r="A93" t="str">
        <f>IF(Summary_Exchange_Balances_00UTC!$B92="","",Summary_Exchange_Balances_00UTC!$N92)</f>
        <v>DEFI</v>
      </c>
      <c r="B93" t="str">
        <f>IF(Summary_Exchange_Balances_00UTC!$B92="","",Summary_Exchange_Balances_00UTC!$B92)</f>
        <v>DEFI-STRAT-2</v>
      </c>
      <c r="C93" t="str">
        <f>IF(Summary_Exchange_Balances_00UTC!$B92="","",Summary_Exchange_Balances_00UTC!$E92)</f>
        <v>AVAX</v>
      </c>
      <c r="D93" t="str">
        <f>IF(OR(Summary_Exchange_Balances_00UTC!$B92="",Summary_Exchange_Balances_00UTC!$D92=""),"",Summary_Exchange_Balances_00UTC!$D92)</f>
        <v>wallet</v>
      </c>
      <c r="E93" s="53">
        <f>IF(Summary_Exchange_Balances_00UTC!$B92="","",Summary_Exchange_Balances_00UTC!$C92)</f>
        <v>9.0046928800000003</v>
      </c>
      <c r="G93" s="52" t="e">
        <f ca="1">IF(Summary_Exchange_Balances_00UTC!$B92="","",VLOOKUP(IF(ISERROR(SEARCH(" ", $B93)),UPPER($B93&amp;$C93&amp;IF(OR(NOT(ISERROR(SEARCH("trade",$D93))),NOT(ISERROR(SEARCH("balance",$D93)))),"",$D93)),UPPER(LEFT($B93, SEARCH(" ",$B93)-1)&amp;$C93&amp;IF(OR(NOT(ISERROR(SEARCH("trade",$D93))),NOT(ISERROR(SEARCH("balance",$D93)))),"",$D93))),$L:$T,MATCH("balance",$L$2:$S$2,0),FALSE))</f>
        <v>#N/A</v>
      </c>
      <c r="H93" s="35" t="e">
        <f ca="1">IF(Summary_Exchange_Balances_00UTC!$B92="","",(G93-E93)/E93)</f>
        <v>#N/A</v>
      </c>
      <c r="I93" s="160">
        <f ca="1">IF(Summary_Exchange_Balances_00UTC!$B92="","",IF(ISERROR($G93),$E93,$G93))</f>
        <v>9.0046928800000003</v>
      </c>
      <c r="K93" t="str">
        <f t="shared" ca="1" si="7"/>
        <v>HUB2ADA</v>
      </c>
      <c r="L93" t="str">
        <f t="shared" ca="1" si="8"/>
        <v>HUB2-MADATRADE</v>
      </c>
      <c r="N93" s="156" t="str">
        <f ca="1">IF(raw_exchange_data!$A92="","",OFFSET(raw_exchange_data!$A92,0,MATCH(N$2,raw_exchange_data!$1:$1,0)-1))</f>
        <v>ADA</v>
      </c>
      <c r="O93" s="156" t="str">
        <f ca="1">IF(raw_exchange_data!$A92="","",OFFSET(raw_exchange_data!$A92,0,MATCH(O$2,raw_exchange_data!$1:$1,0)-1))</f>
        <v>HUB2</v>
      </c>
      <c r="P93" s="156" t="str">
        <f ca="1">IF(raw_exchange_data!$A92="","",OFFSET(raw_exchange_data!$A92,0,MATCH(P$2,raw_exchange_data!$1:$1,0)-1))</f>
        <v>HUB2-M</v>
      </c>
      <c r="Q93" s="156" t="str">
        <f ca="1">IF(raw_exchange_data!$A92="","",TEXT(OFFSET(raw_exchange_data!$A92,0,MATCH(Q$2,raw_exchange_data!$1:$1,0)-1),""))</f>
        <v>trade</v>
      </c>
      <c r="R93" s="157">
        <f ca="1">IF(raw_exchange_data!$A92="","",OFFSET(raw_exchange_data!$A92,0,MATCH(R$2,raw_exchange_data!$1:$1,0)-1))</f>
        <v>1E-8</v>
      </c>
      <c r="S93" s="169">
        <f ca="1">IF(raw_exchange_data!$A92="","",OFFSET(raw_exchange_data!$A92,0,MATCH(S$2,raw_exchange_data!$1:$1,0)-1))</f>
        <v>44958.669600543981</v>
      </c>
      <c r="T93" s="156">
        <v>1</v>
      </c>
      <c r="W93" t="str">
        <f t="shared" si="9"/>
        <v>DEFI</v>
      </c>
      <c r="X93" t="str">
        <f t="shared" si="10"/>
        <v>AVAX</v>
      </c>
      <c r="Y93" s="42">
        <f t="shared" si="11"/>
        <v>9.0046928800000003</v>
      </c>
      <c r="Z93" s="42">
        <f t="shared" ca="1" si="12"/>
        <v>0</v>
      </c>
      <c r="AB93" s="3" t="s">
        <v>452</v>
      </c>
      <c r="AC93" s="32">
        <v>2891</v>
      </c>
      <c r="AD93" s="32">
        <v>0</v>
      </c>
    </row>
    <row r="94" spans="1:30" x14ac:dyDescent="0.25">
      <c r="A94" t="str">
        <f>IF(Summary_Exchange_Balances_00UTC!$B93="","",Summary_Exchange_Balances_00UTC!$N93)</f>
        <v>DEFI</v>
      </c>
      <c r="B94" t="str">
        <f>IF(Summary_Exchange_Balances_00UTC!$B93="","",Summary_Exchange_Balances_00UTC!$B93)</f>
        <v>DEFI-STRAT-2</v>
      </c>
      <c r="C94" t="str">
        <f>IF(Summary_Exchange_Balances_00UTC!$B93="","",Summary_Exchange_Balances_00UTC!$E93)</f>
        <v>BONUS. VISIT HTTPS://BITBONUS.TECH TO CLAIM REWARD.</v>
      </c>
      <c r="D94" t="str">
        <f>IF(OR(Summary_Exchange_Balances_00UTC!$B93="",Summary_Exchange_Balances_00UTC!$D93=""),"",Summary_Exchange_Balances_00UTC!$D93)</f>
        <v>wallet</v>
      </c>
      <c r="E94" s="53">
        <f>IF(Summary_Exchange_Balances_00UTC!$B93="","",Summary_Exchange_Balances_00UTC!$C93)</f>
        <v>25</v>
      </c>
      <c r="G94" s="52" t="e">
        <f ca="1">IF(Summary_Exchange_Balances_00UTC!$B93="","",VLOOKUP(IF(ISERROR(SEARCH(" ", $B94)),UPPER($B94&amp;$C94&amp;IF(OR(NOT(ISERROR(SEARCH("trade",$D94))),NOT(ISERROR(SEARCH("balance",$D94)))),"",$D94)),UPPER(LEFT($B94, SEARCH(" ",$B94)-1)&amp;$C94&amp;IF(OR(NOT(ISERROR(SEARCH("trade",$D94))),NOT(ISERROR(SEARCH("balance",$D94)))),"",$D94))),$L:$T,MATCH("balance",$L$2:$S$2,0),FALSE))</f>
        <v>#N/A</v>
      </c>
      <c r="H94" s="35" t="e">
        <f ca="1">IF(Summary_Exchange_Balances_00UTC!$B93="","",(G94-E94)/E94)</f>
        <v>#N/A</v>
      </c>
      <c r="I94" s="160">
        <f ca="1">IF(Summary_Exchange_Balances_00UTC!$B93="","",IF(ISERROR($G94),$E94,$G94))</f>
        <v>25</v>
      </c>
      <c r="K94" t="str">
        <f t="shared" ca="1" si="7"/>
        <v>BINEAVAX</v>
      </c>
      <c r="L94" t="str">
        <f t="shared" ca="1" si="8"/>
        <v>BINE-2-S1-EAVAX</v>
      </c>
      <c r="N94" s="156" t="str">
        <f ca="1">IF(raw_exchange_data!$A93="","",OFFSET(raw_exchange_data!$A93,0,MATCH(N$2,raw_exchange_data!$1:$1,0)-1))</f>
        <v>AVAX</v>
      </c>
      <c r="O94" s="156" t="str">
        <f ca="1">IF(raw_exchange_data!$A93="","",OFFSET(raw_exchange_data!$A93,0,MATCH(O$2,raw_exchange_data!$1:$1,0)-1))</f>
        <v>BINE</v>
      </c>
      <c r="P94" s="156" t="str">
        <f ca="1">IF(raw_exchange_data!$A93="","",OFFSET(raw_exchange_data!$A93,0,MATCH(P$2,raw_exchange_data!$1:$1,0)-1))</f>
        <v>BINE-2-S1-E</v>
      </c>
      <c r="Q94" s="156" t="str">
        <f ca="1">IF(raw_exchange_data!$A93="","",TEXT(OFFSET(raw_exchange_data!$A93,0,MATCH(Q$2,raw_exchange_data!$1:$1,0)-1),""))</f>
        <v/>
      </c>
      <c r="R94" s="157">
        <f ca="1">IF(raw_exchange_data!$A93="","",OFFSET(raw_exchange_data!$A93,0,MATCH(R$2,raw_exchange_data!$1:$1,0)-1))</f>
        <v>1734.4968308099999</v>
      </c>
      <c r="S94" s="169">
        <f ca="1">IF(raw_exchange_data!$A93="","",OFFSET(raw_exchange_data!$A93,0,MATCH(S$2,raw_exchange_data!$1:$1,0)-1))</f>
        <v>44958.666668668979</v>
      </c>
      <c r="T94" s="156">
        <v>1</v>
      </c>
      <c r="W94" t="str">
        <f t="shared" si="9"/>
        <v>DEFI</v>
      </c>
      <c r="X94" t="str">
        <f t="shared" si="10"/>
        <v>BONUS. VISIT HTTPS://BITBONUS.TECH TO CLAIM REWARD.</v>
      </c>
      <c r="Y94" s="42">
        <f t="shared" si="11"/>
        <v>25</v>
      </c>
      <c r="Z94" s="42">
        <f t="shared" ca="1" si="12"/>
        <v>0</v>
      </c>
      <c r="AB94" s="3" t="s">
        <v>412</v>
      </c>
      <c r="AC94" s="32">
        <v>2904</v>
      </c>
      <c r="AD94" s="32">
        <v>0</v>
      </c>
    </row>
    <row r="95" spans="1:30" x14ac:dyDescent="0.25">
      <c r="A95" t="str">
        <f>IF(Summary_Exchange_Balances_00UTC!$B94="","",Summary_Exchange_Balances_00UTC!$N94)</f>
        <v>DEFI</v>
      </c>
      <c r="B95" t="str">
        <f>IF(Summary_Exchange_Balances_00UTC!$B94="","",Summary_Exchange_Balances_00UTC!$B94)</f>
        <v>DEFI-STRAT-2</v>
      </c>
      <c r="C95" t="str">
        <f>IF(Summary_Exchange_Balances_00UTC!$B94="","",Summary_Exchange_Balances_00UTC!$E94)</f>
        <v>ETH</v>
      </c>
      <c r="D95" t="str">
        <f>IF(OR(Summary_Exchange_Balances_00UTC!$B94="",Summary_Exchange_Balances_00UTC!$D94=""),"",Summary_Exchange_Balances_00UTC!$D94)</f>
        <v>wallet</v>
      </c>
      <c r="E95" s="53">
        <f>IF(Summary_Exchange_Balances_00UTC!$B94="","",Summary_Exchange_Balances_00UTC!$C94)</f>
        <v>2.8507557100000001</v>
      </c>
      <c r="G95" s="52" t="e">
        <f ca="1">IF(Summary_Exchange_Balances_00UTC!$B94="","",VLOOKUP(IF(ISERROR(SEARCH(" ", $B95)),UPPER($B95&amp;$C95&amp;IF(OR(NOT(ISERROR(SEARCH("trade",$D95))),NOT(ISERROR(SEARCH("balance",$D95)))),"",$D95)),UPPER(LEFT($B95, SEARCH(" ",$B95)-1)&amp;$C95&amp;IF(OR(NOT(ISERROR(SEARCH("trade",$D95))),NOT(ISERROR(SEARCH("balance",$D95)))),"",$D95))),$L:$T,MATCH("balance",$L$2:$S$2,0),FALSE))</f>
        <v>#N/A</v>
      </c>
      <c r="H95" s="35" t="e">
        <f ca="1">IF(Summary_Exchange_Balances_00UTC!$B94="","",(G95-E95)/E95)</f>
        <v>#N/A</v>
      </c>
      <c r="I95" s="160">
        <f ca="1">IF(Summary_Exchange_Balances_00UTC!$B94="","",IF(ISERROR($G95),$E95,$G95))</f>
        <v>2.8507557100000001</v>
      </c>
      <c r="K95" t="str">
        <f t="shared" ca="1" si="7"/>
        <v>BINEBAT</v>
      </c>
      <c r="L95" t="str">
        <f t="shared" ca="1" si="8"/>
        <v>BINE-2-S1-MBAT</v>
      </c>
      <c r="N95" s="156" t="str">
        <f ca="1">IF(raw_exchange_data!$A94="","",OFFSET(raw_exchange_data!$A94,0,MATCH(N$2,raw_exchange_data!$1:$1,0)-1))</f>
        <v>BAT</v>
      </c>
      <c r="O95" s="156" t="str">
        <f ca="1">IF(raw_exchange_data!$A94="","",OFFSET(raw_exchange_data!$A94,0,MATCH(O$2,raw_exchange_data!$1:$1,0)-1))</f>
        <v>BINE</v>
      </c>
      <c r="P95" s="156" t="str">
        <f ca="1">IF(raw_exchange_data!$A94="","",OFFSET(raw_exchange_data!$A94,0,MATCH(P$2,raw_exchange_data!$1:$1,0)-1))</f>
        <v>BINE-2-S1-M</v>
      </c>
      <c r="Q95" s="156" t="str">
        <f ca="1">IF(raw_exchange_data!$A94="","",TEXT(OFFSET(raw_exchange_data!$A94,0,MATCH(Q$2,raw_exchange_data!$1:$1,0)-1),""))</f>
        <v/>
      </c>
      <c r="R95" s="157">
        <f ca="1">IF(raw_exchange_data!$A94="","",OFFSET(raw_exchange_data!$A94,0,MATCH(R$2,raw_exchange_data!$1:$1,0)-1))</f>
        <v>-200000</v>
      </c>
      <c r="S95" s="169">
        <f ca="1">IF(raw_exchange_data!$A94="","",OFFSET(raw_exchange_data!$A94,0,MATCH(S$2,raw_exchange_data!$1:$1,0)-1))</f>
        <v>44958.666670451392</v>
      </c>
      <c r="T95" s="156">
        <v>1</v>
      </c>
      <c r="W95" t="str">
        <f t="shared" si="9"/>
        <v>DEFI</v>
      </c>
      <c r="X95" t="str">
        <f t="shared" si="10"/>
        <v>ETH</v>
      </c>
      <c r="Y95" s="42">
        <f t="shared" si="11"/>
        <v>2.8507557100000001</v>
      </c>
      <c r="Z95" s="42">
        <f t="shared" ca="1" si="12"/>
        <v>0</v>
      </c>
      <c r="AB95" s="3" t="s">
        <v>877</v>
      </c>
      <c r="AC95" s="32">
        <v>3047</v>
      </c>
      <c r="AD95" s="32">
        <v>0</v>
      </c>
    </row>
    <row r="96" spans="1:30" x14ac:dyDescent="0.25">
      <c r="A96" t="str">
        <f>IF(Summary_Exchange_Balances_00UTC!$B95="","",Summary_Exchange_Balances_00UTC!$N95)</f>
        <v>DEFI</v>
      </c>
      <c r="B96" t="str">
        <f>IF(Summary_Exchange_Balances_00UTC!$B95="","",Summary_Exchange_Balances_00UTC!$B95)</f>
        <v>DEFI-STRAT-2</v>
      </c>
      <c r="C96" t="str">
        <f>IF(Summary_Exchange_Balances_00UTC!$B95="","",Summary_Exchange_Balances_00UTC!$E95)</f>
        <v>INVITATION TOKEN. PLEASE VISIT HTTPS://AAKER.SITE AND CLAIM REWARDS.</v>
      </c>
      <c r="D96" t="str">
        <f>IF(OR(Summary_Exchange_Balances_00UTC!$B95="",Summary_Exchange_Balances_00UTC!$D95=""),"",Summary_Exchange_Balances_00UTC!$D95)</f>
        <v>wallet</v>
      </c>
      <c r="E96" s="53">
        <f>IF(Summary_Exchange_Balances_00UTC!$B95="","",Summary_Exchange_Balances_00UTC!$C95)</f>
        <v>480000</v>
      </c>
      <c r="G96" s="52" t="e">
        <f ca="1">IF(Summary_Exchange_Balances_00UTC!$B95="","",VLOOKUP(IF(ISERROR(SEARCH(" ", $B96)),UPPER($B96&amp;$C96&amp;IF(OR(NOT(ISERROR(SEARCH("trade",$D96))),NOT(ISERROR(SEARCH("balance",$D96)))),"",$D96)),UPPER(LEFT($B96, SEARCH(" ",$B96)-1)&amp;$C96&amp;IF(OR(NOT(ISERROR(SEARCH("trade",$D96))),NOT(ISERROR(SEARCH("balance",$D96)))),"",$D96))),$L:$T,MATCH("balance",$L$2:$S$2,0),FALSE))</f>
        <v>#N/A</v>
      </c>
      <c r="H96" s="35" t="e">
        <f ca="1">IF(Summary_Exchange_Balances_00UTC!$B95="","",(G96-E96)/E96)</f>
        <v>#N/A</v>
      </c>
      <c r="I96" s="160">
        <f ca="1">IF(Summary_Exchange_Balances_00UTC!$B95="","",IF(ISERROR($G96),$E96,$G96))</f>
        <v>480000</v>
      </c>
      <c r="K96" t="str">
        <f t="shared" ca="1" si="7"/>
        <v>OKEXBCH</v>
      </c>
      <c r="L96" t="str">
        <f t="shared" ca="1" si="8"/>
        <v>OKEX-2-M-WBCHBALANCE</v>
      </c>
      <c r="N96" s="156" t="str">
        <f ca="1">IF(raw_exchange_data!$A95="","",OFFSET(raw_exchange_data!$A95,0,MATCH(N$2,raw_exchange_data!$1:$1,0)-1))</f>
        <v>BCH</v>
      </c>
      <c r="O96" s="156" t="str">
        <f ca="1">IF(raw_exchange_data!$A95="","",OFFSET(raw_exchange_data!$A95,0,MATCH(O$2,raw_exchange_data!$1:$1,0)-1))</f>
        <v>OKEX</v>
      </c>
      <c r="P96" s="156" t="str">
        <f ca="1">IF(raw_exchange_data!$A95="","",OFFSET(raw_exchange_data!$A95,0,MATCH(P$2,raw_exchange_data!$1:$1,0)-1))</f>
        <v>OKEX-2-M-W</v>
      </c>
      <c r="Q96" s="156" t="str">
        <f ca="1">IF(raw_exchange_data!$A95="","",TEXT(OFFSET(raw_exchange_data!$A95,0,MATCH(Q$2,raw_exchange_data!$1:$1,0)-1),""))</f>
        <v>Balance</v>
      </c>
      <c r="R96" s="157">
        <f ca="1">IF(raw_exchange_data!$A95="","",OFFSET(raw_exchange_data!$A95,0,MATCH(R$2,raw_exchange_data!$1:$1,0)-1))</f>
        <v>3.3324575999999999E-9</v>
      </c>
      <c r="S96" s="169">
        <f ca="1">IF(raw_exchange_data!$A95="","",OFFSET(raw_exchange_data!$A95,0,MATCH(S$2,raw_exchange_data!$1:$1,0)-1))</f>
        <v>44958.666668206017</v>
      </c>
      <c r="T96" s="156">
        <v>1</v>
      </c>
      <c r="W96" t="str">
        <f t="shared" si="9"/>
        <v>DEFI</v>
      </c>
      <c r="X96" t="str">
        <f t="shared" si="10"/>
        <v>INVITATION TOKEN. PLEASE VISIT HTTPS://AAKER.SITE AND CLAIM REWARDS.</v>
      </c>
      <c r="Y96" s="42">
        <f t="shared" si="11"/>
        <v>480000</v>
      </c>
      <c r="Z96" s="42">
        <f t="shared" ca="1" si="12"/>
        <v>0</v>
      </c>
      <c r="AB96" s="3" t="s">
        <v>424</v>
      </c>
      <c r="AC96" s="32">
        <v>9472.1338239899997</v>
      </c>
      <c r="AD96" s="32">
        <v>0</v>
      </c>
    </row>
    <row r="97" spans="1:30" x14ac:dyDescent="0.25">
      <c r="A97" t="str">
        <f>IF(Summary_Exchange_Balances_00UTC!$B96="","",Summary_Exchange_Balances_00UTC!$N96)</f>
        <v>DEFI</v>
      </c>
      <c r="B97" t="str">
        <f>IF(Summary_Exchange_Balances_00UTC!$B96="","",Summary_Exchange_Balances_00UTC!$B96)</f>
        <v>DEFI-STRAT-2</v>
      </c>
      <c r="C97" t="str">
        <f>IF(Summary_Exchange_Balances_00UTC!$B96="","",Summary_Exchange_Balances_00UTC!$E96)</f>
        <v>OAAVEUSDC/AAVE-02DEC22-67.5C</v>
      </c>
      <c r="D97" t="str">
        <f>IF(OR(Summary_Exchange_Balances_00UTC!$B96="",Summary_Exchange_Balances_00UTC!$D96=""),"",Summary_Exchange_Balances_00UTC!$D96)</f>
        <v>wallet</v>
      </c>
      <c r="E97" s="53">
        <f>IF(Summary_Exchange_Balances_00UTC!$B96="","",Summary_Exchange_Balances_00UTC!$C96)</f>
        <v>34311.93215886</v>
      </c>
      <c r="G97" s="52" t="e">
        <f ca="1">IF(Summary_Exchange_Balances_00UTC!$B96="","",VLOOKUP(IF(ISERROR(SEARCH(" ", $B97)),UPPER($B97&amp;$C97&amp;IF(OR(NOT(ISERROR(SEARCH("trade",$D97))),NOT(ISERROR(SEARCH("balance",$D97)))),"",$D97)),UPPER(LEFT($B97, SEARCH(" ",$B97)-1)&amp;$C97&amp;IF(OR(NOT(ISERROR(SEARCH("trade",$D97))),NOT(ISERROR(SEARCH("balance",$D97)))),"",$D97))),$L:$T,MATCH("balance",$L$2:$S$2,0),FALSE))</f>
        <v>#N/A</v>
      </c>
      <c r="H97" s="35" t="e">
        <f ca="1">IF(Summary_Exchange_Balances_00UTC!$B96="","",(G97-E97)/E97)</f>
        <v>#N/A</v>
      </c>
      <c r="I97" s="160">
        <f ca="1">IF(Summary_Exchange_Balances_00UTC!$B96="","",IF(ISERROR($G97),$E97,$G97))</f>
        <v>34311.93215886</v>
      </c>
      <c r="K97" t="str">
        <f t="shared" ca="1" si="7"/>
        <v>HUBIBLZ</v>
      </c>
      <c r="L97" t="str">
        <f t="shared" ca="1" si="8"/>
        <v>HUBI-EBLZ</v>
      </c>
      <c r="N97" s="156" t="str">
        <f ca="1">IF(raw_exchange_data!$A96="","",OFFSET(raw_exchange_data!$A96,0,MATCH(N$2,raw_exchange_data!$1:$1,0)-1))</f>
        <v>BLZ</v>
      </c>
      <c r="O97" s="156" t="str">
        <f ca="1">IF(raw_exchange_data!$A96="","",OFFSET(raw_exchange_data!$A96,0,MATCH(O$2,raw_exchange_data!$1:$1,0)-1))</f>
        <v>HUBI</v>
      </c>
      <c r="P97" s="156" t="str">
        <f ca="1">IF(raw_exchange_data!$A96="","",OFFSET(raw_exchange_data!$A96,0,MATCH(P$2,raw_exchange_data!$1:$1,0)-1))</f>
        <v>HUBI-E</v>
      </c>
      <c r="Q97" s="156" t="str">
        <f ca="1">IF(raw_exchange_data!$A96="","",TEXT(OFFSET(raw_exchange_data!$A96,0,MATCH(Q$2,raw_exchange_data!$1:$1,0)-1),""))</f>
        <v/>
      </c>
      <c r="R97" s="157">
        <f ca="1">IF(raw_exchange_data!$A96="","",OFFSET(raw_exchange_data!$A96,0,MATCH(R$2,raw_exchange_data!$1:$1,0)-1))</f>
        <v>115.29838952</v>
      </c>
      <c r="S97" s="169">
        <f ca="1">IF(raw_exchange_data!$A96="","",OFFSET(raw_exchange_data!$A96,0,MATCH(S$2,raw_exchange_data!$1:$1,0)-1))</f>
        <v>44958.669130127317</v>
      </c>
      <c r="T97" s="156">
        <v>1</v>
      </c>
      <c r="W97" t="str">
        <f t="shared" si="9"/>
        <v>DEFI</v>
      </c>
      <c r="X97" t="str">
        <f t="shared" si="10"/>
        <v>OAAVEUSDC/AAVE-02DEC22-67.5C</v>
      </c>
      <c r="Y97" s="42">
        <f t="shared" si="11"/>
        <v>34311.93215886</v>
      </c>
      <c r="Z97" s="42">
        <f t="shared" ca="1" si="12"/>
        <v>0</v>
      </c>
      <c r="AB97" s="3" t="s">
        <v>299</v>
      </c>
      <c r="AC97" s="32">
        <v>5625.02729593</v>
      </c>
      <c r="AD97" s="32">
        <v>0</v>
      </c>
    </row>
    <row r="98" spans="1:30" x14ac:dyDescent="0.25">
      <c r="A98" t="str">
        <f>IF(Summary_Exchange_Balances_00UTC!$B97="","",Summary_Exchange_Balances_00UTC!$N97)</f>
        <v>DEFI</v>
      </c>
      <c r="B98" t="str">
        <f>IF(Summary_Exchange_Balances_00UTC!$B97="","",Summary_Exchange_Balances_00UTC!$B97)</f>
        <v>DEFI-STRAT-2</v>
      </c>
      <c r="C98" t="str">
        <f>IF(Summary_Exchange_Balances_00UTC!$B97="","",Summary_Exchange_Balances_00UTC!$E97)</f>
        <v>OAAVEUSDC/AAVE-03FEB23-104C</v>
      </c>
      <c r="D98" t="str">
        <f>IF(OR(Summary_Exchange_Balances_00UTC!$B97="",Summary_Exchange_Balances_00UTC!$D97=""),"",Summary_Exchange_Balances_00UTC!$D97)</f>
        <v>wallet</v>
      </c>
      <c r="E98" s="53">
        <f>IF(Summary_Exchange_Balances_00UTC!$B97="","",Summary_Exchange_Balances_00UTC!$C97)</f>
        <v>27015.87850934</v>
      </c>
      <c r="G98" s="52" t="e">
        <f ca="1">IF(Summary_Exchange_Balances_00UTC!$B97="","",VLOOKUP(IF(ISERROR(SEARCH(" ", $B98)),UPPER($B98&amp;$C98&amp;IF(OR(NOT(ISERROR(SEARCH("trade",$D98))),NOT(ISERROR(SEARCH("balance",$D98)))),"",$D98)),UPPER(LEFT($B98, SEARCH(" ",$B98)-1)&amp;$C98&amp;IF(OR(NOT(ISERROR(SEARCH("trade",$D98))),NOT(ISERROR(SEARCH("balance",$D98)))),"",$D98))),$L:$T,MATCH("balance",$L$2:$S$2,0),FALSE))</f>
        <v>#N/A</v>
      </c>
      <c r="H98" s="35" t="e">
        <f ca="1">IF(Summary_Exchange_Balances_00UTC!$B97="","",(G98-E98)/E98)</f>
        <v>#N/A</v>
      </c>
      <c r="I98" s="160">
        <f ca="1">IF(Summary_Exchange_Balances_00UTC!$B97="","",IF(ISERROR($G98),$E98,$G98))</f>
        <v>27015.87850934</v>
      </c>
      <c r="K98" t="str">
        <f t="shared" ca="1" si="7"/>
        <v>BINEBNB</v>
      </c>
      <c r="L98" t="str">
        <f t="shared" ca="1" si="8"/>
        <v>BINE-2-S1-MBNB</v>
      </c>
      <c r="N98" s="156" t="str">
        <f ca="1">IF(raw_exchange_data!$A97="","",OFFSET(raw_exchange_data!$A97,0,MATCH(N$2,raw_exchange_data!$1:$1,0)-1))</f>
        <v>BNB</v>
      </c>
      <c r="O98" s="156" t="str">
        <f ca="1">IF(raw_exchange_data!$A97="","",OFFSET(raw_exchange_data!$A97,0,MATCH(O$2,raw_exchange_data!$1:$1,0)-1))</f>
        <v>BINE</v>
      </c>
      <c r="P98" s="156" t="str">
        <f ca="1">IF(raw_exchange_data!$A97="","",OFFSET(raw_exchange_data!$A97,0,MATCH(P$2,raw_exchange_data!$1:$1,0)-1))</f>
        <v>BINE-2-S1-M</v>
      </c>
      <c r="Q98" s="156" t="str">
        <f ca="1">IF(raw_exchange_data!$A97="","",TEXT(OFFSET(raw_exchange_data!$A97,0,MATCH(Q$2,raw_exchange_data!$1:$1,0)-1),""))</f>
        <v/>
      </c>
      <c r="R98" s="157">
        <f ca="1">IF(raw_exchange_data!$A97="","",OFFSET(raw_exchange_data!$A97,0,MATCH(R$2,raw_exchange_data!$1:$1,0)-1))</f>
        <v>2337.51666806</v>
      </c>
      <c r="S98" s="169">
        <f ca="1">IF(raw_exchange_data!$A97="","",OFFSET(raw_exchange_data!$A97,0,MATCH(S$2,raw_exchange_data!$1:$1,0)-1))</f>
        <v>44958.666670451392</v>
      </c>
      <c r="T98" s="156">
        <v>1</v>
      </c>
      <c r="W98" t="str">
        <f t="shared" si="9"/>
        <v>DEFI</v>
      </c>
      <c r="X98" t="str">
        <f t="shared" si="10"/>
        <v>OAAVEUSDC/AAVE-03FEB23-104C</v>
      </c>
      <c r="Y98" s="42">
        <f t="shared" si="11"/>
        <v>27015.87850934</v>
      </c>
      <c r="Z98" s="42">
        <f t="shared" ca="1" si="12"/>
        <v>0</v>
      </c>
      <c r="AB98" s="3" t="s">
        <v>300</v>
      </c>
      <c r="AC98" s="32">
        <v>5968</v>
      </c>
      <c r="AD98" s="32">
        <v>0</v>
      </c>
    </row>
    <row r="99" spans="1:30" x14ac:dyDescent="0.25">
      <c r="A99" t="str">
        <f>IF(Summary_Exchange_Balances_00UTC!$B98="","",Summary_Exchange_Balances_00UTC!$N98)</f>
        <v>DEFI</v>
      </c>
      <c r="B99" t="str">
        <f>IF(Summary_Exchange_Balances_00UTC!$B98="","",Summary_Exchange_Balances_00UTC!$B98)</f>
        <v>DEFI-STRAT-2</v>
      </c>
      <c r="C99" t="str">
        <f>IF(Summary_Exchange_Balances_00UTC!$B98="","",Summary_Exchange_Balances_00UTC!$E98)</f>
        <v>OAAVEUSDC/AAVE-06JAN23-62.5C</v>
      </c>
      <c r="D99" t="str">
        <f>IF(OR(Summary_Exchange_Balances_00UTC!$B98="",Summary_Exchange_Balances_00UTC!$D98=""),"",Summary_Exchange_Balances_00UTC!$D98)</f>
        <v>wallet</v>
      </c>
      <c r="E99" s="53">
        <f>IF(Summary_Exchange_Balances_00UTC!$B98="","",Summary_Exchange_Balances_00UTC!$C98)</f>
        <v>32302.942249520001</v>
      </c>
      <c r="G99" s="52" t="e">
        <f ca="1">IF(Summary_Exchange_Balances_00UTC!$B98="","",VLOOKUP(IF(ISERROR(SEARCH(" ", $B99)),UPPER($B99&amp;$C99&amp;IF(OR(NOT(ISERROR(SEARCH("trade",$D99))),NOT(ISERROR(SEARCH("balance",$D99)))),"",$D99)),UPPER(LEFT($B99, SEARCH(" ",$B99)-1)&amp;$C99&amp;IF(OR(NOT(ISERROR(SEARCH("trade",$D99))),NOT(ISERROR(SEARCH("balance",$D99)))),"",$D99))),$L:$T,MATCH("balance",$L$2:$S$2,0),FALSE))</f>
        <v>#N/A</v>
      </c>
      <c r="H99" s="35" t="e">
        <f ca="1">IF(Summary_Exchange_Balances_00UTC!$B98="","",(G99-E99)/E99)</f>
        <v>#N/A</v>
      </c>
      <c r="I99" s="160">
        <f ca="1">IF(Summary_Exchange_Balances_00UTC!$B98="","",IF(ISERROR($G99),$E99,$G99))</f>
        <v>32302.942249520001</v>
      </c>
      <c r="K99" t="str">
        <f t="shared" ca="1" si="7"/>
        <v>HUBIBOBA</v>
      </c>
      <c r="L99" t="str">
        <f t="shared" ref="L99:L130" ca="1" si="13">UPPER($P99&amp;$N99&amp;Q99)</f>
        <v>HUBI-EBOBA</v>
      </c>
      <c r="N99" s="156" t="str">
        <f ca="1">IF(raw_exchange_data!$A98="","",OFFSET(raw_exchange_data!$A98,0,MATCH(N$2,raw_exchange_data!$1:$1,0)-1))</f>
        <v>BOBA</v>
      </c>
      <c r="O99" s="156" t="str">
        <f ca="1">IF(raw_exchange_data!$A98="","",OFFSET(raw_exchange_data!$A98,0,MATCH(O$2,raw_exchange_data!$1:$1,0)-1))</f>
        <v>HUBI</v>
      </c>
      <c r="P99" s="156" t="str">
        <f ca="1">IF(raw_exchange_data!$A98="","",OFFSET(raw_exchange_data!$A98,0,MATCH(P$2,raw_exchange_data!$1:$1,0)-1))</f>
        <v>HUBI-E</v>
      </c>
      <c r="Q99" s="156" t="str">
        <f ca="1">IF(raw_exchange_data!$A98="","",TEXT(OFFSET(raw_exchange_data!$A98,0,MATCH(Q$2,raw_exchange_data!$1:$1,0)-1),""))</f>
        <v/>
      </c>
      <c r="R99" s="157">
        <f ca="1">IF(raw_exchange_data!$A98="","",OFFSET(raw_exchange_data!$A98,0,MATCH(R$2,raw_exchange_data!$1:$1,0)-1))</f>
        <v>14.7502</v>
      </c>
      <c r="S99" s="169">
        <f ca="1">IF(raw_exchange_data!$A98="","",OFFSET(raw_exchange_data!$A98,0,MATCH(S$2,raw_exchange_data!$1:$1,0)-1))</f>
        <v>44958.669130127317</v>
      </c>
      <c r="T99" s="156">
        <v>1</v>
      </c>
      <c r="W99" t="str">
        <f t="shared" si="9"/>
        <v>DEFI</v>
      </c>
      <c r="X99" t="str">
        <f t="shared" si="10"/>
        <v>OAAVEUSDC/AAVE-06JAN23-62.5C</v>
      </c>
      <c r="Y99" s="42">
        <f t="shared" si="11"/>
        <v>32302.942249520001</v>
      </c>
      <c r="Z99" s="42">
        <f t="shared" ca="1" si="12"/>
        <v>0</v>
      </c>
      <c r="AB99" s="3" t="s">
        <v>878</v>
      </c>
      <c r="AC99" s="32">
        <v>4006</v>
      </c>
      <c r="AD99" s="32">
        <v>0</v>
      </c>
    </row>
    <row r="100" spans="1:30" x14ac:dyDescent="0.25">
      <c r="A100" t="str">
        <f>IF(Summary_Exchange_Balances_00UTC!$B99="","",Summary_Exchange_Balances_00UTC!$N99)</f>
        <v>DEFI</v>
      </c>
      <c r="B100" t="str">
        <f>IF(Summary_Exchange_Balances_00UTC!$B99="","",Summary_Exchange_Balances_00UTC!$B99)</f>
        <v>DEFI-STRAT-2</v>
      </c>
      <c r="C100" t="str">
        <f>IF(Summary_Exchange_Balances_00UTC!$B99="","",Summary_Exchange_Balances_00UTC!$E99)</f>
        <v>OAAVEUSDC/AAVE-16DEC22-72.5C</v>
      </c>
      <c r="D100" t="str">
        <f>IF(OR(Summary_Exchange_Balances_00UTC!$B99="",Summary_Exchange_Balances_00UTC!$D99=""),"",Summary_Exchange_Balances_00UTC!$D99)</f>
        <v>wallet</v>
      </c>
      <c r="E100" s="52">
        <f>IF(Summary_Exchange_Balances_00UTC!$B99="","",Summary_Exchange_Balances_00UTC!$C99)</f>
        <v>33793.379334129997</v>
      </c>
      <c r="G100" s="52" t="e">
        <f ca="1">IF(Summary_Exchange_Balances_00UTC!$B99="","",VLOOKUP(IF(ISERROR(SEARCH(" ", $B100)),UPPER($B100&amp;$C100&amp;IF(OR(NOT(ISERROR(SEARCH("trade",$D100))),NOT(ISERROR(SEARCH("balance",$D100)))),"",$D100)),UPPER(LEFT($B100, SEARCH(" ",$B100)-1)&amp;$C100&amp;IF(OR(NOT(ISERROR(SEARCH("trade",$D100))),NOT(ISERROR(SEARCH("balance",$D100)))),"",$D100))),$L:$T,MATCH("balance",$L$2:$S$2,0),FALSE))</f>
        <v>#N/A</v>
      </c>
      <c r="H100" s="35" t="e">
        <f ca="1">IF(Summary_Exchange_Balances_00UTC!$B99="","",(G100-E100)/E100)</f>
        <v>#N/A</v>
      </c>
      <c r="I100" s="160">
        <f ca="1">IF(Summary_Exchange_Balances_00UTC!$B99="","",IF(ISERROR($G100),$E100,$G100))</f>
        <v>33793.379334129997</v>
      </c>
      <c r="K100" t="str">
        <f t="shared" ca="1" si="7"/>
        <v>FUBIBSV</v>
      </c>
      <c r="L100" t="str">
        <f t="shared" ca="1" si="13"/>
        <v>FUBI-MBSV</v>
      </c>
      <c r="N100" s="156" t="str">
        <f ca="1">IF(raw_exchange_data!$A99="","",OFFSET(raw_exchange_data!$A99,0,MATCH(N$2,raw_exchange_data!$1:$1,0)-1))</f>
        <v>BSV</v>
      </c>
      <c r="O100" s="156" t="str">
        <f ca="1">IF(raw_exchange_data!$A99="","",OFFSET(raw_exchange_data!$A99,0,MATCH(O$2,raw_exchange_data!$1:$1,0)-1))</f>
        <v>FUBI</v>
      </c>
      <c r="P100" s="156" t="str">
        <f ca="1">IF(raw_exchange_data!$A99="","",OFFSET(raw_exchange_data!$A99,0,MATCH(P$2,raw_exchange_data!$1:$1,0)-1))</f>
        <v>FUBI-M</v>
      </c>
      <c r="Q100" s="156" t="str">
        <f ca="1">IF(raw_exchange_data!$A99="","",TEXT(OFFSET(raw_exchange_data!$A99,0,MATCH(Q$2,raw_exchange_data!$1:$1,0)-1),""))</f>
        <v/>
      </c>
      <c r="R100" s="157">
        <f ca="1">IF(raw_exchange_data!$A99="","",OFFSET(raw_exchange_data!$A99,0,MATCH(R$2,raw_exchange_data!$1:$1,0)-1))</f>
        <v>0.11285791119999999</v>
      </c>
      <c r="S100" s="169">
        <f ca="1">IF(raw_exchange_data!$A99="","",OFFSET(raw_exchange_data!$A99,0,MATCH(S$2,raw_exchange_data!$1:$1,0)-1))</f>
        <v>44958.669514120367</v>
      </c>
      <c r="T100" s="156">
        <v>1</v>
      </c>
      <c r="W100" t="str">
        <f t="shared" si="9"/>
        <v>DEFI</v>
      </c>
      <c r="X100" t="str">
        <f t="shared" si="10"/>
        <v>OAAVEUSDC/AAVE-16DEC22-72.5C</v>
      </c>
      <c r="Y100" s="42">
        <f t="shared" si="11"/>
        <v>33793.379334129997</v>
      </c>
      <c r="Z100" s="42">
        <f t="shared" ca="1" si="12"/>
        <v>0</v>
      </c>
      <c r="AB100" s="3" t="s">
        <v>89</v>
      </c>
      <c r="AC100" s="32">
        <v>15713.500338399783</v>
      </c>
      <c r="AD100" s="32">
        <v>2533452.551855295</v>
      </c>
    </row>
    <row r="101" spans="1:30" x14ac:dyDescent="0.25">
      <c r="A101" t="str">
        <f>IF(Summary_Exchange_Balances_00UTC!$B100="","",Summary_Exchange_Balances_00UTC!$N100)</f>
        <v>DEFI</v>
      </c>
      <c r="B101" t="str">
        <f>IF(Summary_Exchange_Balances_00UTC!$B100="","",Summary_Exchange_Balances_00UTC!$B100)</f>
        <v>DEFI-STRAT-2</v>
      </c>
      <c r="C101" t="str">
        <f>IF(Summary_Exchange_Balances_00UTC!$B100="","",Summary_Exchange_Balances_00UTC!$E100)</f>
        <v>OAAVEUSDC/AAVE-25NOV22-72.5C</v>
      </c>
      <c r="D101" t="str">
        <f>IF(OR(Summary_Exchange_Balances_00UTC!$B100="",Summary_Exchange_Balances_00UTC!$D100=""),"",Summary_Exchange_Balances_00UTC!$D100)</f>
        <v>wallet</v>
      </c>
      <c r="E101" s="52">
        <f>IF(Summary_Exchange_Balances_00UTC!$B100="","",Summary_Exchange_Balances_00UTC!$C100)</f>
        <v>33991.374100820001</v>
      </c>
      <c r="G101" s="52" t="e">
        <f ca="1">IF(Summary_Exchange_Balances_00UTC!$B100="","",VLOOKUP(IF(ISERROR(SEARCH(" ", $B101)),UPPER($B101&amp;$C101&amp;IF(OR(NOT(ISERROR(SEARCH("trade",$D101))),NOT(ISERROR(SEARCH("balance",$D101)))),"",$D101)),UPPER(LEFT($B101, SEARCH(" ",$B101)-1)&amp;$C101&amp;IF(OR(NOT(ISERROR(SEARCH("trade",$D101))),NOT(ISERROR(SEARCH("balance",$D101)))),"",$D101))),$L:$T,MATCH("balance",$L$2:$S$2,0),FALSE))</f>
        <v>#N/A</v>
      </c>
      <c r="H101" s="35" t="e">
        <f ca="1">IF(Summary_Exchange_Balances_00UTC!$B100="","",(G101-E101)/E101)</f>
        <v>#N/A</v>
      </c>
      <c r="I101" s="160">
        <f ca="1">IF(Summary_Exchange_Balances_00UTC!$B100="","",IF(ISERROR($G101),$E101,$G101))</f>
        <v>33991.374100820001</v>
      </c>
      <c r="K101" t="str">
        <f t="shared" ca="1" si="7"/>
        <v>HUBIBSV</v>
      </c>
      <c r="L101" t="str">
        <f t="shared" ca="1" si="13"/>
        <v>HUBI-1-M-PBSV</v>
      </c>
      <c r="N101" s="156" t="str">
        <f ca="1">IF(raw_exchange_data!$A100="","",OFFSET(raw_exchange_data!$A100,0,MATCH(N$2,raw_exchange_data!$1:$1,0)-1))</f>
        <v>BSV</v>
      </c>
      <c r="O101" s="156" t="str">
        <f ca="1">IF(raw_exchange_data!$A100="","",OFFSET(raw_exchange_data!$A100,0,MATCH(O$2,raw_exchange_data!$1:$1,0)-1))</f>
        <v>HUBI</v>
      </c>
      <c r="P101" s="156" t="str">
        <f ca="1">IF(raw_exchange_data!$A100="","",OFFSET(raw_exchange_data!$A100,0,MATCH(P$2,raw_exchange_data!$1:$1,0)-1))</f>
        <v>HUBI-1-M-P</v>
      </c>
      <c r="Q101" s="156" t="str">
        <f ca="1">IF(raw_exchange_data!$A100="","",TEXT(OFFSET(raw_exchange_data!$A100,0,MATCH(Q$2,raw_exchange_data!$1:$1,0)-1),""))</f>
        <v/>
      </c>
      <c r="R101" s="157">
        <f ca="1">IF(raw_exchange_data!$A100="","",OFFSET(raw_exchange_data!$A100,0,MATCH(R$2,raw_exchange_data!$1:$1,0)-1))</f>
        <v>3.3400000000000001E-8</v>
      </c>
      <c r="S101" s="169">
        <f ca="1">IF(raw_exchange_data!$A100="","",OFFSET(raw_exchange_data!$A100,0,MATCH(S$2,raw_exchange_data!$1:$1,0)-1))</f>
        <v>44958.669514317131</v>
      </c>
      <c r="T101" s="156">
        <v>1</v>
      </c>
      <c r="W101" t="str">
        <f t="shared" si="9"/>
        <v>DEFI</v>
      </c>
      <c r="X101" t="str">
        <f t="shared" si="10"/>
        <v>OAAVEUSDC/AAVE-25NOV22-72.5C</v>
      </c>
      <c r="Y101" s="42">
        <f t="shared" si="11"/>
        <v>33991.374100820001</v>
      </c>
      <c r="Z101" s="42">
        <f t="shared" ca="1" si="12"/>
        <v>0</v>
      </c>
      <c r="AB101" s="3" t="s">
        <v>151</v>
      </c>
      <c r="AC101" s="32">
        <v>3.0962099999999998E-3</v>
      </c>
      <c r="AD101" s="32">
        <v>3.0962099999999998E-3</v>
      </c>
    </row>
    <row r="102" spans="1:30" x14ac:dyDescent="0.25">
      <c r="A102" t="str">
        <f>IF(Summary_Exchange_Balances_00UTC!$B101="","",Summary_Exchange_Balances_00UTC!$N101)</f>
        <v>DEFI</v>
      </c>
      <c r="B102" t="str">
        <f>IF(Summary_Exchange_Balances_00UTC!$B101="","",Summary_Exchange_Balances_00UTC!$B101)</f>
        <v>DEFI-STRAT-2</v>
      </c>
      <c r="C102" t="str">
        <f>IF(Summary_Exchange_Balances_00UTC!$B101="","",Summary_Exchange_Balances_00UTC!$E101)</f>
        <v>OWAVAXUSDC.E/WAVAX-03FEB23-22.5C</v>
      </c>
      <c r="D102" t="str">
        <f>IF(OR(Summary_Exchange_Balances_00UTC!$B101="",Summary_Exchange_Balances_00UTC!$D101=""),"",Summary_Exchange_Balances_00UTC!$D101)</f>
        <v>wallet</v>
      </c>
      <c r="E102" s="52">
        <f>IF(Summary_Exchange_Balances_00UTC!$B101="","",Summary_Exchange_Balances_00UTC!$C101)</f>
        <v>14343.096203720001</v>
      </c>
      <c r="G102" s="52" t="e">
        <f ca="1">IF(Summary_Exchange_Balances_00UTC!$B101="","",VLOOKUP(IF(ISERROR(SEARCH(" ", $B102)),UPPER($B102&amp;$C102&amp;IF(OR(NOT(ISERROR(SEARCH("trade",$D102))),NOT(ISERROR(SEARCH("balance",$D102)))),"",$D102)),UPPER(LEFT($B102, SEARCH(" ",$B102)-1)&amp;$C102&amp;IF(OR(NOT(ISERROR(SEARCH("trade",$D102))),NOT(ISERROR(SEARCH("balance",$D102)))),"",$D102))),$L:$T,MATCH("balance",$L$2:$S$2,0),FALSE))</f>
        <v>#N/A</v>
      </c>
      <c r="H102" s="35" t="e">
        <f ca="1">IF(Summary_Exchange_Balances_00UTC!$B101="","",(G102-E102)/E102)</f>
        <v>#N/A</v>
      </c>
      <c r="I102" s="160">
        <f ca="1">IF(Summary_Exchange_Balances_00UTC!$B101="","",IF(ISERROR($G102),$E102,$G102))</f>
        <v>14343.096203720001</v>
      </c>
      <c r="K102" t="str">
        <f t="shared" ca="1" si="7"/>
        <v>BTFXBTC</v>
      </c>
      <c r="L102" t="str">
        <f t="shared" ca="1" si="13"/>
        <v>BTFX-1-M-EBTCFUNDING</v>
      </c>
      <c r="N102" s="156" t="str">
        <f ca="1">IF(raw_exchange_data!$A101="","",OFFSET(raw_exchange_data!$A101,0,MATCH(N$2,raw_exchange_data!$1:$1,0)-1))</f>
        <v>BTC</v>
      </c>
      <c r="O102" s="156" t="str">
        <f ca="1">IF(raw_exchange_data!$A101="","",OFFSET(raw_exchange_data!$A101,0,MATCH(O$2,raw_exchange_data!$1:$1,0)-1))</f>
        <v>BTFX</v>
      </c>
      <c r="P102" s="156" t="str">
        <f ca="1">IF(raw_exchange_data!$A101="","",OFFSET(raw_exchange_data!$A101,0,MATCH(P$2,raw_exchange_data!$1:$1,0)-1))</f>
        <v>BTFX-1-M-E</v>
      </c>
      <c r="Q102" s="156" t="str">
        <f ca="1">IF(raw_exchange_data!$A101="","",TEXT(OFFSET(raw_exchange_data!$A101,0,MATCH(Q$2,raw_exchange_data!$1:$1,0)-1),""))</f>
        <v>funding</v>
      </c>
      <c r="R102" s="157">
        <f ca="1">IF(raw_exchange_data!$A101="","",OFFSET(raw_exchange_data!$A101,0,MATCH(R$2,raw_exchange_data!$1:$1,0)-1))</f>
        <v>1E-3</v>
      </c>
      <c r="S102" s="169">
        <f ca="1">IF(raw_exchange_data!$A101="","",OFFSET(raw_exchange_data!$A101,0,MATCH(S$2,raw_exchange_data!$1:$1,0)-1))</f>
        <v>44958.668445648145</v>
      </c>
      <c r="T102" s="156">
        <v>1</v>
      </c>
      <c r="W102" t="str">
        <f t="shared" si="9"/>
        <v>DEFI</v>
      </c>
      <c r="X102" t="str">
        <f t="shared" si="10"/>
        <v>OWAVAXUSDC.E/WAVAX-03FEB23-22.5C</v>
      </c>
      <c r="Y102" s="42">
        <f t="shared" si="11"/>
        <v>14343.096203720001</v>
      </c>
      <c r="Z102" s="42">
        <f t="shared" ca="1" si="12"/>
        <v>0</v>
      </c>
      <c r="AB102" s="3" t="s">
        <v>152</v>
      </c>
      <c r="AC102" s="32">
        <v>2.6598900000000002E-2</v>
      </c>
      <c r="AD102" s="32">
        <v>2.6598900000000002E-2</v>
      </c>
    </row>
    <row r="103" spans="1:30" x14ac:dyDescent="0.25">
      <c r="A103" t="str">
        <f>IF(Summary_Exchange_Balances_00UTC!$B102="","",Summary_Exchange_Balances_00UTC!$N102)</f>
        <v>DEFI</v>
      </c>
      <c r="B103" t="str">
        <f>IF(Summary_Exchange_Balances_00UTC!$B102="","",Summary_Exchange_Balances_00UTC!$B102)</f>
        <v>DEFI-STRAT-2</v>
      </c>
      <c r="C103" t="str">
        <f>IF(Summary_Exchange_Balances_00UTC!$B102="","",Summary_Exchange_Balances_00UTC!$E102)</f>
        <v>OWAVAXUSDC.E/WAVAX-06JAN23-12.25C</v>
      </c>
      <c r="D103" t="str">
        <f>IF(OR(Summary_Exchange_Balances_00UTC!$B102="",Summary_Exchange_Balances_00UTC!$D102=""),"",Summary_Exchange_Balances_00UTC!$D102)</f>
        <v>wallet</v>
      </c>
      <c r="E103" s="52">
        <f>IF(Summary_Exchange_Balances_00UTC!$B102="","",Summary_Exchange_Balances_00UTC!$C102)</f>
        <v>19597.425537219999</v>
      </c>
      <c r="G103" s="52" t="e">
        <f ca="1">IF(Summary_Exchange_Balances_00UTC!$B102="","",VLOOKUP(IF(ISERROR(SEARCH(" ", $B103)),UPPER($B103&amp;$C103&amp;IF(OR(NOT(ISERROR(SEARCH("trade",$D103))),NOT(ISERROR(SEARCH("balance",$D103)))),"",$D103)),UPPER(LEFT($B103, SEARCH(" ",$B103)-1)&amp;$C103&amp;IF(OR(NOT(ISERROR(SEARCH("trade",$D103))),NOT(ISERROR(SEARCH("balance",$D103)))),"",$D103))),$L:$T,MATCH("balance",$L$2:$S$2,0),FALSE))</f>
        <v>#N/A</v>
      </c>
      <c r="H103" s="35" t="e">
        <f ca="1">IF(Summary_Exchange_Balances_00UTC!$B102="","",(G103-E103)/E103)</f>
        <v>#N/A</v>
      </c>
      <c r="I103" s="160">
        <f ca="1">IF(Summary_Exchange_Balances_00UTC!$B102="","",IF(ISERROR($G103),$E103,$G103))</f>
        <v>19597.425537219999</v>
      </c>
      <c r="K103" t="str">
        <f t="shared" ca="1" si="7"/>
        <v>BTFXBTC</v>
      </c>
      <c r="L103" t="str">
        <f t="shared" ca="1" si="13"/>
        <v>BTFX-1-M-EBTCMARGIN</v>
      </c>
      <c r="N103" s="156" t="str">
        <f ca="1">IF(raw_exchange_data!$A102="","",OFFSET(raw_exchange_data!$A102,0,MATCH(N$2,raw_exchange_data!$1:$1,0)-1))</f>
        <v>BTC</v>
      </c>
      <c r="O103" s="156" t="str">
        <f ca="1">IF(raw_exchange_data!$A102="","",OFFSET(raw_exchange_data!$A102,0,MATCH(O$2,raw_exchange_data!$1:$1,0)-1))</f>
        <v>BTFX</v>
      </c>
      <c r="P103" s="156" t="str">
        <f ca="1">IF(raw_exchange_data!$A102="","",OFFSET(raw_exchange_data!$A102,0,MATCH(P$2,raw_exchange_data!$1:$1,0)-1))</f>
        <v>BTFX-1-M-E</v>
      </c>
      <c r="Q103" s="156" t="str">
        <f ca="1">IF(raw_exchange_data!$A102="","",TEXT(OFFSET(raw_exchange_data!$A102,0,MATCH(Q$2,raw_exchange_data!$1:$1,0)-1),""))</f>
        <v>margin</v>
      </c>
      <c r="R103" s="157">
        <f ca="1">IF(raw_exchange_data!$A102="","",OFFSET(raw_exchange_data!$A102,0,MATCH(R$2,raw_exchange_data!$1:$1,0)-1))</f>
        <v>1E-3</v>
      </c>
      <c r="S103" s="169">
        <f ca="1">IF(raw_exchange_data!$A102="","",OFFSET(raw_exchange_data!$A102,0,MATCH(S$2,raw_exchange_data!$1:$1,0)-1))</f>
        <v>44958.668445648145</v>
      </c>
      <c r="T103" s="156">
        <v>1</v>
      </c>
      <c r="W103" t="str">
        <f t="shared" si="9"/>
        <v>DEFI</v>
      </c>
      <c r="X103" t="str">
        <f t="shared" si="10"/>
        <v>OWAVAXUSDC.E/WAVAX-06JAN23-12.25C</v>
      </c>
      <c r="Y103" s="42">
        <f t="shared" si="11"/>
        <v>19597.425537219999</v>
      </c>
      <c r="Z103" s="42">
        <f t="shared" ca="1" si="12"/>
        <v>0</v>
      </c>
      <c r="AB103" s="3" t="s">
        <v>288</v>
      </c>
      <c r="AC103" s="32">
        <v>9.5929999999999998E-5</v>
      </c>
      <c r="AD103" s="32">
        <v>0</v>
      </c>
    </row>
    <row r="104" spans="1:30" x14ac:dyDescent="0.25">
      <c r="A104" t="str">
        <f>IF(Summary_Exchange_Balances_00UTC!$B103="","",Summary_Exchange_Balances_00UTC!$N103)</f>
        <v>DEFI</v>
      </c>
      <c r="B104" t="str">
        <f>IF(Summary_Exchange_Balances_00UTC!$B103="","",Summary_Exchange_Balances_00UTC!$B103)</f>
        <v>DEFI-STRAT-2</v>
      </c>
      <c r="C104" t="str">
        <f>IF(Summary_Exchange_Balances_00UTC!$B103="","",Summary_Exchange_Balances_00UTC!$E103)</f>
        <v>OWAVAXUSDC.E/WAVAX-09DEC22-15.5C</v>
      </c>
      <c r="D104" t="str">
        <f>IF(OR(Summary_Exchange_Balances_00UTC!$B103="",Summary_Exchange_Balances_00UTC!$D103=""),"",Summary_Exchange_Balances_00UTC!$D103)</f>
        <v>wallet</v>
      </c>
      <c r="E104" s="52">
        <f>IF(Summary_Exchange_Balances_00UTC!$B103="","",Summary_Exchange_Balances_00UTC!$C103)</f>
        <v>29214.150499390002</v>
      </c>
      <c r="G104" s="52" t="e">
        <f ca="1">IF(Summary_Exchange_Balances_00UTC!$B103="","",VLOOKUP(IF(ISERROR(SEARCH(" ", $B104)),UPPER($B104&amp;$C104&amp;IF(OR(NOT(ISERROR(SEARCH("trade",$D104))),NOT(ISERROR(SEARCH("balance",$D104)))),"",$D104)),UPPER(LEFT($B104, SEARCH(" ",$B104)-1)&amp;$C104&amp;IF(OR(NOT(ISERROR(SEARCH("trade",$D104))),NOT(ISERROR(SEARCH("balance",$D104)))),"",$D104))),$L:$T,MATCH("balance",$L$2:$S$2,0),FALSE))</f>
        <v>#N/A</v>
      </c>
      <c r="H104" s="35" t="e">
        <f ca="1">IF(Summary_Exchange_Balances_00UTC!$B103="","",(G104-E104)/E104)</f>
        <v>#N/A</v>
      </c>
      <c r="I104" s="160">
        <f ca="1">IF(Summary_Exchange_Balances_00UTC!$B103="","",IF(ISERROR($G104),$E104,$G104))</f>
        <v>29214.150499390002</v>
      </c>
      <c r="K104" t="str">
        <f t="shared" ca="1" si="7"/>
        <v>BULLBTC</v>
      </c>
      <c r="L104" t="str">
        <f t="shared" ca="1" si="13"/>
        <v>BULL-4-M-EBTC</v>
      </c>
      <c r="N104" s="156" t="str">
        <f ca="1">IF(raw_exchange_data!$A103="","",OFFSET(raw_exchange_data!$A103,0,MATCH(N$2,raw_exchange_data!$1:$1,0)-1))</f>
        <v>BTC</v>
      </c>
      <c r="O104" s="156" t="str">
        <f ca="1">IF(raw_exchange_data!$A103="","",OFFSET(raw_exchange_data!$A103,0,MATCH(O$2,raw_exchange_data!$1:$1,0)-1))</f>
        <v>BULL</v>
      </c>
      <c r="P104" s="156" t="str">
        <f ca="1">IF(raw_exchange_data!$A103="","",OFFSET(raw_exchange_data!$A103,0,MATCH(P$2,raw_exchange_data!$1:$1,0)-1))</f>
        <v>BULL-4-M-E</v>
      </c>
      <c r="Q104" s="156" t="str">
        <f ca="1">IF(raw_exchange_data!$A103="","",TEXT(OFFSET(raw_exchange_data!$A103,0,MATCH(Q$2,raw_exchange_data!$1:$1,0)-1),""))</f>
        <v/>
      </c>
      <c r="R104" s="157">
        <f ca="1">IF(raw_exchange_data!$A103="","",OFFSET(raw_exchange_data!$A103,0,MATCH(R$2,raw_exchange_data!$1:$1,0)-1))</f>
        <v>68.916424419999998</v>
      </c>
      <c r="S104" s="169">
        <f ca="1">IF(raw_exchange_data!$A103="","",OFFSET(raw_exchange_data!$A103,0,MATCH(S$2,raw_exchange_data!$1:$1,0)-1))</f>
        <v>44958.666669942133</v>
      </c>
      <c r="T104" s="156">
        <v>1</v>
      </c>
      <c r="W104" t="str">
        <f t="shared" si="9"/>
        <v>DEFI</v>
      </c>
      <c r="X104" t="str">
        <f t="shared" si="10"/>
        <v>OWAVAXUSDC.E/WAVAX-09DEC22-15.5C</v>
      </c>
      <c r="Y104" s="42">
        <f t="shared" si="11"/>
        <v>29214.150499390002</v>
      </c>
      <c r="Z104" s="42">
        <f t="shared" ca="1" si="12"/>
        <v>0</v>
      </c>
      <c r="AB104" s="3" t="s">
        <v>98</v>
      </c>
      <c r="AC104" s="32">
        <v>1236499.8774543798</v>
      </c>
      <c r="AD104" s="32">
        <v>1236499.8774543798</v>
      </c>
    </row>
    <row r="105" spans="1:30" x14ac:dyDescent="0.25">
      <c r="A105" t="str">
        <f>IF(Summary_Exchange_Balances_00UTC!$B104="","",Summary_Exchange_Balances_00UTC!$N104)</f>
        <v>DEFI</v>
      </c>
      <c r="B105" t="str">
        <f>IF(Summary_Exchange_Balances_00UTC!$B104="","",Summary_Exchange_Balances_00UTC!$B104)</f>
        <v>DEFI-STRAT-2</v>
      </c>
      <c r="C105" t="str">
        <f>IF(Summary_Exchange_Balances_00UTC!$B104="","",Summary_Exchange_Balances_00UTC!$E104)</f>
        <v>OWAVAXUSDC.E/WAVAX-16DEC22-15.25C</v>
      </c>
      <c r="D105" t="str">
        <f>IF(OR(Summary_Exchange_Balances_00UTC!$B104="",Summary_Exchange_Balances_00UTC!$D104=""),"",Summary_Exchange_Balances_00UTC!$D104)</f>
        <v>wallet</v>
      </c>
      <c r="E105" s="52">
        <f>IF(Summary_Exchange_Balances_00UTC!$B104="","",Summary_Exchange_Balances_00UTC!$C104)</f>
        <v>20213.414599259999</v>
      </c>
      <c r="G105" s="52" t="e">
        <f ca="1">IF(Summary_Exchange_Balances_00UTC!$B104="","",VLOOKUP(IF(ISERROR(SEARCH(" ", $B105)),UPPER($B105&amp;$C105&amp;IF(OR(NOT(ISERROR(SEARCH("trade",$D105))),NOT(ISERROR(SEARCH("balance",$D105)))),"",$D105)),UPPER(LEFT($B105, SEARCH(" ",$B105)-1)&amp;$C105&amp;IF(OR(NOT(ISERROR(SEARCH("trade",$D105))),NOT(ISERROR(SEARCH("balance",$D105)))),"",$D105))),$L:$T,MATCH("balance",$L$2:$S$2,0),FALSE))</f>
        <v>#N/A</v>
      </c>
      <c r="H105" s="35" t="e">
        <f ca="1">IF(Summary_Exchange_Balances_00UTC!$B104="","",(G105-E105)/E105)</f>
        <v>#N/A</v>
      </c>
      <c r="I105" s="160">
        <f ca="1">IF(Summary_Exchange_Balances_00UTC!$B104="","",IF(ISERROR($G105),$E105,$G105))</f>
        <v>20213.414599259999</v>
      </c>
      <c r="K105" t="str">
        <f t="shared" ca="1" si="7"/>
        <v>FBLKBTC</v>
      </c>
      <c r="L105" t="str">
        <f t="shared" ca="1" si="13"/>
        <v>FBLKBTC</v>
      </c>
      <c r="N105" s="156" t="str">
        <f ca="1">IF(raw_exchange_data!$A104="","",OFFSET(raw_exchange_data!$A104,0,MATCH(N$2,raw_exchange_data!$1:$1,0)-1))</f>
        <v>BTC</v>
      </c>
      <c r="O105" s="156" t="str">
        <f ca="1">IF(raw_exchange_data!$A104="","",OFFSET(raw_exchange_data!$A104,0,MATCH(O$2,raw_exchange_data!$1:$1,0)-1))</f>
        <v>FBLK</v>
      </c>
      <c r="P105" s="156" t="str">
        <f ca="1">IF(raw_exchange_data!$A104="","",OFFSET(raw_exchange_data!$A104,0,MATCH(P$2,raw_exchange_data!$1:$1,0)-1))</f>
        <v>FBLK</v>
      </c>
      <c r="Q105" s="156" t="str">
        <f ca="1">IF(raw_exchange_data!$A104="","",TEXT(OFFSET(raw_exchange_data!$A104,0,MATCH(Q$2,raw_exchange_data!$1:$1,0)-1),""))</f>
        <v/>
      </c>
      <c r="R105" s="157">
        <f ca="1">IF(raw_exchange_data!$A104="","",OFFSET(raw_exchange_data!$A104,0,MATCH(R$2,raw_exchange_data!$1:$1,0)-1))</f>
        <v>24.006481999999998</v>
      </c>
      <c r="S105" s="169">
        <f ca="1">IF(raw_exchange_data!$A104="","",OFFSET(raw_exchange_data!$A104,0,MATCH(S$2,raw_exchange_data!$1:$1,0)-1))</f>
        <v>44958.658478819445</v>
      </c>
      <c r="T105" s="156">
        <v>1</v>
      </c>
      <c r="W105" t="str">
        <f t="shared" si="9"/>
        <v>DEFI</v>
      </c>
      <c r="X105" t="str">
        <f t="shared" si="10"/>
        <v>OWAVAXUSDC.E/WAVAX-16DEC22-15.25C</v>
      </c>
      <c r="Y105" s="42">
        <f t="shared" si="11"/>
        <v>20213.414599259999</v>
      </c>
      <c r="Z105" s="42">
        <f t="shared" ca="1" si="12"/>
        <v>0</v>
      </c>
      <c r="AB105" s="3" t="s">
        <v>179</v>
      </c>
      <c r="AC105" s="32">
        <v>3449324.2188823698</v>
      </c>
      <c r="AD105" s="32">
        <v>0</v>
      </c>
    </row>
    <row r="106" spans="1:30" x14ac:dyDescent="0.25">
      <c r="A106" t="str">
        <f>IF(Summary_Exchange_Balances_00UTC!$B105="","",Summary_Exchange_Balances_00UTC!$N105)</f>
        <v>DEFI</v>
      </c>
      <c r="B106" t="str">
        <f>IF(Summary_Exchange_Balances_00UTC!$B105="","",Summary_Exchange_Balances_00UTC!$B105)</f>
        <v>DEFI-STRAT-2</v>
      </c>
      <c r="C106" t="str">
        <f>IF(Summary_Exchange_Balances_00UTC!$B105="","",Summary_Exchange_Balances_00UTC!$E105)</f>
        <v>OWAVAXUSDC.E/WAVAX-20JAN23-20C</v>
      </c>
      <c r="D106" t="str">
        <f>IF(OR(Summary_Exchange_Balances_00UTC!$B105="",Summary_Exchange_Balances_00UTC!$D105=""),"",Summary_Exchange_Balances_00UTC!$D105)</f>
        <v>wallet</v>
      </c>
      <c r="E106" s="52">
        <f>IF(Summary_Exchange_Balances_00UTC!$B105="","",Summary_Exchange_Balances_00UTC!$C105)</f>
        <v>14689.01107909</v>
      </c>
      <c r="G106" s="52" t="e">
        <f ca="1">IF(Summary_Exchange_Balances_00UTC!$B105="","",VLOOKUP(IF(ISERROR(SEARCH(" ", $B106)),UPPER($B106&amp;$C106&amp;IF(OR(NOT(ISERROR(SEARCH("trade",$D106))),NOT(ISERROR(SEARCH("balance",$D106)))),"",$D106)),UPPER(LEFT($B106, SEARCH(" ",$B106)-1)&amp;$C106&amp;IF(OR(NOT(ISERROR(SEARCH("trade",$D106))),NOT(ISERROR(SEARCH("balance",$D106)))),"",$D106))),$L:$T,MATCH("balance",$L$2:$S$2,0),FALSE))</f>
        <v>#N/A</v>
      </c>
      <c r="H106" s="35" t="e">
        <f ca="1">IF(Summary_Exchange_Balances_00UTC!$B105="","",(G106-E106)/E106)</f>
        <v>#N/A</v>
      </c>
      <c r="I106" s="160">
        <f ca="1">IF(Summary_Exchange_Balances_00UTC!$B105="","",IF(ISERROR($G106),$E106,$G106))</f>
        <v>14689.01107909</v>
      </c>
      <c r="K106" t="str">
        <f t="shared" ca="1" si="7"/>
        <v>HUBIBTC</v>
      </c>
      <c r="L106" t="str">
        <f t="shared" ca="1" si="13"/>
        <v>HUBI-EBTC</v>
      </c>
      <c r="N106" s="156" t="str">
        <f ca="1">IF(raw_exchange_data!$A105="","",OFFSET(raw_exchange_data!$A105,0,MATCH(N$2,raw_exchange_data!$1:$1,0)-1))</f>
        <v>BTC</v>
      </c>
      <c r="O106" s="156" t="str">
        <f ca="1">IF(raw_exchange_data!$A105="","",OFFSET(raw_exchange_data!$A105,0,MATCH(O$2,raw_exchange_data!$1:$1,0)-1))</f>
        <v>HUBI</v>
      </c>
      <c r="P106" s="156" t="str">
        <f ca="1">IF(raw_exchange_data!$A105="","",OFFSET(raw_exchange_data!$A105,0,MATCH(P$2,raw_exchange_data!$1:$1,0)-1))</f>
        <v>HUBI-E</v>
      </c>
      <c r="Q106" s="156" t="str">
        <f ca="1">IF(raw_exchange_data!$A105="","",TEXT(OFFSET(raw_exchange_data!$A105,0,MATCH(Q$2,raw_exchange_data!$1:$1,0)-1),""))</f>
        <v/>
      </c>
      <c r="R106" s="157">
        <f ca="1">IF(raw_exchange_data!$A105="","",OFFSET(raw_exchange_data!$A105,0,MATCH(R$2,raw_exchange_data!$1:$1,0)-1))</f>
        <v>127.94040937</v>
      </c>
      <c r="S106" s="169">
        <f ca="1">IF(raw_exchange_data!$A105="","",OFFSET(raw_exchange_data!$A105,0,MATCH(S$2,raw_exchange_data!$1:$1,0)-1))</f>
        <v>44958.669130127317</v>
      </c>
      <c r="T106" s="156">
        <v>1</v>
      </c>
      <c r="W106" t="str">
        <f t="shared" si="9"/>
        <v>DEFI</v>
      </c>
      <c r="X106" t="str">
        <f t="shared" si="10"/>
        <v>OWAVAXUSDC.E/WAVAX-20JAN23-20C</v>
      </c>
      <c r="Y106" s="42">
        <f t="shared" si="11"/>
        <v>14689.01107909</v>
      </c>
      <c r="Z106" s="42">
        <f t="shared" ca="1" si="12"/>
        <v>0</v>
      </c>
      <c r="AB106" s="3" t="s">
        <v>37</v>
      </c>
      <c r="AC106" s="32">
        <v>175869692131.33514</v>
      </c>
      <c r="AD106" s="32">
        <v>-12577912623.509945</v>
      </c>
    </row>
    <row r="107" spans="1:30" x14ac:dyDescent="0.25">
      <c r="A107" t="str">
        <f>IF(Summary_Exchange_Balances_00UTC!$B106="","",Summary_Exchange_Balances_00UTC!$N106)</f>
        <v>DEFI</v>
      </c>
      <c r="B107" t="str">
        <f>IF(Summary_Exchange_Balances_00UTC!$B106="","",Summary_Exchange_Balances_00UTC!$B106)</f>
        <v>DEFI-STRAT-2</v>
      </c>
      <c r="C107" t="str">
        <f>IF(Summary_Exchange_Balances_00UTC!$B106="","",Summary_Exchange_Balances_00UTC!$E106)</f>
        <v>OWAVAXUSDC.E/WAVAX-25NOV22-15.5C</v>
      </c>
      <c r="D107" t="str">
        <f>IF(OR(Summary_Exchange_Balances_00UTC!$B106="",Summary_Exchange_Balances_00UTC!$D106=""),"",Summary_Exchange_Balances_00UTC!$D106)</f>
        <v>wallet</v>
      </c>
      <c r="E107" s="52">
        <f>IF(Summary_Exchange_Balances_00UTC!$B106="","",Summary_Exchange_Balances_00UTC!$C106)</f>
        <v>31925.004081070001</v>
      </c>
      <c r="G107" s="52" t="e">
        <f ca="1">IF(Summary_Exchange_Balances_00UTC!$B106="","",VLOOKUP(IF(ISERROR(SEARCH(" ", $B107)),UPPER($B107&amp;$C107&amp;IF(OR(NOT(ISERROR(SEARCH("trade",$D107))),NOT(ISERROR(SEARCH("balance",$D107)))),"",$D107)),UPPER(LEFT($B107, SEARCH(" ",$B107)-1)&amp;$C107&amp;IF(OR(NOT(ISERROR(SEARCH("trade",$D107))),NOT(ISERROR(SEARCH("balance",$D107)))),"",$D107))),$L:$T,MATCH("balance",$L$2:$S$2,0),FALSE))</f>
        <v>#N/A</v>
      </c>
      <c r="H107" s="35" t="e">
        <f ca="1">IF(Summary_Exchange_Balances_00UTC!$B106="","",(G107-E107)/E107)</f>
        <v>#N/A</v>
      </c>
      <c r="I107" s="160">
        <f ca="1">IF(Summary_Exchange_Balances_00UTC!$B106="","",IF(ISERROR($G107),$E107,$G107))</f>
        <v>31925.004081070001</v>
      </c>
      <c r="K107" t="str">
        <f t="shared" ca="1" si="7"/>
        <v>LMACBTC</v>
      </c>
      <c r="L107" t="str">
        <f t="shared" ca="1" si="13"/>
        <v>LMACBTC</v>
      </c>
      <c r="N107" s="156" t="str">
        <f ca="1">IF(raw_exchange_data!$A106="","",OFFSET(raw_exchange_data!$A106,0,MATCH(N$2,raw_exchange_data!$1:$1,0)-1))</f>
        <v>BTC</v>
      </c>
      <c r="O107" s="156" t="str">
        <f ca="1">IF(raw_exchange_data!$A106="","",OFFSET(raw_exchange_data!$A106,0,MATCH(O$2,raw_exchange_data!$1:$1,0)-1))</f>
        <v>LMAC</v>
      </c>
      <c r="P107" s="156" t="str">
        <f ca="1">IF(raw_exchange_data!$A106="","",OFFSET(raw_exchange_data!$A106,0,MATCH(P$2,raw_exchange_data!$1:$1,0)-1))</f>
        <v>LMAC</v>
      </c>
      <c r="Q107" s="156" t="str">
        <f ca="1">IF(raw_exchange_data!$A106="","",TEXT(OFFSET(raw_exchange_data!$A106,0,MATCH(Q$2,raw_exchange_data!$1:$1,0)-1),""))</f>
        <v/>
      </c>
      <c r="R107" s="157">
        <f ca="1">IF(raw_exchange_data!$A106="","",OFFSET(raw_exchange_data!$A106,0,MATCH(R$2,raw_exchange_data!$1:$1,0)-1))</f>
        <v>7.4249999999999998</v>
      </c>
      <c r="S107" s="169">
        <f ca="1">IF(raw_exchange_data!$A106="","",OFFSET(raw_exchange_data!$A106,0,MATCH(S$2,raw_exchange_data!$1:$1,0)-1))</f>
        <v>44958.668754432867</v>
      </c>
      <c r="T107" s="156">
        <v>1</v>
      </c>
      <c r="W107" t="str">
        <f t="shared" si="9"/>
        <v>DEFI</v>
      </c>
      <c r="X107" t="str">
        <f t="shared" si="10"/>
        <v>OWAVAXUSDC.E/WAVAX-25NOV22-15.5C</v>
      </c>
      <c r="Y107" s="42">
        <f t="shared" si="11"/>
        <v>31925.004081070001</v>
      </c>
      <c r="Z107" s="42">
        <f t="shared" ca="1" si="12"/>
        <v>0</v>
      </c>
      <c r="AB107" s="3" t="s">
        <v>153</v>
      </c>
      <c r="AC107" s="32">
        <v>44.353855520001161</v>
      </c>
      <c r="AD107" s="32">
        <v>-3075.8542517000005</v>
      </c>
    </row>
    <row r="108" spans="1:30" x14ac:dyDescent="0.25">
      <c r="A108" t="str">
        <f>IF(Summary_Exchange_Balances_00UTC!$B107="","",Summary_Exchange_Balances_00UTC!$N107)</f>
        <v>DEFI</v>
      </c>
      <c r="B108" t="str">
        <f>IF(Summary_Exchange_Balances_00UTC!$B107="","",Summary_Exchange_Balances_00UTC!$B107)</f>
        <v>DEFI-STRAT-2</v>
      </c>
      <c r="C108" t="str">
        <f>IF(Summary_Exchange_Balances_00UTC!$B107="","",Summary_Exchange_Balances_00UTC!$E107)</f>
        <v>OWAVAXUSDC.E/WAVAX-30DEC22-13.25C</v>
      </c>
      <c r="D108" t="str">
        <f>IF(OR(Summary_Exchange_Balances_00UTC!$B107="",Summary_Exchange_Balances_00UTC!$D107=""),"",Summary_Exchange_Balances_00UTC!$D107)</f>
        <v>wallet</v>
      </c>
      <c r="E108" s="52">
        <f>IF(Summary_Exchange_Balances_00UTC!$B107="","",Summary_Exchange_Balances_00UTC!$C107)</f>
        <v>17599.94336709</v>
      </c>
      <c r="G108" s="52" t="e">
        <f ca="1">IF(Summary_Exchange_Balances_00UTC!$B107="","",VLOOKUP(IF(ISERROR(SEARCH(" ", $B108)),UPPER($B108&amp;$C108&amp;IF(OR(NOT(ISERROR(SEARCH("trade",$D108))),NOT(ISERROR(SEARCH("balance",$D108)))),"",$D108)),UPPER(LEFT($B108, SEARCH(" ",$B108)-1)&amp;$C108&amp;IF(OR(NOT(ISERROR(SEARCH("trade",$D108))),NOT(ISERROR(SEARCH("balance",$D108)))),"",$D108))),$L:$T,MATCH("balance",$L$2:$S$2,0),FALSE))</f>
        <v>#N/A</v>
      </c>
      <c r="H108" s="35" t="e">
        <f ca="1">IF(Summary_Exchange_Balances_00UTC!$B107="","",(G108-E108)/E108)</f>
        <v>#N/A</v>
      </c>
      <c r="I108" s="160">
        <f ca="1">IF(Summary_Exchange_Balances_00UTC!$B107="","",IF(ISERROR($G108),$E108,$G108))</f>
        <v>17599.94336709</v>
      </c>
      <c r="K108" t="str">
        <f t="shared" ca="1" si="7"/>
        <v>OKEXBTC</v>
      </c>
      <c r="L108" t="str">
        <f t="shared" ca="1" si="13"/>
        <v>OKEX-2-MBTC</v>
      </c>
      <c r="N108" s="156" t="str">
        <f ca="1">IF(raw_exchange_data!$A107="","",OFFSET(raw_exchange_data!$A107,0,MATCH(N$2,raw_exchange_data!$1:$1,0)-1))</f>
        <v>BTC</v>
      </c>
      <c r="O108" s="156" t="str">
        <f ca="1">IF(raw_exchange_data!$A107="","",OFFSET(raw_exchange_data!$A107,0,MATCH(O$2,raw_exchange_data!$1:$1,0)-1))</f>
        <v>OKEX</v>
      </c>
      <c r="P108" s="156" t="str">
        <f ca="1">IF(raw_exchange_data!$A107="","",OFFSET(raw_exchange_data!$A107,0,MATCH(P$2,raw_exchange_data!$1:$1,0)-1))</f>
        <v>OKEX-2-M</v>
      </c>
      <c r="Q108" s="156" t="str">
        <f ca="1">IF(raw_exchange_data!$A107="","",TEXT(OFFSET(raw_exchange_data!$A107,0,MATCH(Q$2,raw_exchange_data!$1:$1,0)-1),""))</f>
        <v/>
      </c>
      <c r="R108" s="157">
        <f ca="1">IF(raw_exchange_data!$A107="","",OFFSET(raw_exchange_data!$A107,0,MATCH(R$2,raw_exchange_data!$1:$1,0)-1))</f>
        <v>765.19191673713203</v>
      </c>
      <c r="S108" s="169">
        <f ca="1">IF(raw_exchange_data!$A107="","",OFFSET(raw_exchange_data!$A107,0,MATCH(S$2,raw_exchange_data!$1:$1,0)-1))</f>
        <v>44958.668168761571</v>
      </c>
      <c r="T108" s="156">
        <v>1</v>
      </c>
      <c r="W108" t="str">
        <f t="shared" si="9"/>
        <v>DEFI</v>
      </c>
      <c r="X108" t="str">
        <f t="shared" si="10"/>
        <v>OWAVAXUSDC.E/WAVAX-30DEC22-13.25C</v>
      </c>
      <c r="Y108" s="42">
        <f t="shared" si="11"/>
        <v>17599.94336709</v>
      </c>
      <c r="Z108" s="42">
        <f t="shared" ca="1" si="12"/>
        <v>0</v>
      </c>
      <c r="AB108" s="3" t="s">
        <v>154</v>
      </c>
      <c r="AC108" s="32">
        <v>38753.774400000002</v>
      </c>
      <c r="AD108" s="32">
        <v>38753.774400000002</v>
      </c>
    </row>
    <row r="109" spans="1:30" x14ac:dyDescent="0.25">
      <c r="A109" t="str">
        <f>IF(Summary_Exchange_Balances_00UTC!$B108="","",Summary_Exchange_Balances_00UTC!$N108)</f>
        <v>DEFI</v>
      </c>
      <c r="B109" t="str">
        <f>IF(Summary_Exchange_Balances_00UTC!$B108="","",Summary_Exchange_Balances_00UTC!$B108)</f>
        <v>DEFI-STRAT-2</v>
      </c>
      <c r="C109" t="str">
        <f>IF(Summary_Exchange_Balances_00UTC!$B108="","",Summary_Exchange_Balances_00UTC!$E108)</f>
        <v>OWETHUSDC/WETH-06JAN23-1300C</v>
      </c>
      <c r="D109" t="str">
        <f>IF(OR(Summary_Exchange_Balances_00UTC!$B108="",Summary_Exchange_Balances_00UTC!$D108=""),"",Summary_Exchange_Balances_00UTC!$D108)</f>
        <v>wallet</v>
      </c>
      <c r="E109" s="52">
        <f>IF(Summary_Exchange_Balances_00UTC!$B108="","",Summary_Exchange_Balances_00UTC!$C108)</f>
        <v>3032</v>
      </c>
      <c r="G109" s="52" t="e">
        <f ca="1">IF(Summary_Exchange_Balances_00UTC!$B108="","",VLOOKUP(IF(ISERROR(SEARCH(" ", $B109)),UPPER($B109&amp;$C109&amp;IF(OR(NOT(ISERROR(SEARCH("trade",$D109))),NOT(ISERROR(SEARCH("balance",$D109)))),"",$D109)),UPPER(LEFT($B109, SEARCH(" ",$B109)-1)&amp;$C109&amp;IF(OR(NOT(ISERROR(SEARCH("trade",$D109))),NOT(ISERROR(SEARCH("balance",$D109)))),"",$D109))),$L:$T,MATCH("balance",$L$2:$S$2,0),FALSE))</f>
        <v>#N/A</v>
      </c>
      <c r="H109" s="35" t="e">
        <f ca="1">IF(Summary_Exchange_Balances_00UTC!$B108="","",(G109-E109)/E109)</f>
        <v>#N/A</v>
      </c>
      <c r="I109" s="160">
        <f ca="1">IF(Summary_Exchange_Balances_00UTC!$B108="","",IF(ISERROR($G109),$E109,$G109))</f>
        <v>3032</v>
      </c>
      <c r="K109" t="str">
        <f t="shared" ca="1" si="7"/>
        <v>OKEXBTC</v>
      </c>
      <c r="L109" t="str">
        <f t="shared" ca="1" si="13"/>
        <v>OKEX-2-MBTCUNREALIZED</v>
      </c>
      <c r="N109" s="156" t="str">
        <f ca="1">IF(raw_exchange_data!$A108="","",OFFSET(raw_exchange_data!$A108,0,MATCH(N$2,raw_exchange_data!$1:$1,0)-1))</f>
        <v>BTC</v>
      </c>
      <c r="O109" s="156" t="str">
        <f ca="1">IF(raw_exchange_data!$A108="","",OFFSET(raw_exchange_data!$A108,0,MATCH(O$2,raw_exchange_data!$1:$1,0)-1))</f>
        <v>OKEX</v>
      </c>
      <c r="P109" s="156" t="str">
        <f ca="1">IF(raw_exchange_data!$A108="","",OFFSET(raw_exchange_data!$A108,0,MATCH(P$2,raw_exchange_data!$1:$1,0)-1))</f>
        <v>OKEX-2-M</v>
      </c>
      <c r="Q109" s="156" t="str">
        <f ca="1">IF(raw_exchange_data!$A108="","",TEXT(OFFSET(raw_exchange_data!$A108,0,MATCH(Q$2,raw_exchange_data!$1:$1,0)-1),""))</f>
        <v>Unrealized</v>
      </c>
      <c r="R109" s="157">
        <f ca="1">IF(raw_exchange_data!$A108="","",OFFSET(raw_exchange_data!$A108,0,MATCH(R$2,raw_exchange_data!$1:$1,0)-1))</f>
        <v>-41.230342020064803</v>
      </c>
      <c r="S109" s="169">
        <f ca="1">IF(raw_exchange_data!$A108="","",OFFSET(raw_exchange_data!$A108,0,MATCH(S$2,raw_exchange_data!$1:$1,0)-1))</f>
        <v>44958.668168761571</v>
      </c>
      <c r="T109" s="156">
        <v>1</v>
      </c>
      <c r="W109" t="str">
        <f t="shared" si="9"/>
        <v>DEFI</v>
      </c>
      <c r="X109" t="str">
        <f t="shared" si="10"/>
        <v>OWETHUSDC/WETH-06JAN23-1300C</v>
      </c>
      <c r="Y109" s="42">
        <f t="shared" si="11"/>
        <v>3032</v>
      </c>
      <c r="Z109" s="42">
        <f t="shared" ca="1" si="12"/>
        <v>0</v>
      </c>
      <c r="AB109" s="3" t="s">
        <v>155</v>
      </c>
      <c r="AC109" s="32">
        <v>29.76350429</v>
      </c>
      <c r="AD109" s="32">
        <v>29.76350429</v>
      </c>
    </row>
    <row r="110" spans="1:30" x14ac:dyDescent="0.25">
      <c r="A110" t="str">
        <f>IF(Summary_Exchange_Balances_00UTC!$B109="","",Summary_Exchange_Balances_00UTC!$N109)</f>
        <v>DEFI</v>
      </c>
      <c r="B110" t="str">
        <f>IF(Summary_Exchange_Balances_00UTC!$B109="","",Summary_Exchange_Balances_00UTC!$B109)</f>
        <v>DEFI-STRAT-2</v>
      </c>
      <c r="C110" t="str">
        <f>IF(Summary_Exchange_Balances_00UTC!$B109="","",Summary_Exchange_Balances_00UTC!$E109)</f>
        <v>OWETHUSDC/WETH-09DEC22-1450C</v>
      </c>
      <c r="D110" t="str">
        <f>IF(OR(Summary_Exchange_Balances_00UTC!$B109="",Summary_Exchange_Balances_00UTC!$D109=""),"",Summary_Exchange_Balances_00UTC!$D109)</f>
        <v>wallet</v>
      </c>
      <c r="E110" s="52">
        <f>IF(Summary_Exchange_Balances_00UTC!$B109="","",Summary_Exchange_Balances_00UTC!$C109)</f>
        <v>2698</v>
      </c>
      <c r="G110" s="52" t="e">
        <f ca="1">IF(Summary_Exchange_Balances_00UTC!$B109="","",VLOOKUP(IF(ISERROR(SEARCH(" ", $B110)),UPPER($B110&amp;$C110&amp;IF(OR(NOT(ISERROR(SEARCH("trade",$D110))),NOT(ISERROR(SEARCH("balance",$D110)))),"",$D110)),UPPER(LEFT($B110, SEARCH(" ",$B110)-1)&amp;$C110&amp;IF(OR(NOT(ISERROR(SEARCH("trade",$D110))),NOT(ISERROR(SEARCH("balance",$D110)))),"",$D110))),$L:$T,MATCH("balance",$L$2:$S$2,0),FALSE))</f>
        <v>#N/A</v>
      </c>
      <c r="H110" s="35" t="e">
        <f ca="1">IF(Summary_Exchange_Balances_00UTC!$B109="","",(G110-E110)/E110)</f>
        <v>#N/A</v>
      </c>
      <c r="I110" s="160">
        <f ca="1">IF(Summary_Exchange_Balances_00UTC!$B109="","",IF(ISERROR($G110),$E110,$G110))</f>
        <v>2698</v>
      </c>
      <c r="K110" t="str">
        <f t="shared" ca="1" si="7"/>
        <v>BINEBUSD</v>
      </c>
      <c r="L110" t="str">
        <f t="shared" ca="1" si="13"/>
        <v>BINE-2-S1-EBUSD</v>
      </c>
      <c r="N110" s="156" t="str">
        <f ca="1">IF(raw_exchange_data!$A109="","",OFFSET(raw_exchange_data!$A109,0,MATCH(N$2,raw_exchange_data!$1:$1,0)-1))</f>
        <v>BUSD</v>
      </c>
      <c r="O110" s="156" t="str">
        <f ca="1">IF(raw_exchange_data!$A109="","",OFFSET(raw_exchange_data!$A109,0,MATCH(O$2,raw_exchange_data!$1:$1,0)-1))</f>
        <v>BINE</v>
      </c>
      <c r="P110" s="156" t="str">
        <f ca="1">IF(raw_exchange_data!$A109="","",OFFSET(raw_exchange_data!$A109,0,MATCH(P$2,raw_exchange_data!$1:$1,0)-1))</f>
        <v>BINE-2-S1-E</v>
      </c>
      <c r="Q110" s="156" t="str">
        <f ca="1">IF(raw_exchange_data!$A109="","",TEXT(OFFSET(raw_exchange_data!$A109,0,MATCH(Q$2,raw_exchange_data!$1:$1,0)-1),""))</f>
        <v/>
      </c>
      <c r="R110" s="157">
        <f ca="1">IF(raw_exchange_data!$A109="","",OFFSET(raw_exchange_data!$A109,0,MATCH(R$2,raw_exchange_data!$1:$1,0)-1))</f>
        <v>4097202.89061569</v>
      </c>
      <c r="S110" s="169">
        <f ca="1">IF(raw_exchange_data!$A109="","",OFFSET(raw_exchange_data!$A109,0,MATCH(S$2,raw_exchange_data!$1:$1,0)-1))</f>
        <v>44958.666668668979</v>
      </c>
      <c r="T110" s="156">
        <v>1</v>
      </c>
      <c r="W110" t="str">
        <f t="shared" si="9"/>
        <v>DEFI</v>
      </c>
      <c r="X110" t="str">
        <f t="shared" si="10"/>
        <v>OWETHUSDC/WETH-09DEC22-1450C</v>
      </c>
      <c r="Y110" s="42">
        <f t="shared" si="11"/>
        <v>2698</v>
      </c>
      <c r="Z110" s="42">
        <f t="shared" ca="1" si="12"/>
        <v>0</v>
      </c>
      <c r="AB110" s="3" t="s">
        <v>407</v>
      </c>
      <c r="AC110" s="32">
        <v>66.359615149995079</v>
      </c>
      <c r="AD110" s="32">
        <v>-21616.80109863</v>
      </c>
    </row>
    <row r="111" spans="1:30" x14ac:dyDescent="0.25">
      <c r="A111" t="str">
        <f>IF(Summary_Exchange_Balances_00UTC!$B110="","",Summary_Exchange_Balances_00UTC!$N110)</f>
        <v>DEFI</v>
      </c>
      <c r="B111" t="str">
        <f>IF(Summary_Exchange_Balances_00UTC!$B110="","",Summary_Exchange_Balances_00UTC!$B110)</f>
        <v>DEFI-STRAT-2</v>
      </c>
      <c r="C111" t="str">
        <f>IF(Summary_Exchange_Balances_00UTC!$B110="","",Summary_Exchange_Balances_00UTC!$E110)</f>
        <v>OWETHUSDC/WETH-16DEC22-1450C</v>
      </c>
      <c r="D111" t="str">
        <f>IF(OR(Summary_Exchange_Balances_00UTC!$B110="",Summary_Exchange_Balances_00UTC!$D110=""),"",Summary_Exchange_Balances_00UTC!$D110)</f>
        <v>wallet</v>
      </c>
      <c r="E111" s="52">
        <f>IF(Summary_Exchange_Balances_00UTC!$B110="","",Summary_Exchange_Balances_00UTC!$C110)</f>
        <v>2891</v>
      </c>
      <c r="G111" s="52" t="e">
        <f ca="1">IF(Summary_Exchange_Balances_00UTC!$B110="","",VLOOKUP(IF(ISERROR(SEARCH(" ", $B111)),UPPER($B111&amp;$C111&amp;IF(OR(NOT(ISERROR(SEARCH("trade",$D111))),NOT(ISERROR(SEARCH("balance",$D111)))),"",$D111)),UPPER(LEFT($B111, SEARCH(" ",$B111)-1)&amp;$C111&amp;IF(OR(NOT(ISERROR(SEARCH("trade",$D111))),NOT(ISERROR(SEARCH("balance",$D111)))),"",$D111))),$L:$T,MATCH("balance",$L$2:$S$2,0),FALSE))</f>
        <v>#N/A</v>
      </c>
      <c r="H111" s="35" t="e">
        <f ca="1">IF(Summary_Exchange_Balances_00UTC!$B110="","",(G111-E111)/E111)</f>
        <v>#N/A</v>
      </c>
      <c r="I111" s="160">
        <f ca="1">IF(Summary_Exchange_Balances_00UTC!$B110="","",IF(ISERROR($G111),$E111,$G111))</f>
        <v>2891</v>
      </c>
      <c r="K111" t="str">
        <f t="shared" ca="1" si="7"/>
        <v>BINEBUSD</v>
      </c>
      <c r="L111" t="str">
        <f t="shared" ca="1" si="13"/>
        <v>BINE-2-S1-MBUSD</v>
      </c>
      <c r="N111" s="156" t="str">
        <f ca="1">IF(raw_exchange_data!$A110="","",OFFSET(raw_exchange_data!$A110,0,MATCH(N$2,raw_exchange_data!$1:$1,0)-1))</f>
        <v>BUSD</v>
      </c>
      <c r="O111" s="156" t="str">
        <f ca="1">IF(raw_exchange_data!$A110="","",OFFSET(raw_exchange_data!$A110,0,MATCH(O$2,raw_exchange_data!$1:$1,0)-1))</f>
        <v>BINE</v>
      </c>
      <c r="P111" s="156" t="str">
        <f ca="1">IF(raw_exchange_data!$A110="","",OFFSET(raw_exchange_data!$A110,0,MATCH(P$2,raw_exchange_data!$1:$1,0)-1))</f>
        <v>BINE-2-S1-M</v>
      </c>
      <c r="Q111" s="156" t="str">
        <f ca="1">IF(raw_exchange_data!$A110="","",TEXT(OFFSET(raw_exchange_data!$A110,0,MATCH(Q$2,raw_exchange_data!$1:$1,0)-1),""))</f>
        <v/>
      </c>
      <c r="R111" s="157">
        <f ca="1">IF(raw_exchange_data!$A110="","",OFFSET(raw_exchange_data!$A110,0,MATCH(R$2,raw_exchange_data!$1:$1,0)-1))</f>
        <v>-24480971.449027698</v>
      </c>
      <c r="S111" s="169">
        <f ca="1">IF(raw_exchange_data!$A110="","",OFFSET(raw_exchange_data!$A110,0,MATCH(S$2,raw_exchange_data!$1:$1,0)-1))</f>
        <v>44958.666670451392</v>
      </c>
      <c r="T111" s="156">
        <v>1</v>
      </c>
      <c r="W111" t="str">
        <f t="shared" si="9"/>
        <v>DEFI</v>
      </c>
      <c r="X111" t="str">
        <f t="shared" si="10"/>
        <v>OWETHUSDC/WETH-16DEC22-1450C</v>
      </c>
      <c r="Y111" s="42">
        <f t="shared" si="11"/>
        <v>2891</v>
      </c>
      <c r="Z111" s="42">
        <f t="shared" ca="1" si="12"/>
        <v>0</v>
      </c>
      <c r="AB111" s="3" t="s">
        <v>25</v>
      </c>
      <c r="AC111" s="32">
        <v>45.224419630000007</v>
      </c>
      <c r="AD111" s="32">
        <v>45.224419621700001</v>
      </c>
    </row>
    <row r="112" spans="1:30" x14ac:dyDescent="0.25">
      <c r="A112" t="str">
        <f>IF(Summary_Exchange_Balances_00UTC!$B111="","",Summary_Exchange_Balances_00UTC!$N111)</f>
        <v>DEFI</v>
      </c>
      <c r="B112" t="str">
        <f>IF(Summary_Exchange_Balances_00UTC!$B111="","",Summary_Exchange_Balances_00UTC!$B111)</f>
        <v>DEFI-STRAT-2</v>
      </c>
      <c r="C112" t="str">
        <f>IF(Summary_Exchange_Balances_00UTC!$B111="","",Summary_Exchange_Balances_00UTC!$E111)</f>
        <v>OWETHUSDC/WETH-25NOV22-1400C</v>
      </c>
      <c r="D112" t="str">
        <f>IF(OR(Summary_Exchange_Balances_00UTC!$B111="",Summary_Exchange_Balances_00UTC!$D111=""),"",Summary_Exchange_Balances_00UTC!$D111)</f>
        <v>wallet</v>
      </c>
      <c r="E112" s="52">
        <f>IF(Summary_Exchange_Balances_00UTC!$B111="","",Summary_Exchange_Balances_00UTC!$C111)</f>
        <v>2904</v>
      </c>
      <c r="G112" s="52" t="e">
        <f ca="1">IF(Summary_Exchange_Balances_00UTC!$B111="","",VLOOKUP(IF(ISERROR(SEARCH(" ", $B112)),UPPER($B112&amp;$C112&amp;IF(OR(NOT(ISERROR(SEARCH("trade",$D112))),NOT(ISERROR(SEARCH("balance",$D112)))),"",$D112)),UPPER(LEFT($B112, SEARCH(" ",$B112)-1)&amp;$C112&amp;IF(OR(NOT(ISERROR(SEARCH("trade",$D112))),NOT(ISERROR(SEARCH("balance",$D112)))),"",$D112))),$L:$T,MATCH("balance",$L$2:$S$2,0),FALSE))</f>
        <v>#N/A</v>
      </c>
      <c r="H112" s="35" t="e">
        <f ca="1">IF(Summary_Exchange_Balances_00UTC!$B111="","",(G112-E112)/E112)</f>
        <v>#N/A</v>
      </c>
      <c r="I112" s="160">
        <f ca="1">IF(Summary_Exchange_Balances_00UTC!$B111="","",IF(ISERROR($G112),$E112,$G112))</f>
        <v>2904</v>
      </c>
      <c r="K112" t="str">
        <f t="shared" ca="1" si="7"/>
        <v>HUBICMT</v>
      </c>
      <c r="L112" t="str">
        <f t="shared" ca="1" si="13"/>
        <v>HUBI-ECMT</v>
      </c>
      <c r="N112" s="156" t="str">
        <f ca="1">IF(raw_exchange_data!$A111="","",OFFSET(raw_exchange_data!$A111,0,MATCH(N$2,raw_exchange_data!$1:$1,0)-1))</f>
        <v>CMT</v>
      </c>
      <c r="O112" s="156" t="str">
        <f ca="1">IF(raw_exchange_data!$A111="","",OFFSET(raw_exchange_data!$A111,0,MATCH(O$2,raw_exchange_data!$1:$1,0)-1))</f>
        <v>HUBI</v>
      </c>
      <c r="P112" s="156" t="str">
        <f ca="1">IF(raw_exchange_data!$A111="","",OFFSET(raw_exchange_data!$A111,0,MATCH(P$2,raw_exchange_data!$1:$1,0)-1))</f>
        <v>HUBI-E</v>
      </c>
      <c r="Q112" s="156" t="str">
        <f ca="1">IF(raw_exchange_data!$A111="","",TEXT(OFFSET(raw_exchange_data!$A111,0,MATCH(Q$2,raw_exchange_data!$1:$1,0)-1),""))</f>
        <v/>
      </c>
      <c r="R112" s="157">
        <f ca="1">IF(raw_exchange_data!$A111="","",OFFSET(raw_exchange_data!$A111,0,MATCH(R$2,raw_exchange_data!$1:$1,0)-1))</f>
        <v>1.7855998900000001</v>
      </c>
      <c r="S112" s="169">
        <f ca="1">IF(raw_exchange_data!$A111="","",OFFSET(raw_exchange_data!$A111,0,MATCH(S$2,raw_exchange_data!$1:$1,0)-1))</f>
        <v>44958.669130127317</v>
      </c>
      <c r="T112" s="156">
        <v>1</v>
      </c>
      <c r="W112" t="str">
        <f t="shared" si="9"/>
        <v>DEFI</v>
      </c>
      <c r="X112" t="str">
        <f t="shared" si="10"/>
        <v>OWETHUSDC/WETH-25NOV22-1400C</v>
      </c>
      <c r="Y112" s="42">
        <f t="shared" si="11"/>
        <v>2904</v>
      </c>
      <c r="Z112" s="42">
        <f t="shared" ca="1" si="12"/>
        <v>0</v>
      </c>
      <c r="AB112" s="3" t="s">
        <v>177</v>
      </c>
      <c r="AC112" s="32">
        <v>0.10983253</v>
      </c>
      <c r="AD112" s="32">
        <v>0</v>
      </c>
    </row>
    <row r="113" spans="1:30" x14ac:dyDescent="0.25">
      <c r="A113" t="str">
        <f>IF(Summary_Exchange_Balances_00UTC!$B112="","",Summary_Exchange_Balances_00UTC!$N112)</f>
        <v>DEFI</v>
      </c>
      <c r="B113" t="str">
        <f>IF(Summary_Exchange_Balances_00UTC!$B112="","",Summary_Exchange_Balances_00UTC!$B112)</f>
        <v>DEFI-STRAT-2</v>
      </c>
      <c r="C113" t="str">
        <f>IF(Summary_Exchange_Balances_00UTC!$B112="","",Summary_Exchange_Balances_00UTC!$E112)</f>
        <v>OWETHUSDC/WETH-30DEC22-1350C</v>
      </c>
      <c r="D113" t="str">
        <f>IF(OR(Summary_Exchange_Balances_00UTC!$B112="",Summary_Exchange_Balances_00UTC!$D112=""),"",Summary_Exchange_Balances_00UTC!$D112)</f>
        <v>wallet</v>
      </c>
      <c r="E113" s="52">
        <f>IF(Summary_Exchange_Balances_00UTC!$B112="","",Summary_Exchange_Balances_00UTC!$C112)</f>
        <v>3047</v>
      </c>
      <c r="G113" s="52" t="e">
        <f ca="1">IF(Summary_Exchange_Balances_00UTC!$B112="","",VLOOKUP(IF(ISERROR(SEARCH(" ", $B113)),UPPER($B113&amp;$C113&amp;IF(OR(NOT(ISERROR(SEARCH("trade",$D113))),NOT(ISERROR(SEARCH("balance",$D113)))),"",$D113)),UPPER(LEFT($B113, SEARCH(" ",$B113)-1)&amp;$C113&amp;IF(OR(NOT(ISERROR(SEARCH("trade",$D113))),NOT(ISERROR(SEARCH("balance",$D113)))),"",$D113))),$L:$T,MATCH("balance",$L$2:$S$2,0),FALSE))</f>
        <v>#N/A</v>
      </c>
      <c r="H113" s="35" t="e">
        <f ca="1">IF(Summary_Exchange_Balances_00UTC!$B112="","",(G113-E113)/E113)</f>
        <v>#N/A</v>
      </c>
      <c r="I113" s="160">
        <f ca="1">IF(Summary_Exchange_Balances_00UTC!$B112="","",IF(ISERROR($G113),$E113,$G113))</f>
        <v>3047</v>
      </c>
      <c r="K113" t="str">
        <f t="shared" ca="1" si="7"/>
        <v>BINEDOGE</v>
      </c>
      <c r="L113" t="str">
        <f t="shared" ca="1" si="13"/>
        <v>BINE-2-S1-EDOGE</v>
      </c>
      <c r="N113" s="156" t="str">
        <f ca="1">IF(raw_exchange_data!$A112="","",OFFSET(raw_exchange_data!$A112,0,MATCH(N$2,raw_exchange_data!$1:$1,0)-1))</f>
        <v>DOGE</v>
      </c>
      <c r="O113" s="156" t="str">
        <f ca="1">IF(raw_exchange_data!$A112="","",OFFSET(raw_exchange_data!$A112,0,MATCH(O$2,raw_exchange_data!$1:$1,0)-1))</f>
        <v>BINE</v>
      </c>
      <c r="P113" s="156" t="str">
        <f ca="1">IF(raw_exchange_data!$A112="","",OFFSET(raw_exchange_data!$A112,0,MATCH(P$2,raw_exchange_data!$1:$1,0)-1))</f>
        <v>BINE-2-S1-E</v>
      </c>
      <c r="Q113" s="156" t="str">
        <f ca="1">IF(raw_exchange_data!$A112="","",TEXT(OFFSET(raw_exchange_data!$A112,0,MATCH(Q$2,raw_exchange_data!$1:$1,0)-1),""))</f>
        <v/>
      </c>
      <c r="R113" s="157">
        <f ca="1">IF(raw_exchange_data!$A112="","",OFFSET(raw_exchange_data!$A112,0,MATCH(R$2,raw_exchange_data!$1:$1,0)-1))</f>
        <v>318185.63023370999</v>
      </c>
      <c r="S113" s="169">
        <f ca="1">IF(raw_exchange_data!$A112="","",OFFSET(raw_exchange_data!$A112,0,MATCH(S$2,raw_exchange_data!$1:$1,0)-1))</f>
        <v>44958.666668668979</v>
      </c>
      <c r="T113" s="156">
        <v>1</v>
      </c>
      <c r="W113" t="str">
        <f t="shared" si="9"/>
        <v>DEFI</v>
      </c>
      <c r="X113" t="str">
        <f t="shared" si="10"/>
        <v>OWETHUSDC/WETH-30DEC22-1350C</v>
      </c>
      <c r="Y113" s="42">
        <f t="shared" si="11"/>
        <v>3047</v>
      </c>
      <c r="Z113" s="42">
        <f t="shared" ca="1" si="12"/>
        <v>0</v>
      </c>
      <c r="AB113" s="3" t="s">
        <v>156</v>
      </c>
      <c r="AC113" s="32">
        <v>6.3152970000000003E-2</v>
      </c>
      <c r="AD113" s="32">
        <v>6.3152970000000003E-2</v>
      </c>
    </row>
    <row r="114" spans="1:30" x14ac:dyDescent="0.25">
      <c r="A114" t="str">
        <f>IF(Summary_Exchange_Balances_00UTC!$B113="","",Summary_Exchange_Balances_00UTC!$N113)</f>
        <v>DEFI</v>
      </c>
      <c r="B114" t="str">
        <f>IF(Summary_Exchange_Balances_00UTC!$B113="","",Summary_Exchange_Balances_00UTC!$B113)</f>
        <v>DEFI-STRAT-2</v>
      </c>
      <c r="C114" t="str">
        <f>IF(Summary_Exchange_Balances_00UTC!$B113="","",Summary_Exchange_Balances_00UTC!$E113)</f>
        <v>OWETHUSDC/WSTETH-02DEC22-1350C</v>
      </c>
      <c r="D114" t="str">
        <f>IF(OR(Summary_Exchange_Balances_00UTC!$B113="",Summary_Exchange_Balances_00UTC!$D113=""),"",Summary_Exchange_Balances_00UTC!$D113)</f>
        <v>wallet</v>
      </c>
      <c r="E114" s="52">
        <f>IF(Summary_Exchange_Balances_00UTC!$B113="","",Summary_Exchange_Balances_00UTC!$C113)</f>
        <v>9472.1338239899997</v>
      </c>
      <c r="G114" s="52" t="e">
        <f ca="1">IF(Summary_Exchange_Balances_00UTC!$B113="","",VLOOKUP(IF(ISERROR(SEARCH(" ", $B114)),UPPER($B114&amp;$C114&amp;IF(OR(NOT(ISERROR(SEARCH("trade",$D114))),NOT(ISERROR(SEARCH("balance",$D114)))),"",$D114)),UPPER(LEFT($B114, SEARCH(" ",$B114)-1)&amp;$C114&amp;IF(OR(NOT(ISERROR(SEARCH("trade",$D114))),NOT(ISERROR(SEARCH("balance",$D114)))),"",$D114))),$L:$T,MATCH("balance",$L$2:$S$2,0),FALSE))</f>
        <v>#N/A</v>
      </c>
      <c r="H114" s="35" t="e">
        <f ca="1">IF(Summary_Exchange_Balances_00UTC!$B113="","",(G114-E114)/E114)</f>
        <v>#N/A</v>
      </c>
      <c r="I114" s="160">
        <f ca="1">IF(Summary_Exchange_Balances_00UTC!$B113="","",IF(ISERROR($G114),$E114,$G114))</f>
        <v>9472.1338239899997</v>
      </c>
      <c r="K114" t="str">
        <f t="shared" ca="1" si="7"/>
        <v>BINEDOT</v>
      </c>
      <c r="L114" t="str">
        <f t="shared" ca="1" si="13"/>
        <v>BINE-2-S1-EDOT</v>
      </c>
      <c r="N114" s="156" t="str">
        <f ca="1">IF(raw_exchange_data!$A113="","",OFFSET(raw_exchange_data!$A113,0,MATCH(N$2,raw_exchange_data!$1:$1,0)-1))</f>
        <v>DOT</v>
      </c>
      <c r="O114" s="156" t="str">
        <f ca="1">IF(raw_exchange_data!$A113="","",OFFSET(raw_exchange_data!$A113,0,MATCH(O$2,raw_exchange_data!$1:$1,0)-1))</f>
        <v>BINE</v>
      </c>
      <c r="P114" s="156" t="str">
        <f ca="1">IF(raw_exchange_data!$A113="","",OFFSET(raw_exchange_data!$A113,0,MATCH(P$2,raw_exchange_data!$1:$1,0)-1))</f>
        <v>BINE-2-S1-E</v>
      </c>
      <c r="Q114" s="156" t="str">
        <f ca="1">IF(raw_exchange_data!$A113="","",TEXT(OFFSET(raw_exchange_data!$A113,0,MATCH(Q$2,raw_exchange_data!$1:$1,0)-1),""))</f>
        <v/>
      </c>
      <c r="R114" s="157">
        <f ca="1">IF(raw_exchange_data!$A113="","",OFFSET(raw_exchange_data!$A113,0,MATCH(R$2,raw_exchange_data!$1:$1,0)-1))</f>
        <v>10910.783052299999</v>
      </c>
      <c r="S114" s="169">
        <f ca="1">IF(raw_exchange_data!$A113="","",OFFSET(raw_exchange_data!$A113,0,MATCH(S$2,raw_exchange_data!$1:$1,0)-1))</f>
        <v>44958.666668668979</v>
      </c>
      <c r="T114" s="156">
        <v>1</v>
      </c>
      <c r="W114" t="str">
        <f t="shared" si="9"/>
        <v>DEFI</v>
      </c>
      <c r="X114" t="str">
        <f t="shared" si="10"/>
        <v>OWETHUSDC/WSTETH-02DEC22-1350C</v>
      </c>
      <c r="Y114" s="42">
        <f t="shared" si="11"/>
        <v>9472.1338239899997</v>
      </c>
      <c r="Z114" s="42">
        <f t="shared" ca="1" si="12"/>
        <v>0</v>
      </c>
      <c r="AB114" s="3" t="s">
        <v>157</v>
      </c>
      <c r="AC114" s="32">
        <v>20</v>
      </c>
      <c r="AD114" s="32">
        <v>20</v>
      </c>
    </row>
    <row r="115" spans="1:30" x14ac:dyDescent="0.25">
      <c r="A115" t="str">
        <f>IF(Summary_Exchange_Balances_00UTC!$B114="","",Summary_Exchange_Balances_00UTC!$N114)</f>
        <v>DEFI</v>
      </c>
      <c r="B115" t="str">
        <f>IF(Summary_Exchange_Balances_00UTC!$B114="","",Summary_Exchange_Balances_00UTC!$B114)</f>
        <v>DEFI-STRAT-2</v>
      </c>
      <c r="C115" t="str">
        <f>IF(Summary_Exchange_Balances_00UTC!$B114="","",Summary_Exchange_Balances_00UTC!$E114)</f>
        <v>OWETHUSDC/WSTETH-04NOV22-1700C</v>
      </c>
      <c r="D115" t="str">
        <f>IF(OR(Summary_Exchange_Balances_00UTC!$B114="",Summary_Exchange_Balances_00UTC!$D114=""),"",Summary_Exchange_Balances_00UTC!$D114)</f>
        <v>wallet</v>
      </c>
      <c r="E115" s="52">
        <f>IF(Summary_Exchange_Balances_00UTC!$B114="","",Summary_Exchange_Balances_00UTC!$C114)</f>
        <v>5625.02729593</v>
      </c>
      <c r="G115" s="52" t="e">
        <f ca="1">IF(Summary_Exchange_Balances_00UTC!$B114="","",VLOOKUP(IF(ISERROR(SEARCH(" ", $B115)),UPPER($B115&amp;$C115&amp;IF(OR(NOT(ISERROR(SEARCH("trade",$D115))),NOT(ISERROR(SEARCH("balance",$D115)))),"",$D115)),UPPER(LEFT($B115, SEARCH(" ",$B115)-1)&amp;$C115&amp;IF(OR(NOT(ISERROR(SEARCH("trade",$D115))),NOT(ISERROR(SEARCH("balance",$D115)))),"",$D115))),$L:$T,MATCH("balance",$L$2:$S$2,0),FALSE))</f>
        <v>#N/A</v>
      </c>
      <c r="H115" s="35" t="e">
        <f ca="1">IF(Summary_Exchange_Balances_00UTC!$B114="","",(G115-E115)/E115)</f>
        <v>#N/A</v>
      </c>
      <c r="I115" s="160">
        <f ca="1">IF(Summary_Exchange_Balances_00UTC!$B114="","",IF(ISERROR($G115),$E115,$G115))</f>
        <v>5625.02729593</v>
      </c>
      <c r="K115" t="str">
        <f t="shared" ca="1" si="7"/>
        <v>FUBIDOT</v>
      </c>
      <c r="L115" t="str">
        <f t="shared" ca="1" si="13"/>
        <v>FUBI-MDOT</v>
      </c>
      <c r="N115" s="156" t="str">
        <f ca="1">IF(raw_exchange_data!$A114="","",OFFSET(raw_exchange_data!$A114,0,MATCH(N$2,raw_exchange_data!$1:$1,0)-1))</f>
        <v>DOT</v>
      </c>
      <c r="O115" s="156" t="str">
        <f ca="1">IF(raw_exchange_data!$A114="","",OFFSET(raw_exchange_data!$A114,0,MATCH(O$2,raw_exchange_data!$1:$1,0)-1))</f>
        <v>FUBI</v>
      </c>
      <c r="P115" s="156" t="str">
        <f ca="1">IF(raw_exchange_data!$A114="","",OFFSET(raw_exchange_data!$A114,0,MATCH(P$2,raw_exchange_data!$1:$1,0)-1))</f>
        <v>FUBI-M</v>
      </c>
      <c r="Q115" s="156" t="str">
        <f ca="1">IF(raw_exchange_data!$A114="","",TEXT(OFFSET(raw_exchange_data!$A114,0,MATCH(Q$2,raw_exchange_data!$1:$1,0)-1),""))</f>
        <v/>
      </c>
      <c r="R115" s="157">
        <f ca="1">IF(raw_exchange_data!$A114="","",OFFSET(raw_exchange_data!$A114,0,MATCH(R$2,raw_exchange_data!$1:$1,0)-1))</f>
        <v>0.97764076359999996</v>
      </c>
      <c r="S115" s="169">
        <f ca="1">IF(raw_exchange_data!$A114="","",OFFSET(raw_exchange_data!$A114,0,MATCH(S$2,raw_exchange_data!$1:$1,0)-1))</f>
        <v>44958.669514120367</v>
      </c>
      <c r="T115" s="156">
        <v>1</v>
      </c>
      <c r="W115" t="str">
        <f t="shared" si="9"/>
        <v>DEFI</v>
      </c>
      <c r="X115" t="str">
        <f t="shared" si="10"/>
        <v>OWETHUSDC/WSTETH-04NOV22-1700C</v>
      </c>
      <c r="Y115" s="42">
        <f t="shared" si="11"/>
        <v>5625.02729593</v>
      </c>
      <c r="Z115" s="42">
        <f t="shared" ca="1" si="12"/>
        <v>0</v>
      </c>
      <c r="AB115" s="3" t="s">
        <v>158</v>
      </c>
      <c r="AC115" s="32">
        <v>1111.8449756400005</v>
      </c>
      <c r="AD115" s="32">
        <v>-5999.3719410900003</v>
      </c>
    </row>
    <row r="116" spans="1:30" x14ac:dyDescent="0.25">
      <c r="A116" t="str">
        <f>IF(Summary_Exchange_Balances_00UTC!$B115="","",Summary_Exchange_Balances_00UTC!$N115)</f>
        <v>DEFI</v>
      </c>
      <c r="B116" t="str">
        <f>IF(Summary_Exchange_Balances_00UTC!$B115="","",Summary_Exchange_Balances_00UTC!$B115)</f>
        <v>DEFI-STRAT-2</v>
      </c>
      <c r="C116" t="str">
        <f>IF(Summary_Exchange_Balances_00UTC!$B115="","",Summary_Exchange_Balances_00UTC!$E115)</f>
        <v>OWETHUSDC/WSTETH-09SEP22-1900C</v>
      </c>
      <c r="D116" t="str">
        <f>IF(OR(Summary_Exchange_Balances_00UTC!$B115="",Summary_Exchange_Balances_00UTC!$D115=""),"",Summary_Exchange_Balances_00UTC!$D115)</f>
        <v>wallet</v>
      </c>
      <c r="E116" s="53">
        <f>IF(Summary_Exchange_Balances_00UTC!$B115="","",Summary_Exchange_Balances_00UTC!$C115)</f>
        <v>5968</v>
      </c>
      <c r="G116" s="52" t="e">
        <f ca="1">IF(Summary_Exchange_Balances_00UTC!$B115="","",VLOOKUP(IF(ISERROR(SEARCH(" ", $B116)),UPPER($B116&amp;$C116&amp;IF(OR(NOT(ISERROR(SEARCH("trade",$D116))),NOT(ISERROR(SEARCH("balance",$D116)))),"",$D116)),UPPER(LEFT($B116, SEARCH(" ",$B116)-1)&amp;$C116&amp;IF(OR(NOT(ISERROR(SEARCH("trade",$D116))),NOT(ISERROR(SEARCH("balance",$D116)))),"",$D116))),$L:$T,MATCH("balance",$L$2:$S$2,0),FALSE))</f>
        <v>#N/A</v>
      </c>
      <c r="H116" s="35" t="e">
        <f ca="1">IF(Summary_Exchange_Balances_00UTC!$B115="","",(G116-E116)/E116)</f>
        <v>#N/A</v>
      </c>
      <c r="I116" s="160">
        <f ca="1">IF(Summary_Exchange_Balances_00UTC!$B115="","",IF(ISERROR($G116),$E116,$G116))</f>
        <v>5968</v>
      </c>
      <c r="K116" t="str">
        <f t="shared" ca="1" si="7"/>
        <v>BINEENJ</v>
      </c>
      <c r="L116" t="str">
        <f t="shared" ca="1" si="13"/>
        <v>BINE-2-S1-MENJ</v>
      </c>
      <c r="N116" s="156" t="str">
        <f ca="1">IF(raw_exchange_data!$A115="","",OFFSET(raw_exchange_data!$A115,0,MATCH(N$2,raw_exchange_data!$1:$1,0)-1))</f>
        <v>ENJ</v>
      </c>
      <c r="O116" s="156" t="str">
        <f ca="1">IF(raw_exchange_data!$A115="","",OFFSET(raw_exchange_data!$A115,0,MATCH(O$2,raw_exchange_data!$1:$1,0)-1))</f>
        <v>BINE</v>
      </c>
      <c r="P116" s="156" t="str">
        <f ca="1">IF(raw_exchange_data!$A115="","",OFFSET(raw_exchange_data!$A115,0,MATCH(P$2,raw_exchange_data!$1:$1,0)-1))</f>
        <v>BINE-2-S1-M</v>
      </c>
      <c r="Q116" s="156" t="str">
        <f ca="1">IF(raw_exchange_data!$A115="","",TEXT(OFFSET(raw_exchange_data!$A115,0,MATCH(Q$2,raw_exchange_data!$1:$1,0)-1),""))</f>
        <v/>
      </c>
      <c r="R116" s="157">
        <f ca="1">IF(raw_exchange_data!$A115="","",OFFSET(raw_exchange_data!$A115,0,MATCH(R$2,raw_exchange_data!$1:$1,0)-1))</f>
        <v>-60000</v>
      </c>
      <c r="S116" s="169">
        <f ca="1">IF(raw_exchange_data!$A115="","",OFFSET(raw_exchange_data!$A115,0,MATCH(S$2,raw_exchange_data!$1:$1,0)-1))</f>
        <v>44958.666670451392</v>
      </c>
      <c r="T116" s="156">
        <v>1</v>
      </c>
      <c r="W116" t="str">
        <f t="shared" si="9"/>
        <v>DEFI</v>
      </c>
      <c r="X116" t="str">
        <f t="shared" si="10"/>
        <v>OWETHUSDC/WSTETH-09SEP22-1900C</v>
      </c>
      <c r="Y116" s="42">
        <f t="shared" si="11"/>
        <v>5968</v>
      </c>
      <c r="Z116" s="42">
        <f t="shared" ca="1" si="12"/>
        <v>0</v>
      </c>
      <c r="AB116" s="3" t="s">
        <v>95</v>
      </c>
      <c r="AC116" s="32">
        <v>43043798.681792505</v>
      </c>
      <c r="AD116" s="32">
        <v>55591669.132414676</v>
      </c>
    </row>
    <row r="117" spans="1:30" x14ac:dyDescent="0.25">
      <c r="A117" t="str">
        <f>IF(Summary_Exchange_Balances_00UTC!$B116="","",Summary_Exchange_Balances_00UTC!$N116)</f>
        <v>DEFI</v>
      </c>
      <c r="B117" t="str">
        <f>IF(Summary_Exchange_Balances_00UTC!$B116="","",Summary_Exchange_Balances_00UTC!$B116)</f>
        <v>DEFI-STRAT-2</v>
      </c>
      <c r="C117" t="str">
        <f>IF(Summary_Exchange_Balances_00UTC!$B116="","",Summary_Exchange_Balances_00UTC!$E116)</f>
        <v>OWETHUSDC/WSTETH-20JAN23-1600C</v>
      </c>
      <c r="D117" t="str">
        <f>IF(OR(Summary_Exchange_Balances_00UTC!$B116="",Summary_Exchange_Balances_00UTC!$D116=""),"",Summary_Exchange_Balances_00UTC!$D116)</f>
        <v>wallet</v>
      </c>
      <c r="E117" s="52">
        <f>IF(Summary_Exchange_Balances_00UTC!$B116="","",Summary_Exchange_Balances_00UTC!$C116)</f>
        <v>3334.9274678699999</v>
      </c>
      <c r="G117" s="52" t="e">
        <f ca="1">IF(Summary_Exchange_Balances_00UTC!$B116="","",VLOOKUP(IF(ISERROR(SEARCH(" ", $B117)),UPPER($B117&amp;$C117&amp;IF(OR(NOT(ISERROR(SEARCH("trade",$D117))),NOT(ISERROR(SEARCH("balance",$D117)))),"",$D117)),UPPER(LEFT($B117, SEARCH(" ",$B117)-1)&amp;$C117&amp;IF(OR(NOT(ISERROR(SEARCH("trade",$D117))),NOT(ISERROR(SEARCH("balance",$D117)))),"",$D117))),$L:$T,MATCH("balance",$L$2:$S$2,0),FALSE))</f>
        <v>#N/A</v>
      </c>
      <c r="H117" s="35" t="e">
        <f ca="1">IF(Summary_Exchange_Balances_00UTC!$B116="","",(G117-E117)/E117)</f>
        <v>#N/A</v>
      </c>
      <c r="I117" s="160">
        <f ca="1">IF(Summary_Exchange_Balances_00UTC!$B116="","",IF(ISERROR($G117),$E117,$G117))</f>
        <v>3334.9274678699999</v>
      </c>
      <c r="K117" t="str">
        <f t="shared" ca="1" si="7"/>
        <v>FBLKEOS</v>
      </c>
      <c r="L117" t="str">
        <f t="shared" ca="1" si="13"/>
        <v>FBLKEOS</v>
      </c>
      <c r="N117" s="156" t="str">
        <f ca="1">IF(raw_exchange_data!$A116="","",OFFSET(raw_exchange_data!$A116,0,MATCH(N$2,raw_exchange_data!$1:$1,0)-1))</f>
        <v>EOS</v>
      </c>
      <c r="O117" s="156" t="str">
        <f ca="1">IF(raw_exchange_data!$A116="","",OFFSET(raw_exchange_data!$A116,0,MATCH(O$2,raw_exchange_data!$1:$1,0)-1))</f>
        <v>FBLK</v>
      </c>
      <c r="P117" s="156" t="str">
        <f ca="1">IF(raw_exchange_data!$A116="","",OFFSET(raw_exchange_data!$A116,0,MATCH(P$2,raw_exchange_data!$1:$1,0)-1))</f>
        <v>FBLK</v>
      </c>
      <c r="Q117" s="156" t="str">
        <f ca="1">IF(raw_exchange_data!$A116="","",TEXT(OFFSET(raw_exchange_data!$A116,0,MATCH(Q$2,raw_exchange_data!$1:$1,0)-1),""))</f>
        <v/>
      </c>
      <c r="R117" s="157">
        <f ca="1">IF(raw_exchange_data!$A116="","",OFFSET(raw_exchange_data!$A116,0,MATCH(R$2,raw_exchange_data!$1:$1,0)-1))</f>
        <v>46067.408100000001</v>
      </c>
      <c r="S117" s="169">
        <f ca="1">IF(raw_exchange_data!$A116="","",OFFSET(raw_exchange_data!$A116,0,MATCH(S$2,raw_exchange_data!$1:$1,0)-1))</f>
        <v>44958.658478819445</v>
      </c>
      <c r="T117" s="156">
        <v>1</v>
      </c>
      <c r="W117" t="str">
        <f t="shared" si="9"/>
        <v>DEFI</v>
      </c>
      <c r="X117" t="str">
        <f t="shared" si="10"/>
        <v>OWETHUSDC/WSTETH-20JAN23-1600C</v>
      </c>
      <c r="Y117" s="42">
        <f t="shared" si="11"/>
        <v>3334.9274678699999</v>
      </c>
      <c r="Z117" s="42">
        <f t="shared" ca="1" si="12"/>
        <v>0</v>
      </c>
      <c r="AB117" s="3" t="s">
        <v>92</v>
      </c>
      <c r="AC117" s="32">
        <v>-61248996.078868248</v>
      </c>
      <c r="AD117" s="32">
        <v>20632315.252918076</v>
      </c>
    </row>
    <row r="118" spans="1:30" x14ac:dyDescent="0.25">
      <c r="A118" t="str">
        <f>IF(Summary_Exchange_Balances_00UTC!$B117="","",Summary_Exchange_Balances_00UTC!$N117)</f>
        <v>DEFI</v>
      </c>
      <c r="B118" t="str">
        <f>IF(Summary_Exchange_Balances_00UTC!$B117="","",Summary_Exchange_Balances_00UTC!$B117)</f>
        <v>DEFI-STRAT-2</v>
      </c>
      <c r="C118" t="str">
        <f>IF(Summary_Exchange_Balances_00UTC!$B117="","",Summary_Exchange_Balances_00UTC!$E117)</f>
        <v>OWETHUSDC/WSTETH-30DEC22-1350C</v>
      </c>
      <c r="D118" t="str">
        <f>IF(OR(Summary_Exchange_Balances_00UTC!$B117="",Summary_Exchange_Balances_00UTC!$D117=""),"",Summary_Exchange_Balances_00UTC!$D117)</f>
        <v>wallet</v>
      </c>
      <c r="E118" s="53">
        <f>IF(Summary_Exchange_Balances_00UTC!$B117="","",Summary_Exchange_Balances_00UTC!$C117)</f>
        <v>4006</v>
      </c>
      <c r="G118" s="52" t="e">
        <f ca="1">IF(Summary_Exchange_Balances_00UTC!$B117="","",VLOOKUP(IF(ISERROR(SEARCH(" ", $B118)),UPPER($B118&amp;$C118&amp;IF(OR(NOT(ISERROR(SEARCH("trade",$D118))),NOT(ISERROR(SEARCH("balance",$D118)))),"",$D118)),UPPER(LEFT($B118, SEARCH(" ",$B118)-1)&amp;$C118&amp;IF(OR(NOT(ISERROR(SEARCH("trade",$D118))),NOT(ISERROR(SEARCH("balance",$D118)))),"",$D118))),$L:$T,MATCH("balance",$L$2:$S$2,0),FALSE))</f>
        <v>#N/A</v>
      </c>
      <c r="H118" s="35" t="e">
        <f ca="1">IF(Summary_Exchange_Balances_00UTC!$B117="","",(G118-E118)/E118)</f>
        <v>#N/A</v>
      </c>
      <c r="I118" s="160">
        <f ca="1">IF(Summary_Exchange_Balances_00UTC!$B117="","",IF(ISERROR($G118),$E118,$G118))</f>
        <v>4006</v>
      </c>
      <c r="K118" t="str">
        <f t="shared" ca="1" si="7"/>
        <v>FUBIEOS</v>
      </c>
      <c r="L118" t="str">
        <f t="shared" ca="1" si="13"/>
        <v>FUBI-MEOS</v>
      </c>
      <c r="N118" s="156" t="str">
        <f ca="1">IF(raw_exchange_data!$A117="","",OFFSET(raw_exchange_data!$A117,0,MATCH(N$2,raw_exchange_data!$1:$1,0)-1))</f>
        <v>EOS</v>
      </c>
      <c r="O118" s="156" t="str">
        <f ca="1">IF(raw_exchange_data!$A117="","",OFFSET(raw_exchange_data!$A117,0,MATCH(O$2,raw_exchange_data!$1:$1,0)-1))</f>
        <v>FUBI</v>
      </c>
      <c r="P118" s="156" t="str">
        <f ca="1">IF(raw_exchange_data!$A117="","",OFFSET(raw_exchange_data!$A117,0,MATCH(P$2,raw_exchange_data!$1:$1,0)-1))</f>
        <v>FUBI-M</v>
      </c>
      <c r="Q118" s="156" t="str">
        <f ca="1">IF(raw_exchange_data!$A117="","",TEXT(OFFSET(raw_exchange_data!$A117,0,MATCH(Q$2,raw_exchange_data!$1:$1,0)-1),""))</f>
        <v/>
      </c>
      <c r="R118" s="157">
        <f ca="1">IF(raw_exchange_data!$A117="","",OFFSET(raw_exchange_data!$A117,0,MATCH(R$2,raw_exchange_data!$1:$1,0)-1))</f>
        <v>3.7085151300000001E-2</v>
      </c>
      <c r="S118" s="169">
        <f ca="1">IF(raw_exchange_data!$A117="","",OFFSET(raw_exchange_data!$A117,0,MATCH(S$2,raw_exchange_data!$1:$1,0)-1))</f>
        <v>44958.669514120367</v>
      </c>
      <c r="T118" s="156">
        <v>1</v>
      </c>
      <c r="W118" t="str">
        <f t="shared" si="9"/>
        <v>DEFI</v>
      </c>
      <c r="X118" t="str">
        <f t="shared" si="10"/>
        <v>OWETHUSDC/WSTETH-30DEC22-1350C</v>
      </c>
      <c r="Y118" s="42">
        <f t="shared" si="11"/>
        <v>4006</v>
      </c>
      <c r="Z118" s="42">
        <f t="shared" ca="1" si="12"/>
        <v>0</v>
      </c>
      <c r="AB118" s="3" t="s">
        <v>159</v>
      </c>
      <c r="AC118" s="32">
        <v>0.34680431</v>
      </c>
      <c r="AD118" s="32">
        <v>0.34680431</v>
      </c>
    </row>
    <row r="119" spans="1:30" x14ac:dyDescent="0.25">
      <c r="A119" t="str">
        <f>IF(Summary_Exchange_Balances_00UTC!$B118="","",Summary_Exchange_Balances_00UTC!$N118)</f>
        <v>DEFI</v>
      </c>
      <c r="B119" t="str">
        <f>IF(Summary_Exchange_Balances_00UTC!$B118="","",Summary_Exchange_Balances_00UTC!$B118)</f>
        <v>DEFI-STRAT-2</v>
      </c>
      <c r="C119" t="str">
        <f>IF(Summary_Exchange_Balances_00UTC!$B118="","",Summary_Exchange_Balances_00UTC!$E118)</f>
        <v>USDC</v>
      </c>
      <c r="D119" t="str">
        <f>IF(OR(Summary_Exchange_Balances_00UTC!$B118="",Summary_Exchange_Balances_00UTC!$D118=""),"",Summary_Exchange_Balances_00UTC!$D118)</f>
        <v>wallet</v>
      </c>
      <c r="E119" s="53">
        <f>IF(Summary_Exchange_Balances_00UTC!$B118="","",Summary_Exchange_Balances_00UTC!$C118)</f>
        <v>60000</v>
      </c>
      <c r="G119" s="52" t="e">
        <f ca="1">IF(Summary_Exchange_Balances_00UTC!$B118="","",VLOOKUP(IF(ISERROR(SEARCH(" ", $B119)),UPPER($B119&amp;$C119&amp;IF(OR(NOT(ISERROR(SEARCH("trade",$D119))),NOT(ISERROR(SEARCH("balance",$D119)))),"",$D119)),UPPER(LEFT($B119, SEARCH(" ",$B119)-1)&amp;$C119&amp;IF(OR(NOT(ISERROR(SEARCH("trade",$D119))),NOT(ISERROR(SEARCH("balance",$D119)))),"",$D119))),$L:$T,MATCH("balance",$L$2:$S$2,0),FALSE))</f>
        <v>#N/A</v>
      </c>
      <c r="H119" s="35" t="e">
        <f ca="1">IF(Summary_Exchange_Balances_00UTC!$B118="","",(G119-E119)/E119)</f>
        <v>#N/A</v>
      </c>
      <c r="I119" s="160">
        <f ca="1">IF(Summary_Exchange_Balances_00UTC!$B118="","",IF(ISERROR($G119),$E119,$G119))</f>
        <v>60000</v>
      </c>
      <c r="K119" t="str">
        <f t="shared" ca="1" si="7"/>
        <v>OKEXEOS</v>
      </c>
      <c r="L119" t="str">
        <f t="shared" ca="1" si="13"/>
        <v>OKEX-2-MEOS</v>
      </c>
      <c r="N119" s="156" t="str">
        <f ca="1">IF(raw_exchange_data!$A118="","",OFFSET(raw_exchange_data!$A118,0,MATCH(N$2,raw_exchange_data!$1:$1,0)-1))</f>
        <v>EOS</v>
      </c>
      <c r="O119" s="156" t="str">
        <f ca="1">IF(raw_exchange_data!$A118="","",OFFSET(raw_exchange_data!$A118,0,MATCH(O$2,raw_exchange_data!$1:$1,0)-1))</f>
        <v>OKEX</v>
      </c>
      <c r="P119" s="156" t="str">
        <f ca="1">IF(raw_exchange_data!$A118="","",OFFSET(raw_exchange_data!$A118,0,MATCH(P$2,raw_exchange_data!$1:$1,0)-1))</f>
        <v>OKEX-2-M</v>
      </c>
      <c r="Q119" s="156" t="str">
        <f ca="1">IF(raw_exchange_data!$A118="","",TEXT(OFFSET(raw_exchange_data!$A118,0,MATCH(Q$2,raw_exchange_data!$1:$1,0)-1),""))</f>
        <v/>
      </c>
      <c r="R119" s="157">
        <f ca="1">IF(raw_exchange_data!$A118="","",OFFSET(raw_exchange_data!$A118,0,MATCH(R$2,raw_exchange_data!$1:$1,0)-1))</f>
        <v>-8178.6733446320804</v>
      </c>
      <c r="S119" s="169">
        <f ca="1">IF(raw_exchange_data!$A118="","",OFFSET(raw_exchange_data!$A118,0,MATCH(S$2,raw_exchange_data!$1:$1,0)-1))</f>
        <v>44958.668168761571</v>
      </c>
      <c r="T119" s="156">
        <v>1</v>
      </c>
      <c r="W119" t="str">
        <f t="shared" si="9"/>
        <v>DEFI</v>
      </c>
      <c r="X119" t="str">
        <f t="shared" si="10"/>
        <v>USDC</v>
      </c>
      <c r="Y119" s="42">
        <f t="shared" si="11"/>
        <v>60000</v>
      </c>
      <c r="Z119" s="42">
        <f t="shared" ca="1" si="12"/>
        <v>0</v>
      </c>
      <c r="AB119" s="3" t="s">
        <v>38</v>
      </c>
      <c r="AC119" s="32">
        <v>33121071.09695692</v>
      </c>
      <c r="AD119" s="32">
        <v>25495661.77281158</v>
      </c>
    </row>
    <row r="120" spans="1:30" x14ac:dyDescent="0.25">
      <c r="A120" t="str">
        <f>IF(Summary_Exchange_Balances_00UTC!$B119="","",Summary_Exchange_Balances_00UTC!$N119)</f>
        <v>DEFI</v>
      </c>
      <c r="B120" t="str">
        <f>IF(Summary_Exchange_Balances_00UTC!$B119="","",Summary_Exchange_Balances_00UTC!$B119)</f>
        <v>DEFI-STRAT-2</v>
      </c>
      <c r="C120" t="str">
        <f>IF(Summary_Exchange_Balances_00UTC!$B119="","",Summary_Exchange_Balances_00UTC!$E119)</f>
        <v>WAVAX</v>
      </c>
      <c r="D120" t="str">
        <f>IF(OR(Summary_Exchange_Balances_00UTC!$B119="",Summary_Exchange_Balances_00UTC!$D119=""),"",Summary_Exchange_Balances_00UTC!$D119)</f>
        <v>wallet</v>
      </c>
      <c r="E120" s="52">
        <f>IF(Summary_Exchange_Balances_00UTC!$B119="","",Summary_Exchange_Balances_00UTC!$C119)</f>
        <v>137.93660295000001</v>
      </c>
      <c r="G120" s="52" t="e">
        <f ca="1">IF(Summary_Exchange_Balances_00UTC!$B119="","",VLOOKUP(IF(ISERROR(SEARCH(" ", $B120)),UPPER($B120&amp;$C120&amp;IF(OR(NOT(ISERROR(SEARCH("trade",$D120))),NOT(ISERROR(SEARCH("balance",$D120)))),"",$D120)),UPPER(LEFT($B120, SEARCH(" ",$B120)-1)&amp;$C120&amp;IF(OR(NOT(ISERROR(SEARCH("trade",$D120))),NOT(ISERROR(SEARCH("balance",$D120)))),"",$D120))),$L:$T,MATCH("balance",$L$2:$S$2,0),FALSE))</f>
        <v>#N/A</v>
      </c>
      <c r="H120" s="35" t="e">
        <f ca="1">IF(Summary_Exchange_Balances_00UTC!$B119="","",(G120-E120)/E120)</f>
        <v>#N/A</v>
      </c>
      <c r="I120" s="160">
        <f ca="1">IF(Summary_Exchange_Balances_00UTC!$B119="","",IF(ISERROR($G120),$E120,$G120))</f>
        <v>137.93660295000001</v>
      </c>
      <c r="K120" t="str">
        <f t="shared" ca="1" si="7"/>
        <v>FUBIETC</v>
      </c>
      <c r="L120" t="str">
        <f t="shared" ca="1" si="13"/>
        <v>FUBI-METC</v>
      </c>
      <c r="N120" s="156" t="str">
        <f ca="1">IF(raw_exchange_data!$A119="","",OFFSET(raw_exchange_data!$A119,0,MATCH(N$2,raw_exchange_data!$1:$1,0)-1))</f>
        <v>ETC</v>
      </c>
      <c r="O120" s="156" t="str">
        <f ca="1">IF(raw_exchange_data!$A119="","",OFFSET(raw_exchange_data!$A119,0,MATCH(O$2,raw_exchange_data!$1:$1,0)-1))</f>
        <v>FUBI</v>
      </c>
      <c r="P120" s="156" t="str">
        <f ca="1">IF(raw_exchange_data!$A119="","",OFFSET(raw_exchange_data!$A119,0,MATCH(P$2,raw_exchange_data!$1:$1,0)-1))</f>
        <v>FUBI-M</v>
      </c>
      <c r="Q120" s="156" t="str">
        <f ca="1">IF(raw_exchange_data!$A119="","",TEXT(OFFSET(raw_exchange_data!$A119,0,MATCH(Q$2,raw_exchange_data!$1:$1,0)-1),""))</f>
        <v/>
      </c>
      <c r="R120" s="157">
        <f ca="1">IF(raw_exchange_data!$A119="","",OFFSET(raw_exchange_data!$A119,0,MATCH(R$2,raw_exchange_data!$1:$1,0)-1))</f>
        <v>0.70701212930000001</v>
      </c>
      <c r="S120" s="169">
        <f ca="1">IF(raw_exchange_data!$A119="","",OFFSET(raw_exchange_data!$A119,0,MATCH(S$2,raw_exchange_data!$1:$1,0)-1))</f>
        <v>44958.669514120367</v>
      </c>
      <c r="T120" s="156">
        <v>1</v>
      </c>
      <c r="W120" t="str">
        <f t="shared" si="9"/>
        <v>DEFI</v>
      </c>
      <c r="X120" t="str">
        <f t="shared" si="10"/>
        <v>WAVAX</v>
      </c>
      <c r="Y120" s="42">
        <f t="shared" si="11"/>
        <v>137.93660295000001</v>
      </c>
      <c r="Z120" s="42">
        <f t="shared" ca="1" si="12"/>
        <v>0</v>
      </c>
      <c r="AB120" s="3" t="s">
        <v>96</v>
      </c>
      <c r="AC120" s="32">
        <v>29.9885932</v>
      </c>
      <c r="AD120" s="32">
        <v>29.9885932</v>
      </c>
    </row>
    <row r="121" spans="1:30" x14ac:dyDescent="0.25">
      <c r="A121" t="str">
        <f>IF(Summary_Exchange_Balances_00UTC!$B120="","",Summary_Exchange_Balances_00UTC!$N120)</f>
        <v>DEFI</v>
      </c>
      <c r="B121" t="str">
        <f>IF(Summary_Exchange_Balances_00UTC!$B120="","",Summary_Exchange_Balances_00UTC!$B120)</f>
        <v>DEFI-STRAT-2</v>
      </c>
      <c r="C121" t="str">
        <f>IF(Summary_Exchange_Balances_00UTC!$B120="","",Summary_Exchange_Balances_00UTC!$E120)</f>
        <v>WETH</v>
      </c>
      <c r="D121" t="str">
        <f>IF(OR(Summary_Exchange_Balances_00UTC!$B120="",Summary_Exchange_Balances_00UTC!$D120=""),"",Summary_Exchange_Balances_00UTC!$D120)</f>
        <v>wallet</v>
      </c>
      <c r="E121" s="52">
        <f>IF(Summary_Exchange_Balances_00UTC!$B120="","",Summary_Exchange_Balances_00UTC!$C120)</f>
        <v>132.91860402</v>
      </c>
      <c r="G121" s="52" t="e">
        <f ca="1">IF(Summary_Exchange_Balances_00UTC!$B120="","",VLOOKUP(IF(ISERROR(SEARCH(" ", $B121)),UPPER($B121&amp;$C121&amp;IF(OR(NOT(ISERROR(SEARCH("trade",$D121))),NOT(ISERROR(SEARCH("balance",$D121)))),"",$D121)),UPPER(LEFT($B121, SEARCH(" ",$B121)-1)&amp;$C121&amp;IF(OR(NOT(ISERROR(SEARCH("trade",$D121))),NOT(ISERROR(SEARCH("balance",$D121)))),"",$D121))),$L:$T,MATCH("balance",$L$2:$S$2,0),FALSE))</f>
        <v>#N/A</v>
      </c>
      <c r="H121" s="35" t="e">
        <f ca="1">IF(Summary_Exchange_Balances_00UTC!$B120="","",(G121-E121)/E121)</f>
        <v>#N/A</v>
      </c>
      <c r="I121" s="160">
        <f ca="1">IF(Summary_Exchange_Balances_00UTC!$B120="","",IF(ISERROR($G121),$E121,$G121))</f>
        <v>132.91860402</v>
      </c>
      <c r="K121" t="str">
        <f t="shared" ca="1" si="7"/>
        <v>HUBIETC</v>
      </c>
      <c r="L121" t="str">
        <f t="shared" ca="1" si="13"/>
        <v>HUBI-EETC</v>
      </c>
      <c r="N121" s="156" t="str">
        <f ca="1">IF(raw_exchange_data!$A120="","",OFFSET(raw_exchange_data!$A120,0,MATCH(N$2,raw_exchange_data!$1:$1,0)-1))</f>
        <v>ETC</v>
      </c>
      <c r="O121" s="156" t="str">
        <f ca="1">IF(raw_exchange_data!$A120="","",OFFSET(raw_exchange_data!$A120,0,MATCH(O$2,raw_exchange_data!$1:$1,0)-1))</f>
        <v>HUBI</v>
      </c>
      <c r="P121" s="156" t="str">
        <f ca="1">IF(raw_exchange_data!$A120="","",OFFSET(raw_exchange_data!$A120,0,MATCH(P$2,raw_exchange_data!$1:$1,0)-1))</f>
        <v>HUBI-E</v>
      </c>
      <c r="Q121" s="156" t="str">
        <f ca="1">IF(raw_exchange_data!$A120="","",TEXT(OFFSET(raw_exchange_data!$A120,0,MATCH(Q$2,raw_exchange_data!$1:$1,0)-1),""))</f>
        <v/>
      </c>
      <c r="R121" s="157">
        <f ca="1">IF(raw_exchange_data!$A120="","",OFFSET(raw_exchange_data!$A120,0,MATCH(R$2,raw_exchange_data!$1:$1,0)-1))</f>
        <v>89822.843744910002</v>
      </c>
      <c r="S121" s="169">
        <f ca="1">IF(raw_exchange_data!$A120="","",OFFSET(raw_exchange_data!$A120,0,MATCH(S$2,raw_exchange_data!$1:$1,0)-1))</f>
        <v>44958.669130127317</v>
      </c>
      <c r="T121" s="156">
        <v>1</v>
      </c>
      <c r="W121" t="str">
        <f t="shared" si="9"/>
        <v>DEFI</v>
      </c>
      <c r="X121" t="str">
        <f t="shared" si="10"/>
        <v>WETH</v>
      </c>
      <c r="Y121" s="42">
        <f t="shared" si="11"/>
        <v>132.91860402</v>
      </c>
      <c r="Z121" s="42">
        <f t="shared" ca="1" si="12"/>
        <v>0</v>
      </c>
      <c r="AB121" s="3" t="s">
        <v>194</v>
      </c>
      <c r="AC121" s="32">
        <v>-74.040518480000003</v>
      </c>
      <c r="AD121" s="32">
        <v>-74.040518480000003</v>
      </c>
    </row>
    <row r="122" spans="1:30" x14ac:dyDescent="0.25">
      <c r="A122" t="str">
        <f>IF(Summary_Exchange_Balances_00UTC!$B121="","",Summary_Exchange_Balances_00UTC!$N121)</f>
        <v>DEFI</v>
      </c>
      <c r="B122" t="str">
        <f>IF(Summary_Exchange_Balances_00UTC!$B121="","",Summary_Exchange_Balances_00UTC!$B121)</f>
        <v>DEFI-STRAT-3</v>
      </c>
      <c r="C122" t="str">
        <f>IF(Summary_Exchange_Balances_00UTC!$B121="","",Summary_Exchange_Balances_00UTC!$E121)</f>
        <v>CRV</v>
      </c>
      <c r="D122" t="str">
        <f>IF(OR(Summary_Exchange_Balances_00UTC!$B121="",Summary_Exchange_Balances_00UTC!$D121=""),"",Summary_Exchange_Balances_00UTC!$D121)</f>
        <v>reward_token</v>
      </c>
      <c r="E122" s="52">
        <f>IF(Summary_Exchange_Balances_00UTC!$B121="","",Summary_Exchange_Balances_00UTC!$C121)</f>
        <v>4677.6508461699996</v>
      </c>
      <c r="G122" s="52" t="e">
        <f ca="1">IF(Summary_Exchange_Balances_00UTC!$B121="","",VLOOKUP(IF(ISERROR(SEARCH(" ", $B122)),UPPER($B122&amp;$C122&amp;IF(OR(NOT(ISERROR(SEARCH("trade",$D122))),NOT(ISERROR(SEARCH("balance",$D122)))),"",$D122)),UPPER(LEFT($B122, SEARCH(" ",$B122)-1)&amp;$C122&amp;IF(OR(NOT(ISERROR(SEARCH("trade",$D122))),NOT(ISERROR(SEARCH("balance",$D122)))),"",$D122))),$L:$T,MATCH("balance",$L$2:$S$2,0),FALSE))</f>
        <v>#N/A</v>
      </c>
      <c r="H122" s="35" t="e">
        <f ca="1">IF(Summary_Exchange_Balances_00UTC!$B121="","",(G122-E122)/E122)</f>
        <v>#N/A</v>
      </c>
      <c r="I122" s="160">
        <f ca="1">IF(Summary_Exchange_Balances_00UTC!$B121="","",IF(ISERROR($G122),$E122,$G122))</f>
        <v>4677.6508461699996</v>
      </c>
      <c r="K122" t="str">
        <f t="shared" ca="1" si="7"/>
        <v>BINEETH</v>
      </c>
      <c r="L122" t="str">
        <f t="shared" ca="1" si="13"/>
        <v>BINE-2-S1-FETH</v>
      </c>
      <c r="N122" s="156" t="str">
        <f ca="1">IF(raw_exchange_data!$A121="","",OFFSET(raw_exchange_data!$A121,0,MATCH(N$2,raw_exchange_data!$1:$1,0)-1))</f>
        <v>ETH</v>
      </c>
      <c r="O122" s="156" t="str">
        <f ca="1">IF(raw_exchange_data!$A121="","",OFFSET(raw_exchange_data!$A121,0,MATCH(O$2,raw_exchange_data!$1:$1,0)-1))</f>
        <v>BINE</v>
      </c>
      <c r="P122" s="156" t="str">
        <f ca="1">IF(raw_exchange_data!$A121="","",OFFSET(raw_exchange_data!$A121,0,MATCH(P$2,raw_exchange_data!$1:$1,0)-1))</f>
        <v>BINE-2-S1-F</v>
      </c>
      <c r="Q122" s="156" t="str">
        <f ca="1">IF(raw_exchange_data!$A121="","",TEXT(OFFSET(raw_exchange_data!$A121,0,MATCH(Q$2,raw_exchange_data!$1:$1,0)-1),""))</f>
        <v/>
      </c>
      <c r="R122" s="157">
        <f ca="1">IF(raw_exchange_data!$A121="","",OFFSET(raw_exchange_data!$A121,0,MATCH(R$2,raw_exchange_data!$1:$1,0)-1))</f>
        <v>6793.6983234999998</v>
      </c>
      <c r="S122" s="169">
        <f ca="1">IF(raw_exchange_data!$A121="","",OFFSET(raw_exchange_data!$A121,0,MATCH(S$2,raw_exchange_data!$1:$1,0)-1))</f>
        <v>44958.666667627316</v>
      </c>
      <c r="T122" s="156">
        <v>1</v>
      </c>
      <c r="W122" t="str">
        <f t="shared" si="9"/>
        <v>DEFI</v>
      </c>
      <c r="X122" t="str">
        <f t="shared" si="10"/>
        <v>CRV</v>
      </c>
      <c r="Y122" s="42">
        <f t="shared" si="11"/>
        <v>4677.6508461699996</v>
      </c>
      <c r="Z122" s="42">
        <f t="shared" ca="1" si="12"/>
        <v>0</v>
      </c>
      <c r="AB122" s="3" t="s">
        <v>160</v>
      </c>
      <c r="AC122" s="32">
        <v>0.20872535</v>
      </c>
      <c r="AD122" s="32">
        <v>0.20872535</v>
      </c>
    </row>
    <row r="123" spans="1:30" x14ac:dyDescent="0.25">
      <c r="A123" t="str">
        <f>IF(Summary_Exchange_Balances_00UTC!$B122="","",Summary_Exchange_Balances_00UTC!$N122)</f>
        <v>DEFI</v>
      </c>
      <c r="B123" t="str">
        <f>IF(Summary_Exchange_Balances_00UTC!$B122="","",Summary_Exchange_Balances_00UTC!$B122)</f>
        <v>DEFI-STRAT-3</v>
      </c>
      <c r="C123" t="str">
        <f>IF(Summary_Exchange_Balances_00UTC!$B122="","",Summary_Exchange_Balances_00UTC!$E122)</f>
        <v>CVX</v>
      </c>
      <c r="D123" t="str">
        <f>IF(OR(Summary_Exchange_Balances_00UTC!$B122="",Summary_Exchange_Balances_00UTC!$D122=""),"",Summary_Exchange_Balances_00UTC!$D122)</f>
        <v>reward_token</v>
      </c>
      <c r="E123" s="52">
        <f>IF(Summary_Exchange_Balances_00UTC!$B122="","",Summary_Exchange_Balances_00UTC!$C122)</f>
        <v>131.47102329000001</v>
      </c>
      <c r="G123" s="52" t="e">
        <f ca="1">IF(Summary_Exchange_Balances_00UTC!$B122="","",VLOOKUP(IF(ISERROR(SEARCH(" ", $B123)),UPPER($B123&amp;$C123&amp;IF(OR(NOT(ISERROR(SEARCH("trade",$D123))),NOT(ISERROR(SEARCH("balance",$D123)))),"",$D123)),UPPER(LEFT($B123, SEARCH(" ",$B123)-1)&amp;$C123&amp;IF(OR(NOT(ISERROR(SEARCH("trade",$D123))),NOT(ISERROR(SEARCH("balance",$D123)))),"",$D123))),$L:$T,MATCH("balance",$L$2:$S$2,0),FALSE))</f>
        <v>#N/A</v>
      </c>
      <c r="H123" s="35" t="e">
        <f ca="1">IF(Summary_Exchange_Balances_00UTC!$B122="","",(G123-E123)/E123)</f>
        <v>#N/A</v>
      </c>
      <c r="I123" s="160">
        <f ca="1">IF(Summary_Exchange_Balances_00UTC!$B122="","",IF(ISERROR($G123),$E123,$G123))</f>
        <v>131.47102329000001</v>
      </c>
      <c r="K123" t="str">
        <f t="shared" ca="1" si="7"/>
        <v>BINEETH</v>
      </c>
      <c r="L123" t="str">
        <f t="shared" ca="1" si="13"/>
        <v>BINE-2-S1-FETHUNREALIZED</v>
      </c>
      <c r="N123" s="156" t="str">
        <f ca="1">IF(raw_exchange_data!$A122="","",OFFSET(raw_exchange_data!$A122,0,MATCH(N$2,raw_exchange_data!$1:$1,0)-1))</f>
        <v>ETH</v>
      </c>
      <c r="O123" s="156" t="str">
        <f ca="1">IF(raw_exchange_data!$A122="","",OFFSET(raw_exchange_data!$A122,0,MATCH(O$2,raw_exchange_data!$1:$1,0)-1))</f>
        <v>BINE</v>
      </c>
      <c r="P123" s="156" t="str">
        <f ca="1">IF(raw_exchange_data!$A122="","",OFFSET(raw_exchange_data!$A122,0,MATCH(P$2,raw_exchange_data!$1:$1,0)-1))</f>
        <v>BINE-2-S1-F</v>
      </c>
      <c r="Q123" s="156" t="str">
        <f ca="1">IF(raw_exchange_data!$A122="","",TEXT(OFFSET(raw_exchange_data!$A122,0,MATCH(Q$2,raw_exchange_data!$1:$1,0)-1),""))</f>
        <v>Unrealized</v>
      </c>
      <c r="R123" s="157">
        <f ca="1">IF(raw_exchange_data!$A122="","",OFFSET(raw_exchange_data!$A122,0,MATCH(R$2,raw_exchange_data!$1:$1,0)-1))</f>
        <v>-19.765636740000001</v>
      </c>
      <c r="S123" s="169">
        <f ca="1">IF(raw_exchange_data!$A122="","",OFFSET(raw_exchange_data!$A122,0,MATCH(S$2,raw_exchange_data!$1:$1,0)-1))</f>
        <v>44958.666667627316</v>
      </c>
      <c r="T123" s="156">
        <v>1</v>
      </c>
      <c r="W123" t="str">
        <f t="shared" si="9"/>
        <v>DEFI</v>
      </c>
      <c r="X123" t="str">
        <f t="shared" si="10"/>
        <v>CVX</v>
      </c>
      <c r="Y123" s="42">
        <f t="shared" si="11"/>
        <v>131.47102329000001</v>
      </c>
      <c r="Z123" s="42">
        <f t="shared" ca="1" si="12"/>
        <v>0</v>
      </c>
      <c r="AB123" s="3" t="s">
        <v>436</v>
      </c>
      <c r="AC123" s="32">
        <v>186.88790811999999</v>
      </c>
      <c r="AD123" s="32">
        <v>0</v>
      </c>
    </row>
    <row r="124" spans="1:30" x14ac:dyDescent="0.25">
      <c r="A124" t="str">
        <f>IF(Summary_Exchange_Balances_00UTC!$B123="","",Summary_Exchange_Balances_00UTC!$N123)</f>
        <v>DEFI</v>
      </c>
      <c r="B124" t="str">
        <f>IF(Summary_Exchange_Balances_00UTC!$B123="","",Summary_Exchange_Balances_00UTC!$B123)</f>
        <v>DEFI-STRAT-3</v>
      </c>
      <c r="C124" t="str">
        <f>IF(Summary_Exchange_Balances_00UTC!$B123="","",Summary_Exchange_Balances_00UTC!$E123)</f>
        <v>DAI</v>
      </c>
      <c r="D124" t="str">
        <f>IF(OR(Summary_Exchange_Balances_00UTC!$B123="",Summary_Exchange_Balances_00UTC!$D123=""),"",Summary_Exchange_Balances_00UTC!$D123)</f>
        <v>supply_token</v>
      </c>
      <c r="E124" s="53">
        <f>IF(Summary_Exchange_Balances_00UTC!$B123="","",Summary_Exchange_Balances_00UTC!$C123)</f>
        <v>184890.86146729</v>
      </c>
      <c r="G124" s="52" t="e">
        <f ca="1">IF(Summary_Exchange_Balances_00UTC!$B123="","",VLOOKUP(IF(ISERROR(SEARCH(" ", $B124)),UPPER($B124&amp;$C124&amp;IF(OR(NOT(ISERROR(SEARCH("trade",$D124))),NOT(ISERROR(SEARCH("balance",$D124)))),"",$D124)),UPPER(LEFT($B124, SEARCH(" ",$B124)-1)&amp;$C124&amp;IF(OR(NOT(ISERROR(SEARCH("trade",$D124))),NOT(ISERROR(SEARCH("balance",$D124)))),"",$D124))),$L:$T,MATCH("balance",$L$2:$S$2,0),FALSE))</f>
        <v>#N/A</v>
      </c>
      <c r="H124" s="35" t="e">
        <f ca="1">IF(Summary_Exchange_Balances_00UTC!$B123="","",(G124-E124)/E124)</f>
        <v>#N/A</v>
      </c>
      <c r="I124" s="160">
        <f ca="1">IF(Summary_Exchange_Balances_00UTC!$B123="","",IF(ISERROR($G124),$E124,$G124))</f>
        <v>184890.86146729</v>
      </c>
      <c r="K124" t="str">
        <f t="shared" ca="1" si="7"/>
        <v>BULLETH</v>
      </c>
      <c r="L124" t="str">
        <f t="shared" ca="1" si="13"/>
        <v>BULL-3-M-EETH</v>
      </c>
      <c r="N124" s="156" t="str">
        <f ca="1">IF(raw_exchange_data!$A123="","",OFFSET(raw_exchange_data!$A123,0,MATCH(N$2,raw_exchange_data!$1:$1,0)-1))</f>
        <v>ETH</v>
      </c>
      <c r="O124" s="156" t="str">
        <f ca="1">IF(raw_exchange_data!$A123="","",OFFSET(raw_exchange_data!$A123,0,MATCH(O$2,raw_exchange_data!$1:$1,0)-1))</f>
        <v>BULL</v>
      </c>
      <c r="P124" s="156" t="str">
        <f ca="1">IF(raw_exchange_data!$A123="","",OFFSET(raw_exchange_data!$A123,0,MATCH(P$2,raw_exchange_data!$1:$1,0)-1))</f>
        <v>BULL-3-M-E</v>
      </c>
      <c r="Q124" s="156" t="str">
        <f ca="1">IF(raw_exchange_data!$A123="","",TEXT(OFFSET(raw_exchange_data!$A123,0,MATCH(Q$2,raw_exchange_data!$1:$1,0)-1),""))</f>
        <v/>
      </c>
      <c r="R124" s="157">
        <f ca="1">IF(raw_exchange_data!$A123="","",OFFSET(raw_exchange_data!$A123,0,MATCH(R$2,raw_exchange_data!$1:$1,0)-1))</f>
        <v>14703.112633000001</v>
      </c>
      <c r="S124" s="169">
        <f ca="1">IF(raw_exchange_data!$A123="","",OFFSET(raw_exchange_data!$A123,0,MATCH(S$2,raw_exchange_data!$1:$1,0)-1))</f>
        <v>44958.66667003472</v>
      </c>
      <c r="T124" s="156">
        <v>1</v>
      </c>
      <c r="W124" t="str">
        <f t="shared" si="9"/>
        <v>DEFI</v>
      </c>
      <c r="X124" t="str">
        <f t="shared" si="10"/>
        <v>DAI</v>
      </c>
      <c r="Y124" s="42">
        <f t="shared" si="11"/>
        <v>184890.86146729</v>
      </c>
      <c r="Z124" s="42">
        <f t="shared" ca="1" si="12"/>
        <v>0</v>
      </c>
      <c r="AB124" s="3" t="s">
        <v>255</v>
      </c>
      <c r="AC124" s="32">
        <v>128.58989367000001</v>
      </c>
      <c r="AD124" s="32">
        <v>0</v>
      </c>
    </row>
    <row r="125" spans="1:30" x14ac:dyDescent="0.25">
      <c r="A125" t="str">
        <f>IF(Summary_Exchange_Balances_00UTC!$B124="","",Summary_Exchange_Balances_00UTC!$N124)</f>
        <v>DEFI</v>
      </c>
      <c r="B125" t="str">
        <f>IF(Summary_Exchange_Balances_00UTC!$B124="","",Summary_Exchange_Balances_00UTC!$B124)</f>
        <v>DEFI-STRAT-3</v>
      </c>
      <c r="C125" t="str">
        <f>IF(Summary_Exchange_Balances_00UTC!$B124="","",Summary_Exchange_Balances_00UTC!$E124)</f>
        <v>ETH</v>
      </c>
      <c r="D125" t="str">
        <f>IF(OR(Summary_Exchange_Balances_00UTC!$B124="",Summary_Exchange_Balances_00UTC!$D124=""),"",Summary_Exchange_Balances_00UTC!$D124)</f>
        <v>wallet</v>
      </c>
      <c r="E125" s="53">
        <f>IF(Summary_Exchange_Balances_00UTC!$B124="","",Summary_Exchange_Balances_00UTC!$C124)</f>
        <v>0.49557208000000003</v>
      </c>
      <c r="G125" s="52" t="e">
        <f ca="1">IF(Summary_Exchange_Balances_00UTC!$B124="","",VLOOKUP(IF(ISERROR(SEARCH(" ", $B125)),UPPER($B125&amp;$C125&amp;IF(OR(NOT(ISERROR(SEARCH("trade",$D125))),NOT(ISERROR(SEARCH("balance",$D125)))),"",$D125)),UPPER(LEFT($B125, SEARCH(" ",$B125)-1)&amp;$C125&amp;IF(OR(NOT(ISERROR(SEARCH("trade",$D125))),NOT(ISERROR(SEARCH("balance",$D125)))),"",$D125))),$L:$T,MATCH("balance",$L$2:$S$2,0),FALSE))</f>
        <v>#N/A</v>
      </c>
      <c r="H125" s="35" t="e">
        <f ca="1">IF(Summary_Exchange_Balances_00UTC!$B124="","",(G125-E125)/E125)</f>
        <v>#N/A</v>
      </c>
      <c r="I125" s="160">
        <f ca="1">IF(Summary_Exchange_Balances_00UTC!$B124="","",IF(ISERROR($G125),$E125,$G125))</f>
        <v>0.49557208000000003</v>
      </c>
      <c r="K125" t="str">
        <f t="shared" ca="1" si="7"/>
        <v>FBLKETH</v>
      </c>
      <c r="L125" t="str">
        <f t="shared" ca="1" si="13"/>
        <v>FBLKETH</v>
      </c>
      <c r="N125" s="156" t="str">
        <f ca="1">IF(raw_exchange_data!$A124="","",OFFSET(raw_exchange_data!$A124,0,MATCH(N$2,raw_exchange_data!$1:$1,0)-1))</f>
        <v>ETH</v>
      </c>
      <c r="O125" s="156" t="str">
        <f ca="1">IF(raw_exchange_data!$A124="","",OFFSET(raw_exchange_data!$A124,0,MATCH(O$2,raw_exchange_data!$1:$1,0)-1))</f>
        <v>FBLK</v>
      </c>
      <c r="P125" s="156" t="str">
        <f ca="1">IF(raw_exchange_data!$A124="","",OFFSET(raw_exchange_data!$A124,0,MATCH(P$2,raw_exchange_data!$1:$1,0)-1))</f>
        <v>FBLK</v>
      </c>
      <c r="Q125" s="156" t="str">
        <f ca="1">IF(raw_exchange_data!$A124="","",TEXT(OFFSET(raw_exchange_data!$A124,0,MATCH(Q$2,raw_exchange_data!$1:$1,0)-1),""))</f>
        <v/>
      </c>
      <c r="R125" s="157">
        <f ca="1">IF(raw_exchange_data!$A124="","",OFFSET(raw_exchange_data!$A124,0,MATCH(R$2,raw_exchange_data!$1:$1,0)-1))</f>
        <v>510.26150282819998</v>
      </c>
      <c r="S125" s="169">
        <f ca="1">IF(raw_exchange_data!$A124="","",OFFSET(raw_exchange_data!$A124,0,MATCH(S$2,raw_exchange_data!$1:$1,0)-1))</f>
        <v>44958.658478819445</v>
      </c>
      <c r="T125" s="156">
        <v>1</v>
      </c>
      <c r="W125" t="str">
        <f t="shared" si="9"/>
        <v>DEFI</v>
      </c>
      <c r="X125" t="str">
        <f t="shared" si="10"/>
        <v>ETH</v>
      </c>
      <c r="Y125" s="42">
        <f t="shared" si="11"/>
        <v>0.49557208000000003</v>
      </c>
      <c r="Z125" s="42">
        <f t="shared" ca="1" si="12"/>
        <v>0</v>
      </c>
      <c r="AB125" s="3" t="s">
        <v>183</v>
      </c>
      <c r="AC125" s="32">
        <v>1644286.05309931</v>
      </c>
      <c r="AD125" s="32">
        <v>1644286.05309931</v>
      </c>
    </row>
    <row r="126" spans="1:30" x14ac:dyDescent="0.25">
      <c r="A126" t="str">
        <f>IF(Summary_Exchange_Balances_00UTC!$B125="","",Summary_Exchange_Balances_00UTC!$N125)</f>
        <v>DEFI</v>
      </c>
      <c r="B126" t="str">
        <f>IF(Summary_Exchange_Balances_00UTC!$B125="","",Summary_Exchange_Balances_00UTC!$B125)</f>
        <v>DEFI-STRAT-3</v>
      </c>
      <c r="C126" t="str">
        <f>IF(Summary_Exchange_Balances_00UTC!$B125="","",Summary_Exchange_Balances_00UTC!$E125)</f>
        <v>MIM</v>
      </c>
      <c r="D126" t="str">
        <f>IF(OR(Summary_Exchange_Balances_00UTC!$B125="",Summary_Exchange_Balances_00UTC!$D125=""),"",Summary_Exchange_Balances_00UTC!$D125)</f>
        <v>supply_token</v>
      </c>
      <c r="E126" s="53">
        <f>IF(Summary_Exchange_Balances_00UTC!$B125="","",Summary_Exchange_Balances_00UTC!$C125)</f>
        <v>486524.05826513999</v>
      </c>
      <c r="G126" s="52" t="e">
        <f ca="1">IF(Summary_Exchange_Balances_00UTC!$B125="","",VLOOKUP(IF(ISERROR(SEARCH(" ", $B126)),UPPER($B126&amp;$C126&amp;IF(OR(NOT(ISERROR(SEARCH("trade",$D126))),NOT(ISERROR(SEARCH("balance",$D126)))),"",$D126)),UPPER(LEFT($B126, SEARCH(" ",$B126)-1)&amp;$C126&amp;IF(OR(NOT(ISERROR(SEARCH("trade",$D126))),NOT(ISERROR(SEARCH("balance",$D126)))),"",$D126))),$L:$T,MATCH("balance",$L$2:$S$2,0),FALSE))</f>
        <v>#N/A</v>
      </c>
      <c r="H126" s="35" t="e">
        <f ca="1">IF(Summary_Exchange_Balances_00UTC!$B125="","",(G126-E126)/E126)</f>
        <v>#N/A</v>
      </c>
      <c r="I126" s="160">
        <f ca="1">IF(Summary_Exchange_Balances_00UTC!$B125="","",IF(ISERROR($G126),$E126,$G126))</f>
        <v>486524.05826513999</v>
      </c>
      <c r="K126" t="str">
        <f t="shared" ca="1" si="7"/>
        <v>FUB2ETH</v>
      </c>
      <c r="L126" t="str">
        <f t="shared" ca="1" si="13"/>
        <v>FUB2-METH</v>
      </c>
      <c r="N126" s="156" t="str">
        <f ca="1">IF(raw_exchange_data!$A125="","",OFFSET(raw_exchange_data!$A125,0,MATCH(N$2,raw_exchange_data!$1:$1,0)-1))</f>
        <v>ETH</v>
      </c>
      <c r="O126" s="156" t="str">
        <f ca="1">IF(raw_exchange_data!$A125="","",OFFSET(raw_exchange_data!$A125,0,MATCH(O$2,raw_exchange_data!$1:$1,0)-1))</f>
        <v>FUB2</v>
      </c>
      <c r="P126" s="156" t="str">
        <f ca="1">IF(raw_exchange_data!$A125="","",OFFSET(raw_exchange_data!$A125,0,MATCH(P$2,raw_exchange_data!$1:$1,0)-1))</f>
        <v>FUB2-M</v>
      </c>
      <c r="Q126" s="156" t="str">
        <f ca="1">IF(raw_exchange_data!$A125="","",TEXT(OFFSET(raw_exchange_data!$A125,0,MATCH(Q$2,raw_exchange_data!$1:$1,0)-1),""))</f>
        <v/>
      </c>
      <c r="R126" s="157">
        <f ca="1">IF(raw_exchange_data!$A125="","",OFFSET(raw_exchange_data!$A125,0,MATCH(R$2,raw_exchange_data!$1:$1,0)-1))</f>
        <v>2.8600000000000001E-8</v>
      </c>
      <c r="S126" s="169">
        <f ca="1">IF(raw_exchange_data!$A125="","",OFFSET(raw_exchange_data!$A125,0,MATCH(S$2,raw_exchange_data!$1:$1,0)-1))</f>
        <v>44958.669514039349</v>
      </c>
      <c r="T126" s="156">
        <v>1</v>
      </c>
      <c r="W126" t="str">
        <f t="shared" si="9"/>
        <v>DEFI</v>
      </c>
      <c r="X126" t="str">
        <f t="shared" si="10"/>
        <v>MIM</v>
      </c>
      <c r="Y126" s="42">
        <f t="shared" si="11"/>
        <v>486524.05826513999</v>
      </c>
      <c r="Z126" s="42">
        <f t="shared" ca="1" si="12"/>
        <v>0</v>
      </c>
      <c r="AB126" s="3" t="s">
        <v>161</v>
      </c>
      <c r="AC126" s="32">
        <v>97856395.370000005</v>
      </c>
      <c r="AD126" s="32">
        <v>97856395.370000005</v>
      </c>
    </row>
    <row r="127" spans="1:30" x14ac:dyDescent="0.25">
      <c r="A127" t="str">
        <f>IF(Summary_Exchange_Balances_00UTC!$B126="","",Summary_Exchange_Balances_00UTC!$N126)</f>
        <v>DEFI</v>
      </c>
      <c r="B127" t="str">
        <f>IF(Summary_Exchange_Balances_00UTC!$B126="","",Summary_Exchange_Balances_00UTC!$B126)</f>
        <v>DEFI-STRAT-3</v>
      </c>
      <c r="C127" t="str">
        <f>IF(Summary_Exchange_Balances_00UTC!$B126="","",Summary_Exchange_Balances_00UTC!$E126)</f>
        <v>USDC</v>
      </c>
      <c r="D127" t="str">
        <f>IF(OR(Summary_Exchange_Balances_00UTC!$B126="",Summary_Exchange_Balances_00UTC!$D126=""),"",Summary_Exchange_Balances_00UTC!$D126)</f>
        <v>supply_token</v>
      </c>
      <c r="E127" s="53">
        <f>IF(Summary_Exchange_Balances_00UTC!$B126="","",Summary_Exchange_Balances_00UTC!$C126)</f>
        <v>198332.63235676</v>
      </c>
      <c r="G127" s="52" t="e">
        <f ca="1">IF(Summary_Exchange_Balances_00UTC!$B126="","",VLOOKUP(IF(ISERROR(SEARCH(" ", $B127)),UPPER($B127&amp;$C127&amp;IF(OR(NOT(ISERROR(SEARCH("trade",$D127))),NOT(ISERROR(SEARCH("balance",$D127)))),"",$D127)),UPPER(LEFT($B127, SEARCH(" ",$B127)-1)&amp;$C127&amp;IF(OR(NOT(ISERROR(SEARCH("trade",$D127))),NOT(ISERROR(SEARCH("balance",$D127)))),"",$D127))),$L:$T,MATCH("balance",$L$2:$S$2,0),FALSE))</f>
        <v>#N/A</v>
      </c>
      <c r="H127" s="35" t="e">
        <f ca="1">IF(Summary_Exchange_Balances_00UTC!$B126="","",(G127-E127)/E127)</f>
        <v>#N/A</v>
      </c>
      <c r="I127" s="160">
        <f ca="1">IF(Summary_Exchange_Balances_00UTC!$B126="","",IF(ISERROR($G127),$E127,$G127))</f>
        <v>198332.63235676</v>
      </c>
      <c r="K127" t="str">
        <f t="shared" ca="1" si="7"/>
        <v>BTFXETHW</v>
      </c>
      <c r="L127" t="str">
        <f t="shared" ca="1" si="13"/>
        <v>BTFX-1-M-EETHW</v>
      </c>
      <c r="N127" s="156" t="str">
        <f ca="1">IF(raw_exchange_data!$A126="","",OFFSET(raw_exchange_data!$A126,0,MATCH(N$2,raw_exchange_data!$1:$1,0)-1))</f>
        <v>ETHW</v>
      </c>
      <c r="O127" s="156" t="str">
        <f ca="1">IF(raw_exchange_data!$A126="","",OFFSET(raw_exchange_data!$A126,0,MATCH(O$2,raw_exchange_data!$1:$1,0)-1))</f>
        <v>BTFX</v>
      </c>
      <c r="P127" s="156" t="str">
        <f ca="1">IF(raw_exchange_data!$A126="","",OFFSET(raw_exchange_data!$A126,0,MATCH(P$2,raw_exchange_data!$1:$1,0)-1))</f>
        <v>BTFX-1-M-E</v>
      </c>
      <c r="Q127" s="156" t="str">
        <f ca="1">IF(raw_exchange_data!$A126="","",TEXT(OFFSET(raw_exchange_data!$A126,0,MATCH(Q$2,raw_exchange_data!$1:$1,0)-1),""))</f>
        <v/>
      </c>
      <c r="R127" s="157">
        <f ca="1">IF(raw_exchange_data!$A126="","",OFFSET(raw_exchange_data!$A126,0,MATCH(R$2,raw_exchange_data!$1:$1,0)-1))</f>
        <v>0.02</v>
      </c>
      <c r="S127" s="169">
        <f ca="1">IF(raw_exchange_data!$A126="","",OFFSET(raw_exchange_data!$A126,0,MATCH(S$2,raw_exchange_data!$1:$1,0)-1))</f>
        <v>44958.668445648145</v>
      </c>
      <c r="T127" s="156">
        <v>1</v>
      </c>
      <c r="W127" t="str">
        <f t="shared" si="9"/>
        <v>DEFI</v>
      </c>
      <c r="X127" t="str">
        <f t="shared" si="10"/>
        <v>USDC</v>
      </c>
      <c r="Y127" s="42">
        <f t="shared" si="11"/>
        <v>198332.63235676</v>
      </c>
      <c r="Z127" s="42">
        <f t="shared" ca="1" si="12"/>
        <v>0</v>
      </c>
      <c r="AB127" s="3" t="s">
        <v>162</v>
      </c>
      <c r="AC127" s="32">
        <v>355.41464647010434</v>
      </c>
      <c r="AD127" s="32">
        <v>-99602.393400219968</v>
      </c>
    </row>
    <row r="128" spans="1:30" x14ac:dyDescent="0.25">
      <c r="A128" t="str">
        <f>IF(Summary_Exchange_Balances_00UTC!$B127="","",Summary_Exchange_Balances_00UTC!$N127)</f>
        <v>DEFI</v>
      </c>
      <c r="B128" t="str">
        <f>IF(Summary_Exchange_Balances_00UTC!$B127="","",Summary_Exchange_Balances_00UTC!$B127)</f>
        <v>DEFI-STRAT-3</v>
      </c>
      <c r="C128" t="str">
        <f>IF(Summary_Exchange_Balances_00UTC!$B127="","",Summary_Exchange_Balances_00UTC!$E127)</f>
        <v>USDT</v>
      </c>
      <c r="D128" t="str">
        <f>IF(OR(Summary_Exchange_Balances_00UTC!$B127="",Summary_Exchange_Balances_00UTC!$D127=""),"",Summary_Exchange_Balances_00UTC!$D127)</f>
        <v>supply_token</v>
      </c>
      <c r="E128" s="53">
        <f>IF(Summary_Exchange_Balances_00UTC!$B127="","",Summary_Exchange_Balances_00UTC!$C127)</f>
        <v>144346.71621568</v>
      </c>
      <c r="G128" s="52" t="e">
        <f ca="1">IF(Summary_Exchange_Balances_00UTC!$B127="","",VLOOKUP(IF(ISERROR(SEARCH(" ", $B128)),UPPER($B128&amp;$C128&amp;IF(OR(NOT(ISERROR(SEARCH("trade",$D128))),NOT(ISERROR(SEARCH("balance",$D128)))),"",$D128)),UPPER(LEFT($B128, SEARCH(" ",$B128)-1)&amp;$C128&amp;IF(OR(NOT(ISERROR(SEARCH("trade",$D128))),NOT(ISERROR(SEARCH("balance",$D128)))),"",$D128))),$L:$T,MATCH("balance",$L$2:$S$2,0),FALSE))</f>
        <v>#N/A</v>
      </c>
      <c r="H128" s="35" t="e">
        <f ca="1">IF(Summary_Exchange_Balances_00UTC!$B127="","",(G128-E128)/E128)</f>
        <v>#N/A</v>
      </c>
      <c r="I128" s="160">
        <f ca="1">IF(Summary_Exchange_Balances_00UTC!$B127="","",IF(ISERROR($G128),$E128,$G128))</f>
        <v>144346.71621568</v>
      </c>
      <c r="K128" t="str">
        <f t="shared" ca="1" si="7"/>
        <v>FBLKETHW</v>
      </c>
      <c r="L128" t="str">
        <f t="shared" ca="1" si="13"/>
        <v>FBLKETHW</v>
      </c>
      <c r="N128" s="156" t="str">
        <f ca="1">IF(raw_exchange_data!$A127="","",OFFSET(raw_exchange_data!$A127,0,MATCH(N$2,raw_exchange_data!$1:$1,0)-1))</f>
        <v>ETHW</v>
      </c>
      <c r="O128" s="156" t="str">
        <f ca="1">IF(raw_exchange_data!$A127="","",OFFSET(raw_exchange_data!$A127,0,MATCH(O$2,raw_exchange_data!$1:$1,0)-1))</f>
        <v>FBLK</v>
      </c>
      <c r="P128" s="156" t="str">
        <f ca="1">IF(raw_exchange_data!$A127="","",OFFSET(raw_exchange_data!$A127,0,MATCH(P$2,raw_exchange_data!$1:$1,0)-1))</f>
        <v>FBLK</v>
      </c>
      <c r="Q128" s="156" t="str">
        <f ca="1">IF(raw_exchange_data!$A127="","",TEXT(OFFSET(raw_exchange_data!$A127,0,MATCH(Q$2,raw_exchange_data!$1:$1,0)-1),""))</f>
        <v/>
      </c>
      <c r="R128" s="157">
        <f ca="1">IF(raw_exchange_data!$A127="","",OFFSET(raw_exchange_data!$A127,0,MATCH(R$2,raw_exchange_data!$1:$1,0)-1))</f>
        <v>1271.8180884257999</v>
      </c>
      <c r="S128" s="169">
        <f ca="1">IF(raw_exchange_data!$A127="","",OFFSET(raw_exchange_data!$A127,0,MATCH(S$2,raw_exchange_data!$1:$1,0)-1))</f>
        <v>44958.658478819445</v>
      </c>
      <c r="T128" s="156">
        <v>1</v>
      </c>
      <c r="W128" t="str">
        <f t="shared" si="9"/>
        <v>DEFI</v>
      </c>
      <c r="X128" t="str">
        <f t="shared" si="10"/>
        <v>USDT</v>
      </c>
      <c r="Y128" s="42">
        <f t="shared" si="11"/>
        <v>144346.71621568</v>
      </c>
      <c r="Z128" s="42">
        <f t="shared" ca="1" si="12"/>
        <v>0</v>
      </c>
      <c r="AB128" s="3" t="s">
        <v>99</v>
      </c>
      <c r="AC128" s="32">
        <v>115731.34253438999</v>
      </c>
      <c r="AD128" s="32">
        <v>123629.42897977444</v>
      </c>
    </row>
    <row r="129" spans="1:30" x14ac:dyDescent="0.25">
      <c r="A129" t="str">
        <f>IF(Summary_Exchange_Balances_00UTC!$B128="","",Summary_Exchange_Balances_00UTC!$N128)</f>
        <v>DEFI</v>
      </c>
      <c r="B129" t="str">
        <f>IF(Summary_Exchange_Balances_00UTC!$B128="","",Summary_Exchange_Balances_00UTC!$B128)</f>
        <v>DEFI-STRAT-4</v>
      </c>
      <c r="C129" t="str">
        <f>IF(Summary_Exchange_Balances_00UTC!$B128="","",Summary_Exchange_Balances_00UTC!$E128)</f>
        <v>AURA</v>
      </c>
      <c r="D129" t="str">
        <f>IF(OR(Summary_Exchange_Balances_00UTC!$B128="",Summary_Exchange_Balances_00UTC!$D128=""),"",Summary_Exchange_Balances_00UTC!$D128)</f>
        <v>reward_token</v>
      </c>
      <c r="E129" s="53">
        <f>IF(Summary_Exchange_Balances_00UTC!$B128="","",Summary_Exchange_Balances_00UTC!$C128)</f>
        <v>525.17289677999997</v>
      </c>
      <c r="G129" s="52" t="e">
        <f ca="1">IF(Summary_Exchange_Balances_00UTC!$B128="","",VLOOKUP(IF(ISERROR(SEARCH(" ", $B129)),UPPER($B129&amp;$C129&amp;IF(OR(NOT(ISERROR(SEARCH("trade",$D129))),NOT(ISERROR(SEARCH("balance",$D129)))),"",$D129)),UPPER(LEFT($B129, SEARCH(" ",$B129)-1)&amp;$C129&amp;IF(OR(NOT(ISERROR(SEARCH("trade",$D129))),NOT(ISERROR(SEARCH("balance",$D129)))),"",$D129))),$L:$T,MATCH("balance",$L$2:$S$2,0),FALSE))</f>
        <v>#N/A</v>
      </c>
      <c r="H129" s="35" t="e">
        <f ca="1">IF(Summary_Exchange_Balances_00UTC!$B128="","",(G129-E129)/E129)</f>
        <v>#N/A</v>
      </c>
      <c r="I129" s="160">
        <f ca="1">IF(Summary_Exchange_Balances_00UTC!$B128="","",IF(ISERROR($G129),$E129,$G129))</f>
        <v>525.17289677999997</v>
      </c>
      <c r="K129" t="str">
        <f t="shared" ca="1" si="7"/>
        <v>OKEXETHW</v>
      </c>
      <c r="L129" t="str">
        <f t="shared" ca="1" si="13"/>
        <v>OKEX-2-M-WETHWBALANCE</v>
      </c>
      <c r="N129" s="156" t="str">
        <f ca="1">IF(raw_exchange_data!$A128="","",OFFSET(raw_exchange_data!$A128,0,MATCH(N$2,raw_exchange_data!$1:$1,0)-1))</f>
        <v>ETHW</v>
      </c>
      <c r="O129" s="156" t="str">
        <f ca="1">IF(raw_exchange_data!$A128="","",OFFSET(raw_exchange_data!$A128,0,MATCH(O$2,raw_exchange_data!$1:$1,0)-1))</f>
        <v>OKEX</v>
      </c>
      <c r="P129" s="156" t="str">
        <f ca="1">IF(raw_exchange_data!$A128="","",OFFSET(raw_exchange_data!$A128,0,MATCH(P$2,raw_exchange_data!$1:$1,0)-1))</f>
        <v>OKEX-2-M-W</v>
      </c>
      <c r="Q129" s="156" t="str">
        <f ca="1">IF(raw_exchange_data!$A128="","",TEXT(OFFSET(raw_exchange_data!$A128,0,MATCH(Q$2,raw_exchange_data!$1:$1,0)-1),""))</f>
        <v>Balance</v>
      </c>
      <c r="R129" s="157">
        <f ca="1">IF(raw_exchange_data!$A128="","",OFFSET(raw_exchange_data!$A128,0,MATCH(R$2,raw_exchange_data!$1:$1,0)-1))</f>
        <v>8.7934414489999996E-5</v>
      </c>
      <c r="S129" s="169">
        <f ca="1">IF(raw_exchange_data!$A128="","",OFFSET(raw_exchange_data!$A128,0,MATCH(S$2,raw_exchange_data!$1:$1,0)-1))</f>
        <v>44958.666668206017</v>
      </c>
      <c r="T129" s="156">
        <v>1</v>
      </c>
      <c r="W129" t="str">
        <f t="shared" si="9"/>
        <v>DEFI</v>
      </c>
      <c r="X129" t="str">
        <f t="shared" si="10"/>
        <v>AURA</v>
      </c>
      <c r="Y129" s="42">
        <f t="shared" si="11"/>
        <v>525.17289677999997</v>
      </c>
      <c r="Z129" s="42">
        <f t="shared" ca="1" si="12"/>
        <v>0</v>
      </c>
      <c r="AB129" s="3" t="s">
        <v>163</v>
      </c>
      <c r="AC129" s="32">
        <v>8.7958720900060143</v>
      </c>
      <c r="AD129" s="32">
        <v>-5007.3964439100018</v>
      </c>
    </row>
    <row r="130" spans="1:30" x14ac:dyDescent="0.25">
      <c r="A130" t="str">
        <f>IF(Summary_Exchange_Balances_00UTC!$B129="","",Summary_Exchange_Balances_00UTC!$N129)</f>
        <v>DEFI</v>
      </c>
      <c r="B130" t="str">
        <f>IF(Summary_Exchange_Balances_00UTC!$B129="","",Summary_Exchange_Balances_00UTC!$B129)</f>
        <v>DEFI-STRAT-4</v>
      </c>
      <c r="C130" t="str">
        <f>IF(Summary_Exchange_Balances_00UTC!$B129="","",Summary_Exchange_Balances_00UTC!$E129)</f>
        <v>BAL</v>
      </c>
      <c r="D130" t="str">
        <f>IF(OR(Summary_Exchange_Balances_00UTC!$B129="",Summary_Exchange_Balances_00UTC!$D129=""),"",Summary_Exchange_Balances_00UTC!$D129)</f>
        <v>reward_token</v>
      </c>
      <c r="E130" s="53">
        <f>IF(Summary_Exchange_Balances_00UTC!$B129="","",Summary_Exchange_Balances_00UTC!$C129)</f>
        <v>147.85662855000001</v>
      </c>
      <c r="G130" s="52" t="e">
        <f ca="1">IF(Summary_Exchange_Balances_00UTC!$B129="","",VLOOKUP(IF(ISERROR(SEARCH(" ", $B130)),UPPER($B130&amp;$C130&amp;IF(OR(NOT(ISERROR(SEARCH("trade",$D130))),NOT(ISERROR(SEARCH("balance",$D130)))),"",$D130)),UPPER(LEFT($B130, SEARCH(" ",$B130)-1)&amp;$C130&amp;IF(OR(NOT(ISERROR(SEARCH("trade",$D130))),NOT(ISERROR(SEARCH("balance",$D130)))),"",$D130))),$L:$T,MATCH("balance",$L$2:$S$2,0),FALSE))</f>
        <v>#N/A</v>
      </c>
      <c r="H130" s="35" t="e">
        <f ca="1">IF(Summary_Exchange_Balances_00UTC!$B129="","",(G130-E130)/E130)</f>
        <v>#N/A</v>
      </c>
      <c r="I130" s="160">
        <f ca="1">IF(Summary_Exchange_Balances_00UTC!$B129="","",IF(ISERROR($G130),$E130,$G130))</f>
        <v>147.85662855000001</v>
      </c>
      <c r="K130" t="str">
        <f t="shared" ca="1" si="7"/>
        <v>HUBIFLR</v>
      </c>
      <c r="L130" t="str">
        <f t="shared" ca="1" si="13"/>
        <v>HUBI-EFLR</v>
      </c>
      <c r="N130" s="156" t="str">
        <f ca="1">IF(raw_exchange_data!$A129="","",OFFSET(raw_exchange_data!$A129,0,MATCH(N$2,raw_exchange_data!$1:$1,0)-1))</f>
        <v>FLR</v>
      </c>
      <c r="O130" s="156" t="str">
        <f ca="1">IF(raw_exchange_data!$A129="","",OFFSET(raw_exchange_data!$A129,0,MATCH(O$2,raw_exchange_data!$1:$1,0)-1))</f>
        <v>HUBI</v>
      </c>
      <c r="P130" s="156" t="str">
        <f ca="1">IF(raw_exchange_data!$A129="","",OFFSET(raw_exchange_data!$A129,0,MATCH(P$2,raw_exchange_data!$1:$1,0)-1))</f>
        <v>HUBI-E</v>
      </c>
      <c r="Q130" s="156" t="str">
        <f ca="1">IF(raw_exchange_data!$A129="","",TEXT(OFFSET(raw_exchange_data!$A129,0,MATCH(Q$2,raw_exchange_data!$1:$1,0)-1),""))</f>
        <v/>
      </c>
      <c r="R130" s="157">
        <f ca="1">IF(raw_exchange_data!$A129="","",OFFSET(raw_exchange_data!$A129,0,MATCH(R$2,raw_exchange_data!$1:$1,0)-1))</f>
        <v>1214222.2371169401</v>
      </c>
      <c r="S130" s="169">
        <f ca="1">IF(raw_exchange_data!$A129="","",OFFSET(raw_exchange_data!$A129,0,MATCH(S$2,raw_exchange_data!$1:$1,0)-1))</f>
        <v>44958.669130127317</v>
      </c>
      <c r="T130" s="156">
        <v>1</v>
      </c>
      <c r="W130" t="str">
        <f t="shared" si="9"/>
        <v>DEFI</v>
      </c>
      <c r="X130" t="str">
        <f t="shared" si="10"/>
        <v>BAL</v>
      </c>
      <c r="Y130" s="42">
        <f t="shared" si="11"/>
        <v>147.85662855000001</v>
      </c>
      <c r="Z130" s="42">
        <f t="shared" ca="1" si="12"/>
        <v>0</v>
      </c>
      <c r="AB130" s="3" t="s">
        <v>170</v>
      </c>
      <c r="AC130" s="32">
        <v>4.27005619</v>
      </c>
      <c r="AD130" s="32">
        <v>0.19185679999999999</v>
      </c>
    </row>
    <row r="131" spans="1:30" x14ac:dyDescent="0.25">
      <c r="A131" t="str">
        <f>IF(Summary_Exchange_Balances_00UTC!$B130="","",Summary_Exchange_Balances_00UTC!$N130)</f>
        <v>DEFI</v>
      </c>
      <c r="B131" t="str">
        <f>IF(Summary_Exchange_Balances_00UTC!$B130="","",Summary_Exchange_Balances_00UTC!$B130)</f>
        <v>DEFI-STRAT-4</v>
      </c>
      <c r="C131" t="str">
        <f>IF(Summary_Exchange_Balances_00UTC!$B130="","",Summary_Exchange_Balances_00UTC!$E130)</f>
        <v>ETH</v>
      </c>
      <c r="D131" t="str">
        <f>IF(OR(Summary_Exchange_Balances_00UTC!$B130="",Summary_Exchange_Balances_00UTC!$D130=""),"",Summary_Exchange_Balances_00UTC!$D130)</f>
        <v>supply_token</v>
      </c>
      <c r="E131" s="53">
        <f>IF(Summary_Exchange_Balances_00UTC!$B130="","",Summary_Exchange_Balances_00UTC!$C130)</f>
        <v>1162.4818486300001</v>
      </c>
      <c r="G131" s="52" t="e">
        <f ca="1">IF(Summary_Exchange_Balances_00UTC!$B130="","",VLOOKUP(IF(ISERROR(SEARCH(" ", $B131)),UPPER($B131&amp;$C131&amp;IF(OR(NOT(ISERROR(SEARCH("trade",$D131))),NOT(ISERROR(SEARCH("balance",$D131)))),"",$D131)),UPPER(LEFT($B131, SEARCH(" ",$B131)-1)&amp;$C131&amp;IF(OR(NOT(ISERROR(SEARCH("trade",$D131))),NOT(ISERROR(SEARCH("balance",$D131)))),"",$D131))),$L:$T,MATCH("balance",$L$2:$S$2,0),FALSE))</f>
        <v>#N/A</v>
      </c>
      <c r="H131" s="35" t="e">
        <f ca="1">IF(Summary_Exchange_Balances_00UTC!$B130="","",(G131-E131)/E131)</f>
        <v>#N/A</v>
      </c>
      <c r="I131" s="160">
        <f ca="1">IF(Summary_Exchange_Balances_00UTC!$B130="","",IF(ISERROR($G131),$E131,$G131))</f>
        <v>1162.4818486300001</v>
      </c>
      <c r="K131" t="str">
        <f t="shared" ref="K131:K194" ca="1" si="14">UPPER($O131&amp;$N131)</f>
        <v>FBLKFTM</v>
      </c>
      <c r="L131" t="str">
        <f t="shared" ref="L131:L162" ca="1" si="15">UPPER($P131&amp;$N131&amp;Q131)</f>
        <v>FBLKFTM</v>
      </c>
      <c r="N131" s="156" t="str">
        <f ca="1">IF(raw_exchange_data!$A130="","",OFFSET(raw_exchange_data!$A130,0,MATCH(N$2,raw_exchange_data!$1:$1,0)-1))</f>
        <v>FTM</v>
      </c>
      <c r="O131" s="156" t="str">
        <f ca="1">IF(raw_exchange_data!$A130="","",OFFSET(raw_exchange_data!$A130,0,MATCH(O$2,raw_exchange_data!$1:$1,0)-1))</f>
        <v>FBLK</v>
      </c>
      <c r="P131" s="156" t="str">
        <f ca="1">IF(raw_exchange_data!$A130="","",OFFSET(raw_exchange_data!$A130,0,MATCH(P$2,raw_exchange_data!$1:$1,0)-1))</f>
        <v>FBLK</v>
      </c>
      <c r="Q131" s="156" t="str">
        <f ca="1">IF(raw_exchange_data!$A130="","",TEXT(OFFSET(raw_exchange_data!$A130,0,MATCH(Q$2,raw_exchange_data!$1:$1,0)-1),""))</f>
        <v/>
      </c>
      <c r="R131" s="157">
        <f ca="1">IF(raw_exchange_data!$A130="","",OFFSET(raw_exchange_data!$A130,0,MATCH(R$2,raw_exchange_data!$1:$1,0)-1))</f>
        <v>4449.1942946600002</v>
      </c>
      <c r="S131" s="169">
        <f ca="1">IF(raw_exchange_data!$A130="","",OFFSET(raw_exchange_data!$A130,0,MATCH(S$2,raw_exchange_data!$1:$1,0)-1))</f>
        <v>44958.658478819445</v>
      </c>
      <c r="T131" s="156">
        <v>1</v>
      </c>
      <c r="W131" t="str">
        <f t="shared" si="9"/>
        <v>DEFI</v>
      </c>
      <c r="X131" t="str">
        <f t="shared" si="10"/>
        <v>ETH</v>
      </c>
      <c r="Y131" s="42">
        <f t="shared" si="11"/>
        <v>1162.4818486300001</v>
      </c>
      <c r="Z131" s="42">
        <f t="shared" ca="1" si="12"/>
        <v>0</v>
      </c>
      <c r="AB131" s="3" t="s">
        <v>117</v>
      </c>
      <c r="AC131" s="32">
        <v>1.572583E-2</v>
      </c>
      <c r="AD131" s="32">
        <v>1.572583E-2</v>
      </c>
    </row>
    <row r="132" spans="1:30" x14ac:dyDescent="0.25">
      <c r="A132" t="str">
        <f>IF(Summary_Exchange_Balances_00UTC!$B131="","",Summary_Exchange_Balances_00UTC!$N131)</f>
        <v>DEFI</v>
      </c>
      <c r="B132" t="str">
        <f>IF(Summary_Exchange_Balances_00UTC!$B131="","",Summary_Exchange_Balances_00UTC!$B131)</f>
        <v>DEFI-STRAT-4</v>
      </c>
      <c r="C132" t="str">
        <f>IF(Summary_Exchange_Balances_00UTC!$B131="","",Summary_Exchange_Balances_00UTC!$E131)</f>
        <v>ETH</v>
      </c>
      <c r="D132" t="str">
        <f>IF(OR(Summary_Exchange_Balances_00UTC!$B131="",Summary_Exchange_Balances_00UTC!$D131=""),"",Summary_Exchange_Balances_00UTC!$D131)</f>
        <v>wallet</v>
      </c>
      <c r="E132" s="52">
        <f>IF(Summary_Exchange_Balances_00UTC!$B131="","",Summary_Exchange_Balances_00UTC!$C131)</f>
        <v>0.51253285999999998</v>
      </c>
      <c r="G132" s="52" t="e">
        <f ca="1">IF(Summary_Exchange_Balances_00UTC!$B131="","",VLOOKUP(IF(ISERROR(SEARCH(" ", $B132)),UPPER($B132&amp;$C132&amp;IF(OR(NOT(ISERROR(SEARCH("trade",$D132))),NOT(ISERROR(SEARCH("balance",$D132)))),"",$D132)),UPPER(LEFT($B132, SEARCH(" ",$B132)-1)&amp;$C132&amp;IF(OR(NOT(ISERROR(SEARCH("trade",$D132))),NOT(ISERROR(SEARCH("balance",$D132)))),"",$D132))),$L:$T,MATCH("balance",$L$2:$S$2,0),FALSE))</f>
        <v>#N/A</v>
      </c>
      <c r="H132" s="35" t="e">
        <f ca="1">IF(Summary_Exchange_Balances_00UTC!$B131="","",(G132-E132)/E132)</f>
        <v>#N/A</v>
      </c>
      <c r="I132" s="160">
        <f ca="1">IF(Summary_Exchange_Balances_00UTC!$B131="","",IF(ISERROR($G132),$E132,$G132))</f>
        <v>0.51253285999999998</v>
      </c>
      <c r="K132" t="str">
        <f t="shared" ca="1" si="14"/>
        <v>HUBIHPT</v>
      </c>
      <c r="L132" t="str">
        <f t="shared" ca="1" si="15"/>
        <v>HUBI-EHPT</v>
      </c>
      <c r="N132" s="156" t="str">
        <f ca="1">IF(raw_exchange_data!$A131="","",OFFSET(raw_exchange_data!$A131,0,MATCH(N$2,raw_exchange_data!$1:$1,0)-1))</f>
        <v>HPT</v>
      </c>
      <c r="O132" s="156" t="str">
        <f ca="1">IF(raw_exchange_data!$A131="","",OFFSET(raw_exchange_data!$A131,0,MATCH(O$2,raw_exchange_data!$1:$1,0)-1))</f>
        <v>HUBI</v>
      </c>
      <c r="P132" s="156" t="str">
        <f ca="1">IF(raw_exchange_data!$A131="","",OFFSET(raw_exchange_data!$A131,0,MATCH(P$2,raw_exchange_data!$1:$1,0)-1))</f>
        <v>HUBI-E</v>
      </c>
      <c r="Q132" s="156" t="str">
        <f ca="1">IF(raw_exchange_data!$A131="","",TEXT(OFFSET(raw_exchange_data!$A131,0,MATCH(Q$2,raw_exchange_data!$1:$1,0)-1),""))</f>
        <v/>
      </c>
      <c r="R132" s="157">
        <f ca="1">IF(raw_exchange_data!$A131="","",OFFSET(raw_exchange_data!$A131,0,MATCH(R$2,raw_exchange_data!$1:$1,0)-1))</f>
        <v>5337.6979873099999</v>
      </c>
      <c r="S132" s="169">
        <f ca="1">IF(raw_exchange_data!$A131="","",OFFSET(raw_exchange_data!$A131,0,MATCH(S$2,raw_exchange_data!$1:$1,0)-1))</f>
        <v>44958.669130127317</v>
      </c>
      <c r="T132" s="156">
        <v>1</v>
      </c>
      <c r="W132" t="str">
        <f t="shared" ref="W132:W195" si="16">IF($A132="","",$A132)</f>
        <v>DEFI</v>
      </c>
      <c r="X132" t="str">
        <f t="shared" ref="X132:X195" si="17">IF($A132="","",$C132)</f>
        <v>ETH</v>
      </c>
      <c r="Y132" s="42">
        <f t="shared" ref="Y132:Y195" si="18">IF($A132="","",$E132)</f>
        <v>0.51253285999999998</v>
      </c>
      <c r="Z132" s="42">
        <f t="shared" ref="Z132:Z195" ca="1" si="19">IF($A132="","",IF(ISERROR($G132),0,$G132))</f>
        <v>0</v>
      </c>
      <c r="AB132" s="3" t="s">
        <v>164</v>
      </c>
      <c r="AC132" s="32">
        <v>2.173E-4</v>
      </c>
      <c r="AD132" s="32">
        <v>2.173E-4</v>
      </c>
    </row>
    <row r="133" spans="1:30" x14ac:dyDescent="0.25">
      <c r="A133" t="str">
        <f>IF(Summary_Exchange_Balances_00UTC!$B132="","",Summary_Exchange_Balances_00UTC!$N132)</f>
        <v>DEFI</v>
      </c>
      <c r="B133" t="str">
        <f>IF(Summary_Exchange_Balances_00UTC!$B132="","",Summary_Exchange_Balances_00UTC!$B132)</f>
        <v>DEFI-STRAT-4</v>
      </c>
      <c r="C133" t="str">
        <f>IF(Summary_Exchange_Balances_00UTC!$B132="","",Summary_Exchange_Balances_00UTC!$E132)</f>
        <v>STETH</v>
      </c>
      <c r="D133" t="str">
        <f>IF(OR(Summary_Exchange_Balances_00UTC!$B132="",Summary_Exchange_Balances_00UTC!$D132=""),"",Summary_Exchange_Balances_00UTC!$D132)</f>
        <v>supply_token</v>
      </c>
      <c r="E133" s="52">
        <f>IF(Summary_Exchange_Balances_00UTC!$B132="","",Summary_Exchange_Balances_00UTC!$C132)</f>
        <v>1362.3328897599999</v>
      </c>
      <c r="G133" s="52" t="e">
        <f ca="1">IF(Summary_Exchange_Balances_00UTC!$B132="","",VLOOKUP(IF(ISERROR(SEARCH(" ", $B133)),UPPER($B133&amp;$C133&amp;IF(OR(NOT(ISERROR(SEARCH("trade",$D133))),NOT(ISERROR(SEARCH("balance",$D133)))),"",$D133)),UPPER(LEFT($B133, SEARCH(" ",$B133)-1)&amp;$C133&amp;IF(OR(NOT(ISERROR(SEARCH("trade",$D133))),NOT(ISERROR(SEARCH("balance",$D133)))),"",$D133))),$L:$T,MATCH("balance",$L$2:$S$2,0),FALSE))</f>
        <v>#N/A</v>
      </c>
      <c r="H133" s="35" t="e">
        <f ca="1">IF(Summary_Exchange_Balances_00UTC!$B132="","",(G133-E133)/E133)</f>
        <v>#N/A</v>
      </c>
      <c r="I133" s="160">
        <f ca="1">IF(Summary_Exchange_Balances_00UTC!$B132="","",IF(ISERROR($G133),$E133,$G133))</f>
        <v>1362.3328897599999</v>
      </c>
      <c r="K133" t="str">
        <f t="shared" ca="1" si="14"/>
        <v>HUBIIRIS</v>
      </c>
      <c r="L133" t="str">
        <f t="shared" ca="1" si="15"/>
        <v>HUBI-EIRIS</v>
      </c>
      <c r="N133" s="156" t="str">
        <f ca="1">IF(raw_exchange_data!$A132="","",OFFSET(raw_exchange_data!$A132,0,MATCH(N$2,raw_exchange_data!$1:$1,0)-1))</f>
        <v>IRIS</v>
      </c>
      <c r="O133" s="156" t="str">
        <f ca="1">IF(raw_exchange_data!$A132="","",OFFSET(raw_exchange_data!$A132,0,MATCH(O$2,raw_exchange_data!$1:$1,0)-1))</f>
        <v>HUBI</v>
      </c>
      <c r="P133" s="156" t="str">
        <f ca="1">IF(raw_exchange_data!$A132="","",OFFSET(raw_exchange_data!$A132,0,MATCH(P$2,raw_exchange_data!$1:$1,0)-1))</f>
        <v>HUBI-E</v>
      </c>
      <c r="Q133" s="156" t="str">
        <f ca="1">IF(raw_exchange_data!$A132="","",TEXT(OFFSET(raw_exchange_data!$A132,0,MATCH(Q$2,raw_exchange_data!$1:$1,0)-1),""))</f>
        <v/>
      </c>
      <c r="R133" s="157">
        <f ca="1">IF(raw_exchange_data!$A132="","",OFFSET(raw_exchange_data!$A132,0,MATCH(R$2,raw_exchange_data!$1:$1,0)-1))</f>
        <v>0.81765067999999996</v>
      </c>
      <c r="S133" s="169">
        <f ca="1">IF(raw_exchange_data!$A132="","",OFFSET(raw_exchange_data!$A132,0,MATCH(S$2,raw_exchange_data!$1:$1,0)-1))</f>
        <v>44958.669130127317</v>
      </c>
      <c r="T133" s="156">
        <v>1</v>
      </c>
      <c r="W133" t="str">
        <f t="shared" si="16"/>
        <v>DEFI</v>
      </c>
      <c r="X133" t="str">
        <f t="shared" si="17"/>
        <v>STETH</v>
      </c>
      <c r="Y133" s="42">
        <f t="shared" si="18"/>
        <v>1362.3328897599999</v>
      </c>
      <c r="Z133" s="42">
        <f t="shared" ca="1" si="19"/>
        <v>0</v>
      </c>
      <c r="AB133" s="3" t="s">
        <v>26</v>
      </c>
      <c r="AC133" s="32">
        <v>3832581.3859450296</v>
      </c>
      <c r="AD133" s="32">
        <v>20828495.06060975</v>
      </c>
    </row>
    <row r="134" spans="1:30" x14ac:dyDescent="0.25">
      <c r="A134" t="str">
        <f>IF(Summary_Exchange_Balances_00UTC!$B133="","",Summary_Exchange_Balances_00UTC!$N133)</f>
        <v>DEFI</v>
      </c>
      <c r="B134" t="str">
        <f>IF(Summary_Exchange_Balances_00UTC!$B133="","",Summary_Exchange_Balances_00UTC!$B133)</f>
        <v>DEFI-STRAT-5</v>
      </c>
      <c r="C134" t="str">
        <f>IF(Summary_Exchange_Balances_00UTC!$B133="","",Summary_Exchange_Balances_00UTC!$E133)</f>
        <v>ETH</v>
      </c>
      <c r="D134" t="str">
        <f>IF(OR(Summary_Exchange_Balances_00UTC!$B133="",Summary_Exchange_Balances_00UTC!$D133=""),"",Summary_Exchange_Balances_00UTC!$D133)</f>
        <v>wallet</v>
      </c>
      <c r="E134" s="52">
        <f>IF(Summary_Exchange_Balances_00UTC!$B133="","",Summary_Exchange_Balances_00UTC!$C133)</f>
        <v>8.4720420000000005E-2</v>
      </c>
      <c r="G134" s="52" t="e">
        <f ca="1">IF(Summary_Exchange_Balances_00UTC!$B133="","",VLOOKUP(IF(ISERROR(SEARCH(" ", $B134)),UPPER($B134&amp;$C134&amp;IF(OR(NOT(ISERROR(SEARCH("trade",$D134))),NOT(ISERROR(SEARCH("balance",$D134)))),"",$D134)),UPPER(LEFT($B134, SEARCH(" ",$B134)-1)&amp;$C134&amp;IF(OR(NOT(ISERROR(SEARCH("trade",$D134))),NOT(ISERROR(SEARCH("balance",$D134)))),"",$D134))),$L:$T,MATCH("balance",$L$2:$S$2,0),FALSE))</f>
        <v>#N/A</v>
      </c>
      <c r="H134" s="35" t="e">
        <f ca="1">IF(Summary_Exchange_Balances_00UTC!$B133="","",(G134-E134)/E134)</f>
        <v>#N/A</v>
      </c>
      <c r="I134" s="160">
        <f ca="1">IF(Summary_Exchange_Balances_00UTC!$B133="","",IF(ISERROR($G134),$E134,$G134))</f>
        <v>8.4720420000000005E-2</v>
      </c>
      <c r="K134" t="str">
        <f t="shared" ca="1" si="14"/>
        <v>HUBIJST</v>
      </c>
      <c r="L134" t="str">
        <f t="shared" ca="1" si="15"/>
        <v>HUBI-EJST</v>
      </c>
      <c r="N134" s="156" t="str">
        <f ca="1">IF(raw_exchange_data!$A133="","",OFFSET(raw_exchange_data!$A133,0,MATCH(N$2,raw_exchange_data!$1:$1,0)-1))</f>
        <v>JST</v>
      </c>
      <c r="O134" s="156" t="str">
        <f ca="1">IF(raw_exchange_data!$A133="","",OFFSET(raw_exchange_data!$A133,0,MATCH(O$2,raw_exchange_data!$1:$1,0)-1))</f>
        <v>HUBI</v>
      </c>
      <c r="P134" s="156" t="str">
        <f ca="1">IF(raw_exchange_data!$A133="","",OFFSET(raw_exchange_data!$A133,0,MATCH(P$2,raw_exchange_data!$1:$1,0)-1))</f>
        <v>HUBI-E</v>
      </c>
      <c r="Q134" s="156" t="str">
        <f ca="1">IF(raw_exchange_data!$A133="","",TEXT(OFFSET(raw_exchange_data!$A133,0,MATCH(Q$2,raw_exchange_data!$1:$1,0)-1),""))</f>
        <v/>
      </c>
      <c r="R134" s="157">
        <f ca="1">IF(raw_exchange_data!$A133="","",OFFSET(raw_exchange_data!$A133,0,MATCH(R$2,raw_exchange_data!$1:$1,0)-1))</f>
        <v>9.1121815000000002</v>
      </c>
      <c r="S134" s="169">
        <f ca="1">IF(raw_exchange_data!$A133="","",OFFSET(raw_exchange_data!$A133,0,MATCH(S$2,raw_exchange_data!$1:$1,0)-1))</f>
        <v>44958.669130127317</v>
      </c>
      <c r="T134" s="156">
        <v>1</v>
      </c>
      <c r="W134" t="str">
        <f t="shared" si="16"/>
        <v>DEFI</v>
      </c>
      <c r="X134" t="str">
        <f t="shared" si="17"/>
        <v>ETH</v>
      </c>
      <c r="Y134" s="42">
        <f t="shared" si="18"/>
        <v>8.4720420000000005E-2</v>
      </c>
      <c r="Z134" s="42">
        <f t="shared" ca="1" si="19"/>
        <v>0</v>
      </c>
      <c r="AB134" s="3" t="s">
        <v>56</v>
      </c>
      <c r="AC134" s="32">
        <v>180518897064.08102</v>
      </c>
      <c r="AD134" s="32">
        <v>-7915851957.9460173</v>
      </c>
    </row>
    <row r="135" spans="1:30" x14ac:dyDescent="0.25">
      <c r="A135" t="str">
        <f>IF(Summary_Exchange_Balances_00UTC!$B134="","",Summary_Exchange_Balances_00UTC!$N134)</f>
        <v>DEFI</v>
      </c>
      <c r="B135" t="str">
        <f>IF(Summary_Exchange_Balances_00UTC!$B134="","",Summary_Exchange_Balances_00UTC!$B134)</f>
        <v>DEFI-STRAT-5</v>
      </c>
      <c r="C135" t="str">
        <f>IF(Summary_Exchange_Balances_00UTC!$B134="","",Summary_Exchange_Balances_00UTC!$E134)</f>
        <v>OBALUSDC/BAL-30DEC22-7.6C</v>
      </c>
      <c r="D135" t="str">
        <f>IF(OR(Summary_Exchange_Balances_00UTC!$B134="",Summary_Exchange_Balances_00UTC!$D134=""),"",Summary_Exchange_Balances_00UTC!$D134)</f>
        <v>wallet</v>
      </c>
      <c r="E135" s="52">
        <f>IF(Summary_Exchange_Balances_00UTC!$B134="","",Summary_Exchange_Balances_00UTC!$C134)</f>
        <v>196525.25441796001</v>
      </c>
      <c r="G135" s="52" t="e">
        <f ca="1">IF(Summary_Exchange_Balances_00UTC!$B134="","",VLOOKUP(IF(ISERROR(SEARCH(" ", $B135)),UPPER($B135&amp;$C135&amp;IF(OR(NOT(ISERROR(SEARCH("trade",$D135))),NOT(ISERROR(SEARCH("balance",$D135)))),"",$D135)),UPPER(LEFT($B135, SEARCH(" ",$B135)-1)&amp;$C135&amp;IF(OR(NOT(ISERROR(SEARCH("trade",$D135))),NOT(ISERROR(SEARCH("balance",$D135)))),"",$D135))),$L:$T,MATCH("balance",$L$2:$S$2,0),FALSE))</f>
        <v>#N/A</v>
      </c>
      <c r="H135" s="35" t="e">
        <f ca="1">IF(Summary_Exchange_Balances_00UTC!$B134="","",(G135-E135)/E135)</f>
        <v>#N/A</v>
      </c>
      <c r="I135" s="160">
        <f ca="1">IF(Summary_Exchange_Balances_00UTC!$B134="","",IF(ISERROR($G135),$E135,$G135))</f>
        <v>196525.25441796001</v>
      </c>
      <c r="K135" t="str">
        <f t="shared" ca="1" si="14"/>
        <v>BINELINK</v>
      </c>
      <c r="L135" t="str">
        <f t="shared" ca="1" si="15"/>
        <v>BINE-2-S1-ELINK</v>
      </c>
      <c r="N135" s="156" t="str">
        <f ca="1">IF(raw_exchange_data!$A134="","",OFFSET(raw_exchange_data!$A134,0,MATCH(N$2,raw_exchange_data!$1:$1,0)-1))</f>
        <v>LINK</v>
      </c>
      <c r="O135" s="156" t="str">
        <f ca="1">IF(raw_exchange_data!$A134="","",OFFSET(raw_exchange_data!$A134,0,MATCH(O$2,raw_exchange_data!$1:$1,0)-1))</f>
        <v>BINE</v>
      </c>
      <c r="P135" s="156" t="str">
        <f ca="1">IF(raw_exchange_data!$A134="","",OFFSET(raw_exchange_data!$A134,0,MATCH(P$2,raw_exchange_data!$1:$1,0)-1))</f>
        <v>BINE-2-S1-E</v>
      </c>
      <c r="Q135" s="156" t="str">
        <f ca="1">IF(raw_exchange_data!$A134="","",TEXT(OFFSET(raw_exchange_data!$A134,0,MATCH(Q$2,raw_exchange_data!$1:$1,0)-1),""))</f>
        <v/>
      </c>
      <c r="R135" s="157">
        <f ca="1">IF(raw_exchange_data!$A134="","",OFFSET(raw_exchange_data!$A134,0,MATCH(R$2,raw_exchange_data!$1:$1,0)-1))</f>
        <v>5435.8354016200001</v>
      </c>
      <c r="S135" s="169">
        <f ca="1">IF(raw_exchange_data!$A134="","",OFFSET(raw_exchange_data!$A134,0,MATCH(S$2,raw_exchange_data!$1:$1,0)-1))</f>
        <v>44958.666668668979</v>
      </c>
      <c r="T135" s="156">
        <v>1</v>
      </c>
      <c r="W135" t="str">
        <f t="shared" si="16"/>
        <v>DEFI</v>
      </c>
      <c r="X135" t="str">
        <f t="shared" si="17"/>
        <v>OBALUSDC/BAL-30DEC22-7.6C</v>
      </c>
      <c r="Y135" s="42">
        <f t="shared" si="18"/>
        <v>196525.25441796001</v>
      </c>
      <c r="Z135" s="42">
        <f t="shared" ca="1" si="19"/>
        <v>0</v>
      </c>
      <c r="AC135"/>
      <c r="AD135"/>
    </row>
    <row r="136" spans="1:30" x14ac:dyDescent="0.25">
      <c r="A136" t="str">
        <f>IF(Summary_Exchange_Balances_00UTC!$B135="","",Summary_Exchange_Balances_00UTC!$N135)</f>
        <v>DEFI</v>
      </c>
      <c r="B136" t="str">
        <f>IF(Summary_Exchange_Balances_00UTC!$B135="","",Summary_Exchange_Balances_00UTC!$B135)</f>
        <v>DEFI-STRAT-5</v>
      </c>
      <c r="C136" t="str">
        <f>IF(Summary_Exchange_Balances_00UTC!$B135="","",Summary_Exchange_Balances_00UTC!$E135)</f>
        <v>OPERPUSDC/PERP-30DEC22-0.54C</v>
      </c>
      <c r="D136" t="str">
        <f>IF(OR(Summary_Exchange_Balances_00UTC!$B135="",Summary_Exchange_Balances_00UTC!$D135=""),"",Summary_Exchange_Balances_00UTC!$D135)</f>
        <v>wallet</v>
      </c>
      <c r="E136" s="52">
        <f>IF(Summary_Exchange_Balances_00UTC!$B135="","",Summary_Exchange_Balances_00UTC!$C135)</f>
        <v>201000.92417708001</v>
      </c>
      <c r="G136" s="52" t="e">
        <f ca="1">IF(Summary_Exchange_Balances_00UTC!$B135="","",VLOOKUP(IF(ISERROR(SEARCH(" ", $B136)),UPPER($B136&amp;$C136&amp;IF(OR(NOT(ISERROR(SEARCH("trade",$D136))),NOT(ISERROR(SEARCH("balance",$D136)))),"",$D136)),UPPER(LEFT($B136, SEARCH(" ",$B136)-1)&amp;$C136&amp;IF(OR(NOT(ISERROR(SEARCH("trade",$D136))),NOT(ISERROR(SEARCH("balance",$D136)))),"",$D136))),$L:$T,MATCH("balance",$L$2:$S$2,0),FALSE))</f>
        <v>#N/A</v>
      </c>
      <c r="H136" s="35" t="e">
        <f ca="1">IF(Summary_Exchange_Balances_00UTC!$B135="","",(G136-E136)/E136)</f>
        <v>#N/A</v>
      </c>
      <c r="I136" s="160">
        <f ca="1">IF(Summary_Exchange_Balances_00UTC!$B135="","",IF(ISERROR($G136),$E136,$G136))</f>
        <v>201000.92417708001</v>
      </c>
      <c r="K136" t="str">
        <f t="shared" ca="1" si="14"/>
        <v>BULLLINK</v>
      </c>
      <c r="L136" t="str">
        <f t="shared" ca="1" si="15"/>
        <v>BULL-2-M-ELINK</v>
      </c>
      <c r="N136" s="156" t="str">
        <f ca="1">IF(raw_exchange_data!$A135="","",OFFSET(raw_exchange_data!$A135,0,MATCH(N$2,raw_exchange_data!$1:$1,0)-1))</f>
        <v>LINK</v>
      </c>
      <c r="O136" s="156" t="str">
        <f ca="1">IF(raw_exchange_data!$A135="","",OFFSET(raw_exchange_data!$A135,0,MATCH(O$2,raw_exchange_data!$1:$1,0)-1))</f>
        <v>BULL</v>
      </c>
      <c r="P136" s="156" t="str">
        <f ca="1">IF(raw_exchange_data!$A135="","",OFFSET(raw_exchange_data!$A135,0,MATCH(P$2,raw_exchange_data!$1:$1,0)-1))</f>
        <v>BULL-2-M-E</v>
      </c>
      <c r="Q136" s="156" t="str">
        <f ca="1">IF(raw_exchange_data!$A135="","",TEXT(OFFSET(raw_exchange_data!$A135,0,MATCH(Q$2,raw_exchange_data!$1:$1,0)-1),""))</f>
        <v/>
      </c>
      <c r="R136" s="157">
        <f ca="1">IF(raw_exchange_data!$A135="","",OFFSET(raw_exchange_data!$A135,0,MATCH(R$2,raw_exchange_data!$1:$1,0)-1))</f>
        <v>138690.21759819001</v>
      </c>
      <c r="S136" s="169">
        <f ca="1">IF(raw_exchange_data!$A135="","",OFFSET(raw_exchange_data!$A135,0,MATCH(S$2,raw_exchange_data!$1:$1,0)-1))</f>
        <v>44958.666666944446</v>
      </c>
      <c r="T136" s="156">
        <v>1</v>
      </c>
      <c r="W136" t="str">
        <f t="shared" si="16"/>
        <v>DEFI</v>
      </c>
      <c r="X136" t="str">
        <f t="shared" si="17"/>
        <v>OPERPUSDC/PERP-30DEC22-0.54C</v>
      </c>
      <c r="Y136" s="42">
        <f t="shared" si="18"/>
        <v>201000.92417708001</v>
      </c>
      <c r="Z136" s="42">
        <f t="shared" ca="1" si="19"/>
        <v>0</v>
      </c>
      <c r="AC136"/>
      <c r="AD136"/>
    </row>
    <row r="137" spans="1:30" x14ac:dyDescent="0.25">
      <c r="A137" t="str">
        <f>IF(Summary_Exchange_Balances_00UTC!$B136="","",Summary_Exchange_Balances_00UTC!$N136)</f>
        <v>DEFI</v>
      </c>
      <c r="B137" t="str">
        <f>IF(Summary_Exchange_Balances_00UTC!$B136="","",Summary_Exchange_Balances_00UTC!$B136)</f>
        <v>DEFI-STRAT-5</v>
      </c>
      <c r="C137" t="str">
        <f>IF(Summary_Exchange_Balances_00UTC!$B136="","",Summary_Exchange_Balances_00UTC!$E136)</f>
        <v>OSAMBUSDC/SAMB-24FEB23-0.023C</v>
      </c>
      <c r="D137" t="str">
        <f>IF(OR(Summary_Exchange_Balances_00UTC!$B136="",Summary_Exchange_Balances_00UTC!$D136=""),"",Summary_Exchange_Balances_00UTC!$D136)</f>
        <v>wallet</v>
      </c>
      <c r="E137" s="53">
        <f>IF(Summary_Exchange_Balances_00UTC!$B136="","",Summary_Exchange_Balances_00UTC!$C136)</f>
        <v>16140333</v>
      </c>
      <c r="G137" s="52" t="e">
        <f ca="1">IF(Summary_Exchange_Balances_00UTC!$B136="","",VLOOKUP(IF(ISERROR(SEARCH(" ", $B137)),UPPER($B137&amp;$C137&amp;IF(OR(NOT(ISERROR(SEARCH("trade",$D137))),NOT(ISERROR(SEARCH("balance",$D137)))),"",$D137)),UPPER(LEFT($B137, SEARCH(" ",$B137)-1)&amp;$C137&amp;IF(OR(NOT(ISERROR(SEARCH("trade",$D137))),NOT(ISERROR(SEARCH("balance",$D137)))),"",$D137))),$L:$T,MATCH("balance",$L$2:$S$2,0),FALSE))</f>
        <v>#N/A</v>
      </c>
      <c r="H137" s="35" t="e">
        <f ca="1">IF(Summary_Exchange_Balances_00UTC!$B136="","",(G137-E137)/E137)</f>
        <v>#N/A</v>
      </c>
      <c r="I137" s="160">
        <f ca="1">IF(Summary_Exchange_Balances_00UTC!$B136="","",IF(ISERROR($G137),$E137,$G137))</f>
        <v>16140333</v>
      </c>
      <c r="K137" t="str">
        <f t="shared" ca="1" si="14"/>
        <v>FUBILINK</v>
      </c>
      <c r="L137" t="str">
        <f t="shared" ca="1" si="15"/>
        <v>FUBI-MLINK</v>
      </c>
      <c r="N137" s="156" t="str">
        <f ca="1">IF(raw_exchange_data!$A136="","",OFFSET(raw_exchange_data!$A136,0,MATCH(N$2,raw_exchange_data!$1:$1,0)-1))</f>
        <v>LINK</v>
      </c>
      <c r="O137" s="156" t="str">
        <f ca="1">IF(raw_exchange_data!$A136="","",OFFSET(raw_exchange_data!$A136,0,MATCH(O$2,raw_exchange_data!$1:$1,0)-1))</f>
        <v>FUBI</v>
      </c>
      <c r="P137" s="156" t="str">
        <f ca="1">IF(raw_exchange_data!$A136="","",OFFSET(raw_exchange_data!$A136,0,MATCH(P$2,raw_exchange_data!$1:$1,0)-1))</f>
        <v>FUBI-M</v>
      </c>
      <c r="Q137" s="156" t="str">
        <f ca="1">IF(raw_exchange_data!$A136="","",TEXT(OFFSET(raw_exchange_data!$A136,0,MATCH(Q$2,raw_exchange_data!$1:$1,0)-1),""))</f>
        <v/>
      </c>
      <c r="R137" s="157">
        <f ca="1">IF(raw_exchange_data!$A136="","",OFFSET(raw_exchange_data!$A136,0,MATCH(R$2,raw_exchange_data!$1:$1,0)-1))</f>
        <v>6.2442432399999998E-2</v>
      </c>
      <c r="S137" s="169">
        <f ca="1">IF(raw_exchange_data!$A136="","",OFFSET(raw_exchange_data!$A136,0,MATCH(S$2,raw_exchange_data!$1:$1,0)-1))</f>
        <v>44958.669514120367</v>
      </c>
      <c r="T137" s="156">
        <v>1</v>
      </c>
      <c r="W137" t="str">
        <f t="shared" si="16"/>
        <v>DEFI</v>
      </c>
      <c r="X137" t="str">
        <f t="shared" si="17"/>
        <v>OSAMBUSDC/SAMB-24FEB23-0.023C</v>
      </c>
      <c r="Y137" s="42">
        <f t="shared" si="18"/>
        <v>16140333</v>
      </c>
      <c r="Z137" s="42">
        <f t="shared" ca="1" si="19"/>
        <v>0</v>
      </c>
      <c r="AC137"/>
      <c r="AD137"/>
    </row>
    <row r="138" spans="1:30" x14ac:dyDescent="0.25">
      <c r="A138" t="str">
        <f>IF(Summary_Exchange_Balances_00UTC!$B137="","",Summary_Exchange_Balances_00UTC!$N137)</f>
        <v>DEFI</v>
      </c>
      <c r="B138" t="str">
        <f>IF(Summary_Exchange_Balances_00UTC!$B137="","",Summary_Exchange_Balances_00UTC!$B137)</f>
        <v>DEFI-STRAT-5</v>
      </c>
      <c r="C138" t="str">
        <f>IF(Summary_Exchange_Balances_00UTC!$B137="","",Summary_Exchange_Balances_00UTC!$E137)</f>
        <v>OSPELLUSDC/SPELL-27JAN23-0.00078C</v>
      </c>
      <c r="D138" t="str">
        <f>IF(OR(Summary_Exchange_Balances_00UTC!$B137="",Summary_Exchange_Balances_00UTC!$D137=""),"",Summary_Exchange_Balances_00UTC!$D137)</f>
        <v>wallet</v>
      </c>
      <c r="E138" s="52">
        <f>IF(Summary_Exchange_Balances_00UTC!$B137="","",Summary_Exchange_Balances_00UTC!$C137)</f>
        <v>100050250.667</v>
      </c>
      <c r="G138" s="52" t="e">
        <f ca="1">IF(Summary_Exchange_Balances_00UTC!$B137="","",VLOOKUP(IF(ISERROR(SEARCH(" ", $B138)),UPPER($B138&amp;$C138&amp;IF(OR(NOT(ISERROR(SEARCH("trade",$D138))),NOT(ISERROR(SEARCH("balance",$D138)))),"",$D138)),UPPER(LEFT($B138, SEARCH(" ",$B138)-1)&amp;$C138&amp;IF(OR(NOT(ISERROR(SEARCH("trade",$D138))),NOT(ISERROR(SEARCH("balance",$D138)))),"",$D138))),$L:$T,MATCH("balance",$L$2:$S$2,0),FALSE))</f>
        <v>#N/A</v>
      </c>
      <c r="H138" s="35" t="e">
        <f ca="1">IF(Summary_Exchange_Balances_00UTC!$B137="","",(G138-E138)/E138)</f>
        <v>#N/A</v>
      </c>
      <c r="I138" s="160">
        <f ca="1">IF(Summary_Exchange_Balances_00UTC!$B137="","",IF(ISERROR($G138),$E138,$G138))</f>
        <v>100050250.667</v>
      </c>
      <c r="K138" t="str">
        <f t="shared" ca="1" si="14"/>
        <v>HUB2LINK</v>
      </c>
      <c r="L138" t="str">
        <f t="shared" ca="1" si="15"/>
        <v>HUB2-MLINKTRADE</v>
      </c>
      <c r="N138" s="156" t="str">
        <f ca="1">IF(raw_exchange_data!$A137="","",OFFSET(raw_exchange_data!$A137,0,MATCH(N$2,raw_exchange_data!$1:$1,0)-1))</f>
        <v>LINK</v>
      </c>
      <c r="O138" s="156" t="str">
        <f ca="1">IF(raw_exchange_data!$A137="","",OFFSET(raw_exchange_data!$A137,0,MATCH(O$2,raw_exchange_data!$1:$1,0)-1))</f>
        <v>HUB2</v>
      </c>
      <c r="P138" s="156" t="str">
        <f ca="1">IF(raw_exchange_data!$A137="","",OFFSET(raw_exchange_data!$A137,0,MATCH(P$2,raw_exchange_data!$1:$1,0)-1))</f>
        <v>HUB2-M</v>
      </c>
      <c r="Q138" s="156" t="str">
        <f ca="1">IF(raw_exchange_data!$A137="","",TEXT(OFFSET(raw_exchange_data!$A137,0,MATCH(Q$2,raw_exchange_data!$1:$1,0)-1),""))</f>
        <v>trade</v>
      </c>
      <c r="R138" s="157">
        <f ca="1">IF(raw_exchange_data!$A137="","",OFFSET(raw_exchange_data!$A137,0,MATCH(R$2,raw_exchange_data!$1:$1,0)-1))</f>
        <v>1E-8</v>
      </c>
      <c r="S138" s="169">
        <f ca="1">IF(raw_exchange_data!$A137="","",OFFSET(raw_exchange_data!$A137,0,MATCH(S$2,raw_exchange_data!$1:$1,0)-1))</f>
        <v>44958.669600543981</v>
      </c>
      <c r="T138" s="156">
        <v>1</v>
      </c>
      <c r="W138" t="str">
        <f t="shared" si="16"/>
        <v>DEFI</v>
      </c>
      <c r="X138" t="str">
        <f t="shared" si="17"/>
        <v>OSPELLUSDC/SPELL-27JAN23-0.00078C</v>
      </c>
      <c r="Y138" s="42">
        <f t="shared" si="18"/>
        <v>100050250.667</v>
      </c>
      <c r="Z138" s="42">
        <f t="shared" ca="1" si="19"/>
        <v>0</v>
      </c>
      <c r="AC138"/>
      <c r="AD138"/>
    </row>
    <row r="139" spans="1:30" x14ac:dyDescent="0.25">
      <c r="A139" t="str">
        <f>IF(Summary_Exchange_Balances_00UTC!$B138="","",Summary_Exchange_Balances_00UTC!$N138)</f>
        <v>DEFI</v>
      </c>
      <c r="B139" t="str">
        <f>IF(Summary_Exchange_Balances_00UTC!$B138="","",Summary_Exchange_Balances_00UTC!$B138)</f>
        <v>DEFI-STRAT-5</v>
      </c>
      <c r="C139" t="str">
        <f>IF(Summary_Exchange_Balances_00UTC!$B138="","",Summary_Exchange_Balances_00UTC!$E138)</f>
        <v>OSPELLUSDC/SPELL-30DEC22-0.00079C</v>
      </c>
      <c r="D139" t="str">
        <f>IF(OR(Summary_Exchange_Balances_00UTC!$B138="",Summary_Exchange_Balances_00UTC!$D138=""),"",Summary_Exchange_Balances_00UTC!$D138)</f>
        <v>wallet</v>
      </c>
      <c r="E139" s="53">
        <f>IF(Summary_Exchange_Balances_00UTC!$B138="","",Summary_Exchange_Balances_00UTC!$C138)</f>
        <v>100050250.667</v>
      </c>
      <c r="G139" s="52" t="e">
        <f ca="1">IF(Summary_Exchange_Balances_00UTC!$B138="","",VLOOKUP(IF(ISERROR(SEARCH(" ", $B139)),UPPER($B139&amp;$C139&amp;IF(OR(NOT(ISERROR(SEARCH("trade",$D139))),NOT(ISERROR(SEARCH("balance",$D139)))),"",$D139)),UPPER(LEFT($B139, SEARCH(" ",$B139)-1)&amp;$C139&amp;IF(OR(NOT(ISERROR(SEARCH("trade",$D139))),NOT(ISERROR(SEARCH("balance",$D139)))),"",$D139))),$L:$T,MATCH("balance",$L$2:$S$2,0),FALSE))</f>
        <v>#N/A</v>
      </c>
      <c r="H139" s="35" t="e">
        <f ca="1">IF(Summary_Exchange_Balances_00UTC!$B138="","",(G139-E139)/E139)</f>
        <v>#N/A</v>
      </c>
      <c r="I139" s="160">
        <f ca="1">IF(Summary_Exchange_Balances_00UTC!$B138="","",IF(ISERROR($G139),$E139,$G139))</f>
        <v>100050250.667</v>
      </c>
      <c r="K139" t="str">
        <f t="shared" ca="1" si="14"/>
        <v>HUBILOL</v>
      </c>
      <c r="L139" t="str">
        <f t="shared" ca="1" si="15"/>
        <v>HUBI-ELOL</v>
      </c>
      <c r="N139" s="156" t="str">
        <f ca="1">IF(raw_exchange_data!$A138="","",OFFSET(raw_exchange_data!$A138,0,MATCH(N$2,raw_exchange_data!$1:$1,0)-1))</f>
        <v>LOL</v>
      </c>
      <c r="O139" s="156" t="str">
        <f ca="1">IF(raw_exchange_data!$A138="","",OFFSET(raw_exchange_data!$A138,0,MATCH(O$2,raw_exchange_data!$1:$1,0)-1))</f>
        <v>HUBI</v>
      </c>
      <c r="P139" s="156" t="str">
        <f ca="1">IF(raw_exchange_data!$A138="","",OFFSET(raw_exchange_data!$A138,0,MATCH(P$2,raw_exchange_data!$1:$1,0)-1))</f>
        <v>HUBI-E</v>
      </c>
      <c r="Q139" s="156" t="str">
        <f ca="1">IF(raw_exchange_data!$A138="","",TEXT(OFFSET(raw_exchange_data!$A138,0,MATCH(Q$2,raw_exchange_data!$1:$1,0)-1),""))</f>
        <v/>
      </c>
      <c r="R139" s="157">
        <f ca="1">IF(raw_exchange_data!$A138="","",OFFSET(raw_exchange_data!$A138,0,MATCH(R$2,raw_exchange_data!$1:$1,0)-1))</f>
        <v>4.3289484800000002</v>
      </c>
      <c r="S139" s="169">
        <f ca="1">IF(raw_exchange_data!$A138="","",OFFSET(raw_exchange_data!$A138,0,MATCH(S$2,raw_exchange_data!$1:$1,0)-1))</f>
        <v>44958.669130127317</v>
      </c>
      <c r="T139" s="156">
        <v>1</v>
      </c>
      <c r="W139" t="str">
        <f t="shared" si="16"/>
        <v>DEFI</v>
      </c>
      <c r="X139" t="str">
        <f t="shared" si="17"/>
        <v>OSPELLUSDC/SPELL-30DEC22-0.00079C</v>
      </c>
      <c r="Y139" s="42">
        <f t="shared" si="18"/>
        <v>100050250.667</v>
      </c>
      <c r="Z139" s="42">
        <f t="shared" ca="1" si="19"/>
        <v>0</v>
      </c>
      <c r="AC139"/>
      <c r="AD139"/>
    </row>
    <row r="140" spans="1:30" x14ac:dyDescent="0.25">
      <c r="A140" t="str">
        <f>IF(Summary_Exchange_Balances_00UTC!$B139="","",Summary_Exchange_Balances_00UTC!$N139)</f>
        <v>DEFI</v>
      </c>
      <c r="B140" t="str">
        <f>IF(Summary_Exchange_Balances_00UTC!$B139="","",Summary_Exchange_Balances_00UTC!$B139)</f>
        <v>DEFI-STRAT-5</v>
      </c>
      <c r="C140" t="str">
        <f>IF(Summary_Exchange_Balances_00UTC!$B139="","",Summary_Exchange_Balances_00UTC!$E139)</f>
        <v>USDC</v>
      </c>
      <c r="D140" t="str">
        <f>IF(OR(Summary_Exchange_Balances_00UTC!$B139="",Summary_Exchange_Balances_00UTC!$D139=""),"",Summary_Exchange_Balances_00UTC!$D139)</f>
        <v>wallet</v>
      </c>
      <c r="E140" s="52">
        <f>IF(Summary_Exchange_Balances_00UTC!$B139="","",Summary_Exchange_Balances_00UTC!$C139)</f>
        <v>23.13</v>
      </c>
      <c r="G140" s="52" t="e">
        <f ca="1">IF(Summary_Exchange_Balances_00UTC!$B139="","",VLOOKUP(IF(ISERROR(SEARCH(" ", $B140)),UPPER($B140&amp;$C140&amp;IF(OR(NOT(ISERROR(SEARCH("trade",$D140))),NOT(ISERROR(SEARCH("balance",$D140)))),"",$D140)),UPPER(LEFT($B140, SEARCH(" ",$B140)-1)&amp;$C140&amp;IF(OR(NOT(ISERROR(SEARCH("trade",$D140))),NOT(ISERROR(SEARCH("balance",$D140)))),"",$D140))),$L:$T,MATCH("balance",$L$2:$S$2,0),FALSE))</f>
        <v>#N/A</v>
      </c>
      <c r="H140" s="35" t="e">
        <f ca="1">IF(Summary_Exchange_Balances_00UTC!$B139="","",(G140-E140)/E140)</f>
        <v>#N/A</v>
      </c>
      <c r="I140" s="160">
        <f ca="1">IF(Summary_Exchange_Balances_00UTC!$B139="","",IF(ISERROR($G140),$E140,$G140))</f>
        <v>23.13</v>
      </c>
      <c r="K140" t="str">
        <f t="shared" ca="1" si="14"/>
        <v>BINELTC</v>
      </c>
      <c r="L140" t="str">
        <f t="shared" ca="1" si="15"/>
        <v>BINE-2-S1-MLTC</v>
      </c>
      <c r="N140" s="156" t="str">
        <f ca="1">IF(raw_exchange_data!$A139="","",OFFSET(raw_exchange_data!$A139,0,MATCH(N$2,raw_exchange_data!$1:$1,0)-1))</f>
        <v>LTC</v>
      </c>
      <c r="O140" s="156" t="str">
        <f ca="1">IF(raw_exchange_data!$A139="","",OFFSET(raw_exchange_data!$A139,0,MATCH(O$2,raw_exchange_data!$1:$1,0)-1))</f>
        <v>BINE</v>
      </c>
      <c r="P140" s="156" t="str">
        <f ca="1">IF(raw_exchange_data!$A139="","",OFFSET(raw_exchange_data!$A139,0,MATCH(P$2,raw_exchange_data!$1:$1,0)-1))</f>
        <v>BINE-2-S1-M</v>
      </c>
      <c r="Q140" s="156" t="str">
        <f ca="1">IF(raw_exchange_data!$A139="","",TEXT(OFFSET(raw_exchange_data!$A139,0,MATCH(Q$2,raw_exchange_data!$1:$1,0)-1),""))</f>
        <v/>
      </c>
      <c r="R140" s="157">
        <f ca="1">IF(raw_exchange_data!$A139="","",OFFSET(raw_exchange_data!$A139,0,MATCH(R$2,raw_exchange_data!$1:$1,0)-1))</f>
        <v>-1523.127</v>
      </c>
      <c r="S140" s="169">
        <f ca="1">IF(raw_exchange_data!$A139="","",OFFSET(raw_exchange_data!$A139,0,MATCH(S$2,raw_exchange_data!$1:$1,0)-1))</f>
        <v>44958.666670451392</v>
      </c>
      <c r="T140" s="156">
        <v>1</v>
      </c>
      <c r="W140" t="str">
        <f t="shared" si="16"/>
        <v>DEFI</v>
      </c>
      <c r="X140" t="str">
        <f t="shared" si="17"/>
        <v>USDC</v>
      </c>
      <c r="Y140" s="42">
        <f t="shared" si="18"/>
        <v>23.13</v>
      </c>
      <c r="Z140" s="42">
        <f t="shared" ca="1" si="19"/>
        <v>0</v>
      </c>
      <c r="AC140"/>
      <c r="AD140"/>
    </row>
    <row r="141" spans="1:30" x14ac:dyDescent="0.25">
      <c r="A141" t="str">
        <f>IF(Summary_Exchange_Balances_00UTC!$B140="","",Summary_Exchange_Balances_00UTC!$N140)</f>
        <v>DEFI</v>
      </c>
      <c r="B141" t="str">
        <f>IF(Summary_Exchange_Balances_00UTC!$B140="","",Summary_Exchange_Balances_00UTC!$B140)</f>
        <v>DEFI-STRAT-6</v>
      </c>
      <c r="C141" t="str">
        <f>IF(Summary_Exchange_Balances_00UTC!$B140="","",Summary_Exchange_Balances_00UTC!$E140)</f>
        <v>CRV</v>
      </c>
      <c r="D141" t="str">
        <f>IF(OR(Summary_Exchange_Balances_00UTC!$B140="",Summary_Exchange_Balances_00UTC!$D140=""),"",Summary_Exchange_Balances_00UTC!$D140)</f>
        <v>reward_token</v>
      </c>
      <c r="E141" s="52">
        <f>IF(Summary_Exchange_Balances_00UTC!$B140="","",Summary_Exchange_Balances_00UTC!$C140)</f>
        <v>4078.2780555300001</v>
      </c>
      <c r="G141" s="52" t="e">
        <f ca="1">IF(Summary_Exchange_Balances_00UTC!$B140="","",VLOOKUP(IF(ISERROR(SEARCH(" ", $B141)),UPPER($B141&amp;$C141&amp;IF(OR(NOT(ISERROR(SEARCH("trade",$D141))),NOT(ISERROR(SEARCH("balance",$D141)))),"",$D141)),UPPER(LEFT($B141, SEARCH(" ",$B141)-1)&amp;$C141&amp;IF(OR(NOT(ISERROR(SEARCH("trade",$D141))),NOT(ISERROR(SEARCH("balance",$D141)))),"",$D141))),$L:$T,MATCH("balance",$L$2:$S$2,0),FALSE))</f>
        <v>#N/A</v>
      </c>
      <c r="H141" s="35" t="e">
        <f ca="1">IF(Summary_Exchange_Balances_00UTC!$B140="","",(G141-E141)/E141)</f>
        <v>#N/A</v>
      </c>
      <c r="I141" s="160">
        <f ca="1">IF(Summary_Exchange_Balances_00UTC!$B140="","",IF(ISERROR($G141),$E141,$G141))</f>
        <v>4078.2780555300001</v>
      </c>
      <c r="K141" t="str">
        <f t="shared" ca="1" si="14"/>
        <v>BULLLTC</v>
      </c>
      <c r="L141" t="str">
        <f t="shared" ca="1" si="15"/>
        <v>BULL-2-M-ELTC</v>
      </c>
      <c r="N141" s="156" t="str">
        <f ca="1">IF(raw_exchange_data!$A140="","",OFFSET(raw_exchange_data!$A140,0,MATCH(N$2,raw_exchange_data!$1:$1,0)-1))</f>
        <v>LTC</v>
      </c>
      <c r="O141" s="156" t="str">
        <f ca="1">IF(raw_exchange_data!$A140="","",OFFSET(raw_exchange_data!$A140,0,MATCH(O$2,raw_exchange_data!$1:$1,0)-1))</f>
        <v>BULL</v>
      </c>
      <c r="P141" s="156" t="str">
        <f ca="1">IF(raw_exchange_data!$A140="","",OFFSET(raw_exchange_data!$A140,0,MATCH(P$2,raw_exchange_data!$1:$1,0)-1))</f>
        <v>BULL-2-M-E</v>
      </c>
      <c r="Q141" s="156" t="str">
        <f ca="1">IF(raw_exchange_data!$A140="","",TEXT(OFFSET(raw_exchange_data!$A140,0,MATCH(Q$2,raw_exchange_data!$1:$1,0)-1),""))</f>
        <v/>
      </c>
      <c r="R141" s="157">
        <f ca="1">IF(raw_exchange_data!$A140="","",OFFSET(raw_exchange_data!$A140,0,MATCH(R$2,raw_exchange_data!$1:$1,0)-1))</f>
        <v>7522.7147869700002</v>
      </c>
      <c r="S141" s="169">
        <f ca="1">IF(raw_exchange_data!$A140="","",OFFSET(raw_exchange_data!$A140,0,MATCH(S$2,raw_exchange_data!$1:$1,0)-1))</f>
        <v>44958.666666944446</v>
      </c>
      <c r="T141" s="156">
        <v>1</v>
      </c>
      <c r="W141" t="str">
        <f t="shared" si="16"/>
        <v>DEFI</v>
      </c>
      <c r="X141" t="str">
        <f t="shared" si="17"/>
        <v>CRV</v>
      </c>
      <c r="Y141" s="42">
        <f t="shared" si="18"/>
        <v>4078.2780555300001</v>
      </c>
      <c r="Z141" s="42">
        <f t="shared" ca="1" si="19"/>
        <v>0</v>
      </c>
      <c r="AC141"/>
      <c r="AD141"/>
    </row>
    <row r="142" spans="1:30" x14ac:dyDescent="0.25">
      <c r="A142" t="str">
        <f>IF(Summary_Exchange_Balances_00UTC!$B141="","",Summary_Exchange_Balances_00UTC!$N141)</f>
        <v>DEFI</v>
      </c>
      <c r="B142" t="str">
        <f>IF(Summary_Exchange_Balances_00UTC!$B141="","",Summary_Exchange_Balances_00UTC!$B141)</f>
        <v>DEFI-STRAT-6</v>
      </c>
      <c r="C142" t="str">
        <f>IF(Summary_Exchange_Balances_00UTC!$B141="","",Summary_Exchange_Balances_00UTC!$E141)</f>
        <v>CVX</v>
      </c>
      <c r="D142" t="str">
        <f>IF(OR(Summary_Exchange_Balances_00UTC!$B141="",Summary_Exchange_Balances_00UTC!$D141=""),"",Summary_Exchange_Balances_00UTC!$D141)</f>
        <v>reward_token</v>
      </c>
      <c r="E142" s="53">
        <f>IF(Summary_Exchange_Balances_00UTC!$B141="","",Summary_Exchange_Balances_00UTC!$C141)</f>
        <v>222.84336465000001</v>
      </c>
      <c r="G142" s="52" t="e">
        <f ca="1">IF(Summary_Exchange_Balances_00UTC!$B141="","",VLOOKUP(IF(ISERROR(SEARCH(" ", $B142)),UPPER($B142&amp;$C142&amp;IF(OR(NOT(ISERROR(SEARCH("trade",$D142))),NOT(ISERROR(SEARCH("balance",$D142)))),"",$D142)),UPPER(LEFT($B142, SEARCH(" ",$B142)-1)&amp;$C142&amp;IF(OR(NOT(ISERROR(SEARCH("trade",$D142))),NOT(ISERROR(SEARCH("balance",$D142)))),"",$D142))),$L:$T,MATCH("balance",$L$2:$S$2,0),FALSE))</f>
        <v>#N/A</v>
      </c>
      <c r="H142" s="35" t="e">
        <f ca="1">IF(Summary_Exchange_Balances_00UTC!$B141="","",(G142-E142)/E142)</f>
        <v>#N/A</v>
      </c>
      <c r="I142" s="160">
        <f ca="1">IF(Summary_Exchange_Balances_00UTC!$B141="","",IF(ISERROR($G142),$E142,$G142))</f>
        <v>222.84336465000001</v>
      </c>
      <c r="K142" t="str">
        <f t="shared" ca="1" si="14"/>
        <v>FUBILTC</v>
      </c>
      <c r="L142" t="str">
        <f t="shared" ca="1" si="15"/>
        <v>FUBI-MLTC</v>
      </c>
      <c r="N142" s="156" t="str">
        <f ca="1">IF(raw_exchange_data!$A141="","",OFFSET(raw_exchange_data!$A141,0,MATCH(N$2,raw_exchange_data!$1:$1,0)-1))</f>
        <v>LTC</v>
      </c>
      <c r="O142" s="156" t="str">
        <f ca="1">IF(raw_exchange_data!$A141="","",OFFSET(raw_exchange_data!$A141,0,MATCH(O$2,raw_exchange_data!$1:$1,0)-1))</f>
        <v>FUBI</v>
      </c>
      <c r="P142" s="156" t="str">
        <f ca="1">IF(raw_exchange_data!$A141="","",OFFSET(raw_exchange_data!$A141,0,MATCH(P$2,raw_exchange_data!$1:$1,0)-1))</f>
        <v>FUBI-M</v>
      </c>
      <c r="Q142" s="156" t="str">
        <f ca="1">IF(raw_exchange_data!$A141="","",TEXT(OFFSET(raw_exchange_data!$A141,0,MATCH(Q$2,raw_exchange_data!$1:$1,0)-1),""))</f>
        <v/>
      </c>
      <c r="R142" s="157">
        <f ca="1">IF(raw_exchange_data!$A141="","",OFFSET(raw_exchange_data!$A141,0,MATCH(R$2,raw_exchange_data!$1:$1,0)-1))</f>
        <v>7.1564416123000001</v>
      </c>
      <c r="S142" s="169">
        <f ca="1">IF(raw_exchange_data!$A141="","",OFFSET(raw_exchange_data!$A141,0,MATCH(S$2,raw_exchange_data!$1:$1,0)-1))</f>
        <v>44958.669514120367</v>
      </c>
      <c r="T142" s="156">
        <v>1</v>
      </c>
      <c r="W142" t="str">
        <f t="shared" si="16"/>
        <v>DEFI</v>
      </c>
      <c r="X142" t="str">
        <f t="shared" si="17"/>
        <v>CVX</v>
      </c>
      <c r="Y142" s="42">
        <f t="shared" si="18"/>
        <v>222.84336465000001</v>
      </c>
      <c r="Z142" s="42">
        <f t="shared" ca="1" si="19"/>
        <v>0</v>
      </c>
      <c r="AC142"/>
      <c r="AD142"/>
    </row>
    <row r="143" spans="1:30" x14ac:dyDescent="0.25">
      <c r="A143" t="str">
        <f>IF(Summary_Exchange_Balances_00UTC!$B142="","",Summary_Exchange_Balances_00UTC!$N142)</f>
        <v>DEFI</v>
      </c>
      <c r="B143" t="str">
        <f>IF(Summary_Exchange_Balances_00UTC!$B142="","",Summary_Exchange_Balances_00UTC!$B142)</f>
        <v>DEFI-STRAT-6</v>
      </c>
      <c r="C143" t="str">
        <f>IF(Summary_Exchange_Balances_00UTC!$B142="","",Summary_Exchange_Balances_00UTC!$E142)</f>
        <v>ETH</v>
      </c>
      <c r="D143" t="str">
        <f>IF(OR(Summary_Exchange_Balances_00UTC!$B142="",Summary_Exchange_Balances_00UTC!$D142=""),"",Summary_Exchange_Balances_00UTC!$D142)</f>
        <v>supply_token</v>
      </c>
      <c r="E143" s="52">
        <f>IF(Summary_Exchange_Balances_00UTC!$B142="","",Summary_Exchange_Balances_00UTC!$C142)</f>
        <v>1473.3469553899999</v>
      </c>
      <c r="G143" s="52" t="e">
        <f ca="1">IF(Summary_Exchange_Balances_00UTC!$B142="","",VLOOKUP(IF(ISERROR(SEARCH(" ", $B143)),UPPER($B143&amp;$C143&amp;IF(OR(NOT(ISERROR(SEARCH("trade",$D143))),NOT(ISERROR(SEARCH("balance",$D143)))),"",$D143)),UPPER(LEFT($B143, SEARCH(" ",$B143)-1)&amp;$C143&amp;IF(OR(NOT(ISERROR(SEARCH("trade",$D143))),NOT(ISERROR(SEARCH("balance",$D143)))),"",$D143))),$L:$T,MATCH("balance",$L$2:$S$2,0),FALSE))</f>
        <v>#N/A</v>
      </c>
      <c r="H143" s="35" t="e">
        <f ca="1">IF(Summary_Exchange_Balances_00UTC!$B142="","",(G143-E143)/E143)</f>
        <v>#N/A</v>
      </c>
      <c r="I143" s="160">
        <f ca="1">IF(Summary_Exchange_Balances_00UTC!$B142="","",IF(ISERROR($G143),$E143,$G143))</f>
        <v>1473.3469553899999</v>
      </c>
      <c r="K143" t="str">
        <f t="shared" ca="1" si="14"/>
        <v>HUBILTC</v>
      </c>
      <c r="L143" t="str">
        <f t="shared" ca="1" si="15"/>
        <v>HUBI-MLTC</v>
      </c>
      <c r="N143" s="156" t="str">
        <f ca="1">IF(raw_exchange_data!$A142="","",OFFSET(raw_exchange_data!$A142,0,MATCH(N$2,raw_exchange_data!$1:$1,0)-1))</f>
        <v>LTC</v>
      </c>
      <c r="O143" s="156" t="str">
        <f ca="1">IF(raw_exchange_data!$A142="","",OFFSET(raw_exchange_data!$A142,0,MATCH(O$2,raw_exchange_data!$1:$1,0)-1))</f>
        <v>HUBI</v>
      </c>
      <c r="P143" s="156" t="str">
        <f ca="1">IF(raw_exchange_data!$A142="","",OFFSET(raw_exchange_data!$A142,0,MATCH(P$2,raw_exchange_data!$1:$1,0)-1))</f>
        <v>HUBI-M</v>
      </c>
      <c r="Q143" s="156" t="str">
        <f ca="1">IF(raw_exchange_data!$A142="","",TEXT(OFFSET(raw_exchange_data!$A142,0,MATCH(Q$2,raw_exchange_data!$1:$1,0)-1),""))</f>
        <v/>
      </c>
      <c r="R143" s="157">
        <f ca="1">IF(raw_exchange_data!$A142="","",OFFSET(raw_exchange_data!$A142,0,MATCH(R$2,raw_exchange_data!$1:$1,0)-1))</f>
        <v>1E-8</v>
      </c>
      <c r="S143" s="169">
        <f ca="1">IF(raw_exchange_data!$A142="","",OFFSET(raw_exchange_data!$A142,0,MATCH(S$2,raw_exchange_data!$1:$1,0)-1))</f>
        <v>44958.669130127317</v>
      </c>
      <c r="T143" s="156">
        <v>1</v>
      </c>
      <c r="W143" t="str">
        <f t="shared" si="16"/>
        <v>DEFI</v>
      </c>
      <c r="X143" t="str">
        <f t="shared" si="17"/>
        <v>ETH</v>
      </c>
      <c r="Y143" s="42">
        <f t="shared" si="18"/>
        <v>1473.3469553899999</v>
      </c>
      <c r="Z143" s="42">
        <f t="shared" ca="1" si="19"/>
        <v>0</v>
      </c>
      <c r="AC143"/>
      <c r="AD143"/>
    </row>
    <row r="144" spans="1:30" x14ac:dyDescent="0.25">
      <c r="A144" t="str">
        <f>IF(Summary_Exchange_Balances_00UTC!$B143="","",Summary_Exchange_Balances_00UTC!$N143)</f>
        <v>DEFI</v>
      </c>
      <c r="B144" t="str">
        <f>IF(Summary_Exchange_Balances_00UTC!$B143="","",Summary_Exchange_Balances_00UTC!$B143)</f>
        <v>DEFI-STRAT-6</v>
      </c>
      <c r="C144" t="str">
        <f>IF(Summary_Exchange_Balances_00UTC!$B143="","",Summary_Exchange_Balances_00UTC!$E143)</f>
        <v>ETH</v>
      </c>
      <c r="D144" t="str">
        <f>IF(OR(Summary_Exchange_Balances_00UTC!$B143="",Summary_Exchange_Balances_00UTC!$D143=""),"",Summary_Exchange_Balances_00UTC!$D143)</f>
        <v>wallet</v>
      </c>
      <c r="E144" s="52">
        <f>IF(Summary_Exchange_Balances_00UTC!$B143="","",Summary_Exchange_Balances_00UTC!$C143)</f>
        <v>0.44855499999999998</v>
      </c>
      <c r="G144" s="52" t="e">
        <f ca="1">IF(Summary_Exchange_Balances_00UTC!$B143="","",VLOOKUP(IF(ISERROR(SEARCH(" ", $B144)),UPPER($B144&amp;$C144&amp;IF(OR(NOT(ISERROR(SEARCH("trade",$D144))),NOT(ISERROR(SEARCH("balance",$D144)))),"",$D144)),UPPER(LEFT($B144, SEARCH(" ",$B144)-1)&amp;$C144&amp;IF(OR(NOT(ISERROR(SEARCH("trade",$D144))),NOT(ISERROR(SEARCH("balance",$D144)))),"",$D144))),$L:$T,MATCH("balance",$L$2:$S$2,0),FALSE))</f>
        <v>#N/A</v>
      </c>
      <c r="H144" s="35" t="e">
        <f ca="1">IF(Summary_Exchange_Balances_00UTC!$B143="","",(G144-E144)/E144)</f>
        <v>#N/A</v>
      </c>
      <c r="I144" s="160">
        <f ca="1">IF(Summary_Exchange_Balances_00UTC!$B143="","",IF(ISERROR($G144),$E144,$G144))</f>
        <v>0.44855499999999998</v>
      </c>
      <c r="K144" t="str">
        <f t="shared" ca="1" si="14"/>
        <v>OKEXLTC</v>
      </c>
      <c r="L144" t="str">
        <f t="shared" ca="1" si="15"/>
        <v>OKEX-2-M-WLTCBALANCE</v>
      </c>
      <c r="N144" s="156" t="str">
        <f ca="1">IF(raw_exchange_data!$A143="","",OFFSET(raw_exchange_data!$A143,0,MATCH(N$2,raw_exchange_data!$1:$1,0)-1))</f>
        <v>LTC</v>
      </c>
      <c r="O144" s="156" t="str">
        <f ca="1">IF(raw_exchange_data!$A143="","",OFFSET(raw_exchange_data!$A143,0,MATCH(O$2,raw_exchange_data!$1:$1,0)-1))</f>
        <v>OKEX</v>
      </c>
      <c r="P144" s="156" t="str">
        <f ca="1">IF(raw_exchange_data!$A143="","",OFFSET(raw_exchange_data!$A143,0,MATCH(P$2,raw_exchange_data!$1:$1,0)-1))</f>
        <v>OKEX-2-M-W</v>
      </c>
      <c r="Q144" s="156" t="str">
        <f ca="1">IF(raw_exchange_data!$A143="","",TEXT(OFFSET(raw_exchange_data!$A143,0,MATCH(Q$2,raw_exchange_data!$1:$1,0)-1),""))</f>
        <v>Balance</v>
      </c>
      <c r="R144" s="157">
        <f ca="1">IF(raw_exchange_data!$A143="","",OFFSET(raw_exchange_data!$A143,0,MATCH(R$2,raw_exchange_data!$1:$1,0)-1))</f>
        <v>6.8821467999999997E-9</v>
      </c>
      <c r="S144" s="169">
        <f ca="1">IF(raw_exchange_data!$A143="","",OFFSET(raw_exchange_data!$A143,0,MATCH(S$2,raw_exchange_data!$1:$1,0)-1))</f>
        <v>44958.666668206017</v>
      </c>
      <c r="T144" s="156">
        <v>1</v>
      </c>
      <c r="W144" t="str">
        <f t="shared" si="16"/>
        <v>DEFI</v>
      </c>
      <c r="X144" t="str">
        <f t="shared" si="17"/>
        <v>ETH</v>
      </c>
      <c r="Y144" s="42">
        <f t="shared" si="18"/>
        <v>0.44855499999999998</v>
      </c>
      <c r="Z144" s="42">
        <f t="shared" ca="1" si="19"/>
        <v>0</v>
      </c>
      <c r="AC144"/>
      <c r="AD144"/>
    </row>
    <row r="145" spans="1:30" x14ac:dyDescent="0.25">
      <c r="A145" t="str">
        <f>IF(Summary_Exchange_Balances_00UTC!$B144="","",Summary_Exchange_Balances_00UTC!$N144)</f>
        <v>DEFI</v>
      </c>
      <c r="B145" t="str">
        <f>IF(Summary_Exchange_Balances_00UTC!$B144="","",Summary_Exchange_Balances_00UTC!$B144)</f>
        <v>DEFI-STRAT-6</v>
      </c>
      <c r="C145" t="str">
        <f>IF(Summary_Exchange_Balances_00UTC!$B144="","",Summary_Exchange_Balances_00UTC!$E144)</f>
        <v>ETH</v>
      </c>
      <c r="D145" t="str">
        <f>IF(OR(Summary_Exchange_Balances_00UTC!$B144="",Summary_Exchange_Balances_00UTC!$D144=""),"",Summary_Exchange_Balances_00UTC!$D144)</f>
        <v>supply_token</v>
      </c>
      <c r="E145" s="52">
        <f>IF(Summary_Exchange_Balances_00UTC!$B144="","",Summary_Exchange_Balances_00UTC!$C144)</f>
        <v>1539.94584427</v>
      </c>
      <c r="G145" s="52" t="e">
        <f ca="1">IF(Summary_Exchange_Balances_00UTC!$B144="","",VLOOKUP(IF(ISERROR(SEARCH(" ", $B145)),UPPER($B145&amp;$C145&amp;IF(OR(NOT(ISERROR(SEARCH("trade",$D145))),NOT(ISERROR(SEARCH("balance",$D145)))),"",$D145)),UPPER(LEFT($B145, SEARCH(" ",$B145)-1)&amp;$C145&amp;IF(OR(NOT(ISERROR(SEARCH("trade",$D145))),NOT(ISERROR(SEARCH("balance",$D145)))),"",$D145))),$L:$T,MATCH("balance",$L$2:$S$2,0),FALSE))</f>
        <v>#N/A</v>
      </c>
      <c r="H145" s="35" t="e">
        <f ca="1">IF(Summary_Exchange_Balances_00UTC!$B144="","",(G145-E145)/E145)</f>
        <v>#N/A</v>
      </c>
      <c r="I145" s="160">
        <f ca="1">IF(Summary_Exchange_Balances_00UTC!$B144="","",IF(ISERROR($G145),$E145,$G145))</f>
        <v>1539.94584427</v>
      </c>
      <c r="K145" t="str">
        <f t="shared" ca="1" si="14"/>
        <v>HUBILXT</v>
      </c>
      <c r="L145" t="str">
        <f t="shared" ca="1" si="15"/>
        <v>HUBI-ELXT</v>
      </c>
      <c r="N145" s="156" t="str">
        <f ca="1">IF(raw_exchange_data!$A144="","",OFFSET(raw_exchange_data!$A144,0,MATCH(N$2,raw_exchange_data!$1:$1,0)-1))</f>
        <v>LXT</v>
      </c>
      <c r="O145" s="156" t="str">
        <f ca="1">IF(raw_exchange_data!$A144="","",OFFSET(raw_exchange_data!$A144,0,MATCH(O$2,raw_exchange_data!$1:$1,0)-1))</f>
        <v>HUBI</v>
      </c>
      <c r="P145" s="156" t="str">
        <f ca="1">IF(raw_exchange_data!$A144="","",OFFSET(raw_exchange_data!$A144,0,MATCH(P$2,raw_exchange_data!$1:$1,0)-1))</f>
        <v>HUBI-E</v>
      </c>
      <c r="Q145" s="156" t="str">
        <f ca="1">IF(raw_exchange_data!$A144="","",TEXT(OFFSET(raw_exchange_data!$A144,0,MATCH(Q$2,raw_exchange_data!$1:$1,0)-1),""))</f>
        <v/>
      </c>
      <c r="R145" s="157">
        <f ca="1">IF(raw_exchange_data!$A144="","",OFFSET(raw_exchange_data!$A144,0,MATCH(R$2,raw_exchange_data!$1:$1,0)-1))</f>
        <v>0.66495972999999997</v>
      </c>
      <c r="S145" s="169">
        <f ca="1">IF(raw_exchange_data!$A144="","",OFFSET(raw_exchange_data!$A144,0,MATCH(S$2,raw_exchange_data!$1:$1,0)-1))</f>
        <v>44958.669130127317</v>
      </c>
      <c r="T145" s="156">
        <v>1</v>
      </c>
      <c r="W145" t="str">
        <f t="shared" si="16"/>
        <v>DEFI</v>
      </c>
      <c r="X145" t="str">
        <f t="shared" si="17"/>
        <v>ETH</v>
      </c>
      <c r="Y145" s="42">
        <f t="shared" si="18"/>
        <v>1539.94584427</v>
      </c>
      <c r="Z145" s="42">
        <f t="shared" ca="1" si="19"/>
        <v>0</v>
      </c>
      <c r="AC145"/>
      <c r="AD145"/>
    </row>
    <row r="146" spans="1:30" x14ac:dyDescent="0.25">
      <c r="A146" t="str">
        <f>IF(Summary_Exchange_Balances_00UTC!$B145="","",Summary_Exchange_Balances_00UTC!$N145)</f>
        <v>DEFI</v>
      </c>
      <c r="B146" t="str">
        <f>IF(Summary_Exchange_Balances_00UTC!$B145="","",Summary_Exchange_Balances_00UTC!$B145)</f>
        <v>DEFI-STRAT-6</v>
      </c>
      <c r="C146" t="str">
        <f>IF(Summary_Exchange_Balances_00UTC!$B145="","",Summary_Exchange_Balances_00UTC!$E145)</f>
        <v>FXS</v>
      </c>
      <c r="D146" t="str">
        <f>IF(OR(Summary_Exchange_Balances_00UTC!$B145="",Summary_Exchange_Balances_00UTC!$D145=""),"",Summary_Exchange_Balances_00UTC!$D145)</f>
        <v>reward_token</v>
      </c>
      <c r="E146" s="52">
        <f>IF(Summary_Exchange_Balances_00UTC!$B145="","",Summary_Exchange_Balances_00UTC!$C145)</f>
        <v>303.52303661000002</v>
      </c>
      <c r="G146" s="52" t="e">
        <f ca="1">IF(Summary_Exchange_Balances_00UTC!$B145="","",VLOOKUP(IF(ISERROR(SEARCH(" ", $B146)),UPPER($B146&amp;$C146&amp;IF(OR(NOT(ISERROR(SEARCH("trade",$D146))),NOT(ISERROR(SEARCH("balance",$D146)))),"",$D146)),UPPER(LEFT($B146, SEARCH(" ",$B146)-1)&amp;$C146&amp;IF(OR(NOT(ISERROR(SEARCH("trade",$D146))),NOT(ISERROR(SEARCH("balance",$D146)))),"",$D146))),$L:$T,MATCH("balance",$L$2:$S$2,0),FALSE))</f>
        <v>#N/A</v>
      </c>
      <c r="H146" s="35" t="e">
        <f ca="1">IF(Summary_Exchange_Balances_00UTC!$B145="","",(G146-E146)/E146)</f>
        <v>#N/A</v>
      </c>
      <c r="I146" s="160">
        <f ca="1">IF(Summary_Exchange_Balances_00UTC!$B145="","",IF(ISERROR($G146),$E146,$G146))</f>
        <v>303.52303661000002</v>
      </c>
      <c r="K146" t="str">
        <f t="shared" ca="1" si="14"/>
        <v>BINEMANA</v>
      </c>
      <c r="L146" t="str">
        <f t="shared" ca="1" si="15"/>
        <v>BINE-2-S1-EMANA</v>
      </c>
      <c r="N146" s="156" t="str">
        <f ca="1">IF(raw_exchange_data!$A145="","",OFFSET(raw_exchange_data!$A145,0,MATCH(N$2,raw_exchange_data!$1:$1,0)-1))</f>
        <v>MANA</v>
      </c>
      <c r="O146" s="156" t="str">
        <f ca="1">IF(raw_exchange_data!$A145="","",OFFSET(raw_exchange_data!$A145,0,MATCH(O$2,raw_exchange_data!$1:$1,0)-1))</f>
        <v>BINE</v>
      </c>
      <c r="P146" s="156" t="str">
        <f ca="1">IF(raw_exchange_data!$A145="","",OFFSET(raw_exchange_data!$A145,0,MATCH(P$2,raw_exchange_data!$1:$1,0)-1))</f>
        <v>BINE-2-S1-E</v>
      </c>
      <c r="Q146" s="156" t="str">
        <f ca="1">IF(raw_exchange_data!$A145="","",TEXT(OFFSET(raw_exchange_data!$A145,0,MATCH(Q$2,raw_exchange_data!$1:$1,0)-1),""))</f>
        <v/>
      </c>
      <c r="R146" s="157">
        <f ca="1">IF(raw_exchange_data!$A145="","",OFFSET(raw_exchange_data!$A145,0,MATCH(R$2,raw_exchange_data!$1:$1,0)-1))</f>
        <v>20755.945748679998</v>
      </c>
      <c r="S146" s="169">
        <f ca="1">IF(raw_exchange_data!$A145="","",OFFSET(raw_exchange_data!$A145,0,MATCH(S$2,raw_exchange_data!$1:$1,0)-1))</f>
        <v>44958.666668668979</v>
      </c>
      <c r="T146" s="156">
        <v>1</v>
      </c>
      <c r="W146" t="str">
        <f t="shared" si="16"/>
        <v>DEFI</v>
      </c>
      <c r="X146" t="str">
        <f t="shared" si="17"/>
        <v>FXS</v>
      </c>
      <c r="Y146" s="42">
        <f t="shared" si="18"/>
        <v>303.52303661000002</v>
      </c>
      <c r="Z146" s="42">
        <f t="shared" ca="1" si="19"/>
        <v>0</v>
      </c>
      <c r="AC146"/>
      <c r="AD146"/>
    </row>
    <row r="147" spans="1:30" x14ac:dyDescent="0.25">
      <c r="A147" t="str">
        <f>IF(Summary_Exchange_Balances_00UTC!$B146="","",Summary_Exchange_Balances_00UTC!$N146)</f>
        <v>DEFI</v>
      </c>
      <c r="B147" t="str">
        <f>IF(Summary_Exchange_Balances_00UTC!$B146="","",Summary_Exchange_Balances_00UTC!$B146)</f>
        <v>DEFI-STRAT-8</v>
      </c>
      <c r="C147" t="str">
        <f>IF(Summary_Exchange_Balances_00UTC!$B146="","",Summary_Exchange_Balances_00UTC!$E146)</f>
        <v>USDC</v>
      </c>
      <c r="D147" t="str">
        <f>IF(OR(Summary_Exchange_Balances_00UTC!$B146="",Summary_Exchange_Balances_00UTC!$D146=""),"",Summary_Exchange_Balances_00UTC!$D146)</f>
        <v>supply_token</v>
      </c>
      <c r="E147" s="52">
        <f>IF(Summary_Exchange_Balances_00UTC!$B146="","",Summary_Exchange_Balances_00UTC!$C146)</f>
        <v>12020644.378134999</v>
      </c>
      <c r="G147" s="52" t="e">
        <f ca="1">IF(Summary_Exchange_Balances_00UTC!$B146="","",VLOOKUP(IF(ISERROR(SEARCH(" ", $B147)),UPPER($B147&amp;$C147&amp;IF(OR(NOT(ISERROR(SEARCH("trade",$D147))),NOT(ISERROR(SEARCH("balance",$D147)))),"",$D147)),UPPER(LEFT($B147, SEARCH(" ",$B147)-1)&amp;$C147&amp;IF(OR(NOT(ISERROR(SEARCH("trade",$D147))),NOT(ISERROR(SEARCH("balance",$D147)))),"",$D147))),$L:$T,MATCH("balance",$L$2:$S$2,0),FALSE))</f>
        <v>#N/A</v>
      </c>
      <c r="H147" s="35" t="e">
        <f ca="1">IF(Summary_Exchange_Balances_00UTC!$B146="","",(G147-E147)/E147)</f>
        <v>#N/A</v>
      </c>
      <c r="I147" s="160">
        <f ca="1">IF(Summary_Exchange_Balances_00UTC!$B146="","",IF(ISERROR($G147),$E147,$G147))</f>
        <v>12020644.378134999</v>
      </c>
      <c r="K147" t="str">
        <f t="shared" ca="1" si="14"/>
        <v>HUBINEO</v>
      </c>
      <c r="L147" t="str">
        <f t="shared" ca="1" si="15"/>
        <v>HUBI-ENEO</v>
      </c>
      <c r="N147" s="156" t="str">
        <f ca="1">IF(raw_exchange_data!$A146="","",OFFSET(raw_exchange_data!$A146,0,MATCH(N$2,raw_exchange_data!$1:$1,0)-1))</f>
        <v>NEO</v>
      </c>
      <c r="O147" s="156" t="str">
        <f ca="1">IF(raw_exchange_data!$A146="","",OFFSET(raw_exchange_data!$A146,0,MATCH(O$2,raw_exchange_data!$1:$1,0)-1))</f>
        <v>HUBI</v>
      </c>
      <c r="P147" s="156" t="str">
        <f ca="1">IF(raw_exchange_data!$A146="","",OFFSET(raw_exchange_data!$A146,0,MATCH(P$2,raw_exchange_data!$1:$1,0)-1))</f>
        <v>HUBI-E</v>
      </c>
      <c r="Q147" s="156" t="str">
        <f ca="1">IF(raw_exchange_data!$A146="","",TEXT(OFFSET(raw_exchange_data!$A146,0,MATCH(Q$2,raw_exchange_data!$1:$1,0)-1),""))</f>
        <v/>
      </c>
      <c r="R147" s="157">
        <f ca="1">IF(raw_exchange_data!$A146="","",OFFSET(raw_exchange_data!$A146,0,MATCH(R$2,raw_exchange_data!$1:$1,0)-1))</f>
        <v>0.89105878000000005</v>
      </c>
      <c r="S147" s="169">
        <f ca="1">IF(raw_exchange_data!$A146="","",OFFSET(raw_exchange_data!$A146,0,MATCH(S$2,raw_exchange_data!$1:$1,0)-1))</f>
        <v>44958.669130127317</v>
      </c>
      <c r="T147" s="156">
        <v>1</v>
      </c>
      <c r="W147" t="str">
        <f t="shared" si="16"/>
        <v>DEFI</v>
      </c>
      <c r="X147" t="str">
        <f t="shared" si="17"/>
        <v>USDC</v>
      </c>
      <c r="Y147" s="42">
        <f t="shared" si="18"/>
        <v>12020644.378134999</v>
      </c>
      <c r="Z147" s="42">
        <f t="shared" ca="1" si="19"/>
        <v>0</v>
      </c>
      <c r="AC147"/>
      <c r="AD147"/>
    </row>
    <row r="148" spans="1:30" x14ac:dyDescent="0.25">
      <c r="A148" t="str">
        <f>IF(Summary_Exchange_Balances_00UTC!$B147="","",Summary_Exchange_Balances_00UTC!$N147)</f>
        <v>DYDX</v>
      </c>
      <c r="B148" t="str">
        <f>IF(Summary_Exchange_Balances_00UTC!$B147="","",Summary_Exchange_Balances_00UTC!$B147)</f>
        <v>DYDX-1-M-P</v>
      </c>
      <c r="C148" t="str">
        <f>IF(Summary_Exchange_Balances_00UTC!$B147="","",Summary_Exchange_Balances_00UTC!$E147)</f>
        <v>USDC</v>
      </c>
      <c r="D148" t="str">
        <f>IF(OR(Summary_Exchange_Balances_00UTC!$B147="",Summary_Exchange_Balances_00UTC!$D147=""),"",Summary_Exchange_Balances_00UTC!$D147)</f>
        <v/>
      </c>
      <c r="E148" s="52">
        <f>IF(Summary_Exchange_Balances_00UTC!$B147="","",Summary_Exchange_Balances_00UTC!$C147)</f>
        <v>7893.1106499999996</v>
      </c>
      <c r="G148" s="52" t="e">
        <f ca="1">IF(Summary_Exchange_Balances_00UTC!$B147="","",VLOOKUP(IF(ISERROR(SEARCH(" ", $B148)),UPPER($B148&amp;$C148&amp;IF(OR(NOT(ISERROR(SEARCH("trade",$D148))),NOT(ISERROR(SEARCH("balance",$D148)))),"",$D148)),UPPER(LEFT($B148, SEARCH(" ",$B148)-1)&amp;$C148&amp;IF(OR(NOT(ISERROR(SEARCH("trade",$D148))),NOT(ISERROR(SEARCH("balance",$D148)))),"",$D148))),$L:$T,MATCH("balance",$L$2:$S$2,0),FALSE))</f>
        <v>#N/A</v>
      </c>
      <c r="H148" s="35" t="e">
        <f ca="1">IF(Summary_Exchange_Balances_00UTC!$B147="","",(G148-E148)/E148)</f>
        <v>#N/A</v>
      </c>
      <c r="I148" s="160">
        <f ca="1">IF(Summary_Exchange_Balances_00UTC!$B147="","",IF(ISERROR($G148),$E148,$G148))</f>
        <v>7893.1106499999996</v>
      </c>
      <c r="K148" t="str">
        <f t="shared" ca="1" si="14"/>
        <v>FBLKOBALUSDC_BAL-30DEC22-7_6C_ETH_9HM7</v>
      </c>
      <c r="L148" t="str">
        <f t="shared" ca="1" si="15"/>
        <v>FBLKOBALUSDC_BAL-30DEC22-7_6C_ETH_9HM7</v>
      </c>
      <c r="N148" s="156" t="str">
        <f ca="1">IF(raw_exchange_data!$A147="","",OFFSET(raw_exchange_data!$A147,0,MATCH(N$2,raw_exchange_data!$1:$1,0)-1))</f>
        <v>OBALUSDC_BAL-30DEC22-7_6C_ETH_9HM7</v>
      </c>
      <c r="O148" s="156" t="str">
        <f ca="1">IF(raw_exchange_data!$A147="","",OFFSET(raw_exchange_data!$A147,0,MATCH(O$2,raw_exchange_data!$1:$1,0)-1))</f>
        <v>FBLK</v>
      </c>
      <c r="P148" s="156" t="str">
        <f ca="1">IF(raw_exchange_data!$A147="","",OFFSET(raw_exchange_data!$A147,0,MATCH(P$2,raw_exchange_data!$1:$1,0)-1))</f>
        <v>FBLK</v>
      </c>
      <c r="Q148" s="156" t="str">
        <f ca="1">IF(raw_exchange_data!$A147="","",TEXT(OFFSET(raw_exchange_data!$A147,0,MATCH(Q$2,raw_exchange_data!$1:$1,0)-1),""))</f>
        <v/>
      </c>
      <c r="R148" s="157">
        <f ca="1">IF(raw_exchange_data!$A147="","",OFFSET(raw_exchange_data!$A147,0,MATCH(R$2,raw_exchange_data!$1:$1,0)-1))</f>
        <v>196525.25441796001</v>
      </c>
      <c r="S148" s="169">
        <f ca="1">IF(raw_exchange_data!$A147="","",OFFSET(raw_exchange_data!$A147,0,MATCH(S$2,raw_exchange_data!$1:$1,0)-1))</f>
        <v>44958.658478819445</v>
      </c>
      <c r="T148" s="156">
        <v>1</v>
      </c>
      <c r="W148" t="str">
        <f t="shared" si="16"/>
        <v>DYDX</v>
      </c>
      <c r="X148" t="str">
        <f t="shared" si="17"/>
        <v>USDC</v>
      </c>
      <c r="Y148" s="42">
        <f t="shared" si="18"/>
        <v>7893.1106499999996</v>
      </c>
      <c r="Z148" s="42">
        <f t="shared" ca="1" si="19"/>
        <v>0</v>
      </c>
      <c r="AC148"/>
      <c r="AD148"/>
    </row>
    <row r="149" spans="1:30" x14ac:dyDescent="0.25">
      <c r="A149" t="str">
        <f>IF(Summary_Exchange_Balances_00UTC!$B148="","",Summary_Exchange_Balances_00UTC!$N148)</f>
        <v>HUBI</v>
      </c>
      <c r="B149" t="str">
        <f>IF(Summary_Exchange_Balances_00UTC!$B148="","",Summary_Exchange_Balances_00UTC!$B148)</f>
        <v>FUB2-M</v>
      </c>
      <c r="C149" t="str">
        <f>IF(Summary_Exchange_Balances_00UTC!$B148="","",Summary_Exchange_Balances_00UTC!$E148)</f>
        <v>ADA</v>
      </c>
      <c r="D149" t="str">
        <f>IF(OR(Summary_Exchange_Balances_00UTC!$B148="",Summary_Exchange_Balances_00UTC!$D148=""),"",Summary_Exchange_Balances_00UTC!$D148)</f>
        <v>Balance</v>
      </c>
      <c r="E149" s="53">
        <f>IF(Summary_Exchange_Balances_00UTC!$B148="","",Summary_Exchange_Balances_00UTC!$C148)</f>
        <v>1E-8</v>
      </c>
      <c r="G149" s="52">
        <f ca="1">IF(Summary_Exchange_Balances_00UTC!$B148="","",VLOOKUP(IF(ISERROR(SEARCH(" ", $B149)),UPPER($B149&amp;$C149&amp;IF(OR(NOT(ISERROR(SEARCH("trade",$D149))),NOT(ISERROR(SEARCH("balance",$D149)))),"",$D149)),UPPER(LEFT($B149, SEARCH(" ",$B149)-1)&amp;$C149&amp;IF(OR(NOT(ISERROR(SEARCH("trade",$D149))),NOT(ISERROR(SEARCH("balance",$D149)))),"",$D149))),$L:$T,MATCH("balance",$L$2:$S$2,0),FALSE))</f>
        <v>9.6999999999999992E-9</v>
      </c>
      <c r="H149" s="35">
        <f ca="1">IF(Summary_Exchange_Balances_00UTC!$B148="","",(G149-E149)/E149)</f>
        <v>-3.0000000000000103E-2</v>
      </c>
      <c r="I149" s="160">
        <f ca="1">IF(Summary_Exchange_Balances_00UTC!$B148="","",IF(ISERROR($G149),$E149,$G149))</f>
        <v>9.6999999999999992E-9</v>
      </c>
      <c r="K149" t="str">
        <f t="shared" ca="1" si="14"/>
        <v>FBLKOPERPUSDC_PERP-30DEC22-0_54C_ETH_810N</v>
      </c>
      <c r="L149" t="str">
        <f t="shared" ca="1" si="15"/>
        <v>FBLKOPERPUSDC_PERP-30DEC22-0_54C_ETH_810N</v>
      </c>
      <c r="N149" s="156" t="str">
        <f ca="1">IF(raw_exchange_data!$A148="","",OFFSET(raw_exchange_data!$A148,0,MATCH(N$2,raw_exchange_data!$1:$1,0)-1))</f>
        <v>OPERPUSDC_PERP-30DEC22-0_54C_ETH_810N</v>
      </c>
      <c r="O149" s="156" t="str">
        <f ca="1">IF(raw_exchange_data!$A148="","",OFFSET(raw_exchange_data!$A148,0,MATCH(O$2,raw_exchange_data!$1:$1,0)-1))</f>
        <v>FBLK</v>
      </c>
      <c r="P149" s="156" t="str">
        <f ca="1">IF(raw_exchange_data!$A148="","",OFFSET(raw_exchange_data!$A148,0,MATCH(P$2,raw_exchange_data!$1:$1,0)-1))</f>
        <v>FBLK</v>
      </c>
      <c r="Q149" s="156" t="str">
        <f ca="1">IF(raw_exchange_data!$A148="","",TEXT(OFFSET(raw_exchange_data!$A148,0,MATCH(Q$2,raw_exchange_data!$1:$1,0)-1),""))</f>
        <v/>
      </c>
      <c r="R149" s="157">
        <f ca="1">IF(raw_exchange_data!$A148="","",OFFSET(raw_exchange_data!$A148,0,MATCH(R$2,raw_exchange_data!$1:$1,0)-1))</f>
        <v>201000.92417708001</v>
      </c>
      <c r="S149" s="169">
        <f ca="1">IF(raw_exchange_data!$A148="","",OFFSET(raw_exchange_data!$A148,0,MATCH(S$2,raw_exchange_data!$1:$1,0)-1))</f>
        <v>44958.658478819445</v>
      </c>
      <c r="T149" s="156">
        <v>1</v>
      </c>
      <c r="W149" t="str">
        <f t="shared" si="16"/>
        <v>HUBI</v>
      </c>
      <c r="X149" t="str">
        <f t="shared" si="17"/>
        <v>ADA</v>
      </c>
      <c r="Y149" s="42">
        <f t="shared" si="18"/>
        <v>1E-8</v>
      </c>
      <c r="Z149" s="42">
        <f t="shared" ca="1" si="19"/>
        <v>9.6999999999999992E-9</v>
      </c>
      <c r="AC149"/>
      <c r="AD149"/>
    </row>
    <row r="150" spans="1:30" x14ac:dyDescent="0.25">
      <c r="A150" t="str">
        <f>IF(Summary_Exchange_Balances_00UTC!$B149="","",Summary_Exchange_Balances_00UTC!$N149)</f>
        <v>HUBI</v>
      </c>
      <c r="B150" t="str">
        <f>IF(Summary_Exchange_Balances_00UTC!$B149="","",Summary_Exchange_Balances_00UTC!$B149)</f>
        <v>FUB2-M</v>
      </c>
      <c r="C150" t="str">
        <f>IF(Summary_Exchange_Balances_00UTC!$B149="","",Summary_Exchange_Balances_00UTC!$E149)</f>
        <v>BCH</v>
      </c>
      <c r="D150" t="str">
        <f>IF(OR(Summary_Exchange_Balances_00UTC!$B149="",Summary_Exchange_Balances_00UTC!$D149=""),"",Summary_Exchange_Balances_00UTC!$D149)</f>
        <v>Balance</v>
      </c>
      <c r="E150" s="52">
        <f>IF(Summary_Exchange_Balances_00UTC!$B149="","",Summary_Exchange_Balances_00UTC!$C149)</f>
        <v>4.9999999999999998E-8</v>
      </c>
      <c r="G150" s="52">
        <f ca="1">IF(Summary_Exchange_Balances_00UTC!$B149="","",VLOOKUP(IF(ISERROR(SEARCH(" ", $B150)),UPPER($B150&amp;$C150&amp;IF(OR(NOT(ISERROR(SEARCH("trade",$D150))),NOT(ISERROR(SEARCH("balance",$D150)))),"",$D150)),UPPER(LEFT($B150, SEARCH(" ",$B150)-1)&amp;$C150&amp;IF(OR(NOT(ISERROR(SEARCH("trade",$D150))),NOT(ISERROR(SEARCH("balance",$D150)))),"",$D150))),$L:$T,MATCH("balance",$L$2:$S$2,0),FALSE))</f>
        <v>5.02E-8</v>
      </c>
      <c r="H150" s="35">
        <f ca="1">IF(Summary_Exchange_Balances_00UTC!$B149="","",(G150-E150)/E150)</f>
        <v>4.0000000000000356E-3</v>
      </c>
      <c r="I150" s="160">
        <f ca="1">IF(Summary_Exchange_Balances_00UTC!$B149="","",IF(ISERROR($G150),$E150,$G150))</f>
        <v>5.02E-8</v>
      </c>
      <c r="K150" t="str">
        <f t="shared" ca="1" si="14"/>
        <v>FBLKOSAMBUSDC_SAMB-24FEB23-0_023C_ETH_DD9D</v>
      </c>
      <c r="L150" t="str">
        <f t="shared" ca="1" si="15"/>
        <v>FBLKOSAMBUSDC_SAMB-24FEB23-0_023C_ETH_DD9D</v>
      </c>
      <c r="N150" s="156" t="str">
        <f ca="1">IF(raw_exchange_data!$A149="","",OFFSET(raw_exchange_data!$A149,0,MATCH(N$2,raw_exchange_data!$1:$1,0)-1))</f>
        <v>OSAMBUSDC_SAMB-24FEB23-0_023C_ETH_DD9D</v>
      </c>
      <c r="O150" s="156" t="str">
        <f ca="1">IF(raw_exchange_data!$A149="","",OFFSET(raw_exchange_data!$A149,0,MATCH(O$2,raw_exchange_data!$1:$1,0)-1))</f>
        <v>FBLK</v>
      </c>
      <c r="P150" s="156" t="str">
        <f ca="1">IF(raw_exchange_data!$A149="","",OFFSET(raw_exchange_data!$A149,0,MATCH(P$2,raw_exchange_data!$1:$1,0)-1))</f>
        <v>FBLK</v>
      </c>
      <c r="Q150" s="156" t="str">
        <f ca="1">IF(raw_exchange_data!$A149="","",TEXT(OFFSET(raw_exchange_data!$A149,0,MATCH(Q$2,raw_exchange_data!$1:$1,0)-1),""))</f>
        <v/>
      </c>
      <c r="R150" s="157">
        <f ca="1">IF(raw_exchange_data!$A149="","",OFFSET(raw_exchange_data!$A149,0,MATCH(R$2,raw_exchange_data!$1:$1,0)-1))</f>
        <v>16140333</v>
      </c>
      <c r="S150" s="169">
        <f ca="1">IF(raw_exchange_data!$A149="","",OFFSET(raw_exchange_data!$A149,0,MATCH(S$2,raw_exchange_data!$1:$1,0)-1))</f>
        <v>44958.658478819445</v>
      </c>
      <c r="T150" s="156">
        <v>1</v>
      </c>
      <c r="W150" t="str">
        <f t="shared" si="16"/>
        <v>HUBI</v>
      </c>
      <c r="X150" t="str">
        <f t="shared" si="17"/>
        <v>BCH</v>
      </c>
      <c r="Y150" s="42">
        <f t="shared" si="18"/>
        <v>4.9999999999999998E-8</v>
      </c>
      <c r="Z150" s="42">
        <f t="shared" ca="1" si="19"/>
        <v>5.02E-8</v>
      </c>
      <c r="AC150"/>
      <c r="AD150"/>
    </row>
    <row r="151" spans="1:30" x14ac:dyDescent="0.25">
      <c r="A151" t="str">
        <f>IF(Summary_Exchange_Balances_00UTC!$B150="","",Summary_Exchange_Balances_00UTC!$N150)</f>
        <v>HUBI</v>
      </c>
      <c r="B151" t="str">
        <f>IF(Summary_Exchange_Balances_00UTC!$B150="","",Summary_Exchange_Balances_00UTC!$B150)</f>
        <v>FUB2-M</v>
      </c>
      <c r="C151" t="str">
        <f>IF(Summary_Exchange_Balances_00UTC!$B150="","",Summary_Exchange_Balances_00UTC!$E150)</f>
        <v>BSV</v>
      </c>
      <c r="D151" t="str">
        <f>IF(OR(Summary_Exchange_Balances_00UTC!$B150="",Summary_Exchange_Balances_00UTC!$D150=""),"",Summary_Exchange_Balances_00UTC!$D150)</f>
        <v>Balance</v>
      </c>
      <c r="E151" s="52">
        <f>IF(Summary_Exchange_Balances_00UTC!$B150="","",Summary_Exchange_Balances_00UTC!$C150)</f>
        <v>0.47315189000000002</v>
      </c>
      <c r="G151" s="52">
        <f ca="1">IF(Summary_Exchange_Balances_00UTC!$B150="","",VLOOKUP(IF(ISERROR(SEARCH(" ", $B151)),UPPER($B151&amp;$C151&amp;IF(OR(NOT(ISERROR(SEARCH("trade",$D151))),NOT(ISERROR(SEARCH("balance",$D151)))),"",$D151)),UPPER(LEFT($B151, SEARCH(" ",$B151)-1)&amp;$C151&amp;IF(OR(NOT(ISERROR(SEARCH("trade",$D151))),NOT(ISERROR(SEARCH("balance",$D151)))),"",$D151))),$L:$T,MATCH("balance",$L$2:$S$2,0),FALSE))</f>
        <v>0.47315189390000001</v>
      </c>
      <c r="H151" s="35">
        <f ca="1">IF(Summary_Exchange_Balances_00UTC!$B150="","",(G151-E151)/E151)</f>
        <v>8.2425962403331828E-9</v>
      </c>
      <c r="I151" s="160">
        <f ca="1">IF(Summary_Exchange_Balances_00UTC!$B150="","",IF(ISERROR($G151),$E151,$G151))</f>
        <v>0.47315189390000001</v>
      </c>
      <c r="K151" t="str">
        <f t="shared" ca="1" si="14"/>
        <v>FBLKOWETHUSDC_WETH-09DEC22-1450C_ETH_OWE6</v>
      </c>
      <c r="L151" t="str">
        <f t="shared" ca="1" si="15"/>
        <v>FBLKOWETHUSDC_WETH-09DEC22-1450C_ETH_OWE6</v>
      </c>
      <c r="N151" s="156" t="str">
        <f ca="1">IF(raw_exchange_data!$A150="","",OFFSET(raw_exchange_data!$A150,0,MATCH(N$2,raw_exchange_data!$1:$1,0)-1))</f>
        <v>OWETHUSDC_WETH-09DEC22-1450C_ETH_OWE6</v>
      </c>
      <c r="O151" s="156" t="str">
        <f ca="1">IF(raw_exchange_data!$A150="","",OFFSET(raw_exchange_data!$A150,0,MATCH(O$2,raw_exchange_data!$1:$1,0)-1))</f>
        <v>FBLK</v>
      </c>
      <c r="P151" s="156" t="str">
        <f ca="1">IF(raw_exchange_data!$A150="","",OFFSET(raw_exchange_data!$A150,0,MATCH(P$2,raw_exchange_data!$1:$1,0)-1))</f>
        <v>FBLK</v>
      </c>
      <c r="Q151" s="156" t="str">
        <f ca="1">IF(raw_exchange_data!$A150="","",TEXT(OFFSET(raw_exchange_data!$A150,0,MATCH(Q$2,raw_exchange_data!$1:$1,0)-1),""))</f>
        <v/>
      </c>
      <c r="R151" s="157">
        <f ca="1">IF(raw_exchange_data!$A150="","",OFFSET(raw_exchange_data!$A150,0,MATCH(R$2,raw_exchange_data!$1:$1,0)-1))</f>
        <v>2698</v>
      </c>
      <c r="S151" s="169">
        <f ca="1">IF(raw_exchange_data!$A150="","",OFFSET(raw_exchange_data!$A150,0,MATCH(S$2,raw_exchange_data!$1:$1,0)-1))</f>
        <v>44958.658478819445</v>
      </c>
      <c r="T151" s="156">
        <v>1</v>
      </c>
      <c r="W151" t="str">
        <f t="shared" si="16"/>
        <v>HUBI</v>
      </c>
      <c r="X151" t="str">
        <f t="shared" si="17"/>
        <v>BSV</v>
      </c>
      <c r="Y151" s="42">
        <f t="shared" si="18"/>
        <v>0.47315189000000002</v>
      </c>
      <c r="Z151" s="42">
        <f t="shared" ca="1" si="19"/>
        <v>0.47315189390000001</v>
      </c>
      <c r="AC151"/>
      <c r="AD151"/>
    </row>
    <row r="152" spans="1:30" x14ac:dyDescent="0.25">
      <c r="A152" t="str">
        <f>IF(Summary_Exchange_Balances_00UTC!$B151="","",Summary_Exchange_Balances_00UTC!$N151)</f>
        <v>HUBI</v>
      </c>
      <c r="B152" t="str">
        <f>IF(Summary_Exchange_Balances_00UTC!$B151="","",Summary_Exchange_Balances_00UTC!$B151)</f>
        <v>FUB2-M</v>
      </c>
      <c r="C152" t="str">
        <f>IF(Summary_Exchange_Balances_00UTC!$B151="","",Summary_Exchange_Balances_00UTC!$E151)</f>
        <v>BTC</v>
      </c>
      <c r="D152" t="str">
        <f>IF(OR(Summary_Exchange_Balances_00UTC!$B151="",Summary_Exchange_Balances_00UTC!$D151=""),"",Summary_Exchange_Balances_00UTC!$D151)</f>
        <v>Balance</v>
      </c>
      <c r="E152" s="52">
        <f>IF(Summary_Exchange_Balances_00UTC!$B151="","",Summary_Exchange_Balances_00UTC!$C151)</f>
        <v>4.0000000000000001E-8</v>
      </c>
      <c r="G152" s="52">
        <f ca="1">IF(Summary_Exchange_Balances_00UTC!$B151="","",VLOOKUP(IF(ISERROR(SEARCH(" ", $B152)),UPPER($B152&amp;$C152&amp;IF(OR(NOT(ISERROR(SEARCH("trade",$D152))),NOT(ISERROR(SEARCH("balance",$D152)))),"",$D152)),UPPER(LEFT($B152, SEARCH(" ",$B152)-1)&amp;$C152&amp;IF(OR(NOT(ISERROR(SEARCH("trade",$D152))),NOT(ISERROR(SEARCH("balance",$D152)))),"",$D152))),$L:$T,MATCH("balance",$L$2:$S$2,0),FALSE))</f>
        <v>3.8600000000000002E-8</v>
      </c>
      <c r="H152" s="35">
        <f ca="1">IF(Summary_Exchange_Balances_00UTC!$B151="","",(G152-E152)/E152)</f>
        <v>-3.4999999999999983E-2</v>
      </c>
      <c r="I152" s="160">
        <f ca="1">IF(Summary_Exchange_Balances_00UTC!$B151="","",IF(ISERROR($G152),$E152,$G152))</f>
        <v>3.8600000000000002E-8</v>
      </c>
      <c r="K152" t="str">
        <f t="shared" ca="1" si="14"/>
        <v>FBLKOWETHUSDC_WETH-25NOV22-1400C_ETH_SFAI</v>
      </c>
      <c r="L152" t="str">
        <f t="shared" ca="1" si="15"/>
        <v>FBLKOWETHUSDC_WETH-25NOV22-1400C_ETH_SFAI</v>
      </c>
      <c r="N152" s="156" t="str">
        <f ca="1">IF(raw_exchange_data!$A151="","",OFFSET(raw_exchange_data!$A151,0,MATCH(N$2,raw_exchange_data!$1:$1,0)-1))</f>
        <v>OWETHUSDC_WETH-25NOV22-1400C_ETH_SFAI</v>
      </c>
      <c r="O152" s="156" t="str">
        <f ca="1">IF(raw_exchange_data!$A151="","",OFFSET(raw_exchange_data!$A151,0,MATCH(O$2,raw_exchange_data!$1:$1,0)-1))</f>
        <v>FBLK</v>
      </c>
      <c r="P152" s="156" t="str">
        <f ca="1">IF(raw_exchange_data!$A151="","",OFFSET(raw_exchange_data!$A151,0,MATCH(P$2,raw_exchange_data!$1:$1,0)-1))</f>
        <v>FBLK</v>
      </c>
      <c r="Q152" s="156" t="str">
        <f ca="1">IF(raw_exchange_data!$A151="","",TEXT(OFFSET(raw_exchange_data!$A151,0,MATCH(Q$2,raw_exchange_data!$1:$1,0)-1),""))</f>
        <v/>
      </c>
      <c r="R152" s="157">
        <f ca="1">IF(raw_exchange_data!$A151="","",OFFSET(raw_exchange_data!$A151,0,MATCH(R$2,raw_exchange_data!$1:$1,0)-1))</f>
        <v>2904</v>
      </c>
      <c r="S152" s="169">
        <f ca="1">IF(raw_exchange_data!$A151="","",OFFSET(raw_exchange_data!$A151,0,MATCH(S$2,raw_exchange_data!$1:$1,0)-1))</f>
        <v>44958.658478819445</v>
      </c>
      <c r="T152" s="156">
        <v>1</v>
      </c>
      <c r="W152" t="str">
        <f t="shared" si="16"/>
        <v>HUBI</v>
      </c>
      <c r="X152" t="str">
        <f t="shared" si="17"/>
        <v>BTC</v>
      </c>
      <c r="Y152" s="42">
        <f t="shared" si="18"/>
        <v>4.0000000000000001E-8</v>
      </c>
      <c r="Z152" s="42">
        <f t="shared" ca="1" si="19"/>
        <v>3.8600000000000002E-8</v>
      </c>
      <c r="AC152"/>
      <c r="AD152"/>
    </row>
    <row r="153" spans="1:30" x14ac:dyDescent="0.25">
      <c r="A153" t="str">
        <f>IF(Summary_Exchange_Balances_00UTC!$B152="","",Summary_Exchange_Balances_00UTC!$N152)</f>
        <v>HUBI</v>
      </c>
      <c r="B153" t="str">
        <f>IF(Summary_Exchange_Balances_00UTC!$B152="","",Summary_Exchange_Balances_00UTC!$B152)</f>
        <v>FUB2-M</v>
      </c>
      <c r="C153" t="str">
        <f>IF(Summary_Exchange_Balances_00UTC!$B152="","",Summary_Exchange_Balances_00UTC!$E152)</f>
        <v>EOS</v>
      </c>
      <c r="D153" t="str">
        <f>IF(OR(Summary_Exchange_Balances_00UTC!$B152="",Summary_Exchange_Balances_00UTC!$D152=""),"",Summary_Exchange_Balances_00UTC!$D152)</f>
        <v>Balance</v>
      </c>
      <c r="E153" s="53">
        <f>IF(Summary_Exchange_Balances_00UTC!$B152="","",Summary_Exchange_Balances_00UTC!$C152)</f>
        <v>2.9999999999999997E-8</v>
      </c>
      <c r="G153" s="52">
        <f ca="1">IF(Summary_Exchange_Balances_00UTC!$B152="","",VLOOKUP(IF(ISERROR(SEARCH(" ", $B153)),UPPER($B153&amp;$C153&amp;IF(OR(NOT(ISERROR(SEARCH("trade",$D153))),NOT(ISERROR(SEARCH("balance",$D153)))),"",$D153)),UPPER(LEFT($B153, SEARCH(" ",$B153)-1)&amp;$C153&amp;IF(OR(NOT(ISERROR(SEARCH("trade",$D153))),NOT(ISERROR(SEARCH("balance",$D153)))),"",$D153))),$L:$T,MATCH("balance",$L$2:$S$2,0),FALSE))</f>
        <v>3.1699999999999999E-8</v>
      </c>
      <c r="H153" s="35">
        <f ca="1">IF(Summary_Exchange_Balances_00UTC!$B152="","",(G153-E153)/E153)</f>
        <v>5.666666666666674E-2</v>
      </c>
      <c r="I153" s="160">
        <f ca="1">IF(Summary_Exchange_Balances_00UTC!$B152="","",IF(ISERROR($G153),$E153,$G153))</f>
        <v>3.1699999999999999E-8</v>
      </c>
      <c r="K153" t="str">
        <f t="shared" ca="1" si="14"/>
        <v>FBLKOWETHUSDC_WETH-30DEC22-1350C_ETH_WE2T</v>
      </c>
      <c r="L153" t="str">
        <f t="shared" ca="1" si="15"/>
        <v>FBLKOWETHUSDC_WETH-30DEC22-1350C_ETH_WE2T</v>
      </c>
      <c r="N153" s="156" t="str">
        <f ca="1">IF(raw_exchange_data!$A152="","",OFFSET(raw_exchange_data!$A152,0,MATCH(N$2,raw_exchange_data!$1:$1,0)-1))</f>
        <v>OWETHUSDC_WETH-30DEC22-1350C_ETH_WE2T</v>
      </c>
      <c r="O153" s="156" t="str">
        <f ca="1">IF(raw_exchange_data!$A152="","",OFFSET(raw_exchange_data!$A152,0,MATCH(O$2,raw_exchange_data!$1:$1,0)-1))</f>
        <v>FBLK</v>
      </c>
      <c r="P153" s="156" t="str">
        <f ca="1">IF(raw_exchange_data!$A152="","",OFFSET(raw_exchange_data!$A152,0,MATCH(P$2,raw_exchange_data!$1:$1,0)-1))</f>
        <v>FBLK</v>
      </c>
      <c r="Q153" s="156" t="str">
        <f ca="1">IF(raw_exchange_data!$A152="","",TEXT(OFFSET(raw_exchange_data!$A152,0,MATCH(Q$2,raw_exchange_data!$1:$1,0)-1),""))</f>
        <v/>
      </c>
      <c r="R153" s="157">
        <f ca="1">IF(raw_exchange_data!$A152="","",OFFSET(raw_exchange_data!$A152,0,MATCH(R$2,raw_exchange_data!$1:$1,0)-1))</f>
        <v>3047</v>
      </c>
      <c r="S153" s="169">
        <f ca="1">IF(raw_exchange_data!$A152="","",OFFSET(raw_exchange_data!$A152,0,MATCH(S$2,raw_exchange_data!$1:$1,0)-1))</f>
        <v>44958.658478819445</v>
      </c>
      <c r="T153" s="156">
        <v>1</v>
      </c>
      <c r="W153" t="str">
        <f t="shared" si="16"/>
        <v>HUBI</v>
      </c>
      <c r="X153" t="str">
        <f t="shared" si="17"/>
        <v>EOS</v>
      </c>
      <c r="Y153" s="42">
        <f t="shared" si="18"/>
        <v>2.9999999999999997E-8</v>
      </c>
      <c r="Z153" s="42">
        <f t="shared" ca="1" si="19"/>
        <v>3.1699999999999999E-8</v>
      </c>
      <c r="AC153"/>
      <c r="AD153"/>
    </row>
    <row r="154" spans="1:30" x14ac:dyDescent="0.25">
      <c r="A154" t="str">
        <f>IF(Summary_Exchange_Balances_00UTC!$B153="","",Summary_Exchange_Balances_00UTC!$N153)</f>
        <v>HUBI</v>
      </c>
      <c r="B154" t="str">
        <f>IF(Summary_Exchange_Balances_00UTC!$B153="","",Summary_Exchange_Balances_00UTC!$B153)</f>
        <v>FUB2-M</v>
      </c>
      <c r="C154" t="str">
        <f>IF(Summary_Exchange_Balances_00UTC!$B153="","",Summary_Exchange_Balances_00UTC!$E153)</f>
        <v>ETC</v>
      </c>
      <c r="D154" t="str">
        <f>IF(OR(Summary_Exchange_Balances_00UTC!$B153="",Summary_Exchange_Balances_00UTC!$D153=""),"",Summary_Exchange_Balances_00UTC!$D153)</f>
        <v>Balance</v>
      </c>
      <c r="E154" s="52">
        <f>IF(Summary_Exchange_Balances_00UTC!$B153="","",Summary_Exchange_Balances_00UTC!$C153)</f>
        <v>1E-8</v>
      </c>
      <c r="G154" s="52">
        <f ca="1">IF(Summary_Exchange_Balances_00UTC!$B153="","",VLOOKUP(IF(ISERROR(SEARCH(" ", $B154)),UPPER($B154&amp;$C154&amp;IF(OR(NOT(ISERROR(SEARCH("trade",$D154))),NOT(ISERROR(SEARCH("balance",$D154)))),"",$D154)),UPPER(LEFT($B154, SEARCH(" ",$B154)-1)&amp;$C154&amp;IF(OR(NOT(ISERROR(SEARCH("trade",$D154))),NOT(ISERROR(SEARCH("balance",$D154)))),"",$D154))),$L:$T,MATCH("balance",$L$2:$S$2,0),FALSE))</f>
        <v>6.1E-9</v>
      </c>
      <c r="H154" s="35">
        <f ca="1">IF(Summary_Exchange_Balances_00UTC!$B153="","",(G154-E154)/E154)</f>
        <v>-0.39</v>
      </c>
      <c r="I154" s="160">
        <f ca="1">IF(Summary_Exchange_Balances_00UTC!$B153="","",IF(ISERROR($G154),$E154,$G154))</f>
        <v>6.1E-9</v>
      </c>
      <c r="K154" t="str">
        <f t="shared" ca="1" si="14"/>
        <v>BINEOXT</v>
      </c>
      <c r="L154" t="str">
        <f t="shared" ca="1" si="15"/>
        <v>BINE-2-S1-EOXT</v>
      </c>
      <c r="N154" s="156" t="str">
        <f ca="1">IF(raw_exchange_data!$A153="","",OFFSET(raw_exchange_data!$A153,0,MATCH(N$2,raw_exchange_data!$1:$1,0)-1))</f>
        <v>OXT</v>
      </c>
      <c r="O154" s="156" t="str">
        <f ca="1">IF(raw_exchange_data!$A153="","",OFFSET(raw_exchange_data!$A153,0,MATCH(O$2,raw_exchange_data!$1:$1,0)-1))</f>
        <v>BINE</v>
      </c>
      <c r="P154" s="156" t="str">
        <f ca="1">IF(raw_exchange_data!$A153="","",OFFSET(raw_exchange_data!$A153,0,MATCH(P$2,raw_exchange_data!$1:$1,0)-1))</f>
        <v>BINE-2-S1-E</v>
      </c>
      <c r="Q154" s="156" t="str">
        <f ca="1">IF(raw_exchange_data!$A153="","",TEXT(OFFSET(raw_exchange_data!$A153,0,MATCH(Q$2,raw_exchange_data!$1:$1,0)-1),""))</f>
        <v/>
      </c>
      <c r="R154" s="157">
        <f ca="1">IF(raw_exchange_data!$A153="","",OFFSET(raw_exchange_data!$A153,0,MATCH(R$2,raw_exchange_data!$1:$1,0)-1))</f>
        <v>340676.66061952</v>
      </c>
      <c r="S154" s="169">
        <f ca="1">IF(raw_exchange_data!$A153="","",OFFSET(raw_exchange_data!$A153,0,MATCH(S$2,raw_exchange_data!$1:$1,0)-1))</f>
        <v>44958.666668668979</v>
      </c>
      <c r="T154" s="156">
        <v>1</v>
      </c>
      <c r="W154" t="str">
        <f t="shared" si="16"/>
        <v>HUBI</v>
      </c>
      <c r="X154" t="str">
        <f t="shared" si="17"/>
        <v>ETC</v>
      </c>
      <c r="Y154" s="42">
        <f t="shared" si="18"/>
        <v>1E-8</v>
      </c>
      <c r="Z154" s="42">
        <f t="shared" ca="1" si="19"/>
        <v>6.1E-9</v>
      </c>
      <c r="AC154"/>
      <c r="AD154"/>
    </row>
    <row r="155" spans="1:30" x14ac:dyDescent="0.25">
      <c r="A155" t="str">
        <f>IF(Summary_Exchange_Balances_00UTC!$B154="","",Summary_Exchange_Balances_00UTC!$N154)</f>
        <v>HUBI</v>
      </c>
      <c r="B155" t="str">
        <f>IF(Summary_Exchange_Balances_00UTC!$B154="","",Summary_Exchange_Balances_00UTC!$B154)</f>
        <v>FUB2-M</v>
      </c>
      <c r="C155" t="str">
        <f>IF(Summary_Exchange_Balances_00UTC!$B154="","",Summary_Exchange_Balances_00UTC!$E154)</f>
        <v>ETH</v>
      </c>
      <c r="D155" t="str">
        <f>IF(OR(Summary_Exchange_Balances_00UTC!$B154="",Summary_Exchange_Balances_00UTC!$D154=""),"",Summary_Exchange_Balances_00UTC!$D154)</f>
        <v>Balance</v>
      </c>
      <c r="E155" s="52">
        <f>IF(Summary_Exchange_Balances_00UTC!$B154="","",Summary_Exchange_Balances_00UTC!$C154)</f>
        <v>2.9999999999999997E-8</v>
      </c>
      <c r="G155" s="52">
        <f ca="1">IF(Summary_Exchange_Balances_00UTC!$B154="","",VLOOKUP(IF(ISERROR(SEARCH(" ", $B155)),UPPER($B155&amp;$C155&amp;IF(OR(NOT(ISERROR(SEARCH("trade",$D155))),NOT(ISERROR(SEARCH("balance",$D155)))),"",$D155)),UPPER(LEFT($B155, SEARCH(" ",$B155)-1)&amp;$C155&amp;IF(OR(NOT(ISERROR(SEARCH("trade",$D155))),NOT(ISERROR(SEARCH("balance",$D155)))),"",$D155))),$L:$T,MATCH("balance",$L$2:$S$2,0),FALSE))</f>
        <v>2.8600000000000001E-8</v>
      </c>
      <c r="H155" s="35">
        <f ca="1">IF(Summary_Exchange_Balances_00UTC!$B154="","",(G155-E155)/E155)</f>
        <v>-4.6666666666666537E-2</v>
      </c>
      <c r="I155" s="160">
        <f ca="1">IF(Summary_Exchange_Balances_00UTC!$B154="","",IF(ISERROR($G155),$E155,$G155))</f>
        <v>2.8600000000000001E-8</v>
      </c>
      <c r="K155" t="str">
        <f t="shared" ca="1" si="14"/>
        <v>BTSESGB</v>
      </c>
      <c r="L155" t="str">
        <f t="shared" ca="1" si="15"/>
        <v>BTSESGB</v>
      </c>
      <c r="N155" s="156" t="str">
        <f ca="1">IF(raw_exchange_data!$A154="","",OFFSET(raw_exchange_data!$A154,0,MATCH(N$2,raw_exchange_data!$1:$1,0)-1))</f>
        <v>SGB</v>
      </c>
      <c r="O155" s="156" t="str">
        <f ca="1">IF(raw_exchange_data!$A154="","",OFFSET(raw_exchange_data!$A154,0,MATCH(O$2,raw_exchange_data!$1:$1,0)-1))</f>
        <v>BTSE</v>
      </c>
      <c r="P155" s="156" t="str">
        <f ca="1">IF(raw_exchange_data!$A154="","",OFFSET(raw_exchange_data!$A154,0,MATCH(P$2,raw_exchange_data!$1:$1,0)-1))</f>
        <v>BTSE</v>
      </c>
      <c r="Q155" s="156" t="str">
        <f ca="1">IF(raw_exchange_data!$A154="","",TEXT(OFFSET(raw_exchange_data!$A154,0,MATCH(Q$2,raw_exchange_data!$1:$1,0)-1),""))</f>
        <v/>
      </c>
      <c r="R155" s="157">
        <f ca="1">IF(raw_exchange_data!$A154="","",OFFSET(raw_exchange_data!$A154,0,MATCH(R$2,raw_exchange_data!$1:$1,0)-1))</f>
        <v>22277.5319929</v>
      </c>
      <c r="S155" s="169">
        <f ca="1">IF(raw_exchange_data!$A154="","",OFFSET(raw_exchange_data!$A154,0,MATCH(S$2,raw_exchange_data!$1:$1,0)-1))</f>
        <v>44958.66682677083</v>
      </c>
      <c r="T155" s="156">
        <v>1</v>
      </c>
      <c r="W155" t="str">
        <f t="shared" si="16"/>
        <v>HUBI</v>
      </c>
      <c r="X155" t="str">
        <f t="shared" si="17"/>
        <v>ETH</v>
      </c>
      <c r="Y155" s="42">
        <f t="shared" si="18"/>
        <v>2.9999999999999997E-8</v>
      </c>
      <c r="Z155" s="42">
        <f t="shared" ca="1" si="19"/>
        <v>2.8600000000000001E-8</v>
      </c>
      <c r="AC155"/>
      <c r="AD155"/>
    </row>
    <row r="156" spans="1:30" x14ac:dyDescent="0.25">
      <c r="A156" t="str">
        <f>IF(Summary_Exchange_Balances_00UTC!$B155="","",Summary_Exchange_Balances_00UTC!$N155)</f>
        <v>HUBI</v>
      </c>
      <c r="B156" t="str">
        <f>IF(Summary_Exchange_Balances_00UTC!$B155="","",Summary_Exchange_Balances_00UTC!$B155)</f>
        <v>FUB2-M</v>
      </c>
      <c r="C156" t="str">
        <f>IF(Summary_Exchange_Balances_00UTC!$B155="","",Summary_Exchange_Balances_00UTC!$E155)</f>
        <v>LTC</v>
      </c>
      <c r="D156" t="str">
        <f>IF(OR(Summary_Exchange_Balances_00UTC!$B155="",Summary_Exchange_Balances_00UTC!$D155=""),"",Summary_Exchange_Balances_00UTC!$D155)</f>
        <v>Balance</v>
      </c>
      <c r="E156" s="52">
        <f>IF(Summary_Exchange_Balances_00UTC!$B155="","",Summary_Exchange_Balances_00UTC!$C155)</f>
        <v>1E-8</v>
      </c>
      <c r="G156" s="52">
        <f ca="1">IF(Summary_Exchange_Balances_00UTC!$B155="","",VLOOKUP(IF(ISERROR(SEARCH(" ", $B156)),UPPER($B156&amp;$C156&amp;IF(OR(NOT(ISERROR(SEARCH("trade",$D156))),NOT(ISERROR(SEARCH("balance",$D156)))),"",$D156)),UPPER(LEFT($B156, SEARCH(" ",$B156)-1)&amp;$C156&amp;IF(OR(NOT(ISERROR(SEARCH("trade",$D156))),NOT(ISERROR(SEARCH("balance",$D156)))),"",$D156))),$L:$T,MATCH("balance",$L$2:$S$2,0),FALSE))</f>
        <v>9.3000000000000006E-9</v>
      </c>
      <c r="H156" s="35">
        <f ca="1">IF(Summary_Exchange_Balances_00UTC!$B155="","",(G156-E156)/E156)</f>
        <v>-6.9999999999999965E-2</v>
      </c>
      <c r="I156" s="160">
        <f ca="1">IF(Summary_Exchange_Balances_00UTC!$B155="","",IF(ISERROR($G156),$E156,$G156))</f>
        <v>9.3000000000000006E-9</v>
      </c>
      <c r="K156" t="str">
        <f t="shared" ca="1" si="14"/>
        <v>HUBISGB</v>
      </c>
      <c r="L156" t="str">
        <f t="shared" ca="1" si="15"/>
        <v>HUBI-ESGB</v>
      </c>
      <c r="N156" s="156" t="str">
        <f ca="1">IF(raw_exchange_data!$A155="","",OFFSET(raw_exchange_data!$A155,0,MATCH(N$2,raw_exchange_data!$1:$1,0)-1))</f>
        <v>SGB</v>
      </c>
      <c r="O156" s="156" t="str">
        <f ca="1">IF(raw_exchange_data!$A155="","",OFFSET(raw_exchange_data!$A155,0,MATCH(O$2,raw_exchange_data!$1:$1,0)-1))</f>
        <v>HUBI</v>
      </c>
      <c r="P156" s="156" t="str">
        <f ca="1">IF(raw_exchange_data!$A155="","",OFFSET(raw_exchange_data!$A155,0,MATCH(P$2,raw_exchange_data!$1:$1,0)-1))</f>
        <v>HUBI-E</v>
      </c>
      <c r="Q156" s="156" t="str">
        <f ca="1">IF(raw_exchange_data!$A155="","",TEXT(OFFSET(raw_exchange_data!$A155,0,MATCH(Q$2,raw_exchange_data!$1:$1,0)-1),""))</f>
        <v/>
      </c>
      <c r="R156" s="157">
        <f ca="1">IF(raw_exchange_data!$A155="","",OFFSET(raw_exchange_data!$A155,0,MATCH(R$2,raw_exchange_data!$1:$1,0)-1))</f>
        <v>1214222.2371159999</v>
      </c>
      <c r="S156" s="169">
        <f ca="1">IF(raw_exchange_data!$A155="","",OFFSET(raw_exchange_data!$A155,0,MATCH(S$2,raw_exchange_data!$1:$1,0)-1))</f>
        <v>44958.669130127317</v>
      </c>
      <c r="T156" s="156">
        <v>1</v>
      </c>
      <c r="W156" t="str">
        <f t="shared" si="16"/>
        <v>HUBI</v>
      </c>
      <c r="X156" t="str">
        <f t="shared" si="17"/>
        <v>LTC</v>
      </c>
      <c r="Y156" s="42">
        <f t="shared" si="18"/>
        <v>1E-8</v>
      </c>
      <c r="Z156" s="42">
        <f t="shared" ca="1" si="19"/>
        <v>9.3000000000000006E-9</v>
      </c>
      <c r="AC156"/>
      <c r="AD156"/>
    </row>
    <row r="157" spans="1:30" x14ac:dyDescent="0.25">
      <c r="A157" t="str">
        <f>IF(Summary_Exchange_Balances_00UTC!$B156="","",Summary_Exchange_Balances_00UTC!$N156)</f>
        <v>HUBI</v>
      </c>
      <c r="B157" t="str">
        <f>IF(Summary_Exchange_Balances_00UTC!$B156="","",Summary_Exchange_Balances_00UTC!$B156)</f>
        <v>FUB2-M</v>
      </c>
      <c r="C157" t="str">
        <f>IF(Summary_Exchange_Balances_00UTC!$B156="","",Summary_Exchange_Balances_00UTC!$E156)</f>
        <v>TRX</v>
      </c>
      <c r="D157" t="str">
        <f>IF(OR(Summary_Exchange_Balances_00UTC!$B156="",Summary_Exchange_Balances_00UTC!$D156=""),"",Summary_Exchange_Balances_00UTC!$D156)</f>
        <v>Balance</v>
      </c>
      <c r="E157" s="52">
        <f>IF(Summary_Exchange_Balances_00UTC!$B156="","",Summary_Exchange_Balances_00UTC!$C156)</f>
        <v>1E-8</v>
      </c>
      <c r="G157" s="52">
        <f ca="1">IF(Summary_Exchange_Balances_00UTC!$B156="","",VLOOKUP(IF(ISERROR(SEARCH(" ", $B157)),UPPER($B157&amp;$C157&amp;IF(OR(NOT(ISERROR(SEARCH("trade",$D157))),NOT(ISERROR(SEARCH("balance",$D157)))),"",$D157)),UPPER(LEFT($B157, SEARCH(" ",$B157)-1)&amp;$C157&amp;IF(OR(NOT(ISERROR(SEARCH("trade",$D157))),NOT(ISERROR(SEARCH("balance",$D157)))),"",$D157))),$L:$T,MATCH("balance",$L$2:$S$2,0),FALSE))</f>
        <v>7.8999999999999996E-9</v>
      </c>
      <c r="H157" s="35">
        <f ca="1">IF(Summary_Exchange_Balances_00UTC!$B156="","",(G157-E157)/E157)</f>
        <v>-0.21000000000000005</v>
      </c>
      <c r="I157" s="160">
        <f ca="1">IF(Summary_Exchange_Balances_00UTC!$B156="","",IF(ISERROR($G157),$E157,$G157))</f>
        <v>7.8999999999999996E-9</v>
      </c>
      <c r="K157" t="str">
        <f t="shared" ca="1" si="14"/>
        <v>KRKESGB</v>
      </c>
      <c r="L157" t="str">
        <f t="shared" ca="1" si="15"/>
        <v>KRKESGB</v>
      </c>
      <c r="N157" s="156" t="str">
        <f ca="1">IF(raw_exchange_data!$A156="","",OFFSET(raw_exchange_data!$A156,0,MATCH(N$2,raw_exchange_data!$1:$1,0)-1))</f>
        <v>SGB</v>
      </c>
      <c r="O157" s="156" t="str">
        <f ca="1">IF(raw_exchange_data!$A156="","",OFFSET(raw_exchange_data!$A156,0,MATCH(O$2,raw_exchange_data!$1:$1,0)-1))</f>
        <v>KRKE</v>
      </c>
      <c r="P157" s="156" t="str">
        <f ca="1">IF(raw_exchange_data!$A156="","",OFFSET(raw_exchange_data!$A156,0,MATCH(P$2,raw_exchange_data!$1:$1,0)-1))</f>
        <v>KRKE</v>
      </c>
      <c r="Q157" s="156" t="str">
        <f ca="1">IF(raw_exchange_data!$A156="","",TEXT(OFFSET(raw_exchange_data!$A156,0,MATCH(Q$2,raw_exchange_data!$1:$1,0)-1),""))</f>
        <v/>
      </c>
      <c r="R157" s="157">
        <f ca="1">IF(raw_exchange_data!$A156="","",OFFSET(raw_exchange_data!$A156,0,MATCH(R$2,raw_exchange_data!$1:$1,0)-1))</f>
        <v>0.10834547999999999</v>
      </c>
      <c r="S157" s="169">
        <f ca="1">IF(raw_exchange_data!$A156="","",OFFSET(raw_exchange_data!$A156,0,MATCH(S$2,raw_exchange_data!$1:$1,0)-1))</f>
        <v>44958.659753622684</v>
      </c>
      <c r="T157" s="156">
        <v>1</v>
      </c>
      <c r="W157" t="str">
        <f t="shared" si="16"/>
        <v>HUBI</v>
      </c>
      <c r="X157" t="str">
        <f t="shared" si="17"/>
        <v>TRX</v>
      </c>
      <c r="Y157" s="42">
        <f t="shared" si="18"/>
        <v>1E-8</v>
      </c>
      <c r="Z157" s="42">
        <f t="shared" ca="1" si="19"/>
        <v>7.8999999999999996E-9</v>
      </c>
      <c r="AC157"/>
      <c r="AD157"/>
    </row>
    <row r="158" spans="1:30" x14ac:dyDescent="0.25">
      <c r="A158" t="str">
        <f>IF(Summary_Exchange_Balances_00UTC!$B157="","",Summary_Exchange_Balances_00UTC!$N157)</f>
        <v>HUBI</v>
      </c>
      <c r="B158" t="str">
        <f>IF(Summary_Exchange_Balances_00UTC!$B157="","",Summary_Exchange_Balances_00UTC!$B157)</f>
        <v>FUB2-M</v>
      </c>
      <c r="C158" t="str">
        <f>IF(Summary_Exchange_Balances_00UTC!$B157="","",Summary_Exchange_Balances_00UTC!$E157)</f>
        <v>XRP</v>
      </c>
      <c r="D158" t="str">
        <f>IF(OR(Summary_Exchange_Balances_00UTC!$B157="",Summary_Exchange_Balances_00UTC!$D157=""),"",Summary_Exchange_Balances_00UTC!$D157)</f>
        <v>Balance</v>
      </c>
      <c r="E158" s="52">
        <f>IF(Summary_Exchange_Balances_00UTC!$B157="","",Summary_Exchange_Balances_00UTC!$C157)</f>
        <v>9.9999999999999995E-8</v>
      </c>
      <c r="G158" s="52">
        <f ca="1">IF(Summary_Exchange_Balances_00UTC!$B157="","",VLOOKUP(IF(ISERROR(SEARCH(" ", $B158)),UPPER($B158&amp;$C158&amp;IF(OR(NOT(ISERROR(SEARCH("trade",$D158))),NOT(ISERROR(SEARCH("balance",$D158)))),"",$D158)),UPPER(LEFT($B158, SEARCH(" ",$B158)-1)&amp;$C158&amp;IF(OR(NOT(ISERROR(SEARCH("trade",$D158))),NOT(ISERROR(SEARCH("balance",$D158)))),"",$D158))),$L:$T,MATCH("balance",$L$2:$S$2,0),FALSE))</f>
        <v>9.7899999999999997E-8</v>
      </c>
      <c r="H158" s="35">
        <f ca="1">IF(Summary_Exchange_Balances_00UTC!$B157="","",(G158-E158)/E158)</f>
        <v>-2.0999999999999991E-2</v>
      </c>
      <c r="I158" s="160">
        <f ca="1">IF(Summary_Exchange_Balances_00UTC!$B157="","",IF(ISERROR($G158),$E158,$G158))</f>
        <v>9.7899999999999997E-8</v>
      </c>
      <c r="K158" t="str">
        <f t="shared" ca="1" si="14"/>
        <v>FBLKSHIB</v>
      </c>
      <c r="L158" t="str">
        <f t="shared" ca="1" si="15"/>
        <v>FBLKSHIB</v>
      </c>
      <c r="N158" s="156" t="str">
        <f ca="1">IF(raw_exchange_data!$A157="","",OFFSET(raw_exchange_data!$A157,0,MATCH(N$2,raw_exchange_data!$1:$1,0)-1))</f>
        <v>SHIB</v>
      </c>
      <c r="O158" s="156" t="str">
        <f ca="1">IF(raw_exchange_data!$A157="","",OFFSET(raw_exchange_data!$A157,0,MATCH(O$2,raw_exchange_data!$1:$1,0)-1))</f>
        <v>FBLK</v>
      </c>
      <c r="P158" s="156" t="str">
        <f ca="1">IF(raw_exchange_data!$A157="","",OFFSET(raw_exchange_data!$A157,0,MATCH(P$2,raw_exchange_data!$1:$1,0)-1))</f>
        <v>FBLK</v>
      </c>
      <c r="Q158" s="156" t="str">
        <f ca="1">IF(raw_exchange_data!$A157="","",TEXT(OFFSET(raw_exchange_data!$A157,0,MATCH(Q$2,raw_exchange_data!$1:$1,0)-1),""))</f>
        <v/>
      </c>
      <c r="R158" s="157">
        <f ca="1">IF(raw_exchange_data!$A157="","",OFFSET(raw_exchange_data!$A157,0,MATCH(R$2,raw_exchange_data!$1:$1,0)-1))</f>
        <v>502292149.83496702</v>
      </c>
      <c r="S158" s="169">
        <f ca="1">IF(raw_exchange_data!$A157="","",OFFSET(raw_exchange_data!$A157,0,MATCH(S$2,raw_exchange_data!$1:$1,0)-1))</f>
        <v>44958.658478819445</v>
      </c>
      <c r="T158" s="156">
        <v>1</v>
      </c>
      <c r="W158" t="str">
        <f t="shared" si="16"/>
        <v>HUBI</v>
      </c>
      <c r="X158" t="str">
        <f t="shared" si="17"/>
        <v>XRP</v>
      </c>
      <c r="Y158" s="42">
        <f t="shared" si="18"/>
        <v>9.9999999999999995E-8</v>
      </c>
      <c r="Z158" s="42">
        <f t="shared" ca="1" si="19"/>
        <v>9.7899999999999997E-8</v>
      </c>
      <c r="AC158"/>
      <c r="AD158"/>
    </row>
    <row r="159" spans="1:30" x14ac:dyDescent="0.25">
      <c r="A159" t="str">
        <f>IF(Summary_Exchange_Balances_00UTC!$B158="","",Summary_Exchange_Balances_00UTC!$N158)</f>
        <v>HUBI</v>
      </c>
      <c r="B159" t="str">
        <f>IF(Summary_Exchange_Balances_00UTC!$B158="","",Summary_Exchange_Balances_00UTC!$B158)</f>
        <v>FUBI-M</v>
      </c>
      <c r="C159" t="str">
        <f>IF(Summary_Exchange_Balances_00UTC!$B158="","",Summary_Exchange_Balances_00UTC!$E158)</f>
        <v>ADA</v>
      </c>
      <c r="D159" t="str">
        <f>IF(OR(Summary_Exchange_Balances_00UTC!$B158="",Summary_Exchange_Balances_00UTC!$D158=""),"",Summary_Exchange_Balances_00UTC!$D158)</f>
        <v>Balance</v>
      </c>
      <c r="E159" s="52">
        <f>IF(Summary_Exchange_Balances_00UTC!$B158="","",Summary_Exchange_Balances_00UTC!$C158)</f>
        <v>5.7406599999999999E-3</v>
      </c>
      <c r="G159" s="52">
        <f ca="1">IF(Summary_Exchange_Balances_00UTC!$B158="","",VLOOKUP(IF(ISERROR(SEARCH(" ", $B159)),UPPER($B159&amp;$C159&amp;IF(OR(NOT(ISERROR(SEARCH("trade",$D159))),NOT(ISERROR(SEARCH("balance",$D159)))),"",$D159)),UPPER(LEFT($B159, SEARCH(" ",$B159)-1)&amp;$C159&amp;IF(OR(NOT(ISERROR(SEARCH("trade",$D159))),NOT(ISERROR(SEARCH("balance",$D159)))),"",$D159))),$L:$T,MATCH("balance",$L$2:$S$2,0),FALSE))</f>
        <v>5.7406593000000001E-3</v>
      </c>
      <c r="H159" s="35">
        <f ca="1">IF(Summary_Exchange_Balances_00UTC!$B158="","",(G159-E159)/E159)</f>
        <v>-1.2193719882470364E-7</v>
      </c>
      <c r="I159" s="160">
        <f ca="1">IF(Summary_Exchange_Balances_00UTC!$B158="","",IF(ISERROR($G159),$E159,$G159))</f>
        <v>5.7406593000000001E-3</v>
      </c>
      <c r="K159" t="str">
        <f t="shared" ca="1" si="14"/>
        <v>HUBISHIB</v>
      </c>
      <c r="L159" t="str">
        <f t="shared" ca="1" si="15"/>
        <v>HUBI-ESHIB</v>
      </c>
      <c r="N159" s="156" t="str">
        <f ca="1">IF(raw_exchange_data!$A158="","",OFFSET(raw_exchange_data!$A158,0,MATCH(N$2,raw_exchange_data!$1:$1,0)-1))</f>
        <v>SHIB</v>
      </c>
      <c r="O159" s="156" t="str">
        <f ca="1">IF(raw_exchange_data!$A158="","",OFFSET(raw_exchange_data!$A158,0,MATCH(O$2,raw_exchange_data!$1:$1,0)-1))</f>
        <v>HUBI</v>
      </c>
      <c r="P159" s="156" t="str">
        <f ca="1">IF(raw_exchange_data!$A158="","",OFFSET(raw_exchange_data!$A158,0,MATCH(P$2,raw_exchange_data!$1:$1,0)-1))</f>
        <v>HUBI-E</v>
      </c>
      <c r="Q159" s="156" t="str">
        <f ca="1">IF(raw_exchange_data!$A158="","",TEXT(OFFSET(raw_exchange_data!$A158,0,MATCH(Q$2,raw_exchange_data!$1:$1,0)-1),""))</f>
        <v/>
      </c>
      <c r="R159" s="157">
        <f ca="1">IF(raw_exchange_data!$A158="","",OFFSET(raw_exchange_data!$A158,0,MATCH(R$2,raw_exchange_data!$1:$1,0)-1))</f>
        <v>1884988.30453923</v>
      </c>
      <c r="S159" s="169">
        <f ca="1">IF(raw_exchange_data!$A158="","",OFFSET(raw_exchange_data!$A158,0,MATCH(S$2,raw_exchange_data!$1:$1,0)-1))</f>
        <v>44958.669130127317</v>
      </c>
      <c r="T159" s="156">
        <v>1</v>
      </c>
      <c r="W159" t="str">
        <f t="shared" si="16"/>
        <v>HUBI</v>
      </c>
      <c r="X159" t="str">
        <f t="shared" si="17"/>
        <v>ADA</v>
      </c>
      <c r="Y159" s="42">
        <f t="shared" si="18"/>
        <v>5.7406599999999999E-3</v>
      </c>
      <c r="Z159" s="42">
        <f t="shared" ca="1" si="19"/>
        <v>5.7406593000000001E-3</v>
      </c>
      <c r="AC159"/>
      <c r="AD159"/>
    </row>
    <row r="160" spans="1:30" x14ac:dyDescent="0.25">
      <c r="A160" t="str">
        <f>IF(Summary_Exchange_Balances_00UTC!$B159="","",Summary_Exchange_Balances_00UTC!$N159)</f>
        <v>HUBI</v>
      </c>
      <c r="B160" t="str">
        <f>IF(Summary_Exchange_Balances_00UTC!$B159="","",Summary_Exchange_Balances_00UTC!$B159)</f>
        <v>FUBI-M</v>
      </c>
      <c r="C160" t="str">
        <f>IF(Summary_Exchange_Balances_00UTC!$B159="","",Summary_Exchange_Balances_00UTC!$E159)</f>
        <v>BCH</v>
      </c>
      <c r="D160" t="str">
        <f>IF(OR(Summary_Exchange_Balances_00UTC!$B159="",Summary_Exchange_Balances_00UTC!$D159=""),"",Summary_Exchange_Balances_00UTC!$D159)</f>
        <v>Balance</v>
      </c>
      <c r="E160" s="53">
        <f>IF(Summary_Exchange_Balances_00UTC!$B159="","",Summary_Exchange_Balances_00UTC!$C159)</f>
        <v>0.72885027999999996</v>
      </c>
      <c r="G160" s="52">
        <f ca="1">IF(Summary_Exchange_Balances_00UTC!$B159="","",VLOOKUP(IF(ISERROR(SEARCH(" ", $B160)),UPPER($B160&amp;$C160&amp;IF(OR(NOT(ISERROR(SEARCH("trade",$D160))),NOT(ISERROR(SEARCH("balance",$D160)))),"",$D160)),UPPER(LEFT($B160, SEARCH(" ",$B160)-1)&amp;$C160&amp;IF(OR(NOT(ISERROR(SEARCH("trade",$D160))),NOT(ISERROR(SEARCH("balance",$D160)))),"",$D160))),$L:$T,MATCH("balance",$L$2:$S$2,0),FALSE))</f>
        <v>0.72885028029999999</v>
      </c>
      <c r="H160" s="35">
        <f ca="1">IF(Summary_Exchange_Balances_00UTC!$B159="","",(G160-E160)/E160)</f>
        <v>4.1160720254111903E-10</v>
      </c>
      <c r="I160" s="160">
        <f ca="1">IF(Summary_Exchange_Balances_00UTC!$B159="","",IF(ISERROR($G160),$E160,$G160))</f>
        <v>0.72885028029999999</v>
      </c>
      <c r="K160" t="str">
        <f t="shared" ca="1" si="14"/>
        <v>OKEXSHIB</v>
      </c>
      <c r="L160" t="str">
        <f t="shared" ca="1" si="15"/>
        <v>OKEX-2-MSHIB</v>
      </c>
      <c r="N160" s="156" t="str">
        <f ca="1">IF(raw_exchange_data!$A159="","",OFFSET(raw_exchange_data!$A159,0,MATCH(N$2,raw_exchange_data!$1:$1,0)-1))</f>
        <v>SHIB</v>
      </c>
      <c r="O160" s="156" t="str">
        <f ca="1">IF(raw_exchange_data!$A159="","",OFFSET(raw_exchange_data!$A159,0,MATCH(O$2,raw_exchange_data!$1:$1,0)-1))</f>
        <v>OKEX</v>
      </c>
      <c r="P160" s="156" t="str">
        <f ca="1">IF(raw_exchange_data!$A159="","",OFFSET(raw_exchange_data!$A159,0,MATCH(P$2,raw_exchange_data!$1:$1,0)-1))</f>
        <v>OKEX-2-M</v>
      </c>
      <c r="Q160" s="156" t="str">
        <f ca="1">IF(raw_exchange_data!$A159="","",TEXT(OFFSET(raw_exchange_data!$A159,0,MATCH(Q$2,raw_exchange_data!$1:$1,0)-1),""))</f>
        <v/>
      </c>
      <c r="R160" s="157">
        <f ca="1">IF(raw_exchange_data!$A159="","",OFFSET(raw_exchange_data!$A159,0,MATCH(R$2,raw_exchange_data!$1:$1,0)-1))</f>
        <v>-10040020950.3806</v>
      </c>
      <c r="S160" s="169">
        <f ca="1">IF(raw_exchange_data!$A159="","",OFFSET(raw_exchange_data!$A159,0,MATCH(S$2,raw_exchange_data!$1:$1,0)-1))</f>
        <v>44958.668168761571</v>
      </c>
      <c r="T160" s="156">
        <v>1</v>
      </c>
      <c r="W160" t="str">
        <f t="shared" si="16"/>
        <v>HUBI</v>
      </c>
      <c r="X160" t="str">
        <f t="shared" si="17"/>
        <v>BCH</v>
      </c>
      <c r="Y160" s="42">
        <f t="shared" si="18"/>
        <v>0.72885027999999996</v>
      </c>
      <c r="Z160" s="42">
        <f t="shared" ca="1" si="19"/>
        <v>0.72885028029999999</v>
      </c>
      <c r="AC160"/>
      <c r="AD160"/>
    </row>
    <row r="161" spans="1:30" x14ac:dyDescent="0.25">
      <c r="A161" t="str">
        <f>IF(Summary_Exchange_Balances_00UTC!$B160="","",Summary_Exchange_Balances_00UTC!$N160)</f>
        <v>HUBI</v>
      </c>
      <c r="B161" t="str">
        <f>IF(Summary_Exchange_Balances_00UTC!$B160="","",Summary_Exchange_Balances_00UTC!$B160)</f>
        <v>FUBI-M</v>
      </c>
      <c r="C161" t="str">
        <f>IF(Summary_Exchange_Balances_00UTC!$B160="","",Summary_Exchange_Balances_00UTC!$E160)</f>
        <v>BSV</v>
      </c>
      <c r="D161" t="str">
        <f>IF(OR(Summary_Exchange_Balances_00UTC!$B160="",Summary_Exchange_Balances_00UTC!$D160=""),"",Summary_Exchange_Balances_00UTC!$D160)</f>
        <v>Balance</v>
      </c>
      <c r="E161" s="53">
        <f>IF(Summary_Exchange_Balances_00UTC!$B160="","",Summary_Exchange_Balances_00UTC!$C160)</f>
        <v>0.11285791000000001</v>
      </c>
      <c r="G161" s="52">
        <f ca="1">IF(Summary_Exchange_Balances_00UTC!$B160="","",VLOOKUP(IF(ISERROR(SEARCH(" ", $B161)),UPPER($B161&amp;$C161&amp;IF(OR(NOT(ISERROR(SEARCH("trade",$D161))),NOT(ISERROR(SEARCH("balance",$D161)))),"",$D161)),UPPER(LEFT($B161, SEARCH(" ",$B161)-1)&amp;$C161&amp;IF(OR(NOT(ISERROR(SEARCH("trade",$D161))),NOT(ISERROR(SEARCH("balance",$D161)))),"",$D161))),$L:$T,MATCH("balance",$L$2:$S$2,0),FALSE))</f>
        <v>0.11285791119999999</v>
      </c>
      <c r="H161" s="35">
        <f ca="1">IF(Summary_Exchange_Balances_00UTC!$B160="","",(G161-E161)/E161)</f>
        <v>1.0632839012047474E-8</v>
      </c>
      <c r="I161" s="160">
        <f ca="1">IF(Summary_Exchange_Balances_00UTC!$B160="","",IF(ISERROR($G161),$E161,$G161))</f>
        <v>0.11285791119999999</v>
      </c>
      <c r="K161" t="str">
        <f t="shared" ca="1" si="14"/>
        <v>FBLKSOL</v>
      </c>
      <c r="L161" t="str">
        <f t="shared" ca="1" si="15"/>
        <v>FBLKSOL</v>
      </c>
      <c r="N161" s="156" t="str">
        <f ca="1">IF(raw_exchange_data!$A160="","",OFFSET(raw_exchange_data!$A160,0,MATCH(N$2,raw_exchange_data!$1:$1,0)-1))</f>
        <v>SOL</v>
      </c>
      <c r="O161" s="156" t="str">
        <f ca="1">IF(raw_exchange_data!$A160="","",OFFSET(raw_exchange_data!$A160,0,MATCH(O$2,raw_exchange_data!$1:$1,0)-1))</f>
        <v>FBLK</v>
      </c>
      <c r="P161" s="156" t="str">
        <f ca="1">IF(raw_exchange_data!$A160="","",OFFSET(raw_exchange_data!$A160,0,MATCH(P$2,raw_exchange_data!$1:$1,0)-1))</f>
        <v>FBLK</v>
      </c>
      <c r="Q161" s="156" t="str">
        <f ca="1">IF(raw_exchange_data!$A160="","",TEXT(OFFSET(raw_exchange_data!$A160,0,MATCH(Q$2,raw_exchange_data!$1:$1,0)-1),""))</f>
        <v/>
      </c>
      <c r="R161" s="157">
        <f ca="1">IF(raw_exchange_data!$A160="","",OFFSET(raw_exchange_data!$A160,0,MATCH(R$2,raw_exchange_data!$1:$1,0)-1))</f>
        <v>30.23117474</v>
      </c>
      <c r="S161" s="169">
        <f ca="1">IF(raw_exchange_data!$A160="","",OFFSET(raw_exchange_data!$A160,0,MATCH(S$2,raw_exchange_data!$1:$1,0)-1))</f>
        <v>44958.658478819445</v>
      </c>
      <c r="T161" s="156">
        <v>1</v>
      </c>
      <c r="W161" t="str">
        <f t="shared" si="16"/>
        <v>HUBI</v>
      </c>
      <c r="X161" t="str">
        <f t="shared" si="17"/>
        <v>BSV</v>
      </c>
      <c r="Y161" s="42">
        <f t="shared" si="18"/>
        <v>0.11285791000000001</v>
      </c>
      <c r="Z161" s="42">
        <f t="shared" ca="1" si="19"/>
        <v>0.11285791119999999</v>
      </c>
      <c r="AC161"/>
      <c r="AD161"/>
    </row>
    <row r="162" spans="1:30" x14ac:dyDescent="0.25">
      <c r="A162" t="str">
        <f>IF(Summary_Exchange_Balances_00UTC!$B161="","",Summary_Exchange_Balances_00UTC!$N161)</f>
        <v>HUBI</v>
      </c>
      <c r="B162" t="str">
        <f>IF(Summary_Exchange_Balances_00UTC!$B161="","",Summary_Exchange_Balances_00UTC!$B161)</f>
        <v>FUBI-M</v>
      </c>
      <c r="C162" t="str">
        <f>IF(Summary_Exchange_Balances_00UTC!$B161="","",Summary_Exchange_Balances_00UTC!$E161)</f>
        <v>BTC</v>
      </c>
      <c r="D162" t="str">
        <f>IF(OR(Summary_Exchange_Balances_00UTC!$B161="",Summary_Exchange_Balances_00UTC!$D161=""),"",Summary_Exchange_Balances_00UTC!$D161)</f>
        <v>Balance</v>
      </c>
      <c r="E162" s="53">
        <f>IF(Summary_Exchange_Balances_00UTC!$B161="","",Summary_Exchange_Balances_00UTC!$C161)</f>
        <v>5.1900000000000003E-6</v>
      </c>
      <c r="G162" s="52">
        <f ca="1">IF(Summary_Exchange_Balances_00UTC!$B161="","",VLOOKUP(IF(ISERROR(SEARCH(" ", $B162)),UPPER($B162&amp;$C162&amp;IF(OR(NOT(ISERROR(SEARCH("trade",$D162))),NOT(ISERROR(SEARCH("balance",$D162)))),"",$D162)),UPPER(LEFT($B162, SEARCH(" ",$B162)-1)&amp;$C162&amp;IF(OR(NOT(ISERROR(SEARCH("trade",$D162))),NOT(ISERROR(SEARCH("balance",$D162)))),"",$D162))),$L:$T,MATCH("balance",$L$2:$S$2,0),FALSE))</f>
        <v>5.1931999999999997E-6</v>
      </c>
      <c r="H162" s="35">
        <f ca="1">IF(Summary_Exchange_Balances_00UTC!$B161="","",(G162-E162)/E162)</f>
        <v>6.1657032755286958E-4</v>
      </c>
      <c r="I162" s="160">
        <f ca="1">IF(Summary_Exchange_Balances_00UTC!$B161="","",IF(ISERROR($G162),$E162,$G162))</f>
        <v>5.1931999999999997E-6</v>
      </c>
      <c r="K162" t="str">
        <f t="shared" ca="1" si="14"/>
        <v>HUBITT</v>
      </c>
      <c r="L162" t="str">
        <f t="shared" ca="1" si="15"/>
        <v>HUBI-ETT</v>
      </c>
      <c r="N162" s="156" t="str">
        <f ca="1">IF(raw_exchange_data!$A161="","",OFFSET(raw_exchange_data!$A161,0,MATCH(N$2,raw_exchange_data!$1:$1,0)-1))</f>
        <v>TT</v>
      </c>
      <c r="O162" s="156" t="str">
        <f ca="1">IF(raw_exchange_data!$A161="","",OFFSET(raw_exchange_data!$A161,0,MATCH(O$2,raw_exchange_data!$1:$1,0)-1))</f>
        <v>HUBI</v>
      </c>
      <c r="P162" s="156" t="str">
        <f ca="1">IF(raw_exchange_data!$A161="","",OFFSET(raw_exchange_data!$A161,0,MATCH(P$2,raw_exchange_data!$1:$1,0)-1))</f>
        <v>HUBI-E</v>
      </c>
      <c r="Q162" s="156" t="str">
        <f ca="1">IF(raw_exchange_data!$A161="","",TEXT(OFFSET(raw_exchange_data!$A161,0,MATCH(Q$2,raw_exchange_data!$1:$1,0)-1),""))</f>
        <v/>
      </c>
      <c r="R162" s="157">
        <f ca="1">IF(raw_exchange_data!$A161="","",OFFSET(raw_exchange_data!$A161,0,MATCH(R$2,raw_exchange_data!$1:$1,0)-1))</f>
        <v>6.3152970000000003E-2</v>
      </c>
      <c r="S162" s="169">
        <f ca="1">IF(raw_exchange_data!$A161="","",OFFSET(raw_exchange_data!$A161,0,MATCH(S$2,raw_exchange_data!$1:$1,0)-1))</f>
        <v>44958.669130127317</v>
      </c>
      <c r="T162" s="156">
        <v>1</v>
      </c>
      <c r="W162" t="str">
        <f t="shared" si="16"/>
        <v>HUBI</v>
      </c>
      <c r="X162" t="str">
        <f t="shared" si="17"/>
        <v>BTC</v>
      </c>
      <c r="Y162" s="42">
        <f t="shared" si="18"/>
        <v>5.1900000000000003E-6</v>
      </c>
      <c r="Z162" s="42">
        <f t="shared" ca="1" si="19"/>
        <v>5.1931999999999997E-6</v>
      </c>
      <c r="AC162"/>
      <c r="AD162"/>
    </row>
    <row r="163" spans="1:30" x14ac:dyDescent="0.25">
      <c r="A163" t="str">
        <f>IF(Summary_Exchange_Balances_00UTC!$B162="","",Summary_Exchange_Balances_00UTC!$N162)</f>
        <v>HUBI</v>
      </c>
      <c r="B163" t="str">
        <f>IF(Summary_Exchange_Balances_00UTC!$B162="","",Summary_Exchange_Balances_00UTC!$B162)</f>
        <v>FUBI-M</v>
      </c>
      <c r="C163" t="str">
        <f>IF(Summary_Exchange_Balances_00UTC!$B162="","",Summary_Exchange_Balances_00UTC!$E162)</f>
        <v>DOT</v>
      </c>
      <c r="D163" t="str">
        <f>IF(OR(Summary_Exchange_Balances_00UTC!$B162="",Summary_Exchange_Balances_00UTC!$D162=""),"",Summary_Exchange_Balances_00UTC!$D162)</f>
        <v>Balance</v>
      </c>
      <c r="E163" s="53">
        <f>IF(Summary_Exchange_Balances_00UTC!$B162="","",Summary_Exchange_Balances_00UTC!$C162)</f>
        <v>0.97764076</v>
      </c>
      <c r="G163" s="52">
        <f ca="1">IF(Summary_Exchange_Balances_00UTC!$B162="","",VLOOKUP(IF(ISERROR(SEARCH(" ", $B163)),UPPER($B163&amp;$C163&amp;IF(OR(NOT(ISERROR(SEARCH("trade",$D163))),NOT(ISERROR(SEARCH("balance",$D163)))),"",$D163)),UPPER(LEFT($B163, SEARCH(" ",$B163)-1)&amp;$C163&amp;IF(OR(NOT(ISERROR(SEARCH("trade",$D163))),NOT(ISERROR(SEARCH("balance",$D163)))),"",$D163))),$L:$T,MATCH("balance",$L$2:$S$2,0),FALSE))</f>
        <v>0.97764076359999996</v>
      </c>
      <c r="H163" s="35">
        <f ca="1">IF(Summary_Exchange_Balances_00UTC!$B162="","",(G163-E163)/E163)</f>
        <v>3.6823341579972873E-9</v>
      </c>
      <c r="I163" s="160">
        <f ca="1">IF(Summary_Exchange_Balances_00UTC!$B162="","",IF(ISERROR($G163),$E163,$G163))</f>
        <v>0.97764076359999996</v>
      </c>
      <c r="K163" t="str">
        <f t="shared" ca="1" si="14"/>
        <v>HUBIUNI</v>
      </c>
      <c r="L163" t="str">
        <f t="shared" ref="L163:L195" ca="1" si="20">UPPER($P163&amp;$N163&amp;Q163)</f>
        <v>HUBI-EUNI</v>
      </c>
      <c r="N163" s="156" t="str">
        <f ca="1">IF(raw_exchange_data!$A162="","",OFFSET(raw_exchange_data!$A162,0,MATCH(N$2,raw_exchange_data!$1:$1,0)-1))</f>
        <v>UNI</v>
      </c>
      <c r="O163" s="156" t="str">
        <f ca="1">IF(raw_exchange_data!$A162="","",OFFSET(raw_exchange_data!$A162,0,MATCH(O$2,raw_exchange_data!$1:$1,0)-1))</f>
        <v>HUBI</v>
      </c>
      <c r="P163" s="156" t="str">
        <f ca="1">IF(raw_exchange_data!$A162="","",OFFSET(raw_exchange_data!$A162,0,MATCH(P$2,raw_exchange_data!$1:$1,0)-1))</f>
        <v>HUBI-E</v>
      </c>
      <c r="Q163" s="156" t="str">
        <f ca="1">IF(raw_exchange_data!$A162="","",TEXT(OFFSET(raw_exchange_data!$A162,0,MATCH(Q$2,raw_exchange_data!$1:$1,0)-1),""))</f>
        <v/>
      </c>
      <c r="R163" s="157">
        <f ca="1">IF(raw_exchange_data!$A162="","",OFFSET(raw_exchange_data!$A162,0,MATCH(R$2,raw_exchange_data!$1:$1,0)-1))</f>
        <v>1E-8</v>
      </c>
      <c r="S163" s="169">
        <f ca="1">IF(raw_exchange_data!$A162="","",OFFSET(raw_exchange_data!$A162,0,MATCH(S$2,raw_exchange_data!$1:$1,0)-1))</f>
        <v>44958.669130127317</v>
      </c>
      <c r="T163" s="156">
        <v>1</v>
      </c>
      <c r="W163" t="str">
        <f t="shared" si="16"/>
        <v>HUBI</v>
      </c>
      <c r="X163" t="str">
        <f t="shared" si="17"/>
        <v>DOT</v>
      </c>
      <c r="Y163" s="42">
        <f t="shared" si="18"/>
        <v>0.97764076</v>
      </c>
      <c r="Z163" s="42">
        <f t="shared" ca="1" si="19"/>
        <v>0.97764076359999996</v>
      </c>
      <c r="AC163"/>
      <c r="AD163"/>
    </row>
    <row r="164" spans="1:30" x14ac:dyDescent="0.25">
      <c r="A164" t="str">
        <f>IF(Summary_Exchange_Balances_00UTC!$B163="","",Summary_Exchange_Balances_00UTC!$N163)</f>
        <v>HUBI</v>
      </c>
      <c r="B164" t="str">
        <f>IF(Summary_Exchange_Balances_00UTC!$B163="","",Summary_Exchange_Balances_00UTC!$B163)</f>
        <v>FUBI-M</v>
      </c>
      <c r="C164" t="str">
        <f>IF(Summary_Exchange_Balances_00UTC!$B163="","",Summary_Exchange_Balances_00UTC!$E163)</f>
        <v>EOS</v>
      </c>
      <c r="D164" t="str">
        <f>IF(OR(Summary_Exchange_Balances_00UTC!$B163="",Summary_Exchange_Balances_00UTC!$D163=""),"",Summary_Exchange_Balances_00UTC!$D163)</f>
        <v>Balance</v>
      </c>
      <c r="E164" s="53">
        <f>IF(Summary_Exchange_Balances_00UTC!$B163="","",Summary_Exchange_Balances_00UTC!$C163)</f>
        <v>3.7085149999999997E-2</v>
      </c>
      <c r="G164" s="52">
        <f ca="1">IF(Summary_Exchange_Balances_00UTC!$B163="","",VLOOKUP(IF(ISERROR(SEARCH(" ", $B164)),UPPER($B164&amp;$C164&amp;IF(OR(NOT(ISERROR(SEARCH("trade",$D164))),NOT(ISERROR(SEARCH("balance",$D164)))),"",$D164)),UPPER(LEFT($B164, SEARCH(" ",$B164)-1)&amp;$C164&amp;IF(OR(NOT(ISERROR(SEARCH("trade",$D164))),NOT(ISERROR(SEARCH("balance",$D164)))),"",$D164))),$L:$T,MATCH("balance",$L$2:$S$2,0),FALSE))</f>
        <v>3.7085151300000001E-2</v>
      </c>
      <c r="H164" s="35">
        <f ca="1">IF(Summary_Exchange_Balances_00UTC!$B163="","",(G164-E164)/E164)</f>
        <v>3.5054462594301866E-8</v>
      </c>
      <c r="I164" s="160">
        <f ca="1">IF(Summary_Exchange_Balances_00UTC!$B163="","",IF(ISERROR($G164),$E164,$G164))</f>
        <v>3.7085151300000001E-2</v>
      </c>
      <c r="K164" t="str">
        <f t="shared" ca="1" si="14"/>
        <v>BULLUSD</v>
      </c>
      <c r="L164" t="str">
        <f t="shared" ca="1" si="20"/>
        <v>BULL-1-M-EUSD</v>
      </c>
      <c r="N164" s="156" t="str">
        <f ca="1">IF(raw_exchange_data!$A163="","",OFFSET(raw_exchange_data!$A163,0,MATCH(N$2,raw_exchange_data!$1:$1,0)-1))</f>
        <v>USD</v>
      </c>
      <c r="O164" s="156" t="str">
        <f ca="1">IF(raw_exchange_data!$A163="","",OFFSET(raw_exchange_data!$A163,0,MATCH(O$2,raw_exchange_data!$1:$1,0)-1))</f>
        <v>BULL</v>
      </c>
      <c r="P164" s="156" t="str">
        <f ca="1">IF(raw_exchange_data!$A163="","",OFFSET(raw_exchange_data!$A163,0,MATCH(P$2,raw_exchange_data!$1:$1,0)-1))</f>
        <v>BULL-1-M-E</v>
      </c>
      <c r="Q164" s="156" t="str">
        <f ca="1">IF(raw_exchange_data!$A163="","",TEXT(OFFSET(raw_exchange_data!$A163,0,MATCH(Q$2,raw_exchange_data!$1:$1,0)-1),""))</f>
        <v/>
      </c>
      <c r="R164" s="157">
        <f ca="1">IF(raw_exchange_data!$A163="","",OFFSET(raw_exchange_data!$A163,0,MATCH(R$2,raw_exchange_data!$1:$1,0)-1))</f>
        <v>31099578.1028</v>
      </c>
      <c r="S164" s="169">
        <f ca="1">IF(raw_exchange_data!$A163="","",OFFSET(raw_exchange_data!$A163,0,MATCH(S$2,raw_exchange_data!$1:$1,0)-1))</f>
        <v>44958.625005787035</v>
      </c>
      <c r="T164" s="156">
        <v>1</v>
      </c>
      <c r="W164" t="str">
        <f t="shared" si="16"/>
        <v>HUBI</v>
      </c>
      <c r="X164" t="str">
        <f t="shared" si="17"/>
        <v>EOS</v>
      </c>
      <c r="Y164" s="42">
        <f t="shared" si="18"/>
        <v>3.7085149999999997E-2</v>
      </c>
      <c r="Z164" s="42">
        <f t="shared" ca="1" si="19"/>
        <v>3.7085151300000001E-2</v>
      </c>
      <c r="AC164"/>
      <c r="AD164"/>
    </row>
    <row r="165" spans="1:30" x14ac:dyDescent="0.25">
      <c r="A165" t="str">
        <f>IF(Summary_Exchange_Balances_00UTC!$B164="","",Summary_Exchange_Balances_00UTC!$N164)</f>
        <v>HUBI</v>
      </c>
      <c r="B165" t="str">
        <f>IF(Summary_Exchange_Balances_00UTC!$B164="","",Summary_Exchange_Balances_00UTC!$B164)</f>
        <v>FUBI-M</v>
      </c>
      <c r="C165" t="str">
        <f>IF(Summary_Exchange_Balances_00UTC!$B164="","",Summary_Exchange_Balances_00UTC!$E164)</f>
        <v>ETC</v>
      </c>
      <c r="D165" t="str">
        <f>IF(OR(Summary_Exchange_Balances_00UTC!$B164="",Summary_Exchange_Balances_00UTC!$D164=""),"",Summary_Exchange_Balances_00UTC!$D164)</f>
        <v>Balance</v>
      </c>
      <c r="E165" s="53">
        <f>IF(Summary_Exchange_Balances_00UTC!$B164="","",Summary_Exchange_Balances_00UTC!$C164)</f>
        <v>0.70701212999999996</v>
      </c>
      <c r="G165" s="52">
        <f ca="1">IF(Summary_Exchange_Balances_00UTC!$B164="","",VLOOKUP(IF(ISERROR(SEARCH(" ", $B165)),UPPER($B165&amp;$C165&amp;IF(OR(NOT(ISERROR(SEARCH("trade",$D165))),NOT(ISERROR(SEARCH("balance",$D165)))),"",$D165)),UPPER(LEFT($B165, SEARCH(" ",$B165)-1)&amp;$C165&amp;IF(OR(NOT(ISERROR(SEARCH("trade",$D165))),NOT(ISERROR(SEARCH("balance",$D165)))),"",$D165))),$L:$T,MATCH("balance",$L$2:$S$2,0),FALSE))</f>
        <v>0.70701212930000001</v>
      </c>
      <c r="H165" s="35">
        <f ca="1">IF(Summary_Exchange_Balances_00UTC!$B164="","",(G165-E165)/E165)</f>
        <v>-9.9008194795180853E-10</v>
      </c>
      <c r="I165" s="160">
        <f ca="1">IF(Summary_Exchange_Balances_00UTC!$B164="","",IF(ISERROR($G165),$E165,$G165))</f>
        <v>0.70701212930000001</v>
      </c>
      <c r="K165" t="str">
        <f t="shared" ca="1" si="14"/>
        <v>KRKEUSD</v>
      </c>
      <c r="L165" t="str">
        <f t="shared" ca="1" si="20"/>
        <v>KRKEUSD</v>
      </c>
      <c r="N165" s="156" t="str">
        <f ca="1">IF(raw_exchange_data!$A164="","",OFFSET(raw_exchange_data!$A164,0,MATCH(N$2,raw_exchange_data!$1:$1,0)-1))</f>
        <v>USD</v>
      </c>
      <c r="O165" s="156" t="str">
        <f ca="1">IF(raw_exchange_data!$A164="","",OFFSET(raw_exchange_data!$A164,0,MATCH(O$2,raw_exchange_data!$1:$1,0)-1))</f>
        <v>KRKE</v>
      </c>
      <c r="P165" s="156" t="str">
        <f ca="1">IF(raw_exchange_data!$A164="","",OFFSET(raw_exchange_data!$A164,0,MATCH(P$2,raw_exchange_data!$1:$1,0)-1))</f>
        <v>KRKE</v>
      </c>
      <c r="Q165" s="156" t="str">
        <f ca="1">IF(raw_exchange_data!$A164="","",TEXT(OFFSET(raw_exchange_data!$A164,0,MATCH(Q$2,raw_exchange_data!$1:$1,0)-1),""))</f>
        <v/>
      </c>
      <c r="R165" s="157">
        <f ca="1">IF(raw_exchange_data!$A164="","",OFFSET(raw_exchange_data!$A164,0,MATCH(R$2,raw_exchange_data!$1:$1,0)-1))</f>
        <v>117320.5983</v>
      </c>
      <c r="S165" s="169">
        <f ca="1">IF(raw_exchange_data!$A164="","",OFFSET(raw_exchange_data!$A164,0,MATCH(S$2,raw_exchange_data!$1:$1,0)-1))</f>
        <v>44958.659753819447</v>
      </c>
      <c r="T165" s="156">
        <v>1</v>
      </c>
      <c r="W165" t="str">
        <f t="shared" si="16"/>
        <v>HUBI</v>
      </c>
      <c r="X165" t="str">
        <f t="shared" si="17"/>
        <v>ETC</v>
      </c>
      <c r="Y165" s="42">
        <f t="shared" si="18"/>
        <v>0.70701212999999996</v>
      </c>
      <c r="Z165" s="42">
        <f t="shared" ca="1" si="19"/>
        <v>0.70701212930000001</v>
      </c>
      <c r="AC165"/>
      <c r="AD165"/>
    </row>
    <row r="166" spans="1:30" x14ac:dyDescent="0.25">
      <c r="A166" t="str">
        <f>IF(Summary_Exchange_Balances_00UTC!$B165="","",Summary_Exchange_Balances_00UTC!$N165)</f>
        <v>HUBI</v>
      </c>
      <c r="B166" t="str">
        <f>IF(Summary_Exchange_Balances_00UTC!$B165="","",Summary_Exchange_Balances_00UTC!$B165)</f>
        <v>FUBI-M</v>
      </c>
      <c r="C166" t="str">
        <f>IF(Summary_Exchange_Balances_00UTC!$B165="","",Summary_Exchange_Balances_00UTC!$E165)</f>
        <v>ETH</v>
      </c>
      <c r="D166" t="str">
        <f>IF(OR(Summary_Exchange_Balances_00UTC!$B165="",Summary_Exchange_Balances_00UTC!$D165=""),"",Summary_Exchange_Balances_00UTC!$D165)</f>
        <v>Balance</v>
      </c>
      <c r="E166" s="52">
        <f>IF(Summary_Exchange_Balances_00UTC!$B165="","",Summary_Exchange_Balances_00UTC!$C165)</f>
        <v>9.5337999999999998E-4</v>
      </c>
      <c r="G166" s="52">
        <f ca="1">IF(Summary_Exchange_Balances_00UTC!$B165="","",VLOOKUP(IF(ISERROR(SEARCH(" ", $B166)),UPPER($B166&amp;$C166&amp;IF(OR(NOT(ISERROR(SEARCH("trade",$D166))),NOT(ISERROR(SEARCH("balance",$D166)))),"",$D166)),UPPER(LEFT($B166, SEARCH(" ",$B166)-1)&amp;$C166&amp;IF(OR(NOT(ISERROR(SEARCH("trade",$D166))),NOT(ISERROR(SEARCH("balance",$D166)))),"",$D166))),$L:$T,MATCH("balance",$L$2:$S$2,0),FALSE))</f>
        <v>9.533775E-4</v>
      </c>
      <c r="H166" s="35">
        <f ca="1">IF(Summary_Exchange_Balances_00UTC!$B165="","",(G166-E166)/E166)</f>
        <v>-2.6222492605101354E-6</v>
      </c>
      <c r="I166" s="160">
        <f ca="1">IF(Summary_Exchange_Balances_00UTC!$B165="","",IF(ISERROR($G166),$E166,$G166))</f>
        <v>9.533775E-4</v>
      </c>
      <c r="K166" t="str">
        <f t="shared" ca="1" si="14"/>
        <v>SILVERGATE CHECKINGUSD</v>
      </c>
      <c r="L166" t="str">
        <f t="shared" ca="1" si="20"/>
        <v>SILVERGATE CHECKINGUSD</v>
      </c>
      <c r="N166" s="156" t="str">
        <f ca="1">IF(raw_exchange_data!$A165="","",OFFSET(raw_exchange_data!$A165,0,MATCH(N$2,raw_exchange_data!$1:$1,0)-1))</f>
        <v>USD</v>
      </c>
      <c r="O166" s="156" t="str">
        <f ca="1">IF(raw_exchange_data!$A165="","",OFFSET(raw_exchange_data!$A165,0,MATCH(O$2,raw_exchange_data!$1:$1,0)-1))</f>
        <v>Silvergate Checking</v>
      </c>
      <c r="P166" s="156" t="str">
        <f ca="1">IF(raw_exchange_data!$A165="","",OFFSET(raw_exchange_data!$A165,0,MATCH(P$2,raw_exchange_data!$1:$1,0)-1))</f>
        <v>Silvergate Checking</v>
      </c>
      <c r="Q166" s="156" t="str">
        <f ca="1">IF(raw_exchange_data!$A165="","",TEXT(OFFSET(raw_exchange_data!$A165,0,MATCH(Q$2,raw_exchange_data!$1:$1,0)-1),""))</f>
        <v/>
      </c>
      <c r="R166" s="157">
        <f ca="1">IF(raw_exchange_data!$A165="","",OFFSET(raw_exchange_data!$A165,0,MATCH(R$2,raw_exchange_data!$1:$1,0)-1))</f>
        <v>2830.33</v>
      </c>
      <c r="S166" s="169">
        <f ca="1">IF(raw_exchange_data!$A165="","",OFFSET(raw_exchange_data!$A165,0,MATCH(S$2,raw_exchange_data!$1:$1,0)-1))</f>
        <v>44958.666666666664</v>
      </c>
      <c r="T166" s="156">
        <v>1</v>
      </c>
      <c r="W166" t="str">
        <f t="shared" si="16"/>
        <v>HUBI</v>
      </c>
      <c r="X166" t="str">
        <f t="shared" si="17"/>
        <v>ETH</v>
      </c>
      <c r="Y166" s="42">
        <f t="shared" si="18"/>
        <v>9.5337999999999998E-4</v>
      </c>
      <c r="Z166" s="42">
        <f t="shared" ca="1" si="19"/>
        <v>9.533775E-4</v>
      </c>
      <c r="AC166"/>
      <c r="AD166"/>
    </row>
    <row r="167" spans="1:30" x14ac:dyDescent="0.25">
      <c r="A167" t="str">
        <f>IF(Summary_Exchange_Balances_00UTC!$B166="","",Summary_Exchange_Balances_00UTC!$N166)</f>
        <v>HUBI</v>
      </c>
      <c r="B167" t="str">
        <f>IF(Summary_Exchange_Balances_00UTC!$B166="","",Summary_Exchange_Balances_00UTC!$B166)</f>
        <v>FUBI-M</v>
      </c>
      <c r="C167" t="str">
        <f>IF(Summary_Exchange_Balances_00UTC!$B166="","",Summary_Exchange_Balances_00UTC!$E166)</f>
        <v>LINK</v>
      </c>
      <c r="D167" t="str">
        <f>IF(OR(Summary_Exchange_Balances_00UTC!$B166="",Summary_Exchange_Balances_00UTC!$D166=""),"",Summary_Exchange_Balances_00UTC!$D166)</f>
        <v>Balance</v>
      </c>
      <c r="E167" s="52">
        <f>IF(Summary_Exchange_Balances_00UTC!$B166="","",Summary_Exchange_Balances_00UTC!$C166)</f>
        <v>6.244243E-2</v>
      </c>
      <c r="G167" s="52">
        <f ca="1">IF(Summary_Exchange_Balances_00UTC!$B166="","",VLOOKUP(IF(ISERROR(SEARCH(" ", $B167)),UPPER($B167&amp;$C167&amp;IF(OR(NOT(ISERROR(SEARCH("trade",$D167))),NOT(ISERROR(SEARCH("balance",$D167)))),"",$D167)),UPPER(LEFT($B167, SEARCH(" ",$B167)-1)&amp;$C167&amp;IF(OR(NOT(ISERROR(SEARCH("trade",$D167))),NOT(ISERROR(SEARCH("balance",$D167)))),"",$D167))),$L:$T,MATCH("balance",$L$2:$S$2,0),FALSE))</f>
        <v>6.2442432399999998E-2</v>
      </c>
      <c r="H167" s="35">
        <f ca="1">IF(Summary_Exchange_Balances_00UTC!$B166="","",(G167-E167)/E167)</f>
        <v>3.8435403576525887E-8</v>
      </c>
      <c r="I167" s="160">
        <f ca="1">IF(Summary_Exchange_Balances_00UTC!$B166="","",IF(ISERROR($G167),$E167,$G167))</f>
        <v>6.2442432399999998E-2</v>
      </c>
      <c r="K167" t="str">
        <f t="shared" ca="1" si="14"/>
        <v>FBLKUSDC</v>
      </c>
      <c r="L167" t="str">
        <f t="shared" ca="1" si="20"/>
        <v>FBLKUSDC</v>
      </c>
      <c r="N167" s="156" t="str">
        <f ca="1">IF(raw_exchange_data!$A166="","",OFFSET(raw_exchange_data!$A166,0,MATCH(N$2,raw_exchange_data!$1:$1,0)-1))</f>
        <v>USDC</v>
      </c>
      <c r="O167" s="156" t="str">
        <f ca="1">IF(raw_exchange_data!$A166="","",OFFSET(raw_exchange_data!$A166,0,MATCH(O$2,raw_exchange_data!$1:$1,0)-1))</f>
        <v>FBLK</v>
      </c>
      <c r="P167" s="156" t="str">
        <f ca="1">IF(raw_exchange_data!$A166="","",OFFSET(raw_exchange_data!$A166,0,MATCH(P$2,raw_exchange_data!$1:$1,0)-1))</f>
        <v>FBLK</v>
      </c>
      <c r="Q167" s="156" t="str">
        <f ca="1">IF(raw_exchange_data!$A166="","",TEXT(OFFSET(raw_exchange_data!$A166,0,MATCH(Q$2,raw_exchange_data!$1:$1,0)-1),""))</f>
        <v/>
      </c>
      <c r="R167" s="157">
        <f ca="1">IF(raw_exchange_data!$A166="","",OFFSET(raw_exchange_data!$A166,0,MATCH(R$2,raw_exchange_data!$1:$1,0)-1))</f>
        <v>83652.445357000004</v>
      </c>
      <c r="S167" s="169">
        <f ca="1">IF(raw_exchange_data!$A166="","",OFFSET(raw_exchange_data!$A166,0,MATCH(S$2,raw_exchange_data!$1:$1,0)-1))</f>
        <v>44958.658478819445</v>
      </c>
      <c r="T167" s="156">
        <v>1</v>
      </c>
      <c r="W167" t="str">
        <f t="shared" si="16"/>
        <v>HUBI</v>
      </c>
      <c r="X167" t="str">
        <f t="shared" si="17"/>
        <v>LINK</v>
      </c>
      <c r="Y167" s="42">
        <f t="shared" si="18"/>
        <v>6.244243E-2</v>
      </c>
      <c r="Z167" s="42">
        <f t="shared" ca="1" si="19"/>
        <v>6.2442432399999998E-2</v>
      </c>
      <c r="AC167"/>
      <c r="AD167"/>
    </row>
    <row r="168" spans="1:30" x14ac:dyDescent="0.25">
      <c r="A168" t="str">
        <f>IF(Summary_Exchange_Balances_00UTC!$B167="","",Summary_Exchange_Balances_00UTC!$N167)</f>
        <v>HUBI</v>
      </c>
      <c r="B168" t="str">
        <f>IF(Summary_Exchange_Balances_00UTC!$B167="","",Summary_Exchange_Balances_00UTC!$B167)</f>
        <v>FUBI-M</v>
      </c>
      <c r="C168" t="str">
        <f>IF(Summary_Exchange_Balances_00UTC!$B167="","",Summary_Exchange_Balances_00UTC!$E167)</f>
        <v>LTC</v>
      </c>
      <c r="D168" t="str">
        <f>IF(OR(Summary_Exchange_Balances_00UTC!$B167="",Summary_Exchange_Balances_00UTC!$D167=""),"",Summary_Exchange_Balances_00UTC!$D167)</f>
        <v>Balance</v>
      </c>
      <c r="E168" s="52">
        <f>IF(Summary_Exchange_Balances_00UTC!$B167="","",Summary_Exchange_Balances_00UTC!$C167)</f>
        <v>7.1564416099999999</v>
      </c>
      <c r="G168" s="52">
        <f ca="1">IF(Summary_Exchange_Balances_00UTC!$B167="","",VLOOKUP(IF(ISERROR(SEARCH(" ", $B168)),UPPER($B168&amp;$C168&amp;IF(OR(NOT(ISERROR(SEARCH("trade",$D168))),NOT(ISERROR(SEARCH("balance",$D168)))),"",$D168)),UPPER(LEFT($B168, SEARCH(" ",$B168)-1)&amp;$C168&amp;IF(OR(NOT(ISERROR(SEARCH("trade",$D168))),NOT(ISERROR(SEARCH("balance",$D168)))),"",$D168))),$L:$T,MATCH("balance",$L$2:$S$2,0),FALSE))</f>
        <v>7.1564416123000001</v>
      </c>
      <c r="H168" s="35">
        <f ca="1">IF(Summary_Exchange_Balances_00UTC!$B167="","",(G168-E168)/E168)</f>
        <v>3.2138880125689354E-10</v>
      </c>
      <c r="I168" s="160">
        <f ca="1">IF(Summary_Exchange_Balances_00UTC!$B167="","",IF(ISERROR($G168),$E168,$G168))</f>
        <v>7.1564416123000001</v>
      </c>
      <c r="K168" t="str">
        <f t="shared" ca="1" si="14"/>
        <v>HUBIUSDP</v>
      </c>
      <c r="L168" t="str">
        <f t="shared" ca="1" si="20"/>
        <v>HUBI-EUSDP</v>
      </c>
      <c r="N168" s="156" t="str">
        <f ca="1">IF(raw_exchange_data!$A167="","",OFFSET(raw_exchange_data!$A167,0,MATCH(N$2,raw_exchange_data!$1:$1,0)-1))</f>
        <v>USDP</v>
      </c>
      <c r="O168" s="156" t="str">
        <f ca="1">IF(raw_exchange_data!$A167="","",OFFSET(raw_exchange_data!$A167,0,MATCH(O$2,raw_exchange_data!$1:$1,0)-1))</f>
        <v>HUBI</v>
      </c>
      <c r="P168" s="156" t="str">
        <f ca="1">IF(raw_exchange_data!$A167="","",OFFSET(raw_exchange_data!$A167,0,MATCH(P$2,raw_exchange_data!$1:$1,0)-1))</f>
        <v>HUBI-E</v>
      </c>
      <c r="Q168" s="156" t="str">
        <f ca="1">IF(raw_exchange_data!$A167="","",TEXT(OFFSET(raw_exchange_data!$A167,0,MATCH(Q$2,raw_exchange_data!$1:$1,0)-1),""))</f>
        <v/>
      </c>
      <c r="R168" s="157">
        <f ca="1">IF(raw_exchange_data!$A167="","",OFFSET(raw_exchange_data!$A167,0,MATCH(R$2,raw_exchange_data!$1:$1,0)-1))</f>
        <v>0.34680431</v>
      </c>
      <c r="S168" s="169">
        <f ca="1">IF(raw_exchange_data!$A167="","",OFFSET(raw_exchange_data!$A167,0,MATCH(S$2,raw_exchange_data!$1:$1,0)-1))</f>
        <v>44958.669130127317</v>
      </c>
      <c r="T168" s="156">
        <v>1</v>
      </c>
      <c r="W168" t="str">
        <f t="shared" si="16"/>
        <v>HUBI</v>
      </c>
      <c r="X168" t="str">
        <f t="shared" si="17"/>
        <v>LTC</v>
      </c>
      <c r="Y168" s="42">
        <f t="shared" si="18"/>
        <v>7.1564416099999999</v>
      </c>
      <c r="Z168" s="42">
        <f t="shared" ca="1" si="19"/>
        <v>7.1564416123000001</v>
      </c>
      <c r="AC168"/>
      <c r="AD168"/>
    </row>
    <row r="169" spans="1:30" x14ac:dyDescent="0.25">
      <c r="A169" t="str">
        <f>IF(Summary_Exchange_Balances_00UTC!$B168="","",Summary_Exchange_Balances_00UTC!$N168)</f>
        <v>HUBI</v>
      </c>
      <c r="B169" t="str">
        <f>IF(Summary_Exchange_Balances_00UTC!$B168="","",Summary_Exchange_Balances_00UTC!$B168)</f>
        <v>FUBI-M</v>
      </c>
      <c r="C169" t="str">
        <f>IF(Summary_Exchange_Balances_00UTC!$B168="","",Summary_Exchange_Balances_00UTC!$E168)</f>
        <v>TRX</v>
      </c>
      <c r="D169" t="str">
        <f>IF(OR(Summary_Exchange_Balances_00UTC!$B168="",Summary_Exchange_Balances_00UTC!$D168=""),"",Summary_Exchange_Balances_00UTC!$D168)</f>
        <v>Balance</v>
      </c>
      <c r="E169" s="52">
        <f>IF(Summary_Exchange_Balances_00UTC!$B168="","",Summary_Exchange_Balances_00UTC!$C168)</f>
        <v>0.95766242000000001</v>
      </c>
      <c r="G169" s="52">
        <f ca="1">IF(Summary_Exchange_Balances_00UTC!$B168="","",VLOOKUP(IF(ISERROR(SEARCH(" ", $B169)),UPPER($B169&amp;$C169&amp;IF(OR(NOT(ISERROR(SEARCH("trade",$D169))),NOT(ISERROR(SEARCH("balance",$D169)))),"",$D169)),UPPER(LEFT($B169, SEARCH(" ",$B169)-1)&amp;$C169&amp;IF(OR(NOT(ISERROR(SEARCH("trade",$D169))),NOT(ISERROR(SEARCH("balance",$D169)))),"",$D169))),$L:$T,MATCH("balance",$L$2:$S$2,0),FALSE))</f>
        <v>0.95766241559999998</v>
      </c>
      <c r="H169" s="35">
        <f ca="1">IF(Summary_Exchange_Balances_00UTC!$B168="","",(G169-E169)/E169)</f>
        <v>-4.5945209283567013E-9</v>
      </c>
      <c r="I169" s="160">
        <f ca="1">IF(Summary_Exchange_Balances_00UTC!$B168="","",IF(ISERROR($G169),$E169,$G169))</f>
        <v>0.95766241559999998</v>
      </c>
      <c r="K169" t="str">
        <f t="shared" ca="1" si="14"/>
        <v>BINEUSDT</v>
      </c>
      <c r="L169" t="str">
        <f t="shared" ca="1" si="20"/>
        <v>BINE-2-S1-EUSDT</v>
      </c>
      <c r="N169" s="156" t="str">
        <f ca="1">IF(raw_exchange_data!$A168="","",OFFSET(raw_exchange_data!$A168,0,MATCH(N$2,raw_exchange_data!$1:$1,0)-1))</f>
        <v>USDT</v>
      </c>
      <c r="O169" s="156" t="str">
        <f ca="1">IF(raw_exchange_data!$A168="","",OFFSET(raw_exchange_data!$A168,0,MATCH(O$2,raw_exchange_data!$1:$1,0)-1))</f>
        <v>BINE</v>
      </c>
      <c r="P169" s="156" t="str">
        <f ca="1">IF(raw_exchange_data!$A168="","",OFFSET(raw_exchange_data!$A168,0,MATCH(P$2,raw_exchange_data!$1:$1,0)-1))</f>
        <v>BINE-2-S1-E</v>
      </c>
      <c r="Q169" s="156" t="str">
        <f ca="1">IF(raw_exchange_data!$A168="","",TEXT(OFFSET(raw_exchange_data!$A168,0,MATCH(Q$2,raw_exchange_data!$1:$1,0)-1),""))</f>
        <v/>
      </c>
      <c r="R169" s="157">
        <f ca="1">IF(raw_exchange_data!$A168="","",OFFSET(raw_exchange_data!$A168,0,MATCH(R$2,raw_exchange_data!$1:$1,0)-1))</f>
        <v>8413.3746508900003</v>
      </c>
      <c r="S169" s="169">
        <f ca="1">IF(raw_exchange_data!$A168="","",OFFSET(raw_exchange_data!$A168,0,MATCH(S$2,raw_exchange_data!$1:$1,0)-1))</f>
        <v>44958.666668668979</v>
      </c>
      <c r="T169" s="156">
        <v>1</v>
      </c>
      <c r="W169" t="str">
        <f t="shared" si="16"/>
        <v>HUBI</v>
      </c>
      <c r="X169" t="str">
        <f t="shared" si="17"/>
        <v>TRX</v>
      </c>
      <c r="Y169" s="42">
        <f t="shared" si="18"/>
        <v>0.95766242000000001</v>
      </c>
      <c r="Z169" s="42">
        <f t="shared" ca="1" si="19"/>
        <v>0.95766241559999998</v>
      </c>
      <c r="AC169"/>
      <c r="AD169"/>
    </row>
    <row r="170" spans="1:30" x14ac:dyDescent="0.25">
      <c r="A170" t="str">
        <f>IF(Summary_Exchange_Balances_00UTC!$B169="","",Summary_Exchange_Balances_00UTC!$N169)</f>
        <v>HUBI</v>
      </c>
      <c r="B170" t="str">
        <f>IF(Summary_Exchange_Balances_00UTC!$B169="","",Summary_Exchange_Balances_00UTC!$B169)</f>
        <v>FUBI-M</v>
      </c>
      <c r="C170" t="str">
        <f>IF(Summary_Exchange_Balances_00UTC!$B169="","",Summary_Exchange_Balances_00UTC!$E169)</f>
        <v>XRP</v>
      </c>
      <c r="D170" t="str">
        <f>IF(OR(Summary_Exchange_Balances_00UTC!$B169="",Summary_Exchange_Balances_00UTC!$D169=""),"",Summary_Exchange_Balances_00UTC!$D169)</f>
        <v>Balance</v>
      </c>
      <c r="E170" s="52">
        <f>IF(Summary_Exchange_Balances_00UTC!$B169="","",Summary_Exchange_Balances_00UTC!$C169)</f>
        <v>0.54364484000000002</v>
      </c>
      <c r="G170" s="52">
        <f ca="1">IF(Summary_Exchange_Balances_00UTC!$B169="","",VLOOKUP(IF(ISERROR(SEARCH(" ", $B170)),UPPER($B170&amp;$C170&amp;IF(OR(NOT(ISERROR(SEARCH("trade",$D170))),NOT(ISERROR(SEARCH("balance",$D170)))),"",$D170)),UPPER(LEFT($B170, SEARCH(" ",$B170)-1)&amp;$C170&amp;IF(OR(NOT(ISERROR(SEARCH("trade",$D170))),NOT(ISERROR(SEARCH("balance",$D170)))),"",$D170))),$L:$T,MATCH("balance",$L$2:$S$2,0),FALSE))</f>
        <v>0.54364484400000002</v>
      </c>
      <c r="H170" s="35">
        <f ca="1">IF(Summary_Exchange_Balances_00UTC!$B169="","",(G170-E170)/E170)</f>
        <v>7.3577448061395679E-9</v>
      </c>
      <c r="I170" s="160">
        <f ca="1">IF(Summary_Exchange_Balances_00UTC!$B169="","",IF(ISERROR($G170),$E170,$G170))</f>
        <v>0.54364484400000002</v>
      </c>
      <c r="K170" t="str">
        <f t="shared" ca="1" si="14"/>
        <v>BINEUSDT</v>
      </c>
      <c r="L170" t="str">
        <f t="shared" ca="1" si="20"/>
        <v>BINE-2-S2-PUSDTUNREALIZED</v>
      </c>
      <c r="N170" s="156" t="str">
        <f ca="1">IF(raw_exchange_data!$A169="","",OFFSET(raw_exchange_data!$A169,0,MATCH(N$2,raw_exchange_data!$1:$1,0)-1))</f>
        <v>USDT</v>
      </c>
      <c r="O170" s="156" t="str">
        <f ca="1">IF(raw_exchange_data!$A169="","",OFFSET(raw_exchange_data!$A169,0,MATCH(O$2,raw_exchange_data!$1:$1,0)-1))</f>
        <v>BINE</v>
      </c>
      <c r="P170" s="156" t="str">
        <f ca="1">IF(raw_exchange_data!$A169="","",OFFSET(raw_exchange_data!$A169,0,MATCH(P$2,raw_exchange_data!$1:$1,0)-1))</f>
        <v>BINE-2-S2-P</v>
      </c>
      <c r="Q170" s="156" t="str">
        <f ca="1">IF(raw_exchange_data!$A169="","",TEXT(OFFSET(raw_exchange_data!$A169,0,MATCH(Q$2,raw_exchange_data!$1:$1,0)-1),""))</f>
        <v>Unrealized</v>
      </c>
      <c r="R170" s="157">
        <f ca="1">IF(raw_exchange_data!$A169="","",OFFSET(raw_exchange_data!$A169,0,MATCH(R$2,raw_exchange_data!$1:$1,0)-1))</f>
        <v>-19061.23803873</v>
      </c>
      <c r="S170" s="169">
        <f ca="1">IF(raw_exchange_data!$A169="","",OFFSET(raw_exchange_data!$A169,0,MATCH(S$2,raw_exchange_data!$1:$1,0)-1))</f>
        <v>44958.666668865742</v>
      </c>
      <c r="T170" s="156">
        <v>1</v>
      </c>
      <c r="W170" t="str">
        <f t="shared" si="16"/>
        <v>HUBI</v>
      </c>
      <c r="X170" t="str">
        <f t="shared" si="17"/>
        <v>XRP</v>
      </c>
      <c r="Y170" s="42">
        <f t="shared" si="18"/>
        <v>0.54364484000000002</v>
      </c>
      <c r="Z170" s="42">
        <f t="shared" ca="1" si="19"/>
        <v>0.54364484400000002</v>
      </c>
      <c r="AC170"/>
      <c r="AD170"/>
    </row>
    <row r="171" spans="1:30" x14ac:dyDescent="0.25">
      <c r="A171" t="str">
        <f>IF(Summary_Exchange_Balances_00UTC!$B170="","",Summary_Exchange_Balances_00UTC!$N170)</f>
        <v>GATE</v>
      </c>
      <c r="B171" t="str">
        <f>IF(Summary_Exchange_Balances_00UTC!$B170="","",Summary_Exchange_Balances_00UTC!$B170)</f>
        <v>GATE-1-M-C</v>
      </c>
      <c r="C171" t="str">
        <f>IF(Summary_Exchange_Balances_00UTC!$B170="","",Summary_Exchange_Balances_00UTC!$E170)</f>
        <v>BTC</v>
      </c>
      <c r="D171" t="str">
        <f>IF(OR(Summary_Exchange_Balances_00UTC!$B170="",Summary_Exchange_Balances_00UTC!$D170=""),"",Summary_Exchange_Balances_00UTC!$D170)</f>
        <v/>
      </c>
      <c r="E171" s="52">
        <f>IF(Summary_Exchange_Balances_00UTC!$B170="","",Summary_Exchange_Balances_00UTC!$C170)</f>
        <v>9.9829999999999998E-5</v>
      </c>
      <c r="G171" s="52" t="e">
        <f ca="1">IF(Summary_Exchange_Balances_00UTC!$B170="","",VLOOKUP(IF(ISERROR(SEARCH(" ", $B171)),UPPER($B171&amp;$C171&amp;IF(OR(NOT(ISERROR(SEARCH("trade",$D171))),NOT(ISERROR(SEARCH("balance",$D171)))),"",$D171)),UPPER(LEFT($B171, SEARCH(" ",$B171)-1)&amp;$C171&amp;IF(OR(NOT(ISERROR(SEARCH("trade",$D171))),NOT(ISERROR(SEARCH("balance",$D171)))),"",$D171))),$L:$T,MATCH("balance",$L$2:$S$2,0),FALSE))</f>
        <v>#N/A</v>
      </c>
      <c r="H171" s="35" t="e">
        <f ca="1">IF(Summary_Exchange_Balances_00UTC!$B170="","",(G171-E171)/E171)</f>
        <v>#N/A</v>
      </c>
      <c r="I171" s="160">
        <f ca="1">IF(Summary_Exchange_Balances_00UTC!$B170="","",IF(ISERROR($G171),$E171,$G171))</f>
        <v>9.9829999999999998E-5</v>
      </c>
      <c r="K171" t="str">
        <f t="shared" ca="1" si="14"/>
        <v>HUB2USDT</v>
      </c>
      <c r="L171" t="str">
        <f t="shared" ca="1" si="20"/>
        <v>HUB2-MUSDTTRADE</v>
      </c>
      <c r="N171" s="156" t="str">
        <f ca="1">IF(raw_exchange_data!$A170="","",OFFSET(raw_exchange_data!$A170,0,MATCH(N$2,raw_exchange_data!$1:$1,0)-1))</f>
        <v>USDT</v>
      </c>
      <c r="O171" s="156" t="str">
        <f ca="1">IF(raw_exchange_data!$A170="","",OFFSET(raw_exchange_data!$A170,0,MATCH(O$2,raw_exchange_data!$1:$1,0)-1))</f>
        <v>HUB2</v>
      </c>
      <c r="P171" s="156" t="str">
        <f ca="1">IF(raw_exchange_data!$A170="","",OFFSET(raw_exchange_data!$A170,0,MATCH(P$2,raw_exchange_data!$1:$1,0)-1))</f>
        <v>HUB2-M</v>
      </c>
      <c r="Q171" s="156" t="str">
        <f ca="1">IF(raw_exchange_data!$A170="","",TEXT(OFFSET(raw_exchange_data!$A170,0,MATCH(Q$2,raw_exchange_data!$1:$1,0)-1),""))</f>
        <v>trade</v>
      </c>
      <c r="R171" s="157">
        <f ca="1">IF(raw_exchange_data!$A170="","",OFFSET(raw_exchange_data!$A170,0,MATCH(R$2,raw_exchange_data!$1:$1,0)-1))</f>
        <v>2.0453260000000001E-2</v>
      </c>
      <c r="S171" s="169">
        <f ca="1">IF(raw_exchange_data!$A170="","",OFFSET(raw_exchange_data!$A170,0,MATCH(S$2,raw_exchange_data!$1:$1,0)-1))</f>
        <v>44958.669600543981</v>
      </c>
      <c r="T171" s="156">
        <v>1</v>
      </c>
      <c r="W171" t="str">
        <f t="shared" si="16"/>
        <v>GATE</v>
      </c>
      <c r="X171" t="str">
        <f t="shared" si="17"/>
        <v>BTC</v>
      </c>
      <c r="Y171" s="42">
        <f t="shared" si="18"/>
        <v>9.9829999999999998E-5</v>
      </c>
      <c r="Z171" s="42">
        <f t="shared" ca="1" si="19"/>
        <v>0</v>
      </c>
      <c r="AC171"/>
      <c r="AD171"/>
    </row>
    <row r="172" spans="1:30" x14ac:dyDescent="0.25">
      <c r="A172" t="str">
        <f>IF(Summary_Exchange_Balances_00UTC!$B171="","",Summary_Exchange_Balances_00UTC!$N171)</f>
        <v>GATE</v>
      </c>
      <c r="B172" t="str">
        <f>IF(Summary_Exchange_Balances_00UTC!$B171="","",Summary_Exchange_Balances_00UTC!$B171)</f>
        <v>GATE-1-M-C</v>
      </c>
      <c r="C172" t="str">
        <f>IF(Summary_Exchange_Balances_00UTC!$B171="","",Summary_Exchange_Balances_00UTC!$E171)</f>
        <v>USDT</v>
      </c>
      <c r="D172" t="str">
        <f>IF(OR(Summary_Exchange_Balances_00UTC!$B171="",Summary_Exchange_Balances_00UTC!$D171=""),"",Summary_Exchange_Balances_00UTC!$D171)</f>
        <v/>
      </c>
      <c r="E172" s="52">
        <f>IF(Summary_Exchange_Balances_00UTC!$B171="","",Summary_Exchange_Balances_00UTC!$C171)</f>
        <v>10194.94906873</v>
      </c>
      <c r="G172" s="52" t="e">
        <f ca="1">IF(Summary_Exchange_Balances_00UTC!$B171="","",VLOOKUP(IF(ISERROR(SEARCH(" ", $B172)),UPPER($B172&amp;$C172&amp;IF(OR(NOT(ISERROR(SEARCH("trade",$D172))),NOT(ISERROR(SEARCH("balance",$D172)))),"",$D172)),UPPER(LEFT($B172, SEARCH(" ",$B172)-1)&amp;$C172&amp;IF(OR(NOT(ISERROR(SEARCH("trade",$D172))),NOT(ISERROR(SEARCH("balance",$D172)))),"",$D172))),$L:$T,MATCH("balance",$L$2:$S$2,0),FALSE))</f>
        <v>#N/A</v>
      </c>
      <c r="H172" s="35" t="e">
        <f ca="1">IF(Summary_Exchange_Balances_00UTC!$B171="","",(G172-E172)/E172)</f>
        <v>#N/A</v>
      </c>
      <c r="I172" s="160">
        <f ca="1">IF(Summary_Exchange_Balances_00UTC!$B171="","",IF(ISERROR($G172),$E172,$G172))</f>
        <v>10194.94906873</v>
      </c>
      <c r="K172" t="str">
        <f t="shared" ca="1" si="14"/>
        <v>HUB2USDT</v>
      </c>
      <c r="L172" t="str">
        <f t="shared" ca="1" si="20"/>
        <v>HUB2-MUSDTTRADE</v>
      </c>
      <c r="N172" s="156" t="str">
        <f ca="1">IF(raw_exchange_data!$A171="","",OFFSET(raw_exchange_data!$A171,0,MATCH(N$2,raw_exchange_data!$1:$1,0)-1))</f>
        <v>USDT</v>
      </c>
      <c r="O172" s="156" t="str">
        <f ca="1">IF(raw_exchange_data!$A171="","",OFFSET(raw_exchange_data!$A171,0,MATCH(O$2,raw_exchange_data!$1:$1,0)-1))</f>
        <v>HUB2</v>
      </c>
      <c r="P172" s="156" t="str">
        <f ca="1">IF(raw_exchange_data!$A171="","",OFFSET(raw_exchange_data!$A171,0,MATCH(P$2,raw_exchange_data!$1:$1,0)-1))</f>
        <v>HUB2-M</v>
      </c>
      <c r="Q172" s="156" t="str">
        <f ca="1">IF(raw_exchange_data!$A171="","",TEXT(OFFSET(raw_exchange_data!$A171,0,MATCH(Q$2,raw_exchange_data!$1:$1,0)-1),""))</f>
        <v>trade</v>
      </c>
      <c r="R172" s="157">
        <f ca="1">IF(raw_exchange_data!$A171="","",OFFSET(raw_exchange_data!$A171,0,MATCH(R$2,raw_exchange_data!$1:$1,0)-1))</f>
        <v>0.27855855000000002</v>
      </c>
      <c r="S172" s="169">
        <f ca="1">IF(raw_exchange_data!$A171="","",OFFSET(raw_exchange_data!$A171,0,MATCH(S$2,raw_exchange_data!$1:$1,0)-1))</f>
        <v>44958.669600543981</v>
      </c>
      <c r="T172" s="156">
        <v>1</v>
      </c>
      <c r="W172" t="str">
        <f t="shared" si="16"/>
        <v>GATE</v>
      </c>
      <c r="X172" t="str">
        <f t="shared" si="17"/>
        <v>USDT</v>
      </c>
      <c r="Y172" s="42">
        <f t="shared" si="18"/>
        <v>10194.94906873</v>
      </c>
      <c r="Z172" s="42">
        <f t="shared" ca="1" si="19"/>
        <v>0</v>
      </c>
      <c r="AC172"/>
      <c r="AD172"/>
    </row>
    <row r="173" spans="1:30" x14ac:dyDescent="0.25">
      <c r="A173" t="str">
        <f>IF(Summary_Exchange_Balances_00UTC!$B172="","",Summary_Exchange_Balances_00UTC!$N172)</f>
        <v>GATE</v>
      </c>
      <c r="B173" t="str">
        <f>IF(Summary_Exchange_Balances_00UTC!$B172="","",Summary_Exchange_Balances_00UTC!$B172)</f>
        <v>GATE-1-M-E</v>
      </c>
      <c r="C173" t="str">
        <f>IF(Summary_Exchange_Balances_00UTC!$B172="","",Summary_Exchange_Balances_00UTC!$E172)</f>
        <v>BTC</v>
      </c>
      <c r="D173" t="str">
        <f>IF(OR(Summary_Exchange_Balances_00UTC!$B172="",Summary_Exchange_Balances_00UTC!$D172=""),"",Summary_Exchange_Balances_00UTC!$D172)</f>
        <v/>
      </c>
      <c r="E173" s="52">
        <f>IF(Summary_Exchange_Balances_00UTC!$B172="","",Summary_Exchange_Balances_00UTC!$C172)</f>
        <v>1.899957E-2</v>
      </c>
      <c r="G173" s="52" t="e">
        <f ca="1">IF(Summary_Exchange_Balances_00UTC!$B172="","",VLOOKUP(IF(ISERROR(SEARCH(" ", $B173)),UPPER($B173&amp;$C173&amp;IF(OR(NOT(ISERROR(SEARCH("trade",$D173))),NOT(ISERROR(SEARCH("balance",$D173)))),"",$D173)),UPPER(LEFT($B173, SEARCH(" ",$B173)-1)&amp;$C173&amp;IF(OR(NOT(ISERROR(SEARCH("trade",$D173))),NOT(ISERROR(SEARCH("balance",$D173)))),"",$D173))),$L:$T,MATCH("balance",$L$2:$S$2,0),FALSE))</f>
        <v>#N/A</v>
      </c>
      <c r="H173" s="35" t="e">
        <f ca="1">IF(Summary_Exchange_Balances_00UTC!$B172="","",(G173-E173)/E173)</f>
        <v>#N/A</v>
      </c>
      <c r="I173" s="160">
        <f ca="1">IF(Summary_Exchange_Balances_00UTC!$B172="","",IF(ISERROR($G173),$E173,$G173))</f>
        <v>1.899957E-2</v>
      </c>
      <c r="K173" t="str">
        <f t="shared" ca="1" si="14"/>
        <v>HUB2USDT</v>
      </c>
      <c r="L173" t="str">
        <f t="shared" ca="1" si="20"/>
        <v>HUB2-MUSDTTRADE</v>
      </c>
      <c r="N173" s="156" t="str">
        <f ca="1">IF(raw_exchange_data!$A172="","",OFFSET(raw_exchange_data!$A172,0,MATCH(N$2,raw_exchange_data!$1:$1,0)-1))</f>
        <v>USDT</v>
      </c>
      <c r="O173" s="156" t="str">
        <f ca="1">IF(raw_exchange_data!$A172="","",OFFSET(raw_exchange_data!$A172,0,MATCH(O$2,raw_exchange_data!$1:$1,0)-1))</f>
        <v>HUB2</v>
      </c>
      <c r="P173" s="156" t="str">
        <f ca="1">IF(raw_exchange_data!$A172="","",OFFSET(raw_exchange_data!$A172,0,MATCH(P$2,raw_exchange_data!$1:$1,0)-1))</f>
        <v>HUB2-M</v>
      </c>
      <c r="Q173" s="156" t="str">
        <f ca="1">IF(raw_exchange_data!$A172="","",TEXT(OFFSET(raw_exchange_data!$A172,0,MATCH(Q$2,raw_exchange_data!$1:$1,0)-1),""))</f>
        <v>trade</v>
      </c>
      <c r="R173" s="157">
        <f ca="1">IF(raw_exchange_data!$A172="","",OFFSET(raw_exchange_data!$A172,0,MATCH(R$2,raw_exchange_data!$1:$1,0)-1))</f>
        <v>0.4652213</v>
      </c>
      <c r="S173" s="169">
        <f ca="1">IF(raw_exchange_data!$A172="","",OFFSET(raw_exchange_data!$A172,0,MATCH(S$2,raw_exchange_data!$1:$1,0)-1))</f>
        <v>44958.669600543981</v>
      </c>
      <c r="T173" s="156">
        <v>1</v>
      </c>
      <c r="W173" t="str">
        <f t="shared" si="16"/>
        <v>GATE</v>
      </c>
      <c r="X173" t="str">
        <f t="shared" si="17"/>
        <v>BTC</v>
      </c>
      <c r="Y173" s="42">
        <f t="shared" si="18"/>
        <v>1.899957E-2</v>
      </c>
      <c r="Z173" s="42">
        <f t="shared" ca="1" si="19"/>
        <v>0</v>
      </c>
      <c r="AC173"/>
      <c r="AD173"/>
    </row>
    <row r="174" spans="1:30" x14ac:dyDescent="0.25">
      <c r="A174" t="str">
        <f>IF(Summary_Exchange_Balances_00UTC!$B173="","",Summary_Exchange_Balances_00UTC!$N173)</f>
        <v>GATE</v>
      </c>
      <c r="B174" t="str">
        <f>IF(Summary_Exchange_Balances_00UTC!$B173="","",Summary_Exchange_Balances_00UTC!$B173)</f>
        <v>GATE-1-M-E</v>
      </c>
      <c r="C174" t="str">
        <f>IF(Summary_Exchange_Balances_00UTC!$B173="","",Summary_Exchange_Balances_00UTC!$E173)</f>
        <v>ETHF</v>
      </c>
      <c r="D174" t="str">
        <f>IF(OR(Summary_Exchange_Balances_00UTC!$B173="",Summary_Exchange_Balances_00UTC!$D173=""),"",Summary_Exchange_Balances_00UTC!$D173)</f>
        <v/>
      </c>
      <c r="E174" s="52">
        <f>IF(Summary_Exchange_Balances_00UTC!$B173="","",Summary_Exchange_Balances_00UTC!$C173)</f>
        <v>9.9825000000000001E-4</v>
      </c>
      <c r="G174" s="52" t="e">
        <f ca="1">IF(Summary_Exchange_Balances_00UTC!$B173="","",VLOOKUP(IF(ISERROR(SEARCH(" ", $B174)),UPPER($B174&amp;$C174&amp;IF(OR(NOT(ISERROR(SEARCH("trade",$D174))),NOT(ISERROR(SEARCH("balance",$D174)))),"",$D174)),UPPER(LEFT($B174, SEARCH(" ",$B174)-1)&amp;$C174&amp;IF(OR(NOT(ISERROR(SEARCH("trade",$D174))),NOT(ISERROR(SEARCH("balance",$D174)))),"",$D174))),$L:$T,MATCH("balance",$L$2:$S$2,0),FALSE))</f>
        <v>#N/A</v>
      </c>
      <c r="H174" s="35" t="e">
        <f ca="1">IF(Summary_Exchange_Balances_00UTC!$B173="","",(G174-E174)/E174)</f>
        <v>#N/A</v>
      </c>
      <c r="I174" s="160">
        <f ca="1">IF(Summary_Exchange_Balances_00UTC!$B173="","",IF(ISERROR($G174),$E174,$G174))</f>
        <v>9.9825000000000001E-4</v>
      </c>
      <c r="K174" t="str">
        <f t="shared" ca="1" si="14"/>
        <v>OKEXUSDT</v>
      </c>
      <c r="L174" t="str">
        <f t="shared" ca="1" si="20"/>
        <v>OKEX-2-S2USDT</v>
      </c>
      <c r="N174" s="156" t="str">
        <f ca="1">IF(raw_exchange_data!$A173="","",OFFSET(raw_exchange_data!$A173,0,MATCH(N$2,raw_exchange_data!$1:$1,0)-1))</f>
        <v>USDT</v>
      </c>
      <c r="O174" s="156" t="str">
        <f ca="1">IF(raw_exchange_data!$A173="","",OFFSET(raw_exchange_data!$A173,0,MATCH(O$2,raw_exchange_data!$1:$1,0)-1))</f>
        <v>OKEX</v>
      </c>
      <c r="P174" s="156" t="str">
        <f ca="1">IF(raw_exchange_data!$A173="","",OFFSET(raw_exchange_data!$A173,0,MATCH(P$2,raw_exchange_data!$1:$1,0)-1))</f>
        <v>OKEX-2-S2</v>
      </c>
      <c r="Q174" s="156" t="str">
        <f ca="1">IF(raw_exchange_data!$A173="","",TEXT(OFFSET(raw_exchange_data!$A173,0,MATCH(Q$2,raw_exchange_data!$1:$1,0)-1),""))</f>
        <v/>
      </c>
      <c r="R174" s="157">
        <f ca="1">IF(raw_exchange_data!$A173="","",OFFSET(raw_exchange_data!$A173,0,MATCH(R$2,raw_exchange_data!$1:$1,0)-1))</f>
        <v>9.0007773026227998E-3</v>
      </c>
      <c r="S174" s="169">
        <f ca="1">IF(raw_exchange_data!$A173="","",OFFSET(raw_exchange_data!$A173,0,MATCH(S$2,raw_exchange_data!$1:$1,0)-1))</f>
        <v>44958.668299560188</v>
      </c>
      <c r="T174" s="156">
        <v>1</v>
      </c>
      <c r="W174" t="str">
        <f t="shared" si="16"/>
        <v>GATE</v>
      </c>
      <c r="X174" t="str">
        <f t="shared" si="17"/>
        <v>ETHF</v>
      </c>
      <c r="Y174" s="42">
        <f t="shared" si="18"/>
        <v>9.9825000000000001E-4</v>
      </c>
      <c r="Z174" s="42">
        <f t="shared" ca="1" si="19"/>
        <v>0</v>
      </c>
      <c r="AC174"/>
      <c r="AD174"/>
    </row>
    <row r="175" spans="1:30" x14ac:dyDescent="0.25">
      <c r="A175" t="str">
        <f>IF(Summary_Exchange_Balances_00UTC!$B174="","",Summary_Exchange_Balances_00UTC!$N174)</f>
        <v>GATE</v>
      </c>
      <c r="B175" t="str">
        <f>IF(Summary_Exchange_Balances_00UTC!$B174="","",Summary_Exchange_Balances_00UTC!$B174)</f>
        <v>GATE-1-M-E</v>
      </c>
      <c r="C175" t="str">
        <f>IF(Summary_Exchange_Balances_00UTC!$B174="","",Summary_Exchange_Balances_00UTC!$E174)</f>
        <v>ETHW</v>
      </c>
      <c r="D175" t="str">
        <f>IF(OR(Summary_Exchange_Balances_00UTC!$B174="",Summary_Exchange_Balances_00UTC!$D174=""),"",Summary_Exchange_Balances_00UTC!$D174)</f>
        <v/>
      </c>
      <c r="E175" s="52">
        <f>IF(Summary_Exchange_Balances_00UTC!$B174="","",Summary_Exchange_Balances_00UTC!$C174)</f>
        <v>9.9825000000000001E-4</v>
      </c>
      <c r="G175" s="52" t="e">
        <f ca="1">IF(Summary_Exchange_Balances_00UTC!$B174="","",VLOOKUP(IF(ISERROR(SEARCH(" ", $B175)),UPPER($B175&amp;$C175&amp;IF(OR(NOT(ISERROR(SEARCH("trade",$D175))),NOT(ISERROR(SEARCH("balance",$D175)))),"",$D175)),UPPER(LEFT($B175, SEARCH(" ",$B175)-1)&amp;$C175&amp;IF(OR(NOT(ISERROR(SEARCH("trade",$D175))),NOT(ISERROR(SEARCH("balance",$D175)))),"",$D175))),$L:$T,MATCH("balance",$L$2:$S$2,0),FALSE))</f>
        <v>#N/A</v>
      </c>
      <c r="H175" s="35" t="e">
        <f ca="1">IF(Summary_Exchange_Balances_00UTC!$B174="","",(G175-E175)/E175)</f>
        <v>#N/A</v>
      </c>
      <c r="I175" s="160">
        <f ca="1">IF(Summary_Exchange_Balances_00UTC!$B174="","",IF(ISERROR($G175),$E175,$G175))</f>
        <v>9.9825000000000001E-4</v>
      </c>
      <c r="K175" t="str">
        <f t="shared" ca="1" si="14"/>
        <v>WOOXUSDT</v>
      </c>
      <c r="L175" t="str">
        <f t="shared" ca="1" si="20"/>
        <v>WOOX-1-M-EUSDT</v>
      </c>
      <c r="N175" s="156" t="str">
        <f ca="1">IF(raw_exchange_data!$A174="","",OFFSET(raw_exchange_data!$A174,0,MATCH(N$2,raw_exchange_data!$1:$1,0)-1))</f>
        <v>USDT</v>
      </c>
      <c r="O175" s="156" t="str">
        <f ca="1">IF(raw_exchange_data!$A174="","",OFFSET(raw_exchange_data!$A174,0,MATCH(O$2,raw_exchange_data!$1:$1,0)-1))</f>
        <v>WOOX</v>
      </c>
      <c r="P175" s="156" t="str">
        <f ca="1">IF(raw_exchange_data!$A174="","",OFFSET(raw_exchange_data!$A174,0,MATCH(P$2,raw_exchange_data!$1:$1,0)-1))</f>
        <v>WOOX-1-M-E</v>
      </c>
      <c r="Q175" s="156" t="str">
        <f ca="1">IF(raw_exchange_data!$A174="","",TEXT(OFFSET(raw_exchange_data!$A174,0,MATCH(Q$2,raw_exchange_data!$1:$1,0)-1),""))</f>
        <v/>
      </c>
      <c r="R175" s="157">
        <f ca="1">IF(raw_exchange_data!$A174="","",OFFSET(raw_exchange_data!$A174,0,MATCH(R$2,raw_exchange_data!$1:$1,0)-1))</f>
        <v>-3700763.7298459001</v>
      </c>
      <c r="S175" s="169">
        <f ca="1">IF(raw_exchange_data!$A174="","",OFFSET(raw_exchange_data!$A174,0,MATCH(S$2,raw_exchange_data!$1:$1,0)-1))</f>
        <v>44958.670044756946</v>
      </c>
      <c r="T175" s="156">
        <v>1</v>
      </c>
      <c r="W175" t="str">
        <f t="shared" si="16"/>
        <v>GATE</v>
      </c>
      <c r="X175" t="str">
        <f t="shared" si="17"/>
        <v>ETHW</v>
      </c>
      <c r="Y175" s="42">
        <f t="shared" si="18"/>
        <v>9.9825000000000001E-4</v>
      </c>
      <c r="Z175" s="42">
        <f t="shared" ca="1" si="19"/>
        <v>0</v>
      </c>
      <c r="AC175"/>
      <c r="AD175"/>
    </row>
    <row r="176" spans="1:30" x14ac:dyDescent="0.25">
      <c r="A176" t="str">
        <f>IF(Summary_Exchange_Balances_00UTC!$B175="","",Summary_Exchange_Balances_00UTC!$N175)</f>
        <v>GATE</v>
      </c>
      <c r="B176" t="str">
        <f>IF(Summary_Exchange_Balances_00UTC!$B175="","",Summary_Exchange_Balances_00UTC!$B175)</f>
        <v>GATE-1-M-E</v>
      </c>
      <c r="C176" t="str">
        <f>IF(Summary_Exchange_Balances_00UTC!$B175="","",Summary_Exchange_Balances_00UTC!$E175)</f>
        <v>ROSE</v>
      </c>
      <c r="D176" t="str">
        <f>IF(OR(Summary_Exchange_Balances_00UTC!$B175="",Summary_Exchange_Balances_00UTC!$D175=""),"",Summary_Exchange_Balances_00UTC!$D175)</f>
        <v/>
      </c>
      <c r="E176" s="52">
        <f>IF(Summary_Exchange_Balances_00UTC!$B175="","",Summary_Exchange_Balances_00UTC!$C175)</f>
        <v>9.5929999999999998E-5</v>
      </c>
      <c r="G176" s="52" t="e">
        <f ca="1">IF(Summary_Exchange_Balances_00UTC!$B175="","",VLOOKUP(IF(ISERROR(SEARCH(" ", $B176)),UPPER($B176&amp;$C176&amp;IF(OR(NOT(ISERROR(SEARCH("trade",$D176))),NOT(ISERROR(SEARCH("balance",$D176)))),"",$D176)),UPPER(LEFT($B176, SEARCH(" ",$B176)-1)&amp;$C176&amp;IF(OR(NOT(ISERROR(SEARCH("trade",$D176))),NOT(ISERROR(SEARCH("balance",$D176)))),"",$D176))),$L:$T,MATCH("balance",$L$2:$S$2,0),FALSE))</f>
        <v>#N/A</v>
      </c>
      <c r="H176" s="35" t="e">
        <f ca="1">IF(Summary_Exchange_Balances_00UTC!$B175="","",(G176-E176)/E176)</f>
        <v>#N/A</v>
      </c>
      <c r="I176" s="160">
        <f ca="1">IF(Summary_Exchange_Balances_00UTC!$B175="","",IF(ISERROR($G176),$E176,$G176))</f>
        <v>9.5929999999999998E-5</v>
      </c>
      <c r="K176" t="str">
        <f t="shared" ca="1" si="14"/>
        <v>FBLKWETH</v>
      </c>
      <c r="L176" t="str">
        <f t="shared" ca="1" si="20"/>
        <v>FBLKWETH</v>
      </c>
      <c r="N176" s="156" t="str">
        <f ca="1">IF(raw_exchange_data!$A175="","",OFFSET(raw_exchange_data!$A175,0,MATCH(N$2,raw_exchange_data!$1:$1,0)-1))</f>
        <v>WETH</v>
      </c>
      <c r="O176" s="156" t="str">
        <f ca="1">IF(raw_exchange_data!$A175="","",OFFSET(raw_exchange_data!$A175,0,MATCH(O$2,raw_exchange_data!$1:$1,0)-1))</f>
        <v>FBLK</v>
      </c>
      <c r="P176" s="156" t="str">
        <f ca="1">IF(raw_exchange_data!$A175="","",OFFSET(raw_exchange_data!$A175,0,MATCH(P$2,raw_exchange_data!$1:$1,0)-1))</f>
        <v>FBLK</v>
      </c>
      <c r="Q176" s="156" t="str">
        <f ca="1">IF(raw_exchange_data!$A175="","",TEXT(OFFSET(raw_exchange_data!$A175,0,MATCH(Q$2,raw_exchange_data!$1:$1,0)-1),""))</f>
        <v/>
      </c>
      <c r="R176" s="157">
        <f ca="1">IF(raw_exchange_data!$A175="","",OFFSET(raw_exchange_data!$A175,0,MATCH(R$2,raw_exchange_data!$1:$1,0)-1))</f>
        <v>132.91860401709999</v>
      </c>
      <c r="S176" s="169">
        <f ca="1">IF(raw_exchange_data!$A175="","",OFFSET(raw_exchange_data!$A175,0,MATCH(S$2,raw_exchange_data!$1:$1,0)-1))</f>
        <v>44958.658478819445</v>
      </c>
      <c r="T176" s="156">
        <v>1</v>
      </c>
      <c r="W176" t="str">
        <f t="shared" si="16"/>
        <v>GATE</v>
      </c>
      <c r="X176" t="str">
        <f t="shared" si="17"/>
        <v>ROSE</v>
      </c>
      <c r="Y176" s="42">
        <f t="shared" si="18"/>
        <v>9.5929999999999998E-5</v>
      </c>
      <c r="Z176" s="42">
        <f t="shared" ca="1" si="19"/>
        <v>0</v>
      </c>
      <c r="AC176"/>
      <c r="AD176"/>
    </row>
    <row r="177" spans="1:30" x14ac:dyDescent="0.25">
      <c r="A177" t="str">
        <f>IF(Summary_Exchange_Balances_00UTC!$B176="","",Summary_Exchange_Balances_00UTC!$N176)</f>
        <v>GATE</v>
      </c>
      <c r="B177" t="str">
        <f>IF(Summary_Exchange_Balances_00UTC!$B176="","",Summary_Exchange_Balances_00UTC!$B176)</f>
        <v>GATE-1-M-E</v>
      </c>
      <c r="C177" t="str">
        <f>IF(Summary_Exchange_Balances_00UTC!$B176="","",Summary_Exchange_Balances_00UTC!$E176)</f>
        <v>SOV</v>
      </c>
      <c r="D177" t="str">
        <f>IF(OR(Summary_Exchange_Balances_00UTC!$B176="",Summary_Exchange_Balances_00UTC!$D176=""),"",Summary_Exchange_Balances_00UTC!$D176)</f>
        <v/>
      </c>
      <c r="E177" s="52">
        <f>IF(Summary_Exchange_Balances_00UTC!$B176="","",Summary_Exchange_Balances_00UTC!$C176)</f>
        <v>1063.0153758599999</v>
      </c>
      <c r="G177" s="52" t="e">
        <f ca="1">IF(Summary_Exchange_Balances_00UTC!$B176="","",VLOOKUP(IF(ISERROR(SEARCH(" ", $B177)),UPPER($B177&amp;$C177&amp;IF(OR(NOT(ISERROR(SEARCH("trade",$D177))),NOT(ISERROR(SEARCH("balance",$D177)))),"",$D177)),UPPER(LEFT($B177, SEARCH(" ",$B177)-1)&amp;$C177&amp;IF(OR(NOT(ISERROR(SEARCH("trade",$D177))),NOT(ISERROR(SEARCH("balance",$D177)))),"",$D177))),$L:$T,MATCH("balance",$L$2:$S$2,0),FALSE))</f>
        <v>#N/A</v>
      </c>
      <c r="H177" s="35" t="e">
        <f ca="1">IF(Summary_Exchange_Balances_00UTC!$B176="","",(G177-E177)/E177)</f>
        <v>#N/A</v>
      </c>
      <c r="I177" s="160">
        <f ca="1">IF(Summary_Exchange_Balances_00UTC!$B176="","",IF(ISERROR($G177),$E177,$G177))</f>
        <v>1063.0153758599999</v>
      </c>
      <c r="K177" t="str">
        <f t="shared" ca="1" si="14"/>
        <v>WOOXWOO</v>
      </c>
      <c r="L177" t="str">
        <f t="shared" ca="1" si="20"/>
        <v>WOOX-1-M-EWOO</v>
      </c>
      <c r="N177" s="156" t="str">
        <f ca="1">IF(raw_exchange_data!$A176="","",OFFSET(raw_exchange_data!$A176,0,MATCH(N$2,raw_exchange_data!$1:$1,0)-1))</f>
        <v>WOO</v>
      </c>
      <c r="O177" s="156" t="str">
        <f ca="1">IF(raw_exchange_data!$A176="","",OFFSET(raw_exchange_data!$A176,0,MATCH(O$2,raw_exchange_data!$1:$1,0)-1))</f>
        <v>WOOX</v>
      </c>
      <c r="P177" s="156" t="str">
        <f ca="1">IF(raw_exchange_data!$A176="","",OFFSET(raw_exchange_data!$A176,0,MATCH(P$2,raw_exchange_data!$1:$1,0)-1))</f>
        <v>WOOX-1-M-E</v>
      </c>
      <c r="Q177" s="156" t="str">
        <f ca="1">IF(raw_exchange_data!$A176="","",TEXT(OFFSET(raw_exchange_data!$A176,0,MATCH(Q$2,raw_exchange_data!$1:$1,0)-1),""))</f>
        <v/>
      </c>
      <c r="R177" s="157">
        <f ca="1">IF(raw_exchange_data!$A176="","",OFFSET(raw_exchange_data!$A176,0,MATCH(R$2,raw_exchange_data!$1:$1,0)-1))</f>
        <v>1644286.05309931</v>
      </c>
      <c r="S177" s="169">
        <f ca="1">IF(raw_exchange_data!$A176="","",OFFSET(raw_exchange_data!$A176,0,MATCH(S$2,raw_exchange_data!$1:$1,0)-1))</f>
        <v>44958.670044756946</v>
      </c>
      <c r="T177" s="156">
        <v>1</v>
      </c>
      <c r="W177" t="str">
        <f t="shared" si="16"/>
        <v>GATE</v>
      </c>
      <c r="X177" t="str">
        <f t="shared" si="17"/>
        <v>SOV</v>
      </c>
      <c r="Y177" s="42">
        <f t="shared" si="18"/>
        <v>1063.0153758599999</v>
      </c>
      <c r="Z177" s="42">
        <f t="shared" ca="1" si="19"/>
        <v>0</v>
      </c>
      <c r="AC177"/>
      <c r="AD177"/>
    </row>
    <row r="178" spans="1:30" x14ac:dyDescent="0.25">
      <c r="A178" t="str">
        <f>IF(Summary_Exchange_Balances_00UTC!$B177="","",Summary_Exchange_Balances_00UTC!$N177)</f>
        <v>GATE</v>
      </c>
      <c r="B178" t="str">
        <f>IF(Summary_Exchange_Balances_00UTC!$B177="","",Summary_Exchange_Balances_00UTC!$B177)</f>
        <v>GATE-1-M-E</v>
      </c>
      <c r="C178" t="str">
        <f>IF(Summary_Exchange_Balances_00UTC!$B177="","",Summary_Exchange_Balances_00UTC!$E177)</f>
        <v>USDT</v>
      </c>
      <c r="D178" t="str">
        <f>IF(OR(Summary_Exchange_Balances_00UTC!$B177="",Summary_Exchange_Balances_00UTC!$D177=""),"",Summary_Exchange_Balances_00UTC!$D177)</f>
        <v/>
      </c>
      <c r="E178" s="53">
        <f>IF(Summary_Exchange_Balances_00UTC!$B177="","",Summary_Exchange_Balances_00UTC!$C177)</f>
        <v>25393.8791447</v>
      </c>
      <c r="G178" s="52" t="e">
        <f ca="1">IF(Summary_Exchange_Balances_00UTC!$B177="","",VLOOKUP(IF(ISERROR(SEARCH(" ", $B178)),UPPER($B178&amp;$C178&amp;IF(OR(NOT(ISERROR(SEARCH("trade",$D178))),NOT(ISERROR(SEARCH("balance",$D178)))),"",$D178)),UPPER(LEFT($B178, SEARCH(" ",$B178)-1)&amp;$C178&amp;IF(OR(NOT(ISERROR(SEARCH("trade",$D178))),NOT(ISERROR(SEARCH("balance",$D178)))),"",$D178))),$L:$T,MATCH("balance",$L$2:$S$2,0),FALSE))</f>
        <v>#N/A</v>
      </c>
      <c r="H178" s="35" t="e">
        <f ca="1">IF(Summary_Exchange_Balances_00UTC!$B177="","",(G178-E178)/E178)</f>
        <v>#N/A</v>
      </c>
      <c r="I178" s="160">
        <f ca="1">IF(Summary_Exchange_Balances_00UTC!$B177="","",IF(ISERROR($G178),$E178,$G178))</f>
        <v>25393.8791447</v>
      </c>
      <c r="K178" t="str">
        <f t="shared" ca="1" si="14"/>
        <v>HUBIXLM</v>
      </c>
      <c r="L178" t="str">
        <f t="shared" ca="1" si="20"/>
        <v>HUBI-EXLM</v>
      </c>
      <c r="N178" s="156" t="str">
        <f ca="1">IF(raw_exchange_data!$A177="","",OFFSET(raw_exchange_data!$A177,0,MATCH(N$2,raw_exchange_data!$1:$1,0)-1))</f>
        <v>XLM</v>
      </c>
      <c r="O178" s="156" t="str">
        <f ca="1">IF(raw_exchange_data!$A177="","",OFFSET(raw_exchange_data!$A177,0,MATCH(O$2,raw_exchange_data!$1:$1,0)-1))</f>
        <v>HUBI</v>
      </c>
      <c r="P178" s="156" t="str">
        <f ca="1">IF(raw_exchange_data!$A177="","",OFFSET(raw_exchange_data!$A177,0,MATCH(P$2,raw_exchange_data!$1:$1,0)-1))</f>
        <v>HUBI-E</v>
      </c>
      <c r="Q178" s="156" t="str">
        <f ca="1">IF(raw_exchange_data!$A177="","",TEXT(OFFSET(raw_exchange_data!$A177,0,MATCH(Q$2,raw_exchange_data!$1:$1,0)-1),""))</f>
        <v/>
      </c>
      <c r="R178" s="157">
        <f ca="1">IF(raw_exchange_data!$A177="","",OFFSET(raw_exchange_data!$A177,0,MATCH(R$2,raw_exchange_data!$1:$1,0)-1))</f>
        <v>0.55556267999999998</v>
      </c>
      <c r="S178" s="169">
        <f ca="1">IF(raw_exchange_data!$A177="","",OFFSET(raw_exchange_data!$A177,0,MATCH(S$2,raw_exchange_data!$1:$1,0)-1))</f>
        <v>44958.669130127317</v>
      </c>
      <c r="T178" s="156">
        <v>1</v>
      </c>
      <c r="W178" t="str">
        <f t="shared" si="16"/>
        <v>GATE</v>
      </c>
      <c r="X178" t="str">
        <f t="shared" si="17"/>
        <v>USDT</v>
      </c>
      <c r="Y178" s="42">
        <f t="shared" si="18"/>
        <v>25393.8791447</v>
      </c>
      <c r="Z178" s="42">
        <f t="shared" ca="1" si="19"/>
        <v>0</v>
      </c>
      <c r="AC178"/>
      <c r="AD178"/>
    </row>
    <row r="179" spans="1:30" x14ac:dyDescent="0.25">
      <c r="A179" t="str">
        <f>IF(Summary_Exchange_Balances_00UTC!$B178="","",Summary_Exchange_Balances_00UTC!$N178)</f>
        <v>GATE</v>
      </c>
      <c r="B179" t="str">
        <f>IF(Summary_Exchange_Balances_00UTC!$B178="","",Summary_Exchange_Balances_00UTC!$B178)</f>
        <v>GATE-1-M-M</v>
      </c>
      <c r="C179" t="str">
        <f>IF(Summary_Exchange_Balances_00UTC!$B178="","",Summary_Exchange_Balances_00UTC!$E178)</f>
        <v>BTC</v>
      </c>
      <c r="D179" t="str">
        <f>IF(OR(Summary_Exchange_Balances_00UTC!$B178="",Summary_Exchange_Balances_00UTC!$D178=""),"",Summary_Exchange_Balances_00UTC!$D178)</f>
        <v/>
      </c>
      <c r="E179" s="52">
        <f>IF(Summary_Exchange_Balances_00UTC!$B178="","",Summary_Exchange_Balances_00UTC!$C178)</f>
        <v>1.995E-4</v>
      </c>
      <c r="G179" s="52" t="e">
        <f ca="1">IF(Summary_Exchange_Balances_00UTC!$B178="","",VLOOKUP(IF(ISERROR(SEARCH(" ", $B179)),UPPER($B179&amp;$C179&amp;IF(OR(NOT(ISERROR(SEARCH("trade",$D179))),NOT(ISERROR(SEARCH("balance",$D179)))),"",$D179)),UPPER(LEFT($B179, SEARCH(" ",$B179)-1)&amp;$C179&amp;IF(OR(NOT(ISERROR(SEARCH("trade",$D179))),NOT(ISERROR(SEARCH("balance",$D179)))),"",$D179))),$L:$T,MATCH("balance",$L$2:$S$2,0),FALSE))</f>
        <v>#N/A</v>
      </c>
      <c r="H179" s="35" t="e">
        <f ca="1">IF(Summary_Exchange_Balances_00UTC!$B178="","",(G179-E179)/E179)</f>
        <v>#N/A</v>
      </c>
      <c r="I179" s="160">
        <f ca="1">IF(Summary_Exchange_Balances_00UTC!$B178="","",IF(ISERROR($G179),$E179,$G179))</f>
        <v>1.995E-4</v>
      </c>
      <c r="K179" t="str">
        <f t="shared" ca="1" si="14"/>
        <v>OKEXXRP</v>
      </c>
      <c r="L179" t="str">
        <f t="shared" ca="1" si="20"/>
        <v>OKEX-2-S1XRP</v>
      </c>
      <c r="N179" s="156" t="str">
        <f ca="1">IF(raw_exchange_data!$A178="","",OFFSET(raw_exchange_data!$A178,0,MATCH(N$2,raw_exchange_data!$1:$1,0)-1))</f>
        <v>XRP</v>
      </c>
      <c r="O179" s="156" t="str">
        <f ca="1">IF(raw_exchange_data!$A178="","",OFFSET(raw_exchange_data!$A178,0,MATCH(O$2,raw_exchange_data!$1:$1,0)-1))</f>
        <v>OKEX</v>
      </c>
      <c r="P179" s="156" t="str">
        <f ca="1">IF(raw_exchange_data!$A178="","",OFFSET(raw_exchange_data!$A178,0,MATCH(P$2,raw_exchange_data!$1:$1,0)-1))</f>
        <v>OKEX-2-S1</v>
      </c>
      <c r="Q179" s="156" t="str">
        <f ca="1">IF(raw_exchange_data!$A178="","",TEXT(OFFSET(raw_exchange_data!$A178,0,MATCH(Q$2,raw_exchange_data!$1:$1,0)-1),""))</f>
        <v/>
      </c>
      <c r="R179" s="157">
        <f ca="1">IF(raw_exchange_data!$A178="","",OFFSET(raw_exchange_data!$A178,0,MATCH(R$2,raw_exchange_data!$1:$1,0)-1))</f>
        <v>0.44933626032875401</v>
      </c>
      <c r="S179" s="169">
        <f ca="1">IF(raw_exchange_data!$A178="","",OFFSET(raw_exchange_data!$A178,0,MATCH(S$2,raw_exchange_data!$1:$1,0)-1))</f>
        <v>44958.668234155091</v>
      </c>
      <c r="T179" s="156">
        <v>1</v>
      </c>
      <c r="W179" t="str">
        <f t="shared" si="16"/>
        <v>GATE</v>
      </c>
      <c r="X179" t="str">
        <f t="shared" si="17"/>
        <v>BTC</v>
      </c>
      <c r="Y179" s="42">
        <f t="shared" si="18"/>
        <v>1.995E-4</v>
      </c>
      <c r="Z179" s="42">
        <f t="shared" ca="1" si="19"/>
        <v>0</v>
      </c>
      <c r="AC179"/>
      <c r="AD179"/>
    </row>
    <row r="180" spans="1:30" x14ac:dyDescent="0.25">
      <c r="A180" t="str">
        <f>IF(Summary_Exchange_Balances_00UTC!$B179="","",Summary_Exchange_Balances_00UTC!$N179)</f>
        <v>GATE</v>
      </c>
      <c r="B180" t="str">
        <f>IF(Summary_Exchange_Balances_00UTC!$B179="","",Summary_Exchange_Balances_00UTC!$B179)</f>
        <v>GATE-1-M-M</v>
      </c>
      <c r="C180" t="str">
        <f>IF(Summary_Exchange_Balances_00UTC!$B179="","",Summary_Exchange_Balances_00UTC!$E179)</f>
        <v>ETH</v>
      </c>
      <c r="D180" t="str">
        <f>IF(OR(Summary_Exchange_Balances_00UTC!$B179="",Summary_Exchange_Balances_00UTC!$D179=""),"",Summary_Exchange_Balances_00UTC!$D179)</f>
        <v/>
      </c>
      <c r="E180" s="52">
        <f>IF(Summary_Exchange_Balances_00UTC!$B179="","",Summary_Exchange_Balances_00UTC!$C179)</f>
        <v>9.9825000000000001E-4</v>
      </c>
      <c r="G180" s="52" t="e">
        <f ca="1">IF(Summary_Exchange_Balances_00UTC!$B179="","",VLOOKUP(IF(ISERROR(SEARCH(" ", $B180)),UPPER($B180&amp;$C180&amp;IF(OR(NOT(ISERROR(SEARCH("trade",$D180))),NOT(ISERROR(SEARCH("balance",$D180)))),"",$D180)),UPPER(LEFT($B180, SEARCH(" ",$B180)-1)&amp;$C180&amp;IF(OR(NOT(ISERROR(SEARCH("trade",$D180))),NOT(ISERROR(SEARCH("balance",$D180)))),"",$D180))),$L:$T,MATCH("balance",$L$2:$S$2,0),FALSE))</f>
        <v>#N/A</v>
      </c>
      <c r="H180" s="35" t="e">
        <f ca="1">IF(Summary_Exchange_Balances_00UTC!$B179="","",(G180-E180)/E180)</f>
        <v>#N/A</v>
      </c>
      <c r="I180" s="160">
        <f ca="1">IF(Summary_Exchange_Balances_00UTC!$B179="","",IF(ISERROR($G180),$E180,$G180))</f>
        <v>9.9825000000000001E-4</v>
      </c>
      <c r="K180" t="str">
        <f t="shared" ca="1" si="14"/>
        <v>FBLKXTZ</v>
      </c>
      <c r="L180" t="str">
        <f t="shared" ca="1" si="20"/>
        <v>FBLKXTZ</v>
      </c>
      <c r="N180" s="156" t="str">
        <f ca="1">IF(raw_exchange_data!$A179="","",OFFSET(raw_exchange_data!$A179,0,MATCH(N$2,raw_exchange_data!$1:$1,0)-1))</f>
        <v>XTZ</v>
      </c>
      <c r="O180" s="156" t="str">
        <f ca="1">IF(raw_exchange_data!$A179="","",OFFSET(raw_exchange_data!$A179,0,MATCH(O$2,raw_exchange_data!$1:$1,0)-1))</f>
        <v>FBLK</v>
      </c>
      <c r="P180" s="156" t="str">
        <f ca="1">IF(raw_exchange_data!$A179="","",OFFSET(raw_exchange_data!$A179,0,MATCH(P$2,raw_exchange_data!$1:$1,0)-1))</f>
        <v>FBLK</v>
      </c>
      <c r="Q180" s="156" t="str">
        <f ca="1">IF(raw_exchange_data!$A179="","",TEXT(OFFSET(raw_exchange_data!$A179,0,MATCH(Q$2,raw_exchange_data!$1:$1,0)-1),""))</f>
        <v/>
      </c>
      <c r="R180" s="157">
        <f ca="1">IF(raw_exchange_data!$A179="","",OFFSET(raw_exchange_data!$A179,0,MATCH(R$2,raw_exchange_data!$1:$1,0)-1))</f>
        <v>2212.6419660000001</v>
      </c>
      <c r="S180" s="169">
        <f ca="1">IF(raw_exchange_data!$A179="","",OFFSET(raw_exchange_data!$A179,0,MATCH(S$2,raw_exchange_data!$1:$1,0)-1))</f>
        <v>44958.658478819445</v>
      </c>
      <c r="T180" s="156">
        <v>1</v>
      </c>
      <c r="W180" t="str">
        <f t="shared" si="16"/>
        <v>GATE</v>
      </c>
      <c r="X180" t="str">
        <f t="shared" si="17"/>
        <v>ETH</v>
      </c>
      <c r="Y180" s="42">
        <f t="shared" si="18"/>
        <v>9.9825000000000001E-4</v>
      </c>
      <c r="Z180" s="42">
        <f t="shared" ca="1" si="19"/>
        <v>0</v>
      </c>
      <c r="AC180"/>
      <c r="AD180"/>
    </row>
    <row r="181" spans="1:30" x14ac:dyDescent="0.25">
      <c r="A181" t="str">
        <f>IF(Summary_Exchange_Balances_00UTC!$B180="","",Summary_Exchange_Balances_00UTC!$N180)</f>
        <v>GATE</v>
      </c>
      <c r="B181" t="str">
        <f>IF(Summary_Exchange_Balances_00UTC!$B180="","",Summary_Exchange_Balances_00UTC!$B180)</f>
        <v>GATE-1-M-M</v>
      </c>
      <c r="C181" t="str">
        <f>IF(Summary_Exchange_Balances_00UTC!$B180="","",Summary_Exchange_Balances_00UTC!$E180)</f>
        <v>USDT</v>
      </c>
      <c r="D181" t="str">
        <f>IF(OR(Summary_Exchange_Balances_00UTC!$B180="",Summary_Exchange_Balances_00UTC!$D180=""),"",Summary_Exchange_Balances_00UTC!$D180)</f>
        <v/>
      </c>
      <c r="E181" s="52">
        <f>IF(Summary_Exchange_Balances_00UTC!$B180="","",Summary_Exchange_Balances_00UTC!$C180)</f>
        <v>59.393906000000001</v>
      </c>
      <c r="G181" s="52" t="e">
        <f ca="1">IF(Summary_Exchange_Balances_00UTC!$B180="","",VLOOKUP(IF(ISERROR(SEARCH(" ", $B181)),UPPER($B181&amp;$C181&amp;IF(OR(NOT(ISERROR(SEARCH("trade",$D181))),NOT(ISERROR(SEARCH("balance",$D181)))),"",$D181)),UPPER(LEFT($B181, SEARCH(" ",$B181)-1)&amp;$C181&amp;IF(OR(NOT(ISERROR(SEARCH("trade",$D181))),NOT(ISERROR(SEARCH("balance",$D181)))),"",$D181))),$L:$T,MATCH("balance",$L$2:$S$2,0),FALSE))</f>
        <v>#N/A</v>
      </c>
      <c r="H181" s="35" t="e">
        <f ca="1">IF(Summary_Exchange_Balances_00UTC!$B180="","",(G181-E181)/E181)</f>
        <v>#N/A</v>
      </c>
      <c r="I181" s="160">
        <f ca="1">IF(Summary_Exchange_Balances_00UTC!$B180="","",IF(ISERROR($G181),$E181,$G181))</f>
        <v>59.393906000000001</v>
      </c>
      <c r="K181" t="str">
        <f t="shared" ca="1" si="14"/>
        <v>BINEAAVE</v>
      </c>
      <c r="L181" t="str">
        <f t="shared" ca="1" si="20"/>
        <v>BINE-2-S1-EAAVE</v>
      </c>
      <c r="N181" s="156" t="str">
        <f ca="1">IF(raw_exchange_data!$A180="","",OFFSET(raw_exchange_data!$A180,0,MATCH(N$2,raw_exchange_data!$1:$1,0)-1))</f>
        <v>AAVE</v>
      </c>
      <c r="O181" s="156" t="str">
        <f ca="1">IF(raw_exchange_data!$A180="","",OFFSET(raw_exchange_data!$A180,0,MATCH(O$2,raw_exchange_data!$1:$1,0)-1))</f>
        <v>BINE</v>
      </c>
      <c r="P181" s="156" t="str">
        <f ca="1">IF(raw_exchange_data!$A180="","",OFFSET(raw_exchange_data!$A180,0,MATCH(P$2,raw_exchange_data!$1:$1,0)-1))</f>
        <v>BINE-2-S1-E</v>
      </c>
      <c r="Q181" s="156" t="str">
        <f ca="1">IF(raw_exchange_data!$A180="","",TEXT(OFFSET(raw_exchange_data!$A180,0,MATCH(Q$2,raw_exchange_data!$1:$1,0)-1),""))</f>
        <v/>
      </c>
      <c r="R181" s="157">
        <f ca="1">IF(raw_exchange_data!$A180="","",OFFSET(raw_exchange_data!$A180,0,MATCH(R$2,raw_exchange_data!$1:$1,0)-1))</f>
        <v>1195.29652549</v>
      </c>
      <c r="S181" s="169">
        <f ca="1">IF(raw_exchange_data!$A180="","",OFFSET(raw_exchange_data!$A180,0,MATCH(S$2,raw_exchange_data!$1:$1,0)-1))</f>
        <v>44958.666668668979</v>
      </c>
      <c r="T181" s="156">
        <v>1</v>
      </c>
      <c r="W181" t="str">
        <f t="shared" si="16"/>
        <v>GATE</v>
      </c>
      <c r="X181" t="str">
        <f t="shared" si="17"/>
        <v>USDT</v>
      </c>
      <c r="Y181" s="42">
        <f t="shared" si="18"/>
        <v>59.393906000000001</v>
      </c>
      <c r="Z181" s="42">
        <f t="shared" ca="1" si="19"/>
        <v>0</v>
      </c>
      <c r="AC181"/>
      <c r="AD181"/>
    </row>
    <row r="182" spans="1:30" x14ac:dyDescent="0.25">
      <c r="A182" t="str">
        <f>IF(Summary_Exchange_Balances_00UTC!$B181="","",Summary_Exchange_Balances_00UTC!$N181)</f>
        <v>GATE</v>
      </c>
      <c r="B182" t="str">
        <f>IF(Summary_Exchange_Balances_00UTC!$B181="","",Summary_Exchange_Balances_00UTC!$B181)</f>
        <v>GATE-1-M-PT</v>
      </c>
      <c r="C182" t="str">
        <f>IF(Summary_Exchange_Balances_00UTC!$B181="","",Summary_Exchange_Balances_00UTC!$E181)</f>
        <v>USDT</v>
      </c>
      <c r="D182" t="str">
        <f>IF(OR(Summary_Exchange_Balances_00UTC!$B181="",Summary_Exchange_Balances_00UTC!$D181=""),"",Summary_Exchange_Balances_00UTC!$D181)</f>
        <v/>
      </c>
      <c r="E182" s="52">
        <f>IF(Summary_Exchange_Balances_00UTC!$B181="","",Summary_Exchange_Balances_00UTC!$C181)</f>
        <v>10047.015181999999</v>
      </c>
      <c r="G182" s="52" t="e">
        <f ca="1">IF(Summary_Exchange_Balances_00UTC!$B181="","",VLOOKUP(IF(ISERROR(SEARCH(" ", $B182)),UPPER($B182&amp;$C182&amp;IF(OR(NOT(ISERROR(SEARCH("trade",$D182))),NOT(ISERROR(SEARCH("balance",$D182)))),"",$D182)),UPPER(LEFT($B182, SEARCH(" ",$B182)-1)&amp;$C182&amp;IF(OR(NOT(ISERROR(SEARCH("trade",$D182))),NOT(ISERROR(SEARCH("balance",$D182)))),"",$D182))),$L:$T,MATCH("balance",$L$2:$S$2,0),FALSE))</f>
        <v>#N/A</v>
      </c>
      <c r="H182" s="35" t="e">
        <f ca="1">IF(Summary_Exchange_Balances_00UTC!$B181="","",(G182-E182)/E182)</f>
        <v>#N/A</v>
      </c>
      <c r="I182" s="160">
        <f ca="1">IF(Summary_Exchange_Balances_00UTC!$B181="","",IF(ISERROR($G182),$E182,$G182))</f>
        <v>10047.015181999999</v>
      </c>
      <c r="K182" t="str">
        <f t="shared" ca="1" si="14"/>
        <v>BINEADA</v>
      </c>
      <c r="L182" t="str">
        <f t="shared" ca="1" si="20"/>
        <v>BINE-2-S1-MADA</v>
      </c>
      <c r="N182" s="156" t="str">
        <f ca="1">IF(raw_exchange_data!$A181="","",OFFSET(raw_exchange_data!$A181,0,MATCH(N$2,raw_exchange_data!$1:$1,0)-1))</f>
        <v>ADA</v>
      </c>
      <c r="O182" s="156" t="str">
        <f ca="1">IF(raw_exchange_data!$A181="","",OFFSET(raw_exchange_data!$A181,0,MATCH(O$2,raw_exchange_data!$1:$1,0)-1))</f>
        <v>BINE</v>
      </c>
      <c r="P182" s="156" t="str">
        <f ca="1">IF(raw_exchange_data!$A181="","",OFFSET(raw_exchange_data!$A181,0,MATCH(P$2,raw_exchange_data!$1:$1,0)-1))</f>
        <v>BINE-2-S1-M</v>
      </c>
      <c r="Q182" s="156" t="str">
        <f ca="1">IF(raw_exchange_data!$A181="","",TEXT(OFFSET(raw_exchange_data!$A181,0,MATCH(Q$2,raw_exchange_data!$1:$1,0)-1),""))</f>
        <v/>
      </c>
      <c r="R182" s="157">
        <f ca="1">IF(raw_exchange_data!$A181="","",OFFSET(raw_exchange_data!$A181,0,MATCH(R$2,raw_exchange_data!$1:$1,0)-1))</f>
        <v>-450000</v>
      </c>
      <c r="S182" s="169">
        <f ca="1">IF(raw_exchange_data!$A181="","",OFFSET(raw_exchange_data!$A181,0,MATCH(S$2,raw_exchange_data!$1:$1,0)-1))</f>
        <v>44958.666670451392</v>
      </c>
      <c r="T182" s="156">
        <v>1</v>
      </c>
      <c r="W182" t="str">
        <f t="shared" si="16"/>
        <v>GATE</v>
      </c>
      <c r="X182" t="str">
        <f t="shared" si="17"/>
        <v>USDT</v>
      </c>
      <c r="Y182" s="42">
        <f t="shared" si="18"/>
        <v>10047.015181999999</v>
      </c>
      <c r="Z182" s="42">
        <f t="shared" ca="1" si="19"/>
        <v>0</v>
      </c>
      <c r="AC182"/>
      <c r="AD182"/>
    </row>
    <row r="183" spans="1:30" x14ac:dyDescent="0.25">
      <c r="A183" t="str">
        <f>IF(Summary_Exchange_Balances_00UTC!$B182="","",Summary_Exchange_Balances_00UTC!$N182)</f>
        <v>HUBI</v>
      </c>
      <c r="B183" t="str">
        <f>IF(Summary_Exchange_Balances_00UTC!$B182="","",Summary_Exchange_Balances_00UTC!$B182)</f>
        <v>HUB2-E</v>
      </c>
      <c r="C183" t="str">
        <f>IF(Summary_Exchange_Balances_00UTC!$B182="","",Summary_Exchange_Balances_00UTC!$E182)</f>
        <v>USDT</v>
      </c>
      <c r="D183" t="str">
        <f>IF(OR(Summary_Exchange_Balances_00UTC!$B182="",Summary_Exchange_Balances_00UTC!$D182=""),"",Summary_Exchange_Balances_00UTC!$D182)</f>
        <v/>
      </c>
      <c r="E183" s="52">
        <f>IF(Summary_Exchange_Balances_00UTC!$B182="","",Summary_Exchange_Balances_00UTC!$C182)</f>
        <v>1E-8</v>
      </c>
      <c r="G183" s="52" t="e">
        <f ca="1">IF(Summary_Exchange_Balances_00UTC!$B182="","",VLOOKUP(IF(ISERROR(SEARCH(" ", $B183)),UPPER($B183&amp;$C183&amp;IF(OR(NOT(ISERROR(SEARCH("trade",$D183))),NOT(ISERROR(SEARCH("balance",$D183)))),"",$D183)),UPPER(LEFT($B183, SEARCH(" ",$B183)-1)&amp;$C183&amp;IF(OR(NOT(ISERROR(SEARCH("trade",$D183))),NOT(ISERROR(SEARCH("balance",$D183)))),"",$D183))),$L:$T,MATCH("balance",$L$2:$S$2,0),FALSE))</f>
        <v>#N/A</v>
      </c>
      <c r="H183" s="35" t="e">
        <f ca="1">IF(Summary_Exchange_Balances_00UTC!$B182="","",(G183-E183)/E183)</f>
        <v>#N/A</v>
      </c>
      <c r="I183" s="160">
        <f ca="1">IF(Summary_Exchange_Balances_00UTC!$B182="","",IF(ISERROR($G183),$E183,$G183))</f>
        <v>1E-8</v>
      </c>
      <c r="K183" t="str">
        <f t="shared" ca="1" si="14"/>
        <v>FUB2ADA</v>
      </c>
      <c r="L183" t="str">
        <f t="shared" ca="1" si="20"/>
        <v>FUB2-MADA</v>
      </c>
      <c r="N183" s="156" t="str">
        <f ca="1">IF(raw_exchange_data!$A182="","",OFFSET(raw_exchange_data!$A182,0,MATCH(N$2,raw_exchange_data!$1:$1,0)-1))</f>
        <v>ADA</v>
      </c>
      <c r="O183" s="156" t="str">
        <f ca="1">IF(raw_exchange_data!$A182="","",OFFSET(raw_exchange_data!$A182,0,MATCH(O$2,raw_exchange_data!$1:$1,0)-1))</f>
        <v>FUB2</v>
      </c>
      <c r="P183" s="156" t="str">
        <f ca="1">IF(raw_exchange_data!$A182="","",OFFSET(raw_exchange_data!$A182,0,MATCH(P$2,raw_exchange_data!$1:$1,0)-1))</f>
        <v>FUB2-M</v>
      </c>
      <c r="Q183" s="156" t="str">
        <f ca="1">IF(raw_exchange_data!$A182="","",TEXT(OFFSET(raw_exchange_data!$A182,0,MATCH(Q$2,raw_exchange_data!$1:$1,0)-1),""))</f>
        <v/>
      </c>
      <c r="R183" s="157">
        <f ca="1">IF(raw_exchange_data!$A182="","",OFFSET(raw_exchange_data!$A182,0,MATCH(R$2,raw_exchange_data!$1:$1,0)-1))</f>
        <v>9.6999999999999992E-9</v>
      </c>
      <c r="S183" s="169">
        <f ca="1">IF(raw_exchange_data!$A182="","",OFFSET(raw_exchange_data!$A182,0,MATCH(S$2,raw_exchange_data!$1:$1,0)-1))</f>
        <v>44958.669514039349</v>
      </c>
      <c r="T183" s="156">
        <v>1</v>
      </c>
      <c r="W183" t="str">
        <f t="shared" si="16"/>
        <v>HUBI</v>
      </c>
      <c r="X183" t="str">
        <f t="shared" si="17"/>
        <v>USDT</v>
      </c>
      <c r="Y183" s="42">
        <f t="shared" si="18"/>
        <v>1E-8</v>
      </c>
      <c r="Z183" s="42">
        <f t="shared" ca="1" si="19"/>
        <v>0</v>
      </c>
      <c r="AC183"/>
      <c r="AD183"/>
    </row>
    <row r="184" spans="1:30" x14ac:dyDescent="0.25">
      <c r="A184" t="str">
        <f>IF(Summary_Exchange_Balances_00UTC!$B183="","",Summary_Exchange_Balances_00UTC!$N183)</f>
        <v>HUBI</v>
      </c>
      <c r="B184" t="str">
        <f>IF(Summary_Exchange_Balances_00UTC!$B183="","",Summary_Exchange_Balances_00UTC!$B183)</f>
        <v>HUB2-E</v>
      </c>
      <c r="C184" t="str">
        <f>IF(Summary_Exchange_Balances_00UTC!$B183="","",Summary_Exchange_Balances_00UTC!$E183)</f>
        <v>XRP</v>
      </c>
      <c r="D184" t="str">
        <f>IF(OR(Summary_Exchange_Balances_00UTC!$B183="",Summary_Exchange_Balances_00UTC!$D183=""),"",Summary_Exchange_Balances_00UTC!$D183)</f>
        <v/>
      </c>
      <c r="E184" s="52">
        <f>IF(Summary_Exchange_Balances_00UTC!$B183="","",Summary_Exchange_Balances_00UTC!$C183)</f>
        <v>7.4209999999999996E-5</v>
      </c>
      <c r="G184" s="52" t="e">
        <f ca="1">IF(Summary_Exchange_Balances_00UTC!$B183="","",VLOOKUP(IF(ISERROR(SEARCH(" ", $B184)),UPPER($B184&amp;$C184&amp;IF(OR(NOT(ISERROR(SEARCH("trade",$D184))),NOT(ISERROR(SEARCH("balance",$D184)))),"",$D184)),UPPER(LEFT($B184, SEARCH(" ",$B184)-1)&amp;$C184&amp;IF(OR(NOT(ISERROR(SEARCH("trade",$D184))),NOT(ISERROR(SEARCH("balance",$D184)))),"",$D184))),$L:$T,MATCH("balance",$L$2:$S$2,0),FALSE))</f>
        <v>#N/A</v>
      </c>
      <c r="H184" s="35" t="e">
        <f ca="1">IF(Summary_Exchange_Balances_00UTC!$B183="","",(G184-E184)/E184)</f>
        <v>#N/A</v>
      </c>
      <c r="I184" s="160">
        <f ca="1">IF(Summary_Exchange_Balances_00UTC!$B183="","",IF(ISERROR($G184),$E184,$G184))</f>
        <v>7.4209999999999996E-5</v>
      </c>
      <c r="K184" t="str">
        <f t="shared" ca="1" si="14"/>
        <v>FUBIADA</v>
      </c>
      <c r="L184" t="str">
        <f t="shared" ca="1" si="20"/>
        <v>FUBI-MADA</v>
      </c>
      <c r="N184" s="156" t="str">
        <f ca="1">IF(raw_exchange_data!$A183="","",OFFSET(raw_exchange_data!$A183,0,MATCH(N$2,raw_exchange_data!$1:$1,0)-1))</f>
        <v>ADA</v>
      </c>
      <c r="O184" s="156" t="str">
        <f ca="1">IF(raw_exchange_data!$A183="","",OFFSET(raw_exchange_data!$A183,0,MATCH(O$2,raw_exchange_data!$1:$1,0)-1))</f>
        <v>FUBI</v>
      </c>
      <c r="P184" s="156" t="str">
        <f ca="1">IF(raw_exchange_data!$A183="","",OFFSET(raw_exchange_data!$A183,0,MATCH(P$2,raw_exchange_data!$1:$1,0)-1))</f>
        <v>FUBI-M</v>
      </c>
      <c r="Q184" s="156" t="str">
        <f ca="1">IF(raw_exchange_data!$A183="","",TEXT(OFFSET(raw_exchange_data!$A183,0,MATCH(Q$2,raw_exchange_data!$1:$1,0)-1),""))</f>
        <v/>
      </c>
      <c r="R184" s="157">
        <f ca="1">IF(raw_exchange_data!$A183="","",OFFSET(raw_exchange_data!$A183,0,MATCH(R$2,raw_exchange_data!$1:$1,0)-1))</f>
        <v>5.7406593000000001E-3</v>
      </c>
      <c r="S184" s="169">
        <f ca="1">IF(raw_exchange_data!$A183="","",OFFSET(raw_exchange_data!$A183,0,MATCH(S$2,raw_exchange_data!$1:$1,0)-1))</f>
        <v>44958.669514120367</v>
      </c>
      <c r="T184" s="156">
        <v>1</v>
      </c>
      <c r="W184" t="str">
        <f t="shared" si="16"/>
        <v>HUBI</v>
      </c>
      <c r="X184" t="str">
        <f t="shared" si="17"/>
        <v>XRP</v>
      </c>
      <c r="Y184" s="42">
        <f t="shared" si="18"/>
        <v>7.4209999999999996E-5</v>
      </c>
      <c r="Z184" s="42">
        <f t="shared" ca="1" si="19"/>
        <v>0</v>
      </c>
      <c r="AC184"/>
      <c r="AD184"/>
    </row>
    <row r="185" spans="1:30" x14ac:dyDescent="0.25">
      <c r="A185" t="str">
        <f>IF(Summary_Exchange_Balances_00UTC!$B184="","",Summary_Exchange_Balances_00UTC!$N184)</f>
        <v>HUBI</v>
      </c>
      <c r="B185" t="str">
        <f>IF(Summary_Exchange_Balances_00UTC!$B184="","",Summary_Exchange_Balances_00UTC!$B184)</f>
        <v>HUB2-M</v>
      </c>
      <c r="C185" t="str">
        <f>IF(Summary_Exchange_Balances_00UTC!$B184="","",Summary_Exchange_Balances_00UTC!$E184)</f>
        <v>ADA</v>
      </c>
      <c r="D185" t="str">
        <f>IF(OR(Summary_Exchange_Balances_00UTC!$B184="",Summary_Exchange_Balances_00UTC!$D184=""),"",Summary_Exchange_Balances_00UTC!$D184)</f>
        <v/>
      </c>
      <c r="E185" s="52">
        <f>IF(Summary_Exchange_Balances_00UTC!$B184="","",Summary_Exchange_Balances_00UTC!$C184)</f>
        <v>1E-8</v>
      </c>
      <c r="G185" s="52" t="e">
        <f ca="1">IF(Summary_Exchange_Balances_00UTC!$B184="","",VLOOKUP(IF(ISERROR(SEARCH(" ", $B185)),UPPER($B185&amp;$C185&amp;IF(OR(NOT(ISERROR(SEARCH("trade",$D185))),NOT(ISERROR(SEARCH("balance",$D185)))),"",$D185)),UPPER(LEFT($B185, SEARCH(" ",$B185)-1)&amp;$C185&amp;IF(OR(NOT(ISERROR(SEARCH("trade",$D185))),NOT(ISERROR(SEARCH("balance",$D185)))),"",$D185))),$L:$T,MATCH("balance",$L$2:$S$2,0),FALSE))</f>
        <v>#N/A</v>
      </c>
      <c r="H185" s="35" t="e">
        <f ca="1">IF(Summary_Exchange_Balances_00UTC!$B184="","",(G185-E185)/E185)</f>
        <v>#N/A</v>
      </c>
      <c r="I185" s="160">
        <f ca="1">IF(Summary_Exchange_Balances_00UTC!$B184="","",IF(ISERROR($G185),$E185,$G185))</f>
        <v>1E-8</v>
      </c>
      <c r="K185" t="str">
        <f t="shared" ca="1" si="14"/>
        <v>HUBIADA</v>
      </c>
      <c r="L185" t="str">
        <f t="shared" ca="1" si="20"/>
        <v>HUBI-EADA</v>
      </c>
      <c r="N185" s="156" t="str">
        <f ca="1">IF(raw_exchange_data!$A184="","",OFFSET(raw_exchange_data!$A184,0,MATCH(N$2,raw_exchange_data!$1:$1,0)-1))</f>
        <v>ADA</v>
      </c>
      <c r="O185" s="156" t="str">
        <f ca="1">IF(raw_exchange_data!$A184="","",OFFSET(raw_exchange_data!$A184,0,MATCH(O$2,raw_exchange_data!$1:$1,0)-1))</f>
        <v>HUBI</v>
      </c>
      <c r="P185" s="156" t="str">
        <f ca="1">IF(raw_exchange_data!$A184="","",OFFSET(raw_exchange_data!$A184,0,MATCH(P$2,raw_exchange_data!$1:$1,0)-1))</f>
        <v>HUBI-E</v>
      </c>
      <c r="Q185" s="156" t="str">
        <f ca="1">IF(raw_exchange_data!$A184="","",TEXT(OFFSET(raw_exchange_data!$A184,0,MATCH(Q$2,raw_exchange_data!$1:$1,0)-1),""))</f>
        <v/>
      </c>
      <c r="R185" s="157">
        <f ca="1">IF(raw_exchange_data!$A184="","",OFFSET(raw_exchange_data!$A184,0,MATCH(R$2,raw_exchange_data!$1:$1,0)-1))</f>
        <v>1.1000000000000001E-7</v>
      </c>
      <c r="S185" s="169">
        <f ca="1">IF(raw_exchange_data!$A184="","",OFFSET(raw_exchange_data!$A184,0,MATCH(S$2,raw_exchange_data!$1:$1,0)-1))</f>
        <v>44958.669130127317</v>
      </c>
      <c r="T185" s="156">
        <v>1</v>
      </c>
      <c r="W185" t="str">
        <f t="shared" si="16"/>
        <v>HUBI</v>
      </c>
      <c r="X185" t="str">
        <f t="shared" si="17"/>
        <v>ADA</v>
      </c>
      <c r="Y185" s="42">
        <f t="shared" si="18"/>
        <v>1E-8</v>
      </c>
      <c r="Z185" s="42">
        <f t="shared" ca="1" si="19"/>
        <v>0</v>
      </c>
      <c r="AC185"/>
      <c r="AD185"/>
    </row>
    <row r="186" spans="1:30" x14ac:dyDescent="0.25">
      <c r="A186" t="str">
        <f>IF(Summary_Exchange_Balances_00UTC!$B185="","",Summary_Exchange_Balances_00UTC!$N185)</f>
        <v>HUBI</v>
      </c>
      <c r="B186" t="str">
        <f>IF(Summary_Exchange_Balances_00UTC!$B185="","",Summary_Exchange_Balances_00UTC!$B185)</f>
        <v>HUB2-M</v>
      </c>
      <c r="C186" t="str">
        <f>IF(Summary_Exchange_Balances_00UTC!$B185="","",Summary_Exchange_Balances_00UTC!$E185)</f>
        <v>BCH</v>
      </c>
      <c r="D186" t="str">
        <f>IF(OR(Summary_Exchange_Balances_00UTC!$B185="",Summary_Exchange_Balances_00UTC!$D185=""),"",Summary_Exchange_Balances_00UTC!$D185)</f>
        <v/>
      </c>
      <c r="E186" s="52">
        <f>IF(Summary_Exchange_Balances_00UTC!$B185="","",Summary_Exchange_Balances_00UTC!$C185)</f>
        <v>1E-8</v>
      </c>
      <c r="G186" s="52" t="e">
        <f ca="1">IF(Summary_Exchange_Balances_00UTC!$B185="","",VLOOKUP(IF(ISERROR(SEARCH(" ", $B186)),UPPER($B186&amp;$C186&amp;IF(OR(NOT(ISERROR(SEARCH("trade",$D186))),NOT(ISERROR(SEARCH("balance",$D186)))),"",$D186)),UPPER(LEFT($B186, SEARCH(" ",$B186)-1)&amp;$C186&amp;IF(OR(NOT(ISERROR(SEARCH("trade",$D186))),NOT(ISERROR(SEARCH("balance",$D186)))),"",$D186))),$L:$T,MATCH("balance",$L$2:$S$2,0),FALSE))</f>
        <v>#N/A</v>
      </c>
      <c r="H186" s="35" t="e">
        <f ca="1">IF(Summary_Exchange_Balances_00UTC!$B185="","",(G186-E186)/E186)</f>
        <v>#N/A</v>
      </c>
      <c r="I186" s="160">
        <f ca="1">IF(Summary_Exchange_Balances_00UTC!$B185="","",IF(ISERROR($G186),$E186,$G186))</f>
        <v>1E-8</v>
      </c>
      <c r="K186" t="str">
        <f t="shared" ca="1" si="14"/>
        <v>BINEALGO</v>
      </c>
      <c r="L186" t="str">
        <f t="shared" ca="1" si="20"/>
        <v>BINE-2-S1-EALGO</v>
      </c>
      <c r="N186" s="156" t="str">
        <f ca="1">IF(raw_exchange_data!$A185="","",OFFSET(raw_exchange_data!$A185,0,MATCH(N$2,raw_exchange_data!$1:$1,0)-1))</f>
        <v>ALGO</v>
      </c>
      <c r="O186" s="156" t="str">
        <f ca="1">IF(raw_exchange_data!$A185="","",OFFSET(raw_exchange_data!$A185,0,MATCH(O$2,raw_exchange_data!$1:$1,0)-1))</f>
        <v>BINE</v>
      </c>
      <c r="P186" s="156" t="str">
        <f ca="1">IF(raw_exchange_data!$A185="","",OFFSET(raw_exchange_data!$A185,0,MATCH(P$2,raw_exchange_data!$1:$1,0)-1))</f>
        <v>BINE-2-S1-E</v>
      </c>
      <c r="Q186" s="156" t="str">
        <f ca="1">IF(raw_exchange_data!$A185="","",TEXT(OFFSET(raw_exchange_data!$A185,0,MATCH(Q$2,raw_exchange_data!$1:$1,0)-1),""))</f>
        <v/>
      </c>
      <c r="R186" s="157">
        <f ca="1">IF(raw_exchange_data!$A185="","",OFFSET(raw_exchange_data!$A185,0,MATCH(R$2,raw_exchange_data!$1:$1,0)-1))</f>
        <v>183116.88590200001</v>
      </c>
      <c r="S186" s="169">
        <f ca="1">IF(raw_exchange_data!$A185="","",OFFSET(raw_exchange_data!$A185,0,MATCH(S$2,raw_exchange_data!$1:$1,0)-1))</f>
        <v>44958.666668668979</v>
      </c>
      <c r="T186" s="156">
        <v>1</v>
      </c>
      <c r="W186" t="str">
        <f t="shared" si="16"/>
        <v>HUBI</v>
      </c>
      <c r="X186" t="str">
        <f t="shared" si="17"/>
        <v>BCH</v>
      </c>
      <c r="Y186" s="42">
        <f t="shared" si="18"/>
        <v>1E-8</v>
      </c>
      <c r="Z186" s="42">
        <f t="shared" ca="1" si="19"/>
        <v>0</v>
      </c>
      <c r="AC186"/>
      <c r="AD186"/>
    </row>
    <row r="187" spans="1:30" x14ac:dyDescent="0.25">
      <c r="A187" t="str">
        <f>IF(Summary_Exchange_Balances_00UTC!$B186="","",Summary_Exchange_Balances_00UTC!$N186)</f>
        <v>HUBI</v>
      </c>
      <c r="B187" t="str">
        <f>IF(Summary_Exchange_Balances_00UTC!$B186="","",Summary_Exchange_Balances_00UTC!$B186)</f>
        <v>HUB2-M</v>
      </c>
      <c r="C187" t="str">
        <f>IF(Summary_Exchange_Balances_00UTC!$B186="","",Summary_Exchange_Balances_00UTC!$E186)</f>
        <v>BSV</v>
      </c>
      <c r="D187" t="str">
        <f>IF(OR(Summary_Exchange_Balances_00UTC!$B186="",Summary_Exchange_Balances_00UTC!$D186=""),"",Summary_Exchange_Balances_00UTC!$D186)</f>
        <v/>
      </c>
      <c r="E187" s="52">
        <f>IF(Summary_Exchange_Balances_00UTC!$B186="","",Summary_Exchange_Balances_00UTC!$C186)</f>
        <v>1E-8</v>
      </c>
      <c r="G187" s="52" t="e">
        <f ca="1">IF(Summary_Exchange_Balances_00UTC!$B186="","",VLOOKUP(IF(ISERROR(SEARCH(" ", $B187)),UPPER($B187&amp;$C187&amp;IF(OR(NOT(ISERROR(SEARCH("trade",$D187))),NOT(ISERROR(SEARCH("balance",$D187)))),"",$D187)),UPPER(LEFT($B187, SEARCH(" ",$B187)-1)&amp;$C187&amp;IF(OR(NOT(ISERROR(SEARCH("trade",$D187))),NOT(ISERROR(SEARCH("balance",$D187)))),"",$D187))),$L:$T,MATCH("balance",$L$2:$S$2,0),FALSE))</f>
        <v>#N/A</v>
      </c>
      <c r="H187" s="35" t="e">
        <f ca="1">IF(Summary_Exchange_Balances_00UTC!$B186="","",(G187-E187)/E187)</f>
        <v>#N/A</v>
      </c>
      <c r="I187" s="160">
        <f ca="1">IF(Summary_Exchange_Balances_00UTC!$B186="","",IF(ISERROR($G187),$E187,$G187))</f>
        <v>1E-8</v>
      </c>
      <c r="K187" t="str">
        <f t="shared" ca="1" si="14"/>
        <v>FBLKAUSDC_ETH</v>
      </c>
      <c r="L187" t="str">
        <f t="shared" ca="1" si="20"/>
        <v>FBLKAUSDC_ETH</v>
      </c>
      <c r="N187" s="156" t="str">
        <f ca="1">IF(raw_exchange_data!$A186="","",OFFSET(raw_exchange_data!$A186,0,MATCH(N$2,raw_exchange_data!$1:$1,0)-1))</f>
        <v>AUSDC_ETH</v>
      </c>
      <c r="O187" s="156" t="str">
        <f ca="1">IF(raw_exchange_data!$A186="","",OFFSET(raw_exchange_data!$A186,0,MATCH(O$2,raw_exchange_data!$1:$1,0)-1))</f>
        <v>FBLK</v>
      </c>
      <c r="P187" s="156" t="str">
        <f ca="1">IF(raw_exchange_data!$A186="","",OFFSET(raw_exchange_data!$A186,0,MATCH(P$2,raw_exchange_data!$1:$1,0)-1))</f>
        <v>FBLK</v>
      </c>
      <c r="Q187" s="156" t="str">
        <f ca="1">IF(raw_exchange_data!$A186="","",TEXT(OFFSET(raw_exchange_data!$A186,0,MATCH(Q$2,raw_exchange_data!$1:$1,0)-1),""))</f>
        <v/>
      </c>
      <c r="R187" s="157">
        <f ca="1">IF(raw_exchange_data!$A186="","",OFFSET(raw_exchange_data!$A186,0,MATCH(R$2,raw_exchange_data!$1:$1,0)-1))</f>
        <v>12009788.018113</v>
      </c>
      <c r="S187" s="169">
        <f ca="1">IF(raw_exchange_data!$A186="","",OFFSET(raw_exchange_data!$A186,0,MATCH(S$2,raw_exchange_data!$1:$1,0)-1))</f>
        <v>44958.658478819445</v>
      </c>
      <c r="T187" s="156">
        <v>1</v>
      </c>
      <c r="W187" t="str">
        <f t="shared" si="16"/>
        <v>HUBI</v>
      </c>
      <c r="X187" t="str">
        <f t="shared" si="17"/>
        <v>BSV</v>
      </c>
      <c r="Y187" s="42">
        <f t="shared" si="18"/>
        <v>1E-8</v>
      </c>
      <c r="Z187" s="42">
        <f t="shared" ca="1" si="19"/>
        <v>0</v>
      </c>
      <c r="AC187"/>
      <c r="AD187"/>
    </row>
    <row r="188" spans="1:30" x14ac:dyDescent="0.25">
      <c r="A188" t="str">
        <f>IF(Summary_Exchange_Balances_00UTC!$B187="","",Summary_Exchange_Balances_00UTC!$N187)</f>
        <v>HUBI</v>
      </c>
      <c r="B188" t="str">
        <f>IF(Summary_Exchange_Balances_00UTC!$B187="","",Summary_Exchange_Balances_00UTC!$B187)</f>
        <v>HUB2-M</v>
      </c>
      <c r="C188" t="str">
        <f>IF(Summary_Exchange_Balances_00UTC!$B187="","",Summary_Exchange_Balances_00UTC!$E187)</f>
        <v>EOS</v>
      </c>
      <c r="D188" t="str">
        <f>IF(OR(Summary_Exchange_Balances_00UTC!$B187="",Summary_Exchange_Balances_00UTC!$D187=""),"",Summary_Exchange_Balances_00UTC!$D187)</f>
        <v/>
      </c>
      <c r="E188" s="52">
        <f>IF(Summary_Exchange_Balances_00UTC!$B187="","",Summary_Exchange_Balances_00UTC!$C187)</f>
        <v>1E-8</v>
      </c>
      <c r="G188" s="52">
        <f ca="1">IF(Summary_Exchange_Balances_00UTC!$B187="","",VLOOKUP(IF(ISERROR(SEARCH(" ", $B188)),UPPER($B188&amp;$C188&amp;IF(OR(NOT(ISERROR(SEARCH("trade",$D188))),NOT(ISERROR(SEARCH("balance",$D188)))),"",$D188)),UPPER(LEFT($B188, SEARCH(" ",$B188)-1)&amp;$C188&amp;IF(OR(NOT(ISERROR(SEARCH("trade",$D188))),NOT(ISERROR(SEARCH("balance",$D188)))),"",$D188))),$L:$T,MATCH("balance",$L$2:$S$2,0),FALSE))</f>
        <v>1E-8</v>
      </c>
      <c r="H188" s="35">
        <f ca="1">IF(Summary_Exchange_Balances_00UTC!$B187="","",(G188-E188)/E188)</f>
        <v>0</v>
      </c>
      <c r="I188" s="160">
        <f ca="1">IF(Summary_Exchange_Balances_00UTC!$B187="","",IF(ISERROR($G188),$E188,$G188))</f>
        <v>1E-8</v>
      </c>
      <c r="K188" t="str">
        <f t="shared" ca="1" si="14"/>
        <v>BINEBCH</v>
      </c>
      <c r="L188" t="str">
        <f t="shared" ca="1" si="20"/>
        <v>BINE-2-S1-MBCH</v>
      </c>
      <c r="N188" s="156" t="str">
        <f ca="1">IF(raw_exchange_data!$A187="","",OFFSET(raw_exchange_data!$A187,0,MATCH(N$2,raw_exchange_data!$1:$1,0)-1))</f>
        <v>BCH</v>
      </c>
      <c r="O188" s="156" t="str">
        <f ca="1">IF(raw_exchange_data!$A187="","",OFFSET(raw_exchange_data!$A187,0,MATCH(O$2,raw_exchange_data!$1:$1,0)-1))</f>
        <v>BINE</v>
      </c>
      <c r="P188" s="156" t="str">
        <f ca="1">IF(raw_exchange_data!$A187="","",OFFSET(raw_exchange_data!$A187,0,MATCH(P$2,raw_exchange_data!$1:$1,0)-1))</f>
        <v>BINE-2-S1-M</v>
      </c>
      <c r="Q188" s="156" t="str">
        <f ca="1">IF(raw_exchange_data!$A187="","",TEXT(OFFSET(raw_exchange_data!$A187,0,MATCH(Q$2,raw_exchange_data!$1:$1,0)-1),""))</f>
        <v/>
      </c>
      <c r="R188" s="157">
        <f ca="1">IF(raw_exchange_data!$A187="","",OFFSET(raw_exchange_data!$A187,0,MATCH(R$2,raw_exchange_data!$1:$1,0)-1))</f>
        <v>-90</v>
      </c>
      <c r="S188" s="169">
        <f ca="1">IF(raw_exchange_data!$A187="","",OFFSET(raw_exchange_data!$A187,0,MATCH(S$2,raw_exchange_data!$1:$1,0)-1))</f>
        <v>44958.666670451392</v>
      </c>
      <c r="T188" s="156">
        <v>1</v>
      </c>
      <c r="W188" t="str">
        <f t="shared" si="16"/>
        <v>HUBI</v>
      </c>
      <c r="X188" t="str">
        <f t="shared" si="17"/>
        <v>EOS</v>
      </c>
      <c r="Y188" s="42">
        <f t="shared" si="18"/>
        <v>1E-8</v>
      </c>
      <c r="Z188" s="42">
        <f t="shared" ca="1" si="19"/>
        <v>1E-8</v>
      </c>
      <c r="AC188"/>
      <c r="AD188"/>
    </row>
    <row r="189" spans="1:30" x14ac:dyDescent="0.25">
      <c r="A189" t="str">
        <f>IF(Summary_Exchange_Balances_00UTC!$B188="","",Summary_Exchange_Balances_00UTC!$N188)</f>
        <v>HUBI</v>
      </c>
      <c r="B189" t="str">
        <f>IF(Summary_Exchange_Balances_00UTC!$B188="","",Summary_Exchange_Balances_00UTC!$B188)</f>
        <v>HUB2-M</v>
      </c>
      <c r="C189" t="str">
        <f>IF(Summary_Exchange_Balances_00UTC!$B188="","",Summary_Exchange_Balances_00UTC!$E188)</f>
        <v>ETC</v>
      </c>
      <c r="D189" t="str">
        <f>IF(OR(Summary_Exchange_Balances_00UTC!$B188="",Summary_Exchange_Balances_00UTC!$D188=""),"",Summary_Exchange_Balances_00UTC!$D188)</f>
        <v/>
      </c>
      <c r="E189" s="52">
        <f>IF(Summary_Exchange_Balances_00UTC!$B188="","",Summary_Exchange_Balances_00UTC!$C188)</f>
        <v>1E-8</v>
      </c>
      <c r="G189" s="52">
        <f ca="1">IF(Summary_Exchange_Balances_00UTC!$B188="","",VLOOKUP(IF(ISERROR(SEARCH(" ", $B189)),UPPER($B189&amp;$C189&amp;IF(OR(NOT(ISERROR(SEARCH("trade",$D189))),NOT(ISERROR(SEARCH("balance",$D189)))),"",$D189)),UPPER(LEFT($B189, SEARCH(" ",$B189)-1)&amp;$C189&amp;IF(OR(NOT(ISERROR(SEARCH("trade",$D189))),NOT(ISERROR(SEARCH("balance",$D189)))),"",$D189))),$L:$T,MATCH("balance",$L$2:$S$2,0),FALSE))</f>
        <v>1E-8</v>
      </c>
      <c r="H189" s="35">
        <f ca="1">IF(Summary_Exchange_Balances_00UTC!$B188="","",(G189-E189)/E189)</f>
        <v>0</v>
      </c>
      <c r="I189" s="160">
        <f ca="1">IF(Summary_Exchange_Balances_00UTC!$B188="","",IF(ISERROR($G189),$E189,$G189))</f>
        <v>1E-8</v>
      </c>
      <c r="K189" t="str">
        <f t="shared" ca="1" si="14"/>
        <v>BTSEBCH</v>
      </c>
      <c r="L189" t="str">
        <f t="shared" ca="1" si="20"/>
        <v>BTSEBCH</v>
      </c>
      <c r="N189" s="156" t="str">
        <f ca="1">IF(raw_exchange_data!$A188="","",OFFSET(raw_exchange_data!$A188,0,MATCH(N$2,raw_exchange_data!$1:$1,0)-1))</f>
        <v>BCH</v>
      </c>
      <c r="O189" s="156" t="str">
        <f ca="1">IF(raw_exchange_data!$A188="","",OFFSET(raw_exchange_data!$A188,0,MATCH(O$2,raw_exchange_data!$1:$1,0)-1))</f>
        <v>BTSE</v>
      </c>
      <c r="P189" s="156" t="str">
        <f ca="1">IF(raw_exchange_data!$A188="","",OFFSET(raw_exchange_data!$A188,0,MATCH(P$2,raw_exchange_data!$1:$1,0)-1))</f>
        <v>BTSE</v>
      </c>
      <c r="Q189" s="156" t="str">
        <f ca="1">IF(raw_exchange_data!$A188="","",TEXT(OFFSET(raw_exchange_data!$A188,0,MATCH(Q$2,raw_exchange_data!$1:$1,0)-1),""))</f>
        <v/>
      </c>
      <c r="R189" s="157">
        <f ca="1">IF(raw_exchange_data!$A188="","",OFFSET(raw_exchange_data!$A188,0,MATCH(R$2,raw_exchange_data!$1:$1,0)-1))</f>
        <v>0.21932823000000001</v>
      </c>
      <c r="S189" s="169">
        <f ca="1">IF(raw_exchange_data!$A188="","",OFFSET(raw_exchange_data!$A188,0,MATCH(S$2,raw_exchange_data!$1:$1,0)-1))</f>
        <v>44958.666701770831</v>
      </c>
      <c r="T189" s="156">
        <v>1</v>
      </c>
      <c r="W189" t="str">
        <f t="shared" si="16"/>
        <v>HUBI</v>
      </c>
      <c r="X189" t="str">
        <f t="shared" si="17"/>
        <v>ETC</v>
      </c>
      <c r="Y189" s="42">
        <f t="shared" si="18"/>
        <v>1E-8</v>
      </c>
      <c r="Z189" s="42">
        <f t="shared" ca="1" si="19"/>
        <v>1E-8</v>
      </c>
      <c r="AC189"/>
      <c r="AD189"/>
    </row>
    <row r="190" spans="1:30" x14ac:dyDescent="0.25">
      <c r="A190" t="str">
        <f>IF(Summary_Exchange_Balances_00UTC!$B189="","",Summary_Exchange_Balances_00UTC!$N189)</f>
        <v>HUBI</v>
      </c>
      <c r="B190" t="str">
        <f>IF(Summary_Exchange_Balances_00UTC!$B189="","",Summary_Exchange_Balances_00UTC!$B189)</f>
        <v>HUB2-M</v>
      </c>
      <c r="C190" t="str">
        <f>IF(Summary_Exchange_Balances_00UTC!$B189="","",Summary_Exchange_Balances_00UTC!$E189)</f>
        <v>ETH</v>
      </c>
      <c r="D190" t="str">
        <f>IF(OR(Summary_Exchange_Balances_00UTC!$B189="",Summary_Exchange_Balances_00UTC!$D189=""),"",Summary_Exchange_Balances_00UTC!$D189)</f>
        <v/>
      </c>
      <c r="E190" s="52">
        <f>IF(Summary_Exchange_Balances_00UTC!$B189="","",Summary_Exchange_Balances_00UTC!$C189)</f>
        <v>1E-8</v>
      </c>
      <c r="G190" s="52">
        <f ca="1">IF(Summary_Exchange_Balances_00UTC!$B189="","",VLOOKUP(IF(ISERROR(SEARCH(" ", $B190)),UPPER($B190&amp;$C190&amp;IF(OR(NOT(ISERROR(SEARCH("trade",$D190))),NOT(ISERROR(SEARCH("balance",$D190)))),"",$D190)),UPPER(LEFT($B190, SEARCH(" ",$B190)-1)&amp;$C190&amp;IF(OR(NOT(ISERROR(SEARCH("trade",$D190))),NOT(ISERROR(SEARCH("balance",$D190)))),"",$D190))),$L:$T,MATCH("balance",$L$2:$S$2,0),FALSE))</f>
        <v>1E-8</v>
      </c>
      <c r="H190" s="35">
        <f ca="1">IF(Summary_Exchange_Balances_00UTC!$B189="","",(G190-E190)/E190)</f>
        <v>0</v>
      </c>
      <c r="I190" s="160">
        <f ca="1">IF(Summary_Exchange_Balances_00UTC!$B189="","",IF(ISERROR($G190),$E190,$G190))</f>
        <v>1E-8</v>
      </c>
      <c r="K190" t="str">
        <f t="shared" ca="1" si="14"/>
        <v>HUB2BCH</v>
      </c>
      <c r="L190" t="str">
        <f t="shared" ca="1" si="20"/>
        <v>HUB2-MBCHTRADE</v>
      </c>
      <c r="N190" s="156" t="str">
        <f ca="1">IF(raw_exchange_data!$A189="","",OFFSET(raw_exchange_data!$A189,0,MATCH(N$2,raw_exchange_data!$1:$1,0)-1))</f>
        <v>BCH</v>
      </c>
      <c r="O190" s="156" t="str">
        <f ca="1">IF(raw_exchange_data!$A189="","",OFFSET(raw_exchange_data!$A189,0,MATCH(O$2,raw_exchange_data!$1:$1,0)-1))</f>
        <v>HUB2</v>
      </c>
      <c r="P190" s="156" t="str">
        <f ca="1">IF(raw_exchange_data!$A189="","",OFFSET(raw_exchange_data!$A189,0,MATCH(P$2,raw_exchange_data!$1:$1,0)-1))</f>
        <v>HUB2-M</v>
      </c>
      <c r="Q190" s="156" t="str">
        <f ca="1">IF(raw_exchange_data!$A189="","",TEXT(OFFSET(raw_exchange_data!$A189,0,MATCH(Q$2,raw_exchange_data!$1:$1,0)-1),""))</f>
        <v>trade</v>
      </c>
      <c r="R190" s="157">
        <f ca="1">IF(raw_exchange_data!$A189="","",OFFSET(raw_exchange_data!$A189,0,MATCH(R$2,raw_exchange_data!$1:$1,0)-1))</f>
        <v>1E-8</v>
      </c>
      <c r="S190" s="169">
        <f ca="1">IF(raw_exchange_data!$A189="","",OFFSET(raw_exchange_data!$A189,0,MATCH(S$2,raw_exchange_data!$1:$1,0)-1))</f>
        <v>44958.669600543981</v>
      </c>
      <c r="T190" s="156">
        <v>1</v>
      </c>
      <c r="W190" t="str">
        <f t="shared" si="16"/>
        <v>HUBI</v>
      </c>
      <c r="X190" t="str">
        <f t="shared" si="17"/>
        <v>ETH</v>
      </c>
      <c r="Y190" s="42">
        <f t="shared" si="18"/>
        <v>1E-8</v>
      </c>
      <c r="Z190" s="42">
        <f t="shared" ca="1" si="19"/>
        <v>1E-8</v>
      </c>
      <c r="AC190"/>
      <c r="AD190"/>
    </row>
    <row r="191" spans="1:30" x14ac:dyDescent="0.25">
      <c r="A191" t="str">
        <f>IF(Summary_Exchange_Balances_00UTC!$B190="","",Summary_Exchange_Balances_00UTC!$N190)</f>
        <v>HUBI</v>
      </c>
      <c r="B191" t="str">
        <f>IF(Summary_Exchange_Balances_00UTC!$B190="","",Summary_Exchange_Balances_00UTC!$B190)</f>
        <v>HUB2-M</v>
      </c>
      <c r="C191" t="str">
        <f>IF(Summary_Exchange_Balances_00UTC!$B190="","",Summary_Exchange_Balances_00UTC!$E190)</f>
        <v>LINK</v>
      </c>
      <c r="D191" t="str">
        <f>IF(OR(Summary_Exchange_Balances_00UTC!$B190="",Summary_Exchange_Balances_00UTC!$D190=""),"",Summary_Exchange_Balances_00UTC!$D190)</f>
        <v/>
      </c>
      <c r="E191" s="52">
        <f>IF(Summary_Exchange_Balances_00UTC!$B190="","",Summary_Exchange_Balances_00UTC!$C190)</f>
        <v>1E-8</v>
      </c>
      <c r="G191" s="52" t="e">
        <f ca="1">IF(Summary_Exchange_Balances_00UTC!$B190="","",VLOOKUP(IF(ISERROR(SEARCH(" ", $B191)),UPPER($B191&amp;$C191&amp;IF(OR(NOT(ISERROR(SEARCH("trade",$D191))),NOT(ISERROR(SEARCH("balance",$D191)))),"",$D191)),UPPER(LEFT($B191, SEARCH(" ",$B191)-1)&amp;$C191&amp;IF(OR(NOT(ISERROR(SEARCH("trade",$D191))),NOT(ISERROR(SEARCH("balance",$D191)))),"",$D191))),$L:$T,MATCH("balance",$L$2:$S$2,0),FALSE))</f>
        <v>#N/A</v>
      </c>
      <c r="H191" s="35" t="e">
        <f ca="1">IF(Summary_Exchange_Balances_00UTC!$B190="","",(G191-E191)/E191)</f>
        <v>#N/A</v>
      </c>
      <c r="I191" s="160">
        <f ca="1">IF(Summary_Exchange_Balances_00UTC!$B190="","",IF(ISERROR($G191),$E191,$G191))</f>
        <v>1E-8</v>
      </c>
      <c r="K191" t="str">
        <f t="shared" ca="1" si="14"/>
        <v>OKEXBCH</v>
      </c>
      <c r="L191" t="str">
        <f t="shared" ca="1" si="20"/>
        <v>OKEX-2-MBCH</v>
      </c>
      <c r="N191" s="156" t="str">
        <f ca="1">IF(raw_exchange_data!$A190="","",OFFSET(raw_exchange_data!$A190,0,MATCH(N$2,raw_exchange_data!$1:$1,0)-1))</f>
        <v>BCH</v>
      </c>
      <c r="O191" s="156" t="str">
        <f ca="1">IF(raw_exchange_data!$A190="","",OFFSET(raw_exchange_data!$A190,0,MATCH(O$2,raw_exchange_data!$1:$1,0)-1))</f>
        <v>OKEX</v>
      </c>
      <c r="P191" s="156" t="str">
        <f ca="1">IF(raw_exchange_data!$A190="","",OFFSET(raw_exchange_data!$A190,0,MATCH(P$2,raw_exchange_data!$1:$1,0)-1))</f>
        <v>OKEX-2-M</v>
      </c>
      <c r="Q191" s="156" t="str">
        <f ca="1">IF(raw_exchange_data!$A190="","",TEXT(OFFSET(raw_exchange_data!$A190,0,MATCH(Q$2,raw_exchange_data!$1:$1,0)-1),""))</f>
        <v/>
      </c>
      <c r="R191" s="157">
        <f ca="1">IF(raw_exchange_data!$A190="","",OFFSET(raw_exchange_data!$A190,0,MATCH(R$2,raw_exchange_data!$1:$1,0)-1))</f>
        <v>-8.9590210718971601</v>
      </c>
      <c r="S191" s="169">
        <f ca="1">IF(raw_exchange_data!$A190="","",OFFSET(raw_exchange_data!$A190,0,MATCH(S$2,raw_exchange_data!$1:$1,0)-1))</f>
        <v>44958.668168761571</v>
      </c>
      <c r="T191" s="156">
        <v>1</v>
      </c>
      <c r="W191" t="str">
        <f t="shared" si="16"/>
        <v>HUBI</v>
      </c>
      <c r="X191" t="str">
        <f t="shared" si="17"/>
        <v>LINK</v>
      </c>
      <c r="Y191" s="42">
        <f t="shared" si="18"/>
        <v>1E-8</v>
      </c>
      <c r="Z191" s="42">
        <f t="shared" ca="1" si="19"/>
        <v>0</v>
      </c>
      <c r="AC191"/>
      <c r="AD191"/>
    </row>
    <row r="192" spans="1:30" x14ac:dyDescent="0.25">
      <c r="A192" t="str">
        <f>IF(Summary_Exchange_Balances_00UTC!$B191="","",Summary_Exchange_Balances_00UTC!$N191)</f>
        <v>HUBI</v>
      </c>
      <c r="B192" t="str">
        <f>IF(Summary_Exchange_Balances_00UTC!$B191="","",Summary_Exchange_Balances_00UTC!$B191)</f>
        <v>HUB2-M</v>
      </c>
      <c r="C192" t="str">
        <f>IF(Summary_Exchange_Balances_00UTC!$B191="","",Summary_Exchange_Balances_00UTC!$E191)</f>
        <v>LTC</v>
      </c>
      <c r="D192" t="str">
        <f>IF(OR(Summary_Exchange_Balances_00UTC!$B191="",Summary_Exchange_Balances_00UTC!$D191=""),"",Summary_Exchange_Balances_00UTC!$D191)</f>
        <v/>
      </c>
      <c r="E192" s="52">
        <f>IF(Summary_Exchange_Balances_00UTC!$B191="","",Summary_Exchange_Balances_00UTC!$C191)</f>
        <v>1E-8</v>
      </c>
      <c r="G192" s="52">
        <f ca="1">IF(Summary_Exchange_Balances_00UTC!$B191="","",VLOOKUP(IF(ISERROR(SEARCH(" ", $B192)),UPPER($B192&amp;$C192&amp;IF(OR(NOT(ISERROR(SEARCH("trade",$D192))),NOT(ISERROR(SEARCH("balance",$D192)))),"",$D192)),UPPER(LEFT($B192, SEARCH(" ",$B192)-1)&amp;$C192&amp;IF(OR(NOT(ISERROR(SEARCH("trade",$D192))),NOT(ISERROR(SEARCH("balance",$D192)))),"",$D192))),$L:$T,MATCH("balance",$L$2:$S$2,0),FALSE))</f>
        <v>1E-8</v>
      </c>
      <c r="H192" s="35">
        <f ca="1">IF(Summary_Exchange_Balances_00UTC!$B191="","",(G192-E192)/E192)</f>
        <v>0</v>
      </c>
      <c r="I192" s="160">
        <f ca="1">IF(Summary_Exchange_Balances_00UTC!$B191="","",IF(ISERROR($G192),$E192,$G192))</f>
        <v>1E-8</v>
      </c>
      <c r="K192" t="str">
        <f t="shared" ca="1" si="14"/>
        <v>HUB2BSV</v>
      </c>
      <c r="L192" t="str">
        <f t="shared" ca="1" si="20"/>
        <v>HUB2-MBSVTRADE</v>
      </c>
      <c r="N192" s="156" t="str">
        <f ca="1">IF(raw_exchange_data!$A191="","",OFFSET(raw_exchange_data!$A191,0,MATCH(N$2,raw_exchange_data!$1:$1,0)-1))</f>
        <v>BSV</v>
      </c>
      <c r="O192" s="156" t="str">
        <f ca="1">IF(raw_exchange_data!$A191="","",OFFSET(raw_exchange_data!$A191,0,MATCH(O$2,raw_exchange_data!$1:$1,0)-1))</f>
        <v>HUB2</v>
      </c>
      <c r="P192" s="156" t="str">
        <f ca="1">IF(raw_exchange_data!$A191="","",OFFSET(raw_exchange_data!$A191,0,MATCH(P$2,raw_exchange_data!$1:$1,0)-1))</f>
        <v>HUB2-M</v>
      </c>
      <c r="Q192" s="156" t="str">
        <f ca="1">IF(raw_exchange_data!$A191="","",TEXT(OFFSET(raw_exchange_data!$A191,0,MATCH(Q$2,raw_exchange_data!$1:$1,0)-1),""))</f>
        <v>trade</v>
      </c>
      <c r="R192" s="157">
        <f ca="1">IF(raw_exchange_data!$A191="","",OFFSET(raw_exchange_data!$A191,0,MATCH(R$2,raw_exchange_data!$1:$1,0)-1))</f>
        <v>1E-8</v>
      </c>
      <c r="S192" s="169">
        <f ca="1">IF(raw_exchange_data!$A191="","",OFFSET(raw_exchange_data!$A191,0,MATCH(S$2,raw_exchange_data!$1:$1,0)-1))</f>
        <v>44958.669600543981</v>
      </c>
      <c r="T192" s="156">
        <v>1</v>
      </c>
      <c r="W192" t="str">
        <f t="shared" si="16"/>
        <v>HUBI</v>
      </c>
      <c r="X192" t="str">
        <f t="shared" si="17"/>
        <v>LTC</v>
      </c>
      <c r="Y192" s="42">
        <f t="shared" si="18"/>
        <v>1E-8</v>
      </c>
      <c r="Z192" s="42">
        <f t="shared" ca="1" si="19"/>
        <v>1E-8</v>
      </c>
      <c r="AC192"/>
      <c r="AD192"/>
    </row>
    <row r="193" spans="1:30" x14ac:dyDescent="0.25">
      <c r="A193" t="str">
        <f>IF(Summary_Exchange_Balances_00UTC!$B192="","",Summary_Exchange_Balances_00UTC!$N192)</f>
        <v>HUBI</v>
      </c>
      <c r="B193" t="str">
        <f>IF(Summary_Exchange_Balances_00UTC!$B192="","",Summary_Exchange_Balances_00UTC!$B192)</f>
        <v>HUB2-M</v>
      </c>
      <c r="C193" t="str">
        <f>IF(Summary_Exchange_Balances_00UTC!$B192="","",Summary_Exchange_Balances_00UTC!$E192)</f>
        <v>USDT</v>
      </c>
      <c r="D193" t="str">
        <f>IF(OR(Summary_Exchange_Balances_00UTC!$B192="",Summary_Exchange_Balances_00UTC!$D192=""),"",Summary_Exchange_Balances_00UTC!$D192)</f>
        <v/>
      </c>
      <c r="E193" s="52">
        <f>IF(Summary_Exchange_Balances_00UTC!$B192="","",Summary_Exchange_Balances_00UTC!$C192)</f>
        <v>3.2621029500000001</v>
      </c>
      <c r="G193" s="52">
        <f ca="1">IF(Summary_Exchange_Balances_00UTC!$B192="","",VLOOKUP(IF(ISERROR(SEARCH(" ", $B193)),UPPER($B193&amp;$C193&amp;IF(OR(NOT(ISERROR(SEARCH("trade",$D193))),NOT(ISERROR(SEARCH("balance",$D193)))),"",$D193)),UPPER(LEFT($B193, SEARCH(" ",$B193)-1)&amp;$C193&amp;IF(OR(NOT(ISERROR(SEARCH("trade",$D193))),NOT(ISERROR(SEARCH("balance",$D193)))),"",$D193))),$L:$T,MATCH("balance",$L$2:$S$2,0),FALSE))</f>
        <v>1.698995E-2</v>
      </c>
      <c r="H193" s="35">
        <f ca="1">IF(Summary_Exchange_Balances_00UTC!$B192="","",(G193-E193)/E193)</f>
        <v>-0.99479171863659299</v>
      </c>
      <c r="I193" s="160">
        <f ca="1">IF(Summary_Exchange_Balances_00UTC!$B192="","",IF(ISERROR($G193),$E193,$G193))</f>
        <v>1.698995E-2</v>
      </c>
      <c r="K193" t="str">
        <f t="shared" ca="1" si="14"/>
        <v>BINEBTC</v>
      </c>
      <c r="L193" t="str">
        <f t="shared" ca="1" si="20"/>
        <v>BINE-2-S1-EBTC</v>
      </c>
      <c r="N193" s="156" t="str">
        <f ca="1">IF(raw_exchange_data!$A192="","",OFFSET(raw_exchange_data!$A192,0,MATCH(N$2,raw_exchange_data!$1:$1,0)-1))</f>
        <v>BTC</v>
      </c>
      <c r="O193" s="156" t="str">
        <f ca="1">IF(raw_exchange_data!$A192="","",OFFSET(raw_exchange_data!$A192,0,MATCH(O$2,raw_exchange_data!$1:$1,0)-1))</f>
        <v>BINE</v>
      </c>
      <c r="P193" s="156" t="str">
        <f ca="1">IF(raw_exchange_data!$A192="","",OFFSET(raw_exchange_data!$A192,0,MATCH(P$2,raw_exchange_data!$1:$1,0)-1))</f>
        <v>BINE-2-S1-E</v>
      </c>
      <c r="Q193" s="156" t="str">
        <f ca="1">IF(raw_exchange_data!$A192="","",TEXT(OFFSET(raw_exchange_data!$A192,0,MATCH(Q$2,raw_exchange_data!$1:$1,0)-1),""))</f>
        <v/>
      </c>
      <c r="R193" s="157">
        <f ca="1">IF(raw_exchange_data!$A192="","",OFFSET(raw_exchange_data!$A192,0,MATCH(R$2,raw_exchange_data!$1:$1,0)-1))</f>
        <v>64.331986569999998</v>
      </c>
      <c r="S193" s="169">
        <f ca="1">IF(raw_exchange_data!$A192="","",OFFSET(raw_exchange_data!$A192,0,MATCH(S$2,raw_exchange_data!$1:$1,0)-1))</f>
        <v>44958.666668668979</v>
      </c>
      <c r="T193" s="156">
        <v>1</v>
      </c>
      <c r="W193" t="str">
        <f t="shared" si="16"/>
        <v>HUBI</v>
      </c>
      <c r="X193" t="str">
        <f t="shared" si="17"/>
        <v>USDT</v>
      </c>
      <c r="Y193" s="42">
        <f t="shared" si="18"/>
        <v>3.2621029500000001</v>
      </c>
      <c r="Z193" s="42">
        <f t="shared" ca="1" si="19"/>
        <v>1.698995E-2</v>
      </c>
      <c r="AC193"/>
      <c r="AD193"/>
    </row>
    <row r="194" spans="1:30" x14ac:dyDescent="0.25">
      <c r="A194" t="str">
        <f>IF(Summary_Exchange_Balances_00UTC!$B193="","",Summary_Exchange_Balances_00UTC!$N193)</f>
        <v>HUBI</v>
      </c>
      <c r="B194" t="str">
        <f>IF(Summary_Exchange_Balances_00UTC!$B193="","",Summary_Exchange_Balances_00UTC!$B193)</f>
        <v>HUB2-M</v>
      </c>
      <c r="C194" t="str">
        <f>IF(Summary_Exchange_Balances_00UTC!$B193="","",Summary_Exchange_Balances_00UTC!$E193)</f>
        <v>XRP</v>
      </c>
      <c r="D194" t="str">
        <f>IF(OR(Summary_Exchange_Balances_00UTC!$B193="",Summary_Exchange_Balances_00UTC!$D193=""),"",Summary_Exchange_Balances_00UTC!$D193)</f>
        <v/>
      </c>
      <c r="E194" s="52">
        <f>IF(Summary_Exchange_Balances_00UTC!$B193="","",Summary_Exchange_Balances_00UTC!$C193)</f>
        <v>6.4869999999999994E-5</v>
      </c>
      <c r="G194" s="52">
        <f ca="1">IF(Summary_Exchange_Balances_00UTC!$B193="","",VLOOKUP(IF(ISERROR(SEARCH(" ", $B194)),UPPER($B194&amp;$C194&amp;IF(OR(NOT(ISERROR(SEARCH("trade",$D194))),NOT(ISERROR(SEARCH("balance",$D194)))),"",$D194)),UPPER(LEFT($B194, SEARCH(" ",$B194)-1)&amp;$C194&amp;IF(OR(NOT(ISERROR(SEARCH("trade",$D194))),NOT(ISERROR(SEARCH("balance",$D194)))),"",$D194))),$L:$T,MATCH("balance",$L$2:$S$2,0),FALSE))</f>
        <v>6.4869999999999994E-5</v>
      </c>
      <c r="H194" s="35">
        <f ca="1">IF(Summary_Exchange_Balances_00UTC!$B193="","",(G194-E194)/E194)</f>
        <v>0</v>
      </c>
      <c r="I194" s="160">
        <f ca="1">IF(Summary_Exchange_Balances_00UTC!$B193="","",IF(ISERROR($G194),$E194,$G194))</f>
        <v>6.4869999999999994E-5</v>
      </c>
      <c r="K194" t="str">
        <f t="shared" ca="1" si="14"/>
        <v>BINEBTC</v>
      </c>
      <c r="L194" t="str">
        <f t="shared" ca="1" si="20"/>
        <v>BINE-2-S1-MBTC</v>
      </c>
      <c r="N194" s="156" t="str">
        <f ca="1">IF(raw_exchange_data!$A193="","",OFFSET(raw_exchange_data!$A193,0,MATCH(N$2,raw_exchange_data!$1:$1,0)-1))</f>
        <v>BTC</v>
      </c>
      <c r="O194" s="156" t="str">
        <f ca="1">IF(raw_exchange_data!$A193="","",OFFSET(raw_exchange_data!$A193,0,MATCH(O$2,raw_exchange_data!$1:$1,0)-1))</f>
        <v>BINE</v>
      </c>
      <c r="P194" s="156" t="str">
        <f ca="1">IF(raw_exchange_data!$A193="","",OFFSET(raw_exchange_data!$A193,0,MATCH(P$2,raw_exchange_data!$1:$1,0)-1))</f>
        <v>BINE-2-S1-M</v>
      </c>
      <c r="Q194" s="156" t="str">
        <f ca="1">IF(raw_exchange_data!$A193="","",TEXT(OFFSET(raw_exchange_data!$A193,0,MATCH(Q$2,raw_exchange_data!$1:$1,0)-1),""))</f>
        <v/>
      </c>
      <c r="R194" s="157">
        <f ca="1">IF(raw_exchange_data!$A193="","",OFFSET(raw_exchange_data!$A193,0,MATCH(R$2,raw_exchange_data!$1:$1,0)-1))</f>
        <v>1513.6744490999999</v>
      </c>
      <c r="S194" s="169">
        <f ca="1">IF(raw_exchange_data!$A193="","",OFFSET(raw_exchange_data!$A193,0,MATCH(S$2,raw_exchange_data!$1:$1,0)-1))</f>
        <v>44958.666670451392</v>
      </c>
      <c r="T194" s="156">
        <v>1</v>
      </c>
      <c r="W194" t="str">
        <f t="shared" si="16"/>
        <v>HUBI</v>
      </c>
      <c r="X194" t="str">
        <f t="shared" si="17"/>
        <v>XRP</v>
      </c>
      <c r="Y194" s="42">
        <f t="shared" si="18"/>
        <v>6.4869999999999994E-5</v>
      </c>
      <c r="Z194" s="42">
        <f t="shared" ca="1" si="19"/>
        <v>6.4869999999999994E-5</v>
      </c>
      <c r="AC194"/>
      <c r="AD194"/>
    </row>
    <row r="195" spans="1:30" x14ac:dyDescent="0.25">
      <c r="A195" t="str">
        <f>IF(Summary_Exchange_Balances_00UTC!$B194="","",Summary_Exchange_Balances_00UTC!$N194)</f>
        <v>HUBI</v>
      </c>
      <c r="B195" t="str">
        <f>IF(Summary_Exchange_Balances_00UTC!$B194="","",Summary_Exchange_Balances_00UTC!$B194)</f>
        <v>HUBI-1-M-P</v>
      </c>
      <c r="C195" t="str">
        <f>IF(Summary_Exchange_Balances_00UTC!$B194="","",Summary_Exchange_Balances_00UTC!$E194)</f>
        <v>AAVE</v>
      </c>
      <c r="D195" t="str">
        <f>IF(OR(Summary_Exchange_Balances_00UTC!$B194="",Summary_Exchange_Balances_00UTC!$D194=""),"",Summary_Exchange_Balances_00UTC!$D194)</f>
        <v>Balance</v>
      </c>
      <c r="E195" s="52">
        <f>IF(Summary_Exchange_Balances_00UTC!$B194="","",Summary_Exchange_Balances_00UTC!$C194)</f>
        <v>0.10014646000000001</v>
      </c>
      <c r="G195" s="52">
        <f ca="1">IF(Summary_Exchange_Balances_00UTC!$B194="","",VLOOKUP(IF(ISERROR(SEARCH(" ", $B195)),UPPER($B195&amp;$C195&amp;IF(OR(NOT(ISERROR(SEARCH("trade",$D195))),NOT(ISERROR(SEARCH("balance",$D195)))),"",$D195)),UPPER(LEFT($B195, SEARCH(" ",$B195)-1)&amp;$C195&amp;IF(OR(NOT(ISERROR(SEARCH("trade",$D195))),NOT(ISERROR(SEARCH("balance",$D195)))),"",$D195))),$L:$T,MATCH("balance",$L$2:$S$2,0),FALSE))</f>
        <v>0.10014646000000001</v>
      </c>
      <c r="H195" s="35">
        <f ca="1">IF(Summary_Exchange_Balances_00UTC!$B194="","",(G195-E195)/E195)</f>
        <v>0</v>
      </c>
      <c r="I195" s="160">
        <f ca="1">IF(Summary_Exchange_Balances_00UTC!$B194="","",IF(ISERROR($G195),$E195,$G195))</f>
        <v>0.10014646000000001</v>
      </c>
      <c r="K195" t="str">
        <f t="shared" ref="K195:K258" ca="1" si="21">UPPER($O195&amp;$N195)</f>
        <v>BULLBTC</v>
      </c>
      <c r="L195" t="str">
        <f t="shared" ca="1" si="20"/>
        <v>BULL-1-M-EBTC</v>
      </c>
      <c r="N195" s="156" t="str">
        <f ca="1">IF(raw_exchange_data!$A194="","",OFFSET(raw_exchange_data!$A194,0,MATCH(N$2,raw_exchange_data!$1:$1,0)-1))</f>
        <v>BTC</v>
      </c>
      <c r="O195" s="156" t="str">
        <f ca="1">IF(raw_exchange_data!$A194="","",OFFSET(raw_exchange_data!$A194,0,MATCH(O$2,raw_exchange_data!$1:$1,0)-1))</f>
        <v>BULL</v>
      </c>
      <c r="P195" s="156" t="str">
        <f ca="1">IF(raw_exchange_data!$A194="","",OFFSET(raw_exchange_data!$A194,0,MATCH(P$2,raw_exchange_data!$1:$1,0)-1))</f>
        <v>BULL-1-M-E</v>
      </c>
      <c r="Q195" s="156" t="str">
        <f ca="1">IF(raw_exchange_data!$A194="","",TEXT(OFFSET(raw_exchange_data!$A194,0,MATCH(Q$2,raw_exchange_data!$1:$1,0)-1),""))</f>
        <v/>
      </c>
      <c r="R195" s="157">
        <f ca="1">IF(raw_exchange_data!$A194="","",OFFSET(raw_exchange_data!$A194,0,MATCH(R$2,raw_exchange_data!$1:$1,0)-1))</f>
        <v>2753.1016107599999</v>
      </c>
      <c r="S195" s="169">
        <f ca="1">IF(raw_exchange_data!$A194="","",OFFSET(raw_exchange_data!$A194,0,MATCH(S$2,raw_exchange_data!$1:$1,0)-1))</f>
        <v>44958.625005787035</v>
      </c>
      <c r="T195" s="156">
        <v>1</v>
      </c>
      <c r="W195" t="str">
        <f t="shared" si="16"/>
        <v>HUBI</v>
      </c>
      <c r="X195" t="str">
        <f t="shared" si="17"/>
        <v>AAVE</v>
      </c>
      <c r="Y195" s="42">
        <f t="shared" si="18"/>
        <v>0.10014646000000001</v>
      </c>
      <c r="Z195" s="42">
        <f t="shared" ca="1" si="19"/>
        <v>0.10014646000000001</v>
      </c>
      <c r="AC195"/>
      <c r="AD195"/>
    </row>
    <row r="196" spans="1:30" x14ac:dyDescent="0.25">
      <c r="A196" t="str">
        <f>IF(Summary_Exchange_Balances_00UTC!$B195="","",Summary_Exchange_Balances_00UTC!$N195)</f>
        <v>HUBI</v>
      </c>
      <c r="B196" t="str">
        <f>IF(Summary_Exchange_Balances_00UTC!$B195="","",Summary_Exchange_Balances_00UTC!$B195)</f>
        <v>HUBI-1-M-P</v>
      </c>
      <c r="C196" t="str">
        <f>IF(Summary_Exchange_Balances_00UTC!$B195="","",Summary_Exchange_Balances_00UTC!$E195)</f>
        <v>ADA</v>
      </c>
      <c r="D196" t="str">
        <f>IF(OR(Summary_Exchange_Balances_00UTC!$B195="",Summary_Exchange_Balances_00UTC!$D195=""),"",Summary_Exchange_Balances_00UTC!$D195)</f>
        <v>Balance</v>
      </c>
      <c r="E196" s="52">
        <f>IF(Summary_Exchange_Balances_00UTC!$B195="","",Summary_Exchange_Balances_00UTC!$C195)</f>
        <v>3.2091999999999998E-4</v>
      </c>
      <c r="G196" s="52">
        <f ca="1">IF(Summary_Exchange_Balances_00UTC!$B195="","",VLOOKUP(IF(ISERROR(SEARCH(" ", $B196)),UPPER($B196&amp;$C196&amp;IF(OR(NOT(ISERROR(SEARCH("trade",$D196))),NOT(ISERROR(SEARCH("balance",$D196)))),"",$D196)),UPPER(LEFT($B196, SEARCH(" ",$B196)-1)&amp;$C196&amp;IF(OR(NOT(ISERROR(SEARCH("trade",$D196))),NOT(ISERROR(SEARCH("balance",$D196)))),"",$D196))),$L:$T,MATCH("balance",$L$2:$S$2,0),FALSE))</f>
        <v>3.2091770000000001E-4</v>
      </c>
      <c r="H196" s="35">
        <f ca="1">IF(Summary_Exchange_Balances_00UTC!$B195="","",(G196-E196)/E196)</f>
        <v>-7.166895176278082E-6</v>
      </c>
      <c r="I196" s="160">
        <f ca="1">IF(Summary_Exchange_Balances_00UTC!$B195="","",IF(ISERROR($G196),$E196,$G196))</f>
        <v>3.2091770000000001E-4</v>
      </c>
      <c r="K196" t="str">
        <f t="shared" ca="1" si="21"/>
        <v>FUBIBTC</v>
      </c>
      <c r="L196" t="str">
        <f t="shared" ref="L196:L227" ca="1" si="22">UPPER($P196&amp;$N196&amp;IF(OR(NOT(ISERROR(SEARCH("trade",Q196))),NOT(ISERROR(SEARCH("balance",Q196)))),"",Q196))</f>
        <v>FUBI-MBTC</v>
      </c>
      <c r="N196" s="156" t="str">
        <f ca="1">IF(raw_exchange_data!$A195="","",OFFSET(raw_exchange_data!$A195,0,MATCH(N$2,raw_exchange_data!$1:$1,0)-1))</f>
        <v>BTC</v>
      </c>
      <c r="O196" s="156" t="str">
        <f ca="1">IF(raw_exchange_data!$A195="","",OFFSET(raw_exchange_data!$A195,0,MATCH(O$2,raw_exchange_data!$1:$1,0)-1))</f>
        <v>FUBI</v>
      </c>
      <c r="P196" s="156" t="str">
        <f ca="1">IF(raw_exchange_data!$A195="","",OFFSET(raw_exchange_data!$A195,0,MATCH(P$2,raw_exchange_data!$1:$1,0)-1))</f>
        <v>FUBI-M</v>
      </c>
      <c r="Q196" s="156" t="str">
        <f ca="1">IF(raw_exchange_data!$A195="","",TEXT(OFFSET(raw_exchange_data!$A195,0,MATCH(Q$2,raw_exchange_data!$1:$1,0)-1),""))</f>
        <v/>
      </c>
      <c r="R196" s="157">
        <f ca="1">IF(raw_exchange_data!$A195="","",OFFSET(raw_exchange_data!$A195,0,MATCH(R$2,raw_exchange_data!$1:$1,0)-1))</f>
        <v>5.1931999999999997E-6</v>
      </c>
      <c r="S196" s="169">
        <f ca="1">IF(raw_exchange_data!$A195="","",OFFSET(raw_exchange_data!$A195,0,MATCH(S$2,raw_exchange_data!$1:$1,0)-1))</f>
        <v>44958.669514120367</v>
      </c>
      <c r="T196" s="156">
        <v>1</v>
      </c>
      <c r="W196" t="str">
        <f t="shared" ref="W196:W259" si="23">IF($A196="","",$A196)</f>
        <v>HUBI</v>
      </c>
      <c r="X196" t="str">
        <f t="shared" ref="X196:X259" si="24">IF($A196="","",$C196)</f>
        <v>ADA</v>
      </c>
      <c r="Y196" s="42">
        <f t="shared" ref="Y196:Y259" si="25">IF($A196="","",$E196)</f>
        <v>3.2091999999999998E-4</v>
      </c>
      <c r="Z196" s="42">
        <f t="shared" ref="Z196:Z259" ca="1" si="26">IF($A196="","",IF(ISERROR($G196),0,$G196))</f>
        <v>3.2091770000000001E-4</v>
      </c>
      <c r="AC196"/>
      <c r="AD196"/>
    </row>
    <row r="197" spans="1:30" x14ac:dyDescent="0.25">
      <c r="A197" t="str">
        <f>IF(Summary_Exchange_Balances_00UTC!$B196="","",Summary_Exchange_Balances_00UTC!$N196)</f>
        <v>HUBI</v>
      </c>
      <c r="B197" t="str">
        <f>IF(Summary_Exchange_Balances_00UTC!$B196="","",Summary_Exchange_Balances_00UTC!$B196)</f>
        <v>HUBI-1-M-P</v>
      </c>
      <c r="C197" t="str">
        <f>IF(Summary_Exchange_Balances_00UTC!$B196="","",Summary_Exchange_Balances_00UTC!$E196)</f>
        <v>BCH</v>
      </c>
      <c r="D197" t="str">
        <f>IF(OR(Summary_Exchange_Balances_00UTC!$B196="",Summary_Exchange_Balances_00UTC!$D196=""),"",Summary_Exchange_Balances_00UTC!$D196)</f>
        <v>Balance</v>
      </c>
      <c r="E197" s="52">
        <f>IF(Summary_Exchange_Balances_00UTC!$B196="","",Summary_Exchange_Balances_00UTC!$C196)</f>
        <v>5.3552000000000005E-4</v>
      </c>
      <c r="G197" s="52">
        <f ca="1">IF(Summary_Exchange_Balances_00UTC!$B196="","",VLOOKUP(IF(ISERROR(SEARCH(" ", $B197)),UPPER($B197&amp;$C197&amp;IF(OR(NOT(ISERROR(SEARCH("trade",$D197))),NOT(ISERROR(SEARCH("balance",$D197)))),"",$D197)),UPPER(LEFT($B197, SEARCH(" ",$B197)-1)&amp;$C197&amp;IF(OR(NOT(ISERROR(SEARCH("trade",$D197))),NOT(ISERROR(SEARCH("balance",$D197)))),"",$D197))),$L:$T,MATCH("balance",$L$2:$S$2,0),FALSE))</f>
        <v>5.3552099999999996E-4</v>
      </c>
      <c r="H197" s="35">
        <f ca="1">IF(Summary_Exchange_Balances_00UTC!$B196="","",(G197-E197)/E197)</f>
        <v>1.8673438898777355E-6</v>
      </c>
      <c r="I197" s="160">
        <f ca="1">IF(Summary_Exchange_Balances_00UTC!$B196="","",IF(ISERROR($G197),$E197,$G197))</f>
        <v>5.3552099999999996E-4</v>
      </c>
      <c r="K197" t="str">
        <f t="shared" ca="1" si="21"/>
        <v>HUBIBTC</v>
      </c>
      <c r="L197" t="str">
        <f t="shared" ca="1" si="22"/>
        <v>HUBI-1-M-PBTC</v>
      </c>
      <c r="N197" s="156" t="str">
        <f ca="1">IF(raw_exchange_data!$A196="","",OFFSET(raw_exchange_data!$A196,0,MATCH(N$2,raw_exchange_data!$1:$1,0)-1))</f>
        <v>BTC</v>
      </c>
      <c r="O197" s="156" t="str">
        <f ca="1">IF(raw_exchange_data!$A196="","",OFFSET(raw_exchange_data!$A196,0,MATCH(O$2,raw_exchange_data!$1:$1,0)-1))</f>
        <v>HUBI</v>
      </c>
      <c r="P197" s="156" t="str">
        <f ca="1">IF(raw_exchange_data!$A196="","",OFFSET(raw_exchange_data!$A196,0,MATCH(P$2,raw_exchange_data!$1:$1,0)-1))</f>
        <v>HUBI-1-M-P</v>
      </c>
      <c r="Q197" s="156" t="str">
        <f ca="1">IF(raw_exchange_data!$A196="","",TEXT(OFFSET(raw_exchange_data!$A196,0,MATCH(Q$2,raw_exchange_data!$1:$1,0)-1),""))</f>
        <v/>
      </c>
      <c r="R197" s="157">
        <f ca="1">IF(raw_exchange_data!$A196="","",OFFSET(raw_exchange_data!$A196,0,MATCH(R$2,raw_exchange_data!$1:$1,0)-1))</f>
        <v>16.630374081900001</v>
      </c>
      <c r="S197" s="169">
        <f ca="1">IF(raw_exchange_data!$A196="","",OFFSET(raw_exchange_data!$A196,0,MATCH(S$2,raw_exchange_data!$1:$1,0)-1))</f>
        <v>44958.669514317131</v>
      </c>
      <c r="T197" s="156">
        <v>1</v>
      </c>
      <c r="W197" t="str">
        <f t="shared" si="23"/>
        <v>HUBI</v>
      </c>
      <c r="X197" t="str">
        <f t="shared" si="24"/>
        <v>BCH</v>
      </c>
      <c r="Y197" s="42">
        <f t="shared" si="25"/>
        <v>5.3552000000000005E-4</v>
      </c>
      <c r="Z197" s="42">
        <f t="shared" ca="1" si="26"/>
        <v>5.3552099999999996E-4</v>
      </c>
      <c r="AC197"/>
      <c r="AD197"/>
    </row>
    <row r="198" spans="1:30" x14ac:dyDescent="0.25">
      <c r="A198" t="str">
        <f>IF(Summary_Exchange_Balances_00UTC!$B197="","",Summary_Exchange_Balances_00UTC!$N197)</f>
        <v>HUBI</v>
      </c>
      <c r="B198" t="str">
        <f>IF(Summary_Exchange_Balances_00UTC!$B197="","",Summary_Exchange_Balances_00UTC!$B197)</f>
        <v>HUBI-1-M-P</v>
      </c>
      <c r="C198" t="str">
        <f>IF(Summary_Exchange_Balances_00UTC!$B197="","",Summary_Exchange_Balances_00UTC!$E197)</f>
        <v>BSV</v>
      </c>
      <c r="D198" t="str">
        <f>IF(OR(Summary_Exchange_Balances_00UTC!$B197="",Summary_Exchange_Balances_00UTC!$D197=""),"",Summary_Exchange_Balances_00UTC!$D197)</f>
        <v>Balance</v>
      </c>
      <c r="E198" s="52">
        <f>IF(Summary_Exchange_Balances_00UTC!$B197="","",Summary_Exchange_Balances_00UTC!$C197)</f>
        <v>2.9999999999999997E-8</v>
      </c>
      <c r="G198" s="52">
        <f ca="1">IF(Summary_Exchange_Balances_00UTC!$B197="","",VLOOKUP(IF(ISERROR(SEARCH(" ", $B198)),UPPER($B198&amp;$C198&amp;IF(OR(NOT(ISERROR(SEARCH("trade",$D198))),NOT(ISERROR(SEARCH("balance",$D198)))),"",$D198)),UPPER(LEFT($B198, SEARCH(" ",$B198)-1)&amp;$C198&amp;IF(OR(NOT(ISERROR(SEARCH("trade",$D198))),NOT(ISERROR(SEARCH("balance",$D198)))),"",$D198))),$L:$T,MATCH("balance",$L$2:$S$2,0),FALSE))</f>
        <v>3.3400000000000001E-8</v>
      </c>
      <c r="H198" s="35">
        <f ca="1">IF(Summary_Exchange_Balances_00UTC!$B197="","",(G198-E198)/E198)</f>
        <v>0.11333333333333348</v>
      </c>
      <c r="I198" s="160">
        <f ca="1">IF(Summary_Exchange_Balances_00UTC!$B197="","",IF(ISERROR($G198),$E198,$G198))</f>
        <v>3.3400000000000001E-8</v>
      </c>
      <c r="K198" t="str">
        <f t="shared" ca="1" si="21"/>
        <v>HUBIBTC</v>
      </c>
      <c r="L198" t="str">
        <f t="shared" ca="1" si="22"/>
        <v>HUBI-1-M-PBTCUNREALIZED</v>
      </c>
      <c r="N198" s="156" t="str">
        <f ca="1">IF(raw_exchange_data!$A197="","",OFFSET(raw_exchange_data!$A197,0,MATCH(N$2,raw_exchange_data!$1:$1,0)-1))</f>
        <v>BTC</v>
      </c>
      <c r="O198" s="156" t="str">
        <f ca="1">IF(raw_exchange_data!$A197="","",OFFSET(raw_exchange_data!$A197,0,MATCH(O$2,raw_exchange_data!$1:$1,0)-1))</f>
        <v>HUBI</v>
      </c>
      <c r="P198" s="156" t="str">
        <f ca="1">IF(raw_exchange_data!$A197="","",OFFSET(raw_exchange_data!$A197,0,MATCH(P$2,raw_exchange_data!$1:$1,0)-1))</f>
        <v>HUBI-1-M-P</v>
      </c>
      <c r="Q198" s="156" t="str">
        <f ca="1">IF(raw_exchange_data!$A197="","",TEXT(OFFSET(raw_exchange_data!$A197,0,MATCH(Q$2,raw_exchange_data!$1:$1,0)-1),""))</f>
        <v>Unrealized</v>
      </c>
      <c r="R198" s="157">
        <f ca="1">IF(raw_exchange_data!$A197="","",OFFSET(raw_exchange_data!$A197,0,MATCH(R$2,raw_exchange_data!$1:$1,0)-1))</f>
        <v>-1.22637044E-2</v>
      </c>
      <c r="S198" s="169">
        <f ca="1">IF(raw_exchange_data!$A197="","",OFFSET(raw_exchange_data!$A197,0,MATCH(S$2,raw_exchange_data!$1:$1,0)-1))</f>
        <v>44958.669514317131</v>
      </c>
      <c r="T198" s="156">
        <v>1</v>
      </c>
      <c r="W198" t="str">
        <f t="shared" si="23"/>
        <v>HUBI</v>
      </c>
      <c r="X198" t="str">
        <f t="shared" si="24"/>
        <v>BSV</v>
      </c>
      <c r="Y198" s="42">
        <f t="shared" si="25"/>
        <v>2.9999999999999997E-8</v>
      </c>
      <c r="Z198" s="42">
        <f t="shared" ca="1" si="26"/>
        <v>3.3400000000000001E-8</v>
      </c>
      <c r="AC198"/>
      <c r="AD198"/>
    </row>
    <row r="199" spans="1:30" x14ac:dyDescent="0.25">
      <c r="A199" t="str">
        <f>IF(Summary_Exchange_Balances_00UTC!$B198="","",Summary_Exchange_Balances_00UTC!$N198)</f>
        <v>HUBI</v>
      </c>
      <c r="B199" t="str">
        <f>IF(Summary_Exchange_Balances_00UTC!$B198="","",Summary_Exchange_Balances_00UTC!$B198)</f>
        <v>HUBI-1-M-P</v>
      </c>
      <c r="C199" t="str">
        <f>IF(Summary_Exchange_Balances_00UTC!$B198="","",Summary_Exchange_Balances_00UTC!$E198)</f>
        <v>BTC</v>
      </c>
      <c r="D199" t="str">
        <f>IF(OR(Summary_Exchange_Balances_00UTC!$B198="",Summary_Exchange_Balances_00UTC!$D198=""),"",Summary_Exchange_Balances_00UTC!$D198)</f>
        <v>Balance</v>
      </c>
      <c r="E199" s="52">
        <f>IF(Summary_Exchange_Balances_00UTC!$B198="","",Summary_Exchange_Balances_00UTC!$C198)</f>
        <v>16.642637789999998</v>
      </c>
      <c r="G199" s="52">
        <f ca="1">IF(Summary_Exchange_Balances_00UTC!$B198="","",VLOOKUP(IF(ISERROR(SEARCH(" ", $B199)),UPPER($B199&amp;$C199&amp;IF(OR(NOT(ISERROR(SEARCH("trade",$D199))),NOT(ISERROR(SEARCH("balance",$D199)))),"",$D199)),UPPER(LEFT($B199, SEARCH(" ",$B199)-1)&amp;$C199&amp;IF(OR(NOT(ISERROR(SEARCH("trade",$D199))),NOT(ISERROR(SEARCH("balance",$D199)))),"",$D199))),$L:$T,MATCH("balance",$L$2:$S$2,0),FALSE))</f>
        <v>16.630374081900001</v>
      </c>
      <c r="H199" s="35">
        <f ca="1">IF(Summary_Exchange_Balances_00UTC!$B198="","",(G199-E199)/E199)</f>
        <v>-7.3688487694937796E-4</v>
      </c>
      <c r="I199" s="160">
        <f ca="1">IF(Summary_Exchange_Balances_00UTC!$B198="","",IF(ISERROR($G199),$E199,$G199))</f>
        <v>16.630374081900001</v>
      </c>
      <c r="K199" t="str">
        <f t="shared" ca="1" si="21"/>
        <v>KRKEBTC</v>
      </c>
      <c r="L199" t="str">
        <f t="shared" ca="1" si="22"/>
        <v>KRKEBTC</v>
      </c>
      <c r="N199" s="156" t="str">
        <f ca="1">IF(raw_exchange_data!$A198="","",OFFSET(raw_exchange_data!$A198,0,MATCH(N$2,raw_exchange_data!$1:$1,0)-1))</f>
        <v>BTC</v>
      </c>
      <c r="O199" s="156" t="str">
        <f ca="1">IF(raw_exchange_data!$A198="","",OFFSET(raw_exchange_data!$A198,0,MATCH(O$2,raw_exchange_data!$1:$1,0)-1))</f>
        <v>KRKE</v>
      </c>
      <c r="P199" s="156" t="str">
        <f ca="1">IF(raw_exchange_data!$A198="","",OFFSET(raw_exchange_data!$A198,0,MATCH(P$2,raw_exchange_data!$1:$1,0)-1))</f>
        <v>KRKE</v>
      </c>
      <c r="Q199" s="156" t="str">
        <f ca="1">IF(raw_exchange_data!$A198="","",TEXT(OFFSET(raw_exchange_data!$A198,0,MATCH(Q$2,raw_exchange_data!$1:$1,0)-1),""))</f>
        <v/>
      </c>
      <c r="R199" s="157">
        <f ca="1">IF(raw_exchange_data!$A198="","",OFFSET(raw_exchange_data!$A198,0,MATCH(R$2,raw_exchange_data!$1:$1,0)-1))</f>
        <v>1.8847761800000001E-2</v>
      </c>
      <c r="S199" s="169">
        <f ca="1">IF(raw_exchange_data!$A198="","",OFFSET(raw_exchange_data!$A198,0,MATCH(S$2,raw_exchange_data!$1:$1,0)-1))</f>
        <v>44958.659753819447</v>
      </c>
      <c r="T199" s="156">
        <v>1</v>
      </c>
      <c r="W199" t="str">
        <f t="shared" si="23"/>
        <v>HUBI</v>
      </c>
      <c r="X199" t="str">
        <f t="shared" si="24"/>
        <v>BTC</v>
      </c>
      <c r="Y199" s="42">
        <f t="shared" si="25"/>
        <v>16.642637789999998</v>
      </c>
      <c r="Z199" s="42">
        <f t="shared" ca="1" si="26"/>
        <v>16.630374081900001</v>
      </c>
      <c r="AC199"/>
      <c r="AD199"/>
    </row>
    <row r="200" spans="1:30" x14ac:dyDescent="0.25">
      <c r="A200" t="str">
        <f>IF(Summary_Exchange_Balances_00UTC!$B199="","",Summary_Exchange_Balances_00UTC!$N199)</f>
        <v>HUBI</v>
      </c>
      <c r="B200" t="str">
        <f>IF(Summary_Exchange_Balances_00UTC!$B199="","",Summary_Exchange_Balances_00UTC!$B199)</f>
        <v>HUBI-1-M-P</v>
      </c>
      <c r="C200" t="str">
        <f>IF(Summary_Exchange_Balances_00UTC!$B199="","",Summary_Exchange_Balances_00UTC!$E199)</f>
        <v>BTC</v>
      </c>
      <c r="D200" t="str">
        <f>IF(OR(Summary_Exchange_Balances_00UTC!$B199="",Summary_Exchange_Balances_00UTC!$D199=""),"",Summary_Exchange_Balances_00UTC!$D199)</f>
        <v>Unrealized</v>
      </c>
      <c r="E200" s="52">
        <f>IF(Summary_Exchange_Balances_00UTC!$B199="","",Summary_Exchange_Balances_00UTC!$C199)</f>
        <v>-1.2029740000000001E-2</v>
      </c>
      <c r="G200" s="52">
        <f ca="1">IF(Summary_Exchange_Balances_00UTC!$B199="","",VLOOKUP(IF(ISERROR(SEARCH(" ", $B200)),UPPER($B200&amp;$C200&amp;IF(OR(NOT(ISERROR(SEARCH("trade",$D200))),NOT(ISERROR(SEARCH("balance",$D200)))),"",$D200)),UPPER(LEFT($B200, SEARCH(" ",$B200)-1)&amp;$C200&amp;IF(OR(NOT(ISERROR(SEARCH("trade",$D200))),NOT(ISERROR(SEARCH("balance",$D200)))),"",$D200))),$L:$T,MATCH("balance",$L$2:$S$2,0),FALSE))</f>
        <v>-1.22637044E-2</v>
      </c>
      <c r="H200" s="35">
        <f ca="1">IF(Summary_Exchange_Balances_00UTC!$B199="","",(G200-E200)/E200)</f>
        <v>1.9448832643099503E-2</v>
      </c>
      <c r="I200" s="160">
        <f ca="1">IF(Summary_Exchange_Balances_00UTC!$B199="","",IF(ISERROR($G200),$E200,$G200))</f>
        <v>-1.22637044E-2</v>
      </c>
      <c r="K200" t="str">
        <f t="shared" ca="1" si="21"/>
        <v>BINEDASH</v>
      </c>
      <c r="L200" t="str">
        <f t="shared" ca="1" si="22"/>
        <v>BINE-2-S1-EDASH</v>
      </c>
      <c r="N200" s="156" t="str">
        <f ca="1">IF(raw_exchange_data!$A199="","",OFFSET(raw_exchange_data!$A199,0,MATCH(N$2,raw_exchange_data!$1:$1,0)-1))</f>
        <v>DASH</v>
      </c>
      <c r="O200" s="156" t="str">
        <f ca="1">IF(raw_exchange_data!$A199="","",OFFSET(raw_exchange_data!$A199,0,MATCH(O$2,raw_exchange_data!$1:$1,0)-1))</f>
        <v>BINE</v>
      </c>
      <c r="P200" s="156" t="str">
        <f ca="1">IF(raw_exchange_data!$A199="","",OFFSET(raw_exchange_data!$A199,0,MATCH(P$2,raw_exchange_data!$1:$1,0)-1))</f>
        <v>BINE-2-S1-E</v>
      </c>
      <c r="Q200" s="156" t="str">
        <f ca="1">IF(raw_exchange_data!$A199="","",TEXT(OFFSET(raw_exchange_data!$A199,0,MATCH(Q$2,raw_exchange_data!$1:$1,0)-1),""))</f>
        <v/>
      </c>
      <c r="R200" s="157">
        <f ca="1">IF(raw_exchange_data!$A199="","",OFFSET(raw_exchange_data!$A199,0,MATCH(R$2,raw_exchange_data!$1:$1,0)-1))</f>
        <v>876.23241947999998</v>
      </c>
      <c r="S200" s="169">
        <f ca="1">IF(raw_exchange_data!$A199="","",OFFSET(raw_exchange_data!$A199,0,MATCH(S$2,raw_exchange_data!$1:$1,0)-1))</f>
        <v>44958.666668668979</v>
      </c>
      <c r="T200" s="156">
        <v>1</v>
      </c>
      <c r="W200" t="str">
        <f t="shared" si="23"/>
        <v>HUBI</v>
      </c>
      <c r="X200" t="str">
        <f t="shared" si="24"/>
        <v>BTC</v>
      </c>
      <c r="Y200" s="42">
        <f t="shared" si="25"/>
        <v>-1.2029740000000001E-2</v>
      </c>
      <c r="Z200" s="42">
        <f t="shared" ca="1" si="26"/>
        <v>-1.22637044E-2</v>
      </c>
      <c r="AC200"/>
      <c r="AD200"/>
    </row>
    <row r="201" spans="1:30" x14ac:dyDescent="0.25">
      <c r="A201" t="str">
        <f>IF(Summary_Exchange_Balances_00UTC!$B200="","",Summary_Exchange_Balances_00UTC!$N200)</f>
        <v>HUBI</v>
      </c>
      <c r="B201" t="str">
        <f>IF(Summary_Exchange_Balances_00UTC!$B200="","",Summary_Exchange_Balances_00UTC!$B200)</f>
        <v>HUBI-1-M-P</v>
      </c>
      <c r="C201" t="str">
        <f>IF(Summary_Exchange_Balances_00UTC!$B200="","",Summary_Exchange_Balances_00UTC!$E200)</f>
        <v>DOT</v>
      </c>
      <c r="D201" t="str">
        <f>IF(OR(Summary_Exchange_Balances_00UTC!$B200="",Summary_Exchange_Balances_00UTC!$D200=""),"",Summary_Exchange_Balances_00UTC!$D200)</f>
        <v>Balance</v>
      </c>
      <c r="E201" s="52">
        <f>IF(Summary_Exchange_Balances_00UTC!$B200="","",Summary_Exchange_Balances_00UTC!$C200)</f>
        <v>3.8972899999999999E-3</v>
      </c>
      <c r="G201" s="52">
        <f ca="1">IF(Summary_Exchange_Balances_00UTC!$B200="","",VLOOKUP(IF(ISERROR(SEARCH(" ", $B201)),UPPER($B201&amp;$C201&amp;IF(OR(NOT(ISERROR(SEARCH("trade",$D201))),NOT(ISERROR(SEARCH("balance",$D201)))),"",$D201)),UPPER(LEFT($B201, SEARCH(" ",$B201)-1)&amp;$C201&amp;IF(OR(NOT(ISERROR(SEARCH("trade",$D201))),NOT(ISERROR(SEARCH("balance",$D201)))),"",$D201))),$L:$T,MATCH("balance",$L$2:$S$2,0),FALSE))</f>
        <v>3.8972870000000001E-3</v>
      </c>
      <c r="H201" s="35">
        <f ca="1">IF(Summary_Exchange_Balances_00UTC!$B200="","",(G201-E201)/E201)</f>
        <v>-7.6976565760361046E-7</v>
      </c>
      <c r="I201" s="160">
        <f ca="1">IF(Summary_Exchange_Balances_00UTC!$B200="","",IF(ISERROR($G201),$E201,$G201))</f>
        <v>3.8972870000000001E-3</v>
      </c>
      <c r="K201" t="str">
        <f t="shared" ca="1" si="21"/>
        <v>BINEDASH</v>
      </c>
      <c r="L201" t="str">
        <f t="shared" ca="1" si="22"/>
        <v>BINE-2-S1-MDASH</v>
      </c>
      <c r="N201" s="156" t="str">
        <f ca="1">IF(raw_exchange_data!$A200="","",OFFSET(raw_exchange_data!$A200,0,MATCH(N$2,raw_exchange_data!$1:$1,0)-1))</f>
        <v>DASH</v>
      </c>
      <c r="O201" s="156" t="str">
        <f ca="1">IF(raw_exchange_data!$A200="","",OFFSET(raw_exchange_data!$A200,0,MATCH(O$2,raw_exchange_data!$1:$1,0)-1))</f>
        <v>BINE</v>
      </c>
      <c r="P201" s="156" t="str">
        <f ca="1">IF(raw_exchange_data!$A200="","",OFFSET(raw_exchange_data!$A200,0,MATCH(P$2,raw_exchange_data!$1:$1,0)-1))</f>
        <v>BINE-2-S1-M</v>
      </c>
      <c r="Q201" s="156" t="str">
        <f ca="1">IF(raw_exchange_data!$A200="","",TEXT(OFFSET(raw_exchange_data!$A200,0,MATCH(Q$2,raw_exchange_data!$1:$1,0)-1),""))</f>
        <v/>
      </c>
      <c r="R201" s="157">
        <f ca="1">IF(raw_exchange_data!$A200="","",OFFSET(raw_exchange_data!$A200,0,MATCH(R$2,raw_exchange_data!$1:$1,0)-1))</f>
        <v>-1000</v>
      </c>
      <c r="S201" s="169">
        <f ca="1">IF(raw_exchange_data!$A200="","",OFFSET(raw_exchange_data!$A200,0,MATCH(S$2,raw_exchange_data!$1:$1,0)-1))</f>
        <v>44958.666670451392</v>
      </c>
      <c r="T201" s="156">
        <v>1</v>
      </c>
      <c r="W201" t="str">
        <f t="shared" si="23"/>
        <v>HUBI</v>
      </c>
      <c r="X201" t="str">
        <f t="shared" si="24"/>
        <v>DOT</v>
      </c>
      <c r="Y201" s="42">
        <f t="shared" si="25"/>
        <v>3.8972899999999999E-3</v>
      </c>
      <c r="Z201" s="42">
        <f t="shared" ca="1" si="26"/>
        <v>3.8972870000000001E-3</v>
      </c>
      <c r="AC201"/>
      <c r="AD201"/>
    </row>
    <row r="202" spans="1:30" x14ac:dyDescent="0.25">
      <c r="A202" t="str">
        <f>IF(Summary_Exchange_Balances_00UTC!$B201="","",Summary_Exchange_Balances_00UTC!$N201)</f>
        <v>HUBI</v>
      </c>
      <c r="B202" t="str">
        <f>IF(Summary_Exchange_Balances_00UTC!$B201="","",Summary_Exchange_Balances_00UTC!$B201)</f>
        <v>HUBI-1-M-P</v>
      </c>
      <c r="C202" t="str">
        <f>IF(Summary_Exchange_Balances_00UTC!$B201="","",Summary_Exchange_Balances_00UTC!$E201)</f>
        <v>ETC</v>
      </c>
      <c r="D202" t="str">
        <f>IF(OR(Summary_Exchange_Balances_00UTC!$B201="",Summary_Exchange_Balances_00UTC!$D201=""),"",Summary_Exchange_Balances_00UTC!$D201)</f>
        <v>Balance</v>
      </c>
      <c r="E202" s="52">
        <f>IF(Summary_Exchange_Balances_00UTC!$B201="","",Summary_Exchange_Balances_00UTC!$C201)</f>
        <v>0.1010306</v>
      </c>
      <c r="G202" s="52">
        <f ca="1">IF(Summary_Exchange_Balances_00UTC!$B201="","",VLOOKUP(IF(ISERROR(SEARCH(" ", $B202)),UPPER($B202&amp;$C202&amp;IF(OR(NOT(ISERROR(SEARCH("trade",$D202))),NOT(ISERROR(SEARCH("balance",$D202)))),"",$D202)),UPPER(LEFT($B202, SEARCH(" ",$B202)-1)&amp;$C202&amp;IF(OR(NOT(ISERROR(SEARCH("trade",$D202))),NOT(ISERROR(SEARCH("balance",$D202)))),"",$D202))),$L:$T,MATCH("balance",$L$2:$S$2,0),FALSE))</f>
        <v>0.1010306031</v>
      </c>
      <c r="H202" s="35">
        <f ca="1">IF(Summary_Exchange_Balances_00UTC!$B201="","",(G202-E202)/E202)</f>
        <v>3.0683773101367009E-8</v>
      </c>
      <c r="I202" s="160">
        <f ca="1">IF(Summary_Exchange_Balances_00UTC!$B201="","",IF(ISERROR($G202),$E202,$G202))</f>
        <v>0.1010306031</v>
      </c>
      <c r="K202" t="str">
        <f t="shared" ca="1" si="21"/>
        <v>HUBIDASH</v>
      </c>
      <c r="L202" t="str">
        <f t="shared" ca="1" si="22"/>
        <v>HUBI-EDASH</v>
      </c>
      <c r="N202" s="156" t="str">
        <f ca="1">IF(raw_exchange_data!$A201="","",OFFSET(raw_exchange_data!$A201,0,MATCH(N$2,raw_exchange_data!$1:$1,0)-1))</f>
        <v>DASH</v>
      </c>
      <c r="O202" s="156" t="str">
        <f ca="1">IF(raw_exchange_data!$A201="","",OFFSET(raw_exchange_data!$A201,0,MATCH(O$2,raw_exchange_data!$1:$1,0)-1))</f>
        <v>HUBI</v>
      </c>
      <c r="P202" s="156" t="str">
        <f ca="1">IF(raw_exchange_data!$A201="","",OFFSET(raw_exchange_data!$A201,0,MATCH(P$2,raw_exchange_data!$1:$1,0)-1))</f>
        <v>HUBI-E</v>
      </c>
      <c r="Q202" s="156" t="str">
        <f ca="1">IF(raw_exchange_data!$A201="","",TEXT(OFFSET(raw_exchange_data!$A201,0,MATCH(Q$2,raw_exchange_data!$1:$1,0)-1),""))</f>
        <v/>
      </c>
      <c r="R202" s="157">
        <f ca="1">IF(raw_exchange_data!$A201="","",OFFSET(raw_exchange_data!$A201,0,MATCH(R$2,raw_exchange_data!$1:$1,0)-1))</f>
        <v>5.6119999999999998E-5</v>
      </c>
      <c r="S202" s="169">
        <f ca="1">IF(raw_exchange_data!$A201="","",OFFSET(raw_exchange_data!$A201,0,MATCH(S$2,raw_exchange_data!$1:$1,0)-1))</f>
        <v>44958.669130127317</v>
      </c>
      <c r="T202" s="156">
        <v>1</v>
      </c>
      <c r="W202" t="str">
        <f t="shared" si="23"/>
        <v>HUBI</v>
      </c>
      <c r="X202" t="str">
        <f t="shared" si="24"/>
        <v>ETC</v>
      </c>
      <c r="Y202" s="42">
        <f t="shared" si="25"/>
        <v>0.1010306</v>
      </c>
      <c r="Z202" s="42">
        <f t="shared" ca="1" si="26"/>
        <v>0.1010306031</v>
      </c>
      <c r="AC202"/>
      <c r="AD202"/>
    </row>
    <row r="203" spans="1:30" x14ac:dyDescent="0.25">
      <c r="A203" t="str">
        <f>IF(Summary_Exchange_Balances_00UTC!$B202="","",Summary_Exchange_Balances_00UTC!$N202)</f>
        <v>HUBI</v>
      </c>
      <c r="B203" t="str">
        <f>IF(Summary_Exchange_Balances_00UTC!$B202="","",Summary_Exchange_Balances_00UTC!$B202)</f>
        <v>HUBI-1-M-P</v>
      </c>
      <c r="C203" t="str">
        <f>IF(Summary_Exchange_Balances_00UTC!$B202="","",Summary_Exchange_Balances_00UTC!$E202)</f>
        <v>ETH</v>
      </c>
      <c r="D203" t="str">
        <f>IF(OR(Summary_Exchange_Balances_00UTC!$B202="",Summary_Exchange_Balances_00UTC!$D202=""),"",Summary_Exchange_Balances_00UTC!$D202)</f>
        <v>Balance</v>
      </c>
      <c r="E203" s="52">
        <f>IF(Summary_Exchange_Balances_00UTC!$B202="","",Summary_Exchange_Balances_00UTC!$C202)</f>
        <v>146.50766135000001</v>
      </c>
      <c r="G203" s="52">
        <f ca="1">IF(Summary_Exchange_Balances_00UTC!$B202="","",VLOOKUP(IF(ISERROR(SEARCH(" ", $B203)),UPPER($B203&amp;$C203&amp;IF(OR(NOT(ISERROR(SEARCH("trade",$D203))),NOT(ISERROR(SEARCH("balance",$D203)))),"",$D203)),UPPER(LEFT($B203, SEARCH(" ",$B203)-1)&amp;$C203&amp;IF(OR(NOT(ISERROR(SEARCH("trade",$D203))),NOT(ISERROR(SEARCH("balance",$D203)))),"",$D203))),$L:$T,MATCH("balance",$L$2:$S$2,0),FALSE))</f>
        <v>146.46928298220001</v>
      </c>
      <c r="H203" s="35">
        <f ca="1">IF(Summary_Exchange_Balances_00UTC!$B202="","",(G203-E203)/E203)</f>
        <v>-2.6195468173032118E-4</v>
      </c>
      <c r="I203" s="160">
        <f ca="1">IF(Summary_Exchange_Balances_00UTC!$B202="","",IF(ISERROR($G203),$E203,$G203))</f>
        <v>146.46928298220001</v>
      </c>
      <c r="K203" t="str">
        <f t="shared" ca="1" si="21"/>
        <v>BINEDOGE</v>
      </c>
      <c r="L203" t="str">
        <f t="shared" ca="1" si="22"/>
        <v>BINE-2-S1-MDOGE</v>
      </c>
      <c r="N203" s="156" t="str">
        <f ca="1">IF(raw_exchange_data!$A202="","",OFFSET(raw_exchange_data!$A202,0,MATCH(N$2,raw_exchange_data!$1:$1,0)-1))</f>
        <v>DOGE</v>
      </c>
      <c r="O203" s="156" t="str">
        <f ca="1">IF(raw_exchange_data!$A202="","",OFFSET(raw_exchange_data!$A202,0,MATCH(O$2,raw_exchange_data!$1:$1,0)-1))</f>
        <v>BINE</v>
      </c>
      <c r="P203" s="156" t="str">
        <f ca="1">IF(raw_exchange_data!$A202="","",OFFSET(raw_exchange_data!$A202,0,MATCH(P$2,raw_exchange_data!$1:$1,0)-1))</f>
        <v>BINE-2-S1-M</v>
      </c>
      <c r="Q203" s="156" t="str">
        <f ca="1">IF(raw_exchange_data!$A202="","",TEXT(OFFSET(raw_exchange_data!$A202,0,MATCH(Q$2,raw_exchange_data!$1:$1,0)-1),""))</f>
        <v/>
      </c>
      <c r="R203" s="157">
        <f ca="1">IF(raw_exchange_data!$A202="","",OFFSET(raw_exchange_data!$A202,0,MATCH(R$2,raw_exchange_data!$1:$1,0)-1))</f>
        <v>-1100000</v>
      </c>
      <c r="S203" s="169">
        <f ca="1">IF(raw_exchange_data!$A202="","",OFFSET(raw_exchange_data!$A202,0,MATCH(S$2,raw_exchange_data!$1:$1,0)-1))</f>
        <v>44958.666670451392</v>
      </c>
      <c r="T203" s="156">
        <v>1</v>
      </c>
      <c r="W203" t="str">
        <f t="shared" si="23"/>
        <v>HUBI</v>
      </c>
      <c r="X203" t="str">
        <f t="shared" si="24"/>
        <v>ETH</v>
      </c>
      <c r="Y203" s="42">
        <f t="shared" si="25"/>
        <v>146.50766135000001</v>
      </c>
      <c r="Z203" s="42">
        <f t="shared" ca="1" si="26"/>
        <v>146.46928298220001</v>
      </c>
      <c r="AC203"/>
      <c r="AD203"/>
    </row>
    <row r="204" spans="1:30" x14ac:dyDescent="0.25">
      <c r="A204" t="str">
        <f>IF(Summary_Exchange_Balances_00UTC!$B203="","",Summary_Exchange_Balances_00UTC!$N203)</f>
        <v>HUBI</v>
      </c>
      <c r="B204" t="str">
        <f>IF(Summary_Exchange_Balances_00UTC!$B203="","",Summary_Exchange_Balances_00UTC!$B203)</f>
        <v>HUBI-1-M-P</v>
      </c>
      <c r="C204" t="str">
        <f>IF(Summary_Exchange_Balances_00UTC!$B203="","",Summary_Exchange_Balances_00UTC!$E203)</f>
        <v>ETH</v>
      </c>
      <c r="D204" t="str">
        <f>IF(OR(Summary_Exchange_Balances_00UTC!$B203="",Summary_Exchange_Balances_00UTC!$D203=""),"",Summary_Exchange_Balances_00UTC!$D203)</f>
        <v>Unrealized</v>
      </c>
      <c r="E204" s="52">
        <f>IF(Summary_Exchange_Balances_00UTC!$B203="","",Summary_Exchange_Balances_00UTC!$C203)</f>
        <v>-3.6632199999999997E-2</v>
      </c>
      <c r="G204" s="52">
        <f ca="1">IF(Summary_Exchange_Balances_00UTC!$B203="","",VLOOKUP(IF(ISERROR(SEARCH(" ", $B204)),UPPER($B204&amp;$C204&amp;IF(OR(NOT(ISERROR(SEARCH("trade",$D204))),NOT(ISERROR(SEARCH("balance",$D204)))),"",$D204)),UPPER(LEFT($B204, SEARCH(" ",$B204)-1)&amp;$C204&amp;IF(OR(NOT(ISERROR(SEARCH("trade",$D204))),NOT(ISERROR(SEARCH("balance",$D204)))),"",$D204))),$L:$T,MATCH("balance",$L$2:$S$2,0),FALSE))</f>
        <v>-3.8378363899999997E-2</v>
      </c>
      <c r="H204" s="35">
        <f ca="1">IF(Summary_Exchange_Balances_00UTC!$B203="","",(G204-E204)/E204)</f>
        <v>4.7667459229857892E-2</v>
      </c>
      <c r="I204" s="160">
        <f ca="1">IF(Summary_Exchange_Balances_00UTC!$B203="","",IF(ISERROR($G204),$E204,$G204))</f>
        <v>-3.8378363899999997E-2</v>
      </c>
      <c r="K204" t="str">
        <f t="shared" ca="1" si="21"/>
        <v>BINEDOT</v>
      </c>
      <c r="L204" t="str">
        <f t="shared" ca="1" si="22"/>
        <v>BINE-2-S1-MDOT</v>
      </c>
      <c r="N204" s="156" t="str">
        <f ca="1">IF(raw_exchange_data!$A203="","",OFFSET(raw_exchange_data!$A203,0,MATCH(N$2,raw_exchange_data!$1:$1,0)-1))</f>
        <v>DOT</v>
      </c>
      <c r="O204" s="156" t="str">
        <f ca="1">IF(raw_exchange_data!$A203="","",OFFSET(raw_exchange_data!$A203,0,MATCH(O$2,raw_exchange_data!$1:$1,0)-1))</f>
        <v>BINE</v>
      </c>
      <c r="P204" s="156" t="str">
        <f ca="1">IF(raw_exchange_data!$A203="","",OFFSET(raw_exchange_data!$A203,0,MATCH(P$2,raw_exchange_data!$1:$1,0)-1))</f>
        <v>BINE-2-S1-M</v>
      </c>
      <c r="Q204" s="156" t="str">
        <f ca="1">IF(raw_exchange_data!$A203="","",TEXT(OFFSET(raw_exchange_data!$A203,0,MATCH(Q$2,raw_exchange_data!$1:$1,0)-1),""))</f>
        <v/>
      </c>
      <c r="R204" s="157">
        <f ca="1">IF(raw_exchange_data!$A203="","",OFFSET(raw_exchange_data!$A203,0,MATCH(R$2,raw_exchange_data!$1:$1,0)-1))</f>
        <v>-15000</v>
      </c>
      <c r="S204" s="169">
        <f ca="1">IF(raw_exchange_data!$A203="","",OFFSET(raw_exchange_data!$A203,0,MATCH(S$2,raw_exchange_data!$1:$1,0)-1))</f>
        <v>44958.666670451392</v>
      </c>
      <c r="T204" s="156">
        <v>1</v>
      </c>
      <c r="W204" t="str">
        <f t="shared" si="23"/>
        <v>HUBI</v>
      </c>
      <c r="X204" t="str">
        <f t="shared" si="24"/>
        <v>ETH</v>
      </c>
      <c r="Y204" s="42">
        <f t="shared" si="25"/>
        <v>-3.6632199999999997E-2</v>
      </c>
      <c r="Z204" s="42">
        <f t="shared" ca="1" si="26"/>
        <v>-3.8378363899999997E-2</v>
      </c>
      <c r="AC204"/>
      <c r="AD204"/>
    </row>
    <row r="205" spans="1:30" x14ac:dyDescent="0.25">
      <c r="A205" t="str">
        <f>IF(Summary_Exchange_Balances_00UTC!$B204="","",Summary_Exchange_Balances_00UTC!$N204)</f>
        <v>HUBI</v>
      </c>
      <c r="B205" t="str">
        <f>IF(Summary_Exchange_Balances_00UTC!$B204="","",Summary_Exchange_Balances_00UTC!$B204)</f>
        <v>HUBI-1-M-P</v>
      </c>
      <c r="C205" t="str">
        <f>IF(Summary_Exchange_Balances_00UTC!$B204="","",Summary_Exchange_Balances_00UTC!$E204)</f>
        <v>LINK</v>
      </c>
      <c r="D205" t="str">
        <f>IF(OR(Summary_Exchange_Balances_00UTC!$B204="",Summary_Exchange_Balances_00UTC!$D204=""),"",Summary_Exchange_Balances_00UTC!$D204)</f>
        <v>Balance</v>
      </c>
      <c r="E205" s="52">
        <f>IF(Summary_Exchange_Balances_00UTC!$B204="","",Summary_Exchange_Balances_00UTC!$C204)</f>
        <v>9.5620999999999998E-4</v>
      </c>
      <c r="G205" s="52">
        <f ca="1">IF(Summary_Exchange_Balances_00UTC!$B204="","",VLOOKUP(IF(ISERROR(SEARCH(" ", $B205)),UPPER($B205&amp;$C205&amp;IF(OR(NOT(ISERROR(SEARCH("trade",$D205))),NOT(ISERROR(SEARCH("balance",$D205)))),"",$D205)),UPPER(LEFT($B205, SEARCH(" ",$B205)-1)&amp;$C205&amp;IF(OR(NOT(ISERROR(SEARCH("trade",$D205))),NOT(ISERROR(SEARCH("balance",$D205)))),"",$D205))),$L:$T,MATCH("balance",$L$2:$S$2,0),FALSE))</f>
        <v>9.5620959999999995E-4</v>
      </c>
      <c r="H205" s="35">
        <f ca="1">IF(Summary_Exchange_Balances_00UTC!$B204="","",(G205-E205)/E205)</f>
        <v>-4.1831815189966865E-7</v>
      </c>
      <c r="I205" s="160">
        <f ca="1">IF(Summary_Exchange_Balances_00UTC!$B204="","",IF(ISERROR($G205),$E205,$G205))</f>
        <v>9.5620959999999995E-4</v>
      </c>
      <c r="K205" t="str">
        <f t="shared" ca="1" si="21"/>
        <v>BINEEOS</v>
      </c>
      <c r="L205" t="str">
        <f t="shared" ca="1" si="22"/>
        <v>BINE-2-S1-EEOS</v>
      </c>
      <c r="N205" s="156" t="str">
        <f ca="1">IF(raw_exchange_data!$A204="","",OFFSET(raw_exchange_data!$A204,0,MATCH(N$2,raw_exchange_data!$1:$1,0)-1))</f>
        <v>EOS</v>
      </c>
      <c r="O205" s="156" t="str">
        <f ca="1">IF(raw_exchange_data!$A204="","",OFFSET(raw_exchange_data!$A204,0,MATCH(O$2,raw_exchange_data!$1:$1,0)-1))</f>
        <v>BINE</v>
      </c>
      <c r="P205" s="156" t="str">
        <f ca="1">IF(raw_exchange_data!$A204="","",OFFSET(raw_exchange_data!$A204,0,MATCH(P$2,raw_exchange_data!$1:$1,0)-1))</f>
        <v>BINE-2-S1-E</v>
      </c>
      <c r="Q205" s="156" t="str">
        <f ca="1">IF(raw_exchange_data!$A204="","",TEXT(OFFSET(raw_exchange_data!$A204,0,MATCH(Q$2,raw_exchange_data!$1:$1,0)-1),""))</f>
        <v/>
      </c>
      <c r="R205" s="157">
        <f ca="1">IF(raw_exchange_data!$A204="","",OFFSET(raw_exchange_data!$A204,0,MATCH(R$2,raw_exchange_data!$1:$1,0)-1))</f>
        <v>108650.73496</v>
      </c>
      <c r="S205" s="169">
        <f ca="1">IF(raw_exchange_data!$A204="","",OFFSET(raw_exchange_data!$A204,0,MATCH(S$2,raw_exchange_data!$1:$1,0)-1))</f>
        <v>44958.666668668979</v>
      </c>
      <c r="T205" s="156">
        <v>1</v>
      </c>
      <c r="W205" t="str">
        <f t="shared" si="23"/>
        <v>HUBI</v>
      </c>
      <c r="X205" t="str">
        <f t="shared" si="24"/>
        <v>LINK</v>
      </c>
      <c r="Y205" s="42">
        <f t="shared" si="25"/>
        <v>9.5620999999999998E-4</v>
      </c>
      <c r="Z205" s="42">
        <f t="shared" ca="1" si="26"/>
        <v>9.5620959999999995E-4</v>
      </c>
      <c r="AC205"/>
      <c r="AD205"/>
    </row>
    <row r="206" spans="1:30" x14ac:dyDescent="0.25">
      <c r="A206" t="str">
        <f>IF(Summary_Exchange_Balances_00UTC!$B205="","",Summary_Exchange_Balances_00UTC!$N205)</f>
        <v>HUBI</v>
      </c>
      <c r="B206" t="str">
        <f>IF(Summary_Exchange_Balances_00UTC!$B205="","",Summary_Exchange_Balances_00UTC!$B205)</f>
        <v>HUBI-1-M-P</v>
      </c>
      <c r="C206" t="str">
        <f>IF(Summary_Exchange_Balances_00UTC!$B205="","",Summary_Exchange_Balances_00UTC!$E205)</f>
        <v>LTC</v>
      </c>
      <c r="D206" t="str">
        <f>IF(OR(Summary_Exchange_Balances_00UTC!$B205="",Summary_Exchange_Balances_00UTC!$D205=""),"",Summary_Exchange_Balances_00UTC!$D205)</f>
        <v>Balance</v>
      </c>
      <c r="E206" s="52">
        <f>IF(Summary_Exchange_Balances_00UTC!$B205="","",Summary_Exchange_Balances_00UTC!$C205)</f>
        <v>2.4771099999999998E-3</v>
      </c>
      <c r="G206" s="52">
        <f ca="1">IF(Summary_Exchange_Balances_00UTC!$B205="","",VLOOKUP(IF(ISERROR(SEARCH(" ", $B206)),UPPER($B206&amp;$C206&amp;IF(OR(NOT(ISERROR(SEARCH("trade",$D206))),NOT(ISERROR(SEARCH("balance",$D206)))),"",$D206)),UPPER(LEFT($B206, SEARCH(" ",$B206)-1)&amp;$C206&amp;IF(OR(NOT(ISERROR(SEARCH("trade",$D206))),NOT(ISERROR(SEARCH("balance",$D206)))),"",$D206))),$L:$T,MATCH("balance",$L$2:$S$2,0),FALSE))</f>
        <v>2.4771052999999999E-3</v>
      </c>
      <c r="H206" s="35">
        <f ca="1">IF(Summary_Exchange_Balances_00UTC!$B205="","",(G206-E206)/E206)</f>
        <v>-1.8973723411023349E-6</v>
      </c>
      <c r="I206" s="160">
        <f ca="1">IF(Summary_Exchange_Balances_00UTC!$B205="","",IF(ISERROR($G206),$E206,$G206))</f>
        <v>2.4771052999999999E-3</v>
      </c>
      <c r="K206" t="str">
        <f t="shared" ca="1" si="21"/>
        <v>BINEEOS</v>
      </c>
      <c r="L206" t="str">
        <f t="shared" ca="1" si="22"/>
        <v>BINE-2-S1-MEOS</v>
      </c>
      <c r="N206" s="156" t="str">
        <f ca="1">IF(raw_exchange_data!$A205="","",OFFSET(raw_exchange_data!$A205,0,MATCH(N$2,raw_exchange_data!$1:$1,0)-1))</f>
        <v>EOS</v>
      </c>
      <c r="O206" s="156" t="str">
        <f ca="1">IF(raw_exchange_data!$A205="","",OFFSET(raw_exchange_data!$A205,0,MATCH(O$2,raw_exchange_data!$1:$1,0)-1))</f>
        <v>BINE</v>
      </c>
      <c r="P206" s="156" t="str">
        <f ca="1">IF(raw_exchange_data!$A205="","",OFFSET(raw_exchange_data!$A205,0,MATCH(P$2,raw_exchange_data!$1:$1,0)-1))</f>
        <v>BINE-2-S1-M</v>
      </c>
      <c r="Q206" s="156" t="str">
        <f ca="1">IF(raw_exchange_data!$A205="","",TEXT(OFFSET(raw_exchange_data!$A205,0,MATCH(Q$2,raw_exchange_data!$1:$1,0)-1),""))</f>
        <v/>
      </c>
      <c r="R206" s="157">
        <f ca="1">IF(raw_exchange_data!$A205="","",OFFSET(raw_exchange_data!$A205,0,MATCH(R$2,raw_exchange_data!$1:$1,0)-1))</f>
        <v>-14023.7</v>
      </c>
      <c r="S206" s="169">
        <f ca="1">IF(raw_exchange_data!$A205="","",OFFSET(raw_exchange_data!$A205,0,MATCH(S$2,raw_exchange_data!$1:$1,0)-1))</f>
        <v>44958.666670451392</v>
      </c>
      <c r="T206" s="156">
        <v>1</v>
      </c>
      <c r="W206" t="str">
        <f t="shared" si="23"/>
        <v>HUBI</v>
      </c>
      <c r="X206" t="str">
        <f t="shared" si="24"/>
        <v>LTC</v>
      </c>
      <c r="Y206" s="42">
        <f t="shared" si="25"/>
        <v>2.4771099999999998E-3</v>
      </c>
      <c r="Z206" s="42">
        <f t="shared" ca="1" si="26"/>
        <v>2.4771052999999999E-3</v>
      </c>
      <c r="AC206"/>
      <c r="AD206"/>
    </row>
    <row r="207" spans="1:30" x14ac:dyDescent="0.25">
      <c r="A207" t="str">
        <f>IF(Summary_Exchange_Balances_00UTC!$B206="","",Summary_Exchange_Balances_00UTC!$N206)</f>
        <v>HUBI</v>
      </c>
      <c r="B207" t="str">
        <f>IF(Summary_Exchange_Balances_00UTC!$B206="","",Summary_Exchange_Balances_00UTC!$B206)</f>
        <v>HUBI-1-M-P</v>
      </c>
      <c r="C207" t="str">
        <f>IF(Summary_Exchange_Balances_00UTC!$B206="","",Summary_Exchange_Balances_00UTC!$E206)</f>
        <v>SHIB</v>
      </c>
      <c r="D207" t="str">
        <f>IF(OR(Summary_Exchange_Balances_00UTC!$B206="",Summary_Exchange_Balances_00UTC!$D206=""),"",Summary_Exchange_Balances_00UTC!$D206)</f>
        <v>Balance</v>
      </c>
      <c r="E207" s="52">
        <f>IF(Summary_Exchange_Balances_00UTC!$B206="","",Summary_Exchange_Balances_00UTC!$C206)</f>
        <v>71073.205401560001</v>
      </c>
      <c r="G207" s="52">
        <f ca="1">IF(Summary_Exchange_Balances_00UTC!$B206="","",VLOOKUP(IF(ISERROR(SEARCH(" ", $B207)),UPPER($B207&amp;$C207&amp;IF(OR(NOT(ISERROR(SEARCH("trade",$D207))),NOT(ISERROR(SEARCH("balance",$D207)))),"",$D207)),UPPER(LEFT($B207, SEARCH(" ",$B207)-1)&amp;$C207&amp;IF(OR(NOT(ISERROR(SEARCH("trade",$D207))),NOT(ISERROR(SEARCH("balance",$D207)))),"",$D207))),$L:$T,MATCH("balance",$L$2:$S$2,0),FALSE))</f>
        <v>71073.205401560001</v>
      </c>
      <c r="H207" s="35">
        <f ca="1">IF(Summary_Exchange_Balances_00UTC!$B206="","",(G207-E207)/E207)</f>
        <v>0</v>
      </c>
      <c r="I207" s="160">
        <f ca="1">IF(Summary_Exchange_Balances_00UTC!$B206="","",IF(ISERROR($G207),$E207,$G207))</f>
        <v>71073.205401560001</v>
      </c>
      <c r="K207" t="str">
        <f t="shared" ca="1" si="21"/>
        <v>HUB2EOS</v>
      </c>
      <c r="L207" t="str">
        <f t="shared" ca="1" si="22"/>
        <v>HUB2-MEOS</v>
      </c>
      <c r="N207" s="156" t="str">
        <f ca="1">IF(raw_exchange_data!$A206="","",OFFSET(raw_exchange_data!$A206,0,MATCH(N$2,raw_exchange_data!$1:$1,0)-1))</f>
        <v>EOS</v>
      </c>
      <c r="O207" s="156" t="str">
        <f ca="1">IF(raw_exchange_data!$A206="","",OFFSET(raw_exchange_data!$A206,0,MATCH(O$2,raw_exchange_data!$1:$1,0)-1))</f>
        <v>HUB2</v>
      </c>
      <c r="P207" s="156" t="str">
        <f ca="1">IF(raw_exchange_data!$A206="","",OFFSET(raw_exchange_data!$A206,0,MATCH(P$2,raw_exchange_data!$1:$1,0)-1))</f>
        <v>HUB2-M</v>
      </c>
      <c r="Q207" s="156" t="str">
        <f ca="1">IF(raw_exchange_data!$A206="","",TEXT(OFFSET(raw_exchange_data!$A206,0,MATCH(Q$2,raw_exchange_data!$1:$1,0)-1),""))</f>
        <v>trade</v>
      </c>
      <c r="R207" s="157">
        <f ca="1">IF(raw_exchange_data!$A206="","",OFFSET(raw_exchange_data!$A206,0,MATCH(R$2,raw_exchange_data!$1:$1,0)-1))</f>
        <v>1E-8</v>
      </c>
      <c r="S207" s="169">
        <f ca="1">IF(raw_exchange_data!$A206="","",OFFSET(raw_exchange_data!$A206,0,MATCH(S$2,raw_exchange_data!$1:$1,0)-1))</f>
        <v>44958.669600543981</v>
      </c>
      <c r="T207" s="156">
        <v>1</v>
      </c>
      <c r="W207" t="str">
        <f t="shared" si="23"/>
        <v>HUBI</v>
      </c>
      <c r="X207" t="str">
        <f t="shared" si="24"/>
        <v>SHIB</v>
      </c>
      <c r="Y207" s="42">
        <f t="shared" si="25"/>
        <v>71073.205401560001</v>
      </c>
      <c r="Z207" s="42">
        <f t="shared" ca="1" si="26"/>
        <v>71073.205401560001</v>
      </c>
      <c r="AC207"/>
      <c r="AD207"/>
    </row>
    <row r="208" spans="1:30" x14ac:dyDescent="0.25">
      <c r="A208" t="str">
        <f>IF(Summary_Exchange_Balances_00UTC!$B207="","",Summary_Exchange_Balances_00UTC!$N207)</f>
        <v>HUBI</v>
      </c>
      <c r="B208" t="str">
        <f>IF(Summary_Exchange_Balances_00UTC!$B207="","",Summary_Exchange_Balances_00UTC!$B207)</f>
        <v>HUBI-1-M-P</v>
      </c>
      <c r="C208" t="str">
        <f>IF(Summary_Exchange_Balances_00UTC!$B207="","",Summary_Exchange_Balances_00UTC!$E207)</f>
        <v>TRX</v>
      </c>
      <c r="D208" t="str">
        <f>IF(OR(Summary_Exchange_Balances_00UTC!$B207="",Summary_Exchange_Balances_00UTC!$D207=""),"",Summary_Exchange_Balances_00UTC!$D207)</f>
        <v>Balance</v>
      </c>
      <c r="E208" s="52">
        <f>IF(Summary_Exchange_Balances_00UTC!$B207="","",Summary_Exchange_Balances_00UTC!$C207)</f>
        <v>4.8644999999999998E-4</v>
      </c>
      <c r="G208" s="52">
        <f ca="1">IF(Summary_Exchange_Balances_00UTC!$B207="","",VLOOKUP(IF(ISERROR(SEARCH(" ", $B208)),UPPER($B208&amp;$C208&amp;IF(OR(NOT(ISERROR(SEARCH("trade",$D208))),NOT(ISERROR(SEARCH("balance",$D208)))),"",$D208)),UPPER(LEFT($B208, SEARCH(" ",$B208)-1)&amp;$C208&amp;IF(OR(NOT(ISERROR(SEARCH("trade",$D208))),NOT(ISERROR(SEARCH("balance",$D208)))),"",$D208))),$L:$T,MATCH("balance",$L$2:$S$2,0),FALSE))</f>
        <v>4.8644820000000002E-4</v>
      </c>
      <c r="H208" s="35">
        <f ca="1">IF(Summary_Exchange_Balances_00UTC!$B207="","",(G208-E208)/E208)</f>
        <v>-3.7002775207385947E-6</v>
      </c>
      <c r="I208" s="160">
        <f ca="1">IF(Summary_Exchange_Balances_00UTC!$B207="","",IF(ISERROR($G208),$E208,$G208))</f>
        <v>4.8644820000000002E-4</v>
      </c>
      <c r="K208" t="str">
        <f t="shared" ca="1" si="21"/>
        <v>HUBIEOS</v>
      </c>
      <c r="L208" t="str">
        <f t="shared" ca="1" si="22"/>
        <v>HUBI-EEOS</v>
      </c>
      <c r="N208" s="156" t="str">
        <f ca="1">IF(raw_exchange_data!$A207="","",OFFSET(raw_exchange_data!$A207,0,MATCH(N$2,raw_exchange_data!$1:$1,0)-1))</f>
        <v>EOS</v>
      </c>
      <c r="O208" s="156" t="str">
        <f ca="1">IF(raw_exchange_data!$A207="","",OFFSET(raw_exchange_data!$A207,0,MATCH(O$2,raw_exchange_data!$1:$1,0)-1))</f>
        <v>HUBI</v>
      </c>
      <c r="P208" s="156" t="str">
        <f ca="1">IF(raw_exchange_data!$A207="","",OFFSET(raw_exchange_data!$A207,0,MATCH(P$2,raw_exchange_data!$1:$1,0)-1))</f>
        <v>HUBI-E</v>
      </c>
      <c r="Q208" s="156" t="str">
        <f ca="1">IF(raw_exchange_data!$A207="","",TEXT(OFFSET(raw_exchange_data!$A207,0,MATCH(Q$2,raw_exchange_data!$1:$1,0)-1),""))</f>
        <v/>
      </c>
      <c r="R208" s="157">
        <f ca="1">IF(raw_exchange_data!$A207="","",OFFSET(raw_exchange_data!$A207,0,MATCH(R$2,raw_exchange_data!$1:$1,0)-1))</f>
        <v>2397.07455385</v>
      </c>
      <c r="S208" s="169">
        <f ca="1">IF(raw_exchange_data!$A207="","",OFFSET(raw_exchange_data!$A207,0,MATCH(S$2,raw_exchange_data!$1:$1,0)-1))</f>
        <v>44958.669130127317</v>
      </c>
      <c r="T208" s="156">
        <v>1</v>
      </c>
      <c r="W208" t="str">
        <f t="shared" si="23"/>
        <v>HUBI</v>
      </c>
      <c r="X208" t="str">
        <f t="shared" si="24"/>
        <v>TRX</v>
      </c>
      <c r="Y208" s="42">
        <f t="shared" si="25"/>
        <v>4.8644999999999998E-4</v>
      </c>
      <c r="Z208" s="42">
        <f t="shared" ca="1" si="26"/>
        <v>4.8644820000000002E-4</v>
      </c>
      <c r="AC208"/>
      <c r="AD208"/>
    </row>
    <row r="209" spans="1:30" x14ac:dyDescent="0.25">
      <c r="A209" t="str">
        <f>IF(Summary_Exchange_Balances_00UTC!$B208="","",Summary_Exchange_Balances_00UTC!$N208)</f>
        <v>HUBI</v>
      </c>
      <c r="B209" t="str">
        <f>IF(Summary_Exchange_Balances_00UTC!$B208="","",Summary_Exchange_Balances_00UTC!$B208)</f>
        <v>HUBI-1-M-P</v>
      </c>
      <c r="C209" t="str">
        <f>IF(Summary_Exchange_Balances_00UTC!$B208="","",Summary_Exchange_Balances_00UTC!$E208)</f>
        <v>XRP</v>
      </c>
      <c r="D209" t="str">
        <f>IF(OR(Summary_Exchange_Balances_00UTC!$B208="",Summary_Exchange_Balances_00UTC!$D208=""),"",Summary_Exchange_Balances_00UTC!$D208)</f>
        <v>Balance</v>
      </c>
      <c r="E209" s="52">
        <f>IF(Summary_Exchange_Balances_00UTC!$B208="","",Summary_Exchange_Balances_00UTC!$C208)</f>
        <v>1.9184000000000001E-4</v>
      </c>
      <c r="G209" s="52">
        <f ca="1">IF(Summary_Exchange_Balances_00UTC!$B208="","",VLOOKUP(IF(ISERROR(SEARCH(" ", $B209)),UPPER($B209&amp;$C209&amp;IF(OR(NOT(ISERROR(SEARCH("trade",$D209))),NOT(ISERROR(SEARCH("balance",$D209)))),"",$D209)),UPPER(LEFT($B209, SEARCH(" ",$B209)-1)&amp;$C209&amp;IF(OR(NOT(ISERROR(SEARCH("trade",$D209))),NOT(ISERROR(SEARCH("balance",$D209)))),"",$D209))),$L:$T,MATCH("balance",$L$2:$S$2,0),FALSE))</f>
        <v>1.9184280000000001E-4</v>
      </c>
      <c r="H209" s="35">
        <f ca="1">IF(Summary_Exchange_Balances_00UTC!$B208="","",(G209-E209)/E209)</f>
        <v>1.4595496246904397E-5</v>
      </c>
      <c r="I209" s="160">
        <f ca="1">IF(Summary_Exchange_Balances_00UTC!$B208="","",IF(ISERROR($G209),$E209,$G209))</f>
        <v>1.9184280000000001E-4</v>
      </c>
      <c r="K209" t="str">
        <f t="shared" ca="1" si="21"/>
        <v>HUBIETC</v>
      </c>
      <c r="L209" t="str">
        <f t="shared" ca="1" si="22"/>
        <v>HUBI-METC</v>
      </c>
      <c r="N209" s="156" t="str">
        <f ca="1">IF(raw_exchange_data!$A208="","",OFFSET(raw_exchange_data!$A208,0,MATCH(N$2,raw_exchange_data!$1:$1,0)-1))</f>
        <v>ETC</v>
      </c>
      <c r="O209" s="156" t="str">
        <f ca="1">IF(raw_exchange_data!$A208="","",OFFSET(raw_exchange_data!$A208,0,MATCH(O$2,raw_exchange_data!$1:$1,0)-1))</f>
        <v>HUBI</v>
      </c>
      <c r="P209" s="156" t="str">
        <f ca="1">IF(raw_exchange_data!$A208="","",OFFSET(raw_exchange_data!$A208,0,MATCH(P$2,raw_exchange_data!$1:$1,0)-1))</f>
        <v>HUBI-M</v>
      </c>
      <c r="Q209" s="156" t="str">
        <f ca="1">IF(raw_exchange_data!$A208="","",TEXT(OFFSET(raw_exchange_data!$A208,0,MATCH(Q$2,raw_exchange_data!$1:$1,0)-1),""))</f>
        <v/>
      </c>
      <c r="R209" s="157">
        <f ca="1">IF(raw_exchange_data!$A208="","",OFFSET(raw_exchange_data!$A208,0,MATCH(R$2,raw_exchange_data!$1:$1,0)-1))</f>
        <v>1E-8</v>
      </c>
      <c r="S209" s="169">
        <f ca="1">IF(raw_exchange_data!$A208="","",OFFSET(raw_exchange_data!$A208,0,MATCH(S$2,raw_exchange_data!$1:$1,0)-1))</f>
        <v>44958.669130127317</v>
      </c>
      <c r="T209" s="156">
        <v>1</v>
      </c>
      <c r="W209" t="str">
        <f t="shared" si="23"/>
        <v>HUBI</v>
      </c>
      <c r="X209" t="str">
        <f t="shared" si="24"/>
        <v>XRP</v>
      </c>
      <c r="Y209" s="42">
        <f t="shared" si="25"/>
        <v>1.9184000000000001E-4</v>
      </c>
      <c r="Z209" s="42">
        <f t="shared" ca="1" si="26"/>
        <v>1.9184280000000001E-4</v>
      </c>
      <c r="AC209"/>
      <c r="AD209"/>
    </row>
    <row r="210" spans="1:30" x14ac:dyDescent="0.25">
      <c r="A210" t="str">
        <f>IF(Summary_Exchange_Balances_00UTC!$B209="","",Summary_Exchange_Balances_00UTC!$N209)</f>
        <v>HUBI</v>
      </c>
      <c r="B210" t="str">
        <f>IF(Summary_Exchange_Balances_00UTC!$B209="","",Summary_Exchange_Balances_00UTC!$B209)</f>
        <v>HUBI-1-M-P</v>
      </c>
      <c r="C210" t="str">
        <f>IF(Summary_Exchange_Balances_00UTC!$B209="","",Summary_Exchange_Balances_00UTC!$E209)</f>
        <v>YFII</v>
      </c>
      <c r="D210" t="str">
        <f>IF(OR(Summary_Exchange_Balances_00UTC!$B209="",Summary_Exchange_Balances_00UTC!$D209=""),"",Summary_Exchange_Balances_00UTC!$D209)</f>
        <v>Balance</v>
      </c>
      <c r="E210" s="52">
        <f>IF(Summary_Exchange_Balances_00UTC!$B209="","",Summary_Exchange_Balances_00UTC!$C209)</f>
        <v>2.4299999999999999E-3</v>
      </c>
      <c r="G210" s="52">
        <f ca="1">IF(Summary_Exchange_Balances_00UTC!$B209="","",VLOOKUP(IF(ISERROR(SEARCH(" ", $B210)),UPPER($B210&amp;$C210&amp;IF(OR(NOT(ISERROR(SEARCH("trade",$D210))),NOT(ISERROR(SEARCH("balance",$D210)))),"",$D210)),UPPER(LEFT($B210, SEARCH(" ",$B210)-1)&amp;$C210&amp;IF(OR(NOT(ISERROR(SEARCH("trade",$D210))),NOT(ISERROR(SEARCH("balance",$D210)))),"",$D210))),$L:$T,MATCH("balance",$L$2:$S$2,0),FALSE))</f>
        <v>2.4299999999999999E-3</v>
      </c>
      <c r="H210" s="35">
        <f ca="1">IF(Summary_Exchange_Balances_00UTC!$B209="","",(G210-E210)/E210)</f>
        <v>0</v>
      </c>
      <c r="I210" s="160">
        <f ca="1">IF(Summary_Exchange_Balances_00UTC!$B209="","",IF(ISERROR($G210),$E210,$G210))</f>
        <v>2.4299999999999999E-3</v>
      </c>
      <c r="K210" t="str">
        <f t="shared" ca="1" si="21"/>
        <v>OKEXETC</v>
      </c>
      <c r="L210" t="str">
        <f t="shared" ca="1" si="22"/>
        <v>OKEX-2-M-WETC</v>
      </c>
      <c r="N210" s="156" t="str">
        <f ca="1">IF(raw_exchange_data!$A209="","",OFFSET(raw_exchange_data!$A209,0,MATCH(N$2,raw_exchange_data!$1:$1,0)-1))</f>
        <v>ETC</v>
      </c>
      <c r="O210" s="156" t="str">
        <f ca="1">IF(raw_exchange_data!$A209="","",OFFSET(raw_exchange_data!$A209,0,MATCH(O$2,raw_exchange_data!$1:$1,0)-1))</f>
        <v>OKEX</v>
      </c>
      <c r="P210" s="156" t="str">
        <f ca="1">IF(raw_exchange_data!$A209="","",OFFSET(raw_exchange_data!$A209,0,MATCH(P$2,raw_exchange_data!$1:$1,0)-1))</f>
        <v>OKEX-2-M-W</v>
      </c>
      <c r="Q210" s="156" t="str">
        <f ca="1">IF(raw_exchange_data!$A209="","",TEXT(OFFSET(raw_exchange_data!$A209,0,MATCH(Q$2,raw_exchange_data!$1:$1,0)-1),""))</f>
        <v>Balance</v>
      </c>
      <c r="R210" s="157">
        <f ca="1">IF(raw_exchange_data!$A209="","",OFFSET(raw_exchange_data!$A209,0,MATCH(R$2,raw_exchange_data!$1:$1,0)-1))</f>
        <v>2.7714130000000002E-9</v>
      </c>
      <c r="S210" s="169">
        <f ca="1">IF(raw_exchange_data!$A209="","",OFFSET(raw_exchange_data!$A209,0,MATCH(S$2,raw_exchange_data!$1:$1,0)-1))</f>
        <v>44958.666668206017</v>
      </c>
      <c r="T210" s="156">
        <v>1</v>
      </c>
      <c r="W210" t="str">
        <f t="shared" si="23"/>
        <v>HUBI</v>
      </c>
      <c r="X210" t="str">
        <f t="shared" si="24"/>
        <v>YFII</v>
      </c>
      <c r="Y210" s="42">
        <f t="shared" si="25"/>
        <v>2.4299999999999999E-3</v>
      </c>
      <c r="Z210" s="42">
        <f t="shared" ca="1" si="26"/>
        <v>2.4299999999999999E-3</v>
      </c>
      <c r="AC210"/>
      <c r="AD210"/>
    </row>
    <row r="211" spans="1:30" x14ac:dyDescent="0.25">
      <c r="A211" t="str">
        <f>IF(Summary_Exchange_Balances_00UTC!$B210="","",Summary_Exchange_Balances_00UTC!$N210)</f>
        <v>HUBI</v>
      </c>
      <c r="B211" t="str">
        <f>IF(Summary_Exchange_Balances_00UTC!$B210="","",Summary_Exchange_Balances_00UTC!$B210)</f>
        <v>HUBI-1-M-PT</v>
      </c>
      <c r="C211" t="str">
        <f>IF(Summary_Exchange_Balances_00UTC!$B210="","",Summary_Exchange_Balances_00UTC!$E210)</f>
        <v>USDT</v>
      </c>
      <c r="D211" t="str">
        <f>IF(OR(Summary_Exchange_Balances_00UTC!$B210="",Summary_Exchange_Balances_00UTC!$D210=""),"",Summary_Exchange_Balances_00UTC!$D210)</f>
        <v>Balance</v>
      </c>
      <c r="E211" s="52">
        <f>IF(Summary_Exchange_Balances_00UTC!$B210="","",Summary_Exchange_Balances_00UTC!$C210)</f>
        <v>39164.050470310001</v>
      </c>
      <c r="G211" s="52" t="e">
        <f ca="1">IF(Summary_Exchange_Balances_00UTC!$B210="","",VLOOKUP(IF(ISERROR(SEARCH(" ", $B211)),UPPER($B211&amp;$C211&amp;IF(OR(NOT(ISERROR(SEARCH("trade",$D211))),NOT(ISERROR(SEARCH("balance",$D211)))),"",$D211)),UPPER(LEFT($B211, SEARCH(" ",$B211)-1)&amp;$C211&amp;IF(OR(NOT(ISERROR(SEARCH("trade",$D211))),NOT(ISERROR(SEARCH("balance",$D211)))),"",$D211))),$L:$T,MATCH("balance",$L$2:$S$2,0),FALSE))</f>
        <v>#N/A</v>
      </c>
      <c r="H211" s="35" t="e">
        <f ca="1">IF(Summary_Exchange_Balances_00UTC!$B210="","",(G211-E211)/E211)</f>
        <v>#N/A</v>
      </c>
      <c r="I211" s="160">
        <f ca="1">IF(Summary_Exchange_Balances_00UTC!$B210="","",IF(ISERROR($G211),$E211,$G211))</f>
        <v>39164.050470310001</v>
      </c>
      <c r="K211" t="str">
        <f t="shared" ca="1" si="21"/>
        <v>BINEETH</v>
      </c>
      <c r="L211" t="str">
        <f t="shared" ca="1" si="22"/>
        <v>BINE-2-S1-EETH</v>
      </c>
      <c r="N211" s="156" t="str">
        <f ca="1">IF(raw_exchange_data!$A210="","",OFFSET(raw_exchange_data!$A210,0,MATCH(N$2,raw_exchange_data!$1:$1,0)-1))</f>
        <v>ETH</v>
      </c>
      <c r="O211" s="156" t="str">
        <f ca="1">IF(raw_exchange_data!$A210="","",OFFSET(raw_exchange_data!$A210,0,MATCH(O$2,raw_exchange_data!$1:$1,0)-1))</f>
        <v>BINE</v>
      </c>
      <c r="P211" s="156" t="str">
        <f ca="1">IF(raw_exchange_data!$A210="","",OFFSET(raw_exchange_data!$A210,0,MATCH(P$2,raw_exchange_data!$1:$1,0)-1))</f>
        <v>BINE-2-S1-E</v>
      </c>
      <c r="Q211" s="156" t="str">
        <f ca="1">IF(raw_exchange_data!$A210="","",TEXT(OFFSET(raw_exchange_data!$A210,0,MATCH(Q$2,raw_exchange_data!$1:$1,0)-1),""))</f>
        <v/>
      </c>
      <c r="R211" s="157">
        <f ca="1">IF(raw_exchange_data!$A210="","",OFFSET(raw_exchange_data!$A210,0,MATCH(R$2,raw_exchange_data!$1:$1,0)-1))</f>
        <v>680.93375911999999</v>
      </c>
      <c r="S211" s="169">
        <f ca="1">IF(raw_exchange_data!$A210="","",OFFSET(raw_exchange_data!$A210,0,MATCH(S$2,raw_exchange_data!$1:$1,0)-1))</f>
        <v>44958.666668668979</v>
      </c>
      <c r="T211" s="156">
        <v>1</v>
      </c>
      <c r="W211" t="str">
        <f t="shared" si="23"/>
        <v>HUBI</v>
      </c>
      <c r="X211" t="str">
        <f t="shared" si="24"/>
        <v>USDT</v>
      </c>
      <c r="Y211" s="42">
        <f t="shared" si="25"/>
        <v>39164.050470310001</v>
      </c>
      <c r="Z211" s="42">
        <f t="shared" ca="1" si="26"/>
        <v>0</v>
      </c>
      <c r="AC211"/>
      <c r="AD211"/>
    </row>
    <row r="212" spans="1:30" x14ac:dyDescent="0.25">
      <c r="A212" t="str">
        <f>IF(Summary_Exchange_Balances_00UTC!$B211="","",Summary_Exchange_Balances_00UTC!$N211)</f>
        <v>HUBI</v>
      </c>
      <c r="B212" t="str">
        <f>IF(Summary_Exchange_Balances_00UTC!$B211="","",Summary_Exchange_Balances_00UTC!$B211)</f>
        <v>HUBI-1-M-PT</v>
      </c>
      <c r="C212" t="str">
        <f>IF(Summary_Exchange_Balances_00UTC!$B211="","",Summary_Exchange_Balances_00UTC!$E211)</f>
        <v>USDT</v>
      </c>
      <c r="D212" t="str">
        <f>IF(OR(Summary_Exchange_Balances_00UTC!$B211="",Summary_Exchange_Balances_00UTC!$D211=""),"",Summary_Exchange_Balances_00UTC!$D211)</f>
        <v>Unrealized</v>
      </c>
      <c r="E212" s="52">
        <f>IF(Summary_Exchange_Balances_00UTC!$B211="","",Summary_Exchange_Balances_00UTC!$C211)</f>
        <v>155.1686</v>
      </c>
      <c r="G212" s="52" t="e">
        <f ca="1">IF(Summary_Exchange_Balances_00UTC!$B211="","",VLOOKUP(IF(ISERROR(SEARCH(" ", $B212)),UPPER($B212&amp;$C212&amp;IF(OR(NOT(ISERROR(SEARCH("trade",$D212))),NOT(ISERROR(SEARCH("balance",$D212)))),"",$D212)),UPPER(LEFT($B212, SEARCH(" ",$B212)-1)&amp;$C212&amp;IF(OR(NOT(ISERROR(SEARCH("trade",$D212))),NOT(ISERROR(SEARCH("balance",$D212)))),"",$D212))),$L:$T,MATCH("balance",$L$2:$S$2,0),FALSE))</f>
        <v>#N/A</v>
      </c>
      <c r="H212" s="35" t="e">
        <f ca="1">IF(Summary_Exchange_Balances_00UTC!$B211="","",(G212-E212)/E212)</f>
        <v>#N/A</v>
      </c>
      <c r="I212" s="160">
        <f ca="1">IF(Summary_Exchange_Balances_00UTC!$B211="","",IF(ISERROR($G212),$E212,$G212))</f>
        <v>155.1686</v>
      </c>
      <c r="K212" t="str">
        <f t="shared" ca="1" si="21"/>
        <v>BTFXETH</v>
      </c>
      <c r="L212" t="str">
        <f t="shared" ca="1" si="22"/>
        <v>BTFX-1-M-EETH</v>
      </c>
      <c r="N212" s="156" t="str">
        <f ca="1">IF(raw_exchange_data!$A211="","",OFFSET(raw_exchange_data!$A211,0,MATCH(N$2,raw_exchange_data!$1:$1,0)-1))</f>
        <v>ETH</v>
      </c>
      <c r="O212" s="156" t="str">
        <f ca="1">IF(raw_exchange_data!$A211="","",OFFSET(raw_exchange_data!$A211,0,MATCH(O$2,raw_exchange_data!$1:$1,0)-1))</f>
        <v>BTFX</v>
      </c>
      <c r="P212" s="156" t="str">
        <f ca="1">IF(raw_exchange_data!$A211="","",OFFSET(raw_exchange_data!$A211,0,MATCH(P$2,raw_exchange_data!$1:$1,0)-1))</f>
        <v>BTFX-1-M-E</v>
      </c>
      <c r="Q212" s="156" t="str">
        <f ca="1">IF(raw_exchange_data!$A211="","",TEXT(OFFSET(raw_exchange_data!$A211,0,MATCH(Q$2,raw_exchange_data!$1:$1,0)-1),""))</f>
        <v/>
      </c>
      <c r="R212" s="157">
        <f ca="1">IF(raw_exchange_data!$A211="","",OFFSET(raw_exchange_data!$A211,0,MATCH(R$2,raw_exchange_data!$1:$1,0)-1))</f>
        <v>0.02</v>
      </c>
      <c r="S212" s="169">
        <f ca="1">IF(raw_exchange_data!$A211="","",OFFSET(raw_exchange_data!$A211,0,MATCH(S$2,raw_exchange_data!$1:$1,0)-1))</f>
        <v>44958.668445648145</v>
      </c>
      <c r="T212" s="156">
        <v>1</v>
      </c>
      <c r="W212" t="str">
        <f t="shared" si="23"/>
        <v>HUBI</v>
      </c>
      <c r="X212" t="str">
        <f t="shared" si="24"/>
        <v>USDT</v>
      </c>
      <c r="Y212" s="42">
        <f t="shared" si="25"/>
        <v>155.1686</v>
      </c>
      <c r="Z212" s="42">
        <f t="shared" ca="1" si="26"/>
        <v>0</v>
      </c>
      <c r="AC212"/>
      <c r="AD212"/>
    </row>
    <row r="213" spans="1:30" x14ac:dyDescent="0.25">
      <c r="A213" t="str">
        <f>IF(Summary_Exchange_Balances_00UTC!$B212="","",Summary_Exchange_Balances_00UTC!$N212)</f>
        <v>HUBI</v>
      </c>
      <c r="B213" t="str">
        <f>IF(Summary_Exchange_Balances_00UTC!$B212="","",Summary_Exchange_Balances_00UTC!$B212)</f>
        <v>HUBI-E</v>
      </c>
      <c r="C213" t="str">
        <f>IF(Summary_Exchange_Balances_00UTC!$B212="","",Summary_Exchange_Balances_00UTC!$E212)</f>
        <v>AAC</v>
      </c>
      <c r="D213" t="str">
        <f>IF(OR(Summary_Exchange_Balances_00UTC!$B212="",Summary_Exchange_Balances_00UTC!$D212=""),"",Summary_Exchange_Balances_00UTC!$D212)</f>
        <v/>
      </c>
      <c r="E213" s="52">
        <f>IF(Summary_Exchange_Balances_00UTC!$B212="","",Summary_Exchange_Balances_00UTC!$C212)</f>
        <v>377.09760540000002</v>
      </c>
      <c r="G213" s="52">
        <f ca="1">IF(Summary_Exchange_Balances_00UTC!$B212="","",VLOOKUP(IF(ISERROR(SEARCH(" ", $B213)),UPPER($B213&amp;$C213&amp;IF(OR(NOT(ISERROR(SEARCH("trade",$D213))),NOT(ISERROR(SEARCH("balance",$D213)))),"",$D213)),UPPER(LEFT($B213, SEARCH(" ",$B213)-1)&amp;$C213&amp;IF(OR(NOT(ISERROR(SEARCH("trade",$D213))),NOT(ISERROR(SEARCH("balance",$D213)))),"",$D213))),$L:$T,MATCH("balance",$L$2:$S$2,0),FALSE))</f>
        <v>377.09760540000002</v>
      </c>
      <c r="H213" s="35">
        <f ca="1">IF(Summary_Exchange_Balances_00UTC!$B212="","",(G213-E213)/E213)</f>
        <v>0</v>
      </c>
      <c r="I213" s="160">
        <f ca="1">IF(Summary_Exchange_Balances_00UTC!$B212="","",IF(ISERROR($G213),$E213,$G213))</f>
        <v>377.09760540000002</v>
      </c>
      <c r="K213" t="str">
        <f t="shared" ca="1" si="21"/>
        <v>BULLETH</v>
      </c>
      <c r="L213" t="str">
        <f t="shared" ca="1" si="22"/>
        <v>BULL-4-M-EETH</v>
      </c>
      <c r="N213" s="156" t="str">
        <f ca="1">IF(raw_exchange_data!$A212="","",OFFSET(raw_exchange_data!$A212,0,MATCH(N$2,raw_exchange_data!$1:$1,0)-1))</f>
        <v>ETH</v>
      </c>
      <c r="O213" s="156" t="str">
        <f ca="1">IF(raw_exchange_data!$A212="","",OFFSET(raw_exchange_data!$A212,0,MATCH(O$2,raw_exchange_data!$1:$1,0)-1))</f>
        <v>BULL</v>
      </c>
      <c r="P213" s="156" t="str">
        <f ca="1">IF(raw_exchange_data!$A212="","",OFFSET(raw_exchange_data!$A212,0,MATCH(P$2,raw_exchange_data!$1:$1,0)-1))</f>
        <v>BULL-4-M-E</v>
      </c>
      <c r="Q213" s="156" t="str">
        <f ca="1">IF(raw_exchange_data!$A212="","",TEXT(OFFSET(raw_exchange_data!$A212,0,MATCH(Q$2,raw_exchange_data!$1:$1,0)-1),""))</f>
        <v/>
      </c>
      <c r="R213" s="157">
        <f ca="1">IF(raw_exchange_data!$A212="","",OFFSET(raw_exchange_data!$A212,0,MATCH(R$2,raw_exchange_data!$1:$1,0)-1))</f>
        <v>1056.60242466</v>
      </c>
      <c r="S213" s="169">
        <f ca="1">IF(raw_exchange_data!$A212="","",OFFSET(raw_exchange_data!$A212,0,MATCH(S$2,raw_exchange_data!$1:$1,0)-1))</f>
        <v>44958.666669942133</v>
      </c>
      <c r="T213" s="156">
        <v>1</v>
      </c>
      <c r="W213" t="str">
        <f t="shared" si="23"/>
        <v>HUBI</v>
      </c>
      <c r="X213" t="str">
        <f t="shared" si="24"/>
        <v>AAC</v>
      </c>
      <c r="Y213" s="42">
        <f t="shared" si="25"/>
        <v>377.09760540000002</v>
      </c>
      <c r="Z213" s="42">
        <f t="shared" ca="1" si="26"/>
        <v>377.09760540000002</v>
      </c>
      <c r="AC213"/>
      <c r="AD213"/>
    </row>
    <row r="214" spans="1:30" x14ac:dyDescent="0.25">
      <c r="A214" t="str">
        <f>IF(Summary_Exchange_Balances_00UTC!$B213="","",Summary_Exchange_Balances_00UTC!$N213)</f>
        <v>HUBI</v>
      </c>
      <c r="B214" t="str">
        <f>IF(Summary_Exchange_Balances_00UTC!$B213="","",Summary_Exchange_Balances_00UTC!$B213)</f>
        <v>HUBI-E</v>
      </c>
      <c r="C214" t="str">
        <f>IF(Summary_Exchange_Balances_00UTC!$B213="","",Summary_Exchange_Balances_00UTC!$E213)</f>
        <v>ADA</v>
      </c>
      <c r="D214" t="str">
        <f>IF(OR(Summary_Exchange_Balances_00UTC!$B213="",Summary_Exchange_Balances_00UTC!$D213=""),"",Summary_Exchange_Balances_00UTC!$D213)</f>
        <v/>
      </c>
      <c r="E214" s="52">
        <f>IF(Summary_Exchange_Balances_00UTC!$B213="","",Summary_Exchange_Balances_00UTC!$C213)</f>
        <v>1.1000000000000001E-7</v>
      </c>
      <c r="G214" s="52">
        <f ca="1">IF(Summary_Exchange_Balances_00UTC!$B213="","",VLOOKUP(IF(ISERROR(SEARCH(" ", $B214)),UPPER($B214&amp;$C214&amp;IF(OR(NOT(ISERROR(SEARCH("trade",$D214))),NOT(ISERROR(SEARCH("balance",$D214)))),"",$D214)),UPPER(LEFT($B214, SEARCH(" ",$B214)-1)&amp;$C214&amp;IF(OR(NOT(ISERROR(SEARCH("trade",$D214))),NOT(ISERROR(SEARCH("balance",$D214)))),"",$D214))),$L:$T,MATCH("balance",$L$2:$S$2,0),FALSE))</f>
        <v>1.1000000000000001E-7</v>
      </c>
      <c r="H214" s="35">
        <f ca="1">IF(Summary_Exchange_Balances_00UTC!$B213="","",(G214-E214)/E214)</f>
        <v>0</v>
      </c>
      <c r="I214" s="160">
        <f ca="1">IF(Summary_Exchange_Balances_00UTC!$B213="","",IF(ISERROR($G214),$E214,$G214))</f>
        <v>1.1000000000000001E-7</v>
      </c>
      <c r="K214" t="str">
        <f t="shared" ca="1" si="21"/>
        <v>FUBIETH</v>
      </c>
      <c r="L214" t="str">
        <f t="shared" ca="1" si="22"/>
        <v>FUBI-METH</v>
      </c>
      <c r="N214" s="156" t="str">
        <f ca="1">IF(raw_exchange_data!$A213="","",OFFSET(raw_exchange_data!$A213,0,MATCH(N$2,raw_exchange_data!$1:$1,0)-1))</f>
        <v>ETH</v>
      </c>
      <c r="O214" s="156" t="str">
        <f ca="1">IF(raw_exchange_data!$A213="","",OFFSET(raw_exchange_data!$A213,0,MATCH(O$2,raw_exchange_data!$1:$1,0)-1))</f>
        <v>FUBI</v>
      </c>
      <c r="P214" s="156" t="str">
        <f ca="1">IF(raw_exchange_data!$A213="","",OFFSET(raw_exchange_data!$A213,0,MATCH(P$2,raw_exchange_data!$1:$1,0)-1))</f>
        <v>FUBI-M</v>
      </c>
      <c r="Q214" s="156" t="str">
        <f ca="1">IF(raw_exchange_data!$A213="","",TEXT(OFFSET(raw_exchange_data!$A213,0,MATCH(Q$2,raw_exchange_data!$1:$1,0)-1),""))</f>
        <v/>
      </c>
      <c r="R214" s="157">
        <f ca="1">IF(raw_exchange_data!$A213="","",OFFSET(raw_exchange_data!$A213,0,MATCH(R$2,raw_exchange_data!$1:$1,0)-1))</f>
        <v>9.533775E-4</v>
      </c>
      <c r="S214" s="169">
        <f ca="1">IF(raw_exchange_data!$A213="","",OFFSET(raw_exchange_data!$A213,0,MATCH(S$2,raw_exchange_data!$1:$1,0)-1))</f>
        <v>44958.669514120367</v>
      </c>
      <c r="T214" s="156">
        <v>1</v>
      </c>
      <c r="W214" t="str">
        <f t="shared" si="23"/>
        <v>HUBI</v>
      </c>
      <c r="X214" t="str">
        <f t="shared" si="24"/>
        <v>ADA</v>
      </c>
      <c r="Y214" s="42">
        <f t="shared" si="25"/>
        <v>1.1000000000000001E-7</v>
      </c>
      <c r="Z214" s="42">
        <f t="shared" ca="1" si="26"/>
        <v>1.1000000000000001E-7</v>
      </c>
      <c r="AC214"/>
      <c r="AD214"/>
    </row>
    <row r="215" spans="1:30" x14ac:dyDescent="0.25">
      <c r="A215" t="str">
        <f>IF(Summary_Exchange_Balances_00UTC!$B214="","",Summary_Exchange_Balances_00UTC!$N214)</f>
        <v>HUBI</v>
      </c>
      <c r="B215" t="str">
        <f>IF(Summary_Exchange_Balances_00UTC!$B214="","",Summary_Exchange_Balances_00UTC!$B214)</f>
        <v>HUBI-E</v>
      </c>
      <c r="C215" t="str">
        <f>IF(Summary_Exchange_Balances_00UTC!$B214="","",Summary_Exchange_Balances_00UTC!$E214)</f>
        <v>ALGO</v>
      </c>
      <c r="D215" t="str">
        <f>IF(OR(Summary_Exchange_Balances_00UTC!$B214="",Summary_Exchange_Balances_00UTC!$D214=""),"",Summary_Exchange_Balances_00UTC!$D214)</f>
        <v/>
      </c>
      <c r="E215" s="52">
        <f>IF(Summary_Exchange_Balances_00UTC!$B214="","",Summary_Exchange_Balances_00UTC!$C214)</f>
        <v>2.6E-7</v>
      </c>
      <c r="G215" s="52">
        <f ca="1">IF(Summary_Exchange_Balances_00UTC!$B214="","",VLOOKUP(IF(ISERROR(SEARCH(" ", $B215)),UPPER($B215&amp;$C215&amp;IF(OR(NOT(ISERROR(SEARCH("trade",$D215))),NOT(ISERROR(SEARCH("balance",$D215)))),"",$D215)),UPPER(LEFT($B215, SEARCH(" ",$B215)-1)&amp;$C215&amp;IF(OR(NOT(ISERROR(SEARCH("trade",$D215))),NOT(ISERROR(SEARCH("balance",$D215)))),"",$D215))),$L:$T,MATCH("balance",$L$2:$S$2,0),FALSE))</f>
        <v>2.6E-7</v>
      </c>
      <c r="H215" s="35">
        <f ca="1">IF(Summary_Exchange_Balances_00UTC!$B214="","",(G215-E215)/E215)</f>
        <v>0</v>
      </c>
      <c r="I215" s="160">
        <f ca="1">IF(Summary_Exchange_Balances_00UTC!$B214="","",IF(ISERROR($G215),$E215,$G215))</f>
        <v>2.6E-7</v>
      </c>
      <c r="K215" t="str">
        <f t="shared" ca="1" si="21"/>
        <v>HUBIETH</v>
      </c>
      <c r="L215" t="str">
        <f t="shared" ca="1" si="22"/>
        <v>HUBI-1-M-PETH</v>
      </c>
      <c r="N215" s="156" t="str">
        <f ca="1">IF(raw_exchange_data!$A214="","",OFFSET(raw_exchange_data!$A214,0,MATCH(N$2,raw_exchange_data!$1:$1,0)-1))</f>
        <v>ETH</v>
      </c>
      <c r="O215" s="156" t="str">
        <f ca="1">IF(raw_exchange_data!$A214="","",OFFSET(raw_exchange_data!$A214,0,MATCH(O$2,raw_exchange_data!$1:$1,0)-1))</f>
        <v>HUBI</v>
      </c>
      <c r="P215" s="156" t="str">
        <f ca="1">IF(raw_exchange_data!$A214="","",OFFSET(raw_exchange_data!$A214,0,MATCH(P$2,raw_exchange_data!$1:$1,0)-1))</f>
        <v>HUBI-1-M-P</v>
      </c>
      <c r="Q215" s="156" t="str">
        <f ca="1">IF(raw_exchange_data!$A214="","",TEXT(OFFSET(raw_exchange_data!$A214,0,MATCH(Q$2,raw_exchange_data!$1:$1,0)-1),""))</f>
        <v/>
      </c>
      <c r="R215" s="157">
        <f ca="1">IF(raw_exchange_data!$A214="","",OFFSET(raw_exchange_data!$A214,0,MATCH(R$2,raw_exchange_data!$1:$1,0)-1))</f>
        <v>146.46928298220001</v>
      </c>
      <c r="S215" s="169">
        <f ca="1">IF(raw_exchange_data!$A214="","",OFFSET(raw_exchange_data!$A214,0,MATCH(S$2,raw_exchange_data!$1:$1,0)-1))</f>
        <v>44958.669514317131</v>
      </c>
      <c r="T215" s="156">
        <v>1</v>
      </c>
      <c r="W215" t="str">
        <f t="shared" si="23"/>
        <v>HUBI</v>
      </c>
      <c r="X215" t="str">
        <f t="shared" si="24"/>
        <v>ALGO</v>
      </c>
      <c r="Y215" s="42">
        <f t="shared" si="25"/>
        <v>2.6E-7</v>
      </c>
      <c r="Z215" s="42">
        <f t="shared" ca="1" si="26"/>
        <v>2.6E-7</v>
      </c>
      <c r="AC215"/>
      <c r="AD215"/>
    </row>
    <row r="216" spans="1:30" x14ac:dyDescent="0.25">
      <c r="A216" t="str">
        <f>IF(Summary_Exchange_Balances_00UTC!$B215="","",Summary_Exchange_Balances_00UTC!$N215)</f>
        <v>HUBI</v>
      </c>
      <c r="B216" t="str">
        <f>IF(Summary_Exchange_Balances_00UTC!$B215="","",Summary_Exchange_Balances_00UTC!$B215)</f>
        <v>HUBI-E</v>
      </c>
      <c r="C216" t="str">
        <f>IF(Summary_Exchange_Balances_00UTC!$B215="","",Summary_Exchange_Balances_00UTC!$E215)</f>
        <v>ARPA</v>
      </c>
      <c r="D216" t="str">
        <f>IF(OR(Summary_Exchange_Balances_00UTC!$B215="",Summary_Exchange_Balances_00UTC!$D215=""),"",Summary_Exchange_Balances_00UTC!$D215)</f>
        <v/>
      </c>
      <c r="E216" s="52">
        <f>IF(Summary_Exchange_Balances_00UTC!$B215="","",Summary_Exchange_Balances_00UTC!$C215)</f>
        <v>0.53247394999999997</v>
      </c>
      <c r="G216" s="52">
        <f ca="1">IF(Summary_Exchange_Balances_00UTC!$B215="","",VLOOKUP(IF(ISERROR(SEARCH(" ", $B216)),UPPER($B216&amp;$C216&amp;IF(OR(NOT(ISERROR(SEARCH("trade",$D216))),NOT(ISERROR(SEARCH("balance",$D216)))),"",$D216)),UPPER(LEFT($B216, SEARCH(" ",$B216)-1)&amp;$C216&amp;IF(OR(NOT(ISERROR(SEARCH("trade",$D216))),NOT(ISERROR(SEARCH("balance",$D216)))),"",$D216))),$L:$T,MATCH("balance",$L$2:$S$2,0),FALSE))</f>
        <v>0.53247394999999997</v>
      </c>
      <c r="H216" s="35">
        <f ca="1">IF(Summary_Exchange_Balances_00UTC!$B215="","",(G216-E216)/E216)</f>
        <v>0</v>
      </c>
      <c r="I216" s="160">
        <f ca="1">IF(Summary_Exchange_Balances_00UTC!$B215="","",IF(ISERROR($G216),$E216,$G216))</f>
        <v>0.53247394999999997</v>
      </c>
      <c r="K216" t="str">
        <f t="shared" ca="1" si="21"/>
        <v>HUBIETH</v>
      </c>
      <c r="L216" t="str">
        <f t="shared" ca="1" si="22"/>
        <v>HUBI-1-M-PETHUNREALIZED</v>
      </c>
      <c r="N216" s="156" t="str">
        <f ca="1">IF(raw_exchange_data!$A215="","",OFFSET(raw_exchange_data!$A215,0,MATCH(N$2,raw_exchange_data!$1:$1,0)-1))</f>
        <v>ETH</v>
      </c>
      <c r="O216" s="156" t="str">
        <f ca="1">IF(raw_exchange_data!$A215="","",OFFSET(raw_exchange_data!$A215,0,MATCH(O$2,raw_exchange_data!$1:$1,0)-1))</f>
        <v>HUBI</v>
      </c>
      <c r="P216" s="156" t="str">
        <f ca="1">IF(raw_exchange_data!$A215="","",OFFSET(raw_exchange_data!$A215,0,MATCH(P$2,raw_exchange_data!$1:$1,0)-1))</f>
        <v>HUBI-1-M-P</v>
      </c>
      <c r="Q216" s="156" t="str">
        <f ca="1">IF(raw_exchange_data!$A215="","",TEXT(OFFSET(raw_exchange_data!$A215,0,MATCH(Q$2,raw_exchange_data!$1:$1,0)-1),""))</f>
        <v>Unrealized</v>
      </c>
      <c r="R216" s="157">
        <f ca="1">IF(raw_exchange_data!$A215="","",OFFSET(raw_exchange_data!$A215,0,MATCH(R$2,raw_exchange_data!$1:$1,0)-1))</f>
        <v>-3.8378363899999997E-2</v>
      </c>
      <c r="S216" s="169">
        <f ca="1">IF(raw_exchange_data!$A215="","",OFFSET(raw_exchange_data!$A215,0,MATCH(S$2,raw_exchange_data!$1:$1,0)-1))</f>
        <v>44958.669514317131</v>
      </c>
      <c r="T216" s="156">
        <v>1</v>
      </c>
      <c r="W216" t="str">
        <f t="shared" si="23"/>
        <v>HUBI</v>
      </c>
      <c r="X216" t="str">
        <f t="shared" si="24"/>
        <v>ARPA</v>
      </c>
      <c r="Y216" s="42">
        <f t="shared" si="25"/>
        <v>0.53247394999999997</v>
      </c>
      <c r="Z216" s="42">
        <f t="shared" ca="1" si="26"/>
        <v>0.53247394999999997</v>
      </c>
    </row>
    <row r="217" spans="1:30" x14ac:dyDescent="0.25">
      <c r="A217" t="str">
        <f>IF(Summary_Exchange_Balances_00UTC!$B216="","",Summary_Exchange_Balances_00UTC!$N216)</f>
        <v>HUBI</v>
      </c>
      <c r="B217" t="str">
        <f>IF(Summary_Exchange_Balances_00UTC!$B216="","",Summary_Exchange_Balances_00UTC!$B216)</f>
        <v>HUBI-E</v>
      </c>
      <c r="C217" t="str">
        <f>IF(Summary_Exchange_Balances_00UTC!$B216="","",Summary_Exchange_Balances_00UTC!$E216)</f>
        <v>ATOM</v>
      </c>
      <c r="D217" t="str">
        <f>IF(OR(Summary_Exchange_Balances_00UTC!$B216="",Summary_Exchange_Balances_00UTC!$D216=""),"",Summary_Exchange_Balances_00UTC!$D216)</f>
        <v/>
      </c>
      <c r="E217" s="52">
        <f>IF(Summary_Exchange_Balances_00UTC!$B216="","",Summary_Exchange_Balances_00UTC!$C216)</f>
        <v>4.3657420000000002E-2</v>
      </c>
      <c r="G217" s="52">
        <f ca="1">IF(Summary_Exchange_Balances_00UTC!$B216="","",VLOOKUP(IF(ISERROR(SEARCH(" ", $B217)),UPPER($B217&amp;$C217&amp;IF(OR(NOT(ISERROR(SEARCH("trade",$D217))),NOT(ISERROR(SEARCH("balance",$D217)))),"",$D217)),UPPER(LEFT($B217, SEARCH(" ",$B217)-1)&amp;$C217&amp;IF(OR(NOT(ISERROR(SEARCH("trade",$D217))),NOT(ISERROR(SEARCH("balance",$D217)))),"",$D217))),$L:$T,MATCH("balance",$L$2:$S$2,0),FALSE))</f>
        <v>4.3657420000000002E-2</v>
      </c>
      <c r="H217" s="35">
        <f ca="1">IF(Summary_Exchange_Balances_00UTC!$B216="","",(G217-E217)/E217)</f>
        <v>0</v>
      </c>
      <c r="I217" s="160">
        <f ca="1">IF(Summary_Exchange_Balances_00UTC!$B216="","",IF(ISERROR($G217),$E217,$G217))</f>
        <v>4.3657420000000002E-2</v>
      </c>
      <c r="K217" t="str">
        <f t="shared" ca="1" si="21"/>
        <v>OKEXETH</v>
      </c>
      <c r="L217" t="str">
        <f t="shared" ca="1" si="22"/>
        <v>OKEX-2-METH</v>
      </c>
      <c r="N217" s="156" t="str">
        <f ca="1">IF(raw_exchange_data!$A216="","",OFFSET(raw_exchange_data!$A216,0,MATCH(N$2,raw_exchange_data!$1:$1,0)-1))</f>
        <v>ETH</v>
      </c>
      <c r="O217" s="156" t="str">
        <f ca="1">IF(raw_exchange_data!$A216="","",OFFSET(raw_exchange_data!$A216,0,MATCH(O$2,raw_exchange_data!$1:$1,0)-1))</f>
        <v>OKEX</v>
      </c>
      <c r="P217" s="156" t="str">
        <f ca="1">IF(raw_exchange_data!$A216="","",OFFSET(raw_exchange_data!$A216,0,MATCH(P$2,raw_exchange_data!$1:$1,0)-1))</f>
        <v>OKEX-2-M</v>
      </c>
      <c r="Q217" s="156" t="str">
        <f ca="1">IF(raw_exchange_data!$A216="","",TEXT(OFFSET(raw_exchange_data!$A216,0,MATCH(Q$2,raw_exchange_data!$1:$1,0)-1),""))</f>
        <v/>
      </c>
      <c r="R217" s="157">
        <f ca="1">IF(raw_exchange_data!$A216="","",OFFSET(raw_exchange_data!$A216,0,MATCH(R$2,raw_exchange_data!$1:$1,0)-1))</f>
        <v>10101.4724386585</v>
      </c>
      <c r="S217" s="169">
        <f ca="1">IF(raw_exchange_data!$A216="","",OFFSET(raw_exchange_data!$A216,0,MATCH(S$2,raw_exchange_data!$1:$1,0)-1))</f>
        <v>44958.668168761571</v>
      </c>
      <c r="T217" s="156">
        <v>1</v>
      </c>
      <c r="W217" t="str">
        <f t="shared" si="23"/>
        <v>HUBI</v>
      </c>
      <c r="X217" t="str">
        <f t="shared" si="24"/>
        <v>ATOM</v>
      </c>
      <c r="Y217" s="42">
        <f t="shared" si="25"/>
        <v>4.3657420000000002E-2</v>
      </c>
      <c r="Z217" s="42">
        <f t="shared" ca="1" si="26"/>
        <v>4.3657420000000002E-2</v>
      </c>
    </row>
    <row r="218" spans="1:30" x14ac:dyDescent="0.25">
      <c r="A218" t="str">
        <f>IF(Summary_Exchange_Balances_00UTC!$B217="","",Summary_Exchange_Balances_00UTC!$N217)</f>
        <v>HUBI</v>
      </c>
      <c r="B218" t="str">
        <f>IF(Summary_Exchange_Balances_00UTC!$B217="","",Summary_Exchange_Balances_00UTC!$B217)</f>
        <v>HUBI-E</v>
      </c>
      <c r="C218" t="str">
        <f>IF(Summary_Exchange_Balances_00UTC!$B217="","",Summary_Exchange_Balances_00UTC!$E217)</f>
        <v>AVAX</v>
      </c>
      <c r="D218" t="str">
        <f>IF(OR(Summary_Exchange_Balances_00UTC!$B217="",Summary_Exchange_Balances_00UTC!$D217=""),"",Summary_Exchange_Balances_00UTC!$D217)</f>
        <v/>
      </c>
      <c r="E218" s="52">
        <f>IF(Summary_Exchange_Balances_00UTC!$B217="","",Summary_Exchange_Balances_00UTC!$C217)</f>
        <v>1.5389969999999999E-2</v>
      </c>
      <c r="G218" s="52">
        <f ca="1">IF(Summary_Exchange_Balances_00UTC!$B217="","",VLOOKUP(IF(ISERROR(SEARCH(" ", $B218)),UPPER($B218&amp;$C218&amp;IF(OR(NOT(ISERROR(SEARCH("trade",$D218))),NOT(ISERROR(SEARCH("balance",$D218)))),"",$D218)),UPPER(LEFT($B218, SEARCH(" ",$B218)-1)&amp;$C218&amp;IF(OR(NOT(ISERROR(SEARCH("trade",$D218))),NOT(ISERROR(SEARCH("balance",$D218)))),"",$D218))),$L:$T,MATCH("balance",$L$2:$S$2,0),FALSE))</f>
        <v>1.5389969999999999E-2</v>
      </c>
      <c r="H218" s="35">
        <f ca="1">IF(Summary_Exchange_Balances_00UTC!$B217="","",(G218-E218)/E218)</f>
        <v>0</v>
      </c>
      <c r="I218" s="160">
        <f ca="1">IF(Summary_Exchange_Balances_00UTC!$B217="","",IF(ISERROR($G218),$E218,$G218))</f>
        <v>1.5389969999999999E-2</v>
      </c>
      <c r="K218" t="str">
        <f t="shared" ca="1" si="21"/>
        <v>WOOXETH</v>
      </c>
      <c r="L218" t="str">
        <f t="shared" ca="1" si="22"/>
        <v>WOOX-1-M-EETH</v>
      </c>
      <c r="N218" s="156" t="str">
        <f ca="1">IF(raw_exchange_data!$A217="","",OFFSET(raw_exchange_data!$A217,0,MATCH(N$2,raw_exchange_data!$1:$1,0)-1))</f>
        <v>ETH</v>
      </c>
      <c r="O218" s="156" t="str">
        <f ca="1">IF(raw_exchange_data!$A217="","",OFFSET(raw_exchange_data!$A217,0,MATCH(O$2,raw_exchange_data!$1:$1,0)-1))</f>
        <v>WOOX</v>
      </c>
      <c r="P218" s="156" t="str">
        <f ca="1">IF(raw_exchange_data!$A217="","",OFFSET(raw_exchange_data!$A217,0,MATCH(P$2,raw_exchange_data!$1:$1,0)-1))</f>
        <v>WOOX-1-M-E</v>
      </c>
      <c r="Q218" s="156" t="str">
        <f ca="1">IF(raw_exchange_data!$A217="","",TEXT(OFFSET(raw_exchange_data!$A217,0,MATCH(Q$2,raw_exchange_data!$1:$1,0)-1),""))</f>
        <v/>
      </c>
      <c r="R218" s="157">
        <f ca="1">IF(raw_exchange_data!$A217="","",OFFSET(raw_exchange_data!$A217,0,MATCH(R$2,raw_exchange_data!$1:$1,0)-1))</f>
        <v>2135.2461026699998</v>
      </c>
      <c r="S218" s="169">
        <f ca="1">IF(raw_exchange_data!$A217="","",OFFSET(raw_exchange_data!$A217,0,MATCH(S$2,raw_exchange_data!$1:$1,0)-1))</f>
        <v>44958.670044756946</v>
      </c>
      <c r="T218" s="156">
        <v>1</v>
      </c>
      <c r="W218" t="str">
        <f t="shared" si="23"/>
        <v>HUBI</v>
      </c>
      <c r="X218" t="str">
        <f t="shared" si="24"/>
        <v>AVAX</v>
      </c>
      <c r="Y218" s="42">
        <f t="shared" si="25"/>
        <v>1.5389969999999999E-2</v>
      </c>
      <c r="Z218" s="42">
        <f t="shared" ca="1" si="26"/>
        <v>1.5389969999999999E-2</v>
      </c>
    </row>
    <row r="219" spans="1:30" x14ac:dyDescent="0.25">
      <c r="A219" t="str">
        <f>IF(Summary_Exchange_Balances_00UTC!$B218="","",Summary_Exchange_Balances_00UTC!$N218)</f>
        <v>HUBI</v>
      </c>
      <c r="B219" t="str">
        <f>IF(Summary_Exchange_Balances_00UTC!$B218="","",Summary_Exchange_Balances_00UTC!$B218)</f>
        <v>HUBI-E</v>
      </c>
      <c r="C219" t="str">
        <f>IF(Summary_Exchange_Balances_00UTC!$B218="","",Summary_Exchange_Balances_00UTC!$E218)</f>
        <v>BAT</v>
      </c>
      <c r="D219" t="str">
        <f>IF(OR(Summary_Exchange_Balances_00UTC!$B218="",Summary_Exchange_Balances_00UTC!$D218=""),"",Summary_Exchange_Balances_00UTC!$D218)</f>
        <v/>
      </c>
      <c r="E219" s="52">
        <f>IF(Summary_Exchange_Balances_00UTC!$B218="","",Summary_Exchange_Balances_00UTC!$C218)</f>
        <v>2.0454320000000002E-2</v>
      </c>
      <c r="G219" s="52">
        <f ca="1">IF(Summary_Exchange_Balances_00UTC!$B218="","",VLOOKUP(IF(ISERROR(SEARCH(" ", $B219)),UPPER($B219&amp;$C219&amp;IF(OR(NOT(ISERROR(SEARCH("trade",$D219))),NOT(ISERROR(SEARCH("balance",$D219)))),"",$D219)),UPPER(LEFT($B219, SEARCH(" ",$B219)-1)&amp;$C219&amp;IF(OR(NOT(ISERROR(SEARCH("trade",$D219))),NOT(ISERROR(SEARCH("balance",$D219)))),"",$D219))),$L:$T,MATCH("balance",$L$2:$S$2,0),FALSE))</f>
        <v>2.0454320000000002E-2</v>
      </c>
      <c r="H219" s="35">
        <f ca="1">IF(Summary_Exchange_Balances_00UTC!$B218="","",(G219-E219)/E219)</f>
        <v>0</v>
      </c>
      <c r="I219" s="160">
        <f ca="1">IF(Summary_Exchange_Balances_00UTC!$B218="","",IF(ISERROR($G219),$E219,$G219))</f>
        <v>2.0454320000000002E-2</v>
      </c>
      <c r="K219" t="str">
        <f t="shared" ca="1" si="21"/>
        <v>HUBIETHW</v>
      </c>
      <c r="L219" t="str">
        <f t="shared" ca="1" si="22"/>
        <v>HUBI-EETHW</v>
      </c>
      <c r="N219" s="156" t="str">
        <f ca="1">IF(raw_exchange_data!$A218="","",OFFSET(raw_exchange_data!$A218,0,MATCH(N$2,raw_exchange_data!$1:$1,0)-1))</f>
        <v>ETHW</v>
      </c>
      <c r="O219" s="156" t="str">
        <f ca="1">IF(raw_exchange_data!$A218="","",OFFSET(raw_exchange_data!$A218,0,MATCH(O$2,raw_exchange_data!$1:$1,0)-1))</f>
        <v>HUBI</v>
      </c>
      <c r="P219" s="156" t="str">
        <f ca="1">IF(raw_exchange_data!$A218="","",OFFSET(raw_exchange_data!$A218,0,MATCH(P$2,raw_exchange_data!$1:$1,0)-1))</f>
        <v>HUBI-E</v>
      </c>
      <c r="Q219" s="156" t="str">
        <f ca="1">IF(raw_exchange_data!$A218="","",TEXT(OFFSET(raw_exchange_data!$A218,0,MATCH(Q$2,raw_exchange_data!$1:$1,0)-1),""))</f>
        <v/>
      </c>
      <c r="R219" s="157">
        <f ca="1">IF(raw_exchange_data!$A218="","",OFFSET(raw_exchange_data!$A218,0,MATCH(R$2,raw_exchange_data!$1:$1,0)-1))</f>
        <v>3460.93190667</v>
      </c>
      <c r="S219" s="169">
        <f ca="1">IF(raw_exchange_data!$A218="","",OFFSET(raw_exchange_data!$A218,0,MATCH(S$2,raw_exchange_data!$1:$1,0)-1))</f>
        <v>44958.669130127317</v>
      </c>
      <c r="T219" s="156">
        <v>1</v>
      </c>
      <c r="W219" t="str">
        <f t="shared" si="23"/>
        <v>HUBI</v>
      </c>
      <c r="X219" t="str">
        <f t="shared" si="24"/>
        <v>BAT</v>
      </c>
      <c r="Y219" s="42">
        <f t="shared" si="25"/>
        <v>2.0454320000000002E-2</v>
      </c>
      <c r="Z219" s="42">
        <f t="shared" ca="1" si="26"/>
        <v>2.0454320000000002E-2</v>
      </c>
    </row>
    <row r="220" spans="1:30" x14ac:dyDescent="0.25">
      <c r="A220" t="str">
        <f>IF(Summary_Exchange_Balances_00UTC!$B219="","",Summary_Exchange_Balances_00UTC!$N219)</f>
        <v>HUBI</v>
      </c>
      <c r="B220" t="str">
        <f>IF(Summary_Exchange_Balances_00UTC!$B219="","",Summary_Exchange_Balances_00UTC!$B219)</f>
        <v>HUBI-E</v>
      </c>
      <c r="C220" t="str">
        <f>IF(Summary_Exchange_Balances_00UTC!$B219="","",Summary_Exchange_Balances_00UTC!$E219)</f>
        <v>BCH</v>
      </c>
      <c r="D220" t="str">
        <f>IF(OR(Summary_Exchange_Balances_00UTC!$B219="",Summary_Exchange_Balances_00UTC!$D219=""),"",Summary_Exchange_Balances_00UTC!$D219)</f>
        <v/>
      </c>
      <c r="E220" s="52">
        <f>IF(Summary_Exchange_Balances_00UTC!$B219="","",Summary_Exchange_Balances_00UTC!$C219)</f>
        <v>2459.27970366</v>
      </c>
      <c r="G220" s="52">
        <f ca="1">IF(Summary_Exchange_Balances_00UTC!$B219="","",VLOOKUP(IF(ISERROR(SEARCH(" ", $B220)),UPPER($B220&amp;$C220&amp;IF(OR(NOT(ISERROR(SEARCH("trade",$D220))),NOT(ISERROR(SEARCH("balance",$D220)))),"",$D220)),UPPER(LEFT($B220, SEARCH(" ",$B220)-1)&amp;$C220&amp;IF(OR(NOT(ISERROR(SEARCH("trade",$D220))),NOT(ISERROR(SEARCH("balance",$D220)))),"",$D220))),$L:$T,MATCH("balance",$L$2:$S$2,0),FALSE))</f>
        <v>2395.3619034899998</v>
      </c>
      <c r="H220" s="35">
        <f ca="1">IF(Summary_Exchange_Balances_00UTC!$B219="","",(G220-E220)/E220)</f>
        <v>-2.5990455691101391E-2</v>
      </c>
      <c r="I220" s="160">
        <f ca="1">IF(Summary_Exchange_Balances_00UTC!$B219="","",IF(ISERROR($G220),$E220,$G220))</f>
        <v>2395.3619034899998</v>
      </c>
      <c r="K220" t="str">
        <f t="shared" ca="1" si="21"/>
        <v>HUBIFIL</v>
      </c>
      <c r="L220" t="str">
        <f t="shared" ca="1" si="22"/>
        <v>HUBI-EFIL</v>
      </c>
      <c r="N220" s="156" t="str">
        <f ca="1">IF(raw_exchange_data!$A219="","",OFFSET(raw_exchange_data!$A219,0,MATCH(N$2,raw_exchange_data!$1:$1,0)-1))</f>
        <v>FIL</v>
      </c>
      <c r="O220" s="156" t="str">
        <f ca="1">IF(raw_exchange_data!$A219="","",OFFSET(raw_exchange_data!$A219,0,MATCH(O$2,raw_exchange_data!$1:$1,0)-1))</f>
        <v>HUBI</v>
      </c>
      <c r="P220" s="156" t="str">
        <f ca="1">IF(raw_exchange_data!$A219="","",OFFSET(raw_exchange_data!$A219,0,MATCH(P$2,raw_exchange_data!$1:$1,0)-1))</f>
        <v>HUBI-E</v>
      </c>
      <c r="Q220" s="156" t="str">
        <f ca="1">IF(raw_exchange_data!$A219="","",TEXT(OFFSET(raw_exchange_data!$A219,0,MATCH(Q$2,raw_exchange_data!$1:$1,0)-1),""))</f>
        <v/>
      </c>
      <c r="R220" s="157">
        <f ca="1">IF(raw_exchange_data!$A219="","",OFFSET(raw_exchange_data!$A219,0,MATCH(R$2,raw_exchange_data!$1:$1,0)-1))</f>
        <v>1.0244641699999999</v>
      </c>
      <c r="S220" s="169">
        <f ca="1">IF(raw_exchange_data!$A219="","",OFFSET(raw_exchange_data!$A219,0,MATCH(S$2,raw_exchange_data!$1:$1,0)-1))</f>
        <v>44958.669130127317</v>
      </c>
      <c r="T220" s="156">
        <v>1</v>
      </c>
      <c r="W220" t="str">
        <f t="shared" si="23"/>
        <v>HUBI</v>
      </c>
      <c r="X220" t="str">
        <f t="shared" si="24"/>
        <v>BCH</v>
      </c>
      <c r="Y220" s="42">
        <f t="shared" si="25"/>
        <v>2459.27970366</v>
      </c>
      <c r="Z220" s="42">
        <f t="shared" ca="1" si="26"/>
        <v>2395.3619034899998</v>
      </c>
    </row>
    <row r="221" spans="1:30" x14ac:dyDescent="0.25">
      <c r="A221" t="str">
        <f>IF(Summary_Exchange_Balances_00UTC!$B220="","",Summary_Exchange_Balances_00UTC!$N220)</f>
        <v>HUBI</v>
      </c>
      <c r="B221" t="str">
        <f>IF(Summary_Exchange_Balances_00UTC!$B220="","",Summary_Exchange_Balances_00UTC!$B220)</f>
        <v>HUBI-E</v>
      </c>
      <c r="C221" t="str">
        <f>IF(Summary_Exchange_Balances_00UTC!$B220="","",Summary_Exchange_Balances_00UTC!$E220)</f>
        <v>BHD</v>
      </c>
      <c r="D221" t="str">
        <f>IF(OR(Summary_Exchange_Balances_00UTC!$B220="",Summary_Exchange_Balances_00UTC!$D220=""),"",Summary_Exchange_Balances_00UTC!$D220)</f>
        <v/>
      </c>
      <c r="E221" s="52">
        <f>IF(Summary_Exchange_Balances_00UTC!$B220="","",Summary_Exchange_Balances_00UTC!$C220)</f>
        <v>2.5033500000000001E-3</v>
      </c>
      <c r="G221" s="52">
        <f ca="1">IF(Summary_Exchange_Balances_00UTC!$B220="","",VLOOKUP(IF(ISERROR(SEARCH(" ", $B221)),UPPER($B221&amp;$C221&amp;IF(OR(NOT(ISERROR(SEARCH("trade",$D221))),NOT(ISERROR(SEARCH("balance",$D221)))),"",$D221)),UPPER(LEFT($B221, SEARCH(" ",$B221)-1)&amp;$C221&amp;IF(OR(NOT(ISERROR(SEARCH("trade",$D221))),NOT(ISERROR(SEARCH("balance",$D221)))),"",$D221))),$L:$T,MATCH("balance",$L$2:$S$2,0),FALSE))</f>
        <v>2.5033500000000001E-3</v>
      </c>
      <c r="H221" s="35">
        <f ca="1">IF(Summary_Exchange_Balances_00UTC!$B220="","",(G221-E221)/E221)</f>
        <v>0</v>
      </c>
      <c r="I221" s="160">
        <f ca="1">IF(Summary_Exchange_Balances_00UTC!$B220="","",IF(ISERROR($G221),$E221,$G221))</f>
        <v>2.5033500000000001E-3</v>
      </c>
      <c r="K221" t="str">
        <f t="shared" ca="1" si="21"/>
        <v>BTSEFLR</v>
      </c>
      <c r="L221" t="str">
        <f t="shared" ca="1" si="22"/>
        <v>BTSEFLR</v>
      </c>
      <c r="N221" s="156" t="str">
        <f ca="1">IF(raw_exchange_data!$A220="","",OFFSET(raw_exchange_data!$A220,0,MATCH(N$2,raw_exchange_data!$1:$1,0)-1))</f>
        <v>FLR</v>
      </c>
      <c r="O221" s="156" t="str">
        <f ca="1">IF(raw_exchange_data!$A220="","",OFFSET(raw_exchange_data!$A220,0,MATCH(O$2,raw_exchange_data!$1:$1,0)-1))</f>
        <v>BTSE</v>
      </c>
      <c r="P221" s="156" t="str">
        <f ca="1">IF(raw_exchange_data!$A220="","",OFFSET(raw_exchange_data!$A220,0,MATCH(P$2,raw_exchange_data!$1:$1,0)-1))</f>
        <v>BTSE</v>
      </c>
      <c r="Q221" s="156" t="str">
        <f ca="1">IF(raw_exchange_data!$A220="","",TEXT(OFFSET(raw_exchange_data!$A220,0,MATCH(Q$2,raw_exchange_data!$1:$1,0)-1),""))</f>
        <v/>
      </c>
      <c r="R221" s="157">
        <f ca="1">IF(raw_exchange_data!$A220="","",OFFSET(raw_exchange_data!$A220,0,MATCH(R$2,raw_exchange_data!$1:$1,0)-1))</f>
        <v>22277.5319929</v>
      </c>
      <c r="S221" s="169">
        <f ca="1">IF(raw_exchange_data!$A220="","",OFFSET(raw_exchange_data!$A220,0,MATCH(S$2,raw_exchange_data!$1:$1,0)-1))</f>
        <v>44958.666799189814</v>
      </c>
      <c r="T221" s="156">
        <v>1</v>
      </c>
      <c r="W221" t="str">
        <f t="shared" si="23"/>
        <v>HUBI</v>
      </c>
      <c r="X221" t="str">
        <f t="shared" si="24"/>
        <v>BHD</v>
      </c>
      <c r="Y221" s="42">
        <f t="shared" si="25"/>
        <v>2.5033500000000001E-3</v>
      </c>
      <c r="Z221" s="42">
        <f t="shared" ca="1" si="26"/>
        <v>2.5033500000000001E-3</v>
      </c>
    </row>
    <row r="222" spans="1:30" x14ac:dyDescent="0.25">
      <c r="A222" t="str">
        <f>IF(Summary_Exchange_Balances_00UTC!$B221="","",Summary_Exchange_Balances_00UTC!$N221)</f>
        <v>HUBI</v>
      </c>
      <c r="B222" t="str">
        <f>IF(Summary_Exchange_Balances_00UTC!$B221="","",Summary_Exchange_Balances_00UTC!$B221)</f>
        <v>HUBI-E</v>
      </c>
      <c r="C222" t="str">
        <f>IF(Summary_Exchange_Balances_00UTC!$B221="","",Summary_Exchange_Balances_00UTC!$E221)</f>
        <v>BLZ</v>
      </c>
      <c r="D222" t="str">
        <f>IF(OR(Summary_Exchange_Balances_00UTC!$B221="",Summary_Exchange_Balances_00UTC!$D221=""),"",Summary_Exchange_Balances_00UTC!$D221)</f>
        <v/>
      </c>
      <c r="E222" s="52">
        <f>IF(Summary_Exchange_Balances_00UTC!$B221="","",Summary_Exchange_Balances_00UTC!$C221)</f>
        <v>115.29838952</v>
      </c>
      <c r="G222" s="52">
        <f ca="1">IF(Summary_Exchange_Balances_00UTC!$B221="","",VLOOKUP(IF(ISERROR(SEARCH(" ", $B222)),UPPER($B222&amp;$C222&amp;IF(OR(NOT(ISERROR(SEARCH("trade",$D222))),NOT(ISERROR(SEARCH("balance",$D222)))),"",$D222)),UPPER(LEFT($B222, SEARCH(" ",$B222)-1)&amp;$C222&amp;IF(OR(NOT(ISERROR(SEARCH("trade",$D222))),NOT(ISERROR(SEARCH("balance",$D222)))),"",$D222))),$L:$T,MATCH("balance",$L$2:$S$2,0),FALSE))</f>
        <v>115.29838952</v>
      </c>
      <c r="H222" s="35">
        <f ca="1">IF(Summary_Exchange_Balances_00UTC!$B221="","",(G222-E222)/E222)</f>
        <v>0</v>
      </c>
      <c r="I222" s="160">
        <f ca="1">IF(Summary_Exchange_Balances_00UTC!$B221="","",IF(ISERROR($G222),$E222,$G222))</f>
        <v>115.29838952</v>
      </c>
      <c r="K222" t="str">
        <f t="shared" ca="1" si="21"/>
        <v>BINEFTM</v>
      </c>
      <c r="L222" t="str">
        <f t="shared" ca="1" si="22"/>
        <v>BINE-2-S1-EFTM</v>
      </c>
      <c r="N222" s="156" t="str">
        <f ca="1">IF(raw_exchange_data!$A221="","",OFFSET(raw_exchange_data!$A221,0,MATCH(N$2,raw_exchange_data!$1:$1,0)-1))</f>
        <v>FTM</v>
      </c>
      <c r="O222" s="156" t="str">
        <f ca="1">IF(raw_exchange_data!$A221="","",OFFSET(raw_exchange_data!$A221,0,MATCH(O$2,raw_exchange_data!$1:$1,0)-1))</f>
        <v>BINE</v>
      </c>
      <c r="P222" s="156" t="str">
        <f ca="1">IF(raw_exchange_data!$A221="","",OFFSET(raw_exchange_data!$A221,0,MATCH(P$2,raw_exchange_data!$1:$1,0)-1))</f>
        <v>BINE-2-S1-E</v>
      </c>
      <c r="Q222" s="156" t="str">
        <f ca="1">IF(raw_exchange_data!$A221="","",TEXT(OFFSET(raw_exchange_data!$A221,0,MATCH(Q$2,raw_exchange_data!$1:$1,0)-1),""))</f>
        <v/>
      </c>
      <c r="R222" s="157">
        <f ca="1">IF(raw_exchange_data!$A221="","",OFFSET(raw_exchange_data!$A221,0,MATCH(R$2,raw_exchange_data!$1:$1,0)-1))</f>
        <v>251224.2230036</v>
      </c>
      <c r="S222" s="169">
        <f ca="1">IF(raw_exchange_data!$A221="","",OFFSET(raw_exchange_data!$A221,0,MATCH(S$2,raw_exchange_data!$1:$1,0)-1))</f>
        <v>44958.666668668979</v>
      </c>
      <c r="T222" s="156">
        <v>1</v>
      </c>
      <c r="W222" t="str">
        <f t="shared" si="23"/>
        <v>HUBI</v>
      </c>
      <c r="X222" t="str">
        <f t="shared" si="24"/>
        <v>BLZ</v>
      </c>
      <c r="Y222" s="42">
        <f t="shared" si="25"/>
        <v>115.29838952</v>
      </c>
      <c r="Z222" s="42">
        <f t="shared" ca="1" si="26"/>
        <v>115.29838952</v>
      </c>
    </row>
    <row r="223" spans="1:30" x14ac:dyDescent="0.25">
      <c r="A223" t="str">
        <f>IF(Summary_Exchange_Balances_00UTC!$B222="","",Summary_Exchange_Balances_00UTC!$N222)</f>
        <v>HUBI</v>
      </c>
      <c r="B223" t="str">
        <f>IF(Summary_Exchange_Balances_00UTC!$B222="","",Summary_Exchange_Balances_00UTC!$B222)</f>
        <v>HUBI-E</v>
      </c>
      <c r="C223" t="str">
        <f>IF(Summary_Exchange_Balances_00UTC!$B222="","",Summary_Exchange_Balances_00UTC!$E222)</f>
        <v>BOBA</v>
      </c>
      <c r="D223" t="str">
        <f>IF(OR(Summary_Exchange_Balances_00UTC!$B222="",Summary_Exchange_Balances_00UTC!$D222=""),"",Summary_Exchange_Balances_00UTC!$D222)</f>
        <v/>
      </c>
      <c r="E223" s="52">
        <f>IF(Summary_Exchange_Balances_00UTC!$B222="","",Summary_Exchange_Balances_00UTC!$C222)</f>
        <v>14.7502</v>
      </c>
      <c r="G223" s="52">
        <f ca="1">IF(Summary_Exchange_Balances_00UTC!$B222="","",VLOOKUP(IF(ISERROR(SEARCH(" ", $B223)),UPPER($B223&amp;$C223&amp;IF(OR(NOT(ISERROR(SEARCH("trade",$D223))),NOT(ISERROR(SEARCH("balance",$D223)))),"",$D223)),UPPER(LEFT($B223, SEARCH(" ",$B223)-1)&amp;$C223&amp;IF(OR(NOT(ISERROR(SEARCH("trade",$D223))),NOT(ISERROR(SEARCH("balance",$D223)))),"",$D223))),$L:$T,MATCH("balance",$L$2:$S$2,0),FALSE))</f>
        <v>14.7502</v>
      </c>
      <c r="H223" s="35">
        <f ca="1">IF(Summary_Exchange_Balances_00UTC!$B222="","",(G223-E223)/E223)</f>
        <v>0</v>
      </c>
      <c r="I223" s="160">
        <f ca="1">IF(Summary_Exchange_Balances_00UTC!$B222="","",IF(ISERROR($G223),$E223,$G223))</f>
        <v>14.7502</v>
      </c>
      <c r="K223" t="str">
        <f t="shared" ca="1" si="21"/>
        <v>BINEFTM</v>
      </c>
      <c r="L223" t="str">
        <f t="shared" ca="1" si="22"/>
        <v>BINE-2-S1-MFTM</v>
      </c>
      <c r="N223" s="156" t="str">
        <f ca="1">IF(raw_exchange_data!$A222="","",OFFSET(raw_exchange_data!$A222,0,MATCH(N$2,raw_exchange_data!$1:$1,0)-1))</f>
        <v>FTM</v>
      </c>
      <c r="O223" s="156" t="str">
        <f ca="1">IF(raw_exchange_data!$A222="","",OFFSET(raw_exchange_data!$A222,0,MATCH(O$2,raw_exchange_data!$1:$1,0)-1))</f>
        <v>BINE</v>
      </c>
      <c r="P223" s="156" t="str">
        <f ca="1">IF(raw_exchange_data!$A222="","",OFFSET(raw_exchange_data!$A222,0,MATCH(P$2,raw_exchange_data!$1:$1,0)-1))</f>
        <v>BINE-2-S1-M</v>
      </c>
      <c r="Q223" s="156" t="str">
        <f ca="1">IF(raw_exchange_data!$A222="","",TEXT(OFFSET(raw_exchange_data!$A222,0,MATCH(Q$2,raw_exchange_data!$1:$1,0)-1),""))</f>
        <v/>
      </c>
      <c r="R223" s="157">
        <f ca="1">IF(raw_exchange_data!$A222="","",OFFSET(raw_exchange_data!$A222,0,MATCH(R$2,raw_exchange_data!$1:$1,0)-1))</f>
        <v>-300000</v>
      </c>
      <c r="S223" s="169">
        <f ca="1">IF(raw_exchange_data!$A222="","",OFFSET(raw_exchange_data!$A222,0,MATCH(S$2,raw_exchange_data!$1:$1,0)-1))</f>
        <v>44958.666670451392</v>
      </c>
      <c r="T223" s="156">
        <v>1</v>
      </c>
      <c r="W223" t="str">
        <f t="shared" si="23"/>
        <v>HUBI</v>
      </c>
      <c r="X223" t="str">
        <f t="shared" si="24"/>
        <v>BOBA</v>
      </c>
      <c r="Y223" s="42">
        <f t="shared" si="25"/>
        <v>14.7502</v>
      </c>
      <c r="Z223" s="42">
        <f t="shared" ca="1" si="26"/>
        <v>14.7502</v>
      </c>
    </row>
    <row r="224" spans="1:30" x14ac:dyDescent="0.25">
      <c r="A224" t="str">
        <f>IF(Summary_Exchange_Balances_00UTC!$B223="","",Summary_Exchange_Balances_00UTC!$N223)</f>
        <v>HUBI</v>
      </c>
      <c r="B224" t="str">
        <f>IF(Summary_Exchange_Balances_00UTC!$B223="","",Summary_Exchange_Balances_00UTC!$B223)</f>
        <v>HUBI-E</v>
      </c>
      <c r="C224" t="str">
        <f>IF(Summary_Exchange_Balances_00UTC!$B223="","",Summary_Exchange_Balances_00UTC!$E223)</f>
        <v>BSV</v>
      </c>
      <c r="D224" t="str">
        <f>IF(OR(Summary_Exchange_Balances_00UTC!$B223="",Summary_Exchange_Balances_00UTC!$D223=""),"",Summary_Exchange_Balances_00UTC!$D223)</f>
        <v/>
      </c>
      <c r="E224" s="52">
        <f>IF(Summary_Exchange_Balances_00UTC!$B223="","",Summary_Exchange_Balances_00UTC!$C223)</f>
        <v>1.807E-4</v>
      </c>
      <c r="G224" s="52">
        <f ca="1">IF(Summary_Exchange_Balances_00UTC!$B223="","",VLOOKUP(IF(ISERROR(SEARCH(" ", $B224)),UPPER($B224&amp;$C224&amp;IF(OR(NOT(ISERROR(SEARCH("trade",$D224))),NOT(ISERROR(SEARCH("balance",$D224)))),"",$D224)),UPPER(LEFT($B224, SEARCH(" ",$B224)-1)&amp;$C224&amp;IF(OR(NOT(ISERROR(SEARCH("trade",$D224))),NOT(ISERROR(SEARCH("balance",$D224)))),"",$D224))),$L:$T,MATCH("balance",$L$2:$S$2,0),FALSE))</f>
        <v>1.807E-4</v>
      </c>
      <c r="H224" s="35">
        <f ca="1">IF(Summary_Exchange_Balances_00UTC!$B223="","",(G224-E224)/E224)</f>
        <v>0</v>
      </c>
      <c r="I224" s="160">
        <f ca="1">IF(Summary_Exchange_Balances_00UTC!$B223="","",IF(ISERROR($G224),$E224,$G224))</f>
        <v>1.807E-4</v>
      </c>
      <c r="K224" t="str">
        <f t="shared" ca="1" si="21"/>
        <v>FBLKFTM_FANTOM</v>
      </c>
      <c r="L224" t="str">
        <f t="shared" ca="1" si="22"/>
        <v>FBLKFTM_FANTOM</v>
      </c>
      <c r="N224" s="156" t="str">
        <f ca="1">IF(raw_exchange_data!$A223="","",OFFSET(raw_exchange_data!$A223,0,MATCH(N$2,raw_exchange_data!$1:$1,0)-1))</f>
        <v>FTM_FANTOM</v>
      </c>
      <c r="O224" s="156" t="str">
        <f ca="1">IF(raw_exchange_data!$A223="","",OFFSET(raw_exchange_data!$A223,0,MATCH(O$2,raw_exchange_data!$1:$1,0)-1))</f>
        <v>FBLK</v>
      </c>
      <c r="P224" s="156" t="str">
        <f ca="1">IF(raw_exchange_data!$A223="","",OFFSET(raw_exchange_data!$A223,0,MATCH(P$2,raw_exchange_data!$1:$1,0)-1))</f>
        <v>FBLK</v>
      </c>
      <c r="Q224" s="156" t="str">
        <f ca="1">IF(raw_exchange_data!$A223="","",TEXT(OFFSET(raw_exchange_data!$A223,0,MATCH(Q$2,raw_exchange_data!$1:$1,0)-1),""))</f>
        <v/>
      </c>
      <c r="R224" s="157">
        <f ca="1">IF(raw_exchange_data!$A223="","",OFFSET(raw_exchange_data!$A223,0,MATCH(R$2,raw_exchange_data!$1:$1,0)-1))</f>
        <v>9610.881346008</v>
      </c>
      <c r="S224" s="169">
        <f ca="1">IF(raw_exchange_data!$A223="","",OFFSET(raw_exchange_data!$A223,0,MATCH(S$2,raw_exchange_data!$1:$1,0)-1))</f>
        <v>44958.658478819445</v>
      </c>
      <c r="T224" s="156">
        <v>1</v>
      </c>
      <c r="W224" t="str">
        <f t="shared" si="23"/>
        <v>HUBI</v>
      </c>
      <c r="X224" t="str">
        <f t="shared" si="24"/>
        <v>BSV</v>
      </c>
      <c r="Y224" s="42">
        <f t="shared" si="25"/>
        <v>1.807E-4</v>
      </c>
      <c r="Z224" s="42">
        <f t="shared" ca="1" si="26"/>
        <v>1.807E-4</v>
      </c>
    </row>
    <row r="225" spans="1:26" x14ac:dyDescent="0.25">
      <c r="A225" t="str">
        <f>IF(Summary_Exchange_Balances_00UTC!$B224="","",Summary_Exchange_Balances_00UTC!$N224)</f>
        <v>HUBI</v>
      </c>
      <c r="B225" t="str">
        <f>IF(Summary_Exchange_Balances_00UTC!$B224="","",Summary_Exchange_Balances_00UTC!$B224)</f>
        <v>HUBI-E</v>
      </c>
      <c r="C225" t="str">
        <f>IF(Summary_Exchange_Balances_00UTC!$B224="","",Summary_Exchange_Balances_00UTC!$E224)</f>
        <v>BTC</v>
      </c>
      <c r="D225" t="str">
        <f>IF(OR(Summary_Exchange_Balances_00UTC!$B224="",Summary_Exchange_Balances_00UTC!$D224=""),"",Summary_Exchange_Balances_00UTC!$D224)</f>
        <v/>
      </c>
      <c r="E225" s="52">
        <f>IF(Summary_Exchange_Balances_00UTC!$B224="","",Summary_Exchange_Balances_00UTC!$C224)</f>
        <v>183.97205993</v>
      </c>
      <c r="G225" s="52">
        <f ca="1">IF(Summary_Exchange_Balances_00UTC!$B224="","",VLOOKUP(IF(ISERROR(SEARCH(" ", $B225)),UPPER($B225&amp;$C225&amp;IF(OR(NOT(ISERROR(SEARCH("trade",$D225))),NOT(ISERROR(SEARCH("balance",$D225)))),"",$D225)),UPPER(LEFT($B225, SEARCH(" ",$B225)-1)&amp;$C225&amp;IF(OR(NOT(ISERROR(SEARCH("trade",$D225))),NOT(ISERROR(SEARCH("balance",$D225)))),"",$D225))),$L:$T,MATCH("balance",$L$2:$S$2,0),FALSE))</f>
        <v>127.94040937</v>
      </c>
      <c r="H225" s="35">
        <f ca="1">IF(Summary_Exchange_Balances_00UTC!$B224="","",(G225-E225)/E225)</f>
        <v>-0.30456608781420197</v>
      </c>
      <c r="I225" s="160">
        <f ca="1">IF(Summary_Exchange_Balances_00UTC!$B224="","",IF(ISERROR($G225),$E225,$G225))</f>
        <v>127.94040937</v>
      </c>
      <c r="K225" t="str">
        <f t="shared" ca="1" si="21"/>
        <v>HUBIFTT</v>
      </c>
      <c r="L225" t="str">
        <f t="shared" ca="1" si="22"/>
        <v>HUBI-EFTT</v>
      </c>
      <c r="N225" s="156" t="str">
        <f ca="1">IF(raw_exchange_data!$A224="","",OFFSET(raw_exchange_data!$A224,0,MATCH(N$2,raw_exchange_data!$1:$1,0)-1))</f>
        <v>FTT</v>
      </c>
      <c r="O225" s="156" t="str">
        <f ca="1">IF(raw_exchange_data!$A224="","",OFFSET(raw_exchange_data!$A224,0,MATCH(O$2,raw_exchange_data!$1:$1,0)-1))</f>
        <v>HUBI</v>
      </c>
      <c r="P225" s="156" t="str">
        <f ca="1">IF(raw_exchange_data!$A224="","",OFFSET(raw_exchange_data!$A224,0,MATCH(P$2,raw_exchange_data!$1:$1,0)-1))</f>
        <v>HUBI-E</v>
      </c>
      <c r="Q225" s="156" t="str">
        <f ca="1">IF(raw_exchange_data!$A224="","",TEXT(OFFSET(raw_exchange_data!$A224,0,MATCH(Q$2,raw_exchange_data!$1:$1,0)-1),""))</f>
        <v/>
      </c>
      <c r="R225" s="157">
        <f ca="1">IF(raw_exchange_data!$A224="","",OFFSET(raw_exchange_data!$A224,0,MATCH(R$2,raw_exchange_data!$1:$1,0)-1))</f>
        <v>0.68557060000000003</v>
      </c>
      <c r="S225" s="169">
        <f ca="1">IF(raw_exchange_data!$A224="","",OFFSET(raw_exchange_data!$A224,0,MATCH(S$2,raw_exchange_data!$1:$1,0)-1))</f>
        <v>44958.669130127317</v>
      </c>
      <c r="T225" s="156">
        <v>1</v>
      </c>
      <c r="W225" t="str">
        <f t="shared" si="23"/>
        <v>HUBI</v>
      </c>
      <c r="X225" t="str">
        <f t="shared" si="24"/>
        <v>BTC</v>
      </c>
      <c r="Y225" s="42">
        <f t="shared" si="25"/>
        <v>183.97205993</v>
      </c>
      <c r="Z225" s="42">
        <f t="shared" ca="1" si="26"/>
        <v>127.94040937</v>
      </c>
    </row>
    <row r="226" spans="1:26" x14ac:dyDescent="0.25">
      <c r="A226" t="str">
        <f>IF(Summary_Exchange_Balances_00UTC!$B225="","",Summary_Exchange_Balances_00UTC!$N225)</f>
        <v>HUBI</v>
      </c>
      <c r="B226" t="str">
        <f>IF(Summary_Exchange_Balances_00UTC!$B225="","",Summary_Exchange_Balances_00UTC!$B225)</f>
        <v>HUBI-E</v>
      </c>
      <c r="C226" t="str">
        <f>IF(Summary_Exchange_Balances_00UTC!$B225="","",Summary_Exchange_Balances_00UTC!$E225)</f>
        <v>BTM</v>
      </c>
      <c r="D226" t="str">
        <f>IF(OR(Summary_Exchange_Balances_00UTC!$B225="",Summary_Exchange_Balances_00UTC!$D225=""),"",Summary_Exchange_Balances_00UTC!$D225)</f>
        <v/>
      </c>
      <c r="E226" s="52">
        <f>IF(Summary_Exchange_Balances_00UTC!$B225="","",Summary_Exchange_Balances_00UTC!$C225)</f>
        <v>0.33565571999999999</v>
      </c>
      <c r="G226" s="52">
        <f ca="1">IF(Summary_Exchange_Balances_00UTC!$B225="","",VLOOKUP(IF(ISERROR(SEARCH(" ", $B226)),UPPER($B226&amp;$C226&amp;IF(OR(NOT(ISERROR(SEARCH("trade",$D226))),NOT(ISERROR(SEARCH("balance",$D226)))),"",$D226)),UPPER(LEFT($B226, SEARCH(" ",$B226)-1)&amp;$C226&amp;IF(OR(NOT(ISERROR(SEARCH("trade",$D226))),NOT(ISERROR(SEARCH("balance",$D226)))),"",$D226))),$L:$T,MATCH("balance",$L$2:$S$2,0),FALSE))</f>
        <v>0.33565571999999999</v>
      </c>
      <c r="H226" s="35">
        <f ca="1">IF(Summary_Exchange_Balances_00UTC!$B225="","",(G226-E226)/E226)</f>
        <v>0</v>
      </c>
      <c r="I226" s="160">
        <f ca="1">IF(Summary_Exchange_Balances_00UTC!$B225="","",IF(ISERROR($G226),$E226,$G226))</f>
        <v>0.33565571999999999</v>
      </c>
      <c r="K226" t="str">
        <f t="shared" ca="1" si="21"/>
        <v>BINEGRT</v>
      </c>
      <c r="L226" t="str">
        <f t="shared" ca="1" si="22"/>
        <v>BINE-2-S1-EGRT</v>
      </c>
      <c r="N226" s="156" t="str">
        <f ca="1">IF(raw_exchange_data!$A225="","",OFFSET(raw_exchange_data!$A225,0,MATCH(N$2,raw_exchange_data!$1:$1,0)-1))</f>
        <v>GRT</v>
      </c>
      <c r="O226" s="156" t="str">
        <f ca="1">IF(raw_exchange_data!$A225="","",OFFSET(raw_exchange_data!$A225,0,MATCH(O$2,raw_exchange_data!$1:$1,0)-1))</f>
        <v>BINE</v>
      </c>
      <c r="P226" s="156" t="str">
        <f ca="1">IF(raw_exchange_data!$A225="","",OFFSET(raw_exchange_data!$A225,0,MATCH(P$2,raw_exchange_data!$1:$1,0)-1))</f>
        <v>BINE-2-S1-E</v>
      </c>
      <c r="Q226" s="156" t="str">
        <f ca="1">IF(raw_exchange_data!$A225="","",TEXT(OFFSET(raw_exchange_data!$A225,0,MATCH(Q$2,raw_exchange_data!$1:$1,0)-1),""))</f>
        <v/>
      </c>
      <c r="R226" s="157">
        <f ca="1">IF(raw_exchange_data!$A225="","",OFFSET(raw_exchange_data!$A225,0,MATCH(R$2,raw_exchange_data!$1:$1,0)-1))</f>
        <v>190921.88873999999</v>
      </c>
      <c r="S226" s="169">
        <f ca="1">IF(raw_exchange_data!$A225="","",OFFSET(raw_exchange_data!$A225,0,MATCH(S$2,raw_exchange_data!$1:$1,0)-1))</f>
        <v>44958.666668668979</v>
      </c>
      <c r="T226" s="156">
        <v>1</v>
      </c>
      <c r="W226" t="str">
        <f t="shared" si="23"/>
        <v>HUBI</v>
      </c>
      <c r="X226" t="str">
        <f t="shared" si="24"/>
        <v>BTM</v>
      </c>
      <c r="Y226" s="42">
        <f t="shared" si="25"/>
        <v>0.33565571999999999</v>
      </c>
      <c r="Z226" s="42">
        <f t="shared" ca="1" si="26"/>
        <v>0.33565571999999999</v>
      </c>
    </row>
    <row r="227" spans="1:26" x14ac:dyDescent="0.25">
      <c r="A227" t="str">
        <f>IF(Summary_Exchange_Balances_00UTC!$B226="","",Summary_Exchange_Balances_00UTC!$N226)</f>
        <v>HUBI</v>
      </c>
      <c r="B227" t="str">
        <f>IF(Summary_Exchange_Balances_00UTC!$B226="","",Summary_Exchange_Balances_00UTC!$B226)</f>
        <v>HUBI-E</v>
      </c>
      <c r="C227" t="str">
        <f>IF(Summary_Exchange_Balances_00UTC!$B226="","",Summary_Exchange_Balances_00UTC!$E226)</f>
        <v>BTT</v>
      </c>
      <c r="D227" t="str">
        <f>IF(OR(Summary_Exchange_Balances_00UTC!$B226="",Summary_Exchange_Balances_00UTC!$D226=""),"",Summary_Exchange_Balances_00UTC!$D226)</f>
        <v/>
      </c>
      <c r="E227" s="52">
        <f>IF(Summary_Exchange_Balances_00UTC!$B226="","",Summary_Exchange_Balances_00UTC!$C226)</f>
        <v>1367501156.8785999</v>
      </c>
      <c r="G227" s="52">
        <f ca="1">IF(Summary_Exchange_Balances_00UTC!$B226="","",VLOOKUP(IF(ISERROR(SEARCH(" ", $B227)),UPPER($B227&amp;$C227&amp;IF(OR(NOT(ISERROR(SEARCH("trade",$D227))),NOT(ISERROR(SEARCH("balance",$D227)))),"",$D227)),UPPER(LEFT($B227, SEARCH(" ",$B227)-1)&amp;$C227&amp;IF(OR(NOT(ISERROR(SEARCH("trade",$D227))),NOT(ISERROR(SEARCH("balance",$D227)))),"",$D227))),$L:$T,MATCH("balance",$L$2:$S$2,0),FALSE))</f>
        <v>1367501156.8785999</v>
      </c>
      <c r="H227" s="35">
        <f ca="1">IF(Summary_Exchange_Balances_00UTC!$B226="","",(G227-E227)/E227)</f>
        <v>0</v>
      </c>
      <c r="I227" s="160">
        <f ca="1">IF(Summary_Exchange_Balances_00UTC!$B226="","",IF(ISERROR($G227),$E227,$G227))</f>
        <v>1367501156.8785999</v>
      </c>
      <c r="K227" t="str">
        <f t="shared" ca="1" si="21"/>
        <v>HUBIKSM</v>
      </c>
      <c r="L227" t="str">
        <f t="shared" ca="1" si="22"/>
        <v>HUBI-EKSM</v>
      </c>
      <c r="N227" s="156" t="str">
        <f ca="1">IF(raw_exchange_data!$A226="","",OFFSET(raw_exchange_data!$A226,0,MATCH(N$2,raw_exchange_data!$1:$1,0)-1))</f>
        <v>KSM</v>
      </c>
      <c r="O227" s="156" t="str">
        <f ca="1">IF(raw_exchange_data!$A226="","",OFFSET(raw_exchange_data!$A226,0,MATCH(O$2,raw_exchange_data!$1:$1,0)-1))</f>
        <v>HUBI</v>
      </c>
      <c r="P227" s="156" t="str">
        <f ca="1">IF(raw_exchange_data!$A226="","",OFFSET(raw_exchange_data!$A226,0,MATCH(P$2,raw_exchange_data!$1:$1,0)-1))</f>
        <v>HUBI-E</v>
      </c>
      <c r="Q227" s="156" t="str">
        <f ca="1">IF(raw_exchange_data!$A226="","",TEXT(OFFSET(raw_exchange_data!$A226,0,MATCH(Q$2,raw_exchange_data!$1:$1,0)-1),""))</f>
        <v/>
      </c>
      <c r="R227" s="157">
        <f ca="1">IF(raw_exchange_data!$A226="","",OFFSET(raw_exchange_data!$A226,0,MATCH(R$2,raw_exchange_data!$1:$1,0)-1))</f>
        <v>1.4966E-4</v>
      </c>
      <c r="S227" s="169">
        <f ca="1">IF(raw_exchange_data!$A226="","",OFFSET(raw_exchange_data!$A226,0,MATCH(S$2,raw_exchange_data!$1:$1,0)-1))</f>
        <v>44958.669130127317</v>
      </c>
      <c r="T227" s="156">
        <v>1</v>
      </c>
      <c r="W227" t="str">
        <f t="shared" si="23"/>
        <v>HUBI</v>
      </c>
      <c r="X227" t="str">
        <f t="shared" si="24"/>
        <v>BTT</v>
      </c>
      <c r="Y227" s="42">
        <f t="shared" si="25"/>
        <v>1367501156.8785999</v>
      </c>
      <c r="Z227" s="42">
        <f t="shared" ca="1" si="26"/>
        <v>1367501156.8785999</v>
      </c>
    </row>
    <row r="228" spans="1:26" x14ac:dyDescent="0.25">
      <c r="A228" t="str">
        <f>IF(Summary_Exchange_Balances_00UTC!$B227="","",Summary_Exchange_Balances_00UTC!$N227)</f>
        <v>HUBI</v>
      </c>
      <c r="B228" t="str">
        <f>IF(Summary_Exchange_Balances_00UTC!$B227="","",Summary_Exchange_Balances_00UTC!$B227)</f>
        <v>HUBI-E</v>
      </c>
      <c r="C228" t="str">
        <f>IF(Summary_Exchange_Balances_00UTC!$B227="","",Summary_Exchange_Balances_00UTC!$E227)</f>
        <v>CMT</v>
      </c>
      <c r="D228" t="str">
        <f>IF(OR(Summary_Exchange_Balances_00UTC!$B227="",Summary_Exchange_Balances_00UTC!$D227=""),"",Summary_Exchange_Balances_00UTC!$D227)</f>
        <v/>
      </c>
      <c r="E228" s="52">
        <f>IF(Summary_Exchange_Balances_00UTC!$B227="","",Summary_Exchange_Balances_00UTC!$C227)</f>
        <v>1.7855998900000001</v>
      </c>
      <c r="G228" s="52">
        <f ca="1">IF(Summary_Exchange_Balances_00UTC!$B227="","",VLOOKUP(IF(ISERROR(SEARCH(" ", $B228)),UPPER($B228&amp;$C228&amp;IF(OR(NOT(ISERROR(SEARCH("trade",$D228))),NOT(ISERROR(SEARCH("balance",$D228)))),"",$D228)),UPPER(LEFT($B228, SEARCH(" ",$B228)-1)&amp;$C228&amp;IF(OR(NOT(ISERROR(SEARCH("trade",$D228))),NOT(ISERROR(SEARCH("balance",$D228)))),"",$D228))),$L:$T,MATCH("balance",$L$2:$S$2,0),FALSE))</f>
        <v>1.7855998900000001</v>
      </c>
      <c r="H228" s="35">
        <f ca="1">IF(Summary_Exchange_Balances_00UTC!$B227="","",(G228-E228)/E228)</f>
        <v>0</v>
      </c>
      <c r="I228" s="160">
        <f ca="1">IF(Summary_Exchange_Balances_00UTC!$B227="","",IF(ISERROR($G228),$E228,$G228))</f>
        <v>1.7855998900000001</v>
      </c>
      <c r="K228" t="str">
        <f t="shared" ca="1" si="21"/>
        <v>BINELINK</v>
      </c>
      <c r="L228" t="str">
        <f t="shared" ref="L228:L259" ca="1" si="27">UPPER($P228&amp;$N228&amp;IF(OR(NOT(ISERROR(SEARCH("trade",Q228))),NOT(ISERROR(SEARCH("balance",Q228)))),"",Q228))</f>
        <v>BINE-2-S1-MLINK</v>
      </c>
      <c r="N228" s="156" t="str">
        <f ca="1">IF(raw_exchange_data!$A227="","",OFFSET(raw_exchange_data!$A227,0,MATCH(N$2,raw_exchange_data!$1:$1,0)-1))</f>
        <v>LINK</v>
      </c>
      <c r="O228" s="156" t="str">
        <f ca="1">IF(raw_exchange_data!$A227="","",OFFSET(raw_exchange_data!$A227,0,MATCH(O$2,raw_exchange_data!$1:$1,0)-1))</f>
        <v>BINE</v>
      </c>
      <c r="P228" s="156" t="str">
        <f ca="1">IF(raw_exchange_data!$A227="","",OFFSET(raw_exchange_data!$A227,0,MATCH(P$2,raw_exchange_data!$1:$1,0)-1))</f>
        <v>BINE-2-S1-M</v>
      </c>
      <c r="Q228" s="156" t="str">
        <f ca="1">IF(raw_exchange_data!$A227="","",TEXT(OFFSET(raw_exchange_data!$A227,0,MATCH(Q$2,raw_exchange_data!$1:$1,0)-1),""))</f>
        <v/>
      </c>
      <c r="R228" s="157">
        <f ca="1">IF(raw_exchange_data!$A227="","",OFFSET(raw_exchange_data!$A227,0,MATCH(R$2,raw_exchange_data!$1:$1,0)-1))</f>
        <v>-22341</v>
      </c>
      <c r="S228" s="169">
        <f ca="1">IF(raw_exchange_data!$A227="","",OFFSET(raw_exchange_data!$A227,0,MATCH(S$2,raw_exchange_data!$1:$1,0)-1))</f>
        <v>44958.666670451392</v>
      </c>
      <c r="T228" s="156">
        <v>1</v>
      </c>
      <c r="W228" t="str">
        <f t="shared" si="23"/>
        <v>HUBI</v>
      </c>
      <c r="X228" t="str">
        <f t="shared" si="24"/>
        <v>CMT</v>
      </c>
      <c r="Y228" s="42">
        <f t="shared" si="25"/>
        <v>1.7855998900000001</v>
      </c>
      <c r="Z228" s="42">
        <f t="shared" ca="1" si="26"/>
        <v>1.7855998900000001</v>
      </c>
    </row>
    <row r="229" spans="1:26" x14ac:dyDescent="0.25">
      <c r="A229" t="str">
        <f>IF(Summary_Exchange_Balances_00UTC!$B228="","",Summary_Exchange_Balances_00UTC!$N228)</f>
        <v>HUBI</v>
      </c>
      <c r="B229" t="str">
        <f>IF(Summary_Exchange_Balances_00UTC!$B228="","",Summary_Exchange_Balances_00UTC!$B228)</f>
        <v>HUBI-E</v>
      </c>
      <c r="C229" t="str">
        <f>IF(Summary_Exchange_Balances_00UTC!$B228="","",Summary_Exchange_Balances_00UTC!$E228)</f>
        <v>CRO</v>
      </c>
      <c r="D229" t="str">
        <f>IF(OR(Summary_Exchange_Balances_00UTC!$B228="",Summary_Exchange_Balances_00UTC!$D228=""),"",Summary_Exchange_Balances_00UTC!$D228)</f>
        <v/>
      </c>
      <c r="E229" s="52">
        <f>IF(Summary_Exchange_Balances_00UTC!$B228="","",Summary_Exchange_Balances_00UTC!$C228)</f>
        <v>0.30791584</v>
      </c>
      <c r="G229" s="52">
        <f ca="1">IF(Summary_Exchange_Balances_00UTC!$B228="","",VLOOKUP(IF(ISERROR(SEARCH(" ", $B229)),UPPER($B229&amp;$C229&amp;IF(OR(NOT(ISERROR(SEARCH("trade",$D229))),NOT(ISERROR(SEARCH("balance",$D229)))),"",$D229)),UPPER(LEFT($B229, SEARCH(" ",$B229)-1)&amp;$C229&amp;IF(OR(NOT(ISERROR(SEARCH("trade",$D229))),NOT(ISERROR(SEARCH("balance",$D229)))),"",$D229))),$L:$T,MATCH("balance",$L$2:$S$2,0),FALSE))</f>
        <v>0.30791584</v>
      </c>
      <c r="H229" s="35">
        <f ca="1">IF(Summary_Exchange_Balances_00UTC!$B228="","",(G229-E229)/E229)</f>
        <v>0</v>
      </c>
      <c r="I229" s="160">
        <f ca="1">IF(Summary_Exchange_Balances_00UTC!$B228="","",IF(ISERROR($G229),$E229,$G229))</f>
        <v>0.30791584</v>
      </c>
      <c r="K229" t="str">
        <f t="shared" ca="1" si="21"/>
        <v>FBLKLINK</v>
      </c>
      <c r="L229" t="str">
        <f t="shared" ca="1" si="27"/>
        <v>FBLKLINK</v>
      </c>
      <c r="N229" s="156" t="str">
        <f ca="1">IF(raw_exchange_data!$A228="","",OFFSET(raw_exchange_data!$A228,0,MATCH(N$2,raw_exchange_data!$1:$1,0)-1))</f>
        <v>LINK</v>
      </c>
      <c r="O229" s="156" t="str">
        <f ca="1">IF(raw_exchange_data!$A228="","",OFFSET(raw_exchange_data!$A228,0,MATCH(O$2,raw_exchange_data!$1:$1,0)-1))</f>
        <v>FBLK</v>
      </c>
      <c r="P229" s="156" t="str">
        <f ca="1">IF(raw_exchange_data!$A228="","",OFFSET(raw_exchange_data!$A228,0,MATCH(P$2,raw_exchange_data!$1:$1,0)-1))</f>
        <v>FBLK</v>
      </c>
      <c r="Q229" s="156" t="str">
        <f ca="1">IF(raw_exchange_data!$A228="","",TEXT(OFFSET(raw_exchange_data!$A228,0,MATCH(Q$2,raw_exchange_data!$1:$1,0)-1),""))</f>
        <v/>
      </c>
      <c r="R229" s="157">
        <f ca="1">IF(raw_exchange_data!$A228="","",OFFSET(raw_exchange_data!$A228,0,MATCH(R$2,raw_exchange_data!$1:$1,0)-1))</f>
        <v>4419.0977655899997</v>
      </c>
      <c r="S229" s="169">
        <f ca="1">IF(raw_exchange_data!$A228="","",OFFSET(raw_exchange_data!$A228,0,MATCH(S$2,raw_exchange_data!$1:$1,0)-1))</f>
        <v>44958.658478819445</v>
      </c>
      <c r="T229" s="156">
        <v>1</v>
      </c>
      <c r="W229" t="str">
        <f t="shared" si="23"/>
        <v>HUBI</v>
      </c>
      <c r="X229" t="str">
        <f t="shared" si="24"/>
        <v>CRO</v>
      </c>
      <c r="Y229" s="42">
        <f t="shared" si="25"/>
        <v>0.30791584</v>
      </c>
      <c r="Z229" s="42">
        <f t="shared" ca="1" si="26"/>
        <v>0.30791584</v>
      </c>
    </row>
    <row r="230" spans="1:26" x14ac:dyDescent="0.25">
      <c r="A230" t="str">
        <f>IF(Summary_Exchange_Balances_00UTC!$B229="","",Summary_Exchange_Balances_00UTC!$N229)</f>
        <v>HUBI</v>
      </c>
      <c r="B230" t="str">
        <f>IF(Summary_Exchange_Balances_00UTC!$B229="","",Summary_Exchange_Balances_00UTC!$B229)</f>
        <v>HUBI-E</v>
      </c>
      <c r="C230" t="str">
        <f>IF(Summary_Exchange_Balances_00UTC!$B229="","",Summary_Exchange_Balances_00UTC!$E229)</f>
        <v>DASH</v>
      </c>
      <c r="D230" t="str">
        <f>IF(OR(Summary_Exchange_Balances_00UTC!$B229="",Summary_Exchange_Balances_00UTC!$D229=""),"",Summary_Exchange_Balances_00UTC!$D229)</f>
        <v/>
      </c>
      <c r="E230" s="52">
        <f>IF(Summary_Exchange_Balances_00UTC!$B229="","",Summary_Exchange_Balances_00UTC!$C229)</f>
        <v>5.6119999999999998E-5</v>
      </c>
      <c r="G230" s="52">
        <f ca="1">IF(Summary_Exchange_Balances_00UTC!$B229="","",VLOOKUP(IF(ISERROR(SEARCH(" ", $B230)),UPPER($B230&amp;$C230&amp;IF(OR(NOT(ISERROR(SEARCH("trade",$D230))),NOT(ISERROR(SEARCH("balance",$D230)))),"",$D230)),UPPER(LEFT($B230, SEARCH(" ",$B230)-1)&amp;$C230&amp;IF(OR(NOT(ISERROR(SEARCH("trade",$D230))),NOT(ISERROR(SEARCH("balance",$D230)))),"",$D230))),$L:$T,MATCH("balance",$L$2:$S$2,0),FALSE))</f>
        <v>5.6119999999999998E-5</v>
      </c>
      <c r="H230" s="35">
        <f ca="1">IF(Summary_Exchange_Balances_00UTC!$B229="","",(G230-E230)/E230)</f>
        <v>0</v>
      </c>
      <c r="I230" s="160">
        <f ca="1">IF(Summary_Exchange_Balances_00UTC!$B229="","",IF(ISERROR($G230),$E230,$G230))</f>
        <v>5.6119999999999998E-5</v>
      </c>
      <c r="K230" t="str">
        <f t="shared" ca="1" si="21"/>
        <v>HUBILINK</v>
      </c>
      <c r="L230" t="str">
        <f t="shared" ca="1" si="27"/>
        <v>HUBI-1-M-PLINK</v>
      </c>
      <c r="N230" s="156" t="str">
        <f ca="1">IF(raw_exchange_data!$A229="","",OFFSET(raw_exchange_data!$A229,0,MATCH(N$2,raw_exchange_data!$1:$1,0)-1))</f>
        <v>LINK</v>
      </c>
      <c r="O230" s="156" t="str">
        <f ca="1">IF(raw_exchange_data!$A229="","",OFFSET(raw_exchange_data!$A229,0,MATCH(O$2,raw_exchange_data!$1:$1,0)-1))</f>
        <v>HUBI</v>
      </c>
      <c r="P230" s="156" t="str">
        <f ca="1">IF(raw_exchange_data!$A229="","",OFFSET(raw_exchange_data!$A229,0,MATCH(P$2,raw_exchange_data!$1:$1,0)-1))</f>
        <v>HUBI-1-M-P</v>
      </c>
      <c r="Q230" s="156" t="str">
        <f ca="1">IF(raw_exchange_data!$A229="","",TEXT(OFFSET(raw_exchange_data!$A229,0,MATCH(Q$2,raw_exchange_data!$1:$1,0)-1),""))</f>
        <v/>
      </c>
      <c r="R230" s="157">
        <f ca="1">IF(raw_exchange_data!$A229="","",OFFSET(raw_exchange_data!$A229,0,MATCH(R$2,raw_exchange_data!$1:$1,0)-1))</f>
        <v>9.5620959999999995E-4</v>
      </c>
      <c r="S230" s="169">
        <f ca="1">IF(raw_exchange_data!$A229="","",OFFSET(raw_exchange_data!$A229,0,MATCH(S$2,raw_exchange_data!$1:$1,0)-1))</f>
        <v>44958.669514317131</v>
      </c>
      <c r="T230" s="156">
        <v>1</v>
      </c>
      <c r="W230" t="str">
        <f t="shared" si="23"/>
        <v>HUBI</v>
      </c>
      <c r="X230" t="str">
        <f t="shared" si="24"/>
        <v>DASH</v>
      </c>
      <c r="Y230" s="42">
        <f t="shared" si="25"/>
        <v>5.6119999999999998E-5</v>
      </c>
      <c r="Z230" s="42">
        <f t="shared" ca="1" si="26"/>
        <v>5.6119999999999998E-5</v>
      </c>
    </row>
    <row r="231" spans="1:26" x14ac:dyDescent="0.25">
      <c r="A231" t="str">
        <f>IF(Summary_Exchange_Balances_00UTC!$B230="","",Summary_Exchange_Balances_00UTC!$N230)</f>
        <v>HUBI</v>
      </c>
      <c r="B231" t="str">
        <f>IF(Summary_Exchange_Balances_00UTC!$B230="","",Summary_Exchange_Balances_00UTC!$B230)</f>
        <v>HUBI-E</v>
      </c>
      <c r="C231" t="str">
        <f>IF(Summary_Exchange_Balances_00UTC!$B230="","",Summary_Exchange_Balances_00UTC!$E230)</f>
        <v>DON</v>
      </c>
      <c r="D231" t="str">
        <f>IF(OR(Summary_Exchange_Balances_00UTC!$B230="",Summary_Exchange_Balances_00UTC!$D230=""),"",Summary_Exchange_Balances_00UTC!$D230)</f>
        <v/>
      </c>
      <c r="E231" s="52">
        <f>IF(Summary_Exchange_Balances_00UTC!$B230="","",Summary_Exchange_Balances_00UTC!$C230)</f>
        <v>5.9800000000000001E-4</v>
      </c>
      <c r="G231" s="52">
        <f ca="1">IF(Summary_Exchange_Balances_00UTC!$B230="","",VLOOKUP(IF(ISERROR(SEARCH(" ", $B231)),UPPER($B231&amp;$C231&amp;IF(OR(NOT(ISERROR(SEARCH("trade",$D231))),NOT(ISERROR(SEARCH("balance",$D231)))),"",$D231)),UPPER(LEFT($B231, SEARCH(" ",$B231)-1)&amp;$C231&amp;IF(OR(NOT(ISERROR(SEARCH("trade",$D231))),NOT(ISERROR(SEARCH("balance",$D231)))),"",$D231))),$L:$T,MATCH("balance",$L$2:$S$2,0),FALSE))</f>
        <v>5.9800000000000001E-4</v>
      </c>
      <c r="H231" s="35">
        <f ca="1">IF(Summary_Exchange_Balances_00UTC!$B230="","",(G231-E231)/E231)</f>
        <v>0</v>
      </c>
      <c r="I231" s="160">
        <f ca="1">IF(Summary_Exchange_Balances_00UTC!$B230="","",IF(ISERROR($G231),$E231,$G231))</f>
        <v>5.9800000000000001E-4</v>
      </c>
      <c r="K231" t="str">
        <f t="shared" ca="1" si="21"/>
        <v>HUB2LTC</v>
      </c>
      <c r="L231" t="str">
        <f t="shared" ca="1" si="27"/>
        <v>HUB2-MLTC</v>
      </c>
      <c r="N231" s="156" t="str">
        <f ca="1">IF(raw_exchange_data!$A230="","",OFFSET(raw_exchange_data!$A230,0,MATCH(N$2,raw_exchange_data!$1:$1,0)-1))</f>
        <v>LTC</v>
      </c>
      <c r="O231" s="156" t="str">
        <f ca="1">IF(raw_exchange_data!$A230="","",OFFSET(raw_exchange_data!$A230,0,MATCH(O$2,raw_exchange_data!$1:$1,0)-1))</f>
        <v>HUB2</v>
      </c>
      <c r="P231" s="156" t="str">
        <f ca="1">IF(raw_exchange_data!$A230="","",OFFSET(raw_exchange_data!$A230,0,MATCH(P$2,raw_exchange_data!$1:$1,0)-1))</f>
        <v>HUB2-M</v>
      </c>
      <c r="Q231" s="156" t="str">
        <f ca="1">IF(raw_exchange_data!$A230="","",TEXT(OFFSET(raw_exchange_data!$A230,0,MATCH(Q$2,raw_exchange_data!$1:$1,0)-1),""))</f>
        <v>trade</v>
      </c>
      <c r="R231" s="157">
        <f ca="1">IF(raw_exchange_data!$A230="","",OFFSET(raw_exchange_data!$A230,0,MATCH(R$2,raw_exchange_data!$1:$1,0)-1))</f>
        <v>1E-8</v>
      </c>
      <c r="S231" s="169">
        <f ca="1">IF(raw_exchange_data!$A230="","",OFFSET(raw_exchange_data!$A230,0,MATCH(S$2,raw_exchange_data!$1:$1,0)-1))</f>
        <v>44958.669600543981</v>
      </c>
      <c r="T231" s="156">
        <v>1</v>
      </c>
      <c r="W231" t="str">
        <f t="shared" si="23"/>
        <v>HUBI</v>
      </c>
      <c r="X231" t="str">
        <f t="shared" si="24"/>
        <v>DON</v>
      </c>
      <c r="Y231" s="42">
        <f t="shared" si="25"/>
        <v>5.9800000000000001E-4</v>
      </c>
      <c r="Z231" s="42">
        <f t="shared" ca="1" si="26"/>
        <v>5.9800000000000001E-4</v>
      </c>
    </row>
    <row r="232" spans="1:26" x14ac:dyDescent="0.25">
      <c r="A232" t="str">
        <f>IF(Summary_Exchange_Balances_00UTC!$B231="","",Summary_Exchange_Balances_00UTC!$N231)</f>
        <v>HUBI</v>
      </c>
      <c r="B232" t="str">
        <f>IF(Summary_Exchange_Balances_00UTC!$B231="","",Summary_Exchange_Balances_00UTC!$B231)</f>
        <v>HUBI-E</v>
      </c>
      <c r="C232" t="str">
        <f>IF(Summary_Exchange_Balances_00UTC!$B231="","",Summary_Exchange_Balances_00UTC!$E231)</f>
        <v>DOT</v>
      </c>
      <c r="D232" t="str">
        <f>IF(OR(Summary_Exchange_Balances_00UTC!$B231="",Summary_Exchange_Balances_00UTC!$D231=""),"",Summary_Exchange_Balances_00UTC!$D231)</f>
        <v/>
      </c>
      <c r="E232" s="52">
        <f>IF(Summary_Exchange_Balances_00UTC!$B231="","",Summary_Exchange_Balances_00UTC!$C231)</f>
        <v>40072.849136850004</v>
      </c>
      <c r="G232" s="52">
        <f ca="1">IF(Summary_Exchange_Balances_00UTC!$B231="","",VLOOKUP(IF(ISERROR(SEARCH(" ", $B232)),UPPER($B232&amp;$C232&amp;IF(OR(NOT(ISERROR(SEARCH("trade",$D232))),NOT(ISERROR(SEARCH("balance",$D232)))),"",$D232)),UPPER(LEFT($B232, SEARCH(" ",$B232)-1)&amp;$C232&amp;IF(OR(NOT(ISERROR(SEARCH("trade",$D232))),NOT(ISERROR(SEARCH("balance",$D232)))),"",$D232))),$L:$T,MATCH("balance",$L$2:$S$2,0),FALSE))</f>
        <v>40072.849136850004</v>
      </c>
      <c r="H232" s="35">
        <f ca="1">IF(Summary_Exchange_Balances_00UTC!$B231="","",(G232-E232)/E232)</f>
        <v>0</v>
      </c>
      <c r="I232" s="160">
        <f ca="1">IF(Summary_Exchange_Balances_00UTC!$B231="","",IF(ISERROR($G232),$E232,$G232))</f>
        <v>40072.849136850004</v>
      </c>
      <c r="K232" t="str">
        <f t="shared" ca="1" si="21"/>
        <v>HUBILTC</v>
      </c>
      <c r="L232" t="str">
        <f t="shared" ca="1" si="27"/>
        <v>HUBI-1-M-PLTC</v>
      </c>
      <c r="N232" s="156" t="str">
        <f ca="1">IF(raw_exchange_data!$A231="","",OFFSET(raw_exchange_data!$A231,0,MATCH(N$2,raw_exchange_data!$1:$1,0)-1))</f>
        <v>LTC</v>
      </c>
      <c r="O232" s="156" t="str">
        <f ca="1">IF(raw_exchange_data!$A231="","",OFFSET(raw_exchange_data!$A231,0,MATCH(O$2,raw_exchange_data!$1:$1,0)-1))</f>
        <v>HUBI</v>
      </c>
      <c r="P232" s="156" t="str">
        <f ca="1">IF(raw_exchange_data!$A231="","",OFFSET(raw_exchange_data!$A231,0,MATCH(P$2,raw_exchange_data!$1:$1,0)-1))</f>
        <v>HUBI-1-M-P</v>
      </c>
      <c r="Q232" s="156" t="str">
        <f ca="1">IF(raw_exchange_data!$A231="","",TEXT(OFFSET(raw_exchange_data!$A231,0,MATCH(Q$2,raw_exchange_data!$1:$1,0)-1),""))</f>
        <v/>
      </c>
      <c r="R232" s="157">
        <f ca="1">IF(raw_exchange_data!$A231="","",OFFSET(raw_exchange_data!$A231,0,MATCH(R$2,raw_exchange_data!$1:$1,0)-1))</f>
        <v>2.4771052999999999E-3</v>
      </c>
      <c r="S232" s="169">
        <f ca="1">IF(raw_exchange_data!$A231="","",OFFSET(raw_exchange_data!$A231,0,MATCH(S$2,raw_exchange_data!$1:$1,0)-1))</f>
        <v>44958.669514317131</v>
      </c>
      <c r="T232" s="156">
        <v>1</v>
      </c>
      <c r="W232" t="str">
        <f t="shared" si="23"/>
        <v>HUBI</v>
      </c>
      <c r="X232" t="str">
        <f t="shared" si="24"/>
        <v>DOT</v>
      </c>
      <c r="Y232" s="42">
        <f t="shared" si="25"/>
        <v>40072.849136850004</v>
      </c>
      <c r="Z232" s="42">
        <f t="shared" ca="1" si="26"/>
        <v>40072.849136850004</v>
      </c>
    </row>
    <row r="233" spans="1:26" x14ac:dyDescent="0.25">
      <c r="A233" t="str">
        <f>IF(Summary_Exchange_Balances_00UTC!$B232="","",Summary_Exchange_Balances_00UTC!$N232)</f>
        <v>HUBI</v>
      </c>
      <c r="B233" t="str">
        <f>IF(Summary_Exchange_Balances_00UTC!$B232="","",Summary_Exchange_Balances_00UTC!$B232)</f>
        <v>HUBI-E</v>
      </c>
      <c r="C233" t="str">
        <f>IF(Summary_Exchange_Balances_00UTC!$B232="","",Summary_Exchange_Balances_00UTC!$E232)</f>
        <v>ENJ</v>
      </c>
      <c r="D233" t="str">
        <f>IF(OR(Summary_Exchange_Balances_00UTC!$B232="",Summary_Exchange_Balances_00UTC!$D232=""),"",Summary_Exchange_Balances_00UTC!$D232)</f>
        <v/>
      </c>
      <c r="E233" s="52">
        <f>IF(Summary_Exchange_Balances_00UTC!$B232="","",Summary_Exchange_Balances_00UTC!$C232)</f>
        <v>1E-8</v>
      </c>
      <c r="G233" s="52">
        <f ca="1">IF(Summary_Exchange_Balances_00UTC!$B232="","",VLOOKUP(IF(ISERROR(SEARCH(" ", $B233)),UPPER($B233&amp;$C233&amp;IF(OR(NOT(ISERROR(SEARCH("trade",$D233))),NOT(ISERROR(SEARCH("balance",$D233)))),"",$D233)),UPPER(LEFT($B233, SEARCH(" ",$B233)-1)&amp;$C233&amp;IF(OR(NOT(ISERROR(SEARCH("trade",$D233))),NOT(ISERROR(SEARCH("balance",$D233)))),"",$D233))),$L:$T,MATCH("balance",$L$2:$S$2,0),FALSE))</f>
        <v>1E-8</v>
      </c>
      <c r="H233" s="35">
        <f ca="1">IF(Summary_Exchange_Balances_00UTC!$B232="","",(G233-E233)/E233)</f>
        <v>0</v>
      </c>
      <c r="I233" s="160">
        <f ca="1">IF(Summary_Exchange_Balances_00UTC!$B232="","",IF(ISERROR($G233),$E233,$G233))</f>
        <v>1E-8</v>
      </c>
      <c r="K233" t="str">
        <f t="shared" ca="1" si="21"/>
        <v>OKEXLTC</v>
      </c>
      <c r="L233" t="str">
        <f t="shared" ca="1" si="27"/>
        <v>OKEX-2-MLTC</v>
      </c>
      <c r="N233" s="156" t="str">
        <f ca="1">IF(raw_exchange_data!$A232="","",OFFSET(raw_exchange_data!$A232,0,MATCH(N$2,raw_exchange_data!$1:$1,0)-1))</f>
        <v>LTC</v>
      </c>
      <c r="O233" s="156" t="str">
        <f ca="1">IF(raw_exchange_data!$A232="","",OFFSET(raw_exchange_data!$A232,0,MATCH(O$2,raw_exchange_data!$1:$1,0)-1))</f>
        <v>OKEX</v>
      </c>
      <c r="P233" s="156" t="str">
        <f ca="1">IF(raw_exchange_data!$A232="","",OFFSET(raw_exchange_data!$A232,0,MATCH(P$2,raw_exchange_data!$1:$1,0)-1))</f>
        <v>OKEX-2-M</v>
      </c>
      <c r="Q233" s="156" t="str">
        <f ca="1">IF(raw_exchange_data!$A232="","",TEXT(OFFSET(raw_exchange_data!$A232,0,MATCH(Q$2,raw_exchange_data!$1:$1,0)-1),""))</f>
        <v/>
      </c>
      <c r="R233" s="157">
        <f ca="1">IF(raw_exchange_data!$A232="","",OFFSET(raw_exchange_data!$A232,0,MATCH(R$2,raw_exchange_data!$1:$1,0)-1))</f>
        <v>-50.2619802453261</v>
      </c>
      <c r="S233" s="169">
        <f ca="1">IF(raw_exchange_data!$A232="","",OFFSET(raw_exchange_data!$A232,0,MATCH(S$2,raw_exchange_data!$1:$1,0)-1))</f>
        <v>44958.668168761571</v>
      </c>
      <c r="T233" s="156">
        <v>1</v>
      </c>
      <c r="W233" t="str">
        <f t="shared" si="23"/>
        <v>HUBI</v>
      </c>
      <c r="X233" t="str">
        <f t="shared" si="24"/>
        <v>ENJ</v>
      </c>
      <c r="Y233" s="42">
        <f t="shared" si="25"/>
        <v>1E-8</v>
      </c>
      <c r="Z233" s="42">
        <f t="shared" ca="1" si="26"/>
        <v>1E-8</v>
      </c>
    </row>
    <row r="234" spans="1:26" x14ac:dyDescent="0.25">
      <c r="A234" t="str">
        <f>IF(Summary_Exchange_Balances_00UTC!$B233="","",Summary_Exchange_Balances_00UTC!$N233)</f>
        <v>HUBI</v>
      </c>
      <c r="B234" t="str">
        <f>IF(Summary_Exchange_Balances_00UTC!$B233="","",Summary_Exchange_Balances_00UTC!$B233)</f>
        <v>HUBI-E</v>
      </c>
      <c r="C234" t="str">
        <f>IF(Summary_Exchange_Balances_00UTC!$B233="","",Summary_Exchange_Balances_00UTC!$E233)</f>
        <v>EOS</v>
      </c>
      <c r="D234" t="str">
        <f>IF(OR(Summary_Exchange_Balances_00UTC!$B233="",Summary_Exchange_Balances_00UTC!$D233=""),"",Summary_Exchange_Balances_00UTC!$D233)</f>
        <v/>
      </c>
      <c r="E234" s="52">
        <f>IF(Summary_Exchange_Balances_00UTC!$B233="","",Summary_Exchange_Balances_00UTC!$C233)</f>
        <v>2397.07455385</v>
      </c>
      <c r="G234" s="52">
        <f ca="1">IF(Summary_Exchange_Balances_00UTC!$B233="","",VLOOKUP(IF(ISERROR(SEARCH(" ", $B234)),UPPER($B234&amp;$C234&amp;IF(OR(NOT(ISERROR(SEARCH("trade",$D234))),NOT(ISERROR(SEARCH("balance",$D234)))),"",$D234)),UPPER(LEFT($B234, SEARCH(" ",$B234)-1)&amp;$C234&amp;IF(OR(NOT(ISERROR(SEARCH("trade",$D234))),NOT(ISERROR(SEARCH("balance",$D234)))),"",$D234))),$L:$T,MATCH("balance",$L$2:$S$2,0),FALSE))</f>
        <v>2397.07455385</v>
      </c>
      <c r="H234" s="35">
        <f ca="1">IF(Summary_Exchange_Balances_00UTC!$B233="","",(G234-E234)/E234)</f>
        <v>0</v>
      </c>
      <c r="I234" s="160">
        <f ca="1">IF(Summary_Exchange_Balances_00UTC!$B233="","",IF(ISERROR($G234),$E234,$G234))</f>
        <v>2397.07455385</v>
      </c>
      <c r="K234" t="str">
        <f t="shared" ca="1" si="21"/>
        <v>BINEMANA</v>
      </c>
      <c r="L234" t="str">
        <f t="shared" ca="1" si="27"/>
        <v>BINE-2-S1-MMANA</v>
      </c>
      <c r="N234" s="156" t="str">
        <f ca="1">IF(raw_exchange_data!$A233="","",OFFSET(raw_exchange_data!$A233,0,MATCH(N$2,raw_exchange_data!$1:$1,0)-1))</f>
        <v>MANA</v>
      </c>
      <c r="O234" s="156" t="str">
        <f ca="1">IF(raw_exchange_data!$A233="","",OFFSET(raw_exchange_data!$A233,0,MATCH(O$2,raw_exchange_data!$1:$1,0)-1))</f>
        <v>BINE</v>
      </c>
      <c r="P234" s="156" t="str">
        <f ca="1">IF(raw_exchange_data!$A233="","",OFFSET(raw_exchange_data!$A233,0,MATCH(P$2,raw_exchange_data!$1:$1,0)-1))</f>
        <v>BINE-2-S1-M</v>
      </c>
      <c r="Q234" s="156" t="str">
        <f ca="1">IF(raw_exchange_data!$A233="","",TEXT(OFFSET(raw_exchange_data!$A233,0,MATCH(Q$2,raw_exchange_data!$1:$1,0)-1),""))</f>
        <v/>
      </c>
      <c r="R234" s="157">
        <f ca="1">IF(raw_exchange_data!$A233="","",OFFSET(raw_exchange_data!$A233,0,MATCH(R$2,raw_exchange_data!$1:$1,0)-1))</f>
        <v>-90000</v>
      </c>
      <c r="S234" s="169">
        <f ca="1">IF(raw_exchange_data!$A233="","",OFFSET(raw_exchange_data!$A233,0,MATCH(S$2,raw_exchange_data!$1:$1,0)-1))</f>
        <v>44958.666670451392</v>
      </c>
      <c r="T234" s="156">
        <v>1</v>
      </c>
      <c r="W234" t="str">
        <f t="shared" si="23"/>
        <v>HUBI</v>
      </c>
      <c r="X234" t="str">
        <f t="shared" si="24"/>
        <v>EOS</v>
      </c>
      <c r="Y234" s="42">
        <f t="shared" si="25"/>
        <v>2397.07455385</v>
      </c>
      <c r="Z234" s="42">
        <f t="shared" ca="1" si="26"/>
        <v>2397.07455385</v>
      </c>
    </row>
    <row r="235" spans="1:26" x14ac:dyDescent="0.25">
      <c r="A235" t="str">
        <f>IF(Summary_Exchange_Balances_00UTC!$B234="","",Summary_Exchange_Balances_00UTC!$N234)</f>
        <v>HUBI</v>
      </c>
      <c r="B235" t="str">
        <f>IF(Summary_Exchange_Balances_00UTC!$B234="","",Summary_Exchange_Balances_00UTC!$B234)</f>
        <v>HUBI-E</v>
      </c>
      <c r="C235" t="str">
        <f>IF(Summary_Exchange_Balances_00UTC!$B234="","",Summary_Exchange_Balances_00UTC!$E234)</f>
        <v>ETC</v>
      </c>
      <c r="D235" t="str">
        <f>IF(OR(Summary_Exchange_Balances_00UTC!$B234="",Summary_Exchange_Balances_00UTC!$D234=""),"",Summary_Exchange_Balances_00UTC!$D234)</f>
        <v/>
      </c>
      <c r="E235" s="52">
        <f>IF(Summary_Exchange_Balances_00UTC!$B234="","",Summary_Exchange_Balances_00UTC!$C234)</f>
        <v>90596.788308260002</v>
      </c>
      <c r="G235" s="52">
        <f ca="1">IF(Summary_Exchange_Balances_00UTC!$B234="","",VLOOKUP(IF(ISERROR(SEARCH(" ", $B235)),UPPER($B235&amp;$C235&amp;IF(OR(NOT(ISERROR(SEARCH("trade",$D235))),NOT(ISERROR(SEARCH("balance",$D235)))),"",$D235)),UPPER(LEFT($B235, SEARCH(" ",$B235)-1)&amp;$C235&amp;IF(OR(NOT(ISERROR(SEARCH("trade",$D235))),NOT(ISERROR(SEARCH("balance",$D235)))),"",$D235))),$L:$T,MATCH("balance",$L$2:$S$2,0),FALSE))</f>
        <v>89822.843744910002</v>
      </c>
      <c r="H235" s="35">
        <f ca="1">IF(Summary_Exchange_Balances_00UTC!$B234="","",(G235-E235)/E235)</f>
        <v>-8.5427373067201422E-3</v>
      </c>
      <c r="I235" s="160">
        <f ca="1">IF(Summary_Exchange_Balances_00UTC!$B234="","",IF(ISERROR($G235),$E235,$G235))</f>
        <v>89822.843744910002</v>
      </c>
      <c r="K235" t="str">
        <f t="shared" ca="1" si="21"/>
        <v>FBLKMANA</v>
      </c>
      <c r="L235" t="str">
        <f t="shared" ca="1" si="27"/>
        <v>FBLKMANA</v>
      </c>
      <c r="N235" s="156" t="str">
        <f ca="1">IF(raw_exchange_data!$A234="","",OFFSET(raw_exchange_data!$A234,0,MATCH(N$2,raw_exchange_data!$1:$1,0)-1))</f>
        <v>MANA</v>
      </c>
      <c r="O235" s="156" t="str">
        <f ca="1">IF(raw_exchange_data!$A234="","",OFFSET(raw_exchange_data!$A234,0,MATCH(O$2,raw_exchange_data!$1:$1,0)-1))</f>
        <v>FBLK</v>
      </c>
      <c r="P235" s="156" t="str">
        <f ca="1">IF(raw_exchange_data!$A234="","",OFFSET(raw_exchange_data!$A234,0,MATCH(P$2,raw_exchange_data!$1:$1,0)-1))</f>
        <v>FBLK</v>
      </c>
      <c r="Q235" s="156" t="str">
        <f ca="1">IF(raw_exchange_data!$A234="","",TEXT(OFFSET(raw_exchange_data!$A234,0,MATCH(Q$2,raw_exchange_data!$1:$1,0)-1),""))</f>
        <v/>
      </c>
      <c r="R235" s="157">
        <f ca="1">IF(raw_exchange_data!$A234="","",OFFSET(raw_exchange_data!$A234,0,MATCH(R$2,raw_exchange_data!$1:$1,0)-1))</f>
        <v>22526.102019130001</v>
      </c>
      <c r="S235" s="169">
        <f ca="1">IF(raw_exchange_data!$A234="","",OFFSET(raw_exchange_data!$A234,0,MATCH(S$2,raw_exchange_data!$1:$1,0)-1))</f>
        <v>44958.658478819445</v>
      </c>
      <c r="T235" s="156">
        <v>1</v>
      </c>
      <c r="W235" t="str">
        <f t="shared" si="23"/>
        <v>HUBI</v>
      </c>
      <c r="X235" t="str">
        <f t="shared" si="24"/>
        <v>ETC</v>
      </c>
      <c r="Y235" s="42">
        <f t="shared" si="25"/>
        <v>90596.788308260002</v>
      </c>
      <c r="Z235" s="42">
        <f t="shared" ca="1" si="26"/>
        <v>89822.843744910002</v>
      </c>
    </row>
    <row r="236" spans="1:26" x14ac:dyDescent="0.25">
      <c r="A236" t="str">
        <f>IF(Summary_Exchange_Balances_00UTC!$B235="","",Summary_Exchange_Balances_00UTC!$N235)</f>
        <v>HUBI</v>
      </c>
      <c r="B236" t="str">
        <f>IF(Summary_Exchange_Balances_00UTC!$B235="","",Summary_Exchange_Balances_00UTC!$B235)</f>
        <v>HUBI-E</v>
      </c>
      <c r="C236" t="str">
        <f>IF(Summary_Exchange_Balances_00UTC!$B235="","",Summary_Exchange_Balances_00UTC!$E235)</f>
        <v>ETH</v>
      </c>
      <c r="D236" t="str">
        <f>IF(OR(Summary_Exchange_Balances_00UTC!$B235="",Summary_Exchange_Balances_00UTC!$D235=""),"",Summary_Exchange_Balances_00UTC!$D235)</f>
        <v/>
      </c>
      <c r="E236" s="52">
        <f>IF(Summary_Exchange_Balances_00UTC!$B235="","",Summary_Exchange_Balances_00UTC!$C235)</f>
        <v>2734.87773595</v>
      </c>
      <c r="G236" s="52">
        <f ca="1">IF(Summary_Exchange_Balances_00UTC!$B235="","",VLOOKUP(IF(ISERROR(SEARCH(" ", $B236)),UPPER($B236&amp;$C236&amp;IF(OR(NOT(ISERROR(SEARCH("trade",$D236))),NOT(ISERROR(SEARCH("balance",$D236)))),"",$D236)),UPPER(LEFT($B236, SEARCH(" ",$B236)-1)&amp;$C236&amp;IF(OR(NOT(ISERROR(SEARCH("trade",$D236))),NOT(ISERROR(SEARCH("balance",$D236)))),"",$D236))),$L:$T,MATCH("balance",$L$2:$S$2,0),FALSE))</f>
        <v>2588.14173437</v>
      </c>
      <c r="H236" s="35">
        <f ca="1">IF(Summary_Exchange_Balances_00UTC!$B235="","",(G236-E236)/E236)</f>
        <v>-5.3653587380215771E-2</v>
      </c>
      <c r="I236" s="160">
        <f ca="1">IF(Summary_Exchange_Balances_00UTC!$B235="","",IF(ISERROR($G236),$E236,$G236))</f>
        <v>2588.14173437</v>
      </c>
      <c r="K236" t="str">
        <f t="shared" ca="1" si="21"/>
        <v>BINEMKR</v>
      </c>
      <c r="L236" t="str">
        <f t="shared" ca="1" si="27"/>
        <v>BINE-2-S1-MMKR</v>
      </c>
      <c r="N236" s="156" t="str">
        <f ca="1">IF(raw_exchange_data!$A235="","",OFFSET(raw_exchange_data!$A235,0,MATCH(N$2,raw_exchange_data!$1:$1,0)-1))</f>
        <v>MKR</v>
      </c>
      <c r="O236" s="156" t="str">
        <f ca="1">IF(raw_exchange_data!$A235="","",OFFSET(raw_exchange_data!$A235,0,MATCH(O$2,raw_exchange_data!$1:$1,0)-1))</f>
        <v>BINE</v>
      </c>
      <c r="P236" s="156" t="str">
        <f ca="1">IF(raw_exchange_data!$A235="","",OFFSET(raw_exchange_data!$A235,0,MATCH(P$2,raw_exchange_data!$1:$1,0)-1))</f>
        <v>BINE-2-S1-M</v>
      </c>
      <c r="Q236" s="156" t="str">
        <f ca="1">IF(raw_exchange_data!$A235="","",TEXT(OFFSET(raw_exchange_data!$A235,0,MATCH(Q$2,raw_exchange_data!$1:$1,0)-1),""))</f>
        <v/>
      </c>
      <c r="R236" s="157">
        <f ca="1">IF(raw_exchange_data!$A235="","",OFFSET(raw_exchange_data!$A235,0,MATCH(R$2,raw_exchange_data!$1:$1,0)-1))</f>
        <v>-14</v>
      </c>
      <c r="S236" s="169">
        <f ca="1">IF(raw_exchange_data!$A235="","",OFFSET(raw_exchange_data!$A235,0,MATCH(S$2,raw_exchange_data!$1:$1,0)-1))</f>
        <v>44958.666670451392</v>
      </c>
      <c r="T236" s="156">
        <v>1</v>
      </c>
      <c r="W236" t="str">
        <f t="shared" si="23"/>
        <v>HUBI</v>
      </c>
      <c r="X236" t="str">
        <f t="shared" si="24"/>
        <v>ETH</v>
      </c>
      <c r="Y236" s="42">
        <f t="shared" si="25"/>
        <v>2734.87773595</v>
      </c>
      <c r="Z236" s="42">
        <f t="shared" ca="1" si="26"/>
        <v>2588.14173437</v>
      </c>
    </row>
    <row r="237" spans="1:26" x14ac:dyDescent="0.25">
      <c r="A237" t="str">
        <f>IF(Summary_Exchange_Balances_00UTC!$B236="","",Summary_Exchange_Balances_00UTC!$N236)</f>
        <v>HUBI</v>
      </c>
      <c r="B237" t="str">
        <f>IF(Summary_Exchange_Balances_00UTC!$B236="","",Summary_Exchange_Balances_00UTC!$B236)</f>
        <v>HUBI-E</v>
      </c>
      <c r="C237" t="str">
        <f>IF(Summary_Exchange_Balances_00UTC!$B236="","",Summary_Exchange_Balances_00UTC!$E236)</f>
        <v>ETHF</v>
      </c>
      <c r="D237" t="str">
        <f>IF(OR(Summary_Exchange_Balances_00UTC!$B236="",Summary_Exchange_Balances_00UTC!$D236=""),"",Summary_Exchange_Balances_00UTC!$D236)</f>
        <v/>
      </c>
      <c r="E237" s="52">
        <f>IF(Summary_Exchange_Balances_00UTC!$B236="","",Summary_Exchange_Balances_00UTC!$C236)</f>
        <v>9823.8364263999993</v>
      </c>
      <c r="G237" s="52">
        <f ca="1">IF(Summary_Exchange_Balances_00UTC!$B236="","",VLOOKUP(IF(ISERROR(SEARCH(" ", $B237)),UPPER($B237&amp;$C237&amp;IF(OR(NOT(ISERROR(SEARCH("trade",$D237))),NOT(ISERROR(SEARCH("balance",$D237)))),"",$D237)),UPPER(LEFT($B237, SEARCH(" ",$B237)-1)&amp;$C237&amp;IF(OR(NOT(ISERROR(SEARCH("trade",$D237))),NOT(ISERROR(SEARCH("balance",$D237)))),"",$D237))),$L:$T,MATCH("balance",$L$2:$S$2,0),FALSE))</f>
        <v>9823.8364263999993</v>
      </c>
      <c r="H237" s="35">
        <f ca="1">IF(Summary_Exchange_Balances_00UTC!$B236="","",(G237-E237)/E237)</f>
        <v>0</v>
      </c>
      <c r="I237" s="160">
        <f ca="1">IF(Summary_Exchange_Balances_00UTC!$B236="","",IF(ISERROR($G237),$E237,$G237))</f>
        <v>9823.8364263999993</v>
      </c>
      <c r="K237" t="str">
        <f t="shared" ca="1" si="21"/>
        <v>FBLKMKR</v>
      </c>
      <c r="L237" t="str">
        <f t="shared" ca="1" si="27"/>
        <v>FBLKMKR</v>
      </c>
      <c r="N237" s="156" t="str">
        <f ca="1">IF(raw_exchange_data!$A236="","",OFFSET(raw_exchange_data!$A236,0,MATCH(N$2,raw_exchange_data!$1:$1,0)-1))</f>
        <v>MKR</v>
      </c>
      <c r="O237" s="156" t="str">
        <f ca="1">IF(raw_exchange_data!$A236="","",OFFSET(raw_exchange_data!$A236,0,MATCH(O$2,raw_exchange_data!$1:$1,0)-1))</f>
        <v>FBLK</v>
      </c>
      <c r="P237" s="156" t="str">
        <f ca="1">IF(raw_exchange_data!$A236="","",OFFSET(raw_exchange_data!$A236,0,MATCH(P$2,raw_exchange_data!$1:$1,0)-1))</f>
        <v>FBLK</v>
      </c>
      <c r="Q237" s="156" t="str">
        <f ca="1">IF(raw_exchange_data!$A236="","",TEXT(OFFSET(raw_exchange_data!$A236,0,MATCH(Q$2,raw_exchange_data!$1:$1,0)-1),""))</f>
        <v/>
      </c>
      <c r="R237" s="157">
        <f ca="1">IF(raw_exchange_data!$A236="","",OFFSET(raw_exchange_data!$A236,0,MATCH(R$2,raw_exchange_data!$1:$1,0)-1))</f>
        <v>8.6649163700000003</v>
      </c>
      <c r="S237" s="169">
        <f ca="1">IF(raw_exchange_data!$A236="","",OFFSET(raw_exchange_data!$A236,0,MATCH(S$2,raw_exchange_data!$1:$1,0)-1))</f>
        <v>44958.658478819445</v>
      </c>
      <c r="T237" s="156">
        <v>1</v>
      </c>
      <c r="W237" t="str">
        <f t="shared" si="23"/>
        <v>HUBI</v>
      </c>
      <c r="X237" t="str">
        <f t="shared" si="24"/>
        <v>ETHF</v>
      </c>
      <c r="Y237" s="42">
        <f t="shared" si="25"/>
        <v>9823.8364263999993</v>
      </c>
      <c r="Z237" s="42">
        <f t="shared" ca="1" si="26"/>
        <v>9823.8364263999993</v>
      </c>
    </row>
    <row r="238" spans="1:26" x14ac:dyDescent="0.25">
      <c r="A238" t="str">
        <f>IF(Summary_Exchange_Balances_00UTC!$B237="","",Summary_Exchange_Balances_00UTC!$N237)</f>
        <v>HUBI</v>
      </c>
      <c r="B238" t="str">
        <f>IF(Summary_Exchange_Balances_00UTC!$B237="","",Summary_Exchange_Balances_00UTC!$B237)</f>
        <v>HUBI-E</v>
      </c>
      <c r="C238" t="str">
        <f>IF(Summary_Exchange_Balances_00UTC!$B237="","",Summary_Exchange_Balances_00UTC!$E237)</f>
        <v>ETHW</v>
      </c>
      <c r="D238" t="str">
        <f>IF(OR(Summary_Exchange_Balances_00UTC!$B237="",Summary_Exchange_Balances_00UTC!$D237=""),"",Summary_Exchange_Balances_00UTC!$D237)</f>
        <v/>
      </c>
      <c r="E238" s="52">
        <f>IF(Summary_Exchange_Balances_00UTC!$B237="","",Summary_Exchange_Balances_00UTC!$C237)</f>
        <v>3460.93190667</v>
      </c>
      <c r="G238" s="52">
        <f ca="1">IF(Summary_Exchange_Balances_00UTC!$B237="","",VLOOKUP(IF(ISERROR(SEARCH(" ", $B238)),UPPER($B238&amp;$C238&amp;IF(OR(NOT(ISERROR(SEARCH("trade",$D238))),NOT(ISERROR(SEARCH("balance",$D238)))),"",$D238)),UPPER(LEFT($B238, SEARCH(" ",$B238)-1)&amp;$C238&amp;IF(OR(NOT(ISERROR(SEARCH("trade",$D238))),NOT(ISERROR(SEARCH("balance",$D238)))),"",$D238))),$L:$T,MATCH("balance",$L$2:$S$2,0),FALSE))</f>
        <v>3460.93190667</v>
      </c>
      <c r="H238" s="35">
        <f ca="1">IF(Summary_Exchange_Balances_00UTC!$B237="","",(G238-E238)/E238)</f>
        <v>0</v>
      </c>
      <c r="I238" s="160">
        <f ca="1">IF(Summary_Exchange_Balances_00UTC!$B237="","",IF(ISERROR($G238),$E238,$G238))</f>
        <v>3460.93190667</v>
      </c>
      <c r="K238" t="str">
        <f t="shared" ca="1" si="21"/>
        <v>HUBINULS</v>
      </c>
      <c r="L238" t="str">
        <f t="shared" ca="1" si="27"/>
        <v>HUBI-ENULS</v>
      </c>
      <c r="N238" s="156" t="str">
        <f ca="1">IF(raw_exchange_data!$A237="","",OFFSET(raw_exchange_data!$A237,0,MATCH(N$2,raw_exchange_data!$1:$1,0)-1))</f>
        <v>NULS</v>
      </c>
      <c r="O238" s="156" t="str">
        <f ca="1">IF(raw_exchange_data!$A237="","",OFFSET(raw_exchange_data!$A237,0,MATCH(O$2,raw_exchange_data!$1:$1,0)-1))</f>
        <v>HUBI</v>
      </c>
      <c r="P238" s="156" t="str">
        <f ca="1">IF(raw_exchange_data!$A237="","",OFFSET(raw_exchange_data!$A237,0,MATCH(P$2,raw_exchange_data!$1:$1,0)-1))</f>
        <v>HUBI-E</v>
      </c>
      <c r="Q238" s="156" t="str">
        <f ca="1">IF(raw_exchange_data!$A237="","",TEXT(OFFSET(raw_exchange_data!$A237,0,MATCH(Q$2,raw_exchange_data!$1:$1,0)-1),""))</f>
        <v/>
      </c>
      <c r="R238" s="157">
        <f ca="1">IF(raw_exchange_data!$A237="","",OFFSET(raw_exchange_data!$A237,0,MATCH(R$2,raw_exchange_data!$1:$1,0)-1))</f>
        <v>4.3068300000000002E-3</v>
      </c>
      <c r="S238" s="169">
        <f ca="1">IF(raw_exchange_data!$A237="","",OFFSET(raw_exchange_data!$A237,0,MATCH(S$2,raw_exchange_data!$1:$1,0)-1))</f>
        <v>44958.669130127317</v>
      </c>
      <c r="T238" s="156">
        <v>1</v>
      </c>
      <c r="W238" t="str">
        <f t="shared" si="23"/>
        <v>HUBI</v>
      </c>
      <c r="X238" t="str">
        <f t="shared" si="24"/>
        <v>ETHW</v>
      </c>
      <c r="Y238" s="42">
        <f t="shared" si="25"/>
        <v>3460.93190667</v>
      </c>
      <c r="Z238" s="42">
        <f t="shared" ca="1" si="26"/>
        <v>3460.93190667</v>
      </c>
    </row>
    <row r="239" spans="1:26" x14ac:dyDescent="0.25">
      <c r="A239" t="str">
        <f>IF(Summary_Exchange_Balances_00UTC!$B238="","",Summary_Exchange_Balances_00UTC!$N238)</f>
        <v>HUBI</v>
      </c>
      <c r="B239" t="str">
        <f>IF(Summary_Exchange_Balances_00UTC!$B238="","",Summary_Exchange_Balances_00UTC!$B238)</f>
        <v>HUBI-E</v>
      </c>
      <c r="C239" t="str">
        <f>IF(Summary_Exchange_Balances_00UTC!$B238="","",Summary_Exchange_Balances_00UTC!$E238)</f>
        <v>EUROC</v>
      </c>
      <c r="D239" t="str">
        <f>IF(OR(Summary_Exchange_Balances_00UTC!$B238="",Summary_Exchange_Balances_00UTC!$D238=""),"",Summary_Exchange_Balances_00UTC!$D238)</f>
        <v/>
      </c>
      <c r="E239" s="52">
        <f>IF(Summary_Exchange_Balances_00UTC!$B238="","",Summary_Exchange_Balances_00UTC!$C238)</f>
        <v>118574.64384084</v>
      </c>
      <c r="G239" s="52">
        <f ca="1">IF(Summary_Exchange_Balances_00UTC!$B238="","",VLOOKUP(IF(ISERROR(SEARCH(" ", $B239)),UPPER($B239&amp;$C239&amp;IF(OR(NOT(ISERROR(SEARCH("trade",$D239))),NOT(ISERROR(SEARCH("balance",$D239)))),"",$D239)),UPPER(LEFT($B239, SEARCH(" ",$B239)-1)&amp;$C239&amp;IF(OR(NOT(ISERROR(SEARCH("trade",$D239))),NOT(ISERROR(SEARCH("balance",$D239)))),"",$D239))),$L:$T,MATCH("balance",$L$2:$S$2,0),FALSE))</f>
        <v>108703.41602545</v>
      </c>
      <c r="H239" s="35">
        <f ca="1">IF(Summary_Exchange_Balances_00UTC!$B238="","",(G239-E239)/E239)</f>
        <v>-8.3249061482654901E-2</v>
      </c>
      <c r="I239" s="160">
        <f ca="1">IF(Summary_Exchange_Balances_00UTC!$B238="","",IF(ISERROR($G239),$E239,$G239))</f>
        <v>108703.41602545</v>
      </c>
      <c r="K239" t="str">
        <f t="shared" ca="1" si="21"/>
        <v>FBLKOAAVEUSDC_AAVE-25NOV22-72_5C_ETH_IV8T</v>
      </c>
      <c r="L239" t="str">
        <f t="shared" ca="1" si="27"/>
        <v>FBLKOAAVEUSDC_AAVE-25NOV22-72_5C_ETH_IV8T</v>
      </c>
      <c r="N239" s="156" t="str">
        <f ca="1">IF(raw_exchange_data!$A238="","",OFFSET(raw_exchange_data!$A238,0,MATCH(N$2,raw_exchange_data!$1:$1,0)-1))</f>
        <v>OAAVEUSDC_AAVE-25NOV22-72_5C_ETH_IV8T</v>
      </c>
      <c r="O239" s="156" t="str">
        <f ca="1">IF(raw_exchange_data!$A238="","",OFFSET(raw_exchange_data!$A238,0,MATCH(O$2,raw_exchange_data!$1:$1,0)-1))</f>
        <v>FBLK</v>
      </c>
      <c r="P239" s="156" t="str">
        <f ca="1">IF(raw_exchange_data!$A238="","",OFFSET(raw_exchange_data!$A238,0,MATCH(P$2,raw_exchange_data!$1:$1,0)-1))</f>
        <v>FBLK</v>
      </c>
      <c r="Q239" s="156" t="str">
        <f ca="1">IF(raw_exchange_data!$A238="","",TEXT(OFFSET(raw_exchange_data!$A238,0,MATCH(Q$2,raw_exchange_data!$1:$1,0)-1),""))</f>
        <v/>
      </c>
      <c r="R239" s="157">
        <f ca="1">IF(raw_exchange_data!$A238="","",OFFSET(raw_exchange_data!$A238,0,MATCH(R$2,raw_exchange_data!$1:$1,0)-1))</f>
        <v>33991.374100820001</v>
      </c>
      <c r="S239" s="169">
        <f ca="1">IF(raw_exchange_data!$A238="","",OFFSET(raw_exchange_data!$A238,0,MATCH(S$2,raw_exchange_data!$1:$1,0)-1))</f>
        <v>44958.658478819445</v>
      </c>
      <c r="T239" s="156">
        <v>1</v>
      </c>
      <c r="W239" t="str">
        <f t="shared" si="23"/>
        <v>HUBI</v>
      </c>
      <c r="X239" t="str">
        <f t="shared" si="24"/>
        <v>EUROC</v>
      </c>
      <c r="Y239" s="42">
        <f t="shared" si="25"/>
        <v>118574.64384084</v>
      </c>
      <c r="Z239" s="42">
        <f t="shared" ca="1" si="26"/>
        <v>108703.41602545</v>
      </c>
    </row>
    <row r="240" spans="1:26" x14ac:dyDescent="0.25">
      <c r="A240" t="str">
        <f>IF(Summary_Exchange_Balances_00UTC!$B239="","",Summary_Exchange_Balances_00UTC!$N239)</f>
        <v>HUBI</v>
      </c>
      <c r="B240" t="str">
        <f>IF(Summary_Exchange_Balances_00UTC!$B239="","",Summary_Exchange_Balances_00UTC!$B239)</f>
        <v>HUBI-E</v>
      </c>
      <c r="C240" t="str">
        <f>IF(Summary_Exchange_Balances_00UTC!$B239="","",Summary_Exchange_Balances_00UTC!$E239)</f>
        <v>FIL</v>
      </c>
      <c r="D240" t="str">
        <f>IF(OR(Summary_Exchange_Balances_00UTC!$B239="",Summary_Exchange_Balances_00UTC!$D239=""),"",Summary_Exchange_Balances_00UTC!$D239)</f>
        <v/>
      </c>
      <c r="E240" s="52">
        <f>IF(Summary_Exchange_Balances_00UTC!$B239="","",Summary_Exchange_Balances_00UTC!$C239)</f>
        <v>1.0244641699999999</v>
      </c>
      <c r="G240" s="52">
        <f ca="1">IF(Summary_Exchange_Balances_00UTC!$B239="","",VLOOKUP(IF(ISERROR(SEARCH(" ", $B240)),UPPER($B240&amp;$C240&amp;IF(OR(NOT(ISERROR(SEARCH("trade",$D240))),NOT(ISERROR(SEARCH("balance",$D240)))),"",$D240)),UPPER(LEFT($B240, SEARCH(" ",$B240)-1)&amp;$C240&amp;IF(OR(NOT(ISERROR(SEARCH("trade",$D240))),NOT(ISERROR(SEARCH("balance",$D240)))),"",$D240))),$L:$T,MATCH("balance",$L$2:$S$2,0),FALSE))</f>
        <v>1.0244641699999999</v>
      </c>
      <c r="H240" s="35">
        <f ca="1">IF(Summary_Exchange_Balances_00UTC!$B239="","",(G240-E240)/E240)</f>
        <v>0</v>
      </c>
      <c r="I240" s="160">
        <f ca="1">IF(Summary_Exchange_Balances_00UTC!$B239="","",IF(ISERROR($G240),$E240,$G240))</f>
        <v>1.0244641699999999</v>
      </c>
      <c r="K240" t="str">
        <f t="shared" ca="1" si="21"/>
        <v>FBLKOMG</v>
      </c>
      <c r="L240" t="str">
        <f t="shared" ca="1" si="27"/>
        <v>FBLKOMG</v>
      </c>
      <c r="N240" s="156" t="str">
        <f ca="1">IF(raw_exchange_data!$A239="","",OFFSET(raw_exchange_data!$A239,0,MATCH(N$2,raw_exchange_data!$1:$1,0)-1))</f>
        <v>OMG</v>
      </c>
      <c r="O240" s="156" t="str">
        <f ca="1">IF(raw_exchange_data!$A239="","",OFFSET(raw_exchange_data!$A239,0,MATCH(O$2,raw_exchange_data!$1:$1,0)-1))</f>
        <v>FBLK</v>
      </c>
      <c r="P240" s="156" t="str">
        <f ca="1">IF(raw_exchange_data!$A239="","",OFFSET(raw_exchange_data!$A239,0,MATCH(P$2,raw_exchange_data!$1:$1,0)-1))</f>
        <v>FBLK</v>
      </c>
      <c r="Q240" s="156" t="str">
        <f ca="1">IF(raw_exchange_data!$A239="","",TEXT(OFFSET(raw_exchange_data!$A239,0,MATCH(Q$2,raw_exchange_data!$1:$1,0)-1),""))</f>
        <v/>
      </c>
      <c r="R240" s="157">
        <f ca="1">IF(raw_exchange_data!$A239="","",OFFSET(raw_exchange_data!$A239,0,MATCH(R$2,raw_exchange_data!$1:$1,0)-1))</f>
        <v>478.42099999999999</v>
      </c>
      <c r="S240" s="169">
        <f ca="1">IF(raw_exchange_data!$A239="","",OFFSET(raw_exchange_data!$A239,0,MATCH(S$2,raw_exchange_data!$1:$1,0)-1))</f>
        <v>44958.658478819445</v>
      </c>
      <c r="T240" s="156">
        <v>1</v>
      </c>
      <c r="W240" t="str">
        <f t="shared" si="23"/>
        <v>HUBI</v>
      </c>
      <c r="X240" t="str">
        <f t="shared" si="24"/>
        <v>FIL</v>
      </c>
      <c r="Y240" s="42">
        <f t="shared" si="25"/>
        <v>1.0244641699999999</v>
      </c>
      <c r="Z240" s="42">
        <f t="shared" ca="1" si="26"/>
        <v>1.0244641699999999</v>
      </c>
    </row>
    <row r="241" spans="1:26" x14ac:dyDescent="0.25">
      <c r="A241" t="str">
        <f>IF(Summary_Exchange_Balances_00UTC!$B240="","",Summary_Exchange_Balances_00UTC!$N240)</f>
        <v>HUBI</v>
      </c>
      <c r="B241" t="str">
        <f>IF(Summary_Exchange_Balances_00UTC!$B240="","",Summary_Exchange_Balances_00UTC!$B240)</f>
        <v>HUBI-E</v>
      </c>
      <c r="C241" t="str">
        <f>IF(Summary_Exchange_Balances_00UTC!$B240="","",Summary_Exchange_Balances_00UTC!$E240)</f>
        <v>FLR</v>
      </c>
      <c r="D241" t="str">
        <f>IF(OR(Summary_Exchange_Balances_00UTC!$B240="",Summary_Exchange_Balances_00UTC!$D240=""),"",Summary_Exchange_Balances_00UTC!$D240)</f>
        <v/>
      </c>
      <c r="E241" s="52">
        <f>IF(Summary_Exchange_Balances_00UTC!$B240="","",Summary_Exchange_Balances_00UTC!$C240)</f>
        <v>1214222.2371169401</v>
      </c>
      <c r="G241" s="52">
        <f ca="1">IF(Summary_Exchange_Balances_00UTC!$B240="","",VLOOKUP(IF(ISERROR(SEARCH(" ", $B241)),UPPER($B241&amp;$C241&amp;IF(OR(NOT(ISERROR(SEARCH("trade",$D241))),NOT(ISERROR(SEARCH("balance",$D241)))),"",$D241)),UPPER(LEFT($B241, SEARCH(" ",$B241)-1)&amp;$C241&amp;IF(OR(NOT(ISERROR(SEARCH("trade",$D241))),NOT(ISERROR(SEARCH("balance",$D241)))),"",$D241))),$L:$T,MATCH("balance",$L$2:$S$2,0),FALSE))</f>
        <v>1214222.2371169401</v>
      </c>
      <c r="H241" s="35">
        <f ca="1">IF(Summary_Exchange_Balances_00UTC!$B240="","",(G241-E241)/E241)</f>
        <v>0</v>
      </c>
      <c r="I241" s="160">
        <f ca="1">IF(Summary_Exchange_Balances_00UTC!$B240="","",IF(ISERROR($G241),$E241,$G241))</f>
        <v>1214222.2371169401</v>
      </c>
      <c r="K241" t="str">
        <f t="shared" ca="1" si="21"/>
        <v>HUBIONG</v>
      </c>
      <c r="L241" t="str">
        <f t="shared" ca="1" si="27"/>
        <v>HUBI-EONG</v>
      </c>
      <c r="N241" s="156" t="str">
        <f ca="1">IF(raw_exchange_data!$A240="","",OFFSET(raw_exchange_data!$A240,0,MATCH(N$2,raw_exchange_data!$1:$1,0)-1))</f>
        <v>ONG</v>
      </c>
      <c r="O241" s="156" t="str">
        <f ca="1">IF(raw_exchange_data!$A240="","",OFFSET(raw_exchange_data!$A240,0,MATCH(O$2,raw_exchange_data!$1:$1,0)-1))</f>
        <v>HUBI</v>
      </c>
      <c r="P241" s="156" t="str">
        <f ca="1">IF(raw_exchange_data!$A240="","",OFFSET(raw_exchange_data!$A240,0,MATCH(P$2,raw_exchange_data!$1:$1,0)-1))</f>
        <v>HUBI-E</v>
      </c>
      <c r="Q241" s="156" t="str">
        <f ca="1">IF(raw_exchange_data!$A240="","",TEXT(OFFSET(raw_exchange_data!$A240,0,MATCH(Q$2,raw_exchange_data!$1:$1,0)-1),""))</f>
        <v/>
      </c>
      <c r="R241" s="157">
        <f ca="1">IF(raw_exchange_data!$A240="","",OFFSET(raw_exchange_data!$A240,0,MATCH(R$2,raw_exchange_data!$1:$1,0)-1))</f>
        <v>0.34782034000000001</v>
      </c>
      <c r="S241" s="169">
        <f ca="1">IF(raw_exchange_data!$A240="","",OFFSET(raw_exchange_data!$A240,0,MATCH(S$2,raw_exchange_data!$1:$1,0)-1))</f>
        <v>44958.669130127317</v>
      </c>
      <c r="T241" s="156">
        <v>1</v>
      </c>
      <c r="W241" t="str">
        <f t="shared" si="23"/>
        <v>HUBI</v>
      </c>
      <c r="X241" t="str">
        <f t="shared" si="24"/>
        <v>FLR</v>
      </c>
      <c r="Y241" s="42">
        <f t="shared" si="25"/>
        <v>1214222.2371169401</v>
      </c>
      <c r="Z241" s="42">
        <f t="shared" ca="1" si="26"/>
        <v>1214222.2371169401</v>
      </c>
    </row>
    <row r="242" spans="1:26" x14ac:dyDescent="0.25">
      <c r="A242" t="str">
        <f>IF(Summary_Exchange_Balances_00UTC!$B241="","",Summary_Exchange_Balances_00UTC!$N241)</f>
        <v>HUBI</v>
      </c>
      <c r="B242" t="str">
        <f>IF(Summary_Exchange_Balances_00UTC!$B241="","",Summary_Exchange_Balances_00UTC!$B241)</f>
        <v>HUBI-E</v>
      </c>
      <c r="C242" t="str">
        <f>IF(Summary_Exchange_Balances_00UTC!$B241="","",Summary_Exchange_Balances_00UTC!$E241)</f>
        <v>FTT</v>
      </c>
      <c r="D242" t="str">
        <f>IF(OR(Summary_Exchange_Balances_00UTC!$B241="",Summary_Exchange_Balances_00UTC!$D241=""),"",Summary_Exchange_Balances_00UTC!$D241)</f>
        <v/>
      </c>
      <c r="E242" s="52">
        <f>IF(Summary_Exchange_Balances_00UTC!$B241="","",Summary_Exchange_Balances_00UTC!$C241)</f>
        <v>0.68557060000000003</v>
      </c>
      <c r="G242" s="52">
        <f ca="1">IF(Summary_Exchange_Balances_00UTC!$B241="","",VLOOKUP(IF(ISERROR(SEARCH(" ", $B242)),UPPER($B242&amp;$C242&amp;IF(OR(NOT(ISERROR(SEARCH("trade",$D242))),NOT(ISERROR(SEARCH("balance",$D242)))),"",$D242)),UPPER(LEFT($B242, SEARCH(" ",$B242)-1)&amp;$C242&amp;IF(OR(NOT(ISERROR(SEARCH("trade",$D242))),NOT(ISERROR(SEARCH("balance",$D242)))),"",$D242))),$L:$T,MATCH("balance",$L$2:$S$2,0),FALSE))</f>
        <v>0.68557060000000003</v>
      </c>
      <c r="H242" s="35">
        <f ca="1">IF(Summary_Exchange_Balances_00UTC!$B241="","",(G242-E242)/E242)</f>
        <v>0</v>
      </c>
      <c r="I242" s="160">
        <f ca="1">IF(Summary_Exchange_Balances_00UTC!$B241="","",IF(ISERROR($G242),$E242,$G242))</f>
        <v>0.68557060000000003</v>
      </c>
      <c r="K242" t="str">
        <f t="shared" ca="1" si="21"/>
        <v>FBLKOWAVAXUSDC_E_WAVAX-06JAN23-12_25C_AVAX_OCWN</v>
      </c>
      <c r="L242" t="str">
        <f t="shared" ca="1" si="27"/>
        <v>FBLKOWAVAXUSDC_E_WAVAX-06JAN23-12_25C_AVAX_OCWN</v>
      </c>
      <c r="N242" s="156" t="str">
        <f ca="1">IF(raw_exchange_data!$A241="","",OFFSET(raw_exchange_data!$A241,0,MATCH(N$2,raw_exchange_data!$1:$1,0)-1))</f>
        <v>OWAVAXUSDC_E_WAVAX-06JAN23-12_25C_AVAX_OCWN</v>
      </c>
      <c r="O242" s="156" t="str">
        <f ca="1">IF(raw_exchange_data!$A241="","",OFFSET(raw_exchange_data!$A241,0,MATCH(O$2,raw_exchange_data!$1:$1,0)-1))</f>
        <v>FBLK</v>
      </c>
      <c r="P242" s="156" t="str">
        <f ca="1">IF(raw_exchange_data!$A241="","",OFFSET(raw_exchange_data!$A241,0,MATCH(P$2,raw_exchange_data!$1:$1,0)-1))</f>
        <v>FBLK</v>
      </c>
      <c r="Q242" s="156" t="str">
        <f ca="1">IF(raw_exchange_data!$A241="","",TEXT(OFFSET(raw_exchange_data!$A241,0,MATCH(Q$2,raw_exchange_data!$1:$1,0)-1),""))</f>
        <v/>
      </c>
      <c r="R242" s="157">
        <f ca="1">IF(raw_exchange_data!$A241="","",OFFSET(raw_exchange_data!$A241,0,MATCH(R$2,raw_exchange_data!$1:$1,0)-1))</f>
        <v>19597.425537219999</v>
      </c>
      <c r="S242" s="169">
        <f ca="1">IF(raw_exchange_data!$A241="","",OFFSET(raw_exchange_data!$A241,0,MATCH(S$2,raw_exchange_data!$1:$1,0)-1))</f>
        <v>44958.658478819445</v>
      </c>
      <c r="T242" s="156">
        <v>1</v>
      </c>
      <c r="W242" t="str">
        <f t="shared" si="23"/>
        <v>HUBI</v>
      </c>
      <c r="X242" t="str">
        <f t="shared" si="24"/>
        <v>FTT</v>
      </c>
      <c r="Y242" s="42">
        <f t="shared" si="25"/>
        <v>0.68557060000000003</v>
      </c>
      <c r="Z242" s="42">
        <f t="shared" ca="1" si="26"/>
        <v>0.68557060000000003</v>
      </c>
    </row>
    <row r="243" spans="1:26" x14ac:dyDescent="0.25">
      <c r="A243" t="str">
        <f>IF(Summary_Exchange_Balances_00UTC!$B242="","",Summary_Exchange_Balances_00UTC!$N242)</f>
        <v>HUBI</v>
      </c>
      <c r="B243" t="str">
        <f>IF(Summary_Exchange_Balances_00UTC!$B242="","",Summary_Exchange_Balances_00UTC!$B242)</f>
        <v>HUBI-E</v>
      </c>
      <c r="C243" t="str">
        <f>IF(Summary_Exchange_Balances_00UTC!$B242="","",Summary_Exchange_Balances_00UTC!$E242)</f>
        <v>GAS</v>
      </c>
      <c r="D243" t="str">
        <f>IF(OR(Summary_Exchange_Balances_00UTC!$B242="",Summary_Exchange_Balances_00UTC!$D242=""),"",Summary_Exchange_Balances_00UTC!$D242)</f>
        <v/>
      </c>
      <c r="E243" s="52">
        <f>IF(Summary_Exchange_Balances_00UTC!$B242="","",Summary_Exchange_Balances_00UTC!$C242)</f>
        <v>54.776400000000002</v>
      </c>
      <c r="G243" s="52">
        <f ca="1">IF(Summary_Exchange_Balances_00UTC!$B242="","",VLOOKUP(IF(ISERROR(SEARCH(" ", $B243)),UPPER($B243&amp;$C243&amp;IF(OR(NOT(ISERROR(SEARCH("trade",$D243))),NOT(ISERROR(SEARCH("balance",$D243)))),"",$D243)),UPPER(LEFT($B243, SEARCH(" ",$B243)-1)&amp;$C243&amp;IF(OR(NOT(ISERROR(SEARCH("trade",$D243))),NOT(ISERROR(SEARCH("balance",$D243)))),"",$D243))),$L:$T,MATCH("balance",$L$2:$S$2,0),FALSE))</f>
        <v>54.776400000000002</v>
      </c>
      <c r="H243" s="35">
        <f ca="1">IF(Summary_Exchange_Balances_00UTC!$B242="","",(G243-E243)/E243)</f>
        <v>0</v>
      </c>
      <c r="I243" s="160">
        <f ca="1">IF(Summary_Exchange_Balances_00UTC!$B242="","",IF(ISERROR($G243),$E243,$G243))</f>
        <v>54.776400000000002</v>
      </c>
      <c r="K243" t="str">
        <f t="shared" ca="1" si="21"/>
        <v>FBLKOWAVAXUSDC_E_WAVAX-09DEC22-15_5C_AVAX_M135</v>
      </c>
      <c r="L243" t="str">
        <f t="shared" ca="1" si="27"/>
        <v>FBLKOWAVAXUSDC_E_WAVAX-09DEC22-15_5C_AVAX_M135</v>
      </c>
      <c r="N243" s="156" t="str">
        <f ca="1">IF(raw_exchange_data!$A242="","",OFFSET(raw_exchange_data!$A242,0,MATCH(N$2,raw_exchange_data!$1:$1,0)-1))</f>
        <v>OWAVAXUSDC_E_WAVAX-09DEC22-15_5C_AVAX_M135</v>
      </c>
      <c r="O243" s="156" t="str">
        <f ca="1">IF(raw_exchange_data!$A242="","",OFFSET(raw_exchange_data!$A242,0,MATCH(O$2,raw_exchange_data!$1:$1,0)-1))</f>
        <v>FBLK</v>
      </c>
      <c r="P243" s="156" t="str">
        <f ca="1">IF(raw_exchange_data!$A242="","",OFFSET(raw_exchange_data!$A242,0,MATCH(P$2,raw_exchange_data!$1:$1,0)-1))</f>
        <v>FBLK</v>
      </c>
      <c r="Q243" s="156" t="str">
        <f ca="1">IF(raw_exchange_data!$A242="","",TEXT(OFFSET(raw_exchange_data!$A242,0,MATCH(Q$2,raw_exchange_data!$1:$1,0)-1),""))</f>
        <v/>
      </c>
      <c r="R243" s="157">
        <f ca="1">IF(raw_exchange_data!$A242="","",OFFSET(raw_exchange_data!$A242,0,MATCH(R$2,raw_exchange_data!$1:$1,0)-1))</f>
        <v>29214.150499390002</v>
      </c>
      <c r="S243" s="169">
        <f ca="1">IF(raw_exchange_data!$A242="","",OFFSET(raw_exchange_data!$A242,0,MATCH(S$2,raw_exchange_data!$1:$1,0)-1))</f>
        <v>44958.658478819445</v>
      </c>
      <c r="T243" s="156">
        <v>1</v>
      </c>
      <c r="W243" t="str">
        <f t="shared" si="23"/>
        <v>HUBI</v>
      </c>
      <c r="X243" t="str">
        <f t="shared" si="24"/>
        <v>GAS</v>
      </c>
      <c r="Y243" s="42">
        <f t="shared" si="25"/>
        <v>54.776400000000002</v>
      </c>
      <c r="Z243" s="42">
        <f t="shared" ca="1" si="26"/>
        <v>54.776400000000002</v>
      </c>
    </row>
    <row r="244" spans="1:26" x14ac:dyDescent="0.25">
      <c r="A244" t="str">
        <f>IF(Summary_Exchange_Balances_00UTC!$B243="","",Summary_Exchange_Balances_00UTC!$N243)</f>
        <v>HUBI</v>
      </c>
      <c r="B244" t="str">
        <f>IF(Summary_Exchange_Balances_00UTC!$B243="","",Summary_Exchange_Balances_00UTC!$B243)</f>
        <v>HUBI-E</v>
      </c>
      <c r="C244" t="str">
        <f>IF(Summary_Exchange_Balances_00UTC!$B243="","",Summary_Exchange_Balances_00UTC!$E243)</f>
        <v>HBAR</v>
      </c>
      <c r="D244" t="str">
        <f>IF(OR(Summary_Exchange_Balances_00UTC!$B243="",Summary_Exchange_Balances_00UTC!$D243=""),"",Summary_Exchange_Balances_00UTC!$D243)</f>
        <v/>
      </c>
      <c r="E244" s="52">
        <f>IF(Summary_Exchange_Balances_00UTC!$B243="","",Summary_Exchange_Balances_00UTC!$C243)</f>
        <v>3.4060489999999999E-2</v>
      </c>
      <c r="G244" s="52">
        <f ca="1">IF(Summary_Exchange_Balances_00UTC!$B243="","",VLOOKUP(IF(ISERROR(SEARCH(" ", $B244)),UPPER($B244&amp;$C244&amp;IF(OR(NOT(ISERROR(SEARCH("trade",$D244))),NOT(ISERROR(SEARCH("balance",$D244)))),"",$D244)),UPPER(LEFT($B244, SEARCH(" ",$B244)-1)&amp;$C244&amp;IF(OR(NOT(ISERROR(SEARCH("trade",$D244))),NOT(ISERROR(SEARCH("balance",$D244)))),"",$D244))),$L:$T,MATCH("balance",$L$2:$S$2,0),FALSE))</f>
        <v>3.4060489999999999E-2</v>
      </c>
      <c r="H244" s="35">
        <f ca="1">IF(Summary_Exchange_Balances_00UTC!$B243="","",(G244-E244)/E244)</f>
        <v>0</v>
      </c>
      <c r="I244" s="160">
        <f ca="1">IF(Summary_Exchange_Balances_00UTC!$B243="","",IF(ISERROR($G244),$E244,$G244))</f>
        <v>3.4060489999999999E-2</v>
      </c>
      <c r="K244" t="str">
        <f t="shared" ca="1" si="21"/>
        <v>FBLKOWAVAXUSDC_E_WAVAX-16DEC22-15_25C_AVAX_EN88</v>
      </c>
      <c r="L244" t="str">
        <f t="shared" ca="1" si="27"/>
        <v>FBLKOWAVAXUSDC_E_WAVAX-16DEC22-15_25C_AVAX_EN88</v>
      </c>
      <c r="N244" s="156" t="str">
        <f ca="1">IF(raw_exchange_data!$A243="","",OFFSET(raw_exchange_data!$A243,0,MATCH(N$2,raw_exchange_data!$1:$1,0)-1))</f>
        <v>OWAVAXUSDC_E_WAVAX-16DEC22-15_25C_AVAX_EN88</v>
      </c>
      <c r="O244" s="156" t="str">
        <f ca="1">IF(raw_exchange_data!$A243="","",OFFSET(raw_exchange_data!$A243,0,MATCH(O$2,raw_exchange_data!$1:$1,0)-1))</f>
        <v>FBLK</v>
      </c>
      <c r="P244" s="156" t="str">
        <f ca="1">IF(raw_exchange_data!$A243="","",OFFSET(raw_exchange_data!$A243,0,MATCH(P$2,raw_exchange_data!$1:$1,0)-1))</f>
        <v>FBLK</v>
      </c>
      <c r="Q244" s="156" t="str">
        <f ca="1">IF(raw_exchange_data!$A243="","",TEXT(OFFSET(raw_exchange_data!$A243,0,MATCH(Q$2,raw_exchange_data!$1:$1,0)-1),""))</f>
        <v/>
      </c>
      <c r="R244" s="157">
        <f ca="1">IF(raw_exchange_data!$A243="","",OFFSET(raw_exchange_data!$A243,0,MATCH(R$2,raw_exchange_data!$1:$1,0)-1))</f>
        <v>20213.414599259999</v>
      </c>
      <c r="S244" s="169">
        <f ca="1">IF(raw_exchange_data!$A243="","",OFFSET(raw_exchange_data!$A243,0,MATCH(S$2,raw_exchange_data!$1:$1,0)-1))</f>
        <v>44958.658478819445</v>
      </c>
      <c r="T244" s="156">
        <v>1</v>
      </c>
      <c r="W244" t="str">
        <f t="shared" si="23"/>
        <v>HUBI</v>
      </c>
      <c r="X244" t="str">
        <f t="shared" si="24"/>
        <v>HBAR</v>
      </c>
      <c r="Y244" s="42">
        <f t="shared" si="25"/>
        <v>3.4060489999999999E-2</v>
      </c>
      <c r="Z244" s="42">
        <f t="shared" ca="1" si="26"/>
        <v>3.4060489999999999E-2</v>
      </c>
    </row>
    <row r="245" spans="1:26" x14ac:dyDescent="0.25">
      <c r="A245" t="str">
        <f>IF(Summary_Exchange_Balances_00UTC!$B244="","",Summary_Exchange_Balances_00UTC!$N244)</f>
        <v>HUBI</v>
      </c>
      <c r="B245" t="str">
        <f>IF(Summary_Exchange_Balances_00UTC!$B244="","",Summary_Exchange_Balances_00UTC!$B244)</f>
        <v>HUBI-E</v>
      </c>
      <c r="C245" t="str">
        <f>IF(Summary_Exchange_Balances_00UTC!$B244="","",Summary_Exchange_Balances_00UTC!$E244)</f>
        <v>HPT</v>
      </c>
      <c r="D245" t="str">
        <f>IF(OR(Summary_Exchange_Balances_00UTC!$B244="",Summary_Exchange_Balances_00UTC!$D244=""),"",Summary_Exchange_Balances_00UTC!$D244)</f>
        <v/>
      </c>
      <c r="E245" s="52">
        <f>IF(Summary_Exchange_Balances_00UTC!$B244="","",Summary_Exchange_Balances_00UTC!$C244)</f>
        <v>5337.6979873099999</v>
      </c>
      <c r="G245" s="52">
        <f ca="1">IF(Summary_Exchange_Balances_00UTC!$B244="","",VLOOKUP(IF(ISERROR(SEARCH(" ", $B245)),UPPER($B245&amp;$C245&amp;IF(OR(NOT(ISERROR(SEARCH("trade",$D245))),NOT(ISERROR(SEARCH("balance",$D245)))),"",$D245)),UPPER(LEFT($B245, SEARCH(" ",$B245)-1)&amp;$C245&amp;IF(OR(NOT(ISERROR(SEARCH("trade",$D245))),NOT(ISERROR(SEARCH("balance",$D245)))),"",$D245))),$L:$T,MATCH("balance",$L$2:$S$2,0),FALSE))</f>
        <v>5337.6979873099999</v>
      </c>
      <c r="H245" s="35">
        <f ca="1">IF(Summary_Exchange_Balances_00UTC!$B244="","",(G245-E245)/E245)</f>
        <v>0</v>
      </c>
      <c r="I245" s="160">
        <f ca="1">IF(Summary_Exchange_Balances_00UTC!$B244="","",IF(ISERROR($G245),$E245,$G245))</f>
        <v>5337.6979873099999</v>
      </c>
      <c r="K245" t="str">
        <f t="shared" ca="1" si="21"/>
        <v>FBLKOWAVAXUSDC_E_WAVAX-30DEC22-13_25C_AVAX_W9CA</v>
      </c>
      <c r="L245" t="str">
        <f t="shared" ca="1" si="27"/>
        <v>FBLKOWAVAXUSDC_E_WAVAX-30DEC22-13_25C_AVAX_W9CA</v>
      </c>
      <c r="N245" s="156" t="str">
        <f ca="1">IF(raw_exchange_data!$A244="","",OFFSET(raw_exchange_data!$A244,0,MATCH(N$2,raw_exchange_data!$1:$1,0)-1))</f>
        <v>OWAVAXUSDC_E_WAVAX-30DEC22-13_25C_AVAX_W9CA</v>
      </c>
      <c r="O245" s="156" t="str">
        <f ca="1">IF(raw_exchange_data!$A244="","",OFFSET(raw_exchange_data!$A244,0,MATCH(O$2,raw_exchange_data!$1:$1,0)-1))</f>
        <v>FBLK</v>
      </c>
      <c r="P245" s="156" t="str">
        <f ca="1">IF(raw_exchange_data!$A244="","",OFFSET(raw_exchange_data!$A244,0,MATCH(P$2,raw_exchange_data!$1:$1,0)-1))</f>
        <v>FBLK</v>
      </c>
      <c r="Q245" s="156" t="str">
        <f ca="1">IF(raw_exchange_data!$A244="","",TEXT(OFFSET(raw_exchange_data!$A244,0,MATCH(Q$2,raw_exchange_data!$1:$1,0)-1),""))</f>
        <v/>
      </c>
      <c r="R245" s="157">
        <f ca="1">IF(raw_exchange_data!$A244="","",OFFSET(raw_exchange_data!$A244,0,MATCH(R$2,raw_exchange_data!$1:$1,0)-1))</f>
        <v>17599.94336709</v>
      </c>
      <c r="S245" s="169">
        <f ca="1">IF(raw_exchange_data!$A244="","",OFFSET(raw_exchange_data!$A244,0,MATCH(S$2,raw_exchange_data!$1:$1,0)-1))</f>
        <v>44958.658478819445</v>
      </c>
      <c r="T245" s="156">
        <v>1</v>
      </c>
      <c r="W245" t="str">
        <f t="shared" si="23"/>
        <v>HUBI</v>
      </c>
      <c r="X245" t="str">
        <f t="shared" si="24"/>
        <v>HPT</v>
      </c>
      <c r="Y245" s="42">
        <f t="shared" si="25"/>
        <v>5337.6979873099999</v>
      </c>
      <c r="Z245" s="42">
        <f t="shared" ca="1" si="26"/>
        <v>5337.6979873099999</v>
      </c>
    </row>
    <row r="246" spans="1:26" x14ac:dyDescent="0.25">
      <c r="A246" t="str">
        <f>IF(Summary_Exchange_Balances_00UTC!$B245="","",Summary_Exchange_Balances_00UTC!$N245)</f>
        <v>HUBI</v>
      </c>
      <c r="B246" t="str">
        <f>IF(Summary_Exchange_Balances_00UTC!$B245="","",Summary_Exchange_Balances_00UTC!$B245)</f>
        <v>HUBI-E</v>
      </c>
      <c r="C246" t="str">
        <f>IF(Summary_Exchange_Balances_00UTC!$B245="","",Summary_Exchange_Balances_00UTC!$E245)</f>
        <v>HT</v>
      </c>
      <c r="D246" t="str">
        <f>IF(OR(Summary_Exchange_Balances_00UTC!$B245="",Summary_Exchange_Balances_00UTC!$D245=""),"",Summary_Exchange_Balances_00UTC!$D245)</f>
        <v/>
      </c>
      <c r="E246" s="52">
        <f>IF(Summary_Exchange_Balances_00UTC!$B245="","",Summary_Exchange_Balances_00UTC!$C245)</f>
        <v>1124.88677766</v>
      </c>
      <c r="G246" s="52">
        <f ca="1">IF(Summary_Exchange_Balances_00UTC!$B245="","",VLOOKUP(IF(ISERROR(SEARCH(" ", $B246)),UPPER($B246&amp;$C246&amp;IF(OR(NOT(ISERROR(SEARCH("trade",$D246))),NOT(ISERROR(SEARCH("balance",$D246)))),"",$D246)),UPPER(LEFT($B246, SEARCH(" ",$B246)-1)&amp;$C246&amp;IF(OR(NOT(ISERROR(SEARCH("trade",$D246))),NOT(ISERROR(SEARCH("balance",$D246)))),"",$D246))),$L:$T,MATCH("balance",$L$2:$S$2,0),FALSE))</f>
        <v>1124.88677766</v>
      </c>
      <c r="H246" s="35">
        <f ca="1">IF(Summary_Exchange_Balances_00UTC!$B245="","",(G246-E246)/E246)</f>
        <v>0</v>
      </c>
      <c r="I246" s="160">
        <f ca="1">IF(Summary_Exchange_Balances_00UTC!$B245="","",IF(ISERROR($G246),$E246,$G246))</f>
        <v>1124.88677766</v>
      </c>
      <c r="K246" t="str">
        <f t="shared" ca="1" si="21"/>
        <v>FBLKOWETHUSDC_WSTETH-30DEC22-1350C_ETH_2DDK</v>
      </c>
      <c r="L246" t="str">
        <f t="shared" ca="1" si="27"/>
        <v>FBLKOWETHUSDC_WSTETH-30DEC22-1350C_ETH_2DDK</v>
      </c>
      <c r="N246" s="156" t="str">
        <f ca="1">IF(raw_exchange_data!$A245="","",OFFSET(raw_exchange_data!$A245,0,MATCH(N$2,raw_exchange_data!$1:$1,0)-1))</f>
        <v>OWETHUSDC_WSTETH-30DEC22-1350C_ETH_2DDK</v>
      </c>
      <c r="O246" s="156" t="str">
        <f ca="1">IF(raw_exchange_data!$A245="","",OFFSET(raw_exchange_data!$A245,0,MATCH(O$2,raw_exchange_data!$1:$1,0)-1))</f>
        <v>FBLK</v>
      </c>
      <c r="P246" s="156" t="str">
        <f ca="1">IF(raw_exchange_data!$A245="","",OFFSET(raw_exchange_data!$A245,0,MATCH(P$2,raw_exchange_data!$1:$1,0)-1))</f>
        <v>FBLK</v>
      </c>
      <c r="Q246" s="156" t="str">
        <f ca="1">IF(raw_exchange_data!$A245="","",TEXT(OFFSET(raw_exchange_data!$A245,0,MATCH(Q$2,raw_exchange_data!$1:$1,0)-1),""))</f>
        <v/>
      </c>
      <c r="R246" s="157">
        <f ca="1">IF(raw_exchange_data!$A245="","",OFFSET(raw_exchange_data!$A245,0,MATCH(R$2,raw_exchange_data!$1:$1,0)-1))</f>
        <v>4006</v>
      </c>
      <c r="S246" s="169">
        <f ca="1">IF(raw_exchange_data!$A245="","",OFFSET(raw_exchange_data!$A245,0,MATCH(S$2,raw_exchange_data!$1:$1,0)-1))</f>
        <v>44958.658478819445</v>
      </c>
      <c r="T246" s="156">
        <v>1</v>
      </c>
      <c r="W246" t="str">
        <f t="shared" si="23"/>
        <v>HUBI</v>
      </c>
      <c r="X246" t="str">
        <f t="shared" si="24"/>
        <v>HT</v>
      </c>
      <c r="Y246" s="42">
        <f t="shared" si="25"/>
        <v>1124.88677766</v>
      </c>
      <c r="Z246" s="42">
        <f t="shared" ca="1" si="26"/>
        <v>1124.88677766</v>
      </c>
    </row>
    <row r="247" spans="1:26" x14ac:dyDescent="0.25">
      <c r="A247" t="str">
        <f>IF(Summary_Exchange_Balances_00UTC!$B246="","",Summary_Exchange_Balances_00UTC!$N246)</f>
        <v>HUBI</v>
      </c>
      <c r="B247" t="str">
        <f>IF(Summary_Exchange_Balances_00UTC!$B246="","",Summary_Exchange_Balances_00UTC!$B246)</f>
        <v>HUBI-E</v>
      </c>
      <c r="C247" t="str">
        <f>IF(Summary_Exchange_Balances_00UTC!$B246="","",Summary_Exchange_Balances_00UTC!$E246)</f>
        <v>IOST</v>
      </c>
      <c r="D247" t="str">
        <f>IF(OR(Summary_Exchange_Balances_00UTC!$B246="",Summary_Exchange_Balances_00UTC!$D246=""),"",Summary_Exchange_Balances_00UTC!$D246)</f>
        <v/>
      </c>
      <c r="E247" s="52">
        <f>IF(Summary_Exchange_Balances_00UTC!$B246="","",Summary_Exchange_Balances_00UTC!$C246)</f>
        <v>14.785856219999999</v>
      </c>
      <c r="G247" s="52">
        <f ca="1">IF(Summary_Exchange_Balances_00UTC!$B246="","",VLOOKUP(IF(ISERROR(SEARCH(" ", $B247)),UPPER($B247&amp;$C247&amp;IF(OR(NOT(ISERROR(SEARCH("trade",$D247))),NOT(ISERROR(SEARCH("balance",$D247)))),"",$D247)),UPPER(LEFT($B247, SEARCH(" ",$B247)-1)&amp;$C247&amp;IF(OR(NOT(ISERROR(SEARCH("trade",$D247))),NOT(ISERROR(SEARCH("balance",$D247)))),"",$D247))),$L:$T,MATCH("balance",$L$2:$S$2,0),FALSE))</f>
        <v>14.785856219999999</v>
      </c>
      <c r="H247" s="35">
        <f ca="1">IF(Summary_Exchange_Balances_00UTC!$B246="","",(G247-E247)/E247)</f>
        <v>0</v>
      </c>
      <c r="I247" s="160">
        <f ca="1">IF(Summary_Exchange_Balances_00UTC!$B246="","",IF(ISERROR($G247),$E247,$G247))</f>
        <v>14.785856219999999</v>
      </c>
      <c r="K247" t="str">
        <f t="shared" ca="1" si="21"/>
        <v>FBLKOXT</v>
      </c>
      <c r="L247" t="str">
        <f t="shared" ca="1" si="27"/>
        <v>FBLKOXT</v>
      </c>
      <c r="N247" s="156" t="str">
        <f ca="1">IF(raw_exchange_data!$A246="","",OFFSET(raw_exchange_data!$A246,0,MATCH(N$2,raw_exchange_data!$1:$1,0)-1))</f>
        <v>OXT</v>
      </c>
      <c r="O247" s="156" t="str">
        <f ca="1">IF(raw_exchange_data!$A246="","",OFFSET(raw_exchange_data!$A246,0,MATCH(O$2,raw_exchange_data!$1:$1,0)-1))</f>
        <v>FBLK</v>
      </c>
      <c r="P247" s="156" t="str">
        <f ca="1">IF(raw_exchange_data!$A246="","",OFFSET(raw_exchange_data!$A246,0,MATCH(P$2,raw_exchange_data!$1:$1,0)-1))</f>
        <v>FBLK</v>
      </c>
      <c r="Q247" s="156" t="str">
        <f ca="1">IF(raw_exchange_data!$A246="","",TEXT(OFFSET(raw_exchange_data!$A246,0,MATCH(Q$2,raw_exchange_data!$1:$1,0)-1),""))</f>
        <v/>
      </c>
      <c r="R247" s="157">
        <f ca="1">IF(raw_exchange_data!$A246="","",OFFSET(raw_exchange_data!$A246,0,MATCH(R$2,raw_exchange_data!$1:$1,0)-1))</f>
        <v>637715.31955742999</v>
      </c>
      <c r="S247" s="169">
        <f ca="1">IF(raw_exchange_data!$A246="","",OFFSET(raw_exchange_data!$A246,0,MATCH(S$2,raw_exchange_data!$1:$1,0)-1))</f>
        <v>44958.658478819445</v>
      </c>
      <c r="T247" s="156">
        <v>1</v>
      </c>
      <c r="W247" t="str">
        <f t="shared" si="23"/>
        <v>HUBI</v>
      </c>
      <c r="X247" t="str">
        <f t="shared" si="24"/>
        <v>IOST</v>
      </c>
      <c r="Y247" s="42">
        <f t="shared" si="25"/>
        <v>14.785856219999999</v>
      </c>
      <c r="Z247" s="42">
        <f t="shared" ca="1" si="26"/>
        <v>14.785856219999999</v>
      </c>
    </row>
    <row r="248" spans="1:26" x14ac:dyDescent="0.25">
      <c r="A248" t="str">
        <f>IF(Summary_Exchange_Balances_00UTC!$B247="","",Summary_Exchange_Balances_00UTC!$N247)</f>
        <v>HUBI</v>
      </c>
      <c r="B248" t="str">
        <f>IF(Summary_Exchange_Balances_00UTC!$B247="","",Summary_Exchange_Balances_00UTC!$B247)</f>
        <v>HUBI-E</v>
      </c>
      <c r="C248" t="str">
        <f>IF(Summary_Exchange_Balances_00UTC!$B247="","",Summary_Exchange_Balances_00UTC!$E247)</f>
        <v>IRIS</v>
      </c>
      <c r="D248" t="str">
        <f>IF(OR(Summary_Exchange_Balances_00UTC!$B247="",Summary_Exchange_Balances_00UTC!$D247=""),"",Summary_Exchange_Balances_00UTC!$D247)</f>
        <v/>
      </c>
      <c r="E248" s="52">
        <f>IF(Summary_Exchange_Balances_00UTC!$B247="","",Summary_Exchange_Balances_00UTC!$C247)</f>
        <v>0.81765067999999996</v>
      </c>
      <c r="G248" s="52">
        <f ca="1">IF(Summary_Exchange_Balances_00UTC!$B247="","",VLOOKUP(IF(ISERROR(SEARCH(" ", $B248)),UPPER($B248&amp;$C248&amp;IF(OR(NOT(ISERROR(SEARCH("trade",$D248))),NOT(ISERROR(SEARCH("balance",$D248)))),"",$D248)),UPPER(LEFT($B248, SEARCH(" ",$B248)-1)&amp;$C248&amp;IF(OR(NOT(ISERROR(SEARCH("trade",$D248))),NOT(ISERROR(SEARCH("balance",$D248)))),"",$D248))),$L:$T,MATCH("balance",$L$2:$S$2,0),FALSE))</f>
        <v>0.81765067999999996</v>
      </c>
      <c r="H248" s="35">
        <f ca="1">IF(Summary_Exchange_Balances_00UTC!$B247="","",(G248-E248)/E248)</f>
        <v>0</v>
      </c>
      <c r="I248" s="160">
        <f ca="1">IF(Summary_Exchange_Balances_00UTC!$B247="","",IF(ISERROR($G248),$E248,$G248))</f>
        <v>0.81765067999999996</v>
      </c>
      <c r="K248" t="str">
        <f t="shared" ca="1" si="21"/>
        <v>OKEXOXT</v>
      </c>
      <c r="L248" t="str">
        <f t="shared" ca="1" si="27"/>
        <v>OKEX-2-MOXT</v>
      </c>
      <c r="N248" s="156" t="str">
        <f ca="1">IF(raw_exchange_data!$A247="","",OFFSET(raw_exchange_data!$A247,0,MATCH(N$2,raw_exchange_data!$1:$1,0)-1))</f>
        <v>OXT</v>
      </c>
      <c r="O248" s="156" t="str">
        <f ca="1">IF(raw_exchange_data!$A247="","",OFFSET(raw_exchange_data!$A247,0,MATCH(O$2,raw_exchange_data!$1:$1,0)-1))</f>
        <v>OKEX</v>
      </c>
      <c r="P248" s="156" t="str">
        <f ca="1">IF(raw_exchange_data!$A247="","",OFFSET(raw_exchange_data!$A247,0,MATCH(P$2,raw_exchange_data!$1:$1,0)-1))</f>
        <v>OKEX-2-M</v>
      </c>
      <c r="Q248" s="156" t="str">
        <f ca="1">IF(raw_exchange_data!$A247="","",TEXT(OFFSET(raw_exchange_data!$A247,0,MATCH(Q$2,raw_exchange_data!$1:$1,0)-1),""))</f>
        <v/>
      </c>
      <c r="R248" s="157">
        <f ca="1">IF(raw_exchange_data!$A247="","",OFFSET(raw_exchange_data!$A247,0,MATCH(R$2,raw_exchange_data!$1:$1,0)-1))</f>
        <v>666762.01786078</v>
      </c>
      <c r="S248" s="169">
        <f ca="1">IF(raw_exchange_data!$A247="","",OFFSET(raw_exchange_data!$A247,0,MATCH(S$2,raw_exchange_data!$1:$1,0)-1))</f>
        <v>44958.668168761571</v>
      </c>
      <c r="T248" s="156">
        <v>1</v>
      </c>
      <c r="W248" t="str">
        <f t="shared" si="23"/>
        <v>HUBI</v>
      </c>
      <c r="X248" t="str">
        <f t="shared" si="24"/>
        <v>IRIS</v>
      </c>
      <c r="Y248" s="42">
        <f t="shared" si="25"/>
        <v>0.81765067999999996</v>
      </c>
      <c r="Z248" s="42">
        <f t="shared" ca="1" si="26"/>
        <v>0.81765067999999996</v>
      </c>
    </row>
    <row r="249" spans="1:26" x14ac:dyDescent="0.25">
      <c r="A249" t="str">
        <f>IF(Summary_Exchange_Balances_00UTC!$B248="","",Summary_Exchange_Balances_00UTC!$N248)</f>
        <v>HUBI</v>
      </c>
      <c r="B249" t="str">
        <f>IF(Summary_Exchange_Balances_00UTC!$B248="","",Summary_Exchange_Balances_00UTC!$B248)</f>
        <v>HUBI-E</v>
      </c>
      <c r="C249" t="str">
        <f>IF(Summary_Exchange_Balances_00UTC!$B248="","",Summary_Exchange_Balances_00UTC!$E248)</f>
        <v>JST</v>
      </c>
      <c r="D249" t="str">
        <f>IF(OR(Summary_Exchange_Balances_00UTC!$B248="",Summary_Exchange_Balances_00UTC!$D248=""),"",Summary_Exchange_Balances_00UTC!$D248)</f>
        <v/>
      </c>
      <c r="E249" s="52">
        <f>IF(Summary_Exchange_Balances_00UTC!$B248="","",Summary_Exchange_Balances_00UTC!$C248)</f>
        <v>9.1121815000000002</v>
      </c>
      <c r="G249" s="52">
        <f ca="1">IF(Summary_Exchange_Balances_00UTC!$B248="","",VLOOKUP(IF(ISERROR(SEARCH(" ", $B249)),UPPER($B249&amp;$C249&amp;IF(OR(NOT(ISERROR(SEARCH("trade",$D249))),NOT(ISERROR(SEARCH("balance",$D249)))),"",$D249)),UPPER(LEFT($B249, SEARCH(" ",$B249)-1)&amp;$C249&amp;IF(OR(NOT(ISERROR(SEARCH("trade",$D249))),NOT(ISERROR(SEARCH("balance",$D249)))),"",$D249))),$L:$T,MATCH("balance",$L$2:$S$2,0),FALSE))</f>
        <v>9.1121815000000002</v>
      </c>
      <c r="H249" s="35">
        <f ca="1">IF(Summary_Exchange_Balances_00UTC!$B248="","",(G249-E249)/E249)</f>
        <v>0</v>
      </c>
      <c r="I249" s="160">
        <f ca="1">IF(Summary_Exchange_Balances_00UTC!$B248="","",IF(ISERROR($G249),$E249,$G249))</f>
        <v>9.1121815000000002</v>
      </c>
      <c r="K249" t="str">
        <f t="shared" ca="1" si="21"/>
        <v>BINESHIB</v>
      </c>
      <c r="L249" t="str">
        <f t="shared" ca="1" si="27"/>
        <v>BINE-2-S1-ESHIB</v>
      </c>
      <c r="N249" s="156" t="str">
        <f ca="1">IF(raw_exchange_data!$A248="","",OFFSET(raw_exchange_data!$A248,0,MATCH(N$2,raw_exchange_data!$1:$1,0)-1))</f>
        <v>SHIB</v>
      </c>
      <c r="O249" s="156" t="str">
        <f ca="1">IF(raw_exchange_data!$A248="","",OFFSET(raw_exchange_data!$A248,0,MATCH(O$2,raw_exchange_data!$1:$1,0)-1))</f>
        <v>BINE</v>
      </c>
      <c r="P249" s="156" t="str">
        <f ca="1">IF(raw_exchange_data!$A248="","",OFFSET(raw_exchange_data!$A248,0,MATCH(P$2,raw_exchange_data!$1:$1,0)-1))</f>
        <v>BINE-2-S1-E</v>
      </c>
      <c r="Q249" s="156" t="str">
        <f ca="1">IF(raw_exchange_data!$A248="","",TEXT(OFFSET(raw_exchange_data!$A248,0,MATCH(Q$2,raw_exchange_data!$1:$1,0)-1),""))</f>
        <v/>
      </c>
      <c r="R249" s="157">
        <f ca="1">IF(raw_exchange_data!$A248="","",OFFSET(raw_exchange_data!$A248,0,MATCH(R$2,raw_exchange_data!$1:$1,0)-1))</f>
        <v>10051339201.25</v>
      </c>
      <c r="S249" s="169">
        <f ca="1">IF(raw_exchange_data!$A248="","",OFFSET(raw_exchange_data!$A248,0,MATCH(S$2,raw_exchange_data!$1:$1,0)-1))</f>
        <v>44958.666668668979</v>
      </c>
      <c r="T249" s="156">
        <v>1</v>
      </c>
      <c r="W249" t="str">
        <f t="shared" si="23"/>
        <v>HUBI</v>
      </c>
      <c r="X249" t="str">
        <f t="shared" si="24"/>
        <v>JST</v>
      </c>
      <c r="Y249" s="42">
        <f t="shared" si="25"/>
        <v>9.1121815000000002</v>
      </c>
      <c r="Z249" s="42">
        <f t="shared" ca="1" si="26"/>
        <v>9.1121815000000002</v>
      </c>
    </row>
    <row r="250" spans="1:26" x14ac:dyDescent="0.25">
      <c r="A250" t="str">
        <f>IF(Summary_Exchange_Balances_00UTC!$B249="","",Summary_Exchange_Balances_00UTC!$N249)</f>
        <v>HUBI</v>
      </c>
      <c r="B250" t="str">
        <f>IF(Summary_Exchange_Balances_00UTC!$B249="","",Summary_Exchange_Balances_00UTC!$B249)</f>
        <v>HUBI-E</v>
      </c>
      <c r="C250" t="str">
        <f>IF(Summary_Exchange_Balances_00UTC!$B249="","",Summary_Exchange_Balances_00UTC!$E249)</f>
        <v>KSM</v>
      </c>
      <c r="D250" t="str">
        <f>IF(OR(Summary_Exchange_Balances_00UTC!$B249="",Summary_Exchange_Balances_00UTC!$D249=""),"",Summary_Exchange_Balances_00UTC!$D249)</f>
        <v/>
      </c>
      <c r="E250" s="52">
        <f>IF(Summary_Exchange_Balances_00UTC!$B249="","",Summary_Exchange_Balances_00UTC!$C249)</f>
        <v>1.4966E-4</v>
      </c>
      <c r="G250" s="52">
        <f ca="1">IF(Summary_Exchange_Balances_00UTC!$B249="","",VLOOKUP(IF(ISERROR(SEARCH(" ", $B250)),UPPER($B250&amp;$C250&amp;IF(OR(NOT(ISERROR(SEARCH("trade",$D250))),NOT(ISERROR(SEARCH("balance",$D250)))),"",$D250)),UPPER(LEFT($B250, SEARCH(" ",$B250)-1)&amp;$C250&amp;IF(OR(NOT(ISERROR(SEARCH("trade",$D250))),NOT(ISERROR(SEARCH("balance",$D250)))),"",$D250))),$L:$T,MATCH("balance",$L$2:$S$2,0),FALSE))</f>
        <v>1.4966E-4</v>
      </c>
      <c r="H250" s="35">
        <f ca="1">IF(Summary_Exchange_Balances_00UTC!$B249="","",(G250-E250)/E250)</f>
        <v>0</v>
      </c>
      <c r="I250" s="160">
        <f ca="1">IF(Summary_Exchange_Balances_00UTC!$B249="","",IF(ISERROR($G250),$E250,$G250))</f>
        <v>1.4966E-4</v>
      </c>
      <c r="K250" t="str">
        <f t="shared" ca="1" si="21"/>
        <v>BINESHIB</v>
      </c>
      <c r="L250" t="str">
        <f t="shared" ca="1" si="27"/>
        <v>BINE-2-S1-MSHIB</v>
      </c>
      <c r="N250" s="156" t="str">
        <f ca="1">IF(raw_exchange_data!$A249="","",OFFSET(raw_exchange_data!$A249,0,MATCH(N$2,raw_exchange_data!$1:$1,0)-1))</f>
        <v>SHIB</v>
      </c>
      <c r="O250" s="156" t="str">
        <f ca="1">IF(raw_exchange_data!$A249="","",OFFSET(raw_exchange_data!$A249,0,MATCH(O$2,raw_exchange_data!$1:$1,0)-1))</f>
        <v>BINE</v>
      </c>
      <c r="P250" s="156" t="str">
        <f ca="1">IF(raw_exchange_data!$A249="","",OFFSET(raw_exchange_data!$A249,0,MATCH(P$2,raw_exchange_data!$1:$1,0)-1))</f>
        <v>BINE-2-S1-M</v>
      </c>
      <c r="Q250" s="156" t="str">
        <f ca="1">IF(raw_exchange_data!$A249="","",TEXT(OFFSET(raw_exchange_data!$A249,0,MATCH(Q$2,raw_exchange_data!$1:$1,0)-1),""))</f>
        <v/>
      </c>
      <c r="R250" s="157">
        <f ca="1">IF(raw_exchange_data!$A249="","",OFFSET(raw_exchange_data!$A249,0,MATCH(R$2,raw_exchange_data!$1:$1,0)-1))</f>
        <v>-6000000000</v>
      </c>
      <c r="S250" s="169">
        <f ca="1">IF(raw_exchange_data!$A249="","",OFFSET(raw_exchange_data!$A249,0,MATCH(S$2,raw_exchange_data!$1:$1,0)-1))</f>
        <v>44958.666670451392</v>
      </c>
      <c r="T250" s="156">
        <v>1</v>
      </c>
      <c r="W250" t="str">
        <f t="shared" si="23"/>
        <v>HUBI</v>
      </c>
      <c r="X250" t="str">
        <f t="shared" si="24"/>
        <v>KSM</v>
      </c>
      <c r="Y250" s="42">
        <f t="shared" si="25"/>
        <v>1.4966E-4</v>
      </c>
      <c r="Z250" s="42">
        <f t="shared" ca="1" si="26"/>
        <v>1.4966E-4</v>
      </c>
    </row>
    <row r="251" spans="1:26" x14ac:dyDescent="0.25">
      <c r="A251" t="str">
        <f>IF(Summary_Exchange_Balances_00UTC!$B250="","",Summary_Exchange_Balances_00UTC!$N250)</f>
        <v>HUBI</v>
      </c>
      <c r="B251" t="str">
        <f>IF(Summary_Exchange_Balances_00UTC!$B250="","",Summary_Exchange_Balances_00UTC!$B250)</f>
        <v>HUBI-E</v>
      </c>
      <c r="C251" t="str">
        <f>IF(Summary_Exchange_Balances_00UTC!$B250="","",Summary_Exchange_Balances_00UTC!$E250)</f>
        <v>LAMB</v>
      </c>
      <c r="D251" t="str">
        <f>IF(OR(Summary_Exchange_Balances_00UTC!$B250="",Summary_Exchange_Balances_00UTC!$D250=""),"",Summary_Exchange_Balances_00UTC!$D250)</f>
        <v/>
      </c>
      <c r="E251" s="52">
        <f>IF(Summary_Exchange_Balances_00UTC!$B250="","",Summary_Exchange_Balances_00UTC!$C250)</f>
        <v>0.24234807999999999</v>
      </c>
      <c r="G251" s="52">
        <f ca="1">IF(Summary_Exchange_Balances_00UTC!$B250="","",VLOOKUP(IF(ISERROR(SEARCH(" ", $B251)),UPPER($B251&amp;$C251&amp;IF(OR(NOT(ISERROR(SEARCH("trade",$D251))),NOT(ISERROR(SEARCH("balance",$D251)))),"",$D251)),UPPER(LEFT($B251, SEARCH(" ",$B251)-1)&amp;$C251&amp;IF(OR(NOT(ISERROR(SEARCH("trade",$D251))),NOT(ISERROR(SEARCH("balance",$D251)))),"",$D251))),$L:$T,MATCH("balance",$L$2:$S$2,0),FALSE))</f>
        <v>0.24234807999999999</v>
      </c>
      <c r="H251" s="35">
        <f ca="1">IF(Summary_Exchange_Balances_00UTC!$B250="","",(G251-E251)/E251)</f>
        <v>0</v>
      </c>
      <c r="I251" s="160">
        <f ca="1">IF(Summary_Exchange_Balances_00UTC!$B250="","",IF(ISERROR($G251),$E251,$G251))</f>
        <v>0.24234807999999999</v>
      </c>
      <c r="K251" t="str">
        <f t="shared" ca="1" si="21"/>
        <v>HUBISHIB</v>
      </c>
      <c r="L251" t="str">
        <f t="shared" ca="1" si="27"/>
        <v>HUBI-1-M-PSHIB</v>
      </c>
      <c r="N251" s="156" t="str">
        <f ca="1">IF(raw_exchange_data!$A250="","",OFFSET(raw_exchange_data!$A250,0,MATCH(N$2,raw_exchange_data!$1:$1,0)-1))</f>
        <v>SHIB</v>
      </c>
      <c r="O251" s="156" t="str">
        <f ca="1">IF(raw_exchange_data!$A250="","",OFFSET(raw_exchange_data!$A250,0,MATCH(O$2,raw_exchange_data!$1:$1,0)-1))</f>
        <v>HUBI</v>
      </c>
      <c r="P251" s="156" t="str">
        <f ca="1">IF(raw_exchange_data!$A250="","",OFFSET(raw_exchange_data!$A250,0,MATCH(P$2,raw_exchange_data!$1:$1,0)-1))</f>
        <v>HUBI-1-M-P</v>
      </c>
      <c r="Q251" s="156" t="str">
        <f ca="1">IF(raw_exchange_data!$A250="","",TEXT(OFFSET(raw_exchange_data!$A250,0,MATCH(Q$2,raw_exchange_data!$1:$1,0)-1),""))</f>
        <v/>
      </c>
      <c r="R251" s="157">
        <f ca="1">IF(raw_exchange_data!$A250="","",OFFSET(raw_exchange_data!$A250,0,MATCH(R$2,raw_exchange_data!$1:$1,0)-1))</f>
        <v>71073.205401560001</v>
      </c>
      <c r="S251" s="169">
        <f ca="1">IF(raw_exchange_data!$A250="","",OFFSET(raw_exchange_data!$A250,0,MATCH(S$2,raw_exchange_data!$1:$1,0)-1))</f>
        <v>44958.669514317131</v>
      </c>
      <c r="T251" s="156">
        <v>1</v>
      </c>
      <c r="W251" t="str">
        <f t="shared" si="23"/>
        <v>HUBI</v>
      </c>
      <c r="X251" t="str">
        <f t="shared" si="24"/>
        <v>LAMB</v>
      </c>
      <c r="Y251" s="42">
        <f t="shared" si="25"/>
        <v>0.24234807999999999</v>
      </c>
      <c r="Z251" s="42">
        <f t="shared" ca="1" si="26"/>
        <v>0.24234807999999999</v>
      </c>
    </row>
    <row r="252" spans="1:26" x14ac:dyDescent="0.25">
      <c r="A252" t="str">
        <f>IF(Summary_Exchange_Balances_00UTC!$B251="","",Summary_Exchange_Balances_00UTC!$N251)</f>
        <v>HUBI</v>
      </c>
      <c r="B252" t="str">
        <f>IF(Summary_Exchange_Balances_00UTC!$B251="","",Summary_Exchange_Balances_00UTC!$B251)</f>
        <v>HUBI-E</v>
      </c>
      <c r="C252" t="str">
        <f>IF(Summary_Exchange_Balances_00UTC!$B251="","",Summary_Exchange_Balances_00UTC!$E251)</f>
        <v>LEND</v>
      </c>
      <c r="D252" t="str">
        <f>IF(OR(Summary_Exchange_Balances_00UTC!$B251="",Summary_Exchange_Balances_00UTC!$D251=""),"",Summary_Exchange_Balances_00UTC!$D251)</f>
        <v/>
      </c>
      <c r="E252" s="52">
        <f>IF(Summary_Exchange_Balances_00UTC!$B251="","",Summary_Exchange_Balances_00UTC!$C251)</f>
        <v>1E-8</v>
      </c>
      <c r="G252" s="52">
        <f ca="1">IF(Summary_Exchange_Balances_00UTC!$B251="","",VLOOKUP(IF(ISERROR(SEARCH(" ", $B252)),UPPER($B252&amp;$C252&amp;IF(OR(NOT(ISERROR(SEARCH("trade",$D252))),NOT(ISERROR(SEARCH("balance",$D252)))),"",$D252)),UPPER(LEFT($B252, SEARCH(" ",$B252)-1)&amp;$C252&amp;IF(OR(NOT(ISERROR(SEARCH("trade",$D252))),NOT(ISERROR(SEARCH("balance",$D252)))),"",$D252))),$L:$T,MATCH("balance",$L$2:$S$2,0),FALSE))</f>
        <v>1E-8</v>
      </c>
      <c r="H252" s="35">
        <f ca="1">IF(Summary_Exchange_Balances_00UTC!$B251="","",(G252-E252)/E252)</f>
        <v>0</v>
      </c>
      <c r="I252" s="160">
        <f ca="1">IF(Summary_Exchange_Balances_00UTC!$B251="","",IF(ISERROR($G252),$E252,$G252))</f>
        <v>1E-8</v>
      </c>
      <c r="K252" t="str">
        <f t="shared" ca="1" si="21"/>
        <v>BINESOL</v>
      </c>
      <c r="L252" t="str">
        <f t="shared" ca="1" si="27"/>
        <v>BINE-2-S1-MSOL</v>
      </c>
      <c r="N252" s="156" t="str">
        <f ca="1">IF(raw_exchange_data!$A251="","",OFFSET(raw_exchange_data!$A251,0,MATCH(N$2,raw_exchange_data!$1:$1,0)-1))</f>
        <v>SOL</v>
      </c>
      <c r="O252" s="156" t="str">
        <f ca="1">IF(raw_exchange_data!$A251="","",OFFSET(raw_exchange_data!$A251,0,MATCH(O$2,raw_exchange_data!$1:$1,0)-1))</f>
        <v>BINE</v>
      </c>
      <c r="P252" s="156" t="str">
        <f ca="1">IF(raw_exchange_data!$A251="","",OFFSET(raw_exchange_data!$A251,0,MATCH(P$2,raw_exchange_data!$1:$1,0)-1))</f>
        <v>BINE-2-S1-M</v>
      </c>
      <c r="Q252" s="156" t="str">
        <f ca="1">IF(raw_exchange_data!$A251="","",TEXT(OFFSET(raw_exchange_data!$A251,0,MATCH(Q$2,raw_exchange_data!$1:$1,0)-1),""))</f>
        <v/>
      </c>
      <c r="R252" s="157">
        <f ca="1">IF(raw_exchange_data!$A251="","",OFFSET(raw_exchange_data!$A251,0,MATCH(R$2,raw_exchange_data!$1:$1,0)-1))</f>
        <v>-8500</v>
      </c>
      <c r="S252" s="169">
        <f ca="1">IF(raw_exchange_data!$A251="","",OFFSET(raw_exchange_data!$A251,0,MATCH(S$2,raw_exchange_data!$1:$1,0)-1))</f>
        <v>44958.666670451392</v>
      </c>
      <c r="T252" s="156">
        <v>1</v>
      </c>
      <c r="W252" t="str">
        <f t="shared" si="23"/>
        <v>HUBI</v>
      </c>
      <c r="X252" t="str">
        <f t="shared" si="24"/>
        <v>LEND</v>
      </c>
      <c r="Y252" s="42">
        <f t="shared" si="25"/>
        <v>1E-8</v>
      </c>
      <c r="Z252" s="42">
        <f t="shared" ca="1" si="26"/>
        <v>1E-8</v>
      </c>
    </row>
    <row r="253" spans="1:26" x14ac:dyDescent="0.25">
      <c r="A253" t="str">
        <f>IF(Summary_Exchange_Balances_00UTC!$B252="","",Summary_Exchange_Balances_00UTC!$N252)</f>
        <v>HUBI</v>
      </c>
      <c r="B253" t="str">
        <f>IF(Summary_Exchange_Balances_00UTC!$B252="","",Summary_Exchange_Balances_00UTC!$B252)</f>
        <v>HUBI-E</v>
      </c>
      <c r="C253" t="str">
        <f>IF(Summary_Exchange_Balances_00UTC!$B252="","",Summary_Exchange_Balances_00UTC!$E252)</f>
        <v>LINK</v>
      </c>
      <c r="D253" t="str">
        <f>IF(OR(Summary_Exchange_Balances_00UTC!$B252="",Summary_Exchange_Balances_00UTC!$D252=""),"",Summary_Exchange_Balances_00UTC!$D252)</f>
        <v/>
      </c>
      <c r="E253" s="52">
        <f>IF(Summary_Exchange_Balances_00UTC!$B252="","",Summary_Exchange_Balances_00UTC!$C252)</f>
        <v>295.02421980999998</v>
      </c>
      <c r="G253" s="52">
        <f ca="1">IF(Summary_Exchange_Balances_00UTC!$B252="","",VLOOKUP(IF(ISERROR(SEARCH(" ", $B253)),UPPER($B253&amp;$C253&amp;IF(OR(NOT(ISERROR(SEARCH("trade",$D253))),NOT(ISERROR(SEARCH("balance",$D253)))),"",$D253)),UPPER(LEFT($B253, SEARCH(" ",$B253)-1)&amp;$C253&amp;IF(OR(NOT(ISERROR(SEARCH("trade",$D253))),NOT(ISERROR(SEARCH("balance",$D253)))),"",$D253))),$L:$T,MATCH("balance",$L$2:$S$2,0),FALSE))</f>
        <v>295.02421980999998</v>
      </c>
      <c r="H253" s="35">
        <f ca="1">IF(Summary_Exchange_Balances_00UTC!$B252="","",(G253-E253)/E253)</f>
        <v>0</v>
      </c>
      <c r="I253" s="160">
        <f ca="1">IF(Summary_Exchange_Balances_00UTC!$B252="","",IF(ISERROR($G253),$E253,$G253))</f>
        <v>295.02421980999998</v>
      </c>
      <c r="K253" t="str">
        <f t="shared" ca="1" si="21"/>
        <v>HUBISOL</v>
      </c>
      <c r="L253" t="str">
        <f t="shared" ca="1" si="27"/>
        <v>HUBI-ESOL</v>
      </c>
      <c r="N253" s="156" t="str">
        <f ca="1">IF(raw_exchange_data!$A252="","",OFFSET(raw_exchange_data!$A252,0,MATCH(N$2,raw_exchange_data!$1:$1,0)-1))</f>
        <v>SOL</v>
      </c>
      <c r="O253" s="156" t="str">
        <f ca="1">IF(raw_exchange_data!$A252="","",OFFSET(raw_exchange_data!$A252,0,MATCH(O$2,raw_exchange_data!$1:$1,0)-1))</f>
        <v>HUBI</v>
      </c>
      <c r="P253" s="156" t="str">
        <f ca="1">IF(raw_exchange_data!$A252="","",OFFSET(raw_exchange_data!$A252,0,MATCH(P$2,raw_exchange_data!$1:$1,0)-1))</f>
        <v>HUBI-E</v>
      </c>
      <c r="Q253" s="156" t="str">
        <f ca="1">IF(raw_exchange_data!$A252="","",TEXT(OFFSET(raw_exchange_data!$A252,0,MATCH(Q$2,raw_exchange_data!$1:$1,0)-1),""))</f>
        <v/>
      </c>
      <c r="R253" s="157">
        <f ca="1">IF(raw_exchange_data!$A252="","",OFFSET(raw_exchange_data!$A252,0,MATCH(R$2,raw_exchange_data!$1:$1,0)-1))</f>
        <v>0.14106867000000001</v>
      </c>
      <c r="S253" s="169">
        <f ca="1">IF(raw_exchange_data!$A252="","",OFFSET(raw_exchange_data!$A252,0,MATCH(S$2,raw_exchange_data!$1:$1,0)-1))</f>
        <v>44958.669130127317</v>
      </c>
      <c r="T253" s="156">
        <v>1</v>
      </c>
      <c r="W253" t="str">
        <f t="shared" si="23"/>
        <v>HUBI</v>
      </c>
      <c r="X253" t="str">
        <f t="shared" si="24"/>
        <v>LINK</v>
      </c>
      <c r="Y253" s="42">
        <f t="shared" si="25"/>
        <v>295.02421980999998</v>
      </c>
      <c r="Z253" s="42">
        <f t="shared" ca="1" si="26"/>
        <v>295.02421980999998</v>
      </c>
    </row>
    <row r="254" spans="1:26" x14ac:dyDescent="0.25">
      <c r="A254" t="str">
        <f>IF(Summary_Exchange_Balances_00UTC!$B253="","",Summary_Exchange_Balances_00UTC!$N253)</f>
        <v>HUBI</v>
      </c>
      <c r="B254" t="str">
        <f>IF(Summary_Exchange_Balances_00UTC!$B253="","",Summary_Exchange_Balances_00UTC!$B253)</f>
        <v>HUBI-E</v>
      </c>
      <c r="C254" t="str">
        <f>IF(Summary_Exchange_Balances_00UTC!$B253="","",Summary_Exchange_Balances_00UTC!$E253)</f>
        <v>LOL</v>
      </c>
      <c r="D254" t="str">
        <f>IF(OR(Summary_Exchange_Balances_00UTC!$B253="",Summary_Exchange_Balances_00UTC!$D253=""),"",Summary_Exchange_Balances_00UTC!$D253)</f>
        <v/>
      </c>
      <c r="E254" s="52">
        <f>IF(Summary_Exchange_Balances_00UTC!$B253="","",Summary_Exchange_Balances_00UTC!$C253)</f>
        <v>4.3289484800000002</v>
      </c>
      <c r="G254" s="52">
        <f ca="1">IF(Summary_Exchange_Balances_00UTC!$B253="","",VLOOKUP(IF(ISERROR(SEARCH(" ", $B254)),UPPER($B254&amp;$C254&amp;IF(OR(NOT(ISERROR(SEARCH("trade",$D254))),NOT(ISERROR(SEARCH("balance",$D254)))),"",$D254)),UPPER(LEFT($B254, SEARCH(" ",$B254)-1)&amp;$C254&amp;IF(OR(NOT(ISERROR(SEARCH("trade",$D254))),NOT(ISERROR(SEARCH("balance",$D254)))),"",$D254))),$L:$T,MATCH("balance",$L$2:$S$2,0),FALSE))</f>
        <v>4.3289484800000002</v>
      </c>
      <c r="H254" s="35">
        <f ca="1">IF(Summary_Exchange_Balances_00UTC!$B253="","",(G254-E254)/E254)</f>
        <v>0</v>
      </c>
      <c r="I254" s="160">
        <f ca="1">IF(Summary_Exchange_Balances_00UTC!$B253="","",IF(ISERROR($G254),$E254,$G254))</f>
        <v>4.3289484800000002</v>
      </c>
      <c r="K254" t="str">
        <f t="shared" ca="1" si="21"/>
        <v>HUBISTORJ</v>
      </c>
      <c r="L254" t="str">
        <f t="shared" ca="1" si="27"/>
        <v>HUBI-ESTORJ</v>
      </c>
      <c r="N254" s="156" t="str">
        <f ca="1">IF(raw_exchange_data!$A253="","",OFFSET(raw_exchange_data!$A253,0,MATCH(N$2,raw_exchange_data!$1:$1,0)-1))</f>
        <v>STORJ</v>
      </c>
      <c r="O254" s="156" t="str">
        <f ca="1">IF(raw_exchange_data!$A253="","",OFFSET(raw_exchange_data!$A253,0,MATCH(O$2,raw_exchange_data!$1:$1,0)-1))</f>
        <v>HUBI</v>
      </c>
      <c r="P254" s="156" t="str">
        <f ca="1">IF(raw_exchange_data!$A253="","",OFFSET(raw_exchange_data!$A253,0,MATCH(P$2,raw_exchange_data!$1:$1,0)-1))</f>
        <v>HUBI-E</v>
      </c>
      <c r="Q254" s="156" t="str">
        <f ca="1">IF(raw_exchange_data!$A253="","",TEXT(OFFSET(raw_exchange_data!$A253,0,MATCH(Q$2,raw_exchange_data!$1:$1,0)-1),""))</f>
        <v/>
      </c>
      <c r="R254" s="157">
        <f ca="1">IF(raw_exchange_data!$A253="","",OFFSET(raw_exchange_data!$A253,0,MATCH(R$2,raw_exchange_data!$1:$1,0)-1))</f>
        <v>29.76350429</v>
      </c>
      <c r="S254" s="169">
        <f ca="1">IF(raw_exchange_data!$A253="","",OFFSET(raw_exchange_data!$A253,0,MATCH(S$2,raw_exchange_data!$1:$1,0)-1))</f>
        <v>44958.669130127317</v>
      </c>
      <c r="T254" s="156">
        <v>1</v>
      </c>
      <c r="W254" t="str">
        <f t="shared" si="23"/>
        <v>HUBI</v>
      </c>
      <c r="X254" t="str">
        <f t="shared" si="24"/>
        <v>LOL</v>
      </c>
      <c r="Y254" s="42">
        <f t="shared" si="25"/>
        <v>4.3289484800000002</v>
      </c>
      <c r="Z254" s="42">
        <f t="shared" ca="1" si="26"/>
        <v>4.3289484800000002</v>
      </c>
    </row>
    <row r="255" spans="1:26" x14ac:dyDescent="0.25">
      <c r="A255" t="str">
        <f>IF(Summary_Exchange_Balances_00UTC!$B254="","",Summary_Exchange_Balances_00UTC!$N254)</f>
        <v>HUBI</v>
      </c>
      <c r="B255" t="str">
        <f>IF(Summary_Exchange_Balances_00UTC!$B254="","",Summary_Exchange_Balances_00UTC!$B254)</f>
        <v>HUBI-E</v>
      </c>
      <c r="C255" t="str">
        <f>IF(Summary_Exchange_Balances_00UTC!$B254="","",Summary_Exchange_Balances_00UTC!$E254)</f>
        <v>LTC</v>
      </c>
      <c r="D255" t="str">
        <f>IF(OR(Summary_Exchange_Balances_00UTC!$B254="",Summary_Exchange_Balances_00UTC!$D254=""),"",Summary_Exchange_Balances_00UTC!$D254)</f>
        <v/>
      </c>
      <c r="E255" s="52">
        <f>IF(Summary_Exchange_Balances_00UTC!$B254="","",Summary_Exchange_Balances_00UTC!$C254)</f>
        <v>7156.2097181999998</v>
      </c>
      <c r="G255" s="52">
        <f ca="1">IF(Summary_Exchange_Balances_00UTC!$B254="","",VLOOKUP(IF(ISERROR(SEARCH(" ", $B255)),UPPER($B255&amp;$C255&amp;IF(OR(NOT(ISERROR(SEARCH("trade",$D255))),NOT(ISERROR(SEARCH("balance",$D255)))),"",$D255)),UPPER(LEFT($B255, SEARCH(" ",$B255)-1)&amp;$C255&amp;IF(OR(NOT(ISERROR(SEARCH("trade",$D255))),NOT(ISERROR(SEARCH("balance",$D255)))),"",$D255))),$L:$T,MATCH("balance",$L$2:$S$2,0),FALSE))</f>
        <v>7273.55930868</v>
      </c>
      <c r="H255" s="35">
        <f ca="1">IF(Summary_Exchange_Balances_00UTC!$B254="","",(G255-E255)/E255)</f>
        <v>1.6398288353896524E-2</v>
      </c>
      <c r="I255" s="160">
        <f ca="1">IF(Summary_Exchange_Balances_00UTC!$B254="","",IF(ISERROR($G255),$E255,$G255))</f>
        <v>7273.55930868</v>
      </c>
      <c r="K255" t="str">
        <f t="shared" ca="1" si="21"/>
        <v>FUBITRX</v>
      </c>
      <c r="L255" t="str">
        <f t="shared" ca="1" si="27"/>
        <v>FUBI-MTRX</v>
      </c>
      <c r="N255" s="156" t="str">
        <f ca="1">IF(raw_exchange_data!$A254="","",OFFSET(raw_exchange_data!$A254,0,MATCH(N$2,raw_exchange_data!$1:$1,0)-1))</f>
        <v>TRX</v>
      </c>
      <c r="O255" s="156" t="str">
        <f ca="1">IF(raw_exchange_data!$A254="","",OFFSET(raw_exchange_data!$A254,0,MATCH(O$2,raw_exchange_data!$1:$1,0)-1))</f>
        <v>FUBI</v>
      </c>
      <c r="P255" s="156" t="str">
        <f ca="1">IF(raw_exchange_data!$A254="","",OFFSET(raw_exchange_data!$A254,0,MATCH(P$2,raw_exchange_data!$1:$1,0)-1))</f>
        <v>FUBI-M</v>
      </c>
      <c r="Q255" s="156" t="str">
        <f ca="1">IF(raw_exchange_data!$A254="","",TEXT(OFFSET(raw_exchange_data!$A254,0,MATCH(Q$2,raw_exchange_data!$1:$1,0)-1),""))</f>
        <v/>
      </c>
      <c r="R255" s="157">
        <f ca="1">IF(raw_exchange_data!$A254="","",OFFSET(raw_exchange_data!$A254,0,MATCH(R$2,raw_exchange_data!$1:$1,0)-1))</f>
        <v>0.95766241559999998</v>
      </c>
      <c r="S255" s="169">
        <f ca="1">IF(raw_exchange_data!$A254="","",OFFSET(raw_exchange_data!$A254,0,MATCH(S$2,raw_exchange_data!$1:$1,0)-1))</f>
        <v>44958.669514120367</v>
      </c>
      <c r="T255" s="156">
        <v>1</v>
      </c>
      <c r="W255" t="str">
        <f t="shared" si="23"/>
        <v>HUBI</v>
      </c>
      <c r="X255" t="str">
        <f t="shared" si="24"/>
        <v>LTC</v>
      </c>
      <c r="Y255" s="42">
        <f t="shared" si="25"/>
        <v>7156.2097181999998</v>
      </c>
      <c r="Z255" s="42">
        <f t="shared" ca="1" si="26"/>
        <v>7273.55930868</v>
      </c>
    </row>
    <row r="256" spans="1:26" x14ac:dyDescent="0.25">
      <c r="A256" t="str">
        <f>IF(Summary_Exchange_Balances_00UTC!$B255="","",Summary_Exchange_Balances_00UTC!$N255)</f>
        <v>HUBI</v>
      </c>
      <c r="B256" t="str">
        <f>IF(Summary_Exchange_Balances_00UTC!$B255="","",Summary_Exchange_Balances_00UTC!$B255)</f>
        <v>HUBI-E</v>
      </c>
      <c r="C256" t="str">
        <f>IF(Summary_Exchange_Balances_00UTC!$B255="","",Summary_Exchange_Balances_00UTC!$E255)</f>
        <v>LXT</v>
      </c>
      <c r="D256" t="str">
        <f>IF(OR(Summary_Exchange_Balances_00UTC!$B255="",Summary_Exchange_Balances_00UTC!$D255=""),"",Summary_Exchange_Balances_00UTC!$D255)</f>
        <v/>
      </c>
      <c r="E256" s="52">
        <f>IF(Summary_Exchange_Balances_00UTC!$B255="","",Summary_Exchange_Balances_00UTC!$C255)</f>
        <v>0.66495972999999997</v>
      </c>
      <c r="G256" s="52">
        <f ca="1">IF(Summary_Exchange_Balances_00UTC!$B255="","",VLOOKUP(IF(ISERROR(SEARCH(" ", $B256)),UPPER($B256&amp;$C256&amp;IF(OR(NOT(ISERROR(SEARCH("trade",$D256))),NOT(ISERROR(SEARCH("balance",$D256)))),"",$D256)),UPPER(LEFT($B256, SEARCH(" ",$B256)-1)&amp;$C256&amp;IF(OR(NOT(ISERROR(SEARCH("trade",$D256))),NOT(ISERROR(SEARCH("balance",$D256)))),"",$D256))),$L:$T,MATCH("balance",$L$2:$S$2,0),FALSE))</f>
        <v>0.66495972999999997</v>
      </c>
      <c r="H256" s="35">
        <f ca="1">IF(Summary_Exchange_Balances_00UTC!$B255="","",(G256-E256)/E256)</f>
        <v>0</v>
      </c>
      <c r="I256" s="160">
        <f ca="1">IF(Summary_Exchange_Balances_00UTC!$B255="","",IF(ISERROR($G256),$E256,$G256))</f>
        <v>0.66495972999999997</v>
      </c>
      <c r="K256" t="str">
        <f t="shared" ca="1" si="21"/>
        <v>HUBITUSD</v>
      </c>
      <c r="L256" t="str">
        <f t="shared" ca="1" si="27"/>
        <v>HUBI-ETUSD</v>
      </c>
      <c r="N256" s="156" t="str">
        <f ca="1">IF(raw_exchange_data!$A255="","",OFFSET(raw_exchange_data!$A255,0,MATCH(N$2,raw_exchange_data!$1:$1,0)-1))</f>
        <v>TUSD</v>
      </c>
      <c r="O256" s="156" t="str">
        <f ca="1">IF(raw_exchange_data!$A255="","",OFFSET(raw_exchange_data!$A255,0,MATCH(O$2,raw_exchange_data!$1:$1,0)-1))</f>
        <v>HUBI</v>
      </c>
      <c r="P256" s="156" t="str">
        <f ca="1">IF(raw_exchange_data!$A255="","",OFFSET(raw_exchange_data!$A255,0,MATCH(P$2,raw_exchange_data!$1:$1,0)-1))</f>
        <v>HUBI-E</v>
      </c>
      <c r="Q256" s="156" t="str">
        <f ca="1">IF(raw_exchange_data!$A255="","",TEXT(OFFSET(raw_exchange_data!$A255,0,MATCH(Q$2,raw_exchange_data!$1:$1,0)-1),""))</f>
        <v/>
      </c>
      <c r="R256" s="157">
        <f ca="1">IF(raw_exchange_data!$A255="","",OFFSET(raw_exchange_data!$A255,0,MATCH(R$2,raw_exchange_data!$1:$1,0)-1))</f>
        <v>20</v>
      </c>
      <c r="S256" s="169">
        <f ca="1">IF(raw_exchange_data!$A255="","",OFFSET(raw_exchange_data!$A255,0,MATCH(S$2,raw_exchange_data!$1:$1,0)-1))</f>
        <v>44958.669130127317</v>
      </c>
      <c r="T256" s="156">
        <v>1</v>
      </c>
      <c r="W256" t="str">
        <f t="shared" si="23"/>
        <v>HUBI</v>
      </c>
      <c r="X256" t="str">
        <f t="shared" si="24"/>
        <v>LXT</v>
      </c>
      <c r="Y256" s="42">
        <f t="shared" si="25"/>
        <v>0.66495972999999997</v>
      </c>
      <c r="Z256" s="42">
        <f t="shared" ca="1" si="26"/>
        <v>0.66495972999999997</v>
      </c>
    </row>
    <row r="257" spans="1:26" x14ac:dyDescent="0.25">
      <c r="A257" t="str">
        <f>IF(Summary_Exchange_Balances_00UTC!$B256="","",Summary_Exchange_Balances_00UTC!$N256)</f>
        <v>HUBI</v>
      </c>
      <c r="B257" t="str">
        <f>IF(Summary_Exchange_Balances_00UTC!$B256="","",Summary_Exchange_Balances_00UTC!$B256)</f>
        <v>HUBI-E</v>
      </c>
      <c r="C257" t="str">
        <f>IF(Summary_Exchange_Balances_00UTC!$B256="","",Summary_Exchange_Balances_00UTC!$E256)</f>
        <v>MANA</v>
      </c>
      <c r="D257" t="str">
        <f>IF(OR(Summary_Exchange_Balances_00UTC!$B256="",Summary_Exchange_Balances_00UTC!$D256=""),"",Summary_Exchange_Balances_00UTC!$D256)</f>
        <v/>
      </c>
      <c r="E257" s="52">
        <f>IF(Summary_Exchange_Balances_00UTC!$B256="","",Summary_Exchange_Balances_00UTC!$C256)</f>
        <v>0.34</v>
      </c>
      <c r="G257" s="52">
        <f ca="1">IF(Summary_Exchange_Balances_00UTC!$B256="","",VLOOKUP(IF(ISERROR(SEARCH(" ", $B257)),UPPER($B257&amp;$C257&amp;IF(OR(NOT(ISERROR(SEARCH("trade",$D257))),NOT(ISERROR(SEARCH("balance",$D257)))),"",$D257)),UPPER(LEFT($B257, SEARCH(" ",$B257)-1)&amp;$C257&amp;IF(OR(NOT(ISERROR(SEARCH("trade",$D257))),NOT(ISERROR(SEARCH("balance",$D257)))),"",$D257))),$L:$T,MATCH("balance",$L$2:$S$2,0),FALSE))</f>
        <v>0.34</v>
      </c>
      <c r="H257" s="35">
        <f ca="1">IF(Summary_Exchange_Balances_00UTC!$B256="","",(G257-E257)/E257)</f>
        <v>0</v>
      </c>
      <c r="I257" s="160">
        <f ca="1">IF(Summary_Exchange_Balances_00UTC!$B256="","",IF(ISERROR($G257),$E257,$G257))</f>
        <v>0.34</v>
      </c>
      <c r="K257" t="str">
        <f t="shared" ca="1" si="21"/>
        <v>BINEUNI</v>
      </c>
      <c r="L257" t="str">
        <f t="shared" ca="1" si="27"/>
        <v>BINE-2-S1-MUNI</v>
      </c>
      <c r="N257" s="156" t="str">
        <f ca="1">IF(raw_exchange_data!$A256="","",OFFSET(raw_exchange_data!$A256,0,MATCH(N$2,raw_exchange_data!$1:$1,0)-1))</f>
        <v>UNI</v>
      </c>
      <c r="O257" s="156" t="str">
        <f ca="1">IF(raw_exchange_data!$A256="","",OFFSET(raw_exchange_data!$A256,0,MATCH(O$2,raw_exchange_data!$1:$1,0)-1))</f>
        <v>BINE</v>
      </c>
      <c r="P257" s="156" t="str">
        <f ca="1">IF(raw_exchange_data!$A256="","",OFFSET(raw_exchange_data!$A256,0,MATCH(P$2,raw_exchange_data!$1:$1,0)-1))</f>
        <v>BINE-2-S1-M</v>
      </c>
      <c r="Q257" s="156" t="str">
        <f ca="1">IF(raw_exchange_data!$A256="","",TEXT(OFFSET(raw_exchange_data!$A256,0,MATCH(Q$2,raw_exchange_data!$1:$1,0)-1),""))</f>
        <v/>
      </c>
      <c r="R257" s="157">
        <f ca="1">IF(raw_exchange_data!$A256="","",OFFSET(raw_exchange_data!$A256,0,MATCH(R$2,raw_exchange_data!$1:$1,0)-1))</f>
        <v>-12000</v>
      </c>
      <c r="S257" s="169">
        <f ca="1">IF(raw_exchange_data!$A256="","",OFFSET(raw_exchange_data!$A256,0,MATCH(S$2,raw_exchange_data!$1:$1,0)-1))</f>
        <v>44958.666670451392</v>
      </c>
      <c r="T257" s="156">
        <v>1</v>
      </c>
      <c r="W257" t="str">
        <f t="shared" si="23"/>
        <v>HUBI</v>
      </c>
      <c r="X257" t="str">
        <f t="shared" si="24"/>
        <v>MANA</v>
      </c>
      <c r="Y257" s="42">
        <f t="shared" si="25"/>
        <v>0.34</v>
      </c>
      <c r="Z257" s="42">
        <f t="shared" ca="1" si="26"/>
        <v>0.34</v>
      </c>
    </row>
    <row r="258" spans="1:26" x14ac:dyDescent="0.25">
      <c r="A258" t="str">
        <f>IF(Summary_Exchange_Balances_00UTC!$B257="","",Summary_Exchange_Balances_00UTC!$N257)</f>
        <v>HUBI</v>
      </c>
      <c r="B258" t="str">
        <f>IF(Summary_Exchange_Balances_00UTC!$B257="","",Summary_Exchange_Balances_00UTC!$B257)</f>
        <v>HUBI-E</v>
      </c>
      <c r="C258" t="str">
        <f>IF(Summary_Exchange_Balances_00UTC!$B257="","",Summary_Exchange_Balances_00UTC!$E257)</f>
        <v>NEO</v>
      </c>
      <c r="D258" t="str">
        <f>IF(OR(Summary_Exchange_Balances_00UTC!$B257="",Summary_Exchange_Balances_00UTC!$D257=""),"",Summary_Exchange_Balances_00UTC!$D257)</f>
        <v/>
      </c>
      <c r="E258" s="52">
        <f>IF(Summary_Exchange_Balances_00UTC!$B257="","",Summary_Exchange_Balances_00UTC!$C257)</f>
        <v>0.89105878000000005</v>
      </c>
      <c r="G258" s="52">
        <f ca="1">IF(Summary_Exchange_Balances_00UTC!$B257="","",VLOOKUP(IF(ISERROR(SEARCH(" ", $B258)),UPPER($B258&amp;$C258&amp;IF(OR(NOT(ISERROR(SEARCH("trade",$D258))),NOT(ISERROR(SEARCH("balance",$D258)))),"",$D258)),UPPER(LEFT($B258, SEARCH(" ",$B258)-1)&amp;$C258&amp;IF(OR(NOT(ISERROR(SEARCH("trade",$D258))),NOT(ISERROR(SEARCH("balance",$D258)))),"",$D258))),$L:$T,MATCH("balance",$L$2:$S$2,0),FALSE))</f>
        <v>0.89105878000000005</v>
      </c>
      <c r="H258" s="35">
        <f ca="1">IF(Summary_Exchange_Balances_00UTC!$B257="","",(G258-E258)/E258)</f>
        <v>0</v>
      </c>
      <c r="I258" s="160">
        <f ca="1">IF(Summary_Exchange_Balances_00UTC!$B257="","",IF(ISERROR($G258),$E258,$G258))</f>
        <v>0.89105878000000005</v>
      </c>
      <c r="K258" t="str">
        <f t="shared" ca="1" si="21"/>
        <v>BTSEUSD</v>
      </c>
      <c r="L258" t="str">
        <f t="shared" ca="1" si="27"/>
        <v>BTSEUSD</v>
      </c>
      <c r="N258" s="156" t="str">
        <f ca="1">IF(raw_exchange_data!$A257="","",OFFSET(raw_exchange_data!$A257,0,MATCH(N$2,raw_exchange_data!$1:$1,0)-1))</f>
        <v>USD</v>
      </c>
      <c r="O258" s="156" t="str">
        <f ca="1">IF(raw_exchange_data!$A257="","",OFFSET(raw_exchange_data!$A257,0,MATCH(O$2,raw_exchange_data!$1:$1,0)-1))</f>
        <v>BTSE</v>
      </c>
      <c r="P258" s="156" t="str">
        <f ca="1">IF(raw_exchange_data!$A257="","",OFFSET(raw_exchange_data!$A257,0,MATCH(P$2,raw_exchange_data!$1:$1,0)-1))</f>
        <v>BTSE</v>
      </c>
      <c r="Q258" s="156" t="str">
        <f ca="1">IF(raw_exchange_data!$A257="","",TEXT(OFFSET(raw_exchange_data!$A257,0,MATCH(Q$2,raw_exchange_data!$1:$1,0)-1),""))</f>
        <v/>
      </c>
      <c r="R258" s="157">
        <f ca="1">IF(raw_exchange_data!$A257="","",OFFSET(raw_exchange_data!$A257,0,MATCH(R$2,raw_exchange_data!$1:$1,0)-1))</f>
        <v>125335.8</v>
      </c>
      <c r="S258" s="169">
        <f ca="1">IF(raw_exchange_data!$A257="","",OFFSET(raw_exchange_data!$A257,0,MATCH(S$2,raw_exchange_data!$1:$1,0)-1))</f>
        <v>44958.666854861112</v>
      </c>
      <c r="T258" s="156">
        <v>1</v>
      </c>
      <c r="W258" t="str">
        <f t="shared" si="23"/>
        <v>HUBI</v>
      </c>
      <c r="X258" t="str">
        <f t="shared" si="24"/>
        <v>NEO</v>
      </c>
      <c r="Y258" s="42">
        <f t="shared" si="25"/>
        <v>0.89105878000000005</v>
      </c>
      <c r="Z258" s="42">
        <f t="shared" ca="1" si="26"/>
        <v>0.89105878000000005</v>
      </c>
    </row>
    <row r="259" spans="1:26" x14ac:dyDescent="0.25">
      <c r="A259" t="str">
        <f>IF(Summary_Exchange_Balances_00UTC!$B258="","",Summary_Exchange_Balances_00UTC!$N258)</f>
        <v>HUBI</v>
      </c>
      <c r="B259" t="str">
        <f>IF(Summary_Exchange_Balances_00UTC!$B258="","",Summary_Exchange_Balances_00UTC!$B258)</f>
        <v>HUBI-E</v>
      </c>
      <c r="C259" t="str">
        <f>IF(Summary_Exchange_Balances_00UTC!$B258="","",Summary_Exchange_Balances_00UTC!$E258)</f>
        <v>NEW</v>
      </c>
      <c r="D259" t="str">
        <f>IF(OR(Summary_Exchange_Balances_00UTC!$B258="",Summary_Exchange_Balances_00UTC!$D258=""),"",Summary_Exchange_Balances_00UTC!$D258)</f>
        <v/>
      </c>
      <c r="E259" s="52">
        <f>IF(Summary_Exchange_Balances_00UTC!$B258="","",Summary_Exchange_Balances_00UTC!$C258)</f>
        <v>40.704174029999997</v>
      </c>
      <c r="G259" s="52">
        <f ca="1">IF(Summary_Exchange_Balances_00UTC!$B258="","",VLOOKUP(IF(ISERROR(SEARCH(" ", $B259)),UPPER($B259&amp;$C259&amp;IF(OR(NOT(ISERROR(SEARCH("trade",$D259))),NOT(ISERROR(SEARCH("balance",$D259)))),"",$D259)),UPPER(LEFT($B259, SEARCH(" ",$B259)-1)&amp;$C259&amp;IF(OR(NOT(ISERROR(SEARCH("trade",$D259))),NOT(ISERROR(SEARCH("balance",$D259)))),"",$D259))),$L:$T,MATCH("balance",$L$2:$S$2,0),FALSE))</f>
        <v>40.704174029999997</v>
      </c>
      <c r="H259" s="35">
        <f ca="1">IF(Summary_Exchange_Balances_00UTC!$B258="","",(G259-E259)/E259)</f>
        <v>0</v>
      </c>
      <c r="I259" s="160">
        <f ca="1">IF(Summary_Exchange_Balances_00UTC!$B258="","",IF(ISERROR($G259),$E259,$G259))</f>
        <v>40.704174029999997</v>
      </c>
      <c r="K259" t="str">
        <f t="shared" ref="K259:K322" ca="1" si="28">UPPER($O259&amp;$N259)</f>
        <v>BULLUSD</v>
      </c>
      <c r="L259" t="str">
        <f t="shared" ca="1" si="27"/>
        <v>BULL-2-M-EUSD</v>
      </c>
      <c r="N259" s="156" t="str">
        <f ca="1">IF(raw_exchange_data!$A258="","",OFFSET(raw_exchange_data!$A258,0,MATCH(N$2,raw_exchange_data!$1:$1,0)-1))</f>
        <v>USD</v>
      </c>
      <c r="O259" s="156" t="str">
        <f ca="1">IF(raw_exchange_data!$A258="","",OFFSET(raw_exchange_data!$A258,0,MATCH(O$2,raw_exchange_data!$1:$1,0)-1))</f>
        <v>BULL</v>
      </c>
      <c r="P259" s="156" t="str">
        <f ca="1">IF(raw_exchange_data!$A258="","",OFFSET(raw_exchange_data!$A258,0,MATCH(P$2,raw_exchange_data!$1:$1,0)-1))</f>
        <v>BULL-2-M-E</v>
      </c>
      <c r="Q259" s="156" t="str">
        <f ca="1">IF(raw_exchange_data!$A258="","",TEXT(OFFSET(raw_exchange_data!$A258,0,MATCH(Q$2,raw_exchange_data!$1:$1,0)-1),""))</f>
        <v/>
      </c>
      <c r="R259" s="157">
        <f ca="1">IF(raw_exchange_data!$A258="","",OFFSET(raw_exchange_data!$A258,0,MATCH(R$2,raw_exchange_data!$1:$1,0)-1))</f>
        <v>2086116.023</v>
      </c>
      <c r="S259" s="169">
        <f ca="1">IF(raw_exchange_data!$A258="","",OFFSET(raw_exchange_data!$A258,0,MATCH(S$2,raw_exchange_data!$1:$1,0)-1))</f>
        <v>44958.666666944446</v>
      </c>
      <c r="T259" s="156">
        <v>1</v>
      </c>
      <c r="W259" t="str">
        <f t="shared" si="23"/>
        <v>HUBI</v>
      </c>
      <c r="X259" t="str">
        <f t="shared" si="24"/>
        <v>NEW</v>
      </c>
      <c r="Y259" s="42">
        <f t="shared" si="25"/>
        <v>40.704174029999997</v>
      </c>
      <c r="Z259" s="42">
        <f t="shared" ca="1" si="26"/>
        <v>40.704174029999997</v>
      </c>
    </row>
    <row r="260" spans="1:26" x14ac:dyDescent="0.25">
      <c r="A260" t="str">
        <f>IF(Summary_Exchange_Balances_00UTC!$B259="","",Summary_Exchange_Balances_00UTC!$N259)</f>
        <v>HUBI</v>
      </c>
      <c r="B260" t="str">
        <f>IF(Summary_Exchange_Balances_00UTC!$B259="","",Summary_Exchange_Balances_00UTC!$B259)</f>
        <v>HUBI-E</v>
      </c>
      <c r="C260" t="str">
        <f>IF(Summary_Exchange_Balances_00UTC!$B259="","",Summary_Exchange_Balances_00UTC!$E259)</f>
        <v>NFT</v>
      </c>
      <c r="D260" t="str">
        <f>IF(OR(Summary_Exchange_Balances_00UTC!$B259="",Summary_Exchange_Balances_00UTC!$D259=""),"",Summary_Exchange_Balances_00UTC!$D259)</f>
        <v/>
      </c>
      <c r="E260" s="52">
        <f>IF(Summary_Exchange_Balances_00UTC!$B259="","",Summary_Exchange_Balances_00UTC!$C259)</f>
        <v>3049025070.2014399</v>
      </c>
      <c r="G260" s="52">
        <f ca="1">IF(Summary_Exchange_Balances_00UTC!$B259="","",VLOOKUP(IF(ISERROR(SEARCH(" ", $B260)),UPPER($B260&amp;$C260&amp;IF(OR(NOT(ISERROR(SEARCH("trade",$D260))),NOT(ISERROR(SEARCH("balance",$D260)))),"",$D260)),UPPER(LEFT($B260, SEARCH(" ",$B260)-1)&amp;$C260&amp;IF(OR(NOT(ISERROR(SEARCH("trade",$D260))),NOT(ISERROR(SEARCH("balance",$D260)))),"",$D260))),$L:$T,MATCH("balance",$L$2:$S$2,0),FALSE))</f>
        <v>3049025070.2014399</v>
      </c>
      <c r="H260" s="35">
        <f ca="1">IF(Summary_Exchange_Balances_00UTC!$B259="","",(G260-E260)/E260)</f>
        <v>0</v>
      </c>
      <c r="I260" s="160">
        <f ca="1">IF(Summary_Exchange_Balances_00UTC!$B259="","",IF(ISERROR($G260),$E260,$G260))</f>
        <v>3049025070.2014399</v>
      </c>
      <c r="K260" t="str">
        <f t="shared" ca="1" si="28"/>
        <v>BINEUSDT</v>
      </c>
      <c r="L260" t="str">
        <f t="shared" ref="L260:L323" ca="1" si="29">UPPER($P260&amp;$N260&amp;IF(OR(NOT(ISERROR(SEARCH("trade",Q260))),NOT(ISERROR(SEARCH("balance",Q260)))),"",Q260))</f>
        <v>BINE-2-S1-PUSDT</v>
      </c>
      <c r="N260" s="156" t="str">
        <f ca="1">IF(raw_exchange_data!$A259="","",OFFSET(raw_exchange_data!$A259,0,MATCH(N$2,raw_exchange_data!$1:$1,0)-1))</f>
        <v>USDT</v>
      </c>
      <c r="O260" s="156" t="str">
        <f ca="1">IF(raw_exchange_data!$A259="","",OFFSET(raw_exchange_data!$A259,0,MATCH(O$2,raw_exchange_data!$1:$1,0)-1))</f>
        <v>BINE</v>
      </c>
      <c r="P260" s="156" t="str">
        <f ca="1">IF(raw_exchange_data!$A259="","",OFFSET(raw_exchange_data!$A259,0,MATCH(P$2,raw_exchange_data!$1:$1,0)-1))</f>
        <v>BINE-2-S1-P</v>
      </c>
      <c r="Q260" s="156" t="str">
        <f ca="1">IF(raw_exchange_data!$A259="","",TEXT(OFFSET(raw_exchange_data!$A259,0,MATCH(Q$2,raw_exchange_data!$1:$1,0)-1),""))</f>
        <v/>
      </c>
      <c r="R260" s="157">
        <f ca="1">IF(raw_exchange_data!$A259="","",OFFSET(raw_exchange_data!$A259,0,MATCH(R$2,raw_exchange_data!$1:$1,0)-1))</f>
        <v>34695591.667348303</v>
      </c>
      <c r="S260" s="169">
        <f ca="1">IF(raw_exchange_data!$A259="","",OFFSET(raw_exchange_data!$A259,0,MATCH(S$2,raw_exchange_data!$1:$1,0)-1))</f>
        <v>44958.666670023151</v>
      </c>
      <c r="T260" s="156">
        <v>1</v>
      </c>
      <c r="W260" t="str">
        <f t="shared" ref="W260:W323" si="30">IF($A260="","",$A260)</f>
        <v>HUBI</v>
      </c>
      <c r="X260" t="str">
        <f t="shared" ref="X260:X323" si="31">IF($A260="","",$C260)</f>
        <v>NFT</v>
      </c>
      <c r="Y260" s="42">
        <f t="shared" ref="Y260:Y323" si="32">IF($A260="","",$E260)</f>
        <v>3049025070.2014399</v>
      </c>
      <c r="Z260" s="42">
        <f t="shared" ref="Z260:Z323" ca="1" si="33">IF($A260="","",IF(ISERROR($G260),0,$G260))</f>
        <v>3049025070.2014399</v>
      </c>
    </row>
    <row r="261" spans="1:26" x14ac:dyDescent="0.25">
      <c r="A261" t="str">
        <f>IF(Summary_Exchange_Balances_00UTC!$B260="","",Summary_Exchange_Balances_00UTC!$N260)</f>
        <v>HUBI</v>
      </c>
      <c r="B261" t="str">
        <f>IF(Summary_Exchange_Balances_00UTC!$B260="","",Summary_Exchange_Balances_00UTC!$B260)</f>
        <v>HUBI-E</v>
      </c>
      <c r="C261" t="str">
        <f>IF(Summary_Exchange_Balances_00UTC!$B260="","",Summary_Exchange_Balances_00UTC!$E260)</f>
        <v>NULS</v>
      </c>
      <c r="D261" t="str">
        <f>IF(OR(Summary_Exchange_Balances_00UTC!$B260="",Summary_Exchange_Balances_00UTC!$D260=""),"",Summary_Exchange_Balances_00UTC!$D260)</f>
        <v/>
      </c>
      <c r="E261" s="52">
        <f>IF(Summary_Exchange_Balances_00UTC!$B260="","",Summary_Exchange_Balances_00UTC!$C260)</f>
        <v>4.3068300000000002E-3</v>
      </c>
      <c r="G261" s="52">
        <f ca="1">IF(Summary_Exchange_Balances_00UTC!$B260="","",VLOOKUP(IF(ISERROR(SEARCH(" ", $B261)),UPPER($B261&amp;$C261&amp;IF(OR(NOT(ISERROR(SEARCH("trade",$D261))),NOT(ISERROR(SEARCH("balance",$D261)))),"",$D261)),UPPER(LEFT($B261, SEARCH(" ",$B261)-1)&amp;$C261&amp;IF(OR(NOT(ISERROR(SEARCH("trade",$D261))),NOT(ISERROR(SEARCH("balance",$D261)))),"",$D261))),$L:$T,MATCH("balance",$L$2:$S$2,0),FALSE))</f>
        <v>4.3068300000000002E-3</v>
      </c>
      <c r="H261" s="35">
        <f ca="1">IF(Summary_Exchange_Balances_00UTC!$B260="","",(G261-E261)/E261)</f>
        <v>0</v>
      </c>
      <c r="I261" s="160">
        <f ca="1">IF(Summary_Exchange_Balances_00UTC!$B260="","",IF(ISERROR($G261),$E261,$G261))</f>
        <v>4.3068300000000002E-3</v>
      </c>
      <c r="K261" t="str">
        <f t="shared" ca="1" si="28"/>
        <v>HUB2USDT</v>
      </c>
      <c r="L261" t="str">
        <f t="shared" ca="1" si="29"/>
        <v>HUB2-MUSDT</v>
      </c>
      <c r="N261" s="156" t="str">
        <f ca="1">IF(raw_exchange_data!$A260="","",OFFSET(raw_exchange_data!$A260,0,MATCH(N$2,raw_exchange_data!$1:$1,0)-1))</f>
        <v>USDT</v>
      </c>
      <c r="O261" s="156" t="str">
        <f ca="1">IF(raw_exchange_data!$A260="","",OFFSET(raw_exchange_data!$A260,0,MATCH(O$2,raw_exchange_data!$1:$1,0)-1))</f>
        <v>HUB2</v>
      </c>
      <c r="P261" s="156" t="str">
        <f ca="1">IF(raw_exchange_data!$A260="","",OFFSET(raw_exchange_data!$A260,0,MATCH(P$2,raw_exchange_data!$1:$1,0)-1))</f>
        <v>HUB2-M</v>
      </c>
      <c r="Q261" s="156" t="str">
        <f ca="1">IF(raw_exchange_data!$A260="","",TEXT(OFFSET(raw_exchange_data!$A260,0,MATCH(Q$2,raw_exchange_data!$1:$1,0)-1),""))</f>
        <v>trade</v>
      </c>
      <c r="R261" s="157">
        <f ca="1">IF(raw_exchange_data!$A260="","",OFFSET(raw_exchange_data!$A260,0,MATCH(R$2,raw_exchange_data!$1:$1,0)-1))</f>
        <v>1.698995E-2</v>
      </c>
      <c r="S261" s="169">
        <f ca="1">IF(raw_exchange_data!$A260="","",OFFSET(raw_exchange_data!$A260,0,MATCH(S$2,raw_exchange_data!$1:$1,0)-1))</f>
        <v>44958.669600543981</v>
      </c>
      <c r="T261" s="156">
        <v>1</v>
      </c>
      <c r="W261" t="str">
        <f t="shared" si="30"/>
        <v>HUBI</v>
      </c>
      <c r="X261" t="str">
        <f t="shared" si="31"/>
        <v>NULS</v>
      </c>
      <c r="Y261" s="42">
        <f t="shared" si="32"/>
        <v>4.3068300000000002E-3</v>
      </c>
      <c r="Z261" s="42">
        <f t="shared" ca="1" si="33"/>
        <v>4.3068300000000002E-3</v>
      </c>
    </row>
    <row r="262" spans="1:26" x14ac:dyDescent="0.25">
      <c r="A262" t="str">
        <f>IF(Summary_Exchange_Balances_00UTC!$B261="","",Summary_Exchange_Balances_00UTC!$N261)</f>
        <v>HUBI</v>
      </c>
      <c r="B262" t="str">
        <f>IF(Summary_Exchange_Balances_00UTC!$B261="","",Summary_Exchange_Balances_00UTC!$B261)</f>
        <v>HUBI-E</v>
      </c>
      <c r="C262" t="str">
        <f>IF(Summary_Exchange_Balances_00UTC!$B261="","",Summary_Exchange_Balances_00UTC!$E261)</f>
        <v>ONG</v>
      </c>
      <c r="D262" t="str">
        <f>IF(OR(Summary_Exchange_Balances_00UTC!$B261="",Summary_Exchange_Balances_00UTC!$D261=""),"",Summary_Exchange_Balances_00UTC!$D261)</f>
        <v/>
      </c>
      <c r="E262" s="52">
        <f>IF(Summary_Exchange_Balances_00UTC!$B261="","",Summary_Exchange_Balances_00UTC!$C261)</f>
        <v>0.34782034000000001</v>
      </c>
      <c r="G262" s="52">
        <f ca="1">IF(Summary_Exchange_Balances_00UTC!$B261="","",VLOOKUP(IF(ISERROR(SEARCH(" ", $B262)),UPPER($B262&amp;$C262&amp;IF(OR(NOT(ISERROR(SEARCH("trade",$D262))),NOT(ISERROR(SEARCH("balance",$D262)))),"",$D262)),UPPER(LEFT($B262, SEARCH(" ",$B262)-1)&amp;$C262&amp;IF(OR(NOT(ISERROR(SEARCH("trade",$D262))),NOT(ISERROR(SEARCH("balance",$D262)))),"",$D262))),$L:$T,MATCH("balance",$L$2:$S$2,0),FALSE))</f>
        <v>0.34782034000000001</v>
      </c>
      <c r="H262" s="35">
        <f ca="1">IF(Summary_Exchange_Balances_00UTC!$B261="","",(G262-E262)/E262)</f>
        <v>0</v>
      </c>
      <c r="I262" s="160">
        <f ca="1">IF(Summary_Exchange_Balances_00UTC!$B261="","",IF(ISERROR($G262),$E262,$G262))</f>
        <v>0.34782034000000001</v>
      </c>
      <c r="K262" t="str">
        <f t="shared" ca="1" si="28"/>
        <v>HUB2USDT</v>
      </c>
      <c r="L262" t="str">
        <f t="shared" ca="1" si="29"/>
        <v>HUB2-MUSDT</v>
      </c>
      <c r="N262" s="156" t="str">
        <f ca="1">IF(raw_exchange_data!$A261="","",OFFSET(raw_exchange_data!$A261,0,MATCH(N$2,raw_exchange_data!$1:$1,0)-1))</f>
        <v>USDT</v>
      </c>
      <c r="O262" s="156" t="str">
        <f ca="1">IF(raw_exchange_data!$A261="","",OFFSET(raw_exchange_data!$A261,0,MATCH(O$2,raw_exchange_data!$1:$1,0)-1))</f>
        <v>HUB2</v>
      </c>
      <c r="P262" s="156" t="str">
        <f ca="1">IF(raw_exchange_data!$A261="","",OFFSET(raw_exchange_data!$A261,0,MATCH(P$2,raw_exchange_data!$1:$1,0)-1))</f>
        <v>HUB2-M</v>
      </c>
      <c r="Q262" s="156" t="str">
        <f ca="1">IF(raw_exchange_data!$A261="","",TEXT(OFFSET(raw_exchange_data!$A261,0,MATCH(Q$2,raw_exchange_data!$1:$1,0)-1),""))</f>
        <v>trade</v>
      </c>
      <c r="R262" s="157">
        <f ca="1">IF(raw_exchange_data!$A261="","",OFFSET(raw_exchange_data!$A261,0,MATCH(R$2,raw_exchange_data!$1:$1,0)-1))</f>
        <v>6.2163969999999999E-2</v>
      </c>
      <c r="S262" s="169">
        <f ca="1">IF(raw_exchange_data!$A261="","",OFFSET(raw_exchange_data!$A261,0,MATCH(S$2,raw_exchange_data!$1:$1,0)-1))</f>
        <v>44958.669600543981</v>
      </c>
      <c r="T262" s="156">
        <v>1</v>
      </c>
      <c r="W262" t="str">
        <f t="shared" si="30"/>
        <v>HUBI</v>
      </c>
      <c r="X262" t="str">
        <f t="shared" si="31"/>
        <v>ONG</v>
      </c>
      <c r="Y262" s="42">
        <f t="shared" si="32"/>
        <v>0.34782034000000001</v>
      </c>
      <c r="Z262" s="42">
        <f t="shared" ca="1" si="33"/>
        <v>0.34782034000000001</v>
      </c>
    </row>
    <row r="263" spans="1:26" x14ac:dyDescent="0.25">
      <c r="A263" t="str">
        <f>IF(Summary_Exchange_Balances_00UTC!$B262="","",Summary_Exchange_Balances_00UTC!$N262)</f>
        <v>HUBI</v>
      </c>
      <c r="B263" t="str">
        <f>IF(Summary_Exchange_Balances_00UTC!$B262="","",Summary_Exchange_Balances_00UTC!$B262)</f>
        <v>HUBI-E</v>
      </c>
      <c r="C263" t="str">
        <f>IF(Summary_Exchange_Balances_00UTC!$B262="","",Summary_Exchange_Balances_00UTC!$E262)</f>
        <v>OXT</v>
      </c>
      <c r="D263" t="str">
        <f>IF(OR(Summary_Exchange_Balances_00UTC!$B262="",Summary_Exchange_Balances_00UTC!$D262=""),"",Summary_Exchange_Balances_00UTC!$D262)</f>
        <v/>
      </c>
      <c r="E263" s="52">
        <f>IF(Summary_Exchange_Balances_00UTC!$B262="","",Summary_Exchange_Balances_00UTC!$C262)</f>
        <v>125538.52076047999</v>
      </c>
      <c r="G263" s="52">
        <f ca="1">IF(Summary_Exchange_Balances_00UTC!$B262="","",VLOOKUP(IF(ISERROR(SEARCH(" ", $B263)),UPPER($B263&amp;$C263&amp;IF(OR(NOT(ISERROR(SEARCH("trade",$D263))),NOT(ISERROR(SEARCH("balance",$D263)))),"",$D263)),UPPER(LEFT($B263, SEARCH(" ",$B263)-1)&amp;$C263&amp;IF(OR(NOT(ISERROR(SEARCH("trade",$D263))),NOT(ISERROR(SEARCH("balance",$D263)))),"",$D263))),$L:$T,MATCH("balance",$L$2:$S$2,0),FALSE))</f>
        <v>129906.34564455001</v>
      </c>
      <c r="H263" s="35">
        <f ca="1">IF(Summary_Exchange_Balances_00UTC!$B262="","",(G263-E263)/E263)</f>
        <v>3.479270631524773E-2</v>
      </c>
      <c r="I263" s="160">
        <f ca="1">IF(Summary_Exchange_Balances_00UTC!$B262="","",IF(ISERROR($G263),$E263,$G263))</f>
        <v>129906.34564455001</v>
      </c>
      <c r="K263" t="str">
        <f t="shared" ca="1" si="28"/>
        <v>HUB2USDT</v>
      </c>
      <c r="L263" t="str">
        <f t="shared" ca="1" si="29"/>
        <v>HUB2-MUSDT</v>
      </c>
      <c r="N263" s="156" t="str">
        <f ca="1">IF(raw_exchange_data!$A262="","",OFFSET(raw_exchange_data!$A262,0,MATCH(N$2,raw_exchange_data!$1:$1,0)-1))</f>
        <v>USDT</v>
      </c>
      <c r="O263" s="156" t="str">
        <f ca="1">IF(raw_exchange_data!$A262="","",OFFSET(raw_exchange_data!$A262,0,MATCH(O$2,raw_exchange_data!$1:$1,0)-1))</f>
        <v>HUB2</v>
      </c>
      <c r="P263" s="156" t="str">
        <f ca="1">IF(raw_exchange_data!$A262="","",OFFSET(raw_exchange_data!$A262,0,MATCH(P$2,raw_exchange_data!$1:$1,0)-1))</f>
        <v>HUB2-M</v>
      </c>
      <c r="Q263" s="156" t="str">
        <f ca="1">IF(raw_exchange_data!$A262="","",TEXT(OFFSET(raw_exchange_data!$A262,0,MATCH(Q$2,raw_exchange_data!$1:$1,0)-1),""))</f>
        <v>trade</v>
      </c>
      <c r="R263" s="157">
        <f ca="1">IF(raw_exchange_data!$A262="","",OFFSET(raw_exchange_data!$A262,0,MATCH(R$2,raw_exchange_data!$1:$1,0)-1))</f>
        <v>0.1</v>
      </c>
      <c r="S263" s="169">
        <f ca="1">IF(raw_exchange_data!$A262="","",OFFSET(raw_exchange_data!$A262,0,MATCH(S$2,raw_exchange_data!$1:$1,0)-1))</f>
        <v>44958.669600543981</v>
      </c>
      <c r="T263" s="156">
        <v>1</v>
      </c>
      <c r="W263" t="str">
        <f t="shared" si="30"/>
        <v>HUBI</v>
      </c>
      <c r="X263" t="str">
        <f t="shared" si="31"/>
        <v>OXT</v>
      </c>
      <c r="Y263" s="42">
        <f t="shared" si="32"/>
        <v>125538.52076047999</v>
      </c>
      <c r="Z263" s="42">
        <f t="shared" ca="1" si="33"/>
        <v>129906.34564455001</v>
      </c>
    </row>
    <row r="264" spans="1:26" x14ac:dyDescent="0.25">
      <c r="A264" t="str">
        <f>IF(Summary_Exchange_Balances_00UTC!$B263="","",Summary_Exchange_Balances_00UTC!$N263)</f>
        <v>HUBI</v>
      </c>
      <c r="B264" t="str">
        <f>IF(Summary_Exchange_Balances_00UTC!$B263="","",Summary_Exchange_Balances_00UTC!$B263)</f>
        <v>HUBI-E</v>
      </c>
      <c r="C264" t="str">
        <f>IF(Summary_Exchange_Balances_00UTC!$B263="","",Summary_Exchange_Balances_00UTC!$E263)</f>
        <v>QTUM</v>
      </c>
      <c r="D264" t="str">
        <f>IF(OR(Summary_Exchange_Balances_00UTC!$B263="",Summary_Exchange_Balances_00UTC!$D263=""),"",Summary_Exchange_Balances_00UTC!$D263)</f>
        <v/>
      </c>
      <c r="E264" s="52">
        <f>IF(Summary_Exchange_Balances_00UTC!$B263="","",Summary_Exchange_Balances_00UTC!$C263)</f>
        <v>3.0962099999999998E-3</v>
      </c>
      <c r="G264" s="52">
        <f ca="1">IF(Summary_Exchange_Balances_00UTC!$B263="","",VLOOKUP(IF(ISERROR(SEARCH(" ", $B264)),UPPER($B264&amp;$C264&amp;IF(OR(NOT(ISERROR(SEARCH("trade",$D264))),NOT(ISERROR(SEARCH("balance",$D264)))),"",$D264)),UPPER(LEFT($B264, SEARCH(" ",$B264)-1)&amp;$C264&amp;IF(OR(NOT(ISERROR(SEARCH("trade",$D264))),NOT(ISERROR(SEARCH("balance",$D264)))),"",$D264))),$L:$T,MATCH("balance",$L$2:$S$2,0),FALSE))</f>
        <v>3.0962099999999998E-3</v>
      </c>
      <c r="H264" s="35">
        <f ca="1">IF(Summary_Exchange_Balances_00UTC!$B263="","",(G264-E264)/E264)</f>
        <v>0</v>
      </c>
      <c r="I264" s="160">
        <f ca="1">IF(Summary_Exchange_Balances_00UTC!$B263="","",IF(ISERROR($G264),$E264,$G264))</f>
        <v>3.0962099999999998E-3</v>
      </c>
      <c r="K264" t="str">
        <f t="shared" ca="1" si="28"/>
        <v>HUB2USDT</v>
      </c>
      <c r="L264" t="str">
        <f t="shared" ca="1" si="29"/>
        <v>HUB2-MUSDT</v>
      </c>
      <c r="N264" s="156" t="str">
        <f ca="1">IF(raw_exchange_data!$A263="","",OFFSET(raw_exchange_data!$A263,0,MATCH(N$2,raw_exchange_data!$1:$1,0)-1))</f>
        <v>USDT</v>
      </c>
      <c r="O264" s="156" t="str">
        <f ca="1">IF(raw_exchange_data!$A263="","",OFFSET(raw_exchange_data!$A263,0,MATCH(O$2,raw_exchange_data!$1:$1,0)-1))</f>
        <v>HUB2</v>
      </c>
      <c r="P264" s="156" t="str">
        <f ca="1">IF(raw_exchange_data!$A263="","",OFFSET(raw_exchange_data!$A263,0,MATCH(P$2,raw_exchange_data!$1:$1,0)-1))</f>
        <v>HUB2-M</v>
      </c>
      <c r="Q264" s="156" t="str">
        <f ca="1">IF(raw_exchange_data!$A263="","",TEXT(OFFSET(raw_exchange_data!$A263,0,MATCH(Q$2,raw_exchange_data!$1:$1,0)-1),""))</f>
        <v>trade</v>
      </c>
      <c r="R264" s="157">
        <f ca="1">IF(raw_exchange_data!$A263="","",OFFSET(raw_exchange_data!$A263,0,MATCH(R$2,raw_exchange_data!$1:$1,0)-1))</f>
        <v>0.86978191999999999</v>
      </c>
      <c r="S264" s="169">
        <f ca="1">IF(raw_exchange_data!$A263="","",OFFSET(raw_exchange_data!$A263,0,MATCH(S$2,raw_exchange_data!$1:$1,0)-1))</f>
        <v>44958.669600543981</v>
      </c>
      <c r="T264" s="156">
        <v>1</v>
      </c>
      <c r="W264" t="str">
        <f t="shared" si="30"/>
        <v>HUBI</v>
      </c>
      <c r="X264" t="str">
        <f t="shared" si="31"/>
        <v>QTUM</v>
      </c>
      <c r="Y264" s="42">
        <f t="shared" si="32"/>
        <v>3.0962099999999998E-3</v>
      </c>
      <c r="Z264" s="42">
        <f t="shared" ca="1" si="33"/>
        <v>3.0962099999999998E-3</v>
      </c>
    </row>
    <row r="265" spans="1:26" x14ac:dyDescent="0.25">
      <c r="A265" t="str">
        <f>IF(Summary_Exchange_Balances_00UTC!$B264="","",Summary_Exchange_Balances_00UTC!$N264)</f>
        <v>HUBI</v>
      </c>
      <c r="B265" t="str">
        <f>IF(Summary_Exchange_Balances_00UTC!$B264="","",Summary_Exchange_Balances_00UTC!$B264)</f>
        <v>HUBI-E</v>
      </c>
      <c r="C265" t="str">
        <f>IF(Summary_Exchange_Balances_00UTC!$B264="","",Summary_Exchange_Balances_00UTC!$E264)</f>
        <v>REI</v>
      </c>
      <c r="D265" t="str">
        <f>IF(OR(Summary_Exchange_Balances_00UTC!$B264="",Summary_Exchange_Balances_00UTC!$D264=""),"",Summary_Exchange_Balances_00UTC!$D264)</f>
        <v/>
      </c>
      <c r="E265" s="52">
        <f>IF(Summary_Exchange_Balances_00UTC!$B264="","",Summary_Exchange_Balances_00UTC!$C264)</f>
        <v>2.6598900000000002E-2</v>
      </c>
      <c r="G265" s="52">
        <f ca="1">IF(Summary_Exchange_Balances_00UTC!$B264="","",VLOOKUP(IF(ISERROR(SEARCH(" ", $B265)),UPPER($B265&amp;$C265&amp;IF(OR(NOT(ISERROR(SEARCH("trade",$D265))),NOT(ISERROR(SEARCH("balance",$D265)))),"",$D265)),UPPER(LEFT($B265, SEARCH(" ",$B265)-1)&amp;$C265&amp;IF(OR(NOT(ISERROR(SEARCH("trade",$D265))),NOT(ISERROR(SEARCH("balance",$D265)))),"",$D265))),$L:$T,MATCH("balance",$L$2:$S$2,0),FALSE))</f>
        <v>2.6598900000000002E-2</v>
      </c>
      <c r="H265" s="35">
        <f ca="1">IF(Summary_Exchange_Balances_00UTC!$B264="","",(G265-E265)/E265)</f>
        <v>0</v>
      </c>
      <c r="I265" s="160">
        <f ca="1">IF(Summary_Exchange_Balances_00UTC!$B264="","",IF(ISERROR($G265),$E265,$G265))</f>
        <v>2.6598900000000002E-2</v>
      </c>
      <c r="K265" t="str">
        <f t="shared" ca="1" si="28"/>
        <v>HUBIUSDT</v>
      </c>
      <c r="L265" t="str">
        <f t="shared" ca="1" si="29"/>
        <v>HUBI-MUSDT</v>
      </c>
      <c r="N265" s="156" t="str">
        <f ca="1">IF(raw_exchange_data!$A264="","",OFFSET(raw_exchange_data!$A264,0,MATCH(N$2,raw_exchange_data!$1:$1,0)-1))</f>
        <v>USDT</v>
      </c>
      <c r="O265" s="156" t="str">
        <f ca="1">IF(raw_exchange_data!$A264="","",OFFSET(raw_exchange_data!$A264,0,MATCH(O$2,raw_exchange_data!$1:$1,0)-1))</f>
        <v>HUBI</v>
      </c>
      <c r="P265" s="156" t="str">
        <f ca="1">IF(raw_exchange_data!$A264="","",OFFSET(raw_exchange_data!$A264,0,MATCH(P$2,raw_exchange_data!$1:$1,0)-1))</f>
        <v>HUBI-M</v>
      </c>
      <c r="Q265" s="156" t="str">
        <f ca="1">IF(raw_exchange_data!$A264="","",TEXT(OFFSET(raw_exchange_data!$A264,0,MATCH(Q$2,raw_exchange_data!$1:$1,0)-1),""))</f>
        <v/>
      </c>
      <c r="R265" s="157">
        <f ca="1">IF(raw_exchange_data!$A264="","",OFFSET(raw_exchange_data!$A264,0,MATCH(R$2,raw_exchange_data!$1:$1,0)-1))</f>
        <v>0.90999770000000002</v>
      </c>
      <c r="S265" s="169">
        <f ca="1">IF(raw_exchange_data!$A264="","",OFFSET(raw_exchange_data!$A264,0,MATCH(S$2,raw_exchange_data!$1:$1,0)-1))</f>
        <v>44958.669130127317</v>
      </c>
      <c r="T265" s="156">
        <v>1</v>
      </c>
      <c r="W265" t="str">
        <f t="shared" si="30"/>
        <v>HUBI</v>
      </c>
      <c r="X265" t="str">
        <f t="shared" si="31"/>
        <v>REI</v>
      </c>
      <c r="Y265" s="42">
        <f t="shared" si="32"/>
        <v>2.6598900000000002E-2</v>
      </c>
      <c r="Z265" s="42">
        <f t="shared" ca="1" si="33"/>
        <v>2.6598900000000002E-2</v>
      </c>
    </row>
    <row r="266" spans="1:26" x14ac:dyDescent="0.25">
      <c r="A266" t="str">
        <f>IF(Summary_Exchange_Balances_00UTC!$B265="","",Summary_Exchange_Balances_00UTC!$N265)</f>
        <v>HUBI</v>
      </c>
      <c r="B266" t="str">
        <f>IF(Summary_Exchange_Balances_00UTC!$B265="","",Summary_Exchange_Balances_00UTC!$B265)</f>
        <v>HUBI-E</v>
      </c>
      <c r="C266" t="str">
        <f>IF(Summary_Exchange_Balances_00UTC!$B265="","",Summary_Exchange_Balances_00UTC!$E265)</f>
        <v>SGB</v>
      </c>
      <c r="D266" t="str">
        <f>IF(OR(Summary_Exchange_Balances_00UTC!$B265="",Summary_Exchange_Balances_00UTC!$D265=""),"",Summary_Exchange_Balances_00UTC!$D265)</f>
        <v/>
      </c>
      <c r="E266" s="52">
        <f>IF(Summary_Exchange_Balances_00UTC!$B265="","",Summary_Exchange_Balances_00UTC!$C265)</f>
        <v>1214222.2371159999</v>
      </c>
      <c r="G266" s="52">
        <f ca="1">IF(Summary_Exchange_Balances_00UTC!$B265="","",VLOOKUP(IF(ISERROR(SEARCH(" ", $B266)),UPPER($B266&amp;$C266&amp;IF(OR(NOT(ISERROR(SEARCH("trade",$D266))),NOT(ISERROR(SEARCH("balance",$D266)))),"",$D266)),UPPER(LEFT($B266, SEARCH(" ",$B266)-1)&amp;$C266&amp;IF(OR(NOT(ISERROR(SEARCH("trade",$D266))),NOT(ISERROR(SEARCH("balance",$D266)))),"",$D266))),$L:$T,MATCH("balance",$L$2:$S$2,0),FALSE))</f>
        <v>1214222.2371159999</v>
      </c>
      <c r="H266" s="35">
        <f ca="1">IF(Summary_Exchange_Balances_00UTC!$B265="","",(G266-E266)/E266)</f>
        <v>0</v>
      </c>
      <c r="I266" s="160">
        <f ca="1">IF(Summary_Exchange_Balances_00UTC!$B265="","",IF(ISERROR($G266),$E266,$G266))</f>
        <v>1214222.2371159999</v>
      </c>
      <c r="K266" t="str">
        <f t="shared" ca="1" si="28"/>
        <v>FBLKUSDT_ERC20</v>
      </c>
      <c r="L266" t="str">
        <f t="shared" ca="1" si="29"/>
        <v>FBLKUSDT_ERC20</v>
      </c>
      <c r="N266" s="156" t="str">
        <f ca="1">IF(raw_exchange_data!$A265="","",OFFSET(raw_exchange_data!$A265,0,MATCH(N$2,raw_exchange_data!$1:$1,0)-1))</f>
        <v>USDT_ERC20</v>
      </c>
      <c r="O266" s="156" t="str">
        <f ca="1">IF(raw_exchange_data!$A265="","",OFFSET(raw_exchange_data!$A265,0,MATCH(O$2,raw_exchange_data!$1:$1,0)-1))</f>
        <v>FBLK</v>
      </c>
      <c r="P266" s="156" t="str">
        <f ca="1">IF(raw_exchange_data!$A265="","",OFFSET(raw_exchange_data!$A265,0,MATCH(P$2,raw_exchange_data!$1:$1,0)-1))</f>
        <v>FBLK</v>
      </c>
      <c r="Q266" s="156" t="str">
        <f ca="1">IF(raw_exchange_data!$A265="","",TEXT(OFFSET(raw_exchange_data!$A265,0,MATCH(Q$2,raw_exchange_data!$1:$1,0)-1),""))</f>
        <v/>
      </c>
      <c r="R266" s="157">
        <f ca="1">IF(raw_exchange_data!$A265="","",OFFSET(raw_exchange_data!$A265,0,MATCH(R$2,raw_exchange_data!$1:$1,0)-1))</f>
        <v>96.45</v>
      </c>
      <c r="S266" s="169">
        <f ca="1">IF(raw_exchange_data!$A265="","",OFFSET(raw_exchange_data!$A265,0,MATCH(S$2,raw_exchange_data!$1:$1,0)-1))</f>
        <v>44958.658478819445</v>
      </c>
      <c r="T266" s="156">
        <v>1</v>
      </c>
      <c r="W266" t="str">
        <f t="shared" si="30"/>
        <v>HUBI</v>
      </c>
      <c r="X266" t="str">
        <f t="shared" si="31"/>
        <v>SGB</v>
      </c>
      <c r="Y266" s="42">
        <f t="shared" si="32"/>
        <v>1214222.2371159999</v>
      </c>
      <c r="Z266" s="42">
        <f t="shared" ca="1" si="33"/>
        <v>1214222.2371159999</v>
      </c>
    </row>
    <row r="267" spans="1:26" x14ac:dyDescent="0.25">
      <c r="A267" t="str">
        <f>IF(Summary_Exchange_Balances_00UTC!$B266="","",Summary_Exchange_Balances_00UTC!$N266)</f>
        <v>HUBI</v>
      </c>
      <c r="B267" t="str">
        <f>IF(Summary_Exchange_Balances_00UTC!$B266="","",Summary_Exchange_Balances_00UTC!$B266)</f>
        <v>HUBI-E</v>
      </c>
      <c r="C267" t="str">
        <f>IF(Summary_Exchange_Balances_00UTC!$B266="","",Summary_Exchange_Balances_00UTC!$E266)</f>
        <v>SHIB</v>
      </c>
      <c r="D267" t="str">
        <f>IF(OR(Summary_Exchange_Balances_00UTC!$B266="",Summary_Exchange_Balances_00UTC!$D266=""),"",Summary_Exchange_Balances_00UTC!$D266)</f>
        <v/>
      </c>
      <c r="E267" s="52">
        <f>IF(Summary_Exchange_Balances_00UTC!$B266="","",Summary_Exchange_Balances_00UTC!$C266)</f>
        <v>1884988.30453923</v>
      </c>
      <c r="G267" s="52">
        <f ca="1">IF(Summary_Exchange_Balances_00UTC!$B266="","",VLOOKUP(IF(ISERROR(SEARCH(" ", $B267)),UPPER($B267&amp;$C267&amp;IF(OR(NOT(ISERROR(SEARCH("trade",$D267))),NOT(ISERROR(SEARCH("balance",$D267)))),"",$D267)),UPPER(LEFT($B267, SEARCH(" ",$B267)-1)&amp;$C267&amp;IF(OR(NOT(ISERROR(SEARCH("trade",$D267))),NOT(ISERROR(SEARCH("balance",$D267)))),"",$D267))),$L:$T,MATCH("balance",$L$2:$S$2,0),FALSE))</f>
        <v>1884988.30453923</v>
      </c>
      <c r="H267" s="35">
        <f ca="1">IF(Summary_Exchange_Balances_00UTC!$B266="","",(G267-E267)/E267)</f>
        <v>0</v>
      </c>
      <c r="I267" s="160">
        <f ca="1">IF(Summary_Exchange_Balances_00UTC!$B266="","",IF(ISERROR($G267),$E267,$G267))</f>
        <v>1884988.30453923</v>
      </c>
      <c r="K267" t="str">
        <f t="shared" ca="1" si="28"/>
        <v>BTFXUST</v>
      </c>
      <c r="L267" t="str">
        <f t="shared" ca="1" si="29"/>
        <v>BTFX-1-M-EUST</v>
      </c>
      <c r="N267" s="156" t="str">
        <f ca="1">IF(raw_exchange_data!$A266="","",OFFSET(raw_exchange_data!$A266,0,MATCH(N$2,raw_exchange_data!$1:$1,0)-1))</f>
        <v>UST</v>
      </c>
      <c r="O267" s="156" t="str">
        <f ca="1">IF(raw_exchange_data!$A266="","",OFFSET(raw_exchange_data!$A266,0,MATCH(O$2,raw_exchange_data!$1:$1,0)-1))</f>
        <v>BTFX</v>
      </c>
      <c r="P267" s="156" t="str">
        <f ca="1">IF(raw_exchange_data!$A266="","",OFFSET(raw_exchange_data!$A266,0,MATCH(P$2,raw_exchange_data!$1:$1,0)-1))</f>
        <v>BTFX-1-M-E</v>
      </c>
      <c r="Q267" s="156" t="str">
        <f ca="1">IF(raw_exchange_data!$A266="","",TEXT(OFFSET(raw_exchange_data!$A266,0,MATCH(Q$2,raw_exchange_data!$1:$1,0)-1),""))</f>
        <v/>
      </c>
      <c r="R267" s="157">
        <f ca="1">IF(raw_exchange_data!$A266="","",OFFSET(raw_exchange_data!$A266,0,MATCH(R$2,raw_exchange_data!$1:$1,0)-1))</f>
        <v>29.9885932</v>
      </c>
      <c r="S267" s="169">
        <f ca="1">IF(raw_exchange_data!$A266="","",OFFSET(raw_exchange_data!$A266,0,MATCH(S$2,raw_exchange_data!$1:$1,0)-1))</f>
        <v>44958.668445648145</v>
      </c>
      <c r="T267" s="156">
        <v>1</v>
      </c>
      <c r="W267" t="str">
        <f t="shared" si="30"/>
        <v>HUBI</v>
      </c>
      <c r="X267" t="str">
        <f t="shared" si="31"/>
        <v>SHIB</v>
      </c>
      <c r="Y267" s="42">
        <f t="shared" si="32"/>
        <v>1884988.30453923</v>
      </c>
      <c r="Z267" s="42">
        <f t="shared" ca="1" si="33"/>
        <v>1884988.30453923</v>
      </c>
    </row>
    <row r="268" spans="1:26" x14ac:dyDescent="0.25">
      <c r="A268" t="str">
        <f>IF(Summary_Exchange_Balances_00UTC!$B267="","",Summary_Exchange_Balances_00UTC!$N267)</f>
        <v>HUBI</v>
      </c>
      <c r="B268" t="str">
        <f>IF(Summary_Exchange_Balances_00UTC!$B267="","",Summary_Exchange_Balances_00UTC!$B267)</f>
        <v>HUBI-E</v>
      </c>
      <c r="C268" t="str">
        <f>IF(Summary_Exchange_Balances_00UTC!$B267="","",Summary_Exchange_Balances_00UTC!$E267)</f>
        <v>SOL</v>
      </c>
      <c r="D268" t="str">
        <f>IF(OR(Summary_Exchange_Balances_00UTC!$B267="",Summary_Exchange_Balances_00UTC!$D267=""),"",Summary_Exchange_Balances_00UTC!$D267)</f>
        <v/>
      </c>
      <c r="E268" s="52">
        <f>IF(Summary_Exchange_Balances_00UTC!$B267="","",Summary_Exchange_Balances_00UTC!$C267)</f>
        <v>0.14106867000000001</v>
      </c>
      <c r="G268" s="52">
        <f ca="1">IF(Summary_Exchange_Balances_00UTC!$B267="","",VLOOKUP(IF(ISERROR(SEARCH(" ", $B268)),UPPER($B268&amp;$C268&amp;IF(OR(NOT(ISERROR(SEARCH("trade",$D268))),NOT(ISERROR(SEARCH("balance",$D268)))),"",$D268)),UPPER(LEFT($B268, SEARCH(" ",$B268)-1)&amp;$C268&amp;IF(OR(NOT(ISERROR(SEARCH("trade",$D268))),NOT(ISERROR(SEARCH("balance",$D268)))),"",$D268))),$L:$T,MATCH("balance",$L$2:$S$2,0),FALSE))</f>
        <v>0.14106867000000001</v>
      </c>
      <c r="H268" s="35">
        <f ca="1">IF(Summary_Exchange_Balances_00UTC!$B267="","",(G268-E268)/E268)</f>
        <v>0</v>
      </c>
      <c r="I268" s="160">
        <f ca="1">IF(Summary_Exchange_Balances_00UTC!$B267="","",IF(ISERROR($G268),$E268,$G268))</f>
        <v>0.14106867000000001</v>
      </c>
      <c r="K268" t="str">
        <f t="shared" ca="1" si="28"/>
        <v>BTFXUSTF0</v>
      </c>
      <c r="L268" t="str">
        <f t="shared" ca="1" si="29"/>
        <v>BTFX-1-M-EUSTF0MARGIN</v>
      </c>
      <c r="N268" s="156" t="str">
        <f ca="1">IF(raw_exchange_data!$A267="","",OFFSET(raw_exchange_data!$A267,0,MATCH(N$2,raw_exchange_data!$1:$1,0)-1))</f>
        <v>USTF0</v>
      </c>
      <c r="O268" s="156" t="str">
        <f ca="1">IF(raw_exchange_data!$A267="","",OFFSET(raw_exchange_data!$A267,0,MATCH(O$2,raw_exchange_data!$1:$1,0)-1))</f>
        <v>BTFX</v>
      </c>
      <c r="P268" s="156" t="str">
        <f ca="1">IF(raw_exchange_data!$A267="","",OFFSET(raw_exchange_data!$A267,0,MATCH(P$2,raw_exchange_data!$1:$1,0)-1))</f>
        <v>BTFX-1-M-E</v>
      </c>
      <c r="Q268" s="156" t="str">
        <f ca="1">IF(raw_exchange_data!$A267="","",TEXT(OFFSET(raw_exchange_data!$A267,0,MATCH(Q$2,raw_exchange_data!$1:$1,0)-1),""))</f>
        <v>margin</v>
      </c>
      <c r="R268" s="157">
        <f ca="1">IF(raw_exchange_data!$A267="","",OFFSET(raw_exchange_data!$A267,0,MATCH(R$2,raw_exchange_data!$1:$1,0)-1))</f>
        <v>30</v>
      </c>
      <c r="S268" s="169">
        <f ca="1">IF(raw_exchange_data!$A267="","",OFFSET(raw_exchange_data!$A267,0,MATCH(S$2,raw_exchange_data!$1:$1,0)-1))</f>
        <v>44958.668445648145</v>
      </c>
      <c r="T268" s="156">
        <v>1</v>
      </c>
      <c r="W268" t="str">
        <f t="shared" si="30"/>
        <v>HUBI</v>
      </c>
      <c r="X268" t="str">
        <f t="shared" si="31"/>
        <v>SOL</v>
      </c>
      <c r="Y268" s="42">
        <f t="shared" si="32"/>
        <v>0.14106867000000001</v>
      </c>
      <c r="Z268" s="42">
        <f t="shared" ca="1" si="33"/>
        <v>0.14106867000000001</v>
      </c>
    </row>
    <row r="269" spans="1:26" x14ac:dyDescent="0.25">
      <c r="A269" t="str">
        <f>IF(Summary_Exchange_Balances_00UTC!$B268="","",Summary_Exchange_Balances_00UTC!$N268)</f>
        <v>HUBI</v>
      </c>
      <c r="B269" t="str">
        <f>IF(Summary_Exchange_Balances_00UTC!$B268="","",Summary_Exchange_Balances_00UTC!$B268)</f>
        <v>HUBI-E</v>
      </c>
      <c r="C269" t="str">
        <f>IF(Summary_Exchange_Balances_00UTC!$B268="","",Summary_Exchange_Balances_00UTC!$E268)</f>
        <v>SOLO</v>
      </c>
      <c r="D269" t="str">
        <f>IF(OR(Summary_Exchange_Balances_00UTC!$B268="",Summary_Exchange_Balances_00UTC!$D268=""),"",Summary_Exchange_Balances_00UTC!$D268)</f>
        <v/>
      </c>
      <c r="E269" s="52">
        <f>IF(Summary_Exchange_Balances_00UTC!$B268="","",Summary_Exchange_Balances_00UTC!$C268)</f>
        <v>38753.774400000002</v>
      </c>
      <c r="G269" s="52">
        <f ca="1">IF(Summary_Exchange_Balances_00UTC!$B268="","",VLOOKUP(IF(ISERROR(SEARCH(" ", $B269)),UPPER($B269&amp;$C269&amp;IF(OR(NOT(ISERROR(SEARCH("trade",$D269))),NOT(ISERROR(SEARCH("balance",$D269)))),"",$D269)),UPPER(LEFT($B269, SEARCH(" ",$B269)-1)&amp;$C269&amp;IF(OR(NOT(ISERROR(SEARCH("trade",$D269))),NOT(ISERROR(SEARCH("balance",$D269)))),"",$D269))),$L:$T,MATCH("balance",$L$2:$S$2,0),FALSE))</f>
        <v>38753.774400000002</v>
      </c>
      <c r="H269" s="35">
        <f ca="1">IF(Summary_Exchange_Balances_00UTC!$B268="","",(G269-E269)/E269)</f>
        <v>0</v>
      </c>
      <c r="I269" s="160">
        <f ca="1">IF(Summary_Exchange_Balances_00UTC!$B268="","",IF(ISERROR($G269),$E269,$G269))</f>
        <v>38753.774400000002</v>
      </c>
      <c r="K269" t="str">
        <f t="shared" ca="1" si="28"/>
        <v>BINEVET</v>
      </c>
      <c r="L269" t="str">
        <f t="shared" ca="1" si="29"/>
        <v>BINE-2-S1-MVET</v>
      </c>
      <c r="N269" s="156" t="str">
        <f ca="1">IF(raw_exchange_data!$A268="","",OFFSET(raw_exchange_data!$A268,0,MATCH(N$2,raw_exchange_data!$1:$1,0)-1))</f>
        <v>VET</v>
      </c>
      <c r="O269" s="156" t="str">
        <f ca="1">IF(raw_exchange_data!$A268="","",OFFSET(raw_exchange_data!$A268,0,MATCH(O$2,raw_exchange_data!$1:$1,0)-1))</f>
        <v>BINE</v>
      </c>
      <c r="P269" s="156" t="str">
        <f ca="1">IF(raw_exchange_data!$A268="","",OFFSET(raw_exchange_data!$A268,0,MATCH(P$2,raw_exchange_data!$1:$1,0)-1))</f>
        <v>BINE-2-S1-M</v>
      </c>
      <c r="Q269" s="156" t="str">
        <f ca="1">IF(raw_exchange_data!$A268="","",TEXT(OFFSET(raw_exchange_data!$A268,0,MATCH(Q$2,raw_exchange_data!$1:$1,0)-1),""))</f>
        <v/>
      </c>
      <c r="R269" s="157">
        <f ca="1">IF(raw_exchange_data!$A268="","",OFFSET(raw_exchange_data!$A268,0,MATCH(R$2,raw_exchange_data!$1:$1,0)-1))</f>
        <v>-100</v>
      </c>
      <c r="S269" s="169">
        <f ca="1">IF(raw_exchange_data!$A268="","",OFFSET(raw_exchange_data!$A268,0,MATCH(S$2,raw_exchange_data!$1:$1,0)-1))</f>
        <v>44958.666670451392</v>
      </c>
      <c r="T269" s="156">
        <v>1</v>
      </c>
      <c r="W269" t="str">
        <f t="shared" si="30"/>
        <v>HUBI</v>
      </c>
      <c r="X269" t="str">
        <f t="shared" si="31"/>
        <v>SOLO</v>
      </c>
      <c r="Y269" s="42">
        <f t="shared" si="32"/>
        <v>38753.774400000002</v>
      </c>
      <c r="Z269" s="42">
        <f t="shared" ca="1" si="33"/>
        <v>38753.774400000002</v>
      </c>
    </row>
    <row r="270" spans="1:26" x14ac:dyDescent="0.25">
      <c r="A270" t="str">
        <f>IF(Summary_Exchange_Balances_00UTC!$B269="","",Summary_Exchange_Balances_00UTC!$N269)</f>
        <v>HUBI</v>
      </c>
      <c r="B270" t="str">
        <f>IF(Summary_Exchange_Balances_00UTC!$B269="","",Summary_Exchange_Balances_00UTC!$B269)</f>
        <v>HUBI-E</v>
      </c>
      <c r="C270" t="str">
        <f>IF(Summary_Exchange_Balances_00UTC!$B269="","",Summary_Exchange_Balances_00UTC!$E269)</f>
        <v>STORJ</v>
      </c>
      <c r="D270" t="str">
        <f>IF(OR(Summary_Exchange_Balances_00UTC!$B269="",Summary_Exchange_Balances_00UTC!$D269=""),"",Summary_Exchange_Balances_00UTC!$D269)</f>
        <v/>
      </c>
      <c r="E270" s="52">
        <f>IF(Summary_Exchange_Balances_00UTC!$B269="","",Summary_Exchange_Balances_00UTC!$C269)</f>
        <v>29.76350429</v>
      </c>
      <c r="G270" s="52">
        <f ca="1">IF(Summary_Exchange_Balances_00UTC!$B269="","",VLOOKUP(IF(ISERROR(SEARCH(" ", $B270)),UPPER($B270&amp;$C270&amp;IF(OR(NOT(ISERROR(SEARCH("trade",$D270))),NOT(ISERROR(SEARCH("balance",$D270)))),"",$D270)),UPPER(LEFT($B270, SEARCH(" ",$B270)-1)&amp;$C270&amp;IF(OR(NOT(ISERROR(SEARCH("trade",$D270))),NOT(ISERROR(SEARCH("balance",$D270)))),"",$D270))),$L:$T,MATCH("balance",$L$2:$S$2,0),FALSE))</f>
        <v>29.76350429</v>
      </c>
      <c r="H270" s="35">
        <f ca="1">IF(Summary_Exchange_Balances_00UTC!$B269="","",(G270-E270)/E270)</f>
        <v>0</v>
      </c>
      <c r="I270" s="160">
        <f ca="1">IF(Summary_Exchange_Balances_00UTC!$B269="","",IF(ISERROR($G270),$E270,$G270))</f>
        <v>29.76350429</v>
      </c>
      <c r="K270" t="str">
        <f t="shared" ca="1" si="28"/>
        <v>HUBIVSYS</v>
      </c>
      <c r="L270" t="str">
        <f t="shared" ca="1" si="29"/>
        <v>HUBI-EVSYS</v>
      </c>
      <c r="N270" s="156" t="str">
        <f ca="1">IF(raw_exchange_data!$A269="","",OFFSET(raw_exchange_data!$A269,0,MATCH(N$2,raw_exchange_data!$1:$1,0)-1))</f>
        <v>VSYS</v>
      </c>
      <c r="O270" s="156" t="str">
        <f ca="1">IF(raw_exchange_data!$A269="","",OFFSET(raw_exchange_data!$A269,0,MATCH(O$2,raw_exchange_data!$1:$1,0)-1))</f>
        <v>HUBI</v>
      </c>
      <c r="P270" s="156" t="str">
        <f ca="1">IF(raw_exchange_data!$A269="","",OFFSET(raw_exchange_data!$A269,0,MATCH(P$2,raw_exchange_data!$1:$1,0)-1))</f>
        <v>HUBI-E</v>
      </c>
      <c r="Q270" s="156" t="str">
        <f ca="1">IF(raw_exchange_data!$A269="","",TEXT(OFFSET(raw_exchange_data!$A269,0,MATCH(Q$2,raw_exchange_data!$1:$1,0)-1),""))</f>
        <v/>
      </c>
      <c r="R270" s="157">
        <f ca="1">IF(raw_exchange_data!$A269="","",OFFSET(raw_exchange_data!$A269,0,MATCH(R$2,raw_exchange_data!$1:$1,0)-1))</f>
        <v>0.20872535</v>
      </c>
      <c r="S270" s="169">
        <f ca="1">IF(raw_exchange_data!$A269="","",OFFSET(raw_exchange_data!$A269,0,MATCH(S$2,raw_exchange_data!$1:$1,0)-1))</f>
        <v>44958.669130127317</v>
      </c>
      <c r="T270" s="156">
        <v>1</v>
      </c>
      <c r="W270" t="str">
        <f t="shared" si="30"/>
        <v>HUBI</v>
      </c>
      <c r="X270" t="str">
        <f t="shared" si="31"/>
        <v>STORJ</v>
      </c>
      <c r="Y270" s="42">
        <f t="shared" si="32"/>
        <v>29.76350429</v>
      </c>
      <c r="Z270" s="42">
        <f t="shared" ca="1" si="33"/>
        <v>29.76350429</v>
      </c>
    </row>
    <row r="271" spans="1:26" x14ac:dyDescent="0.25">
      <c r="A271" t="str">
        <f>IF(Summary_Exchange_Balances_00UTC!$B270="","",Summary_Exchange_Balances_00UTC!$N270)</f>
        <v>HUBI</v>
      </c>
      <c r="B271" t="str">
        <f>IF(Summary_Exchange_Balances_00UTC!$B270="","",Summary_Exchange_Balances_00UTC!$B270)</f>
        <v>HUBI-E</v>
      </c>
      <c r="C271" t="str">
        <f>IF(Summary_Exchange_Balances_00UTC!$B270="","",Summary_Exchange_Balances_00UTC!$E270)</f>
        <v>TRX</v>
      </c>
      <c r="D271" t="str">
        <f>IF(OR(Summary_Exchange_Balances_00UTC!$B270="",Summary_Exchange_Balances_00UTC!$D270=""),"",Summary_Exchange_Balances_00UTC!$D270)</f>
        <v/>
      </c>
      <c r="E271" s="52">
        <f>IF(Summary_Exchange_Balances_00UTC!$B270="","",Summary_Exchange_Balances_00UTC!$C270)</f>
        <v>44.266270740000003</v>
      </c>
      <c r="G271" s="52">
        <f ca="1">IF(Summary_Exchange_Balances_00UTC!$B270="","",VLOOKUP(IF(ISERROR(SEARCH(" ", $B271)),UPPER($B271&amp;$C271&amp;IF(OR(NOT(ISERROR(SEARCH("trade",$D271))),NOT(ISERROR(SEARCH("balance",$D271)))),"",$D271)),UPPER(LEFT($B271, SEARCH(" ",$B271)-1)&amp;$C271&amp;IF(OR(NOT(ISERROR(SEARCH("trade",$D271))),NOT(ISERROR(SEARCH("balance",$D271)))),"",$D271))),$L:$T,MATCH("balance",$L$2:$S$2,0),FALSE))</f>
        <v>44.266270740000003</v>
      </c>
      <c r="H271" s="35">
        <f ca="1">IF(Summary_Exchange_Balances_00UTC!$B270="","",(G271-E271)/E271)</f>
        <v>0</v>
      </c>
      <c r="I271" s="160">
        <f ca="1">IF(Summary_Exchange_Balances_00UTC!$B270="","",IF(ISERROR($G271),$E271,$G271))</f>
        <v>44.266270740000003</v>
      </c>
      <c r="K271" t="str">
        <f t="shared" ca="1" si="28"/>
        <v>OKEXXEC</v>
      </c>
      <c r="L271" t="str">
        <f t="shared" ca="1" si="29"/>
        <v>OKEX-2-M-WXEC</v>
      </c>
      <c r="N271" s="156" t="str">
        <f ca="1">IF(raw_exchange_data!$A270="","",OFFSET(raw_exchange_data!$A270,0,MATCH(N$2,raw_exchange_data!$1:$1,0)-1))</f>
        <v>XEC</v>
      </c>
      <c r="O271" s="156" t="str">
        <f ca="1">IF(raw_exchange_data!$A270="","",OFFSET(raw_exchange_data!$A270,0,MATCH(O$2,raw_exchange_data!$1:$1,0)-1))</f>
        <v>OKEX</v>
      </c>
      <c r="P271" s="156" t="str">
        <f ca="1">IF(raw_exchange_data!$A270="","",OFFSET(raw_exchange_data!$A270,0,MATCH(P$2,raw_exchange_data!$1:$1,0)-1))</f>
        <v>OKEX-2-M-W</v>
      </c>
      <c r="Q271" s="156" t="str">
        <f ca="1">IF(raw_exchange_data!$A270="","",TEXT(OFFSET(raw_exchange_data!$A270,0,MATCH(Q$2,raw_exchange_data!$1:$1,0)-1),""))</f>
        <v>Balance</v>
      </c>
      <c r="R271" s="157">
        <f ca="1">IF(raw_exchange_data!$A270="","",OFFSET(raw_exchange_data!$A270,0,MATCH(R$2,raw_exchange_data!$1:$1,0)-1))</f>
        <v>5.47</v>
      </c>
      <c r="S271" s="169">
        <f ca="1">IF(raw_exchange_data!$A270="","",OFFSET(raw_exchange_data!$A270,0,MATCH(S$2,raw_exchange_data!$1:$1,0)-1))</f>
        <v>44958.666668206017</v>
      </c>
      <c r="T271" s="156">
        <v>1</v>
      </c>
      <c r="W271" t="str">
        <f t="shared" si="30"/>
        <v>HUBI</v>
      </c>
      <c r="X271" t="str">
        <f t="shared" si="31"/>
        <v>TRX</v>
      </c>
      <c r="Y271" s="42">
        <f t="shared" si="32"/>
        <v>44.266270740000003</v>
      </c>
      <c r="Z271" s="42">
        <f t="shared" ca="1" si="33"/>
        <v>44.266270740000003</v>
      </c>
    </row>
    <row r="272" spans="1:26" x14ac:dyDescent="0.25">
      <c r="A272" t="str">
        <f>IF(Summary_Exchange_Balances_00UTC!$B271="","",Summary_Exchange_Balances_00UTC!$N271)</f>
        <v>HUBI</v>
      </c>
      <c r="B272" t="str">
        <f>IF(Summary_Exchange_Balances_00UTC!$B271="","",Summary_Exchange_Balances_00UTC!$B271)</f>
        <v>HUBI-E</v>
      </c>
      <c r="C272" t="str">
        <f>IF(Summary_Exchange_Balances_00UTC!$B271="","",Summary_Exchange_Balances_00UTC!$E271)</f>
        <v>TT</v>
      </c>
      <c r="D272" t="str">
        <f>IF(OR(Summary_Exchange_Balances_00UTC!$B271="",Summary_Exchange_Balances_00UTC!$D271=""),"",Summary_Exchange_Balances_00UTC!$D271)</f>
        <v/>
      </c>
      <c r="E272" s="52">
        <f>IF(Summary_Exchange_Balances_00UTC!$B271="","",Summary_Exchange_Balances_00UTC!$C271)</f>
        <v>6.3152970000000003E-2</v>
      </c>
      <c r="G272" s="52">
        <f ca="1">IF(Summary_Exchange_Balances_00UTC!$B271="","",VLOOKUP(IF(ISERROR(SEARCH(" ", $B272)),UPPER($B272&amp;$C272&amp;IF(OR(NOT(ISERROR(SEARCH("trade",$D272))),NOT(ISERROR(SEARCH("balance",$D272)))),"",$D272)),UPPER(LEFT($B272, SEARCH(" ",$B272)-1)&amp;$C272&amp;IF(OR(NOT(ISERROR(SEARCH("trade",$D272))),NOT(ISERROR(SEARCH("balance",$D272)))),"",$D272))),$L:$T,MATCH("balance",$L$2:$S$2,0),FALSE))</f>
        <v>6.3152970000000003E-2</v>
      </c>
      <c r="H272" s="35">
        <f ca="1">IF(Summary_Exchange_Balances_00UTC!$B271="","",(G272-E272)/E272)</f>
        <v>0</v>
      </c>
      <c r="I272" s="160">
        <f ca="1">IF(Summary_Exchange_Balances_00UTC!$B271="","",IF(ISERROR($G272),$E272,$G272))</f>
        <v>6.3152970000000003E-2</v>
      </c>
      <c r="K272" t="str">
        <f t="shared" ca="1" si="28"/>
        <v>FBLKXRP</v>
      </c>
      <c r="L272" t="str">
        <f t="shared" ca="1" si="29"/>
        <v>FBLKXRP</v>
      </c>
      <c r="N272" s="156" t="str">
        <f ca="1">IF(raw_exchange_data!$A271="","",OFFSET(raw_exchange_data!$A271,0,MATCH(N$2,raw_exchange_data!$1:$1,0)-1))</f>
        <v>XRP</v>
      </c>
      <c r="O272" s="156" t="str">
        <f ca="1">IF(raw_exchange_data!$A271="","",OFFSET(raw_exchange_data!$A271,0,MATCH(O$2,raw_exchange_data!$1:$1,0)-1))</f>
        <v>FBLK</v>
      </c>
      <c r="P272" s="156" t="str">
        <f ca="1">IF(raw_exchange_data!$A271="","",OFFSET(raw_exchange_data!$A271,0,MATCH(P$2,raw_exchange_data!$1:$1,0)-1))</f>
        <v>FBLK</v>
      </c>
      <c r="Q272" s="156" t="str">
        <f ca="1">IF(raw_exchange_data!$A271="","",TEXT(OFFSET(raw_exchange_data!$A271,0,MATCH(Q$2,raw_exchange_data!$1:$1,0)-1),""))</f>
        <v/>
      </c>
      <c r="R272" s="157">
        <f ca="1">IF(raw_exchange_data!$A271="","",OFFSET(raw_exchange_data!$A271,0,MATCH(R$2,raw_exchange_data!$1:$1,0)-1))</f>
        <v>283.58991600000002</v>
      </c>
      <c r="S272" s="169">
        <f ca="1">IF(raw_exchange_data!$A271="","",OFFSET(raw_exchange_data!$A271,0,MATCH(S$2,raw_exchange_data!$1:$1,0)-1))</f>
        <v>44958.658478819445</v>
      </c>
      <c r="T272" s="156">
        <v>1</v>
      </c>
      <c r="W272" t="str">
        <f t="shared" si="30"/>
        <v>HUBI</v>
      </c>
      <c r="X272" t="str">
        <f t="shared" si="31"/>
        <v>TT</v>
      </c>
      <c r="Y272" s="42">
        <f t="shared" si="32"/>
        <v>6.3152970000000003E-2</v>
      </c>
      <c r="Z272" s="42">
        <f t="shared" ca="1" si="33"/>
        <v>6.3152970000000003E-2</v>
      </c>
    </row>
    <row r="273" spans="1:26" x14ac:dyDescent="0.25">
      <c r="A273" t="str">
        <f>IF(Summary_Exchange_Balances_00UTC!$B272="","",Summary_Exchange_Balances_00UTC!$N272)</f>
        <v>HUBI</v>
      </c>
      <c r="B273" t="str">
        <f>IF(Summary_Exchange_Balances_00UTC!$B272="","",Summary_Exchange_Balances_00UTC!$B272)</f>
        <v>HUBI-E</v>
      </c>
      <c r="C273" t="str">
        <f>IF(Summary_Exchange_Balances_00UTC!$B272="","",Summary_Exchange_Balances_00UTC!$E272)</f>
        <v>TUSD</v>
      </c>
      <c r="D273" t="str">
        <f>IF(OR(Summary_Exchange_Balances_00UTC!$B272="",Summary_Exchange_Balances_00UTC!$D272=""),"",Summary_Exchange_Balances_00UTC!$D272)</f>
        <v/>
      </c>
      <c r="E273" s="52">
        <f>IF(Summary_Exchange_Balances_00UTC!$B272="","",Summary_Exchange_Balances_00UTC!$C272)</f>
        <v>20</v>
      </c>
      <c r="G273" s="52">
        <f ca="1">IF(Summary_Exchange_Balances_00UTC!$B272="","",VLOOKUP(IF(ISERROR(SEARCH(" ", $B273)),UPPER($B273&amp;$C273&amp;IF(OR(NOT(ISERROR(SEARCH("trade",$D273))),NOT(ISERROR(SEARCH("balance",$D273)))),"",$D273)),UPPER(LEFT($B273, SEARCH(" ",$B273)-1)&amp;$C273&amp;IF(OR(NOT(ISERROR(SEARCH("trade",$D273))),NOT(ISERROR(SEARCH("balance",$D273)))),"",$D273))),$L:$T,MATCH("balance",$L$2:$S$2,0),FALSE))</f>
        <v>20</v>
      </c>
      <c r="H273" s="35">
        <f ca="1">IF(Summary_Exchange_Balances_00UTC!$B272="","",(G273-E273)/E273)</f>
        <v>0</v>
      </c>
      <c r="I273" s="160">
        <f ca="1">IF(Summary_Exchange_Balances_00UTC!$B272="","",IF(ISERROR($G273),$E273,$G273))</f>
        <v>20</v>
      </c>
      <c r="K273" t="str">
        <f t="shared" ca="1" si="28"/>
        <v>FUB2XRP</v>
      </c>
      <c r="L273" t="str">
        <f t="shared" ca="1" si="29"/>
        <v>FUB2-MXRP</v>
      </c>
      <c r="N273" s="156" t="str">
        <f ca="1">IF(raw_exchange_data!$A272="","",OFFSET(raw_exchange_data!$A272,0,MATCH(N$2,raw_exchange_data!$1:$1,0)-1))</f>
        <v>XRP</v>
      </c>
      <c r="O273" s="156" t="str">
        <f ca="1">IF(raw_exchange_data!$A272="","",OFFSET(raw_exchange_data!$A272,0,MATCH(O$2,raw_exchange_data!$1:$1,0)-1))</f>
        <v>FUB2</v>
      </c>
      <c r="P273" s="156" t="str">
        <f ca="1">IF(raw_exchange_data!$A272="","",OFFSET(raw_exchange_data!$A272,0,MATCH(P$2,raw_exchange_data!$1:$1,0)-1))</f>
        <v>FUB2-M</v>
      </c>
      <c r="Q273" s="156" t="str">
        <f ca="1">IF(raw_exchange_data!$A272="","",TEXT(OFFSET(raw_exchange_data!$A272,0,MATCH(Q$2,raw_exchange_data!$1:$1,0)-1),""))</f>
        <v/>
      </c>
      <c r="R273" s="157">
        <f ca="1">IF(raw_exchange_data!$A272="","",OFFSET(raw_exchange_data!$A272,0,MATCH(R$2,raw_exchange_data!$1:$1,0)-1))</f>
        <v>9.7899999999999997E-8</v>
      </c>
      <c r="S273" s="169">
        <f ca="1">IF(raw_exchange_data!$A272="","",OFFSET(raw_exchange_data!$A272,0,MATCH(S$2,raw_exchange_data!$1:$1,0)-1))</f>
        <v>44958.669514039349</v>
      </c>
      <c r="T273" s="156">
        <v>1</v>
      </c>
      <c r="W273" t="str">
        <f t="shared" si="30"/>
        <v>HUBI</v>
      </c>
      <c r="X273" t="str">
        <f t="shared" si="31"/>
        <v>TUSD</v>
      </c>
      <c r="Y273" s="42">
        <f t="shared" si="32"/>
        <v>20</v>
      </c>
      <c r="Z273" s="42">
        <f t="shared" ca="1" si="33"/>
        <v>20</v>
      </c>
    </row>
    <row r="274" spans="1:26" x14ac:dyDescent="0.25">
      <c r="A274" t="str">
        <f>IF(Summary_Exchange_Balances_00UTC!$B273="","",Summary_Exchange_Balances_00UTC!$N273)</f>
        <v>HUBI</v>
      </c>
      <c r="B274" t="str">
        <f>IF(Summary_Exchange_Balances_00UTC!$B273="","",Summary_Exchange_Balances_00UTC!$B273)</f>
        <v>HUBI-E</v>
      </c>
      <c r="C274" t="str">
        <f>IF(Summary_Exchange_Balances_00UTC!$B273="","",Summary_Exchange_Balances_00UTC!$E273)</f>
        <v>UNI</v>
      </c>
      <c r="D274" t="str">
        <f>IF(OR(Summary_Exchange_Balances_00UTC!$B273="",Summary_Exchange_Balances_00UTC!$D273=""),"",Summary_Exchange_Balances_00UTC!$D273)</f>
        <v/>
      </c>
      <c r="E274" s="52">
        <f>IF(Summary_Exchange_Balances_00UTC!$B273="","",Summary_Exchange_Balances_00UTC!$C273)</f>
        <v>1E-8</v>
      </c>
      <c r="G274" s="52">
        <f ca="1">IF(Summary_Exchange_Balances_00UTC!$B273="","",VLOOKUP(IF(ISERROR(SEARCH(" ", $B274)),UPPER($B274&amp;$C274&amp;IF(OR(NOT(ISERROR(SEARCH("trade",$D274))),NOT(ISERROR(SEARCH("balance",$D274)))),"",$D274)),UPPER(LEFT($B274, SEARCH(" ",$B274)-1)&amp;$C274&amp;IF(OR(NOT(ISERROR(SEARCH("trade",$D274))),NOT(ISERROR(SEARCH("balance",$D274)))),"",$D274))),$L:$T,MATCH("balance",$L$2:$S$2,0),FALSE))</f>
        <v>1E-8</v>
      </c>
      <c r="H274" s="35">
        <f ca="1">IF(Summary_Exchange_Balances_00UTC!$B273="","",(G274-E274)/E274)</f>
        <v>0</v>
      </c>
      <c r="I274" s="160">
        <f ca="1">IF(Summary_Exchange_Balances_00UTC!$B273="","",IF(ISERROR($G274),$E274,$G274))</f>
        <v>1E-8</v>
      </c>
      <c r="K274" t="str">
        <f t="shared" ca="1" si="28"/>
        <v>HUBIXRP</v>
      </c>
      <c r="L274" t="str">
        <f t="shared" ca="1" si="29"/>
        <v>HUBI-EXRP</v>
      </c>
      <c r="N274" s="156" t="str">
        <f ca="1">IF(raw_exchange_data!$A273="","",OFFSET(raw_exchange_data!$A273,0,MATCH(N$2,raw_exchange_data!$1:$1,0)-1))</f>
        <v>XRP</v>
      </c>
      <c r="O274" s="156" t="str">
        <f ca="1">IF(raw_exchange_data!$A273="","",OFFSET(raw_exchange_data!$A273,0,MATCH(O$2,raw_exchange_data!$1:$1,0)-1))</f>
        <v>HUBI</v>
      </c>
      <c r="P274" s="156" t="str">
        <f ca="1">IF(raw_exchange_data!$A273="","",OFFSET(raw_exchange_data!$A273,0,MATCH(P$2,raw_exchange_data!$1:$1,0)-1))</f>
        <v>HUBI-E</v>
      </c>
      <c r="Q274" s="156" t="str">
        <f ca="1">IF(raw_exchange_data!$A273="","",TEXT(OFFSET(raw_exchange_data!$A273,0,MATCH(Q$2,raw_exchange_data!$1:$1,0)-1),""))</f>
        <v/>
      </c>
      <c r="R274" s="157">
        <f ca="1">IF(raw_exchange_data!$A273="","",OFFSET(raw_exchange_data!$A273,0,MATCH(R$2,raw_exchange_data!$1:$1,0)-1))</f>
        <v>2991.9747285799999</v>
      </c>
      <c r="S274" s="169">
        <f ca="1">IF(raw_exchange_data!$A273="","",OFFSET(raw_exchange_data!$A273,0,MATCH(S$2,raw_exchange_data!$1:$1,0)-1))</f>
        <v>44958.669130127317</v>
      </c>
      <c r="T274" s="156">
        <v>1</v>
      </c>
      <c r="W274" t="str">
        <f t="shared" si="30"/>
        <v>HUBI</v>
      </c>
      <c r="X274" t="str">
        <f t="shared" si="31"/>
        <v>UNI</v>
      </c>
      <c r="Y274" s="42">
        <f t="shared" si="32"/>
        <v>1E-8</v>
      </c>
      <c r="Z274" s="42">
        <f t="shared" ca="1" si="33"/>
        <v>1E-8</v>
      </c>
    </row>
    <row r="275" spans="1:26" x14ac:dyDescent="0.25">
      <c r="A275" t="str">
        <f>IF(Summary_Exchange_Balances_00UTC!$B274="","",Summary_Exchange_Balances_00UTC!$N274)</f>
        <v>HUBI</v>
      </c>
      <c r="B275" t="str">
        <f>IF(Summary_Exchange_Balances_00UTC!$B274="","",Summary_Exchange_Balances_00UTC!$B274)</f>
        <v>HUBI-E</v>
      </c>
      <c r="C275" t="str">
        <f>IF(Summary_Exchange_Balances_00UTC!$B274="","",Summary_Exchange_Balances_00UTC!$E274)</f>
        <v>USDC</v>
      </c>
      <c r="D275" t="str">
        <f>IF(OR(Summary_Exchange_Balances_00UTC!$B274="",Summary_Exchange_Balances_00UTC!$D274=""),"",Summary_Exchange_Balances_00UTC!$D274)</f>
        <v/>
      </c>
      <c r="E275" s="53">
        <f>IF(Summary_Exchange_Balances_00UTC!$B274="","",Summary_Exchange_Balances_00UTC!$C274)</f>
        <v>5.6000000000000004E-7</v>
      </c>
      <c r="G275" s="52">
        <f ca="1">IF(Summary_Exchange_Balances_00UTC!$B274="","",VLOOKUP(IF(ISERROR(SEARCH(" ", $B275)),UPPER($B275&amp;$C275&amp;IF(OR(NOT(ISERROR(SEARCH("trade",$D275))),NOT(ISERROR(SEARCH("balance",$D275)))),"",$D275)),UPPER(LEFT($B275, SEARCH(" ",$B275)-1)&amp;$C275&amp;IF(OR(NOT(ISERROR(SEARCH("trade",$D275))),NOT(ISERROR(SEARCH("balance",$D275)))),"",$D275))),$L:$T,MATCH("balance",$L$2:$S$2,0),FALSE))</f>
        <v>5.6000000000000004E-7</v>
      </c>
      <c r="H275" s="35">
        <f ca="1">IF(Summary_Exchange_Balances_00UTC!$B274="","",(G275-E275)/E275)</f>
        <v>0</v>
      </c>
      <c r="I275" s="160">
        <f ca="1">IF(Summary_Exchange_Balances_00UTC!$B274="","",IF(ISERROR($G275),$E275,$G275))</f>
        <v>5.6000000000000004E-7</v>
      </c>
      <c r="K275" t="str">
        <f t="shared" ca="1" si="28"/>
        <v>LMACXRP</v>
      </c>
      <c r="L275" t="str">
        <f t="shared" ca="1" si="29"/>
        <v>LMACXRP</v>
      </c>
      <c r="N275" s="156" t="str">
        <f ca="1">IF(raw_exchange_data!$A274="","",OFFSET(raw_exchange_data!$A274,0,MATCH(N$2,raw_exchange_data!$1:$1,0)-1))</f>
        <v>XRP</v>
      </c>
      <c r="O275" s="156" t="str">
        <f ca="1">IF(raw_exchange_data!$A274="","",OFFSET(raw_exchange_data!$A274,0,MATCH(O$2,raw_exchange_data!$1:$1,0)-1))</f>
        <v>LMAC</v>
      </c>
      <c r="P275" s="156" t="str">
        <f ca="1">IF(raw_exchange_data!$A274="","",OFFSET(raw_exchange_data!$A274,0,MATCH(P$2,raw_exchange_data!$1:$1,0)-1))</f>
        <v>LMAC</v>
      </c>
      <c r="Q275" s="156" t="str">
        <f ca="1">IF(raw_exchange_data!$A274="","",TEXT(OFFSET(raw_exchange_data!$A274,0,MATCH(Q$2,raw_exchange_data!$1:$1,0)-1),""))</f>
        <v/>
      </c>
      <c r="R275" s="157">
        <f ca="1">IF(raw_exchange_data!$A274="","",OFFSET(raw_exchange_data!$A274,0,MATCH(R$2,raw_exchange_data!$1:$1,0)-1))</f>
        <v>493543</v>
      </c>
      <c r="S275" s="169">
        <f ca="1">IF(raw_exchange_data!$A274="","",OFFSET(raw_exchange_data!$A274,0,MATCH(S$2,raw_exchange_data!$1:$1,0)-1))</f>
        <v>44958.668754432867</v>
      </c>
      <c r="T275" s="156">
        <v>1</v>
      </c>
      <c r="W275" t="str">
        <f t="shared" si="30"/>
        <v>HUBI</v>
      </c>
      <c r="X275" t="str">
        <f t="shared" si="31"/>
        <v>USDC</v>
      </c>
      <c r="Y275" s="42">
        <f t="shared" si="32"/>
        <v>5.6000000000000004E-7</v>
      </c>
      <c r="Z275" s="42">
        <f t="shared" ca="1" si="33"/>
        <v>5.6000000000000004E-7</v>
      </c>
    </row>
    <row r="276" spans="1:26" x14ac:dyDescent="0.25">
      <c r="A276" t="str">
        <f>IF(Summary_Exchange_Balances_00UTC!$B275="","",Summary_Exchange_Balances_00UTC!$N275)</f>
        <v>HUBI</v>
      </c>
      <c r="B276" t="str">
        <f>IF(Summary_Exchange_Balances_00UTC!$B275="","",Summary_Exchange_Balances_00UTC!$B275)</f>
        <v>HUBI-E</v>
      </c>
      <c r="C276" t="str">
        <f>IF(Summary_Exchange_Balances_00UTC!$B275="","",Summary_Exchange_Balances_00UTC!$E275)</f>
        <v>USDP</v>
      </c>
      <c r="D276" t="str">
        <f>IF(OR(Summary_Exchange_Balances_00UTC!$B275="",Summary_Exchange_Balances_00UTC!$D275=""),"",Summary_Exchange_Balances_00UTC!$D275)</f>
        <v/>
      </c>
      <c r="E276" s="53">
        <f>IF(Summary_Exchange_Balances_00UTC!$B275="","",Summary_Exchange_Balances_00UTC!$C275)</f>
        <v>0.34680431</v>
      </c>
      <c r="G276" s="52">
        <f ca="1">IF(Summary_Exchange_Balances_00UTC!$B275="","",VLOOKUP(IF(ISERROR(SEARCH(" ", $B276)),UPPER($B276&amp;$C276&amp;IF(OR(NOT(ISERROR(SEARCH("trade",$D276))),NOT(ISERROR(SEARCH("balance",$D276)))),"",$D276)),UPPER(LEFT($B276, SEARCH(" ",$B276)-1)&amp;$C276&amp;IF(OR(NOT(ISERROR(SEARCH("trade",$D276))),NOT(ISERROR(SEARCH("balance",$D276)))),"",$D276))),$L:$T,MATCH("balance",$L$2:$S$2,0),FALSE))</f>
        <v>0.34680431</v>
      </c>
      <c r="H276" s="35">
        <f ca="1">IF(Summary_Exchange_Balances_00UTC!$B275="","",(G276-E276)/E276)</f>
        <v>0</v>
      </c>
      <c r="I276" s="160">
        <f ca="1">IF(Summary_Exchange_Balances_00UTC!$B275="","",IF(ISERROR($G276),$E276,$G276))</f>
        <v>0.34680431</v>
      </c>
      <c r="K276" t="str">
        <f t="shared" ca="1" si="28"/>
        <v>OKEXXRP</v>
      </c>
      <c r="L276" t="str">
        <f t="shared" ca="1" si="29"/>
        <v>OKEX-2-M-WXRP</v>
      </c>
      <c r="N276" s="156" t="str">
        <f ca="1">IF(raw_exchange_data!$A275="","",OFFSET(raw_exchange_data!$A275,0,MATCH(N$2,raw_exchange_data!$1:$1,0)-1))</f>
        <v>XRP</v>
      </c>
      <c r="O276" s="156" t="str">
        <f ca="1">IF(raw_exchange_data!$A275="","",OFFSET(raw_exchange_data!$A275,0,MATCH(O$2,raw_exchange_data!$1:$1,0)-1))</f>
        <v>OKEX</v>
      </c>
      <c r="P276" s="156" t="str">
        <f ca="1">IF(raw_exchange_data!$A275="","",OFFSET(raw_exchange_data!$A275,0,MATCH(P$2,raw_exchange_data!$1:$1,0)-1))</f>
        <v>OKEX-2-M-W</v>
      </c>
      <c r="Q276" s="156" t="str">
        <f ca="1">IF(raw_exchange_data!$A275="","",TEXT(OFFSET(raw_exchange_data!$A275,0,MATCH(Q$2,raw_exchange_data!$1:$1,0)-1),""))</f>
        <v>Balance</v>
      </c>
      <c r="R276" s="157">
        <f ca="1">IF(raw_exchange_data!$A275="","",OFFSET(raw_exchange_data!$A275,0,MATCH(R$2,raw_exchange_data!$1:$1,0)-1))</f>
        <v>4.4140430209999998E-7</v>
      </c>
      <c r="S276" s="169">
        <f ca="1">IF(raw_exchange_data!$A275="","",OFFSET(raw_exchange_data!$A275,0,MATCH(S$2,raw_exchange_data!$1:$1,0)-1))</f>
        <v>44958.666668206017</v>
      </c>
      <c r="T276" s="156">
        <v>1</v>
      </c>
      <c r="W276" t="str">
        <f t="shared" si="30"/>
        <v>HUBI</v>
      </c>
      <c r="X276" t="str">
        <f t="shared" si="31"/>
        <v>USDP</v>
      </c>
      <c r="Y276" s="42">
        <f t="shared" si="32"/>
        <v>0.34680431</v>
      </c>
      <c r="Z276" s="42">
        <f t="shared" ca="1" si="33"/>
        <v>0.34680431</v>
      </c>
    </row>
    <row r="277" spans="1:26" x14ac:dyDescent="0.25">
      <c r="A277" t="str">
        <f>IF(Summary_Exchange_Balances_00UTC!$B276="","",Summary_Exchange_Balances_00UTC!$N276)</f>
        <v>HUBI</v>
      </c>
      <c r="B277" t="str">
        <f>IF(Summary_Exchange_Balances_00UTC!$B276="","",Summary_Exchange_Balances_00UTC!$B276)</f>
        <v>HUBI-E</v>
      </c>
      <c r="C277" t="str">
        <f>IF(Summary_Exchange_Balances_00UTC!$B276="","",Summary_Exchange_Balances_00UTC!$E276)</f>
        <v>USDT</v>
      </c>
      <c r="D277" t="str">
        <f>IF(OR(Summary_Exchange_Balances_00UTC!$B276="",Summary_Exchange_Balances_00UTC!$D276=""),"",Summary_Exchange_Balances_00UTC!$D276)</f>
        <v/>
      </c>
      <c r="E277" s="53">
        <f>IF(Summary_Exchange_Balances_00UTC!$B276="","",Summary_Exchange_Balances_00UTC!$C276)</f>
        <v>3062396.2002532599</v>
      </c>
      <c r="G277" s="52">
        <f ca="1">IF(Summary_Exchange_Balances_00UTC!$B276="","",VLOOKUP(IF(ISERROR(SEARCH(" ", $B277)),UPPER($B277&amp;$C277&amp;IF(OR(NOT(ISERROR(SEARCH("trade",$D277))),NOT(ISERROR(SEARCH("balance",$D277)))),"",$D277)),UPPER(LEFT($B277, SEARCH(" ",$B277)-1)&amp;$C277&amp;IF(OR(NOT(ISERROR(SEARCH("trade",$D277))),NOT(ISERROR(SEARCH("balance",$D277)))),"",$D277))),$L:$T,MATCH("balance",$L$2:$S$2,0),FALSE))</f>
        <v>3782355.2471721498</v>
      </c>
      <c r="H277" s="35">
        <f ca="1">IF(Summary_Exchange_Balances_00UTC!$B276="","",(G277-E277)/E277)</f>
        <v>0.23509663669885347</v>
      </c>
      <c r="I277" s="160">
        <f ca="1">IF(Summary_Exchange_Balances_00UTC!$B276="","",IF(ISERROR($G277),$E277,$G277))</f>
        <v>3782355.2471721498</v>
      </c>
      <c r="K277" t="str">
        <f t="shared" ca="1" si="28"/>
        <v>FBLKALGO</v>
      </c>
      <c r="L277" t="str">
        <f t="shared" ca="1" si="29"/>
        <v>FBLKALGO</v>
      </c>
      <c r="N277" s="156" t="str">
        <f ca="1">IF(raw_exchange_data!$A276="","",OFFSET(raw_exchange_data!$A276,0,MATCH(N$2,raw_exchange_data!$1:$1,0)-1))</f>
        <v>ALGO</v>
      </c>
      <c r="O277" s="156" t="str">
        <f ca="1">IF(raw_exchange_data!$A276="","",OFFSET(raw_exchange_data!$A276,0,MATCH(O$2,raw_exchange_data!$1:$1,0)-1))</f>
        <v>FBLK</v>
      </c>
      <c r="P277" s="156" t="str">
        <f ca="1">IF(raw_exchange_data!$A276="","",OFFSET(raw_exchange_data!$A276,0,MATCH(P$2,raw_exchange_data!$1:$1,0)-1))</f>
        <v>FBLK</v>
      </c>
      <c r="Q277" s="156" t="str">
        <f ca="1">IF(raw_exchange_data!$A276="","",TEXT(OFFSET(raw_exchange_data!$A276,0,MATCH(Q$2,raw_exchange_data!$1:$1,0)-1),""))</f>
        <v/>
      </c>
      <c r="R277" s="157">
        <f ca="1">IF(raw_exchange_data!$A276="","",OFFSET(raw_exchange_data!$A276,0,MATCH(R$2,raw_exchange_data!$1:$1,0)-1))</f>
        <v>30439.515093000002</v>
      </c>
      <c r="S277" s="169">
        <f ca="1">IF(raw_exchange_data!$A276="","",OFFSET(raw_exchange_data!$A276,0,MATCH(S$2,raw_exchange_data!$1:$1,0)-1))</f>
        <v>44958.658478819445</v>
      </c>
      <c r="T277" s="156">
        <v>1</v>
      </c>
      <c r="W277" t="str">
        <f t="shared" si="30"/>
        <v>HUBI</v>
      </c>
      <c r="X277" t="str">
        <f t="shared" si="31"/>
        <v>USDT</v>
      </c>
      <c r="Y277" s="42">
        <f t="shared" si="32"/>
        <v>3062396.2002532599</v>
      </c>
      <c r="Z277" s="42">
        <f t="shared" ca="1" si="33"/>
        <v>3782355.2471721498</v>
      </c>
    </row>
    <row r="278" spans="1:26" x14ac:dyDescent="0.25">
      <c r="A278" t="str">
        <f>IF(Summary_Exchange_Balances_00UTC!$B277="","",Summary_Exchange_Balances_00UTC!$N277)</f>
        <v>HUBI</v>
      </c>
      <c r="B278" t="str">
        <f>IF(Summary_Exchange_Balances_00UTC!$B277="","",Summary_Exchange_Balances_00UTC!$B277)</f>
        <v>HUBI-E</v>
      </c>
      <c r="C278" t="str">
        <f>IF(Summary_Exchange_Balances_00UTC!$B277="","",Summary_Exchange_Balances_00UTC!$E277)</f>
        <v>VET</v>
      </c>
      <c r="D278" t="str">
        <f>IF(OR(Summary_Exchange_Balances_00UTC!$B277="",Summary_Exchange_Balances_00UTC!$D277=""),"",Summary_Exchange_Balances_00UTC!$D277)</f>
        <v/>
      </c>
      <c r="E278" s="53">
        <f>IF(Summary_Exchange_Balances_00UTC!$B277="","",Summary_Exchange_Balances_00UTC!$C277)</f>
        <v>25.959481520000001</v>
      </c>
      <c r="G278" s="52">
        <f ca="1">IF(Summary_Exchange_Balances_00UTC!$B277="","",VLOOKUP(IF(ISERROR(SEARCH(" ", $B278)),UPPER($B278&amp;$C278&amp;IF(OR(NOT(ISERROR(SEARCH("trade",$D278))),NOT(ISERROR(SEARCH("balance",$D278)))),"",$D278)),UPPER(LEFT($B278, SEARCH(" ",$B278)-1)&amp;$C278&amp;IF(OR(NOT(ISERROR(SEARCH("trade",$D278))),NOT(ISERROR(SEARCH("balance",$D278)))),"",$D278))),$L:$T,MATCH("balance",$L$2:$S$2,0),FALSE))</f>
        <v>25.959481520000001</v>
      </c>
      <c r="H278" s="35">
        <f ca="1">IF(Summary_Exchange_Balances_00UTC!$B277="","",(G278-E278)/E278)</f>
        <v>0</v>
      </c>
      <c r="I278" s="160">
        <f ca="1">IF(Summary_Exchange_Balances_00UTC!$B277="","",IF(ISERROR($G278),$E278,$G278))</f>
        <v>25.959481520000001</v>
      </c>
      <c r="K278" t="str">
        <f t="shared" ca="1" si="28"/>
        <v>HUBIALGO</v>
      </c>
      <c r="L278" t="str">
        <f t="shared" ca="1" si="29"/>
        <v>HUBI-EALGO</v>
      </c>
      <c r="N278" s="156" t="str">
        <f ca="1">IF(raw_exchange_data!$A277="","",OFFSET(raw_exchange_data!$A277,0,MATCH(N$2,raw_exchange_data!$1:$1,0)-1))</f>
        <v>ALGO</v>
      </c>
      <c r="O278" s="156" t="str">
        <f ca="1">IF(raw_exchange_data!$A277="","",OFFSET(raw_exchange_data!$A277,0,MATCH(O$2,raw_exchange_data!$1:$1,0)-1))</f>
        <v>HUBI</v>
      </c>
      <c r="P278" s="156" t="str">
        <f ca="1">IF(raw_exchange_data!$A277="","",OFFSET(raw_exchange_data!$A277,0,MATCH(P$2,raw_exchange_data!$1:$1,0)-1))</f>
        <v>HUBI-E</v>
      </c>
      <c r="Q278" s="156" t="str">
        <f ca="1">IF(raw_exchange_data!$A277="","",TEXT(OFFSET(raw_exchange_data!$A277,0,MATCH(Q$2,raw_exchange_data!$1:$1,0)-1),""))</f>
        <v/>
      </c>
      <c r="R278" s="157">
        <f ca="1">IF(raw_exchange_data!$A277="","",OFFSET(raw_exchange_data!$A277,0,MATCH(R$2,raw_exchange_data!$1:$1,0)-1))</f>
        <v>2.6E-7</v>
      </c>
      <c r="S278" s="169">
        <f ca="1">IF(raw_exchange_data!$A277="","",OFFSET(raw_exchange_data!$A277,0,MATCH(S$2,raw_exchange_data!$1:$1,0)-1))</f>
        <v>44958.669130127317</v>
      </c>
      <c r="T278" s="156">
        <v>1</v>
      </c>
      <c r="W278" t="str">
        <f t="shared" si="30"/>
        <v>HUBI</v>
      </c>
      <c r="X278" t="str">
        <f t="shared" si="31"/>
        <v>VET</v>
      </c>
      <c r="Y278" s="42">
        <f t="shared" si="32"/>
        <v>25.959481520000001</v>
      </c>
      <c r="Z278" s="42">
        <f t="shared" ca="1" si="33"/>
        <v>25.959481520000001</v>
      </c>
    </row>
    <row r="279" spans="1:26" x14ac:dyDescent="0.25">
      <c r="A279" t="str">
        <f>IF(Summary_Exchange_Balances_00UTC!$B278="","",Summary_Exchange_Balances_00UTC!$N278)</f>
        <v>HUBI</v>
      </c>
      <c r="B279" t="str">
        <f>IF(Summary_Exchange_Balances_00UTC!$B278="","",Summary_Exchange_Balances_00UTC!$B278)</f>
        <v>HUBI-E</v>
      </c>
      <c r="C279" t="str">
        <f>IF(Summary_Exchange_Balances_00UTC!$B278="","",Summary_Exchange_Balances_00UTC!$E278)</f>
        <v>VSYS</v>
      </c>
      <c r="D279" t="str">
        <f>IF(OR(Summary_Exchange_Balances_00UTC!$B278="",Summary_Exchange_Balances_00UTC!$D278=""),"",Summary_Exchange_Balances_00UTC!$D278)</f>
        <v/>
      </c>
      <c r="E279" s="53">
        <f>IF(Summary_Exchange_Balances_00UTC!$B278="","",Summary_Exchange_Balances_00UTC!$C278)</f>
        <v>0.20872535</v>
      </c>
      <c r="G279" s="52">
        <f ca="1">IF(Summary_Exchange_Balances_00UTC!$B278="","",VLOOKUP(IF(ISERROR(SEARCH(" ", $B279)),UPPER($B279&amp;$C279&amp;IF(OR(NOT(ISERROR(SEARCH("trade",$D279))),NOT(ISERROR(SEARCH("balance",$D279)))),"",$D279)),UPPER(LEFT($B279, SEARCH(" ",$B279)-1)&amp;$C279&amp;IF(OR(NOT(ISERROR(SEARCH("trade",$D279))),NOT(ISERROR(SEARCH("balance",$D279)))),"",$D279))),$L:$T,MATCH("balance",$L$2:$S$2,0),FALSE))</f>
        <v>0.20872535</v>
      </c>
      <c r="H279" s="35">
        <f ca="1">IF(Summary_Exchange_Balances_00UTC!$B278="","",(G279-E279)/E279)</f>
        <v>0</v>
      </c>
      <c r="I279" s="160">
        <f ca="1">IF(Summary_Exchange_Balances_00UTC!$B278="","",IF(ISERROR($G279),$E279,$G279))</f>
        <v>0.20872535</v>
      </c>
      <c r="K279" t="str">
        <f t="shared" ca="1" si="28"/>
        <v>HUBIARPA</v>
      </c>
      <c r="L279" t="str">
        <f t="shared" ca="1" si="29"/>
        <v>HUBI-EARPA</v>
      </c>
      <c r="N279" s="156" t="str">
        <f ca="1">IF(raw_exchange_data!$A278="","",OFFSET(raw_exchange_data!$A278,0,MATCH(N$2,raw_exchange_data!$1:$1,0)-1))</f>
        <v>ARPA</v>
      </c>
      <c r="O279" s="156" t="str">
        <f ca="1">IF(raw_exchange_data!$A278="","",OFFSET(raw_exchange_data!$A278,0,MATCH(O$2,raw_exchange_data!$1:$1,0)-1))</f>
        <v>HUBI</v>
      </c>
      <c r="P279" s="156" t="str">
        <f ca="1">IF(raw_exchange_data!$A278="","",OFFSET(raw_exchange_data!$A278,0,MATCH(P$2,raw_exchange_data!$1:$1,0)-1))</f>
        <v>HUBI-E</v>
      </c>
      <c r="Q279" s="156" t="str">
        <f ca="1">IF(raw_exchange_data!$A278="","",TEXT(OFFSET(raw_exchange_data!$A278,0,MATCH(Q$2,raw_exchange_data!$1:$1,0)-1),""))</f>
        <v/>
      </c>
      <c r="R279" s="157">
        <f ca="1">IF(raw_exchange_data!$A278="","",OFFSET(raw_exchange_data!$A278,0,MATCH(R$2,raw_exchange_data!$1:$1,0)-1))</f>
        <v>0.53247394999999997</v>
      </c>
      <c r="S279" s="169">
        <f ca="1">IF(raw_exchange_data!$A278="","",OFFSET(raw_exchange_data!$A278,0,MATCH(S$2,raw_exchange_data!$1:$1,0)-1))</f>
        <v>44958.669130127317</v>
      </c>
      <c r="T279" s="156">
        <v>1</v>
      </c>
      <c r="W279" t="str">
        <f t="shared" si="30"/>
        <v>HUBI</v>
      </c>
      <c r="X279" t="str">
        <f t="shared" si="31"/>
        <v>VSYS</v>
      </c>
      <c r="Y279" s="42">
        <f t="shared" si="32"/>
        <v>0.20872535</v>
      </c>
      <c r="Z279" s="42">
        <f t="shared" ca="1" si="33"/>
        <v>0.20872535</v>
      </c>
    </row>
    <row r="280" spans="1:26" x14ac:dyDescent="0.25">
      <c r="A280" t="str">
        <f>IF(Summary_Exchange_Balances_00UTC!$B279="","",Summary_Exchange_Balances_00UTC!$N279)</f>
        <v>HUBI</v>
      </c>
      <c r="B280" t="str">
        <f>IF(Summary_Exchange_Balances_00UTC!$B279="","",Summary_Exchange_Balances_00UTC!$B279)</f>
        <v>HUBI-E</v>
      </c>
      <c r="C280" t="str">
        <f>IF(Summary_Exchange_Balances_00UTC!$B279="","",Summary_Exchange_Balances_00UTC!$E279)</f>
        <v>XEC</v>
      </c>
      <c r="D280" t="str">
        <f>IF(OR(Summary_Exchange_Balances_00UTC!$B279="",Summary_Exchange_Balances_00UTC!$D279=""),"",Summary_Exchange_Balances_00UTC!$D279)</f>
        <v/>
      </c>
      <c r="E280" s="53">
        <f>IF(Summary_Exchange_Balances_00UTC!$B279="","",Summary_Exchange_Balances_00UTC!$C279)</f>
        <v>97856389.900000006</v>
      </c>
      <c r="G280" s="52">
        <f ca="1">IF(Summary_Exchange_Balances_00UTC!$B279="","",VLOOKUP(IF(ISERROR(SEARCH(" ", $B280)),UPPER($B280&amp;$C280&amp;IF(OR(NOT(ISERROR(SEARCH("trade",$D280))),NOT(ISERROR(SEARCH("balance",$D280)))),"",$D280)),UPPER(LEFT($B280, SEARCH(" ",$B280)-1)&amp;$C280&amp;IF(OR(NOT(ISERROR(SEARCH("trade",$D280))),NOT(ISERROR(SEARCH("balance",$D280)))),"",$D280))),$L:$T,MATCH("balance",$L$2:$S$2,0),FALSE))</f>
        <v>97856389.900000006</v>
      </c>
      <c r="H280" s="35">
        <f ca="1">IF(Summary_Exchange_Balances_00UTC!$B279="","",(G280-E280)/E280)</f>
        <v>0</v>
      </c>
      <c r="I280" s="160">
        <f ca="1">IF(Summary_Exchange_Balances_00UTC!$B279="","",IF(ISERROR($G280),$E280,$G280))</f>
        <v>97856389.900000006</v>
      </c>
      <c r="K280" t="str">
        <f t="shared" ca="1" si="28"/>
        <v>BINEAVAX</v>
      </c>
      <c r="L280" t="str">
        <f t="shared" ca="1" si="29"/>
        <v>BINE-2-S1-MAVAX</v>
      </c>
      <c r="N280" s="156" t="str">
        <f ca="1">IF(raw_exchange_data!$A279="","",OFFSET(raw_exchange_data!$A279,0,MATCH(N$2,raw_exchange_data!$1:$1,0)-1))</f>
        <v>AVAX</v>
      </c>
      <c r="O280" s="156" t="str">
        <f ca="1">IF(raw_exchange_data!$A279="","",OFFSET(raw_exchange_data!$A279,0,MATCH(O$2,raw_exchange_data!$1:$1,0)-1))</f>
        <v>BINE</v>
      </c>
      <c r="P280" s="156" t="str">
        <f ca="1">IF(raw_exchange_data!$A279="","",OFFSET(raw_exchange_data!$A279,0,MATCH(P$2,raw_exchange_data!$1:$1,0)-1))</f>
        <v>BINE-2-S1-M</v>
      </c>
      <c r="Q280" s="156" t="str">
        <f ca="1">IF(raw_exchange_data!$A279="","",TEXT(OFFSET(raw_exchange_data!$A279,0,MATCH(Q$2,raw_exchange_data!$1:$1,0)-1),""))</f>
        <v/>
      </c>
      <c r="R280" s="157">
        <f ca="1">IF(raw_exchange_data!$A279="","",OFFSET(raw_exchange_data!$A279,0,MATCH(R$2,raw_exchange_data!$1:$1,0)-1))</f>
        <v>-6000</v>
      </c>
      <c r="S280" s="169">
        <f ca="1">IF(raw_exchange_data!$A279="","",OFFSET(raw_exchange_data!$A279,0,MATCH(S$2,raw_exchange_data!$1:$1,0)-1))</f>
        <v>44958.666670451392</v>
      </c>
      <c r="T280" s="156">
        <v>1</v>
      </c>
      <c r="W280" t="str">
        <f t="shared" si="30"/>
        <v>HUBI</v>
      </c>
      <c r="X280" t="str">
        <f t="shared" si="31"/>
        <v>XEC</v>
      </c>
      <c r="Y280" s="42">
        <f t="shared" si="32"/>
        <v>97856389.900000006</v>
      </c>
      <c r="Z280" s="42">
        <f t="shared" ca="1" si="33"/>
        <v>97856389.900000006</v>
      </c>
    </row>
    <row r="281" spans="1:26" x14ac:dyDescent="0.25">
      <c r="A281" t="str">
        <f>IF(Summary_Exchange_Balances_00UTC!$B280="","",Summary_Exchange_Balances_00UTC!$N280)</f>
        <v>HUBI</v>
      </c>
      <c r="B281" t="str">
        <f>IF(Summary_Exchange_Balances_00UTC!$B280="","",Summary_Exchange_Balances_00UTC!$B280)</f>
        <v>HUBI-E</v>
      </c>
      <c r="C281" t="str">
        <f>IF(Summary_Exchange_Balances_00UTC!$B280="","",Summary_Exchange_Balances_00UTC!$E280)</f>
        <v>XLM</v>
      </c>
      <c r="D281" t="str">
        <f>IF(OR(Summary_Exchange_Balances_00UTC!$B280="",Summary_Exchange_Balances_00UTC!$D280=""),"",Summary_Exchange_Balances_00UTC!$D280)</f>
        <v/>
      </c>
      <c r="E281" s="53">
        <f>IF(Summary_Exchange_Balances_00UTC!$B280="","",Summary_Exchange_Balances_00UTC!$C280)</f>
        <v>0.55556267999999998</v>
      </c>
      <c r="G281" s="52">
        <f ca="1">IF(Summary_Exchange_Balances_00UTC!$B280="","",VLOOKUP(IF(ISERROR(SEARCH(" ", $B281)),UPPER($B281&amp;$C281&amp;IF(OR(NOT(ISERROR(SEARCH("trade",$D281))),NOT(ISERROR(SEARCH("balance",$D281)))),"",$D281)),UPPER(LEFT($B281, SEARCH(" ",$B281)-1)&amp;$C281&amp;IF(OR(NOT(ISERROR(SEARCH("trade",$D281))),NOT(ISERROR(SEARCH("balance",$D281)))),"",$D281))),$L:$T,MATCH("balance",$L$2:$S$2,0),FALSE))</f>
        <v>0.55556267999999998</v>
      </c>
      <c r="H281" s="35">
        <f ca="1">IF(Summary_Exchange_Balances_00UTC!$B280="","",(G281-E281)/E281)</f>
        <v>0</v>
      </c>
      <c r="I281" s="160">
        <f ca="1">IF(Summary_Exchange_Balances_00UTC!$B280="","",IF(ISERROR($G281),$E281,$G281))</f>
        <v>0.55556267999999998</v>
      </c>
      <c r="K281" t="str">
        <f t="shared" ca="1" si="28"/>
        <v>FBLKAVAX</v>
      </c>
      <c r="L281" t="str">
        <f t="shared" ca="1" si="29"/>
        <v>FBLKAVAX</v>
      </c>
      <c r="N281" s="156" t="str">
        <f ca="1">IF(raw_exchange_data!$A280="","",OFFSET(raw_exchange_data!$A280,0,MATCH(N$2,raw_exchange_data!$1:$1,0)-1))</f>
        <v>AVAX</v>
      </c>
      <c r="O281" s="156" t="str">
        <f ca="1">IF(raw_exchange_data!$A280="","",OFFSET(raw_exchange_data!$A280,0,MATCH(O$2,raw_exchange_data!$1:$1,0)-1))</f>
        <v>FBLK</v>
      </c>
      <c r="P281" s="156" t="str">
        <f ca="1">IF(raw_exchange_data!$A280="","",OFFSET(raw_exchange_data!$A280,0,MATCH(P$2,raw_exchange_data!$1:$1,0)-1))</f>
        <v>FBLK</v>
      </c>
      <c r="Q281" s="156" t="str">
        <f ca="1">IF(raw_exchange_data!$A280="","",TEXT(OFFSET(raw_exchange_data!$A280,0,MATCH(Q$2,raw_exchange_data!$1:$1,0)-1),""))</f>
        <v/>
      </c>
      <c r="R281" s="157">
        <f ca="1">IF(raw_exchange_data!$A280="","",OFFSET(raw_exchange_data!$A280,0,MATCH(R$2,raw_exchange_data!$1:$1,0)-1))</f>
        <v>547.25846926700001</v>
      </c>
      <c r="S281" s="169">
        <f ca="1">IF(raw_exchange_data!$A280="","",OFFSET(raw_exchange_data!$A280,0,MATCH(S$2,raw_exchange_data!$1:$1,0)-1))</f>
        <v>44958.658478819445</v>
      </c>
      <c r="T281" s="156">
        <v>1</v>
      </c>
      <c r="W281" t="str">
        <f t="shared" si="30"/>
        <v>HUBI</v>
      </c>
      <c r="X281" t="str">
        <f t="shared" si="31"/>
        <v>XLM</v>
      </c>
      <c r="Y281" s="42">
        <f t="shared" si="32"/>
        <v>0.55556267999999998</v>
      </c>
      <c r="Z281" s="42">
        <f t="shared" ca="1" si="33"/>
        <v>0.55556267999999998</v>
      </c>
    </row>
    <row r="282" spans="1:26" x14ac:dyDescent="0.25">
      <c r="A282" t="str">
        <f>IF(Summary_Exchange_Balances_00UTC!$B281="","",Summary_Exchange_Balances_00UTC!$N281)</f>
        <v>HUBI</v>
      </c>
      <c r="B282" t="str">
        <f>IF(Summary_Exchange_Balances_00UTC!$B281="","",Summary_Exchange_Balances_00UTC!$B281)</f>
        <v>HUBI-E</v>
      </c>
      <c r="C282" t="str">
        <f>IF(Summary_Exchange_Balances_00UTC!$B281="","",Summary_Exchange_Balances_00UTC!$E281)</f>
        <v>XRP</v>
      </c>
      <c r="D282" t="str">
        <f>IF(OR(Summary_Exchange_Balances_00UTC!$B281="",Summary_Exchange_Balances_00UTC!$D281=""),"",Summary_Exchange_Balances_00UTC!$D281)</f>
        <v/>
      </c>
      <c r="E282" s="52">
        <f>IF(Summary_Exchange_Balances_00UTC!$B281="","",Summary_Exchange_Balances_00UTC!$C281)</f>
        <v>3291.9747285799999</v>
      </c>
      <c r="G282" s="52">
        <f ca="1">IF(Summary_Exchange_Balances_00UTC!$B281="","",VLOOKUP(IF(ISERROR(SEARCH(" ", $B282)),UPPER($B282&amp;$C282&amp;IF(OR(NOT(ISERROR(SEARCH("trade",$D282))),NOT(ISERROR(SEARCH("balance",$D282)))),"",$D282)),UPPER(LEFT($B282, SEARCH(" ",$B282)-1)&amp;$C282&amp;IF(OR(NOT(ISERROR(SEARCH("trade",$D282))),NOT(ISERROR(SEARCH("balance",$D282)))),"",$D282))),$L:$T,MATCH("balance",$L$2:$S$2,0),FALSE))</f>
        <v>2991.9747285799999</v>
      </c>
      <c r="H282" s="35">
        <f ca="1">IF(Summary_Exchange_Balances_00UTC!$B281="","",(G282-E282)/E282)</f>
        <v>-9.1130711726151559E-2</v>
      </c>
      <c r="I282" s="160">
        <f ca="1">IF(Summary_Exchange_Balances_00UTC!$B281="","",IF(ISERROR($G282),$E282,$G282))</f>
        <v>2991.9747285799999</v>
      </c>
      <c r="K282" t="str">
        <f t="shared" ca="1" si="28"/>
        <v>BINEBAT</v>
      </c>
      <c r="L282" t="str">
        <f t="shared" ca="1" si="29"/>
        <v>BINE-2-S1-EBAT</v>
      </c>
      <c r="N282" s="156" t="str">
        <f ca="1">IF(raw_exchange_data!$A281="","",OFFSET(raw_exchange_data!$A281,0,MATCH(N$2,raw_exchange_data!$1:$1,0)-1))</f>
        <v>BAT</v>
      </c>
      <c r="O282" s="156" t="str">
        <f ca="1">IF(raw_exchange_data!$A281="","",OFFSET(raw_exchange_data!$A281,0,MATCH(O$2,raw_exchange_data!$1:$1,0)-1))</f>
        <v>BINE</v>
      </c>
      <c r="P282" s="156" t="str">
        <f ca="1">IF(raw_exchange_data!$A281="","",OFFSET(raw_exchange_data!$A281,0,MATCH(P$2,raw_exchange_data!$1:$1,0)-1))</f>
        <v>BINE-2-S1-E</v>
      </c>
      <c r="Q282" s="156" t="str">
        <f ca="1">IF(raw_exchange_data!$A281="","",TEXT(OFFSET(raw_exchange_data!$A281,0,MATCH(Q$2,raw_exchange_data!$1:$1,0)-1),""))</f>
        <v/>
      </c>
      <c r="R282" s="157">
        <f ca="1">IF(raw_exchange_data!$A281="","",OFFSET(raw_exchange_data!$A281,0,MATCH(R$2,raw_exchange_data!$1:$1,0)-1))</f>
        <v>72482.054453889999</v>
      </c>
      <c r="S282" s="169">
        <f ca="1">IF(raw_exchange_data!$A281="","",OFFSET(raw_exchange_data!$A281,0,MATCH(S$2,raw_exchange_data!$1:$1,0)-1))</f>
        <v>44958.666668668979</v>
      </c>
      <c r="T282" s="156">
        <v>1</v>
      </c>
      <c r="W282" t="str">
        <f t="shared" si="30"/>
        <v>HUBI</v>
      </c>
      <c r="X282" t="str">
        <f t="shared" si="31"/>
        <v>XRP</v>
      </c>
      <c r="Y282" s="42">
        <f t="shared" si="32"/>
        <v>3291.9747285799999</v>
      </c>
      <c r="Z282" s="42">
        <f t="shared" ca="1" si="33"/>
        <v>2991.9747285799999</v>
      </c>
    </row>
    <row r="283" spans="1:26" x14ac:dyDescent="0.25">
      <c r="A283" t="str">
        <f>IF(Summary_Exchange_Balances_00UTC!$B282="","",Summary_Exchange_Balances_00UTC!$N282)</f>
        <v>HUBI</v>
      </c>
      <c r="B283" t="str">
        <f>IF(Summary_Exchange_Balances_00UTC!$B282="","",Summary_Exchange_Balances_00UTC!$B282)</f>
        <v>HUBI-E</v>
      </c>
      <c r="C283" t="str">
        <f>IF(Summary_Exchange_Balances_00UTC!$B282="","",Summary_Exchange_Balances_00UTC!$E282)</f>
        <v>XTZ</v>
      </c>
      <c r="D283" t="str">
        <f>IF(OR(Summary_Exchange_Balances_00UTC!$B282="",Summary_Exchange_Balances_00UTC!$D282=""),"",Summary_Exchange_Balances_00UTC!$D282)</f>
        <v/>
      </c>
      <c r="E283" s="53">
        <f>IF(Summary_Exchange_Balances_00UTC!$B282="","",Summary_Exchange_Balances_00UTC!$C282)</f>
        <v>3.9304560899999998</v>
      </c>
      <c r="G283" s="52">
        <f ca="1">IF(Summary_Exchange_Balances_00UTC!$B282="","",VLOOKUP(IF(ISERROR(SEARCH(" ", $B283)),UPPER($B283&amp;$C283&amp;IF(OR(NOT(ISERROR(SEARCH("trade",$D283))),NOT(ISERROR(SEARCH("balance",$D283)))),"",$D283)),UPPER(LEFT($B283, SEARCH(" ",$B283)-1)&amp;$C283&amp;IF(OR(NOT(ISERROR(SEARCH("trade",$D283))),NOT(ISERROR(SEARCH("balance",$D283)))),"",$D283))),$L:$T,MATCH("balance",$L$2:$S$2,0),FALSE))</f>
        <v>3.9304560899999998</v>
      </c>
      <c r="H283" s="35">
        <f ca="1">IF(Summary_Exchange_Balances_00UTC!$B282="","",(G283-E283)/E283)</f>
        <v>0</v>
      </c>
      <c r="I283" s="160">
        <f ca="1">IF(Summary_Exchange_Balances_00UTC!$B282="","",IF(ISERROR($G283),$E283,$G283))</f>
        <v>3.9304560899999998</v>
      </c>
      <c r="K283" t="str">
        <f t="shared" ca="1" si="28"/>
        <v>HUBIBAT</v>
      </c>
      <c r="L283" t="str">
        <f t="shared" ca="1" si="29"/>
        <v>HUBI-EBAT</v>
      </c>
      <c r="N283" s="156" t="str">
        <f ca="1">IF(raw_exchange_data!$A282="","",OFFSET(raw_exchange_data!$A282,0,MATCH(N$2,raw_exchange_data!$1:$1,0)-1))</f>
        <v>BAT</v>
      </c>
      <c r="O283" s="156" t="str">
        <f ca="1">IF(raw_exchange_data!$A282="","",OFFSET(raw_exchange_data!$A282,0,MATCH(O$2,raw_exchange_data!$1:$1,0)-1))</f>
        <v>HUBI</v>
      </c>
      <c r="P283" s="156" t="str">
        <f ca="1">IF(raw_exchange_data!$A282="","",OFFSET(raw_exchange_data!$A282,0,MATCH(P$2,raw_exchange_data!$1:$1,0)-1))</f>
        <v>HUBI-E</v>
      </c>
      <c r="Q283" s="156" t="str">
        <f ca="1">IF(raw_exchange_data!$A282="","",TEXT(OFFSET(raw_exchange_data!$A282,0,MATCH(Q$2,raw_exchange_data!$1:$1,0)-1),""))</f>
        <v/>
      </c>
      <c r="R283" s="157">
        <f ca="1">IF(raw_exchange_data!$A282="","",OFFSET(raw_exchange_data!$A282,0,MATCH(R$2,raw_exchange_data!$1:$1,0)-1))</f>
        <v>2.0454320000000002E-2</v>
      </c>
      <c r="S283" s="169">
        <f ca="1">IF(raw_exchange_data!$A282="","",OFFSET(raw_exchange_data!$A282,0,MATCH(S$2,raw_exchange_data!$1:$1,0)-1))</f>
        <v>44958.669130127317</v>
      </c>
      <c r="T283" s="156">
        <v>1</v>
      </c>
      <c r="W283" t="str">
        <f t="shared" si="30"/>
        <v>HUBI</v>
      </c>
      <c r="X283" t="str">
        <f t="shared" si="31"/>
        <v>XTZ</v>
      </c>
      <c r="Y283" s="42">
        <f t="shared" si="32"/>
        <v>3.9304560899999998</v>
      </c>
      <c r="Z283" s="42">
        <f t="shared" ca="1" si="33"/>
        <v>3.9304560899999998</v>
      </c>
    </row>
    <row r="284" spans="1:26" x14ac:dyDescent="0.25">
      <c r="A284" t="str">
        <f>IF(Summary_Exchange_Balances_00UTC!$B283="","",Summary_Exchange_Balances_00UTC!$N283)</f>
        <v>HUBI</v>
      </c>
      <c r="B284" t="str">
        <f>IF(Summary_Exchange_Balances_00UTC!$B283="","",Summary_Exchange_Balances_00UTC!$B283)</f>
        <v>HUBI-E</v>
      </c>
      <c r="C284" t="str">
        <f>IF(Summary_Exchange_Balances_00UTC!$B283="","",Summary_Exchange_Balances_00UTC!$E283)</f>
        <v>YFII</v>
      </c>
      <c r="D284" t="str">
        <f>IF(OR(Summary_Exchange_Balances_00UTC!$B283="",Summary_Exchange_Balances_00UTC!$D283=""),"",Summary_Exchange_Balances_00UTC!$D283)</f>
        <v/>
      </c>
      <c r="E284" s="53">
        <f>IF(Summary_Exchange_Balances_00UTC!$B283="","",Summary_Exchange_Balances_00UTC!$C283)</f>
        <v>1.329583E-2</v>
      </c>
      <c r="G284" s="52">
        <f ca="1">IF(Summary_Exchange_Balances_00UTC!$B283="","",VLOOKUP(IF(ISERROR(SEARCH(" ", $B284)),UPPER($B284&amp;$C284&amp;IF(OR(NOT(ISERROR(SEARCH("trade",$D284))),NOT(ISERROR(SEARCH("balance",$D284)))),"",$D284)),UPPER(LEFT($B284, SEARCH(" ",$B284)-1)&amp;$C284&amp;IF(OR(NOT(ISERROR(SEARCH("trade",$D284))),NOT(ISERROR(SEARCH("balance",$D284)))),"",$D284))),$L:$T,MATCH("balance",$L$2:$S$2,0),FALSE))</f>
        <v>1.329583E-2</v>
      </c>
      <c r="H284" s="35">
        <f ca="1">IF(Summary_Exchange_Balances_00UTC!$B283="","",(G284-E284)/E284)</f>
        <v>0</v>
      </c>
      <c r="I284" s="160">
        <f ca="1">IF(Summary_Exchange_Balances_00UTC!$B283="","",IF(ISERROR($G284),$E284,$G284))</f>
        <v>1.329583E-2</v>
      </c>
      <c r="K284" t="str">
        <f t="shared" ca="1" si="28"/>
        <v>BINEBCH</v>
      </c>
      <c r="L284" t="str">
        <f t="shared" ca="1" si="29"/>
        <v>BINE-2-S1-EBCH</v>
      </c>
      <c r="N284" s="156" t="str">
        <f ca="1">IF(raw_exchange_data!$A283="","",OFFSET(raw_exchange_data!$A283,0,MATCH(N$2,raw_exchange_data!$1:$1,0)-1))</f>
        <v>BCH</v>
      </c>
      <c r="O284" s="156" t="str">
        <f ca="1">IF(raw_exchange_data!$A283="","",OFFSET(raw_exchange_data!$A283,0,MATCH(O$2,raw_exchange_data!$1:$1,0)-1))</f>
        <v>BINE</v>
      </c>
      <c r="P284" s="156" t="str">
        <f ca="1">IF(raw_exchange_data!$A283="","",OFFSET(raw_exchange_data!$A283,0,MATCH(P$2,raw_exchange_data!$1:$1,0)-1))</f>
        <v>BINE-2-S1-E</v>
      </c>
      <c r="Q284" s="156" t="str">
        <f ca="1">IF(raw_exchange_data!$A283="","",TEXT(OFFSET(raw_exchange_data!$A283,0,MATCH(Q$2,raw_exchange_data!$1:$1,0)-1),""))</f>
        <v/>
      </c>
      <c r="R284" s="157">
        <f ca="1">IF(raw_exchange_data!$A283="","",OFFSET(raw_exchange_data!$A283,0,MATCH(R$2,raw_exchange_data!$1:$1,0)-1))</f>
        <v>313.98505587</v>
      </c>
      <c r="S284" s="169">
        <f ca="1">IF(raw_exchange_data!$A283="","",OFFSET(raw_exchange_data!$A283,0,MATCH(S$2,raw_exchange_data!$1:$1,0)-1))</f>
        <v>44958.666668668979</v>
      </c>
      <c r="T284" s="156">
        <v>1</v>
      </c>
      <c r="W284" t="str">
        <f t="shared" si="30"/>
        <v>HUBI</v>
      </c>
      <c r="X284" t="str">
        <f t="shared" si="31"/>
        <v>YFII</v>
      </c>
      <c r="Y284" s="42">
        <f t="shared" si="32"/>
        <v>1.329583E-2</v>
      </c>
      <c r="Z284" s="42">
        <f t="shared" ca="1" si="33"/>
        <v>1.329583E-2</v>
      </c>
    </row>
    <row r="285" spans="1:26" x14ac:dyDescent="0.25">
      <c r="A285" t="str">
        <f>IF(Summary_Exchange_Balances_00UTC!$B284="","",Summary_Exchange_Balances_00UTC!$N284)</f>
        <v>HUBI</v>
      </c>
      <c r="B285" t="str">
        <f>IF(Summary_Exchange_Balances_00UTC!$B284="","",Summary_Exchange_Balances_00UTC!$B284)</f>
        <v>HUBI-E</v>
      </c>
      <c r="C285" t="str">
        <f>IF(Summary_Exchange_Balances_00UTC!$B284="","",Summary_Exchange_Balances_00UTC!$E284)</f>
        <v>ZEC</v>
      </c>
      <c r="D285" t="str">
        <f>IF(OR(Summary_Exchange_Balances_00UTC!$B284="",Summary_Exchange_Balances_00UTC!$D284=""),"",Summary_Exchange_Balances_00UTC!$D284)</f>
        <v/>
      </c>
      <c r="E285" s="53">
        <f>IF(Summary_Exchange_Balances_00UTC!$B284="","",Summary_Exchange_Balances_00UTC!$C284)</f>
        <v>2.173E-4</v>
      </c>
      <c r="G285" s="52">
        <f ca="1">IF(Summary_Exchange_Balances_00UTC!$B284="","",VLOOKUP(IF(ISERROR(SEARCH(" ", $B285)),UPPER($B285&amp;$C285&amp;IF(OR(NOT(ISERROR(SEARCH("trade",$D285))),NOT(ISERROR(SEARCH("balance",$D285)))),"",$D285)),UPPER(LEFT($B285, SEARCH(" ",$B285)-1)&amp;$C285&amp;IF(OR(NOT(ISERROR(SEARCH("trade",$D285))),NOT(ISERROR(SEARCH("balance",$D285)))),"",$D285))),$L:$T,MATCH("balance",$L$2:$S$2,0),FALSE))</f>
        <v>2.173E-4</v>
      </c>
      <c r="H285" s="35">
        <f ca="1">IF(Summary_Exchange_Balances_00UTC!$B284="","",(G285-E285)/E285)</f>
        <v>0</v>
      </c>
      <c r="I285" s="160">
        <f ca="1">IF(Summary_Exchange_Balances_00UTC!$B284="","",IF(ISERROR($G285),$E285,$G285))</f>
        <v>2.173E-4</v>
      </c>
      <c r="K285" t="str">
        <f t="shared" ca="1" si="28"/>
        <v>FUBIBCH</v>
      </c>
      <c r="L285" t="str">
        <f t="shared" ca="1" si="29"/>
        <v>FUBI-MBCH</v>
      </c>
      <c r="N285" s="156" t="str">
        <f ca="1">IF(raw_exchange_data!$A284="","",OFFSET(raw_exchange_data!$A284,0,MATCH(N$2,raw_exchange_data!$1:$1,0)-1))</f>
        <v>BCH</v>
      </c>
      <c r="O285" s="156" t="str">
        <f ca="1">IF(raw_exchange_data!$A284="","",OFFSET(raw_exchange_data!$A284,0,MATCH(O$2,raw_exchange_data!$1:$1,0)-1))</f>
        <v>FUBI</v>
      </c>
      <c r="P285" s="156" t="str">
        <f ca="1">IF(raw_exchange_data!$A284="","",OFFSET(raw_exchange_data!$A284,0,MATCH(P$2,raw_exchange_data!$1:$1,0)-1))</f>
        <v>FUBI-M</v>
      </c>
      <c r="Q285" s="156" t="str">
        <f ca="1">IF(raw_exchange_data!$A284="","",TEXT(OFFSET(raw_exchange_data!$A284,0,MATCH(Q$2,raw_exchange_data!$1:$1,0)-1),""))</f>
        <v/>
      </c>
      <c r="R285" s="157">
        <f ca="1">IF(raw_exchange_data!$A284="","",OFFSET(raw_exchange_data!$A284,0,MATCH(R$2,raw_exchange_data!$1:$1,0)-1))</f>
        <v>0.72885028029999999</v>
      </c>
      <c r="S285" s="169">
        <f ca="1">IF(raw_exchange_data!$A284="","",OFFSET(raw_exchange_data!$A284,0,MATCH(S$2,raw_exchange_data!$1:$1,0)-1))</f>
        <v>44958.669514120367</v>
      </c>
      <c r="T285" s="156">
        <v>1</v>
      </c>
      <c r="W285" t="str">
        <f t="shared" si="30"/>
        <v>HUBI</v>
      </c>
      <c r="X285" t="str">
        <f t="shared" si="31"/>
        <v>ZEC</v>
      </c>
      <c r="Y285" s="42">
        <f t="shared" si="32"/>
        <v>2.173E-4</v>
      </c>
      <c r="Z285" s="42">
        <f t="shared" ca="1" si="33"/>
        <v>2.173E-4</v>
      </c>
    </row>
    <row r="286" spans="1:26" x14ac:dyDescent="0.25">
      <c r="A286" t="str">
        <f>IF(Summary_Exchange_Balances_00UTC!$B285="","",Summary_Exchange_Balances_00UTC!$N285)</f>
        <v>HUBI</v>
      </c>
      <c r="B286" t="str">
        <f>IF(Summary_Exchange_Balances_00UTC!$B285="","",Summary_Exchange_Balances_00UTC!$B285)</f>
        <v>HUBI-E</v>
      </c>
      <c r="C286" t="str">
        <f>IF(Summary_Exchange_Balances_00UTC!$B285="","",Summary_Exchange_Balances_00UTC!$E285)</f>
        <v>ZIL</v>
      </c>
      <c r="D286" t="str">
        <f>IF(OR(Summary_Exchange_Balances_00UTC!$B285="",Summary_Exchange_Balances_00UTC!$D285=""),"",Summary_Exchange_Balances_00UTC!$D285)</f>
        <v/>
      </c>
      <c r="E286" s="53">
        <f>IF(Summary_Exchange_Balances_00UTC!$B285="","",Summary_Exchange_Balances_00UTC!$C285)</f>
        <v>2157649.1468809498</v>
      </c>
      <c r="G286" s="52">
        <f ca="1">IF(Summary_Exchange_Balances_00UTC!$B285="","",VLOOKUP(IF(ISERROR(SEARCH(" ", $B286)),UPPER($B286&amp;$C286&amp;IF(OR(NOT(ISERROR(SEARCH("trade",$D286))),NOT(ISERROR(SEARCH("balance",$D286)))),"",$D286)),UPPER(LEFT($B286, SEARCH(" ",$B286)-1)&amp;$C286&amp;IF(OR(NOT(ISERROR(SEARCH("trade",$D286))),NOT(ISERROR(SEARCH("balance",$D286)))),"",$D286))),$L:$T,MATCH("balance",$L$2:$S$2,0),FALSE))</f>
        <v>2145099.1468809498</v>
      </c>
      <c r="H286" s="35">
        <f ca="1">IF(Summary_Exchange_Balances_00UTC!$B285="","",(G286-E286)/E286)</f>
        <v>-5.8165156360764228E-3</v>
      </c>
      <c r="I286" s="160">
        <f ca="1">IF(Summary_Exchange_Balances_00UTC!$B285="","",IF(ISERROR($G286),$E286,$G286))</f>
        <v>2145099.1468809498</v>
      </c>
      <c r="K286" t="str">
        <f t="shared" ca="1" si="28"/>
        <v>HUBIBCH</v>
      </c>
      <c r="L286" t="str">
        <f t="shared" ca="1" si="29"/>
        <v>HUBI-1-M-PBCH</v>
      </c>
      <c r="N286" s="156" t="str">
        <f ca="1">IF(raw_exchange_data!$A285="","",OFFSET(raw_exchange_data!$A285,0,MATCH(N$2,raw_exchange_data!$1:$1,0)-1))</f>
        <v>BCH</v>
      </c>
      <c r="O286" s="156" t="str">
        <f ca="1">IF(raw_exchange_data!$A285="","",OFFSET(raw_exchange_data!$A285,0,MATCH(O$2,raw_exchange_data!$1:$1,0)-1))</f>
        <v>HUBI</v>
      </c>
      <c r="P286" s="156" t="str">
        <f ca="1">IF(raw_exchange_data!$A285="","",OFFSET(raw_exchange_data!$A285,0,MATCH(P$2,raw_exchange_data!$1:$1,0)-1))</f>
        <v>HUBI-1-M-P</v>
      </c>
      <c r="Q286" s="156" t="str">
        <f ca="1">IF(raw_exchange_data!$A285="","",TEXT(OFFSET(raw_exchange_data!$A285,0,MATCH(Q$2,raw_exchange_data!$1:$1,0)-1),""))</f>
        <v/>
      </c>
      <c r="R286" s="157">
        <f ca="1">IF(raw_exchange_data!$A285="","",OFFSET(raw_exchange_data!$A285,0,MATCH(R$2,raw_exchange_data!$1:$1,0)-1))</f>
        <v>5.3552099999999996E-4</v>
      </c>
      <c r="S286" s="169">
        <f ca="1">IF(raw_exchange_data!$A285="","",OFFSET(raw_exchange_data!$A285,0,MATCH(S$2,raw_exchange_data!$1:$1,0)-1))</f>
        <v>44958.669514317131</v>
      </c>
      <c r="T286" s="156">
        <v>1</v>
      </c>
      <c r="W286" t="str">
        <f t="shared" si="30"/>
        <v>HUBI</v>
      </c>
      <c r="X286" t="str">
        <f t="shared" si="31"/>
        <v>ZIL</v>
      </c>
      <c r="Y286" s="42">
        <f t="shared" si="32"/>
        <v>2157649.1468809498</v>
      </c>
      <c r="Z286" s="42">
        <f t="shared" ca="1" si="33"/>
        <v>2145099.1468809498</v>
      </c>
    </row>
    <row r="287" spans="1:26" x14ac:dyDescent="0.25">
      <c r="A287" t="str">
        <f>IF(Summary_Exchange_Balances_00UTC!$B286="","",Summary_Exchange_Balances_00UTC!$N286)</f>
        <v>HUBI</v>
      </c>
      <c r="B287" t="str">
        <f>IF(Summary_Exchange_Balances_00UTC!$B286="","",Summary_Exchange_Balances_00UTC!$B286)</f>
        <v>HUBI-M</v>
      </c>
      <c r="C287" t="str">
        <f>IF(Summary_Exchange_Balances_00UTC!$B286="","",Summary_Exchange_Balances_00UTC!$E286)</f>
        <v>BCH</v>
      </c>
      <c r="D287" t="str">
        <f>IF(OR(Summary_Exchange_Balances_00UTC!$B286="",Summary_Exchange_Balances_00UTC!$D286=""),"",Summary_Exchange_Balances_00UTC!$D286)</f>
        <v/>
      </c>
      <c r="E287" s="53">
        <f>IF(Summary_Exchange_Balances_00UTC!$B286="","",Summary_Exchange_Balances_00UTC!$C286)</f>
        <v>1E-8</v>
      </c>
      <c r="G287" s="52">
        <f ca="1">IF(Summary_Exchange_Balances_00UTC!$B286="","",VLOOKUP(IF(ISERROR(SEARCH(" ", $B287)),UPPER($B287&amp;$C287&amp;IF(OR(NOT(ISERROR(SEARCH("trade",$D287))),NOT(ISERROR(SEARCH("balance",$D287)))),"",$D287)),UPPER(LEFT($B287, SEARCH(" ",$B287)-1)&amp;$C287&amp;IF(OR(NOT(ISERROR(SEARCH("trade",$D287))),NOT(ISERROR(SEARCH("balance",$D287)))),"",$D287))),$L:$T,MATCH("balance",$L$2:$S$2,0),FALSE))</f>
        <v>1E-8</v>
      </c>
      <c r="H287" s="35">
        <f ca="1">IF(Summary_Exchange_Balances_00UTC!$B286="","",(G287-E287)/E287)</f>
        <v>0</v>
      </c>
      <c r="I287" s="160">
        <f ca="1">IF(Summary_Exchange_Balances_00UTC!$B286="","",IF(ISERROR($G287),$E287,$G287))</f>
        <v>1E-8</v>
      </c>
      <c r="K287" t="str">
        <f t="shared" ca="1" si="28"/>
        <v>HUBIBCH</v>
      </c>
      <c r="L287" t="str">
        <f t="shared" ca="1" si="29"/>
        <v>HUBI-EBCH</v>
      </c>
      <c r="N287" s="156" t="str">
        <f ca="1">IF(raw_exchange_data!$A286="","",OFFSET(raw_exchange_data!$A286,0,MATCH(N$2,raw_exchange_data!$1:$1,0)-1))</f>
        <v>BCH</v>
      </c>
      <c r="O287" s="156" t="str">
        <f ca="1">IF(raw_exchange_data!$A286="","",OFFSET(raw_exchange_data!$A286,0,MATCH(O$2,raw_exchange_data!$1:$1,0)-1))</f>
        <v>HUBI</v>
      </c>
      <c r="P287" s="156" t="str">
        <f ca="1">IF(raw_exchange_data!$A286="","",OFFSET(raw_exchange_data!$A286,0,MATCH(P$2,raw_exchange_data!$1:$1,0)-1))</f>
        <v>HUBI-E</v>
      </c>
      <c r="Q287" s="156" t="str">
        <f ca="1">IF(raw_exchange_data!$A286="","",TEXT(OFFSET(raw_exchange_data!$A286,0,MATCH(Q$2,raw_exchange_data!$1:$1,0)-1),""))</f>
        <v/>
      </c>
      <c r="R287" s="157">
        <f ca="1">IF(raw_exchange_data!$A286="","",OFFSET(raw_exchange_data!$A286,0,MATCH(R$2,raw_exchange_data!$1:$1,0)-1))</f>
        <v>2395.3619034899998</v>
      </c>
      <c r="S287" s="169">
        <f ca="1">IF(raw_exchange_data!$A286="","",OFFSET(raw_exchange_data!$A286,0,MATCH(S$2,raw_exchange_data!$1:$1,0)-1))</f>
        <v>44958.669130127317</v>
      </c>
      <c r="T287" s="156">
        <v>1</v>
      </c>
      <c r="W287" t="str">
        <f t="shared" si="30"/>
        <v>HUBI</v>
      </c>
      <c r="X287" t="str">
        <f t="shared" si="31"/>
        <v>BCH</v>
      </c>
      <c r="Y287" s="42">
        <f t="shared" si="32"/>
        <v>1E-8</v>
      </c>
      <c r="Z287" s="42">
        <f t="shared" ca="1" si="33"/>
        <v>1E-8</v>
      </c>
    </row>
    <row r="288" spans="1:26" x14ac:dyDescent="0.25">
      <c r="A288" t="str">
        <f>IF(Summary_Exchange_Balances_00UTC!$B287="","",Summary_Exchange_Balances_00UTC!$N287)</f>
        <v>HUBI</v>
      </c>
      <c r="B288" t="str">
        <f>IF(Summary_Exchange_Balances_00UTC!$B287="","",Summary_Exchange_Balances_00UTC!$B287)</f>
        <v>HUBI-M</v>
      </c>
      <c r="C288" t="str">
        <f>IF(Summary_Exchange_Balances_00UTC!$B287="","",Summary_Exchange_Balances_00UTC!$E287)</f>
        <v>ETC</v>
      </c>
      <c r="D288" t="str">
        <f>IF(OR(Summary_Exchange_Balances_00UTC!$B287="",Summary_Exchange_Balances_00UTC!$D287=""),"",Summary_Exchange_Balances_00UTC!$D287)</f>
        <v/>
      </c>
      <c r="E288" s="52">
        <f>IF(Summary_Exchange_Balances_00UTC!$B287="","",Summary_Exchange_Balances_00UTC!$C287)</f>
        <v>1E-8</v>
      </c>
      <c r="G288" s="52">
        <f ca="1">IF(Summary_Exchange_Balances_00UTC!$B287="","",VLOOKUP(IF(ISERROR(SEARCH(" ", $B288)),UPPER($B288&amp;$C288&amp;IF(OR(NOT(ISERROR(SEARCH("trade",$D288))),NOT(ISERROR(SEARCH("balance",$D288)))),"",$D288)),UPPER(LEFT($B288, SEARCH(" ",$B288)-1)&amp;$C288&amp;IF(OR(NOT(ISERROR(SEARCH("trade",$D288))),NOT(ISERROR(SEARCH("balance",$D288)))),"",$D288))),$L:$T,MATCH("balance",$L$2:$S$2,0),FALSE))</f>
        <v>1E-8</v>
      </c>
      <c r="H288" s="35">
        <f ca="1">IF(Summary_Exchange_Balances_00UTC!$B287="","",(G288-E288)/E288)</f>
        <v>0</v>
      </c>
      <c r="I288" s="160">
        <f ca="1">IF(Summary_Exchange_Balances_00UTC!$B287="","",IF(ISERROR($G288),$E288,$G288))</f>
        <v>1E-8</v>
      </c>
      <c r="K288" t="str">
        <f t="shared" ca="1" si="28"/>
        <v>KRKEBCH</v>
      </c>
      <c r="L288" t="str">
        <f t="shared" ca="1" si="29"/>
        <v>KRKEBCH</v>
      </c>
      <c r="N288" s="156" t="str">
        <f ca="1">IF(raw_exchange_data!$A287="","",OFFSET(raw_exchange_data!$A287,0,MATCH(N$2,raw_exchange_data!$1:$1,0)-1))</f>
        <v>BCH</v>
      </c>
      <c r="O288" s="156" t="str">
        <f ca="1">IF(raw_exchange_data!$A287="","",OFFSET(raw_exchange_data!$A287,0,MATCH(O$2,raw_exchange_data!$1:$1,0)-1))</f>
        <v>KRKE</v>
      </c>
      <c r="P288" s="156" t="str">
        <f ca="1">IF(raw_exchange_data!$A287="","",OFFSET(raw_exchange_data!$A287,0,MATCH(P$2,raw_exchange_data!$1:$1,0)-1))</f>
        <v>KRKE</v>
      </c>
      <c r="Q288" s="156" t="str">
        <f ca="1">IF(raw_exchange_data!$A287="","",TEXT(OFFSET(raw_exchange_data!$A287,0,MATCH(Q$2,raw_exchange_data!$1:$1,0)-1),""))</f>
        <v/>
      </c>
      <c r="R288" s="157">
        <f ca="1">IF(raw_exchange_data!$A287="","",OFFSET(raw_exchange_data!$A287,0,MATCH(R$2,raw_exchange_data!$1:$1,0)-1))</f>
        <v>1.7695412699999999</v>
      </c>
      <c r="S288" s="169">
        <f ca="1">IF(raw_exchange_data!$A287="","",OFFSET(raw_exchange_data!$A287,0,MATCH(S$2,raw_exchange_data!$1:$1,0)-1))</f>
        <v>44958.659753819447</v>
      </c>
      <c r="T288" s="156">
        <v>1</v>
      </c>
      <c r="W288" t="str">
        <f t="shared" si="30"/>
        <v>HUBI</v>
      </c>
      <c r="X288" t="str">
        <f t="shared" si="31"/>
        <v>ETC</v>
      </c>
      <c r="Y288" s="42">
        <f t="shared" si="32"/>
        <v>1E-8</v>
      </c>
      <c r="Z288" s="42">
        <f t="shared" ca="1" si="33"/>
        <v>1E-8</v>
      </c>
    </row>
    <row r="289" spans="1:30" x14ac:dyDescent="0.25">
      <c r="A289" t="str">
        <f>IF(Summary_Exchange_Balances_00UTC!$B288="","",Summary_Exchange_Balances_00UTC!$N288)</f>
        <v>HUBI</v>
      </c>
      <c r="B289" t="str">
        <f>IF(Summary_Exchange_Balances_00UTC!$B288="","",Summary_Exchange_Balances_00UTC!$B288)</f>
        <v>HUBI-M</v>
      </c>
      <c r="C289" t="str">
        <f>IF(Summary_Exchange_Balances_00UTC!$B288="","",Summary_Exchange_Balances_00UTC!$E288)</f>
        <v>LTC</v>
      </c>
      <c r="D289" t="str">
        <f>IF(OR(Summary_Exchange_Balances_00UTC!$B288="",Summary_Exchange_Balances_00UTC!$D288=""),"",Summary_Exchange_Balances_00UTC!$D288)</f>
        <v/>
      </c>
      <c r="E289" s="53">
        <f>IF(Summary_Exchange_Balances_00UTC!$B288="","",Summary_Exchange_Balances_00UTC!$C288)</f>
        <v>1E-8</v>
      </c>
      <c r="G289" s="52">
        <f ca="1">IF(Summary_Exchange_Balances_00UTC!$B288="","",VLOOKUP(IF(ISERROR(SEARCH(" ", $B289)),UPPER($B289&amp;$C289&amp;IF(OR(NOT(ISERROR(SEARCH("trade",$D289))),NOT(ISERROR(SEARCH("balance",$D289)))),"",$D289)),UPPER(LEFT($B289, SEARCH(" ",$B289)-1)&amp;$C289&amp;IF(OR(NOT(ISERROR(SEARCH("trade",$D289))),NOT(ISERROR(SEARCH("balance",$D289)))),"",$D289))),$L:$T,MATCH("balance",$L$2:$S$2,0),FALSE))</f>
        <v>1E-8</v>
      </c>
      <c r="H289" s="35">
        <f ca="1">IF(Summary_Exchange_Balances_00UTC!$B288="","",(G289-E289)/E289)</f>
        <v>0</v>
      </c>
      <c r="I289" s="160">
        <f ca="1">IF(Summary_Exchange_Balances_00UTC!$B288="","",IF(ISERROR($G289),$E289,$G289))</f>
        <v>1E-8</v>
      </c>
      <c r="K289" t="str">
        <f t="shared" ca="1" si="28"/>
        <v>HUBIBHD</v>
      </c>
      <c r="L289" t="str">
        <f t="shared" ca="1" si="29"/>
        <v>HUBI-EBHD</v>
      </c>
      <c r="N289" s="156" t="str">
        <f ca="1">IF(raw_exchange_data!$A288="","",OFFSET(raw_exchange_data!$A288,0,MATCH(N$2,raw_exchange_data!$1:$1,0)-1))</f>
        <v>BHD</v>
      </c>
      <c r="O289" s="156" t="str">
        <f ca="1">IF(raw_exchange_data!$A288="","",OFFSET(raw_exchange_data!$A288,0,MATCH(O$2,raw_exchange_data!$1:$1,0)-1))</f>
        <v>HUBI</v>
      </c>
      <c r="P289" s="156" t="str">
        <f ca="1">IF(raw_exchange_data!$A288="","",OFFSET(raw_exchange_data!$A288,0,MATCH(P$2,raw_exchange_data!$1:$1,0)-1))</f>
        <v>HUBI-E</v>
      </c>
      <c r="Q289" s="156" t="str">
        <f ca="1">IF(raw_exchange_data!$A288="","",TEXT(OFFSET(raw_exchange_data!$A288,0,MATCH(Q$2,raw_exchange_data!$1:$1,0)-1),""))</f>
        <v/>
      </c>
      <c r="R289" s="157">
        <f ca="1">IF(raw_exchange_data!$A288="","",OFFSET(raw_exchange_data!$A288,0,MATCH(R$2,raw_exchange_data!$1:$1,0)-1))</f>
        <v>2.5033500000000001E-3</v>
      </c>
      <c r="S289" s="169">
        <f ca="1">IF(raw_exchange_data!$A288="","",OFFSET(raw_exchange_data!$A288,0,MATCH(S$2,raw_exchange_data!$1:$1,0)-1))</f>
        <v>44958.669130127317</v>
      </c>
      <c r="T289" s="156">
        <v>1</v>
      </c>
      <c r="W289" t="str">
        <f t="shared" si="30"/>
        <v>HUBI</v>
      </c>
      <c r="X289" t="str">
        <f t="shared" si="31"/>
        <v>LTC</v>
      </c>
      <c r="Y289" s="42">
        <f t="shared" si="32"/>
        <v>1E-8</v>
      </c>
      <c r="Z289" s="42">
        <f t="shared" ca="1" si="33"/>
        <v>1E-8</v>
      </c>
    </row>
    <row r="290" spans="1:30" x14ac:dyDescent="0.25">
      <c r="A290" t="str">
        <f>IF(Summary_Exchange_Balances_00UTC!$B289="","",Summary_Exchange_Balances_00UTC!$N289)</f>
        <v>HUBI</v>
      </c>
      <c r="B290" t="str">
        <f>IF(Summary_Exchange_Balances_00UTC!$B289="","",Summary_Exchange_Balances_00UTC!$B289)</f>
        <v>HUBI-M</v>
      </c>
      <c r="C290" t="str">
        <f>IF(Summary_Exchange_Balances_00UTC!$B289="","",Summary_Exchange_Balances_00UTC!$E289)</f>
        <v>TRX</v>
      </c>
      <c r="D290" t="str">
        <f>IF(OR(Summary_Exchange_Balances_00UTC!$B289="",Summary_Exchange_Balances_00UTC!$D289=""),"",Summary_Exchange_Balances_00UTC!$D289)</f>
        <v/>
      </c>
      <c r="E290" s="52">
        <f>IF(Summary_Exchange_Balances_00UTC!$B289="","",Summary_Exchange_Balances_00UTC!$C289)</f>
        <v>1E-8</v>
      </c>
      <c r="G290" s="52">
        <f ca="1">IF(Summary_Exchange_Balances_00UTC!$B289="","",VLOOKUP(IF(ISERROR(SEARCH(" ", $B290)),UPPER($B290&amp;$C290&amp;IF(OR(NOT(ISERROR(SEARCH("trade",$D290))),NOT(ISERROR(SEARCH("balance",$D290)))),"",$D290)),UPPER(LEFT($B290, SEARCH(" ",$B290)-1)&amp;$C290&amp;IF(OR(NOT(ISERROR(SEARCH("trade",$D290))),NOT(ISERROR(SEARCH("balance",$D290)))),"",$D290))),$L:$T,MATCH("balance",$L$2:$S$2,0),FALSE))</f>
        <v>1E-8</v>
      </c>
      <c r="H290" s="35">
        <f ca="1">IF(Summary_Exchange_Balances_00UTC!$B289="","",(G290-E290)/E290)</f>
        <v>0</v>
      </c>
      <c r="I290" s="160">
        <f ca="1">IF(Summary_Exchange_Balances_00UTC!$B289="","",IF(ISERROR($G290),$E290,$G290))</f>
        <v>1E-8</v>
      </c>
      <c r="K290" t="str">
        <f t="shared" ca="1" si="28"/>
        <v>BINEBNB</v>
      </c>
      <c r="L290" t="str">
        <f t="shared" ca="1" si="29"/>
        <v>BINE-2-S2-PBNB</v>
      </c>
      <c r="N290" s="156" t="str">
        <f ca="1">IF(raw_exchange_data!$A289="","",OFFSET(raw_exchange_data!$A289,0,MATCH(N$2,raw_exchange_data!$1:$1,0)-1))</f>
        <v>BNB</v>
      </c>
      <c r="O290" s="156" t="str">
        <f ca="1">IF(raw_exchange_data!$A289="","",OFFSET(raw_exchange_data!$A289,0,MATCH(O$2,raw_exchange_data!$1:$1,0)-1))</f>
        <v>BINE</v>
      </c>
      <c r="P290" s="156" t="str">
        <f ca="1">IF(raw_exchange_data!$A289="","",OFFSET(raw_exchange_data!$A289,0,MATCH(P$2,raw_exchange_data!$1:$1,0)-1))</f>
        <v>BINE-2-S2-P</v>
      </c>
      <c r="Q290" s="156" t="str">
        <f ca="1">IF(raw_exchange_data!$A289="","",TEXT(OFFSET(raw_exchange_data!$A289,0,MATCH(Q$2,raw_exchange_data!$1:$1,0)-1),""))</f>
        <v/>
      </c>
      <c r="R290" s="157">
        <f ca="1">IF(raw_exchange_data!$A289="","",OFFSET(raw_exchange_data!$A289,0,MATCH(R$2,raw_exchange_data!$1:$1,0)-1))</f>
        <v>1.1939999999999999E-5</v>
      </c>
      <c r="S290" s="169">
        <f ca="1">IF(raw_exchange_data!$A289="","",OFFSET(raw_exchange_data!$A289,0,MATCH(S$2,raw_exchange_data!$1:$1,0)-1))</f>
        <v>44958.666668865742</v>
      </c>
      <c r="T290" s="156">
        <v>1</v>
      </c>
      <c r="W290" t="str">
        <f t="shared" si="30"/>
        <v>HUBI</v>
      </c>
      <c r="X290" t="str">
        <f t="shared" si="31"/>
        <v>TRX</v>
      </c>
      <c r="Y290" s="42">
        <f t="shared" si="32"/>
        <v>1E-8</v>
      </c>
      <c r="Z290" s="42">
        <f t="shared" ca="1" si="33"/>
        <v>1E-8</v>
      </c>
      <c r="AC290"/>
      <c r="AD290"/>
    </row>
    <row r="291" spans="1:30" x14ac:dyDescent="0.25">
      <c r="A291" t="str">
        <f>IF(Summary_Exchange_Balances_00UTC!$B290="","",Summary_Exchange_Balances_00UTC!$N290)</f>
        <v>HUBI</v>
      </c>
      <c r="B291" t="str">
        <f>IF(Summary_Exchange_Balances_00UTC!$B290="","",Summary_Exchange_Balances_00UTC!$B290)</f>
        <v>HUBI-M</v>
      </c>
      <c r="C291" t="str">
        <f>IF(Summary_Exchange_Balances_00UTC!$B290="","",Summary_Exchange_Balances_00UTC!$E290)</f>
        <v>USDT</v>
      </c>
      <c r="D291" t="str">
        <f>IF(OR(Summary_Exchange_Balances_00UTC!$B290="",Summary_Exchange_Balances_00UTC!$D290=""),"",Summary_Exchange_Balances_00UTC!$D290)</f>
        <v/>
      </c>
      <c r="E291" s="53">
        <f>IF(Summary_Exchange_Balances_00UTC!$B290="","",Summary_Exchange_Balances_00UTC!$C290)</f>
        <v>0.90999770000000002</v>
      </c>
      <c r="G291" s="52">
        <f ca="1">IF(Summary_Exchange_Balances_00UTC!$B290="","",VLOOKUP(IF(ISERROR(SEARCH(" ", $B291)),UPPER($B291&amp;$C291&amp;IF(OR(NOT(ISERROR(SEARCH("trade",$D291))),NOT(ISERROR(SEARCH("balance",$D291)))),"",$D291)),UPPER(LEFT($B291, SEARCH(" ",$B291)-1)&amp;$C291&amp;IF(OR(NOT(ISERROR(SEARCH("trade",$D291))),NOT(ISERROR(SEARCH("balance",$D291)))),"",$D291))),$L:$T,MATCH("balance",$L$2:$S$2,0),FALSE))</f>
        <v>0.90999770000000002</v>
      </c>
      <c r="H291" s="35">
        <f ca="1">IF(Summary_Exchange_Balances_00UTC!$B290="","",(G291-E291)/E291)</f>
        <v>0</v>
      </c>
      <c r="I291" s="160">
        <f ca="1">IF(Summary_Exchange_Balances_00UTC!$B290="","",IF(ISERROR($G291),$E291,$G291))</f>
        <v>0.90999770000000002</v>
      </c>
      <c r="K291" t="str">
        <f t="shared" ca="1" si="28"/>
        <v>FBLKBNB_BSC</v>
      </c>
      <c r="L291" t="str">
        <f t="shared" ca="1" si="29"/>
        <v>FBLKBNB_BSC</v>
      </c>
      <c r="N291" s="156" t="str">
        <f ca="1">IF(raw_exchange_data!$A290="","",OFFSET(raw_exchange_data!$A290,0,MATCH(N$2,raw_exchange_data!$1:$1,0)-1))</f>
        <v>BNB_BSC</v>
      </c>
      <c r="O291" s="156" t="str">
        <f ca="1">IF(raw_exchange_data!$A290="","",OFFSET(raw_exchange_data!$A290,0,MATCH(O$2,raw_exchange_data!$1:$1,0)-1))</f>
        <v>FBLK</v>
      </c>
      <c r="P291" s="156" t="str">
        <f ca="1">IF(raw_exchange_data!$A290="","",OFFSET(raw_exchange_data!$A290,0,MATCH(P$2,raw_exchange_data!$1:$1,0)-1))</f>
        <v>FBLK</v>
      </c>
      <c r="Q291" s="156" t="str">
        <f ca="1">IF(raw_exchange_data!$A290="","",TEXT(OFFSET(raw_exchange_data!$A290,0,MATCH(Q$2,raw_exchange_data!$1:$1,0)-1),""))</f>
        <v/>
      </c>
      <c r="R291" s="157">
        <f ca="1">IF(raw_exchange_data!$A290="","",OFFSET(raw_exchange_data!$A290,0,MATCH(R$2,raw_exchange_data!$1:$1,0)-1))</f>
        <v>1.7651759999999999E-4</v>
      </c>
      <c r="S291" s="169">
        <f ca="1">IF(raw_exchange_data!$A290="","",OFFSET(raw_exchange_data!$A290,0,MATCH(S$2,raw_exchange_data!$1:$1,0)-1))</f>
        <v>44958.658478819445</v>
      </c>
      <c r="T291" s="156">
        <v>1</v>
      </c>
      <c r="W291" t="str">
        <f t="shared" si="30"/>
        <v>HUBI</v>
      </c>
      <c r="X291" t="str">
        <f t="shared" si="31"/>
        <v>USDT</v>
      </c>
      <c r="Y291" s="42">
        <f t="shared" si="32"/>
        <v>0.90999770000000002</v>
      </c>
      <c r="Z291" s="42">
        <f t="shared" ca="1" si="33"/>
        <v>0.90999770000000002</v>
      </c>
      <c r="AC291"/>
      <c r="AD291"/>
    </row>
    <row r="292" spans="1:30" x14ac:dyDescent="0.25">
      <c r="A292" t="str">
        <f>IF(Summary_Exchange_Balances_00UTC!$B291="","",Summary_Exchange_Balances_00UTC!$N291)</f>
        <v>HUBI</v>
      </c>
      <c r="B292" t="str">
        <f>IF(Summary_Exchange_Balances_00UTC!$B291="","",Summary_Exchange_Balances_00UTC!$B291)</f>
        <v>HUBI-M</v>
      </c>
      <c r="C292" t="str">
        <f>IF(Summary_Exchange_Balances_00UTC!$B291="","",Summary_Exchange_Balances_00UTC!$E291)</f>
        <v>XRP</v>
      </c>
      <c r="D292" t="str">
        <f>IF(OR(Summary_Exchange_Balances_00UTC!$B291="",Summary_Exchange_Balances_00UTC!$D291=""),"",Summary_Exchange_Balances_00UTC!$D291)</f>
        <v/>
      </c>
      <c r="E292" s="52">
        <f>IF(Summary_Exchange_Balances_00UTC!$B291="","",Summary_Exchange_Balances_00UTC!$C291)</f>
        <v>7.6039999999999997E-5</v>
      </c>
      <c r="G292" s="52">
        <f ca="1">IF(Summary_Exchange_Balances_00UTC!$B291="","",VLOOKUP(IF(ISERROR(SEARCH(" ", $B292)),UPPER($B292&amp;$C292&amp;IF(OR(NOT(ISERROR(SEARCH("trade",$D292))),NOT(ISERROR(SEARCH("balance",$D292)))),"",$D292)),UPPER(LEFT($B292, SEARCH(" ",$B292)-1)&amp;$C292&amp;IF(OR(NOT(ISERROR(SEARCH("trade",$D292))),NOT(ISERROR(SEARCH("balance",$D292)))),"",$D292))),$L:$T,MATCH("balance",$L$2:$S$2,0),FALSE))</f>
        <v>7.6039999999999997E-5</v>
      </c>
      <c r="H292" s="35">
        <f ca="1">IF(Summary_Exchange_Balances_00UTC!$B291="","",(G292-E292)/E292)</f>
        <v>0</v>
      </c>
      <c r="I292" s="160">
        <f ca="1">IF(Summary_Exchange_Balances_00UTC!$B291="","",IF(ISERROR($G292),$E292,$G292))</f>
        <v>7.6039999999999997E-5</v>
      </c>
      <c r="K292" t="str">
        <f t="shared" ca="1" si="28"/>
        <v>OKEXBSV</v>
      </c>
      <c r="L292" t="str">
        <f t="shared" ca="1" si="29"/>
        <v>OKEX-2-M-WBSV</v>
      </c>
      <c r="N292" s="156" t="str">
        <f ca="1">IF(raw_exchange_data!$A291="","",OFFSET(raw_exchange_data!$A291,0,MATCH(N$2,raw_exchange_data!$1:$1,0)-1))</f>
        <v>BSV</v>
      </c>
      <c r="O292" s="156" t="str">
        <f ca="1">IF(raw_exchange_data!$A291="","",OFFSET(raw_exchange_data!$A291,0,MATCH(O$2,raw_exchange_data!$1:$1,0)-1))</f>
        <v>OKEX</v>
      </c>
      <c r="P292" s="156" t="str">
        <f ca="1">IF(raw_exchange_data!$A291="","",OFFSET(raw_exchange_data!$A291,0,MATCH(P$2,raw_exchange_data!$1:$1,0)-1))</f>
        <v>OKEX-2-M-W</v>
      </c>
      <c r="Q292" s="156" t="str">
        <f ca="1">IF(raw_exchange_data!$A291="","",TEXT(OFFSET(raw_exchange_data!$A291,0,MATCH(Q$2,raw_exchange_data!$1:$1,0)-1),""))</f>
        <v>Balance</v>
      </c>
      <c r="R292" s="157">
        <f ca="1">IF(raw_exchange_data!$A291="","",OFFSET(raw_exchange_data!$A291,0,MATCH(R$2,raw_exchange_data!$1:$1,0)-1))</f>
        <v>9.4549999999999994E-5</v>
      </c>
      <c r="S292" s="169">
        <f ca="1">IF(raw_exchange_data!$A291="","",OFFSET(raw_exchange_data!$A291,0,MATCH(S$2,raw_exchange_data!$1:$1,0)-1))</f>
        <v>44958.666668206017</v>
      </c>
      <c r="T292" s="156">
        <v>1</v>
      </c>
      <c r="W292" t="str">
        <f t="shared" si="30"/>
        <v>HUBI</v>
      </c>
      <c r="X292" t="str">
        <f t="shared" si="31"/>
        <v>XRP</v>
      </c>
      <c r="Y292" s="42">
        <f t="shared" si="32"/>
        <v>7.6039999999999997E-5</v>
      </c>
      <c r="Z292" s="42">
        <f t="shared" ca="1" si="33"/>
        <v>7.6039999999999997E-5</v>
      </c>
      <c r="AC292"/>
      <c r="AD292"/>
    </row>
    <row r="293" spans="1:30" x14ac:dyDescent="0.25">
      <c r="A293" t="str">
        <f>IF(Summary_Exchange_Balances_00UTC!$B292="","",Summary_Exchange_Balances_00UTC!$N292)</f>
        <v>KRKE</v>
      </c>
      <c r="B293" t="str">
        <f>IF(Summary_Exchange_Balances_00UTC!$B292="","",Summary_Exchange_Balances_00UTC!$B292)</f>
        <v>KRKE</v>
      </c>
      <c r="C293" t="str">
        <f>IF(Summary_Exchange_Balances_00UTC!$B292="","",Summary_Exchange_Balances_00UTC!$E292)</f>
        <v>ATOM</v>
      </c>
      <c r="D293" t="str">
        <f>IF(OR(Summary_Exchange_Balances_00UTC!$B292="",Summary_Exchange_Balances_00UTC!$D292=""),"",Summary_Exchange_Balances_00UTC!$D292)</f>
        <v/>
      </c>
      <c r="E293" s="53">
        <f>IF(Summary_Exchange_Balances_00UTC!$B292="","",Summary_Exchange_Balances_00UTC!$C292)</f>
        <v>0.331542</v>
      </c>
      <c r="G293" s="52" t="e">
        <f ca="1">IF(Summary_Exchange_Balances_00UTC!$B292="","",VLOOKUP(IF(ISERROR(SEARCH(" ", $B293)),UPPER($B293&amp;$C293&amp;IF(OR(NOT(ISERROR(SEARCH("trade",$D293))),NOT(ISERROR(SEARCH("balance",$D293)))),"",$D293)),UPPER(LEFT($B293, SEARCH(" ",$B293)-1)&amp;$C293&amp;IF(OR(NOT(ISERROR(SEARCH("trade",$D293))),NOT(ISERROR(SEARCH("balance",$D293)))),"",$D293))),$L:$T,MATCH("balance",$L$2:$S$2,0),FALSE))</f>
        <v>#N/A</v>
      </c>
      <c r="H293" s="35" t="e">
        <f ca="1">IF(Summary_Exchange_Balances_00UTC!$B292="","",(G293-E293)/E293)</f>
        <v>#N/A</v>
      </c>
      <c r="I293" s="160">
        <f ca="1">IF(Summary_Exchange_Balances_00UTC!$B292="","",IF(ISERROR($G293),$E293,$G293))</f>
        <v>0.331542</v>
      </c>
      <c r="K293" t="str">
        <f t="shared" ca="1" si="28"/>
        <v>BINEBTC</v>
      </c>
      <c r="L293" t="str">
        <f t="shared" ca="1" si="29"/>
        <v>BINE-2-S1-FBTC</v>
      </c>
      <c r="N293" s="156" t="str">
        <f ca="1">IF(raw_exchange_data!$A292="","",OFFSET(raw_exchange_data!$A292,0,MATCH(N$2,raw_exchange_data!$1:$1,0)-1))</f>
        <v>BTC</v>
      </c>
      <c r="O293" s="156" t="str">
        <f ca="1">IF(raw_exchange_data!$A292="","",OFFSET(raw_exchange_data!$A292,0,MATCH(O$2,raw_exchange_data!$1:$1,0)-1))</f>
        <v>BINE</v>
      </c>
      <c r="P293" s="156" t="str">
        <f ca="1">IF(raw_exchange_data!$A292="","",OFFSET(raw_exchange_data!$A292,0,MATCH(P$2,raw_exchange_data!$1:$1,0)-1))</f>
        <v>BINE-2-S1-F</v>
      </c>
      <c r="Q293" s="156" t="str">
        <f ca="1">IF(raw_exchange_data!$A292="","",TEXT(OFFSET(raw_exchange_data!$A292,0,MATCH(Q$2,raw_exchange_data!$1:$1,0)-1),""))</f>
        <v/>
      </c>
      <c r="R293" s="157">
        <f ca="1">IF(raw_exchange_data!$A292="","",OFFSET(raw_exchange_data!$A292,0,MATCH(R$2,raw_exchange_data!$1:$1,0)-1))</f>
        <v>1087.3581084699999</v>
      </c>
      <c r="S293" s="169">
        <f ca="1">IF(raw_exchange_data!$A292="","",OFFSET(raw_exchange_data!$A292,0,MATCH(S$2,raw_exchange_data!$1:$1,0)-1))</f>
        <v>44958.666667627316</v>
      </c>
      <c r="T293" s="156">
        <v>1</v>
      </c>
      <c r="W293" t="str">
        <f t="shared" si="30"/>
        <v>KRKE</v>
      </c>
      <c r="X293" t="str">
        <f t="shared" si="31"/>
        <v>ATOM</v>
      </c>
      <c r="Y293" s="42">
        <f t="shared" si="32"/>
        <v>0.331542</v>
      </c>
      <c r="Z293" s="42">
        <f t="shared" ca="1" si="33"/>
        <v>0</v>
      </c>
      <c r="AC293"/>
      <c r="AD293"/>
    </row>
    <row r="294" spans="1:30" x14ac:dyDescent="0.25">
      <c r="A294" t="str">
        <f>IF(Summary_Exchange_Balances_00UTC!$B293="","",Summary_Exchange_Balances_00UTC!$N293)</f>
        <v>KRKE</v>
      </c>
      <c r="B294" t="str">
        <f>IF(Summary_Exchange_Balances_00UTC!$B293="","",Summary_Exchange_Balances_00UTC!$B293)</f>
        <v>KRKE</v>
      </c>
      <c r="C294" t="str">
        <f>IF(Summary_Exchange_Balances_00UTC!$B293="","",Summary_Exchange_Balances_00UTC!$E293)</f>
        <v>BCH</v>
      </c>
      <c r="D294" t="str">
        <f>IF(OR(Summary_Exchange_Balances_00UTC!$B293="",Summary_Exchange_Balances_00UTC!$D293=""),"",Summary_Exchange_Balances_00UTC!$D293)</f>
        <v/>
      </c>
      <c r="E294" s="52">
        <f>IF(Summary_Exchange_Balances_00UTC!$B293="","",Summary_Exchange_Balances_00UTC!$C293)</f>
        <v>1.7695412699999999</v>
      </c>
      <c r="G294" s="52">
        <f ca="1">IF(Summary_Exchange_Balances_00UTC!$B293="","",VLOOKUP(IF(ISERROR(SEARCH(" ", $B294)),UPPER($B294&amp;$C294&amp;IF(OR(NOT(ISERROR(SEARCH("trade",$D294))),NOT(ISERROR(SEARCH("balance",$D294)))),"",$D294)),UPPER(LEFT($B294, SEARCH(" ",$B294)-1)&amp;$C294&amp;IF(OR(NOT(ISERROR(SEARCH("trade",$D294))),NOT(ISERROR(SEARCH("balance",$D294)))),"",$D294))),$L:$T,MATCH("balance",$L$2:$S$2,0),FALSE))</f>
        <v>1.7695412699999999</v>
      </c>
      <c r="H294" s="35">
        <f ca="1">IF(Summary_Exchange_Balances_00UTC!$B293="","",(G294-E294)/E294)</f>
        <v>0</v>
      </c>
      <c r="I294" s="160">
        <f ca="1">IF(Summary_Exchange_Balances_00UTC!$B293="","",IF(ISERROR($G294),$E294,$G294))</f>
        <v>1.7695412699999999</v>
      </c>
      <c r="K294" t="str">
        <f t="shared" ca="1" si="28"/>
        <v>BTSEBTC</v>
      </c>
      <c r="L294" t="str">
        <f t="shared" ca="1" si="29"/>
        <v>BTSEBTC</v>
      </c>
      <c r="N294" s="156" t="str">
        <f ca="1">IF(raw_exchange_data!$A293="","",OFFSET(raw_exchange_data!$A293,0,MATCH(N$2,raw_exchange_data!$1:$1,0)-1))</f>
        <v>BTC</v>
      </c>
      <c r="O294" s="156" t="str">
        <f ca="1">IF(raw_exchange_data!$A293="","",OFFSET(raw_exchange_data!$A293,0,MATCH(O$2,raw_exchange_data!$1:$1,0)-1))</f>
        <v>BTSE</v>
      </c>
      <c r="P294" s="156" t="str">
        <f ca="1">IF(raw_exchange_data!$A293="","",OFFSET(raw_exchange_data!$A293,0,MATCH(P$2,raw_exchange_data!$1:$1,0)-1))</f>
        <v>BTSE</v>
      </c>
      <c r="Q294" s="156" t="str">
        <f ca="1">IF(raw_exchange_data!$A293="","",TEXT(OFFSET(raw_exchange_data!$A293,0,MATCH(Q$2,raw_exchange_data!$1:$1,0)-1),""))</f>
        <v/>
      </c>
      <c r="R294" s="157">
        <f ca="1">IF(raw_exchange_data!$A293="","",OFFSET(raw_exchange_data!$A293,0,MATCH(R$2,raw_exchange_data!$1:$1,0)-1))</f>
        <v>5.7861299999999997E-2</v>
      </c>
      <c r="S294" s="169">
        <f ca="1">IF(raw_exchange_data!$A293="","",OFFSET(raw_exchange_data!$A293,0,MATCH(S$2,raw_exchange_data!$1:$1,0)-1))</f>
        <v>44958.666743553244</v>
      </c>
      <c r="T294" s="156">
        <v>1</v>
      </c>
      <c r="W294" t="str">
        <f t="shared" si="30"/>
        <v>KRKE</v>
      </c>
      <c r="X294" t="str">
        <f t="shared" si="31"/>
        <v>BCH</v>
      </c>
      <c r="Y294" s="42">
        <f t="shared" si="32"/>
        <v>1.7695412699999999</v>
      </c>
      <c r="Z294" s="42">
        <f t="shared" ca="1" si="33"/>
        <v>1.7695412699999999</v>
      </c>
      <c r="AC294"/>
      <c r="AD294"/>
    </row>
    <row r="295" spans="1:30" x14ac:dyDescent="0.25">
      <c r="A295" t="str">
        <f>IF(Summary_Exchange_Balances_00UTC!$B294="","",Summary_Exchange_Balances_00UTC!$N294)</f>
        <v>KRKE</v>
      </c>
      <c r="B295" t="str">
        <f>IF(Summary_Exchange_Balances_00UTC!$B294="","",Summary_Exchange_Balances_00UTC!$B294)</f>
        <v>KRKE</v>
      </c>
      <c r="C295" t="str">
        <f>IF(Summary_Exchange_Balances_00UTC!$B294="","",Summary_Exchange_Balances_00UTC!$E294)</f>
        <v>BTC</v>
      </c>
      <c r="D295" t="str">
        <f>IF(OR(Summary_Exchange_Balances_00UTC!$B294="",Summary_Exchange_Balances_00UTC!$D294=""),"",Summary_Exchange_Balances_00UTC!$D294)</f>
        <v/>
      </c>
      <c r="E295" s="53">
        <f>IF(Summary_Exchange_Balances_00UTC!$B294="","",Summary_Exchange_Balances_00UTC!$C294)</f>
        <v>1.8847760000000002E-2</v>
      </c>
      <c r="G295" s="52">
        <f ca="1">IF(Summary_Exchange_Balances_00UTC!$B294="","",VLOOKUP(IF(ISERROR(SEARCH(" ", $B295)),UPPER($B295&amp;$C295&amp;IF(OR(NOT(ISERROR(SEARCH("trade",$D295))),NOT(ISERROR(SEARCH("balance",$D295)))),"",$D295)),UPPER(LEFT($B295, SEARCH(" ",$B295)-1)&amp;$C295&amp;IF(OR(NOT(ISERROR(SEARCH("trade",$D295))),NOT(ISERROR(SEARCH("balance",$D295)))),"",$D295))),$L:$T,MATCH("balance",$L$2:$S$2,0),FALSE))</f>
        <v>1.8847761800000001E-2</v>
      </c>
      <c r="H295" s="35">
        <f ca="1">IF(Summary_Exchange_Balances_00UTC!$B294="","",(G295-E295)/E295)</f>
        <v>9.5502064953418801E-8</v>
      </c>
      <c r="I295" s="160">
        <f ca="1">IF(Summary_Exchange_Balances_00UTC!$B294="","",IF(ISERROR($G295),$E295,$G295))</f>
        <v>1.8847761800000001E-2</v>
      </c>
      <c r="K295" t="str">
        <f t="shared" ca="1" si="28"/>
        <v>FUB2BTC</v>
      </c>
      <c r="L295" t="str">
        <f t="shared" ca="1" si="29"/>
        <v>FUB2-MBTC</v>
      </c>
      <c r="N295" s="156" t="str">
        <f ca="1">IF(raw_exchange_data!$A294="","",OFFSET(raw_exchange_data!$A294,0,MATCH(N$2,raw_exchange_data!$1:$1,0)-1))</f>
        <v>BTC</v>
      </c>
      <c r="O295" s="156" t="str">
        <f ca="1">IF(raw_exchange_data!$A294="","",OFFSET(raw_exchange_data!$A294,0,MATCH(O$2,raw_exchange_data!$1:$1,0)-1))</f>
        <v>FUB2</v>
      </c>
      <c r="P295" s="156" t="str">
        <f ca="1">IF(raw_exchange_data!$A294="","",OFFSET(raw_exchange_data!$A294,0,MATCH(P$2,raw_exchange_data!$1:$1,0)-1))</f>
        <v>FUB2-M</v>
      </c>
      <c r="Q295" s="156" t="str">
        <f ca="1">IF(raw_exchange_data!$A294="","",TEXT(OFFSET(raw_exchange_data!$A294,0,MATCH(Q$2,raw_exchange_data!$1:$1,0)-1),""))</f>
        <v/>
      </c>
      <c r="R295" s="157">
        <f ca="1">IF(raw_exchange_data!$A294="","",OFFSET(raw_exchange_data!$A294,0,MATCH(R$2,raw_exchange_data!$1:$1,0)-1))</f>
        <v>3.8600000000000002E-8</v>
      </c>
      <c r="S295" s="169">
        <f ca="1">IF(raw_exchange_data!$A294="","",OFFSET(raw_exchange_data!$A294,0,MATCH(S$2,raw_exchange_data!$1:$1,0)-1))</f>
        <v>44958.669514039349</v>
      </c>
      <c r="T295" s="156">
        <v>1</v>
      </c>
      <c r="W295" t="str">
        <f t="shared" si="30"/>
        <v>KRKE</v>
      </c>
      <c r="X295" t="str">
        <f t="shared" si="31"/>
        <v>BTC</v>
      </c>
      <c r="Y295" s="42">
        <f t="shared" si="32"/>
        <v>1.8847760000000002E-2</v>
      </c>
      <c r="Z295" s="42">
        <f t="shared" ca="1" si="33"/>
        <v>1.8847761800000001E-2</v>
      </c>
      <c r="AC295"/>
      <c r="AD295"/>
    </row>
    <row r="296" spans="1:30" x14ac:dyDescent="0.25">
      <c r="A296" t="str">
        <f>IF(Summary_Exchange_Balances_00UTC!$B295="","",Summary_Exchange_Balances_00UTC!$N295)</f>
        <v>KRKE</v>
      </c>
      <c r="B296" t="str">
        <f>IF(Summary_Exchange_Balances_00UTC!$B295="","",Summary_Exchange_Balances_00UTC!$B295)</f>
        <v>KRKE</v>
      </c>
      <c r="C296" t="str">
        <f>IF(Summary_Exchange_Balances_00UTC!$B295="","",Summary_Exchange_Balances_00UTC!$E295)</f>
        <v>EOS</v>
      </c>
      <c r="D296" t="str">
        <f>IF(OR(Summary_Exchange_Balances_00UTC!$B295="",Summary_Exchange_Balances_00UTC!$D295=""),"",Summary_Exchange_Balances_00UTC!$D295)</f>
        <v/>
      </c>
      <c r="E296" s="53">
        <f>IF(Summary_Exchange_Balances_00UTC!$B295="","",Summary_Exchange_Balances_00UTC!$C295)</f>
        <v>9.9499194400000004</v>
      </c>
      <c r="G296" s="52">
        <f ca="1">IF(Summary_Exchange_Balances_00UTC!$B295="","",VLOOKUP(IF(ISERROR(SEARCH(" ", $B296)),UPPER($B296&amp;$C296&amp;IF(OR(NOT(ISERROR(SEARCH("trade",$D296))),NOT(ISERROR(SEARCH("balance",$D296)))),"",$D296)),UPPER(LEFT($B296, SEARCH(" ",$B296)-1)&amp;$C296&amp;IF(OR(NOT(ISERROR(SEARCH("trade",$D296))),NOT(ISERROR(SEARCH("balance",$D296)))),"",$D296))),$L:$T,MATCH("balance",$L$2:$S$2,0),FALSE))</f>
        <v>9.9499194400000004</v>
      </c>
      <c r="H296" s="35">
        <f ca="1">IF(Summary_Exchange_Balances_00UTC!$B295="","",(G296-E296)/E296)</f>
        <v>0</v>
      </c>
      <c r="I296" s="160">
        <f ca="1">IF(Summary_Exchange_Balances_00UTC!$B295="","",IF(ISERROR($G296),$E296,$G296))</f>
        <v>9.9499194400000004</v>
      </c>
      <c r="K296" t="str">
        <f t="shared" ca="1" si="28"/>
        <v>OKEXBTC</v>
      </c>
      <c r="L296" t="str">
        <f t="shared" ca="1" si="29"/>
        <v>OKEX-2-S1BTC</v>
      </c>
      <c r="N296" s="156" t="str">
        <f ca="1">IF(raw_exchange_data!$A295="","",OFFSET(raw_exchange_data!$A295,0,MATCH(N$2,raw_exchange_data!$1:$1,0)-1))</f>
        <v>BTC</v>
      </c>
      <c r="O296" s="156" t="str">
        <f ca="1">IF(raw_exchange_data!$A295="","",OFFSET(raw_exchange_data!$A295,0,MATCH(O$2,raw_exchange_data!$1:$1,0)-1))</f>
        <v>OKEX</v>
      </c>
      <c r="P296" s="156" t="str">
        <f ca="1">IF(raw_exchange_data!$A295="","",OFFSET(raw_exchange_data!$A295,0,MATCH(P$2,raw_exchange_data!$1:$1,0)-1))</f>
        <v>OKEX-2-S1</v>
      </c>
      <c r="Q296" s="156" t="str">
        <f ca="1">IF(raw_exchange_data!$A295="","",TEXT(OFFSET(raw_exchange_data!$A295,0,MATCH(Q$2,raw_exchange_data!$1:$1,0)-1),""))</f>
        <v/>
      </c>
      <c r="R296" s="157">
        <f ca="1">IF(raw_exchange_data!$A295="","",OFFSET(raw_exchange_data!$A295,0,MATCH(R$2,raw_exchange_data!$1:$1,0)-1))</f>
        <v>2.647276654E-7</v>
      </c>
      <c r="S296" s="169">
        <f ca="1">IF(raw_exchange_data!$A295="","",OFFSET(raw_exchange_data!$A295,0,MATCH(S$2,raw_exchange_data!$1:$1,0)-1))</f>
        <v>44958.668234155091</v>
      </c>
      <c r="T296" s="156">
        <v>1</v>
      </c>
      <c r="W296" t="str">
        <f t="shared" si="30"/>
        <v>KRKE</v>
      </c>
      <c r="X296" t="str">
        <f t="shared" si="31"/>
        <v>EOS</v>
      </c>
      <c r="Y296" s="42">
        <f t="shared" si="32"/>
        <v>9.9499194400000004</v>
      </c>
      <c r="Z296" s="42">
        <f t="shared" ca="1" si="33"/>
        <v>9.9499194400000004</v>
      </c>
      <c r="AC296"/>
      <c r="AD296"/>
    </row>
    <row r="297" spans="1:30" x14ac:dyDescent="0.25">
      <c r="A297" t="str">
        <f>IF(Summary_Exchange_Balances_00UTC!$B296="","",Summary_Exchange_Balances_00UTC!$N296)</f>
        <v>KRKE</v>
      </c>
      <c r="B297" t="str">
        <f>IF(Summary_Exchange_Balances_00UTC!$B296="","",Summary_Exchange_Balances_00UTC!$B296)</f>
        <v>KRKE</v>
      </c>
      <c r="C297" t="str">
        <f>IF(Summary_Exchange_Balances_00UTC!$B296="","",Summary_Exchange_Balances_00UTC!$E296)</f>
        <v>ETHW</v>
      </c>
      <c r="D297" t="str">
        <f>IF(OR(Summary_Exchange_Balances_00UTC!$B296="",Summary_Exchange_Balances_00UTC!$D296=""),"",Summary_Exchange_Balances_00UTC!$D296)</f>
        <v/>
      </c>
      <c r="E297" s="53">
        <f>IF(Summary_Exchange_Balances_00UTC!$B296="","",Summary_Exchange_Balances_00UTC!$C296)</f>
        <v>3.4037359</v>
      </c>
      <c r="G297" s="52" t="e">
        <f ca="1">IF(Summary_Exchange_Balances_00UTC!$B296="","",VLOOKUP(IF(ISERROR(SEARCH(" ", $B297)),UPPER($B297&amp;$C297&amp;IF(OR(NOT(ISERROR(SEARCH("trade",$D297))),NOT(ISERROR(SEARCH("balance",$D297)))),"",$D297)),UPPER(LEFT($B297, SEARCH(" ",$B297)-1)&amp;$C297&amp;IF(OR(NOT(ISERROR(SEARCH("trade",$D297))),NOT(ISERROR(SEARCH("balance",$D297)))),"",$D297))),$L:$T,MATCH("balance",$L$2:$S$2,0),FALSE))</f>
        <v>#N/A</v>
      </c>
      <c r="H297" s="35" t="e">
        <f ca="1">IF(Summary_Exchange_Balances_00UTC!$B296="","",(G297-E297)/E297)</f>
        <v>#N/A</v>
      </c>
      <c r="I297" s="160">
        <f ca="1">IF(Summary_Exchange_Balances_00UTC!$B296="","",IF(ISERROR($G297),$E297,$G297))</f>
        <v>3.4037359</v>
      </c>
      <c r="K297" t="str">
        <f t="shared" ca="1" si="28"/>
        <v>HUBIBTT</v>
      </c>
      <c r="L297" t="str">
        <f t="shared" ca="1" si="29"/>
        <v>HUBI-EBTT</v>
      </c>
      <c r="N297" s="156" t="str">
        <f ca="1">IF(raw_exchange_data!$A296="","",OFFSET(raw_exchange_data!$A296,0,MATCH(N$2,raw_exchange_data!$1:$1,0)-1))</f>
        <v>BTT</v>
      </c>
      <c r="O297" s="156" t="str">
        <f ca="1">IF(raw_exchange_data!$A296="","",OFFSET(raw_exchange_data!$A296,0,MATCH(O$2,raw_exchange_data!$1:$1,0)-1))</f>
        <v>HUBI</v>
      </c>
      <c r="P297" s="156" t="str">
        <f ca="1">IF(raw_exchange_data!$A296="","",OFFSET(raw_exchange_data!$A296,0,MATCH(P$2,raw_exchange_data!$1:$1,0)-1))</f>
        <v>HUBI-E</v>
      </c>
      <c r="Q297" s="156" t="str">
        <f ca="1">IF(raw_exchange_data!$A296="","",TEXT(OFFSET(raw_exchange_data!$A296,0,MATCH(Q$2,raw_exchange_data!$1:$1,0)-1),""))</f>
        <v/>
      </c>
      <c r="R297" s="157">
        <f ca="1">IF(raw_exchange_data!$A296="","",OFFSET(raw_exchange_data!$A296,0,MATCH(R$2,raw_exchange_data!$1:$1,0)-1))</f>
        <v>1367501156.8785999</v>
      </c>
      <c r="S297" s="169">
        <f ca="1">IF(raw_exchange_data!$A296="","",OFFSET(raw_exchange_data!$A296,0,MATCH(S$2,raw_exchange_data!$1:$1,0)-1))</f>
        <v>44958.669130127317</v>
      </c>
      <c r="T297" s="156">
        <v>1</v>
      </c>
      <c r="W297" t="str">
        <f t="shared" si="30"/>
        <v>KRKE</v>
      </c>
      <c r="X297" t="str">
        <f t="shared" si="31"/>
        <v>ETHW</v>
      </c>
      <c r="Y297" s="42">
        <f t="shared" si="32"/>
        <v>3.4037359</v>
      </c>
      <c r="Z297" s="42">
        <f t="shared" ca="1" si="33"/>
        <v>0</v>
      </c>
      <c r="AC297"/>
      <c r="AD297"/>
    </row>
    <row r="298" spans="1:30" x14ac:dyDescent="0.25">
      <c r="A298" t="str">
        <f>IF(Summary_Exchange_Balances_00UTC!$B297="","",Summary_Exchange_Balances_00UTC!$N297)</f>
        <v>KRKE</v>
      </c>
      <c r="B298" t="str">
        <f>IF(Summary_Exchange_Balances_00UTC!$B297="","",Summary_Exchange_Balances_00UTC!$B297)</f>
        <v>KRKE</v>
      </c>
      <c r="C298" t="str">
        <f>IF(Summary_Exchange_Balances_00UTC!$B297="","",Summary_Exchange_Balances_00UTC!$E297)</f>
        <v>LTC</v>
      </c>
      <c r="D298" t="str">
        <f>IF(OR(Summary_Exchange_Balances_00UTC!$B297="",Summary_Exchange_Balances_00UTC!$D297=""),"",Summary_Exchange_Balances_00UTC!$D297)</f>
        <v/>
      </c>
      <c r="E298" s="52">
        <f>IF(Summary_Exchange_Balances_00UTC!$B297="","",Summary_Exchange_Balances_00UTC!$C297)</f>
        <v>9.1421368100000002</v>
      </c>
      <c r="G298" s="52">
        <f ca="1">IF(Summary_Exchange_Balances_00UTC!$B297="","",VLOOKUP(IF(ISERROR(SEARCH(" ", $B298)),UPPER($B298&amp;$C298&amp;IF(OR(NOT(ISERROR(SEARCH("trade",$D298))),NOT(ISERROR(SEARCH("balance",$D298)))),"",$D298)),UPPER(LEFT($B298, SEARCH(" ",$B298)-1)&amp;$C298&amp;IF(OR(NOT(ISERROR(SEARCH("trade",$D298))),NOT(ISERROR(SEARCH("balance",$D298)))),"",$D298))),$L:$T,MATCH("balance",$L$2:$S$2,0),FALSE))</f>
        <v>9.1421368100000002</v>
      </c>
      <c r="H298" s="35">
        <f ca="1">IF(Summary_Exchange_Balances_00UTC!$B297="","",(G298-E298)/E298)</f>
        <v>0</v>
      </c>
      <c r="I298" s="160">
        <f ca="1">IF(Summary_Exchange_Balances_00UTC!$B297="","",IF(ISERROR($G298),$E298,$G298))</f>
        <v>9.1421368100000002</v>
      </c>
      <c r="K298" t="str">
        <f t="shared" ca="1" si="28"/>
        <v>BINECOMP</v>
      </c>
      <c r="L298" t="str">
        <f t="shared" ca="1" si="29"/>
        <v>BINE-2-S1-ECOMP</v>
      </c>
      <c r="N298" s="156" t="str">
        <f ca="1">IF(raw_exchange_data!$A297="","",OFFSET(raw_exchange_data!$A297,0,MATCH(N$2,raw_exchange_data!$1:$1,0)-1))</f>
        <v>COMP</v>
      </c>
      <c r="O298" s="156" t="str">
        <f ca="1">IF(raw_exchange_data!$A297="","",OFFSET(raw_exchange_data!$A297,0,MATCH(O$2,raw_exchange_data!$1:$1,0)-1))</f>
        <v>BINE</v>
      </c>
      <c r="P298" s="156" t="str">
        <f ca="1">IF(raw_exchange_data!$A297="","",OFFSET(raw_exchange_data!$A297,0,MATCH(P$2,raw_exchange_data!$1:$1,0)-1))</f>
        <v>BINE-2-S1-E</v>
      </c>
      <c r="Q298" s="156" t="str">
        <f ca="1">IF(raw_exchange_data!$A297="","",TEXT(OFFSET(raw_exchange_data!$A297,0,MATCH(Q$2,raw_exchange_data!$1:$1,0)-1),""))</f>
        <v/>
      </c>
      <c r="R298" s="157">
        <f ca="1">IF(raw_exchange_data!$A297="","",OFFSET(raw_exchange_data!$A297,0,MATCH(R$2,raw_exchange_data!$1:$1,0)-1))</f>
        <v>2037.00354083</v>
      </c>
      <c r="S298" s="169">
        <f ca="1">IF(raw_exchange_data!$A297="","",OFFSET(raw_exchange_data!$A297,0,MATCH(S$2,raw_exchange_data!$1:$1,0)-1))</f>
        <v>44958.666668668979</v>
      </c>
      <c r="T298" s="156">
        <v>1</v>
      </c>
      <c r="W298" t="str">
        <f t="shared" si="30"/>
        <v>KRKE</v>
      </c>
      <c r="X298" t="str">
        <f t="shared" si="31"/>
        <v>LTC</v>
      </c>
      <c r="Y298" s="42">
        <f t="shared" si="32"/>
        <v>9.1421368100000002</v>
      </c>
      <c r="Z298" s="42">
        <f t="shared" ca="1" si="33"/>
        <v>9.1421368100000002</v>
      </c>
      <c r="AC298"/>
      <c r="AD298"/>
    </row>
    <row r="299" spans="1:30" x14ac:dyDescent="0.25">
      <c r="A299" t="str">
        <f>IF(Summary_Exchange_Balances_00UTC!$B298="","",Summary_Exchange_Balances_00UTC!$N298)</f>
        <v>KRKE</v>
      </c>
      <c r="B299" t="str">
        <f>IF(Summary_Exchange_Balances_00UTC!$B298="","",Summary_Exchange_Balances_00UTC!$B298)</f>
        <v>KRKE</v>
      </c>
      <c r="C299" t="str">
        <f>IF(Summary_Exchange_Balances_00UTC!$B298="","",Summary_Exchange_Balances_00UTC!$E298)</f>
        <v>OXT</v>
      </c>
      <c r="D299" t="str">
        <f>IF(OR(Summary_Exchange_Balances_00UTC!$B298="",Summary_Exchange_Balances_00UTC!$D298=""),"",Summary_Exchange_Balances_00UTC!$D298)</f>
        <v/>
      </c>
      <c r="E299" s="52">
        <f>IF(Summary_Exchange_Balances_00UTC!$B298="","",Summary_Exchange_Balances_00UTC!$C298)</f>
        <v>754022.67521092005</v>
      </c>
      <c r="G299" s="52">
        <f ca="1">IF(Summary_Exchange_Balances_00UTC!$B298="","",VLOOKUP(IF(ISERROR(SEARCH(" ", $B299)),UPPER($B299&amp;$C299&amp;IF(OR(NOT(ISERROR(SEARCH("trade",$D299))),NOT(ISERROR(SEARCH("balance",$D299)))),"",$D299)),UPPER(LEFT($B299, SEARCH(" ",$B299)-1)&amp;$C299&amp;IF(OR(NOT(ISERROR(SEARCH("trade",$D299))),NOT(ISERROR(SEARCH("balance",$D299)))),"",$D299))),$L:$T,MATCH("balance",$L$2:$S$2,0),FALSE))</f>
        <v>754022.67521092005</v>
      </c>
      <c r="H299" s="35">
        <f ca="1">IF(Summary_Exchange_Balances_00UTC!$B298="","",(G299-E299)/E299)</f>
        <v>0</v>
      </c>
      <c r="I299" s="160">
        <f ca="1">IF(Summary_Exchange_Balances_00UTC!$B298="","",IF(ISERROR($G299),$E299,$G299))</f>
        <v>754022.67521092005</v>
      </c>
      <c r="K299" t="str">
        <f t="shared" ca="1" si="28"/>
        <v>BINECOMP</v>
      </c>
      <c r="L299" t="str">
        <f t="shared" ca="1" si="29"/>
        <v>BINE-2-S1-MCOMP</v>
      </c>
      <c r="N299" s="156" t="str">
        <f ca="1">IF(raw_exchange_data!$A298="","",OFFSET(raw_exchange_data!$A298,0,MATCH(N$2,raw_exchange_data!$1:$1,0)-1))</f>
        <v>COMP</v>
      </c>
      <c r="O299" s="156" t="str">
        <f ca="1">IF(raw_exchange_data!$A298="","",OFFSET(raw_exchange_data!$A298,0,MATCH(O$2,raw_exchange_data!$1:$1,0)-1))</f>
        <v>BINE</v>
      </c>
      <c r="P299" s="156" t="str">
        <f ca="1">IF(raw_exchange_data!$A298="","",OFFSET(raw_exchange_data!$A298,0,MATCH(P$2,raw_exchange_data!$1:$1,0)-1))</f>
        <v>BINE-2-S1-M</v>
      </c>
      <c r="Q299" s="156" t="str">
        <f ca="1">IF(raw_exchange_data!$A298="","",TEXT(OFFSET(raw_exchange_data!$A298,0,MATCH(Q$2,raw_exchange_data!$1:$1,0)-1),""))</f>
        <v/>
      </c>
      <c r="R299" s="157">
        <f ca="1">IF(raw_exchange_data!$A298="","",OFFSET(raw_exchange_data!$A298,0,MATCH(R$2,raw_exchange_data!$1:$1,0)-1))</f>
        <v>-2300</v>
      </c>
      <c r="S299" s="169">
        <f ca="1">IF(raw_exchange_data!$A298="","",OFFSET(raw_exchange_data!$A298,0,MATCH(S$2,raw_exchange_data!$1:$1,0)-1))</f>
        <v>44958.666670451392</v>
      </c>
      <c r="T299" s="156">
        <v>1</v>
      </c>
      <c r="W299" t="str">
        <f t="shared" si="30"/>
        <v>KRKE</v>
      </c>
      <c r="X299" t="str">
        <f t="shared" si="31"/>
        <v>OXT</v>
      </c>
      <c r="Y299" s="42">
        <f t="shared" si="32"/>
        <v>754022.67521092005</v>
      </c>
      <c r="Z299" s="42">
        <f t="shared" ca="1" si="33"/>
        <v>754022.67521092005</v>
      </c>
      <c r="AC299"/>
      <c r="AD299"/>
    </row>
    <row r="300" spans="1:30" x14ac:dyDescent="0.25">
      <c r="A300" t="str">
        <f>IF(Summary_Exchange_Balances_00UTC!$B299="","",Summary_Exchange_Balances_00UTC!$N299)</f>
        <v>KRKE</v>
      </c>
      <c r="B300" t="str">
        <f>IF(Summary_Exchange_Balances_00UTC!$B299="","",Summary_Exchange_Balances_00UTC!$B299)</f>
        <v>KRKE</v>
      </c>
      <c r="C300" t="str">
        <f>IF(Summary_Exchange_Balances_00UTC!$B299="","",Summary_Exchange_Balances_00UTC!$E299)</f>
        <v>SGB</v>
      </c>
      <c r="D300" t="str">
        <f>IF(OR(Summary_Exchange_Balances_00UTC!$B299="",Summary_Exchange_Balances_00UTC!$D299=""),"",Summary_Exchange_Balances_00UTC!$D299)</f>
        <v/>
      </c>
      <c r="E300" s="52">
        <f>IF(Summary_Exchange_Balances_00UTC!$B299="","",Summary_Exchange_Balances_00UTC!$C299)</f>
        <v>0.10834547999999999</v>
      </c>
      <c r="G300" s="52">
        <f ca="1">IF(Summary_Exchange_Balances_00UTC!$B299="","",VLOOKUP(IF(ISERROR(SEARCH(" ", $B300)),UPPER($B300&amp;$C300&amp;IF(OR(NOT(ISERROR(SEARCH("trade",$D300))),NOT(ISERROR(SEARCH("balance",$D300)))),"",$D300)),UPPER(LEFT($B300, SEARCH(" ",$B300)-1)&amp;$C300&amp;IF(OR(NOT(ISERROR(SEARCH("trade",$D300))),NOT(ISERROR(SEARCH("balance",$D300)))),"",$D300))),$L:$T,MATCH("balance",$L$2:$S$2,0),FALSE))</f>
        <v>0.10834547999999999</v>
      </c>
      <c r="H300" s="35">
        <f ca="1">IF(Summary_Exchange_Balances_00UTC!$B299="","",(G300-E300)/E300)</f>
        <v>0</v>
      </c>
      <c r="I300" s="160">
        <f ca="1">IF(Summary_Exchange_Balances_00UTC!$B299="","",IF(ISERROR($G300),$E300,$G300))</f>
        <v>0.10834547999999999</v>
      </c>
      <c r="K300" t="str">
        <f t="shared" ca="1" si="28"/>
        <v>FBLKCRV</v>
      </c>
      <c r="L300" t="str">
        <f t="shared" ca="1" si="29"/>
        <v>FBLKCRV</v>
      </c>
      <c r="N300" s="156" t="str">
        <f ca="1">IF(raw_exchange_data!$A299="","",OFFSET(raw_exchange_data!$A299,0,MATCH(N$2,raw_exchange_data!$1:$1,0)-1))</f>
        <v>CRV</v>
      </c>
      <c r="O300" s="156" t="str">
        <f ca="1">IF(raw_exchange_data!$A299="","",OFFSET(raw_exchange_data!$A299,0,MATCH(O$2,raw_exchange_data!$1:$1,0)-1))</f>
        <v>FBLK</v>
      </c>
      <c r="P300" s="156" t="str">
        <f ca="1">IF(raw_exchange_data!$A299="","",OFFSET(raw_exchange_data!$A299,0,MATCH(P$2,raw_exchange_data!$1:$1,0)-1))</f>
        <v>FBLK</v>
      </c>
      <c r="Q300" s="156" t="str">
        <f ca="1">IF(raw_exchange_data!$A299="","",TEXT(OFFSET(raw_exchange_data!$A299,0,MATCH(Q$2,raw_exchange_data!$1:$1,0)-1),""))</f>
        <v/>
      </c>
      <c r="R300" s="157">
        <f ca="1">IF(raw_exchange_data!$A299="","",OFFSET(raw_exchange_data!$A299,0,MATCH(R$2,raw_exchange_data!$1:$1,0)-1))</f>
        <v>9.7777784334</v>
      </c>
      <c r="S300" s="169">
        <f ca="1">IF(raw_exchange_data!$A299="","",OFFSET(raw_exchange_data!$A299,0,MATCH(S$2,raw_exchange_data!$1:$1,0)-1))</f>
        <v>44958.658478819445</v>
      </c>
      <c r="T300" s="156">
        <v>1</v>
      </c>
      <c r="W300" t="str">
        <f t="shared" si="30"/>
        <v>KRKE</v>
      </c>
      <c r="X300" t="str">
        <f t="shared" si="31"/>
        <v>SGB</v>
      </c>
      <c r="Y300" s="42">
        <f t="shared" si="32"/>
        <v>0.10834547999999999</v>
      </c>
      <c r="Z300" s="42">
        <f t="shared" ca="1" si="33"/>
        <v>0.10834547999999999</v>
      </c>
      <c r="AC300"/>
      <c r="AD300"/>
    </row>
    <row r="301" spans="1:30" x14ac:dyDescent="0.25">
      <c r="A301" t="str">
        <f>IF(Summary_Exchange_Balances_00UTC!$B300="","",Summary_Exchange_Balances_00UTC!$N300)</f>
        <v>KRKE</v>
      </c>
      <c r="B301" t="str">
        <f>IF(Summary_Exchange_Balances_00UTC!$B300="","",Summary_Exchange_Balances_00UTC!$B300)</f>
        <v>KRKE</v>
      </c>
      <c r="C301" t="str">
        <f>IF(Summary_Exchange_Balances_00UTC!$B300="","",Summary_Exchange_Balances_00UTC!$E300)</f>
        <v>USD</v>
      </c>
      <c r="D301" t="str">
        <f>IF(OR(Summary_Exchange_Balances_00UTC!$B300="",Summary_Exchange_Balances_00UTC!$D300=""),"",Summary_Exchange_Balances_00UTC!$D300)</f>
        <v/>
      </c>
      <c r="E301" s="52">
        <f>IF(Summary_Exchange_Balances_00UTC!$B300="","",Summary_Exchange_Balances_00UTC!$C300)</f>
        <v>117320.5983</v>
      </c>
      <c r="G301" s="52">
        <f ca="1">IF(Summary_Exchange_Balances_00UTC!$B300="","",VLOOKUP(IF(ISERROR(SEARCH(" ", $B301)),UPPER($B301&amp;$C301&amp;IF(OR(NOT(ISERROR(SEARCH("trade",$D301))),NOT(ISERROR(SEARCH("balance",$D301)))),"",$D301)),UPPER(LEFT($B301, SEARCH(" ",$B301)-1)&amp;$C301&amp;IF(OR(NOT(ISERROR(SEARCH("trade",$D301))),NOT(ISERROR(SEARCH("balance",$D301)))),"",$D301))),$L:$T,MATCH("balance",$L$2:$S$2,0),FALSE))</f>
        <v>117320.5983</v>
      </c>
      <c r="H301" s="35">
        <f ca="1">IF(Summary_Exchange_Balances_00UTC!$B300="","",(G301-E301)/E301)</f>
        <v>0</v>
      </c>
      <c r="I301" s="160">
        <f ca="1">IF(Summary_Exchange_Balances_00UTC!$B300="","",IF(ISERROR($G301),$E301,$G301))</f>
        <v>117320.5983</v>
      </c>
      <c r="K301" t="str">
        <f t="shared" ca="1" si="28"/>
        <v>FBLKDOGE</v>
      </c>
      <c r="L301" t="str">
        <f t="shared" ca="1" si="29"/>
        <v>FBLKDOGE</v>
      </c>
      <c r="N301" s="156" t="str">
        <f ca="1">IF(raw_exchange_data!$A300="","",OFFSET(raw_exchange_data!$A300,0,MATCH(N$2,raw_exchange_data!$1:$1,0)-1))</f>
        <v>DOGE</v>
      </c>
      <c r="O301" s="156" t="str">
        <f ca="1">IF(raw_exchange_data!$A300="","",OFFSET(raw_exchange_data!$A300,0,MATCH(O$2,raw_exchange_data!$1:$1,0)-1))</f>
        <v>FBLK</v>
      </c>
      <c r="P301" s="156" t="str">
        <f ca="1">IF(raw_exchange_data!$A300="","",OFFSET(raw_exchange_data!$A300,0,MATCH(P$2,raw_exchange_data!$1:$1,0)-1))</f>
        <v>FBLK</v>
      </c>
      <c r="Q301" s="156" t="str">
        <f ca="1">IF(raw_exchange_data!$A300="","",TEXT(OFFSET(raw_exchange_data!$A300,0,MATCH(Q$2,raw_exchange_data!$1:$1,0)-1),""))</f>
        <v/>
      </c>
      <c r="R301" s="157">
        <f ca="1">IF(raw_exchange_data!$A300="","",OFFSET(raw_exchange_data!$A300,0,MATCH(R$2,raw_exchange_data!$1:$1,0)-1))</f>
        <v>134689.23003788001</v>
      </c>
      <c r="S301" s="169">
        <f ca="1">IF(raw_exchange_data!$A300="","",OFFSET(raw_exchange_data!$A300,0,MATCH(S$2,raw_exchange_data!$1:$1,0)-1))</f>
        <v>44958.658478819445</v>
      </c>
      <c r="T301" s="156">
        <v>1</v>
      </c>
      <c r="W301" t="str">
        <f t="shared" si="30"/>
        <v>KRKE</v>
      </c>
      <c r="X301" t="str">
        <f t="shared" si="31"/>
        <v>USD</v>
      </c>
      <c r="Y301" s="42">
        <f t="shared" si="32"/>
        <v>117320.5983</v>
      </c>
      <c r="Z301" s="42">
        <f t="shared" ca="1" si="33"/>
        <v>117320.5983</v>
      </c>
      <c r="AC301"/>
      <c r="AD301"/>
    </row>
    <row r="302" spans="1:30" x14ac:dyDescent="0.25">
      <c r="A302" t="str">
        <f>IF(Summary_Exchange_Balances_00UTC!$B301="","",Summary_Exchange_Balances_00UTC!$N301)</f>
        <v>KRKE</v>
      </c>
      <c r="B302" t="str">
        <f>IF(Summary_Exchange_Balances_00UTC!$B301="","",Summary_Exchange_Balances_00UTC!$B301)</f>
        <v>KRKE</v>
      </c>
      <c r="C302" t="str">
        <f>IF(Summary_Exchange_Balances_00UTC!$B301="","",Summary_Exchange_Balances_00UTC!$E301)</f>
        <v>USDT</v>
      </c>
      <c r="D302" t="str">
        <f>IF(OR(Summary_Exchange_Balances_00UTC!$B301="",Summary_Exchange_Balances_00UTC!$D301=""),"",Summary_Exchange_Balances_00UTC!$D301)</f>
        <v/>
      </c>
      <c r="E302" s="52">
        <f>IF(Summary_Exchange_Balances_00UTC!$B301="","",Summary_Exchange_Balances_00UTC!$C301)</f>
        <v>1.182861E-2</v>
      </c>
      <c r="G302" s="52">
        <f ca="1">IF(Summary_Exchange_Balances_00UTC!$B301="","",VLOOKUP(IF(ISERROR(SEARCH(" ", $B302)),UPPER($B302&amp;$C302&amp;IF(OR(NOT(ISERROR(SEARCH("trade",$D302))),NOT(ISERROR(SEARCH("balance",$D302)))),"",$D302)),UPPER(LEFT($B302, SEARCH(" ",$B302)-1)&amp;$C302&amp;IF(OR(NOT(ISERROR(SEARCH("trade",$D302))),NOT(ISERROR(SEARCH("balance",$D302)))),"",$D302))),$L:$T,MATCH("balance",$L$2:$S$2,0),FALSE))</f>
        <v>1.182861E-2</v>
      </c>
      <c r="H302" s="35">
        <f ca="1">IF(Summary_Exchange_Balances_00UTC!$B301="","",(G302-E302)/E302)</f>
        <v>0</v>
      </c>
      <c r="I302" s="160">
        <f ca="1">IF(Summary_Exchange_Balances_00UTC!$B301="","",IF(ISERROR($G302),$E302,$G302))</f>
        <v>1.182861E-2</v>
      </c>
      <c r="K302" t="str">
        <f t="shared" ca="1" si="28"/>
        <v>HUBIDON</v>
      </c>
      <c r="L302" t="str">
        <f t="shared" ca="1" si="29"/>
        <v>HUBI-EDON</v>
      </c>
      <c r="N302" s="156" t="str">
        <f ca="1">IF(raw_exchange_data!$A301="","",OFFSET(raw_exchange_data!$A301,0,MATCH(N$2,raw_exchange_data!$1:$1,0)-1))</f>
        <v>DON</v>
      </c>
      <c r="O302" s="156" t="str">
        <f ca="1">IF(raw_exchange_data!$A301="","",OFFSET(raw_exchange_data!$A301,0,MATCH(O$2,raw_exchange_data!$1:$1,0)-1))</f>
        <v>HUBI</v>
      </c>
      <c r="P302" s="156" t="str">
        <f ca="1">IF(raw_exchange_data!$A301="","",OFFSET(raw_exchange_data!$A301,0,MATCH(P$2,raw_exchange_data!$1:$1,0)-1))</f>
        <v>HUBI-E</v>
      </c>
      <c r="Q302" s="156" t="str">
        <f ca="1">IF(raw_exchange_data!$A301="","",TEXT(OFFSET(raw_exchange_data!$A301,0,MATCH(Q$2,raw_exchange_data!$1:$1,0)-1),""))</f>
        <v/>
      </c>
      <c r="R302" s="157">
        <f ca="1">IF(raw_exchange_data!$A301="","",OFFSET(raw_exchange_data!$A301,0,MATCH(R$2,raw_exchange_data!$1:$1,0)-1))</f>
        <v>5.9800000000000001E-4</v>
      </c>
      <c r="S302" s="169">
        <f ca="1">IF(raw_exchange_data!$A301="","",OFFSET(raw_exchange_data!$A301,0,MATCH(S$2,raw_exchange_data!$1:$1,0)-1))</f>
        <v>44958.669130127317</v>
      </c>
      <c r="T302" s="156">
        <v>1</v>
      </c>
      <c r="W302" t="str">
        <f t="shared" si="30"/>
        <v>KRKE</v>
      </c>
      <c r="X302" t="str">
        <f t="shared" si="31"/>
        <v>USDT</v>
      </c>
      <c r="Y302" s="42">
        <f t="shared" si="32"/>
        <v>1.182861E-2</v>
      </c>
      <c r="Z302" s="42">
        <f t="shared" ca="1" si="33"/>
        <v>1.182861E-2</v>
      </c>
      <c r="AC302"/>
      <c r="AD302"/>
    </row>
    <row r="303" spans="1:30" x14ac:dyDescent="0.25">
      <c r="A303" t="str">
        <f>IF(Summary_Exchange_Balances_00UTC!$B302="","",Summary_Exchange_Balances_00UTC!$N302)</f>
        <v>KRKE</v>
      </c>
      <c r="B303" t="str">
        <f>IF(Summary_Exchange_Balances_00UTC!$B302="","",Summary_Exchange_Balances_00UTC!$B302)</f>
        <v>KRKE</v>
      </c>
      <c r="C303" t="str">
        <f>IF(Summary_Exchange_Balances_00UTC!$B302="","",Summary_Exchange_Balances_00UTC!$E302)</f>
        <v>XLM</v>
      </c>
      <c r="D303" t="str">
        <f>IF(OR(Summary_Exchange_Balances_00UTC!$B302="",Summary_Exchange_Balances_00UTC!$D302=""),"",Summary_Exchange_Balances_00UTC!$D302)</f>
        <v/>
      </c>
      <c r="E303" s="52">
        <f>IF(Summary_Exchange_Balances_00UTC!$B302="","",Summary_Exchange_Balances_00UTC!$C302)</f>
        <v>8.93329E-3</v>
      </c>
      <c r="G303" s="52" t="e">
        <f ca="1">IF(Summary_Exchange_Balances_00UTC!$B302="","",VLOOKUP(IF(ISERROR(SEARCH(" ", $B303)),UPPER($B303&amp;$C303&amp;IF(OR(NOT(ISERROR(SEARCH("trade",$D303))),NOT(ISERROR(SEARCH("balance",$D303)))),"",$D303)),UPPER(LEFT($B303, SEARCH(" ",$B303)-1)&amp;$C303&amp;IF(OR(NOT(ISERROR(SEARCH("trade",$D303))),NOT(ISERROR(SEARCH("balance",$D303)))),"",$D303))),$L:$T,MATCH("balance",$L$2:$S$2,0),FALSE))</f>
        <v>#N/A</v>
      </c>
      <c r="H303" s="35" t="e">
        <f ca="1">IF(Summary_Exchange_Balances_00UTC!$B302="","",(G303-E303)/E303)</f>
        <v>#N/A</v>
      </c>
      <c r="I303" s="160">
        <f ca="1">IF(Summary_Exchange_Balances_00UTC!$B302="","",IF(ISERROR($G303),$E303,$G303))</f>
        <v>8.93329E-3</v>
      </c>
      <c r="K303" t="str">
        <f t="shared" ca="1" si="28"/>
        <v>BINEENJ</v>
      </c>
      <c r="L303" t="str">
        <f t="shared" ca="1" si="29"/>
        <v>BINE-2-S1-EENJ</v>
      </c>
      <c r="N303" s="156" t="str">
        <f ca="1">IF(raw_exchange_data!$A302="","",OFFSET(raw_exchange_data!$A302,0,MATCH(N$2,raw_exchange_data!$1:$1,0)-1))</f>
        <v>ENJ</v>
      </c>
      <c r="O303" s="156" t="str">
        <f ca="1">IF(raw_exchange_data!$A302="","",OFFSET(raw_exchange_data!$A302,0,MATCH(O$2,raw_exchange_data!$1:$1,0)-1))</f>
        <v>BINE</v>
      </c>
      <c r="P303" s="156" t="str">
        <f ca="1">IF(raw_exchange_data!$A302="","",OFFSET(raw_exchange_data!$A302,0,MATCH(P$2,raw_exchange_data!$1:$1,0)-1))</f>
        <v>BINE-2-S1-E</v>
      </c>
      <c r="Q303" s="156" t="str">
        <f ca="1">IF(raw_exchange_data!$A302="","",TEXT(OFFSET(raw_exchange_data!$A302,0,MATCH(Q$2,raw_exchange_data!$1:$1,0)-1),""))</f>
        <v/>
      </c>
      <c r="R303" s="157">
        <f ca="1">IF(raw_exchange_data!$A302="","",OFFSET(raw_exchange_data!$A302,0,MATCH(R$2,raw_exchange_data!$1:$1,0)-1))</f>
        <v>34878.939946099999</v>
      </c>
      <c r="S303" s="169">
        <f ca="1">IF(raw_exchange_data!$A302="","",OFFSET(raw_exchange_data!$A302,0,MATCH(S$2,raw_exchange_data!$1:$1,0)-1))</f>
        <v>44958.666668668979</v>
      </c>
      <c r="T303" s="156">
        <v>1</v>
      </c>
      <c r="W303" t="str">
        <f t="shared" si="30"/>
        <v>KRKE</v>
      </c>
      <c r="X303" t="str">
        <f t="shared" si="31"/>
        <v>XLM</v>
      </c>
      <c r="Y303" s="42">
        <f t="shared" si="32"/>
        <v>8.93329E-3</v>
      </c>
      <c r="Z303" s="42">
        <f t="shared" ca="1" si="33"/>
        <v>0</v>
      </c>
      <c r="AC303"/>
      <c r="AD303"/>
    </row>
    <row r="304" spans="1:30" x14ac:dyDescent="0.25">
      <c r="A304" t="str">
        <f>IF(Summary_Exchange_Balances_00UTC!$B303="","",Summary_Exchange_Balances_00UTC!$N303)</f>
        <v>KRKE</v>
      </c>
      <c r="B304" t="str">
        <f>IF(Summary_Exchange_Balances_00UTC!$B303="","",Summary_Exchange_Balances_00UTC!$B303)</f>
        <v>KRKE</v>
      </c>
      <c r="C304" t="str">
        <f>IF(Summary_Exchange_Balances_00UTC!$B303="","",Summary_Exchange_Balances_00UTC!$E303)</f>
        <v>XRP</v>
      </c>
      <c r="D304" t="str">
        <f>IF(OR(Summary_Exchange_Balances_00UTC!$B303="",Summary_Exchange_Balances_00UTC!$D303=""),"",Summary_Exchange_Balances_00UTC!$D303)</f>
        <v/>
      </c>
      <c r="E304" s="52">
        <f>IF(Summary_Exchange_Balances_00UTC!$B303="","",Summary_Exchange_Balances_00UTC!$C303)</f>
        <v>0.71704489000000005</v>
      </c>
      <c r="G304" s="52" t="e">
        <f ca="1">IF(Summary_Exchange_Balances_00UTC!$B303="","",VLOOKUP(IF(ISERROR(SEARCH(" ", $B304)),UPPER($B304&amp;$C304&amp;IF(OR(NOT(ISERROR(SEARCH("trade",$D304))),NOT(ISERROR(SEARCH("balance",$D304)))),"",$D304)),UPPER(LEFT($B304, SEARCH(" ",$B304)-1)&amp;$C304&amp;IF(OR(NOT(ISERROR(SEARCH("trade",$D304))),NOT(ISERROR(SEARCH("balance",$D304)))),"",$D304))),$L:$T,MATCH("balance",$L$2:$S$2,0),FALSE))</f>
        <v>#N/A</v>
      </c>
      <c r="H304" s="35" t="e">
        <f ca="1">IF(Summary_Exchange_Balances_00UTC!$B303="","",(G304-E304)/E304)</f>
        <v>#N/A</v>
      </c>
      <c r="I304" s="160">
        <f ca="1">IF(Summary_Exchange_Balances_00UTC!$B303="","",IF(ISERROR($G304),$E304,$G304))</f>
        <v>0.71704489000000005</v>
      </c>
      <c r="K304" t="str">
        <f t="shared" ca="1" si="28"/>
        <v>FBLKENJ</v>
      </c>
      <c r="L304" t="str">
        <f t="shared" ca="1" si="29"/>
        <v>FBLKENJ</v>
      </c>
      <c r="N304" s="156" t="str">
        <f ca="1">IF(raw_exchange_data!$A303="","",OFFSET(raw_exchange_data!$A303,0,MATCH(N$2,raw_exchange_data!$1:$1,0)-1))</f>
        <v>ENJ</v>
      </c>
      <c r="O304" s="156" t="str">
        <f ca="1">IF(raw_exchange_data!$A303="","",OFFSET(raw_exchange_data!$A303,0,MATCH(O$2,raw_exchange_data!$1:$1,0)-1))</f>
        <v>FBLK</v>
      </c>
      <c r="P304" s="156" t="str">
        <f ca="1">IF(raw_exchange_data!$A303="","",OFFSET(raw_exchange_data!$A303,0,MATCH(P$2,raw_exchange_data!$1:$1,0)-1))</f>
        <v>FBLK</v>
      </c>
      <c r="Q304" s="156" t="str">
        <f ca="1">IF(raw_exchange_data!$A303="","",TEXT(OFFSET(raw_exchange_data!$A303,0,MATCH(Q$2,raw_exchange_data!$1:$1,0)-1),""))</f>
        <v/>
      </c>
      <c r="R304" s="157">
        <f ca="1">IF(raw_exchange_data!$A303="","",OFFSET(raw_exchange_data!$A303,0,MATCH(R$2,raw_exchange_data!$1:$1,0)-1))</f>
        <v>12565.235635720001</v>
      </c>
      <c r="S304" s="169">
        <f ca="1">IF(raw_exchange_data!$A303="","",OFFSET(raw_exchange_data!$A303,0,MATCH(S$2,raw_exchange_data!$1:$1,0)-1))</f>
        <v>44958.658478819445</v>
      </c>
      <c r="T304" s="156">
        <v>1</v>
      </c>
      <c r="W304" t="str">
        <f t="shared" si="30"/>
        <v>KRKE</v>
      </c>
      <c r="X304" t="str">
        <f t="shared" si="31"/>
        <v>XRP</v>
      </c>
      <c r="Y304" s="42">
        <f t="shared" si="32"/>
        <v>0.71704489000000005</v>
      </c>
      <c r="Z304" s="42">
        <f t="shared" ca="1" si="33"/>
        <v>0</v>
      </c>
      <c r="AC304"/>
      <c r="AD304"/>
    </row>
    <row r="305" spans="1:30" x14ac:dyDescent="0.25">
      <c r="A305" t="str">
        <f>IF(Summary_Exchange_Balances_00UTC!$B304="","",Summary_Exchange_Balances_00UTC!$N304)</f>
        <v>GALAXY</v>
      </c>
      <c r="B305" t="str">
        <f>IF(Summary_Exchange_Balances_00UTC!$B304="","",Summary_Exchange_Balances_00UTC!$B304)</f>
        <v>LEND-GACM</v>
      </c>
      <c r="C305" t="str">
        <f>IF(Summary_Exchange_Balances_00UTC!$B304="","",Summary_Exchange_Balances_00UTC!$E304)</f>
        <v>AAVE</v>
      </c>
      <c r="D305" t="str">
        <f>IF(OR(Summary_Exchange_Balances_00UTC!$B304="",Summary_Exchange_Balances_00UTC!$D304=""),"",Summary_Exchange_Balances_00UTC!$D304)</f>
        <v/>
      </c>
      <c r="E305" s="53">
        <f>IF(Summary_Exchange_Balances_00UTC!$B304="","",Summary_Exchange_Balances_00UTC!$C304)</f>
        <v>300</v>
      </c>
      <c r="G305" s="52" t="e">
        <f ca="1">IF(Summary_Exchange_Balances_00UTC!$B304="","",VLOOKUP(IF(ISERROR(SEARCH(" ", $B305)),UPPER($B305&amp;$C305&amp;IF(OR(NOT(ISERROR(SEARCH("trade",$D305))),NOT(ISERROR(SEARCH("balance",$D305)))),"",$D305)),UPPER(LEFT($B305, SEARCH(" ",$B305)-1)&amp;$C305&amp;IF(OR(NOT(ISERROR(SEARCH("trade",$D305))),NOT(ISERROR(SEARCH("balance",$D305)))),"",$D305))),$L:$T,MATCH("balance",$L$2:$S$2,0),FALSE))</f>
        <v>#N/A</v>
      </c>
      <c r="H305" s="35" t="e">
        <f ca="1">IF(Summary_Exchange_Balances_00UTC!$B304="","",(G305-E305)/E305)</f>
        <v>#N/A</v>
      </c>
      <c r="I305" s="160">
        <f ca="1">IF(Summary_Exchange_Balances_00UTC!$B304="","",IF(ISERROR($G305),$E305,$G305))</f>
        <v>300</v>
      </c>
      <c r="K305" t="str">
        <f t="shared" ca="1" si="28"/>
        <v>FUB2EOS</v>
      </c>
      <c r="L305" t="str">
        <f t="shared" ca="1" si="29"/>
        <v>FUB2-MEOS</v>
      </c>
      <c r="N305" s="156" t="str">
        <f ca="1">IF(raw_exchange_data!$A304="","",OFFSET(raw_exchange_data!$A304,0,MATCH(N$2,raw_exchange_data!$1:$1,0)-1))</f>
        <v>EOS</v>
      </c>
      <c r="O305" s="156" t="str">
        <f ca="1">IF(raw_exchange_data!$A304="","",OFFSET(raw_exchange_data!$A304,0,MATCH(O$2,raw_exchange_data!$1:$1,0)-1))</f>
        <v>FUB2</v>
      </c>
      <c r="P305" s="156" t="str">
        <f ca="1">IF(raw_exchange_data!$A304="","",OFFSET(raw_exchange_data!$A304,0,MATCH(P$2,raw_exchange_data!$1:$1,0)-1))</f>
        <v>FUB2-M</v>
      </c>
      <c r="Q305" s="156" t="str">
        <f ca="1">IF(raw_exchange_data!$A304="","",TEXT(OFFSET(raw_exchange_data!$A304,0,MATCH(Q$2,raw_exchange_data!$1:$1,0)-1),""))</f>
        <v/>
      </c>
      <c r="R305" s="157">
        <f ca="1">IF(raw_exchange_data!$A304="","",OFFSET(raw_exchange_data!$A304,0,MATCH(R$2,raw_exchange_data!$1:$1,0)-1))</f>
        <v>3.1699999999999999E-8</v>
      </c>
      <c r="S305" s="169">
        <f ca="1">IF(raw_exchange_data!$A304="","",OFFSET(raw_exchange_data!$A304,0,MATCH(S$2,raw_exchange_data!$1:$1,0)-1))</f>
        <v>44958.669514039349</v>
      </c>
      <c r="T305" s="156">
        <v>1</v>
      </c>
      <c r="W305" t="str">
        <f t="shared" si="30"/>
        <v>GALAXY</v>
      </c>
      <c r="X305" t="str">
        <f t="shared" si="31"/>
        <v>AAVE</v>
      </c>
      <c r="Y305" s="42">
        <f t="shared" si="32"/>
        <v>300</v>
      </c>
      <c r="Z305" s="42">
        <f t="shared" ca="1" si="33"/>
        <v>0</v>
      </c>
      <c r="AC305"/>
      <c r="AD305"/>
    </row>
    <row r="306" spans="1:30" x14ac:dyDescent="0.25">
      <c r="A306" t="str">
        <f>IF(Summary_Exchange_Balances_00UTC!$B305="","",Summary_Exchange_Balances_00UTC!$N305)</f>
        <v>GALAXY</v>
      </c>
      <c r="B306" t="str">
        <f>IF(Summary_Exchange_Balances_00UTC!$B305="","",Summary_Exchange_Balances_00UTC!$B305)</f>
        <v>LEND-GACM</v>
      </c>
      <c r="C306" t="str">
        <f>IF(Summary_Exchange_Balances_00UTC!$B305="","",Summary_Exchange_Balances_00UTC!$E305)</f>
        <v>ADA</v>
      </c>
      <c r="D306" t="str">
        <f>IF(OR(Summary_Exchange_Balances_00UTC!$B305="",Summary_Exchange_Balances_00UTC!$D305=""),"",Summary_Exchange_Balances_00UTC!$D305)</f>
        <v/>
      </c>
      <c r="E306" s="53">
        <f>IF(Summary_Exchange_Balances_00UTC!$B305="","",Summary_Exchange_Balances_00UTC!$C305)</f>
        <v>150000</v>
      </c>
      <c r="G306" s="52" t="e">
        <f ca="1">IF(Summary_Exchange_Balances_00UTC!$B305="","",VLOOKUP(IF(ISERROR(SEARCH(" ", $B306)),UPPER($B306&amp;$C306&amp;IF(OR(NOT(ISERROR(SEARCH("trade",$D306))),NOT(ISERROR(SEARCH("balance",$D306)))),"",$D306)),UPPER(LEFT($B306, SEARCH(" ",$B306)-1)&amp;$C306&amp;IF(OR(NOT(ISERROR(SEARCH("trade",$D306))),NOT(ISERROR(SEARCH("balance",$D306)))),"",$D306))),$L:$T,MATCH("balance",$L$2:$S$2,0),FALSE))</f>
        <v>#N/A</v>
      </c>
      <c r="H306" s="35" t="e">
        <f ca="1">IF(Summary_Exchange_Balances_00UTC!$B305="","",(G306-E306)/E306)</f>
        <v>#N/A</v>
      </c>
      <c r="I306" s="160">
        <f ca="1">IF(Summary_Exchange_Balances_00UTC!$B305="","",IF(ISERROR($G306),$E306,$G306))</f>
        <v>150000</v>
      </c>
      <c r="K306" t="str">
        <f t="shared" ca="1" si="28"/>
        <v>FBLKETC</v>
      </c>
      <c r="L306" t="str">
        <f t="shared" ca="1" si="29"/>
        <v>FBLKETC</v>
      </c>
      <c r="N306" s="156" t="str">
        <f ca="1">IF(raw_exchange_data!$A305="","",OFFSET(raw_exchange_data!$A305,0,MATCH(N$2,raw_exchange_data!$1:$1,0)-1))</f>
        <v>ETC</v>
      </c>
      <c r="O306" s="156" t="str">
        <f ca="1">IF(raw_exchange_data!$A305="","",OFFSET(raw_exchange_data!$A305,0,MATCH(O$2,raw_exchange_data!$1:$1,0)-1))</f>
        <v>FBLK</v>
      </c>
      <c r="P306" s="156" t="str">
        <f ca="1">IF(raw_exchange_data!$A305="","",OFFSET(raw_exchange_data!$A305,0,MATCH(P$2,raw_exchange_data!$1:$1,0)-1))</f>
        <v>FBLK</v>
      </c>
      <c r="Q306" s="156" t="str">
        <f ca="1">IF(raw_exchange_data!$A305="","",TEXT(OFFSET(raw_exchange_data!$A305,0,MATCH(Q$2,raw_exchange_data!$1:$1,0)-1),""))</f>
        <v/>
      </c>
      <c r="R306" s="157">
        <f ca="1">IF(raw_exchange_data!$A305="","",OFFSET(raw_exchange_data!$A305,0,MATCH(R$2,raw_exchange_data!$1:$1,0)-1))</f>
        <v>5.8799999999999999E-5</v>
      </c>
      <c r="S306" s="169">
        <f ca="1">IF(raw_exchange_data!$A305="","",OFFSET(raw_exchange_data!$A305,0,MATCH(S$2,raw_exchange_data!$1:$1,0)-1))</f>
        <v>44958.658478819445</v>
      </c>
      <c r="T306" s="156">
        <v>1</v>
      </c>
      <c r="W306" t="str">
        <f t="shared" si="30"/>
        <v>GALAXY</v>
      </c>
      <c r="X306" t="str">
        <f t="shared" si="31"/>
        <v>ADA</v>
      </c>
      <c r="Y306" s="42">
        <f t="shared" si="32"/>
        <v>150000</v>
      </c>
      <c r="Z306" s="42">
        <f t="shared" ca="1" si="33"/>
        <v>0</v>
      </c>
      <c r="AC306"/>
      <c r="AD306"/>
    </row>
    <row r="307" spans="1:30" x14ac:dyDescent="0.25">
      <c r="A307" t="str">
        <f>IF(Summary_Exchange_Balances_00UTC!$B306="","",Summary_Exchange_Balances_00UTC!$N306)</f>
        <v>GALAXY</v>
      </c>
      <c r="B307" t="str">
        <f>IF(Summary_Exchange_Balances_00UTC!$B306="","",Summary_Exchange_Balances_00UTC!$B306)</f>
        <v>LEND-GACM</v>
      </c>
      <c r="C307" t="str">
        <f>IF(Summary_Exchange_Balances_00UTC!$B306="","",Summary_Exchange_Balances_00UTC!$E306)</f>
        <v>ALGO</v>
      </c>
      <c r="D307" t="str">
        <f>IF(OR(Summary_Exchange_Balances_00UTC!$B306="",Summary_Exchange_Balances_00UTC!$D306=""),"",Summary_Exchange_Balances_00UTC!$D306)</f>
        <v/>
      </c>
      <c r="E307" s="52">
        <f>IF(Summary_Exchange_Balances_00UTC!$B306="","",Summary_Exchange_Balances_00UTC!$C306)</f>
        <v>35000</v>
      </c>
      <c r="G307" s="52" t="e">
        <f ca="1">IF(Summary_Exchange_Balances_00UTC!$B306="","",VLOOKUP(IF(ISERROR(SEARCH(" ", $B307)),UPPER($B307&amp;$C307&amp;IF(OR(NOT(ISERROR(SEARCH("trade",$D307))),NOT(ISERROR(SEARCH("balance",$D307)))),"",$D307)),UPPER(LEFT($B307, SEARCH(" ",$B307)-1)&amp;$C307&amp;IF(OR(NOT(ISERROR(SEARCH("trade",$D307))),NOT(ISERROR(SEARCH("balance",$D307)))),"",$D307))),$L:$T,MATCH("balance",$L$2:$S$2,0),FALSE))</f>
        <v>#N/A</v>
      </c>
      <c r="H307" s="35" t="e">
        <f ca="1">IF(Summary_Exchange_Balances_00UTC!$B306="","",(G307-E307)/E307)</f>
        <v>#N/A</v>
      </c>
      <c r="I307" s="160">
        <f ca="1">IF(Summary_Exchange_Balances_00UTC!$B306="","",IF(ISERROR($G307),$E307,$G307))</f>
        <v>35000</v>
      </c>
      <c r="K307" t="str">
        <f t="shared" ca="1" si="28"/>
        <v>HUB2ETC</v>
      </c>
      <c r="L307" t="str">
        <f t="shared" ca="1" si="29"/>
        <v>HUB2-METC</v>
      </c>
      <c r="N307" s="156" t="str">
        <f ca="1">IF(raw_exchange_data!$A306="","",OFFSET(raw_exchange_data!$A306,0,MATCH(N$2,raw_exchange_data!$1:$1,0)-1))</f>
        <v>ETC</v>
      </c>
      <c r="O307" s="156" t="str">
        <f ca="1">IF(raw_exchange_data!$A306="","",OFFSET(raw_exchange_data!$A306,0,MATCH(O$2,raw_exchange_data!$1:$1,0)-1))</f>
        <v>HUB2</v>
      </c>
      <c r="P307" s="156" t="str">
        <f ca="1">IF(raw_exchange_data!$A306="","",OFFSET(raw_exchange_data!$A306,0,MATCH(P$2,raw_exchange_data!$1:$1,0)-1))</f>
        <v>HUB2-M</v>
      </c>
      <c r="Q307" s="156" t="str">
        <f ca="1">IF(raw_exchange_data!$A306="","",TEXT(OFFSET(raw_exchange_data!$A306,0,MATCH(Q$2,raw_exchange_data!$1:$1,0)-1),""))</f>
        <v>trade</v>
      </c>
      <c r="R307" s="157">
        <f ca="1">IF(raw_exchange_data!$A306="","",OFFSET(raw_exchange_data!$A306,0,MATCH(R$2,raw_exchange_data!$1:$1,0)-1))</f>
        <v>1E-8</v>
      </c>
      <c r="S307" s="169">
        <f ca="1">IF(raw_exchange_data!$A306="","",OFFSET(raw_exchange_data!$A306,0,MATCH(S$2,raw_exchange_data!$1:$1,0)-1))</f>
        <v>44958.669600543981</v>
      </c>
      <c r="T307" s="156">
        <v>1</v>
      </c>
      <c r="W307" t="str">
        <f t="shared" si="30"/>
        <v>GALAXY</v>
      </c>
      <c r="X307" t="str">
        <f t="shared" si="31"/>
        <v>ALGO</v>
      </c>
      <c r="Y307" s="42">
        <f t="shared" si="32"/>
        <v>35000</v>
      </c>
      <c r="Z307" s="42">
        <f t="shared" ca="1" si="33"/>
        <v>0</v>
      </c>
      <c r="AC307"/>
      <c r="AD307"/>
    </row>
    <row r="308" spans="1:30" x14ac:dyDescent="0.25">
      <c r="A308" t="str">
        <f>IF(Summary_Exchange_Balances_00UTC!$B307="","",Summary_Exchange_Balances_00UTC!$N307)</f>
        <v>GALAXY</v>
      </c>
      <c r="B308" t="str">
        <f>IF(Summary_Exchange_Balances_00UTC!$B307="","",Summary_Exchange_Balances_00UTC!$B307)</f>
        <v>LEND-GACM</v>
      </c>
      <c r="C308" t="str">
        <f>IF(Summary_Exchange_Balances_00UTC!$B307="","",Summary_Exchange_Balances_00UTC!$E307)</f>
        <v>AVAX</v>
      </c>
      <c r="D308" t="str">
        <f>IF(OR(Summary_Exchange_Balances_00UTC!$B307="",Summary_Exchange_Balances_00UTC!$D307=""),"",Summary_Exchange_Balances_00UTC!$D307)</f>
        <v/>
      </c>
      <c r="E308" s="53">
        <f>IF(Summary_Exchange_Balances_00UTC!$B307="","",Summary_Exchange_Balances_00UTC!$C307)</f>
        <v>3000</v>
      </c>
      <c r="G308" s="52" t="e">
        <f ca="1">IF(Summary_Exchange_Balances_00UTC!$B307="","",VLOOKUP(IF(ISERROR(SEARCH(" ", $B308)),UPPER($B308&amp;$C308&amp;IF(OR(NOT(ISERROR(SEARCH("trade",$D308))),NOT(ISERROR(SEARCH("balance",$D308)))),"",$D308)),UPPER(LEFT($B308, SEARCH(" ",$B308)-1)&amp;$C308&amp;IF(OR(NOT(ISERROR(SEARCH("trade",$D308))),NOT(ISERROR(SEARCH("balance",$D308)))),"",$D308))),$L:$T,MATCH("balance",$L$2:$S$2,0),FALSE))</f>
        <v>#N/A</v>
      </c>
      <c r="H308" s="35" t="e">
        <f ca="1">IF(Summary_Exchange_Balances_00UTC!$B307="","",(G308-E308)/E308)</f>
        <v>#N/A</v>
      </c>
      <c r="I308" s="160">
        <f ca="1">IF(Summary_Exchange_Balances_00UTC!$B307="","",IF(ISERROR($G308),$E308,$G308))</f>
        <v>3000</v>
      </c>
      <c r="K308" t="str">
        <f t="shared" ca="1" si="28"/>
        <v>BINEETH</v>
      </c>
      <c r="L308" t="str">
        <f t="shared" ca="1" si="29"/>
        <v>BINE-2-S1-METH</v>
      </c>
      <c r="N308" s="156" t="str">
        <f ca="1">IF(raw_exchange_data!$A307="","",OFFSET(raw_exchange_data!$A307,0,MATCH(N$2,raw_exchange_data!$1:$1,0)-1))</f>
        <v>ETH</v>
      </c>
      <c r="O308" s="156" t="str">
        <f ca="1">IF(raw_exchange_data!$A307="","",OFFSET(raw_exchange_data!$A307,0,MATCH(O$2,raw_exchange_data!$1:$1,0)-1))</f>
        <v>BINE</v>
      </c>
      <c r="P308" s="156" t="str">
        <f ca="1">IF(raw_exchange_data!$A307="","",OFFSET(raw_exchange_data!$A307,0,MATCH(P$2,raw_exchange_data!$1:$1,0)-1))</f>
        <v>BINE-2-S1-M</v>
      </c>
      <c r="Q308" s="156" t="str">
        <f ca="1">IF(raw_exchange_data!$A307="","",TEXT(OFFSET(raw_exchange_data!$A307,0,MATCH(Q$2,raw_exchange_data!$1:$1,0)-1),""))</f>
        <v/>
      </c>
      <c r="R308" s="157">
        <f ca="1">IF(raw_exchange_data!$A307="","",OFFSET(raw_exchange_data!$A307,0,MATCH(R$2,raw_exchange_data!$1:$1,0)-1))</f>
        <v>14715.0798</v>
      </c>
      <c r="S308" s="169">
        <f ca="1">IF(raw_exchange_data!$A307="","",OFFSET(raw_exchange_data!$A307,0,MATCH(S$2,raw_exchange_data!$1:$1,0)-1))</f>
        <v>44958.666670451392</v>
      </c>
      <c r="T308" s="156">
        <v>1</v>
      </c>
      <c r="W308" t="str">
        <f t="shared" si="30"/>
        <v>GALAXY</v>
      </c>
      <c r="X308" t="str">
        <f t="shared" si="31"/>
        <v>AVAX</v>
      </c>
      <c r="Y308" s="42">
        <f t="shared" si="32"/>
        <v>3000</v>
      </c>
      <c r="Z308" s="42">
        <f t="shared" ca="1" si="33"/>
        <v>0</v>
      </c>
      <c r="AC308"/>
      <c r="AD308"/>
    </row>
    <row r="309" spans="1:30" x14ac:dyDescent="0.25">
      <c r="A309" t="str">
        <f>IF(Summary_Exchange_Balances_00UTC!$B308="","",Summary_Exchange_Balances_00UTC!$N308)</f>
        <v>GALAXY</v>
      </c>
      <c r="B309" t="str">
        <f>IF(Summary_Exchange_Balances_00UTC!$B308="","",Summary_Exchange_Balances_00UTC!$B308)</f>
        <v>LEND-GACM</v>
      </c>
      <c r="C309" t="str">
        <f>IF(Summary_Exchange_Balances_00UTC!$B308="","",Summary_Exchange_Balances_00UTC!$E308)</f>
        <v>BAT</v>
      </c>
      <c r="D309" t="str">
        <f>IF(OR(Summary_Exchange_Balances_00UTC!$B308="",Summary_Exchange_Balances_00UTC!$D308=""),"",Summary_Exchange_Balances_00UTC!$D308)</f>
        <v/>
      </c>
      <c r="E309" s="52">
        <f>IF(Summary_Exchange_Balances_00UTC!$B308="","",Summary_Exchange_Balances_00UTC!$C308)</f>
        <v>100000</v>
      </c>
      <c r="G309" s="52" t="e">
        <f ca="1">IF(Summary_Exchange_Balances_00UTC!$B308="","",VLOOKUP(IF(ISERROR(SEARCH(" ", $B309)),UPPER($B309&amp;$C309&amp;IF(OR(NOT(ISERROR(SEARCH("trade",$D309))),NOT(ISERROR(SEARCH("balance",$D309)))),"",$D309)),UPPER(LEFT($B309, SEARCH(" ",$B309)-1)&amp;$C309&amp;IF(OR(NOT(ISERROR(SEARCH("trade",$D309))),NOT(ISERROR(SEARCH("balance",$D309)))),"",$D309))),$L:$T,MATCH("balance",$L$2:$S$2,0),FALSE))</f>
        <v>#N/A</v>
      </c>
      <c r="H309" s="35" t="e">
        <f ca="1">IF(Summary_Exchange_Balances_00UTC!$B308="","",(G309-E309)/E309)</f>
        <v>#N/A</v>
      </c>
      <c r="I309" s="160">
        <f ca="1">IF(Summary_Exchange_Balances_00UTC!$B308="","",IF(ISERROR($G309),$E309,$G309))</f>
        <v>100000</v>
      </c>
      <c r="K309" t="str">
        <f t="shared" ca="1" si="28"/>
        <v>BTSEETH</v>
      </c>
      <c r="L309" t="str">
        <f t="shared" ca="1" si="29"/>
        <v>BTSEETH</v>
      </c>
      <c r="N309" s="156" t="str">
        <f ca="1">IF(raw_exchange_data!$A308="","",OFFSET(raw_exchange_data!$A308,0,MATCH(N$2,raw_exchange_data!$1:$1,0)-1))</f>
        <v>ETH</v>
      </c>
      <c r="O309" s="156" t="str">
        <f ca="1">IF(raw_exchange_data!$A308="","",OFFSET(raw_exchange_data!$A308,0,MATCH(O$2,raw_exchange_data!$1:$1,0)-1))</f>
        <v>BTSE</v>
      </c>
      <c r="P309" s="156" t="str">
        <f ca="1">IF(raw_exchange_data!$A308="","",OFFSET(raw_exchange_data!$A308,0,MATCH(P$2,raw_exchange_data!$1:$1,0)-1))</f>
        <v>BTSE</v>
      </c>
      <c r="Q309" s="156" t="str">
        <f ca="1">IF(raw_exchange_data!$A308="","",TEXT(OFFSET(raw_exchange_data!$A308,0,MATCH(Q$2,raw_exchange_data!$1:$1,0)-1),""))</f>
        <v/>
      </c>
      <c r="R309" s="157">
        <f ca="1">IF(raw_exchange_data!$A308="","",OFFSET(raw_exchange_data!$A308,0,MATCH(R$2,raw_exchange_data!$1:$1,0)-1))</f>
        <v>0.73541904000000002</v>
      </c>
      <c r="S309" s="169">
        <f ca="1">IF(raw_exchange_data!$A308="","",OFFSET(raw_exchange_data!$A308,0,MATCH(S$2,raw_exchange_data!$1:$1,0)-1))</f>
        <v>44958.66677152778</v>
      </c>
      <c r="T309" s="156">
        <v>1</v>
      </c>
      <c r="W309" t="str">
        <f t="shared" si="30"/>
        <v>GALAXY</v>
      </c>
      <c r="X309" t="str">
        <f t="shared" si="31"/>
        <v>BAT</v>
      </c>
      <c r="Y309" s="42">
        <f t="shared" si="32"/>
        <v>100000</v>
      </c>
      <c r="Z309" s="42">
        <f t="shared" ca="1" si="33"/>
        <v>0</v>
      </c>
      <c r="AC309"/>
      <c r="AD309"/>
    </row>
    <row r="310" spans="1:30" x14ac:dyDescent="0.25">
      <c r="A310" t="str">
        <f>IF(Summary_Exchange_Balances_00UTC!$B309="","",Summary_Exchange_Balances_00UTC!$N309)</f>
        <v>GALAXY</v>
      </c>
      <c r="B310" t="str">
        <f>IF(Summary_Exchange_Balances_00UTC!$B309="","",Summary_Exchange_Balances_00UTC!$B309)</f>
        <v>LEND-GACM</v>
      </c>
      <c r="C310" t="str">
        <f>IF(Summary_Exchange_Balances_00UTC!$B309="","",Summary_Exchange_Balances_00UTC!$E309)</f>
        <v>BCH</v>
      </c>
      <c r="D310" t="str">
        <f>IF(OR(Summary_Exchange_Balances_00UTC!$B309="",Summary_Exchange_Balances_00UTC!$D309=""),"",Summary_Exchange_Balances_00UTC!$D309)</f>
        <v/>
      </c>
      <c r="E310" s="52">
        <f>IF(Summary_Exchange_Balances_00UTC!$B309="","",Summary_Exchange_Balances_00UTC!$C309)</f>
        <v>5627</v>
      </c>
      <c r="G310" s="52" t="e">
        <f ca="1">IF(Summary_Exchange_Balances_00UTC!$B309="","",VLOOKUP(IF(ISERROR(SEARCH(" ", $B310)),UPPER($B310&amp;$C310&amp;IF(OR(NOT(ISERROR(SEARCH("trade",$D310))),NOT(ISERROR(SEARCH("balance",$D310)))),"",$D310)),UPPER(LEFT($B310, SEARCH(" ",$B310)-1)&amp;$C310&amp;IF(OR(NOT(ISERROR(SEARCH("trade",$D310))),NOT(ISERROR(SEARCH("balance",$D310)))),"",$D310))),$L:$T,MATCH("balance",$L$2:$S$2,0),FALSE))</f>
        <v>#N/A</v>
      </c>
      <c r="H310" s="35" t="e">
        <f ca="1">IF(Summary_Exchange_Balances_00UTC!$B309="","",(G310-E310)/E310)</f>
        <v>#N/A</v>
      </c>
      <c r="I310" s="160">
        <f ca="1">IF(Summary_Exchange_Balances_00UTC!$B309="","",IF(ISERROR($G310),$E310,$G310))</f>
        <v>5627</v>
      </c>
      <c r="K310" t="str">
        <f t="shared" ca="1" si="28"/>
        <v>HUB2ETH</v>
      </c>
      <c r="L310" t="str">
        <f t="shared" ca="1" si="29"/>
        <v>HUB2-METH</v>
      </c>
      <c r="N310" s="156" t="str">
        <f ca="1">IF(raw_exchange_data!$A309="","",OFFSET(raw_exchange_data!$A309,0,MATCH(N$2,raw_exchange_data!$1:$1,0)-1))</f>
        <v>ETH</v>
      </c>
      <c r="O310" s="156" t="str">
        <f ca="1">IF(raw_exchange_data!$A309="","",OFFSET(raw_exchange_data!$A309,0,MATCH(O$2,raw_exchange_data!$1:$1,0)-1))</f>
        <v>HUB2</v>
      </c>
      <c r="P310" s="156" t="str">
        <f ca="1">IF(raw_exchange_data!$A309="","",OFFSET(raw_exchange_data!$A309,0,MATCH(P$2,raw_exchange_data!$1:$1,0)-1))</f>
        <v>HUB2-M</v>
      </c>
      <c r="Q310" s="156" t="str">
        <f ca="1">IF(raw_exchange_data!$A309="","",TEXT(OFFSET(raw_exchange_data!$A309,0,MATCH(Q$2,raw_exchange_data!$1:$1,0)-1),""))</f>
        <v>trade</v>
      </c>
      <c r="R310" s="157">
        <f ca="1">IF(raw_exchange_data!$A309="","",OFFSET(raw_exchange_data!$A309,0,MATCH(R$2,raw_exchange_data!$1:$1,0)-1))</f>
        <v>1E-8</v>
      </c>
      <c r="S310" s="169">
        <f ca="1">IF(raw_exchange_data!$A309="","",OFFSET(raw_exchange_data!$A309,0,MATCH(S$2,raw_exchange_data!$1:$1,0)-1))</f>
        <v>44958.669600543981</v>
      </c>
      <c r="T310" s="156">
        <v>1</v>
      </c>
      <c r="W310" t="str">
        <f t="shared" si="30"/>
        <v>GALAXY</v>
      </c>
      <c r="X310" t="str">
        <f t="shared" si="31"/>
        <v>BCH</v>
      </c>
      <c r="Y310" s="42">
        <f t="shared" si="32"/>
        <v>5627</v>
      </c>
      <c r="Z310" s="42">
        <f t="shared" ca="1" si="33"/>
        <v>0</v>
      </c>
      <c r="AC310"/>
      <c r="AD310"/>
    </row>
    <row r="311" spans="1:30" x14ac:dyDescent="0.25">
      <c r="A311" t="str">
        <f>IF(Summary_Exchange_Balances_00UTC!$B310="","",Summary_Exchange_Balances_00UTC!$N310)</f>
        <v>GALAXY</v>
      </c>
      <c r="B311" t="str">
        <f>IF(Summary_Exchange_Balances_00UTC!$B310="","",Summary_Exchange_Balances_00UTC!$B310)</f>
        <v>LEND-GACM</v>
      </c>
      <c r="C311" t="str">
        <f>IF(Summary_Exchange_Balances_00UTC!$B310="","",Summary_Exchange_Balances_00UTC!$E310)</f>
        <v>COMP</v>
      </c>
      <c r="D311" t="str">
        <f>IF(OR(Summary_Exchange_Balances_00UTC!$B310="",Summary_Exchange_Balances_00UTC!$D310=""),"",Summary_Exchange_Balances_00UTC!$D310)</f>
        <v/>
      </c>
      <c r="E311" s="52">
        <f>IF(Summary_Exchange_Balances_00UTC!$B310="","",Summary_Exchange_Balances_00UTC!$C310)</f>
        <v>200</v>
      </c>
      <c r="G311" s="52" t="e">
        <f ca="1">IF(Summary_Exchange_Balances_00UTC!$B310="","",VLOOKUP(IF(ISERROR(SEARCH(" ", $B311)),UPPER($B311&amp;$C311&amp;IF(OR(NOT(ISERROR(SEARCH("trade",$D311))),NOT(ISERROR(SEARCH("balance",$D311)))),"",$D311)),UPPER(LEFT($B311, SEARCH(" ",$B311)-1)&amp;$C311&amp;IF(OR(NOT(ISERROR(SEARCH("trade",$D311))),NOT(ISERROR(SEARCH("balance",$D311)))),"",$D311))),$L:$T,MATCH("balance",$L$2:$S$2,0),FALSE))</f>
        <v>#N/A</v>
      </c>
      <c r="H311" s="35" t="e">
        <f ca="1">IF(Summary_Exchange_Balances_00UTC!$B310="","",(G311-E311)/E311)</f>
        <v>#N/A</v>
      </c>
      <c r="I311" s="160">
        <f ca="1">IF(Summary_Exchange_Balances_00UTC!$B310="","",IF(ISERROR($G311),$E311,$G311))</f>
        <v>200</v>
      </c>
      <c r="K311" t="str">
        <f t="shared" ca="1" si="28"/>
        <v>LMACETH</v>
      </c>
      <c r="L311" t="str">
        <f t="shared" ca="1" si="29"/>
        <v>LMACETH</v>
      </c>
      <c r="N311" s="156" t="str">
        <f ca="1">IF(raw_exchange_data!$A310="","",OFFSET(raw_exchange_data!$A310,0,MATCH(N$2,raw_exchange_data!$1:$1,0)-1))</f>
        <v>ETH</v>
      </c>
      <c r="O311" s="156" t="str">
        <f ca="1">IF(raw_exchange_data!$A310="","",OFFSET(raw_exchange_data!$A310,0,MATCH(O$2,raw_exchange_data!$1:$1,0)-1))</f>
        <v>LMAC</v>
      </c>
      <c r="P311" s="156" t="str">
        <f ca="1">IF(raw_exchange_data!$A310="","",OFFSET(raw_exchange_data!$A310,0,MATCH(P$2,raw_exchange_data!$1:$1,0)-1))</f>
        <v>LMAC</v>
      </c>
      <c r="Q311" s="156" t="str">
        <f ca="1">IF(raw_exchange_data!$A310="","",TEXT(OFFSET(raw_exchange_data!$A310,0,MATCH(Q$2,raw_exchange_data!$1:$1,0)-1),""))</f>
        <v/>
      </c>
      <c r="R311" s="157">
        <f ca="1">IF(raw_exchange_data!$A310="","",OFFSET(raw_exchange_data!$A310,0,MATCH(R$2,raw_exchange_data!$1:$1,0)-1))</f>
        <v>5.0000000000000001E-4</v>
      </c>
      <c r="S311" s="169">
        <f ca="1">IF(raw_exchange_data!$A310="","",OFFSET(raw_exchange_data!$A310,0,MATCH(S$2,raw_exchange_data!$1:$1,0)-1))</f>
        <v>44958.668754432867</v>
      </c>
      <c r="T311" s="156">
        <v>1</v>
      </c>
      <c r="W311" t="str">
        <f t="shared" si="30"/>
        <v>GALAXY</v>
      </c>
      <c r="X311" t="str">
        <f t="shared" si="31"/>
        <v>COMP</v>
      </c>
      <c r="Y311" s="42">
        <f t="shared" si="32"/>
        <v>200</v>
      </c>
      <c r="Z311" s="42">
        <f t="shared" ca="1" si="33"/>
        <v>0</v>
      </c>
      <c r="AC311"/>
      <c r="AD311"/>
    </row>
    <row r="312" spans="1:30" x14ac:dyDescent="0.25">
      <c r="A312" t="str">
        <f>IF(Summary_Exchange_Balances_00UTC!$B311="","",Summary_Exchange_Balances_00UTC!$N311)</f>
        <v>GALAXY</v>
      </c>
      <c r="B312" t="str">
        <f>IF(Summary_Exchange_Balances_00UTC!$B311="","",Summary_Exchange_Balances_00UTC!$B311)</f>
        <v>LEND-GACM</v>
      </c>
      <c r="C312" t="str">
        <f>IF(Summary_Exchange_Balances_00UTC!$B311="","",Summary_Exchange_Balances_00UTC!$E311)</f>
        <v>DASH</v>
      </c>
      <c r="D312" t="str">
        <f>IF(OR(Summary_Exchange_Balances_00UTC!$B311="",Summary_Exchange_Balances_00UTC!$D311=""),"",Summary_Exchange_Balances_00UTC!$D311)</f>
        <v/>
      </c>
      <c r="E312" s="52">
        <f>IF(Summary_Exchange_Balances_00UTC!$B311="","",Summary_Exchange_Balances_00UTC!$C311)</f>
        <v>100</v>
      </c>
      <c r="G312" s="52" t="e">
        <f ca="1">IF(Summary_Exchange_Balances_00UTC!$B311="","",VLOOKUP(IF(ISERROR(SEARCH(" ", $B312)),UPPER($B312&amp;$C312&amp;IF(OR(NOT(ISERROR(SEARCH("trade",$D312))),NOT(ISERROR(SEARCH("balance",$D312)))),"",$D312)),UPPER(LEFT($B312, SEARCH(" ",$B312)-1)&amp;$C312&amp;IF(OR(NOT(ISERROR(SEARCH("trade",$D312))),NOT(ISERROR(SEARCH("balance",$D312)))),"",$D312))),$L:$T,MATCH("balance",$L$2:$S$2,0),FALSE))</f>
        <v>#N/A</v>
      </c>
      <c r="H312" s="35" t="e">
        <f ca="1">IF(Summary_Exchange_Balances_00UTC!$B311="","",(G312-E312)/E312)</f>
        <v>#N/A</v>
      </c>
      <c r="I312" s="160">
        <f ca="1">IF(Summary_Exchange_Balances_00UTC!$B311="","",IF(ISERROR($G312),$E312,$G312))</f>
        <v>100</v>
      </c>
      <c r="K312" t="str">
        <f t="shared" ca="1" si="28"/>
        <v>OKEXETH</v>
      </c>
      <c r="L312" t="str">
        <f t="shared" ca="1" si="29"/>
        <v>OKEX-2-METHUNREALIZED</v>
      </c>
      <c r="N312" s="156" t="str">
        <f ca="1">IF(raw_exchange_data!$A311="","",OFFSET(raw_exchange_data!$A311,0,MATCH(N$2,raw_exchange_data!$1:$1,0)-1))</f>
        <v>ETH</v>
      </c>
      <c r="O312" s="156" t="str">
        <f ca="1">IF(raw_exchange_data!$A311="","",OFFSET(raw_exchange_data!$A311,0,MATCH(O$2,raw_exchange_data!$1:$1,0)-1))</f>
        <v>OKEX</v>
      </c>
      <c r="P312" s="156" t="str">
        <f ca="1">IF(raw_exchange_data!$A311="","",OFFSET(raw_exchange_data!$A311,0,MATCH(P$2,raw_exchange_data!$1:$1,0)-1))</f>
        <v>OKEX-2-M</v>
      </c>
      <c r="Q312" s="156" t="str">
        <f ca="1">IF(raw_exchange_data!$A311="","",TEXT(OFFSET(raw_exchange_data!$A311,0,MATCH(Q$2,raw_exchange_data!$1:$1,0)-1),""))</f>
        <v>Unrealized</v>
      </c>
      <c r="R312" s="157">
        <f ca="1">IF(raw_exchange_data!$A311="","",OFFSET(raw_exchange_data!$A311,0,MATCH(R$2,raw_exchange_data!$1:$1,0)-1))</f>
        <v>-105.29978161805499</v>
      </c>
      <c r="S312" s="169">
        <f ca="1">IF(raw_exchange_data!$A311="","",OFFSET(raw_exchange_data!$A311,0,MATCH(S$2,raw_exchange_data!$1:$1,0)-1))</f>
        <v>44958.668168761571</v>
      </c>
      <c r="T312" s="156">
        <v>1</v>
      </c>
      <c r="W312" t="str">
        <f t="shared" si="30"/>
        <v>GALAXY</v>
      </c>
      <c r="X312" t="str">
        <f t="shared" si="31"/>
        <v>DASH</v>
      </c>
      <c r="Y312" s="42">
        <f t="shared" si="32"/>
        <v>100</v>
      </c>
      <c r="Z312" s="42">
        <f t="shared" ca="1" si="33"/>
        <v>0</v>
      </c>
      <c r="AC312"/>
      <c r="AD312"/>
    </row>
    <row r="313" spans="1:30" x14ac:dyDescent="0.25">
      <c r="A313" t="str">
        <f>IF(Summary_Exchange_Balances_00UTC!$B312="","",Summary_Exchange_Balances_00UTC!$N312)</f>
        <v>GALAXY</v>
      </c>
      <c r="B313" t="str">
        <f>IF(Summary_Exchange_Balances_00UTC!$B312="","",Summary_Exchange_Balances_00UTC!$B312)</f>
        <v>LEND-GACM</v>
      </c>
      <c r="C313" t="str">
        <f>IF(Summary_Exchange_Balances_00UTC!$B312="","",Summary_Exchange_Balances_00UTC!$E312)</f>
        <v>DOGE</v>
      </c>
      <c r="D313" t="str">
        <f>IF(OR(Summary_Exchange_Balances_00UTC!$B312="",Summary_Exchange_Balances_00UTC!$D312=""),"",Summary_Exchange_Balances_00UTC!$D312)</f>
        <v/>
      </c>
      <c r="E313" s="52">
        <f>IF(Summary_Exchange_Balances_00UTC!$B312="","",Summary_Exchange_Balances_00UTC!$C312)</f>
        <v>600000</v>
      </c>
      <c r="G313" s="52" t="e">
        <f ca="1">IF(Summary_Exchange_Balances_00UTC!$B312="","",VLOOKUP(IF(ISERROR(SEARCH(" ", $B313)),UPPER($B313&amp;$C313&amp;IF(OR(NOT(ISERROR(SEARCH("trade",$D313))),NOT(ISERROR(SEARCH("balance",$D313)))),"",$D313)),UPPER(LEFT($B313, SEARCH(" ",$B313)-1)&amp;$C313&amp;IF(OR(NOT(ISERROR(SEARCH("trade",$D313))),NOT(ISERROR(SEARCH("balance",$D313)))),"",$D313))),$L:$T,MATCH("balance",$L$2:$S$2,0),FALSE))</f>
        <v>#N/A</v>
      </c>
      <c r="H313" s="35" t="e">
        <f ca="1">IF(Summary_Exchange_Balances_00UTC!$B312="","",(G313-E313)/E313)</f>
        <v>#N/A</v>
      </c>
      <c r="I313" s="160">
        <f ca="1">IF(Summary_Exchange_Balances_00UTC!$B312="","",IF(ISERROR($G313),$E313,$G313))</f>
        <v>600000</v>
      </c>
      <c r="K313" t="str">
        <f t="shared" ca="1" si="28"/>
        <v>SILVERGATE NETWORKEUR</v>
      </c>
      <c r="L313" t="str">
        <f t="shared" ca="1" si="29"/>
        <v>SILVERGATE NETWORKEUR</v>
      </c>
      <c r="N313" s="156" t="str">
        <f ca="1">IF(raw_exchange_data!$A312="","",OFFSET(raw_exchange_data!$A312,0,MATCH(N$2,raw_exchange_data!$1:$1,0)-1))</f>
        <v>EUR</v>
      </c>
      <c r="O313" s="156" t="str">
        <f ca="1">IF(raw_exchange_data!$A312="","",OFFSET(raw_exchange_data!$A312,0,MATCH(O$2,raw_exchange_data!$1:$1,0)-1))</f>
        <v>Silvergate Network</v>
      </c>
      <c r="P313" s="156" t="str">
        <f ca="1">IF(raw_exchange_data!$A312="","",OFFSET(raw_exchange_data!$A312,0,MATCH(P$2,raw_exchange_data!$1:$1,0)-1))</f>
        <v>Silvergate Network</v>
      </c>
      <c r="Q313" s="156" t="str">
        <f ca="1">IF(raw_exchange_data!$A312="","",TEXT(OFFSET(raw_exchange_data!$A312,0,MATCH(Q$2,raw_exchange_data!$1:$1,0)-1),""))</f>
        <v/>
      </c>
      <c r="R313" s="157">
        <f ca="1">IF(raw_exchange_data!$A312="","",OFFSET(raw_exchange_data!$A312,0,MATCH(R$2,raw_exchange_data!$1:$1,0)-1))</f>
        <v>42244.639999999999</v>
      </c>
      <c r="S313" s="169">
        <f ca="1">IF(raw_exchange_data!$A312="","",OFFSET(raw_exchange_data!$A312,0,MATCH(S$2,raw_exchange_data!$1:$1,0)-1))</f>
        <v>44958.666666666664</v>
      </c>
      <c r="T313" s="156">
        <v>1</v>
      </c>
      <c r="W313" t="str">
        <f t="shared" si="30"/>
        <v>GALAXY</v>
      </c>
      <c r="X313" t="str">
        <f t="shared" si="31"/>
        <v>DOGE</v>
      </c>
      <c r="Y313" s="42">
        <f t="shared" si="32"/>
        <v>600000</v>
      </c>
      <c r="Z313" s="42">
        <f t="shared" ca="1" si="33"/>
        <v>0</v>
      </c>
      <c r="AC313"/>
      <c r="AD313"/>
    </row>
    <row r="314" spans="1:30" x14ac:dyDescent="0.25">
      <c r="A314" t="str">
        <f>IF(Summary_Exchange_Balances_00UTC!$B313="","",Summary_Exchange_Balances_00UTC!$N313)</f>
        <v>GALAXY</v>
      </c>
      <c r="B314" t="str">
        <f>IF(Summary_Exchange_Balances_00UTC!$B313="","",Summary_Exchange_Balances_00UTC!$B313)</f>
        <v>LEND-GACM</v>
      </c>
      <c r="C314" t="str">
        <f>IF(Summary_Exchange_Balances_00UTC!$B313="","",Summary_Exchange_Balances_00UTC!$E313)</f>
        <v>DOT</v>
      </c>
      <c r="D314" t="str">
        <f>IF(OR(Summary_Exchange_Balances_00UTC!$B313="",Summary_Exchange_Balances_00UTC!$D313=""),"",Summary_Exchange_Balances_00UTC!$D313)</f>
        <v/>
      </c>
      <c r="E314" s="52">
        <f>IF(Summary_Exchange_Balances_00UTC!$B313="","",Summary_Exchange_Balances_00UTC!$C313)</f>
        <v>5000</v>
      </c>
      <c r="G314" s="52" t="e">
        <f ca="1">IF(Summary_Exchange_Balances_00UTC!$B313="","",VLOOKUP(IF(ISERROR(SEARCH(" ", $B314)),UPPER($B314&amp;$C314&amp;IF(OR(NOT(ISERROR(SEARCH("trade",$D314))),NOT(ISERROR(SEARCH("balance",$D314)))),"",$D314)),UPPER(LEFT($B314, SEARCH(" ",$B314)-1)&amp;$C314&amp;IF(OR(NOT(ISERROR(SEARCH("trade",$D314))),NOT(ISERROR(SEARCH("balance",$D314)))),"",$D314))),$L:$T,MATCH("balance",$L$2:$S$2,0),FALSE))</f>
        <v>#N/A</v>
      </c>
      <c r="H314" s="35" t="e">
        <f ca="1">IF(Summary_Exchange_Balances_00UTC!$B313="","",(G314-E314)/E314)</f>
        <v>#N/A</v>
      </c>
      <c r="I314" s="160">
        <f ca="1">IF(Summary_Exchange_Balances_00UTC!$B313="","",IF(ISERROR($G314),$E314,$G314))</f>
        <v>5000</v>
      </c>
      <c r="K314" t="str">
        <f t="shared" ca="1" si="28"/>
        <v>HUBIEUROC</v>
      </c>
      <c r="L314" t="str">
        <f t="shared" ca="1" si="29"/>
        <v>HUBI-EEUROC</v>
      </c>
      <c r="N314" s="156" t="str">
        <f ca="1">IF(raw_exchange_data!$A313="","",OFFSET(raw_exchange_data!$A313,0,MATCH(N$2,raw_exchange_data!$1:$1,0)-1))</f>
        <v>EUROC</v>
      </c>
      <c r="O314" s="156" t="str">
        <f ca="1">IF(raw_exchange_data!$A313="","",OFFSET(raw_exchange_data!$A313,0,MATCH(O$2,raw_exchange_data!$1:$1,0)-1))</f>
        <v>HUBI</v>
      </c>
      <c r="P314" s="156" t="str">
        <f ca="1">IF(raw_exchange_data!$A313="","",OFFSET(raw_exchange_data!$A313,0,MATCH(P$2,raw_exchange_data!$1:$1,0)-1))</f>
        <v>HUBI-E</v>
      </c>
      <c r="Q314" s="156" t="str">
        <f ca="1">IF(raw_exchange_data!$A313="","",TEXT(OFFSET(raw_exchange_data!$A313,0,MATCH(Q$2,raw_exchange_data!$1:$1,0)-1),""))</f>
        <v/>
      </c>
      <c r="R314" s="157">
        <f ca="1">IF(raw_exchange_data!$A313="","",OFFSET(raw_exchange_data!$A313,0,MATCH(R$2,raw_exchange_data!$1:$1,0)-1))</f>
        <v>108703.41602545</v>
      </c>
      <c r="S314" s="169">
        <f ca="1">IF(raw_exchange_data!$A313="","",OFFSET(raw_exchange_data!$A313,0,MATCH(S$2,raw_exchange_data!$1:$1,0)-1))</f>
        <v>44958.669130127317</v>
      </c>
      <c r="T314" s="156">
        <v>1</v>
      </c>
      <c r="W314" t="str">
        <f t="shared" si="30"/>
        <v>GALAXY</v>
      </c>
      <c r="X314" t="str">
        <f t="shared" si="31"/>
        <v>DOT</v>
      </c>
      <c r="Y314" s="42">
        <f t="shared" si="32"/>
        <v>5000</v>
      </c>
      <c r="Z314" s="42">
        <f t="shared" ca="1" si="33"/>
        <v>0</v>
      </c>
      <c r="AC314"/>
      <c r="AD314"/>
    </row>
    <row r="315" spans="1:30" x14ac:dyDescent="0.25">
      <c r="A315" t="str">
        <f>IF(Summary_Exchange_Balances_00UTC!$B314="","",Summary_Exchange_Balances_00UTC!$N314)</f>
        <v>GALAXY</v>
      </c>
      <c r="B315" t="str">
        <f>IF(Summary_Exchange_Balances_00UTC!$B314="","",Summary_Exchange_Balances_00UTC!$B314)</f>
        <v>LEND-GACM</v>
      </c>
      <c r="C315" t="str">
        <f>IF(Summary_Exchange_Balances_00UTC!$B314="","",Summary_Exchange_Balances_00UTC!$E314)</f>
        <v>ENJ</v>
      </c>
      <c r="D315" t="str">
        <f>IF(OR(Summary_Exchange_Balances_00UTC!$B314="",Summary_Exchange_Balances_00UTC!$D314=""),"",Summary_Exchange_Balances_00UTC!$D314)</f>
        <v/>
      </c>
      <c r="E315" s="52">
        <f>IF(Summary_Exchange_Balances_00UTC!$B314="","",Summary_Exchange_Balances_00UTC!$C314)</f>
        <v>15000</v>
      </c>
      <c r="G315" s="52" t="e">
        <f ca="1">IF(Summary_Exchange_Balances_00UTC!$B314="","",VLOOKUP(IF(ISERROR(SEARCH(" ", $B315)),UPPER($B315&amp;$C315&amp;IF(OR(NOT(ISERROR(SEARCH("trade",$D315))),NOT(ISERROR(SEARCH("balance",$D315)))),"",$D315)),UPPER(LEFT($B315, SEARCH(" ",$B315)-1)&amp;$C315&amp;IF(OR(NOT(ISERROR(SEARCH("trade",$D315))),NOT(ISERROR(SEARCH("balance",$D315)))),"",$D315))),$L:$T,MATCH("balance",$L$2:$S$2,0),FALSE))</f>
        <v>#N/A</v>
      </c>
      <c r="H315" s="35" t="e">
        <f ca="1">IF(Summary_Exchange_Balances_00UTC!$B314="","",(G315-E315)/E315)</f>
        <v>#N/A</v>
      </c>
      <c r="I315" s="160">
        <f ca="1">IF(Summary_Exchange_Balances_00UTC!$B314="","",IF(ISERROR($G315),$E315,$G315))</f>
        <v>15000</v>
      </c>
      <c r="K315" t="str">
        <f t="shared" ca="1" si="28"/>
        <v>BINEFIL</v>
      </c>
      <c r="L315" t="str">
        <f t="shared" ca="1" si="29"/>
        <v>BINE-2-S1-EFIL</v>
      </c>
      <c r="N315" s="156" t="str">
        <f ca="1">IF(raw_exchange_data!$A314="","",OFFSET(raw_exchange_data!$A314,0,MATCH(N$2,raw_exchange_data!$1:$1,0)-1))</f>
        <v>FIL</v>
      </c>
      <c r="O315" s="156" t="str">
        <f ca="1">IF(raw_exchange_data!$A314="","",OFFSET(raw_exchange_data!$A314,0,MATCH(O$2,raw_exchange_data!$1:$1,0)-1))</f>
        <v>BINE</v>
      </c>
      <c r="P315" s="156" t="str">
        <f ca="1">IF(raw_exchange_data!$A314="","",OFFSET(raw_exchange_data!$A314,0,MATCH(P$2,raw_exchange_data!$1:$1,0)-1))</f>
        <v>BINE-2-S1-E</v>
      </c>
      <c r="Q315" s="156" t="str">
        <f ca="1">IF(raw_exchange_data!$A314="","",TEXT(OFFSET(raw_exchange_data!$A314,0,MATCH(Q$2,raw_exchange_data!$1:$1,0)-1),""))</f>
        <v/>
      </c>
      <c r="R315" s="157">
        <f ca="1">IF(raw_exchange_data!$A314="","",OFFSET(raw_exchange_data!$A314,0,MATCH(R$2,raw_exchange_data!$1:$1,0)-1))</f>
        <v>0.19800000000000001</v>
      </c>
      <c r="S315" s="169">
        <f ca="1">IF(raw_exchange_data!$A314="","",OFFSET(raw_exchange_data!$A314,0,MATCH(S$2,raw_exchange_data!$1:$1,0)-1))</f>
        <v>44958.666668668979</v>
      </c>
      <c r="T315" s="156">
        <v>1</v>
      </c>
      <c r="W315" t="str">
        <f t="shared" si="30"/>
        <v>GALAXY</v>
      </c>
      <c r="X315" t="str">
        <f t="shared" si="31"/>
        <v>ENJ</v>
      </c>
      <c r="Y315" s="42">
        <f t="shared" si="32"/>
        <v>15000</v>
      </c>
      <c r="Z315" s="42">
        <f t="shared" ca="1" si="33"/>
        <v>0</v>
      </c>
      <c r="AC315"/>
      <c r="AD315"/>
    </row>
    <row r="316" spans="1:30" x14ac:dyDescent="0.25">
      <c r="A316" t="str">
        <f>IF(Summary_Exchange_Balances_00UTC!$B315="","",Summary_Exchange_Balances_00UTC!$N315)</f>
        <v>GALAXY</v>
      </c>
      <c r="B316" t="str">
        <f>IF(Summary_Exchange_Balances_00UTC!$B315="","",Summary_Exchange_Balances_00UTC!$B315)</f>
        <v>LEND-GACM</v>
      </c>
      <c r="C316" t="str">
        <f>IF(Summary_Exchange_Balances_00UTC!$B315="","",Summary_Exchange_Balances_00UTC!$E315)</f>
        <v>EOS</v>
      </c>
      <c r="D316" t="str">
        <f>IF(OR(Summary_Exchange_Balances_00UTC!$B315="",Summary_Exchange_Balances_00UTC!$D315=""),"",Summary_Exchange_Balances_00UTC!$D315)</f>
        <v/>
      </c>
      <c r="E316" s="53">
        <f>IF(Summary_Exchange_Balances_00UTC!$B315="","",Summary_Exchange_Balances_00UTC!$C315)</f>
        <v>30000</v>
      </c>
      <c r="G316" s="52" t="e">
        <f ca="1">IF(Summary_Exchange_Balances_00UTC!$B315="","",VLOOKUP(IF(ISERROR(SEARCH(" ", $B316)),UPPER($B316&amp;$C316&amp;IF(OR(NOT(ISERROR(SEARCH("trade",$D316))),NOT(ISERROR(SEARCH("balance",$D316)))),"",$D316)),UPPER(LEFT($B316, SEARCH(" ",$B316)-1)&amp;$C316&amp;IF(OR(NOT(ISERROR(SEARCH("trade",$D316))),NOT(ISERROR(SEARCH("balance",$D316)))),"",$D316))),$L:$T,MATCH("balance",$L$2:$S$2,0),FALSE))</f>
        <v>#N/A</v>
      </c>
      <c r="H316" s="35" t="e">
        <f ca="1">IF(Summary_Exchange_Balances_00UTC!$B315="","",(G316-E316)/E316)</f>
        <v>#N/A</v>
      </c>
      <c r="I316" s="160">
        <f ca="1">IF(Summary_Exchange_Balances_00UTC!$B315="","",IF(ISERROR($G316),$E316,$G316))</f>
        <v>30000</v>
      </c>
      <c r="K316" t="str">
        <f t="shared" ca="1" si="28"/>
        <v>HUBIGAS</v>
      </c>
      <c r="L316" t="str">
        <f t="shared" ca="1" si="29"/>
        <v>HUBI-EGAS</v>
      </c>
      <c r="N316" s="156" t="str">
        <f ca="1">IF(raw_exchange_data!$A315="","",OFFSET(raw_exchange_data!$A315,0,MATCH(N$2,raw_exchange_data!$1:$1,0)-1))</f>
        <v>GAS</v>
      </c>
      <c r="O316" s="156" t="str">
        <f ca="1">IF(raw_exchange_data!$A315="","",OFFSET(raw_exchange_data!$A315,0,MATCH(O$2,raw_exchange_data!$1:$1,0)-1))</f>
        <v>HUBI</v>
      </c>
      <c r="P316" s="156" t="str">
        <f ca="1">IF(raw_exchange_data!$A315="","",OFFSET(raw_exchange_data!$A315,0,MATCH(P$2,raw_exchange_data!$1:$1,0)-1))</f>
        <v>HUBI-E</v>
      </c>
      <c r="Q316" s="156" t="str">
        <f ca="1">IF(raw_exchange_data!$A315="","",TEXT(OFFSET(raw_exchange_data!$A315,0,MATCH(Q$2,raw_exchange_data!$1:$1,0)-1),""))</f>
        <v/>
      </c>
      <c r="R316" s="157">
        <f ca="1">IF(raw_exchange_data!$A315="","",OFFSET(raw_exchange_data!$A315,0,MATCH(R$2,raw_exchange_data!$1:$1,0)-1))</f>
        <v>54.776400000000002</v>
      </c>
      <c r="S316" s="169">
        <f ca="1">IF(raw_exchange_data!$A315="","",OFFSET(raw_exchange_data!$A315,0,MATCH(S$2,raw_exchange_data!$1:$1,0)-1))</f>
        <v>44958.669130127317</v>
      </c>
      <c r="T316" s="156">
        <v>1</v>
      </c>
      <c r="W316" t="str">
        <f t="shared" si="30"/>
        <v>GALAXY</v>
      </c>
      <c r="X316" t="str">
        <f t="shared" si="31"/>
        <v>EOS</v>
      </c>
      <c r="Y316" s="42">
        <f t="shared" si="32"/>
        <v>30000</v>
      </c>
      <c r="Z316" s="42">
        <f t="shared" ca="1" si="33"/>
        <v>0</v>
      </c>
      <c r="AC316"/>
      <c r="AD316"/>
    </row>
    <row r="317" spans="1:30" x14ac:dyDescent="0.25">
      <c r="A317" t="str">
        <f>IF(Summary_Exchange_Balances_00UTC!$B316="","",Summary_Exchange_Balances_00UTC!$N316)</f>
        <v>GALAXY</v>
      </c>
      <c r="B317" t="str">
        <f>IF(Summary_Exchange_Balances_00UTC!$B316="","",Summary_Exchange_Balances_00UTC!$B316)</f>
        <v>LEND-GACM</v>
      </c>
      <c r="C317" t="str">
        <f>IF(Summary_Exchange_Balances_00UTC!$B316="","",Summary_Exchange_Balances_00UTC!$E316)</f>
        <v>ETC</v>
      </c>
      <c r="D317" t="str">
        <f>IF(OR(Summary_Exchange_Balances_00UTC!$B316="",Summary_Exchange_Balances_00UTC!$D316=""),"",Summary_Exchange_Balances_00UTC!$D316)</f>
        <v/>
      </c>
      <c r="E317" s="52">
        <f>IF(Summary_Exchange_Balances_00UTC!$B316="","",Summary_Exchange_Balances_00UTC!$C316)</f>
        <v>98000</v>
      </c>
      <c r="G317" s="52" t="e">
        <f ca="1">IF(Summary_Exchange_Balances_00UTC!$B316="","",VLOOKUP(IF(ISERROR(SEARCH(" ", $B317)),UPPER($B317&amp;$C317&amp;IF(OR(NOT(ISERROR(SEARCH("trade",$D317))),NOT(ISERROR(SEARCH("balance",$D317)))),"",$D317)),UPPER(LEFT($B317, SEARCH(" ",$B317)-1)&amp;$C317&amp;IF(OR(NOT(ISERROR(SEARCH("trade",$D317))),NOT(ISERROR(SEARCH("balance",$D317)))),"",$D317))),$L:$T,MATCH("balance",$L$2:$S$2,0),FALSE))</f>
        <v>#N/A</v>
      </c>
      <c r="H317" s="35" t="e">
        <f ca="1">IF(Summary_Exchange_Balances_00UTC!$B316="","",(G317-E317)/E317)</f>
        <v>#N/A</v>
      </c>
      <c r="I317" s="160">
        <f ca="1">IF(Summary_Exchange_Balances_00UTC!$B316="","",IF(ISERROR($G317),$E317,$G317))</f>
        <v>98000</v>
      </c>
      <c r="K317" t="str">
        <f t="shared" ca="1" si="28"/>
        <v>BINEGRT</v>
      </c>
      <c r="L317" t="str">
        <f t="shared" ca="1" si="29"/>
        <v>BINE-2-S1-MGRT</v>
      </c>
      <c r="N317" s="156" t="str">
        <f ca="1">IF(raw_exchange_data!$A316="","",OFFSET(raw_exchange_data!$A316,0,MATCH(N$2,raw_exchange_data!$1:$1,0)-1))</f>
        <v>GRT</v>
      </c>
      <c r="O317" s="156" t="str">
        <f ca="1">IF(raw_exchange_data!$A316="","",OFFSET(raw_exchange_data!$A316,0,MATCH(O$2,raw_exchange_data!$1:$1,0)-1))</f>
        <v>BINE</v>
      </c>
      <c r="P317" s="156" t="str">
        <f ca="1">IF(raw_exchange_data!$A316="","",OFFSET(raw_exchange_data!$A316,0,MATCH(P$2,raw_exchange_data!$1:$1,0)-1))</f>
        <v>BINE-2-S1-M</v>
      </c>
      <c r="Q317" s="156" t="str">
        <f ca="1">IF(raw_exchange_data!$A316="","",TEXT(OFFSET(raw_exchange_data!$A316,0,MATCH(Q$2,raw_exchange_data!$1:$1,0)-1),""))</f>
        <v/>
      </c>
      <c r="R317" s="157">
        <f ca="1">IF(raw_exchange_data!$A316="","",OFFSET(raw_exchange_data!$A316,0,MATCH(R$2,raw_exchange_data!$1:$1,0)-1))</f>
        <v>-240000</v>
      </c>
      <c r="S317" s="169">
        <f ca="1">IF(raw_exchange_data!$A316="","",OFFSET(raw_exchange_data!$A316,0,MATCH(S$2,raw_exchange_data!$1:$1,0)-1))</f>
        <v>44958.666670451392</v>
      </c>
      <c r="T317" s="156">
        <v>1</v>
      </c>
      <c r="W317" t="str">
        <f t="shared" si="30"/>
        <v>GALAXY</v>
      </c>
      <c r="X317" t="str">
        <f t="shared" si="31"/>
        <v>ETC</v>
      </c>
      <c r="Y317" s="42">
        <f t="shared" si="32"/>
        <v>98000</v>
      </c>
      <c r="Z317" s="42">
        <f t="shared" ca="1" si="33"/>
        <v>0</v>
      </c>
      <c r="AC317"/>
      <c r="AD317"/>
    </row>
    <row r="318" spans="1:30" x14ac:dyDescent="0.25">
      <c r="A318" t="str">
        <f>IF(Summary_Exchange_Balances_00UTC!$B317="","",Summary_Exchange_Balances_00UTC!$N317)</f>
        <v>GALAXY</v>
      </c>
      <c r="B318" t="str">
        <f>IF(Summary_Exchange_Balances_00UTC!$B317="","",Summary_Exchange_Balances_00UTC!$B317)</f>
        <v>LEND-GACM</v>
      </c>
      <c r="C318" t="str">
        <f>IF(Summary_Exchange_Balances_00UTC!$B317="","",Summary_Exchange_Balances_00UTC!$E317)</f>
        <v>FTM</v>
      </c>
      <c r="D318" t="str">
        <f>IF(OR(Summary_Exchange_Balances_00UTC!$B317="",Summary_Exchange_Balances_00UTC!$D317=""),"",Summary_Exchange_Balances_00UTC!$D317)</f>
        <v/>
      </c>
      <c r="E318" s="52">
        <f>IF(Summary_Exchange_Balances_00UTC!$B317="","",Summary_Exchange_Balances_00UTC!$C317)</f>
        <v>30000</v>
      </c>
      <c r="G318" s="52" t="e">
        <f ca="1">IF(Summary_Exchange_Balances_00UTC!$B317="","",VLOOKUP(IF(ISERROR(SEARCH(" ", $B318)),UPPER($B318&amp;$C318&amp;IF(OR(NOT(ISERROR(SEARCH("trade",$D318))),NOT(ISERROR(SEARCH("balance",$D318)))),"",$D318)),UPPER(LEFT($B318, SEARCH(" ",$B318)-1)&amp;$C318&amp;IF(OR(NOT(ISERROR(SEARCH("trade",$D318))),NOT(ISERROR(SEARCH("balance",$D318)))),"",$D318))),$L:$T,MATCH("balance",$L$2:$S$2,0),FALSE))</f>
        <v>#N/A</v>
      </c>
      <c r="H318" s="35" t="e">
        <f ca="1">IF(Summary_Exchange_Balances_00UTC!$B317="","",(G318-E318)/E318)</f>
        <v>#N/A</v>
      </c>
      <c r="I318" s="160">
        <f ca="1">IF(Summary_Exchange_Balances_00UTC!$B317="","",IF(ISERROR($G318),$E318,$G318))</f>
        <v>30000</v>
      </c>
      <c r="K318" t="str">
        <f t="shared" ca="1" si="28"/>
        <v>FBLKGRT</v>
      </c>
      <c r="L318" t="str">
        <f t="shared" ca="1" si="29"/>
        <v>FBLKGRT</v>
      </c>
      <c r="N318" s="156" t="str">
        <f ca="1">IF(raw_exchange_data!$A317="","",OFFSET(raw_exchange_data!$A317,0,MATCH(N$2,raw_exchange_data!$1:$1,0)-1))</f>
        <v>GRT</v>
      </c>
      <c r="O318" s="156" t="str">
        <f ca="1">IF(raw_exchange_data!$A317="","",OFFSET(raw_exchange_data!$A317,0,MATCH(O$2,raw_exchange_data!$1:$1,0)-1))</f>
        <v>FBLK</v>
      </c>
      <c r="P318" s="156" t="str">
        <f ca="1">IF(raw_exchange_data!$A317="","",OFFSET(raw_exchange_data!$A317,0,MATCH(P$2,raw_exchange_data!$1:$1,0)-1))</f>
        <v>FBLK</v>
      </c>
      <c r="Q318" s="156" t="str">
        <f ca="1">IF(raw_exchange_data!$A317="","",TEXT(OFFSET(raw_exchange_data!$A317,0,MATCH(Q$2,raw_exchange_data!$1:$1,0)-1),""))</f>
        <v/>
      </c>
      <c r="R318" s="157">
        <f ca="1">IF(raw_exchange_data!$A317="","",OFFSET(raw_exchange_data!$A317,0,MATCH(R$2,raw_exchange_data!$1:$1,0)-1))</f>
        <v>4172.2821614699997</v>
      </c>
      <c r="S318" s="169">
        <f ca="1">IF(raw_exchange_data!$A317="","",OFFSET(raw_exchange_data!$A317,0,MATCH(S$2,raw_exchange_data!$1:$1,0)-1))</f>
        <v>44958.658478819445</v>
      </c>
      <c r="T318" s="156">
        <v>1</v>
      </c>
      <c r="W318" t="str">
        <f t="shared" si="30"/>
        <v>GALAXY</v>
      </c>
      <c r="X318" t="str">
        <f t="shared" si="31"/>
        <v>FTM</v>
      </c>
      <c r="Y318" s="42">
        <f t="shared" si="32"/>
        <v>30000</v>
      </c>
      <c r="Z318" s="42">
        <f t="shared" ca="1" si="33"/>
        <v>0</v>
      </c>
      <c r="AC318"/>
      <c r="AD318"/>
    </row>
    <row r="319" spans="1:30" x14ac:dyDescent="0.25">
      <c r="A319" t="str">
        <f>IF(Summary_Exchange_Balances_00UTC!$B318="","",Summary_Exchange_Balances_00UTC!$N318)</f>
        <v>GALAXY</v>
      </c>
      <c r="B319" t="str">
        <f>IF(Summary_Exchange_Balances_00UTC!$B318="","",Summary_Exchange_Balances_00UTC!$B318)</f>
        <v>LEND-GACM</v>
      </c>
      <c r="C319" t="str">
        <f>IF(Summary_Exchange_Balances_00UTC!$B318="","",Summary_Exchange_Balances_00UTC!$E318)</f>
        <v>GRT</v>
      </c>
      <c r="D319" t="str">
        <f>IF(OR(Summary_Exchange_Balances_00UTC!$B318="",Summary_Exchange_Balances_00UTC!$D318=""),"",Summary_Exchange_Balances_00UTC!$D318)</f>
        <v/>
      </c>
      <c r="E319" s="52">
        <f>IF(Summary_Exchange_Balances_00UTC!$B318="","",Summary_Exchange_Balances_00UTC!$C318)</f>
        <v>50000</v>
      </c>
      <c r="G319" s="52" t="e">
        <f ca="1">IF(Summary_Exchange_Balances_00UTC!$B318="","",VLOOKUP(IF(ISERROR(SEARCH(" ", $B319)),UPPER($B319&amp;$C319&amp;IF(OR(NOT(ISERROR(SEARCH("trade",$D319))),NOT(ISERROR(SEARCH("balance",$D319)))),"",$D319)),UPPER(LEFT($B319, SEARCH(" ",$B319)-1)&amp;$C319&amp;IF(OR(NOT(ISERROR(SEARCH("trade",$D319))),NOT(ISERROR(SEARCH("balance",$D319)))),"",$D319))),$L:$T,MATCH("balance",$L$2:$S$2,0),FALSE))</f>
        <v>#N/A</v>
      </c>
      <c r="H319" s="35" t="e">
        <f ca="1">IF(Summary_Exchange_Balances_00UTC!$B318="","",(G319-E319)/E319)</f>
        <v>#N/A</v>
      </c>
      <c r="I319" s="160">
        <f ca="1">IF(Summary_Exchange_Balances_00UTC!$B318="","",IF(ISERROR($G319),$E319,$G319))</f>
        <v>50000</v>
      </c>
      <c r="K319" t="str">
        <f t="shared" ca="1" si="28"/>
        <v>BINEHBAR</v>
      </c>
      <c r="L319" t="str">
        <f t="shared" ca="1" si="29"/>
        <v>BINE-2-S1-EHBAR</v>
      </c>
      <c r="N319" s="156" t="str">
        <f ca="1">IF(raw_exchange_data!$A318="","",OFFSET(raw_exchange_data!$A318,0,MATCH(N$2,raw_exchange_data!$1:$1,0)-1))</f>
        <v>HBAR</v>
      </c>
      <c r="O319" s="156" t="str">
        <f ca="1">IF(raw_exchange_data!$A318="","",OFFSET(raw_exchange_data!$A318,0,MATCH(O$2,raw_exchange_data!$1:$1,0)-1))</f>
        <v>BINE</v>
      </c>
      <c r="P319" s="156" t="str">
        <f ca="1">IF(raw_exchange_data!$A318="","",OFFSET(raw_exchange_data!$A318,0,MATCH(P$2,raw_exchange_data!$1:$1,0)-1))</f>
        <v>BINE-2-S1-E</v>
      </c>
      <c r="Q319" s="156" t="str">
        <f ca="1">IF(raw_exchange_data!$A318="","",TEXT(OFFSET(raw_exchange_data!$A318,0,MATCH(Q$2,raw_exchange_data!$1:$1,0)-1),""))</f>
        <v/>
      </c>
      <c r="R319" s="157">
        <f ca="1">IF(raw_exchange_data!$A318="","",OFFSET(raw_exchange_data!$A318,0,MATCH(R$2,raw_exchange_data!$1:$1,0)-1))</f>
        <v>401149.33700806001</v>
      </c>
      <c r="S319" s="169">
        <f ca="1">IF(raw_exchange_data!$A318="","",OFFSET(raw_exchange_data!$A318,0,MATCH(S$2,raw_exchange_data!$1:$1,0)-1))</f>
        <v>44958.666668668979</v>
      </c>
      <c r="T319" s="156">
        <v>1</v>
      </c>
      <c r="W319" t="str">
        <f t="shared" si="30"/>
        <v>GALAXY</v>
      </c>
      <c r="X319" t="str">
        <f t="shared" si="31"/>
        <v>GRT</v>
      </c>
      <c r="Y319" s="42">
        <f t="shared" si="32"/>
        <v>50000</v>
      </c>
      <c r="Z319" s="42">
        <f t="shared" ca="1" si="33"/>
        <v>0</v>
      </c>
      <c r="AC319"/>
      <c r="AD319"/>
    </row>
    <row r="320" spans="1:30" x14ac:dyDescent="0.25">
      <c r="A320" t="str">
        <f>IF(Summary_Exchange_Balances_00UTC!$B319="","",Summary_Exchange_Balances_00UTC!$N319)</f>
        <v>GALAXY</v>
      </c>
      <c r="B320" t="str">
        <f>IF(Summary_Exchange_Balances_00UTC!$B319="","",Summary_Exchange_Balances_00UTC!$B319)</f>
        <v>LEND-GACM</v>
      </c>
      <c r="C320" t="str">
        <f>IF(Summary_Exchange_Balances_00UTC!$B319="","",Summary_Exchange_Balances_00UTC!$E319)</f>
        <v>HBAR</v>
      </c>
      <c r="D320" t="str">
        <f>IF(OR(Summary_Exchange_Balances_00UTC!$B319="",Summary_Exchange_Balances_00UTC!$D319=""),"",Summary_Exchange_Balances_00UTC!$D319)</f>
        <v/>
      </c>
      <c r="E320" s="52">
        <f>IF(Summary_Exchange_Balances_00UTC!$B319="","",Summary_Exchange_Balances_00UTC!$C319)</f>
        <v>125000</v>
      </c>
      <c r="G320" s="52" t="e">
        <f ca="1">IF(Summary_Exchange_Balances_00UTC!$B319="","",VLOOKUP(IF(ISERROR(SEARCH(" ", $B320)),UPPER($B320&amp;$C320&amp;IF(OR(NOT(ISERROR(SEARCH("trade",$D320))),NOT(ISERROR(SEARCH("balance",$D320)))),"",$D320)),UPPER(LEFT($B320, SEARCH(" ",$B320)-1)&amp;$C320&amp;IF(OR(NOT(ISERROR(SEARCH("trade",$D320))),NOT(ISERROR(SEARCH("balance",$D320)))),"",$D320))),$L:$T,MATCH("balance",$L$2:$S$2,0),FALSE))</f>
        <v>#N/A</v>
      </c>
      <c r="H320" s="35" t="e">
        <f ca="1">IF(Summary_Exchange_Balances_00UTC!$B319="","",(G320-E320)/E320)</f>
        <v>#N/A</v>
      </c>
      <c r="I320" s="160">
        <f ca="1">IF(Summary_Exchange_Balances_00UTC!$B319="","",IF(ISERROR($G320),$E320,$G320))</f>
        <v>125000</v>
      </c>
      <c r="K320" t="str">
        <f t="shared" ca="1" si="28"/>
        <v>BINEHBAR</v>
      </c>
      <c r="L320" t="str">
        <f t="shared" ca="1" si="29"/>
        <v>BINE-2-S1-MHBAR</v>
      </c>
      <c r="N320" s="156" t="str">
        <f ca="1">IF(raw_exchange_data!$A319="","",OFFSET(raw_exchange_data!$A319,0,MATCH(N$2,raw_exchange_data!$1:$1,0)-1))</f>
        <v>HBAR</v>
      </c>
      <c r="O320" s="156" t="str">
        <f ca="1">IF(raw_exchange_data!$A319="","",OFFSET(raw_exchange_data!$A319,0,MATCH(O$2,raw_exchange_data!$1:$1,0)-1))</f>
        <v>BINE</v>
      </c>
      <c r="P320" s="156" t="str">
        <f ca="1">IF(raw_exchange_data!$A319="","",OFFSET(raw_exchange_data!$A319,0,MATCH(P$2,raw_exchange_data!$1:$1,0)-1))</f>
        <v>BINE-2-S1-M</v>
      </c>
      <c r="Q320" s="156" t="str">
        <f ca="1">IF(raw_exchange_data!$A319="","",TEXT(OFFSET(raw_exchange_data!$A319,0,MATCH(Q$2,raw_exchange_data!$1:$1,0)-1),""))</f>
        <v/>
      </c>
      <c r="R320" s="157">
        <f ca="1">IF(raw_exchange_data!$A319="","",OFFSET(raw_exchange_data!$A319,0,MATCH(R$2,raw_exchange_data!$1:$1,0)-1))</f>
        <v>-628800</v>
      </c>
      <c r="S320" s="169">
        <f ca="1">IF(raw_exchange_data!$A319="","",OFFSET(raw_exchange_data!$A319,0,MATCH(S$2,raw_exchange_data!$1:$1,0)-1))</f>
        <v>44958.666670451392</v>
      </c>
      <c r="T320" s="156">
        <v>1</v>
      </c>
      <c r="W320" t="str">
        <f t="shared" si="30"/>
        <v>GALAXY</v>
      </c>
      <c r="X320" t="str">
        <f t="shared" si="31"/>
        <v>HBAR</v>
      </c>
      <c r="Y320" s="42">
        <f t="shared" si="32"/>
        <v>125000</v>
      </c>
      <c r="Z320" s="42">
        <f t="shared" ca="1" si="33"/>
        <v>0</v>
      </c>
      <c r="AC320"/>
      <c r="AD320"/>
    </row>
    <row r="321" spans="1:30" x14ac:dyDescent="0.25">
      <c r="A321" t="str">
        <f>IF(Summary_Exchange_Balances_00UTC!$B320="","",Summary_Exchange_Balances_00UTC!$N320)</f>
        <v>GALAXY</v>
      </c>
      <c r="B321" t="str">
        <f>IF(Summary_Exchange_Balances_00UTC!$B320="","",Summary_Exchange_Balances_00UTC!$B320)</f>
        <v>LEND-GACM</v>
      </c>
      <c r="C321" t="str">
        <f>IF(Summary_Exchange_Balances_00UTC!$B320="","",Summary_Exchange_Balances_00UTC!$E320)</f>
        <v>LINK</v>
      </c>
      <c r="D321" t="str">
        <f>IF(OR(Summary_Exchange_Balances_00UTC!$B320="",Summary_Exchange_Balances_00UTC!$D320=""),"",Summary_Exchange_Balances_00UTC!$D320)</f>
        <v/>
      </c>
      <c r="E321" s="52">
        <f>IF(Summary_Exchange_Balances_00UTC!$B320="","",Summary_Exchange_Balances_00UTC!$C320)</f>
        <v>7000</v>
      </c>
      <c r="G321" s="52" t="e">
        <f ca="1">IF(Summary_Exchange_Balances_00UTC!$B320="","",VLOOKUP(IF(ISERROR(SEARCH(" ", $B321)),UPPER($B321&amp;$C321&amp;IF(OR(NOT(ISERROR(SEARCH("trade",$D321))),NOT(ISERROR(SEARCH("balance",$D321)))),"",$D321)),UPPER(LEFT($B321, SEARCH(" ",$B321)-1)&amp;$C321&amp;IF(OR(NOT(ISERROR(SEARCH("trade",$D321))),NOT(ISERROR(SEARCH("balance",$D321)))),"",$D321))),$L:$T,MATCH("balance",$L$2:$S$2,0),FALSE))</f>
        <v>#N/A</v>
      </c>
      <c r="H321" s="35" t="e">
        <f ca="1">IF(Summary_Exchange_Balances_00UTC!$B320="","",(G321-E321)/E321)</f>
        <v>#N/A</v>
      </c>
      <c r="I321" s="160">
        <f ca="1">IF(Summary_Exchange_Balances_00UTC!$B320="","",IF(ISERROR($G321),$E321,$G321))</f>
        <v>7000</v>
      </c>
      <c r="K321" t="str">
        <f t="shared" ca="1" si="28"/>
        <v>HUBIIOST</v>
      </c>
      <c r="L321" t="str">
        <f t="shared" ca="1" si="29"/>
        <v>HUBI-EIOST</v>
      </c>
      <c r="N321" s="156" t="str">
        <f ca="1">IF(raw_exchange_data!$A320="","",OFFSET(raw_exchange_data!$A320,0,MATCH(N$2,raw_exchange_data!$1:$1,0)-1))</f>
        <v>IOST</v>
      </c>
      <c r="O321" s="156" t="str">
        <f ca="1">IF(raw_exchange_data!$A320="","",OFFSET(raw_exchange_data!$A320,0,MATCH(O$2,raw_exchange_data!$1:$1,0)-1))</f>
        <v>HUBI</v>
      </c>
      <c r="P321" s="156" t="str">
        <f ca="1">IF(raw_exchange_data!$A320="","",OFFSET(raw_exchange_data!$A320,0,MATCH(P$2,raw_exchange_data!$1:$1,0)-1))</f>
        <v>HUBI-E</v>
      </c>
      <c r="Q321" s="156" t="str">
        <f ca="1">IF(raw_exchange_data!$A320="","",TEXT(OFFSET(raw_exchange_data!$A320,0,MATCH(Q$2,raw_exchange_data!$1:$1,0)-1),""))</f>
        <v/>
      </c>
      <c r="R321" s="157">
        <f ca="1">IF(raw_exchange_data!$A320="","",OFFSET(raw_exchange_data!$A320,0,MATCH(R$2,raw_exchange_data!$1:$1,0)-1))</f>
        <v>14.785856219999999</v>
      </c>
      <c r="S321" s="169">
        <f ca="1">IF(raw_exchange_data!$A320="","",OFFSET(raw_exchange_data!$A320,0,MATCH(S$2,raw_exchange_data!$1:$1,0)-1))</f>
        <v>44958.669130127317</v>
      </c>
      <c r="T321" s="156">
        <v>1</v>
      </c>
      <c r="W321" t="str">
        <f t="shared" si="30"/>
        <v>GALAXY</v>
      </c>
      <c r="X321" t="str">
        <f t="shared" si="31"/>
        <v>LINK</v>
      </c>
      <c r="Y321" s="42">
        <f t="shared" si="32"/>
        <v>7000</v>
      </c>
      <c r="Z321" s="42">
        <f t="shared" ca="1" si="33"/>
        <v>0</v>
      </c>
      <c r="AC321"/>
      <c r="AD321"/>
    </row>
    <row r="322" spans="1:30" x14ac:dyDescent="0.25">
      <c r="A322" t="str">
        <f>IF(Summary_Exchange_Balances_00UTC!$B321="","",Summary_Exchange_Balances_00UTC!$N321)</f>
        <v>GALAXY</v>
      </c>
      <c r="B322" t="str">
        <f>IF(Summary_Exchange_Balances_00UTC!$B321="","",Summary_Exchange_Balances_00UTC!$B321)</f>
        <v>LEND-GACM</v>
      </c>
      <c r="C322" t="str">
        <f>IF(Summary_Exchange_Balances_00UTC!$B321="","",Summary_Exchange_Balances_00UTC!$E321)</f>
        <v>LTC</v>
      </c>
      <c r="D322" t="str">
        <f>IF(OR(Summary_Exchange_Balances_00UTC!$B321="",Summary_Exchange_Balances_00UTC!$D321=""),"",Summary_Exchange_Balances_00UTC!$D321)</f>
        <v/>
      </c>
      <c r="E322" s="52">
        <f>IF(Summary_Exchange_Balances_00UTC!$B321="","",Summary_Exchange_Balances_00UTC!$C321)</f>
        <v>500</v>
      </c>
      <c r="G322" s="52" t="e">
        <f ca="1">IF(Summary_Exchange_Balances_00UTC!$B321="","",VLOOKUP(IF(ISERROR(SEARCH(" ", $B322)),UPPER($B322&amp;$C322&amp;IF(OR(NOT(ISERROR(SEARCH("trade",$D322))),NOT(ISERROR(SEARCH("balance",$D322)))),"",$D322)),UPPER(LEFT($B322, SEARCH(" ",$B322)-1)&amp;$C322&amp;IF(OR(NOT(ISERROR(SEARCH("trade",$D322))),NOT(ISERROR(SEARCH("balance",$D322)))),"",$D322))),$L:$T,MATCH("balance",$L$2:$S$2,0),FALSE))</f>
        <v>#N/A</v>
      </c>
      <c r="H322" s="35" t="e">
        <f ca="1">IF(Summary_Exchange_Balances_00UTC!$B321="","",(G322-E322)/E322)</f>
        <v>#N/A</v>
      </c>
      <c r="I322" s="160">
        <f ca="1">IF(Summary_Exchange_Balances_00UTC!$B321="","",IF(ISERROR($G322),$E322,$G322))</f>
        <v>500</v>
      </c>
      <c r="K322" t="str">
        <f t="shared" ca="1" si="28"/>
        <v>HUBILAMB</v>
      </c>
      <c r="L322" t="str">
        <f t="shared" ca="1" si="29"/>
        <v>HUBI-ELAMB</v>
      </c>
      <c r="N322" s="156" t="str">
        <f ca="1">IF(raw_exchange_data!$A321="","",OFFSET(raw_exchange_data!$A321,0,MATCH(N$2,raw_exchange_data!$1:$1,0)-1))</f>
        <v>LAMB</v>
      </c>
      <c r="O322" s="156" t="str">
        <f ca="1">IF(raw_exchange_data!$A321="","",OFFSET(raw_exchange_data!$A321,0,MATCH(O$2,raw_exchange_data!$1:$1,0)-1))</f>
        <v>HUBI</v>
      </c>
      <c r="P322" s="156" t="str">
        <f ca="1">IF(raw_exchange_data!$A321="","",OFFSET(raw_exchange_data!$A321,0,MATCH(P$2,raw_exchange_data!$1:$1,0)-1))</f>
        <v>HUBI-E</v>
      </c>
      <c r="Q322" s="156" t="str">
        <f ca="1">IF(raw_exchange_data!$A321="","",TEXT(OFFSET(raw_exchange_data!$A321,0,MATCH(Q$2,raw_exchange_data!$1:$1,0)-1),""))</f>
        <v/>
      </c>
      <c r="R322" s="157">
        <f ca="1">IF(raw_exchange_data!$A321="","",OFFSET(raw_exchange_data!$A321,0,MATCH(R$2,raw_exchange_data!$1:$1,0)-1))</f>
        <v>0.24234807999999999</v>
      </c>
      <c r="S322" s="169">
        <f ca="1">IF(raw_exchange_data!$A321="","",OFFSET(raw_exchange_data!$A321,0,MATCH(S$2,raw_exchange_data!$1:$1,0)-1))</f>
        <v>44958.669130127317</v>
      </c>
      <c r="T322" s="156">
        <v>1</v>
      </c>
      <c r="W322" t="str">
        <f t="shared" si="30"/>
        <v>GALAXY</v>
      </c>
      <c r="X322" t="str">
        <f t="shared" si="31"/>
        <v>LTC</v>
      </c>
      <c r="Y322" s="42">
        <f t="shared" si="32"/>
        <v>500</v>
      </c>
      <c r="Z322" s="42">
        <f t="shared" ca="1" si="33"/>
        <v>0</v>
      </c>
      <c r="AC322"/>
      <c r="AD322"/>
    </row>
    <row r="323" spans="1:30" x14ac:dyDescent="0.25">
      <c r="A323" t="str">
        <f>IF(Summary_Exchange_Balances_00UTC!$B322="","",Summary_Exchange_Balances_00UTC!$N322)</f>
        <v>GALAXY</v>
      </c>
      <c r="B323" t="str">
        <f>IF(Summary_Exchange_Balances_00UTC!$B322="","",Summary_Exchange_Balances_00UTC!$B322)</f>
        <v>LEND-GACM</v>
      </c>
      <c r="C323" t="str">
        <f>IF(Summary_Exchange_Balances_00UTC!$B322="","",Summary_Exchange_Balances_00UTC!$E322)</f>
        <v>MANA</v>
      </c>
      <c r="D323" t="str">
        <f>IF(OR(Summary_Exchange_Balances_00UTC!$B322="",Summary_Exchange_Balances_00UTC!$D322=""),"",Summary_Exchange_Balances_00UTC!$D322)</f>
        <v/>
      </c>
      <c r="E323" s="52">
        <f>IF(Summary_Exchange_Balances_00UTC!$B322="","",Summary_Exchange_Balances_00UTC!$C322)</f>
        <v>45000</v>
      </c>
      <c r="G323" s="52" t="e">
        <f ca="1">IF(Summary_Exchange_Balances_00UTC!$B322="","",VLOOKUP(IF(ISERROR(SEARCH(" ", $B323)),UPPER($B323&amp;$C323&amp;IF(OR(NOT(ISERROR(SEARCH("trade",$D323))),NOT(ISERROR(SEARCH("balance",$D323)))),"",$D323)),UPPER(LEFT($B323, SEARCH(" ",$B323)-1)&amp;$C323&amp;IF(OR(NOT(ISERROR(SEARCH("trade",$D323))),NOT(ISERROR(SEARCH("balance",$D323)))),"",$D323))),$L:$T,MATCH("balance",$L$2:$S$2,0),FALSE))</f>
        <v>#N/A</v>
      </c>
      <c r="H323" s="35" t="e">
        <f ca="1">IF(Summary_Exchange_Balances_00UTC!$B322="","",(G323-E323)/E323)</f>
        <v>#N/A</v>
      </c>
      <c r="I323" s="160">
        <f ca="1">IF(Summary_Exchange_Balances_00UTC!$B322="","",IF(ISERROR($G323),$E323,$G323))</f>
        <v>45000</v>
      </c>
      <c r="K323" t="str">
        <f t="shared" ref="K323:K383" ca="1" si="34">UPPER($O323&amp;$N323)</f>
        <v>HUBILEND</v>
      </c>
      <c r="L323" t="str">
        <f t="shared" ca="1" si="29"/>
        <v>HUBI-ELEND</v>
      </c>
      <c r="N323" s="156" t="str">
        <f ca="1">IF(raw_exchange_data!$A322="","",OFFSET(raw_exchange_data!$A322,0,MATCH(N$2,raw_exchange_data!$1:$1,0)-1))</f>
        <v>LEND</v>
      </c>
      <c r="O323" s="156" t="str">
        <f ca="1">IF(raw_exchange_data!$A322="","",OFFSET(raw_exchange_data!$A322,0,MATCH(O$2,raw_exchange_data!$1:$1,0)-1))</f>
        <v>HUBI</v>
      </c>
      <c r="P323" s="156" t="str">
        <f ca="1">IF(raw_exchange_data!$A322="","",OFFSET(raw_exchange_data!$A322,0,MATCH(P$2,raw_exchange_data!$1:$1,0)-1))</f>
        <v>HUBI-E</v>
      </c>
      <c r="Q323" s="156" t="str">
        <f ca="1">IF(raw_exchange_data!$A322="","",TEXT(OFFSET(raw_exchange_data!$A322,0,MATCH(Q$2,raw_exchange_data!$1:$1,0)-1),""))</f>
        <v/>
      </c>
      <c r="R323" s="157">
        <f ca="1">IF(raw_exchange_data!$A322="","",OFFSET(raw_exchange_data!$A322,0,MATCH(R$2,raw_exchange_data!$1:$1,0)-1))</f>
        <v>1E-8</v>
      </c>
      <c r="S323" s="169">
        <f ca="1">IF(raw_exchange_data!$A322="","",OFFSET(raw_exchange_data!$A322,0,MATCH(S$2,raw_exchange_data!$1:$1,0)-1))</f>
        <v>44958.669130127317</v>
      </c>
      <c r="T323" s="156">
        <v>1</v>
      </c>
      <c r="W323" t="str">
        <f t="shared" si="30"/>
        <v>GALAXY</v>
      </c>
      <c r="X323" t="str">
        <f t="shared" si="31"/>
        <v>MANA</v>
      </c>
      <c r="Y323" s="42">
        <f t="shared" si="32"/>
        <v>45000</v>
      </c>
      <c r="Z323" s="42">
        <f t="shared" ca="1" si="33"/>
        <v>0</v>
      </c>
      <c r="AC323"/>
      <c r="AD323"/>
    </row>
    <row r="324" spans="1:30" x14ac:dyDescent="0.25">
      <c r="A324" t="str">
        <f>IF(Summary_Exchange_Balances_00UTC!$B323="","",Summary_Exchange_Balances_00UTC!$N323)</f>
        <v>GALAXY</v>
      </c>
      <c r="B324" t="str">
        <f>IF(Summary_Exchange_Balances_00UTC!$B323="","",Summary_Exchange_Balances_00UTC!$B323)</f>
        <v>LEND-GACM</v>
      </c>
      <c r="C324" t="str">
        <f>IF(Summary_Exchange_Balances_00UTC!$B323="","",Summary_Exchange_Balances_00UTC!$E323)</f>
        <v>MATIC</v>
      </c>
      <c r="D324" t="str">
        <f>IF(OR(Summary_Exchange_Balances_00UTC!$B323="",Summary_Exchange_Balances_00UTC!$D323=""),"",Summary_Exchange_Balances_00UTC!$D323)</f>
        <v/>
      </c>
      <c r="E324" s="53">
        <f>IF(Summary_Exchange_Balances_00UTC!$B323="","",Summary_Exchange_Balances_00UTC!$C323)</f>
        <v>50000</v>
      </c>
      <c r="G324" s="52" t="e">
        <f ca="1">IF(Summary_Exchange_Balances_00UTC!$B323="","",VLOOKUP(IF(ISERROR(SEARCH(" ", $B324)),UPPER($B324&amp;$C324&amp;IF(OR(NOT(ISERROR(SEARCH("trade",$D324))),NOT(ISERROR(SEARCH("balance",$D324)))),"",$D324)),UPPER(LEFT($B324, SEARCH(" ",$B324)-1)&amp;$C324&amp;IF(OR(NOT(ISERROR(SEARCH("trade",$D324))),NOT(ISERROR(SEARCH("balance",$D324)))),"",$D324))),$L:$T,MATCH("balance",$L$2:$S$2,0),FALSE))</f>
        <v>#N/A</v>
      </c>
      <c r="H324" s="35" t="e">
        <f ca="1">IF(Summary_Exchange_Balances_00UTC!$B323="","",(G324-E324)/E324)</f>
        <v>#N/A</v>
      </c>
      <c r="I324" s="160">
        <f ca="1">IF(Summary_Exchange_Balances_00UTC!$B323="","",IF(ISERROR($G324),$E324,$G324))</f>
        <v>50000</v>
      </c>
      <c r="K324" t="str">
        <f t="shared" ca="1" si="34"/>
        <v>HUBILINK</v>
      </c>
      <c r="L324" t="str">
        <f t="shared" ref="L324:L387" ca="1" si="35">UPPER($P324&amp;$N324&amp;IF(OR(NOT(ISERROR(SEARCH("trade",Q324))),NOT(ISERROR(SEARCH("balance",Q324)))),"",Q324))</f>
        <v>HUBI-ELINK</v>
      </c>
      <c r="N324" s="156" t="str">
        <f ca="1">IF(raw_exchange_data!$A323="","",OFFSET(raw_exchange_data!$A323,0,MATCH(N$2,raw_exchange_data!$1:$1,0)-1))</f>
        <v>LINK</v>
      </c>
      <c r="O324" s="156" t="str">
        <f ca="1">IF(raw_exchange_data!$A323="","",OFFSET(raw_exchange_data!$A323,0,MATCH(O$2,raw_exchange_data!$1:$1,0)-1))</f>
        <v>HUBI</v>
      </c>
      <c r="P324" s="156" t="str">
        <f ca="1">IF(raw_exchange_data!$A323="","",OFFSET(raw_exchange_data!$A323,0,MATCH(P$2,raw_exchange_data!$1:$1,0)-1))</f>
        <v>HUBI-E</v>
      </c>
      <c r="Q324" s="156" t="str">
        <f ca="1">IF(raw_exchange_data!$A323="","",TEXT(OFFSET(raw_exchange_data!$A323,0,MATCH(Q$2,raw_exchange_data!$1:$1,0)-1),""))</f>
        <v/>
      </c>
      <c r="R324" s="157">
        <f ca="1">IF(raw_exchange_data!$A323="","",OFFSET(raw_exchange_data!$A323,0,MATCH(R$2,raw_exchange_data!$1:$1,0)-1))</f>
        <v>295.02421980999998</v>
      </c>
      <c r="S324" s="169">
        <f ca="1">IF(raw_exchange_data!$A323="","",OFFSET(raw_exchange_data!$A323,0,MATCH(S$2,raw_exchange_data!$1:$1,0)-1))</f>
        <v>44958.669130127317</v>
      </c>
      <c r="T324" s="156">
        <v>1</v>
      </c>
      <c r="W324" t="str">
        <f t="shared" ref="W324:W387" si="36">IF($A324="","",$A324)</f>
        <v>GALAXY</v>
      </c>
      <c r="X324" t="str">
        <f t="shared" ref="X324:X387" si="37">IF($A324="","",$C324)</f>
        <v>MATIC</v>
      </c>
      <c r="Y324" s="42">
        <f t="shared" ref="Y324:Y387" si="38">IF($A324="","",$E324)</f>
        <v>50000</v>
      </c>
      <c r="Z324" s="42">
        <f t="shared" ref="Z324:Z387" ca="1" si="39">IF($A324="","",IF(ISERROR($G324),0,$G324))</f>
        <v>0</v>
      </c>
      <c r="AC324"/>
      <c r="AD324"/>
    </row>
    <row r="325" spans="1:30" x14ac:dyDescent="0.25">
      <c r="A325" t="str">
        <f>IF(Summary_Exchange_Balances_00UTC!$B324="","",Summary_Exchange_Balances_00UTC!$N324)</f>
        <v>GALAXY</v>
      </c>
      <c r="B325" t="str">
        <f>IF(Summary_Exchange_Balances_00UTC!$B324="","",Summary_Exchange_Balances_00UTC!$B324)</f>
        <v>LEND-GACM</v>
      </c>
      <c r="C325" t="str">
        <f>IF(Summary_Exchange_Balances_00UTC!$B324="","",Summary_Exchange_Balances_00UTC!$E324)</f>
        <v>MKR</v>
      </c>
      <c r="D325" t="str">
        <f>IF(OR(Summary_Exchange_Balances_00UTC!$B324="",Summary_Exchange_Balances_00UTC!$D324=""),"",Summary_Exchange_Balances_00UTC!$D324)</f>
        <v/>
      </c>
      <c r="E325" s="53">
        <f>IF(Summary_Exchange_Balances_00UTC!$B324="","",Summary_Exchange_Balances_00UTC!$C324)</f>
        <v>10</v>
      </c>
      <c r="G325" s="52" t="e">
        <f ca="1">IF(Summary_Exchange_Balances_00UTC!$B324="","",VLOOKUP(IF(ISERROR(SEARCH(" ", $B325)),UPPER($B325&amp;$C325&amp;IF(OR(NOT(ISERROR(SEARCH("trade",$D325))),NOT(ISERROR(SEARCH("balance",$D325)))),"",$D325)),UPPER(LEFT($B325, SEARCH(" ",$B325)-1)&amp;$C325&amp;IF(OR(NOT(ISERROR(SEARCH("trade",$D325))),NOT(ISERROR(SEARCH("balance",$D325)))),"",$D325))),$L:$T,MATCH("balance",$L$2:$S$2,0),FALSE))</f>
        <v>#N/A</v>
      </c>
      <c r="H325" s="35" t="e">
        <f ca="1">IF(Summary_Exchange_Balances_00UTC!$B324="","",(G325-E325)/E325)</f>
        <v>#N/A</v>
      </c>
      <c r="I325" s="160">
        <f ca="1">IF(Summary_Exchange_Balances_00UTC!$B324="","",IF(ISERROR($G325),$E325,$G325))</f>
        <v>10</v>
      </c>
      <c r="K325" t="str">
        <f t="shared" ca="1" si="34"/>
        <v>BINELTC</v>
      </c>
      <c r="L325" t="str">
        <f t="shared" ca="1" si="35"/>
        <v>BINE-2-S1-ELTC</v>
      </c>
      <c r="N325" s="156" t="str">
        <f ca="1">IF(raw_exchange_data!$A324="","",OFFSET(raw_exchange_data!$A324,0,MATCH(N$2,raw_exchange_data!$1:$1,0)-1))</f>
        <v>LTC</v>
      </c>
      <c r="O325" s="156" t="str">
        <f ca="1">IF(raw_exchange_data!$A324="","",OFFSET(raw_exchange_data!$A324,0,MATCH(O$2,raw_exchange_data!$1:$1,0)-1))</f>
        <v>BINE</v>
      </c>
      <c r="P325" s="156" t="str">
        <f ca="1">IF(raw_exchange_data!$A324="","",OFFSET(raw_exchange_data!$A324,0,MATCH(P$2,raw_exchange_data!$1:$1,0)-1))</f>
        <v>BINE-2-S1-E</v>
      </c>
      <c r="Q325" s="156" t="str">
        <f ca="1">IF(raw_exchange_data!$A324="","",TEXT(OFFSET(raw_exchange_data!$A324,0,MATCH(Q$2,raw_exchange_data!$1:$1,0)-1),""))</f>
        <v/>
      </c>
      <c r="R325" s="157">
        <f ca="1">IF(raw_exchange_data!$A324="","",OFFSET(raw_exchange_data!$A324,0,MATCH(R$2,raw_exchange_data!$1:$1,0)-1))</f>
        <v>370.32083317000001</v>
      </c>
      <c r="S325" s="169">
        <f ca="1">IF(raw_exchange_data!$A324="","",OFFSET(raw_exchange_data!$A324,0,MATCH(S$2,raw_exchange_data!$1:$1,0)-1))</f>
        <v>44958.666668668979</v>
      </c>
      <c r="T325" s="156">
        <v>1</v>
      </c>
      <c r="W325" t="str">
        <f t="shared" si="36"/>
        <v>GALAXY</v>
      </c>
      <c r="X325" t="str">
        <f t="shared" si="37"/>
        <v>MKR</v>
      </c>
      <c r="Y325" s="42">
        <f t="shared" si="38"/>
        <v>10</v>
      </c>
      <c r="Z325" s="42">
        <f t="shared" ca="1" si="39"/>
        <v>0</v>
      </c>
      <c r="AC325"/>
      <c r="AD325"/>
    </row>
    <row r="326" spans="1:30" x14ac:dyDescent="0.25">
      <c r="A326" t="str">
        <f>IF(Summary_Exchange_Balances_00UTC!$B325="","",Summary_Exchange_Balances_00UTC!$N325)</f>
        <v>GALAXY</v>
      </c>
      <c r="B326" t="str">
        <f>IF(Summary_Exchange_Balances_00UTC!$B325="","",Summary_Exchange_Balances_00UTC!$B325)</f>
        <v>LEND-GACM</v>
      </c>
      <c r="C326" t="str">
        <f>IF(Summary_Exchange_Balances_00UTC!$B325="","",Summary_Exchange_Balances_00UTC!$E325)</f>
        <v>OMG</v>
      </c>
      <c r="D326" t="str">
        <f>IF(OR(Summary_Exchange_Balances_00UTC!$B325="",Summary_Exchange_Balances_00UTC!$D325=""),"",Summary_Exchange_Balances_00UTC!$D325)</f>
        <v/>
      </c>
      <c r="E326" s="53">
        <f>IF(Summary_Exchange_Balances_00UTC!$B325="","",Summary_Exchange_Balances_00UTC!$C325)</f>
        <v>4000</v>
      </c>
      <c r="G326" s="52" t="e">
        <f ca="1">IF(Summary_Exchange_Balances_00UTC!$B325="","",VLOOKUP(IF(ISERROR(SEARCH(" ", $B326)),UPPER($B326&amp;$C326&amp;IF(OR(NOT(ISERROR(SEARCH("trade",$D326))),NOT(ISERROR(SEARCH("balance",$D326)))),"",$D326)),UPPER(LEFT($B326, SEARCH(" ",$B326)-1)&amp;$C326&amp;IF(OR(NOT(ISERROR(SEARCH("trade",$D326))),NOT(ISERROR(SEARCH("balance",$D326)))),"",$D326))),$L:$T,MATCH("balance",$L$2:$S$2,0),FALSE))</f>
        <v>#N/A</v>
      </c>
      <c r="H326" s="35" t="e">
        <f ca="1">IF(Summary_Exchange_Balances_00UTC!$B325="","",(G326-E326)/E326)</f>
        <v>#N/A</v>
      </c>
      <c r="I326" s="160">
        <f ca="1">IF(Summary_Exchange_Balances_00UTC!$B325="","",IF(ISERROR($G326),$E326,$G326))</f>
        <v>4000</v>
      </c>
      <c r="K326" t="str">
        <f t="shared" ca="1" si="34"/>
        <v>FUB2LTC</v>
      </c>
      <c r="L326" t="str">
        <f t="shared" ca="1" si="35"/>
        <v>FUB2-MLTC</v>
      </c>
      <c r="N326" s="156" t="str">
        <f ca="1">IF(raw_exchange_data!$A325="","",OFFSET(raw_exchange_data!$A325,0,MATCH(N$2,raw_exchange_data!$1:$1,0)-1))</f>
        <v>LTC</v>
      </c>
      <c r="O326" s="156" t="str">
        <f ca="1">IF(raw_exchange_data!$A325="","",OFFSET(raw_exchange_data!$A325,0,MATCH(O$2,raw_exchange_data!$1:$1,0)-1))</f>
        <v>FUB2</v>
      </c>
      <c r="P326" s="156" t="str">
        <f ca="1">IF(raw_exchange_data!$A325="","",OFFSET(raw_exchange_data!$A325,0,MATCH(P$2,raw_exchange_data!$1:$1,0)-1))</f>
        <v>FUB2-M</v>
      </c>
      <c r="Q326" s="156" t="str">
        <f ca="1">IF(raw_exchange_data!$A325="","",TEXT(OFFSET(raw_exchange_data!$A325,0,MATCH(Q$2,raw_exchange_data!$1:$1,0)-1),""))</f>
        <v/>
      </c>
      <c r="R326" s="157">
        <f ca="1">IF(raw_exchange_data!$A325="","",OFFSET(raw_exchange_data!$A325,0,MATCH(R$2,raw_exchange_data!$1:$1,0)-1))</f>
        <v>9.3000000000000006E-9</v>
      </c>
      <c r="S326" s="169">
        <f ca="1">IF(raw_exchange_data!$A325="","",OFFSET(raw_exchange_data!$A325,0,MATCH(S$2,raw_exchange_data!$1:$1,0)-1))</f>
        <v>44958.669514039349</v>
      </c>
      <c r="T326" s="156">
        <v>1</v>
      </c>
      <c r="W326" t="str">
        <f t="shared" si="36"/>
        <v>GALAXY</v>
      </c>
      <c r="X326" t="str">
        <f t="shared" si="37"/>
        <v>OMG</v>
      </c>
      <c r="Y326" s="42">
        <f t="shared" si="38"/>
        <v>4000</v>
      </c>
      <c r="Z326" s="42">
        <f t="shared" ca="1" si="39"/>
        <v>0</v>
      </c>
      <c r="AC326"/>
      <c r="AD326"/>
    </row>
    <row r="327" spans="1:30" x14ac:dyDescent="0.25">
      <c r="A327" t="str">
        <f>IF(Summary_Exchange_Balances_00UTC!$B326="","",Summary_Exchange_Balances_00UTC!$N326)</f>
        <v>GALAXY</v>
      </c>
      <c r="B327" t="str">
        <f>IF(Summary_Exchange_Balances_00UTC!$B326="","",Summary_Exchange_Balances_00UTC!$B326)</f>
        <v>LEND-GACM</v>
      </c>
      <c r="C327" t="str">
        <f>IF(Summary_Exchange_Balances_00UTC!$B326="","",Summary_Exchange_Balances_00UTC!$E326)</f>
        <v>OXT</v>
      </c>
      <c r="D327" t="str">
        <f>IF(OR(Summary_Exchange_Balances_00UTC!$B326="",Summary_Exchange_Balances_00UTC!$D326=""),"",Summary_Exchange_Balances_00UTC!$D326)</f>
        <v/>
      </c>
      <c r="E327" s="53">
        <f>IF(Summary_Exchange_Balances_00UTC!$B326="","",Summary_Exchange_Balances_00UTC!$C326)</f>
        <v>80000</v>
      </c>
      <c r="G327" s="52" t="e">
        <f ca="1">IF(Summary_Exchange_Balances_00UTC!$B326="","",VLOOKUP(IF(ISERROR(SEARCH(" ", $B327)),UPPER($B327&amp;$C327&amp;IF(OR(NOT(ISERROR(SEARCH("trade",$D327))),NOT(ISERROR(SEARCH("balance",$D327)))),"",$D327)),UPPER(LEFT($B327, SEARCH(" ",$B327)-1)&amp;$C327&amp;IF(OR(NOT(ISERROR(SEARCH("trade",$D327))),NOT(ISERROR(SEARCH("balance",$D327)))),"",$D327))),$L:$T,MATCH("balance",$L$2:$S$2,0),FALSE))</f>
        <v>#N/A</v>
      </c>
      <c r="H327" s="35" t="e">
        <f ca="1">IF(Summary_Exchange_Balances_00UTC!$B326="","",(G327-E327)/E327)</f>
        <v>#N/A</v>
      </c>
      <c r="I327" s="160">
        <f ca="1">IF(Summary_Exchange_Balances_00UTC!$B326="","",IF(ISERROR($G327),$E327,$G327))</f>
        <v>80000</v>
      </c>
      <c r="K327" t="str">
        <f t="shared" ca="1" si="34"/>
        <v>KRKELTC</v>
      </c>
      <c r="L327" t="str">
        <f t="shared" ca="1" si="35"/>
        <v>KRKELTC</v>
      </c>
      <c r="N327" s="156" t="str">
        <f ca="1">IF(raw_exchange_data!$A326="","",OFFSET(raw_exchange_data!$A326,0,MATCH(N$2,raw_exchange_data!$1:$1,0)-1))</f>
        <v>LTC</v>
      </c>
      <c r="O327" s="156" t="str">
        <f ca="1">IF(raw_exchange_data!$A326="","",OFFSET(raw_exchange_data!$A326,0,MATCH(O$2,raw_exchange_data!$1:$1,0)-1))</f>
        <v>KRKE</v>
      </c>
      <c r="P327" s="156" t="str">
        <f ca="1">IF(raw_exchange_data!$A326="","",OFFSET(raw_exchange_data!$A326,0,MATCH(P$2,raw_exchange_data!$1:$1,0)-1))</f>
        <v>KRKE</v>
      </c>
      <c r="Q327" s="156" t="str">
        <f ca="1">IF(raw_exchange_data!$A326="","",TEXT(OFFSET(raw_exchange_data!$A326,0,MATCH(Q$2,raw_exchange_data!$1:$1,0)-1),""))</f>
        <v/>
      </c>
      <c r="R327" s="157">
        <f ca="1">IF(raw_exchange_data!$A326="","",OFFSET(raw_exchange_data!$A326,0,MATCH(R$2,raw_exchange_data!$1:$1,0)-1))</f>
        <v>9.1421368100000002</v>
      </c>
      <c r="S327" s="169">
        <f ca="1">IF(raw_exchange_data!$A326="","",OFFSET(raw_exchange_data!$A326,0,MATCH(S$2,raw_exchange_data!$1:$1,0)-1))</f>
        <v>44958.631970601855</v>
      </c>
      <c r="T327" s="156">
        <v>1</v>
      </c>
      <c r="W327" t="str">
        <f t="shared" si="36"/>
        <v>GALAXY</v>
      </c>
      <c r="X327" t="str">
        <f t="shared" si="37"/>
        <v>OXT</v>
      </c>
      <c r="Y327" s="42">
        <f t="shared" si="38"/>
        <v>80000</v>
      </c>
      <c r="Z327" s="42">
        <f t="shared" ca="1" si="39"/>
        <v>0</v>
      </c>
      <c r="AC327"/>
      <c r="AD327"/>
    </row>
    <row r="328" spans="1:30" x14ac:dyDescent="0.25">
      <c r="A328" t="str">
        <f>IF(Summary_Exchange_Balances_00UTC!$B327="","",Summary_Exchange_Balances_00UTC!$N327)</f>
        <v>GALAXY</v>
      </c>
      <c r="B328" t="str">
        <f>IF(Summary_Exchange_Balances_00UTC!$B327="","",Summary_Exchange_Balances_00UTC!$B327)</f>
        <v>LEND-GACM</v>
      </c>
      <c r="C328" t="str">
        <f>IF(Summary_Exchange_Balances_00UTC!$B327="","",Summary_Exchange_Balances_00UTC!$E327)</f>
        <v>SHIB</v>
      </c>
      <c r="D328" t="str">
        <f>IF(OR(Summary_Exchange_Balances_00UTC!$B327="",Summary_Exchange_Balances_00UTC!$D327=""),"",Summary_Exchange_Balances_00UTC!$D327)</f>
        <v/>
      </c>
      <c r="E328" s="53">
        <f>IF(Summary_Exchange_Balances_00UTC!$B327="","",Summary_Exchange_Balances_00UTC!$C327)</f>
        <v>5000000000</v>
      </c>
      <c r="G328" s="52" t="e">
        <f ca="1">IF(Summary_Exchange_Balances_00UTC!$B327="","",VLOOKUP(IF(ISERROR(SEARCH(" ", $B328)),UPPER($B328&amp;$C328&amp;IF(OR(NOT(ISERROR(SEARCH("trade",$D328))),NOT(ISERROR(SEARCH("balance",$D328)))),"",$D328)),UPPER(LEFT($B328, SEARCH(" ",$B328)-1)&amp;$C328&amp;IF(OR(NOT(ISERROR(SEARCH("trade",$D328))),NOT(ISERROR(SEARCH("balance",$D328)))),"",$D328))),$L:$T,MATCH("balance",$L$2:$S$2,0),FALSE))</f>
        <v>#N/A</v>
      </c>
      <c r="H328" s="35" t="e">
        <f ca="1">IF(Summary_Exchange_Balances_00UTC!$B327="","",(G328-E328)/E328)</f>
        <v>#N/A</v>
      </c>
      <c r="I328" s="160">
        <f ca="1">IF(Summary_Exchange_Balances_00UTC!$B327="","",IF(ISERROR($G328),$E328,$G328))</f>
        <v>5000000000</v>
      </c>
      <c r="K328" t="str">
        <f t="shared" ca="1" si="34"/>
        <v>HUBIMANA</v>
      </c>
      <c r="L328" t="str">
        <f t="shared" ca="1" si="35"/>
        <v>HUBI-EMANA</v>
      </c>
      <c r="N328" s="156" t="str">
        <f ca="1">IF(raw_exchange_data!$A327="","",OFFSET(raw_exchange_data!$A327,0,MATCH(N$2,raw_exchange_data!$1:$1,0)-1))</f>
        <v>MANA</v>
      </c>
      <c r="O328" s="156" t="str">
        <f ca="1">IF(raw_exchange_data!$A327="","",OFFSET(raw_exchange_data!$A327,0,MATCH(O$2,raw_exchange_data!$1:$1,0)-1))</f>
        <v>HUBI</v>
      </c>
      <c r="P328" s="156" t="str">
        <f ca="1">IF(raw_exchange_data!$A327="","",OFFSET(raw_exchange_data!$A327,0,MATCH(P$2,raw_exchange_data!$1:$1,0)-1))</f>
        <v>HUBI-E</v>
      </c>
      <c r="Q328" s="156" t="str">
        <f ca="1">IF(raw_exchange_data!$A327="","",TEXT(OFFSET(raw_exchange_data!$A327,0,MATCH(Q$2,raw_exchange_data!$1:$1,0)-1),""))</f>
        <v/>
      </c>
      <c r="R328" s="157">
        <f ca="1">IF(raw_exchange_data!$A327="","",OFFSET(raw_exchange_data!$A327,0,MATCH(R$2,raw_exchange_data!$1:$1,0)-1))</f>
        <v>0.34</v>
      </c>
      <c r="S328" s="169">
        <f ca="1">IF(raw_exchange_data!$A327="","",OFFSET(raw_exchange_data!$A327,0,MATCH(S$2,raw_exchange_data!$1:$1,0)-1))</f>
        <v>44958.669130127317</v>
      </c>
      <c r="T328" s="156">
        <v>1</v>
      </c>
      <c r="W328" t="str">
        <f t="shared" si="36"/>
        <v>GALAXY</v>
      </c>
      <c r="X328" t="str">
        <f t="shared" si="37"/>
        <v>SHIB</v>
      </c>
      <c r="Y328" s="42">
        <f t="shared" si="38"/>
        <v>5000000000</v>
      </c>
      <c r="Z328" s="42">
        <f t="shared" ca="1" si="39"/>
        <v>0</v>
      </c>
      <c r="AC328"/>
      <c r="AD328"/>
    </row>
    <row r="329" spans="1:30" x14ac:dyDescent="0.25">
      <c r="A329" t="str">
        <f>IF(Summary_Exchange_Balances_00UTC!$B328="","",Summary_Exchange_Balances_00UTC!$N328)</f>
        <v>GALAXY</v>
      </c>
      <c r="B329" t="str">
        <f>IF(Summary_Exchange_Balances_00UTC!$B328="","",Summary_Exchange_Balances_00UTC!$B328)</f>
        <v>LEND-GACM</v>
      </c>
      <c r="C329" t="str">
        <f>IF(Summary_Exchange_Balances_00UTC!$B328="","",Summary_Exchange_Balances_00UTC!$E328)</f>
        <v>SOL</v>
      </c>
      <c r="D329" t="str">
        <f>IF(OR(Summary_Exchange_Balances_00UTC!$B328="",Summary_Exchange_Balances_00UTC!$D328=""),"",Summary_Exchange_Balances_00UTC!$D328)</f>
        <v/>
      </c>
      <c r="E329" s="53">
        <f>IF(Summary_Exchange_Balances_00UTC!$B328="","",Summary_Exchange_Balances_00UTC!$C328)</f>
        <v>3500</v>
      </c>
      <c r="G329" s="52" t="e">
        <f ca="1">IF(Summary_Exchange_Balances_00UTC!$B328="","",VLOOKUP(IF(ISERROR(SEARCH(" ", $B329)),UPPER($B329&amp;$C329&amp;IF(OR(NOT(ISERROR(SEARCH("trade",$D329))),NOT(ISERROR(SEARCH("balance",$D329)))),"",$D329)),UPPER(LEFT($B329, SEARCH(" ",$B329)-1)&amp;$C329&amp;IF(OR(NOT(ISERROR(SEARCH("trade",$D329))),NOT(ISERROR(SEARCH("balance",$D329)))),"",$D329))),$L:$T,MATCH("balance",$L$2:$S$2,0),FALSE))</f>
        <v>#N/A</v>
      </c>
      <c r="H329" s="35" t="e">
        <f ca="1">IF(Summary_Exchange_Balances_00UTC!$B328="","",(G329-E329)/E329)</f>
        <v>#N/A</v>
      </c>
      <c r="I329" s="160">
        <f ca="1">IF(Summary_Exchange_Balances_00UTC!$B328="","",IF(ISERROR($G329),$E329,$G329))</f>
        <v>3500</v>
      </c>
      <c r="K329" t="str">
        <f t="shared" ca="1" si="34"/>
        <v>BINEMATIC</v>
      </c>
      <c r="L329" t="str">
        <f t="shared" ca="1" si="35"/>
        <v>BINE-2-S1-EMATIC</v>
      </c>
      <c r="N329" s="156" t="str">
        <f ca="1">IF(raw_exchange_data!$A328="","",OFFSET(raw_exchange_data!$A328,0,MATCH(N$2,raw_exchange_data!$1:$1,0)-1))</f>
        <v>MATIC</v>
      </c>
      <c r="O329" s="156" t="str">
        <f ca="1">IF(raw_exchange_data!$A328="","",OFFSET(raw_exchange_data!$A328,0,MATCH(O$2,raw_exchange_data!$1:$1,0)-1))</f>
        <v>BINE</v>
      </c>
      <c r="P329" s="156" t="str">
        <f ca="1">IF(raw_exchange_data!$A328="","",OFFSET(raw_exchange_data!$A328,0,MATCH(P$2,raw_exchange_data!$1:$1,0)-1))</f>
        <v>BINE-2-S1-E</v>
      </c>
      <c r="Q329" s="156" t="str">
        <f ca="1">IF(raw_exchange_data!$A328="","",TEXT(OFFSET(raw_exchange_data!$A328,0,MATCH(Q$2,raw_exchange_data!$1:$1,0)-1),""))</f>
        <v/>
      </c>
      <c r="R329" s="157">
        <f ca="1">IF(raw_exchange_data!$A328="","",OFFSET(raw_exchange_data!$A328,0,MATCH(R$2,raw_exchange_data!$1:$1,0)-1))</f>
        <v>54255.668474589998</v>
      </c>
      <c r="S329" s="169">
        <f ca="1">IF(raw_exchange_data!$A328="","",OFFSET(raw_exchange_data!$A328,0,MATCH(S$2,raw_exchange_data!$1:$1,0)-1))</f>
        <v>44958.666668668979</v>
      </c>
      <c r="T329" s="156">
        <v>1</v>
      </c>
      <c r="W329" t="str">
        <f t="shared" si="36"/>
        <v>GALAXY</v>
      </c>
      <c r="X329" t="str">
        <f t="shared" si="37"/>
        <v>SOL</v>
      </c>
      <c r="Y329" s="42">
        <f t="shared" si="38"/>
        <v>3500</v>
      </c>
      <c r="Z329" s="42">
        <f t="shared" ca="1" si="39"/>
        <v>0</v>
      </c>
      <c r="AC329"/>
      <c r="AD329"/>
    </row>
    <row r="330" spans="1:30" x14ac:dyDescent="0.25">
      <c r="A330" t="str">
        <f>IF(Summary_Exchange_Balances_00UTC!$B329="","",Summary_Exchange_Balances_00UTC!$N329)</f>
        <v>GALAXY</v>
      </c>
      <c r="B330" t="str">
        <f>IF(Summary_Exchange_Balances_00UTC!$B329="","",Summary_Exchange_Balances_00UTC!$B329)</f>
        <v>LEND-GACM</v>
      </c>
      <c r="C330" t="str">
        <f>IF(Summary_Exchange_Balances_00UTC!$B329="","",Summary_Exchange_Balances_00UTC!$E329)</f>
        <v>SUSHI</v>
      </c>
      <c r="D330" t="str">
        <f>IF(OR(Summary_Exchange_Balances_00UTC!$B329="",Summary_Exchange_Balances_00UTC!$D329=""),"",Summary_Exchange_Balances_00UTC!$D329)</f>
        <v/>
      </c>
      <c r="E330" s="53">
        <f>IF(Summary_Exchange_Balances_00UTC!$B329="","",Summary_Exchange_Balances_00UTC!$C329)</f>
        <v>21600</v>
      </c>
      <c r="G330" s="52" t="e">
        <f ca="1">IF(Summary_Exchange_Balances_00UTC!$B329="","",VLOOKUP(IF(ISERROR(SEARCH(" ", $B330)),UPPER($B330&amp;$C330&amp;IF(OR(NOT(ISERROR(SEARCH("trade",$D330))),NOT(ISERROR(SEARCH("balance",$D330)))),"",$D330)),UPPER(LEFT($B330, SEARCH(" ",$B330)-1)&amp;$C330&amp;IF(OR(NOT(ISERROR(SEARCH("trade",$D330))),NOT(ISERROR(SEARCH("balance",$D330)))),"",$D330))),$L:$T,MATCH("balance",$L$2:$S$2,0),FALSE))</f>
        <v>#N/A</v>
      </c>
      <c r="H330" s="35" t="e">
        <f ca="1">IF(Summary_Exchange_Balances_00UTC!$B329="","",(G330-E330)/E330)</f>
        <v>#N/A</v>
      </c>
      <c r="I330" s="160">
        <f ca="1">IF(Summary_Exchange_Balances_00UTC!$B329="","",IF(ISERROR($G330),$E330,$G330))</f>
        <v>21600</v>
      </c>
      <c r="K330" t="str">
        <f t="shared" ca="1" si="34"/>
        <v>FBLKOAAVEUSDC_AAVE-03FEB23-104C_ETH_8A0R</v>
      </c>
      <c r="L330" t="str">
        <f t="shared" ca="1" si="35"/>
        <v>FBLKOAAVEUSDC_AAVE-03FEB23-104C_ETH_8A0R</v>
      </c>
      <c r="N330" s="156" t="str">
        <f ca="1">IF(raw_exchange_data!$A329="","",OFFSET(raw_exchange_data!$A329,0,MATCH(N$2,raw_exchange_data!$1:$1,0)-1))</f>
        <v>OAAVEUSDC_AAVE-03FEB23-104C_ETH_8A0R</v>
      </c>
      <c r="O330" s="156" t="str">
        <f ca="1">IF(raw_exchange_data!$A329="","",OFFSET(raw_exchange_data!$A329,0,MATCH(O$2,raw_exchange_data!$1:$1,0)-1))</f>
        <v>FBLK</v>
      </c>
      <c r="P330" s="156" t="str">
        <f ca="1">IF(raw_exchange_data!$A329="","",OFFSET(raw_exchange_data!$A329,0,MATCH(P$2,raw_exchange_data!$1:$1,0)-1))</f>
        <v>FBLK</v>
      </c>
      <c r="Q330" s="156" t="str">
        <f ca="1">IF(raw_exchange_data!$A329="","",TEXT(OFFSET(raw_exchange_data!$A329,0,MATCH(Q$2,raw_exchange_data!$1:$1,0)-1),""))</f>
        <v/>
      </c>
      <c r="R330" s="157">
        <f ca="1">IF(raw_exchange_data!$A329="","",OFFSET(raw_exchange_data!$A329,0,MATCH(R$2,raw_exchange_data!$1:$1,0)-1))</f>
        <v>27015.87850934</v>
      </c>
      <c r="S330" s="169">
        <f ca="1">IF(raw_exchange_data!$A329="","",OFFSET(raw_exchange_data!$A329,0,MATCH(S$2,raw_exchange_data!$1:$1,0)-1))</f>
        <v>44958.658478819445</v>
      </c>
      <c r="T330" s="156">
        <v>1</v>
      </c>
      <c r="W330" t="str">
        <f t="shared" si="36"/>
        <v>GALAXY</v>
      </c>
      <c r="X330" t="str">
        <f t="shared" si="37"/>
        <v>SUSHI</v>
      </c>
      <c r="Y330" s="42">
        <f t="shared" si="38"/>
        <v>21600</v>
      </c>
      <c r="Z330" s="42">
        <f t="shared" ca="1" si="39"/>
        <v>0</v>
      </c>
      <c r="AC330"/>
      <c r="AD330"/>
    </row>
    <row r="331" spans="1:30" x14ac:dyDescent="0.25">
      <c r="A331" t="str">
        <f>IF(Summary_Exchange_Balances_00UTC!$B330="","",Summary_Exchange_Balances_00UTC!$N330)</f>
        <v>GALAXY</v>
      </c>
      <c r="B331" t="str">
        <f>IF(Summary_Exchange_Balances_00UTC!$B330="","",Summary_Exchange_Balances_00UTC!$B330)</f>
        <v>LEND-GACM</v>
      </c>
      <c r="C331" t="str">
        <f>IF(Summary_Exchange_Balances_00UTC!$B330="","",Summary_Exchange_Balances_00UTC!$E330)</f>
        <v>UNI</v>
      </c>
      <c r="D331" t="str">
        <f>IF(OR(Summary_Exchange_Balances_00UTC!$B330="",Summary_Exchange_Balances_00UTC!$D330=""),"",Summary_Exchange_Balances_00UTC!$D330)</f>
        <v/>
      </c>
      <c r="E331" s="52">
        <f>IF(Summary_Exchange_Balances_00UTC!$B330="","",Summary_Exchange_Balances_00UTC!$C330)</f>
        <v>6000</v>
      </c>
      <c r="G331" s="52" t="e">
        <f ca="1">IF(Summary_Exchange_Balances_00UTC!$B330="","",VLOOKUP(IF(ISERROR(SEARCH(" ", $B331)),UPPER($B331&amp;$C331&amp;IF(OR(NOT(ISERROR(SEARCH("trade",$D331))),NOT(ISERROR(SEARCH("balance",$D331)))),"",$D331)),UPPER(LEFT($B331, SEARCH(" ",$B331)-1)&amp;$C331&amp;IF(OR(NOT(ISERROR(SEARCH("trade",$D331))),NOT(ISERROR(SEARCH("balance",$D331)))),"",$D331))),$L:$T,MATCH("balance",$L$2:$S$2,0),FALSE))</f>
        <v>#N/A</v>
      </c>
      <c r="H331" s="35" t="e">
        <f ca="1">IF(Summary_Exchange_Balances_00UTC!$B330="","",(G331-E331)/E331)</f>
        <v>#N/A</v>
      </c>
      <c r="I331" s="160">
        <f ca="1">IF(Summary_Exchange_Balances_00UTC!$B330="","",IF(ISERROR($G331),$E331,$G331))</f>
        <v>6000</v>
      </c>
      <c r="K331" t="str">
        <f t="shared" ca="1" si="34"/>
        <v>FBLKOAAVEUSDC_AAVE-16DEC22-72_5C_ETH_NF7H</v>
      </c>
      <c r="L331" t="str">
        <f t="shared" ca="1" si="35"/>
        <v>FBLKOAAVEUSDC_AAVE-16DEC22-72_5C_ETH_NF7H</v>
      </c>
      <c r="N331" s="156" t="str">
        <f ca="1">IF(raw_exchange_data!$A330="","",OFFSET(raw_exchange_data!$A330,0,MATCH(N$2,raw_exchange_data!$1:$1,0)-1))</f>
        <v>OAAVEUSDC_AAVE-16DEC22-72_5C_ETH_NF7H</v>
      </c>
      <c r="O331" s="156" t="str">
        <f ca="1">IF(raw_exchange_data!$A330="","",OFFSET(raw_exchange_data!$A330,0,MATCH(O$2,raw_exchange_data!$1:$1,0)-1))</f>
        <v>FBLK</v>
      </c>
      <c r="P331" s="156" t="str">
        <f ca="1">IF(raw_exchange_data!$A330="","",OFFSET(raw_exchange_data!$A330,0,MATCH(P$2,raw_exchange_data!$1:$1,0)-1))</f>
        <v>FBLK</v>
      </c>
      <c r="Q331" s="156" t="str">
        <f ca="1">IF(raw_exchange_data!$A330="","",TEXT(OFFSET(raw_exchange_data!$A330,0,MATCH(Q$2,raw_exchange_data!$1:$1,0)-1),""))</f>
        <v/>
      </c>
      <c r="R331" s="157">
        <f ca="1">IF(raw_exchange_data!$A330="","",OFFSET(raw_exchange_data!$A330,0,MATCH(R$2,raw_exchange_data!$1:$1,0)-1))</f>
        <v>33793.379334129997</v>
      </c>
      <c r="S331" s="169">
        <f ca="1">IF(raw_exchange_data!$A330="","",OFFSET(raw_exchange_data!$A330,0,MATCH(S$2,raw_exchange_data!$1:$1,0)-1))</f>
        <v>44958.658478819445</v>
      </c>
      <c r="T331" s="156">
        <v>1</v>
      </c>
      <c r="W331" t="str">
        <f t="shared" si="36"/>
        <v>GALAXY</v>
      </c>
      <c r="X331" t="str">
        <f t="shared" si="37"/>
        <v>UNI</v>
      </c>
      <c r="Y331" s="42">
        <f t="shared" si="38"/>
        <v>6000</v>
      </c>
      <c r="Z331" s="42">
        <f t="shared" ca="1" si="39"/>
        <v>0</v>
      </c>
      <c r="AC331"/>
      <c r="AD331"/>
    </row>
    <row r="332" spans="1:30" x14ac:dyDescent="0.25">
      <c r="A332" t="str">
        <f>IF(Summary_Exchange_Balances_00UTC!$B331="","",Summary_Exchange_Balances_00UTC!$N331)</f>
        <v>GALAXY</v>
      </c>
      <c r="B332" t="str">
        <f>IF(Summary_Exchange_Balances_00UTC!$B331="","",Summary_Exchange_Balances_00UTC!$B331)</f>
        <v>LEND-GACM</v>
      </c>
      <c r="C332" t="str">
        <f>IF(Summary_Exchange_Balances_00UTC!$B331="","",Summary_Exchange_Balances_00UTC!$E331)</f>
        <v>USDT</v>
      </c>
      <c r="D332" t="str">
        <f>IF(OR(Summary_Exchange_Balances_00UTC!$B331="",Summary_Exchange_Balances_00UTC!$D331=""),"",Summary_Exchange_Balances_00UTC!$D331)</f>
        <v/>
      </c>
      <c r="E332" s="52">
        <f>IF(Summary_Exchange_Balances_00UTC!$B331="","",Summary_Exchange_Balances_00UTC!$C331)</f>
        <v>10000000</v>
      </c>
      <c r="G332" s="52" t="e">
        <f ca="1">IF(Summary_Exchange_Balances_00UTC!$B331="","",VLOOKUP(IF(ISERROR(SEARCH(" ", $B332)),UPPER($B332&amp;$C332&amp;IF(OR(NOT(ISERROR(SEARCH("trade",$D332))),NOT(ISERROR(SEARCH("balance",$D332)))),"",$D332)),UPPER(LEFT($B332, SEARCH(" ",$B332)-1)&amp;$C332&amp;IF(OR(NOT(ISERROR(SEARCH("trade",$D332))),NOT(ISERROR(SEARCH("balance",$D332)))),"",$D332))),$L:$T,MATCH("balance",$L$2:$S$2,0),FALSE))</f>
        <v>#N/A</v>
      </c>
      <c r="H332" s="35" t="e">
        <f ca="1">IF(Summary_Exchange_Balances_00UTC!$B331="","",(G332-E332)/E332)</f>
        <v>#N/A</v>
      </c>
      <c r="I332" s="160">
        <f ca="1">IF(Summary_Exchange_Balances_00UTC!$B331="","",IF(ISERROR($G332),$E332,$G332))</f>
        <v>10000000</v>
      </c>
      <c r="K332" t="str">
        <f t="shared" ca="1" si="34"/>
        <v>BINEOMG</v>
      </c>
      <c r="L332" t="str">
        <f t="shared" ca="1" si="35"/>
        <v>BINE-2-S1-EOMG</v>
      </c>
      <c r="N332" s="156" t="str">
        <f ca="1">IF(raw_exchange_data!$A331="","",OFFSET(raw_exchange_data!$A331,0,MATCH(N$2,raw_exchange_data!$1:$1,0)-1))</f>
        <v>OMG</v>
      </c>
      <c r="O332" s="156" t="str">
        <f ca="1">IF(raw_exchange_data!$A331="","",OFFSET(raw_exchange_data!$A331,0,MATCH(O$2,raw_exchange_data!$1:$1,0)-1))</f>
        <v>BINE</v>
      </c>
      <c r="P332" s="156" t="str">
        <f ca="1">IF(raw_exchange_data!$A331="","",OFFSET(raw_exchange_data!$A331,0,MATCH(P$2,raw_exchange_data!$1:$1,0)-1))</f>
        <v>BINE-2-S1-E</v>
      </c>
      <c r="Q332" s="156" t="str">
        <f ca="1">IF(raw_exchange_data!$A331="","",TEXT(OFFSET(raw_exchange_data!$A331,0,MATCH(Q$2,raw_exchange_data!$1:$1,0)-1),""))</f>
        <v/>
      </c>
      <c r="R332" s="157">
        <f ca="1">IF(raw_exchange_data!$A331="","",OFFSET(raw_exchange_data!$A331,0,MATCH(R$2,raw_exchange_data!$1:$1,0)-1))</f>
        <v>20735.4498193</v>
      </c>
      <c r="S332" s="169">
        <f ca="1">IF(raw_exchange_data!$A331="","",OFFSET(raw_exchange_data!$A331,0,MATCH(S$2,raw_exchange_data!$1:$1,0)-1))</f>
        <v>44958.666668668979</v>
      </c>
      <c r="T332" s="156">
        <v>1</v>
      </c>
      <c r="W332" t="str">
        <f t="shared" si="36"/>
        <v>GALAXY</v>
      </c>
      <c r="X332" t="str">
        <f t="shared" si="37"/>
        <v>USDT</v>
      </c>
      <c r="Y332" s="42">
        <f t="shared" si="38"/>
        <v>10000000</v>
      </c>
      <c r="Z332" s="42">
        <f t="shared" ca="1" si="39"/>
        <v>0</v>
      </c>
      <c r="AC332"/>
      <c r="AD332"/>
    </row>
    <row r="333" spans="1:30" x14ac:dyDescent="0.25">
      <c r="A333" t="str">
        <f>IF(Summary_Exchange_Balances_00UTC!$B332="","",Summary_Exchange_Balances_00UTC!$N332)</f>
        <v>GALAXY</v>
      </c>
      <c r="B333" t="str">
        <f>IF(Summary_Exchange_Balances_00UTC!$B332="","",Summary_Exchange_Balances_00UTC!$B332)</f>
        <v>LEND-GACM</v>
      </c>
      <c r="C333" t="str">
        <f>IF(Summary_Exchange_Balances_00UTC!$B332="","",Summary_Exchange_Balances_00UTC!$E332)</f>
        <v>XLM</v>
      </c>
      <c r="D333" t="str">
        <f>IF(OR(Summary_Exchange_Balances_00UTC!$B332="",Summary_Exchange_Balances_00UTC!$D332=""),"",Summary_Exchange_Balances_00UTC!$D332)</f>
        <v/>
      </c>
      <c r="E333" s="52">
        <f>IF(Summary_Exchange_Balances_00UTC!$B332="","",Summary_Exchange_Balances_00UTC!$C332)</f>
        <v>100000</v>
      </c>
      <c r="G333" s="52" t="e">
        <f ca="1">IF(Summary_Exchange_Balances_00UTC!$B332="","",VLOOKUP(IF(ISERROR(SEARCH(" ", $B333)),UPPER($B333&amp;$C333&amp;IF(OR(NOT(ISERROR(SEARCH("trade",$D333))),NOT(ISERROR(SEARCH("balance",$D333)))),"",$D333)),UPPER(LEFT($B333, SEARCH(" ",$B333)-1)&amp;$C333&amp;IF(OR(NOT(ISERROR(SEARCH("trade",$D333))),NOT(ISERROR(SEARCH("balance",$D333)))),"",$D333))),$L:$T,MATCH("balance",$L$2:$S$2,0),FALSE))</f>
        <v>#N/A</v>
      </c>
      <c r="H333" s="35" t="e">
        <f ca="1">IF(Summary_Exchange_Balances_00UTC!$B332="","",(G333-E333)/E333)</f>
        <v>#N/A</v>
      </c>
      <c r="I333" s="160">
        <f ca="1">IF(Summary_Exchange_Balances_00UTC!$B332="","",IF(ISERROR($G333),$E333,$G333))</f>
        <v>100000</v>
      </c>
      <c r="K333" t="str">
        <f t="shared" ca="1" si="34"/>
        <v>FBLKOSPELLUSDC_SPELL-27JAN23-0_00078C_ETH_L2W1</v>
      </c>
      <c r="L333" t="str">
        <f t="shared" ca="1" si="35"/>
        <v>FBLKOSPELLUSDC_SPELL-27JAN23-0_00078C_ETH_L2W1</v>
      </c>
      <c r="N333" s="156" t="str">
        <f ca="1">IF(raw_exchange_data!$A332="","",OFFSET(raw_exchange_data!$A332,0,MATCH(N$2,raw_exchange_data!$1:$1,0)-1))</f>
        <v>OSPELLUSDC_SPELL-27JAN23-0_00078C_ETH_L2W1</v>
      </c>
      <c r="O333" s="156" t="str">
        <f ca="1">IF(raw_exchange_data!$A332="","",OFFSET(raw_exchange_data!$A332,0,MATCH(O$2,raw_exchange_data!$1:$1,0)-1))</f>
        <v>FBLK</v>
      </c>
      <c r="P333" s="156" t="str">
        <f ca="1">IF(raw_exchange_data!$A332="","",OFFSET(raw_exchange_data!$A332,0,MATCH(P$2,raw_exchange_data!$1:$1,0)-1))</f>
        <v>FBLK</v>
      </c>
      <c r="Q333" s="156" t="str">
        <f ca="1">IF(raw_exchange_data!$A332="","",TEXT(OFFSET(raw_exchange_data!$A332,0,MATCH(Q$2,raw_exchange_data!$1:$1,0)-1),""))</f>
        <v/>
      </c>
      <c r="R333" s="157">
        <f ca="1">IF(raw_exchange_data!$A332="","",OFFSET(raw_exchange_data!$A332,0,MATCH(R$2,raw_exchange_data!$1:$1,0)-1))</f>
        <v>100050250.667</v>
      </c>
      <c r="S333" s="169">
        <f ca="1">IF(raw_exchange_data!$A332="","",OFFSET(raw_exchange_data!$A332,0,MATCH(S$2,raw_exchange_data!$1:$1,0)-1))</f>
        <v>44958.658478819445</v>
      </c>
      <c r="T333" s="156">
        <v>1</v>
      </c>
      <c r="W333" t="str">
        <f t="shared" si="36"/>
        <v>GALAXY</v>
      </c>
      <c r="X333" t="str">
        <f t="shared" si="37"/>
        <v>XLM</v>
      </c>
      <c r="Y333" s="42">
        <f t="shared" si="38"/>
        <v>100000</v>
      </c>
      <c r="Z333" s="42">
        <f t="shared" ca="1" si="39"/>
        <v>0</v>
      </c>
      <c r="AC333"/>
      <c r="AD333"/>
    </row>
    <row r="334" spans="1:30" x14ac:dyDescent="0.25">
      <c r="A334" t="str">
        <f>IF(Summary_Exchange_Balances_00UTC!$B333="","",Summary_Exchange_Balances_00UTC!$N333)</f>
        <v>GALAXY</v>
      </c>
      <c r="B334" t="str">
        <f>IF(Summary_Exchange_Balances_00UTC!$B333="","",Summary_Exchange_Balances_00UTC!$B333)</f>
        <v>LEND-GACM</v>
      </c>
      <c r="C334" t="str">
        <f>IF(Summary_Exchange_Balances_00UTC!$B333="","",Summary_Exchange_Balances_00UTC!$E333)</f>
        <v>XTZ</v>
      </c>
      <c r="D334" t="str">
        <f>IF(OR(Summary_Exchange_Balances_00UTC!$B333="",Summary_Exchange_Balances_00UTC!$D333=""),"",Summary_Exchange_Balances_00UTC!$D333)</f>
        <v/>
      </c>
      <c r="E334" s="52">
        <f>IF(Summary_Exchange_Balances_00UTC!$B333="","",Summary_Exchange_Balances_00UTC!$C333)</f>
        <v>5000</v>
      </c>
      <c r="G334" s="52" t="e">
        <f ca="1">IF(Summary_Exchange_Balances_00UTC!$B333="","",VLOOKUP(IF(ISERROR(SEARCH(" ", $B334)),UPPER($B334&amp;$C334&amp;IF(OR(NOT(ISERROR(SEARCH("trade",$D334))),NOT(ISERROR(SEARCH("balance",$D334)))),"",$D334)),UPPER(LEFT($B334, SEARCH(" ",$B334)-1)&amp;$C334&amp;IF(OR(NOT(ISERROR(SEARCH("trade",$D334))),NOT(ISERROR(SEARCH("balance",$D334)))),"",$D334))),$L:$T,MATCH("balance",$L$2:$S$2,0),FALSE))</f>
        <v>#N/A</v>
      </c>
      <c r="H334" s="35" t="e">
        <f ca="1">IF(Summary_Exchange_Balances_00UTC!$B333="","",(G334-E334)/E334)</f>
        <v>#N/A</v>
      </c>
      <c r="I334" s="160">
        <f ca="1">IF(Summary_Exchange_Balances_00UTC!$B333="","",IF(ISERROR($G334),$E334,$G334))</f>
        <v>5000</v>
      </c>
      <c r="K334" t="str">
        <f t="shared" ca="1" si="34"/>
        <v>FBLKOWAVAXUSDC_E_WAVAX-03FEB23-22_5C_AVAX_0OXX</v>
      </c>
      <c r="L334" t="str">
        <f t="shared" ca="1" si="35"/>
        <v>FBLKOWAVAXUSDC_E_WAVAX-03FEB23-22_5C_AVAX_0OXX</v>
      </c>
      <c r="N334" s="156" t="str">
        <f ca="1">IF(raw_exchange_data!$A333="","",OFFSET(raw_exchange_data!$A333,0,MATCH(N$2,raw_exchange_data!$1:$1,0)-1))</f>
        <v>OWAVAXUSDC_E_WAVAX-03FEB23-22_5C_AVAX_0OXX</v>
      </c>
      <c r="O334" s="156" t="str">
        <f ca="1">IF(raw_exchange_data!$A333="","",OFFSET(raw_exchange_data!$A333,0,MATCH(O$2,raw_exchange_data!$1:$1,0)-1))</f>
        <v>FBLK</v>
      </c>
      <c r="P334" s="156" t="str">
        <f ca="1">IF(raw_exchange_data!$A333="","",OFFSET(raw_exchange_data!$A333,0,MATCH(P$2,raw_exchange_data!$1:$1,0)-1))</f>
        <v>FBLK</v>
      </c>
      <c r="Q334" s="156" t="str">
        <f ca="1">IF(raw_exchange_data!$A333="","",TEXT(OFFSET(raw_exchange_data!$A333,0,MATCH(Q$2,raw_exchange_data!$1:$1,0)-1),""))</f>
        <v/>
      </c>
      <c r="R334" s="157">
        <f ca="1">IF(raw_exchange_data!$A333="","",OFFSET(raw_exchange_data!$A333,0,MATCH(R$2,raw_exchange_data!$1:$1,0)-1))</f>
        <v>14343.096203720001</v>
      </c>
      <c r="S334" s="169">
        <f ca="1">IF(raw_exchange_data!$A333="","",OFFSET(raw_exchange_data!$A333,0,MATCH(S$2,raw_exchange_data!$1:$1,0)-1))</f>
        <v>44958.658478819445</v>
      </c>
      <c r="T334" s="156">
        <v>1</v>
      </c>
      <c r="W334" t="str">
        <f t="shared" si="36"/>
        <v>GALAXY</v>
      </c>
      <c r="X334" t="str">
        <f t="shared" si="37"/>
        <v>XTZ</v>
      </c>
      <c r="Y334" s="42">
        <f t="shared" si="38"/>
        <v>5000</v>
      </c>
      <c r="Z334" s="42">
        <f t="shared" ca="1" si="39"/>
        <v>0</v>
      </c>
      <c r="AC334"/>
      <c r="AD334"/>
    </row>
    <row r="335" spans="1:30" x14ac:dyDescent="0.25">
      <c r="A335" t="str">
        <f>IF(Summary_Exchange_Balances_00UTC!$B334="","",Summary_Exchange_Balances_00UTC!$N334)</f>
        <v>GALAXY</v>
      </c>
      <c r="B335" t="str">
        <f>IF(Summary_Exchange_Balances_00UTC!$B334="","",Summary_Exchange_Balances_00UTC!$B334)</f>
        <v>LEND-GACM</v>
      </c>
      <c r="C335" t="str">
        <f>IF(Summary_Exchange_Balances_00UTC!$B334="","",Summary_Exchange_Balances_00UTC!$E334)</f>
        <v>YFI</v>
      </c>
      <c r="D335" t="str">
        <f>IF(OR(Summary_Exchange_Balances_00UTC!$B334="",Summary_Exchange_Balances_00UTC!$D334=""),"",Summary_Exchange_Balances_00UTC!$D334)</f>
        <v/>
      </c>
      <c r="E335" s="52">
        <f>IF(Summary_Exchange_Balances_00UTC!$B334="","",Summary_Exchange_Balances_00UTC!$C334)</f>
        <v>2</v>
      </c>
      <c r="G335" s="52" t="e">
        <f ca="1">IF(Summary_Exchange_Balances_00UTC!$B334="","",VLOOKUP(IF(ISERROR(SEARCH(" ", $B335)),UPPER($B335&amp;$C335&amp;IF(OR(NOT(ISERROR(SEARCH("trade",$D335))),NOT(ISERROR(SEARCH("balance",$D335)))),"",$D335)),UPPER(LEFT($B335, SEARCH(" ",$B335)-1)&amp;$C335&amp;IF(OR(NOT(ISERROR(SEARCH("trade",$D335))),NOT(ISERROR(SEARCH("balance",$D335)))),"",$D335))),$L:$T,MATCH("balance",$L$2:$S$2,0),FALSE))</f>
        <v>#N/A</v>
      </c>
      <c r="H335" s="35" t="e">
        <f ca="1">IF(Summary_Exchange_Balances_00UTC!$B334="","",(G335-E335)/E335)</f>
        <v>#N/A</v>
      </c>
      <c r="I335" s="160">
        <f ca="1">IF(Summary_Exchange_Balances_00UTC!$B334="","",IF(ISERROR($G335),$E335,$G335))</f>
        <v>2</v>
      </c>
      <c r="K335" t="str">
        <f t="shared" ca="1" si="34"/>
        <v>FBLKOWAVAXUSDC_E_WAVAX-20JAN23-20C_AVAX_BMLG</v>
      </c>
      <c r="L335" t="str">
        <f t="shared" ca="1" si="35"/>
        <v>FBLKOWAVAXUSDC_E_WAVAX-20JAN23-20C_AVAX_BMLG</v>
      </c>
      <c r="N335" s="156" t="str">
        <f ca="1">IF(raw_exchange_data!$A334="","",OFFSET(raw_exchange_data!$A334,0,MATCH(N$2,raw_exchange_data!$1:$1,0)-1))</f>
        <v>OWAVAXUSDC_E_WAVAX-20JAN23-20C_AVAX_BMLG</v>
      </c>
      <c r="O335" s="156" t="str">
        <f ca="1">IF(raw_exchange_data!$A334="","",OFFSET(raw_exchange_data!$A334,0,MATCH(O$2,raw_exchange_data!$1:$1,0)-1))</f>
        <v>FBLK</v>
      </c>
      <c r="P335" s="156" t="str">
        <f ca="1">IF(raw_exchange_data!$A334="","",OFFSET(raw_exchange_data!$A334,0,MATCH(P$2,raw_exchange_data!$1:$1,0)-1))</f>
        <v>FBLK</v>
      </c>
      <c r="Q335" s="156" t="str">
        <f ca="1">IF(raw_exchange_data!$A334="","",TEXT(OFFSET(raw_exchange_data!$A334,0,MATCH(Q$2,raw_exchange_data!$1:$1,0)-1),""))</f>
        <v/>
      </c>
      <c r="R335" s="157">
        <f ca="1">IF(raw_exchange_data!$A334="","",OFFSET(raw_exchange_data!$A334,0,MATCH(R$2,raw_exchange_data!$1:$1,0)-1))</f>
        <v>14689.01107909</v>
      </c>
      <c r="S335" s="169">
        <f ca="1">IF(raw_exchange_data!$A334="","",OFFSET(raw_exchange_data!$A334,0,MATCH(S$2,raw_exchange_data!$1:$1,0)-1))</f>
        <v>44958.658478819445</v>
      </c>
      <c r="T335" s="156">
        <v>1</v>
      </c>
      <c r="W335" t="str">
        <f t="shared" si="36"/>
        <v>GALAXY</v>
      </c>
      <c r="X335" t="str">
        <f t="shared" si="37"/>
        <v>YFI</v>
      </c>
      <c r="Y335" s="42">
        <f t="shared" si="38"/>
        <v>2</v>
      </c>
      <c r="Z335" s="42">
        <f t="shared" ca="1" si="39"/>
        <v>0</v>
      </c>
      <c r="AC335"/>
      <c r="AD335"/>
    </row>
    <row r="336" spans="1:30" x14ac:dyDescent="0.25">
      <c r="A336" t="str">
        <f>IF(Summary_Exchange_Balances_00UTC!$B335="","",Summary_Exchange_Balances_00UTC!$N335)</f>
        <v>LMAC</v>
      </c>
      <c r="B336" t="str">
        <f>IF(Summary_Exchange_Balances_00UTC!$B335="","",Summary_Exchange_Balances_00UTC!$B335)</f>
        <v>LMAC</v>
      </c>
      <c r="C336" t="str">
        <f>IF(Summary_Exchange_Balances_00UTC!$B335="","",Summary_Exchange_Balances_00UTC!$E335)</f>
        <v>ETH</v>
      </c>
      <c r="D336" t="str">
        <f>IF(OR(Summary_Exchange_Balances_00UTC!$B335="",Summary_Exchange_Balances_00UTC!$D335=""),"",Summary_Exchange_Balances_00UTC!$D335)</f>
        <v/>
      </c>
      <c r="E336" s="52">
        <f>IF(Summary_Exchange_Balances_00UTC!$B335="","",Summary_Exchange_Balances_00UTC!$C335)</f>
        <v>5.0000000000000001E-4</v>
      </c>
      <c r="G336" s="52">
        <f ca="1">IF(Summary_Exchange_Balances_00UTC!$B335="","",VLOOKUP(IF(ISERROR(SEARCH(" ", $B336)),UPPER($B336&amp;$C336&amp;IF(OR(NOT(ISERROR(SEARCH("trade",$D336))),NOT(ISERROR(SEARCH("balance",$D336)))),"",$D336)),UPPER(LEFT($B336, SEARCH(" ",$B336)-1)&amp;$C336&amp;IF(OR(NOT(ISERROR(SEARCH("trade",$D336))),NOT(ISERROR(SEARCH("balance",$D336)))),"",$D336))),$L:$T,MATCH("balance",$L$2:$S$2,0),FALSE))</f>
        <v>5.0000000000000001E-4</v>
      </c>
      <c r="H336" s="35">
        <f ca="1">IF(Summary_Exchange_Balances_00UTC!$B335="","",(G336-E336)/E336)</f>
        <v>0</v>
      </c>
      <c r="I336" s="160">
        <f ca="1">IF(Summary_Exchange_Balances_00UTC!$B335="","",IF(ISERROR($G336),$E336,$G336))</f>
        <v>5.0000000000000001E-4</v>
      </c>
      <c r="K336" t="str">
        <f t="shared" ca="1" si="34"/>
        <v>FBLKOWETHUSDC_WSTETH-02DEC22-1350C_ETH_1LRC</v>
      </c>
      <c r="L336" t="str">
        <f t="shared" ca="1" si="35"/>
        <v>FBLKOWETHUSDC_WSTETH-02DEC22-1350C_ETH_1LRC</v>
      </c>
      <c r="N336" s="156" t="str">
        <f ca="1">IF(raw_exchange_data!$A335="","",OFFSET(raw_exchange_data!$A335,0,MATCH(N$2,raw_exchange_data!$1:$1,0)-1))</f>
        <v>OWETHUSDC_WSTETH-02DEC22-1350C_ETH_1LRC</v>
      </c>
      <c r="O336" s="156" t="str">
        <f ca="1">IF(raw_exchange_data!$A335="","",OFFSET(raw_exchange_data!$A335,0,MATCH(O$2,raw_exchange_data!$1:$1,0)-1))</f>
        <v>FBLK</v>
      </c>
      <c r="P336" s="156" t="str">
        <f ca="1">IF(raw_exchange_data!$A335="","",OFFSET(raw_exchange_data!$A335,0,MATCH(P$2,raw_exchange_data!$1:$1,0)-1))</f>
        <v>FBLK</v>
      </c>
      <c r="Q336" s="156" t="str">
        <f ca="1">IF(raw_exchange_data!$A335="","",TEXT(OFFSET(raw_exchange_data!$A335,0,MATCH(Q$2,raw_exchange_data!$1:$1,0)-1),""))</f>
        <v/>
      </c>
      <c r="R336" s="157">
        <f ca="1">IF(raw_exchange_data!$A335="","",OFFSET(raw_exchange_data!$A335,0,MATCH(R$2,raw_exchange_data!$1:$1,0)-1))</f>
        <v>9472.1338239899997</v>
      </c>
      <c r="S336" s="169">
        <f ca="1">IF(raw_exchange_data!$A335="","",OFFSET(raw_exchange_data!$A335,0,MATCH(S$2,raw_exchange_data!$1:$1,0)-1))</f>
        <v>44958.658478819445</v>
      </c>
      <c r="T336" s="156">
        <v>1</v>
      </c>
      <c r="W336" t="str">
        <f t="shared" si="36"/>
        <v>LMAC</v>
      </c>
      <c r="X336" t="str">
        <f t="shared" si="37"/>
        <v>ETH</v>
      </c>
      <c r="Y336" s="42">
        <f t="shared" si="38"/>
        <v>5.0000000000000001E-4</v>
      </c>
      <c r="Z336" s="42">
        <f t="shared" ca="1" si="39"/>
        <v>5.0000000000000001E-4</v>
      </c>
      <c r="AC336"/>
      <c r="AD336"/>
    </row>
    <row r="337" spans="1:30" x14ac:dyDescent="0.25">
      <c r="A337" t="str">
        <f>IF(Summary_Exchange_Balances_00UTC!$B336="","",Summary_Exchange_Balances_00UTC!$N336)</f>
        <v>LMAC</v>
      </c>
      <c r="B337" t="str">
        <f>IF(Summary_Exchange_Balances_00UTC!$B336="","",Summary_Exchange_Balances_00UTC!$B336)</f>
        <v>LMAC</v>
      </c>
      <c r="C337" t="str">
        <f>IF(Summary_Exchange_Balances_00UTC!$B336="","",Summary_Exchange_Balances_00UTC!$E336)</f>
        <v>USD</v>
      </c>
      <c r="D337" t="str">
        <f>IF(OR(Summary_Exchange_Balances_00UTC!$B336="",Summary_Exchange_Balances_00UTC!$D336=""),"",Summary_Exchange_Balances_00UTC!$D336)</f>
        <v/>
      </c>
      <c r="E337" s="52">
        <f>IF(Summary_Exchange_Balances_00UTC!$B336="","",Summary_Exchange_Balances_00UTC!$C336)</f>
        <v>2.63E-3</v>
      </c>
      <c r="G337" s="52">
        <f ca="1">IF(Summary_Exchange_Balances_00UTC!$B336="","",VLOOKUP(IF(ISERROR(SEARCH(" ", $B337)),UPPER($B337&amp;$C337&amp;IF(OR(NOT(ISERROR(SEARCH("trade",$D337))),NOT(ISERROR(SEARCH("balance",$D337)))),"",$D337)),UPPER(LEFT($B337, SEARCH(" ",$B337)-1)&amp;$C337&amp;IF(OR(NOT(ISERROR(SEARCH("trade",$D337))),NOT(ISERROR(SEARCH("balance",$D337)))),"",$D337))),$L:$T,MATCH("balance",$L$2:$S$2,0),FALSE))</f>
        <v>2.63E-3</v>
      </c>
      <c r="H337" s="35">
        <f ca="1">IF(Summary_Exchange_Balances_00UTC!$B336="","",(G337-E337)/E337)</f>
        <v>0</v>
      </c>
      <c r="I337" s="160">
        <f ca="1">IF(Summary_Exchange_Balances_00UTC!$B336="","",IF(ISERROR($G337),$E337,$G337))</f>
        <v>2.63E-3</v>
      </c>
      <c r="K337" t="str">
        <f t="shared" ca="1" si="34"/>
        <v>FBLKOWETHUSDC_WSTETH-04NOV22-1700C_ETH_SWAA</v>
      </c>
      <c r="L337" t="str">
        <f t="shared" ca="1" si="35"/>
        <v>FBLKOWETHUSDC_WSTETH-04NOV22-1700C_ETH_SWAA</v>
      </c>
      <c r="N337" s="156" t="str">
        <f ca="1">IF(raw_exchange_data!$A336="","",OFFSET(raw_exchange_data!$A336,0,MATCH(N$2,raw_exchange_data!$1:$1,0)-1))</f>
        <v>OWETHUSDC_WSTETH-04NOV22-1700C_ETH_SWAA</v>
      </c>
      <c r="O337" s="156" t="str">
        <f ca="1">IF(raw_exchange_data!$A336="","",OFFSET(raw_exchange_data!$A336,0,MATCH(O$2,raw_exchange_data!$1:$1,0)-1))</f>
        <v>FBLK</v>
      </c>
      <c r="P337" s="156" t="str">
        <f ca="1">IF(raw_exchange_data!$A336="","",OFFSET(raw_exchange_data!$A336,0,MATCH(P$2,raw_exchange_data!$1:$1,0)-1))</f>
        <v>FBLK</v>
      </c>
      <c r="Q337" s="156" t="str">
        <f ca="1">IF(raw_exchange_data!$A336="","",TEXT(OFFSET(raw_exchange_data!$A336,0,MATCH(Q$2,raw_exchange_data!$1:$1,0)-1),""))</f>
        <v/>
      </c>
      <c r="R337" s="157">
        <f ca="1">IF(raw_exchange_data!$A336="","",OFFSET(raw_exchange_data!$A336,0,MATCH(R$2,raw_exchange_data!$1:$1,0)-1))</f>
        <v>5625.02729593</v>
      </c>
      <c r="S337" s="169">
        <f ca="1">IF(raw_exchange_data!$A336="","",OFFSET(raw_exchange_data!$A336,0,MATCH(S$2,raw_exchange_data!$1:$1,0)-1))</f>
        <v>44958.658478819445</v>
      </c>
      <c r="T337" s="156">
        <v>1</v>
      </c>
      <c r="W337" t="str">
        <f t="shared" si="36"/>
        <v>LMAC</v>
      </c>
      <c r="X337" t="str">
        <f t="shared" si="37"/>
        <v>USD</v>
      </c>
      <c r="Y337" s="42">
        <f t="shared" si="38"/>
        <v>2.63E-3</v>
      </c>
      <c r="Z337" s="42">
        <f t="shared" ca="1" si="39"/>
        <v>2.63E-3</v>
      </c>
      <c r="AC337"/>
      <c r="AD337"/>
    </row>
    <row r="338" spans="1:30" x14ac:dyDescent="0.25">
      <c r="A338" t="str">
        <f>IF(Summary_Exchange_Balances_00UTC!$B337="","",Summary_Exchange_Balances_00UTC!$N337)</f>
        <v>LMAX</v>
      </c>
      <c r="B338" t="str">
        <f>IF(Summary_Exchange_Balances_00UTC!$B337="","",Summary_Exchange_Balances_00UTC!$B337)</f>
        <v>LMAX</v>
      </c>
      <c r="C338" t="str">
        <f>IF(Summary_Exchange_Balances_00UTC!$B337="","",Summary_Exchange_Balances_00UTC!$E337)</f>
        <v>USD</v>
      </c>
      <c r="D338" t="str">
        <f>IF(OR(Summary_Exchange_Balances_00UTC!$B337="",Summary_Exchange_Balances_00UTC!$D337=""),"",Summary_Exchange_Balances_00UTC!$D337)</f>
        <v/>
      </c>
      <c r="E338" s="52">
        <f>IF(Summary_Exchange_Balances_00UTC!$B337="","",Summary_Exchange_Balances_00UTC!$C337)</f>
        <v>10852.32411</v>
      </c>
      <c r="G338" s="52">
        <f ca="1">IF(Summary_Exchange_Balances_00UTC!$B337="","",VLOOKUP(IF(ISERROR(SEARCH(" ", $B338)),UPPER($B338&amp;$C338&amp;IF(OR(NOT(ISERROR(SEARCH("trade",$D338))),NOT(ISERROR(SEARCH("balance",$D338)))),"",$D338)),UPPER(LEFT($B338, SEARCH(" ",$B338)-1)&amp;$C338&amp;IF(OR(NOT(ISERROR(SEARCH("trade",$D338))),NOT(ISERROR(SEARCH("balance",$D338)))),"",$D338))),$L:$T,MATCH("balance",$L$2:$S$2,0),FALSE))</f>
        <v>10852.32411</v>
      </c>
      <c r="H338" s="35">
        <f ca="1">IF(Summary_Exchange_Balances_00UTC!$B337="","",(G338-E338)/E338)</f>
        <v>0</v>
      </c>
      <c r="I338" s="160">
        <f ca="1">IF(Summary_Exchange_Balances_00UTC!$B337="","",IF(ISERROR($G338),$E338,$G338))</f>
        <v>10852.32411</v>
      </c>
      <c r="K338" t="str">
        <f t="shared" ca="1" si="34"/>
        <v>KRKEOXT</v>
      </c>
      <c r="L338" t="str">
        <f t="shared" ca="1" si="35"/>
        <v>KRKEOXT</v>
      </c>
      <c r="N338" s="156" t="str">
        <f ca="1">IF(raw_exchange_data!$A337="","",OFFSET(raw_exchange_data!$A337,0,MATCH(N$2,raw_exchange_data!$1:$1,0)-1))</f>
        <v>OXT</v>
      </c>
      <c r="O338" s="156" t="str">
        <f ca="1">IF(raw_exchange_data!$A337="","",OFFSET(raw_exchange_data!$A337,0,MATCH(O$2,raw_exchange_data!$1:$1,0)-1))</f>
        <v>KRKE</v>
      </c>
      <c r="P338" s="156" t="str">
        <f ca="1">IF(raw_exchange_data!$A337="","",OFFSET(raw_exchange_data!$A337,0,MATCH(P$2,raw_exchange_data!$1:$1,0)-1))</f>
        <v>KRKE</v>
      </c>
      <c r="Q338" s="156" t="str">
        <f ca="1">IF(raw_exchange_data!$A337="","",TEXT(OFFSET(raw_exchange_data!$A337,0,MATCH(Q$2,raw_exchange_data!$1:$1,0)-1),""))</f>
        <v/>
      </c>
      <c r="R338" s="157">
        <f ca="1">IF(raw_exchange_data!$A337="","",OFFSET(raw_exchange_data!$A337,0,MATCH(R$2,raw_exchange_data!$1:$1,0)-1))</f>
        <v>754022.67521092005</v>
      </c>
      <c r="S338" s="169">
        <f ca="1">IF(raw_exchange_data!$A337="","",OFFSET(raw_exchange_data!$A337,0,MATCH(S$2,raw_exchange_data!$1:$1,0)-1))</f>
        <v>44958.659753819447</v>
      </c>
      <c r="T338" s="156">
        <v>1</v>
      </c>
      <c r="W338" t="str">
        <f t="shared" si="36"/>
        <v>LMAX</v>
      </c>
      <c r="X338" t="str">
        <f t="shared" si="37"/>
        <v>USD</v>
      </c>
      <c r="Y338" s="42">
        <f t="shared" si="38"/>
        <v>10852.32411</v>
      </c>
      <c r="Z338" s="42">
        <f t="shared" ca="1" si="39"/>
        <v>10852.32411</v>
      </c>
      <c r="AC338"/>
      <c r="AD338"/>
    </row>
    <row r="339" spans="1:30" x14ac:dyDescent="0.25">
      <c r="A339" t="str">
        <f>IF(Summary_Exchange_Balances_00UTC!$B338="","",Summary_Exchange_Balances_00UTC!$N338)</f>
        <v>OKEX</v>
      </c>
      <c r="B339" t="str">
        <f>IF(Summary_Exchange_Balances_00UTC!$B338="","",Summary_Exchange_Balances_00UTC!$B338)</f>
        <v>OKEX-2-S1</v>
      </c>
      <c r="C339" t="str">
        <f>IF(Summary_Exchange_Balances_00UTC!$B338="","",Summary_Exchange_Balances_00UTC!$E338)</f>
        <v>BTC</v>
      </c>
      <c r="D339" t="str">
        <f>IF(OR(Summary_Exchange_Balances_00UTC!$B338="",Summary_Exchange_Balances_00UTC!$D338=""),"",Summary_Exchange_Balances_00UTC!$D338)</f>
        <v>Balance</v>
      </c>
      <c r="E339" s="52">
        <f>IF(Summary_Exchange_Balances_00UTC!$B338="","",Summary_Exchange_Balances_00UTC!$C338)</f>
        <v>2.6E-7</v>
      </c>
      <c r="G339" s="52">
        <f ca="1">IF(Summary_Exchange_Balances_00UTC!$B338="","",VLOOKUP(IF(ISERROR(SEARCH(" ", $B339)),UPPER($B339&amp;$C339&amp;IF(OR(NOT(ISERROR(SEARCH("trade",$D339))),NOT(ISERROR(SEARCH("balance",$D339)))),"",$D339)),UPPER(LEFT($B339, SEARCH(" ",$B339)-1)&amp;$C339&amp;IF(OR(NOT(ISERROR(SEARCH("trade",$D339))),NOT(ISERROR(SEARCH("balance",$D339)))),"",$D339))),$L:$T,MATCH("balance",$L$2:$S$2,0),FALSE))</f>
        <v>2.647276654E-7</v>
      </c>
      <c r="H339" s="35">
        <f ca="1">IF(Summary_Exchange_Balances_00UTC!$B338="","",(G339-E339)/E339)</f>
        <v>1.8183328461538448E-2</v>
      </c>
      <c r="I339" s="160">
        <f ca="1">IF(Summary_Exchange_Balances_00UTC!$B338="","",IF(ISERROR($G339),$E339,$G339))</f>
        <v>2.647276654E-7</v>
      </c>
      <c r="K339" t="str">
        <f t="shared" ca="1" si="34"/>
        <v>HUBIQTUM</v>
      </c>
      <c r="L339" t="str">
        <f t="shared" ca="1" si="35"/>
        <v>HUBI-EQTUM</v>
      </c>
      <c r="N339" s="156" t="str">
        <f ca="1">IF(raw_exchange_data!$A338="","",OFFSET(raw_exchange_data!$A338,0,MATCH(N$2,raw_exchange_data!$1:$1,0)-1))</f>
        <v>QTUM</v>
      </c>
      <c r="O339" s="156" t="str">
        <f ca="1">IF(raw_exchange_data!$A338="","",OFFSET(raw_exchange_data!$A338,0,MATCH(O$2,raw_exchange_data!$1:$1,0)-1))</f>
        <v>HUBI</v>
      </c>
      <c r="P339" s="156" t="str">
        <f ca="1">IF(raw_exchange_data!$A338="","",OFFSET(raw_exchange_data!$A338,0,MATCH(P$2,raw_exchange_data!$1:$1,0)-1))</f>
        <v>HUBI-E</v>
      </c>
      <c r="Q339" s="156" t="str">
        <f ca="1">IF(raw_exchange_data!$A338="","",TEXT(OFFSET(raw_exchange_data!$A338,0,MATCH(Q$2,raw_exchange_data!$1:$1,0)-1),""))</f>
        <v/>
      </c>
      <c r="R339" s="157">
        <f ca="1">IF(raw_exchange_data!$A338="","",OFFSET(raw_exchange_data!$A338,0,MATCH(R$2,raw_exchange_data!$1:$1,0)-1))</f>
        <v>3.0962099999999998E-3</v>
      </c>
      <c r="S339" s="169">
        <f ca="1">IF(raw_exchange_data!$A338="","",OFFSET(raw_exchange_data!$A338,0,MATCH(S$2,raw_exchange_data!$1:$1,0)-1))</f>
        <v>44958.669130127317</v>
      </c>
      <c r="T339" s="156">
        <v>1</v>
      </c>
      <c r="W339" t="str">
        <f t="shared" si="36"/>
        <v>OKEX</v>
      </c>
      <c r="X339" t="str">
        <f t="shared" si="37"/>
        <v>BTC</v>
      </c>
      <c r="Y339" s="42">
        <f t="shared" si="38"/>
        <v>2.6E-7</v>
      </c>
      <c r="Z339" s="42">
        <f t="shared" ca="1" si="39"/>
        <v>2.647276654E-7</v>
      </c>
      <c r="AC339"/>
      <c r="AD339"/>
    </row>
    <row r="340" spans="1:30" x14ac:dyDescent="0.25">
      <c r="A340" t="str">
        <f>IF(Summary_Exchange_Balances_00UTC!$B339="","",Summary_Exchange_Balances_00UTC!$N339)</f>
        <v>OKEX</v>
      </c>
      <c r="B340" t="str">
        <f>IF(Summary_Exchange_Balances_00UTC!$B339="","",Summary_Exchange_Balances_00UTC!$B339)</f>
        <v>OKEX-2-S1</v>
      </c>
      <c r="C340" t="str">
        <f>IF(Summary_Exchange_Balances_00UTC!$B339="","",Summary_Exchange_Balances_00UTC!$E339)</f>
        <v>ETH</v>
      </c>
      <c r="D340" t="str">
        <f>IF(OR(Summary_Exchange_Balances_00UTC!$B339="",Summary_Exchange_Balances_00UTC!$D339=""),"",Summary_Exchange_Balances_00UTC!$D339)</f>
        <v>Balance</v>
      </c>
      <c r="E340" s="52">
        <f>IF(Summary_Exchange_Balances_00UTC!$B339="","",Summary_Exchange_Balances_00UTC!$C339)</f>
        <v>6.7499999999999997E-6</v>
      </c>
      <c r="G340" s="52">
        <f ca="1">IF(Summary_Exchange_Balances_00UTC!$B339="","",VLOOKUP(IF(ISERROR(SEARCH(" ", $B340)),UPPER($B340&amp;$C340&amp;IF(OR(NOT(ISERROR(SEARCH("trade",$D340))),NOT(ISERROR(SEARCH("balance",$D340)))),"",$D340)),UPPER(LEFT($B340, SEARCH(" ",$B340)-1)&amp;$C340&amp;IF(OR(NOT(ISERROR(SEARCH("trade",$D340))),NOT(ISERROR(SEARCH("balance",$D340)))),"",$D340))),$L:$T,MATCH("balance",$L$2:$S$2,0),FALSE))</f>
        <v>6.7475689886000002E-6</v>
      </c>
      <c r="H340" s="35">
        <f ca="1">IF(Summary_Exchange_Balances_00UTC!$B339="","",(G340-E340)/E340)</f>
        <v>-3.6014983703697395E-4</v>
      </c>
      <c r="I340" s="160">
        <f ca="1">IF(Summary_Exchange_Balances_00UTC!$B339="","",IF(ISERROR($G340),$E340,$G340))</f>
        <v>6.7475689886000002E-6</v>
      </c>
      <c r="K340" t="str">
        <f t="shared" ca="1" si="34"/>
        <v>HUBIREI</v>
      </c>
      <c r="L340" t="str">
        <f t="shared" ca="1" si="35"/>
        <v>HUBI-EREI</v>
      </c>
      <c r="N340" s="156" t="str">
        <f ca="1">IF(raw_exchange_data!$A339="","",OFFSET(raw_exchange_data!$A339,0,MATCH(N$2,raw_exchange_data!$1:$1,0)-1))</f>
        <v>REI</v>
      </c>
      <c r="O340" s="156" t="str">
        <f ca="1">IF(raw_exchange_data!$A339="","",OFFSET(raw_exchange_data!$A339,0,MATCH(O$2,raw_exchange_data!$1:$1,0)-1))</f>
        <v>HUBI</v>
      </c>
      <c r="P340" s="156" t="str">
        <f ca="1">IF(raw_exchange_data!$A339="","",OFFSET(raw_exchange_data!$A339,0,MATCH(P$2,raw_exchange_data!$1:$1,0)-1))</f>
        <v>HUBI-E</v>
      </c>
      <c r="Q340" s="156" t="str">
        <f ca="1">IF(raw_exchange_data!$A339="","",TEXT(OFFSET(raw_exchange_data!$A339,0,MATCH(Q$2,raw_exchange_data!$1:$1,0)-1),""))</f>
        <v/>
      </c>
      <c r="R340" s="157">
        <f ca="1">IF(raw_exchange_data!$A339="","",OFFSET(raw_exchange_data!$A339,0,MATCH(R$2,raw_exchange_data!$1:$1,0)-1))</f>
        <v>2.6598900000000002E-2</v>
      </c>
      <c r="S340" s="169">
        <f ca="1">IF(raw_exchange_data!$A339="","",OFFSET(raw_exchange_data!$A339,0,MATCH(S$2,raw_exchange_data!$1:$1,0)-1))</f>
        <v>44958.669130127317</v>
      </c>
      <c r="T340" s="156">
        <v>1</v>
      </c>
      <c r="W340" t="str">
        <f t="shared" si="36"/>
        <v>OKEX</v>
      </c>
      <c r="X340" t="str">
        <f t="shared" si="37"/>
        <v>ETH</v>
      </c>
      <c r="Y340" s="42">
        <f t="shared" si="38"/>
        <v>6.7499999999999997E-6</v>
      </c>
      <c r="Z340" s="42">
        <f t="shared" ca="1" si="39"/>
        <v>6.7475689886000002E-6</v>
      </c>
      <c r="AC340"/>
      <c r="AD340"/>
    </row>
    <row r="341" spans="1:30" x14ac:dyDescent="0.25">
      <c r="A341" t="str">
        <f>IF(Summary_Exchange_Balances_00UTC!$B340="","",Summary_Exchange_Balances_00UTC!$N340)</f>
        <v>OKEX</v>
      </c>
      <c r="B341" t="str">
        <f>IF(Summary_Exchange_Balances_00UTC!$B340="","",Summary_Exchange_Balances_00UTC!$B340)</f>
        <v>OKEX-2-S1</v>
      </c>
      <c r="C341" t="str">
        <f>IF(Summary_Exchange_Balances_00UTC!$B340="","",Summary_Exchange_Balances_00UTC!$E340)</f>
        <v>XRP</v>
      </c>
      <c r="D341" t="str">
        <f>IF(OR(Summary_Exchange_Balances_00UTC!$B340="",Summary_Exchange_Balances_00UTC!$D340=""),"",Summary_Exchange_Balances_00UTC!$D340)</f>
        <v>Balance</v>
      </c>
      <c r="E341" s="52">
        <f>IF(Summary_Exchange_Balances_00UTC!$B340="","",Summary_Exchange_Balances_00UTC!$C340)</f>
        <v>0.44933625999999999</v>
      </c>
      <c r="G341" s="52">
        <f ca="1">IF(Summary_Exchange_Balances_00UTC!$B340="","",VLOOKUP(IF(ISERROR(SEARCH(" ", $B341)),UPPER($B341&amp;$C341&amp;IF(OR(NOT(ISERROR(SEARCH("trade",$D341))),NOT(ISERROR(SEARCH("balance",$D341)))),"",$D341)),UPPER(LEFT($B341, SEARCH(" ",$B341)-1)&amp;$C341&amp;IF(OR(NOT(ISERROR(SEARCH("trade",$D341))),NOT(ISERROR(SEARCH("balance",$D341)))),"",$D341))),$L:$T,MATCH("balance",$L$2:$S$2,0),FALSE))</f>
        <v>0.44933626032875401</v>
      </c>
      <c r="H341" s="35">
        <f ca="1">IF(Summary_Exchange_Balances_00UTC!$B340="","",(G341-E341)/E341)</f>
        <v>7.3164365591992422E-10</v>
      </c>
      <c r="I341" s="160">
        <f ca="1">IF(Summary_Exchange_Balances_00UTC!$B340="","",IF(ISERROR($G341),$E341,$G341))</f>
        <v>0.44933626032875401</v>
      </c>
      <c r="K341" t="str">
        <f t="shared" ca="1" si="34"/>
        <v>BINESOL</v>
      </c>
      <c r="L341" t="str">
        <f t="shared" ca="1" si="35"/>
        <v>BINE-2-S1-ESOL</v>
      </c>
      <c r="N341" s="156" t="str">
        <f ca="1">IF(raw_exchange_data!$A340="","",OFFSET(raw_exchange_data!$A340,0,MATCH(N$2,raw_exchange_data!$1:$1,0)-1))</f>
        <v>SOL</v>
      </c>
      <c r="O341" s="156" t="str">
        <f ca="1">IF(raw_exchange_data!$A340="","",OFFSET(raw_exchange_data!$A340,0,MATCH(O$2,raw_exchange_data!$1:$1,0)-1))</f>
        <v>BINE</v>
      </c>
      <c r="P341" s="156" t="str">
        <f ca="1">IF(raw_exchange_data!$A340="","",OFFSET(raw_exchange_data!$A340,0,MATCH(P$2,raw_exchange_data!$1:$1,0)-1))</f>
        <v>BINE-2-S1-E</v>
      </c>
      <c r="Q341" s="156" t="str">
        <f ca="1">IF(raw_exchange_data!$A340="","",TEXT(OFFSET(raw_exchange_data!$A340,0,MATCH(Q$2,raw_exchange_data!$1:$1,0)-1),""))</f>
        <v/>
      </c>
      <c r="R341" s="157">
        <f ca="1">IF(raw_exchange_data!$A340="","",OFFSET(raw_exchange_data!$A340,0,MATCH(R$2,raw_exchange_data!$1:$1,0)-1))</f>
        <v>4113.7903612800001</v>
      </c>
      <c r="S341" s="169">
        <f ca="1">IF(raw_exchange_data!$A340="","",OFFSET(raw_exchange_data!$A340,0,MATCH(S$2,raw_exchange_data!$1:$1,0)-1))</f>
        <v>44958.666668668979</v>
      </c>
      <c r="T341" s="156">
        <v>1</v>
      </c>
      <c r="W341" t="str">
        <f t="shared" si="36"/>
        <v>OKEX</v>
      </c>
      <c r="X341" t="str">
        <f t="shared" si="37"/>
        <v>XRP</v>
      </c>
      <c r="Y341" s="42">
        <f t="shared" si="38"/>
        <v>0.44933625999999999</v>
      </c>
      <c r="Z341" s="42">
        <f t="shared" ca="1" si="39"/>
        <v>0.44933626032875401</v>
      </c>
      <c r="AC341"/>
      <c r="AD341"/>
    </row>
    <row r="342" spans="1:30" x14ac:dyDescent="0.25">
      <c r="A342" t="str">
        <f>IF(Summary_Exchange_Balances_00UTC!$B341="","",Summary_Exchange_Balances_00UTC!$N341)</f>
        <v>OKEX</v>
      </c>
      <c r="B342" t="str">
        <f>IF(Summary_Exchange_Balances_00UTC!$B341="","",Summary_Exchange_Balances_00UTC!$B341)</f>
        <v>OKEX-2-S2</v>
      </c>
      <c r="C342" t="str">
        <f>IF(Summary_Exchange_Balances_00UTC!$B341="","",Summary_Exchange_Balances_00UTC!$E341)</f>
        <v>USDT</v>
      </c>
      <c r="D342" t="str">
        <f>IF(OR(Summary_Exchange_Balances_00UTC!$B341="",Summary_Exchange_Balances_00UTC!$D341=""),"",Summary_Exchange_Balances_00UTC!$D341)</f>
        <v>Balance</v>
      </c>
      <c r="E342" s="53">
        <f>IF(Summary_Exchange_Balances_00UTC!$B341="","",Summary_Exchange_Balances_00UTC!$C341)</f>
        <v>9.0007799999999999E-3</v>
      </c>
      <c r="G342" s="52">
        <f ca="1">IF(Summary_Exchange_Balances_00UTC!$B341="","",VLOOKUP(IF(ISERROR(SEARCH(" ", $B342)),UPPER($B342&amp;$C342&amp;IF(OR(NOT(ISERROR(SEARCH("trade",$D342))),NOT(ISERROR(SEARCH("balance",$D342)))),"",$D342)),UPPER(LEFT($B342, SEARCH(" ",$B342)-1)&amp;$C342&amp;IF(OR(NOT(ISERROR(SEARCH("trade",$D342))),NOT(ISERROR(SEARCH("balance",$D342)))),"",$D342))),$L:$T,MATCH("balance",$L$2:$S$2,0),FALSE))</f>
        <v>9.0007773026227998E-3</v>
      </c>
      <c r="H342" s="35">
        <f ca="1">IF(Summary_Exchange_Balances_00UTC!$B341="","",(G342-E342)/E342)</f>
        <v>-2.9968260529339471E-7</v>
      </c>
      <c r="I342" s="160">
        <f ca="1">IF(Summary_Exchange_Balances_00UTC!$B341="","",IF(ISERROR($G342),$E342,$G342))</f>
        <v>9.0007773026227998E-3</v>
      </c>
      <c r="K342" t="str">
        <f t="shared" ca="1" si="34"/>
        <v>HUBISOLO</v>
      </c>
      <c r="L342" t="str">
        <f t="shared" ca="1" si="35"/>
        <v>HUBI-ESOLO</v>
      </c>
      <c r="N342" s="156" t="str">
        <f ca="1">IF(raw_exchange_data!$A341="","",OFFSET(raw_exchange_data!$A341,0,MATCH(N$2,raw_exchange_data!$1:$1,0)-1))</f>
        <v>SOLO</v>
      </c>
      <c r="O342" s="156" t="str">
        <f ca="1">IF(raw_exchange_data!$A341="","",OFFSET(raw_exchange_data!$A341,0,MATCH(O$2,raw_exchange_data!$1:$1,0)-1))</f>
        <v>HUBI</v>
      </c>
      <c r="P342" s="156" t="str">
        <f ca="1">IF(raw_exchange_data!$A341="","",OFFSET(raw_exchange_data!$A341,0,MATCH(P$2,raw_exchange_data!$1:$1,0)-1))</f>
        <v>HUBI-E</v>
      </c>
      <c r="Q342" s="156" t="str">
        <f ca="1">IF(raw_exchange_data!$A341="","",TEXT(OFFSET(raw_exchange_data!$A341,0,MATCH(Q$2,raw_exchange_data!$1:$1,0)-1),""))</f>
        <v/>
      </c>
      <c r="R342" s="157">
        <f ca="1">IF(raw_exchange_data!$A341="","",OFFSET(raw_exchange_data!$A341,0,MATCH(R$2,raw_exchange_data!$1:$1,0)-1))</f>
        <v>38753.774400000002</v>
      </c>
      <c r="S342" s="169">
        <f ca="1">IF(raw_exchange_data!$A341="","",OFFSET(raw_exchange_data!$A341,0,MATCH(S$2,raw_exchange_data!$1:$1,0)-1))</f>
        <v>44958.669130127317</v>
      </c>
      <c r="T342" s="156">
        <v>1</v>
      </c>
      <c r="W342" t="str">
        <f t="shared" si="36"/>
        <v>OKEX</v>
      </c>
      <c r="X342" t="str">
        <f t="shared" si="37"/>
        <v>USDT</v>
      </c>
      <c r="Y342" s="42">
        <f t="shared" si="38"/>
        <v>9.0007799999999999E-3</v>
      </c>
      <c r="Z342" s="42">
        <f t="shared" ca="1" si="39"/>
        <v>9.0007773026227998E-3</v>
      </c>
      <c r="AC342"/>
      <c r="AD342"/>
    </row>
    <row r="343" spans="1:30" x14ac:dyDescent="0.25">
      <c r="A343" t="str">
        <f>IF(Summary_Exchange_Balances_00UTC!$B342="","",Summary_Exchange_Balances_00UTC!$N342)</f>
        <v>OKEX</v>
      </c>
      <c r="B343" t="str">
        <f>IF(Summary_Exchange_Balances_00UTC!$B342="","",Summary_Exchange_Balances_00UTC!$B342)</f>
        <v>OKEX-2-S3</v>
      </c>
      <c r="C343" t="str">
        <f>IF(Summary_Exchange_Balances_00UTC!$B342="","",Summary_Exchange_Balances_00UTC!$E342)</f>
        <v>BTC</v>
      </c>
      <c r="D343" t="str">
        <f>IF(OR(Summary_Exchange_Balances_00UTC!$B342="",Summary_Exchange_Balances_00UTC!$D342=""),"",Summary_Exchange_Balances_00UTC!$D342)</f>
        <v>Balance</v>
      </c>
      <c r="E343" s="53">
        <f>IF(Summary_Exchange_Balances_00UTC!$B342="","",Summary_Exchange_Balances_00UTC!$C342)</f>
        <v>1.3863722599999999</v>
      </c>
      <c r="G343" s="52" t="e">
        <f ca="1">IF(Summary_Exchange_Balances_00UTC!$B342="","",VLOOKUP(IF(ISERROR(SEARCH(" ", $B343)),UPPER($B343&amp;$C343&amp;IF(OR(NOT(ISERROR(SEARCH("trade",$D343))),NOT(ISERROR(SEARCH("balance",$D343)))),"",$D343)),UPPER(LEFT($B343, SEARCH(" ",$B343)-1)&amp;$C343&amp;IF(OR(NOT(ISERROR(SEARCH("trade",$D343))),NOT(ISERROR(SEARCH("balance",$D343)))),"",$D343))),$L:$T,MATCH("balance",$L$2:$S$2,0),FALSE))</f>
        <v>#N/A</v>
      </c>
      <c r="H343" s="35" t="e">
        <f ca="1">IF(Summary_Exchange_Balances_00UTC!$B342="","",(G343-E343)/E343)</f>
        <v>#N/A</v>
      </c>
      <c r="I343" s="160">
        <f ca="1">IF(Summary_Exchange_Balances_00UTC!$B342="","",IF(ISERROR($G343),$E343,$G343))</f>
        <v>1.3863722599999999</v>
      </c>
      <c r="K343" t="str">
        <f t="shared" ca="1" si="34"/>
        <v>BINESUSHI</v>
      </c>
      <c r="L343" t="str">
        <f t="shared" ca="1" si="35"/>
        <v>BINE-2-S1-ESUSHI</v>
      </c>
      <c r="N343" s="156" t="str">
        <f ca="1">IF(raw_exchange_data!$A342="","",OFFSET(raw_exchange_data!$A342,0,MATCH(N$2,raw_exchange_data!$1:$1,0)-1))</f>
        <v>SUSHI</v>
      </c>
      <c r="O343" s="156" t="str">
        <f ca="1">IF(raw_exchange_data!$A342="","",OFFSET(raw_exchange_data!$A342,0,MATCH(O$2,raw_exchange_data!$1:$1,0)-1))</f>
        <v>BINE</v>
      </c>
      <c r="P343" s="156" t="str">
        <f ca="1">IF(raw_exchange_data!$A342="","",OFFSET(raw_exchange_data!$A342,0,MATCH(P$2,raw_exchange_data!$1:$1,0)-1))</f>
        <v>BINE-2-S1-E</v>
      </c>
      <c r="Q343" s="156" t="str">
        <f ca="1">IF(raw_exchange_data!$A342="","",TEXT(OFFSET(raw_exchange_data!$A342,0,MATCH(Q$2,raw_exchange_data!$1:$1,0)-1),""))</f>
        <v/>
      </c>
      <c r="R343" s="157">
        <f ca="1">IF(raw_exchange_data!$A342="","",OFFSET(raw_exchange_data!$A342,0,MATCH(R$2,raw_exchange_data!$1:$1,0)-1))</f>
        <v>20514.645938630001</v>
      </c>
      <c r="S343" s="169">
        <f ca="1">IF(raw_exchange_data!$A342="","",OFFSET(raw_exchange_data!$A342,0,MATCH(S$2,raw_exchange_data!$1:$1,0)-1))</f>
        <v>44958.666668668979</v>
      </c>
      <c r="T343" s="156">
        <v>1</v>
      </c>
      <c r="W343" t="str">
        <f t="shared" si="36"/>
        <v>OKEX</v>
      </c>
      <c r="X343" t="str">
        <f t="shared" si="37"/>
        <v>BTC</v>
      </c>
      <c r="Y343" s="42">
        <f t="shared" si="38"/>
        <v>1.3863722599999999</v>
      </c>
      <c r="Z343" s="42">
        <f t="shared" ca="1" si="39"/>
        <v>0</v>
      </c>
      <c r="AC343"/>
      <c r="AD343"/>
    </row>
    <row r="344" spans="1:30" x14ac:dyDescent="0.25">
      <c r="A344" t="str">
        <f>IF(Summary_Exchange_Balances_00UTC!$B343="","",Summary_Exchange_Balances_00UTC!$N343)</f>
        <v>OKEX</v>
      </c>
      <c r="B344" t="str">
        <f>IF(Summary_Exchange_Balances_00UTC!$B343="","",Summary_Exchange_Balances_00UTC!$B343)</f>
        <v>OKEX-2-S3</v>
      </c>
      <c r="C344" t="str">
        <f>IF(Summary_Exchange_Balances_00UTC!$B343="","",Summary_Exchange_Balances_00UTC!$E343)</f>
        <v>USDT</v>
      </c>
      <c r="D344" t="str">
        <f>IF(OR(Summary_Exchange_Balances_00UTC!$B343="",Summary_Exchange_Balances_00UTC!$D343=""),"",Summary_Exchange_Balances_00UTC!$D343)</f>
        <v>Balance</v>
      </c>
      <c r="E344" s="53">
        <f>IF(Summary_Exchange_Balances_00UTC!$B343="","",Summary_Exchange_Balances_00UTC!$C343)</f>
        <v>13464.90116609</v>
      </c>
      <c r="G344" s="52" t="e">
        <f ca="1">IF(Summary_Exchange_Balances_00UTC!$B343="","",VLOOKUP(IF(ISERROR(SEARCH(" ", $B344)),UPPER($B344&amp;$C344&amp;IF(OR(NOT(ISERROR(SEARCH("trade",$D344))),NOT(ISERROR(SEARCH("balance",$D344)))),"",$D344)),UPPER(LEFT($B344, SEARCH(" ",$B344)-1)&amp;$C344&amp;IF(OR(NOT(ISERROR(SEARCH("trade",$D344))),NOT(ISERROR(SEARCH("balance",$D344)))),"",$D344))),$L:$T,MATCH("balance",$L$2:$S$2,0),FALSE))</f>
        <v>#N/A</v>
      </c>
      <c r="H344" s="35" t="e">
        <f ca="1">IF(Summary_Exchange_Balances_00UTC!$B343="","",(G344-E344)/E344)</f>
        <v>#N/A</v>
      </c>
      <c r="I344" s="160">
        <f ca="1">IF(Summary_Exchange_Balances_00UTC!$B343="","",IF(ISERROR($G344),$E344,$G344))</f>
        <v>13464.90116609</v>
      </c>
      <c r="K344" t="str">
        <f t="shared" ca="1" si="34"/>
        <v>BINETRX</v>
      </c>
      <c r="L344" t="str">
        <f t="shared" ca="1" si="35"/>
        <v>BINE-2-S1-ETRX</v>
      </c>
      <c r="N344" s="156" t="str">
        <f ca="1">IF(raw_exchange_data!$A343="","",OFFSET(raw_exchange_data!$A343,0,MATCH(N$2,raw_exchange_data!$1:$1,0)-1))</f>
        <v>TRX</v>
      </c>
      <c r="O344" s="156" t="str">
        <f ca="1">IF(raw_exchange_data!$A343="","",OFFSET(raw_exchange_data!$A343,0,MATCH(O$2,raw_exchange_data!$1:$1,0)-1))</f>
        <v>BINE</v>
      </c>
      <c r="P344" s="156" t="str">
        <f ca="1">IF(raw_exchange_data!$A343="","",OFFSET(raw_exchange_data!$A343,0,MATCH(P$2,raw_exchange_data!$1:$1,0)-1))</f>
        <v>BINE-2-S1-E</v>
      </c>
      <c r="Q344" s="156" t="str">
        <f ca="1">IF(raw_exchange_data!$A343="","",TEXT(OFFSET(raw_exchange_data!$A343,0,MATCH(Q$2,raw_exchange_data!$1:$1,0)-1),""))</f>
        <v/>
      </c>
      <c r="R344" s="157">
        <f ca="1">IF(raw_exchange_data!$A343="","",OFFSET(raw_exchange_data!$A343,0,MATCH(R$2,raw_exchange_data!$1:$1,0)-1))</f>
        <v>48.9</v>
      </c>
      <c r="S344" s="169">
        <f ca="1">IF(raw_exchange_data!$A343="","",OFFSET(raw_exchange_data!$A343,0,MATCH(S$2,raw_exchange_data!$1:$1,0)-1))</f>
        <v>44958.666668668979</v>
      </c>
      <c r="T344" s="156">
        <v>1</v>
      </c>
      <c r="W344" t="str">
        <f t="shared" si="36"/>
        <v>OKEX</v>
      </c>
      <c r="X344" t="str">
        <f t="shared" si="37"/>
        <v>USDT</v>
      </c>
      <c r="Y344" s="42">
        <f t="shared" si="38"/>
        <v>13464.90116609</v>
      </c>
      <c r="Z344" s="42">
        <f t="shared" ca="1" si="39"/>
        <v>0</v>
      </c>
      <c r="AC344"/>
      <c r="AD344"/>
    </row>
    <row r="345" spans="1:30" x14ac:dyDescent="0.25">
      <c r="A345" t="str">
        <f>IF(Summary_Exchange_Balances_00UTC!$B344="","",Summary_Exchange_Balances_00UTC!$N344)</f>
        <v>OKEX</v>
      </c>
      <c r="B345" t="str">
        <f>IF(Summary_Exchange_Balances_00UTC!$B344="","",Summary_Exchange_Balances_00UTC!$B344)</f>
        <v>OKEX-2-S3</v>
      </c>
      <c r="C345" t="str">
        <f>IF(Summary_Exchange_Balances_00UTC!$B344="","",Summary_Exchange_Balances_00UTC!$E344)</f>
        <v>USDT</v>
      </c>
      <c r="D345" t="str">
        <f>IF(OR(Summary_Exchange_Balances_00UTC!$B344="",Summary_Exchange_Balances_00UTC!$D344=""),"",Summary_Exchange_Balances_00UTC!$D344)</f>
        <v>Unrealized</v>
      </c>
      <c r="E345" s="52">
        <f>IF(Summary_Exchange_Balances_00UTC!$B344="","",Summary_Exchange_Balances_00UTC!$C344)</f>
        <v>-10881.6477698</v>
      </c>
      <c r="G345" s="52" t="e">
        <f ca="1">IF(Summary_Exchange_Balances_00UTC!$B344="","",VLOOKUP(IF(ISERROR(SEARCH(" ", $B345)),UPPER($B345&amp;$C345&amp;IF(OR(NOT(ISERROR(SEARCH("trade",$D345))),NOT(ISERROR(SEARCH("balance",$D345)))),"",$D345)),UPPER(LEFT($B345, SEARCH(" ",$B345)-1)&amp;$C345&amp;IF(OR(NOT(ISERROR(SEARCH("trade",$D345))),NOT(ISERROR(SEARCH("balance",$D345)))),"",$D345))),$L:$T,MATCH("balance",$L$2:$S$2,0),FALSE))</f>
        <v>#N/A</v>
      </c>
      <c r="H345" s="35" t="e">
        <f ca="1">IF(Summary_Exchange_Balances_00UTC!$B344="","",(G345-E345)/E345)</f>
        <v>#N/A</v>
      </c>
      <c r="I345" s="160">
        <f ca="1">IF(Summary_Exchange_Balances_00UTC!$B344="","",IF(ISERROR($G345),$E345,$G345))</f>
        <v>-10881.6477698</v>
      </c>
      <c r="K345" t="str">
        <f t="shared" ca="1" si="34"/>
        <v>FUB2TRX</v>
      </c>
      <c r="L345" t="str">
        <f t="shared" ca="1" si="35"/>
        <v>FUB2-MTRX</v>
      </c>
      <c r="N345" s="156" t="str">
        <f ca="1">IF(raw_exchange_data!$A344="","",OFFSET(raw_exchange_data!$A344,0,MATCH(N$2,raw_exchange_data!$1:$1,0)-1))</f>
        <v>TRX</v>
      </c>
      <c r="O345" s="156" t="str">
        <f ca="1">IF(raw_exchange_data!$A344="","",OFFSET(raw_exchange_data!$A344,0,MATCH(O$2,raw_exchange_data!$1:$1,0)-1))</f>
        <v>FUB2</v>
      </c>
      <c r="P345" s="156" t="str">
        <f ca="1">IF(raw_exchange_data!$A344="","",OFFSET(raw_exchange_data!$A344,0,MATCH(P$2,raw_exchange_data!$1:$1,0)-1))</f>
        <v>FUB2-M</v>
      </c>
      <c r="Q345" s="156" t="str">
        <f ca="1">IF(raw_exchange_data!$A344="","",TEXT(OFFSET(raw_exchange_data!$A344,0,MATCH(Q$2,raw_exchange_data!$1:$1,0)-1),""))</f>
        <v/>
      </c>
      <c r="R345" s="157">
        <f ca="1">IF(raw_exchange_data!$A344="","",OFFSET(raw_exchange_data!$A344,0,MATCH(R$2,raw_exchange_data!$1:$1,0)-1))</f>
        <v>7.8999999999999996E-9</v>
      </c>
      <c r="S345" s="169">
        <f ca="1">IF(raw_exchange_data!$A344="","",OFFSET(raw_exchange_data!$A344,0,MATCH(S$2,raw_exchange_data!$1:$1,0)-1))</f>
        <v>44958.669514039349</v>
      </c>
      <c r="T345" s="156">
        <v>1</v>
      </c>
      <c r="W345" t="str">
        <f t="shared" si="36"/>
        <v>OKEX</v>
      </c>
      <c r="X345" t="str">
        <f t="shared" si="37"/>
        <v>USDT</v>
      </c>
      <c r="Y345" s="42">
        <f t="shared" si="38"/>
        <v>-10881.6477698</v>
      </c>
      <c r="Z345" s="42">
        <f t="shared" ca="1" si="39"/>
        <v>0</v>
      </c>
      <c r="AC345"/>
      <c r="AD345"/>
    </row>
    <row r="346" spans="1:30" x14ac:dyDescent="0.25">
      <c r="A346" t="str">
        <f>IF(Summary_Exchange_Balances_00UTC!$B345="","",Summary_Exchange_Balances_00UTC!$N345)</f>
        <v>OKEX</v>
      </c>
      <c r="B346" t="str">
        <f>IF(Summary_Exchange_Balances_00UTC!$B345="","",Summary_Exchange_Balances_00UTC!$B345)</f>
        <v>OKEX-2-M</v>
      </c>
      <c r="C346" t="str">
        <f>IF(Summary_Exchange_Balances_00UTC!$B345="","",Summary_Exchange_Balances_00UTC!$E345)</f>
        <v>BTC</v>
      </c>
      <c r="D346" t="str">
        <f>IF(OR(Summary_Exchange_Balances_00UTC!$B345="",Summary_Exchange_Balances_00UTC!$D345=""),"",Summary_Exchange_Balances_00UTC!$D345)</f>
        <v>Balance</v>
      </c>
      <c r="E346" s="52">
        <f>IF(Summary_Exchange_Balances_00UTC!$B345="","",Summary_Exchange_Balances_00UTC!$C345)</f>
        <v>784.73124084999995</v>
      </c>
      <c r="G346" s="52">
        <f ca="1">IF(Summary_Exchange_Balances_00UTC!$B345="","",VLOOKUP(IF(ISERROR(SEARCH(" ", $B346)),UPPER($B346&amp;$C346&amp;IF(OR(NOT(ISERROR(SEARCH("trade",$D346))),NOT(ISERROR(SEARCH("balance",$D346)))),"",$D346)),UPPER(LEFT($B346, SEARCH(" ",$B346)-1)&amp;$C346&amp;IF(OR(NOT(ISERROR(SEARCH("trade",$D346))),NOT(ISERROR(SEARCH("balance",$D346)))),"",$D346))),$L:$T,MATCH("balance",$L$2:$S$2,0),FALSE))</f>
        <v>765.19191673713203</v>
      </c>
      <c r="H346" s="35">
        <f ca="1">IF(Summary_Exchange_Balances_00UTC!$B345="","",(G346-E346)/E346)</f>
        <v>-2.4899383503202244E-2</v>
      </c>
      <c r="I346" s="160">
        <f ca="1">IF(Summary_Exchange_Balances_00UTC!$B345="","",IF(ISERROR($G346),$E346,$G346))</f>
        <v>765.19191673713203</v>
      </c>
      <c r="K346" t="str">
        <f t="shared" ca="1" si="34"/>
        <v>HUBITRX</v>
      </c>
      <c r="L346" t="str">
        <f t="shared" ca="1" si="35"/>
        <v>HUBI-ETRX</v>
      </c>
      <c r="N346" s="156" t="str">
        <f ca="1">IF(raw_exchange_data!$A345="","",OFFSET(raw_exchange_data!$A345,0,MATCH(N$2,raw_exchange_data!$1:$1,0)-1))</f>
        <v>TRX</v>
      </c>
      <c r="O346" s="156" t="str">
        <f ca="1">IF(raw_exchange_data!$A345="","",OFFSET(raw_exchange_data!$A345,0,MATCH(O$2,raw_exchange_data!$1:$1,0)-1))</f>
        <v>HUBI</v>
      </c>
      <c r="P346" s="156" t="str">
        <f ca="1">IF(raw_exchange_data!$A345="","",OFFSET(raw_exchange_data!$A345,0,MATCH(P$2,raw_exchange_data!$1:$1,0)-1))</f>
        <v>HUBI-E</v>
      </c>
      <c r="Q346" s="156" t="str">
        <f ca="1">IF(raw_exchange_data!$A345="","",TEXT(OFFSET(raw_exchange_data!$A345,0,MATCH(Q$2,raw_exchange_data!$1:$1,0)-1),""))</f>
        <v/>
      </c>
      <c r="R346" s="157">
        <f ca="1">IF(raw_exchange_data!$A345="","",OFFSET(raw_exchange_data!$A345,0,MATCH(R$2,raw_exchange_data!$1:$1,0)-1))</f>
        <v>44.266270740000003</v>
      </c>
      <c r="S346" s="169">
        <f ca="1">IF(raw_exchange_data!$A345="","",OFFSET(raw_exchange_data!$A345,0,MATCH(S$2,raw_exchange_data!$1:$1,0)-1))</f>
        <v>44958.669130127317</v>
      </c>
      <c r="T346" s="156">
        <v>1</v>
      </c>
      <c r="W346" t="str">
        <f t="shared" si="36"/>
        <v>OKEX</v>
      </c>
      <c r="X346" t="str">
        <f t="shared" si="37"/>
        <v>BTC</v>
      </c>
      <c r="Y346" s="42">
        <f t="shared" si="38"/>
        <v>784.73124084999995</v>
      </c>
      <c r="Z346" s="42">
        <f t="shared" ca="1" si="39"/>
        <v>765.19191673713203</v>
      </c>
      <c r="AC346"/>
      <c r="AD346"/>
    </row>
    <row r="347" spans="1:30" x14ac:dyDescent="0.25">
      <c r="A347" t="str">
        <f>IF(Summary_Exchange_Balances_00UTC!$B346="","",Summary_Exchange_Balances_00UTC!$N346)</f>
        <v>OKEX</v>
      </c>
      <c r="B347" t="str">
        <f>IF(Summary_Exchange_Balances_00UTC!$B346="","",Summary_Exchange_Balances_00UTC!$B346)</f>
        <v>OKEX-2-M</v>
      </c>
      <c r="C347" t="str">
        <f>IF(Summary_Exchange_Balances_00UTC!$B346="","",Summary_Exchange_Balances_00UTC!$E346)</f>
        <v>BTC</v>
      </c>
      <c r="D347" t="str">
        <f>IF(OR(Summary_Exchange_Balances_00UTC!$B346="",Summary_Exchange_Balances_00UTC!$D346=""),"",Summary_Exchange_Balances_00UTC!$D346)</f>
        <v>Unrealized</v>
      </c>
      <c r="E347" s="53">
        <f>IF(Summary_Exchange_Balances_00UTC!$B346="","",Summary_Exchange_Balances_00UTC!$C346)</f>
        <v>-42.042089939999997</v>
      </c>
      <c r="G347" s="52">
        <f ca="1">IF(Summary_Exchange_Balances_00UTC!$B346="","",VLOOKUP(IF(ISERROR(SEARCH(" ", $B347)),UPPER($B347&amp;$C347&amp;IF(OR(NOT(ISERROR(SEARCH("trade",$D347))),NOT(ISERROR(SEARCH("balance",$D347)))),"",$D347)),UPPER(LEFT($B347, SEARCH(" ",$B347)-1)&amp;$C347&amp;IF(OR(NOT(ISERROR(SEARCH("trade",$D347))),NOT(ISERROR(SEARCH("balance",$D347)))),"",$D347))),$L:$T,MATCH("balance",$L$2:$S$2,0),FALSE))</f>
        <v>-41.230342020064803</v>
      </c>
      <c r="H347" s="35">
        <f ca="1">IF(Summary_Exchange_Balances_00UTC!$B346="","",(G347-E347)/E347)</f>
        <v>-1.9307982098265626E-2</v>
      </c>
      <c r="I347" s="160">
        <f ca="1">IF(Summary_Exchange_Balances_00UTC!$B346="","",IF(ISERROR($G347),$E347,$G347))</f>
        <v>-41.230342020064803</v>
      </c>
      <c r="K347" t="str">
        <f t="shared" ca="1" si="34"/>
        <v>HUBITRX</v>
      </c>
      <c r="L347" t="str">
        <f t="shared" ca="1" si="35"/>
        <v>HUBI-MTRX</v>
      </c>
      <c r="N347" s="156" t="str">
        <f ca="1">IF(raw_exchange_data!$A346="","",OFFSET(raw_exchange_data!$A346,0,MATCH(N$2,raw_exchange_data!$1:$1,0)-1))</f>
        <v>TRX</v>
      </c>
      <c r="O347" s="156" t="str">
        <f ca="1">IF(raw_exchange_data!$A346="","",OFFSET(raw_exchange_data!$A346,0,MATCH(O$2,raw_exchange_data!$1:$1,0)-1))</f>
        <v>HUBI</v>
      </c>
      <c r="P347" s="156" t="str">
        <f ca="1">IF(raw_exchange_data!$A346="","",OFFSET(raw_exchange_data!$A346,0,MATCH(P$2,raw_exchange_data!$1:$1,0)-1))</f>
        <v>HUBI-M</v>
      </c>
      <c r="Q347" s="156" t="str">
        <f ca="1">IF(raw_exchange_data!$A346="","",TEXT(OFFSET(raw_exchange_data!$A346,0,MATCH(Q$2,raw_exchange_data!$1:$1,0)-1),""))</f>
        <v/>
      </c>
      <c r="R347" s="157">
        <f ca="1">IF(raw_exchange_data!$A346="","",OFFSET(raw_exchange_data!$A346,0,MATCH(R$2,raw_exchange_data!$1:$1,0)-1))</f>
        <v>1E-8</v>
      </c>
      <c r="S347" s="169">
        <f ca="1">IF(raw_exchange_data!$A346="","",OFFSET(raw_exchange_data!$A346,0,MATCH(S$2,raw_exchange_data!$1:$1,0)-1))</f>
        <v>44958.669130127317</v>
      </c>
      <c r="T347" s="156">
        <v>1</v>
      </c>
      <c r="W347" t="str">
        <f t="shared" si="36"/>
        <v>OKEX</v>
      </c>
      <c r="X347" t="str">
        <f t="shared" si="37"/>
        <v>BTC</v>
      </c>
      <c r="Y347" s="42">
        <f t="shared" si="38"/>
        <v>-42.042089939999997</v>
      </c>
      <c r="Z347" s="42">
        <f t="shared" ca="1" si="39"/>
        <v>-41.230342020064803</v>
      </c>
      <c r="AC347"/>
      <c r="AD347"/>
    </row>
    <row r="348" spans="1:30" x14ac:dyDescent="0.25">
      <c r="A348" t="str">
        <f>IF(Summary_Exchange_Balances_00UTC!$B347="","",Summary_Exchange_Balances_00UTC!$N347)</f>
        <v>OKEX</v>
      </c>
      <c r="B348" t="str">
        <f>IF(Summary_Exchange_Balances_00UTC!$B347="","",Summary_Exchange_Balances_00UTC!$B347)</f>
        <v>OKEX-2-M</v>
      </c>
      <c r="C348" t="str">
        <f>IF(Summary_Exchange_Balances_00UTC!$B347="","",Summary_Exchange_Balances_00UTC!$E347)</f>
        <v>ETH</v>
      </c>
      <c r="D348" t="str">
        <f>IF(OR(Summary_Exchange_Balances_00UTC!$B347="",Summary_Exchange_Balances_00UTC!$D347=""),"",Summary_Exchange_Balances_00UTC!$D347)</f>
        <v>Balance</v>
      </c>
      <c r="E348" s="53">
        <f>IF(Summary_Exchange_Balances_00UTC!$B347="","",Summary_Exchange_Balances_00UTC!$C347)</f>
        <v>10131.681688999999</v>
      </c>
      <c r="G348" s="52">
        <f ca="1">IF(Summary_Exchange_Balances_00UTC!$B347="","",VLOOKUP(IF(ISERROR(SEARCH(" ", $B348)),UPPER($B348&amp;$C348&amp;IF(OR(NOT(ISERROR(SEARCH("trade",$D348))),NOT(ISERROR(SEARCH("balance",$D348)))),"",$D348)),UPPER(LEFT($B348, SEARCH(" ",$B348)-1)&amp;$C348&amp;IF(OR(NOT(ISERROR(SEARCH("trade",$D348))),NOT(ISERROR(SEARCH("balance",$D348)))),"",$D348))),$L:$T,MATCH("balance",$L$2:$S$2,0),FALSE))</f>
        <v>10101.4724386585</v>
      </c>
      <c r="H348" s="35">
        <f ca="1">IF(Summary_Exchange_Balances_00UTC!$B347="","",(G348-E348)/E348)</f>
        <v>-2.9816620052618764E-3</v>
      </c>
      <c r="I348" s="160">
        <f ca="1">IF(Summary_Exchange_Balances_00UTC!$B347="","",IF(ISERROR($G348),$E348,$G348))</f>
        <v>10101.4724386585</v>
      </c>
      <c r="K348" t="str">
        <f t="shared" ca="1" si="34"/>
        <v>FBLKUNI</v>
      </c>
      <c r="L348" t="str">
        <f t="shared" ca="1" si="35"/>
        <v>FBLKUNI</v>
      </c>
      <c r="N348" s="156" t="str">
        <f ca="1">IF(raw_exchange_data!$A347="","",OFFSET(raw_exchange_data!$A347,0,MATCH(N$2,raw_exchange_data!$1:$1,0)-1))</f>
        <v>UNI</v>
      </c>
      <c r="O348" s="156" t="str">
        <f ca="1">IF(raw_exchange_data!$A347="","",OFFSET(raw_exchange_data!$A347,0,MATCH(O$2,raw_exchange_data!$1:$1,0)-1))</f>
        <v>FBLK</v>
      </c>
      <c r="P348" s="156" t="str">
        <f ca="1">IF(raw_exchange_data!$A347="","",OFFSET(raw_exchange_data!$A347,0,MATCH(P$2,raw_exchange_data!$1:$1,0)-1))</f>
        <v>FBLK</v>
      </c>
      <c r="Q348" s="156" t="str">
        <f ca="1">IF(raw_exchange_data!$A347="","",TEXT(OFFSET(raw_exchange_data!$A347,0,MATCH(Q$2,raw_exchange_data!$1:$1,0)-1),""))</f>
        <v/>
      </c>
      <c r="R348" s="157">
        <f ca="1">IF(raw_exchange_data!$A347="","",OFFSET(raw_exchange_data!$A347,0,MATCH(R$2,raw_exchange_data!$1:$1,0)-1))</f>
        <v>1795.5197447099999</v>
      </c>
      <c r="S348" s="169">
        <f ca="1">IF(raw_exchange_data!$A347="","",OFFSET(raw_exchange_data!$A347,0,MATCH(S$2,raw_exchange_data!$1:$1,0)-1))</f>
        <v>44958.658478819445</v>
      </c>
      <c r="T348" s="156">
        <v>1</v>
      </c>
      <c r="W348" t="str">
        <f t="shared" si="36"/>
        <v>OKEX</v>
      </c>
      <c r="X348" t="str">
        <f t="shared" si="37"/>
        <v>ETH</v>
      </c>
      <c r="Y348" s="42">
        <f t="shared" si="38"/>
        <v>10131.681688999999</v>
      </c>
      <c r="Z348" s="42">
        <f t="shared" ca="1" si="39"/>
        <v>10101.4724386585</v>
      </c>
      <c r="AC348"/>
      <c r="AD348"/>
    </row>
    <row r="349" spans="1:30" x14ac:dyDescent="0.25">
      <c r="A349" t="str">
        <f>IF(Summary_Exchange_Balances_00UTC!$B348="","",Summary_Exchange_Balances_00UTC!$N348)</f>
        <v>OKEX</v>
      </c>
      <c r="B349" t="str">
        <f>IF(Summary_Exchange_Balances_00UTC!$B348="","",Summary_Exchange_Balances_00UTC!$B348)</f>
        <v>OKEX-2-M</v>
      </c>
      <c r="C349" t="str">
        <f>IF(Summary_Exchange_Balances_00UTC!$B348="","",Summary_Exchange_Balances_00UTC!$E348)</f>
        <v>ETH</v>
      </c>
      <c r="D349" t="str">
        <f>IF(OR(Summary_Exchange_Balances_00UTC!$B348="",Summary_Exchange_Balances_00UTC!$D348=""),"",Summary_Exchange_Balances_00UTC!$D348)</f>
        <v>Unrealized</v>
      </c>
      <c r="E349" s="52">
        <f>IF(Summary_Exchange_Balances_00UTC!$B348="","",Summary_Exchange_Balances_00UTC!$C348)</f>
        <v>-114.2466823</v>
      </c>
      <c r="G349" s="52">
        <f ca="1">IF(Summary_Exchange_Balances_00UTC!$B348="","",VLOOKUP(IF(ISERROR(SEARCH(" ", $B349)),UPPER($B349&amp;$C349&amp;IF(OR(NOT(ISERROR(SEARCH("trade",$D349))),NOT(ISERROR(SEARCH("balance",$D349)))),"",$D349)),UPPER(LEFT($B349, SEARCH(" ",$B349)-1)&amp;$C349&amp;IF(OR(NOT(ISERROR(SEARCH("trade",$D349))),NOT(ISERROR(SEARCH("balance",$D349)))),"",$D349))),$L:$T,MATCH("balance",$L$2:$S$2,0),FALSE))</f>
        <v>-105.29978161805499</v>
      </c>
      <c r="H349" s="35">
        <f ca="1">IF(Summary_Exchange_Balances_00UTC!$B348="","",(G349-E349)/E349)</f>
        <v>-7.8312126897929268E-2</v>
      </c>
      <c r="I349" s="160">
        <f ca="1">IF(Summary_Exchange_Balances_00UTC!$B348="","",IF(ISERROR($G349),$E349,$G349))</f>
        <v>-105.29978161805499</v>
      </c>
      <c r="K349" t="str">
        <f t="shared" ca="1" si="34"/>
        <v>BULLUSD</v>
      </c>
      <c r="L349" t="str">
        <f t="shared" ca="1" si="35"/>
        <v>BULL-3-M-EUSD</v>
      </c>
      <c r="N349" s="156" t="str">
        <f ca="1">IF(raw_exchange_data!$A348="","",OFFSET(raw_exchange_data!$A348,0,MATCH(N$2,raw_exchange_data!$1:$1,0)-1))</f>
        <v>USD</v>
      </c>
      <c r="O349" s="156" t="str">
        <f ca="1">IF(raw_exchange_data!$A348="","",OFFSET(raw_exchange_data!$A348,0,MATCH(O$2,raw_exchange_data!$1:$1,0)-1))</f>
        <v>BULL</v>
      </c>
      <c r="P349" s="156" t="str">
        <f ca="1">IF(raw_exchange_data!$A348="","",OFFSET(raw_exchange_data!$A348,0,MATCH(P$2,raw_exchange_data!$1:$1,0)-1))</f>
        <v>BULL-3-M-E</v>
      </c>
      <c r="Q349" s="156" t="str">
        <f ca="1">IF(raw_exchange_data!$A348="","",TEXT(OFFSET(raw_exchange_data!$A348,0,MATCH(Q$2,raw_exchange_data!$1:$1,0)-1),""))</f>
        <v/>
      </c>
      <c r="R349" s="157">
        <f ca="1">IF(raw_exchange_data!$A348="","",OFFSET(raw_exchange_data!$A348,0,MATCH(R$2,raw_exchange_data!$1:$1,0)-1))</f>
        <v>9624756.3628000002</v>
      </c>
      <c r="S349" s="169">
        <f ca="1">IF(raw_exchange_data!$A348="","",OFFSET(raw_exchange_data!$A348,0,MATCH(S$2,raw_exchange_data!$1:$1,0)-1))</f>
        <v>44958.66667003472</v>
      </c>
      <c r="T349" s="156">
        <v>1</v>
      </c>
      <c r="W349" t="str">
        <f t="shared" si="36"/>
        <v>OKEX</v>
      </c>
      <c r="X349" t="str">
        <f t="shared" si="37"/>
        <v>ETH</v>
      </c>
      <c r="Y349" s="42">
        <f t="shared" si="38"/>
        <v>-114.2466823</v>
      </c>
      <c r="Z349" s="42">
        <f t="shared" ca="1" si="39"/>
        <v>-105.29978161805499</v>
      </c>
      <c r="AC349"/>
      <c r="AD349"/>
    </row>
    <row r="350" spans="1:30" x14ac:dyDescent="0.25">
      <c r="A350" t="str">
        <f>IF(Summary_Exchange_Balances_00UTC!$B349="","",Summary_Exchange_Balances_00UTC!$N349)</f>
        <v>OKEX</v>
      </c>
      <c r="B350" t="str">
        <f>IF(Summary_Exchange_Balances_00UTC!$B349="","",Summary_Exchange_Balances_00UTC!$B349)</f>
        <v>OKEX-2-M</v>
      </c>
      <c r="C350" t="str">
        <f>IF(Summary_Exchange_Balances_00UTC!$B349="","",Summary_Exchange_Balances_00UTC!$E349)</f>
        <v>OXT</v>
      </c>
      <c r="D350" t="str">
        <f>IF(OR(Summary_Exchange_Balances_00UTC!$B349="",Summary_Exchange_Balances_00UTC!$D349=""),"",Summary_Exchange_Balances_00UTC!$D349)</f>
        <v>Balance</v>
      </c>
      <c r="E350" s="52">
        <f>IF(Summary_Exchange_Balances_00UTC!$B349="","",Summary_Exchange_Balances_00UTC!$C349)</f>
        <v>666828.07845178002</v>
      </c>
      <c r="G350" s="52">
        <f ca="1">IF(Summary_Exchange_Balances_00UTC!$B349="","",VLOOKUP(IF(ISERROR(SEARCH(" ", $B350)),UPPER($B350&amp;$C350&amp;IF(OR(NOT(ISERROR(SEARCH("trade",$D350))),NOT(ISERROR(SEARCH("balance",$D350)))),"",$D350)),UPPER(LEFT($B350, SEARCH(" ",$B350)-1)&amp;$C350&amp;IF(OR(NOT(ISERROR(SEARCH("trade",$D350))),NOT(ISERROR(SEARCH("balance",$D350)))),"",$D350))),$L:$T,MATCH("balance",$L$2:$S$2,0),FALSE))</f>
        <v>666762.01786078</v>
      </c>
      <c r="H350" s="35">
        <f ca="1">IF(Summary_Exchange_Balances_00UTC!$B349="","",(G350-E350)/E350)</f>
        <v>-9.9066900652103912E-5</v>
      </c>
      <c r="I350" s="160">
        <f ca="1">IF(Summary_Exchange_Balances_00UTC!$B349="","",IF(ISERROR($G350),$E350,$G350))</f>
        <v>666762.01786078</v>
      </c>
      <c r="K350" t="str">
        <f t="shared" ca="1" si="34"/>
        <v>DYDXUSD</v>
      </c>
      <c r="L350" t="str">
        <f t="shared" ca="1" si="35"/>
        <v>DYDX-1-MUSD</v>
      </c>
      <c r="N350" s="156" t="str">
        <f ca="1">IF(raw_exchange_data!$A349="","",OFFSET(raw_exchange_data!$A349,0,MATCH(N$2,raw_exchange_data!$1:$1,0)-1))</f>
        <v>USD</v>
      </c>
      <c r="O350" s="156" t="str">
        <f ca="1">IF(raw_exchange_data!$A349="","",OFFSET(raw_exchange_data!$A349,0,MATCH(O$2,raw_exchange_data!$1:$1,0)-1))</f>
        <v>DYDX</v>
      </c>
      <c r="P350" s="156" t="str">
        <f ca="1">IF(raw_exchange_data!$A349="","",OFFSET(raw_exchange_data!$A349,0,MATCH(P$2,raw_exchange_data!$1:$1,0)-1))</f>
        <v>DYDX-1-M</v>
      </c>
      <c r="Q350" s="156" t="str">
        <f ca="1">IF(raw_exchange_data!$A349="","",TEXT(OFFSET(raw_exchange_data!$A349,0,MATCH(Q$2,raw_exchange_data!$1:$1,0)-1),""))</f>
        <v/>
      </c>
      <c r="R350" s="157">
        <f ca="1">IF(raw_exchange_data!$A349="","",OFFSET(raw_exchange_data!$A349,0,MATCH(R$2,raw_exchange_data!$1:$1,0)-1))</f>
        <v>7637.2139559999996</v>
      </c>
      <c r="S350" s="169">
        <f ca="1">IF(raw_exchange_data!$A349="","",OFFSET(raw_exchange_data!$A349,0,MATCH(S$2,raw_exchange_data!$1:$1,0)-1))</f>
        <v>44959.35361554398</v>
      </c>
      <c r="T350" s="156">
        <v>1</v>
      </c>
      <c r="W350" t="str">
        <f t="shared" si="36"/>
        <v>OKEX</v>
      </c>
      <c r="X350" t="str">
        <f t="shared" si="37"/>
        <v>OXT</v>
      </c>
      <c r="Y350" s="42">
        <f t="shared" si="38"/>
        <v>666828.07845178002</v>
      </c>
      <c r="Z350" s="42">
        <f t="shared" ca="1" si="39"/>
        <v>666762.01786078</v>
      </c>
      <c r="AC350"/>
      <c r="AD350"/>
    </row>
    <row r="351" spans="1:30" x14ac:dyDescent="0.25">
      <c r="A351" t="str">
        <f>IF(Summary_Exchange_Balances_00UTC!$B350="","",Summary_Exchange_Balances_00UTC!$N350)</f>
        <v>OKEX</v>
      </c>
      <c r="B351" t="str">
        <f>IF(Summary_Exchange_Balances_00UTC!$B350="","",Summary_Exchange_Balances_00UTC!$B350)</f>
        <v>OKEX-2-M</v>
      </c>
      <c r="C351" t="str">
        <f>IF(Summary_Exchange_Balances_00UTC!$B350="","",Summary_Exchange_Balances_00UTC!$E350)</f>
        <v>USDT</v>
      </c>
      <c r="D351" t="str">
        <f>IF(OR(Summary_Exchange_Balances_00UTC!$B350="",Summary_Exchange_Balances_00UTC!$D350=""),"",Summary_Exchange_Balances_00UTC!$D350)</f>
        <v>Balance</v>
      </c>
      <c r="E351" s="52">
        <f>IF(Summary_Exchange_Balances_00UTC!$B350="","",Summary_Exchange_Balances_00UTC!$C350)</f>
        <v>4443830.2340762699</v>
      </c>
      <c r="G351" s="52">
        <f ca="1">IF(Summary_Exchange_Balances_00UTC!$B350="","",VLOOKUP(IF(ISERROR(SEARCH(" ", $B351)),UPPER($B351&amp;$C351&amp;IF(OR(NOT(ISERROR(SEARCH("trade",$D351))),NOT(ISERROR(SEARCH("balance",$D351)))),"",$D351)),UPPER(LEFT($B351, SEARCH(" ",$B351)-1)&amp;$C351&amp;IF(OR(NOT(ISERROR(SEARCH("trade",$D351))),NOT(ISERROR(SEARCH("balance",$D351)))),"",$D351))),$L:$T,MATCH("balance",$L$2:$S$2,0),FALSE))</f>
        <v>4857301.14385782</v>
      </c>
      <c r="H351" s="35">
        <f ca="1">IF(Summary_Exchange_Balances_00UTC!$B350="","",(G351-E351)/E351)</f>
        <v>9.3043813107657442E-2</v>
      </c>
      <c r="I351" s="160">
        <f ca="1">IF(Summary_Exchange_Balances_00UTC!$B350="","",IF(ISERROR($G351),$E351,$G351))</f>
        <v>4857301.14385782</v>
      </c>
      <c r="K351" t="str">
        <f t="shared" ca="1" si="34"/>
        <v>LMACUSD</v>
      </c>
      <c r="L351" t="str">
        <f t="shared" ca="1" si="35"/>
        <v>LMACUSD</v>
      </c>
      <c r="N351" s="156" t="str">
        <f ca="1">IF(raw_exchange_data!$A350="","",OFFSET(raw_exchange_data!$A350,0,MATCH(N$2,raw_exchange_data!$1:$1,0)-1))</f>
        <v>USD</v>
      </c>
      <c r="O351" s="156" t="str">
        <f ca="1">IF(raw_exchange_data!$A350="","",OFFSET(raw_exchange_data!$A350,0,MATCH(O$2,raw_exchange_data!$1:$1,0)-1))</f>
        <v>LMAC</v>
      </c>
      <c r="P351" s="156" t="str">
        <f ca="1">IF(raw_exchange_data!$A350="","",OFFSET(raw_exchange_data!$A350,0,MATCH(P$2,raw_exchange_data!$1:$1,0)-1))</f>
        <v>LMAC</v>
      </c>
      <c r="Q351" s="156" t="str">
        <f ca="1">IF(raw_exchange_data!$A350="","",TEXT(OFFSET(raw_exchange_data!$A350,0,MATCH(Q$2,raw_exchange_data!$1:$1,0)-1),""))</f>
        <v/>
      </c>
      <c r="R351" s="157">
        <f ca="1">IF(raw_exchange_data!$A350="","",OFFSET(raw_exchange_data!$A350,0,MATCH(R$2,raw_exchange_data!$1:$1,0)-1))</f>
        <v>2.63E-3</v>
      </c>
      <c r="S351" s="169">
        <f ca="1">IF(raw_exchange_data!$A350="","",OFFSET(raw_exchange_data!$A350,0,MATCH(S$2,raw_exchange_data!$1:$1,0)-1))</f>
        <v>44958.668754432867</v>
      </c>
      <c r="T351" s="156">
        <v>1</v>
      </c>
      <c r="W351" t="str">
        <f t="shared" si="36"/>
        <v>OKEX</v>
      </c>
      <c r="X351" t="str">
        <f t="shared" si="37"/>
        <v>USDT</v>
      </c>
      <c r="Y351" s="42">
        <f t="shared" si="38"/>
        <v>4443830.2340762699</v>
      </c>
      <c r="Z351" s="42">
        <f t="shared" ca="1" si="39"/>
        <v>4857301.14385782</v>
      </c>
      <c r="AC351"/>
      <c r="AD351"/>
    </row>
    <row r="352" spans="1:30" x14ac:dyDescent="0.25">
      <c r="A352" t="str">
        <f>IF(Summary_Exchange_Balances_00UTC!$B351="","",Summary_Exchange_Balances_00UTC!$N351)</f>
        <v>OKEX</v>
      </c>
      <c r="B352" t="str">
        <f>IF(Summary_Exchange_Balances_00UTC!$B351="","",Summary_Exchange_Balances_00UTC!$B351)</f>
        <v>OKEX-2-M</v>
      </c>
      <c r="C352" t="str">
        <f>IF(Summary_Exchange_Balances_00UTC!$B351="","",Summary_Exchange_Balances_00UTC!$E351)</f>
        <v>USDT</v>
      </c>
      <c r="D352" t="str">
        <f>IF(OR(Summary_Exchange_Balances_00UTC!$B351="",Summary_Exchange_Balances_00UTC!$D351=""),"",Summary_Exchange_Balances_00UTC!$D351)</f>
        <v>Unrealized</v>
      </c>
      <c r="E352" s="53">
        <f>IF(Summary_Exchange_Balances_00UTC!$B351="","",Summary_Exchange_Balances_00UTC!$C351)</f>
        <v>487144.72657032998</v>
      </c>
      <c r="G352" s="52">
        <f ca="1">IF(Summary_Exchange_Balances_00UTC!$B351="","",VLOOKUP(IF(ISERROR(SEARCH(" ", $B352)),UPPER($B352&amp;$C352&amp;IF(OR(NOT(ISERROR(SEARCH("trade",$D352))),NOT(ISERROR(SEARCH("balance",$D352)))),"",$D352)),UPPER(LEFT($B352, SEARCH(" ",$B352)-1)&amp;$C352&amp;IF(OR(NOT(ISERROR(SEARCH("trade",$D352))),NOT(ISERROR(SEARCH("balance",$D352)))),"",$D352))),$L:$T,MATCH("balance",$L$2:$S$2,0),FALSE))</f>
        <v>520511.94390155899</v>
      </c>
      <c r="H352" s="35">
        <f ca="1">IF(Summary_Exchange_Balances_00UTC!$B351="","",(G352-E352)/E352)</f>
        <v>6.8495491198572428E-2</v>
      </c>
      <c r="I352" s="160">
        <f ca="1">IF(Summary_Exchange_Balances_00UTC!$B351="","",IF(ISERROR($G352),$E352,$G352))</f>
        <v>520511.94390155899</v>
      </c>
      <c r="K352" t="str">
        <f t="shared" ca="1" si="34"/>
        <v>LMAXUSD</v>
      </c>
      <c r="L352" t="str">
        <f t="shared" ca="1" si="35"/>
        <v>LMAXUSD</v>
      </c>
      <c r="N352" s="156" t="str">
        <f ca="1">IF(raw_exchange_data!$A351="","",OFFSET(raw_exchange_data!$A351,0,MATCH(N$2,raw_exchange_data!$1:$1,0)-1))</f>
        <v>USD</v>
      </c>
      <c r="O352" s="156" t="str">
        <f ca="1">IF(raw_exchange_data!$A351="","",OFFSET(raw_exchange_data!$A351,0,MATCH(O$2,raw_exchange_data!$1:$1,0)-1))</f>
        <v>LMAX</v>
      </c>
      <c r="P352" s="156" t="str">
        <f ca="1">IF(raw_exchange_data!$A351="","",OFFSET(raw_exchange_data!$A351,0,MATCH(P$2,raw_exchange_data!$1:$1,0)-1))</f>
        <v>LMAX</v>
      </c>
      <c r="Q352" s="156" t="str">
        <f ca="1">IF(raw_exchange_data!$A351="","",TEXT(OFFSET(raw_exchange_data!$A351,0,MATCH(Q$2,raw_exchange_data!$1:$1,0)-1),""))</f>
        <v/>
      </c>
      <c r="R352" s="157">
        <f ca="1">IF(raw_exchange_data!$A351="","",OFFSET(raw_exchange_data!$A351,0,MATCH(R$2,raw_exchange_data!$1:$1,0)-1))</f>
        <v>10852.32411</v>
      </c>
      <c r="S352" s="169">
        <f ca="1">IF(raw_exchange_data!$A351="","",OFFSET(raw_exchange_data!$A351,0,MATCH(S$2,raw_exchange_data!$1:$1,0)-1))</f>
        <v>44958.668754432867</v>
      </c>
      <c r="T352" s="156">
        <v>1</v>
      </c>
      <c r="W352" t="str">
        <f t="shared" si="36"/>
        <v>OKEX</v>
      </c>
      <c r="X352" t="str">
        <f t="shared" si="37"/>
        <v>USDT</v>
      </c>
      <c r="Y352" s="42">
        <f t="shared" si="38"/>
        <v>487144.72657032998</v>
      </c>
      <c r="Z352" s="42">
        <f t="shared" ca="1" si="39"/>
        <v>520511.94390155899</v>
      </c>
      <c r="AC352"/>
      <c r="AD352"/>
    </row>
    <row r="353" spans="1:30" x14ac:dyDescent="0.25">
      <c r="A353" t="str">
        <f>IF(Summary_Exchange_Balances_00UTC!$B352="","",Summary_Exchange_Balances_00UTC!$N352)</f>
        <v>OKEX</v>
      </c>
      <c r="B353" t="str">
        <f>IF(Summary_Exchange_Balances_00UTC!$B352="","",Summary_Exchange_Balances_00UTC!$B352)</f>
        <v>OKEX-2-M</v>
      </c>
      <c r="C353" t="str">
        <f>IF(Summary_Exchange_Balances_00UTC!$B352="","",Summary_Exchange_Balances_00UTC!$E352)</f>
        <v>XRP</v>
      </c>
      <c r="D353" t="str">
        <f>IF(OR(Summary_Exchange_Balances_00UTC!$B352="",Summary_Exchange_Balances_00UTC!$D352=""),"",Summary_Exchange_Balances_00UTC!$D352)</f>
        <v>Balance</v>
      </c>
      <c r="E353" s="53">
        <f>IF(Summary_Exchange_Balances_00UTC!$B352="","",Summary_Exchange_Balances_00UTC!$C352)</f>
        <v>4431.38013417</v>
      </c>
      <c r="G353" s="52">
        <f ca="1">IF(Summary_Exchange_Balances_00UTC!$B352="","",VLOOKUP(IF(ISERROR(SEARCH(" ", $B353)),UPPER($B353&amp;$C353&amp;IF(OR(NOT(ISERROR(SEARCH("trade",$D353))),NOT(ISERROR(SEARCH("balance",$D353)))),"",$D353)),UPPER(LEFT($B353, SEARCH(" ",$B353)-1)&amp;$C353&amp;IF(OR(NOT(ISERROR(SEARCH("trade",$D353))),NOT(ISERROR(SEARCH("balance",$D353)))),"",$D353))),$L:$T,MATCH("balance",$L$2:$S$2,0),FALSE))</f>
        <v>4431.3801341738499</v>
      </c>
      <c r="H353" s="35">
        <f ca="1">IF(Summary_Exchange_Balances_00UTC!$B352="","",(G353-E353)/E353)</f>
        <v>8.6877924169010432E-13</v>
      </c>
      <c r="I353" s="160">
        <f ca="1">IF(Summary_Exchange_Balances_00UTC!$B352="","",IF(ISERROR($G353),$E353,$G353))</f>
        <v>4431.3801341738499</v>
      </c>
      <c r="K353" t="str">
        <f t="shared" ca="1" si="34"/>
        <v>SILVERGATE NETWORKUSD</v>
      </c>
      <c r="L353" t="str">
        <f t="shared" ca="1" si="35"/>
        <v>SILVERGATE NETWORKUSD</v>
      </c>
      <c r="N353" s="156" t="str">
        <f ca="1">IF(raw_exchange_data!$A352="","",OFFSET(raw_exchange_data!$A352,0,MATCH(N$2,raw_exchange_data!$1:$1,0)-1))</f>
        <v>USD</v>
      </c>
      <c r="O353" s="156" t="str">
        <f ca="1">IF(raw_exchange_data!$A352="","",OFFSET(raw_exchange_data!$A352,0,MATCH(O$2,raw_exchange_data!$1:$1,0)-1))</f>
        <v>Silvergate Network</v>
      </c>
      <c r="P353" s="156" t="str">
        <f ca="1">IF(raw_exchange_data!$A352="","",OFFSET(raw_exchange_data!$A352,0,MATCH(P$2,raw_exchange_data!$1:$1,0)-1))</f>
        <v>Silvergate Network</v>
      </c>
      <c r="Q353" s="156" t="str">
        <f ca="1">IF(raw_exchange_data!$A352="","",TEXT(OFFSET(raw_exchange_data!$A352,0,MATCH(Q$2,raw_exchange_data!$1:$1,0)-1),""))</f>
        <v/>
      </c>
      <c r="R353" s="157">
        <f ca="1">IF(raw_exchange_data!$A352="","",OFFSET(raw_exchange_data!$A352,0,MATCH(R$2,raw_exchange_data!$1:$1,0)-1))</f>
        <v>164376.72</v>
      </c>
      <c r="S353" s="169">
        <f ca="1">IF(raw_exchange_data!$A352="","",OFFSET(raw_exchange_data!$A352,0,MATCH(S$2,raw_exchange_data!$1:$1,0)-1))</f>
        <v>44958.666666666664</v>
      </c>
      <c r="T353" s="156">
        <v>1</v>
      </c>
      <c r="W353" t="str">
        <f t="shared" si="36"/>
        <v>OKEX</v>
      </c>
      <c r="X353" t="str">
        <f t="shared" si="37"/>
        <v>XRP</v>
      </c>
      <c r="Y353" s="42">
        <f t="shared" si="38"/>
        <v>4431.38013417</v>
      </c>
      <c r="Z353" s="42">
        <f t="shared" ca="1" si="39"/>
        <v>4431.3801341738499</v>
      </c>
      <c r="AC353"/>
      <c r="AD353"/>
    </row>
    <row r="354" spans="1:30" x14ac:dyDescent="0.25">
      <c r="A354" t="str">
        <f>IF(Summary_Exchange_Balances_00UTC!$B353="","",Summary_Exchange_Balances_00UTC!$N353)</f>
        <v>OKEX</v>
      </c>
      <c r="B354" t="str">
        <f>IF(Summary_Exchange_Balances_00UTC!$B353="","",Summary_Exchange_Balances_00UTC!$B353)</f>
        <v>OKEX-2-M</v>
      </c>
      <c r="C354" t="str">
        <f>IF(Summary_Exchange_Balances_00UTC!$B353="","",Summary_Exchange_Balances_00UTC!$E353)</f>
        <v>ZIL</v>
      </c>
      <c r="D354" t="str">
        <f>IF(OR(Summary_Exchange_Balances_00UTC!$B353="",Summary_Exchange_Balances_00UTC!$D353=""),"",Summary_Exchange_Balances_00UTC!$D353)</f>
        <v>Balance</v>
      </c>
      <c r="E354" s="52">
        <f>IF(Summary_Exchange_Balances_00UTC!$B353="","",Summary_Exchange_Balances_00UTC!$C353)</f>
        <v>3309495.2408833001</v>
      </c>
      <c r="G354" s="52">
        <f ca="1">IF(Summary_Exchange_Balances_00UTC!$B353="","",VLOOKUP(IF(ISERROR(SEARCH(" ", $B354)),UPPER($B354&amp;$C354&amp;IF(OR(NOT(ISERROR(SEARCH("trade",$D354))),NOT(ISERROR(SEARCH("balance",$D354)))),"",$D354)),UPPER(LEFT($B354, SEARCH(" ",$B354)-1)&amp;$C354&amp;IF(OR(NOT(ISERROR(SEARCH("trade",$D354))),NOT(ISERROR(SEARCH("balance",$D354)))),"",$D354))),$L:$T,MATCH("balance",$L$2:$S$2,0),FALSE))</f>
        <v>3302905.2408833001</v>
      </c>
      <c r="H354" s="35">
        <f ca="1">IF(Summary_Exchange_Balances_00UTC!$B353="","",(G354-E354)/E354)</f>
        <v>-1.9912402104682093E-3</v>
      </c>
      <c r="I354" s="160">
        <f ca="1">IF(Summary_Exchange_Balances_00UTC!$B353="","",IF(ISERROR($G354),$E354,$G354))</f>
        <v>3302905.2408833001</v>
      </c>
      <c r="K354" t="str">
        <f t="shared" ca="1" si="34"/>
        <v>HUB2USDT</v>
      </c>
      <c r="L354" t="str">
        <f t="shared" ca="1" si="35"/>
        <v>HUB2-MUSDT</v>
      </c>
      <c r="N354" s="156" t="str">
        <f ca="1">IF(raw_exchange_data!$A353="","",OFFSET(raw_exchange_data!$A353,0,MATCH(N$2,raw_exchange_data!$1:$1,0)-1))</f>
        <v>USDT</v>
      </c>
      <c r="O354" s="156" t="str">
        <f ca="1">IF(raw_exchange_data!$A353="","",OFFSET(raw_exchange_data!$A353,0,MATCH(O$2,raw_exchange_data!$1:$1,0)-1))</f>
        <v>HUB2</v>
      </c>
      <c r="P354" s="156" t="str">
        <f ca="1">IF(raw_exchange_data!$A353="","",OFFSET(raw_exchange_data!$A353,0,MATCH(P$2,raw_exchange_data!$1:$1,0)-1))</f>
        <v>HUB2-M</v>
      </c>
      <c r="Q354" s="156" t="str">
        <f ca="1">IF(raw_exchange_data!$A353="","",TEXT(OFFSET(raw_exchange_data!$A353,0,MATCH(Q$2,raw_exchange_data!$1:$1,0)-1),""))</f>
        <v>trade</v>
      </c>
      <c r="R354" s="157">
        <f ca="1">IF(raw_exchange_data!$A353="","",OFFSET(raw_exchange_data!$A353,0,MATCH(R$2,raw_exchange_data!$1:$1,0)-1))</f>
        <v>1E-8</v>
      </c>
      <c r="S354" s="169">
        <f ca="1">IF(raw_exchange_data!$A353="","",OFFSET(raw_exchange_data!$A353,0,MATCH(S$2,raw_exchange_data!$1:$1,0)-1))</f>
        <v>44958.669600543981</v>
      </c>
      <c r="T354" s="156">
        <v>1</v>
      </c>
      <c r="W354" t="str">
        <f t="shared" si="36"/>
        <v>OKEX</v>
      </c>
      <c r="X354" t="str">
        <f t="shared" si="37"/>
        <v>ZIL</v>
      </c>
      <c r="Y354" s="42">
        <f t="shared" si="38"/>
        <v>3309495.2408833001</v>
      </c>
      <c r="Z354" s="42">
        <f t="shared" ca="1" si="39"/>
        <v>3302905.2408833001</v>
      </c>
      <c r="AC354"/>
      <c r="AD354"/>
    </row>
    <row r="355" spans="1:30" x14ac:dyDescent="0.25">
      <c r="A355" t="str">
        <f>IF(Summary_Exchange_Balances_00UTC!$B354="","",Summary_Exchange_Balances_00UTC!$N354)</f>
        <v>OKEX</v>
      </c>
      <c r="B355" t="str">
        <f>IF(Summary_Exchange_Balances_00UTC!$B354="","",Summary_Exchange_Balances_00UTC!$B354)</f>
        <v>OKEX-2-M-W</v>
      </c>
      <c r="C355" t="str">
        <f>IF(Summary_Exchange_Balances_00UTC!$B354="","",Summary_Exchange_Balances_00UTC!$E354)</f>
        <v>BSV</v>
      </c>
      <c r="D355" t="str">
        <f>IF(OR(Summary_Exchange_Balances_00UTC!$B354="",Summary_Exchange_Balances_00UTC!$D354=""),"",Summary_Exchange_Balances_00UTC!$D354)</f>
        <v>Balance</v>
      </c>
      <c r="E355" s="52">
        <f>IF(Summary_Exchange_Balances_00UTC!$B354="","",Summary_Exchange_Balances_00UTC!$C354)</f>
        <v>9.4549999999999994E-5</v>
      </c>
      <c r="G355" s="52">
        <f ca="1">IF(Summary_Exchange_Balances_00UTC!$B354="","",VLOOKUP(IF(ISERROR(SEARCH(" ", $B355)),UPPER($B355&amp;$C355&amp;IF(OR(NOT(ISERROR(SEARCH("trade",$D355))),NOT(ISERROR(SEARCH("balance",$D355)))),"",$D355)),UPPER(LEFT($B355, SEARCH(" ",$B355)-1)&amp;$C355&amp;IF(OR(NOT(ISERROR(SEARCH("trade",$D355))),NOT(ISERROR(SEARCH("balance",$D355)))),"",$D355))),$L:$T,MATCH("balance",$L$2:$S$2,0),FALSE))</f>
        <v>9.4549999999999994E-5</v>
      </c>
      <c r="H355" s="35">
        <f ca="1">IF(Summary_Exchange_Balances_00UTC!$B354="","",(G355-E355)/E355)</f>
        <v>0</v>
      </c>
      <c r="I355" s="160">
        <f ca="1">IF(Summary_Exchange_Balances_00UTC!$B354="","",IF(ISERROR($G355),$E355,$G355))</f>
        <v>9.4549999999999994E-5</v>
      </c>
      <c r="K355" t="str">
        <f t="shared" ca="1" si="34"/>
        <v>HUB2USDT</v>
      </c>
      <c r="L355" t="str">
        <f t="shared" ca="1" si="35"/>
        <v>HUB2-MUSDT</v>
      </c>
      <c r="N355" s="156" t="str">
        <f ca="1">IF(raw_exchange_data!$A354="","",OFFSET(raw_exchange_data!$A354,0,MATCH(N$2,raw_exchange_data!$1:$1,0)-1))</f>
        <v>USDT</v>
      </c>
      <c r="O355" s="156" t="str">
        <f ca="1">IF(raw_exchange_data!$A354="","",OFFSET(raw_exchange_data!$A354,0,MATCH(O$2,raw_exchange_data!$1:$1,0)-1))</f>
        <v>HUB2</v>
      </c>
      <c r="P355" s="156" t="str">
        <f ca="1">IF(raw_exchange_data!$A354="","",OFFSET(raw_exchange_data!$A354,0,MATCH(P$2,raw_exchange_data!$1:$1,0)-1))</f>
        <v>HUB2-M</v>
      </c>
      <c r="Q355" s="156" t="str">
        <f ca="1">IF(raw_exchange_data!$A354="","",TEXT(OFFSET(raw_exchange_data!$A354,0,MATCH(Q$2,raw_exchange_data!$1:$1,0)-1),""))</f>
        <v>trade</v>
      </c>
      <c r="R355" s="157">
        <f ca="1">IF(raw_exchange_data!$A354="","",OFFSET(raw_exchange_data!$A354,0,MATCH(R$2,raw_exchange_data!$1:$1,0)-1))</f>
        <v>8.1999999999999998E-7</v>
      </c>
      <c r="S355" s="169">
        <f ca="1">IF(raw_exchange_data!$A354="","",OFFSET(raw_exchange_data!$A354,0,MATCH(S$2,raw_exchange_data!$1:$1,0)-1))</f>
        <v>44958.669600543981</v>
      </c>
      <c r="T355" s="156">
        <v>1</v>
      </c>
      <c r="W355" t="str">
        <f t="shared" si="36"/>
        <v>OKEX</v>
      </c>
      <c r="X355" t="str">
        <f t="shared" si="37"/>
        <v>BSV</v>
      </c>
      <c r="Y355" s="42">
        <f t="shared" si="38"/>
        <v>9.4549999999999994E-5</v>
      </c>
      <c r="Z355" s="42">
        <f t="shared" ca="1" si="39"/>
        <v>9.4549999999999994E-5</v>
      </c>
      <c r="AC355"/>
      <c r="AD355"/>
    </row>
    <row r="356" spans="1:30" x14ac:dyDescent="0.25">
      <c r="A356" t="str">
        <f>IF(Summary_Exchange_Balances_00UTC!$B355="","",Summary_Exchange_Balances_00UTC!$N355)</f>
        <v>OKEX</v>
      </c>
      <c r="B356" t="str">
        <f>IF(Summary_Exchange_Balances_00UTC!$B355="","",Summary_Exchange_Balances_00UTC!$B355)</f>
        <v>OKEX-2-M-W</v>
      </c>
      <c r="C356" t="str">
        <f>IF(Summary_Exchange_Balances_00UTC!$B355="","",Summary_Exchange_Balances_00UTC!$E355)</f>
        <v>DOT</v>
      </c>
      <c r="D356" t="str">
        <f>IF(OR(Summary_Exchange_Balances_00UTC!$B355="",Summary_Exchange_Balances_00UTC!$D355=""),"",Summary_Exchange_Balances_00UTC!$D355)</f>
        <v>Balance</v>
      </c>
      <c r="E356" s="52">
        <f>IF(Summary_Exchange_Balances_00UTC!$B355="","",Summary_Exchange_Balances_00UTC!$C355)</f>
        <v>1E-8</v>
      </c>
      <c r="G356" s="52" t="e">
        <f ca="1">IF(Summary_Exchange_Balances_00UTC!$B355="","",VLOOKUP(IF(ISERROR(SEARCH(" ", $B356)),UPPER($B356&amp;$C356&amp;IF(OR(NOT(ISERROR(SEARCH("trade",$D356))),NOT(ISERROR(SEARCH("balance",$D356)))),"",$D356)),UPPER(LEFT($B356, SEARCH(" ",$B356)-1)&amp;$C356&amp;IF(OR(NOT(ISERROR(SEARCH("trade",$D356))),NOT(ISERROR(SEARCH("balance",$D356)))),"",$D356))),$L:$T,MATCH("balance",$L$2:$S$2,0),FALSE))</f>
        <v>#N/A</v>
      </c>
      <c r="H356" s="35" t="e">
        <f ca="1">IF(Summary_Exchange_Balances_00UTC!$B355="","",(G356-E356)/E356)</f>
        <v>#N/A</v>
      </c>
      <c r="I356" s="160">
        <f ca="1">IF(Summary_Exchange_Balances_00UTC!$B355="","",IF(ISERROR($G356),$E356,$G356))</f>
        <v>1E-8</v>
      </c>
      <c r="K356" t="str">
        <f t="shared" ca="1" si="34"/>
        <v>HUB2USDT</v>
      </c>
      <c r="L356" t="str">
        <f t="shared" ca="1" si="35"/>
        <v>HUB2-MUSDT</v>
      </c>
      <c r="N356" s="156" t="str">
        <f ca="1">IF(raw_exchange_data!$A355="","",OFFSET(raw_exchange_data!$A355,0,MATCH(N$2,raw_exchange_data!$1:$1,0)-1))</f>
        <v>USDT</v>
      </c>
      <c r="O356" s="156" t="str">
        <f ca="1">IF(raw_exchange_data!$A355="","",OFFSET(raw_exchange_data!$A355,0,MATCH(O$2,raw_exchange_data!$1:$1,0)-1))</f>
        <v>HUB2</v>
      </c>
      <c r="P356" s="156" t="str">
        <f ca="1">IF(raw_exchange_data!$A355="","",OFFSET(raw_exchange_data!$A355,0,MATCH(P$2,raw_exchange_data!$1:$1,0)-1))</f>
        <v>HUB2-M</v>
      </c>
      <c r="Q356" s="156" t="str">
        <f ca="1">IF(raw_exchange_data!$A355="","",TEXT(OFFSET(raw_exchange_data!$A355,0,MATCH(Q$2,raw_exchange_data!$1:$1,0)-1),""))</f>
        <v>trade</v>
      </c>
      <c r="R356" s="157">
        <f ca="1">IF(raw_exchange_data!$A355="","",OFFSET(raw_exchange_data!$A355,0,MATCH(R$2,raw_exchange_data!$1:$1,0)-1))</f>
        <v>0.24323531000000001</v>
      </c>
      <c r="S356" s="169">
        <f ca="1">IF(raw_exchange_data!$A355="","",OFFSET(raw_exchange_data!$A355,0,MATCH(S$2,raw_exchange_data!$1:$1,0)-1))</f>
        <v>44958.669600543981</v>
      </c>
      <c r="T356" s="156">
        <v>1</v>
      </c>
      <c r="W356" t="str">
        <f t="shared" si="36"/>
        <v>OKEX</v>
      </c>
      <c r="X356" t="str">
        <f t="shared" si="37"/>
        <v>DOT</v>
      </c>
      <c r="Y356" s="42">
        <f t="shared" si="38"/>
        <v>1E-8</v>
      </c>
      <c r="Z356" s="42">
        <f t="shared" ca="1" si="39"/>
        <v>0</v>
      </c>
      <c r="AC356"/>
      <c r="AD356"/>
    </row>
    <row r="357" spans="1:30" x14ac:dyDescent="0.25">
      <c r="A357" t="str">
        <f>IF(Summary_Exchange_Balances_00UTC!$B356="","",Summary_Exchange_Balances_00UTC!$N356)</f>
        <v>OKEX</v>
      </c>
      <c r="B357" t="str">
        <f>IF(Summary_Exchange_Balances_00UTC!$B356="","",Summary_Exchange_Balances_00UTC!$B356)</f>
        <v>OKEX-2-M-W</v>
      </c>
      <c r="C357" t="str">
        <f>IF(Summary_Exchange_Balances_00UTC!$B356="","",Summary_Exchange_Balances_00UTC!$E356)</f>
        <v>ETHW</v>
      </c>
      <c r="D357" t="str">
        <f>IF(OR(Summary_Exchange_Balances_00UTC!$B356="",Summary_Exchange_Balances_00UTC!$D356=""),"",Summary_Exchange_Balances_00UTC!$D356)</f>
        <v>Balance</v>
      </c>
      <c r="E357" s="52">
        <f>IF(Summary_Exchange_Balances_00UTC!$B356="","",Summary_Exchange_Balances_00UTC!$C356)</f>
        <v>8.7929999999999993E-5</v>
      </c>
      <c r="G357" s="52" t="e">
        <f ca="1">IF(Summary_Exchange_Balances_00UTC!$B356="","",VLOOKUP(IF(ISERROR(SEARCH(" ", $B357)),UPPER($B357&amp;$C357&amp;IF(OR(NOT(ISERROR(SEARCH("trade",$D357))),NOT(ISERROR(SEARCH("balance",$D357)))),"",$D357)),UPPER(LEFT($B357, SEARCH(" ",$B357)-1)&amp;$C357&amp;IF(OR(NOT(ISERROR(SEARCH("trade",$D357))),NOT(ISERROR(SEARCH("balance",$D357)))),"",$D357))),$L:$T,MATCH("balance",$L$2:$S$2,0),FALSE))</f>
        <v>#N/A</v>
      </c>
      <c r="H357" s="35" t="e">
        <f ca="1">IF(Summary_Exchange_Balances_00UTC!$B356="","",(G357-E357)/E357)</f>
        <v>#N/A</v>
      </c>
      <c r="I357" s="160">
        <f ca="1">IF(Summary_Exchange_Balances_00UTC!$B356="","",IF(ISERROR($G357),$E357,$G357))</f>
        <v>8.7929999999999993E-5</v>
      </c>
      <c r="K357" t="str">
        <f t="shared" ca="1" si="34"/>
        <v>KRKEUSDT</v>
      </c>
      <c r="L357" t="str">
        <f t="shared" ca="1" si="35"/>
        <v>KRKEUSDT</v>
      </c>
      <c r="N357" s="156" t="str">
        <f ca="1">IF(raw_exchange_data!$A356="","",OFFSET(raw_exchange_data!$A356,0,MATCH(N$2,raw_exchange_data!$1:$1,0)-1))</f>
        <v>USDT</v>
      </c>
      <c r="O357" s="156" t="str">
        <f ca="1">IF(raw_exchange_data!$A356="","",OFFSET(raw_exchange_data!$A356,0,MATCH(O$2,raw_exchange_data!$1:$1,0)-1))</f>
        <v>KRKE</v>
      </c>
      <c r="P357" s="156" t="str">
        <f ca="1">IF(raw_exchange_data!$A356="","",OFFSET(raw_exchange_data!$A356,0,MATCH(P$2,raw_exchange_data!$1:$1,0)-1))</f>
        <v>KRKE</v>
      </c>
      <c r="Q357" s="156" t="str">
        <f ca="1">IF(raw_exchange_data!$A356="","",TEXT(OFFSET(raw_exchange_data!$A356,0,MATCH(Q$2,raw_exchange_data!$1:$1,0)-1),""))</f>
        <v/>
      </c>
      <c r="R357" s="157">
        <f ca="1">IF(raw_exchange_data!$A356="","",OFFSET(raw_exchange_data!$A356,0,MATCH(R$2,raw_exchange_data!$1:$1,0)-1))</f>
        <v>1.182861E-2</v>
      </c>
      <c r="S357" s="169">
        <f ca="1">IF(raw_exchange_data!$A356="","",OFFSET(raw_exchange_data!$A356,0,MATCH(S$2,raw_exchange_data!$1:$1,0)-1))</f>
        <v>44958.652808877312</v>
      </c>
      <c r="T357" s="156">
        <v>1</v>
      </c>
      <c r="W357" t="str">
        <f t="shared" si="36"/>
        <v>OKEX</v>
      </c>
      <c r="X357" t="str">
        <f t="shared" si="37"/>
        <v>ETHW</v>
      </c>
      <c r="Y357" s="42">
        <f t="shared" si="38"/>
        <v>8.7929999999999993E-5</v>
      </c>
      <c r="Z357" s="42">
        <f t="shared" ca="1" si="39"/>
        <v>0</v>
      </c>
      <c r="AC357"/>
      <c r="AD357"/>
    </row>
    <row r="358" spans="1:30" x14ac:dyDescent="0.25">
      <c r="A358" t="str">
        <f>IF(Summary_Exchange_Balances_00UTC!$B357="","",Summary_Exchange_Balances_00UTC!$N357)</f>
        <v>OKEX</v>
      </c>
      <c r="B358" t="str">
        <f>IF(Summary_Exchange_Balances_00UTC!$B357="","",Summary_Exchange_Balances_00UTC!$B357)</f>
        <v>OKEX-2-M-W</v>
      </c>
      <c r="C358" t="str">
        <f>IF(Summary_Exchange_Balances_00UTC!$B357="","",Summary_Exchange_Balances_00UTC!$E357)</f>
        <v>LTC</v>
      </c>
      <c r="D358" t="str">
        <f>IF(OR(Summary_Exchange_Balances_00UTC!$B357="",Summary_Exchange_Balances_00UTC!$D357=""),"",Summary_Exchange_Balances_00UTC!$D357)</f>
        <v>Balance</v>
      </c>
      <c r="E358" s="52">
        <f>IF(Summary_Exchange_Balances_00UTC!$B357="","",Summary_Exchange_Balances_00UTC!$C357)</f>
        <v>1E-8</v>
      </c>
      <c r="G358" s="52" t="e">
        <f ca="1">IF(Summary_Exchange_Balances_00UTC!$B357="","",VLOOKUP(IF(ISERROR(SEARCH(" ", $B358)),UPPER($B358&amp;$C358&amp;IF(OR(NOT(ISERROR(SEARCH("trade",$D358))),NOT(ISERROR(SEARCH("balance",$D358)))),"",$D358)),UPPER(LEFT($B358, SEARCH(" ",$B358)-1)&amp;$C358&amp;IF(OR(NOT(ISERROR(SEARCH("trade",$D358))),NOT(ISERROR(SEARCH("balance",$D358)))),"",$D358))),$L:$T,MATCH("balance",$L$2:$S$2,0),FALSE))</f>
        <v>#N/A</v>
      </c>
      <c r="H358" s="35" t="e">
        <f ca="1">IF(Summary_Exchange_Balances_00UTC!$B357="","",(G358-E358)/E358)</f>
        <v>#N/A</v>
      </c>
      <c r="I358" s="160">
        <f ca="1">IF(Summary_Exchange_Balances_00UTC!$B357="","",IF(ISERROR($G358),$E358,$G358))</f>
        <v>1E-8</v>
      </c>
      <c r="K358" t="str">
        <f t="shared" ca="1" si="34"/>
        <v>OKEXUSDT</v>
      </c>
      <c r="L358" t="str">
        <f t="shared" ca="1" si="35"/>
        <v>OKEX-2-MUSDTUNREALIZED</v>
      </c>
      <c r="N358" s="156" t="str">
        <f ca="1">IF(raw_exchange_data!$A357="","",OFFSET(raw_exchange_data!$A357,0,MATCH(N$2,raw_exchange_data!$1:$1,0)-1))</f>
        <v>USDT</v>
      </c>
      <c r="O358" s="156" t="str">
        <f ca="1">IF(raw_exchange_data!$A357="","",OFFSET(raw_exchange_data!$A357,0,MATCH(O$2,raw_exchange_data!$1:$1,0)-1))</f>
        <v>OKEX</v>
      </c>
      <c r="P358" s="156" t="str">
        <f ca="1">IF(raw_exchange_data!$A357="","",OFFSET(raw_exchange_data!$A357,0,MATCH(P$2,raw_exchange_data!$1:$1,0)-1))</f>
        <v>OKEX-2-M</v>
      </c>
      <c r="Q358" s="156" t="str">
        <f ca="1">IF(raw_exchange_data!$A357="","",TEXT(OFFSET(raw_exchange_data!$A357,0,MATCH(Q$2,raw_exchange_data!$1:$1,0)-1),""))</f>
        <v>Unrealized</v>
      </c>
      <c r="R358" s="157">
        <f ca="1">IF(raw_exchange_data!$A357="","",OFFSET(raw_exchange_data!$A357,0,MATCH(R$2,raw_exchange_data!$1:$1,0)-1))</f>
        <v>520511.94390155899</v>
      </c>
      <c r="S358" s="169">
        <f ca="1">IF(raw_exchange_data!$A357="","",OFFSET(raw_exchange_data!$A357,0,MATCH(S$2,raw_exchange_data!$1:$1,0)-1))</f>
        <v>44958.668168761571</v>
      </c>
      <c r="T358" s="156">
        <v>1</v>
      </c>
      <c r="W358" t="str">
        <f t="shared" si="36"/>
        <v>OKEX</v>
      </c>
      <c r="X358" t="str">
        <f t="shared" si="37"/>
        <v>LTC</v>
      </c>
      <c r="Y358" s="42">
        <f t="shared" si="38"/>
        <v>1E-8</v>
      </c>
      <c r="Z358" s="42">
        <f t="shared" ca="1" si="39"/>
        <v>0</v>
      </c>
      <c r="AC358"/>
      <c r="AD358"/>
    </row>
    <row r="359" spans="1:30" x14ac:dyDescent="0.25">
      <c r="A359" t="str">
        <f>IF(Summary_Exchange_Balances_00UTC!$B358="","",Summary_Exchange_Balances_00UTC!$N358)</f>
        <v>OKEX</v>
      </c>
      <c r="B359" t="str">
        <f>IF(Summary_Exchange_Balances_00UTC!$B358="","",Summary_Exchange_Balances_00UTC!$B358)</f>
        <v>OKEX-2-M-W</v>
      </c>
      <c r="C359" t="str">
        <f>IF(Summary_Exchange_Balances_00UTC!$B358="","",Summary_Exchange_Balances_00UTC!$E358)</f>
        <v>USDC</v>
      </c>
      <c r="D359" t="str">
        <f>IF(OR(Summary_Exchange_Balances_00UTC!$B358="",Summary_Exchange_Balances_00UTC!$D358=""),"",Summary_Exchange_Balances_00UTC!$D358)</f>
        <v>Balance</v>
      </c>
      <c r="E359" s="52">
        <f>IF(Summary_Exchange_Balances_00UTC!$B358="","",Summary_Exchange_Balances_00UTC!$C358)</f>
        <v>5.2E-7</v>
      </c>
      <c r="G359" s="52" t="e">
        <f ca="1">IF(Summary_Exchange_Balances_00UTC!$B358="","",VLOOKUP(IF(ISERROR(SEARCH(" ", $B359)),UPPER($B359&amp;$C359&amp;IF(OR(NOT(ISERROR(SEARCH("trade",$D359))),NOT(ISERROR(SEARCH("balance",$D359)))),"",$D359)),UPPER(LEFT($B359, SEARCH(" ",$B359)-1)&amp;$C359&amp;IF(OR(NOT(ISERROR(SEARCH("trade",$D359))),NOT(ISERROR(SEARCH("balance",$D359)))),"",$D359))),$L:$T,MATCH("balance",$L$2:$S$2,0),FALSE))</f>
        <v>#N/A</v>
      </c>
      <c r="H359" s="35" t="e">
        <f ca="1">IF(Summary_Exchange_Balances_00UTC!$B358="","",(G359-E359)/E359)</f>
        <v>#N/A</v>
      </c>
      <c r="I359" s="160">
        <f ca="1">IF(Summary_Exchange_Balances_00UTC!$B358="","",IF(ISERROR($G359),$E359,$G359))</f>
        <v>5.2E-7</v>
      </c>
      <c r="K359" t="str">
        <f t="shared" ca="1" si="34"/>
        <v>FBLKVARIABLEDEBTUSDT</v>
      </c>
      <c r="L359" t="str">
        <f t="shared" ca="1" si="35"/>
        <v>FBLKVARIABLEDEBTUSDT</v>
      </c>
      <c r="N359" s="156" t="str">
        <f ca="1">IF(raw_exchange_data!$A358="","",OFFSET(raw_exchange_data!$A358,0,MATCH(N$2,raw_exchange_data!$1:$1,0)-1))</f>
        <v>VARIABLEDEBTUSDT</v>
      </c>
      <c r="O359" s="156" t="str">
        <f ca="1">IF(raw_exchange_data!$A358="","",OFFSET(raw_exchange_data!$A358,0,MATCH(O$2,raw_exchange_data!$1:$1,0)-1))</f>
        <v>FBLK</v>
      </c>
      <c r="P359" s="156" t="str">
        <f ca="1">IF(raw_exchange_data!$A358="","",OFFSET(raw_exchange_data!$A358,0,MATCH(P$2,raw_exchange_data!$1:$1,0)-1))</f>
        <v>FBLK</v>
      </c>
      <c r="Q359" s="156" t="str">
        <f ca="1">IF(raw_exchange_data!$A358="","",TEXT(OFFSET(raw_exchange_data!$A358,0,MATCH(Q$2,raw_exchange_data!$1:$1,0)-1),""))</f>
        <v/>
      </c>
      <c r="R359" s="157">
        <f ca="1">IF(raw_exchange_data!$A358="","",OFFSET(raw_exchange_data!$A358,0,MATCH(R$2,raw_exchange_data!$1:$1,0)-1))</f>
        <v>9993143.2604130004</v>
      </c>
      <c r="S359" s="169">
        <f ca="1">IF(raw_exchange_data!$A358="","",OFFSET(raw_exchange_data!$A358,0,MATCH(S$2,raw_exchange_data!$1:$1,0)-1))</f>
        <v>44958.658478819445</v>
      </c>
      <c r="T359" s="156">
        <v>1</v>
      </c>
      <c r="W359" t="str">
        <f t="shared" si="36"/>
        <v>OKEX</v>
      </c>
      <c r="X359" t="str">
        <f t="shared" si="37"/>
        <v>USDC</v>
      </c>
      <c r="Y359" s="42">
        <f t="shared" si="38"/>
        <v>5.2E-7</v>
      </c>
      <c r="Z359" s="42">
        <f t="shared" ca="1" si="39"/>
        <v>0</v>
      </c>
      <c r="AC359"/>
      <c r="AD359"/>
    </row>
    <row r="360" spans="1:30" x14ac:dyDescent="0.25">
      <c r="A360" t="str">
        <f>IF(Summary_Exchange_Balances_00UTC!$B359="","",Summary_Exchange_Balances_00UTC!$N359)</f>
        <v>OKEX</v>
      </c>
      <c r="B360" t="str">
        <f>IF(Summary_Exchange_Balances_00UTC!$B359="","",Summary_Exchange_Balances_00UTC!$B359)</f>
        <v>OKEX-2-M-W</v>
      </c>
      <c r="C360" t="str">
        <f>IF(Summary_Exchange_Balances_00UTC!$B359="","",Summary_Exchange_Balances_00UTC!$E359)</f>
        <v>XEC</v>
      </c>
      <c r="D360" t="str">
        <f>IF(OR(Summary_Exchange_Balances_00UTC!$B359="",Summary_Exchange_Balances_00UTC!$D359=""),"",Summary_Exchange_Balances_00UTC!$D359)</f>
        <v>Balance</v>
      </c>
      <c r="E360" s="53">
        <f>IF(Summary_Exchange_Balances_00UTC!$B359="","",Summary_Exchange_Balances_00UTC!$C359)</f>
        <v>5.47</v>
      </c>
      <c r="G360" s="52">
        <f ca="1">IF(Summary_Exchange_Balances_00UTC!$B359="","",VLOOKUP(IF(ISERROR(SEARCH(" ", $B360)),UPPER($B360&amp;$C360&amp;IF(OR(NOT(ISERROR(SEARCH("trade",$D360))),NOT(ISERROR(SEARCH("balance",$D360)))),"",$D360)),UPPER(LEFT($B360, SEARCH(" ",$B360)-1)&amp;$C360&amp;IF(OR(NOT(ISERROR(SEARCH("trade",$D360))),NOT(ISERROR(SEARCH("balance",$D360)))),"",$D360))),$L:$T,MATCH("balance",$L$2:$S$2,0),FALSE))</f>
        <v>5.47</v>
      </c>
      <c r="H360" s="35">
        <f ca="1">IF(Summary_Exchange_Balances_00UTC!$B359="","",(G360-E360)/E360)</f>
        <v>0</v>
      </c>
      <c r="I360" s="160">
        <f ca="1">IF(Summary_Exchange_Balances_00UTC!$B359="","",IF(ISERROR($G360),$E360,$G360))</f>
        <v>5.47</v>
      </c>
      <c r="K360" t="str">
        <f t="shared" ca="1" si="34"/>
        <v>HUBIVET</v>
      </c>
      <c r="L360" t="str">
        <f t="shared" ca="1" si="35"/>
        <v>HUBI-EVET</v>
      </c>
      <c r="N360" s="156" t="str">
        <f ca="1">IF(raw_exchange_data!$A359="","",OFFSET(raw_exchange_data!$A359,0,MATCH(N$2,raw_exchange_data!$1:$1,0)-1))</f>
        <v>VET</v>
      </c>
      <c r="O360" s="156" t="str">
        <f ca="1">IF(raw_exchange_data!$A359="","",OFFSET(raw_exchange_data!$A359,0,MATCH(O$2,raw_exchange_data!$1:$1,0)-1))</f>
        <v>HUBI</v>
      </c>
      <c r="P360" s="156" t="str">
        <f ca="1">IF(raw_exchange_data!$A359="","",OFFSET(raw_exchange_data!$A359,0,MATCH(P$2,raw_exchange_data!$1:$1,0)-1))</f>
        <v>HUBI-E</v>
      </c>
      <c r="Q360" s="156" t="str">
        <f ca="1">IF(raw_exchange_data!$A359="","",TEXT(OFFSET(raw_exchange_data!$A359,0,MATCH(Q$2,raw_exchange_data!$1:$1,0)-1),""))</f>
        <v/>
      </c>
      <c r="R360" s="157">
        <f ca="1">IF(raw_exchange_data!$A359="","",OFFSET(raw_exchange_data!$A359,0,MATCH(R$2,raw_exchange_data!$1:$1,0)-1))</f>
        <v>25.959481520000001</v>
      </c>
      <c r="S360" s="169">
        <f ca="1">IF(raw_exchange_data!$A359="","",OFFSET(raw_exchange_data!$A359,0,MATCH(S$2,raw_exchange_data!$1:$1,0)-1))</f>
        <v>44958.669130127317</v>
      </c>
      <c r="T360" s="156">
        <v>1</v>
      </c>
      <c r="W360" t="str">
        <f t="shared" si="36"/>
        <v>OKEX</v>
      </c>
      <c r="X360" t="str">
        <f t="shared" si="37"/>
        <v>XEC</v>
      </c>
      <c r="Y360" s="42">
        <f t="shared" si="38"/>
        <v>5.47</v>
      </c>
      <c r="Z360" s="42">
        <f t="shared" ca="1" si="39"/>
        <v>5.47</v>
      </c>
      <c r="AC360"/>
      <c r="AD360"/>
    </row>
    <row r="361" spans="1:30" x14ac:dyDescent="0.25">
      <c r="A361" t="str">
        <f>IF(Summary_Exchange_Balances_00UTC!$B360="","",Summary_Exchange_Balances_00UTC!$N360)</f>
        <v>OKEX</v>
      </c>
      <c r="B361" t="str">
        <f>IF(Summary_Exchange_Balances_00UTC!$B360="","",Summary_Exchange_Balances_00UTC!$B360)</f>
        <v>OKEX-2-M-W</v>
      </c>
      <c r="C361" t="str">
        <f>IF(Summary_Exchange_Balances_00UTC!$B360="","",Summary_Exchange_Balances_00UTC!$E360)</f>
        <v>XRP</v>
      </c>
      <c r="D361" t="str">
        <f>IF(OR(Summary_Exchange_Balances_00UTC!$B360="",Summary_Exchange_Balances_00UTC!$D360=""),"",Summary_Exchange_Balances_00UTC!$D360)</f>
        <v>Balance</v>
      </c>
      <c r="E361" s="53">
        <f>IF(Summary_Exchange_Balances_00UTC!$B360="","",Summary_Exchange_Balances_00UTC!$C360)</f>
        <v>4.4000000000000002E-7</v>
      </c>
      <c r="G361" s="52">
        <f ca="1">IF(Summary_Exchange_Balances_00UTC!$B360="","",VLOOKUP(IF(ISERROR(SEARCH(" ", $B361)),UPPER($B361&amp;$C361&amp;IF(OR(NOT(ISERROR(SEARCH("trade",$D361))),NOT(ISERROR(SEARCH("balance",$D361)))),"",$D361)),UPPER(LEFT($B361, SEARCH(" ",$B361)-1)&amp;$C361&amp;IF(OR(NOT(ISERROR(SEARCH("trade",$D361))),NOT(ISERROR(SEARCH("balance",$D361)))),"",$D361))),$L:$T,MATCH("balance",$L$2:$S$2,0),FALSE))</f>
        <v>4.4140430209999998E-7</v>
      </c>
      <c r="H361" s="35">
        <f ca="1">IF(Summary_Exchange_Balances_00UTC!$B360="","",(G361-E361)/E361)</f>
        <v>3.1915956818180822E-3</v>
      </c>
      <c r="I361" s="160">
        <f ca="1">IF(Summary_Exchange_Balances_00UTC!$B360="","",IF(ISERROR($G361),$E361,$G361))</f>
        <v>4.4140430209999998E-7</v>
      </c>
      <c r="K361" t="str">
        <f t="shared" ca="1" si="34"/>
        <v>FBLKWAVAX_AVAX</v>
      </c>
      <c r="L361" t="str">
        <f t="shared" ca="1" si="35"/>
        <v>FBLKWAVAX_AVAX</v>
      </c>
      <c r="N361" s="156" t="str">
        <f ca="1">IF(raw_exchange_data!$A360="","",OFFSET(raw_exchange_data!$A360,0,MATCH(N$2,raw_exchange_data!$1:$1,0)-1))</f>
        <v>WAVAX_AVAX</v>
      </c>
      <c r="O361" s="156" t="str">
        <f ca="1">IF(raw_exchange_data!$A360="","",OFFSET(raw_exchange_data!$A360,0,MATCH(O$2,raw_exchange_data!$1:$1,0)-1))</f>
        <v>FBLK</v>
      </c>
      <c r="P361" s="156" t="str">
        <f ca="1">IF(raw_exchange_data!$A360="","",OFFSET(raw_exchange_data!$A360,0,MATCH(P$2,raw_exchange_data!$1:$1,0)-1))</f>
        <v>FBLK</v>
      </c>
      <c r="Q361" s="156" t="str">
        <f ca="1">IF(raw_exchange_data!$A360="","",TEXT(OFFSET(raw_exchange_data!$A360,0,MATCH(Q$2,raw_exchange_data!$1:$1,0)-1),""))</f>
        <v/>
      </c>
      <c r="R361" s="157">
        <f ca="1">IF(raw_exchange_data!$A360="","",OFFSET(raw_exchange_data!$A360,0,MATCH(R$2,raw_exchange_data!$1:$1,0)-1))</f>
        <v>137.93660294520001</v>
      </c>
      <c r="S361" s="169">
        <f ca="1">IF(raw_exchange_data!$A360="","",OFFSET(raw_exchange_data!$A360,0,MATCH(S$2,raw_exchange_data!$1:$1,0)-1))</f>
        <v>44958.658478819445</v>
      </c>
      <c r="T361" s="156">
        <v>1</v>
      </c>
      <c r="W361" t="str">
        <f t="shared" si="36"/>
        <v>OKEX</v>
      </c>
      <c r="X361" t="str">
        <f t="shared" si="37"/>
        <v>XRP</v>
      </c>
      <c r="Y361" s="42">
        <f t="shared" si="38"/>
        <v>4.4000000000000002E-7</v>
      </c>
      <c r="Z361" s="42">
        <f t="shared" ca="1" si="39"/>
        <v>4.4140430209999998E-7</v>
      </c>
      <c r="AC361"/>
      <c r="AD361"/>
    </row>
    <row r="362" spans="1:30" x14ac:dyDescent="0.25">
      <c r="A362" t="str">
        <f>IF(Summary_Exchange_Balances_00UTC!$B361="","",Summary_Exchange_Balances_00UTC!$N361)</f>
        <v>PITX</v>
      </c>
      <c r="B362" t="str">
        <f>IF(Summary_Exchange_Balances_00UTC!$B361="","",Summary_Exchange_Balances_00UTC!$B361)</f>
        <v>PITX-E</v>
      </c>
      <c r="C362" t="str">
        <f>IF(Summary_Exchange_Balances_00UTC!$B361="","",Summary_Exchange_Balances_00UTC!$E361)</f>
        <v>ETH</v>
      </c>
      <c r="D362" t="str">
        <f>IF(OR(Summary_Exchange_Balances_00UTC!$B361="",Summary_Exchange_Balances_00UTC!$D361=""),"",Summary_Exchange_Balances_00UTC!$D361)</f>
        <v/>
      </c>
      <c r="E362" s="53">
        <f>IF(Summary_Exchange_Balances_00UTC!$B361="","",Summary_Exchange_Balances_00UTC!$C361)</f>
        <v>7.1361999999999999E-4</v>
      </c>
      <c r="G362" s="52" t="e">
        <f ca="1">IF(Summary_Exchange_Balances_00UTC!$B361="","",VLOOKUP(IF(ISERROR(SEARCH(" ", $B362)),UPPER($B362&amp;$C362&amp;IF(OR(NOT(ISERROR(SEARCH("trade",$D362))),NOT(ISERROR(SEARCH("balance",$D362)))),"",$D362)),UPPER(LEFT($B362, SEARCH(" ",$B362)-1)&amp;$C362&amp;IF(OR(NOT(ISERROR(SEARCH("trade",$D362))),NOT(ISERROR(SEARCH("balance",$D362)))),"",$D362))),$L:$T,MATCH("balance",$L$2:$S$2,0),FALSE))</f>
        <v>#N/A</v>
      </c>
      <c r="H362" s="35" t="e">
        <f ca="1">IF(Summary_Exchange_Balances_00UTC!$B361="","",(G362-E362)/E362)</f>
        <v>#N/A</v>
      </c>
      <c r="I362" s="160">
        <f ca="1">IF(Summary_Exchange_Balances_00UTC!$B361="","",IF(ISERROR($G362),$E362,$G362))</f>
        <v>7.1361999999999999E-4</v>
      </c>
      <c r="K362" t="str">
        <f t="shared" ca="1" si="34"/>
        <v>HUBIXEC</v>
      </c>
      <c r="L362" t="str">
        <f t="shared" ca="1" si="35"/>
        <v>HUBI-EXEC</v>
      </c>
      <c r="N362" s="156" t="str">
        <f ca="1">IF(raw_exchange_data!$A361="","",OFFSET(raw_exchange_data!$A361,0,MATCH(N$2,raw_exchange_data!$1:$1,0)-1))</f>
        <v>XEC</v>
      </c>
      <c r="O362" s="156" t="str">
        <f ca="1">IF(raw_exchange_data!$A361="","",OFFSET(raw_exchange_data!$A361,0,MATCH(O$2,raw_exchange_data!$1:$1,0)-1))</f>
        <v>HUBI</v>
      </c>
      <c r="P362" s="156" t="str">
        <f ca="1">IF(raw_exchange_data!$A361="","",OFFSET(raw_exchange_data!$A361,0,MATCH(P$2,raw_exchange_data!$1:$1,0)-1))</f>
        <v>HUBI-E</v>
      </c>
      <c r="Q362" s="156" t="str">
        <f ca="1">IF(raw_exchange_data!$A361="","",TEXT(OFFSET(raw_exchange_data!$A361,0,MATCH(Q$2,raw_exchange_data!$1:$1,0)-1),""))</f>
        <v/>
      </c>
      <c r="R362" s="157">
        <f ca="1">IF(raw_exchange_data!$A361="","",OFFSET(raw_exchange_data!$A361,0,MATCH(R$2,raw_exchange_data!$1:$1,0)-1))</f>
        <v>97856389.900000006</v>
      </c>
      <c r="S362" s="169">
        <f ca="1">IF(raw_exchange_data!$A361="","",OFFSET(raw_exchange_data!$A361,0,MATCH(S$2,raw_exchange_data!$1:$1,0)-1))</f>
        <v>44958.669130127317</v>
      </c>
      <c r="T362" s="156">
        <v>1</v>
      </c>
      <c r="W362" t="str">
        <f t="shared" si="36"/>
        <v>PITX</v>
      </c>
      <c r="X362" t="str">
        <f t="shared" si="37"/>
        <v>ETH</v>
      </c>
      <c r="Y362" s="42">
        <f t="shared" si="38"/>
        <v>7.1361999999999999E-4</v>
      </c>
      <c r="Z362" s="42">
        <f t="shared" ca="1" si="39"/>
        <v>0</v>
      </c>
      <c r="AC362"/>
      <c r="AD362"/>
    </row>
    <row r="363" spans="1:30" x14ac:dyDescent="0.25">
      <c r="A363" t="str">
        <f>IF(Summary_Exchange_Balances_00UTC!$B362="","",Summary_Exchange_Balances_00UTC!$N362)</f>
        <v>PITX</v>
      </c>
      <c r="B363" t="str">
        <f>IF(Summary_Exchange_Balances_00UTC!$B362="","",Summary_Exchange_Balances_00UTC!$B362)</f>
        <v>PITX-E</v>
      </c>
      <c r="C363" t="str">
        <f>IF(Summary_Exchange_Balances_00UTC!$B362="","",Summary_Exchange_Balances_00UTC!$E362)</f>
        <v>EUR</v>
      </c>
      <c r="D363" t="str">
        <f>IF(OR(Summary_Exchange_Balances_00UTC!$B362="",Summary_Exchange_Balances_00UTC!$D362=""),"",Summary_Exchange_Balances_00UTC!$D362)</f>
        <v/>
      </c>
      <c r="E363" s="53">
        <f>IF(Summary_Exchange_Balances_00UTC!$B362="","",Summary_Exchange_Balances_00UTC!$C362)</f>
        <v>0.01</v>
      </c>
      <c r="G363" s="52" t="e">
        <f ca="1">IF(Summary_Exchange_Balances_00UTC!$B362="","",VLOOKUP(IF(ISERROR(SEARCH(" ", $B363)),UPPER($B363&amp;$C363&amp;IF(OR(NOT(ISERROR(SEARCH("trade",$D363))),NOT(ISERROR(SEARCH("balance",$D363)))),"",$D363)),UPPER(LEFT($B363, SEARCH(" ",$B363)-1)&amp;$C363&amp;IF(OR(NOT(ISERROR(SEARCH("trade",$D363))),NOT(ISERROR(SEARCH("balance",$D363)))),"",$D363))),$L:$T,MATCH("balance",$L$2:$S$2,0),FALSE))</f>
        <v>#N/A</v>
      </c>
      <c r="H363" s="35" t="e">
        <f ca="1">IF(Summary_Exchange_Balances_00UTC!$B362="","",(G363-E363)/E363)</f>
        <v>#N/A</v>
      </c>
      <c r="I363" s="160">
        <f ca="1">IF(Summary_Exchange_Balances_00UTC!$B362="","",IF(ISERROR($G363),$E363,$G363))</f>
        <v>0.01</v>
      </c>
      <c r="K363" t="str">
        <f t="shared" ca="1" si="34"/>
        <v>BINEXLM</v>
      </c>
      <c r="L363" t="str">
        <f t="shared" ca="1" si="35"/>
        <v>BINE-2-S1-MXLM</v>
      </c>
      <c r="N363" s="156" t="str">
        <f ca="1">IF(raw_exchange_data!$A362="","",OFFSET(raw_exchange_data!$A362,0,MATCH(N$2,raw_exchange_data!$1:$1,0)-1))</f>
        <v>XLM</v>
      </c>
      <c r="O363" s="156" t="str">
        <f ca="1">IF(raw_exchange_data!$A362="","",OFFSET(raw_exchange_data!$A362,0,MATCH(O$2,raw_exchange_data!$1:$1,0)-1))</f>
        <v>BINE</v>
      </c>
      <c r="P363" s="156" t="str">
        <f ca="1">IF(raw_exchange_data!$A362="","",OFFSET(raw_exchange_data!$A362,0,MATCH(P$2,raw_exchange_data!$1:$1,0)-1))</f>
        <v>BINE-2-S1-M</v>
      </c>
      <c r="Q363" s="156" t="str">
        <f ca="1">IF(raw_exchange_data!$A362="","",TEXT(OFFSET(raw_exchange_data!$A362,0,MATCH(Q$2,raw_exchange_data!$1:$1,0)-1),""))</f>
        <v/>
      </c>
      <c r="R363" s="157">
        <f ca="1">IF(raw_exchange_data!$A362="","",OFFSET(raw_exchange_data!$A362,0,MATCH(R$2,raw_exchange_data!$1:$1,0)-1))</f>
        <v>-1000000</v>
      </c>
      <c r="S363" s="169">
        <f ca="1">IF(raw_exchange_data!$A362="","",OFFSET(raw_exchange_data!$A362,0,MATCH(S$2,raw_exchange_data!$1:$1,0)-1))</f>
        <v>44958.666670451392</v>
      </c>
      <c r="T363" s="156">
        <v>1</v>
      </c>
      <c r="W363" t="str">
        <f t="shared" si="36"/>
        <v>PITX</v>
      </c>
      <c r="X363" t="str">
        <f t="shared" si="37"/>
        <v>EUR</v>
      </c>
      <c r="Y363" s="42">
        <f t="shared" si="38"/>
        <v>0.01</v>
      </c>
      <c r="Z363" s="42">
        <f t="shared" ca="1" si="39"/>
        <v>0</v>
      </c>
      <c r="AC363"/>
      <c r="AD363"/>
    </row>
    <row r="364" spans="1:30" x14ac:dyDescent="0.25">
      <c r="A364" t="str">
        <f>IF(Summary_Exchange_Balances_00UTC!$B363="","",Summary_Exchange_Balances_00UTC!$N363)</f>
        <v>PITX</v>
      </c>
      <c r="B364" t="str">
        <f>IF(Summary_Exchange_Balances_00UTC!$B363="","",Summary_Exchange_Balances_00UTC!$B363)</f>
        <v>PITX-E</v>
      </c>
      <c r="C364" t="str">
        <f>IF(Summary_Exchange_Balances_00UTC!$B363="","",Summary_Exchange_Balances_00UTC!$E363)</f>
        <v>GBP</v>
      </c>
      <c r="D364" t="str">
        <f>IF(OR(Summary_Exchange_Balances_00UTC!$B363="",Summary_Exchange_Balances_00UTC!$D363=""),"",Summary_Exchange_Balances_00UTC!$D363)</f>
        <v/>
      </c>
      <c r="E364" s="53">
        <f>IF(Summary_Exchange_Balances_00UTC!$B363="","",Summary_Exchange_Balances_00UTC!$C363)</f>
        <v>0.01</v>
      </c>
      <c r="G364" s="52" t="e">
        <f ca="1">IF(Summary_Exchange_Balances_00UTC!$B363="","",VLOOKUP(IF(ISERROR(SEARCH(" ", $B364)),UPPER($B364&amp;$C364&amp;IF(OR(NOT(ISERROR(SEARCH("trade",$D364))),NOT(ISERROR(SEARCH("balance",$D364)))),"",$D364)),UPPER(LEFT($B364, SEARCH(" ",$B364)-1)&amp;$C364&amp;IF(OR(NOT(ISERROR(SEARCH("trade",$D364))),NOT(ISERROR(SEARCH("balance",$D364)))),"",$D364))),$L:$T,MATCH("balance",$L$2:$S$2,0),FALSE))</f>
        <v>#N/A</v>
      </c>
      <c r="H364" s="35" t="e">
        <f ca="1">IF(Summary_Exchange_Balances_00UTC!$B363="","",(G364-E364)/E364)</f>
        <v>#N/A</v>
      </c>
      <c r="I364" s="160">
        <f ca="1">IF(Summary_Exchange_Balances_00UTC!$B363="","",IF(ISERROR($G364),$E364,$G364))</f>
        <v>0.01</v>
      </c>
      <c r="K364" t="str">
        <f t="shared" ca="1" si="34"/>
        <v>FBLKXLM</v>
      </c>
      <c r="L364" t="str">
        <f t="shared" ca="1" si="35"/>
        <v>FBLKXLM</v>
      </c>
      <c r="N364" s="156" t="str">
        <f ca="1">IF(raw_exchange_data!$A363="","",OFFSET(raw_exchange_data!$A363,0,MATCH(N$2,raw_exchange_data!$1:$1,0)-1))</f>
        <v>XLM</v>
      </c>
      <c r="O364" s="156" t="str">
        <f ca="1">IF(raw_exchange_data!$A363="","",OFFSET(raw_exchange_data!$A363,0,MATCH(O$2,raw_exchange_data!$1:$1,0)-1))</f>
        <v>FBLK</v>
      </c>
      <c r="P364" s="156" t="str">
        <f ca="1">IF(raw_exchange_data!$A363="","",OFFSET(raw_exchange_data!$A363,0,MATCH(P$2,raw_exchange_data!$1:$1,0)-1))</f>
        <v>FBLK</v>
      </c>
      <c r="Q364" s="156" t="str">
        <f ca="1">IF(raw_exchange_data!$A363="","",TEXT(OFFSET(raw_exchange_data!$A363,0,MATCH(Q$2,raw_exchange_data!$1:$1,0)-1),""))</f>
        <v/>
      </c>
      <c r="R364" s="157">
        <f ca="1">IF(raw_exchange_data!$A363="","",OFFSET(raw_exchange_data!$A363,0,MATCH(R$2,raw_exchange_data!$1:$1,0)-1))</f>
        <v>7753.8623047999999</v>
      </c>
      <c r="S364" s="169">
        <f ca="1">IF(raw_exchange_data!$A363="","",OFFSET(raw_exchange_data!$A363,0,MATCH(S$2,raw_exchange_data!$1:$1,0)-1))</f>
        <v>44958.658478819445</v>
      </c>
      <c r="T364" s="156">
        <v>1</v>
      </c>
      <c r="W364" t="str">
        <f t="shared" si="36"/>
        <v>PITX</v>
      </c>
      <c r="X364" t="str">
        <f t="shared" si="37"/>
        <v>GBP</v>
      </c>
      <c r="Y364" s="42">
        <f t="shared" si="38"/>
        <v>0.01</v>
      </c>
      <c r="Z364" s="42">
        <f t="shared" ca="1" si="39"/>
        <v>0</v>
      </c>
      <c r="AC364"/>
      <c r="AD364"/>
    </row>
    <row r="365" spans="1:30" x14ac:dyDescent="0.25">
      <c r="A365" t="str">
        <f>IF(Summary_Exchange_Balances_00UTC!$B364="","",Summary_Exchange_Balances_00UTC!$N364)</f>
        <v>PITX</v>
      </c>
      <c r="B365" t="str">
        <f>IF(Summary_Exchange_Balances_00UTC!$B364="","",Summary_Exchange_Balances_00UTC!$B364)</f>
        <v>PITX-E</v>
      </c>
      <c r="C365" t="str">
        <f>IF(Summary_Exchange_Balances_00UTC!$B364="","",Summary_Exchange_Balances_00UTC!$E364)</f>
        <v>TRY</v>
      </c>
      <c r="D365" t="str">
        <f>IF(OR(Summary_Exchange_Balances_00UTC!$B364="",Summary_Exchange_Balances_00UTC!$D364=""),"",Summary_Exchange_Balances_00UTC!$D364)</f>
        <v/>
      </c>
      <c r="E365" s="53">
        <f>IF(Summary_Exchange_Balances_00UTC!$B364="","",Summary_Exchange_Balances_00UTC!$C364)</f>
        <v>0.10983253</v>
      </c>
      <c r="G365" s="52" t="e">
        <f ca="1">IF(Summary_Exchange_Balances_00UTC!$B364="","",VLOOKUP(IF(ISERROR(SEARCH(" ", $B365)),UPPER($B365&amp;$C365&amp;IF(OR(NOT(ISERROR(SEARCH("trade",$D365))),NOT(ISERROR(SEARCH("balance",$D365)))),"",$D365)),UPPER(LEFT($B365, SEARCH(" ",$B365)-1)&amp;$C365&amp;IF(OR(NOT(ISERROR(SEARCH("trade",$D365))),NOT(ISERROR(SEARCH("balance",$D365)))),"",$D365))),$L:$T,MATCH("balance",$L$2:$S$2,0),FALSE))</f>
        <v>#N/A</v>
      </c>
      <c r="H365" s="35" t="e">
        <f ca="1">IF(Summary_Exchange_Balances_00UTC!$B364="","",(G365-E365)/E365)</f>
        <v>#N/A</v>
      </c>
      <c r="I365" s="160">
        <f ca="1">IF(Summary_Exchange_Balances_00UTC!$B364="","",IF(ISERROR($G365),$E365,$G365))</f>
        <v>0.10983253</v>
      </c>
      <c r="K365" t="str">
        <f t="shared" ca="1" si="34"/>
        <v>BTSEXRP</v>
      </c>
      <c r="L365" t="str">
        <f t="shared" ca="1" si="35"/>
        <v>BTSEXRP</v>
      </c>
      <c r="N365" s="156" t="str">
        <f ca="1">IF(raw_exchange_data!$A364="","",OFFSET(raw_exchange_data!$A364,0,MATCH(N$2,raw_exchange_data!$1:$1,0)-1))</f>
        <v>XRP</v>
      </c>
      <c r="O365" s="156" t="str">
        <f ca="1">IF(raw_exchange_data!$A364="","",OFFSET(raw_exchange_data!$A364,0,MATCH(O$2,raw_exchange_data!$1:$1,0)-1))</f>
        <v>BTSE</v>
      </c>
      <c r="P365" s="156" t="str">
        <f ca="1">IF(raw_exchange_data!$A364="","",OFFSET(raw_exchange_data!$A364,0,MATCH(P$2,raw_exchange_data!$1:$1,0)-1))</f>
        <v>BTSE</v>
      </c>
      <c r="Q365" s="156" t="str">
        <f ca="1">IF(raw_exchange_data!$A364="","",TEXT(OFFSET(raw_exchange_data!$A364,0,MATCH(Q$2,raw_exchange_data!$1:$1,0)-1),""))</f>
        <v/>
      </c>
      <c r="R365" s="157">
        <f ca="1">IF(raw_exchange_data!$A364="","",OFFSET(raw_exchange_data!$A364,0,MATCH(R$2,raw_exchange_data!$1:$1,0)-1))</f>
        <v>86647.684072849996</v>
      </c>
      <c r="S365" s="169">
        <f ca="1">IF(raw_exchange_data!$A364="","",OFFSET(raw_exchange_data!$A364,0,MATCH(S$2,raw_exchange_data!$1:$1,0)-1))</f>
        <v>44958.66688271991</v>
      </c>
      <c r="T365" s="156">
        <v>1</v>
      </c>
      <c r="W365" t="str">
        <f t="shared" si="36"/>
        <v>PITX</v>
      </c>
      <c r="X365" t="str">
        <f t="shared" si="37"/>
        <v>TRY</v>
      </c>
      <c r="Y365" s="42">
        <f t="shared" si="38"/>
        <v>0.10983253</v>
      </c>
      <c r="Z365" s="42">
        <f t="shared" ca="1" si="39"/>
        <v>0</v>
      </c>
      <c r="AC365"/>
      <c r="AD365"/>
    </row>
    <row r="366" spans="1:30" x14ac:dyDescent="0.25">
      <c r="A366" t="str">
        <f>IF(Summary_Exchange_Balances_00UTC!$B365="","",Summary_Exchange_Balances_00UTC!$N365)</f>
        <v>PITX</v>
      </c>
      <c r="B366" t="str">
        <f>IF(Summary_Exchange_Balances_00UTC!$B365="","",Summary_Exchange_Balances_00UTC!$B365)</f>
        <v>PITX-E</v>
      </c>
      <c r="C366" t="str">
        <f>IF(Summary_Exchange_Balances_00UTC!$B365="","",Summary_Exchange_Balances_00UTC!$E365)</f>
        <v>USD</v>
      </c>
      <c r="D366" t="str">
        <f>IF(OR(Summary_Exchange_Balances_00UTC!$B365="",Summary_Exchange_Balances_00UTC!$D365=""),"",Summary_Exchange_Balances_00UTC!$D365)</f>
        <v/>
      </c>
      <c r="E366" s="53">
        <f>IF(Summary_Exchange_Balances_00UTC!$B365="","",Summary_Exchange_Balances_00UTC!$C365)</f>
        <v>6.5778299999999998E-3</v>
      </c>
      <c r="G366" s="52" t="e">
        <f ca="1">IF(Summary_Exchange_Balances_00UTC!$B365="","",VLOOKUP(IF(ISERROR(SEARCH(" ", $B366)),UPPER($B366&amp;$C366&amp;IF(OR(NOT(ISERROR(SEARCH("trade",$D366))),NOT(ISERROR(SEARCH("balance",$D366)))),"",$D366)),UPPER(LEFT($B366, SEARCH(" ",$B366)-1)&amp;$C366&amp;IF(OR(NOT(ISERROR(SEARCH("trade",$D366))),NOT(ISERROR(SEARCH("balance",$D366)))),"",$D366))),$L:$T,MATCH("balance",$L$2:$S$2,0),FALSE))</f>
        <v>#N/A</v>
      </c>
      <c r="H366" s="35" t="e">
        <f ca="1">IF(Summary_Exchange_Balances_00UTC!$B365="","",(G366-E366)/E366)</f>
        <v>#N/A</v>
      </c>
      <c r="I366" s="160">
        <f ca="1">IF(Summary_Exchange_Balances_00UTC!$B365="","",IF(ISERROR($G366),$E366,$G366))</f>
        <v>6.5778299999999998E-3</v>
      </c>
      <c r="K366" t="str">
        <f t="shared" ca="1" si="34"/>
        <v>FUBIXRP</v>
      </c>
      <c r="L366" t="str">
        <f t="shared" ca="1" si="35"/>
        <v>FUBI-MXRP</v>
      </c>
      <c r="N366" s="156" t="str">
        <f ca="1">IF(raw_exchange_data!$A365="","",OFFSET(raw_exchange_data!$A365,0,MATCH(N$2,raw_exchange_data!$1:$1,0)-1))</f>
        <v>XRP</v>
      </c>
      <c r="O366" s="156" t="str">
        <f ca="1">IF(raw_exchange_data!$A365="","",OFFSET(raw_exchange_data!$A365,0,MATCH(O$2,raw_exchange_data!$1:$1,0)-1))</f>
        <v>FUBI</v>
      </c>
      <c r="P366" s="156" t="str">
        <f ca="1">IF(raw_exchange_data!$A365="","",OFFSET(raw_exchange_data!$A365,0,MATCH(P$2,raw_exchange_data!$1:$1,0)-1))</f>
        <v>FUBI-M</v>
      </c>
      <c r="Q366" s="156" t="str">
        <f ca="1">IF(raw_exchange_data!$A365="","",TEXT(OFFSET(raw_exchange_data!$A365,0,MATCH(Q$2,raw_exchange_data!$1:$1,0)-1),""))</f>
        <v/>
      </c>
      <c r="R366" s="157">
        <f ca="1">IF(raw_exchange_data!$A365="","",OFFSET(raw_exchange_data!$A365,0,MATCH(R$2,raw_exchange_data!$1:$1,0)-1))</f>
        <v>0.54364484400000002</v>
      </c>
      <c r="S366" s="169">
        <f ca="1">IF(raw_exchange_data!$A365="","",OFFSET(raw_exchange_data!$A365,0,MATCH(S$2,raw_exchange_data!$1:$1,0)-1))</f>
        <v>44958.669514120367</v>
      </c>
      <c r="T366" s="156">
        <v>1</v>
      </c>
      <c r="W366" t="str">
        <f t="shared" si="36"/>
        <v>PITX</v>
      </c>
      <c r="X366" t="str">
        <f t="shared" si="37"/>
        <v>USD</v>
      </c>
      <c r="Y366" s="42">
        <f t="shared" si="38"/>
        <v>6.5778299999999998E-3</v>
      </c>
      <c r="Z366" s="42">
        <f t="shared" ca="1" si="39"/>
        <v>0</v>
      </c>
      <c r="AC366"/>
      <c r="AD366"/>
    </row>
    <row r="367" spans="1:30" x14ac:dyDescent="0.25">
      <c r="A367" t="str">
        <f>IF(Summary_Exchange_Balances_00UTC!$B366="","",Summary_Exchange_Balances_00UTC!$N366)</f>
        <v>PITX</v>
      </c>
      <c r="B367" t="str">
        <f>IF(Summary_Exchange_Balances_00UTC!$B366="","",Summary_Exchange_Balances_00UTC!$B366)</f>
        <v>PITX-E</v>
      </c>
      <c r="C367" t="str">
        <f>IF(Summary_Exchange_Balances_00UTC!$B366="","",Summary_Exchange_Balances_00UTC!$E366)</f>
        <v>USDT</v>
      </c>
      <c r="D367" t="str">
        <f>IF(OR(Summary_Exchange_Balances_00UTC!$B366="",Summary_Exchange_Balances_00UTC!$D366=""),"",Summary_Exchange_Balances_00UTC!$D366)</f>
        <v/>
      </c>
      <c r="E367" s="53">
        <f>IF(Summary_Exchange_Balances_00UTC!$B366="","",Summary_Exchange_Balances_00UTC!$C366)</f>
        <v>9.9996000000000004E-4</v>
      </c>
      <c r="G367" s="52" t="e">
        <f ca="1">IF(Summary_Exchange_Balances_00UTC!$B366="","",VLOOKUP(IF(ISERROR(SEARCH(" ", $B367)),UPPER($B367&amp;$C367&amp;IF(OR(NOT(ISERROR(SEARCH("trade",$D367))),NOT(ISERROR(SEARCH("balance",$D367)))),"",$D367)),UPPER(LEFT($B367, SEARCH(" ",$B367)-1)&amp;$C367&amp;IF(OR(NOT(ISERROR(SEARCH("trade",$D367))),NOT(ISERROR(SEARCH("balance",$D367)))),"",$D367))),$L:$T,MATCH("balance",$L$2:$S$2,0),FALSE))</f>
        <v>#N/A</v>
      </c>
      <c r="H367" s="35" t="e">
        <f ca="1">IF(Summary_Exchange_Balances_00UTC!$B366="","",(G367-E367)/E367)</f>
        <v>#N/A</v>
      </c>
      <c r="I367" s="160">
        <f ca="1">IF(Summary_Exchange_Balances_00UTC!$B366="","",IF(ISERROR($G367),$E367,$G367))</f>
        <v>9.9996000000000004E-4</v>
      </c>
      <c r="K367" t="str">
        <f t="shared" ca="1" si="34"/>
        <v>HUB2XRP</v>
      </c>
      <c r="L367" t="str">
        <f t="shared" ca="1" si="35"/>
        <v>HUB2-MXRP</v>
      </c>
      <c r="N367" s="156" t="str">
        <f ca="1">IF(raw_exchange_data!$A366="","",OFFSET(raw_exchange_data!$A366,0,MATCH(N$2,raw_exchange_data!$1:$1,0)-1))</f>
        <v>XRP</v>
      </c>
      <c r="O367" s="156" t="str">
        <f ca="1">IF(raw_exchange_data!$A366="","",OFFSET(raw_exchange_data!$A366,0,MATCH(O$2,raw_exchange_data!$1:$1,0)-1))</f>
        <v>HUB2</v>
      </c>
      <c r="P367" s="156" t="str">
        <f ca="1">IF(raw_exchange_data!$A366="","",OFFSET(raw_exchange_data!$A366,0,MATCH(P$2,raw_exchange_data!$1:$1,0)-1))</f>
        <v>HUB2-M</v>
      </c>
      <c r="Q367" s="156" t="str">
        <f ca="1">IF(raw_exchange_data!$A366="","",TEXT(OFFSET(raw_exchange_data!$A366,0,MATCH(Q$2,raw_exchange_data!$1:$1,0)-1),""))</f>
        <v>trade</v>
      </c>
      <c r="R367" s="157">
        <f ca="1">IF(raw_exchange_data!$A366="","",OFFSET(raw_exchange_data!$A366,0,MATCH(R$2,raw_exchange_data!$1:$1,0)-1))</f>
        <v>6.4869999999999994E-5</v>
      </c>
      <c r="S367" s="169">
        <f ca="1">IF(raw_exchange_data!$A366="","",OFFSET(raw_exchange_data!$A366,0,MATCH(S$2,raw_exchange_data!$1:$1,0)-1))</f>
        <v>44958.669600543981</v>
      </c>
      <c r="T367" s="156">
        <v>1</v>
      </c>
      <c r="W367" t="str">
        <f t="shared" si="36"/>
        <v>PITX</v>
      </c>
      <c r="X367" t="str">
        <f t="shared" si="37"/>
        <v>USDT</v>
      </c>
      <c r="Y367" s="42">
        <f t="shared" si="38"/>
        <v>9.9996000000000004E-4</v>
      </c>
      <c r="Z367" s="42">
        <f t="shared" ca="1" si="39"/>
        <v>0</v>
      </c>
      <c r="AC367"/>
      <c r="AD367"/>
    </row>
    <row r="368" spans="1:30" x14ac:dyDescent="0.25">
      <c r="A368" t="str">
        <f>IF(Summary_Exchange_Balances_00UTC!$B367="","",Summary_Exchange_Balances_00UTC!$N367)</f>
        <v>PITX</v>
      </c>
      <c r="B368" t="str">
        <f>IF(Summary_Exchange_Balances_00UTC!$B367="","",Summary_Exchange_Balances_00UTC!$B367)</f>
        <v>PITX-E</v>
      </c>
      <c r="C368" t="str">
        <f>IF(Summary_Exchange_Balances_00UTC!$B367="","",Summary_Exchange_Balances_00UTC!$E367)</f>
        <v>XLM</v>
      </c>
      <c r="D368" t="str">
        <f>IF(OR(Summary_Exchange_Balances_00UTC!$B367="",Summary_Exchange_Balances_00UTC!$D367=""),"",Summary_Exchange_Balances_00UTC!$D367)</f>
        <v/>
      </c>
      <c r="E368" s="53">
        <f>IF(Summary_Exchange_Balances_00UTC!$B367="","",Summary_Exchange_Balances_00UTC!$C367)</f>
        <v>9.9999999999999995E-8</v>
      </c>
      <c r="G368" s="52" t="e">
        <f ca="1">IF(Summary_Exchange_Balances_00UTC!$B367="","",VLOOKUP(IF(ISERROR(SEARCH(" ", $B368)),UPPER($B368&amp;$C368&amp;IF(OR(NOT(ISERROR(SEARCH("trade",$D368))),NOT(ISERROR(SEARCH("balance",$D368)))),"",$D368)),UPPER(LEFT($B368, SEARCH(" ",$B368)-1)&amp;$C368&amp;IF(OR(NOT(ISERROR(SEARCH("trade",$D368))),NOT(ISERROR(SEARCH("balance",$D368)))),"",$D368))),$L:$T,MATCH("balance",$L$2:$S$2,0),FALSE))</f>
        <v>#N/A</v>
      </c>
      <c r="H368" s="35" t="e">
        <f ca="1">IF(Summary_Exchange_Balances_00UTC!$B367="","",(G368-E368)/E368)</f>
        <v>#N/A</v>
      </c>
      <c r="I368" s="160">
        <f ca="1">IF(Summary_Exchange_Balances_00UTC!$B367="","",IF(ISERROR($G368),$E368,$G368))</f>
        <v>9.9999999999999995E-8</v>
      </c>
      <c r="K368" t="str">
        <f t="shared" ca="1" si="34"/>
        <v>HUBIXRP</v>
      </c>
      <c r="L368" t="str">
        <f t="shared" ca="1" si="35"/>
        <v>HUBI-1-M-PXRP</v>
      </c>
      <c r="N368" s="156" t="str">
        <f ca="1">IF(raw_exchange_data!$A367="","",OFFSET(raw_exchange_data!$A367,0,MATCH(N$2,raw_exchange_data!$1:$1,0)-1))</f>
        <v>XRP</v>
      </c>
      <c r="O368" s="156" t="str">
        <f ca="1">IF(raw_exchange_data!$A367="","",OFFSET(raw_exchange_data!$A367,0,MATCH(O$2,raw_exchange_data!$1:$1,0)-1))</f>
        <v>HUBI</v>
      </c>
      <c r="P368" s="156" t="str">
        <f ca="1">IF(raw_exchange_data!$A367="","",OFFSET(raw_exchange_data!$A367,0,MATCH(P$2,raw_exchange_data!$1:$1,0)-1))</f>
        <v>HUBI-1-M-P</v>
      </c>
      <c r="Q368" s="156" t="str">
        <f ca="1">IF(raw_exchange_data!$A367="","",TEXT(OFFSET(raw_exchange_data!$A367,0,MATCH(Q$2,raw_exchange_data!$1:$1,0)-1),""))</f>
        <v/>
      </c>
      <c r="R368" s="157">
        <f ca="1">IF(raw_exchange_data!$A367="","",OFFSET(raw_exchange_data!$A367,0,MATCH(R$2,raw_exchange_data!$1:$1,0)-1))</f>
        <v>1.9184280000000001E-4</v>
      </c>
      <c r="S368" s="169">
        <f ca="1">IF(raw_exchange_data!$A367="","",OFFSET(raw_exchange_data!$A367,0,MATCH(S$2,raw_exchange_data!$1:$1,0)-1))</f>
        <v>44958.669514317131</v>
      </c>
      <c r="T368" s="156">
        <v>1</v>
      </c>
      <c r="W368" t="str">
        <f t="shared" si="36"/>
        <v>PITX</v>
      </c>
      <c r="X368" t="str">
        <f t="shared" si="37"/>
        <v>XLM</v>
      </c>
      <c r="Y368" s="42">
        <f t="shared" si="38"/>
        <v>9.9999999999999995E-8</v>
      </c>
      <c r="Z368" s="42">
        <f t="shared" ca="1" si="39"/>
        <v>0</v>
      </c>
      <c r="AC368"/>
      <c r="AD368"/>
    </row>
    <row r="369" spans="1:30" x14ac:dyDescent="0.25">
      <c r="A369" t="str">
        <f>IF(Summary_Exchange_Balances_00UTC!$B368="","",Summary_Exchange_Balances_00UTC!$N368)</f>
        <v>SHFT WALLET</v>
      </c>
      <c r="B369" t="str">
        <f>IF(Summary_Exchange_Balances_00UTC!$B368="","",Summary_Exchange_Balances_00UTC!$B368)</f>
        <v>SHFT-1-W</v>
      </c>
      <c r="C369" t="str">
        <f>IF(Summary_Exchange_Balances_00UTC!$B368="","",Summary_Exchange_Balances_00UTC!$E368)</f>
        <v>SHFT</v>
      </c>
      <c r="D369" t="str">
        <f>IF(OR(Summary_Exchange_Balances_00UTC!$B368="",Summary_Exchange_Balances_00UTC!$D368=""),"",Summary_Exchange_Balances_00UTC!$D368)</f>
        <v/>
      </c>
      <c r="E369" s="52">
        <f>IF(Summary_Exchange_Balances_00UTC!$B368="","",Summary_Exchange_Balances_00UTC!$C368)</f>
        <v>3552880.5354093201</v>
      </c>
      <c r="G369" s="52" t="e">
        <f ca="1">IF(Summary_Exchange_Balances_00UTC!$B368="","",VLOOKUP(IF(ISERROR(SEARCH(" ", $B369)),UPPER($B369&amp;$C369&amp;IF(OR(NOT(ISERROR(SEARCH("trade",$D369))),NOT(ISERROR(SEARCH("balance",$D369)))),"",$D369)),UPPER(LEFT($B369, SEARCH(" ",$B369)-1)&amp;$C369&amp;IF(OR(NOT(ISERROR(SEARCH("trade",$D369))),NOT(ISERROR(SEARCH("balance",$D369)))),"",$D369))),$L:$T,MATCH("balance",$L$2:$S$2,0),FALSE))</f>
        <v>#N/A</v>
      </c>
      <c r="H369" s="35" t="e">
        <f ca="1">IF(Summary_Exchange_Balances_00UTC!$B368="","",(G369-E369)/E369)</f>
        <v>#N/A</v>
      </c>
      <c r="I369" s="160">
        <f ca="1">IF(Summary_Exchange_Balances_00UTC!$B368="","",IF(ISERROR($G369),$E369,$G369))</f>
        <v>3552880.5354093201</v>
      </c>
      <c r="K369" t="str">
        <f t="shared" ca="1" si="34"/>
        <v>HUBIXRP</v>
      </c>
      <c r="L369" t="str">
        <f t="shared" ca="1" si="35"/>
        <v>HUBI-MXRP</v>
      </c>
      <c r="N369" s="156" t="str">
        <f ca="1">IF(raw_exchange_data!$A368="","",OFFSET(raw_exchange_data!$A368,0,MATCH(N$2,raw_exchange_data!$1:$1,0)-1))</f>
        <v>XRP</v>
      </c>
      <c r="O369" s="156" t="str">
        <f ca="1">IF(raw_exchange_data!$A368="","",OFFSET(raw_exchange_data!$A368,0,MATCH(O$2,raw_exchange_data!$1:$1,0)-1))</f>
        <v>HUBI</v>
      </c>
      <c r="P369" s="156" t="str">
        <f ca="1">IF(raw_exchange_data!$A368="","",OFFSET(raw_exchange_data!$A368,0,MATCH(P$2,raw_exchange_data!$1:$1,0)-1))</f>
        <v>HUBI-M</v>
      </c>
      <c r="Q369" s="156" t="str">
        <f ca="1">IF(raw_exchange_data!$A368="","",TEXT(OFFSET(raw_exchange_data!$A368,0,MATCH(Q$2,raw_exchange_data!$1:$1,0)-1),""))</f>
        <v/>
      </c>
      <c r="R369" s="157">
        <f ca="1">IF(raw_exchange_data!$A368="","",OFFSET(raw_exchange_data!$A368,0,MATCH(R$2,raw_exchange_data!$1:$1,0)-1))</f>
        <v>7.6039999999999997E-5</v>
      </c>
      <c r="S369" s="169">
        <f ca="1">IF(raw_exchange_data!$A368="","",OFFSET(raw_exchange_data!$A368,0,MATCH(S$2,raw_exchange_data!$1:$1,0)-1))</f>
        <v>44958.669130127317</v>
      </c>
      <c r="T369" s="156">
        <v>1</v>
      </c>
      <c r="W369" t="str">
        <f t="shared" si="36"/>
        <v>SHFT WALLET</v>
      </c>
      <c r="X369" t="str">
        <f t="shared" si="37"/>
        <v>SHFT</v>
      </c>
      <c r="Y369" s="42">
        <f t="shared" si="38"/>
        <v>3552880.5354093201</v>
      </c>
      <c r="Z369" s="42">
        <f t="shared" ca="1" si="39"/>
        <v>0</v>
      </c>
      <c r="AC369"/>
      <c r="AD369"/>
    </row>
    <row r="370" spans="1:30" x14ac:dyDescent="0.25">
      <c r="A370" t="str">
        <f>IF(Summary_Exchange_Balances_00UTC!$B369="","",Summary_Exchange_Balances_00UTC!$N369)</f>
        <v>WOOX</v>
      </c>
      <c r="B370" t="str">
        <f>IF(Summary_Exchange_Balances_00UTC!$B369="","",Summary_Exchange_Balances_00UTC!$B369)</f>
        <v>WOOX-1-M-E</v>
      </c>
      <c r="C370" t="str">
        <f>IF(Summary_Exchange_Balances_00UTC!$B369="","",Summary_Exchange_Balances_00UTC!$E369)</f>
        <v>BTC</v>
      </c>
      <c r="D370" t="str">
        <f>IF(OR(Summary_Exchange_Balances_00UTC!$B369="",Summary_Exchange_Balances_00UTC!$D369=""),"",Summary_Exchange_Balances_00UTC!$D369)</f>
        <v/>
      </c>
      <c r="E370" s="53">
        <f>IF(Summary_Exchange_Balances_00UTC!$B369="","",Summary_Exchange_Balances_00UTC!$C369)</f>
        <v>230.27350530999999</v>
      </c>
      <c r="G370" s="52">
        <f ca="1">IF(Summary_Exchange_Balances_00UTC!$B369="","",VLOOKUP(IF(ISERROR(SEARCH(" ", $B370)),UPPER($B370&amp;$C370&amp;IF(OR(NOT(ISERROR(SEARCH("trade",$D370))),NOT(ISERROR(SEARCH("balance",$D370)))),"",$D370)),UPPER(LEFT($B370, SEARCH(" ",$B370)-1)&amp;$C370&amp;IF(OR(NOT(ISERROR(SEARCH("trade",$D370))),NOT(ISERROR(SEARCH("balance",$D370)))),"",$D370))),$L:$T,MATCH("balance",$L$2:$S$2,0),FALSE))</f>
        <v>200.68825408000001</v>
      </c>
      <c r="H370" s="35">
        <f ca="1">IF(Summary_Exchange_Balances_00UTC!$B369="","",(G370-E370)/E370)</f>
        <v>-0.12847874613352314</v>
      </c>
      <c r="I370" s="160">
        <f ca="1">IF(Summary_Exchange_Balances_00UTC!$B369="","",IF(ISERROR($G370),$E370,$G370))</f>
        <v>200.68825408000001</v>
      </c>
      <c r="K370" t="str">
        <f t="shared" ca="1" si="34"/>
        <v>OKEXXRP</v>
      </c>
      <c r="L370" t="str">
        <f t="shared" ca="1" si="35"/>
        <v>OKEX-2-MXRP</v>
      </c>
      <c r="N370" s="156" t="str">
        <f ca="1">IF(raw_exchange_data!$A369="","",OFFSET(raw_exchange_data!$A369,0,MATCH(N$2,raw_exchange_data!$1:$1,0)-1))</f>
        <v>XRP</v>
      </c>
      <c r="O370" s="156" t="str">
        <f ca="1">IF(raw_exchange_data!$A369="","",OFFSET(raw_exchange_data!$A369,0,MATCH(O$2,raw_exchange_data!$1:$1,0)-1))</f>
        <v>OKEX</v>
      </c>
      <c r="P370" s="156" t="str">
        <f ca="1">IF(raw_exchange_data!$A369="","",OFFSET(raw_exchange_data!$A369,0,MATCH(P$2,raw_exchange_data!$1:$1,0)-1))</f>
        <v>OKEX-2-M</v>
      </c>
      <c r="Q370" s="156" t="str">
        <f ca="1">IF(raw_exchange_data!$A369="","",TEXT(OFFSET(raw_exchange_data!$A369,0,MATCH(Q$2,raw_exchange_data!$1:$1,0)-1),""))</f>
        <v/>
      </c>
      <c r="R370" s="157">
        <f ca="1">IF(raw_exchange_data!$A369="","",OFFSET(raw_exchange_data!$A369,0,MATCH(R$2,raw_exchange_data!$1:$1,0)-1))</f>
        <v>4431.3801341738499</v>
      </c>
      <c r="S370" s="169">
        <f ca="1">IF(raw_exchange_data!$A369="","",OFFSET(raw_exchange_data!$A369,0,MATCH(S$2,raw_exchange_data!$1:$1,0)-1))</f>
        <v>44958.668168761571</v>
      </c>
      <c r="T370" s="156">
        <v>1</v>
      </c>
      <c r="W370" t="str">
        <f t="shared" si="36"/>
        <v>WOOX</v>
      </c>
      <c r="X370" t="str">
        <f t="shared" si="37"/>
        <v>BTC</v>
      </c>
      <c r="Y370" s="42">
        <f t="shared" si="38"/>
        <v>230.27350530999999</v>
      </c>
      <c r="Z370" s="42">
        <f t="shared" ca="1" si="39"/>
        <v>200.68825408000001</v>
      </c>
      <c r="AC370"/>
      <c r="AD370"/>
    </row>
    <row r="371" spans="1:30" x14ac:dyDescent="0.25">
      <c r="A371" t="str">
        <f>IF(Summary_Exchange_Balances_00UTC!$B370="","",Summary_Exchange_Balances_00UTC!$N370)</f>
        <v>WOOX</v>
      </c>
      <c r="B371" t="str">
        <f>IF(Summary_Exchange_Balances_00UTC!$B370="","",Summary_Exchange_Balances_00UTC!$B370)</f>
        <v>WOOX-1-M-E</v>
      </c>
      <c r="C371" t="str">
        <f>IF(Summary_Exchange_Balances_00UTC!$B370="","",Summary_Exchange_Balances_00UTC!$E370)</f>
        <v>ETH</v>
      </c>
      <c r="D371" t="str">
        <f>IF(OR(Summary_Exchange_Balances_00UTC!$B370="",Summary_Exchange_Balances_00UTC!$D370=""),"",Summary_Exchange_Balances_00UTC!$D370)</f>
        <v/>
      </c>
      <c r="E371" s="53">
        <f>IF(Summary_Exchange_Balances_00UTC!$B370="","",Summary_Exchange_Balances_00UTC!$C370)</f>
        <v>2545.5731326700002</v>
      </c>
      <c r="G371" s="52">
        <f ca="1">IF(Summary_Exchange_Balances_00UTC!$B370="","",VLOOKUP(IF(ISERROR(SEARCH(" ", $B371)),UPPER($B371&amp;$C371&amp;IF(OR(NOT(ISERROR(SEARCH("trade",$D371))),NOT(ISERROR(SEARCH("balance",$D371)))),"",$D371)),UPPER(LEFT($B371, SEARCH(" ",$B371)-1)&amp;$C371&amp;IF(OR(NOT(ISERROR(SEARCH("trade",$D371))),NOT(ISERROR(SEARCH("balance",$D371)))),"",$D371))),$L:$T,MATCH("balance",$L$2:$S$2,0),FALSE))</f>
        <v>2135.2461026699998</v>
      </c>
      <c r="H371" s="35">
        <f ca="1">IF(Summary_Exchange_Balances_00UTC!$B370="","",(G371-E371)/E371)</f>
        <v>-0.16119239503821156</v>
      </c>
      <c r="I371" s="160">
        <f ca="1">IF(Summary_Exchange_Balances_00UTC!$B370="","",IF(ISERROR($G371),$E371,$G371))</f>
        <v>2135.2461026699998</v>
      </c>
      <c r="K371" t="str">
        <f t="shared" ca="1" si="34"/>
        <v>FBLKYFI</v>
      </c>
      <c r="L371" t="str">
        <f t="shared" ca="1" si="35"/>
        <v>FBLKYFI</v>
      </c>
      <c r="N371" s="156" t="str">
        <f ca="1">IF(raw_exchange_data!$A370="","",OFFSET(raw_exchange_data!$A370,0,MATCH(N$2,raw_exchange_data!$1:$1,0)-1))</f>
        <v>YFI</v>
      </c>
      <c r="O371" s="156" t="str">
        <f ca="1">IF(raw_exchange_data!$A370="","",OFFSET(raw_exchange_data!$A370,0,MATCH(O$2,raw_exchange_data!$1:$1,0)-1))</f>
        <v>FBLK</v>
      </c>
      <c r="P371" s="156" t="str">
        <f ca="1">IF(raw_exchange_data!$A370="","",OFFSET(raw_exchange_data!$A370,0,MATCH(P$2,raw_exchange_data!$1:$1,0)-1))</f>
        <v>FBLK</v>
      </c>
      <c r="Q371" s="156" t="str">
        <f ca="1">IF(raw_exchange_data!$A370="","",TEXT(OFFSET(raw_exchange_data!$A370,0,MATCH(Q$2,raw_exchange_data!$1:$1,0)-1),""))</f>
        <v/>
      </c>
      <c r="R371" s="157">
        <f ca="1">IF(raw_exchange_data!$A370="","",OFFSET(raw_exchange_data!$A370,0,MATCH(R$2,raw_exchange_data!$1:$1,0)-1))</f>
        <v>0.27839324999999998</v>
      </c>
      <c r="S371" s="169">
        <f ca="1">IF(raw_exchange_data!$A370="","",OFFSET(raw_exchange_data!$A370,0,MATCH(S$2,raw_exchange_data!$1:$1,0)-1))</f>
        <v>44958.658478819445</v>
      </c>
      <c r="T371" s="156">
        <v>1</v>
      </c>
      <c r="W371" t="str">
        <f t="shared" si="36"/>
        <v>WOOX</v>
      </c>
      <c r="X371" t="str">
        <f t="shared" si="37"/>
        <v>ETH</v>
      </c>
      <c r="Y371" s="42">
        <f t="shared" si="38"/>
        <v>2545.5731326700002</v>
      </c>
      <c r="Z371" s="42">
        <f t="shared" ca="1" si="39"/>
        <v>2135.2461026699998</v>
      </c>
      <c r="AC371"/>
      <c r="AD371"/>
    </row>
    <row r="372" spans="1:30" x14ac:dyDescent="0.25">
      <c r="A372" t="str">
        <f>IF(Summary_Exchange_Balances_00UTC!$B371="","",Summary_Exchange_Balances_00UTC!$N371)</f>
        <v>WOOX</v>
      </c>
      <c r="B372" t="str">
        <f>IF(Summary_Exchange_Balances_00UTC!$B371="","",Summary_Exchange_Balances_00UTC!$B371)</f>
        <v>WOOX-1-M-E</v>
      </c>
      <c r="C372" t="str">
        <f>IF(Summary_Exchange_Balances_00UTC!$B371="","",Summary_Exchange_Balances_00UTC!$E371)</f>
        <v>WOO</v>
      </c>
      <c r="D372" t="str">
        <f>IF(OR(Summary_Exchange_Balances_00UTC!$B371="",Summary_Exchange_Balances_00UTC!$D371=""),"",Summary_Exchange_Balances_00UTC!$D371)</f>
        <v/>
      </c>
      <c r="E372" s="53">
        <f>IF(Summary_Exchange_Balances_00UTC!$B371="","",Summary_Exchange_Balances_00UTC!$C371)</f>
        <v>1644286.05309931</v>
      </c>
      <c r="G372" s="52">
        <f ca="1">IF(Summary_Exchange_Balances_00UTC!$B371="","",VLOOKUP(IF(ISERROR(SEARCH(" ", $B372)),UPPER($B372&amp;$C372&amp;IF(OR(NOT(ISERROR(SEARCH("trade",$D372))),NOT(ISERROR(SEARCH("balance",$D372)))),"",$D372)),UPPER(LEFT($B372, SEARCH(" ",$B372)-1)&amp;$C372&amp;IF(OR(NOT(ISERROR(SEARCH("trade",$D372))),NOT(ISERROR(SEARCH("balance",$D372)))),"",$D372))),$L:$T,MATCH("balance",$L$2:$S$2,0),FALSE))</f>
        <v>1644286.05309931</v>
      </c>
      <c r="H372" s="35">
        <f ca="1">IF(Summary_Exchange_Balances_00UTC!$B371="","",(G372-E372)/E372)</f>
        <v>0</v>
      </c>
      <c r="I372" s="160">
        <f ca="1">IF(Summary_Exchange_Balances_00UTC!$B371="","",IF(ISERROR($G372),$E372,$G372))</f>
        <v>1644286.05309931</v>
      </c>
      <c r="K372" t="str">
        <f t="shared" ca="1" si="34"/>
        <v>HUBIYFII</v>
      </c>
      <c r="L372" t="str">
        <f t="shared" ca="1" si="35"/>
        <v>HUBI-1-M-PYFII</v>
      </c>
      <c r="N372" s="156" t="str">
        <f ca="1">IF(raw_exchange_data!$A371="","",OFFSET(raw_exchange_data!$A371,0,MATCH(N$2,raw_exchange_data!$1:$1,0)-1))</f>
        <v>YFII</v>
      </c>
      <c r="O372" s="156" t="str">
        <f ca="1">IF(raw_exchange_data!$A371="","",OFFSET(raw_exchange_data!$A371,0,MATCH(O$2,raw_exchange_data!$1:$1,0)-1))</f>
        <v>HUBI</v>
      </c>
      <c r="P372" s="156" t="str">
        <f ca="1">IF(raw_exchange_data!$A371="","",OFFSET(raw_exchange_data!$A371,0,MATCH(P$2,raw_exchange_data!$1:$1,0)-1))</f>
        <v>HUBI-1-M-P</v>
      </c>
      <c r="Q372" s="156" t="str">
        <f ca="1">IF(raw_exchange_data!$A371="","",TEXT(OFFSET(raw_exchange_data!$A371,0,MATCH(Q$2,raw_exchange_data!$1:$1,0)-1),""))</f>
        <v/>
      </c>
      <c r="R372" s="157">
        <f ca="1">IF(raw_exchange_data!$A371="","",OFFSET(raw_exchange_data!$A371,0,MATCH(R$2,raw_exchange_data!$1:$1,0)-1))</f>
        <v>2.4299999999999999E-3</v>
      </c>
      <c r="S372" s="169">
        <f ca="1">IF(raw_exchange_data!$A371="","",OFFSET(raw_exchange_data!$A371,0,MATCH(S$2,raw_exchange_data!$1:$1,0)-1))</f>
        <v>44958.669514317131</v>
      </c>
      <c r="T372" s="156">
        <v>1</v>
      </c>
      <c r="W372" t="str">
        <f t="shared" si="36"/>
        <v>WOOX</v>
      </c>
      <c r="X372" t="str">
        <f t="shared" si="37"/>
        <v>WOO</v>
      </c>
      <c r="Y372" s="42">
        <f t="shared" si="38"/>
        <v>1644286.05309931</v>
      </c>
      <c r="Z372" s="42">
        <f t="shared" ca="1" si="39"/>
        <v>1644286.05309931</v>
      </c>
      <c r="AC372"/>
      <c r="AD372"/>
    </row>
    <row r="373" spans="1:30" x14ac:dyDescent="0.25">
      <c r="A373" t="str">
        <f>IF(Summary_Exchange_Balances_00UTC!$B372="","",Summary_Exchange_Balances_00UTC!$N372)</f>
        <v>FBLK</v>
      </c>
      <c r="B373" t="str">
        <f>IF(Summary_Exchange_Balances_00UTC!$B372="","",Summary_Exchange_Balances_00UTC!$B372)</f>
        <v>FBLK</v>
      </c>
      <c r="C373" t="str">
        <f>IF(Summary_Exchange_Balances_00UTC!$B372="","",Summary_Exchange_Balances_00UTC!$E372)</f>
        <v>AAVE</v>
      </c>
      <c r="D373" t="str">
        <f>IF(OR(Summary_Exchange_Balances_00UTC!$B372="",Summary_Exchange_Balances_00UTC!$D372=""),"",Summary_Exchange_Balances_00UTC!$D372)</f>
        <v/>
      </c>
      <c r="E373" s="53">
        <f>IF(Summary_Exchange_Balances_00UTC!$B372="","",Summary_Exchange_Balances_00UTC!$C372)</f>
        <v>4.9807125799999996</v>
      </c>
      <c r="G373" s="52">
        <f ca="1">IF(Summary_Exchange_Balances_00UTC!$B372="","",VLOOKUP(IF(ISERROR(SEARCH(" ", $B373)),UPPER($B373&amp;$C373&amp;IF(OR(NOT(ISERROR(SEARCH("trade",$D373))),NOT(ISERROR(SEARCH("balance",$D373)))),"",$D373)),UPPER(LEFT($B373, SEARCH(" ",$B373)-1)&amp;$C373&amp;IF(OR(NOT(ISERROR(SEARCH("trade",$D373))),NOT(ISERROR(SEARCH("balance",$D373)))),"",$D373))),$L:$T,MATCH("balance",$L$2:$S$2,0),FALSE))</f>
        <v>381.43474309010003</v>
      </c>
      <c r="H373" s="35">
        <f ca="1">IF(Summary_Exchange_Balances_00UTC!$B372="","",(G373-E373)/E373)</f>
        <v>75.582363861297139</v>
      </c>
      <c r="I373" s="160">
        <f ca="1">IF(Summary_Exchange_Balances_00UTC!$B372="","",IF(ISERROR($G373),$E373,$G373))</f>
        <v>381.43474309010003</v>
      </c>
      <c r="K373" t="str">
        <f t="shared" ca="1" si="34"/>
        <v>BINEZIL</v>
      </c>
      <c r="L373" t="str">
        <f t="shared" ca="1" si="35"/>
        <v>BINE-2-S1-EZIL</v>
      </c>
      <c r="N373" s="156" t="str">
        <f ca="1">IF(raw_exchange_data!$A372="","",OFFSET(raw_exchange_data!$A372,0,MATCH(N$2,raw_exchange_data!$1:$1,0)-1))</f>
        <v>ZIL</v>
      </c>
      <c r="O373" s="156" t="str">
        <f ca="1">IF(raw_exchange_data!$A372="","",OFFSET(raw_exchange_data!$A372,0,MATCH(O$2,raw_exchange_data!$1:$1,0)-1))</f>
        <v>BINE</v>
      </c>
      <c r="P373" s="156" t="str">
        <f ca="1">IF(raw_exchange_data!$A372="","",OFFSET(raw_exchange_data!$A372,0,MATCH(P$2,raw_exchange_data!$1:$1,0)-1))</f>
        <v>BINE-2-S1-E</v>
      </c>
      <c r="Q373" s="156" t="str">
        <f ca="1">IF(raw_exchange_data!$A372="","",TEXT(OFFSET(raw_exchange_data!$A372,0,MATCH(Q$2,raw_exchange_data!$1:$1,0)-1),""))</f>
        <v/>
      </c>
      <c r="R373" s="157">
        <f ca="1">IF(raw_exchange_data!$A372="","",OFFSET(raw_exchange_data!$A372,0,MATCH(R$2,raw_exchange_data!$1:$1,0)-1))</f>
        <v>18966318.7722039</v>
      </c>
      <c r="S373" s="169">
        <f ca="1">IF(raw_exchange_data!$A372="","",OFFSET(raw_exchange_data!$A372,0,MATCH(S$2,raw_exchange_data!$1:$1,0)-1))</f>
        <v>44958.666668668979</v>
      </c>
      <c r="T373" s="156">
        <v>1</v>
      </c>
      <c r="W373" t="str">
        <f t="shared" si="36"/>
        <v>FBLK</v>
      </c>
      <c r="X373" t="str">
        <f t="shared" si="37"/>
        <v>AAVE</v>
      </c>
      <c r="Y373" s="42">
        <f t="shared" si="38"/>
        <v>4.9807125799999996</v>
      </c>
      <c r="Z373" s="42">
        <f t="shared" ca="1" si="39"/>
        <v>381.43474309010003</v>
      </c>
      <c r="AC373"/>
      <c r="AD373"/>
    </row>
    <row r="374" spans="1:30" x14ac:dyDescent="0.25">
      <c r="A374" t="str">
        <f>IF(Summary_Exchange_Balances_00UTC!$B373="","",Summary_Exchange_Balances_00UTC!$N373)</f>
        <v>FBLK</v>
      </c>
      <c r="B374" t="str">
        <f>IF(Summary_Exchange_Balances_00UTC!$B373="","",Summary_Exchange_Balances_00UTC!$B373)</f>
        <v>FBLK</v>
      </c>
      <c r="C374" t="str">
        <f>IF(Summary_Exchange_Balances_00UTC!$B373="","",Summary_Exchange_Balances_00UTC!$E373)</f>
        <v>ADA</v>
      </c>
      <c r="D374" t="str">
        <f>IF(OR(Summary_Exchange_Balances_00UTC!$B373="",Summary_Exchange_Balances_00UTC!$D373=""),"",Summary_Exchange_Balances_00UTC!$D373)</f>
        <v/>
      </c>
      <c r="E374" s="53">
        <f>IF(Summary_Exchange_Balances_00UTC!$B373="","",Summary_Exchange_Balances_00UTC!$C373)</f>
        <v>59</v>
      </c>
      <c r="G374" s="52">
        <f ca="1">IF(Summary_Exchange_Balances_00UTC!$B373="","",VLOOKUP(IF(ISERROR(SEARCH(" ", $B374)),UPPER($B374&amp;$C374&amp;IF(OR(NOT(ISERROR(SEARCH("trade",$D374))),NOT(ISERROR(SEARCH("balance",$D374)))),"",$D374)),UPPER(LEFT($B374, SEARCH(" ",$B374)-1)&amp;$C374&amp;IF(OR(NOT(ISERROR(SEARCH("trade",$D374))),NOT(ISERROR(SEARCH("balance",$D374)))),"",$D374))),$L:$T,MATCH("balance",$L$2:$S$2,0),FALSE))</f>
        <v>59</v>
      </c>
      <c r="H374" s="35">
        <f ca="1">IF(Summary_Exchange_Balances_00UTC!$B373="","",(G374-E374)/E374)</f>
        <v>0</v>
      </c>
      <c r="I374" s="160">
        <f ca="1">IF(Summary_Exchange_Balances_00UTC!$B373="","",IF(ISERROR($G374),$E374,$G374))</f>
        <v>59</v>
      </c>
      <c r="K374" t="str">
        <f t="shared" ca="1" si="34"/>
        <v>HUBIZIL</v>
      </c>
      <c r="L374" t="str">
        <f t="shared" ca="1" si="35"/>
        <v>HUBI-EZIL</v>
      </c>
      <c r="N374" s="156" t="str">
        <f ca="1">IF(raw_exchange_data!$A373="","",OFFSET(raw_exchange_data!$A373,0,MATCH(N$2,raw_exchange_data!$1:$1,0)-1))</f>
        <v>ZIL</v>
      </c>
      <c r="O374" s="156" t="str">
        <f ca="1">IF(raw_exchange_data!$A373="","",OFFSET(raw_exchange_data!$A373,0,MATCH(O$2,raw_exchange_data!$1:$1,0)-1))</f>
        <v>HUBI</v>
      </c>
      <c r="P374" s="156" t="str">
        <f ca="1">IF(raw_exchange_data!$A373="","",OFFSET(raw_exchange_data!$A373,0,MATCH(P$2,raw_exchange_data!$1:$1,0)-1))</f>
        <v>HUBI-E</v>
      </c>
      <c r="Q374" s="156" t="str">
        <f ca="1">IF(raw_exchange_data!$A373="","",TEXT(OFFSET(raw_exchange_data!$A373,0,MATCH(Q$2,raw_exchange_data!$1:$1,0)-1),""))</f>
        <v/>
      </c>
      <c r="R374" s="157">
        <f ca="1">IF(raw_exchange_data!$A373="","",OFFSET(raw_exchange_data!$A373,0,MATCH(R$2,raw_exchange_data!$1:$1,0)-1))</f>
        <v>2145099.1468809498</v>
      </c>
      <c r="S374" s="169">
        <f ca="1">IF(raw_exchange_data!$A373="","",OFFSET(raw_exchange_data!$A373,0,MATCH(S$2,raw_exchange_data!$1:$1,0)-1))</f>
        <v>44958.669130127317</v>
      </c>
      <c r="T374" s="156">
        <v>1</v>
      </c>
      <c r="W374" t="str">
        <f t="shared" si="36"/>
        <v>FBLK</v>
      </c>
      <c r="X374" t="str">
        <f t="shared" si="37"/>
        <v>ADA</v>
      </c>
      <c r="Y374" s="42">
        <f t="shared" si="38"/>
        <v>59</v>
      </c>
      <c r="Z374" s="42">
        <f t="shared" ca="1" si="39"/>
        <v>59</v>
      </c>
      <c r="AC374"/>
      <c r="AD374"/>
    </row>
    <row r="375" spans="1:30" x14ac:dyDescent="0.25">
      <c r="A375" t="str">
        <f>IF(Summary_Exchange_Balances_00UTC!$B374="","",Summary_Exchange_Balances_00UTC!$N374)</f>
        <v>FBLK</v>
      </c>
      <c r="B375" t="str">
        <f>IF(Summary_Exchange_Balances_00UTC!$B374="","",Summary_Exchange_Balances_00UTC!$B374)</f>
        <v>FBLK</v>
      </c>
      <c r="C375" t="str">
        <f>IF(Summary_Exchange_Balances_00UTC!$B374="","",Summary_Exchange_Balances_00UTC!$E374)</f>
        <v>ALGO</v>
      </c>
      <c r="D375" t="str">
        <f>IF(OR(Summary_Exchange_Balances_00UTC!$B374="",Summary_Exchange_Balances_00UTC!$D374=""),"",Summary_Exchange_Balances_00UTC!$D374)</f>
        <v/>
      </c>
      <c r="E375" s="53">
        <f>IF(Summary_Exchange_Balances_00UTC!$B374="","",Summary_Exchange_Balances_00UTC!$C374)</f>
        <v>116.66666600000001</v>
      </c>
      <c r="G375" s="52">
        <f ca="1">IF(Summary_Exchange_Balances_00UTC!$B374="","",VLOOKUP(IF(ISERROR(SEARCH(" ", $B375)),UPPER($B375&amp;$C375&amp;IF(OR(NOT(ISERROR(SEARCH("trade",$D375))),NOT(ISERROR(SEARCH("balance",$D375)))),"",$D375)),UPPER(LEFT($B375, SEARCH(" ",$B375)-1)&amp;$C375&amp;IF(OR(NOT(ISERROR(SEARCH("trade",$D375))),NOT(ISERROR(SEARCH("balance",$D375)))),"",$D375))),$L:$T,MATCH("balance",$L$2:$S$2,0),FALSE))</f>
        <v>30439.515093000002</v>
      </c>
      <c r="H375" s="35">
        <f ca="1">IF(Summary_Exchange_Balances_00UTC!$B374="","",(G375-E375)/E375)</f>
        <v>259.91013085948646</v>
      </c>
      <c r="I375" s="160">
        <f ca="1">IF(Summary_Exchange_Balances_00UTC!$B374="","",IF(ISERROR($G375),$E375,$G375))</f>
        <v>30439.515093000002</v>
      </c>
      <c r="K375" t="str">
        <f t="shared" ca="1" si="34"/>
        <v>OKEXZIL</v>
      </c>
      <c r="L375" t="str">
        <f t="shared" ca="1" si="35"/>
        <v>OKEX-2-MZIL</v>
      </c>
      <c r="N375" s="156" t="str">
        <f ca="1">IF(raw_exchange_data!$A374="","",OFFSET(raw_exchange_data!$A374,0,MATCH(N$2,raw_exchange_data!$1:$1,0)-1))</f>
        <v>ZIL</v>
      </c>
      <c r="O375" s="156" t="str">
        <f ca="1">IF(raw_exchange_data!$A374="","",OFFSET(raw_exchange_data!$A374,0,MATCH(O$2,raw_exchange_data!$1:$1,0)-1))</f>
        <v>OKEX</v>
      </c>
      <c r="P375" s="156" t="str">
        <f ca="1">IF(raw_exchange_data!$A374="","",OFFSET(raw_exchange_data!$A374,0,MATCH(P$2,raw_exchange_data!$1:$1,0)-1))</f>
        <v>OKEX-2-M</v>
      </c>
      <c r="Q375" s="156" t="str">
        <f ca="1">IF(raw_exchange_data!$A374="","",TEXT(OFFSET(raw_exchange_data!$A374,0,MATCH(Q$2,raw_exchange_data!$1:$1,0)-1),""))</f>
        <v/>
      </c>
      <c r="R375" s="157">
        <f ca="1">IF(raw_exchange_data!$A374="","",OFFSET(raw_exchange_data!$A374,0,MATCH(R$2,raw_exchange_data!$1:$1,0)-1))</f>
        <v>3302905.2408833001</v>
      </c>
      <c r="S375" s="169">
        <f ca="1">IF(raw_exchange_data!$A374="","",OFFSET(raw_exchange_data!$A374,0,MATCH(S$2,raw_exchange_data!$1:$1,0)-1))</f>
        <v>44958.668168761571</v>
      </c>
      <c r="T375" s="156">
        <v>1</v>
      </c>
      <c r="W375" t="str">
        <f t="shared" si="36"/>
        <v>FBLK</v>
      </c>
      <c r="X375" t="str">
        <f t="shared" si="37"/>
        <v>ALGO</v>
      </c>
      <c r="Y375" s="42">
        <f t="shared" si="38"/>
        <v>116.66666600000001</v>
      </c>
      <c r="Z375" s="42">
        <f t="shared" ca="1" si="39"/>
        <v>30439.515093000002</v>
      </c>
      <c r="AC375"/>
      <c r="AD375"/>
    </row>
    <row r="376" spans="1:30" x14ac:dyDescent="0.25">
      <c r="A376" t="str">
        <f>IF(Summary_Exchange_Balances_00UTC!$B375="","",Summary_Exchange_Balances_00UTC!$N375)</f>
        <v>FBLK</v>
      </c>
      <c r="B376" t="str">
        <f>IF(Summary_Exchange_Balances_00UTC!$B375="","",Summary_Exchange_Balances_00UTC!$B375)</f>
        <v>FBLK</v>
      </c>
      <c r="C376" t="str">
        <f>IF(Summary_Exchange_Balances_00UTC!$B375="","",Summary_Exchange_Balances_00UTC!$E375)</f>
        <v>AVAX</v>
      </c>
      <c r="D376" t="str">
        <f>IF(OR(Summary_Exchange_Balances_00UTC!$B375="",Summary_Exchange_Balances_00UTC!$D375=""),"",Summary_Exchange_Balances_00UTC!$D375)</f>
        <v/>
      </c>
      <c r="E376" s="53">
        <f>IF(Summary_Exchange_Balances_00UTC!$B375="","",Summary_Exchange_Balances_00UTC!$C375)</f>
        <v>6.2959599999999998E-3</v>
      </c>
      <c r="G376" s="52">
        <f ca="1">IF(Summary_Exchange_Balances_00UTC!$B375="","",VLOOKUP(IF(ISERROR(SEARCH(" ", $B376)),UPPER($B376&amp;$C376&amp;IF(OR(NOT(ISERROR(SEARCH("trade",$D376))),NOT(ISERROR(SEARCH("balance",$D376)))),"",$D376)),UPPER(LEFT($B376, SEARCH(" ",$B376)-1)&amp;$C376&amp;IF(OR(NOT(ISERROR(SEARCH("trade",$D376))),NOT(ISERROR(SEARCH("balance",$D376)))),"",$D376))),$L:$T,MATCH("balance",$L$2:$S$2,0),FALSE))</f>
        <v>547.25846926700001</v>
      </c>
      <c r="H376" s="35">
        <f ca="1">IF(Summary_Exchange_Balances_00UTC!$B375="","",(G376-E376)/E376)</f>
        <v>86921.164255649666</v>
      </c>
      <c r="I376" s="160">
        <f ca="1">IF(Summary_Exchange_Balances_00UTC!$B375="","",IF(ISERROR($G376),$E376,$G376))</f>
        <v>547.25846926700001</v>
      </c>
      <c r="K376" t="str">
        <f t="shared" ca="1" si="34"/>
        <v/>
      </c>
      <c r="L376" t="str">
        <f t="shared" ca="1" si="35"/>
        <v/>
      </c>
      <c r="N376" s="156" t="str">
        <f ca="1">IF(raw_exchange_data!$A375="","",OFFSET(raw_exchange_data!$A375,0,MATCH(N$2,raw_exchange_data!$1:$1,0)-1))</f>
        <v/>
      </c>
      <c r="O376" s="156" t="str">
        <f ca="1">IF(raw_exchange_data!$A375="","",OFFSET(raw_exchange_data!$A375,0,MATCH(O$2,raw_exchange_data!$1:$1,0)-1))</f>
        <v/>
      </c>
      <c r="P376" s="156" t="str">
        <f ca="1">IF(raw_exchange_data!$A375="","",OFFSET(raw_exchange_data!$A375,0,MATCH(P$2,raw_exchange_data!$1:$1,0)-1))</f>
        <v/>
      </c>
      <c r="Q376" s="156" t="str">
        <f ca="1">IF(raw_exchange_data!$A375="","",TEXT(OFFSET(raw_exchange_data!$A375,0,MATCH(Q$2,raw_exchange_data!$1:$1,0)-1),""))</f>
        <v/>
      </c>
      <c r="R376" s="157" t="str">
        <f ca="1">IF(raw_exchange_data!$A375="","",OFFSET(raw_exchange_data!$A375,0,MATCH(R$2,raw_exchange_data!$1:$1,0)-1))</f>
        <v/>
      </c>
      <c r="S376" s="169" t="str">
        <f ca="1">IF(raw_exchange_data!$A375="","",OFFSET(raw_exchange_data!$A375,0,MATCH(S$2,raw_exchange_data!$1:$1,0)-1))</f>
        <v/>
      </c>
      <c r="T376" s="156">
        <v>1</v>
      </c>
      <c r="W376" t="str">
        <f t="shared" si="36"/>
        <v>FBLK</v>
      </c>
      <c r="X376" t="str">
        <f t="shared" si="37"/>
        <v>AVAX</v>
      </c>
      <c r="Y376" s="42">
        <f t="shared" si="38"/>
        <v>6.2959599999999998E-3</v>
      </c>
      <c r="Z376" s="42">
        <f t="shared" ca="1" si="39"/>
        <v>547.25846926700001</v>
      </c>
      <c r="AC376"/>
      <c r="AD376"/>
    </row>
    <row r="377" spans="1:30" x14ac:dyDescent="0.25">
      <c r="A377" t="str">
        <f>IF(Summary_Exchange_Balances_00UTC!$B376="","",Summary_Exchange_Balances_00UTC!$N376)</f>
        <v>FBLK</v>
      </c>
      <c r="B377" t="str">
        <f>IF(Summary_Exchange_Balances_00UTC!$B376="","",Summary_Exchange_Balances_00UTC!$B376)</f>
        <v>FBLK</v>
      </c>
      <c r="C377" t="str">
        <f>IF(Summary_Exchange_Balances_00UTC!$B376="","",Summary_Exchange_Balances_00UTC!$E376)</f>
        <v>BAT</v>
      </c>
      <c r="D377" t="str">
        <f>IF(OR(Summary_Exchange_Balances_00UTC!$B376="",Summary_Exchange_Balances_00UTC!$D376=""),"",Summary_Exchange_Balances_00UTC!$D376)</f>
        <v/>
      </c>
      <c r="E377" s="53">
        <f>IF(Summary_Exchange_Balances_00UTC!$B376="","",Summary_Exchange_Balances_00UTC!$C376)</f>
        <v>18675.811631879998</v>
      </c>
      <c r="G377" s="52">
        <f ca="1">IF(Summary_Exchange_Balances_00UTC!$B376="","",VLOOKUP(IF(ISERROR(SEARCH(" ", $B377)),UPPER($B377&amp;$C377&amp;IF(OR(NOT(ISERROR(SEARCH("trade",$D377))),NOT(ISERROR(SEARCH("balance",$D377)))),"",$D377)),UPPER(LEFT($B377, SEARCH(" ",$B377)-1)&amp;$C377&amp;IF(OR(NOT(ISERROR(SEARCH("trade",$D377))),NOT(ISERROR(SEARCH("balance",$D377)))),"",$D377))),$L:$T,MATCH("balance",$L$2:$S$2,0),FALSE))</f>
        <v>18675.811631879998</v>
      </c>
      <c r="H377" s="35">
        <f ca="1">IF(Summary_Exchange_Balances_00UTC!$B376="","",(G377-E377)/E377)</f>
        <v>0</v>
      </c>
      <c r="I377" s="160">
        <f ca="1">IF(Summary_Exchange_Balances_00UTC!$B376="","",IF(ISERROR($G377),$E377,$G377))</f>
        <v>18675.811631879998</v>
      </c>
      <c r="K377" t="str">
        <f t="shared" ca="1" si="34"/>
        <v/>
      </c>
      <c r="L377" t="str">
        <f t="shared" ca="1" si="35"/>
        <v/>
      </c>
      <c r="N377" s="156" t="str">
        <f ca="1">IF(raw_exchange_data!$A376="","",OFFSET(raw_exchange_data!$A376,0,MATCH(N$2,raw_exchange_data!$1:$1,0)-1))</f>
        <v/>
      </c>
      <c r="O377" s="156" t="str">
        <f ca="1">IF(raw_exchange_data!$A376="","",OFFSET(raw_exchange_data!$A376,0,MATCH(O$2,raw_exchange_data!$1:$1,0)-1))</f>
        <v/>
      </c>
      <c r="P377" s="156" t="str">
        <f ca="1">IF(raw_exchange_data!$A376="","",OFFSET(raw_exchange_data!$A376,0,MATCH(P$2,raw_exchange_data!$1:$1,0)-1))</f>
        <v/>
      </c>
      <c r="Q377" s="156" t="str">
        <f ca="1">IF(raw_exchange_data!$A376="","",TEXT(OFFSET(raw_exchange_data!$A376,0,MATCH(Q$2,raw_exchange_data!$1:$1,0)-1),""))</f>
        <v/>
      </c>
      <c r="R377" s="157" t="str">
        <f ca="1">IF(raw_exchange_data!$A376="","",OFFSET(raw_exchange_data!$A376,0,MATCH(R$2,raw_exchange_data!$1:$1,0)-1))</f>
        <v/>
      </c>
      <c r="S377" s="169" t="str">
        <f ca="1">IF(raw_exchange_data!$A376="","",OFFSET(raw_exchange_data!$A376,0,MATCH(S$2,raw_exchange_data!$1:$1,0)-1))</f>
        <v/>
      </c>
      <c r="T377" s="156">
        <v>1</v>
      </c>
      <c r="W377" t="str">
        <f t="shared" si="36"/>
        <v>FBLK</v>
      </c>
      <c r="X377" t="str">
        <f t="shared" si="37"/>
        <v>BAT</v>
      </c>
      <c r="Y377" s="42">
        <f t="shared" si="38"/>
        <v>18675.811631879998</v>
      </c>
      <c r="Z377" s="42">
        <f t="shared" ca="1" si="39"/>
        <v>18675.811631879998</v>
      </c>
      <c r="AC377"/>
      <c r="AD377"/>
    </row>
    <row r="378" spans="1:30" x14ac:dyDescent="0.25">
      <c r="A378" t="str">
        <f>IF(Summary_Exchange_Balances_00UTC!$B377="","",Summary_Exchange_Balances_00UTC!$N377)</f>
        <v>FBLK</v>
      </c>
      <c r="B378" t="str">
        <f>IF(Summary_Exchange_Balances_00UTC!$B377="","",Summary_Exchange_Balances_00UTC!$B377)</f>
        <v>FBLK</v>
      </c>
      <c r="C378" t="str">
        <f>IF(Summary_Exchange_Balances_00UTC!$B377="","",Summary_Exchange_Balances_00UTC!$E377)</f>
        <v>BNB</v>
      </c>
      <c r="D378" t="str">
        <f>IF(OR(Summary_Exchange_Balances_00UTC!$B377="",Summary_Exchange_Balances_00UTC!$D377=""),"",Summary_Exchange_Balances_00UTC!$D377)</f>
        <v/>
      </c>
      <c r="E378" s="53">
        <f>IF(Summary_Exchange_Balances_00UTC!$B377="","",Summary_Exchange_Balances_00UTC!$C377)</f>
        <v>1.7652E-4</v>
      </c>
      <c r="G378" s="52" t="e">
        <f ca="1">IF(Summary_Exchange_Balances_00UTC!$B377="","",VLOOKUP(IF(ISERROR(SEARCH(" ", $B378)),UPPER($B378&amp;$C378&amp;IF(OR(NOT(ISERROR(SEARCH("trade",$D378))),NOT(ISERROR(SEARCH("balance",$D378)))),"",$D378)),UPPER(LEFT($B378, SEARCH(" ",$B378)-1)&amp;$C378&amp;IF(OR(NOT(ISERROR(SEARCH("trade",$D378))),NOT(ISERROR(SEARCH("balance",$D378)))),"",$D378))),$L:$T,MATCH("balance",$L$2:$S$2,0),FALSE))</f>
        <v>#N/A</v>
      </c>
      <c r="H378" s="35" t="e">
        <f ca="1">IF(Summary_Exchange_Balances_00UTC!$B377="","",(G378-E378)/E378)</f>
        <v>#N/A</v>
      </c>
      <c r="I378" s="160">
        <f ca="1">IF(Summary_Exchange_Balances_00UTC!$B377="","",IF(ISERROR($G378),$E378,$G378))</f>
        <v>1.7652E-4</v>
      </c>
      <c r="K378" t="str">
        <f t="shared" ca="1" si="34"/>
        <v/>
      </c>
      <c r="L378" t="str">
        <f t="shared" ca="1" si="35"/>
        <v/>
      </c>
      <c r="N378" s="156" t="str">
        <f ca="1">IF(raw_exchange_data!$A377="","",OFFSET(raw_exchange_data!$A377,0,MATCH(N$2,raw_exchange_data!$1:$1,0)-1))</f>
        <v/>
      </c>
      <c r="O378" s="156" t="str">
        <f ca="1">IF(raw_exchange_data!$A377="","",OFFSET(raw_exchange_data!$A377,0,MATCH(O$2,raw_exchange_data!$1:$1,0)-1))</f>
        <v/>
      </c>
      <c r="P378" s="156" t="str">
        <f ca="1">IF(raw_exchange_data!$A377="","",OFFSET(raw_exchange_data!$A377,0,MATCH(P$2,raw_exchange_data!$1:$1,0)-1))</f>
        <v/>
      </c>
      <c r="Q378" s="156" t="str">
        <f ca="1">IF(raw_exchange_data!$A377="","",TEXT(OFFSET(raw_exchange_data!$A377,0,MATCH(Q$2,raw_exchange_data!$1:$1,0)-1),""))</f>
        <v/>
      </c>
      <c r="R378" s="157" t="str">
        <f ca="1">IF(raw_exchange_data!$A377="","",OFFSET(raw_exchange_data!$A377,0,MATCH(R$2,raw_exchange_data!$1:$1,0)-1))</f>
        <v/>
      </c>
      <c r="S378" s="169" t="str">
        <f ca="1">IF(raw_exchange_data!$A377="","",OFFSET(raw_exchange_data!$A377,0,MATCH(S$2,raw_exchange_data!$1:$1,0)-1))</f>
        <v/>
      </c>
      <c r="W378" t="str">
        <f t="shared" si="36"/>
        <v>FBLK</v>
      </c>
      <c r="X378" t="str">
        <f t="shared" si="37"/>
        <v>BNB</v>
      </c>
      <c r="Y378" s="42">
        <f t="shared" si="38"/>
        <v>1.7652E-4</v>
      </c>
      <c r="Z378" s="42">
        <f t="shared" ca="1" si="39"/>
        <v>0</v>
      </c>
      <c r="AC378"/>
      <c r="AD378"/>
    </row>
    <row r="379" spans="1:30" x14ac:dyDescent="0.25">
      <c r="A379" t="str">
        <f>IF(Summary_Exchange_Balances_00UTC!$B378="","",Summary_Exchange_Balances_00UTC!$N378)</f>
        <v>FBLK</v>
      </c>
      <c r="B379" t="str">
        <f>IF(Summary_Exchange_Balances_00UTC!$B378="","",Summary_Exchange_Balances_00UTC!$B378)</f>
        <v>FBLK</v>
      </c>
      <c r="C379" t="str">
        <f>IF(Summary_Exchange_Balances_00UTC!$B378="","",Summary_Exchange_Balances_00UTC!$E378)</f>
        <v>BTC</v>
      </c>
      <c r="D379" t="str">
        <f>IF(OR(Summary_Exchange_Balances_00UTC!$B378="",Summary_Exchange_Balances_00UTC!$D378=""),"",Summary_Exchange_Balances_00UTC!$D378)</f>
        <v/>
      </c>
      <c r="E379" s="53">
        <f>IF(Summary_Exchange_Balances_00UTC!$B378="","",Summary_Exchange_Balances_00UTC!$C378)</f>
        <v>105.20941641</v>
      </c>
      <c r="G379" s="52">
        <f ca="1">IF(Summary_Exchange_Balances_00UTC!$B378="","",VLOOKUP(IF(ISERROR(SEARCH(" ", $B379)),UPPER($B379&amp;$C379&amp;IF(OR(NOT(ISERROR(SEARCH("trade",$D379))),NOT(ISERROR(SEARCH("balance",$D379)))),"",$D379)),UPPER(LEFT($B379, SEARCH(" ",$B379)-1)&amp;$C379&amp;IF(OR(NOT(ISERROR(SEARCH("trade",$D379))),NOT(ISERROR(SEARCH("balance",$D379)))),"",$D379))),$L:$T,MATCH("balance",$L$2:$S$2,0),FALSE))</f>
        <v>24.006481999999998</v>
      </c>
      <c r="H379" s="35">
        <f ca="1">IF(Summary_Exchange_Balances_00UTC!$B378="","",(G379-E379)/E379)</f>
        <v>-0.77182192602944422</v>
      </c>
      <c r="I379" s="160">
        <f ca="1">IF(Summary_Exchange_Balances_00UTC!$B378="","",IF(ISERROR($G379),$E379,$G379))</f>
        <v>24.006481999999998</v>
      </c>
      <c r="K379" t="str">
        <f t="shared" ca="1" si="34"/>
        <v/>
      </c>
      <c r="L379" t="str">
        <f t="shared" ca="1" si="35"/>
        <v/>
      </c>
      <c r="N379" s="156" t="str">
        <f ca="1">IF(raw_exchange_data!$A378="","",OFFSET(raw_exchange_data!$A378,0,MATCH(N$2,raw_exchange_data!$1:$1,0)-1))</f>
        <v/>
      </c>
      <c r="O379" s="156" t="str">
        <f ca="1">IF(raw_exchange_data!$A378="","",OFFSET(raw_exchange_data!$A378,0,MATCH(O$2,raw_exchange_data!$1:$1,0)-1))</f>
        <v/>
      </c>
      <c r="P379" s="156" t="str">
        <f ca="1">IF(raw_exchange_data!$A378="","",OFFSET(raw_exchange_data!$A378,0,MATCH(P$2,raw_exchange_data!$1:$1,0)-1))</f>
        <v/>
      </c>
      <c r="Q379" s="156" t="str">
        <f ca="1">IF(raw_exchange_data!$A378="","",TEXT(OFFSET(raw_exchange_data!$A378,0,MATCH(Q$2,raw_exchange_data!$1:$1,0)-1),""))</f>
        <v/>
      </c>
      <c r="R379" s="157" t="str">
        <f ca="1">IF(raw_exchange_data!$A378="","",OFFSET(raw_exchange_data!$A378,0,MATCH(R$2,raw_exchange_data!$1:$1,0)-1))</f>
        <v/>
      </c>
      <c r="S379" s="169" t="str">
        <f ca="1">IF(raw_exchange_data!$A378="","",OFFSET(raw_exchange_data!$A378,0,MATCH(S$2,raw_exchange_data!$1:$1,0)-1))</f>
        <v/>
      </c>
      <c r="W379" t="str">
        <f t="shared" si="36"/>
        <v>FBLK</v>
      </c>
      <c r="X379" t="str">
        <f t="shared" si="37"/>
        <v>BTC</v>
      </c>
      <c r="Y379" s="42">
        <f t="shared" si="38"/>
        <v>105.20941641</v>
      </c>
      <c r="Z379" s="42">
        <f t="shared" ca="1" si="39"/>
        <v>24.006481999999998</v>
      </c>
      <c r="AC379"/>
      <c r="AD379"/>
    </row>
    <row r="380" spans="1:30" x14ac:dyDescent="0.25">
      <c r="A380" t="str">
        <f>IF(Summary_Exchange_Balances_00UTC!$B379="","",Summary_Exchange_Balances_00UTC!$N379)</f>
        <v>FBLK</v>
      </c>
      <c r="B380" t="str">
        <f>IF(Summary_Exchange_Balances_00UTC!$B379="","",Summary_Exchange_Balances_00UTC!$B379)</f>
        <v>FBLK</v>
      </c>
      <c r="C380" t="str">
        <f>IF(Summary_Exchange_Balances_00UTC!$B379="","",Summary_Exchange_Balances_00UTC!$E379)</f>
        <v>DASH</v>
      </c>
      <c r="D380" t="str">
        <f>IF(OR(Summary_Exchange_Balances_00UTC!$B379="",Summary_Exchange_Balances_00UTC!$D379=""),"",Summary_Exchange_Balances_00UTC!$D379)</f>
        <v/>
      </c>
      <c r="E380" s="53">
        <f>IF(Summary_Exchange_Balances_00UTC!$B379="","",Summary_Exchange_Balances_00UTC!$C379)</f>
        <v>24.022343129999999</v>
      </c>
      <c r="G380" s="52">
        <f ca="1">IF(Summary_Exchange_Balances_00UTC!$B379="","",VLOOKUP(IF(ISERROR(SEARCH(" ", $B380)),UPPER($B380&amp;$C380&amp;IF(OR(NOT(ISERROR(SEARCH("trade",$D380))),NOT(ISERROR(SEARCH("balance",$D380)))),"",$D380)),UPPER(LEFT($B380, SEARCH(" ",$B380)-1)&amp;$C380&amp;IF(OR(NOT(ISERROR(SEARCH("trade",$D380))),NOT(ISERROR(SEARCH("balance",$D380)))),"",$D380))),$L:$T,MATCH("balance",$L$2:$S$2,0),FALSE))</f>
        <v>24.022343129999999</v>
      </c>
      <c r="H380" s="35">
        <f ca="1">IF(Summary_Exchange_Balances_00UTC!$B379="","",(G380-E380)/E380)</f>
        <v>0</v>
      </c>
      <c r="I380" s="160">
        <f ca="1">IF(Summary_Exchange_Balances_00UTC!$B379="","",IF(ISERROR($G380),$E380,$G380))</f>
        <v>24.022343129999999</v>
      </c>
      <c r="K380" t="str">
        <f t="shared" ca="1" si="34"/>
        <v/>
      </c>
      <c r="L380" t="str">
        <f t="shared" ca="1" si="35"/>
        <v/>
      </c>
      <c r="N380" s="156" t="str">
        <f ca="1">IF(raw_exchange_data!$A379="","",OFFSET(raw_exchange_data!$A379,0,MATCH(N$2,raw_exchange_data!$1:$1,0)-1))</f>
        <v/>
      </c>
      <c r="O380" s="156" t="str">
        <f ca="1">IF(raw_exchange_data!$A379="","",OFFSET(raw_exchange_data!$A379,0,MATCH(O$2,raw_exchange_data!$1:$1,0)-1))</f>
        <v/>
      </c>
      <c r="P380" s="156" t="str">
        <f ca="1">IF(raw_exchange_data!$A379="","",OFFSET(raw_exchange_data!$A379,0,MATCH(P$2,raw_exchange_data!$1:$1,0)-1))</f>
        <v/>
      </c>
      <c r="Q380" s="156" t="str">
        <f ca="1">IF(raw_exchange_data!$A379="","",TEXT(OFFSET(raw_exchange_data!$A379,0,MATCH(Q$2,raw_exchange_data!$1:$1,0)-1),""))</f>
        <v/>
      </c>
      <c r="R380" s="157" t="str">
        <f ca="1">IF(raw_exchange_data!$A379="","",OFFSET(raw_exchange_data!$A379,0,MATCH(R$2,raw_exchange_data!$1:$1,0)-1))</f>
        <v/>
      </c>
      <c r="S380" s="169" t="str">
        <f ca="1">IF(raw_exchange_data!$A379="","",OFFSET(raw_exchange_data!$A379,0,MATCH(S$2,raw_exchange_data!$1:$1,0)-1))</f>
        <v/>
      </c>
      <c r="W380" t="str">
        <f t="shared" si="36"/>
        <v>FBLK</v>
      </c>
      <c r="X380" t="str">
        <f t="shared" si="37"/>
        <v>DASH</v>
      </c>
      <c r="Y380" s="42">
        <f t="shared" si="38"/>
        <v>24.022343129999999</v>
      </c>
      <c r="Z380" s="42">
        <f t="shared" ca="1" si="39"/>
        <v>24.022343129999999</v>
      </c>
      <c r="AC380"/>
      <c r="AD380"/>
    </row>
    <row r="381" spans="1:30" x14ac:dyDescent="0.25">
      <c r="A381" t="str">
        <f>IF(Summary_Exchange_Balances_00UTC!$B380="","",Summary_Exchange_Balances_00UTC!$N380)</f>
        <v>FBLK</v>
      </c>
      <c r="B381" t="str">
        <f>IF(Summary_Exchange_Balances_00UTC!$B380="","",Summary_Exchange_Balances_00UTC!$B380)</f>
        <v>FBLK</v>
      </c>
      <c r="C381" t="str">
        <f>IF(Summary_Exchange_Balances_00UTC!$B380="","",Summary_Exchange_Balances_00UTC!$E380)</f>
        <v>DOT</v>
      </c>
      <c r="D381" t="str">
        <f>IF(OR(Summary_Exchange_Balances_00UTC!$B380="",Summary_Exchange_Balances_00UTC!$D380=""),"",Summary_Exchange_Balances_00UTC!$D380)</f>
        <v/>
      </c>
      <c r="E381" s="53">
        <f>IF(Summary_Exchange_Balances_00UTC!$B380="","",Summary_Exchange_Balances_00UTC!$C380)</f>
        <v>27.861319609999999</v>
      </c>
      <c r="G381" s="52">
        <f ca="1">IF(Summary_Exchange_Balances_00UTC!$B380="","",VLOOKUP(IF(ISERROR(SEARCH(" ", $B381)),UPPER($B381&amp;$C381&amp;IF(OR(NOT(ISERROR(SEARCH("trade",$D381))),NOT(ISERROR(SEARCH("balance",$D381)))),"",$D381)),UPPER(LEFT($B381, SEARCH(" ",$B381)-1)&amp;$C381&amp;IF(OR(NOT(ISERROR(SEARCH("trade",$D381))),NOT(ISERROR(SEARCH("balance",$D381)))),"",$D381))),$L:$T,MATCH("balance",$L$2:$S$2,0),FALSE))</f>
        <v>27.861319610799999</v>
      </c>
      <c r="H381" s="35">
        <f ca="1">IF(Summary_Exchange_Balances_00UTC!$B380="","",(G381-E381)/E381)</f>
        <v>2.8713645921679904E-11</v>
      </c>
      <c r="I381" s="160">
        <f ca="1">IF(Summary_Exchange_Balances_00UTC!$B380="","",IF(ISERROR($G381),$E381,$G381))</f>
        <v>27.861319610799999</v>
      </c>
      <c r="K381" t="str">
        <f t="shared" ca="1" si="34"/>
        <v/>
      </c>
      <c r="L381" t="str">
        <f t="shared" ca="1" si="35"/>
        <v/>
      </c>
      <c r="N381" s="156" t="str">
        <f ca="1">IF(raw_exchange_data!$A380="","",OFFSET(raw_exchange_data!$A380,0,MATCH(N$2,raw_exchange_data!$1:$1,0)-1))</f>
        <v/>
      </c>
      <c r="O381" s="156" t="str">
        <f ca="1">IF(raw_exchange_data!$A380="","",OFFSET(raw_exchange_data!$A380,0,MATCH(O$2,raw_exchange_data!$1:$1,0)-1))</f>
        <v/>
      </c>
      <c r="P381" s="156" t="str">
        <f ca="1">IF(raw_exchange_data!$A380="","",OFFSET(raw_exchange_data!$A380,0,MATCH(P$2,raw_exchange_data!$1:$1,0)-1))</f>
        <v/>
      </c>
      <c r="Q381" s="156" t="str">
        <f ca="1">IF(raw_exchange_data!$A380="","",TEXT(OFFSET(raw_exchange_data!$A380,0,MATCH(Q$2,raw_exchange_data!$1:$1,0)-1),""))</f>
        <v/>
      </c>
      <c r="R381" s="157" t="str">
        <f ca="1">IF(raw_exchange_data!$A380="","",OFFSET(raw_exchange_data!$A380,0,MATCH(R$2,raw_exchange_data!$1:$1,0)-1))</f>
        <v/>
      </c>
      <c r="S381" s="169" t="str">
        <f ca="1">IF(raw_exchange_data!$A380="","",OFFSET(raw_exchange_data!$A380,0,MATCH(S$2,raw_exchange_data!$1:$1,0)-1))</f>
        <v/>
      </c>
      <c r="W381" t="str">
        <f t="shared" si="36"/>
        <v>FBLK</v>
      </c>
      <c r="X381" t="str">
        <f t="shared" si="37"/>
        <v>DOT</v>
      </c>
      <c r="Y381" s="42">
        <f t="shared" si="38"/>
        <v>27.861319609999999</v>
      </c>
      <c r="Z381" s="42">
        <f t="shared" ca="1" si="39"/>
        <v>27.861319610799999</v>
      </c>
      <c r="AC381"/>
      <c r="AD381"/>
    </row>
    <row r="382" spans="1:30" x14ac:dyDescent="0.25">
      <c r="A382" t="str">
        <f>IF(Summary_Exchange_Balances_00UTC!$B381="","",Summary_Exchange_Balances_00UTC!$N381)</f>
        <v>FBLK</v>
      </c>
      <c r="B382" t="str">
        <f>IF(Summary_Exchange_Balances_00UTC!$B381="","",Summary_Exchange_Balances_00UTC!$B381)</f>
        <v>FBLK</v>
      </c>
      <c r="C382" t="str">
        <f>IF(Summary_Exchange_Balances_00UTC!$B381="","",Summary_Exchange_Balances_00UTC!$E381)</f>
        <v>ENJ</v>
      </c>
      <c r="D382" t="str">
        <f>IF(OR(Summary_Exchange_Balances_00UTC!$B381="",Summary_Exchange_Balances_00UTC!$D381=""),"",Summary_Exchange_Balances_00UTC!$D381)</f>
        <v/>
      </c>
      <c r="E382" s="53">
        <f>IF(Summary_Exchange_Balances_00UTC!$B381="","",Summary_Exchange_Balances_00UTC!$C381)</f>
        <v>12565.235635719901</v>
      </c>
      <c r="G382" s="52">
        <f ca="1">IF(Summary_Exchange_Balances_00UTC!$B381="","",VLOOKUP(IF(ISERROR(SEARCH(" ", $B382)),UPPER($B382&amp;$C382&amp;IF(OR(NOT(ISERROR(SEARCH("trade",$D382))),NOT(ISERROR(SEARCH("balance",$D382)))),"",$D382)),UPPER(LEFT($B382, SEARCH(" ",$B382)-1)&amp;$C382&amp;IF(OR(NOT(ISERROR(SEARCH("trade",$D382))),NOT(ISERROR(SEARCH("balance",$D382)))),"",$D382))),$L:$T,MATCH("balance",$L$2:$S$2,0),FALSE))</f>
        <v>12565.235635720001</v>
      </c>
      <c r="H382" s="35">
        <f ca="1">IF(Summary_Exchange_Balances_00UTC!$B381="","",(G382-E382)/E382)</f>
        <v>7.9620008804785351E-15</v>
      </c>
      <c r="I382" s="160">
        <f ca="1">IF(Summary_Exchange_Balances_00UTC!$B381="","",IF(ISERROR($G382),$E382,$G382))</f>
        <v>12565.235635720001</v>
      </c>
      <c r="K382" t="str">
        <f t="shared" ca="1" si="34"/>
        <v/>
      </c>
      <c r="L382" t="str">
        <f t="shared" ca="1" si="35"/>
        <v/>
      </c>
      <c r="N382" s="156" t="str">
        <f ca="1">IF(raw_exchange_data!$A381="","",OFFSET(raw_exchange_data!$A381,0,MATCH(N$2,raw_exchange_data!$1:$1,0)-1))</f>
        <v/>
      </c>
      <c r="O382" s="156" t="str">
        <f ca="1">IF(raw_exchange_data!$A381="","",OFFSET(raw_exchange_data!$A381,0,MATCH(O$2,raw_exchange_data!$1:$1,0)-1))</f>
        <v/>
      </c>
      <c r="P382" s="156" t="str">
        <f ca="1">IF(raw_exchange_data!$A381="","",OFFSET(raw_exchange_data!$A381,0,MATCH(P$2,raw_exchange_data!$1:$1,0)-1))</f>
        <v/>
      </c>
      <c r="Q382" s="156" t="str">
        <f ca="1">IF(raw_exchange_data!$A381="","",TEXT(OFFSET(raw_exchange_data!$A381,0,MATCH(Q$2,raw_exchange_data!$1:$1,0)-1),""))</f>
        <v/>
      </c>
      <c r="R382" s="157" t="str">
        <f ca="1">IF(raw_exchange_data!$A381="","",OFFSET(raw_exchange_data!$A381,0,MATCH(R$2,raw_exchange_data!$1:$1,0)-1))</f>
        <v/>
      </c>
      <c r="S382" s="169" t="str">
        <f ca="1">IF(raw_exchange_data!$A381="","",OFFSET(raw_exchange_data!$A381,0,MATCH(S$2,raw_exchange_data!$1:$1,0)-1))</f>
        <v/>
      </c>
      <c r="W382" t="str">
        <f t="shared" si="36"/>
        <v>FBLK</v>
      </c>
      <c r="X382" t="str">
        <f t="shared" si="37"/>
        <v>ENJ</v>
      </c>
      <c r="Y382" s="42">
        <f t="shared" si="38"/>
        <v>12565.235635719901</v>
      </c>
      <c r="Z382" s="42">
        <f t="shared" ca="1" si="39"/>
        <v>12565.235635720001</v>
      </c>
      <c r="AC382"/>
      <c r="AD382"/>
    </row>
    <row r="383" spans="1:30" x14ac:dyDescent="0.25">
      <c r="A383" t="str">
        <f>IF(Summary_Exchange_Balances_00UTC!$B382="","",Summary_Exchange_Balances_00UTC!$N382)</f>
        <v>FBLK</v>
      </c>
      <c r="B383" t="str">
        <f>IF(Summary_Exchange_Balances_00UTC!$B382="","",Summary_Exchange_Balances_00UTC!$B382)</f>
        <v>FBLK</v>
      </c>
      <c r="C383" t="str">
        <f>IF(Summary_Exchange_Balances_00UTC!$B382="","",Summary_Exchange_Balances_00UTC!$E382)</f>
        <v>EOS</v>
      </c>
      <c r="D383" t="str">
        <f>IF(OR(Summary_Exchange_Balances_00UTC!$B382="",Summary_Exchange_Balances_00UTC!$D382=""),"",Summary_Exchange_Balances_00UTC!$D382)</f>
        <v/>
      </c>
      <c r="E383" s="53">
        <f>IF(Summary_Exchange_Balances_00UTC!$B382="","",Summary_Exchange_Balances_00UTC!$C382)</f>
        <v>46067.408100000001</v>
      </c>
      <c r="G383" s="52">
        <f ca="1">IF(Summary_Exchange_Balances_00UTC!$B382="","",VLOOKUP(IF(ISERROR(SEARCH(" ", $B383)),UPPER($B383&amp;$C383&amp;IF(OR(NOT(ISERROR(SEARCH("trade",$D383))),NOT(ISERROR(SEARCH("balance",$D383)))),"",$D383)),UPPER(LEFT($B383, SEARCH(" ",$B383)-1)&amp;$C383&amp;IF(OR(NOT(ISERROR(SEARCH("trade",$D383))),NOT(ISERROR(SEARCH("balance",$D383)))),"",$D383))),$L:$T,MATCH("balance",$L$2:$S$2,0),FALSE))</f>
        <v>46067.408100000001</v>
      </c>
      <c r="H383" s="35">
        <f ca="1">IF(Summary_Exchange_Balances_00UTC!$B382="","",(G383-E383)/E383)</f>
        <v>0</v>
      </c>
      <c r="I383" s="160">
        <f ca="1">IF(Summary_Exchange_Balances_00UTC!$B382="","",IF(ISERROR($G383),$E383,$G383))</f>
        <v>46067.408100000001</v>
      </c>
      <c r="K383" t="str">
        <f t="shared" ca="1" si="34"/>
        <v/>
      </c>
      <c r="L383" t="str">
        <f t="shared" ca="1" si="35"/>
        <v/>
      </c>
      <c r="N383" s="156" t="str">
        <f ca="1">IF(raw_exchange_data!$A382="","",OFFSET(raw_exchange_data!$A382,0,MATCH(N$2,raw_exchange_data!$1:$1,0)-1))</f>
        <v/>
      </c>
      <c r="O383" s="156" t="str">
        <f ca="1">IF(raw_exchange_data!$A382="","",OFFSET(raw_exchange_data!$A382,0,MATCH(O$2,raw_exchange_data!$1:$1,0)-1))</f>
        <v/>
      </c>
      <c r="P383" s="156" t="str">
        <f ca="1">IF(raw_exchange_data!$A382="","",OFFSET(raw_exchange_data!$A382,0,MATCH(P$2,raw_exchange_data!$1:$1,0)-1))</f>
        <v/>
      </c>
      <c r="Q383" s="156" t="str">
        <f ca="1">IF(raw_exchange_data!$A382="","",TEXT(OFFSET(raw_exchange_data!$A382,0,MATCH(Q$2,raw_exchange_data!$1:$1,0)-1),""))</f>
        <v/>
      </c>
      <c r="R383" s="157" t="str">
        <f ca="1">IF(raw_exchange_data!$A382="","",OFFSET(raw_exchange_data!$A382,0,MATCH(R$2,raw_exchange_data!$1:$1,0)-1))</f>
        <v/>
      </c>
      <c r="S383" s="169" t="str">
        <f ca="1">IF(raw_exchange_data!$A382="","",OFFSET(raw_exchange_data!$A382,0,MATCH(S$2,raw_exchange_data!$1:$1,0)-1))</f>
        <v/>
      </c>
      <c r="W383" t="str">
        <f t="shared" si="36"/>
        <v>FBLK</v>
      </c>
      <c r="X383" t="str">
        <f t="shared" si="37"/>
        <v>EOS</v>
      </c>
      <c r="Y383" s="42">
        <f t="shared" si="38"/>
        <v>46067.408100000001</v>
      </c>
      <c r="Z383" s="42">
        <f t="shared" ca="1" si="39"/>
        <v>46067.408100000001</v>
      </c>
      <c r="AC383"/>
      <c r="AD383"/>
    </row>
    <row r="384" spans="1:30" x14ac:dyDescent="0.25">
      <c r="A384" t="str">
        <f>IF(Summary_Exchange_Balances_00UTC!$B383="","",Summary_Exchange_Balances_00UTC!$N383)</f>
        <v>FBLK</v>
      </c>
      <c r="B384" t="str">
        <f>IF(Summary_Exchange_Balances_00UTC!$B383="","",Summary_Exchange_Balances_00UTC!$B383)</f>
        <v>FBLK</v>
      </c>
      <c r="C384" t="str">
        <f>IF(Summary_Exchange_Balances_00UTC!$B383="","",Summary_Exchange_Balances_00UTC!$E383)</f>
        <v>ETC</v>
      </c>
      <c r="D384" t="str">
        <f>IF(OR(Summary_Exchange_Balances_00UTC!$B383="",Summary_Exchange_Balances_00UTC!$D383=""),"",Summary_Exchange_Balances_00UTC!$D383)</f>
        <v/>
      </c>
      <c r="E384" s="53">
        <f>IF(Summary_Exchange_Balances_00UTC!$B383="","",Summary_Exchange_Balances_00UTC!$C383)</f>
        <v>5.8799999999999999E-5</v>
      </c>
      <c r="G384" s="52">
        <f ca="1">IF(Summary_Exchange_Balances_00UTC!$B383="","",VLOOKUP(IF(ISERROR(SEARCH(" ", $B384)),UPPER($B384&amp;$C384&amp;IF(OR(NOT(ISERROR(SEARCH("trade",$D384))),NOT(ISERROR(SEARCH("balance",$D384)))),"",$D384)),UPPER(LEFT($B384, SEARCH(" ",$B384)-1)&amp;$C384&amp;IF(OR(NOT(ISERROR(SEARCH("trade",$D384))),NOT(ISERROR(SEARCH("balance",$D384)))),"",$D384))),$L:$T,MATCH("balance",$L$2:$S$2,0),FALSE))</f>
        <v>5.8799999999999999E-5</v>
      </c>
      <c r="H384" s="35">
        <f ca="1">IF(Summary_Exchange_Balances_00UTC!$B383="","",(G384-E384)/E384)</f>
        <v>0</v>
      </c>
      <c r="I384" s="160">
        <f ca="1">IF(Summary_Exchange_Balances_00UTC!$B383="","",IF(ISERROR($G384),$E384,$G384))</f>
        <v>5.8799999999999999E-5</v>
      </c>
      <c r="L384" t="str">
        <f t="shared" ca="1" si="35"/>
        <v/>
      </c>
      <c r="N384" s="156" t="str">
        <f ca="1">IF(raw_exchange_data!$A383="","",OFFSET(raw_exchange_data!$A383,0,MATCH(N$2,raw_exchange_data!$1:$1,0)-1))</f>
        <v/>
      </c>
      <c r="O384" s="156" t="str">
        <f ca="1">IF(raw_exchange_data!$A383="","",OFFSET(raw_exchange_data!$A383,0,MATCH(O$2,raw_exchange_data!$1:$1,0)-1))</f>
        <v/>
      </c>
      <c r="P384" s="156" t="str">
        <f ca="1">IF(raw_exchange_data!$A383="","",OFFSET(raw_exchange_data!$A383,0,MATCH(P$2,raw_exchange_data!$1:$1,0)-1))</f>
        <v/>
      </c>
      <c r="Q384" s="156" t="str">
        <f ca="1">IF(raw_exchange_data!$A383="","",TEXT(OFFSET(raw_exchange_data!$A383,0,MATCH(Q$2,raw_exchange_data!$1:$1,0)-1),""))</f>
        <v/>
      </c>
      <c r="R384" s="157" t="str">
        <f ca="1">IF(raw_exchange_data!$A383="","",OFFSET(raw_exchange_data!$A383,0,MATCH(R$2,raw_exchange_data!$1:$1,0)-1))</f>
        <v/>
      </c>
      <c r="S384" s="169" t="str">
        <f ca="1">IF(raw_exchange_data!$A383="","",OFFSET(raw_exchange_data!$A383,0,MATCH(S$2,raw_exchange_data!$1:$1,0)-1))</f>
        <v/>
      </c>
      <c r="W384" t="str">
        <f t="shared" si="36"/>
        <v>FBLK</v>
      </c>
      <c r="X384" t="str">
        <f t="shared" si="37"/>
        <v>ETC</v>
      </c>
      <c r="Y384" s="42">
        <f t="shared" si="38"/>
        <v>5.8799999999999999E-5</v>
      </c>
      <c r="Z384" s="42">
        <f t="shared" ca="1" si="39"/>
        <v>5.8799999999999999E-5</v>
      </c>
      <c r="AC384"/>
      <c r="AD384"/>
    </row>
    <row r="385" spans="1:30" x14ac:dyDescent="0.25">
      <c r="A385" t="str">
        <f>IF(Summary_Exchange_Balances_00UTC!$B384="","",Summary_Exchange_Balances_00UTC!$N384)</f>
        <v>FBLK</v>
      </c>
      <c r="B385" t="str">
        <f>IF(Summary_Exchange_Balances_00UTC!$B384="","",Summary_Exchange_Balances_00UTC!$B384)</f>
        <v>FBLK</v>
      </c>
      <c r="C385" t="str">
        <f>IF(Summary_Exchange_Balances_00UTC!$B384="","",Summary_Exchange_Balances_00UTC!$E384)</f>
        <v>ETH</v>
      </c>
      <c r="D385" t="str">
        <f>IF(OR(Summary_Exchange_Balances_00UTC!$B384="",Summary_Exchange_Balances_00UTC!$D384=""),"",Summary_Exchange_Balances_00UTC!$D384)</f>
        <v/>
      </c>
      <c r="E385" s="53">
        <f>IF(Summary_Exchange_Balances_00UTC!$B384="","",Summary_Exchange_Balances_00UTC!$C384)</f>
        <v>225.42596376</v>
      </c>
      <c r="G385" s="52">
        <f ca="1">IF(Summary_Exchange_Balances_00UTC!$B384="","",VLOOKUP(IF(ISERROR(SEARCH(" ", $B385)),UPPER($B385&amp;$C385&amp;IF(OR(NOT(ISERROR(SEARCH("trade",$D385))),NOT(ISERROR(SEARCH("balance",$D385)))),"",$D385)),UPPER(LEFT($B385, SEARCH(" ",$B385)-1)&amp;$C385&amp;IF(OR(NOT(ISERROR(SEARCH("trade",$D385))),NOT(ISERROR(SEARCH("balance",$D385)))),"",$D385))),$L:$T,MATCH("balance",$L$2:$S$2,0),FALSE))</f>
        <v>510.26150282819998</v>
      </c>
      <c r="H385" s="35">
        <f ca="1">IF(Summary_Exchange_Balances_00UTC!$B384="","",(G385-E385)/E385)</f>
        <v>1.2635436234463677</v>
      </c>
      <c r="I385" s="160">
        <f ca="1">IF(Summary_Exchange_Balances_00UTC!$B384="","",IF(ISERROR($G385),$E385,$G385))</f>
        <v>510.26150282819998</v>
      </c>
      <c r="L385" t="str">
        <f t="shared" ca="1" si="35"/>
        <v/>
      </c>
      <c r="N385" s="156" t="str">
        <f ca="1">IF(raw_exchange_data!$A384="","",OFFSET(raw_exchange_data!$A384,0,MATCH(N$2,raw_exchange_data!$1:$1,0)-1))</f>
        <v/>
      </c>
      <c r="O385" s="156" t="str">
        <f ca="1">IF(raw_exchange_data!$A384="","",OFFSET(raw_exchange_data!$A384,0,MATCH(O$2,raw_exchange_data!$1:$1,0)-1))</f>
        <v/>
      </c>
      <c r="P385" s="156" t="str">
        <f ca="1">IF(raw_exchange_data!$A384="","",OFFSET(raw_exchange_data!$A384,0,MATCH(P$2,raw_exchange_data!$1:$1,0)-1))</f>
        <v/>
      </c>
      <c r="Q385" s="156" t="str">
        <f ca="1">IF(raw_exchange_data!$A384="","",TEXT(OFFSET(raw_exchange_data!$A384,0,MATCH(Q$2,raw_exchange_data!$1:$1,0)-1),""))</f>
        <v/>
      </c>
      <c r="R385" s="157" t="str">
        <f ca="1">IF(raw_exchange_data!$A384="","",OFFSET(raw_exchange_data!$A384,0,MATCH(R$2,raw_exchange_data!$1:$1,0)-1))</f>
        <v/>
      </c>
      <c r="S385" s="169" t="str">
        <f ca="1">IF(raw_exchange_data!$A384="","",OFFSET(raw_exchange_data!$A384,0,MATCH(S$2,raw_exchange_data!$1:$1,0)-1))</f>
        <v/>
      </c>
      <c r="W385" t="str">
        <f t="shared" si="36"/>
        <v>FBLK</v>
      </c>
      <c r="X385" t="str">
        <f t="shared" si="37"/>
        <v>ETH</v>
      </c>
      <c r="Y385" s="42">
        <f t="shared" si="38"/>
        <v>225.42596376</v>
      </c>
      <c r="Z385" s="42">
        <f t="shared" ca="1" si="39"/>
        <v>510.26150282819998</v>
      </c>
      <c r="AC385"/>
      <c r="AD385"/>
    </row>
    <row r="386" spans="1:30" x14ac:dyDescent="0.25">
      <c r="A386" t="str">
        <f>IF(Summary_Exchange_Balances_00UTC!$B385="","",Summary_Exchange_Balances_00UTC!$N385)</f>
        <v>FBLK</v>
      </c>
      <c r="B386" t="str">
        <f>IF(Summary_Exchange_Balances_00UTC!$B385="","",Summary_Exchange_Balances_00UTC!$B385)</f>
        <v>FBLK</v>
      </c>
      <c r="C386" t="str">
        <f>IF(Summary_Exchange_Balances_00UTC!$B385="","",Summary_Exchange_Balances_00UTC!$E385)</f>
        <v>ETHW</v>
      </c>
      <c r="D386" t="str">
        <f>IF(OR(Summary_Exchange_Balances_00UTC!$B385="",Summary_Exchange_Balances_00UTC!$D385=""),"",Summary_Exchange_Balances_00UTC!$D385)</f>
        <v/>
      </c>
      <c r="E386" s="53">
        <f>IF(Summary_Exchange_Balances_00UTC!$B385="","",Summary_Exchange_Balances_00UTC!$C385)</f>
        <v>1268.1820227400001</v>
      </c>
      <c r="G386" s="52">
        <f ca="1">IF(Summary_Exchange_Balances_00UTC!$B385="","",VLOOKUP(IF(ISERROR(SEARCH(" ", $B386)),UPPER($B386&amp;$C386&amp;IF(OR(NOT(ISERROR(SEARCH("trade",$D386))),NOT(ISERROR(SEARCH("balance",$D386)))),"",$D386)),UPPER(LEFT($B386, SEARCH(" ",$B386)-1)&amp;$C386&amp;IF(OR(NOT(ISERROR(SEARCH("trade",$D386))),NOT(ISERROR(SEARCH("balance",$D386)))),"",$D386))),$L:$T,MATCH("balance",$L$2:$S$2,0),FALSE))</f>
        <v>1271.8180884257999</v>
      </c>
      <c r="H386" s="35">
        <f ca="1">IF(Summary_Exchange_Balances_00UTC!$B385="","",(G386-E386)/E386)</f>
        <v>2.8671481069758925E-3</v>
      </c>
      <c r="I386" s="160">
        <f ca="1">IF(Summary_Exchange_Balances_00UTC!$B385="","",IF(ISERROR($G386),$E386,$G386))</f>
        <v>1271.8180884257999</v>
      </c>
      <c r="L386" t="str">
        <f t="shared" ca="1" si="35"/>
        <v/>
      </c>
      <c r="N386" s="156" t="str">
        <f ca="1">IF(raw_exchange_data!$A385="","",OFFSET(raw_exchange_data!$A385,0,MATCH(N$2,raw_exchange_data!$1:$1,0)-1))</f>
        <v/>
      </c>
      <c r="O386" s="156" t="str">
        <f ca="1">IF(raw_exchange_data!$A385="","",OFFSET(raw_exchange_data!$A385,0,MATCH(O$2,raw_exchange_data!$1:$1,0)-1))</f>
        <v/>
      </c>
      <c r="P386" s="156" t="str">
        <f ca="1">IF(raw_exchange_data!$A385="","",OFFSET(raw_exchange_data!$A385,0,MATCH(P$2,raw_exchange_data!$1:$1,0)-1))</f>
        <v/>
      </c>
      <c r="Q386" s="156" t="str">
        <f ca="1">IF(raw_exchange_data!$A385="","",TEXT(OFFSET(raw_exchange_data!$A385,0,MATCH(Q$2,raw_exchange_data!$1:$1,0)-1),""))</f>
        <v/>
      </c>
      <c r="R386" s="157" t="str">
        <f ca="1">IF(raw_exchange_data!$A385="","",OFFSET(raw_exchange_data!$A385,0,MATCH(R$2,raw_exchange_data!$1:$1,0)-1))</f>
        <v/>
      </c>
      <c r="S386" s="169" t="str">
        <f ca="1">IF(raw_exchange_data!$A385="","",OFFSET(raw_exchange_data!$A385,0,MATCH(S$2,raw_exchange_data!$1:$1,0)-1))</f>
        <v/>
      </c>
      <c r="W386" t="str">
        <f t="shared" si="36"/>
        <v>FBLK</v>
      </c>
      <c r="X386" t="str">
        <f t="shared" si="37"/>
        <v>ETHW</v>
      </c>
      <c r="Y386" s="42">
        <f t="shared" si="38"/>
        <v>1268.1820227400001</v>
      </c>
      <c r="Z386" s="42">
        <f t="shared" ca="1" si="39"/>
        <v>1271.8180884257999</v>
      </c>
      <c r="AC386"/>
      <c r="AD386"/>
    </row>
    <row r="387" spans="1:30" x14ac:dyDescent="0.25">
      <c r="A387" t="str">
        <f>IF(Summary_Exchange_Balances_00UTC!$B386="","",Summary_Exchange_Balances_00UTC!$N386)</f>
        <v>FBLK</v>
      </c>
      <c r="B387" t="str">
        <f>IF(Summary_Exchange_Balances_00UTC!$B386="","",Summary_Exchange_Balances_00UTC!$B386)</f>
        <v>FBLK</v>
      </c>
      <c r="C387" t="str">
        <f>IF(Summary_Exchange_Balances_00UTC!$B386="","",Summary_Exchange_Balances_00UTC!$E386)</f>
        <v>EUROC</v>
      </c>
      <c r="D387" t="str">
        <f>IF(OR(Summary_Exchange_Balances_00UTC!$B386="",Summary_Exchange_Balances_00UTC!$D386=""),"",Summary_Exchange_Balances_00UTC!$D386)</f>
        <v/>
      </c>
      <c r="E387" s="53">
        <f>IF(Summary_Exchange_Balances_00UTC!$B386="","",Summary_Exchange_Balances_00UTC!$C386)</f>
        <v>235746.127034</v>
      </c>
      <c r="G387" s="52" t="e">
        <f ca="1">IF(Summary_Exchange_Balances_00UTC!$B386="","",VLOOKUP(IF(ISERROR(SEARCH(" ", $B387)),UPPER($B387&amp;$C387&amp;IF(OR(NOT(ISERROR(SEARCH("trade",$D387))),NOT(ISERROR(SEARCH("balance",$D387)))),"",$D387)),UPPER(LEFT($B387, SEARCH(" ",$B387)-1)&amp;$C387&amp;IF(OR(NOT(ISERROR(SEARCH("trade",$D387))),NOT(ISERROR(SEARCH("balance",$D387)))),"",$D387))),$L:$T,MATCH("balance",$L$2:$S$2,0),FALSE))</f>
        <v>#N/A</v>
      </c>
      <c r="H387" s="35" t="e">
        <f ca="1">IF(Summary_Exchange_Balances_00UTC!$B386="","",(G387-E387)/E387)</f>
        <v>#N/A</v>
      </c>
      <c r="I387" s="160">
        <f ca="1">IF(Summary_Exchange_Balances_00UTC!$B386="","",IF(ISERROR($G387),$E387,$G387))</f>
        <v>235746.127034</v>
      </c>
      <c r="L387" t="str">
        <f t="shared" ca="1" si="35"/>
        <v/>
      </c>
      <c r="N387" s="156" t="str">
        <f ca="1">IF(raw_exchange_data!$A386="","",OFFSET(raw_exchange_data!$A386,0,MATCH(N$2,raw_exchange_data!$1:$1,0)-1))</f>
        <v/>
      </c>
      <c r="O387" s="156" t="str">
        <f ca="1">IF(raw_exchange_data!$A386="","",OFFSET(raw_exchange_data!$A386,0,MATCH(O$2,raw_exchange_data!$1:$1,0)-1))</f>
        <v/>
      </c>
      <c r="P387" s="156" t="str">
        <f ca="1">IF(raw_exchange_data!$A386="","",OFFSET(raw_exchange_data!$A386,0,MATCH(P$2,raw_exchange_data!$1:$1,0)-1))</f>
        <v/>
      </c>
      <c r="Q387" s="156" t="str">
        <f ca="1">IF(raw_exchange_data!$A386="","",TEXT(OFFSET(raw_exchange_data!$A386,0,MATCH(Q$2,raw_exchange_data!$1:$1,0)-1),""))</f>
        <v/>
      </c>
      <c r="R387" s="157" t="str">
        <f ca="1">IF(raw_exchange_data!$A386="","",OFFSET(raw_exchange_data!$A386,0,MATCH(R$2,raw_exchange_data!$1:$1,0)-1))</f>
        <v/>
      </c>
      <c r="S387" s="169" t="str">
        <f ca="1">IF(raw_exchange_data!$A386="","",OFFSET(raw_exchange_data!$A386,0,MATCH(S$2,raw_exchange_data!$1:$1,0)-1))</f>
        <v/>
      </c>
      <c r="W387" t="str">
        <f t="shared" si="36"/>
        <v>FBLK</v>
      </c>
      <c r="X387" t="str">
        <f t="shared" si="37"/>
        <v>EUROC</v>
      </c>
      <c r="Y387" s="42">
        <f t="shared" si="38"/>
        <v>235746.127034</v>
      </c>
      <c r="Z387" s="42">
        <f t="shared" ca="1" si="39"/>
        <v>0</v>
      </c>
      <c r="AC387"/>
      <c r="AD387"/>
    </row>
    <row r="388" spans="1:30" x14ac:dyDescent="0.25">
      <c r="A388" t="str">
        <f>IF(Summary_Exchange_Balances_00UTC!$B387="","",Summary_Exchange_Balances_00UTC!$N387)</f>
        <v>FBLK</v>
      </c>
      <c r="B388" t="str">
        <f>IF(Summary_Exchange_Balances_00UTC!$B387="","",Summary_Exchange_Balances_00UTC!$B387)</f>
        <v>FBLK</v>
      </c>
      <c r="C388" t="str">
        <f>IF(Summary_Exchange_Balances_00UTC!$B387="","",Summary_Exchange_Balances_00UTC!$E387)</f>
        <v>FTM</v>
      </c>
      <c r="D388" t="str">
        <f>IF(OR(Summary_Exchange_Balances_00UTC!$B387="",Summary_Exchange_Balances_00UTC!$D387=""),"",Summary_Exchange_Balances_00UTC!$D387)</f>
        <v/>
      </c>
      <c r="E388" s="53">
        <f>IF(Summary_Exchange_Balances_00UTC!$B387="","",Summary_Exchange_Balances_00UTC!$C387)</f>
        <v>4549.2025536299998</v>
      </c>
      <c r="G388" s="52">
        <f ca="1">IF(Summary_Exchange_Balances_00UTC!$B387="","",VLOOKUP(IF(ISERROR(SEARCH(" ", $B388)),UPPER($B388&amp;$C388&amp;IF(OR(NOT(ISERROR(SEARCH("trade",$D388))),NOT(ISERROR(SEARCH("balance",$D388)))),"",$D388)),UPPER(LEFT($B388, SEARCH(" ",$B388)-1)&amp;$C388&amp;IF(OR(NOT(ISERROR(SEARCH("trade",$D388))),NOT(ISERROR(SEARCH("balance",$D388)))),"",$D388))),$L:$T,MATCH("balance",$L$2:$S$2,0),FALSE))</f>
        <v>4449.1942946600002</v>
      </c>
      <c r="H388" s="35">
        <f ca="1">IF(Summary_Exchange_Balances_00UTC!$B387="","",(G388-E388)/E388)</f>
        <v>-2.1983690062382207E-2</v>
      </c>
      <c r="I388" s="160">
        <f ca="1">IF(Summary_Exchange_Balances_00UTC!$B387="","",IF(ISERROR($G388),$E388,$G388))</f>
        <v>4449.1942946600002</v>
      </c>
      <c r="L388" t="str">
        <f t="shared" ref="L388:L451" ca="1" si="40">UPPER($P388&amp;$N388&amp;IF(OR(NOT(ISERROR(SEARCH("trade",Q388))),NOT(ISERROR(SEARCH("balance",Q388)))),"",Q388))</f>
        <v/>
      </c>
      <c r="N388" s="156" t="str">
        <f ca="1">IF(raw_exchange_data!$A387="","",OFFSET(raw_exchange_data!$A387,0,MATCH(N$2,raw_exchange_data!$1:$1,0)-1))</f>
        <v/>
      </c>
      <c r="O388" s="156" t="str">
        <f ca="1">IF(raw_exchange_data!$A387="","",OFFSET(raw_exchange_data!$A387,0,MATCH(O$2,raw_exchange_data!$1:$1,0)-1))</f>
        <v/>
      </c>
      <c r="P388" s="156" t="str">
        <f ca="1">IF(raw_exchange_data!$A387="","",OFFSET(raw_exchange_data!$A387,0,MATCH(P$2,raw_exchange_data!$1:$1,0)-1))</f>
        <v/>
      </c>
      <c r="Q388" s="156" t="str">
        <f ca="1">IF(raw_exchange_data!$A387="","",TEXT(OFFSET(raw_exchange_data!$A387,0,MATCH(Q$2,raw_exchange_data!$1:$1,0)-1),""))</f>
        <v/>
      </c>
      <c r="R388" s="157" t="str">
        <f ca="1">IF(raw_exchange_data!$A387="","",OFFSET(raw_exchange_data!$A387,0,MATCH(R$2,raw_exchange_data!$1:$1,0)-1))</f>
        <v/>
      </c>
      <c r="S388" s="169" t="str">
        <f ca="1">IF(raw_exchange_data!$A387="","",OFFSET(raw_exchange_data!$A387,0,MATCH(S$2,raw_exchange_data!$1:$1,0)-1))</f>
        <v/>
      </c>
      <c r="W388" t="str">
        <f t="shared" ref="W388:W451" si="41">IF($A388="","",$A388)</f>
        <v>FBLK</v>
      </c>
      <c r="X388" t="str">
        <f t="shared" ref="X388:X451" si="42">IF($A388="","",$C388)</f>
        <v>FTM</v>
      </c>
      <c r="Y388" s="42">
        <f t="shared" ref="Y388:Y451" si="43">IF($A388="","",$E388)</f>
        <v>4549.2025536299998</v>
      </c>
      <c r="Z388" s="42">
        <f t="shared" ref="Z388:Z451" ca="1" si="44">IF($A388="","",IF(ISERROR($G388),0,$G388))</f>
        <v>4449.1942946600002</v>
      </c>
      <c r="AC388"/>
      <c r="AD388"/>
    </row>
    <row r="389" spans="1:30" x14ac:dyDescent="0.25">
      <c r="A389" t="str">
        <f>IF(Summary_Exchange_Balances_00UTC!$B388="","",Summary_Exchange_Balances_00UTC!$N388)</f>
        <v>FBLK</v>
      </c>
      <c r="B389" t="str">
        <f>IF(Summary_Exchange_Balances_00UTC!$B388="","",Summary_Exchange_Balances_00UTC!$B388)</f>
        <v>FBLK</v>
      </c>
      <c r="C389" t="str">
        <f>IF(Summary_Exchange_Balances_00UTC!$B388="","",Summary_Exchange_Balances_00UTC!$E388)</f>
        <v>FTT</v>
      </c>
      <c r="D389" t="str">
        <f>IF(OR(Summary_Exchange_Balances_00UTC!$B388="",Summary_Exchange_Balances_00UTC!$D388=""),"",Summary_Exchange_Balances_00UTC!$D388)</f>
        <v/>
      </c>
      <c r="E389" s="53">
        <f>IF(Summary_Exchange_Balances_00UTC!$B388="","",Summary_Exchange_Balances_00UTC!$C388)</f>
        <v>2.53888889</v>
      </c>
      <c r="G389" s="52">
        <f ca="1">IF(Summary_Exchange_Balances_00UTC!$B388="","",VLOOKUP(IF(ISERROR(SEARCH(" ", $B389)),UPPER($B389&amp;$C389&amp;IF(OR(NOT(ISERROR(SEARCH("trade",$D389))),NOT(ISERROR(SEARCH("balance",$D389)))),"",$D389)),UPPER(LEFT($B389, SEARCH(" ",$B389)-1)&amp;$C389&amp;IF(OR(NOT(ISERROR(SEARCH("trade",$D389))),NOT(ISERROR(SEARCH("balance",$D389)))),"",$D389))),$L:$T,MATCH("balance",$L$2:$S$2,0),FALSE))</f>
        <v>2.53888889</v>
      </c>
      <c r="H389" s="35">
        <f ca="1">IF(Summary_Exchange_Balances_00UTC!$B388="","",(G389-E389)/E389)</f>
        <v>0</v>
      </c>
      <c r="I389" s="160">
        <f ca="1">IF(Summary_Exchange_Balances_00UTC!$B388="","",IF(ISERROR($G389),$E389,$G389))</f>
        <v>2.53888889</v>
      </c>
      <c r="L389" t="str">
        <f t="shared" ca="1" si="40"/>
        <v/>
      </c>
      <c r="N389" s="156" t="str">
        <f ca="1">IF(raw_exchange_data!$A388="","",OFFSET(raw_exchange_data!$A388,0,MATCH(N$2,raw_exchange_data!$1:$1,0)-1))</f>
        <v/>
      </c>
      <c r="O389" s="156" t="str">
        <f ca="1">IF(raw_exchange_data!$A388="","",OFFSET(raw_exchange_data!$A388,0,MATCH(O$2,raw_exchange_data!$1:$1,0)-1))</f>
        <v/>
      </c>
      <c r="P389" s="156" t="str">
        <f ca="1">IF(raw_exchange_data!$A388="","",OFFSET(raw_exchange_data!$A388,0,MATCH(P$2,raw_exchange_data!$1:$1,0)-1))</f>
        <v/>
      </c>
      <c r="Q389" s="156" t="str">
        <f ca="1">IF(raw_exchange_data!$A388="","",TEXT(OFFSET(raw_exchange_data!$A388,0,MATCH(Q$2,raw_exchange_data!$1:$1,0)-1),""))</f>
        <v/>
      </c>
      <c r="R389" s="157" t="str">
        <f ca="1">IF(raw_exchange_data!$A388="","",OFFSET(raw_exchange_data!$A388,0,MATCH(R$2,raw_exchange_data!$1:$1,0)-1))</f>
        <v/>
      </c>
      <c r="S389" s="169" t="str">
        <f ca="1">IF(raw_exchange_data!$A388="","",OFFSET(raw_exchange_data!$A388,0,MATCH(S$2,raw_exchange_data!$1:$1,0)-1))</f>
        <v/>
      </c>
      <c r="W389" t="str">
        <f t="shared" si="41"/>
        <v>FBLK</v>
      </c>
      <c r="X389" t="str">
        <f t="shared" si="42"/>
        <v>FTT</v>
      </c>
      <c r="Y389" s="42">
        <f t="shared" si="43"/>
        <v>2.53888889</v>
      </c>
      <c r="Z389" s="42">
        <f t="shared" ca="1" si="44"/>
        <v>2.53888889</v>
      </c>
      <c r="AC389"/>
      <c r="AD389"/>
    </row>
    <row r="390" spans="1:30" x14ac:dyDescent="0.25">
      <c r="A390" t="str">
        <f>IF(Summary_Exchange_Balances_00UTC!$B389="","",Summary_Exchange_Balances_00UTC!$N389)</f>
        <v>FBLK</v>
      </c>
      <c r="B390" t="str">
        <f>IF(Summary_Exchange_Balances_00UTC!$B389="","",Summary_Exchange_Balances_00UTC!$B389)</f>
        <v>FBLK</v>
      </c>
      <c r="C390" t="str">
        <f>IF(Summary_Exchange_Balances_00UTC!$B389="","",Summary_Exchange_Balances_00UTC!$E389)</f>
        <v>GRT</v>
      </c>
      <c r="D390" t="str">
        <f>IF(OR(Summary_Exchange_Balances_00UTC!$B389="",Summary_Exchange_Balances_00UTC!$D389=""),"",Summary_Exchange_Balances_00UTC!$D389)</f>
        <v/>
      </c>
      <c r="E390" s="53">
        <f>IF(Summary_Exchange_Balances_00UTC!$B389="","",Summary_Exchange_Balances_00UTC!$C389)</f>
        <v>4172.2821614699997</v>
      </c>
      <c r="G390" s="52">
        <f ca="1">IF(Summary_Exchange_Balances_00UTC!$B389="","",VLOOKUP(IF(ISERROR(SEARCH(" ", $B390)),UPPER($B390&amp;$C390&amp;IF(OR(NOT(ISERROR(SEARCH("trade",$D390))),NOT(ISERROR(SEARCH("balance",$D390)))),"",$D390)),UPPER(LEFT($B390, SEARCH(" ",$B390)-1)&amp;$C390&amp;IF(OR(NOT(ISERROR(SEARCH("trade",$D390))),NOT(ISERROR(SEARCH("balance",$D390)))),"",$D390))),$L:$T,MATCH("balance",$L$2:$S$2,0),FALSE))</f>
        <v>4172.2821614699997</v>
      </c>
      <c r="H390" s="35">
        <f ca="1">IF(Summary_Exchange_Balances_00UTC!$B389="","",(G390-E390)/E390)</f>
        <v>0</v>
      </c>
      <c r="I390" s="160">
        <f ca="1">IF(Summary_Exchange_Balances_00UTC!$B389="","",IF(ISERROR($G390),$E390,$G390))</f>
        <v>4172.2821614699997</v>
      </c>
      <c r="L390" t="str">
        <f t="shared" ca="1" si="40"/>
        <v/>
      </c>
      <c r="N390" s="156" t="str">
        <f ca="1">IF(raw_exchange_data!$A389="","",OFFSET(raw_exchange_data!$A389,0,MATCH(N$2,raw_exchange_data!$1:$1,0)-1))</f>
        <v/>
      </c>
      <c r="O390" s="156" t="str">
        <f ca="1">IF(raw_exchange_data!$A389="","",OFFSET(raw_exchange_data!$A389,0,MATCH(O$2,raw_exchange_data!$1:$1,0)-1))</f>
        <v/>
      </c>
      <c r="P390" s="156" t="str">
        <f ca="1">IF(raw_exchange_data!$A389="","",OFFSET(raw_exchange_data!$A389,0,MATCH(P$2,raw_exchange_data!$1:$1,0)-1))</f>
        <v/>
      </c>
      <c r="Q390" s="156" t="str">
        <f ca="1">IF(raw_exchange_data!$A389="","",TEXT(OFFSET(raw_exchange_data!$A389,0,MATCH(Q$2,raw_exchange_data!$1:$1,0)-1),""))</f>
        <v/>
      </c>
      <c r="R390" s="157" t="str">
        <f ca="1">IF(raw_exchange_data!$A389="","",OFFSET(raw_exchange_data!$A389,0,MATCH(R$2,raw_exchange_data!$1:$1,0)-1))</f>
        <v/>
      </c>
      <c r="S390" s="169" t="str">
        <f ca="1">IF(raw_exchange_data!$A389="","",OFFSET(raw_exchange_data!$A389,0,MATCH(S$2,raw_exchange_data!$1:$1,0)-1))</f>
        <v/>
      </c>
      <c r="W390" t="str">
        <f t="shared" si="41"/>
        <v>FBLK</v>
      </c>
      <c r="X390" t="str">
        <f t="shared" si="42"/>
        <v>GRT</v>
      </c>
      <c r="Y390" s="42">
        <f t="shared" si="43"/>
        <v>4172.2821614699997</v>
      </c>
      <c r="Z390" s="42">
        <f t="shared" ca="1" si="44"/>
        <v>4172.2821614699997</v>
      </c>
      <c r="AC390"/>
      <c r="AD390"/>
    </row>
    <row r="391" spans="1:30" x14ac:dyDescent="0.25">
      <c r="A391" t="str">
        <f>IF(Summary_Exchange_Balances_00UTC!$B390="","",Summary_Exchange_Balances_00UTC!$N390)</f>
        <v>FBLK</v>
      </c>
      <c r="B391" t="str">
        <f>IF(Summary_Exchange_Balances_00UTC!$B390="","",Summary_Exchange_Balances_00UTC!$B390)</f>
        <v>FBLK</v>
      </c>
      <c r="C391" t="str">
        <f>IF(Summary_Exchange_Balances_00UTC!$B390="","",Summary_Exchange_Balances_00UTC!$E390)</f>
        <v>HBAR</v>
      </c>
      <c r="D391" t="str">
        <f>IF(OR(Summary_Exchange_Balances_00UTC!$B390="",Summary_Exchange_Balances_00UTC!$D390=""),"",Summary_Exchange_Balances_00UTC!$D390)</f>
        <v/>
      </c>
      <c r="E391" s="53">
        <f>IF(Summary_Exchange_Balances_00UTC!$B390="","",Summary_Exchange_Balances_00UTC!$C390)</f>
        <v>43431.008708870002</v>
      </c>
      <c r="G391" s="52">
        <f ca="1">IF(Summary_Exchange_Balances_00UTC!$B390="","",VLOOKUP(IF(ISERROR(SEARCH(" ", $B391)),UPPER($B391&amp;$C391&amp;IF(OR(NOT(ISERROR(SEARCH("trade",$D391))),NOT(ISERROR(SEARCH("balance",$D391)))),"",$D391)),UPPER(LEFT($B391, SEARCH(" ",$B391)-1)&amp;$C391&amp;IF(OR(NOT(ISERROR(SEARCH("trade",$D391))),NOT(ISERROR(SEARCH("balance",$D391)))),"",$D391))),$L:$T,MATCH("balance",$L$2:$S$2,0),FALSE))</f>
        <v>43431.008708870002</v>
      </c>
      <c r="H391" s="35">
        <f ca="1">IF(Summary_Exchange_Balances_00UTC!$B390="","",(G391-E391)/E391)</f>
        <v>0</v>
      </c>
      <c r="I391" s="160">
        <f ca="1">IF(Summary_Exchange_Balances_00UTC!$B390="","",IF(ISERROR($G391),$E391,$G391))</f>
        <v>43431.008708870002</v>
      </c>
      <c r="L391" t="str">
        <f t="shared" ca="1" si="40"/>
        <v/>
      </c>
      <c r="N391" s="156" t="str">
        <f ca="1">IF(raw_exchange_data!$A390="","",OFFSET(raw_exchange_data!$A390,0,MATCH(N$2,raw_exchange_data!$1:$1,0)-1))</f>
        <v/>
      </c>
      <c r="O391" s="156" t="str">
        <f ca="1">IF(raw_exchange_data!$A390="","",OFFSET(raw_exchange_data!$A390,0,MATCH(O$2,raw_exchange_data!$1:$1,0)-1))</f>
        <v/>
      </c>
      <c r="P391" s="156" t="str">
        <f ca="1">IF(raw_exchange_data!$A390="","",OFFSET(raw_exchange_data!$A390,0,MATCH(P$2,raw_exchange_data!$1:$1,0)-1))</f>
        <v/>
      </c>
      <c r="Q391" s="156" t="str">
        <f ca="1">IF(raw_exchange_data!$A390="","",TEXT(OFFSET(raw_exchange_data!$A390,0,MATCH(Q$2,raw_exchange_data!$1:$1,0)-1),""))</f>
        <v/>
      </c>
      <c r="R391" s="157" t="str">
        <f ca="1">IF(raw_exchange_data!$A390="","",OFFSET(raw_exchange_data!$A390,0,MATCH(R$2,raw_exchange_data!$1:$1,0)-1))</f>
        <v/>
      </c>
      <c r="S391" s="169" t="str">
        <f ca="1">IF(raw_exchange_data!$A390="","",OFFSET(raw_exchange_data!$A390,0,MATCH(S$2,raw_exchange_data!$1:$1,0)-1))</f>
        <v/>
      </c>
      <c r="W391" t="str">
        <f t="shared" si="41"/>
        <v>FBLK</v>
      </c>
      <c r="X391" t="str">
        <f t="shared" si="42"/>
        <v>HBAR</v>
      </c>
      <c r="Y391" s="42">
        <f t="shared" si="43"/>
        <v>43431.008708870002</v>
      </c>
      <c r="Z391" s="42">
        <f t="shared" ca="1" si="44"/>
        <v>43431.008708870002</v>
      </c>
      <c r="AC391"/>
      <c r="AD391"/>
    </row>
    <row r="392" spans="1:30" x14ac:dyDescent="0.25">
      <c r="A392" t="str">
        <f>IF(Summary_Exchange_Balances_00UTC!$B391="","",Summary_Exchange_Balances_00UTC!$N391)</f>
        <v>FBLK</v>
      </c>
      <c r="B392" t="str">
        <f>IF(Summary_Exchange_Balances_00UTC!$B391="","",Summary_Exchange_Balances_00UTC!$B391)</f>
        <v>FBLK</v>
      </c>
      <c r="C392" t="str">
        <f>IF(Summary_Exchange_Balances_00UTC!$B391="","",Summary_Exchange_Balances_00UTC!$E391)</f>
        <v>KSM</v>
      </c>
      <c r="D392" t="str">
        <f>IF(OR(Summary_Exchange_Balances_00UTC!$B391="",Summary_Exchange_Balances_00UTC!$D391=""),"",Summary_Exchange_Balances_00UTC!$D391)</f>
        <v/>
      </c>
      <c r="E392" s="53">
        <f>IF(Summary_Exchange_Balances_00UTC!$B391="","",Summary_Exchange_Balances_00UTC!$C391)</f>
        <v>9.2269799999999992E-3</v>
      </c>
      <c r="G392" s="52">
        <f ca="1">IF(Summary_Exchange_Balances_00UTC!$B391="","",VLOOKUP(IF(ISERROR(SEARCH(" ", $B392)),UPPER($B392&amp;$C392&amp;IF(OR(NOT(ISERROR(SEARCH("trade",$D392))),NOT(ISERROR(SEARCH("balance",$D392)))),"",$D392)),UPPER(LEFT($B392, SEARCH(" ",$B392)-1)&amp;$C392&amp;IF(OR(NOT(ISERROR(SEARCH("trade",$D392))),NOT(ISERROR(SEARCH("balance",$D392)))),"",$D392))),$L:$T,MATCH("balance",$L$2:$S$2,0),FALSE))</f>
        <v>9.2269842999999994E-3</v>
      </c>
      <c r="H392" s="35">
        <f ca="1">IF(Summary_Exchange_Balances_00UTC!$B391="","",(G392-E392)/E392)</f>
        <v>4.660246364645077E-7</v>
      </c>
      <c r="I392" s="160">
        <f ca="1">IF(Summary_Exchange_Balances_00UTC!$B391="","",IF(ISERROR($G392),$E392,$G392))</f>
        <v>9.2269842999999994E-3</v>
      </c>
      <c r="L392" t="str">
        <f t="shared" ca="1" si="40"/>
        <v/>
      </c>
      <c r="N392" s="156" t="str">
        <f ca="1">IF(raw_exchange_data!$A391="","",OFFSET(raw_exchange_data!$A391,0,MATCH(N$2,raw_exchange_data!$1:$1,0)-1))</f>
        <v/>
      </c>
      <c r="O392" s="156" t="str">
        <f ca="1">IF(raw_exchange_data!$A391="","",OFFSET(raw_exchange_data!$A391,0,MATCH(O$2,raw_exchange_data!$1:$1,0)-1))</f>
        <v/>
      </c>
      <c r="P392" s="156" t="str">
        <f ca="1">IF(raw_exchange_data!$A391="","",OFFSET(raw_exchange_data!$A391,0,MATCH(P$2,raw_exchange_data!$1:$1,0)-1))</f>
        <v/>
      </c>
      <c r="Q392" s="156" t="str">
        <f ca="1">IF(raw_exchange_data!$A391="","",TEXT(OFFSET(raw_exchange_data!$A391,0,MATCH(Q$2,raw_exchange_data!$1:$1,0)-1),""))</f>
        <v/>
      </c>
      <c r="R392" s="157" t="str">
        <f ca="1">IF(raw_exchange_data!$A391="","",OFFSET(raw_exchange_data!$A391,0,MATCH(R$2,raw_exchange_data!$1:$1,0)-1))</f>
        <v/>
      </c>
      <c r="S392" s="169" t="str">
        <f ca="1">IF(raw_exchange_data!$A391="","",OFFSET(raw_exchange_data!$A391,0,MATCH(S$2,raw_exchange_data!$1:$1,0)-1))</f>
        <v/>
      </c>
      <c r="W392" t="str">
        <f t="shared" si="41"/>
        <v>FBLK</v>
      </c>
      <c r="X392" t="str">
        <f t="shared" si="42"/>
        <v>KSM</v>
      </c>
      <c r="Y392" s="42">
        <f t="shared" si="43"/>
        <v>9.2269799999999992E-3</v>
      </c>
      <c r="Z392" s="42">
        <f t="shared" ca="1" si="44"/>
        <v>9.2269842999999994E-3</v>
      </c>
      <c r="AC392"/>
      <c r="AD392"/>
    </row>
    <row r="393" spans="1:30" x14ac:dyDescent="0.25">
      <c r="A393" t="str">
        <f>IF(Summary_Exchange_Balances_00UTC!$B392="","",Summary_Exchange_Balances_00UTC!$N392)</f>
        <v>FBLK</v>
      </c>
      <c r="B393" t="str">
        <f>IF(Summary_Exchange_Balances_00UTC!$B392="","",Summary_Exchange_Balances_00UTC!$B392)</f>
        <v>FBLK</v>
      </c>
      <c r="C393" t="str">
        <f>IF(Summary_Exchange_Balances_00UTC!$B392="","",Summary_Exchange_Balances_00UTC!$E392)</f>
        <v>LINK</v>
      </c>
      <c r="D393" t="str">
        <f>IF(OR(Summary_Exchange_Balances_00UTC!$B392="",Summary_Exchange_Balances_00UTC!$D392=""),"",Summary_Exchange_Balances_00UTC!$D392)</f>
        <v/>
      </c>
      <c r="E393" s="53">
        <f>IF(Summary_Exchange_Balances_00UTC!$B392="","",Summary_Exchange_Balances_00UTC!$C392)</f>
        <v>23.333333329999999</v>
      </c>
      <c r="G393" s="52">
        <f ca="1">IF(Summary_Exchange_Balances_00UTC!$B392="","",VLOOKUP(IF(ISERROR(SEARCH(" ", $B393)),UPPER($B393&amp;$C393&amp;IF(OR(NOT(ISERROR(SEARCH("trade",$D393))),NOT(ISERROR(SEARCH("balance",$D393)))),"",$D393)),UPPER(LEFT($B393, SEARCH(" ",$B393)-1)&amp;$C393&amp;IF(OR(NOT(ISERROR(SEARCH("trade",$D393))),NOT(ISERROR(SEARCH("balance",$D393)))),"",$D393))),$L:$T,MATCH("balance",$L$2:$S$2,0),FALSE))</f>
        <v>4419.0977655899997</v>
      </c>
      <c r="H393" s="35">
        <f ca="1">IF(Summary_Exchange_Balances_00UTC!$B392="","",(G393-E393)/E393)</f>
        <v>188.38990426662713</v>
      </c>
      <c r="I393" s="160">
        <f ca="1">IF(Summary_Exchange_Balances_00UTC!$B392="","",IF(ISERROR($G393),$E393,$G393))</f>
        <v>4419.0977655899997</v>
      </c>
      <c r="L393" t="str">
        <f t="shared" ca="1" si="40"/>
        <v/>
      </c>
      <c r="N393" s="156" t="str">
        <f ca="1">IF(raw_exchange_data!$A392="","",OFFSET(raw_exchange_data!$A392,0,MATCH(N$2,raw_exchange_data!$1:$1,0)-1))</f>
        <v/>
      </c>
      <c r="O393" s="156" t="str">
        <f ca="1">IF(raw_exchange_data!$A392="","",OFFSET(raw_exchange_data!$A392,0,MATCH(O$2,raw_exchange_data!$1:$1,0)-1))</f>
        <v/>
      </c>
      <c r="P393" s="156" t="str">
        <f ca="1">IF(raw_exchange_data!$A392="","",OFFSET(raw_exchange_data!$A392,0,MATCH(P$2,raw_exchange_data!$1:$1,0)-1))</f>
        <v/>
      </c>
      <c r="Q393" s="156" t="str">
        <f ca="1">IF(raw_exchange_data!$A392="","",TEXT(OFFSET(raw_exchange_data!$A392,0,MATCH(Q$2,raw_exchange_data!$1:$1,0)-1),""))</f>
        <v/>
      </c>
      <c r="R393" s="157" t="str">
        <f ca="1">IF(raw_exchange_data!$A392="","",OFFSET(raw_exchange_data!$A392,0,MATCH(R$2,raw_exchange_data!$1:$1,0)-1))</f>
        <v/>
      </c>
      <c r="S393" s="169" t="str">
        <f ca="1">IF(raw_exchange_data!$A392="","",OFFSET(raw_exchange_data!$A392,0,MATCH(S$2,raw_exchange_data!$1:$1,0)-1))</f>
        <v/>
      </c>
      <c r="W393" t="str">
        <f t="shared" si="41"/>
        <v>FBLK</v>
      </c>
      <c r="X393" t="str">
        <f t="shared" si="42"/>
        <v>LINK</v>
      </c>
      <c r="Y393" s="42">
        <f t="shared" si="43"/>
        <v>23.333333329999999</v>
      </c>
      <c r="Z393" s="42">
        <f t="shared" ca="1" si="44"/>
        <v>4419.0977655899997</v>
      </c>
      <c r="AC393"/>
      <c r="AD393"/>
    </row>
    <row r="394" spans="1:30" x14ac:dyDescent="0.25">
      <c r="A394" t="str">
        <f>IF(Summary_Exchange_Balances_00UTC!$B393="","",Summary_Exchange_Balances_00UTC!$N393)</f>
        <v>FBLK</v>
      </c>
      <c r="B394" t="str">
        <f>IF(Summary_Exchange_Balances_00UTC!$B393="","",Summary_Exchange_Balances_00UTC!$B393)</f>
        <v>FBLK</v>
      </c>
      <c r="C394" t="str">
        <f>IF(Summary_Exchange_Balances_00UTC!$B393="","",Summary_Exchange_Balances_00UTC!$E393)</f>
        <v>MANA</v>
      </c>
      <c r="D394" t="str">
        <f>IF(OR(Summary_Exchange_Balances_00UTC!$B393="",Summary_Exchange_Balances_00UTC!$D393=""),"",Summary_Exchange_Balances_00UTC!$D393)</f>
        <v/>
      </c>
      <c r="E394" s="53">
        <f>IF(Summary_Exchange_Balances_00UTC!$B393="","",Summary_Exchange_Balances_00UTC!$C393)</f>
        <v>0.76852028999999999</v>
      </c>
      <c r="G394" s="52">
        <f ca="1">IF(Summary_Exchange_Balances_00UTC!$B393="","",VLOOKUP(IF(ISERROR(SEARCH(" ", $B394)),UPPER($B394&amp;$C394&amp;IF(OR(NOT(ISERROR(SEARCH("trade",$D394))),NOT(ISERROR(SEARCH("balance",$D394)))),"",$D394)),UPPER(LEFT($B394, SEARCH(" ",$B394)-1)&amp;$C394&amp;IF(OR(NOT(ISERROR(SEARCH("trade",$D394))),NOT(ISERROR(SEARCH("balance",$D394)))),"",$D394))),$L:$T,MATCH("balance",$L$2:$S$2,0),FALSE))</f>
        <v>22526.102019130001</v>
      </c>
      <c r="H394" s="35">
        <f ca="1">IF(Summary_Exchange_Balances_00UTC!$B393="","",(G394-E394)/E394)</f>
        <v>29310.004943187643</v>
      </c>
      <c r="I394" s="160">
        <f ca="1">IF(Summary_Exchange_Balances_00UTC!$B393="","",IF(ISERROR($G394),$E394,$G394))</f>
        <v>22526.102019130001</v>
      </c>
      <c r="L394" t="str">
        <f t="shared" ca="1" si="40"/>
        <v/>
      </c>
      <c r="N394" s="156" t="str">
        <f ca="1">IF(raw_exchange_data!$A393="","",OFFSET(raw_exchange_data!$A393,0,MATCH(N$2,raw_exchange_data!$1:$1,0)-1))</f>
        <v/>
      </c>
      <c r="O394" s="156" t="str">
        <f ca="1">IF(raw_exchange_data!$A393="","",OFFSET(raw_exchange_data!$A393,0,MATCH(O$2,raw_exchange_data!$1:$1,0)-1))</f>
        <v/>
      </c>
      <c r="P394" s="156" t="str">
        <f ca="1">IF(raw_exchange_data!$A393="","",OFFSET(raw_exchange_data!$A393,0,MATCH(P$2,raw_exchange_data!$1:$1,0)-1))</f>
        <v/>
      </c>
      <c r="Q394" s="156" t="str">
        <f ca="1">IF(raw_exchange_data!$A393="","",TEXT(OFFSET(raw_exchange_data!$A393,0,MATCH(Q$2,raw_exchange_data!$1:$1,0)-1),""))</f>
        <v/>
      </c>
      <c r="R394" s="157" t="str">
        <f ca="1">IF(raw_exchange_data!$A393="","",OFFSET(raw_exchange_data!$A393,0,MATCH(R$2,raw_exchange_data!$1:$1,0)-1))</f>
        <v/>
      </c>
      <c r="S394" s="169" t="str">
        <f ca="1">IF(raw_exchange_data!$A393="","",OFFSET(raw_exchange_data!$A393,0,MATCH(S$2,raw_exchange_data!$1:$1,0)-1))</f>
        <v/>
      </c>
      <c r="W394" t="str">
        <f t="shared" si="41"/>
        <v>FBLK</v>
      </c>
      <c r="X394" t="str">
        <f t="shared" si="42"/>
        <v>MANA</v>
      </c>
      <c r="Y394" s="42">
        <f t="shared" si="43"/>
        <v>0.76852028999999999</v>
      </c>
      <c r="Z394" s="42">
        <f t="shared" ca="1" si="44"/>
        <v>22526.102019130001</v>
      </c>
      <c r="AC394"/>
      <c r="AD394"/>
    </row>
    <row r="395" spans="1:30" x14ac:dyDescent="0.25">
      <c r="A395" t="str">
        <f>IF(Summary_Exchange_Balances_00UTC!$B394="","",Summary_Exchange_Balances_00UTC!$N394)</f>
        <v>FBLK</v>
      </c>
      <c r="B395" t="str">
        <f>IF(Summary_Exchange_Balances_00UTC!$B394="","",Summary_Exchange_Balances_00UTC!$B394)</f>
        <v>FBLK</v>
      </c>
      <c r="C395" t="str">
        <f>IF(Summary_Exchange_Balances_00UTC!$B394="","",Summary_Exchange_Balances_00UTC!$E394)</f>
        <v>MATIC</v>
      </c>
      <c r="D395" t="str">
        <f>IF(OR(Summary_Exchange_Balances_00UTC!$B394="",Summary_Exchange_Balances_00UTC!$D394=""),"",Summary_Exchange_Balances_00UTC!$D394)</f>
        <v/>
      </c>
      <c r="E395" s="53">
        <f>IF(Summary_Exchange_Balances_00UTC!$B394="","",Summary_Exchange_Balances_00UTC!$C394)</f>
        <v>5309.6083114499997</v>
      </c>
      <c r="G395" s="52">
        <f ca="1">IF(Summary_Exchange_Balances_00UTC!$B394="","",VLOOKUP(IF(ISERROR(SEARCH(" ", $B395)),UPPER($B395&amp;$C395&amp;IF(OR(NOT(ISERROR(SEARCH("trade",$D395))),NOT(ISERROR(SEARCH("balance",$D395)))),"",$D395)),UPPER(LEFT($B395, SEARCH(" ",$B395)-1)&amp;$C395&amp;IF(OR(NOT(ISERROR(SEARCH("trade",$D395))),NOT(ISERROR(SEARCH("balance",$D395)))),"",$D395))),$L:$T,MATCH("balance",$L$2:$S$2,0),FALSE))</f>
        <v>5309.6083114499997</v>
      </c>
      <c r="H395" s="35">
        <f ca="1">IF(Summary_Exchange_Balances_00UTC!$B394="","",(G395-E395)/E395)</f>
        <v>0</v>
      </c>
      <c r="I395" s="160">
        <f ca="1">IF(Summary_Exchange_Balances_00UTC!$B394="","",IF(ISERROR($G395),$E395,$G395))</f>
        <v>5309.6083114499997</v>
      </c>
      <c r="L395" t="str">
        <f t="shared" ca="1" si="40"/>
        <v/>
      </c>
      <c r="N395" s="156" t="str">
        <f ca="1">IF(raw_exchange_data!$A394="","",OFFSET(raw_exchange_data!$A394,0,MATCH(N$2,raw_exchange_data!$1:$1,0)-1))</f>
        <v/>
      </c>
      <c r="O395" s="156" t="str">
        <f ca="1">IF(raw_exchange_data!$A394="","",OFFSET(raw_exchange_data!$A394,0,MATCH(O$2,raw_exchange_data!$1:$1,0)-1))</f>
        <v/>
      </c>
      <c r="P395" s="156" t="str">
        <f ca="1">IF(raw_exchange_data!$A394="","",OFFSET(raw_exchange_data!$A394,0,MATCH(P$2,raw_exchange_data!$1:$1,0)-1))</f>
        <v/>
      </c>
      <c r="Q395" s="156" t="str">
        <f ca="1">IF(raw_exchange_data!$A394="","",TEXT(OFFSET(raw_exchange_data!$A394,0,MATCH(Q$2,raw_exchange_data!$1:$1,0)-1),""))</f>
        <v/>
      </c>
      <c r="R395" s="157" t="str">
        <f ca="1">IF(raw_exchange_data!$A394="","",OFFSET(raw_exchange_data!$A394,0,MATCH(R$2,raw_exchange_data!$1:$1,0)-1))</f>
        <v/>
      </c>
      <c r="S395" s="169" t="str">
        <f ca="1">IF(raw_exchange_data!$A394="","",OFFSET(raw_exchange_data!$A394,0,MATCH(S$2,raw_exchange_data!$1:$1,0)-1))</f>
        <v/>
      </c>
      <c r="W395" t="str">
        <f t="shared" si="41"/>
        <v>FBLK</v>
      </c>
      <c r="X395" t="str">
        <f t="shared" si="42"/>
        <v>MATIC</v>
      </c>
      <c r="Y395" s="42">
        <f t="shared" si="43"/>
        <v>5309.6083114499997</v>
      </c>
      <c r="Z395" s="42">
        <f t="shared" ca="1" si="44"/>
        <v>5309.6083114499997</v>
      </c>
      <c r="AC395"/>
      <c r="AD395"/>
    </row>
    <row r="396" spans="1:30" x14ac:dyDescent="0.25">
      <c r="A396" t="str">
        <f>IF(Summary_Exchange_Balances_00UTC!$B395="","",Summary_Exchange_Balances_00UTC!$N395)</f>
        <v>FBLK</v>
      </c>
      <c r="B396" t="str">
        <f>IF(Summary_Exchange_Balances_00UTC!$B395="","",Summary_Exchange_Balances_00UTC!$B395)</f>
        <v>FBLK</v>
      </c>
      <c r="C396" t="str">
        <f>IF(Summary_Exchange_Balances_00UTC!$B395="","",Summary_Exchange_Balances_00UTC!$E395)</f>
        <v>OMG</v>
      </c>
      <c r="D396" t="str">
        <f>IF(OR(Summary_Exchange_Balances_00UTC!$B395="",Summary_Exchange_Balances_00UTC!$D395=""),"",Summary_Exchange_Balances_00UTC!$D395)</f>
        <v/>
      </c>
      <c r="E396" s="53">
        <f>IF(Summary_Exchange_Balances_00UTC!$B395="","",Summary_Exchange_Balances_00UTC!$C395)</f>
        <v>478.42099999999999</v>
      </c>
      <c r="G396" s="52">
        <f ca="1">IF(Summary_Exchange_Balances_00UTC!$B395="","",VLOOKUP(IF(ISERROR(SEARCH(" ", $B396)),UPPER($B396&amp;$C396&amp;IF(OR(NOT(ISERROR(SEARCH("trade",$D396))),NOT(ISERROR(SEARCH("balance",$D396)))),"",$D396)),UPPER(LEFT($B396, SEARCH(" ",$B396)-1)&amp;$C396&amp;IF(OR(NOT(ISERROR(SEARCH("trade",$D396))),NOT(ISERROR(SEARCH("balance",$D396)))),"",$D396))),$L:$T,MATCH("balance",$L$2:$S$2,0),FALSE))</f>
        <v>478.42099999999999</v>
      </c>
      <c r="H396" s="35">
        <f ca="1">IF(Summary_Exchange_Balances_00UTC!$B395="","",(G396-E396)/E396)</f>
        <v>0</v>
      </c>
      <c r="I396" s="160">
        <f ca="1">IF(Summary_Exchange_Balances_00UTC!$B395="","",IF(ISERROR($G396),$E396,$G396))</f>
        <v>478.42099999999999</v>
      </c>
      <c r="L396" t="str">
        <f t="shared" ca="1" si="40"/>
        <v/>
      </c>
      <c r="N396" s="156" t="str">
        <f ca="1">IF(raw_exchange_data!$A395="","",OFFSET(raw_exchange_data!$A395,0,MATCH(N$2,raw_exchange_data!$1:$1,0)-1))</f>
        <v/>
      </c>
      <c r="O396" s="156" t="str">
        <f ca="1">IF(raw_exchange_data!$A395="","",OFFSET(raw_exchange_data!$A395,0,MATCH(O$2,raw_exchange_data!$1:$1,0)-1))</f>
        <v/>
      </c>
      <c r="P396" s="156" t="str">
        <f ca="1">IF(raw_exchange_data!$A395="","",OFFSET(raw_exchange_data!$A395,0,MATCH(P$2,raw_exchange_data!$1:$1,0)-1))</f>
        <v/>
      </c>
      <c r="Q396" s="156" t="str">
        <f ca="1">IF(raw_exchange_data!$A395="","",TEXT(OFFSET(raw_exchange_data!$A395,0,MATCH(Q$2,raw_exchange_data!$1:$1,0)-1),""))</f>
        <v/>
      </c>
      <c r="R396" s="157" t="str">
        <f ca="1">IF(raw_exchange_data!$A395="","",OFFSET(raw_exchange_data!$A395,0,MATCH(R$2,raw_exchange_data!$1:$1,0)-1))</f>
        <v/>
      </c>
      <c r="S396" s="169" t="str">
        <f ca="1">IF(raw_exchange_data!$A395="","",OFFSET(raw_exchange_data!$A395,0,MATCH(S$2,raw_exchange_data!$1:$1,0)-1))</f>
        <v/>
      </c>
      <c r="W396" t="str">
        <f t="shared" si="41"/>
        <v>FBLK</v>
      </c>
      <c r="X396" t="str">
        <f t="shared" si="42"/>
        <v>OMG</v>
      </c>
      <c r="Y396" s="42">
        <f t="shared" si="43"/>
        <v>478.42099999999999</v>
      </c>
      <c r="Z396" s="42">
        <f t="shared" ca="1" si="44"/>
        <v>478.42099999999999</v>
      </c>
      <c r="AC396"/>
      <c r="AD396"/>
    </row>
    <row r="397" spans="1:30" x14ac:dyDescent="0.25">
      <c r="A397" t="str">
        <f>IF(Summary_Exchange_Balances_00UTC!$B396="","",Summary_Exchange_Balances_00UTC!$N396)</f>
        <v>FBLK</v>
      </c>
      <c r="B397" t="str">
        <f>IF(Summary_Exchange_Balances_00UTC!$B396="","",Summary_Exchange_Balances_00UTC!$B396)</f>
        <v>FBLK</v>
      </c>
      <c r="C397" t="str">
        <f>IF(Summary_Exchange_Balances_00UTC!$B396="","",Summary_Exchange_Balances_00UTC!$E396)</f>
        <v>OXT</v>
      </c>
      <c r="D397" t="str">
        <f>IF(OR(Summary_Exchange_Balances_00UTC!$B396="",Summary_Exchange_Balances_00UTC!$D396=""),"",Summary_Exchange_Balances_00UTC!$D396)</f>
        <v/>
      </c>
      <c r="E397" s="53">
        <f>IF(Summary_Exchange_Balances_00UTC!$B396="","",Summary_Exchange_Balances_00UTC!$C396)</f>
        <v>637715.31955742999</v>
      </c>
      <c r="G397" s="52">
        <f ca="1">IF(Summary_Exchange_Balances_00UTC!$B396="","",VLOOKUP(IF(ISERROR(SEARCH(" ", $B397)),UPPER($B397&amp;$C397&amp;IF(OR(NOT(ISERROR(SEARCH("trade",$D397))),NOT(ISERROR(SEARCH("balance",$D397)))),"",$D397)),UPPER(LEFT($B397, SEARCH(" ",$B397)-1)&amp;$C397&amp;IF(OR(NOT(ISERROR(SEARCH("trade",$D397))),NOT(ISERROR(SEARCH("balance",$D397)))),"",$D397))),$L:$T,MATCH("balance",$L$2:$S$2,0),FALSE))</f>
        <v>637715.31955742999</v>
      </c>
      <c r="H397" s="35">
        <f ca="1">IF(Summary_Exchange_Balances_00UTC!$B396="","",(G397-E397)/E397)</f>
        <v>0</v>
      </c>
      <c r="I397" s="160">
        <f ca="1">IF(Summary_Exchange_Balances_00UTC!$B396="","",IF(ISERROR($G397),$E397,$G397))</f>
        <v>637715.31955742999</v>
      </c>
      <c r="L397" t="str">
        <f t="shared" ca="1" si="40"/>
        <v/>
      </c>
      <c r="N397" s="156" t="str">
        <f ca="1">IF(raw_exchange_data!$A396="","",OFFSET(raw_exchange_data!$A396,0,MATCH(N$2,raw_exchange_data!$1:$1,0)-1))</f>
        <v/>
      </c>
      <c r="O397" s="156" t="str">
        <f ca="1">IF(raw_exchange_data!$A396="","",OFFSET(raw_exchange_data!$A396,0,MATCH(O$2,raw_exchange_data!$1:$1,0)-1))</f>
        <v/>
      </c>
      <c r="P397" s="156" t="str">
        <f ca="1">IF(raw_exchange_data!$A396="","",OFFSET(raw_exchange_data!$A396,0,MATCH(P$2,raw_exchange_data!$1:$1,0)-1))</f>
        <v/>
      </c>
      <c r="Q397" s="156" t="str">
        <f ca="1">IF(raw_exchange_data!$A396="","",TEXT(OFFSET(raw_exchange_data!$A396,0,MATCH(Q$2,raw_exchange_data!$1:$1,0)-1),""))</f>
        <v/>
      </c>
      <c r="R397" s="157" t="str">
        <f ca="1">IF(raw_exchange_data!$A396="","",OFFSET(raw_exchange_data!$A396,0,MATCH(R$2,raw_exchange_data!$1:$1,0)-1))</f>
        <v/>
      </c>
      <c r="S397" s="169" t="str">
        <f ca="1">IF(raw_exchange_data!$A396="","",OFFSET(raw_exchange_data!$A396,0,MATCH(S$2,raw_exchange_data!$1:$1,0)-1))</f>
        <v/>
      </c>
      <c r="W397" t="str">
        <f t="shared" si="41"/>
        <v>FBLK</v>
      </c>
      <c r="X397" t="str">
        <f t="shared" si="42"/>
        <v>OXT</v>
      </c>
      <c r="Y397" s="42">
        <f t="shared" si="43"/>
        <v>637715.31955742999</v>
      </c>
      <c r="Z397" s="42">
        <f t="shared" ca="1" si="44"/>
        <v>637715.31955742999</v>
      </c>
      <c r="AC397"/>
      <c r="AD397"/>
    </row>
    <row r="398" spans="1:30" x14ac:dyDescent="0.25">
      <c r="A398" t="str">
        <f>IF(Summary_Exchange_Balances_00UTC!$B397="","",Summary_Exchange_Balances_00UTC!$N397)</f>
        <v>FBLK</v>
      </c>
      <c r="B398" t="str">
        <f>IF(Summary_Exchange_Balances_00UTC!$B397="","",Summary_Exchange_Balances_00UTC!$B397)</f>
        <v>FBLK</v>
      </c>
      <c r="C398" t="str">
        <f>IF(Summary_Exchange_Balances_00UTC!$B397="","",Summary_Exchange_Balances_00UTC!$E397)</f>
        <v>SHIB</v>
      </c>
      <c r="D398" t="str">
        <f>IF(OR(Summary_Exchange_Balances_00UTC!$B397="",Summary_Exchange_Balances_00UTC!$D397=""),"",Summary_Exchange_Balances_00UTC!$D397)</f>
        <v/>
      </c>
      <c r="E398" s="53">
        <f>IF(Summary_Exchange_Balances_00UTC!$B397="","",Summary_Exchange_Balances_00UTC!$C397)</f>
        <v>502292149.83496702</v>
      </c>
      <c r="G398" s="52">
        <f ca="1">IF(Summary_Exchange_Balances_00UTC!$B397="","",VLOOKUP(IF(ISERROR(SEARCH(" ", $B398)),UPPER($B398&amp;$C398&amp;IF(OR(NOT(ISERROR(SEARCH("trade",$D398))),NOT(ISERROR(SEARCH("balance",$D398)))),"",$D398)),UPPER(LEFT($B398, SEARCH(" ",$B398)-1)&amp;$C398&amp;IF(OR(NOT(ISERROR(SEARCH("trade",$D398))),NOT(ISERROR(SEARCH("balance",$D398)))),"",$D398))),$L:$T,MATCH("balance",$L$2:$S$2,0),FALSE))</f>
        <v>502292149.83496702</v>
      </c>
      <c r="H398" s="35">
        <f ca="1">IF(Summary_Exchange_Balances_00UTC!$B397="","",(G398-E398)/E398)</f>
        <v>0</v>
      </c>
      <c r="I398" s="160">
        <f ca="1">IF(Summary_Exchange_Balances_00UTC!$B397="","",IF(ISERROR($G398),$E398,$G398))</f>
        <v>502292149.83496702</v>
      </c>
      <c r="L398" t="str">
        <f t="shared" ca="1" si="40"/>
        <v/>
      </c>
      <c r="N398" s="156" t="str">
        <f ca="1">IF(raw_exchange_data!$A397="","",OFFSET(raw_exchange_data!$A397,0,MATCH(N$2,raw_exchange_data!$1:$1,0)-1))</f>
        <v/>
      </c>
      <c r="O398" s="156" t="str">
        <f ca="1">IF(raw_exchange_data!$A397="","",OFFSET(raw_exchange_data!$A397,0,MATCH(O$2,raw_exchange_data!$1:$1,0)-1))</f>
        <v/>
      </c>
      <c r="P398" s="156" t="str">
        <f ca="1">IF(raw_exchange_data!$A397="","",OFFSET(raw_exchange_data!$A397,0,MATCH(P$2,raw_exchange_data!$1:$1,0)-1))</f>
        <v/>
      </c>
      <c r="Q398" s="156" t="str">
        <f ca="1">IF(raw_exchange_data!$A397="","",TEXT(OFFSET(raw_exchange_data!$A397,0,MATCH(Q$2,raw_exchange_data!$1:$1,0)-1),""))</f>
        <v/>
      </c>
      <c r="R398" s="157" t="str">
        <f ca="1">IF(raw_exchange_data!$A397="","",OFFSET(raw_exchange_data!$A397,0,MATCH(R$2,raw_exchange_data!$1:$1,0)-1))</f>
        <v/>
      </c>
      <c r="S398" s="169" t="str">
        <f ca="1">IF(raw_exchange_data!$A397="","",OFFSET(raw_exchange_data!$A397,0,MATCH(S$2,raw_exchange_data!$1:$1,0)-1))</f>
        <v/>
      </c>
      <c r="W398" t="str">
        <f t="shared" si="41"/>
        <v>FBLK</v>
      </c>
      <c r="X398" t="str">
        <f t="shared" si="42"/>
        <v>SHIB</v>
      </c>
      <c r="Y398" s="42">
        <f t="shared" si="43"/>
        <v>502292149.83496702</v>
      </c>
      <c r="Z398" s="42">
        <f t="shared" ca="1" si="44"/>
        <v>502292149.83496702</v>
      </c>
    </row>
    <row r="399" spans="1:30" x14ac:dyDescent="0.25">
      <c r="A399" t="str">
        <f>IF(Summary_Exchange_Balances_00UTC!$B398="","",Summary_Exchange_Balances_00UTC!$N398)</f>
        <v>FBLK</v>
      </c>
      <c r="B399" t="str">
        <f>IF(Summary_Exchange_Balances_00UTC!$B398="","",Summary_Exchange_Balances_00UTC!$B398)</f>
        <v>FBLK</v>
      </c>
      <c r="C399" t="str">
        <f>IF(Summary_Exchange_Balances_00UTC!$B398="","",Summary_Exchange_Balances_00UTC!$E398)</f>
        <v>SOL</v>
      </c>
      <c r="D399" t="str">
        <f>IF(OR(Summary_Exchange_Balances_00UTC!$B398="",Summary_Exchange_Balances_00UTC!$D398=""),"",Summary_Exchange_Balances_00UTC!$D398)</f>
        <v/>
      </c>
      <c r="E399" s="52">
        <f>IF(Summary_Exchange_Balances_00UTC!$B398="","",Summary_Exchange_Balances_00UTC!$C398)</f>
        <v>30.23117474</v>
      </c>
      <c r="G399" s="52">
        <f ca="1">IF(Summary_Exchange_Balances_00UTC!$B398="","",VLOOKUP(IF(ISERROR(SEARCH(" ", $B399)),UPPER($B399&amp;$C399&amp;IF(OR(NOT(ISERROR(SEARCH("trade",$D399))),NOT(ISERROR(SEARCH("balance",$D399)))),"",$D399)),UPPER(LEFT($B399, SEARCH(" ",$B399)-1)&amp;$C399&amp;IF(OR(NOT(ISERROR(SEARCH("trade",$D399))),NOT(ISERROR(SEARCH("balance",$D399)))),"",$D399))),$L:$T,MATCH("balance",$L$2:$S$2,0),FALSE))</f>
        <v>30.23117474</v>
      </c>
      <c r="H399" s="35">
        <f ca="1">IF(Summary_Exchange_Balances_00UTC!$B398="","",(G399-E399)/E399)</f>
        <v>0</v>
      </c>
      <c r="I399" s="160">
        <f ca="1">IF(Summary_Exchange_Balances_00UTC!$B398="","",IF(ISERROR($G399),$E399,$G399))</f>
        <v>30.23117474</v>
      </c>
      <c r="L399" t="str">
        <f t="shared" ca="1" si="40"/>
        <v/>
      </c>
      <c r="N399" s="156" t="str">
        <f ca="1">IF(raw_exchange_data!$A398="","",OFFSET(raw_exchange_data!$A398,0,MATCH(N$2,raw_exchange_data!$1:$1,0)-1))</f>
        <v/>
      </c>
      <c r="O399" s="156" t="str">
        <f ca="1">IF(raw_exchange_data!$A398="","",OFFSET(raw_exchange_data!$A398,0,MATCH(O$2,raw_exchange_data!$1:$1,0)-1))</f>
        <v/>
      </c>
      <c r="P399" s="156" t="str">
        <f ca="1">IF(raw_exchange_data!$A398="","",OFFSET(raw_exchange_data!$A398,0,MATCH(P$2,raw_exchange_data!$1:$1,0)-1))</f>
        <v/>
      </c>
      <c r="Q399" s="156" t="str">
        <f ca="1">IF(raw_exchange_data!$A398="","",TEXT(OFFSET(raw_exchange_data!$A398,0,MATCH(Q$2,raw_exchange_data!$1:$1,0)-1),""))</f>
        <v/>
      </c>
      <c r="R399" s="157" t="str">
        <f ca="1">IF(raw_exchange_data!$A398="","",OFFSET(raw_exchange_data!$A398,0,MATCH(R$2,raw_exchange_data!$1:$1,0)-1))</f>
        <v/>
      </c>
      <c r="S399" s="169" t="str">
        <f ca="1">IF(raw_exchange_data!$A398="","",OFFSET(raw_exchange_data!$A398,0,MATCH(S$2,raw_exchange_data!$1:$1,0)-1))</f>
        <v/>
      </c>
      <c r="W399" t="str">
        <f t="shared" si="41"/>
        <v>FBLK</v>
      </c>
      <c r="X399" t="str">
        <f t="shared" si="42"/>
        <v>SOL</v>
      </c>
      <c r="Y399" s="42">
        <f t="shared" si="43"/>
        <v>30.23117474</v>
      </c>
      <c r="Z399" s="42">
        <f t="shared" ca="1" si="44"/>
        <v>30.23117474</v>
      </c>
    </row>
    <row r="400" spans="1:30" x14ac:dyDescent="0.25">
      <c r="A400" t="str">
        <f>IF(Summary_Exchange_Balances_00UTC!$B399="","",Summary_Exchange_Balances_00UTC!$N399)</f>
        <v>FBLK</v>
      </c>
      <c r="B400" t="str">
        <f>IF(Summary_Exchange_Balances_00UTC!$B399="","",Summary_Exchange_Balances_00UTC!$B399)</f>
        <v>FBLK</v>
      </c>
      <c r="C400" t="str">
        <f>IF(Summary_Exchange_Balances_00UTC!$B399="","",Summary_Exchange_Balances_00UTC!$E399)</f>
        <v>SUSHI</v>
      </c>
      <c r="D400" t="str">
        <f>IF(OR(Summary_Exchange_Balances_00UTC!$B399="",Summary_Exchange_Balances_00UTC!$D399=""),"",Summary_Exchange_Balances_00UTC!$D399)</f>
        <v/>
      </c>
      <c r="E400" s="52">
        <f>IF(Summary_Exchange_Balances_00UTC!$B399="","",Summary_Exchange_Balances_00UTC!$C399)</f>
        <v>1074.51510798</v>
      </c>
      <c r="G400" s="52">
        <f ca="1">IF(Summary_Exchange_Balances_00UTC!$B399="","",VLOOKUP(IF(ISERROR(SEARCH(" ", $B400)),UPPER($B400&amp;$C400&amp;IF(OR(NOT(ISERROR(SEARCH("trade",$D400))),NOT(ISERROR(SEARCH("balance",$D400)))),"",$D400)),UPPER(LEFT($B400, SEARCH(" ",$B400)-1)&amp;$C400&amp;IF(OR(NOT(ISERROR(SEARCH("trade",$D400))),NOT(ISERROR(SEARCH("balance",$D400)))),"",$D400))),$L:$T,MATCH("balance",$L$2:$S$2,0),FALSE))</f>
        <v>1074.51510798</v>
      </c>
      <c r="H400" s="35">
        <f ca="1">IF(Summary_Exchange_Balances_00UTC!$B399="","",(G400-E400)/E400)</f>
        <v>0</v>
      </c>
      <c r="I400" s="160">
        <f ca="1">IF(Summary_Exchange_Balances_00UTC!$B399="","",IF(ISERROR($G400),$E400,$G400))</f>
        <v>1074.51510798</v>
      </c>
      <c r="L400" t="str">
        <f t="shared" ca="1" si="40"/>
        <v/>
      </c>
      <c r="N400" s="156" t="str">
        <f ca="1">IF(raw_exchange_data!$A399="","",OFFSET(raw_exchange_data!$A399,0,MATCH(N$2,raw_exchange_data!$1:$1,0)-1))</f>
        <v/>
      </c>
      <c r="O400" s="156" t="str">
        <f ca="1">IF(raw_exchange_data!$A399="","",OFFSET(raw_exchange_data!$A399,0,MATCH(O$2,raw_exchange_data!$1:$1,0)-1))</f>
        <v/>
      </c>
      <c r="P400" s="156" t="str">
        <f ca="1">IF(raw_exchange_data!$A399="","",OFFSET(raw_exchange_data!$A399,0,MATCH(P$2,raw_exchange_data!$1:$1,0)-1))</f>
        <v/>
      </c>
      <c r="Q400" s="156" t="str">
        <f ca="1">IF(raw_exchange_data!$A399="","",TEXT(OFFSET(raw_exchange_data!$A399,0,MATCH(Q$2,raw_exchange_data!$1:$1,0)-1),""))</f>
        <v/>
      </c>
      <c r="R400" s="157" t="str">
        <f ca="1">IF(raw_exchange_data!$A399="","",OFFSET(raw_exchange_data!$A399,0,MATCH(R$2,raw_exchange_data!$1:$1,0)-1))</f>
        <v/>
      </c>
      <c r="S400" s="169" t="str">
        <f ca="1">IF(raw_exchange_data!$A399="","",OFFSET(raw_exchange_data!$A399,0,MATCH(S$2,raw_exchange_data!$1:$1,0)-1))</f>
        <v/>
      </c>
      <c r="W400" t="str">
        <f t="shared" si="41"/>
        <v>FBLK</v>
      </c>
      <c r="X400" t="str">
        <f t="shared" si="42"/>
        <v>SUSHI</v>
      </c>
      <c r="Y400" s="42">
        <f t="shared" si="43"/>
        <v>1074.51510798</v>
      </c>
      <c r="Z400" s="42">
        <f t="shared" ca="1" si="44"/>
        <v>1074.51510798</v>
      </c>
    </row>
    <row r="401" spans="1:26" x14ac:dyDescent="0.25">
      <c r="A401" t="str">
        <f>IF(Summary_Exchange_Balances_00UTC!$B400="","",Summary_Exchange_Balances_00UTC!$N400)</f>
        <v>FBLK</v>
      </c>
      <c r="B401" t="str">
        <f>IF(Summary_Exchange_Balances_00UTC!$B400="","",Summary_Exchange_Balances_00UTC!$B400)</f>
        <v>FBLK</v>
      </c>
      <c r="C401" t="str">
        <f>IF(Summary_Exchange_Balances_00UTC!$B400="","",Summary_Exchange_Balances_00UTC!$E400)</f>
        <v>UNI</v>
      </c>
      <c r="D401" t="str">
        <f>IF(OR(Summary_Exchange_Balances_00UTC!$B400="",Summary_Exchange_Balances_00UTC!$D400=""),"",Summary_Exchange_Balances_00UTC!$D400)</f>
        <v/>
      </c>
      <c r="E401" s="53">
        <f>IF(Summary_Exchange_Balances_00UTC!$B400="","",Summary_Exchange_Balances_00UTC!$C400)</f>
        <v>1795.5197447099999</v>
      </c>
      <c r="G401" s="52">
        <f ca="1">IF(Summary_Exchange_Balances_00UTC!$B400="","",VLOOKUP(IF(ISERROR(SEARCH(" ", $B401)),UPPER($B401&amp;$C401&amp;IF(OR(NOT(ISERROR(SEARCH("trade",$D401))),NOT(ISERROR(SEARCH("balance",$D401)))),"",$D401)),UPPER(LEFT($B401, SEARCH(" ",$B401)-1)&amp;$C401&amp;IF(OR(NOT(ISERROR(SEARCH("trade",$D401))),NOT(ISERROR(SEARCH("balance",$D401)))),"",$D401))),$L:$T,MATCH("balance",$L$2:$S$2,0),FALSE))</f>
        <v>1795.5197447099999</v>
      </c>
      <c r="H401" s="35">
        <f ca="1">IF(Summary_Exchange_Balances_00UTC!$B400="","",(G401-E401)/E401)</f>
        <v>0</v>
      </c>
      <c r="I401" s="160">
        <f ca="1">IF(Summary_Exchange_Balances_00UTC!$B400="","",IF(ISERROR($G401),$E401,$G401))</f>
        <v>1795.5197447099999</v>
      </c>
      <c r="L401" t="str">
        <f t="shared" ca="1" si="40"/>
        <v/>
      </c>
      <c r="N401" s="156" t="str">
        <f ca="1">IF(raw_exchange_data!$A400="","",OFFSET(raw_exchange_data!$A400,0,MATCH(N$2,raw_exchange_data!$1:$1,0)-1))</f>
        <v/>
      </c>
      <c r="O401" s="156" t="str">
        <f ca="1">IF(raw_exchange_data!$A400="","",OFFSET(raw_exchange_data!$A400,0,MATCH(O$2,raw_exchange_data!$1:$1,0)-1))</f>
        <v/>
      </c>
      <c r="P401" s="156" t="str">
        <f ca="1">IF(raw_exchange_data!$A400="","",OFFSET(raw_exchange_data!$A400,0,MATCH(P$2,raw_exchange_data!$1:$1,0)-1))</f>
        <v/>
      </c>
      <c r="Q401" s="156" t="str">
        <f ca="1">IF(raw_exchange_data!$A400="","",TEXT(OFFSET(raw_exchange_data!$A400,0,MATCH(Q$2,raw_exchange_data!$1:$1,0)-1),""))</f>
        <v/>
      </c>
      <c r="R401" s="157" t="str">
        <f ca="1">IF(raw_exchange_data!$A400="","",OFFSET(raw_exchange_data!$A400,0,MATCH(R$2,raw_exchange_data!$1:$1,0)-1))</f>
        <v/>
      </c>
      <c r="S401" s="169" t="str">
        <f ca="1">IF(raw_exchange_data!$A400="","",OFFSET(raw_exchange_data!$A400,0,MATCH(S$2,raw_exchange_data!$1:$1,0)-1))</f>
        <v/>
      </c>
      <c r="W401" t="str">
        <f t="shared" si="41"/>
        <v>FBLK</v>
      </c>
      <c r="X401" t="str">
        <f t="shared" si="42"/>
        <v>UNI</v>
      </c>
      <c r="Y401" s="42">
        <f t="shared" si="43"/>
        <v>1795.5197447099999</v>
      </c>
      <c r="Z401" s="42">
        <f t="shared" ca="1" si="44"/>
        <v>1795.5197447099999</v>
      </c>
    </row>
    <row r="402" spans="1:26" x14ac:dyDescent="0.25">
      <c r="A402" t="str">
        <f>IF(Summary_Exchange_Balances_00UTC!$B401="","",Summary_Exchange_Balances_00UTC!$N401)</f>
        <v>FBLK</v>
      </c>
      <c r="B402" t="str">
        <f>IF(Summary_Exchange_Balances_00UTC!$B401="","",Summary_Exchange_Balances_00UTC!$B401)</f>
        <v>FBLK</v>
      </c>
      <c r="C402" t="str">
        <f>IF(Summary_Exchange_Balances_00UTC!$B401="","",Summary_Exchange_Balances_00UTC!$E401)</f>
        <v>USDC</v>
      </c>
      <c r="D402" t="str">
        <f>IF(OR(Summary_Exchange_Balances_00UTC!$B401="",Summary_Exchange_Balances_00UTC!$D401=""),"",Summary_Exchange_Balances_00UTC!$D401)</f>
        <v/>
      </c>
      <c r="E402" s="52">
        <f>IF(Summary_Exchange_Balances_00UTC!$B401="","",Summary_Exchange_Balances_00UTC!$C401)</f>
        <v>1909653.545619</v>
      </c>
      <c r="G402" s="52">
        <f ca="1">IF(Summary_Exchange_Balances_00UTC!$B401="","",VLOOKUP(IF(ISERROR(SEARCH(" ", $B402)),UPPER($B402&amp;$C402&amp;IF(OR(NOT(ISERROR(SEARCH("trade",$D402))),NOT(ISERROR(SEARCH("balance",$D402)))),"",$D402)),UPPER(LEFT($B402, SEARCH(" ",$B402)-1)&amp;$C402&amp;IF(OR(NOT(ISERROR(SEARCH("trade",$D402))),NOT(ISERROR(SEARCH("balance",$D402)))),"",$D402))),$L:$T,MATCH("balance",$L$2:$S$2,0),FALSE))</f>
        <v>83652.445357000004</v>
      </c>
      <c r="H402" s="35">
        <f ca="1">IF(Summary_Exchange_Balances_00UTC!$B401="","",(G402-E402)/E402)</f>
        <v>-0.95619496240618629</v>
      </c>
      <c r="I402" s="160">
        <f ca="1">IF(Summary_Exchange_Balances_00UTC!$B401="","",IF(ISERROR($G402),$E402,$G402))</f>
        <v>83652.445357000004</v>
      </c>
      <c r="L402" t="str">
        <f t="shared" ca="1" si="40"/>
        <v/>
      </c>
      <c r="N402" s="156" t="str">
        <f ca="1">IF(raw_exchange_data!$A401="","",OFFSET(raw_exchange_data!$A401,0,MATCH(N$2,raw_exchange_data!$1:$1,0)-1))</f>
        <v/>
      </c>
      <c r="O402" s="156" t="str">
        <f ca="1">IF(raw_exchange_data!$A401="","",OFFSET(raw_exchange_data!$A401,0,MATCH(O$2,raw_exchange_data!$1:$1,0)-1))</f>
        <v/>
      </c>
      <c r="P402" s="156" t="str">
        <f ca="1">IF(raw_exchange_data!$A401="","",OFFSET(raw_exchange_data!$A401,0,MATCH(P$2,raw_exchange_data!$1:$1,0)-1))</f>
        <v/>
      </c>
      <c r="Q402" s="156" t="str">
        <f ca="1">IF(raw_exchange_data!$A401="","",TEXT(OFFSET(raw_exchange_data!$A401,0,MATCH(Q$2,raw_exchange_data!$1:$1,0)-1),""))</f>
        <v/>
      </c>
      <c r="R402" s="157" t="str">
        <f ca="1">IF(raw_exchange_data!$A401="","",OFFSET(raw_exchange_data!$A401,0,MATCH(R$2,raw_exchange_data!$1:$1,0)-1))</f>
        <v/>
      </c>
      <c r="S402" s="169" t="str">
        <f ca="1">IF(raw_exchange_data!$A401="","",OFFSET(raw_exchange_data!$A401,0,MATCH(S$2,raw_exchange_data!$1:$1,0)-1))</f>
        <v/>
      </c>
      <c r="W402" t="str">
        <f t="shared" si="41"/>
        <v>FBLK</v>
      </c>
      <c r="X402" t="str">
        <f t="shared" si="42"/>
        <v>USDC</v>
      </c>
      <c r="Y402" s="42">
        <f t="shared" si="43"/>
        <v>1909653.545619</v>
      </c>
      <c r="Z402" s="42">
        <f t="shared" ca="1" si="44"/>
        <v>83652.445357000004</v>
      </c>
    </row>
    <row r="403" spans="1:26" x14ac:dyDescent="0.25">
      <c r="A403" t="str">
        <f>IF(Summary_Exchange_Balances_00UTC!$B402="","",Summary_Exchange_Balances_00UTC!$N402)</f>
        <v>FBLK</v>
      </c>
      <c r="B403" t="str">
        <f>IF(Summary_Exchange_Balances_00UTC!$B402="","",Summary_Exchange_Balances_00UTC!$B402)</f>
        <v>FBLK</v>
      </c>
      <c r="C403" t="str">
        <f>IF(Summary_Exchange_Balances_00UTC!$B402="","",Summary_Exchange_Balances_00UTC!$E402)</f>
        <v>USDT</v>
      </c>
      <c r="D403" t="str">
        <f>IF(OR(Summary_Exchange_Balances_00UTC!$B402="",Summary_Exchange_Balances_00UTC!$D402=""),"",Summary_Exchange_Balances_00UTC!$D402)</f>
        <v/>
      </c>
      <c r="E403" s="52">
        <f>IF(Summary_Exchange_Balances_00UTC!$B402="","",Summary_Exchange_Balances_00UTC!$C402)</f>
        <v>96.45</v>
      </c>
      <c r="G403" s="52" t="e">
        <f ca="1">IF(Summary_Exchange_Balances_00UTC!$B402="","",VLOOKUP(IF(ISERROR(SEARCH(" ", $B403)),UPPER($B403&amp;$C403&amp;IF(OR(NOT(ISERROR(SEARCH("trade",$D403))),NOT(ISERROR(SEARCH("balance",$D403)))),"",$D403)),UPPER(LEFT($B403, SEARCH(" ",$B403)-1)&amp;$C403&amp;IF(OR(NOT(ISERROR(SEARCH("trade",$D403))),NOT(ISERROR(SEARCH("balance",$D403)))),"",$D403))),$L:$T,MATCH("balance",$L$2:$S$2,0),FALSE))</f>
        <v>#N/A</v>
      </c>
      <c r="H403" s="35" t="e">
        <f ca="1">IF(Summary_Exchange_Balances_00UTC!$B402="","",(G403-E403)/E403)</f>
        <v>#N/A</v>
      </c>
      <c r="I403" s="160">
        <f ca="1">IF(Summary_Exchange_Balances_00UTC!$B402="","",IF(ISERROR($G403),$E403,$G403))</f>
        <v>96.45</v>
      </c>
      <c r="L403" t="str">
        <f t="shared" ca="1" si="40"/>
        <v/>
      </c>
      <c r="N403" s="156" t="str">
        <f ca="1">IF(raw_exchange_data!$A402="","",OFFSET(raw_exchange_data!$A402,0,MATCH(N$2,raw_exchange_data!$1:$1,0)-1))</f>
        <v/>
      </c>
      <c r="O403" s="156" t="str">
        <f ca="1">IF(raw_exchange_data!$A402="","",OFFSET(raw_exchange_data!$A402,0,MATCH(O$2,raw_exchange_data!$1:$1,0)-1))</f>
        <v/>
      </c>
      <c r="P403" s="156" t="str">
        <f ca="1">IF(raw_exchange_data!$A402="","",OFFSET(raw_exchange_data!$A402,0,MATCH(P$2,raw_exchange_data!$1:$1,0)-1))</f>
        <v/>
      </c>
      <c r="Q403" s="156" t="str">
        <f ca="1">IF(raw_exchange_data!$A402="","",TEXT(OFFSET(raw_exchange_data!$A402,0,MATCH(Q$2,raw_exchange_data!$1:$1,0)-1),""))</f>
        <v/>
      </c>
      <c r="R403" s="157" t="str">
        <f ca="1">IF(raw_exchange_data!$A402="","",OFFSET(raw_exchange_data!$A402,0,MATCH(R$2,raw_exchange_data!$1:$1,0)-1))</f>
        <v/>
      </c>
      <c r="S403" s="169" t="str">
        <f ca="1">IF(raw_exchange_data!$A402="","",OFFSET(raw_exchange_data!$A402,0,MATCH(S$2,raw_exchange_data!$1:$1,0)-1))</f>
        <v/>
      </c>
      <c r="W403" t="str">
        <f t="shared" si="41"/>
        <v>FBLK</v>
      </c>
      <c r="X403" t="str">
        <f t="shared" si="42"/>
        <v>USDT</v>
      </c>
      <c r="Y403" s="42">
        <f t="shared" si="43"/>
        <v>96.45</v>
      </c>
      <c r="Z403" s="42">
        <f t="shared" ca="1" si="44"/>
        <v>0</v>
      </c>
    </row>
    <row r="404" spans="1:26" x14ac:dyDescent="0.25">
      <c r="A404" t="str">
        <f>IF(Summary_Exchange_Balances_00UTC!$B403="","",Summary_Exchange_Balances_00UTC!$N403)</f>
        <v>FBLK</v>
      </c>
      <c r="B404" t="str">
        <f>IF(Summary_Exchange_Balances_00UTC!$B403="","",Summary_Exchange_Balances_00UTC!$B403)</f>
        <v>FBLK</v>
      </c>
      <c r="C404" t="str">
        <f>IF(Summary_Exchange_Balances_00UTC!$B403="","",Summary_Exchange_Balances_00UTC!$E403)</f>
        <v>XLM</v>
      </c>
      <c r="D404" t="str">
        <f>IF(OR(Summary_Exchange_Balances_00UTC!$B403="",Summary_Exchange_Balances_00UTC!$D403=""),"",Summary_Exchange_Balances_00UTC!$D403)</f>
        <v/>
      </c>
      <c r="E404" s="52">
        <f>IF(Summary_Exchange_Balances_00UTC!$B403="","",Summary_Exchange_Balances_00UTC!$C403)</f>
        <v>7753.8623047999999</v>
      </c>
      <c r="G404" s="52">
        <f ca="1">IF(Summary_Exchange_Balances_00UTC!$B403="","",VLOOKUP(IF(ISERROR(SEARCH(" ", $B404)),UPPER($B404&amp;$C404&amp;IF(OR(NOT(ISERROR(SEARCH("trade",$D404))),NOT(ISERROR(SEARCH("balance",$D404)))),"",$D404)),UPPER(LEFT($B404, SEARCH(" ",$B404)-1)&amp;$C404&amp;IF(OR(NOT(ISERROR(SEARCH("trade",$D404))),NOT(ISERROR(SEARCH("balance",$D404)))),"",$D404))),$L:$T,MATCH("balance",$L$2:$S$2,0),FALSE))</f>
        <v>7753.8623047999999</v>
      </c>
      <c r="H404" s="35">
        <f ca="1">IF(Summary_Exchange_Balances_00UTC!$B403="","",(G404-E404)/E404)</f>
        <v>0</v>
      </c>
      <c r="I404" s="160">
        <f ca="1">IF(Summary_Exchange_Balances_00UTC!$B403="","",IF(ISERROR($G404),$E404,$G404))</f>
        <v>7753.8623047999999</v>
      </c>
      <c r="L404" t="str">
        <f t="shared" ca="1" si="40"/>
        <v/>
      </c>
      <c r="N404" s="156" t="str">
        <f ca="1">IF(raw_exchange_data!$A403="","",OFFSET(raw_exchange_data!$A403,0,MATCH(N$2,raw_exchange_data!$1:$1,0)-1))</f>
        <v/>
      </c>
      <c r="O404" s="156" t="str">
        <f ca="1">IF(raw_exchange_data!$A403="","",OFFSET(raw_exchange_data!$A403,0,MATCH(O$2,raw_exchange_data!$1:$1,0)-1))</f>
        <v/>
      </c>
      <c r="P404" s="156" t="str">
        <f ca="1">IF(raw_exchange_data!$A403="","",OFFSET(raw_exchange_data!$A403,0,MATCH(P$2,raw_exchange_data!$1:$1,0)-1))</f>
        <v/>
      </c>
      <c r="Q404" s="156" t="str">
        <f ca="1">IF(raw_exchange_data!$A403="","",TEXT(OFFSET(raw_exchange_data!$A403,0,MATCH(Q$2,raw_exchange_data!$1:$1,0)-1),""))</f>
        <v/>
      </c>
      <c r="R404" s="157" t="str">
        <f ca="1">IF(raw_exchange_data!$A403="","",OFFSET(raw_exchange_data!$A403,0,MATCH(R$2,raw_exchange_data!$1:$1,0)-1))</f>
        <v/>
      </c>
      <c r="S404" s="169" t="str">
        <f ca="1">IF(raw_exchange_data!$A403="","",OFFSET(raw_exchange_data!$A403,0,MATCH(S$2,raw_exchange_data!$1:$1,0)-1))</f>
        <v/>
      </c>
      <c r="W404" t="str">
        <f t="shared" si="41"/>
        <v>FBLK</v>
      </c>
      <c r="X404" t="str">
        <f t="shared" si="42"/>
        <v>XLM</v>
      </c>
      <c r="Y404" s="42">
        <f t="shared" si="43"/>
        <v>7753.8623047999999</v>
      </c>
      <c r="Z404" s="42">
        <f t="shared" ca="1" si="44"/>
        <v>7753.8623047999999</v>
      </c>
    </row>
    <row r="405" spans="1:26" x14ac:dyDescent="0.25">
      <c r="A405" t="str">
        <f>IF(Summary_Exchange_Balances_00UTC!$B404="","",Summary_Exchange_Balances_00UTC!$N404)</f>
        <v>FBLK</v>
      </c>
      <c r="B405" t="str">
        <f>IF(Summary_Exchange_Balances_00UTC!$B404="","",Summary_Exchange_Balances_00UTC!$B404)</f>
        <v>FBLK</v>
      </c>
      <c r="C405" t="str">
        <f>IF(Summary_Exchange_Balances_00UTC!$B404="","",Summary_Exchange_Balances_00UTC!$E404)</f>
        <v>XRP</v>
      </c>
      <c r="D405" t="str">
        <f>IF(OR(Summary_Exchange_Balances_00UTC!$B404="",Summary_Exchange_Balances_00UTC!$D404=""),"",Summary_Exchange_Balances_00UTC!$D404)</f>
        <v/>
      </c>
      <c r="E405" s="52">
        <f>IF(Summary_Exchange_Balances_00UTC!$B404="","",Summary_Exchange_Balances_00UTC!$C404)</f>
        <v>283.58991600000002</v>
      </c>
      <c r="G405" s="52">
        <f ca="1">IF(Summary_Exchange_Balances_00UTC!$B404="","",VLOOKUP(IF(ISERROR(SEARCH(" ", $B405)),UPPER($B405&amp;$C405&amp;IF(OR(NOT(ISERROR(SEARCH("trade",$D405))),NOT(ISERROR(SEARCH("balance",$D405)))),"",$D405)),UPPER(LEFT($B405, SEARCH(" ",$B405)-1)&amp;$C405&amp;IF(OR(NOT(ISERROR(SEARCH("trade",$D405))),NOT(ISERROR(SEARCH("balance",$D405)))),"",$D405))),$L:$T,MATCH("balance",$L$2:$S$2,0),FALSE))</f>
        <v>283.58991600000002</v>
      </c>
      <c r="H405" s="35">
        <f ca="1">IF(Summary_Exchange_Balances_00UTC!$B404="","",(G405-E405)/E405)</f>
        <v>0</v>
      </c>
      <c r="I405" s="160">
        <f ca="1">IF(Summary_Exchange_Balances_00UTC!$B404="","",IF(ISERROR($G405),$E405,$G405))</f>
        <v>283.58991600000002</v>
      </c>
      <c r="L405" t="str">
        <f t="shared" ca="1" si="40"/>
        <v/>
      </c>
      <c r="N405" s="156" t="str">
        <f ca="1">IF(raw_exchange_data!$A404="","",OFFSET(raw_exchange_data!$A404,0,MATCH(N$2,raw_exchange_data!$1:$1,0)-1))</f>
        <v/>
      </c>
      <c r="O405" s="156" t="str">
        <f ca="1">IF(raw_exchange_data!$A404="","",OFFSET(raw_exchange_data!$A404,0,MATCH(O$2,raw_exchange_data!$1:$1,0)-1))</f>
        <v/>
      </c>
      <c r="P405" s="156" t="str">
        <f ca="1">IF(raw_exchange_data!$A404="","",OFFSET(raw_exchange_data!$A404,0,MATCH(P$2,raw_exchange_data!$1:$1,0)-1))</f>
        <v/>
      </c>
      <c r="Q405" s="156" t="str">
        <f ca="1">IF(raw_exchange_data!$A404="","",TEXT(OFFSET(raw_exchange_data!$A404,0,MATCH(Q$2,raw_exchange_data!$1:$1,0)-1),""))</f>
        <v/>
      </c>
      <c r="R405" s="157" t="str">
        <f ca="1">IF(raw_exchange_data!$A404="","",OFFSET(raw_exchange_data!$A404,0,MATCH(R$2,raw_exchange_data!$1:$1,0)-1))</f>
        <v/>
      </c>
      <c r="S405" s="169" t="str">
        <f ca="1">IF(raw_exchange_data!$A404="","",OFFSET(raw_exchange_data!$A404,0,MATCH(S$2,raw_exchange_data!$1:$1,0)-1))</f>
        <v/>
      </c>
      <c r="W405" t="str">
        <f t="shared" si="41"/>
        <v>FBLK</v>
      </c>
      <c r="X405" t="str">
        <f t="shared" si="42"/>
        <v>XRP</v>
      </c>
      <c r="Y405" s="42">
        <f t="shared" si="43"/>
        <v>283.58991600000002</v>
      </c>
      <c r="Z405" s="42">
        <f t="shared" ca="1" si="44"/>
        <v>283.58991600000002</v>
      </c>
    </row>
    <row r="406" spans="1:26" x14ac:dyDescent="0.25">
      <c r="A406" t="str">
        <f>IF(Summary_Exchange_Balances_00UTC!$B405="","",Summary_Exchange_Balances_00UTC!$N405)</f>
        <v>FBLK</v>
      </c>
      <c r="B406" t="str">
        <f>IF(Summary_Exchange_Balances_00UTC!$B405="","",Summary_Exchange_Balances_00UTC!$B405)</f>
        <v>FBLK</v>
      </c>
      <c r="C406" t="str">
        <f>IF(Summary_Exchange_Balances_00UTC!$B405="","",Summary_Exchange_Balances_00UTC!$E405)</f>
        <v>XTZ</v>
      </c>
      <c r="D406" t="str">
        <f>IF(OR(Summary_Exchange_Balances_00UTC!$B405="",Summary_Exchange_Balances_00UTC!$D405=""),"",Summary_Exchange_Balances_00UTC!$D405)</f>
        <v/>
      </c>
      <c r="E406" s="52">
        <f>IF(Summary_Exchange_Balances_00UTC!$B405="","",Summary_Exchange_Balances_00UTC!$C405)</f>
        <v>2212.6419660000001</v>
      </c>
      <c r="G406" s="52">
        <f ca="1">IF(Summary_Exchange_Balances_00UTC!$B405="","",VLOOKUP(IF(ISERROR(SEARCH(" ", $B406)),UPPER($B406&amp;$C406&amp;IF(OR(NOT(ISERROR(SEARCH("trade",$D406))),NOT(ISERROR(SEARCH("balance",$D406)))),"",$D406)),UPPER(LEFT($B406, SEARCH(" ",$B406)-1)&amp;$C406&amp;IF(OR(NOT(ISERROR(SEARCH("trade",$D406))),NOT(ISERROR(SEARCH("balance",$D406)))),"",$D406))),$L:$T,MATCH("balance",$L$2:$S$2,0),FALSE))</f>
        <v>2212.6419660000001</v>
      </c>
      <c r="H406" s="35">
        <f ca="1">IF(Summary_Exchange_Balances_00UTC!$B405="","",(G406-E406)/E406)</f>
        <v>0</v>
      </c>
      <c r="I406" s="160">
        <f ca="1">IF(Summary_Exchange_Balances_00UTC!$B405="","",IF(ISERROR($G406),$E406,$G406))</f>
        <v>2212.6419660000001</v>
      </c>
      <c r="L406" t="str">
        <f t="shared" ca="1" si="40"/>
        <v/>
      </c>
      <c r="N406" s="156" t="str">
        <f ca="1">IF(raw_exchange_data!$A405="","",OFFSET(raw_exchange_data!$A405,0,MATCH(N$2,raw_exchange_data!$1:$1,0)-1))</f>
        <v/>
      </c>
      <c r="O406" s="156" t="str">
        <f ca="1">IF(raw_exchange_data!$A405="","",OFFSET(raw_exchange_data!$A405,0,MATCH(O$2,raw_exchange_data!$1:$1,0)-1))</f>
        <v/>
      </c>
      <c r="P406" s="156" t="str">
        <f ca="1">IF(raw_exchange_data!$A405="","",OFFSET(raw_exchange_data!$A405,0,MATCH(P$2,raw_exchange_data!$1:$1,0)-1))</f>
        <v/>
      </c>
      <c r="Q406" s="156" t="str">
        <f ca="1">IF(raw_exchange_data!$A405="","",TEXT(OFFSET(raw_exchange_data!$A405,0,MATCH(Q$2,raw_exchange_data!$1:$1,0)-1),""))</f>
        <v/>
      </c>
      <c r="R406" s="157" t="str">
        <f ca="1">IF(raw_exchange_data!$A405="","",OFFSET(raw_exchange_data!$A405,0,MATCH(R$2,raw_exchange_data!$1:$1,0)-1))</f>
        <v/>
      </c>
      <c r="S406" s="169" t="str">
        <f ca="1">IF(raw_exchange_data!$A405="","",OFFSET(raw_exchange_data!$A405,0,MATCH(S$2,raw_exchange_data!$1:$1,0)-1))</f>
        <v/>
      </c>
      <c r="W406" t="str">
        <f t="shared" si="41"/>
        <v>FBLK</v>
      </c>
      <c r="X406" t="str">
        <f t="shared" si="42"/>
        <v>XTZ</v>
      </c>
      <c r="Y406" s="42">
        <f t="shared" si="43"/>
        <v>2212.6419660000001</v>
      </c>
      <c r="Z406" s="42">
        <f t="shared" ca="1" si="44"/>
        <v>2212.6419660000001</v>
      </c>
    </row>
    <row r="407" spans="1:26" x14ac:dyDescent="0.25">
      <c r="A407" t="str">
        <f>IF(Summary_Exchange_Balances_00UTC!$B406="","",Summary_Exchange_Balances_00UTC!$N406)</f>
        <v>FBLK</v>
      </c>
      <c r="B407" t="str">
        <f>IF(Summary_Exchange_Balances_00UTC!$B406="","",Summary_Exchange_Balances_00UTC!$B406)</f>
        <v>FBLK</v>
      </c>
      <c r="C407" t="str">
        <f>IF(Summary_Exchange_Balances_00UTC!$B406="","",Summary_Exchange_Balances_00UTC!$E406)</f>
        <v>YFI</v>
      </c>
      <c r="D407" t="str">
        <f>IF(OR(Summary_Exchange_Balances_00UTC!$B406="",Summary_Exchange_Balances_00UTC!$D406=""),"",Summary_Exchange_Balances_00UTC!$D406)</f>
        <v/>
      </c>
      <c r="E407" s="52">
        <f>IF(Summary_Exchange_Balances_00UTC!$B406="","",Summary_Exchange_Balances_00UTC!$C406)</f>
        <v>0.27839324999999998</v>
      </c>
      <c r="G407" s="52">
        <f ca="1">IF(Summary_Exchange_Balances_00UTC!$B406="","",VLOOKUP(IF(ISERROR(SEARCH(" ", $B407)),UPPER($B407&amp;$C407&amp;IF(OR(NOT(ISERROR(SEARCH("trade",$D407))),NOT(ISERROR(SEARCH("balance",$D407)))),"",$D407)),UPPER(LEFT($B407, SEARCH(" ",$B407)-1)&amp;$C407&amp;IF(OR(NOT(ISERROR(SEARCH("trade",$D407))),NOT(ISERROR(SEARCH("balance",$D407)))),"",$D407))),$L:$T,MATCH("balance",$L$2:$S$2,0),FALSE))</f>
        <v>0.27839324999999998</v>
      </c>
      <c r="H407" s="35">
        <f ca="1">IF(Summary_Exchange_Balances_00UTC!$B406="","",(G407-E407)/E407)</f>
        <v>0</v>
      </c>
      <c r="I407" s="160">
        <f ca="1">IF(Summary_Exchange_Balances_00UTC!$B406="","",IF(ISERROR($G407),$E407,$G407))</f>
        <v>0.27839324999999998</v>
      </c>
      <c r="L407" t="str">
        <f t="shared" ca="1" si="40"/>
        <v/>
      </c>
      <c r="N407" s="156" t="str">
        <f ca="1">IF(raw_exchange_data!$A406="","",OFFSET(raw_exchange_data!$A406,0,MATCH(N$2,raw_exchange_data!$1:$1,0)-1))</f>
        <v/>
      </c>
      <c r="O407" s="156" t="str">
        <f ca="1">IF(raw_exchange_data!$A406="","",OFFSET(raw_exchange_data!$A406,0,MATCH(O$2,raw_exchange_data!$1:$1,0)-1))</f>
        <v/>
      </c>
      <c r="P407" s="156" t="str">
        <f ca="1">IF(raw_exchange_data!$A406="","",OFFSET(raw_exchange_data!$A406,0,MATCH(P$2,raw_exchange_data!$1:$1,0)-1))</f>
        <v/>
      </c>
      <c r="Q407" s="156" t="str">
        <f ca="1">IF(raw_exchange_data!$A406="","",TEXT(OFFSET(raw_exchange_data!$A406,0,MATCH(Q$2,raw_exchange_data!$1:$1,0)-1),""))</f>
        <v/>
      </c>
      <c r="R407" s="157" t="str">
        <f ca="1">IF(raw_exchange_data!$A406="","",OFFSET(raw_exchange_data!$A406,0,MATCH(R$2,raw_exchange_data!$1:$1,0)-1))</f>
        <v/>
      </c>
      <c r="S407" s="169" t="str">
        <f ca="1">IF(raw_exchange_data!$A406="","",OFFSET(raw_exchange_data!$A406,0,MATCH(S$2,raw_exchange_data!$1:$1,0)-1))</f>
        <v/>
      </c>
      <c r="W407" t="str">
        <f t="shared" si="41"/>
        <v>FBLK</v>
      </c>
      <c r="X407" t="str">
        <f t="shared" si="42"/>
        <v>YFI</v>
      </c>
      <c r="Y407" s="42">
        <f t="shared" si="43"/>
        <v>0.27839324999999998</v>
      </c>
      <c r="Z407" s="42">
        <f t="shared" ca="1" si="44"/>
        <v>0.27839324999999998</v>
      </c>
    </row>
    <row r="408" spans="1:26" x14ac:dyDescent="0.25">
      <c r="A408" t="str">
        <f>IF(Summary_Exchange_Balances_00UTC!$B407="","",Summary_Exchange_Balances_00UTC!$N407)</f>
        <v>BINE</v>
      </c>
      <c r="B408" t="str">
        <f>IF(Summary_Exchange_Balances_00UTC!$B407="","",Summary_Exchange_Balances_00UTC!$B407)</f>
        <v>BINE-2-S1-M Margin Loan</v>
      </c>
      <c r="C408" t="str">
        <f>IF(Summary_Exchange_Balances_00UTC!$B407="","",Summary_Exchange_Balances_00UTC!$E407)</f>
        <v>AAVE</v>
      </c>
      <c r="D408" t="str">
        <f>IF(OR(Summary_Exchange_Balances_00UTC!$B407="",Summary_Exchange_Balances_00UTC!$D407=""),"",Summary_Exchange_Balances_00UTC!$D407)</f>
        <v/>
      </c>
      <c r="E408" s="52">
        <f>IF(Summary_Exchange_Balances_00UTC!$B407="","",Summary_Exchange_Balances_00UTC!$C407)</f>
        <v>-1285.2</v>
      </c>
      <c r="G408" s="52">
        <f ca="1">IF(Summary_Exchange_Balances_00UTC!$B407="","",VLOOKUP(IF(ISERROR(SEARCH(" ", $B408)),UPPER($B408&amp;$C408&amp;IF(OR(NOT(ISERROR(SEARCH("trade",$D408))),NOT(ISERROR(SEARCH("balance",$D408)))),"",$D408)),UPPER(LEFT($B408, SEARCH(" ",$B408)-1)&amp;$C408&amp;IF(OR(NOT(ISERROR(SEARCH("trade",$D408))),NOT(ISERROR(SEARCH("balance",$D408)))),"",$D408))),$L:$T,MATCH("balance",$L$2:$S$2,0),FALSE))</f>
        <v>-1285.2</v>
      </c>
      <c r="H408" s="35">
        <f ca="1">IF(Summary_Exchange_Balances_00UTC!$B407="","",(G408-E408)/E408)</f>
        <v>0</v>
      </c>
      <c r="I408" s="160">
        <f ca="1">IF(Summary_Exchange_Balances_00UTC!$B407="","",IF(ISERROR($G408),$E408,$G408))</f>
        <v>-1285.2</v>
      </c>
      <c r="L408" t="str">
        <f t="shared" ca="1" si="40"/>
        <v/>
      </c>
      <c r="N408" s="156" t="str">
        <f ca="1">IF(raw_exchange_data!$A407="","",OFFSET(raw_exchange_data!$A407,0,MATCH(N$2,raw_exchange_data!$1:$1,0)-1))</f>
        <v/>
      </c>
      <c r="O408" s="156" t="str">
        <f ca="1">IF(raw_exchange_data!$A407="","",OFFSET(raw_exchange_data!$A407,0,MATCH(O$2,raw_exchange_data!$1:$1,0)-1))</f>
        <v/>
      </c>
      <c r="P408" s="156" t="str">
        <f ca="1">IF(raw_exchange_data!$A407="","",OFFSET(raw_exchange_data!$A407,0,MATCH(P$2,raw_exchange_data!$1:$1,0)-1))</f>
        <v/>
      </c>
      <c r="Q408" s="156" t="str">
        <f ca="1">IF(raw_exchange_data!$A407="","",TEXT(OFFSET(raw_exchange_data!$A407,0,MATCH(Q$2,raw_exchange_data!$1:$1,0)-1),""))</f>
        <v/>
      </c>
      <c r="R408" s="157" t="str">
        <f ca="1">IF(raw_exchange_data!$A407="","",OFFSET(raw_exchange_data!$A407,0,MATCH(R$2,raw_exchange_data!$1:$1,0)-1))</f>
        <v/>
      </c>
      <c r="S408" s="169" t="str">
        <f ca="1">IF(raw_exchange_data!$A407="","",OFFSET(raw_exchange_data!$A407,0,MATCH(S$2,raw_exchange_data!$1:$1,0)-1))</f>
        <v/>
      </c>
      <c r="W408" t="str">
        <f t="shared" si="41"/>
        <v>BINE</v>
      </c>
      <c r="X408" t="str">
        <f t="shared" si="42"/>
        <v>AAVE</v>
      </c>
      <c r="Y408" s="42">
        <f t="shared" si="43"/>
        <v>-1285.2</v>
      </c>
      <c r="Z408" s="42">
        <f t="shared" ca="1" si="44"/>
        <v>-1285.2</v>
      </c>
    </row>
    <row r="409" spans="1:26" x14ac:dyDescent="0.25">
      <c r="A409" t="str">
        <f>IF(Summary_Exchange_Balances_00UTC!$B408="","",Summary_Exchange_Balances_00UTC!$N408)</f>
        <v>BINE</v>
      </c>
      <c r="B409" t="str">
        <f>IF(Summary_Exchange_Balances_00UTC!$B408="","",Summary_Exchange_Balances_00UTC!$B408)</f>
        <v>BINE-2-S1-M Margin Loan</v>
      </c>
      <c r="C409" t="str">
        <f>IF(Summary_Exchange_Balances_00UTC!$B408="","",Summary_Exchange_Balances_00UTC!$E408)</f>
        <v>ADA</v>
      </c>
      <c r="D409" t="str">
        <f>IF(OR(Summary_Exchange_Balances_00UTC!$B408="",Summary_Exchange_Balances_00UTC!$D408=""),"",Summary_Exchange_Balances_00UTC!$D408)</f>
        <v/>
      </c>
      <c r="E409" s="52">
        <f>IF(Summary_Exchange_Balances_00UTC!$B408="","",Summary_Exchange_Balances_00UTC!$C408)</f>
        <v>-450000</v>
      </c>
      <c r="G409" s="52">
        <f ca="1">IF(Summary_Exchange_Balances_00UTC!$B408="","",VLOOKUP(IF(ISERROR(SEARCH(" ", $B409)),UPPER($B409&amp;$C409&amp;IF(OR(NOT(ISERROR(SEARCH("trade",$D409))),NOT(ISERROR(SEARCH("balance",$D409)))),"",$D409)),UPPER(LEFT($B409, SEARCH(" ",$B409)-1)&amp;$C409&amp;IF(OR(NOT(ISERROR(SEARCH("trade",$D409))),NOT(ISERROR(SEARCH("balance",$D409)))),"",$D409))),$L:$T,MATCH("balance",$L$2:$S$2,0),FALSE))</f>
        <v>-450000</v>
      </c>
      <c r="H409" s="35">
        <f ca="1">IF(Summary_Exchange_Balances_00UTC!$B408="","",(G409-E409)/E409)</f>
        <v>0</v>
      </c>
      <c r="I409" s="160">
        <f ca="1">IF(Summary_Exchange_Balances_00UTC!$B408="","",IF(ISERROR($G409),$E409,$G409))</f>
        <v>-450000</v>
      </c>
      <c r="L409" t="str">
        <f t="shared" ca="1" si="40"/>
        <v/>
      </c>
      <c r="N409" s="156" t="str">
        <f ca="1">IF(raw_exchange_data!$A408="","",OFFSET(raw_exchange_data!$A408,0,MATCH(N$2,raw_exchange_data!$1:$1,0)-1))</f>
        <v/>
      </c>
      <c r="O409" s="156" t="str">
        <f ca="1">IF(raw_exchange_data!$A408="","",OFFSET(raw_exchange_data!$A408,0,MATCH(O$2,raw_exchange_data!$1:$1,0)-1))</f>
        <v/>
      </c>
      <c r="P409" s="156" t="str">
        <f ca="1">IF(raw_exchange_data!$A408="","",OFFSET(raw_exchange_data!$A408,0,MATCH(P$2,raw_exchange_data!$1:$1,0)-1))</f>
        <v/>
      </c>
      <c r="Q409" s="156" t="str">
        <f ca="1">IF(raw_exchange_data!$A408="","",TEXT(OFFSET(raw_exchange_data!$A408,0,MATCH(Q$2,raw_exchange_data!$1:$1,0)-1),""))</f>
        <v/>
      </c>
      <c r="R409" s="157" t="str">
        <f ca="1">IF(raw_exchange_data!$A408="","",OFFSET(raw_exchange_data!$A408,0,MATCH(R$2,raw_exchange_data!$1:$1,0)-1))</f>
        <v/>
      </c>
      <c r="S409" s="169" t="str">
        <f ca="1">IF(raw_exchange_data!$A408="","",OFFSET(raw_exchange_data!$A408,0,MATCH(S$2,raw_exchange_data!$1:$1,0)-1))</f>
        <v/>
      </c>
      <c r="W409" t="str">
        <f t="shared" si="41"/>
        <v>BINE</v>
      </c>
      <c r="X409" t="str">
        <f t="shared" si="42"/>
        <v>ADA</v>
      </c>
      <c r="Y409" s="42">
        <f t="shared" si="43"/>
        <v>-450000</v>
      </c>
      <c r="Z409" s="42">
        <f t="shared" ca="1" si="44"/>
        <v>-450000</v>
      </c>
    </row>
    <row r="410" spans="1:26" x14ac:dyDescent="0.25">
      <c r="A410" t="str">
        <f>IF(Summary_Exchange_Balances_00UTC!$B409="","",Summary_Exchange_Balances_00UTC!$N409)</f>
        <v>BINE</v>
      </c>
      <c r="B410" t="str">
        <f>IF(Summary_Exchange_Balances_00UTC!$B409="","",Summary_Exchange_Balances_00UTC!$B409)</f>
        <v>BINE-2-S1-M Margin Loan</v>
      </c>
      <c r="C410" t="str">
        <f>IF(Summary_Exchange_Balances_00UTC!$B409="","",Summary_Exchange_Balances_00UTC!$E409)</f>
        <v>ALGO</v>
      </c>
      <c r="E410" s="52">
        <f>IF(Summary_Exchange_Balances_00UTC!$B409="","",Summary_Exchange_Balances_00UTC!$C409)</f>
        <v>-244800</v>
      </c>
      <c r="G410" s="52">
        <f ca="1">IF(Summary_Exchange_Balances_00UTC!$B409="","",VLOOKUP(IF(ISERROR(SEARCH(" ", $B410)),UPPER($B410&amp;$C410&amp;IF(OR(NOT(ISERROR(SEARCH("trade",$D410))),NOT(ISERROR(SEARCH("balance",$D410)))),"",$D410)),UPPER(LEFT($B410, SEARCH(" ",$B410)-1)&amp;$C410&amp;IF(OR(NOT(ISERROR(SEARCH("trade",$D410))),NOT(ISERROR(SEARCH("balance",$D410)))),"",$D410))),$L:$T,MATCH("balance",$L$2:$S$2,0),FALSE))</f>
        <v>-244800</v>
      </c>
      <c r="H410" s="35">
        <f ca="1">IF(Summary_Exchange_Balances_00UTC!$B409="","",(G410-E410)/E410)</f>
        <v>0</v>
      </c>
      <c r="I410" s="160">
        <f ca="1">IF(Summary_Exchange_Balances_00UTC!$B409="","",IF(ISERROR($G410),$E410,$G410))</f>
        <v>-244800</v>
      </c>
      <c r="L410" t="str">
        <f t="shared" ca="1" si="40"/>
        <v/>
      </c>
      <c r="N410" s="156" t="str">
        <f ca="1">IF(raw_exchange_data!$A409="","",OFFSET(raw_exchange_data!$A409,0,MATCH(N$2,raw_exchange_data!$1:$1,0)-1))</f>
        <v/>
      </c>
      <c r="O410" s="156" t="str">
        <f ca="1">IF(raw_exchange_data!$A409="","",OFFSET(raw_exchange_data!$A409,0,MATCH(O$2,raw_exchange_data!$1:$1,0)-1))</f>
        <v/>
      </c>
      <c r="P410" s="156" t="str">
        <f ca="1">IF(raw_exchange_data!$A409="","",OFFSET(raw_exchange_data!$A409,0,MATCH(P$2,raw_exchange_data!$1:$1,0)-1))</f>
        <v/>
      </c>
      <c r="Q410" s="156" t="str">
        <f ca="1">IF(raw_exchange_data!$A409="","",TEXT(OFFSET(raw_exchange_data!$A409,0,MATCH(Q$2,raw_exchange_data!$1:$1,0)-1),""))</f>
        <v/>
      </c>
      <c r="R410" s="157" t="str">
        <f ca="1">IF(raw_exchange_data!$A409="","",OFFSET(raw_exchange_data!$A409,0,MATCH(R$2,raw_exchange_data!$1:$1,0)-1))</f>
        <v/>
      </c>
      <c r="S410" s="169" t="str">
        <f ca="1">IF(raw_exchange_data!$A409="","",OFFSET(raw_exchange_data!$A409,0,MATCH(S$2,raw_exchange_data!$1:$1,0)-1))</f>
        <v/>
      </c>
      <c r="W410" t="str">
        <f t="shared" si="41"/>
        <v>BINE</v>
      </c>
      <c r="X410" t="str">
        <f t="shared" si="42"/>
        <v>ALGO</v>
      </c>
      <c r="Y410" s="42">
        <f t="shared" si="43"/>
        <v>-244800</v>
      </c>
      <c r="Z410" s="42">
        <f t="shared" ca="1" si="44"/>
        <v>-244800</v>
      </c>
    </row>
    <row r="411" spans="1:26" x14ac:dyDescent="0.25">
      <c r="A411" t="str">
        <f>IF(Summary_Exchange_Balances_00UTC!$B410="","",Summary_Exchange_Balances_00UTC!$N410)</f>
        <v>BINE</v>
      </c>
      <c r="B411" t="str">
        <f>IF(Summary_Exchange_Balances_00UTC!$B410="","",Summary_Exchange_Balances_00UTC!$B410)</f>
        <v>BINE-2-S1-M Margin Loan</v>
      </c>
      <c r="C411" t="str">
        <f>IF(Summary_Exchange_Balances_00UTC!$B410="","",Summary_Exchange_Balances_00UTC!$E410)</f>
        <v>AVAX</v>
      </c>
      <c r="E411" s="52">
        <f>IF(Summary_Exchange_Balances_00UTC!$B410="","",Summary_Exchange_Balances_00UTC!$C410)</f>
        <v>-6000</v>
      </c>
      <c r="G411" s="52">
        <f ca="1">IF(Summary_Exchange_Balances_00UTC!$B410="","",VLOOKUP(IF(ISERROR(SEARCH(" ", $B411)),UPPER($B411&amp;$C411&amp;IF(OR(NOT(ISERROR(SEARCH("trade",$D411))),NOT(ISERROR(SEARCH("balance",$D411)))),"",$D411)),UPPER(LEFT($B411, SEARCH(" ",$B411)-1)&amp;$C411&amp;IF(OR(NOT(ISERROR(SEARCH("trade",$D411))),NOT(ISERROR(SEARCH("balance",$D411)))),"",$D411))),$L:$T,MATCH("balance",$L$2:$S$2,0),FALSE))</f>
        <v>-6000</v>
      </c>
      <c r="H411" s="35">
        <f ca="1">IF(Summary_Exchange_Balances_00UTC!$B410="","",(G411-E411)/E411)</f>
        <v>0</v>
      </c>
      <c r="I411" s="160">
        <f ca="1">IF(Summary_Exchange_Balances_00UTC!$B410="","",IF(ISERROR($G411),$E411,$G411))</f>
        <v>-6000</v>
      </c>
      <c r="L411" t="str">
        <f t="shared" ca="1" si="40"/>
        <v/>
      </c>
      <c r="N411" s="156" t="str">
        <f ca="1">IF(raw_exchange_data!$A410="","",OFFSET(raw_exchange_data!$A410,0,MATCH(N$2,raw_exchange_data!$1:$1,0)-1))</f>
        <v/>
      </c>
      <c r="O411" s="156" t="str">
        <f ca="1">IF(raw_exchange_data!$A410="","",OFFSET(raw_exchange_data!$A410,0,MATCH(O$2,raw_exchange_data!$1:$1,0)-1))</f>
        <v/>
      </c>
      <c r="P411" s="156" t="str">
        <f ca="1">IF(raw_exchange_data!$A410="","",OFFSET(raw_exchange_data!$A410,0,MATCH(P$2,raw_exchange_data!$1:$1,0)-1))</f>
        <v/>
      </c>
      <c r="Q411" s="156" t="str">
        <f ca="1">IF(raw_exchange_data!$A410="","",TEXT(OFFSET(raw_exchange_data!$A410,0,MATCH(Q$2,raw_exchange_data!$1:$1,0)-1),""))</f>
        <v/>
      </c>
      <c r="R411" s="157" t="str">
        <f ca="1">IF(raw_exchange_data!$A410="","",OFFSET(raw_exchange_data!$A410,0,MATCH(R$2,raw_exchange_data!$1:$1,0)-1))</f>
        <v/>
      </c>
      <c r="S411" s="169" t="str">
        <f ca="1">IF(raw_exchange_data!$A410="","",OFFSET(raw_exchange_data!$A410,0,MATCH(S$2,raw_exchange_data!$1:$1,0)-1))</f>
        <v/>
      </c>
      <c r="W411" t="str">
        <f t="shared" si="41"/>
        <v>BINE</v>
      </c>
      <c r="X411" t="str">
        <f t="shared" si="42"/>
        <v>AVAX</v>
      </c>
      <c r="Y411" s="42">
        <f t="shared" si="43"/>
        <v>-6000</v>
      </c>
      <c r="Z411" s="42">
        <f t="shared" ca="1" si="44"/>
        <v>-6000</v>
      </c>
    </row>
    <row r="412" spans="1:26" x14ac:dyDescent="0.25">
      <c r="A412" t="str">
        <f>IF(Summary_Exchange_Balances_00UTC!$B411="","",Summary_Exchange_Balances_00UTC!$N411)</f>
        <v>BINE</v>
      </c>
      <c r="B412" t="str">
        <f>IF(Summary_Exchange_Balances_00UTC!$B411="","",Summary_Exchange_Balances_00UTC!$B411)</f>
        <v>BINE-2-S1-M Margin Loan</v>
      </c>
      <c r="C412" t="str">
        <f>IF(Summary_Exchange_Balances_00UTC!$B411="","",Summary_Exchange_Balances_00UTC!$E411)</f>
        <v>BAT</v>
      </c>
      <c r="E412" s="52">
        <f>IF(Summary_Exchange_Balances_00UTC!$B411="","",Summary_Exchange_Balances_00UTC!$C411)</f>
        <v>-200000</v>
      </c>
      <c r="G412" s="52">
        <f ca="1">IF(Summary_Exchange_Balances_00UTC!$B411="","",VLOOKUP(IF(ISERROR(SEARCH(" ", $B412)),UPPER($B412&amp;$C412&amp;IF(OR(NOT(ISERROR(SEARCH("trade",$D412))),NOT(ISERROR(SEARCH("balance",$D412)))),"",$D412)),UPPER(LEFT($B412, SEARCH(" ",$B412)-1)&amp;$C412&amp;IF(OR(NOT(ISERROR(SEARCH("trade",$D412))),NOT(ISERROR(SEARCH("balance",$D412)))),"",$D412))),$L:$T,MATCH("balance",$L$2:$S$2,0),FALSE))</f>
        <v>-200000</v>
      </c>
      <c r="H412" s="35">
        <f ca="1">IF(Summary_Exchange_Balances_00UTC!$B411="","",(G412-E412)/E412)</f>
        <v>0</v>
      </c>
      <c r="I412" s="160">
        <f ca="1">IF(Summary_Exchange_Balances_00UTC!$B411="","",IF(ISERROR($G412),$E412,$G412))</f>
        <v>-200000</v>
      </c>
      <c r="L412" t="str">
        <f t="shared" ca="1" si="40"/>
        <v/>
      </c>
      <c r="N412" s="156" t="str">
        <f ca="1">IF(raw_exchange_data!$A411="","",OFFSET(raw_exchange_data!$A411,0,MATCH(N$2,raw_exchange_data!$1:$1,0)-1))</f>
        <v/>
      </c>
      <c r="O412" s="156" t="str">
        <f ca="1">IF(raw_exchange_data!$A411="","",OFFSET(raw_exchange_data!$A411,0,MATCH(O$2,raw_exchange_data!$1:$1,0)-1))</f>
        <v/>
      </c>
      <c r="P412" s="156" t="str">
        <f ca="1">IF(raw_exchange_data!$A411="","",OFFSET(raw_exchange_data!$A411,0,MATCH(P$2,raw_exchange_data!$1:$1,0)-1))</f>
        <v/>
      </c>
      <c r="Q412" s="156" t="str">
        <f ca="1">IF(raw_exchange_data!$A411="","",TEXT(OFFSET(raw_exchange_data!$A411,0,MATCH(Q$2,raw_exchange_data!$1:$1,0)-1),""))</f>
        <v/>
      </c>
      <c r="R412" s="157" t="str">
        <f ca="1">IF(raw_exchange_data!$A411="","",OFFSET(raw_exchange_data!$A411,0,MATCH(R$2,raw_exchange_data!$1:$1,0)-1))</f>
        <v/>
      </c>
      <c r="S412" s="169" t="str">
        <f ca="1">IF(raw_exchange_data!$A411="","",OFFSET(raw_exchange_data!$A411,0,MATCH(S$2,raw_exchange_data!$1:$1,0)-1))</f>
        <v/>
      </c>
      <c r="W412" t="str">
        <f t="shared" si="41"/>
        <v>BINE</v>
      </c>
      <c r="X412" t="str">
        <f t="shared" si="42"/>
        <v>BAT</v>
      </c>
      <c r="Y412" s="42">
        <f t="shared" si="43"/>
        <v>-200000</v>
      </c>
      <c r="Z412" s="42">
        <f t="shared" ca="1" si="44"/>
        <v>-200000</v>
      </c>
    </row>
    <row r="413" spans="1:26" x14ac:dyDescent="0.25">
      <c r="A413" t="str">
        <f>IF(Summary_Exchange_Balances_00UTC!$B412="","",Summary_Exchange_Balances_00UTC!$N412)</f>
        <v>BINE</v>
      </c>
      <c r="B413" t="str">
        <f>IF(Summary_Exchange_Balances_00UTC!$B412="","",Summary_Exchange_Balances_00UTC!$B412)</f>
        <v>BINE-2-S1-M Margin Loan</v>
      </c>
      <c r="C413" t="str">
        <f>IF(Summary_Exchange_Balances_00UTC!$B412="","",Summary_Exchange_Balances_00UTC!$E412)</f>
        <v>BCH</v>
      </c>
      <c r="E413" s="52">
        <f>IF(Summary_Exchange_Balances_00UTC!$B412="","",Summary_Exchange_Balances_00UTC!$C412)</f>
        <v>-90</v>
      </c>
      <c r="G413" s="52">
        <f ca="1">IF(Summary_Exchange_Balances_00UTC!$B412="","",VLOOKUP(IF(ISERROR(SEARCH(" ", $B413)),UPPER($B413&amp;$C413&amp;IF(OR(NOT(ISERROR(SEARCH("trade",$D413))),NOT(ISERROR(SEARCH("balance",$D413)))),"",$D413)),UPPER(LEFT($B413, SEARCH(" ",$B413)-1)&amp;$C413&amp;IF(OR(NOT(ISERROR(SEARCH("trade",$D413))),NOT(ISERROR(SEARCH("balance",$D413)))),"",$D413))),$L:$T,MATCH("balance",$L$2:$S$2,0),FALSE))</f>
        <v>-90</v>
      </c>
      <c r="H413" s="35">
        <f ca="1">IF(Summary_Exchange_Balances_00UTC!$B412="","",(G413-E413)/E413)</f>
        <v>0</v>
      </c>
      <c r="I413" s="160">
        <f ca="1">IF(Summary_Exchange_Balances_00UTC!$B412="","",IF(ISERROR($G413),$E413,$G413))</f>
        <v>-90</v>
      </c>
      <c r="L413" t="str">
        <f t="shared" ca="1" si="40"/>
        <v/>
      </c>
      <c r="N413" s="156" t="str">
        <f ca="1">IF(raw_exchange_data!$A412="","",OFFSET(raw_exchange_data!$A412,0,MATCH(N$2,raw_exchange_data!$1:$1,0)-1))</f>
        <v/>
      </c>
      <c r="O413" s="156" t="str">
        <f ca="1">IF(raw_exchange_data!$A412="","",OFFSET(raw_exchange_data!$A412,0,MATCH(O$2,raw_exchange_data!$1:$1,0)-1))</f>
        <v/>
      </c>
      <c r="P413" s="156" t="str">
        <f ca="1">IF(raw_exchange_data!$A412="","",OFFSET(raw_exchange_data!$A412,0,MATCH(P$2,raw_exchange_data!$1:$1,0)-1))</f>
        <v/>
      </c>
      <c r="Q413" s="156" t="str">
        <f ca="1">IF(raw_exchange_data!$A412="","",TEXT(OFFSET(raw_exchange_data!$A412,0,MATCH(Q$2,raw_exchange_data!$1:$1,0)-1),""))</f>
        <v/>
      </c>
      <c r="R413" s="157" t="str">
        <f ca="1">IF(raw_exchange_data!$A412="","",OFFSET(raw_exchange_data!$A412,0,MATCH(R$2,raw_exchange_data!$1:$1,0)-1))</f>
        <v/>
      </c>
      <c r="S413" s="169" t="str">
        <f ca="1">IF(raw_exchange_data!$A412="","",OFFSET(raw_exchange_data!$A412,0,MATCH(S$2,raw_exchange_data!$1:$1,0)-1))</f>
        <v/>
      </c>
      <c r="W413" t="str">
        <f t="shared" si="41"/>
        <v>BINE</v>
      </c>
      <c r="X413" t="str">
        <f t="shared" si="42"/>
        <v>BCH</v>
      </c>
      <c r="Y413" s="42">
        <f t="shared" si="43"/>
        <v>-90</v>
      </c>
      <c r="Z413" s="42">
        <f t="shared" ca="1" si="44"/>
        <v>-90</v>
      </c>
    </row>
    <row r="414" spans="1:26" x14ac:dyDescent="0.25">
      <c r="A414" t="str">
        <f>IF(Summary_Exchange_Balances_00UTC!$B413="","",Summary_Exchange_Balances_00UTC!$N413)</f>
        <v>BINE</v>
      </c>
      <c r="B414" t="str">
        <f>IF(Summary_Exchange_Balances_00UTC!$B413="","",Summary_Exchange_Balances_00UTC!$B413)</f>
        <v>BINE-2-S1-M Margin Loan</v>
      </c>
      <c r="C414" t="str">
        <f>IF(Summary_Exchange_Balances_00UTC!$B413="","",Summary_Exchange_Balances_00UTC!$E413)</f>
        <v>BUSD</v>
      </c>
      <c r="E414" s="52">
        <f>IF(Summary_Exchange_Balances_00UTC!$B413="","",Summary_Exchange_Balances_00UTC!$C413)</f>
        <v>-26317551.3978105</v>
      </c>
      <c r="G414" s="52">
        <f ca="1">IF(Summary_Exchange_Balances_00UTC!$B413="","",VLOOKUP(IF(ISERROR(SEARCH(" ", $B414)),UPPER($B414&amp;$C414&amp;IF(OR(NOT(ISERROR(SEARCH("trade",$D414))),NOT(ISERROR(SEARCH("balance",$D414)))),"",$D414)),UPPER(LEFT($B414, SEARCH(" ",$B414)-1)&amp;$C414&amp;IF(OR(NOT(ISERROR(SEARCH("trade",$D414))),NOT(ISERROR(SEARCH("balance",$D414)))),"",$D414))),$L:$T,MATCH("balance",$L$2:$S$2,0),FALSE))</f>
        <v>-24480971.449027698</v>
      </c>
      <c r="H414" s="35">
        <f ca="1">IF(Summary_Exchange_Balances_00UTC!$B413="","",(G414-E414)/E414)</f>
        <v>-6.9785365706005492E-2</v>
      </c>
      <c r="I414" s="160">
        <f ca="1">IF(Summary_Exchange_Balances_00UTC!$B413="","",IF(ISERROR($G414),$E414,$G414))</f>
        <v>-24480971.449027698</v>
      </c>
      <c r="L414" t="str">
        <f t="shared" ca="1" si="40"/>
        <v/>
      </c>
      <c r="N414" s="156" t="str">
        <f ca="1">IF(raw_exchange_data!$A413="","",OFFSET(raw_exchange_data!$A413,0,MATCH(N$2,raw_exchange_data!$1:$1,0)-1))</f>
        <v/>
      </c>
      <c r="O414" s="156" t="str">
        <f ca="1">IF(raw_exchange_data!$A413="","",OFFSET(raw_exchange_data!$A413,0,MATCH(O$2,raw_exchange_data!$1:$1,0)-1))</f>
        <v/>
      </c>
      <c r="P414" s="156" t="str">
        <f ca="1">IF(raw_exchange_data!$A413="","",OFFSET(raw_exchange_data!$A413,0,MATCH(P$2,raw_exchange_data!$1:$1,0)-1))</f>
        <v/>
      </c>
      <c r="Q414" s="156" t="str">
        <f ca="1">IF(raw_exchange_data!$A413="","",TEXT(OFFSET(raw_exchange_data!$A413,0,MATCH(Q$2,raw_exchange_data!$1:$1,0)-1),""))</f>
        <v/>
      </c>
      <c r="R414" s="157" t="str">
        <f ca="1">IF(raw_exchange_data!$A413="","",OFFSET(raw_exchange_data!$A413,0,MATCH(R$2,raw_exchange_data!$1:$1,0)-1))</f>
        <v/>
      </c>
      <c r="S414" s="169" t="str">
        <f ca="1">IF(raw_exchange_data!$A413="","",OFFSET(raw_exchange_data!$A413,0,MATCH(S$2,raw_exchange_data!$1:$1,0)-1))</f>
        <v/>
      </c>
      <c r="W414" t="str">
        <f t="shared" si="41"/>
        <v>BINE</v>
      </c>
      <c r="X414" t="str">
        <f t="shared" si="42"/>
        <v>BUSD</v>
      </c>
      <c r="Y414" s="42">
        <f t="shared" si="43"/>
        <v>-26317551.3978105</v>
      </c>
      <c r="Z414" s="42">
        <f t="shared" ca="1" si="44"/>
        <v>-24480971.449027698</v>
      </c>
    </row>
    <row r="415" spans="1:26" x14ac:dyDescent="0.25">
      <c r="A415" t="str">
        <f>IF(Summary_Exchange_Balances_00UTC!$B414="","",Summary_Exchange_Balances_00UTC!$N414)</f>
        <v>BINE</v>
      </c>
      <c r="B415" t="str">
        <f>IF(Summary_Exchange_Balances_00UTC!$B414="","",Summary_Exchange_Balances_00UTC!$B414)</f>
        <v>BINE-2-S1-M Margin Loan</v>
      </c>
      <c r="C415" t="str">
        <f>IF(Summary_Exchange_Balances_00UTC!$B414="","",Summary_Exchange_Balances_00UTC!$E414)</f>
        <v>COMP</v>
      </c>
      <c r="E415" s="52">
        <f>IF(Summary_Exchange_Balances_00UTC!$B414="","",Summary_Exchange_Balances_00UTC!$C414)</f>
        <v>-2300</v>
      </c>
      <c r="G415" s="52">
        <f ca="1">IF(Summary_Exchange_Balances_00UTC!$B414="","",VLOOKUP(IF(ISERROR(SEARCH(" ", $B415)),UPPER($B415&amp;$C415&amp;IF(OR(NOT(ISERROR(SEARCH("trade",$D415))),NOT(ISERROR(SEARCH("balance",$D415)))),"",$D415)),UPPER(LEFT($B415, SEARCH(" ",$B415)-1)&amp;$C415&amp;IF(OR(NOT(ISERROR(SEARCH("trade",$D415))),NOT(ISERROR(SEARCH("balance",$D415)))),"",$D415))),$L:$T,MATCH("balance",$L$2:$S$2,0),FALSE))</f>
        <v>-2300</v>
      </c>
      <c r="H415" s="35">
        <f ca="1">IF(Summary_Exchange_Balances_00UTC!$B414="","",(G415-E415)/E415)</f>
        <v>0</v>
      </c>
      <c r="I415" s="160">
        <f ca="1">IF(Summary_Exchange_Balances_00UTC!$B414="","",IF(ISERROR($G415),$E415,$G415))</f>
        <v>-2300</v>
      </c>
      <c r="L415" t="str">
        <f t="shared" ca="1" si="40"/>
        <v/>
      </c>
      <c r="N415" s="156" t="str">
        <f ca="1">IF(raw_exchange_data!$A414="","",OFFSET(raw_exchange_data!$A414,0,MATCH(N$2,raw_exchange_data!$1:$1,0)-1))</f>
        <v/>
      </c>
      <c r="O415" s="156" t="str">
        <f ca="1">IF(raw_exchange_data!$A414="","",OFFSET(raw_exchange_data!$A414,0,MATCH(O$2,raw_exchange_data!$1:$1,0)-1))</f>
        <v/>
      </c>
      <c r="P415" s="156" t="str">
        <f ca="1">IF(raw_exchange_data!$A414="","",OFFSET(raw_exchange_data!$A414,0,MATCH(P$2,raw_exchange_data!$1:$1,0)-1))</f>
        <v/>
      </c>
      <c r="Q415" s="156" t="str">
        <f ca="1">IF(raw_exchange_data!$A414="","",TEXT(OFFSET(raw_exchange_data!$A414,0,MATCH(Q$2,raw_exchange_data!$1:$1,0)-1),""))</f>
        <v/>
      </c>
      <c r="R415" s="157" t="str">
        <f ca="1">IF(raw_exchange_data!$A414="","",OFFSET(raw_exchange_data!$A414,0,MATCH(R$2,raw_exchange_data!$1:$1,0)-1))</f>
        <v/>
      </c>
      <c r="S415" s="169" t="str">
        <f ca="1">IF(raw_exchange_data!$A414="","",OFFSET(raw_exchange_data!$A414,0,MATCH(S$2,raw_exchange_data!$1:$1,0)-1))</f>
        <v/>
      </c>
      <c r="W415" t="str">
        <f t="shared" si="41"/>
        <v>BINE</v>
      </c>
      <c r="X415" t="str">
        <f t="shared" si="42"/>
        <v>COMP</v>
      </c>
      <c r="Y415" s="42">
        <f t="shared" si="43"/>
        <v>-2300</v>
      </c>
      <c r="Z415" s="42">
        <f t="shared" ca="1" si="44"/>
        <v>-2300</v>
      </c>
    </row>
    <row r="416" spans="1:26" x14ac:dyDescent="0.25">
      <c r="A416" t="str">
        <f>IF(Summary_Exchange_Balances_00UTC!$B415="","",Summary_Exchange_Balances_00UTC!$N415)</f>
        <v>BINE</v>
      </c>
      <c r="B416" t="str">
        <f>IF(Summary_Exchange_Balances_00UTC!$B415="","",Summary_Exchange_Balances_00UTC!$B415)</f>
        <v>BINE-2-S1-M Margin Loan</v>
      </c>
      <c r="C416" t="str">
        <f>IF(Summary_Exchange_Balances_00UTC!$B415="","",Summary_Exchange_Balances_00UTC!$E415)</f>
        <v>DASH</v>
      </c>
      <c r="E416" s="52">
        <f>IF(Summary_Exchange_Balances_00UTC!$B415="","",Summary_Exchange_Balances_00UTC!$C415)</f>
        <v>-1000</v>
      </c>
      <c r="G416" s="52">
        <f ca="1">IF(Summary_Exchange_Balances_00UTC!$B415="","",VLOOKUP(IF(ISERROR(SEARCH(" ", $B416)),UPPER($B416&amp;$C416&amp;IF(OR(NOT(ISERROR(SEARCH("trade",$D416))),NOT(ISERROR(SEARCH("balance",$D416)))),"",$D416)),UPPER(LEFT($B416, SEARCH(" ",$B416)-1)&amp;$C416&amp;IF(OR(NOT(ISERROR(SEARCH("trade",$D416))),NOT(ISERROR(SEARCH("balance",$D416)))),"",$D416))),$L:$T,MATCH("balance",$L$2:$S$2,0),FALSE))</f>
        <v>-1000</v>
      </c>
      <c r="H416" s="35">
        <f ca="1">IF(Summary_Exchange_Balances_00UTC!$B415="","",(G416-E416)/E416)</f>
        <v>0</v>
      </c>
      <c r="I416" s="160">
        <f ca="1">IF(Summary_Exchange_Balances_00UTC!$B415="","",IF(ISERROR($G416),$E416,$G416))</f>
        <v>-1000</v>
      </c>
      <c r="L416" t="str">
        <f t="shared" ca="1" si="40"/>
        <v/>
      </c>
      <c r="N416" s="156" t="str">
        <f ca="1">IF(raw_exchange_data!$A415="","",OFFSET(raw_exchange_data!$A415,0,MATCH(N$2,raw_exchange_data!$1:$1,0)-1))</f>
        <v/>
      </c>
      <c r="O416" s="156" t="str">
        <f ca="1">IF(raw_exchange_data!$A415="","",OFFSET(raw_exchange_data!$A415,0,MATCH(O$2,raw_exchange_data!$1:$1,0)-1))</f>
        <v/>
      </c>
      <c r="P416" s="156" t="str">
        <f ca="1">IF(raw_exchange_data!$A415="","",OFFSET(raw_exchange_data!$A415,0,MATCH(P$2,raw_exchange_data!$1:$1,0)-1))</f>
        <v/>
      </c>
      <c r="Q416" s="156" t="str">
        <f ca="1">IF(raw_exchange_data!$A415="","",TEXT(OFFSET(raw_exchange_data!$A415,0,MATCH(Q$2,raw_exchange_data!$1:$1,0)-1),""))</f>
        <v/>
      </c>
      <c r="R416" s="157" t="str">
        <f ca="1">IF(raw_exchange_data!$A415="","",OFFSET(raw_exchange_data!$A415,0,MATCH(R$2,raw_exchange_data!$1:$1,0)-1))</f>
        <v/>
      </c>
      <c r="S416" s="169" t="str">
        <f ca="1">IF(raw_exchange_data!$A415="","",OFFSET(raw_exchange_data!$A415,0,MATCH(S$2,raw_exchange_data!$1:$1,0)-1))</f>
        <v/>
      </c>
      <c r="W416" t="str">
        <f t="shared" si="41"/>
        <v>BINE</v>
      </c>
      <c r="X416" t="str">
        <f t="shared" si="42"/>
        <v>DASH</v>
      </c>
      <c r="Y416" s="42">
        <f t="shared" si="43"/>
        <v>-1000</v>
      </c>
      <c r="Z416" s="42">
        <f t="shared" ca="1" si="44"/>
        <v>-1000</v>
      </c>
    </row>
    <row r="417" spans="1:26" x14ac:dyDescent="0.25">
      <c r="A417" t="str">
        <f>IF(Summary_Exchange_Balances_00UTC!$B416="","",Summary_Exchange_Balances_00UTC!$N416)</f>
        <v>BINE</v>
      </c>
      <c r="B417" t="str">
        <f>IF(Summary_Exchange_Balances_00UTC!$B416="","",Summary_Exchange_Balances_00UTC!$B416)</f>
        <v>BINE-2-S1-M Margin Loan</v>
      </c>
      <c r="C417" t="str">
        <f>IF(Summary_Exchange_Balances_00UTC!$B416="","",Summary_Exchange_Balances_00UTC!$E416)</f>
        <v>DOGE</v>
      </c>
      <c r="E417" s="52">
        <f>IF(Summary_Exchange_Balances_00UTC!$B416="","",Summary_Exchange_Balances_00UTC!$C416)</f>
        <v>-1100000</v>
      </c>
      <c r="G417" s="52">
        <f ca="1">IF(Summary_Exchange_Balances_00UTC!$B416="","",VLOOKUP(IF(ISERROR(SEARCH(" ", $B417)),UPPER($B417&amp;$C417&amp;IF(OR(NOT(ISERROR(SEARCH("trade",$D417))),NOT(ISERROR(SEARCH("balance",$D417)))),"",$D417)),UPPER(LEFT($B417, SEARCH(" ",$B417)-1)&amp;$C417&amp;IF(OR(NOT(ISERROR(SEARCH("trade",$D417))),NOT(ISERROR(SEARCH("balance",$D417)))),"",$D417))),$L:$T,MATCH("balance",$L$2:$S$2,0),FALSE))</f>
        <v>-1100000</v>
      </c>
      <c r="H417" s="35">
        <f ca="1">IF(Summary_Exchange_Balances_00UTC!$B416="","",(G417-E417)/E417)</f>
        <v>0</v>
      </c>
      <c r="I417" s="160">
        <f ca="1">IF(Summary_Exchange_Balances_00UTC!$B416="","",IF(ISERROR($G417),$E417,$G417))</f>
        <v>-1100000</v>
      </c>
      <c r="L417" t="str">
        <f t="shared" ca="1" si="40"/>
        <v/>
      </c>
      <c r="N417" s="156" t="str">
        <f ca="1">IF(raw_exchange_data!$A416="","",OFFSET(raw_exchange_data!$A416,0,MATCH(N$2,raw_exchange_data!$1:$1,0)-1))</f>
        <v/>
      </c>
      <c r="O417" s="156" t="str">
        <f ca="1">IF(raw_exchange_data!$A416="","",OFFSET(raw_exchange_data!$A416,0,MATCH(O$2,raw_exchange_data!$1:$1,0)-1))</f>
        <v/>
      </c>
      <c r="P417" s="156" t="str">
        <f ca="1">IF(raw_exchange_data!$A416="","",OFFSET(raw_exchange_data!$A416,0,MATCH(P$2,raw_exchange_data!$1:$1,0)-1))</f>
        <v/>
      </c>
      <c r="Q417" s="156" t="str">
        <f ca="1">IF(raw_exchange_data!$A416="","",TEXT(OFFSET(raw_exchange_data!$A416,0,MATCH(Q$2,raw_exchange_data!$1:$1,0)-1),""))</f>
        <v/>
      </c>
      <c r="R417" s="157" t="str">
        <f ca="1">IF(raw_exchange_data!$A416="","",OFFSET(raw_exchange_data!$A416,0,MATCH(R$2,raw_exchange_data!$1:$1,0)-1))</f>
        <v/>
      </c>
      <c r="S417" s="169" t="str">
        <f ca="1">IF(raw_exchange_data!$A416="","",OFFSET(raw_exchange_data!$A416,0,MATCH(S$2,raw_exchange_data!$1:$1,0)-1))</f>
        <v/>
      </c>
      <c r="W417" t="str">
        <f t="shared" si="41"/>
        <v>BINE</v>
      </c>
      <c r="X417" t="str">
        <f t="shared" si="42"/>
        <v>DOGE</v>
      </c>
      <c r="Y417" s="42">
        <f t="shared" si="43"/>
        <v>-1100000</v>
      </c>
      <c r="Z417" s="42">
        <f t="shared" ca="1" si="44"/>
        <v>-1100000</v>
      </c>
    </row>
    <row r="418" spans="1:26" x14ac:dyDescent="0.25">
      <c r="A418" t="str">
        <f>IF(Summary_Exchange_Balances_00UTC!$B417="","",Summary_Exchange_Balances_00UTC!$N417)</f>
        <v>BINE</v>
      </c>
      <c r="B418" t="str">
        <f>IF(Summary_Exchange_Balances_00UTC!$B417="","",Summary_Exchange_Balances_00UTC!$B417)</f>
        <v>BINE-2-S1-M Margin Loan</v>
      </c>
      <c r="C418" t="str">
        <f>IF(Summary_Exchange_Balances_00UTC!$B417="","",Summary_Exchange_Balances_00UTC!$E417)</f>
        <v>DOT</v>
      </c>
      <c r="E418" s="52">
        <f>IF(Summary_Exchange_Balances_00UTC!$B417="","",Summary_Exchange_Balances_00UTC!$C417)</f>
        <v>-15000</v>
      </c>
      <c r="G418" s="52">
        <f ca="1">IF(Summary_Exchange_Balances_00UTC!$B417="","",VLOOKUP(IF(ISERROR(SEARCH(" ", $B418)),UPPER($B418&amp;$C418&amp;IF(OR(NOT(ISERROR(SEARCH("trade",$D418))),NOT(ISERROR(SEARCH("balance",$D418)))),"",$D418)),UPPER(LEFT($B418, SEARCH(" ",$B418)-1)&amp;$C418&amp;IF(OR(NOT(ISERROR(SEARCH("trade",$D418))),NOT(ISERROR(SEARCH("balance",$D418)))),"",$D418))),$L:$T,MATCH("balance",$L$2:$S$2,0),FALSE))</f>
        <v>-15000</v>
      </c>
      <c r="H418" s="35">
        <f ca="1">IF(Summary_Exchange_Balances_00UTC!$B417="","",(G418-E418)/E418)</f>
        <v>0</v>
      </c>
      <c r="I418" s="160">
        <f ca="1">IF(Summary_Exchange_Balances_00UTC!$B417="","",IF(ISERROR($G418),$E418,$G418))</f>
        <v>-15000</v>
      </c>
      <c r="L418" t="str">
        <f t="shared" ca="1" si="40"/>
        <v/>
      </c>
      <c r="N418" s="156" t="str">
        <f ca="1">IF(raw_exchange_data!$A417="","",OFFSET(raw_exchange_data!$A417,0,MATCH(N$2,raw_exchange_data!$1:$1,0)-1))</f>
        <v/>
      </c>
      <c r="O418" s="156" t="str">
        <f ca="1">IF(raw_exchange_data!$A417="","",OFFSET(raw_exchange_data!$A417,0,MATCH(O$2,raw_exchange_data!$1:$1,0)-1))</f>
        <v/>
      </c>
      <c r="P418" s="156" t="str">
        <f ca="1">IF(raw_exchange_data!$A417="","",OFFSET(raw_exchange_data!$A417,0,MATCH(P$2,raw_exchange_data!$1:$1,0)-1))</f>
        <v/>
      </c>
      <c r="Q418" s="156" t="str">
        <f ca="1">IF(raw_exchange_data!$A417="","",TEXT(OFFSET(raw_exchange_data!$A417,0,MATCH(Q$2,raw_exchange_data!$1:$1,0)-1),""))</f>
        <v/>
      </c>
      <c r="R418" s="157" t="str">
        <f ca="1">IF(raw_exchange_data!$A417="","",OFFSET(raw_exchange_data!$A417,0,MATCH(R$2,raw_exchange_data!$1:$1,0)-1))</f>
        <v/>
      </c>
      <c r="S418" s="169" t="str">
        <f ca="1">IF(raw_exchange_data!$A417="","",OFFSET(raw_exchange_data!$A417,0,MATCH(S$2,raw_exchange_data!$1:$1,0)-1))</f>
        <v/>
      </c>
      <c r="W418" t="str">
        <f t="shared" si="41"/>
        <v>BINE</v>
      </c>
      <c r="X418" t="str">
        <f t="shared" si="42"/>
        <v>DOT</v>
      </c>
      <c r="Y418" s="42">
        <f t="shared" si="43"/>
        <v>-15000</v>
      </c>
      <c r="Z418" s="42">
        <f t="shared" ca="1" si="44"/>
        <v>-15000</v>
      </c>
    </row>
    <row r="419" spans="1:26" x14ac:dyDescent="0.25">
      <c r="A419" t="str">
        <f>IF(Summary_Exchange_Balances_00UTC!$B418="","",Summary_Exchange_Balances_00UTC!$N418)</f>
        <v>BINE</v>
      </c>
      <c r="B419" t="str">
        <f>IF(Summary_Exchange_Balances_00UTC!$B418="","",Summary_Exchange_Balances_00UTC!$B418)</f>
        <v>BINE-2-S1-M Margin Loan</v>
      </c>
      <c r="C419" t="str">
        <f>IF(Summary_Exchange_Balances_00UTC!$B418="","",Summary_Exchange_Balances_00UTC!$E418)</f>
        <v>ENJ</v>
      </c>
      <c r="E419" s="52">
        <f>IF(Summary_Exchange_Balances_00UTC!$B418="","",Summary_Exchange_Balances_00UTC!$C418)</f>
        <v>-60000</v>
      </c>
      <c r="G419" s="52">
        <f ca="1">IF(Summary_Exchange_Balances_00UTC!$B418="","",VLOOKUP(IF(ISERROR(SEARCH(" ", $B419)),UPPER($B419&amp;$C419&amp;IF(OR(NOT(ISERROR(SEARCH("trade",$D419))),NOT(ISERROR(SEARCH("balance",$D419)))),"",$D419)),UPPER(LEFT($B419, SEARCH(" ",$B419)-1)&amp;$C419&amp;IF(OR(NOT(ISERROR(SEARCH("trade",$D419))),NOT(ISERROR(SEARCH("balance",$D419)))),"",$D419))),$L:$T,MATCH("balance",$L$2:$S$2,0),FALSE))</f>
        <v>-60000</v>
      </c>
      <c r="H419" s="35">
        <f ca="1">IF(Summary_Exchange_Balances_00UTC!$B418="","",(G419-E419)/E419)</f>
        <v>0</v>
      </c>
      <c r="I419" s="160">
        <f ca="1">IF(Summary_Exchange_Balances_00UTC!$B418="","",IF(ISERROR($G419),$E419,$G419))</f>
        <v>-60000</v>
      </c>
      <c r="L419" t="str">
        <f t="shared" ca="1" si="40"/>
        <v/>
      </c>
      <c r="N419" s="156" t="str">
        <f ca="1">IF(raw_exchange_data!$A418="","",OFFSET(raw_exchange_data!$A418,0,MATCH(N$2,raw_exchange_data!$1:$1,0)-1))</f>
        <v/>
      </c>
      <c r="O419" s="156" t="str">
        <f ca="1">IF(raw_exchange_data!$A418="","",OFFSET(raw_exchange_data!$A418,0,MATCH(O$2,raw_exchange_data!$1:$1,0)-1))</f>
        <v/>
      </c>
      <c r="P419" s="156" t="str">
        <f ca="1">IF(raw_exchange_data!$A418="","",OFFSET(raw_exchange_data!$A418,0,MATCH(P$2,raw_exchange_data!$1:$1,0)-1))</f>
        <v/>
      </c>
      <c r="Q419" s="156" t="str">
        <f ca="1">IF(raw_exchange_data!$A418="","",TEXT(OFFSET(raw_exchange_data!$A418,0,MATCH(Q$2,raw_exchange_data!$1:$1,0)-1),""))</f>
        <v/>
      </c>
      <c r="R419" s="157" t="str">
        <f ca="1">IF(raw_exchange_data!$A418="","",OFFSET(raw_exchange_data!$A418,0,MATCH(R$2,raw_exchange_data!$1:$1,0)-1))</f>
        <v/>
      </c>
      <c r="S419" s="169" t="str">
        <f ca="1">IF(raw_exchange_data!$A418="","",OFFSET(raw_exchange_data!$A418,0,MATCH(S$2,raw_exchange_data!$1:$1,0)-1))</f>
        <v/>
      </c>
      <c r="W419" t="str">
        <f t="shared" si="41"/>
        <v>BINE</v>
      </c>
      <c r="X419" t="str">
        <f t="shared" si="42"/>
        <v>ENJ</v>
      </c>
      <c r="Y419" s="42">
        <f t="shared" si="43"/>
        <v>-60000</v>
      </c>
      <c r="Z419" s="42">
        <f t="shared" ca="1" si="44"/>
        <v>-60000</v>
      </c>
    </row>
    <row r="420" spans="1:26" x14ac:dyDescent="0.25">
      <c r="A420" t="str">
        <f>IF(Summary_Exchange_Balances_00UTC!$B419="","",Summary_Exchange_Balances_00UTC!$N419)</f>
        <v>BINE</v>
      </c>
      <c r="B420" t="str">
        <f>IF(Summary_Exchange_Balances_00UTC!$B419="","",Summary_Exchange_Balances_00UTC!$B419)</f>
        <v>BINE-2-S1-M Margin Loan</v>
      </c>
      <c r="C420" t="str">
        <f>IF(Summary_Exchange_Balances_00UTC!$B419="","",Summary_Exchange_Balances_00UTC!$E419)</f>
        <v>EOS</v>
      </c>
      <c r="E420" s="52">
        <f>IF(Summary_Exchange_Balances_00UTC!$B419="","",Summary_Exchange_Balances_00UTC!$C419)</f>
        <v>-41313</v>
      </c>
      <c r="G420" s="52">
        <f ca="1">IF(Summary_Exchange_Balances_00UTC!$B419="","",VLOOKUP(IF(ISERROR(SEARCH(" ", $B420)),UPPER($B420&amp;$C420&amp;IF(OR(NOT(ISERROR(SEARCH("trade",$D420))),NOT(ISERROR(SEARCH("balance",$D420)))),"",$D420)),UPPER(LEFT($B420, SEARCH(" ",$B420)-1)&amp;$C420&amp;IF(OR(NOT(ISERROR(SEARCH("trade",$D420))),NOT(ISERROR(SEARCH("balance",$D420)))),"",$D420))),$L:$T,MATCH("balance",$L$2:$S$2,0),FALSE))</f>
        <v>-14023.7</v>
      </c>
      <c r="H420" s="35">
        <f ca="1">IF(Summary_Exchange_Balances_00UTC!$B419="","",(G420-E420)/E420)</f>
        <v>-0.66054994795826982</v>
      </c>
      <c r="I420" s="160">
        <f ca="1">IF(Summary_Exchange_Balances_00UTC!$B419="","",IF(ISERROR($G420),$E420,$G420))</f>
        <v>-14023.7</v>
      </c>
      <c r="L420" t="str">
        <f t="shared" ca="1" si="40"/>
        <v/>
      </c>
      <c r="N420" s="156" t="str">
        <f ca="1">IF(raw_exchange_data!$A419="","",OFFSET(raw_exchange_data!$A419,0,MATCH(N$2,raw_exchange_data!$1:$1,0)-1))</f>
        <v/>
      </c>
      <c r="O420" s="156" t="str">
        <f ca="1">IF(raw_exchange_data!$A419="","",OFFSET(raw_exchange_data!$A419,0,MATCH(O$2,raw_exchange_data!$1:$1,0)-1))</f>
        <v/>
      </c>
      <c r="P420" s="156" t="str">
        <f ca="1">IF(raw_exchange_data!$A419="","",OFFSET(raw_exchange_data!$A419,0,MATCH(P$2,raw_exchange_data!$1:$1,0)-1))</f>
        <v/>
      </c>
      <c r="Q420" s="156" t="str">
        <f ca="1">IF(raw_exchange_data!$A419="","",TEXT(OFFSET(raw_exchange_data!$A419,0,MATCH(Q$2,raw_exchange_data!$1:$1,0)-1),""))</f>
        <v/>
      </c>
      <c r="R420" s="157" t="str">
        <f ca="1">IF(raw_exchange_data!$A419="","",OFFSET(raw_exchange_data!$A419,0,MATCH(R$2,raw_exchange_data!$1:$1,0)-1))</f>
        <v/>
      </c>
      <c r="S420" s="169" t="str">
        <f ca="1">IF(raw_exchange_data!$A419="","",OFFSET(raw_exchange_data!$A419,0,MATCH(S$2,raw_exchange_data!$1:$1,0)-1))</f>
        <v/>
      </c>
      <c r="W420" t="str">
        <f t="shared" si="41"/>
        <v>BINE</v>
      </c>
      <c r="X420" t="str">
        <f t="shared" si="42"/>
        <v>EOS</v>
      </c>
      <c r="Y420" s="42">
        <f t="shared" si="43"/>
        <v>-41313</v>
      </c>
      <c r="Z420" s="42">
        <f t="shared" ca="1" si="44"/>
        <v>-14023.7</v>
      </c>
    </row>
    <row r="421" spans="1:26" x14ac:dyDescent="0.25">
      <c r="A421" t="str">
        <f>IF(Summary_Exchange_Balances_00UTC!$B420="","",Summary_Exchange_Balances_00UTC!$N420)</f>
        <v>BINE</v>
      </c>
      <c r="B421" t="str">
        <f>IF(Summary_Exchange_Balances_00UTC!$B420="","",Summary_Exchange_Balances_00UTC!$B420)</f>
        <v>BINE-2-S1-M Margin Loan</v>
      </c>
      <c r="C421" t="str">
        <f>IF(Summary_Exchange_Balances_00UTC!$B420="","",Summary_Exchange_Balances_00UTC!$E420)</f>
        <v>FTM</v>
      </c>
      <c r="E421" s="52">
        <f>IF(Summary_Exchange_Balances_00UTC!$B420="","",Summary_Exchange_Balances_00UTC!$C420)</f>
        <v>-300000</v>
      </c>
      <c r="G421" s="52">
        <f ca="1">IF(Summary_Exchange_Balances_00UTC!$B420="","",VLOOKUP(IF(ISERROR(SEARCH(" ", $B421)),UPPER($B421&amp;$C421&amp;IF(OR(NOT(ISERROR(SEARCH("trade",$D421))),NOT(ISERROR(SEARCH("balance",$D421)))),"",$D421)),UPPER(LEFT($B421, SEARCH(" ",$B421)-1)&amp;$C421&amp;IF(OR(NOT(ISERROR(SEARCH("trade",$D421))),NOT(ISERROR(SEARCH("balance",$D421)))),"",$D421))),$L:$T,MATCH("balance",$L$2:$S$2,0),FALSE))</f>
        <v>-300000</v>
      </c>
      <c r="H421" s="35">
        <f ca="1">IF(Summary_Exchange_Balances_00UTC!$B420="","",(G421-E421)/E421)</f>
        <v>0</v>
      </c>
      <c r="I421" s="160">
        <f ca="1">IF(Summary_Exchange_Balances_00UTC!$B420="","",IF(ISERROR($G421),$E421,$G421))</f>
        <v>-300000</v>
      </c>
      <c r="L421" t="str">
        <f t="shared" ca="1" si="40"/>
        <v/>
      </c>
      <c r="N421" s="156" t="str">
        <f ca="1">IF(raw_exchange_data!$A420="","",OFFSET(raw_exchange_data!$A420,0,MATCH(N$2,raw_exchange_data!$1:$1,0)-1))</f>
        <v/>
      </c>
      <c r="O421" s="156" t="str">
        <f ca="1">IF(raw_exchange_data!$A420="","",OFFSET(raw_exchange_data!$A420,0,MATCH(O$2,raw_exchange_data!$1:$1,0)-1))</f>
        <v/>
      </c>
      <c r="P421" s="156" t="str">
        <f ca="1">IF(raw_exchange_data!$A420="","",OFFSET(raw_exchange_data!$A420,0,MATCH(P$2,raw_exchange_data!$1:$1,0)-1))</f>
        <v/>
      </c>
      <c r="Q421" s="156" t="str">
        <f ca="1">IF(raw_exchange_data!$A420="","",TEXT(OFFSET(raw_exchange_data!$A420,0,MATCH(Q$2,raw_exchange_data!$1:$1,0)-1),""))</f>
        <v/>
      </c>
      <c r="R421" s="157" t="str">
        <f ca="1">IF(raw_exchange_data!$A420="","",OFFSET(raw_exchange_data!$A420,0,MATCH(R$2,raw_exchange_data!$1:$1,0)-1))</f>
        <v/>
      </c>
      <c r="S421" s="169" t="str">
        <f ca="1">IF(raw_exchange_data!$A420="","",OFFSET(raw_exchange_data!$A420,0,MATCH(S$2,raw_exchange_data!$1:$1,0)-1))</f>
        <v/>
      </c>
      <c r="W421" t="str">
        <f t="shared" si="41"/>
        <v>BINE</v>
      </c>
      <c r="X421" t="str">
        <f t="shared" si="42"/>
        <v>FTM</v>
      </c>
      <c r="Y421" s="42">
        <f t="shared" si="43"/>
        <v>-300000</v>
      </c>
      <c r="Z421" s="42">
        <f t="shared" ca="1" si="44"/>
        <v>-300000</v>
      </c>
    </row>
    <row r="422" spans="1:26" x14ac:dyDescent="0.25">
      <c r="A422" t="str">
        <f>IF(Summary_Exchange_Balances_00UTC!$B421="","",Summary_Exchange_Balances_00UTC!$N421)</f>
        <v>BINE</v>
      </c>
      <c r="B422" t="str">
        <f>IF(Summary_Exchange_Balances_00UTC!$B421="","",Summary_Exchange_Balances_00UTC!$B421)</f>
        <v>BINE-2-S1-M Margin Loan</v>
      </c>
      <c r="C422" t="str">
        <f>IF(Summary_Exchange_Balances_00UTC!$B421="","",Summary_Exchange_Balances_00UTC!$E421)</f>
        <v>GRT</v>
      </c>
      <c r="E422" s="52">
        <f>IF(Summary_Exchange_Balances_00UTC!$B421="","",Summary_Exchange_Balances_00UTC!$C421)</f>
        <v>-240000</v>
      </c>
      <c r="G422" s="52">
        <f ca="1">IF(Summary_Exchange_Balances_00UTC!$B421="","",VLOOKUP(IF(ISERROR(SEARCH(" ", $B422)),UPPER($B422&amp;$C422&amp;IF(OR(NOT(ISERROR(SEARCH("trade",$D422))),NOT(ISERROR(SEARCH("balance",$D422)))),"",$D422)),UPPER(LEFT($B422, SEARCH(" ",$B422)-1)&amp;$C422&amp;IF(OR(NOT(ISERROR(SEARCH("trade",$D422))),NOT(ISERROR(SEARCH("balance",$D422)))),"",$D422))),$L:$T,MATCH("balance",$L$2:$S$2,0),FALSE))</f>
        <v>-240000</v>
      </c>
      <c r="H422" s="35">
        <f ca="1">IF(Summary_Exchange_Balances_00UTC!$B421="","",(G422-E422)/E422)</f>
        <v>0</v>
      </c>
      <c r="I422" s="160">
        <f ca="1">IF(Summary_Exchange_Balances_00UTC!$B421="","",IF(ISERROR($G422),$E422,$G422))</f>
        <v>-240000</v>
      </c>
      <c r="L422" t="str">
        <f t="shared" ca="1" si="40"/>
        <v/>
      </c>
      <c r="N422" s="156" t="str">
        <f ca="1">IF(raw_exchange_data!$A421="","",OFFSET(raw_exchange_data!$A421,0,MATCH(N$2,raw_exchange_data!$1:$1,0)-1))</f>
        <v/>
      </c>
      <c r="O422" s="156" t="str">
        <f ca="1">IF(raw_exchange_data!$A421="","",OFFSET(raw_exchange_data!$A421,0,MATCH(O$2,raw_exchange_data!$1:$1,0)-1))</f>
        <v/>
      </c>
      <c r="P422" s="156" t="str">
        <f ca="1">IF(raw_exchange_data!$A421="","",OFFSET(raw_exchange_data!$A421,0,MATCH(P$2,raw_exchange_data!$1:$1,0)-1))</f>
        <v/>
      </c>
      <c r="Q422" s="156" t="str">
        <f ca="1">IF(raw_exchange_data!$A421="","",TEXT(OFFSET(raw_exchange_data!$A421,0,MATCH(Q$2,raw_exchange_data!$1:$1,0)-1),""))</f>
        <v/>
      </c>
      <c r="R422" s="157" t="str">
        <f ca="1">IF(raw_exchange_data!$A421="","",OFFSET(raw_exchange_data!$A421,0,MATCH(R$2,raw_exchange_data!$1:$1,0)-1))</f>
        <v/>
      </c>
      <c r="S422" s="169" t="str">
        <f ca="1">IF(raw_exchange_data!$A421="","",OFFSET(raw_exchange_data!$A421,0,MATCH(S$2,raw_exchange_data!$1:$1,0)-1))</f>
        <v/>
      </c>
      <c r="W422" t="str">
        <f t="shared" si="41"/>
        <v>BINE</v>
      </c>
      <c r="X422" t="str">
        <f t="shared" si="42"/>
        <v>GRT</v>
      </c>
      <c r="Y422" s="42">
        <f t="shared" si="43"/>
        <v>-240000</v>
      </c>
      <c r="Z422" s="42">
        <f t="shared" ca="1" si="44"/>
        <v>-240000</v>
      </c>
    </row>
    <row r="423" spans="1:26" x14ac:dyDescent="0.25">
      <c r="A423" t="str">
        <f>IF(Summary_Exchange_Balances_00UTC!$B422="","",Summary_Exchange_Balances_00UTC!$N422)</f>
        <v>BINE</v>
      </c>
      <c r="B423" t="str">
        <f>IF(Summary_Exchange_Balances_00UTC!$B422="","",Summary_Exchange_Balances_00UTC!$B422)</f>
        <v>BINE-2-S1-M Margin Loan</v>
      </c>
      <c r="C423" t="str">
        <f>IF(Summary_Exchange_Balances_00UTC!$B422="","",Summary_Exchange_Balances_00UTC!$E422)</f>
        <v>HBAR</v>
      </c>
      <c r="E423" s="52">
        <f>IF(Summary_Exchange_Balances_00UTC!$B422="","",Summary_Exchange_Balances_00UTC!$C422)</f>
        <v>-628800</v>
      </c>
      <c r="G423" s="52">
        <f ca="1">IF(Summary_Exchange_Balances_00UTC!$B422="","",VLOOKUP(IF(ISERROR(SEARCH(" ", $B423)),UPPER($B423&amp;$C423&amp;IF(OR(NOT(ISERROR(SEARCH("trade",$D423))),NOT(ISERROR(SEARCH("balance",$D423)))),"",$D423)),UPPER(LEFT($B423, SEARCH(" ",$B423)-1)&amp;$C423&amp;IF(OR(NOT(ISERROR(SEARCH("trade",$D423))),NOT(ISERROR(SEARCH("balance",$D423)))),"",$D423))),$L:$T,MATCH("balance",$L$2:$S$2,0),FALSE))</f>
        <v>-628800</v>
      </c>
      <c r="H423" s="35">
        <f ca="1">IF(Summary_Exchange_Balances_00UTC!$B422="","",(G423-E423)/E423)</f>
        <v>0</v>
      </c>
      <c r="I423" s="160">
        <f ca="1">IF(Summary_Exchange_Balances_00UTC!$B422="","",IF(ISERROR($G423),$E423,$G423))</f>
        <v>-628800</v>
      </c>
      <c r="L423" t="str">
        <f t="shared" ca="1" si="40"/>
        <v/>
      </c>
      <c r="N423" s="156" t="str">
        <f ca="1">IF(raw_exchange_data!$A422="","",OFFSET(raw_exchange_data!$A422,0,MATCH(N$2,raw_exchange_data!$1:$1,0)-1))</f>
        <v/>
      </c>
      <c r="O423" s="156" t="str">
        <f ca="1">IF(raw_exchange_data!$A422="","",OFFSET(raw_exchange_data!$A422,0,MATCH(O$2,raw_exchange_data!$1:$1,0)-1))</f>
        <v/>
      </c>
      <c r="P423" s="156" t="str">
        <f ca="1">IF(raw_exchange_data!$A422="","",OFFSET(raw_exchange_data!$A422,0,MATCH(P$2,raw_exchange_data!$1:$1,0)-1))</f>
        <v/>
      </c>
      <c r="Q423" s="156" t="str">
        <f ca="1">IF(raw_exchange_data!$A422="","",TEXT(OFFSET(raw_exchange_data!$A422,0,MATCH(Q$2,raw_exchange_data!$1:$1,0)-1),""))</f>
        <v/>
      </c>
      <c r="R423" s="157" t="str">
        <f ca="1">IF(raw_exchange_data!$A422="","",OFFSET(raw_exchange_data!$A422,0,MATCH(R$2,raw_exchange_data!$1:$1,0)-1))</f>
        <v/>
      </c>
      <c r="S423" s="169" t="str">
        <f ca="1">IF(raw_exchange_data!$A422="","",OFFSET(raw_exchange_data!$A422,0,MATCH(S$2,raw_exchange_data!$1:$1,0)-1))</f>
        <v/>
      </c>
      <c r="W423" t="str">
        <f t="shared" si="41"/>
        <v>BINE</v>
      </c>
      <c r="X423" t="str">
        <f t="shared" si="42"/>
        <v>HBAR</v>
      </c>
      <c r="Y423" s="42">
        <f t="shared" si="43"/>
        <v>-628800</v>
      </c>
      <c r="Z423" s="42">
        <f t="shared" ca="1" si="44"/>
        <v>-628800</v>
      </c>
    </row>
    <row r="424" spans="1:26" x14ac:dyDescent="0.25">
      <c r="A424" t="str">
        <f>IF(Summary_Exchange_Balances_00UTC!$B423="","",Summary_Exchange_Balances_00UTC!$N423)</f>
        <v>BINE</v>
      </c>
      <c r="B424" t="str">
        <f>IF(Summary_Exchange_Balances_00UTC!$B423="","",Summary_Exchange_Balances_00UTC!$B423)</f>
        <v>BINE-2-S1-M Margin Loan</v>
      </c>
      <c r="C424" t="str">
        <f>IF(Summary_Exchange_Balances_00UTC!$B423="","",Summary_Exchange_Balances_00UTC!$E423)</f>
        <v>LINK</v>
      </c>
      <c r="E424" s="52">
        <f>IF(Summary_Exchange_Balances_00UTC!$B423="","",Summary_Exchange_Balances_00UTC!$C423)</f>
        <v>-21485.08</v>
      </c>
      <c r="G424" s="52">
        <f ca="1">IF(Summary_Exchange_Balances_00UTC!$B423="","",VLOOKUP(IF(ISERROR(SEARCH(" ", $B424)),UPPER($B424&amp;$C424&amp;IF(OR(NOT(ISERROR(SEARCH("trade",$D424))),NOT(ISERROR(SEARCH("balance",$D424)))),"",$D424)),UPPER(LEFT($B424, SEARCH(" ",$B424)-1)&amp;$C424&amp;IF(OR(NOT(ISERROR(SEARCH("trade",$D424))),NOT(ISERROR(SEARCH("balance",$D424)))),"",$D424))),$L:$T,MATCH("balance",$L$2:$S$2,0),FALSE))</f>
        <v>-22341</v>
      </c>
      <c r="H424" s="35">
        <f ca="1">IF(Summary_Exchange_Balances_00UTC!$B423="","",(G424-E424)/E424)</f>
        <v>3.9837878192680601E-2</v>
      </c>
      <c r="I424" s="160">
        <f ca="1">IF(Summary_Exchange_Balances_00UTC!$B423="","",IF(ISERROR($G424),$E424,$G424))</f>
        <v>-22341</v>
      </c>
      <c r="L424" t="str">
        <f t="shared" ca="1" si="40"/>
        <v/>
      </c>
      <c r="N424" s="156" t="str">
        <f ca="1">IF(raw_exchange_data!$A423="","",OFFSET(raw_exchange_data!$A423,0,MATCH(N$2,raw_exchange_data!$1:$1,0)-1))</f>
        <v/>
      </c>
      <c r="O424" s="156" t="str">
        <f ca="1">IF(raw_exchange_data!$A423="","",OFFSET(raw_exchange_data!$A423,0,MATCH(O$2,raw_exchange_data!$1:$1,0)-1))</f>
        <v/>
      </c>
      <c r="P424" s="156" t="str">
        <f ca="1">IF(raw_exchange_data!$A423="","",OFFSET(raw_exchange_data!$A423,0,MATCH(P$2,raw_exchange_data!$1:$1,0)-1))</f>
        <v/>
      </c>
      <c r="Q424" s="156" t="str">
        <f ca="1">IF(raw_exchange_data!$A423="","",TEXT(OFFSET(raw_exchange_data!$A423,0,MATCH(Q$2,raw_exchange_data!$1:$1,0)-1),""))</f>
        <v/>
      </c>
      <c r="R424" s="157" t="str">
        <f ca="1">IF(raw_exchange_data!$A423="","",OFFSET(raw_exchange_data!$A423,0,MATCH(R$2,raw_exchange_data!$1:$1,0)-1))</f>
        <v/>
      </c>
      <c r="S424" s="169" t="str">
        <f ca="1">IF(raw_exchange_data!$A423="","",OFFSET(raw_exchange_data!$A423,0,MATCH(S$2,raw_exchange_data!$1:$1,0)-1))</f>
        <v/>
      </c>
      <c r="W424" t="str">
        <f t="shared" si="41"/>
        <v>BINE</v>
      </c>
      <c r="X424" t="str">
        <f t="shared" si="42"/>
        <v>LINK</v>
      </c>
      <c r="Y424" s="42">
        <f t="shared" si="43"/>
        <v>-21485.08</v>
      </c>
      <c r="Z424" s="42">
        <f t="shared" ca="1" si="44"/>
        <v>-22341</v>
      </c>
    </row>
    <row r="425" spans="1:26" x14ac:dyDescent="0.25">
      <c r="A425" t="str">
        <f>IF(Summary_Exchange_Balances_00UTC!$B424="","",Summary_Exchange_Balances_00UTC!$N424)</f>
        <v>BINE</v>
      </c>
      <c r="B425" t="str">
        <f>IF(Summary_Exchange_Balances_00UTC!$B424="","",Summary_Exchange_Balances_00UTC!$B424)</f>
        <v>BINE-2-S1-M Margin Loan</v>
      </c>
      <c r="C425" t="str">
        <f>IF(Summary_Exchange_Balances_00UTC!$B424="","",Summary_Exchange_Balances_00UTC!$E424)</f>
        <v>LTC</v>
      </c>
      <c r="E425" s="52">
        <f>IF(Summary_Exchange_Balances_00UTC!$B424="","",Summary_Exchange_Balances_00UTC!$C424)</f>
        <v>-1574.172</v>
      </c>
      <c r="G425" s="52">
        <f ca="1">IF(Summary_Exchange_Balances_00UTC!$B424="","",VLOOKUP(IF(ISERROR(SEARCH(" ", $B425)),UPPER($B425&amp;$C425&amp;IF(OR(NOT(ISERROR(SEARCH("trade",$D425))),NOT(ISERROR(SEARCH("balance",$D425)))),"",$D425)),UPPER(LEFT($B425, SEARCH(" ",$B425)-1)&amp;$C425&amp;IF(OR(NOT(ISERROR(SEARCH("trade",$D425))),NOT(ISERROR(SEARCH("balance",$D425)))),"",$D425))),$L:$T,MATCH("balance",$L$2:$S$2,0),FALSE))</f>
        <v>-1523.127</v>
      </c>
      <c r="H425" s="35">
        <f ca="1">IF(Summary_Exchange_Balances_00UTC!$B424="","",(G425-E425)/E425)</f>
        <v>-3.24265709210938E-2</v>
      </c>
      <c r="I425" s="160">
        <f ca="1">IF(Summary_Exchange_Balances_00UTC!$B424="","",IF(ISERROR($G425),$E425,$G425))</f>
        <v>-1523.127</v>
      </c>
      <c r="L425" t="str">
        <f t="shared" ca="1" si="40"/>
        <v/>
      </c>
      <c r="N425" s="156" t="str">
        <f ca="1">IF(raw_exchange_data!$A424="","",OFFSET(raw_exchange_data!$A424,0,MATCH(N$2,raw_exchange_data!$1:$1,0)-1))</f>
        <v/>
      </c>
      <c r="O425" s="156" t="str">
        <f ca="1">IF(raw_exchange_data!$A424="","",OFFSET(raw_exchange_data!$A424,0,MATCH(O$2,raw_exchange_data!$1:$1,0)-1))</f>
        <v/>
      </c>
      <c r="P425" s="156" t="str">
        <f ca="1">IF(raw_exchange_data!$A424="","",OFFSET(raw_exchange_data!$A424,0,MATCH(P$2,raw_exchange_data!$1:$1,0)-1))</f>
        <v/>
      </c>
      <c r="Q425" s="156" t="str">
        <f ca="1">IF(raw_exchange_data!$A424="","",TEXT(OFFSET(raw_exchange_data!$A424,0,MATCH(Q$2,raw_exchange_data!$1:$1,0)-1),""))</f>
        <v/>
      </c>
      <c r="R425" s="157" t="str">
        <f ca="1">IF(raw_exchange_data!$A424="","",OFFSET(raw_exchange_data!$A424,0,MATCH(R$2,raw_exchange_data!$1:$1,0)-1))</f>
        <v/>
      </c>
      <c r="S425" s="169" t="str">
        <f ca="1">IF(raw_exchange_data!$A424="","",OFFSET(raw_exchange_data!$A424,0,MATCH(S$2,raw_exchange_data!$1:$1,0)-1))</f>
        <v/>
      </c>
      <c r="W425" t="str">
        <f t="shared" si="41"/>
        <v>BINE</v>
      </c>
      <c r="X425" t="str">
        <f t="shared" si="42"/>
        <v>LTC</v>
      </c>
      <c r="Y425" s="42">
        <f t="shared" si="43"/>
        <v>-1574.172</v>
      </c>
      <c r="Z425" s="42">
        <f t="shared" ca="1" si="44"/>
        <v>-1523.127</v>
      </c>
    </row>
    <row r="426" spans="1:26" x14ac:dyDescent="0.25">
      <c r="A426" t="str">
        <f>IF(Summary_Exchange_Balances_00UTC!$B425="","",Summary_Exchange_Balances_00UTC!$N425)</f>
        <v>BINE</v>
      </c>
      <c r="B426" t="str">
        <f>IF(Summary_Exchange_Balances_00UTC!$B425="","",Summary_Exchange_Balances_00UTC!$B425)</f>
        <v>BINE-2-S1-M Margin Loan</v>
      </c>
      <c r="C426" t="str">
        <f>IF(Summary_Exchange_Balances_00UTC!$B425="","",Summary_Exchange_Balances_00UTC!$E425)</f>
        <v>MANA</v>
      </c>
      <c r="E426" s="52">
        <f>IF(Summary_Exchange_Balances_00UTC!$B425="","",Summary_Exchange_Balances_00UTC!$C425)</f>
        <v>-90000</v>
      </c>
      <c r="G426" s="52">
        <f ca="1">IF(Summary_Exchange_Balances_00UTC!$B425="","",VLOOKUP(IF(ISERROR(SEARCH(" ", $B426)),UPPER($B426&amp;$C426&amp;IF(OR(NOT(ISERROR(SEARCH("trade",$D426))),NOT(ISERROR(SEARCH("balance",$D426)))),"",$D426)),UPPER(LEFT($B426, SEARCH(" ",$B426)-1)&amp;$C426&amp;IF(OR(NOT(ISERROR(SEARCH("trade",$D426))),NOT(ISERROR(SEARCH("balance",$D426)))),"",$D426))),$L:$T,MATCH("balance",$L$2:$S$2,0),FALSE))</f>
        <v>-90000</v>
      </c>
      <c r="H426" s="35">
        <f ca="1">IF(Summary_Exchange_Balances_00UTC!$B425="","",(G426-E426)/E426)</f>
        <v>0</v>
      </c>
      <c r="I426" s="160">
        <f ca="1">IF(Summary_Exchange_Balances_00UTC!$B425="","",IF(ISERROR($G426),$E426,$G426))</f>
        <v>-90000</v>
      </c>
      <c r="L426" t="str">
        <f t="shared" ca="1" si="40"/>
        <v/>
      </c>
      <c r="N426" s="156" t="str">
        <f ca="1">IF(raw_exchange_data!$A425="","",OFFSET(raw_exchange_data!$A425,0,MATCH(N$2,raw_exchange_data!$1:$1,0)-1))</f>
        <v/>
      </c>
      <c r="O426" s="156" t="str">
        <f ca="1">IF(raw_exchange_data!$A425="","",OFFSET(raw_exchange_data!$A425,0,MATCH(O$2,raw_exchange_data!$1:$1,0)-1))</f>
        <v/>
      </c>
      <c r="P426" s="156" t="str">
        <f ca="1">IF(raw_exchange_data!$A425="","",OFFSET(raw_exchange_data!$A425,0,MATCH(P$2,raw_exchange_data!$1:$1,0)-1))</f>
        <v/>
      </c>
      <c r="Q426" s="156" t="str">
        <f ca="1">IF(raw_exchange_data!$A425="","",TEXT(OFFSET(raw_exchange_data!$A425,0,MATCH(Q$2,raw_exchange_data!$1:$1,0)-1),""))</f>
        <v/>
      </c>
      <c r="R426" s="157" t="str">
        <f ca="1">IF(raw_exchange_data!$A425="","",OFFSET(raw_exchange_data!$A425,0,MATCH(R$2,raw_exchange_data!$1:$1,0)-1))</f>
        <v/>
      </c>
      <c r="S426" s="169" t="str">
        <f ca="1">IF(raw_exchange_data!$A425="","",OFFSET(raw_exchange_data!$A425,0,MATCH(S$2,raw_exchange_data!$1:$1,0)-1))</f>
        <v/>
      </c>
      <c r="W426" t="str">
        <f t="shared" si="41"/>
        <v>BINE</v>
      </c>
      <c r="X426" t="str">
        <f t="shared" si="42"/>
        <v>MANA</v>
      </c>
      <c r="Y426" s="42">
        <f t="shared" si="43"/>
        <v>-90000</v>
      </c>
      <c r="Z426" s="42">
        <f t="shared" ca="1" si="44"/>
        <v>-90000</v>
      </c>
    </row>
    <row r="427" spans="1:26" x14ac:dyDescent="0.25">
      <c r="A427" t="str">
        <f>IF(Summary_Exchange_Balances_00UTC!$B426="","",Summary_Exchange_Balances_00UTC!$N426)</f>
        <v>BINE</v>
      </c>
      <c r="B427" t="str">
        <f>IF(Summary_Exchange_Balances_00UTC!$B426="","",Summary_Exchange_Balances_00UTC!$B426)</f>
        <v>BINE-2-S1-M Margin Loan</v>
      </c>
      <c r="C427" t="str">
        <f>IF(Summary_Exchange_Balances_00UTC!$B426="","",Summary_Exchange_Balances_00UTC!$E426)</f>
        <v>MATIC</v>
      </c>
      <c r="E427" s="52">
        <f>IF(Summary_Exchange_Balances_00UTC!$B426="","",Summary_Exchange_Balances_00UTC!$C426)</f>
        <v>-100000</v>
      </c>
      <c r="G427" s="52">
        <f ca="1">IF(Summary_Exchange_Balances_00UTC!$B426="","",VLOOKUP(IF(ISERROR(SEARCH(" ", $B427)),UPPER($B427&amp;$C427&amp;IF(OR(NOT(ISERROR(SEARCH("trade",$D427))),NOT(ISERROR(SEARCH("balance",$D427)))),"",$D427)),UPPER(LEFT($B427, SEARCH(" ",$B427)-1)&amp;$C427&amp;IF(OR(NOT(ISERROR(SEARCH("trade",$D427))),NOT(ISERROR(SEARCH("balance",$D427)))),"",$D427))),$L:$T,MATCH("balance",$L$2:$S$2,0),FALSE))</f>
        <v>-100000</v>
      </c>
      <c r="H427" s="35">
        <f ca="1">IF(Summary_Exchange_Balances_00UTC!$B426="","",(G427-E427)/E427)</f>
        <v>0</v>
      </c>
      <c r="I427" s="160">
        <f ca="1">IF(Summary_Exchange_Balances_00UTC!$B426="","",IF(ISERROR($G427),$E427,$G427))</f>
        <v>-100000</v>
      </c>
      <c r="L427" t="str">
        <f t="shared" ca="1" si="40"/>
        <v/>
      </c>
      <c r="N427" s="156" t="str">
        <f ca="1">IF(raw_exchange_data!$A426="","",OFFSET(raw_exchange_data!$A426,0,MATCH(N$2,raw_exchange_data!$1:$1,0)-1))</f>
        <v/>
      </c>
      <c r="O427" s="156" t="str">
        <f ca="1">IF(raw_exchange_data!$A426="","",OFFSET(raw_exchange_data!$A426,0,MATCH(O$2,raw_exchange_data!$1:$1,0)-1))</f>
        <v/>
      </c>
      <c r="P427" s="156" t="str">
        <f ca="1">IF(raw_exchange_data!$A426="","",OFFSET(raw_exchange_data!$A426,0,MATCH(P$2,raw_exchange_data!$1:$1,0)-1))</f>
        <v/>
      </c>
      <c r="Q427" s="156" t="str">
        <f ca="1">IF(raw_exchange_data!$A426="","",TEXT(OFFSET(raw_exchange_data!$A426,0,MATCH(Q$2,raw_exchange_data!$1:$1,0)-1),""))</f>
        <v/>
      </c>
      <c r="R427" s="157" t="str">
        <f ca="1">IF(raw_exchange_data!$A426="","",OFFSET(raw_exchange_data!$A426,0,MATCH(R$2,raw_exchange_data!$1:$1,0)-1))</f>
        <v/>
      </c>
      <c r="S427" s="169" t="str">
        <f ca="1">IF(raw_exchange_data!$A426="","",OFFSET(raw_exchange_data!$A426,0,MATCH(S$2,raw_exchange_data!$1:$1,0)-1))</f>
        <v/>
      </c>
      <c r="W427" t="str">
        <f t="shared" si="41"/>
        <v>BINE</v>
      </c>
      <c r="X427" t="str">
        <f t="shared" si="42"/>
        <v>MATIC</v>
      </c>
      <c r="Y427" s="42">
        <f t="shared" si="43"/>
        <v>-100000</v>
      </c>
      <c r="Z427" s="42">
        <f t="shared" ca="1" si="44"/>
        <v>-100000</v>
      </c>
    </row>
    <row r="428" spans="1:26" x14ac:dyDescent="0.25">
      <c r="A428" t="str">
        <f>IF(Summary_Exchange_Balances_00UTC!$B427="","",Summary_Exchange_Balances_00UTC!$N427)</f>
        <v>BINE</v>
      </c>
      <c r="B428" t="str">
        <f>IF(Summary_Exchange_Balances_00UTC!$B427="","",Summary_Exchange_Balances_00UTC!$B427)</f>
        <v>BINE-2-S1-M Margin Loan</v>
      </c>
      <c r="C428" t="str">
        <f>IF(Summary_Exchange_Balances_00UTC!$B427="","",Summary_Exchange_Balances_00UTC!$E427)</f>
        <v>MKR</v>
      </c>
      <c r="E428" s="52">
        <f>IF(Summary_Exchange_Balances_00UTC!$B427="","",Summary_Exchange_Balances_00UTC!$C427)</f>
        <v>-14</v>
      </c>
      <c r="G428" s="52">
        <f ca="1">IF(Summary_Exchange_Balances_00UTC!$B427="","",VLOOKUP(IF(ISERROR(SEARCH(" ", $B428)),UPPER($B428&amp;$C428&amp;IF(OR(NOT(ISERROR(SEARCH("trade",$D428))),NOT(ISERROR(SEARCH("balance",$D428)))),"",$D428)),UPPER(LEFT($B428, SEARCH(" ",$B428)-1)&amp;$C428&amp;IF(OR(NOT(ISERROR(SEARCH("trade",$D428))),NOT(ISERROR(SEARCH("balance",$D428)))),"",$D428))),$L:$T,MATCH("balance",$L$2:$S$2,0),FALSE))</f>
        <v>-14</v>
      </c>
      <c r="H428" s="35">
        <f ca="1">IF(Summary_Exchange_Balances_00UTC!$B427="","",(G428-E428)/E428)</f>
        <v>0</v>
      </c>
      <c r="I428" s="160">
        <f ca="1">IF(Summary_Exchange_Balances_00UTC!$B427="","",IF(ISERROR($G428),$E428,$G428))</f>
        <v>-14</v>
      </c>
      <c r="L428" t="str">
        <f t="shared" ca="1" si="40"/>
        <v/>
      </c>
      <c r="N428" s="156" t="str">
        <f ca="1">IF(raw_exchange_data!$A427="","",OFFSET(raw_exchange_data!$A427,0,MATCH(N$2,raw_exchange_data!$1:$1,0)-1))</f>
        <v/>
      </c>
      <c r="O428" s="156" t="str">
        <f ca="1">IF(raw_exchange_data!$A427="","",OFFSET(raw_exchange_data!$A427,0,MATCH(O$2,raw_exchange_data!$1:$1,0)-1))</f>
        <v/>
      </c>
      <c r="P428" s="156" t="str">
        <f ca="1">IF(raw_exchange_data!$A427="","",OFFSET(raw_exchange_data!$A427,0,MATCH(P$2,raw_exchange_data!$1:$1,0)-1))</f>
        <v/>
      </c>
      <c r="Q428" s="156" t="str">
        <f ca="1">IF(raw_exchange_data!$A427="","",TEXT(OFFSET(raw_exchange_data!$A427,0,MATCH(Q$2,raw_exchange_data!$1:$1,0)-1),""))</f>
        <v/>
      </c>
      <c r="R428" s="157" t="str">
        <f ca="1">IF(raw_exchange_data!$A427="","",OFFSET(raw_exchange_data!$A427,0,MATCH(R$2,raw_exchange_data!$1:$1,0)-1))</f>
        <v/>
      </c>
      <c r="S428" s="169" t="str">
        <f ca="1">IF(raw_exchange_data!$A427="","",OFFSET(raw_exchange_data!$A427,0,MATCH(S$2,raw_exchange_data!$1:$1,0)-1))</f>
        <v/>
      </c>
      <c r="W428" t="str">
        <f t="shared" si="41"/>
        <v>BINE</v>
      </c>
      <c r="X428" t="str">
        <f t="shared" si="42"/>
        <v>MKR</v>
      </c>
      <c r="Y428" s="42">
        <f t="shared" si="43"/>
        <v>-14</v>
      </c>
      <c r="Z428" s="42">
        <f t="shared" ca="1" si="44"/>
        <v>-14</v>
      </c>
    </row>
    <row r="429" spans="1:26" x14ac:dyDescent="0.25">
      <c r="A429" t="str">
        <f>IF(Summary_Exchange_Balances_00UTC!$B428="","",Summary_Exchange_Balances_00UTC!$N428)</f>
        <v>BINE</v>
      </c>
      <c r="B429" t="str">
        <f>IF(Summary_Exchange_Balances_00UTC!$B428="","",Summary_Exchange_Balances_00UTC!$B428)</f>
        <v>BINE-2-S1-M Margin Loan</v>
      </c>
      <c r="C429" t="str">
        <f>IF(Summary_Exchange_Balances_00UTC!$B428="","",Summary_Exchange_Balances_00UTC!$E428)</f>
        <v>SHIB</v>
      </c>
      <c r="E429" s="52">
        <f>IF(Summary_Exchange_Balances_00UTC!$B428="","",Summary_Exchange_Balances_00UTC!$C428)</f>
        <v>-6000000000</v>
      </c>
      <c r="G429" s="52">
        <f ca="1">IF(Summary_Exchange_Balances_00UTC!$B428="","",VLOOKUP(IF(ISERROR(SEARCH(" ", $B429)),UPPER($B429&amp;$C429&amp;IF(OR(NOT(ISERROR(SEARCH("trade",$D429))),NOT(ISERROR(SEARCH("balance",$D429)))),"",$D429)),UPPER(LEFT($B429, SEARCH(" ",$B429)-1)&amp;$C429&amp;IF(OR(NOT(ISERROR(SEARCH("trade",$D429))),NOT(ISERROR(SEARCH("balance",$D429)))),"",$D429))),$L:$T,MATCH("balance",$L$2:$S$2,0),FALSE))</f>
        <v>-6000000000</v>
      </c>
      <c r="H429" s="35">
        <f ca="1">IF(Summary_Exchange_Balances_00UTC!$B428="","",(G429-E429)/E429)</f>
        <v>0</v>
      </c>
      <c r="I429" s="160">
        <f ca="1">IF(Summary_Exchange_Balances_00UTC!$B428="","",IF(ISERROR($G429),$E429,$G429))</f>
        <v>-6000000000</v>
      </c>
      <c r="L429" t="str">
        <f t="shared" ca="1" si="40"/>
        <v/>
      </c>
      <c r="N429" s="156" t="str">
        <f ca="1">IF(raw_exchange_data!$A428="","",OFFSET(raw_exchange_data!$A428,0,MATCH(N$2,raw_exchange_data!$1:$1,0)-1))</f>
        <v/>
      </c>
      <c r="O429" s="156" t="str">
        <f ca="1">IF(raw_exchange_data!$A428="","",OFFSET(raw_exchange_data!$A428,0,MATCH(O$2,raw_exchange_data!$1:$1,0)-1))</f>
        <v/>
      </c>
      <c r="P429" s="156" t="str">
        <f ca="1">IF(raw_exchange_data!$A428="","",OFFSET(raw_exchange_data!$A428,0,MATCH(P$2,raw_exchange_data!$1:$1,0)-1))</f>
        <v/>
      </c>
      <c r="Q429" s="156" t="str">
        <f ca="1">IF(raw_exchange_data!$A428="","",TEXT(OFFSET(raw_exchange_data!$A428,0,MATCH(Q$2,raw_exchange_data!$1:$1,0)-1),""))</f>
        <v/>
      </c>
      <c r="R429" s="157" t="str">
        <f ca="1">IF(raw_exchange_data!$A428="","",OFFSET(raw_exchange_data!$A428,0,MATCH(R$2,raw_exchange_data!$1:$1,0)-1))</f>
        <v/>
      </c>
      <c r="S429" s="169" t="str">
        <f ca="1">IF(raw_exchange_data!$A428="","",OFFSET(raw_exchange_data!$A428,0,MATCH(S$2,raw_exchange_data!$1:$1,0)-1))</f>
        <v/>
      </c>
      <c r="W429" t="str">
        <f t="shared" si="41"/>
        <v>BINE</v>
      </c>
      <c r="X429" t="str">
        <f t="shared" si="42"/>
        <v>SHIB</v>
      </c>
      <c r="Y429" s="42">
        <f t="shared" si="43"/>
        <v>-6000000000</v>
      </c>
      <c r="Z429" s="42">
        <f t="shared" ca="1" si="44"/>
        <v>-6000000000</v>
      </c>
    </row>
    <row r="430" spans="1:26" x14ac:dyDescent="0.25">
      <c r="A430" t="str">
        <f>IF(Summary_Exchange_Balances_00UTC!$B429="","",Summary_Exchange_Balances_00UTC!$N429)</f>
        <v>BINE</v>
      </c>
      <c r="B430" t="str">
        <f>IF(Summary_Exchange_Balances_00UTC!$B429="","",Summary_Exchange_Balances_00UTC!$B429)</f>
        <v>BINE-2-S1-M Margin Loan</v>
      </c>
      <c r="C430" t="str">
        <f>IF(Summary_Exchange_Balances_00UTC!$B429="","",Summary_Exchange_Balances_00UTC!$E429)</f>
        <v>SOL</v>
      </c>
      <c r="E430" s="52">
        <f>IF(Summary_Exchange_Balances_00UTC!$B429="","",Summary_Exchange_Balances_00UTC!$C429)</f>
        <v>-8500</v>
      </c>
      <c r="G430" s="52">
        <f ca="1">IF(Summary_Exchange_Balances_00UTC!$B429="","",VLOOKUP(IF(ISERROR(SEARCH(" ", $B430)),UPPER($B430&amp;$C430&amp;IF(OR(NOT(ISERROR(SEARCH("trade",$D430))),NOT(ISERROR(SEARCH("balance",$D430)))),"",$D430)),UPPER(LEFT($B430, SEARCH(" ",$B430)-1)&amp;$C430&amp;IF(OR(NOT(ISERROR(SEARCH("trade",$D430))),NOT(ISERROR(SEARCH("balance",$D430)))),"",$D430))),$L:$T,MATCH("balance",$L$2:$S$2,0),FALSE))</f>
        <v>-8500</v>
      </c>
      <c r="H430" s="35">
        <f ca="1">IF(Summary_Exchange_Balances_00UTC!$B429="","",(G430-E430)/E430)</f>
        <v>0</v>
      </c>
      <c r="I430" s="160">
        <f ca="1">IF(Summary_Exchange_Balances_00UTC!$B429="","",IF(ISERROR($G430),$E430,$G430))</f>
        <v>-8500</v>
      </c>
      <c r="L430" t="str">
        <f t="shared" ca="1" si="40"/>
        <v/>
      </c>
      <c r="N430" s="156" t="str">
        <f ca="1">IF(raw_exchange_data!$A429="","",OFFSET(raw_exchange_data!$A429,0,MATCH(N$2,raw_exchange_data!$1:$1,0)-1))</f>
        <v/>
      </c>
      <c r="O430" s="156" t="str">
        <f ca="1">IF(raw_exchange_data!$A429="","",OFFSET(raw_exchange_data!$A429,0,MATCH(O$2,raw_exchange_data!$1:$1,0)-1))</f>
        <v/>
      </c>
      <c r="P430" s="156" t="str">
        <f ca="1">IF(raw_exchange_data!$A429="","",OFFSET(raw_exchange_data!$A429,0,MATCH(P$2,raw_exchange_data!$1:$1,0)-1))</f>
        <v/>
      </c>
      <c r="Q430" s="156" t="str">
        <f ca="1">IF(raw_exchange_data!$A429="","",TEXT(OFFSET(raw_exchange_data!$A429,0,MATCH(Q$2,raw_exchange_data!$1:$1,0)-1),""))</f>
        <v/>
      </c>
      <c r="R430" s="157" t="str">
        <f ca="1">IF(raw_exchange_data!$A429="","",OFFSET(raw_exchange_data!$A429,0,MATCH(R$2,raw_exchange_data!$1:$1,0)-1))</f>
        <v/>
      </c>
      <c r="S430" s="169" t="str">
        <f ca="1">IF(raw_exchange_data!$A429="","",OFFSET(raw_exchange_data!$A429,0,MATCH(S$2,raw_exchange_data!$1:$1,0)-1))</f>
        <v/>
      </c>
      <c r="W430" t="str">
        <f t="shared" si="41"/>
        <v>BINE</v>
      </c>
      <c r="X430" t="str">
        <f t="shared" si="42"/>
        <v>SOL</v>
      </c>
      <c r="Y430" s="42">
        <f t="shared" si="43"/>
        <v>-8500</v>
      </c>
      <c r="Z430" s="42">
        <f t="shared" ca="1" si="44"/>
        <v>-8500</v>
      </c>
    </row>
    <row r="431" spans="1:26" x14ac:dyDescent="0.25">
      <c r="A431" t="str">
        <f>IF(Summary_Exchange_Balances_00UTC!$B430="","",Summary_Exchange_Balances_00UTC!$N430)</f>
        <v>BINE</v>
      </c>
      <c r="B431" t="str">
        <f>IF(Summary_Exchange_Balances_00UTC!$B430="","",Summary_Exchange_Balances_00UTC!$B430)</f>
        <v>BINE-2-S1-M Margin Loan</v>
      </c>
      <c r="C431" t="str">
        <f>IF(Summary_Exchange_Balances_00UTC!$B430="","",Summary_Exchange_Balances_00UTC!$E430)</f>
        <v>SUSHI</v>
      </c>
      <c r="E431" s="52">
        <f>IF(Summary_Exchange_Balances_00UTC!$B430="","",Summary_Exchange_Balances_00UTC!$C430)</f>
        <v>-43200</v>
      </c>
      <c r="G431" s="52">
        <f ca="1">IF(Summary_Exchange_Balances_00UTC!$B430="","",VLOOKUP(IF(ISERROR(SEARCH(" ", $B431)),UPPER($B431&amp;$C431&amp;IF(OR(NOT(ISERROR(SEARCH("trade",$D431))),NOT(ISERROR(SEARCH("balance",$D431)))),"",$D431)),UPPER(LEFT($B431, SEARCH(" ",$B431)-1)&amp;$C431&amp;IF(OR(NOT(ISERROR(SEARCH("trade",$D431))),NOT(ISERROR(SEARCH("balance",$D431)))),"",$D431))),$L:$T,MATCH("balance",$L$2:$S$2,0),FALSE))</f>
        <v>-43200</v>
      </c>
      <c r="H431" s="35">
        <f ca="1">IF(Summary_Exchange_Balances_00UTC!$B430="","",(G431-E431)/E431)</f>
        <v>0</v>
      </c>
      <c r="I431" s="160">
        <f ca="1">IF(Summary_Exchange_Balances_00UTC!$B430="","",IF(ISERROR($G431),$E431,$G431))</f>
        <v>-43200</v>
      </c>
      <c r="L431" t="str">
        <f t="shared" ca="1" si="40"/>
        <v/>
      </c>
      <c r="N431" s="156" t="str">
        <f ca="1">IF(raw_exchange_data!$A430="","",OFFSET(raw_exchange_data!$A430,0,MATCH(N$2,raw_exchange_data!$1:$1,0)-1))</f>
        <v/>
      </c>
      <c r="O431" s="156" t="str">
        <f ca="1">IF(raw_exchange_data!$A430="","",OFFSET(raw_exchange_data!$A430,0,MATCH(O$2,raw_exchange_data!$1:$1,0)-1))</f>
        <v/>
      </c>
      <c r="P431" s="156" t="str">
        <f ca="1">IF(raw_exchange_data!$A430="","",OFFSET(raw_exchange_data!$A430,0,MATCH(P$2,raw_exchange_data!$1:$1,0)-1))</f>
        <v/>
      </c>
      <c r="Q431" s="156" t="str">
        <f ca="1">IF(raw_exchange_data!$A430="","",TEXT(OFFSET(raw_exchange_data!$A430,0,MATCH(Q$2,raw_exchange_data!$1:$1,0)-1),""))</f>
        <v/>
      </c>
      <c r="R431" s="157" t="str">
        <f ca="1">IF(raw_exchange_data!$A430="","",OFFSET(raw_exchange_data!$A430,0,MATCH(R$2,raw_exchange_data!$1:$1,0)-1))</f>
        <v/>
      </c>
      <c r="S431" s="169" t="str">
        <f ca="1">IF(raw_exchange_data!$A430="","",OFFSET(raw_exchange_data!$A430,0,MATCH(S$2,raw_exchange_data!$1:$1,0)-1))</f>
        <v/>
      </c>
      <c r="W431" t="str">
        <f t="shared" si="41"/>
        <v>BINE</v>
      </c>
      <c r="X431" t="str">
        <f t="shared" si="42"/>
        <v>SUSHI</v>
      </c>
      <c r="Y431" s="42">
        <f t="shared" si="43"/>
        <v>-43200</v>
      </c>
      <c r="Z431" s="42">
        <f t="shared" ca="1" si="44"/>
        <v>-43200</v>
      </c>
    </row>
    <row r="432" spans="1:26" x14ac:dyDescent="0.25">
      <c r="A432" t="str">
        <f>IF(Summary_Exchange_Balances_00UTC!$B431="","",Summary_Exchange_Balances_00UTC!$N431)</f>
        <v>BINE</v>
      </c>
      <c r="B432" t="str">
        <f>IF(Summary_Exchange_Balances_00UTC!$B431="","",Summary_Exchange_Balances_00UTC!$B431)</f>
        <v>BINE-2-S1-M Margin Loan</v>
      </c>
      <c r="C432" t="str">
        <f>IF(Summary_Exchange_Balances_00UTC!$B431="","",Summary_Exchange_Balances_00UTC!$E431)</f>
        <v>UNI</v>
      </c>
      <c r="E432" s="52">
        <f>IF(Summary_Exchange_Balances_00UTC!$B431="","",Summary_Exchange_Balances_00UTC!$C431)</f>
        <v>-12000</v>
      </c>
      <c r="G432" s="52">
        <f ca="1">IF(Summary_Exchange_Balances_00UTC!$B431="","",VLOOKUP(IF(ISERROR(SEARCH(" ", $B432)),UPPER($B432&amp;$C432&amp;IF(OR(NOT(ISERROR(SEARCH("trade",$D432))),NOT(ISERROR(SEARCH("balance",$D432)))),"",$D432)),UPPER(LEFT($B432, SEARCH(" ",$B432)-1)&amp;$C432&amp;IF(OR(NOT(ISERROR(SEARCH("trade",$D432))),NOT(ISERROR(SEARCH("balance",$D432)))),"",$D432))),$L:$T,MATCH("balance",$L$2:$S$2,0),FALSE))</f>
        <v>-12000</v>
      </c>
      <c r="H432" s="35">
        <f ca="1">IF(Summary_Exchange_Balances_00UTC!$B431="","",(G432-E432)/E432)</f>
        <v>0</v>
      </c>
      <c r="I432" s="160">
        <f ca="1">IF(Summary_Exchange_Balances_00UTC!$B431="","",IF(ISERROR($G432),$E432,$G432))</f>
        <v>-12000</v>
      </c>
      <c r="L432" t="str">
        <f t="shared" ca="1" si="40"/>
        <v/>
      </c>
      <c r="N432" s="156" t="str">
        <f ca="1">IF(raw_exchange_data!$A431="","",OFFSET(raw_exchange_data!$A431,0,MATCH(N$2,raw_exchange_data!$1:$1,0)-1))</f>
        <v/>
      </c>
      <c r="O432" s="156" t="str">
        <f ca="1">IF(raw_exchange_data!$A431="","",OFFSET(raw_exchange_data!$A431,0,MATCH(O$2,raw_exchange_data!$1:$1,0)-1))</f>
        <v/>
      </c>
      <c r="P432" s="156" t="str">
        <f ca="1">IF(raw_exchange_data!$A431="","",OFFSET(raw_exchange_data!$A431,0,MATCH(P$2,raw_exchange_data!$1:$1,0)-1))</f>
        <v/>
      </c>
      <c r="Q432" s="156" t="str">
        <f ca="1">IF(raw_exchange_data!$A431="","",TEXT(OFFSET(raw_exchange_data!$A431,0,MATCH(Q$2,raw_exchange_data!$1:$1,0)-1),""))</f>
        <v/>
      </c>
      <c r="R432" s="157" t="str">
        <f ca="1">IF(raw_exchange_data!$A431="","",OFFSET(raw_exchange_data!$A431,0,MATCH(R$2,raw_exchange_data!$1:$1,0)-1))</f>
        <v/>
      </c>
      <c r="S432" s="169" t="str">
        <f ca="1">IF(raw_exchange_data!$A431="","",OFFSET(raw_exchange_data!$A431,0,MATCH(S$2,raw_exchange_data!$1:$1,0)-1))</f>
        <v/>
      </c>
      <c r="W432" t="str">
        <f t="shared" si="41"/>
        <v>BINE</v>
      </c>
      <c r="X432" t="str">
        <f t="shared" si="42"/>
        <v>UNI</v>
      </c>
      <c r="Y432" s="42">
        <f t="shared" si="43"/>
        <v>-12000</v>
      </c>
      <c r="Z432" s="42">
        <f t="shared" ca="1" si="44"/>
        <v>-12000</v>
      </c>
    </row>
    <row r="433" spans="1:26" x14ac:dyDescent="0.25">
      <c r="A433" t="str">
        <f>IF(Summary_Exchange_Balances_00UTC!$B432="","",Summary_Exchange_Balances_00UTC!$N432)</f>
        <v>BINE</v>
      </c>
      <c r="B433" t="str">
        <f>IF(Summary_Exchange_Balances_00UTC!$B432="","",Summary_Exchange_Balances_00UTC!$B432)</f>
        <v>BINE-2-S1-M Margin Loan</v>
      </c>
      <c r="C433" t="str">
        <f>IF(Summary_Exchange_Balances_00UTC!$B432="","",Summary_Exchange_Balances_00UTC!$E432)</f>
        <v>USDT</v>
      </c>
      <c r="E433" s="52">
        <f>IF(Summary_Exchange_Balances_00UTC!$B432="","",Summary_Exchange_Balances_00UTC!$C432)</f>
        <v>-10481957.095437599</v>
      </c>
      <c r="G433" s="52">
        <f ca="1">IF(Summary_Exchange_Balances_00UTC!$B432="","",VLOOKUP(IF(ISERROR(SEARCH(" ", $B433)),UPPER($B433&amp;$C433&amp;IF(OR(NOT(ISERROR(SEARCH("trade",$D433))),NOT(ISERROR(SEARCH("balance",$D433)))),"",$D433)),UPPER(LEFT($B433, SEARCH(" ",$B433)-1)&amp;$C433&amp;IF(OR(NOT(ISERROR(SEARCH("trade",$D433))),NOT(ISERROR(SEARCH("balance",$D433)))),"",$D433))),$L:$T,MATCH("balance",$L$2:$S$2,0),FALSE))</f>
        <v>-6890166.5636146097</v>
      </c>
      <c r="H433" s="35">
        <f ca="1">IF(Summary_Exchange_Balances_00UTC!$B432="","",(G433-E433)/E433)</f>
        <v>-0.34266411311551359</v>
      </c>
      <c r="I433" s="160">
        <f ca="1">IF(Summary_Exchange_Balances_00UTC!$B432="","",IF(ISERROR($G433),$E433,$G433))</f>
        <v>-6890166.5636146097</v>
      </c>
      <c r="L433" t="str">
        <f t="shared" ca="1" si="40"/>
        <v/>
      </c>
      <c r="N433" s="156" t="str">
        <f ca="1">IF(raw_exchange_data!$A432="","",OFFSET(raw_exchange_data!$A432,0,MATCH(N$2,raw_exchange_data!$1:$1,0)-1))</f>
        <v/>
      </c>
      <c r="O433" s="156" t="str">
        <f ca="1">IF(raw_exchange_data!$A432="","",OFFSET(raw_exchange_data!$A432,0,MATCH(O$2,raw_exchange_data!$1:$1,0)-1))</f>
        <v/>
      </c>
      <c r="P433" s="156" t="str">
        <f ca="1">IF(raw_exchange_data!$A432="","",OFFSET(raw_exchange_data!$A432,0,MATCH(P$2,raw_exchange_data!$1:$1,0)-1))</f>
        <v/>
      </c>
      <c r="Q433" s="156" t="str">
        <f ca="1">IF(raw_exchange_data!$A432="","",TEXT(OFFSET(raw_exchange_data!$A432,0,MATCH(Q$2,raw_exchange_data!$1:$1,0)-1),""))</f>
        <v/>
      </c>
      <c r="R433" s="157" t="str">
        <f ca="1">IF(raw_exchange_data!$A432="","",OFFSET(raw_exchange_data!$A432,0,MATCH(R$2,raw_exchange_data!$1:$1,0)-1))</f>
        <v/>
      </c>
      <c r="S433" s="169" t="str">
        <f ca="1">IF(raw_exchange_data!$A432="","",OFFSET(raw_exchange_data!$A432,0,MATCH(S$2,raw_exchange_data!$1:$1,0)-1))</f>
        <v/>
      </c>
      <c r="W433" t="str">
        <f t="shared" si="41"/>
        <v>BINE</v>
      </c>
      <c r="X433" t="str">
        <f t="shared" si="42"/>
        <v>USDT</v>
      </c>
      <c r="Y433" s="42">
        <f t="shared" si="43"/>
        <v>-10481957.095437599</v>
      </c>
      <c r="Z433" s="42">
        <f t="shared" ca="1" si="44"/>
        <v>-6890166.5636146097</v>
      </c>
    </row>
    <row r="434" spans="1:26" x14ac:dyDescent="0.25">
      <c r="A434" t="str">
        <f>IF(Summary_Exchange_Balances_00UTC!$B433="","",Summary_Exchange_Balances_00UTC!$N433)</f>
        <v>BINE</v>
      </c>
      <c r="B434" t="str">
        <f>IF(Summary_Exchange_Balances_00UTC!$B433="","",Summary_Exchange_Balances_00UTC!$B433)</f>
        <v>BINE-2-S1-M Margin Loan</v>
      </c>
      <c r="C434" t="str">
        <f>IF(Summary_Exchange_Balances_00UTC!$B433="","",Summary_Exchange_Balances_00UTC!$E433)</f>
        <v>VET</v>
      </c>
      <c r="E434" s="52">
        <f>IF(Summary_Exchange_Balances_00UTC!$B433="","",Summary_Exchange_Balances_00UTC!$C433)</f>
        <v>-100</v>
      </c>
      <c r="G434" s="52">
        <f ca="1">IF(Summary_Exchange_Balances_00UTC!$B433="","",VLOOKUP(IF(ISERROR(SEARCH(" ", $B434)),UPPER($B434&amp;$C434&amp;IF(OR(NOT(ISERROR(SEARCH("trade",$D434))),NOT(ISERROR(SEARCH("balance",$D434)))),"",$D434)),UPPER(LEFT($B434, SEARCH(" ",$B434)-1)&amp;$C434&amp;IF(OR(NOT(ISERROR(SEARCH("trade",$D434))),NOT(ISERROR(SEARCH("balance",$D434)))),"",$D434))),$L:$T,MATCH("balance",$L$2:$S$2,0),FALSE))</f>
        <v>-100</v>
      </c>
      <c r="H434" s="35">
        <f ca="1">IF(Summary_Exchange_Balances_00UTC!$B433="","",(G434-E434)/E434)</f>
        <v>0</v>
      </c>
      <c r="I434" s="160">
        <f ca="1">IF(Summary_Exchange_Balances_00UTC!$B433="","",IF(ISERROR($G434),$E434,$G434))</f>
        <v>-100</v>
      </c>
      <c r="L434" t="str">
        <f t="shared" ca="1" si="40"/>
        <v/>
      </c>
      <c r="N434" s="156" t="str">
        <f ca="1">IF(raw_exchange_data!$A433="","",OFFSET(raw_exchange_data!$A433,0,MATCH(N$2,raw_exchange_data!$1:$1,0)-1))</f>
        <v/>
      </c>
      <c r="O434" s="156" t="str">
        <f ca="1">IF(raw_exchange_data!$A433="","",OFFSET(raw_exchange_data!$A433,0,MATCH(O$2,raw_exchange_data!$1:$1,0)-1))</f>
        <v/>
      </c>
      <c r="P434" s="156" t="str">
        <f ca="1">IF(raw_exchange_data!$A433="","",OFFSET(raw_exchange_data!$A433,0,MATCH(P$2,raw_exchange_data!$1:$1,0)-1))</f>
        <v/>
      </c>
      <c r="Q434" s="156" t="str">
        <f ca="1">IF(raw_exchange_data!$A433="","",TEXT(OFFSET(raw_exchange_data!$A433,0,MATCH(Q$2,raw_exchange_data!$1:$1,0)-1),""))</f>
        <v/>
      </c>
      <c r="R434" s="157" t="str">
        <f ca="1">IF(raw_exchange_data!$A433="","",OFFSET(raw_exchange_data!$A433,0,MATCH(R$2,raw_exchange_data!$1:$1,0)-1))</f>
        <v/>
      </c>
      <c r="S434" s="169" t="str">
        <f ca="1">IF(raw_exchange_data!$A433="","",OFFSET(raw_exchange_data!$A433,0,MATCH(S$2,raw_exchange_data!$1:$1,0)-1))</f>
        <v/>
      </c>
      <c r="W434" t="str">
        <f t="shared" si="41"/>
        <v>BINE</v>
      </c>
      <c r="X434" t="str">
        <f t="shared" si="42"/>
        <v>VET</v>
      </c>
      <c r="Y434" s="42">
        <f t="shared" si="43"/>
        <v>-100</v>
      </c>
      <c r="Z434" s="42">
        <f t="shared" ca="1" si="44"/>
        <v>-100</v>
      </c>
    </row>
    <row r="435" spans="1:26" x14ac:dyDescent="0.25">
      <c r="A435" t="str">
        <f>IF(Summary_Exchange_Balances_00UTC!$B434="","",Summary_Exchange_Balances_00UTC!$N434)</f>
        <v>BINE</v>
      </c>
      <c r="B435" t="str">
        <f>IF(Summary_Exchange_Balances_00UTC!$B434="","",Summary_Exchange_Balances_00UTC!$B434)</f>
        <v>BINE-2-S1-M Margin Loan</v>
      </c>
      <c r="C435" t="str">
        <f>IF(Summary_Exchange_Balances_00UTC!$B434="","",Summary_Exchange_Balances_00UTC!$E434)</f>
        <v>XLM</v>
      </c>
      <c r="E435" s="52">
        <f>IF(Summary_Exchange_Balances_00UTC!$B434="","",Summary_Exchange_Balances_00UTC!$C434)</f>
        <v>-1000000</v>
      </c>
      <c r="G435" s="52">
        <f ca="1">IF(Summary_Exchange_Balances_00UTC!$B434="","",VLOOKUP(IF(ISERROR(SEARCH(" ", $B435)),UPPER($B435&amp;$C435&amp;IF(OR(NOT(ISERROR(SEARCH("trade",$D435))),NOT(ISERROR(SEARCH("balance",$D435)))),"",$D435)),UPPER(LEFT($B435, SEARCH(" ",$B435)-1)&amp;$C435&amp;IF(OR(NOT(ISERROR(SEARCH("trade",$D435))),NOT(ISERROR(SEARCH("balance",$D435)))),"",$D435))),$L:$T,MATCH("balance",$L$2:$S$2,0),FALSE))</f>
        <v>-1000000</v>
      </c>
      <c r="H435" s="35">
        <f ca="1">IF(Summary_Exchange_Balances_00UTC!$B434="","",(G435-E435)/E435)</f>
        <v>0</v>
      </c>
      <c r="I435" s="160">
        <f ca="1">IF(Summary_Exchange_Balances_00UTC!$B434="","",IF(ISERROR($G435),$E435,$G435))</f>
        <v>-1000000</v>
      </c>
      <c r="L435" t="str">
        <f t="shared" ca="1" si="40"/>
        <v/>
      </c>
      <c r="N435" s="156" t="str">
        <f ca="1">IF(raw_exchange_data!$A434="","",OFFSET(raw_exchange_data!$A434,0,MATCH(N$2,raw_exchange_data!$1:$1,0)-1))</f>
        <v/>
      </c>
      <c r="O435" s="156" t="str">
        <f ca="1">IF(raw_exchange_data!$A434="","",OFFSET(raw_exchange_data!$A434,0,MATCH(O$2,raw_exchange_data!$1:$1,0)-1))</f>
        <v/>
      </c>
      <c r="P435" s="156" t="str">
        <f ca="1">IF(raw_exchange_data!$A434="","",OFFSET(raw_exchange_data!$A434,0,MATCH(P$2,raw_exchange_data!$1:$1,0)-1))</f>
        <v/>
      </c>
      <c r="Q435" s="156" t="str">
        <f ca="1">IF(raw_exchange_data!$A434="","",TEXT(OFFSET(raw_exchange_data!$A434,0,MATCH(Q$2,raw_exchange_data!$1:$1,0)-1),""))</f>
        <v/>
      </c>
      <c r="R435" s="157" t="str">
        <f ca="1">IF(raw_exchange_data!$A434="","",OFFSET(raw_exchange_data!$A434,0,MATCH(R$2,raw_exchange_data!$1:$1,0)-1))</f>
        <v/>
      </c>
      <c r="S435" s="169" t="str">
        <f ca="1">IF(raw_exchange_data!$A434="","",OFFSET(raw_exchange_data!$A434,0,MATCH(S$2,raw_exchange_data!$1:$1,0)-1))</f>
        <v/>
      </c>
      <c r="W435" t="str">
        <f t="shared" si="41"/>
        <v>BINE</v>
      </c>
      <c r="X435" t="str">
        <f t="shared" si="42"/>
        <v>XLM</v>
      </c>
      <c r="Y435" s="42">
        <f t="shared" si="43"/>
        <v>-1000000</v>
      </c>
      <c r="Z435" s="42">
        <f t="shared" ca="1" si="44"/>
        <v>-1000000</v>
      </c>
    </row>
    <row r="436" spans="1:26" x14ac:dyDescent="0.25">
      <c r="A436" t="str">
        <f>IF(Summary_Exchange_Balances_00UTC!$B435="","",Summary_Exchange_Balances_00UTC!$N435)</f>
        <v>BINE</v>
      </c>
      <c r="B436" t="str">
        <f>IF(Summary_Exchange_Balances_00UTC!$B435="","",Summary_Exchange_Balances_00UTC!$B435)</f>
        <v>BINE-2-S1-M Margin Loan</v>
      </c>
      <c r="C436" t="str">
        <f>IF(Summary_Exchange_Balances_00UTC!$B435="","",Summary_Exchange_Balances_00UTC!$E435)</f>
        <v>XTZ</v>
      </c>
      <c r="E436" s="52">
        <f>IF(Summary_Exchange_Balances_00UTC!$B435="","",Summary_Exchange_Balances_00UTC!$C435)</f>
        <v>-68160</v>
      </c>
      <c r="G436" s="52">
        <f ca="1">IF(Summary_Exchange_Balances_00UTC!$B435="","",VLOOKUP(IF(ISERROR(SEARCH(" ", $B436)),UPPER($B436&amp;$C436&amp;IF(OR(NOT(ISERROR(SEARCH("trade",$D436))),NOT(ISERROR(SEARCH("balance",$D436)))),"",$D436)),UPPER(LEFT($B436, SEARCH(" ",$B436)-1)&amp;$C436&amp;IF(OR(NOT(ISERROR(SEARCH("trade",$D436))),NOT(ISERROR(SEARCH("balance",$D436)))),"",$D436))),$L:$T,MATCH("balance",$L$2:$S$2,0),FALSE))</f>
        <v>-68160</v>
      </c>
      <c r="H436" s="35">
        <f ca="1">IF(Summary_Exchange_Balances_00UTC!$B435="","",(G436-E436)/E436)</f>
        <v>0</v>
      </c>
      <c r="I436" s="160">
        <f ca="1">IF(Summary_Exchange_Balances_00UTC!$B435="","",IF(ISERROR($G436),$E436,$G436))</f>
        <v>-68160</v>
      </c>
      <c r="L436" t="str">
        <f t="shared" ca="1" si="40"/>
        <v/>
      </c>
      <c r="N436" s="156" t="str">
        <f ca="1">IF(raw_exchange_data!$A435="","",OFFSET(raw_exchange_data!$A435,0,MATCH(N$2,raw_exchange_data!$1:$1,0)-1))</f>
        <v/>
      </c>
      <c r="O436" s="156" t="str">
        <f ca="1">IF(raw_exchange_data!$A435="","",OFFSET(raw_exchange_data!$A435,0,MATCH(O$2,raw_exchange_data!$1:$1,0)-1))</f>
        <v/>
      </c>
      <c r="P436" s="156" t="str">
        <f ca="1">IF(raw_exchange_data!$A435="","",OFFSET(raw_exchange_data!$A435,0,MATCH(P$2,raw_exchange_data!$1:$1,0)-1))</f>
        <v/>
      </c>
      <c r="Q436" s="156" t="str">
        <f ca="1">IF(raw_exchange_data!$A435="","",TEXT(OFFSET(raw_exchange_data!$A435,0,MATCH(Q$2,raw_exchange_data!$1:$1,0)-1),""))</f>
        <v/>
      </c>
      <c r="R436" s="157" t="str">
        <f ca="1">IF(raw_exchange_data!$A435="","",OFFSET(raw_exchange_data!$A435,0,MATCH(R$2,raw_exchange_data!$1:$1,0)-1))</f>
        <v/>
      </c>
      <c r="S436" s="169" t="str">
        <f ca="1">IF(raw_exchange_data!$A435="","",OFFSET(raw_exchange_data!$A435,0,MATCH(S$2,raw_exchange_data!$1:$1,0)-1))</f>
        <v/>
      </c>
      <c r="W436" t="str">
        <f t="shared" si="41"/>
        <v>BINE</v>
      </c>
      <c r="X436" t="str">
        <f t="shared" si="42"/>
        <v>XTZ</v>
      </c>
      <c r="Y436" s="42">
        <f t="shared" si="43"/>
        <v>-68160</v>
      </c>
      <c r="Z436" s="42">
        <f t="shared" ca="1" si="44"/>
        <v>-68160</v>
      </c>
    </row>
    <row r="437" spans="1:26" x14ac:dyDescent="0.25">
      <c r="A437" t="str">
        <f>IF(Summary_Exchange_Balances_00UTC!$B436="","",Summary_Exchange_Balances_00UTC!$N436)</f>
        <v>DEFI</v>
      </c>
      <c r="B437" t="str">
        <f>IF(Summary_Exchange_Balances_00UTC!$B436="","",Summary_Exchange_Balances_00UTC!$B436)</f>
        <v>DEFI-STRAT-8 Loan</v>
      </c>
      <c r="C437" t="str">
        <f>IF(Summary_Exchange_Balances_00UTC!$B436="","",Summary_Exchange_Balances_00UTC!$E436)</f>
        <v>USDT</v>
      </c>
      <c r="E437" s="52">
        <f>IF(Summary_Exchange_Balances_00UTC!$B436="","",Summary_Exchange_Balances_00UTC!$C436)</f>
        <v>-10012421.226086</v>
      </c>
      <c r="G437" s="52" t="e">
        <f ca="1">IF(Summary_Exchange_Balances_00UTC!$B436="","",VLOOKUP(IF(ISERROR(SEARCH(" ", $B437)),UPPER($B437&amp;$C437&amp;IF(OR(NOT(ISERROR(SEARCH("trade",$D437))),NOT(ISERROR(SEARCH("balance",$D437)))),"",$D437)),UPPER(LEFT($B437, SEARCH(" ",$B437)-1)&amp;$C437&amp;IF(OR(NOT(ISERROR(SEARCH("trade",$D437))),NOT(ISERROR(SEARCH("balance",$D437)))),"",$D437))),$L:$T,MATCH("balance",$L$2:$S$2,0),FALSE))</f>
        <v>#N/A</v>
      </c>
      <c r="H437" s="35" t="e">
        <f ca="1">IF(Summary_Exchange_Balances_00UTC!$B436="","",(G437-E437)/E437)</f>
        <v>#N/A</v>
      </c>
      <c r="I437" s="160">
        <f ca="1">IF(Summary_Exchange_Balances_00UTC!$B436="","",IF(ISERROR($G437),$E437,$G437))</f>
        <v>-10012421.226086</v>
      </c>
      <c r="L437" t="str">
        <f t="shared" ca="1" si="40"/>
        <v/>
      </c>
      <c r="N437" s="156" t="str">
        <f ca="1">IF(raw_exchange_data!$A436="","",OFFSET(raw_exchange_data!$A436,0,MATCH(N$2,raw_exchange_data!$1:$1,0)-1))</f>
        <v/>
      </c>
      <c r="O437" s="156" t="str">
        <f ca="1">IF(raw_exchange_data!$A436="","",OFFSET(raw_exchange_data!$A436,0,MATCH(O$2,raw_exchange_data!$1:$1,0)-1))</f>
        <v/>
      </c>
      <c r="P437" s="156" t="str">
        <f ca="1">IF(raw_exchange_data!$A436="","",OFFSET(raw_exchange_data!$A436,0,MATCH(P$2,raw_exchange_data!$1:$1,0)-1))</f>
        <v/>
      </c>
      <c r="Q437" s="156" t="str">
        <f ca="1">IF(raw_exchange_data!$A436="","",TEXT(OFFSET(raw_exchange_data!$A436,0,MATCH(Q$2,raw_exchange_data!$1:$1,0)-1),""))</f>
        <v/>
      </c>
      <c r="R437" s="157" t="str">
        <f ca="1">IF(raw_exchange_data!$A436="","",OFFSET(raw_exchange_data!$A436,0,MATCH(R$2,raw_exchange_data!$1:$1,0)-1))</f>
        <v/>
      </c>
      <c r="S437" s="169" t="str">
        <f ca="1">IF(raw_exchange_data!$A436="","",OFFSET(raw_exchange_data!$A436,0,MATCH(S$2,raw_exchange_data!$1:$1,0)-1))</f>
        <v/>
      </c>
      <c r="W437" t="str">
        <f t="shared" si="41"/>
        <v>DEFI</v>
      </c>
      <c r="X437" t="str">
        <f t="shared" si="42"/>
        <v>USDT</v>
      </c>
      <c r="Y437" s="42">
        <f t="shared" si="43"/>
        <v>-10012421.226086</v>
      </c>
      <c r="Z437" s="42">
        <f t="shared" ca="1" si="44"/>
        <v>0</v>
      </c>
    </row>
    <row r="438" spans="1:26" x14ac:dyDescent="0.25">
      <c r="A438" t="str">
        <f>IF(Summary_Exchange_Balances_00UTC!$B437="","",Summary_Exchange_Balances_00UTC!$N437)</f>
        <v>BULL</v>
      </c>
      <c r="B438" t="str">
        <f>IF(Summary_Exchange_Balances_00UTC!$B437="","",Summary_Exchange_Balances_00UTC!$B437)</f>
        <v>LEND-BULL</v>
      </c>
      <c r="C438" t="str">
        <f>IF(Summary_Exchange_Balances_00UTC!$B437="","",Summary_Exchange_Balances_00UTC!$E437)</f>
        <v>BTC</v>
      </c>
      <c r="E438" s="52">
        <f>IF(Summary_Exchange_Balances_00UTC!$B437="","",Summary_Exchange_Balances_00UTC!$C437)</f>
        <v>-3350</v>
      </c>
      <c r="G438" s="52" t="e">
        <f ca="1">IF(Summary_Exchange_Balances_00UTC!$B437="","",VLOOKUP(IF(ISERROR(SEARCH(" ", $B438)),UPPER($B438&amp;$C438&amp;IF(OR(NOT(ISERROR(SEARCH("trade",$D438))),NOT(ISERROR(SEARCH("balance",$D438)))),"",$D438)),UPPER(LEFT($B438, SEARCH(" ",$B438)-1)&amp;$C438&amp;IF(OR(NOT(ISERROR(SEARCH("trade",$D438))),NOT(ISERROR(SEARCH("balance",$D438)))),"",$D438))),$L:$T,MATCH("balance",$L$2:$S$2,0),FALSE))</f>
        <v>#N/A</v>
      </c>
      <c r="H438" s="35" t="e">
        <f ca="1">IF(Summary_Exchange_Balances_00UTC!$B437="","",(G438-E438)/E438)</f>
        <v>#N/A</v>
      </c>
      <c r="I438" s="160">
        <f ca="1">IF(Summary_Exchange_Balances_00UTC!$B437="","",IF(ISERROR($G438),$E438,$G438))</f>
        <v>-3350</v>
      </c>
      <c r="L438" t="str">
        <f t="shared" ca="1" si="40"/>
        <v/>
      </c>
      <c r="N438" s="156" t="str">
        <f ca="1">IF(raw_exchange_data!$A437="","",OFFSET(raw_exchange_data!$A437,0,MATCH(N$2,raw_exchange_data!$1:$1,0)-1))</f>
        <v/>
      </c>
      <c r="O438" s="156" t="str">
        <f ca="1">IF(raw_exchange_data!$A437="","",OFFSET(raw_exchange_data!$A437,0,MATCH(O$2,raw_exchange_data!$1:$1,0)-1))</f>
        <v/>
      </c>
      <c r="P438" s="156" t="str">
        <f ca="1">IF(raw_exchange_data!$A437="","",OFFSET(raw_exchange_data!$A437,0,MATCH(P$2,raw_exchange_data!$1:$1,0)-1))</f>
        <v/>
      </c>
      <c r="Q438" s="156" t="str">
        <f ca="1">IF(raw_exchange_data!$A437="","",TEXT(OFFSET(raw_exchange_data!$A437,0,MATCH(Q$2,raw_exchange_data!$1:$1,0)-1),""))</f>
        <v/>
      </c>
      <c r="R438" s="157" t="str">
        <f ca="1">IF(raw_exchange_data!$A437="","",OFFSET(raw_exchange_data!$A437,0,MATCH(R$2,raw_exchange_data!$1:$1,0)-1))</f>
        <v/>
      </c>
      <c r="S438" s="169" t="str">
        <f ca="1">IF(raw_exchange_data!$A437="","",OFFSET(raw_exchange_data!$A437,0,MATCH(S$2,raw_exchange_data!$1:$1,0)-1))</f>
        <v/>
      </c>
      <c r="W438" t="str">
        <f t="shared" si="41"/>
        <v>BULL</v>
      </c>
      <c r="X438" t="str">
        <f t="shared" si="42"/>
        <v>BTC</v>
      </c>
      <c r="Y438" s="42">
        <f t="shared" si="43"/>
        <v>-3350</v>
      </c>
      <c r="Z438" s="42">
        <f t="shared" ca="1" si="44"/>
        <v>0</v>
      </c>
    </row>
    <row r="439" spans="1:26" x14ac:dyDescent="0.25">
      <c r="A439" t="str">
        <f>IF(Summary_Exchange_Balances_00UTC!$B438="","",Summary_Exchange_Balances_00UTC!$N438)</f>
        <v>BULL</v>
      </c>
      <c r="B439" t="str">
        <f>IF(Summary_Exchange_Balances_00UTC!$B438="","",Summary_Exchange_Balances_00UTC!$B438)</f>
        <v>LEND-BULL</v>
      </c>
      <c r="C439" t="str">
        <f>IF(Summary_Exchange_Balances_00UTC!$B438="","",Summary_Exchange_Balances_00UTC!$E438)</f>
        <v>EOS</v>
      </c>
      <c r="E439" s="52">
        <f>IF(Summary_Exchange_Balances_00UTC!$B438="","",Summary_Exchange_Balances_00UTC!$C438)</f>
        <v>-4350822.18</v>
      </c>
      <c r="G439" s="52" t="e">
        <f ca="1">IF(Summary_Exchange_Balances_00UTC!$B438="","",VLOOKUP(IF(ISERROR(SEARCH(" ", $B439)),UPPER($B439&amp;$C439&amp;IF(OR(NOT(ISERROR(SEARCH("trade",$D439))),NOT(ISERROR(SEARCH("balance",$D439)))),"",$D439)),UPPER(LEFT($B439, SEARCH(" ",$B439)-1)&amp;$C439&amp;IF(OR(NOT(ISERROR(SEARCH("trade",$D439))),NOT(ISERROR(SEARCH("balance",$D439)))),"",$D439))),$L:$T,MATCH("balance",$L$2:$S$2,0),FALSE))</f>
        <v>#N/A</v>
      </c>
      <c r="H439" s="35" t="e">
        <f ca="1">IF(Summary_Exchange_Balances_00UTC!$B438="","",(G439-E439)/E439)</f>
        <v>#N/A</v>
      </c>
      <c r="I439" s="160">
        <f ca="1">IF(Summary_Exchange_Balances_00UTC!$B438="","",IF(ISERROR($G439),$E439,$G439))</f>
        <v>-4350822.18</v>
      </c>
      <c r="L439" t="str">
        <f t="shared" ca="1" si="40"/>
        <v/>
      </c>
      <c r="N439" s="156" t="str">
        <f ca="1">IF(raw_exchange_data!$A438="","",OFFSET(raw_exchange_data!$A438,0,MATCH(N$2,raw_exchange_data!$1:$1,0)-1))</f>
        <v/>
      </c>
      <c r="O439" s="156" t="str">
        <f ca="1">IF(raw_exchange_data!$A438="","",OFFSET(raw_exchange_data!$A438,0,MATCH(O$2,raw_exchange_data!$1:$1,0)-1))</f>
        <v/>
      </c>
      <c r="P439" s="156" t="str">
        <f ca="1">IF(raw_exchange_data!$A438="","",OFFSET(raw_exchange_data!$A438,0,MATCH(P$2,raw_exchange_data!$1:$1,0)-1))</f>
        <v/>
      </c>
      <c r="Q439" s="156" t="str">
        <f ca="1">IF(raw_exchange_data!$A438="","",TEXT(OFFSET(raw_exchange_data!$A438,0,MATCH(Q$2,raw_exchange_data!$1:$1,0)-1),""))</f>
        <v/>
      </c>
      <c r="R439" s="157" t="str">
        <f ca="1">IF(raw_exchange_data!$A438="","",OFFSET(raw_exchange_data!$A438,0,MATCH(R$2,raw_exchange_data!$1:$1,0)-1))</f>
        <v/>
      </c>
      <c r="S439" s="169" t="str">
        <f ca="1">IF(raw_exchange_data!$A438="","",OFFSET(raw_exchange_data!$A438,0,MATCH(S$2,raw_exchange_data!$1:$1,0)-1))</f>
        <v/>
      </c>
      <c r="W439" t="str">
        <f t="shared" si="41"/>
        <v>BULL</v>
      </c>
      <c r="X439" t="str">
        <f t="shared" si="42"/>
        <v>EOS</v>
      </c>
      <c r="Y439" s="42">
        <f t="shared" si="43"/>
        <v>-4350822.18</v>
      </c>
      <c r="Z439" s="42">
        <f t="shared" ca="1" si="44"/>
        <v>0</v>
      </c>
    </row>
    <row r="440" spans="1:26" x14ac:dyDescent="0.25">
      <c r="A440" t="str">
        <f>IF(Summary_Exchange_Balances_00UTC!$B439="","",Summary_Exchange_Balances_00UTC!$N439)</f>
        <v>BULL</v>
      </c>
      <c r="B440" t="str">
        <f>IF(Summary_Exchange_Balances_00UTC!$B439="","",Summary_Exchange_Balances_00UTC!$B439)</f>
        <v>LEND-BULL</v>
      </c>
      <c r="C440" t="str">
        <f>IF(Summary_Exchange_Balances_00UTC!$B439="","",Summary_Exchange_Balances_00UTC!$E439)</f>
        <v>ETH</v>
      </c>
      <c r="E440" s="52">
        <f>IF(Summary_Exchange_Balances_00UTC!$B439="","",Summary_Exchange_Balances_00UTC!$C439)</f>
        <v>-6499.9949999999999</v>
      </c>
      <c r="G440" s="52" t="e">
        <f ca="1">IF(Summary_Exchange_Balances_00UTC!$B439="","",VLOOKUP(IF(ISERROR(SEARCH(" ", $B440)),UPPER($B440&amp;$C440&amp;IF(OR(NOT(ISERROR(SEARCH("trade",$D440))),NOT(ISERROR(SEARCH("balance",$D440)))),"",$D440)),UPPER(LEFT($B440, SEARCH(" ",$B440)-1)&amp;$C440&amp;IF(OR(NOT(ISERROR(SEARCH("trade",$D440))),NOT(ISERROR(SEARCH("balance",$D440)))),"",$D440))),$L:$T,MATCH("balance",$L$2:$S$2,0),FALSE))</f>
        <v>#N/A</v>
      </c>
      <c r="H440" s="35" t="e">
        <f ca="1">IF(Summary_Exchange_Balances_00UTC!$B439="","",(G440-E440)/E440)</f>
        <v>#N/A</v>
      </c>
      <c r="I440" s="160">
        <f ca="1">IF(Summary_Exchange_Balances_00UTC!$B439="","",IF(ISERROR($G440),$E440,$G440))</f>
        <v>-6499.9949999999999</v>
      </c>
      <c r="L440" t="str">
        <f t="shared" ca="1" si="40"/>
        <v/>
      </c>
      <c r="N440" s="156" t="str">
        <f ca="1">IF(raw_exchange_data!$A439="","",OFFSET(raw_exchange_data!$A439,0,MATCH(N$2,raw_exchange_data!$1:$1,0)-1))</f>
        <v/>
      </c>
      <c r="O440" s="156" t="str">
        <f ca="1">IF(raw_exchange_data!$A439="","",OFFSET(raw_exchange_data!$A439,0,MATCH(O$2,raw_exchange_data!$1:$1,0)-1))</f>
        <v/>
      </c>
      <c r="P440" s="156" t="str">
        <f ca="1">IF(raw_exchange_data!$A439="","",OFFSET(raw_exchange_data!$A439,0,MATCH(P$2,raw_exchange_data!$1:$1,0)-1))</f>
        <v/>
      </c>
      <c r="Q440" s="156" t="str">
        <f ca="1">IF(raw_exchange_data!$A439="","",TEXT(OFFSET(raw_exchange_data!$A439,0,MATCH(Q$2,raw_exchange_data!$1:$1,0)-1),""))</f>
        <v/>
      </c>
      <c r="R440" s="157" t="str">
        <f ca="1">IF(raw_exchange_data!$A439="","",OFFSET(raw_exchange_data!$A439,0,MATCH(R$2,raw_exchange_data!$1:$1,0)-1))</f>
        <v/>
      </c>
      <c r="S440" s="169" t="str">
        <f ca="1">IF(raw_exchange_data!$A439="","",OFFSET(raw_exchange_data!$A439,0,MATCH(S$2,raw_exchange_data!$1:$1,0)-1))</f>
        <v/>
      </c>
      <c r="W440" t="str">
        <f t="shared" si="41"/>
        <v>BULL</v>
      </c>
      <c r="X440" t="str">
        <f t="shared" si="42"/>
        <v>ETH</v>
      </c>
      <c r="Y440" s="42">
        <f t="shared" si="43"/>
        <v>-6499.9949999999999</v>
      </c>
      <c r="Z440" s="42">
        <f t="shared" ca="1" si="44"/>
        <v>0</v>
      </c>
    </row>
    <row r="441" spans="1:26" x14ac:dyDescent="0.25">
      <c r="A441" t="str">
        <f>IF(Summary_Exchange_Balances_00UTC!$B440="","",Summary_Exchange_Balances_00UTC!$N440)</f>
        <v>GALAXY</v>
      </c>
      <c r="B441" t="str">
        <f>IF(Summary_Exchange_Balances_00UTC!$B440="","",Summary_Exchange_Balances_00UTC!$B440)</f>
        <v>LEND-GACM</v>
      </c>
      <c r="C441" t="str">
        <f>IF(Summary_Exchange_Balances_00UTC!$B440="","",Summary_Exchange_Balances_00UTC!$E440)</f>
        <v>BTC</v>
      </c>
      <c r="E441" s="52">
        <f>IF(Summary_Exchange_Balances_00UTC!$B440="","",Summary_Exchange_Balances_00UTC!$C440)</f>
        <v>-1340.01684679</v>
      </c>
      <c r="G441" s="52" t="e">
        <f ca="1">IF(Summary_Exchange_Balances_00UTC!$B440="","",VLOOKUP(IF(ISERROR(SEARCH(" ", $B441)),UPPER($B441&amp;$C441&amp;IF(OR(NOT(ISERROR(SEARCH("trade",$D441))),NOT(ISERROR(SEARCH("balance",$D441)))),"",$D441)),UPPER(LEFT($B441, SEARCH(" ",$B441)-1)&amp;$C441&amp;IF(OR(NOT(ISERROR(SEARCH("trade",$D441))),NOT(ISERROR(SEARCH("balance",$D441)))),"",$D441))),$L:$T,MATCH("balance",$L$2:$S$2,0),FALSE))</f>
        <v>#N/A</v>
      </c>
      <c r="H441" s="35" t="e">
        <f ca="1">IF(Summary_Exchange_Balances_00UTC!$B440="","",(G441-E441)/E441)</f>
        <v>#N/A</v>
      </c>
      <c r="I441" s="160">
        <f ca="1">IF(Summary_Exchange_Balances_00UTC!$B440="","",IF(ISERROR($G441),$E441,$G441))</f>
        <v>-1340.01684679</v>
      </c>
      <c r="L441" t="str">
        <f t="shared" ca="1" si="40"/>
        <v/>
      </c>
      <c r="N441" s="156" t="str">
        <f ca="1">IF(raw_exchange_data!$A440="","",OFFSET(raw_exchange_data!$A440,0,MATCH(N$2,raw_exchange_data!$1:$1,0)-1))</f>
        <v/>
      </c>
      <c r="O441" s="156" t="str">
        <f ca="1">IF(raw_exchange_data!$A440="","",OFFSET(raw_exchange_data!$A440,0,MATCH(O$2,raw_exchange_data!$1:$1,0)-1))</f>
        <v/>
      </c>
      <c r="P441" s="156" t="str">
        <f ca="1">IF(raw_exchange_data!$A440="","",OFFSET(raw_exchange_data!$A440,0,MATCH(P$2,raw_exchange_data!$1:$1,0)-1))</f>
        <v/>
      </c>
      <c r="Q441" s="156" t="str">
        <f ca="1">IF(raw_exchange_data!$A440="","",TEXT(OFFSET(raw_exchange_data!$A440,0,MATCH(Q$2,raw_exchange_data!$1:$1,0)-1),""))</f>
        <v/>
      </c>
      <c r="R441" s="157" t="str">
        <f ca="1">IF(raw_exchange_data!$A440="","",OFFSET(raw_exchange_data!$A440,0,MATCH(R$2,raw_exchange_data!$1:$1,0)-1))</f>
        <v/>
      </c>
      <c r="S441" s="169" t="str">
        <f ca="1">IF(raw_exchange_data!$A440="","",OFFSET(raw_exchange_data!$A440,0,MATCH(S$2,raw_exchange_data!$1:$1,0)-1))</f>
        <v/>
      </c>
      <c r="W441" t="str">
        <f t="shared" si="41"/>
        <v>GALAXY</v>
      </c>
      <c r="X441" t="str">
        <f t="shared" si="42"/>
        <v>BTC</v>
      </c>
      <c r="Y441" s="42">
        <f t="shared" si="43"/>
        <v>-1340.01684679</v>
      </c>
      <c r="Z441" s="42">
        <f t="shared" ca="1" si="44"/>
        <v>0</v>
      </c>
    </row>
    <row r="442" spans="1:26" x14ac:dyDescent="0.25">
      <c r="A442" t="str">
        <f>IF(Summary_Exchange_Balances_00UTC!$B441="","",Summary_Exchange_Balances_00UTC!$N441)</f>
        <v>GALAXY</v>
      </c>
      <c r="B442" t="str">
        <f>IF(Summary_Exchange_Balances_00UTC!$B441="","",Summary_Exchange_Balances_00UTC!$B441)</f>
        <v>LEND-GACM</v>
      </c>
      <c r="C442" t="str">
        <f>IF(Summary_Exchange_Balances_00UTC!$B441="","",Summary_Exchange_Balances_00UTC!$E441)</f>
        <v>ETH</v>
      </c>
      <c r="E442" s="52">
        <f>IF(Summary_Exchange_Balances_00UTC!$B441="","",Summary_Exchange_Balances_00UTC!$C441)</f>
        <v>-26855</v>
      </c>
      <c r="G442" s="52" t="e">
        <f ca="1">IF(Summary_Exchange_Balances_00UTC!$B441="","",VLOOKUP(IF(ISERROR(SEARCH(" ", $B442)),UPPER($B442&amp;$C442&amp;IF(OR(NOT(ISERROR(SEARCH("trade",$D442))),NOT(ISERROR(SEARCH("balance",$D442)))),"",$D442)),UPPER(LEFT($B442, SEARCH(" ",$B442)-1)&amp;$C442&amp;IF(OR(NOT(ISERROR(SEARCH("trade",$D442))),NOT(ISERROR(SEARCH("balance",$D442)))),"",$D442))),$L:$T,MATCH("balance",$L$2:$S$2,0),FALSE))</f>
        <v>#N/A</v>
      </c>
      <c r="H442" s="35" t="e">
        <f ca="1">IF(Summary_Exchange_Balances_00UTC!$B441="","",(G442-E442)/E442)</f>
        <v>#N/A</v>
      </c>
      <c r="I442" s="160">
        <f ca="1">IF(Summary_Exchange_Balances_00UTC!$B441="","",IF(ISERROR($G442),$E442,$G442))</f>
        <v>-26855</v>
      </c>
      <c r="L442" t="str">
        <f t="shared" ca="1" si="40"/>
        <v/>
      </c>
      <c r="N442" s="156" t="str">
        <f ca="1">IF(raw_exchange_data!$A441="","",OFFSET(raw_exchange_data!$A441,0,MATCH(N$2,raw_exchange_data!$1:$1,0)-1))</f>
        <v/>
      </c>
      <c r="O442" s="156" t="str">
        <f ca="1">IF(raw_exchange_data!$A441="","",OFFSET(raw_exchange_data!$A441,0,MATCH(O$2,raw_exchange_data!$1:$1,0)-1))</f>
        <v/>
      </c>
      <c r="P442" s="156" t="str">
        <f ca="1">IF(raw_exchange_data!$A441="","",OFFSET(raw_exchange_data!$A441,0,MATCH(P$2,raw_exchange_data!$1:$1,0)-1))</f>
        <v/>
      </c>
      <c r="Q442" s="156" t="str">
        <f ca="1">IF(raw_exchange_data!$A441="","",TEXT(OFFSET(raw_exchange_data!$A441,0,MATCH(Q$2,raw_exchange_data!$1:$1,0)-1),""))</f>
        <v/>
      </c>
      <c r="R442" s="157" t="str">
        <f ca="1">IF(raw_exchange_data!$A441="","",OFFSET(raw_exchange_data!$A441,0,MATCH(R$2,raw_exchange_data!$1:$1,0)-1))</f>
        <v/>
      </c>
      <c r="S442" s="169" t="str">
        <f ca="1">IF(raw_exchange_data!$A441="","",OFFSET(raw_exchange_data!$A441,0,MATCH(S$2,raw_exchange_data!$1:$1,0)-1))</f>
        <v/>
      </c>
      <c r="W442" t="str">
        <f t="shared" si="41"/>
        <v>GALAXY</v>
      </c>
      <c r="X442" t="str">
        <f t="shared" si="42"/>
        <v>ETH</v>
      </c>
      <c r="Y442" s="42">
        <f t="shared" si="43"/>
        <v>-26855</v>
      </c>
      <c r="Z442" s="42">
        <f t="shared" ca="1" si="44"/>
        <v>0</v>
      </c>
    </row>
    <row r="443" spans="1:26" x14ac:dyDescent="0.25">
      <c r="A443" t="str">
        <f>IF(Summary_Exchange_Balances_00UTC!$B442="","",Summary_Exchange_Balances_00UTC!$N442)</f>
        <v>GALAXY</v>
      </c>
      <c r="B443" t="str">
        <f>IF(Summary_Exchange_Balances_00UTC!$B442="","",Summary_Exchange_Balances_00UTC!$B442)</f>
        <v>LEND-GACM</v>
      </c>
      <c r="C443" t="str">
        <f>IF(Summary_Exchange_Balances_00UTC!$B442="","",Summary_Exchange_Balances_00UTC!$E442)</f>
        <v>EUROC</v>
      </c>
      <c r="E443" s="52">
        <f>IF(Summary_Exchange_Balances_00UTC!$B442="","",Summary_Exchange_Balances_00UTC!$C442)</f>
        <v>-15000000</v>
      </c>
      <c r="G443" s="52" t="e">
        <f ca="1">IF(Summary_Exchange_Balances_00UTC!$B442="","",VLOOKUP(IF(ISERROR(SEARCH(" ", $B443)),UPPER($B443&amp;$C443&amp;IF(OR(NOT(ISERROR(SEARCH("trade",$D443))),NOT(ISERROR(SEARCH("balance",$D443)))),"",$D443)),UPPER(LEFT($B443, SEARCH(" ",$B443)-1)&amp;$C443&amp;IF(OR(NOT(ISERROR(SEARCH("trade",$D443))),NOT(ISERROR(SEARCH("balance",$D443)))),"",$D443))),$L:$T,MATCH("balance",$L$2:$S$2,0),FALSE))</f>
        <v>#N/A</v>
      </c>
      <c r="H443" s="35" t="e">
        <f ca="1">IF(Summary_Exchange_Balances_00UTC!$B442="","",(G443-E443)/E443)</f>
        <v>#N/A</v>
      </c>
      <c r="I443" s="160">
        <f ca="1">IF(Summary_Exchange_Balances_00UTC!$B442="","",IF(ISERROR($G443),$E443,$G443))</f>
        <v>-15000000</v>
      </c>
      <c r="L443" t="str">
        <f t="shared" ca="1" si="40"/>
        <v/>
      </c>
      <c r="N443" s="156" t="str">
        <f ca="1">IF(raw_exchange_data!$A442="","",OFFSET(raw_exchange_data!$A442,0,MATCH(N$2,raw_exchange_data!$1:$1,0)-1))</f>
        <v/>
      </c>
      <c r="O443" s="156" t="str">
        <f ca="1">IF(raw_exchange_data!$A442="","",OFFSET(raw_exchange_data!$A442,0,MATCH(O$2,raw_exchange_data!$1:$1,0)-1))</f>
        <v/>
      </c>
      <c r="P443" s="156" t="str">
        <f ca="1">IF(raw_exchange_data!$A442="","",OFFSET(raw_exchange_data!$A442,0,MATCH(P$2,raw_exchange_data!$1:$1,0)-1))</f>
        <v/>
      </c>
      <c r="Q443" s="156" t="str">
        <f ca="1">IF(raw_exchange_data!$A442="","",TEXT(OFFSET(raw_exchange_data!$A442,0,MATCH(Q$2,raw_exchange_data!$1:$1,0)-1),""))</f>
        <v/>
      </c>
      <c r="R443" s="157" t="str">
        <f ca="1">IF(raw_exchange_data!$A442="","",OFFSET(raw_exchange_data!$A442,0,MATCH(R$2,raw_exchange_data!$1:$1,0)-1))</f>
        <v/>
      </c>
      <c r="S443" s="169" t="str">
        <f ca="1">IF(raw_exchange_data!$A442="","",OFFSET(raw_exchange_data!$A442,0,MATCH(S$2,raw_exchange_data!$1:$1,0)-1))</f>
        <v/>
      </c>
      <c r="W443" t="str">
        <f t="shared" si="41"/>
        <v>GALAXY</v>
      </c>
      <c r="X443" t="str">
        <f t="shared" si="42"/>
        <v>EUROC</v>
      </c>
      <c r="Y443" s="42">
        <f t="shared" si="43"/>
        <v>-15000000</v>
      </c>
      <c r="Z443" s="42">
        <f t="shared" ca="1" si="44"/>
        <v>0</v>
      </c>
    </row>
    <row r="444" spans="1:26" x14ac:dyDescent="0.25">
      <c r="A444" t="str">
        <f>IF(Summary_Exchange_Balances_00UTC!$B443="","",Summary_Exchange_Balances_00UTC!$N443)</f>
        <v>GALAXY</v>
      </c>
      <c r="B444" t="str">
        <f>IF(Summary_Exchange_Balances_00UTC!$B443="","",Summary_Exchange_Balances_00UTC!$B443)</f>
        <v>LEND-GACM</v>
      </c>
      <c r="C444" t="str">
        <f>IF(Summary_Exchange_Balances_00UTC!$B443="","",Summary_Exchange_Balances_00UTC!$E443)</f>
        <v>USD</v>
      </c>
      <c r="E444" s="52">
        <f>IF(Summary_Exchange_Balances_00UTC!$B443="","",Summary_Exchange_Balances_00UTC!$C443)</f>
        <v>-42800000</v>
      </c>
      <c r="G444" s="52" t="e">
        <f ca="1">IF(Summary_Exchange_Balances_00UTC!$B443="","",VLOOKUP(IF(ISERROR(SEARCH(" ", $B444)),UPPER($B444&amp;$C444&amp;IF(OR(NOT(ISERROR(SEARCH("trade",$D444))),NOT(ISERROR(SEARCH("balance",$D444)))),"",$D444)),UPPER(LEFT($B444, SEARCH(" ",$B444)-1)&amp;$C444&amp;IF(OR(NOT(ISERROR(SEARCH("trade",$D444))),NOT(ISERROR(SEARCH("balance",$D444)))),"",$D444))),$L:$T,MATCH("balance",$L$2:$S$2,0),FALSE))</f>
        <v>#N/A</v>
      </c>
      <c r="H444" s="35" t="e">
        <f ca="1">IF(Summary_Exchange_Balances_00UTC!$B443="","",(G444-E444)/E444)</f>
        <v>#N/A</v>
      </c>
      <c r="I444" s="160">
        <f ca="1">IF(Summary_Exchange_Balances_00UTC!$B443="","",IF(ISERROR($G444),$E444,$G444))</f>
        <v>-42800000</v>
      </c>
      <c r="L444" t="str">
        <f t="shared" ca="1" si="40"/>
        <v/>
      </c>
      <c r="N444" s="156" t="str">
        <f ca="1">IF(raw_exchange_data!$A443="","",OFFSET(raw_exchange_data!$A443,0,MATCH(N$2,raw_exchange_data!$1:$1,0)-1))</f>
        <v/>
      </c>
      <c r="O444" s="156" t="str">
        <f ca="1">IF(raw_exchange_data!$A443="","",OFFSET(raw_exchange_data!$A443,0,MATCH(O$2,raw_exchange_data!$1:$1,0)-1))</f>
        <v/>
      </c>
      <c r="P444" s="156" t="str">
        <f ca="1">IF(raw_exchange_data!$A443="","",OFFSET(raw_exchange_data!$A443,0,MATCH(P$2,raw_exchange_data!$1:$1,0)-1))</f>
        <v/>
      </c>
      <c r="Q444" s="156" t="str">
        <f ca="1">IF(raw_exchange_data!$A443="","",TEXT(OFFSET(raw_exchange_data!$A443,0,MATCH(Q$2,raw_exchange_data!$1:$1,0)-1),""))</f>
        <v/>
      </c>
      <c r="R444" s="157" t="str">
        <f ca="1">IF(raw_exchange_data!$A443="","",OFFSET(raw_exchange_data!$A443,0,MATCH(R$2,raw_exchange_data!$1:$1,0)-1))</f>
        <v/>
      </c>
      <c r="S444" s="169" t="str">
        <f ca="1">IF(raw_exchange_data!$A443="","",OFFSET(raw_exchange_data!$A443,0,MATCH(S$2,raw_exchange_data!$1:$1,0)-1))</f>
        <v/>
      </c>
      <c r="W444" t="str">
        <f t="shared" si="41"/>
        <v>GALAXY</v>
      </c>
      <c r="X444" t="str">
        <f t="shared" si="42"/>
        <v>USD</v>
      </c>
      <c r="Y444" s="42">
        <f t="shared" si="43"/>
        <v>-42800000</v>
      </c>
      <c r="Z444" s="42">
        <f t="shared" ca="1" si="44"/>
        <v>0</v>
      </c>
    </row>
    <row r="445" spans="1:26" x14ac:dyDescent="0.25">
      <c r="A445" t="str">
        <f>IF(Summary_Exchange_Balances_00UTC!$B444="","",Summary_Exchange_Balances_00UTC!$N444)</f>
        <v>GALAXY</v>
      </c>
      <c r="B445" t="str">
        <f>IF(Summary_Exchange_Balances_00UTC!$B444="","",Summary_Exchange_Balances_00UTC!$B444)</f>
        <v>LEND-GACM</v>
      </c>
      <c r="C445" t="str">
        <f>IF(Summary_Exchange_Balances_00UTC!$B444="","",Summary_Exchange_Balances_00UTC!$E444)</f>
        <v>USDC</v>
      </c>
      <c r="E445" s="52">
        <f>IF(Summary_Exchange_Balances_00UTC!$B444="","",Summary_Exchange_Balances_00UTC!$C444)</f>
        <v>-89706000</v>
      </c>
      <c r="G445" s="52" t="e">
        <f ca="1">IF(Summary_Exchange_Balances_00UTC!$B444="","",VLOOKUP(IF(ISERROR(SEARCH(" ", $B445)),UPPER($B445&amp;$C445&amp;IF(OR(NOT(ISERROR(SEARCH("trade",$D445))),NOT(ISERROR(SEARCH("balance",$D445)))),"",$D445)),UPPER(LEFT($B445, SEARCH(" ",$B445)-1)&amp;$C445&amp;IF(OR(NOT(ISERROR(SEARCH("trade",$D445))),NOT(ISERROR(SEARCH("balance",$D445)))),"",$D445))),$L:$T,MATCH("balance",$L$2:$S$2,0),FALSE))</f>
        <v>#N/A</v>
      </c>
      <c r="H445" s="35" t="e">
        <f ca="1">IF(Summary_Exchange_Balances_00UTC!$B444="","",(G445-E445)/E445)</f>
        <v>#N/A</v>
      </c>
      <c r="I445" s="160">
        <f ca="1">IF(Summary_Exchange_Balances_00UTC!$B444="","",IF(ISERROR($G445),$E445,$G445))</f>
        <v>-89706000</v>
      </c>
      <c r="L445" t="str">
        <f t="shared" ca="1" si="40"/>
        <v/>
      </c>
      <c r="N445" s="156" t="str">
        <f ca="1">IF(raw_exchange_data!$A444="","",OFFSET(raw_exchange_data!$A444,0,MATCH(N$2,raw_exchange_data!$1:$1,0)-1))</f>
        <v/>
      </c>
      <c r="O445" s="156" t="str">
        <f ca="1">IF(raw_exchange_data!$A444="","",OFFSET(raw_exchange_data!$A444,0,MATCH(O$2,raw_exchange_data!$1:$1,0)-1))</f>
        <v/>
      </c>
      <c r="P445" s="156" t="str">
        <f ca="1">IF(raw_exchange_data!$A444="","",OFFSET(raw_exchange_data!$A444,0,MATCH(P$2,raw_exchange_data!$1:$1,0)-1))</f>
        <v/>
      </c>
      <c r="Q445" s="156" t="str">
        <f ca="1">IF(raw_exchange_data!$A444="","",TEXT(OFFSET(raw_exchange_data!$A444,0,MATCH(Q$2,raw_exchange_data!$1:$1,0)-1),""))</f>
        <v/>
      </c>
      <c r="R445" s="157" t="str">
        <f ca="1">IF(raw_exchange_data!$A444="","",OFFSET(raw_exchange_data!$A444,0,MATCH(R$2,raw_exchange_data!$1:$1,0)-1))</f>
        <v/>
      </c>
      <c r="S445" s="169" t="str">
        <f ca="1">IF(raw_exchange_data!$A444="","",OFFSET(raw_exchange_data!$A444,0,MATCH(S$2,raw_exchange_data!$1:$1,0)-1))</f>
        <v/>
      </c>
      <c r="W445" t="str">
        <f t="shared" si="41"/>
        <v>GALAXY</v>
      </c>
      <c r="X445" t="str">
        <f t="shared" si="42"/>
        <v>USDC</v>
      </c>
      <c r="Y445" s="42">
        <f t="shared" si="43"/>
        <v>-89706000</v>
      </c>
      <c r="Z445" s="42">
        <f t="shared" ca="1" si="44"/>
        <v>0</v>
      </c>
    </row>
    <row r="446" spans="1:26" x14ac:dyDescent="0.25">
      <c r="A446" t="str">
        <f>IF(Summary_Exchange_Balances_00UTC!$B445="","",Summary_Exchange_Balances_00UTC!$N445)</f>
        <v>GALAXY</v>
      </c>
      <c r="B446" t="str">
        <f>IF(Summary_Exchange_Balances_00UTC!$B445="","",Summary_Exchange_Balances_00UTC!$B445)</f>
        <v>LEND-GACM</v>
      </c>
      <c r="C446" t="str">
        <f>IF(Summary_Exchange_Balances_00UTC!$B445="","",Summary_Exchange_Balances_00UTC!$E445)</f>
        <v>ZIL</v>
      </c>
      <c r="E446" s="52">
        <f>IF(Summary_Exchange_Balances_00UTC!$B445="","",Summary_Exchange_Balances_00UTC!$C445)</f>
        <v>-20000000</v>
      </c>
      <c r="G446" s="52" t="e">
        <f ca="1">IF(Summary_Exchange_Balances_00UTC!$B445="","",VLOOKUP(IF(ISERROR(SEARCH(" ", $B446)),UPPER($B446&amp;$C446&amp;IF(OR(NOT(ISERROR(SEARCH("trade",$D446))),NOT(ISERROR(SEARCH("balance",$D446)))),"",$D446)),UPPER(LEFT($B446, SEARCH(" ",$B446)-1)&amp;$C446&amp;IF(OR(NOT(ISERROR(SEARCH("trade",$D446))),NOT(ISERROR(SEARCH("balance",$D446)))),"",$D446))),$L:$T,MATCH("balance",$L$2:$S$2,0),FALSE))</f>
        <v>#N/A</v>
      </c>
      <c r="H446" s="35" t="e">
        <f ca="1">IF(Summary_Exchange_Balances_00UTC!$B445="","",(G446-E446)/E446)</f>
        <v>#N/A</v>
      </c>
      <c r="I446" s="160">
        <f ca="1">IF(Summary_Exchange_Balances_00UTC!$B445="","",IF(ISERROR($G446),$E446,$G446))</f>
        <v>-20000000</v>
      </c>
      <c r="L446" t="str">
        <f t="shared" ca="1" si="40"/>
        <v/>
      </c>
      <c r="N446" s="156" t="str">
        <f ca="1">IF(raw_exchange_data!$A445="","",OFFSET(raw_exchange_data!$A445,0,MATCH(N$2,raw_exchange_data!$1:$1,0)-1))</f>
        <v/>
      </c>
      <c r="O446" s="156" t="str">
        <f ca="1">IF(raw_exchange_data!$A445="","",OFFSET(raw_exchange_data!$A445,0,MATCH(O$2,raw_exchange_data!$1:$1,0)-1))</f>
        <v/>
      </c>
      <c r="P446" s="156" t="str">
        <f ca="1">IF(raw_exchange_data!$A445="","",OFFSET(raw_exchange_data!$A445,0,MATCH(P$2,raw_exchange_data!$1:$1,0)-1))</f>
        <v/>
      </c>
      <c r="Q446" s="156" t="str">
        <f ca="1">IF(raw_exchange_data!$A445="","",TEXT(OFFSET(raw_exchange_data!$A445,0,MATCH(Q$2,raw_exchange_data!$1:$1,0)-1),""))</f>
        <v/>
      </c>
      <c r="R446" s="157" t="str">
        <f ca="1">IF(raw_exchange_data!$A445="","",OFFSET(raw_exchange_data!$A445,0,MATCH(R$2,raw_exchange_data!$1:$1,0)-1))</f>
        <v/>
      </c>
      <c r="S446" s="169" t="str">
        <f ca="1">IF(raw_exchange_data!$A445="","",OFFSET(raw_exchange_data!$A445,0,MATCH(S$2,raw_exchange_data!$1:$1,0)-1))</f>
        <v/>
      </c>
      <c r="W446" t="str">
        <f t="shared" si="41"/>
        <v>GALAXY</v>
      </c>
      <c r="X446" t="str">
        <f t="shared" si="42"/>
        <v>ZIL</v>
      </c>
      <c r="Y446" s="42">
        <f t="shared" si="43"/>
        <v>-20000000</v>
      </c>
      <c r="Z446" s="42">
        <f t="shared" ca="1" si="44"/>
        <v>0</v>
      </c>
    </row>
    <row r="447" spans="1:26" x14ac:dyDescent="0.25">
      <c r="A447" t="str">
        <f>IF(Summary_Exchange_Balances_00UTC!$B446="","",Summary_Exchange_Balances_00UTC!$N446)</f>
        <v>HUBI</v>
      </c>
      <c r="B447" t="str">
        <f>IF(Summary_Exchange_Balances_00UTC!$B446="","",Summary_Exchange_Balances_00UTC!$B446)</f>
        <v>LEND-HUBI</v>
      </c>
      <c r="C447" t="str">
        <f>IF(Summary_Exchange_Balances_00UTC!$B446="","",Summary_Exchange_Balances_00UTC!$E446)</f>
        <v>BCH</v>
      </c>
      <c r="E447" s="52">
        <f>IF(Summary_Exchange_Balances_00UTC!$B446="","",Summary_Exchange_Balances_00UTC!$C446)</f>
        <v>-5000</v>
      </c>
      <c r="G447" s="52" t="e">
        <f ca="1">IF(Summary_Exchange_Balances_00UTC!$B446="","",VLOOKUP(IF(ISERROR(SEARCH(" ", $B447)),UPPER($B447&amp;$C447&amp;IF(OR(NOT(ISERROR(SEARCH("trade",$D447))),NOT(ISERROR(SEARCH("balance",$D447)))),"",$D447)),UPPER(LEFT($B447, SEARCH(" ",$B447)-1)&amp;$C447&amp;IF(OR(NOT(ISERROR(SEARCH("trade",$D447))),NOT(ISERROR(SEARCH("balance",$D447)))),"",$D447))),$L:$T,MATCH("balance",$L$2:$S$2,0),FALSE))</f>
        <v>#N/A</v>
      </c>
      <c r="H447" s="35" t="e">
        <f ca="1">IF(Summary_Exchange_Balances_00UTC!$B446="","",(G447-E447)/E447)</f>
        <v>#N/A</v>
      </c>
      <c r="I447" s="160">
        <f ca="1">IF(Summary_Exchange_Balances_00UTC!$B446="","",IF(ISERROR($G447),$E447,$G447))</f>
        <v>-5000</v>
      </c>
      <c r="L447" t="str">
        <f t="shared" ca="1" si="40"/>
        <v/>
      </c>
      <c r="N447" s="156" t="str">
        <f ca="1">IF(raw_exchange_data!$A446="","",OFFSET(raw_exchange_data!$A446,0,MATCH(N$2,raw_exchange_data!$1:$1,0)-1))</f>
        <v/>
      </c>
      <c r="O447" s="156" t="str">
        <f ca="1">IF(raw_exchange_data!$A446="","",OFFSET(raw_exchange_data!$A446,0,MATCH(O$2,raw_exchange_data!$1:$1,0)-1))</f>
        <v/>
      </c>
      <c r="P447" s="156" t="str">
        <f ca="1">IF(raw_exchange_data!$A446="","",OFFSET(raw_exchange_data!$A446,0,MATCH(P$2,raw_exchange_data!$1:$1,0)-1))</f>
        <v/>
      </c>
      <c r="Q447" s="156" t="str">
        <f ca="1">IF(raw_exchange_data!$A446="","",TEXT(OFFSET(raw_exchange_data!$A446,0,MATCH(Q$2,raw_exchange_data!$1:$1,0)-1),""))</f>
        <v/>
      </c>
      <c r="R447" s="157" t="str">
        <f ca="1">IF(raw_exchange_data!$A446="","",OFFSET(raw_exchange_data!$A446,0,MATCH(R$2,raw_exchange_data!$1:$1,0)-1))</f>
        <v/>
      </c>
      <c r="S447" s="169" t="str">
        <f ca="1">IF(raw_exchange_data!$A446="","",OFFSET(raw_exchange_data!$A446,0,MATCH(S$2,raw_exchange_data!$1:$1,0)-1))</f>
        <v/>
      </c>
      <c r="W447" t="str">
        <f t="shared" si="41"/>
        <v>HUBI</v>
      </c>
      <c r="X447" t="str">
        <f t="shared" si="42"/>
        <v>BCH</v>
      </c>
      <c r="Y447" s="42">
        <f t="shared" si="43"/>
        <v>-5000</v>
      </c>
      <c r="Z447" s="42">
        <f t="shared" ca="1" si="44"/>
        <v>0</v>
      </c>
    </row>
    <row r="448" spans="1:26" x14ac:dyDescent="0.25">
      <c r="A448" t="str">
        <f>IF(Summary_Exchange_Balances_00UTC!$B447="","",Summary_Exchange_Balances_00UTC!$N447)</f>
        <v>HUBI</v>
      </c>
      <c r="B448" t="str">
        <f>IF(Summary_Exchange_Balances_00UTC!$B447="","",Summary_Exchange_Balances_00UTC!$B447)</f>
        <v>LEND-HUBI</v>
      </c>
      <c r="C448" t="str">
        <f>IF(Summary_Exchange_Balances_00UTC!$B447="","",Summary_Exchange_Balances_00UTC!$E447)</f>
        <v>DOT</v>
      </c>
      <c r="E448" s="52">
        <f>IF(Summary_Exchange_Balances_00UTC!$B447="","",Summary_Exchange_Balances_00UTC!$C447)</f>
        <v>-40000</v>
      </c>
      <c r="G448" s="52" t="e">
        <f ca="1">IF(Summary_Exchange_Balances_00UTC!$B447="","",VLOOKUP(IF(ISERROR(SEARCH(" ", $B448)),UPPER($B448&amp;$C448&amp;IF(OR(NOT(ISERROR(SEARCH("trade",$D448))),NOT(ISERROR(SEARCH("balance",$D448)))),"",$D448)),UPPER(LEFT($B448, SEARCH(" ",$B448)-1)&amp;$C448&amp;IF(OR(NOT(ISERROR(SEARCH("trade",$D448))),NOT(ISERROR(SEARCH("balance",$D448)))),"",$D448))),$L:$T,MATCH("balance",$L$2:$S$2,0),FALSE))</f>
        <v>#N/A</v>
      </c>
      <c r="H448" s="35" t="e">
        <f ca="1">IF(Summary_Exchange_Balances_00UTC!$B447="","",(G448-E448)/E448)</f>
        <v>#N/A</v>
      </c>
      <c r="I448" s="160">
        <f ca="1">IF(Summary_Exchange_Balances_00UTC!$B447="","",IF(ISERROR($G448),$E448,$G448))</f>
        <v>-40000</v>
      </c>
      <c r="L448" t="str">
        <f t="shared" ca="1" si="40"/>
        <v/>
      </c>
      <c r="N448" s="156" t="str">
        <f ca="1">IF(raw_exchange_data!$A447="","",OFFSET(raw_exchange_data!$A447,0,MATCH(N$2,raw_exchange_data!$1:$1,0)-1))</f>
        <v/>
      </c>
      <c r="O448" s="156" t="str">
        <f ca="1">IF(raw_exchange_data!$A447="","",OFFSET(raw_exchange_data!$A447,0,MATCH(O$2,raw_exchange_data!$1:$1,0)-1))</f>
        <v/>
      </c>
      <c r="P448" s="156" t="str">
        <f ca="1">IF(raw_exchange_data!$A447="","",OFFSET(raw_exchange_data!$A447,0,MATCH(P$2,raw_exchange_data!$1:$1,0)-1))</f>
        <v/>
      </c>
      <c r="Q448" s="156" t="str">
        <f ca="1">IF(raw_exchange_data!$A447="","",TEXT(OFFSET(raw_exchange_data!$A447,0,MATCH(Q$2,raw_exchange_data!$1:$1,0)-1),""))</f>
        <v/>
      </c>
      <c r="R448" s="157" t="str">
        <f ca="1">IF(raw_exchange_data!$A447="","",OFFSET(raw_exchange_data!$A447,0,MATCH(R$2,raw_exchange_data!$1:$1,0)-1))</f>
        <v/>
      </c>
      <c r="S448" s="169" t="str">
        <f ca="1">IF(raw_exchange_data!$A447="","",OFFSET(raw_exchange_data!$A447,0,MATCH(S$2,raw_exchange_data!$1:$1,0)-1))</f>
        <v/>
      </c>
      <c r="W448" t="str">
        <f t="shared" si="41"/>
        <v>HUBI</v>
      </c>
      <c r="X448" t="str">
        <f t="shared" si="42"/>
        <v>DOT</v>
      </c>
      <c r="Y448" s="42">
        <f t="shared" si="43"/>
        <v>-40000</v>
      </c>
      <c r="Z448" s="42">
        <f t="shared" ca="1" si="44"/>
        <v>0</v>
      </c>
    </row>
    <row r="449" spans="1:26" x14ac:dyDescent="0.25">
      <c r="A449" t="str">
        <f>IF(Summary_Exchange_Balances_00UTC!$B448="","",Summary_Exchange_Balances_00UTC!$N448)</f>
        <v>HUBI</v>
      </c>
      <c r="B449" t="str">
        <f>IF(Summary_Exchange_Balances_00UTC!$B448="","",Summary_Exchange_Balances_00UTC!$B448)</f>
        <v>LEND-HUBI</v>
      </c>
      <c r="C449" t="str">
        <f>IF(Summary_Exchange_Balances_00UTC!$B448="","",Summary_Exchange_Balances_00UTC!$E448)</f>
        <v>EOS</v>
      </c>
      <c r="E449" s="52">
        <f>IF(Summary_Exchange_Balances_00UTC!$B448="","",Summary_Exchange_Balances_00UTC!$C448)</f>
        <v>-160000</v>
      </c>
      <c r="G449" s="52" t="e">
        <f ca="1">IF(Summary_Exchange_Balances_00UTC!$B448="","",VLOOKUP(IF(ISERROR(SEARCH(" ", $B449)),UPPER($B449&amp;$C449&amp;IF(OR(NOT(ISERROR(SEARCH("trade",$D449))),NOT(ISERROR(SEARCH("balance",$D449)))),"",$D449)),UPPER(LEFT($B449, SEARCH(" ",$B449)-1)&amp;$C449&amp;IF(OR(NOT(ISERROR(SEARCH("trade",$D449))),NOT(ISERROR(SEARCH("balance",$D449)))),"",$D449))),$L:$T,MATCH("balance",$L$2:$S$2,0),FALSE))</f>
        <v>#N/A</v>
      </c>
      <c r="H449" s="35" t="e">
        <f ca="1">IF(Summary_Exchange_Balances_00UTC!$B448="","",(G449-E449)/E449)</f>
        <v>#N/A</v>
      </c>
      <c r="I449" s="160">
        <f ca="1">IF(Summary_Exchange_Balances_00UTC!$B448="","",IF(ISERROR($G449),$E449,$G449))</f>
        <v>-160000</v>
      </c>
      <c r="L449" t="str">
        <f t="shared" ca="1" si="40"/>
        <v/>
      </c>
      <c r="N449" s="156" t="str">
        <f ca="1">IF(raw_exchange_data!$A448="","",OFFSET(raw_exchange_data!$A448,0,MATCH(N$2,raw_exchange_data!$1:$1,0)-1))</f>
        <v/>
      </c>
      <c r="O449" s="156" t="str">
        <f ca="1">IF(raw_exchange_data!$A448="","",OFFSET(raw_exchange_data!$A448,0,MATCH(O$2,raw_exchange_data!$1:$1,0)-1))</f>
        <v/>
      </c>
      <c r="P449" s="156" t="str">
        <f ca="1">IF(raw_exchange_data!$A448="","",OFFSET(raw_exchange_data!$A448,0,MATCH(P$2,raw_exchange_data!$1:$1,0)-1))</f>
        <v/>
      </c>
      <c r="Q449" s="156" t="str">
        <f ca="1">IF(raw_exchange_data!$A448="","",TEXT(OFFSET(raw_exchange_data!$A448,0,MATCH(Q$2,raw_exchange_data!$1:$1,0)-1),""))</f>
        <v/>
      </c>
      <c r="R449" s="157" t="str">
        <f ca="1">IF(raw_exchange_data!$A448="","",OFFSET(raw_exchange_data!$A448,0,MATCH(R$2,raw_exchange_data!$1:$1,0)-1))</f>
        <v/>
      </c>
      <c r="S449" s="169" t="str">
        <f ca="1">IF(raw_exchange_data!$A448="","",OFFSET(raw_exchange_data!$A448,0,MATCH(S$2,raw_exchange_data!$1:$1,0)-1))</f>
        <v/>
      </c>
      <c r="W449" t="str">
        <f t="shared" si="41"/>
        <v>HUBI</v>
      </c>
      <c r="X449" t="str">
        <f t="shared" si="42"/>
        <v>EOS</v>
      </c>
      <c r="Y449" s="42">
        <f t="shared" si="43"/>
        <v>-160000</v>
      </c>
      <c r="Z449" s="42">
        <f t="shared" ca="1" si="44"/>
        <v>0</v>
      </c>
    </row>
    <row r="450" spans="1:26" x14ac:dyDescent="0.25">
      <c r="A450" t="str">
        <f>IF(Summary_Exchange_Balances_00UTC!$B449="","",Summary_Exchange_Balances_00UTC!$N449)</f>
        <v>HUBI</v>
      </c>
      <c r="B450" t="str">
        <f>IF(Summary_Exchange_Balances_00UTC!$B449="","",Summary_Exchange_Balances_00UTC!$B449)</f>
        <v>LEND-HUBI</v>
      </c>
      <c r="C450" t="str">
        <f>IF(Summary_Exchange_Balances_00UTC!$B449="","",Summary_Exchange_Balances_00UTC!$E449)</f>
        <v>ETC</v>
      </c>
      <c r="E450" s="52">
        <f>IF(Summary_Exchange_Balances_00UTC!$B449="","",Summary_Exchange_Balances_00UTC!$C449)</f>
        <v>-108000</v>
      </c>
      <c r="G450" s="52" t="e">
        <f ca="1">IF(Summary_Exchange_Balances_00UTC!$B449="","",VLOOKUP(IF(ISERROR(SEARCH(" ", $B450)),UPPER($B450&amp;$C450&amp;IF(OR(NOT(ISERROR(SEARCH("trade",$D450))),NOT(ISERROR(SEARCH("balance",$D450)))),"",$D450)),UPPER(LEFT($B450, SEARCH(" ",$B450)-1)&amp;$C450&amp;IF(OR(NOT(ISERROR(SEARCH("trade",$D450))),NOT(ISERROR(SEARCH("balance",$D450)))),"",$D450))),$L:$T,MATCH("balance",$L$2:$S$2,0),FALSE))</f>
        <v>#N/A</v>
      </c>
      <c r="H450" s="35" t="e">
        <f ca="1">IF(Summary_Exchange_Balances_00UTC!$B449="","",(G450-E450)/E450)</f>
        <v>#N/A</v>
      </c>
      <c r="I450" s="160">
        <f ca="1">IF(Summary_Exchange_Balances_00UTC!$B449="","",IF(ISERROR($G450),$E450,$G450))</f>
        <v>-108000</v>
      </c>
      <c r="L450" t="str">
        <f t="shared" ca="1" si="40"/>
        <v/>
      </c>
      <c r="N450" s="156" t="str">
        <f ca="1">IF(raw_exchange_data!$A449="","",OFFSET(raw_exchange_data!$A449,0,MATCH(N$2,raw_exchange_data!$1:$1,0)-1))</f>
        <v/>
      </c>
      <c r="O450" s="156" t="str">
        <f ca="1">IF(raw_exchange_data!$A449="","",OFFSET(raw_exchange_data!$A449,0,MATCH(O$2,raw_exchange_data!$1:$1,0)-1))</f>
        <v/>
      </c>
      <c r="P450" s="156" t="str">
        <f ca="1">IF(raw_exchange_data!$A449="","",OFFSET(raw_exchange_data!$A449,0,MATCH(P$2,raw_exchange_data!$1:$1,0)-1))</f>
        <v/>
      </c>
      <c r="Q450" s="156" t="str">
        <f ca="1">IF(raw_exchange_data!$A449="","",TEXT(OFFSET(raw_exchange_data!$A449,0,MATCH(Q$2,raw_exchange_data!$1:$1,0)-1),""))</f>
        <v/>
      </c>
      <c r="R450" s="157" t="str">
        <f ca="1">IF(raw_exchange_data!$A449="","",OFFSET(raw_exchange_data!$A449,0,MATCH(R$2,raw_exchange_data!$1:$1,0)-1))</f>
        <v/>
      </c>
      <c r="S450" s="169" t="str">
        <f ca="1">IF(raw_exchange_data!$A449="","",OFFSET(raw_exchange_data!$A449,0,MATCH(S$2,raw_exchange_data!$1:$1,0)-1))</f>
        <v/>
      </c>
      <c r="W450" t="str">
        <f t="shared" si="41"/>
        <v>HUBI</v>
      </c>
      <c r="X450" t="str">
        <f t="shared" si="42"/>
        <v>ETC</v>
      </c>
      <c r="Y450" s="42">
        <f t="shared" si="43"/>
        <v>-108000</v>
      </c>
      <c r="Z450" s="42">
        <f t="shared" ca="1" si="44"/>
        <v>0</v>
      </c>
    </row>
    <row r="451" spans="1:26" x14ac:dyDescent="0.25">
      <c r="A451" t="str">
        <f>IF(Summary_Exchange_Balances_00UTC!$B450="","",Summary_Exchange_Balances_00UTC!$N450)</f>
        <v>HUBI</v>
      </c>
      <c r="B451" t="str">
        <f>IF(Summary_Exchange_Balances_00UTC!$B450="","",Summary_Exchange_Balances_00UTC!$B450)</f>
        <v>LEND-HUBI</v>
      </c>
      <c r="C451" t="str">
        <f>IF(Summary_Exchange_Balances_00UTC!$B450="","",Summary_Exchange_Balances_00UTC!$E450)</f>
        <v>ETH</v>
      </c>
      <c r="E451" s="52">
        <f>IF(Summary_Exchange_Balances_00UTC!$B450="","",Summary_Exchange_Balances_00UTC!$C450)</f>
        <v>-4600</v>
      </c>
      <c r="G451" s="52" t="e">
        <f ca="1">IF(Summary_Exchange_Balances_00UTC!$B450="","",VLOOKUP(IF(ISERROR(SEARCH(" ", $B451)),UPPER($B451&amp;$C451&amp;IF(OR(NOT(ISERROR(SEARCH("trade",$D451))),NOT(ISERROR(SEARCH("balance",$D451)))),"",$D451)),UPPER(LEFT($B451, SEARCH(" ",$B451)-1)&amp;$C451&amp;IF(OR(NOT(ISERROR(SEARCH("trade",$D451))),NOT(ISERROR(SEARCH("balance",$D451)))),"",$D451))),$L:$T,MATCH("balance",$L$2:$S$2,0),FALSE))</f>
        <v>#N/A</v>
      </c>
      <c r="H451" s="35" t="e">
        <f ca="1">IF(Summary_Exchange_Balances_00UTC!$B450="","",(G451-E451)/E451)</f>
        <v>#N/A</v>
      </c>
      <c r="I451" s="160">
        <f ca="1">IF(Summary_Exchange_Balances_00UTC!$B450="","",IF(ISERROR($G451),$E451,$G451))</f>
        <v>-4600</v>
      </c>
      <c r="L451" t="str">
        <f t="shared" ca="1" si="40"/>
        <v/>
      </c>
      <c r="N451" s="156" t="str">
        <f ca="1">IF(raw_exchange_data!$A450="","",OFFSET(raw_exchange_data!$A450,0,MATCH(N$2,raw_exchange_data!$1:$1,0)-1))</f>
        <v/>
      </c>
      <c r="O451" s="156" t="str">
        <f ca="1">IF(raw_exchange_data!$A450="","",OFFSET(raw_exchange_data!$A450,0,MATCH(O$2,raw_exchange_data!$1:$1,0)-1))</f>
        <v/>
      </c>
      <c r="P451" s="156" t="str">
        <f ca="1">IF(raw_exchange_data!$A450="","",OFFSET(raw_exchange_data!$A450,0,MATCH(P$2,raw_exchange_data!$1:$1,0)-1))</f>
        <v/>
      </c>
      <c r="Q451" s="156" t="str">
        <f ca="1">IF(raw_exchange_data!$A450="","",TEXT(OFFSET(raw_exchange_data!$A450,0,MATCH(Q$2,raw_exchange_data!$1:$1,0)-1),""))</f>
        <v/>
      </c>
      <c r="R451" s="157" t="str">
        <f ca="1">IF(raw_exchange_data!$A450="","",OFFSET(raw_exchange_data!$A450,0,MATCH(R$2,raw_exchange_data!$1:$1,0)-1))</f>
        <v/>
      </c>
      <c r="S451" s="169" t="str">
        <f ca="1">IF(raw_exchange_data!$A450="","",OFFSET(raw_exchange_data!$A450,0,MATCH(S$2,raw_exchange_data!$1:$1,0)-1))</f>
        <v/>
      </c>
      <c r="W451" t="str">
        <f t="shared" si="41"/>
        <v>HUBI</v>
      </c>
      <c r="X451" t="str">
        <f t="shared" si="42"/>
        <v>ETH</v>
      </c>
      <c r="Y451" s="42">
        <f t="shared" si="43"/>
        <v>-4600</v>
      </c>
      <c r="Z451" s="42">
        <f t="shared" ca="1" si="44"/>
        <v>0</v>
      </c>
    </row>
    <row r="452" spans="1:26" x14ac:dyDescent="0.25">
      <c r="A452" t="str">
        <f>IF(Summary_Exchange_Balances_00UTC!$B451="","",Summary_Exchange_Balances_00UTC!$N451)</f>
        <v>HUBI</v>
      </c>
      <c r="B452" t="str">
        <f>IF(Summary_Exchange_Balances_00UTC!$B451="","",Summary_Exchange_Balances_00UTC!$B451)</f>
        <v>LEND-HUBI</v>
      </c>
      <c r="C452" t="str">
        <f>IF(Summary_Exchange_Balances_00UTC!$B451="","",Summary_Exchange_Balances_00UTC!$E451)</f>
        <v>LINK</v>
      </c>
      <c r="E452" s="52">
        <f>IF(Summary_Exchange_Balances_00UTC!$B451="","",Summary_Exchange_Balances_00UTC!$C451)</f>
        <v>-17000</v>
      </c>
      <c r="G452" s="52" t="e">
        <f ca="1">IF(Summary_Exchange_Balances_00UTC!$B451="","",VLOOKUP(IF(ISERROR(SEARCH(" ", $B452)),UPPER($B452&amp;$C452&amp;IF(OR(NOT(ISERROR(SEARCH("trade",$D452))),NOT(ISERROR(SEARCH("balance",$D452)))),"",$D452)),UPPER(LEFT($B452, SEARCH(" ",$B452)-1)&amp;$C452&amp;IF(OR(NOT(ISERROR(SEARCH("trade",$D452))),NOT(ISERROR(SEARCH("balance",$D452)))),"",$D452))),$L:$T,MATCH("balance",$L$2:$S$2,0),FALSE))</f>
        <v>#N/A</v>
      </c>
      <c r="H452" s="35" t="e">
        <f ca="1">IF(Summary_Exchange_Balances_00UTC!$B451="","",(G452-E452)/E452)</f>
        <v>#N/A</v>
      </c>
      <c r="I452" s="160">
        <f ca="1">IF(Summary_Exchange_Balances_00UTC!$B451="","",IF(ISERROR($G452),$E452,$G452))</f>
        <v>-17000</v>
      </c>
      <c r="L452" t="str">
        <f t="shared" ref="L452:L515" ca="1" si="45">UPPER($P452&amp;$N452&amp;IF(OR(NOT(ISERROR(SEARCH("trade",Q452))),NOT(ISERROR(SEARCH("balance",Q452)))),"",Q452))</f>
        <v/>
      </c>
      <c r="N452" s="156" t="str">
        <f ca="1">IF(raw_exchange_data!$A451="","",OFFSET(raw_exchange_data!$A451,0,MATCH(N$2,raw_exchange_data!$1:$1,0)-1))</f>
        <v/>
      </c>
      <c r="O452" s="156" t="str">
        <f ca="1">IF(raw_exchange_data!$A451="","",OFFSET(raw_exchange_data!$A451,0,MATCH(O$2,raw_exchange_data!$1:$1,0)-1))</f>
        <v/>
      </c>
      <c r="P452" s="156" t="str">
        <f ca="1">IF(raw_exchange_data!$A451="","",OFFSET(raw_exchange_data!$A451,0,MATCH(P$2,raw_exchange_data!$1:$1,0)-1))</f>
        <v/>
      </c>
      <c r="Q452" s="156" t="str">
        <f ca="1">IF(raw_exchange_data!$A451="","",TEXT(OFFSET(raw_exchange_data!$A451,0,MATCH(Q$2,raw_exchange_data!$1:$1,0)-1),""))</f>
        <v/>
      </c>
      <c r="R452" s="157" t="str">
        <f ca="1">IF(raw_exchange_data!$A451="","",OFFSET(raw_exchange_data!$A451,0,MATCH(R$2,raw_exchange_data!$1:$1,0)-1))</f>
        <v/>
      </c>
      <c r="S452" s="169" t="str">
        <f ca="1">IF(raw_exchange_data!$A451="","",OFFSET(raw_exchange_data!$A451,0,MATCH(S$2,raw_exchange_data!$1:$1,0)-1))</f>
        <v/>
      </c>
      <c r="W452" t="str">
        <f t="shared" ref="W452:W515" si="46">IF($A452="","",$A452)</f>
        <v>HUBI</v>
      </c>
      <c r="X452" t="str">
        <f t="shared" ref="X452:X515" si="47">IF($A452="","",$C452)</f>
        <v>LINK</v>
      </c>
      <c r="Y452" s="42">
        <f t="shared" ref="Y452:Y515" si="48">IF($A452="","",$E452)</f>
        <v>-17000</v>
      </c>
      <c r="Z452" s="42">
        <f t="shared" ref="Z452:Z515" ca="1" si="49">IF($A452="","",IF(ISERROR($G452),0,$G452))</f>
        <v>0</v>
      </c>
    </row>
    <row r="453" spans="1:26" x14ac:dyDescent="0.25">
      <c r="A453" t="str">
        <f>IF(Summary_Exchange_Balances_00UTC!$B452="","",Summary_Exchange_Balances_00UTC!$N452)</f>
        <v>HUBI</v>
      </c>
      <c r="B453" t="str">
        <f>IF(Summary_Exchange_Balances_00UTC!$B452="","",Summary_Exchange_Balances_00UTC!$B452)</f>
        <v>LEND-HUBI</v>
      </c>
      <c r="C453" t="str">
        <f>IF(Summary_Exchange_Balances_00UTC!$B452="","",Summary_Exchange_Balances_00UTC!$E452)</f>
        <v>LTC</v>
      </c>
      <c r="E453" s="52">
        <f>IF(Summary_Exchange_Balances_00UTC!$B452="","",Summary_Exchange_Balances_00UTC!$C452)</f>
        <v>-11800</v>
      </c>
      <c r="G453" s="52" t="e">
        <f ca="1">IF(Summary_Exchange_Balances_00UTC!$B452="","",VLOOKUP(IF(ISERROR(SEARCH(" ", $B453)),UPPER($B453&amp;$C453&amp;IF(OR(NOT(ISERROR(SEARCH("trade",$D453))),NOT(ISERROR(SEARCH("balance",$D453)))),"",$D453)),UPPER(LEFT($B453, SEARCH(" ",$B453)-1)&amp;$C453&amp;IF(OR(NOT(ISERROR(SEARCH("trade",$D453))),NOT(ISERROR(SEARCH("balance",$D453)))),"",$D453))),$L:$T,MATCH("balance",$L$2:$S$2,0),FALSE))</f>
        <v>#N/A</v>
      </c>
      <c r="H453" s="35" t="e">
        <f ca="1">IF(Summary_Exchange_Balances_00UTC!$B452="","",(G453-E453)/E453)</f>
        <v>#N/A</v>
      </c>
      <c r="I453" s="160">
        <f ca="1">IF(Summary_Exchange_Balances_00UTC!$B452="","",IF(ISERROR($G453),$E453,$G453))</f>
        <v>-11800</v>
      </c>
      <c r="L453" t="str">
        <f t="shared" ca="1" si="45"/>
        <v/>
      </c>
      <c r="N453" s="156" t="str">
        <f ca="1">IF(raw_exchange_data!$A452="","",OFFSET(raw_exchange_data!$A452,0,MATCH(N$2,raw_exchange_data!$1:$1,0)-1))</f>
        <v/>
      </c>
      <c r="O453" s="156" t="str">
        <f ca="1">IF(raw_exchange_data!$A452="","",OFFSET(raw_exchange_data!$A452,0,MATCH(O$2,raw_exchange_data!$1:$1,0)-1))</f>
        <v/>
      </c>
      <c r="P453" s="156" t="str">
        <f ca="1">IF(raw_exchange_data!$A452="","",OFFSET(raw_exchange_data!$A452,0,MATCH(P$2,raw_exchange_data!$1:$1,0)-1))</f>
        <v/>
      </c>
      <c r="Q453" s="156" t="str">
        <f ca="1">IF(raw_exchange_data!$A452="","",TEXT(OFFSET(raw_exchange_data!$A452,0,MATCH(Q$2,raw_exchange_data!$1:$1,0)-1),""))</f>
        <v/>
      </c>
      <c r="R453" s="157" t="str">
        <f ca="1">IF(raw_exchange_data!$A452="","",OFFSET(raw_exchange_data!$A452,0,MATCH(R$2,raw_exchange_data!$1:$1,0)-1))</f>
        <v/>
      </c>
      <c r="S453" s="169" t="str">
        <f ca="1">IF(raw_exchange_data!$A452="","",OFFSET(raw_exchange_data!$A452,0,MATCH(S$2,raw_exchange_data!$1:$1,0)-1))</f>
        <v/>
      </c>
      <c r="W453" t="str">
        <f t="shared" si="46"/>
        <v>HUBI</v>
      </c>
      <c r="X453" t="str">
        <f t="shared" si="47"/>
        <v>LTC</v>
      </c>
      <c r="Y453" s="42">
        <f t="shared" si="48"/>
        <v>-11800</v>
      </c>
      <c r="Z453" s="42">
        <f t="shared" ca="1" si="49"/>
        <v>0</v>
      </c>
    </row>
    <row r="454" spans="1:26" x14ac:dyDescent="0.25">
      <c r="A454" t="str">
        <f>IF(Summary_Exchange_Balances_00UTC!$B453="","",Summary_Exchange_Balances_00UTC!$N453)</f>
        <v>ORCHID</v>
      </c>
      <c r="B454" t="str">
        <f>IF(Summary_Exchange_Balances_00UTC!$B453="","",Summary_Exchange_Balances_00UTC!$B453)</f>
        <v>LEND-OXTF</v>
      </c>
      <c r="C454" t="str">
        <f>IF(Summary_Exchange_Balances_00UTC!$B453="","",Summary_Exchange_Balances_00UTC!$E453)</f>
        <v>OXT</v>
      </c>
      <c r="E454" s="52">
        <f>IF(Summary_Exchange_Balances_00UTC!$B453="","",Summary_Exchange_Balances_00UTC!$C453)</f>
        <v>-2600208</v>
      </c>
      <c r="G454" s="52" t="e">
        <f ca="1">IF(Summary_Exchange_Balances_00UTC!$B453="","",VLOOKUP(IF(ISERROR(SEARCH(" ", $B454)),UPPER($B454&amp;$C454&amp;IF(OR(NOT(ISERROR(SEARCH("trade",$D454))),NOT(ISERROR(SEARCH("balance",$D454)))),"",$D454)),UPPER(LEFT($B454, SEARCH(" ",$B454)-1)&amp;$C454&amp;IF(OR(NOT(ISERROR(SEARCH("trade",$D454))),NOT(ISERROR(SEARCH("balance",$D454)))),"",$D454))),$L:$T,MATCH("balance",$L$2:$S$2,0),FALSE))</f>
        <v>#N/A</v>
      </c>
      <c r="H454" s="35" t="e">
        <f ca="1">IF(Summary_Exchange_Balances_00UTC!$B453="","",(G454-E454)/E454)</f>
        <v>#N/A</v>
      </c>
      <c r="I454" s="160">
        <f ca="1">IF(Summary_Exchange_Balances_00UTC!$B453="","",IF(ISERROR($G454),$E454,$G454))</f>
        <v>-2600208</v>
      </c>
      <c r="L454" t="str">
        <f t="shared" ca="1" si="45"/>
        <v/>
      </c>
      <c r="N454" s="156" t="str">
        <f ca="1">IF(raw_exchange_data!$A453="","",OFFSET(raw_exchange_data!$A453,0,MATCH(N$2,raw_exchange_data!$1:$1,0)-1))</f>
        <v/>
      </c>
      <c r="O454" s="156" t="str">
        <f ca="1">IF(raw_exchange_data!$A453="","",OFFSET(raw_exchange_data!$A453,0,MATCH(O$2,raw_exchange_data!$1:$1,0)-1))</f>
        <v/>
      </c>
      <c r="P454" s="156" t="str">
        <f ca="1">IF(raw_exchange_data!$A453="","",OFFSET(raw_exchange_data!$A453,0,MATCH(P$2,raw_exchange_data!$1:$1,0)-1))</f>
        <v/>
      </c>
      <c r="Q454" s="156" t="str">
        <f ca="1">IF(raw_exchange_data!$A453="","",TEXT(OFFSET(raw_exchange_data!$A453,0,MATCH(Q$2,raw_exchange_data!$1:$1,0)-1),""))</f>
        <v/>
      </c>
      <c r="R454" s="157" t="str">
        <f ca="1">IF(raw_exchange_data!$A453="","",OFFSET(raw_exchange_data!$A453,0,MATCH(R$2,raw_exchange_data!$1:$1,0)-1))</f>
        <v/>
      </c>
      <c r="S454" s="169" t="str">
        <f ca="1">IF(raw_exchange_data!$A453="","",OFFSET(raw_exchange_data!$A453,0,MATCH(S$2,raw_exchange_data!$1:$1,0)-1))</f>
        <v/>
      </c>
      <c r="W454" t="str">
        <f t="shared" si="46"/>
        <v>ORCHID</v>
      </c>
      <c r="X454" t="str">
        <f t="shared" si="47"/>
        <v>OXT</v>
      </c>
      <c r="Y454" s="42">
        <f t="shared" si="48"/>
        <v>-2600208</v>
      </c>
      <c r="Z454" s="42">
        <f t="shared" ca="1" si="49"/>
        <v>0</v>
      </c>
    </row>
    <row r="455" spans="1:26" x14ac:dyDescent="0.25">
      <c r="A455" t="str">
        <f>IF(Summary_Exchange_Balances_00UTC!$B454="","",Summary_Exchange_Balances_00UTC!$N454)</f>
        <v>ORCHID</v>
      </c>
      <c r="B455" t="str">
        <f>IF(Summary_Exchange_Balances_00UTC!$B454="","",Summary_Exchange_Balances_00UTC!$B454)</f>
        <v>LEND-OXTF</v>
      </c>
      <c r="C455" t="str">
        <f>IF(Summary_Exchange_Balances_00UTC!$B454="","",Summary_Exchange_Balances_00UTC!$E454)</f>
        <v>USDC</v>
      </c>
      <c r="E455" s="52">
        <f>IF(Summary_Exchange_Balances_00UTC!$B454="","",Summary_Exchange_Balances_00UTC!$C454)</f>
        <v>-1000000</v>
      </c>
      <c r="G455" s="52" t="e">
        <f ca="1">IF(Summary_Exchange_Balances_00UTC!$B454="","",VLOOKUP(IF(ISERROR(SEARCH(" ", $B455)),UPPER($B455&amp;$C455&amp;IF(OR(NOT(ISERROR(SEARCH("trade",$D455))),NOT(ISERROR(SEARCH("balance",$D455)))),"",$D455)),UPPER(LEFT($B455, SEARCH(" ",$B455)-1)&amp;$C455&amp;IF(OR(NOT(ISERROR(SEARCH("trade",$D455))),NOT(ISERROR(SEARCH("balance",$D455)))),"",$D455))),$L:$T,MATCH("balance",$L$2:$S$2,0),FALSE))</f>
        <v>#N/A</v>
      </c>
      <c r="H455" s="35" t="e">
        <f ca="1">IF(Summary_Exchange_Balances_00UTC!$B454="","",(G455-E455)/E455)</f>
        <v>#N/A</v>
      </c>
      <c r="I455" s="160">
        <f ca="1">IF(Summary_Exchange_Balances_00UTC!$B454="","",IF(ISERROR($G455),$E455,$G455))</f>
        <v>-1000000</v>
      </c>
      <c r="L455" t="str">
        <f t="shared" ca="1" si="45"/>
        <v/>
      </c>
      <c r="N455" s="156" t="str">
        <f ca="1">IF(raw_exchange_data!$A454="","",OFFSET(raw_exchange_data!$A454,0,MATCH(N$2,raw_exchange_data!$1:$1,0)-1))</f>
        <v/>
      </c>
      <c r="O455" s="156" t="str">
        <f ca="1">IF(raw_exchange_data!$A454="","",OFFSET(raw_exchange_data!$A454,0,MATCH(O$2,raw_exchange_data!$1:$1,0)-1))</f>
        <v/>
      </c>
      <c r="P455" s="156" t="str">
        <f ca="1">IF(raw_exchange_data!$A454="","",OFFSET(raw_exchange_data!$A454,0,MATCH(P$2,raw_exchange_data!$1:$1,0)-1))</f>
        <v/>
      </c>
      <c r="Q455" s="156" t="str">
        <f ca="1">IF(raw_exchange_data!$A454="","",TEXT(OFFSET(raw_exchange_data!$A454,0,MATCH(Q$2,raw_exchange_data!$1:$1,0)-1),""))</f>
        <v/>
      </c>
      <c r="R455" s="157" t="str">
        <f ca="1">IF(raw_exchange_data!$A454="","",OFFSET(raw_exchange_data!$A454,0,MATCH(R$2,raw_exchange_data!$1:$1,0)-1))</f>
        <v/>
      </c>
      <c r="S455" s="169" t="str">
        <f ca="1">IF(raw_exchange_data!$A454="","",OFFSET(raw_exchange_data!$A454,0,MATCH(S$2,raw_exchange_data!$1:$1,0)-1))</f>
        <v/>
      </c>
      <c r="W455" t="str">
        <f t="shared" si="46"/>
        <v>ORCHID</v>
      </c>
      <c r="X455" t="str">
        <f t="shared" si="47"/>
        <v>USDC</v>
      </c>
      <c r="Y455" s="42">
        <f t="shared" si="48"/>
        <v>-1000000</v>
      </c>
      <c r="Z455" s="42">
        <f t="shared" ca="1" si="49"/>
        <v>0</v>
      </c>
    </row>
    <row r="456" spans="1:26" x14ac:dyDescent="0.25">
      <c r="A456" t="str">
        <f>IF(Summary_Exchange_Balances_00UTC!$B455="","",Summary_Exchange_Balances_00UTC!$N455)</f>
        <v>RIPPLE</v>
      </c>
      <c r="B456" t="str">
        <f>IF(Summary_Exchange_Balances_00UTC!$B455="","",Summary_Exchange_Balances_00UTC!$B455)</f>
        <v>LEND-XRPF</v>
      </c>
      <c r="C456" t="str">
        <f>IF(Summary_Exchange_Balances_00UTC!$B455="","",Summary_Exchange_Balances_00UTC!$E455)</f>
        <v>XRP</v>
      </c>
      <c r="E456" s="52">
        <f>IF(Summary_Exchange_Balances_00UTC!$B455="","",Summary_Exchange_Balances_00UTC!$C455)</f>
        <v>-201.17</v>
      </c>
      <c r="G456" s="52" t="e">
        <f ca="1">IF(Summary_Exchange_Balances_00UTC!$B455="","",VLOOKUP(IF(ISERROR(SEARCH(" ", $B456)),UPPER($B456&amp;$C456&amp;IF(OR(NOT(ISERROR(SEARCH("trade",$D456))),NOT(ISERROR(SEARCH("balance",$D456)))),"",$D456)),UPPER(LEFT($B456, SEARCH(" ",$B456)-1)&amp;$C456&amp;IF(OR(NOT(ISERROR(SEARCH("trade",$D456))),NOT(ISERROR(SEARCH("balance",$D456)))),"",$D456))),$L:$T,MATCH("balance",$L$2:$S$2,0),FALSE))</f>
        <v>#N/A</v>
      </c>
      <c r="H456" s="35" t="e">
        <f ca="1">IF(Summary_Exchange_Balances_00UTC!$B455="","",(G456-E456)/E456)</f>
        <v>#N/A</v>
      </c>
      <c r="I456" s="160">
        <f ca="1">IF(Summary_Exchange_Balances_00UTC!$B455="","",IF(ISERROR($G456),$E456,$G456))</f>
        <v>-201.17</v>
      </c>
      <c r="L456" t="str">
        <f t="shared" ca="1" si="45"/>
        <v/>
      </c>
      <c r="N456" s="156" t="str">
        <f ca="1">IF(raw_exchange_data!$A455="","",OFFSET(raw_exchange_data!$A455,0,MATCH(N$2,raw_exchange_data!$1:$1,0)-1))</f>
        <v/>
      </c>
      <c r="O456" s="156" t="str">
        <f ca="1">IF(raw_exchange_data!$A455="","",OFFSET(raw_exchange_data!$A455,0,MATCH(O$2,raw_exchange_data!$1:$1,0)-1))</f>
        <v/>
      </c>
      <c r="P456" s="156" t="str">
        <f ca="1">IF(raw_exchange_data!$A455="","",OFFSET(raw_exchange_data!$A455,0,MATCH(P$2,raw_exchange_data!$1:$1,0)-1))</f>
        <v/>
      </c>
      <c r="Q456" s="156" t="str">
        <f ca="1">IF(raw_exchange_data!$A455="","",TEXT(OFFSET(raw_exchange_data!$A455,0,MATCH(Q$2,raw_exchange_data!$1:$1,0)-1),""))</f>
        <v/>
      </c>
      <c r="R456" s="157" t="str">
        <f ca="1">IF(raw_exchange_data!$A455="","",OFFSET(raw_exchange_data!$A455,0,MATCH(R$2,raw_exchange_data!$1:$1,0)-1))</f>
        <v/>
      </c>
      <c r="S456" s="169" t="str">
        <f ca="1">IF(raw_exchange_data!$A455="","",OFFSET(raw_exchange_data!$A455,0,MATCH(S$2,raw_exchange_data!$1:$1,0)-1))</f>
        <v/>
      </c>
      <c r="W456" t="str">
        <f t="shared" si="46"/>
        <v>RIPPLE</v>
      </c>
      <c r="X456" t="str">
        <f t="shared" si="47"/>
        <v>XRP</v>
      </c>
      <c r="Y456" s="42">
        <f t="shared" si="48"/>
        <v>-201.17</v>
      </c>
      <c r="Z456" s="42">
        <f t="shared" ca="1" si="49"/>
        <v>0</v>
      </c>
    </row>
    <row r="457" spans="1:26" x14ac:dyDescent="0.25">
      <c r="A457" t="str">
        <f>IF(Summary_Exchange_Balances_00UTC!$B456="","",Summary_Exchange_Balances_00UTC!$N456)</f>
        <v>OKEX</v>
      </c>
      <c r="B457" t="str">
        <f>IF(Summary_Exchange_Balances_00UTC!$B456="","",Summary_Exchange_Balances_00UTC!$B456)</f>
        <v>OKEX-2-M Margin Loan</v>
      </c>
      <c r="C457" t="str">
        <f>IF(Summary_Exchange_Balances_00UTC!$B456="","",Summary_Exchange_Balances_00UTC!$E456)</f>
        <v>BCH</v>
      </c>
      <c r="E457" s="52">
        <f>IF(Summary_Exchange_Balances_00UTC!$B456="","",Summary_Exchange_Balances_00UTC!$C456)</f>
        <v>-8.9590416800000003</v>
      </c>
      <c r="G457" s="52">
        <f ca="1">IF(Summary_Exchange_Balances_00UTC!$B456="","",VLOOKUP(IF(ISERROR(SEARCH(" ", $B457)),UPPER($B457&amp;$C457&amp;IF(OR(NOT(ISERROR(SEARCH("trade",$D457))),NOT(ISERROR(SEARCH("balance",$D457)))),"",$D457)),UPPER(LEFT($B457, SEARCH(" ",$B457)-1)&amp;$C457&amp;IF(OR(NOT(ISERROR(SEARCH("trade",$D457))),NOT(ISERROR(SEARCH("balance",$D457)))),"",$D457))),$L:$T,MATCH("balance",$L$2:$S$2,0),FALSE))</f>
        <v>-8.9590210718971601</v>
      </c>
      <c r="H457" s="35">
        <f ca="1">IF(Summary_Exchange_Balances_00UTC!$B456="","",(G457-E457)/E457)</f>
        <v>-2.3002575025651472E-6</v>
      </c>
      <c r="I457" s="160">
        <f ca="1">IF(Summary_Exchange_Balances_00UTC!$B456="","",IF(ISERROR($G457),$E457,$G457))</f>
        <v>-8.9590210718971601</v>
      </c>
      <c r="L457" t="str">
        <f t="shared" ca="1" si="45"/>
        <v/>
      </c>
      <c r="N457" s="156" t="str">
        <f ca="1">IF(raw_exchange_data!$A456="","",OFFSET(raw_exchange_data!$A456,0,MATCH(N$2,raw_exchange_data!$1:$1,0)-1))</f>
        <v/>
      </c>
      <c r="O457" s="156" t="str">
        <f ca="1">IF(raw_exchange_data!$A456="","",OFFSET(raw_exchange_data!$A456,0,MATCH(O$2,raw_exchange_data!$1:$1,0)-1))</f>
        <v/>
      </c>
      <c r="P457" s="156" t="str">
        <f ca="1">IF(raw_exchange_data!$A456="","",OFFSET(raw_exchange_data!$A456,0,MATCH(P$2,raw_exchange_data!$1:$1,0)-1))</f>
        <v/>
      </c>
      <c r="Q457" s="156" t="str">
        <f ca="1">IF(raw_exchange_data!$A456="","",TEXT(OFFSET(raw_exchange_data!$A456,0,MATCH(Q$2,raw_exchange_data!$1:$1,0)-1),""))</f>
        <v/>
      </c>
      <c r="R457" s="157" t="str">
        <f ca="1">IF(raw_exchange_data!$A456="","",OFFSET(raw_exchange_data!$A456,0,MATCH(R$2,raw_exchange_data!$1:$1,0)-1))</f>
        <v/>
      </c>
      <c r="S457" s="169" t="str">
        <f ca="1">IF(raw_exchange_data!$A456="","",OFFSET(raw_exchange_data!$A456,0,MATCH(S$2,raw_exchange_data!$1:$1,0)-1))</f>
        <v/>
      </c>
      <c r="W457" t="str">
        <f t="shared" si="46"/>
        <v>OKEX</v>
      </c>
      <c r="X457" t="str">
        <f t="shared" si="47"/>
        <v>BCH</v>
      </c>
      <c r="Y457" s="42">
        <f t="shared" si="48"/>
        <v>-8.9590416800000003</v>
      </c>
      <c r="Z457" s="42">
        <f t="shared" ca="1" si="49"/>
        <v>-8.9590210718971601</v>
      </c>
    </row>
    <row r="458" spans="1:26" x14ac:dyDescent="0.25">
      <c r="A458" t="str">
        <f>IF(Summary_Exchange_Balances_00UTC!$B457="","",Summary_Exchange_Balances_00UTC!$N457)</f>
        <v>OKEX</v>
      </c>
      <c r="B458" t="str">
        <f>IF(Summary_Exchange_Balances_00UTC!$B457="","",Summary_Exchange_Balances_00UTC!$B457)</f>
        <v>OKEX-2-M Margin Loan</v>
      </c>
      <c r="C458" t="str">
        <f>IF(Summary_Exchange_Balances_00UTC!$B457="","",Summary_Exchange_Balances_00UTC!$E457)</f>
        <v>EOS</v>
      </c>
      <c r="E458" s="52">
        <f>IF(Summary_Exchange_Balances_00UTC!$B457="","",Summary_Exchange_Balances_00UTC!$C457)</f>
        <v>-4537.0498287999999</v>
      </c>
      <c r="G458" s="52">
        <f ca="1">IF(Summary_Exchange_Balances_00UTC!$B457="","",VLOOKUP(IF(ISERROR(SEARCH(" ", $B458)),UPPER($B458&amp;$C458&amp;IF(OR(NOT(ISERROR(SEARCH("trade",$D458))),NOT(ISERROR(SEARCH("balance",$D458)))),"",$D458)),UPPER(LEFT($B458, SEARCH(" ",$B458)-1)&amp;$C458&amp;IF(OR(NOT(ISERROR(SEARCH("trade",$D458))),NOT(ISERROR(SEARCH("balance",$D458)))),"",$D458))),$L:$T,MATCH("balance",$L$2:$S$2,0),FALSE))</f>
        <v>-8178.6733446320804</v>
      </c>
      <c r="H458" s="35">
        <f ca="1">IF(Summary_Exchange_Balances_00UTC!$B457="","",(G458-E458)/E458)</f>
        <v>0.80264128745424212</v>
      </c>
      <c r="I458" s="160">
        <f ca="1">IF(Summary_Exchange_Balances_00UTC!$B457="","",IF(ISERROR($G458),$E458,$G458))</f>
        <v>-8178.6733446320804</v>
      </c>
      <c r="L458" t="str">
        <f t="shared" ca="1" si="45"/>
        <v/>
      </c>
      <c r="N458" s="156" t="str">
        <f ca="1">IF(raw_exchange_data!$A457="","",OFFSET(raw_exchange_data!$A457,0,MATCH(N$2,raw_exchange_data!$1:$1,0)-1))</f>
        <v/>
      </c>
      <c r="O458" s="156" t="str">
        <f ca="1">IF(raw_exchange_data!$A457="","",OFFSET(raw_exchange_data!$A457,0,MATCH(O$2,raw_exchange_data!$1:$1,0)-1))</f>
        <v/>
      </c>
      <c r="P458" s="156" t="str">
        <f ca="1">IF(raw_exchange_data!$A457="","",OFFSET(raw_exchange_data!$A457,0,MATCH(P$2,raw_exchange_data!$1:$1,0)-1))</f>
        <v/>
      </c>
      <c r="Q458" s="156" t="str">
        <f ca="1">IF(raw_exchange_data!$A457="","",TEXT(OFFSET(raw_exchange_data!$A457,0,MATCH(Q$2,raw_exchange_data!$1:$1,0)-1),""))</f>
        <v/>
      </c>
      <c r="R458" s="157" t="str">
        <f ca="1">IF(raw_exchange_data!$A457="","",OFFSET(raw_exchange_data!$A457,0,MATCH(R$2,raw_exchange_data!$1:$1,0)-1))</f>
        <v/>
      </c>
      <c r="S458" s="169" t="str">
        <f ca="1">IF(raw_exchange_data!$A457="","",OFFSET(raw_exchange_data!$A457,0,MATCH(S$2,raw_exchange_data!$1:$1,0)-1))</f>
        <v/>
      </c>
      <c r="W458" t="str">
        <f t="shared" si="46"/>
        <v>OKEX</v>
      </c>
      <c r="X458" t="str">
        <f t="shared" si="47"/>
        <v>EOS</v>
      </c>
      <c r="Y458" s="42">
        <f t="shared" si="48"/>
        <v>-4537.0498287999999</v>
      </c>
      <c r="Z458" s="42">
        <f t="shared" ca="1" si="49"/>
        <v>-8178.6733446320804</v>
      </c>
    </row>
    <row r="459" spans="1:26" x14ac:dyDescent="0.25">
      <c r="A459" t="str">
        <f>IF(Summary_Exchange_Balances_00UTC!$B458="","",Summary_Exchange_Balances_00UTC!$N458)</f>
        <v>OKEX</v>
      </c>
      <c r="B459" t="str">
        <f>IF(Summary_Exchange_Balances_00UTC!$B458="","",Summary_Exchange_Balances_00UTC!$B458)</f>
        <v>OKEX-2-M Margin Loan</v>
      </c>
      <c r="C459" t="str">
        <f>IF(Summary_Exchange_Balances_00UTC!$B458="","",Summary_Exchange_Balances_00UTC!$E458)</f>
        <v>FIL</v>
      </c>
      <c r="E459" s="52">
        <f>IF(Summary_Exchange_Balances_00UTC!$B458="","",Summary_Exchange_Balances_00UTC!$C458)</f>
        <v>-3.6981750000000001E-2</v>
      </c>
      <c r="G459" s="52">
        <f ca="1">IF(Summary_Exchange_Balances_00UTC!$B458="","",VLOOKUP(IF(ISERROR(SEARCH(" ", $B459)),UPPER($B459&amp;$C459&amp;IF(OR(NOT(ISERROR(SEARCH("trade",$D459))),NOT(ISERROR(SEARCH("balance",$D459)))),"",$D459)),UPPER(LEFT($B459, SEARCH(" ",$B459)-1)&amp;$C459&amp;IF(OR(NOT(ISERROR(SEARCH("trade",$D459))),NOT(ISERROR(SEARCH("balance",$D459)))),"",$D459))),$L:$T,MATCH("balance",$L$2:$S$2,0),FALSE))</f>
        <v>-3.6981667822626602E-2</v>
      </c>
      <c r="H459" s="35">
        <f ca="1">IF(Summary_Exchange_Balances_00UTC!$B458="","",(G459-E459)/E459)</f>
        <v>-2.2221061307039698E-6</v>
      </c>
      <c r="I459" s="160">
        <f ca="1">IF(Summary_Exchange_Balances_00UTC!$B458="","",IF(ISERROR($G459),$E459,$G459))</f>
        <v>-3.6981667822626602E-2</v>
      </c>
      <c r="L459" t="str">
        <f t="shared" ca="1" si="45"/>
        <v/>
      </c>
      <c r="N459" s="156" t="str">
        <f ca="1">IF(raw_exchange_data!$A458="","",OFFSET(raw_exchange_data!$A458,0,MATCH(N$2,raw_exchange_data!$1:$1,0)-1))</f>
        <v/>
      </c>
      <c r="O459" s="156" t="str">
        <f ca="1">IF(raw_exchange_data!$A458="","",OFFSET(raw_exchange_data!$A458,0,MATCH(O$2,raw_exchange_data!$1:$1,0)-1))</f>
        <v/>
      </c>
      <c r="P459" s="156" t="str">
        <f ca="1">IF(raw_exchange_data!$A458="","",OFFSET(raw_exchange_data!$A458,0,MATCH(P$2,raw_exchange_data!$1:$1,0)-1))</f>
        <v/>
      </c>
      <c r="Q459" s="156" t="str">
        <f ca="1">IF(raw_exchange_data!$A458="","",TEXT(OFFSET(raw_exchange_data!$A458,0,MATCH(Q$2,raw_exchange_data!$1:$1,0)-1),""))</f>
        <v/>
      </c>
      <c r="R459" s="157" t="str">
        <f ca="1">IF(raw_exchange_data!$A458="","",OFFSET(raw_exchange_data!$A458,0,MATCH(R$2,raw_exchange_data!$1:$1,0)-1))</f>
        <v/>
      </c>
      <c r="S459" s="169" t="str">
        <f ca="1">IF(raw_exchange_data!$A458="","",OFFSET(raw_exchange_data!$A458,0,MATCH(S$2,raw_exchange_data!$1:$1,0)-1))</f>
        <v/>
      </c>
      <c r="W459" t="str">
        <f t="shared" si="46"/>
        <v>OKEX</v>
      </c>
      <c r="X459" t="str">
        <f t="shared" si="47"/>
        <v>FIL</v>
      </c>
      <c r="Y459" s="42">
        <f t="shared" si="48"/>
        <v>-3.6981750000000001E-2</v>
      </c>
      <c r="Z459" s="42">
        <f t="shared" ca="1" si="49"/>
        <v>-3.6981667822626602E-2</v>
      </c>
    </row>
    <row r="460" spans="1:26" x14ac:dyDescent="0.25">
      <c r="A460" t="str">
        <f>IF(Summary_Exchange_Balances_00UTC!$B459="","",Summary_Exchange_Balances_00UTC!$N459)</f>
        <v>OKEX</v>
      </c>
      <c r="B460" t="str">
        <f>IF(Summary_Exchange_Balances_00UTC!$B459="","",Summary_Exchange_Balances_00UTC!$B459)</f>
        <v>OKEX-2-M Margin Loan</v>
      </c>
      <c r="C460" t="str">
        <f>IF(Summary_Exchange_Balances_00UTC!$B459="","",Summary_Exchange_Balances_00UTC!$E459)</f>
        <v>LTC</v>
      </c>
      <c r="E460" s="52">
        <f>IF(Summary_Exchange_Balances_00UTC!$B459="","",Summary_Exchange_Balances_00UTC!$C459)</f>
        <v>-70.981874360000006</v>
      </c>
      <c r="G460" s="52">
        <f ca="1">IF(Summary_Exchange_Balances_00UTC!$B459="","",VLOOKUP(IF(ISERROR(SEARCH(" ", $B460)),UPPER($B460&amp;$C460&amp;IF(OR(NOT(ISERROR(SEARCH("trade",$D460))),NOT(ISERROR(SEARCH("balance",$D460)))),"",$D460)),UPPER(LEFT($B460, SEARCH(" ",$B460)-1)&amp;$C460&amp;IF(OR(NOT(ISERROR(SEARCH("trade",$D460))),NOT(ISERROR(SEARCH("balance",$D460)))),"",$D460))),$L:$T,MATCH("balance",$L$2:$S$2,0),FALSE))</f>
        <v>-50.2619802453261</v>
      </c>
      <c r="H460" s="35">
        <f ca="1">IF(Summary_Exchange_Balances_00UTC!$B459="","",(G460-E460)/E460)</f>
        <v>-0.29190401495441581</v>
      </c>
      <c r="I460" s="160">
        <f ca="1">IF(Summary_Exchange_Balances_00UTC!$B459="","",IF(ISERROR($G460),$E460,$G460))</f>
        <v>-50.2619802453261</v>
      </c>
      <c r="L460" t="str">
        <f t="shared" ca="1" si="45"/>
        <v/>
      </c>
      <c r="N460" s="156" t="str">
        <f ca="1">IF(raw_exchange_data!$A459="","",OFFSET(raw_exchange_data!$A459,0,MATCH(N$2,raw_exchange_data!$1:$1,0)-1))</f>
        <v/>
      </c>
      <c r="O460" s="156" t="str">
        <f ca="1">IF(raw_exchange_data!$A459="","",OFFSET(raw_exchange_data!$A459,0,MATCH(O$2,raw_exchange_data!$1:$1,0)-1))</f>
        <v/>
      </c>
      <c r="P460" s="156" t="str">
        <f ca="1">IF(raw_exchange_data!$A459="","",OFFSET(raw_exchange_data!$A459,0,MATCH(P$2,raw_exchange_data!$1:$1,0)-1))</f>
        <v/>
      </c>
      <c r="Q460" s="156" t="str">
        <f ca="1">IF(raw_exchange_data!$A459="","",TEXT(OFFSET(raw_exchange_data!$A459,0,MATCH(Q$2,raw_exchange_data!$1:$1,0)-1),""))</f>
        <v/>
      </c>
      <c r="R460" s="157" t="str">
        <f ca="1">IF(raw_exchange_data!$A459="","",OFFSET(raw_exchange_data!$A459,0,MATCH(R$2,raw_exchange_data!$1:$1,0)-1))</f>
        <v/>
      </c>
      <c r="S460" s="169" t="str">
        <f ca="1">IF(raw_exchange_data!$A459="","",OFFSET(raw_exchange_data!$A459,0,MATCH(S$2,raw_exchange_data!$1:$1,0)-1))</f>
        <v/>
      </c>
      <c r="W460" t="str">
        <f t="shared" si="46"/>
        <v>OKEX</v>
      </c>
      <c r="X460" t="str">
        <f t="shared" si="47"/>
        <v>LTC</v>
      </c>
      <c r="Y460" s="42">
        <f t="shared" si="48"/>
        <v>-70.981874360000006</v>
      </c>
      <c r="Z460" s="42">
        <f t="shared" ca="1" si="49"/>
        <v>-50.2619802453261</v>
      </c>
    </row>
    <row r="461" spans="1:26" x14ac:dyDescent="0.25">
      <c r="A461" t="str">
        <f>IF(Summary_Exchange_Balances_00UTC!$B460="","",Summary_Exchange_Balances_00UTC!$N460)</f>
        <v>OKEX</v>
      </c>
      <c r="B461" t="str">
        <f>IF(Summary_Exchange_Balances_00UTC!$B460="","",Summary_Exchange_Balances_00UTC!$B460)</f>
        <v>OKEX-2-M Margin Loan</v>
      </c>
      <c r="C461" t="str">
        <f>IF(Summary_Exchange_Balances_00UTC!$B460="","",Summary_Exchange_Balances_00UTC!$E460)</f>
        <v>SHIB</v>
      </c>
      <c r="E461" s="52">
        <f>IF(Summary_Exchange_Balances_00UTC!$B460="","",Summary_Exchange_Balances_00UTC!$C460)</f>
        <v>-10040040859.104401</v>
      </c>
      <c r="G461" s="52">
        <f ca="1">IF(Summary_Exchange_Balances_00UTC!$B460="","",VLOOKUP(IF(ISERROR(SEARCH(" ", $B461)),UPPER($B461&amp;$C461&amp;IF(OR(NOT(ISERROR(SEARCH("trade",$D461))),NOT(ISERROR(SEARCH("balance",$D461)))),"",$D461)),UPPER(LEFT($B461, SEARCH(" ",$B461)-1)&amp;$C461&amp;IF(OR(NOT(ISERROR(SEARCH("trade",$D461))),NOT(ISERROR(SEARCH("balance",$D461)))),"",$D461))),$L:$T,MATCH("balance",$L$2:$S$2,0),FALSE))</f>
        <v>-10040020950.3806</v>
      </c>
      <c r="H461" s="35">
        <f ca="1">IF(Summary_Exchange_Balances_00UTC!$B460="","",(G461-E461)/E461)</f>
        <v>-1.9829325477899591E-6</v>
      </c>
      <c r="I461" s="160">
        <f ca="1">IF(Summary_Exchange_Balances_00UTC!$B460="","",IF(ISERROR($G461),$E461,$G461))</f>
        <v>-10040020950.3806</v>
      </c>
      <c r="L461" t="str">
        <f t="shared" ca="1" si="45"/>
        <v/>
      </c>
      <c r="N461" s="156" t="str">
        <f ca="1">IF(raw_exchange_data!$A460="","",OFFSET(raw_exchange_data!$A460,0,MATCH(N$2,raw_exchange_data!$1:$1,0)-1))</f>
        <v/>
      </c>
      <c r="O461" s="156" t="str">
        <f ca="1">IF(raw_exchange_data!$A460="","",OFFSET(raw_exchange_data!$A460,0,MATCH(O$2,raw_exchange_data!$1:$1,0)-1))</f>
        <v/>
      </c>
      <c r="P461" s="156" t="str">
        <f ca="1">IF(raw_exchange_data!$A460="","",OFFSET(raw_exchange_data!$A460,0,MATCH(P$2,raw_exchange_data!$1:$1,0)-1))</f>
        <v/>
      </c>
      <c r="Q461" s="156" t="str">
        <f ca="1">IF(raw_exchange_data!$A460="","",TEXT(OFFSET(raw_exchange_data!$A460,0,MATCH(Q$2,raw_exchange_data!$1:$1,0)-1),""))</f>
        <v/>
      </c>
      <c r="R461" s="157" t="str">
        <f ca="1">IF(raw_exchange_data!$A460="","",OFFSET(raw_exchange_data!$A460,0,MATCH(R$2,raw_exchange_data!$1:$1,0)-1))</f>
        <v/>
      </c>
      <c r="S461" s="169" t="str">
        <f ca="1">IF(raw_exchange_data!$A460="","",OFFSET(raw_exchange_data!$A460,0,MATCH(S$2,raw_exchange_data!$1:$1,0)-1))</f>
        <v/>
      </c>
      <c r="W461" t="str">
        <f t="shared" si="46"/>
        <v>OKEX</v>
      </c>
      <c r="X461" t="str">
        <f t="shared" si="47"/>
        <v>SHIB</v>
      </c>
      <c r="Y461" s="42">
        <f t="shared" si="48"/>
        <v>-10040040859.104401</v>
      </c>
      <c r="Z461" s="42">
        <f t="shared" ca="1" si="49"/>
        <v>-10040020950.3806</v>
      </c>
    </row>
    <row r="462" spans="1:26" x14ac:dyDescent="0.25">
      <c r="A462" t="str">
        <f>IF(Summary_Exchange_Balances_00UTC!$B461="","",Summary_Exchange_Balances_00UTC!$N461)</f>
        <v>WOOX</v>
      </c>
      <c r="B462" t="str">
        <f>IF(Summary_Exchange_Balances_00UTC!$B461="","",Summary_Exchange_Balances_00UTC!$B461)</f>
        <v>WOOX-1-M-E Margin Loan</v>
      </c>
      <c r="C462" t="str">
        <f>IF(Summary_Exchange_Balances_00UTC!$B461="","",Summary_Exchange_Balances_00UTC!$E461)</f>
        <v>USDT</v>
      </c>
      <c r="E462" s="52">
        <f>IF(Summary_Exchange_Balances_00UTC!$B461="","",Summary_Exchange_Balances_00UTC!$C461)</f>
        <v>-5077934.5846861601</v>
      </c>
      <c r="G462" s="52">
        <f ca="1">IF(Summary_Exchange_Balances_00UTC!$B461="","",VLOOKUP(IF(ISERROR(SEARCH(" ", $B462)),UPPER($B462&amp;$C462&amp;IF(OR(NOT(ISERROR(SEARCH("trade",$D462))),NOT(ISERROR(SEARCH("balance",$D462)))),"",$D462)),UPPER(LEFT($B462, SEARCH(" ",$B462)-1)&amp;$C462&amp;IF(OR(NOT(ISERROR(SEARCH("trade",$D462))),NOT(ISERROR(SEARCH("balance",$D462)))),"",$D462))),$L:$T,MATCH("balance",$L$2:$S$2,0),FALSE))</f>
        <v>-3700763.7298459001</v>
      </c>
      <c r="H462" s="35">
        <f ca="1">IF(Summary_Exchange_Balances_00UTC!$B461="","",(G462-E462)/E462)</f>
        <v>-0.27120689167471335</v>
      </c>
      <c r="I462" s="160">
        <f ca="1">IF(Summary_Exchange_Balances_00UTC!$B461="","",IF(ISERROR($G462),$E462,$G462))</f>
        <v>-3700763.7298459001</v>
      </c>
      <c r="L462" t="str">
        <f t="shared" ca="1" si="45"/>
        <v/>
      </c>
      <c r="N462" s="156" t="str">
        <f ca="1">IF(raw_exchange_data!$A461="","",OFFSET(raw_exchange_data!$A461,0,MATCH(N$2,raw_exchange_data!$1:$1,0)-1))</f>
        <v/>
      </c>
      <c r="O462" s="156" t="str">
        <f ca="1">IF(raw_exchange_data!$A461="","",OFFSET(raw_exchange_data!$A461,0,MATCH(O$2,raw_exchange_data!$1:$1,0)-1))</f>
        <v/>
      </c>
      <c r="P462" s="156" t="str">
        <f ca="1">IF(raw_exchange_data!$A461="","",OFFSET(raw_exchange_data!$A461,0,MATCH(P$2,raw_exchange_data!$1:$1,0)-1))</f>
        <v/>
      </c>
      <c r="Q462" s="156" t="str">
        <f ca="1">IF(raw_exchange_data!$A461="","",TEXT(OFFSET(raw_exchange_data!$A461,0,MATCH(Q$2,raw_exchange_data!$1:$1,0)-1),""))</f>
        <v/>
      </c>
      <c r="R462" s="157" t="str">
        <f ca="1">IF(raw_exchange_data!$A461="","",OFFSET(raw_exchange_data!$A461,0,MATCH(R$2,raw_exchange_data!$1:$1,0)-1))</f>
        <v/>
      </c>
      <c r="S462" s="169" t="str">
        <f ca="1">IF(raw_exchange_data!$A461="","",OFFSET(raw_exchange_data!$A461,0,MATCH(S$2,raw_exchange_data!$1:$1,0)-1))</f>
        <v/>
      </c>
      <c r="W462" t="str">
        <f t="shared" si="46"/>
        <v>WOOX</v>
      </c>
      <c r="X462" t="str">
        <f t="shared" si="47"/>
        <v>USDT</v>
      </c>
      <c r="Y462" s="42">
        <f t="shared" si="48"/>
        <v>-5077934.5846861601</v>
      </c>
      <c r="Z462" s="42">
        <f t="shared" ca="1" si="49"/>
        <v>-3700763.7298459001</v>
      </c>
    </row>
    <row r="463" spans="1:26" x14ac:dyDescent="0.25">
      <c r="A463" t="str">
        <f>IF(Summary_Exchange_Balances_00UTC!$B462="","",Summary_Exchange_Balances_00UTC!$N462)</f>
        <v>WEDBUSH</v>
      </c>
      <c r="B463" t="str">
        <f>IF(Summary_Exchange_Balances_00UTC!$B462="","",Summary_Exchange_Balances_00UTC!$B462)</f>
        <v>WEDBUSH</v>
      </c>
      <c r="C463" t="str">
        <f>IF(Summary_Exchange_Balances_00UTC!$B462="","",Summary_Exchange_Balances_00UTC!$E462)</f>
        <v>USD</v>
      </c>
      <c r="E463" s="52">
        <f>IF(Summary_Exchange_Balances_00UTC!$B462="","",Summary_Exchange_Balances_00UTC!$C462)</f>
        <v>79941.919999999998</v>
      </c>
      <c r="G463" s="52" t="e">
        <f ca="1">IF(Summary_Exchange_Balances_00UTC!$B462="","",VLOOKUP(IF(ISERROR(SEARCH(" ", $B463)),UPPER($B463&amp;$C463&amp;IF(OR(NOT(ISERROR(SEARCH("trade",$D463))),NOT(ISERROR(SEARCH("balance",$D463)))),"",$D463)),UPPER(LEFT($B463, SEARCH(" ",$B463)-1)&amp;$C463&amp;IF(OR(NOT(ISERROR(SEARCH("trade",$D463))),NOT(ISERROR(SEARCH("balance",$D463)))),"",$D463))),$L:$T,MATCH("balance",$L$2:$S$2,0),FALSE))</f>
        <v>#N/A</v>
      </c>
      <c r="H463" s="35" t="e">
        <f ca="1">IF(Summary_Exchange_Balances_00UTC!$B462="","",(G463-E463)/E463)</f>
        <v>#N/A</v>
      </c>
      <c r="I463" s="160">
        <f ca="1">IF(Summary_Exchange_Balances_00UTC!$B462="","",IF(ISERROR($G463),$E463,$G463))</f>
        <v>79941.919999999998</v>
      </c>
      <c r="L463" t="str">
        <f t="shared" ca="1" si="45"/>
        <v/>
      </c>
      <c r="N463" s="156" t="str">
        <f ca="1">IF(raw_exchange_data!$A462="","",OFFSET(raw_exchange_data!$A462,0,MATCH(N$2,raw_exchange_data!$1:$1,0)-1))</f>
        <v/>
      </c>
      <c r="O463" s="156" t="str">
        <f ca="1">IF(raw_exchange_data!$A462="","",OFFSET(raw_exchange_data!$A462,0,MATCH(O$2,raw_exchange_data!$1:$1,0)-1))</f>
        <v/>
      </c>
      <c r="P463" s="156" t="str">
        <f ca="1">IF(raw_exchange_data!$A462="","",OFFSET(raw_exchange_data!$A462,0,MATCH(P$2,raw_exchange_data!$1:$1,0)-1))</f>
        <v/>
      </c>
      <c r="Q463" s="156" t="str">
        <f ca="1">IF(raw_exchange_data!$A462="","",TEXT(OFFSET(raw_exchange_data!$A462,0,MATCH(Q$2,raw_exchange_data!$1:$1,0)-1),""))</f>
        <v/>
      </c>
      <c r="R463" s="157" t="str">
        <f ca="1">IF(raw_exchange_data!$A462="","",OFFSET(raw_exchange_data!$A462,0,MATCH(R$2,raw_exchange_data!$1:$1,0)-1))</f>
        <v/>
      </c>
      <c r="S463" s="169" t="str">
        <f ca="1">IF(raw_exchange_data!$A462="","",OFFSET(raw_exchange_data!$A462,0,MATCH(S$2,raw_exchange_data!$1:$1,0)-1))</f>
        <v/>
      </c>
      <c r="W463" t="str">
        <f t="shared" si="46"/>
        <v>WEDBUSH</v>
      </c>
      <c r="X463" t="str">
        <f t="shared" si="47"/>
        <v>USD</v>
      </c>
      <c r="Y463" s="42">
        <f t="shared" si="48"/>
        <v>79941.919999999998</v>
      </c>
      <c r="Z463" s="42">
        <f t="shared" ca="1" si="49"/>
        <v>0</v>
      </c>
    </row>
    <row r="464" spans="1:26" x14ac:dyDescent="0.25">
      <c r="A464" t="str">
        <f>IF(Summary_Exchange_Balances_00UTC!$B463="","",Summary_Exchange_Balances_00UTC!$N463)</f>
        <v>CASH</v>
      </c>
      <c r="B464" t="str">
        <f>IF(Summary_Exchange_Balances_00UTC!$B463="","",Summary_Exchange_Balances_00UTC!$B463)</f>
        <v>CASH</v>
      </c>
      <c r="C464" t="str">
        <f>IF(Summary_Exchange_Balances_00UTC!$B463="","",Summary_Exchange_Balances_00UTC!$E463)</f>
        <v>USD</v>
      </c>
      <c r="E464" s="52">
        <f>IF(Summary_Exchange_Balances_00UTC!$B463="","",Summary_Exchange_Balances_00UTC!$C463)</f>
        <v>209451.69</v>
      </c>
      <c r="G464" s="52" t="e">
        <f ca="1">IF(Summary_Exchange_Balances_00UTC!$B463="","",VLOOKUP(IF(ISERROR(SEARCH(" ", $B464)),UPPER($B464&amp;$C464&amp;IF(OR(NOT(ISERROR(SEARCH("trade",$D464))),NOT(ISERROR(SEARCH("balance",$D464)))),"",$D464)),UPPER(LEFT($B464, SEARCH(" ",$B464)-1)&amp;$C464&amp;IF(OR(NOT(ISERROR(SEARCH("trade",$D464))),NOT(ISERROR(SEARCH("balance",$D464)))),"",$D464))),$L:$T,MATCH("balance",$L$2:$S$2,0),FALSE))</f>
        <v>#N/A</v>
      </c>
      <c r="H464" s="35" t="e">
        <f ca="1">IF(Summary_Exchange_Balances_00UTC!$B463="","",(G464-E464)/E464)</f>
        <v>#N/A</v>
      </c>
      <c r="I464" s="160">
        <f ca="1">IF(Summary_Exchange_Balances_00UTC!$B463="","",IF(ISERROR($G464),$E464,$G464))</f>
        <v>209451.69</v>
      </c>
      <c r="L464" t="str">
        <f t="shared" ca="1" si="45"/>
        <v/>
      </c>
      <c r="N464" s="156" t="str">
        <f ca="1">IF(raw_exchange_data!$A463="","",OFFSET(raw_exchange_data!$A463,0,MATCH(N$2,raw_exchange_data!$1:$1,0)-1))</f>
        <v/>
      </c>
      <c r="O464" s="156" t="str">
        <f ca="1">IF(raw_exchange_data!$A463="","",OFFSET(raw_exchange_data!$A463,0,MATCH(O$2,raw_exchange_data!$1:$1,0)-1))</f>
        <v/>
      </c>
      <c r="P464" s="156" t="str">
        <f ca="1">IF(raw_exchange_data!$A463="","",OFFSET(raw_exchange_data!$A463,0,MATCH(P$2,raw_exchange_data!$1:$1,0)-1))</f>
        <v/>
      </c>
      <c r="Q464" s="156" t="str">
        <f ca="1">IF(raw_exchange_data!$A463="","",TEXT(OFFSET(raw_exchange_data!$A463,0,MATCH(Q$2,raw_exchange_data!$1:$1,0)-1),""))</f>
        <v/>
      </c>
      <c r="R464" s="157" t="str">
        <f ca="1">IF(raw_exchange_data!$A463="","",OFFSET(raw_exchange_data!$A463,0,MATCH(R$2,raw_exchange_data!$1:$1,0)-1))</f>
        <v/>
      </c>
      <c r="S464" s="169" t="str">
        <f ca="1">IF(raw_exchange_data!$A463="","",OFFSET(raw_exchange_data!$A463,0,MATCH(S$2,raw_exchange_data!$1:$1,0)-1))</f>
        <v/>
      </c>
      <c r="W464" t="str">
        <f t="shared" si="46"/>
        <v>CASH</v>
      </c>
      <c r="X464" t="str">
        <f t="shared" si="47"/>
        <v>USD</v>
      </c>
      <c r="Y464" s="42">
        <f t="shared" si="48"/>
        <v>209451.69</v>
      </c>
      <c r="Z464" s="42">
        <f t="shared" ca="1" si="49"/>
        <v>0</v>
      </c>
    </row>
    <row r="465" spans="1:26" x14ac:dyDescent="0.25">
      <c r="A465" t="str">
        <f>IF(Summary_Exchange_Balances_00UTC!$B464="","",Summary_Exchange_Balances_00UTC!$N464)</f>
        <v>ED&amp;F</v>
      </c>
      <c r="B465" t="str">
        <f>IF(Summary_Exchange_Balances_00UTC!$B464="","",Summary_Exchange_Balances_00UTC!$B464)</f>
        <v>ED&amp;F Man Capital</v>
      </c>
      <c r="C465" t="str">
        <f>IF(Summary_Exchange_Balances_00UTC!$B464="","",Summary_Exchange_Balances_00UTC!$E464)</f>
        <v>USD</v>
      </c>
      <c r="E465" s="52">
        <f>IF(Summary_Exchange_Balances_00UTC!$B464="","",Summary_Exchange_Balances_00UTC!$C464)</f>
        <v>25152036.77</v>
      </c>
      <c r="G465" s="52" t="e">
        <f ca="1">IF(Summary_Exchange_Balances_00UTC!$B464="","",VLOOKUP(IF(ISERROR(SEARCH(" ", $B465)),UPPER($B465&amp;$C465&amp;IF(OR(NOT(ISERROR(SEARCH("trade",$D465))),NOT(ISERROR(SEARCH("balance",$D465)))),"",$D465)),UPPER(LEFT($B465, SEARCH(" ",$B465)-1)&amp;$C465&amp;IF(OR(NOT(ISERROR(SEARCH("trade",$D465))),NOT(ISERROR(SEARCH("balance",$D465)))),"",$D465))),$L:$T,MATCH("balance",$L$2:$S$2,0),FALSE))</f>
        <v>#N/A</v>
      </c>
      <c r="H465" s="35" t="e">
        <f ca="1">IF(Summary_Exchange_Balances_00UTC!$B464="","",(G465-E465)/E465)</f>
        <v>#N/A</v>
      </c>
      <c r="I465" s="160">
        <f ca="1">IF(Summary_Exchange_Balances_00UTC!$B464="","",IF(ISERROR($G465),$E465,$G465))</f>
        <v>25152036.77</v>
      </c>
      <c r="L465" t="str">
        <f t="shared" ca="1" si="45"/>
        <v/>
      </c>
      <c r="N465" s="156" t="str">
        <f ca="1">IF(raw_exchange_data!$A464="","",OFFSET(raw_exchange_data!$A464,0,MATCH(N$2,raw_exchange_data!$1:$1,0)-1))</f>
        <v/>
      </c>
      <c r="O465" s="156" t="str">
        <f ca="1">IF(raw_exchange_data!$A464="","",OFFSET(raw_exchange_data!$A464,0,MATCH(O$2,raw_exchange_data!$1:$1,0)-1))</f>
        <v/>
      </c>
      <c r="P465" s="156" t="str">
        <f ca="1">IF(raw_exchange_data!$A464="","",OFFSET(raw_exchange_data!$A464,0,MATCH(P$2,raw_exchange_data!$1:$1,0)-1))</f>
        <v/>
      </c>
      <c r="Q465" s="156" t="str">
        <f ca="1">IF(raw_exchange_data!$A464="","",TEXT(OFFSET(raw_exchange_data!$A464,0,MATCH(Q$2,raw_exchange_data!$1:$1,0)-1),""))</f>
        <v/>
      </c>
      <c r="R465" s="157" t="str">
        <f ca="1">IF(raw_exchange_data!$A464="","",OFFSET(raw_exchange_data!$A464,0,MATCH(R$2,raw_exchange_data!$1:$1,0)-1))</f>
        <v/>
      </c>
      <c r="S465" s="169" t="str">
        <f ca="1">IF(raw_exchange_data!$A464="","",OFFSET(raw_exchange_data!$A464,0,MATCH(S$2,raw_exchange_data!$1:$1,0)-1))</f>
        <v/>
      </c>
      <c r="W465" t="str">
        <f t="shared" si="46"/>
        <v>ED&amp;F</v>
      </c>
      <c r="X465" t="str">
        <f t="shared" si="47"/>
        <v>USD</v>
      </c>
      <c r="Y465" s="42">
        <f t="shared" si="48"/>
        <v>25152036.77</v>
      </c>
      <c r="Z465" s="42">
        <f t="shared" ca="1" si="49"/>
        <v>0</v>
      </c>
    </row>
    <row r="466" spans="1:26" x14ac:dyDescent="0.25">
      <c r="A466" t="str">
        <f>IF(Summary_Exchange_Balances_00UTC!$B465="","",Summary_Exchange_Balances_00UTC!$N465)</f>
        <v/>
      </c>
      <c r="B466" t="str">
        <f>IF(Summary_Exchange_Balances_00UTC!$B465="","",Summary_Exchange_Balances_00UTC!$B465)</f>
        <v/>
      </c>
      <c r="C466" t="str">
        <f>IF(Summary_Exchange_Balances_00UTC!$B465="","",Summary_Exchange_Balances_00UTC!$E465)</f>
        <v/>
      </c>
      <c r="E466" s="52" t="str">
        <f>IF(Summary_Exchange_Balances_00UTC!$B465="","",Summary_Exchange_Balances_00UTC!$C465)</f>
        <v/>
      </c>
      <c r="G466" s="52" t="str">
        <f>IF(Summary_Exchange_Balances_00UTC!$B465="","",VLOOKUP(IF(ISERROR(SEARCH(" ", $B466)),UPPER($B466&amp;$C466&amp;IF(OR(NOT(ISERROR(SEARCH("trade",$D466))),NOT(ISERROR(SEARCH("balance",$D466)))),"",$D466)),UPPER(LEFT($B466, SEARCH(" ",$B466)-1)&amp;$C466&amp;IF(OR(NOT(ISERROR(SEARCH("trade",$D466))),NOT(ISERROR(SEARCH("balance",$D466)))),"",$D466))),$L:$T,MATCH("balance",$L$2:$S$2,0),FALSE))</f>
        <v/>
      </c>
      <c r="H466" s="35" t="str">
        <f>IF(Summary_Exchange_Balances_00UTC!$B465="","",(G466-E466)/E466)</f>
        <v/>
      </c>
      <c r="I466" s="160" t="str">
        <f>IF(Summary_Exchange_Balances_00UTC!$B465="","",IF(ISERROR($G466),$E466,$G466))</f>
        <v/>
      </c>
      <c r="L466" t="str">
        <f t="shared" ca="1" si="45"/>
        <v/>
      </c>
      <c r="N466" s="156" t="str">
        <f ca="1">IF(raw_exchange_data!$A465="","",OFFSET(raw_exchange_data!$A465,0,MATCH(N$2,raw_exchange_data!$1:$1,0)-1))</f>
        <v/>
      </c>
      <c r="O466" s="156" t="str">
        <f ca="1">IF(raw_exchange_data!$A465="","",OFFSET(raw_exchange_data!$A465,0,MATCH(O$2,raw_exchange_data!$1:$1,0)-1))</f>
        <v/>
      </c>
      <c r="P466" s="156" t="str">
        <f ca="1">IF(raw_exchange_data!$A465="","",OFFSET(raw_exchange_data!$A465,0,MATCH(P$2,raw_exchange_data!$1:$1,0)-1))</f>
        <v/>
      </c>
      <c r="Q466" s="156" t="str">
        <f ca="1">IF(raw_exchange_data!$A465="","",TEXT(OFFSET(raw_exchange_data!$A465,0,MATCH(Q$2,raw_exchange_data!$1:$1,0)-1),""))</f>
        <v/>
      </c>
      <c r="R466" s="157" t="str">
        <f ca="1">IF(raw_exchange_data!$A465="","",OFFSET(raw_exchange_data!$A465,0,MATCH(R$2,raw_exchange_data!$1:$1,0)-1))</f>
        <v/>
      </c>
      <c r="S466" s="169" t="str">
        <f ca="1">IF(raw_exchange_data!$A465="","",OFFSET(raw_exchange_data!$A465,0,MATCH(S$2,raw_exchange_data!$1:$1,0)-1))</f>
        <v/>
      </c>
      <c r="W466" t="str">
        <f t="shared" si="46"/>
        <v/>
      </c>
      <c r="X466" t="str">
        <f t="shared" si="47"/>
        <v/>
      </c>
      <c r="Y466" s="42" t="str">
        <f t="shared" si="48"/>
        <v/>
      </c>
      <c r="Z466" s="42" t="str">
        <f t="shared" si="49"/>
        <v/>
      </c>
    </row>
    <row r="467" spans="1:26" x14ac:dyDescent="0.25">
      <c r="A467" t="str">
        <f>IF(Summary_Exchange_Balances_00UTC!$B466="","",Summary_Exchange_Balances_00UTC!$N466)</f>
        <v/>
      </c>
      <c r="B467" t="str">
        <f>IF(Summary_Exchange_Balances_00UTC!$B466="","",Summary_Exchange_Balances_00UTC!$B466)</f>
        <v/>
      </c>
      <c r="C467" t="str">
        <f>IF(Summary_Exchange_Balances_00UTC!$B466="","",Summary_Exchange_Balances_00UTC!$E466)</f>
        <v/>
      </c>
      <c r="E467" s="52" t="str">
        <f>IF(Summary_Exchange_Balances_00UTC!$B466="","",Summary_Exchange_Balances_00UTC!$C466)</f>
        <v/>
      </c>
      <c r="G467" s="52" t="str">
        <f>IF(Summary_Exchange_Balances_00UTC!$B466="","",VLOOKUP(IF(ISERROR(SEARCH(" ", $B467)),UPPER($B467&amp;$C467&amp;IF(OR(NOT(ISERROR(SEARCH("trade",$D467))),NOT(ISERROR(SEARCH("balance",$D467)))),"",$D467)),UPPER(LEFT($B467, SEARCH(" ",$B467)-1)&amp;$C467&amp;IF(OR(NOT(ISERROR(SEARCH("trade",$D467))),NOT(ISERROR(SEARCH("balance",$D467)))),"",$D467))),$L:$T,MATCH("balance",$L$2:$S$2,0),FALSE))</f>
        <v/>
      </c>
      <c r="H467" s="35" t="str">
        <f>IF(Summary_Exchange_Balances_00UTC!$B466="","",(G467-E467)/E467)</f>
        <v/>
      </c>
      <c r="I467" s="160" t="str">
        <f>IF(Summary_Exchange_Balances_00UTC!$B466="","",IF(ISERROR($G467),$E467,$G467))</f>
        <v/>
      </c>
      <c r="L467" t="str">
        <f t="shared" ca="1" si="45"/>
        <v/>
      </c>
      <c r="N467" s="156" t="str">
        <f ca="1">IF(raw_exchange_data!$A466="","",OFFSET(raw_exchange_data!$A466,0,MATCH(N$2,raw_exchange_data!$1:$1,0)-1))</f>
        <v/>
      </c>
      <c r="O467" s="156" t="str">
        <f ca="1">IF(raw_exchange_data!$A466="","",OFFSET(raw_exchange_data!$A466,0,MATCH(O$2,raw_exchange_data!$1:$1,0)-1))</f>
        <v/>
      </c>
      <c r="P467" s="156" t="str">
        <f ca="1">IF(raw_exchange_data!$A466="","",OFFSET(raw_exchange_data!$A466,0,MATCH(P$2,raw_exchange_data!$1:$1,0)-1))</f>
        <v/>
      </c>
      <c r="Q467" s="156" t="str">
        <f ca="1">IF(raw_exchange_data!$A466="","",TEXT(OFFSET(raw_exchange_data!$A466,0,MATCH(Q$2,raw_exchange_data!$1:$1,0)-1),""))</f>
        <v/>
      </c>
      <c r="R467" s="157" t="str">
        <f ca="1">IF(raw_exchange_data!$A466="","",OFFSET(raw_exchange_data!$A466,0,MATCH(R$2,raw_exchange_data!$1:$1,0)-1))</f>
        <v/>
      </c>
      <c r="S467" s="169" t="str">
        <f ca="1">IF(raw_exchange_data!$A466="","",OFFSET(raw_exchange_data!$A466,0,MATCH(S$2,raw_exchange_data!$1:$1,0)-1))</f>
        <v/>
      </c>
      <c r="W467" t="str">
        <f t="shared" si="46"/>
        <v/>
      </c>
      <c r="X467" t="str">
        <f t="shared" si="47"/>
        <v/>
      </c>
      <c r="Y467" s="42" t="str">
        <f t="shared" si="48"/>
        <v/>
      </c>
      <c r="Z467" s="42" t="str">
        <f t="shared" si="49"/>
        <v/>
      </c>
    </row>
    <row r="468" spans="1:26" x14ac:dyDescent="0.25">
      <c r="A468" t="str">
        <f>IF(Summary_Exchange_Balances_00UTC!$B467="","",Summary_Exchange_Balances_00UTC!$N467)</f>
        <v/>
      </c>
      <c r="B468" t="str">
        <f>IF(Summary_Exchange_Balances_00UTC!$B467="","",Summary_Exchange_Balances_00UTC!$B467)</f>
        <v/>
      </c>
      <c r="C468" t="str">
        <f>IF(Summary_Exchange_Balances_00UTC!$B467="","",Summary_Exchange_Balances_00UTC!$E467)</f>
        <v/>
      </c>
      <c r="E468" s="52" t="str">
        <f>IF(Summary_Exchange_Balances_00UTC!$B467="","",Summary_Exchange_Balances_00UTC!$C467)</f>
        <v/>
      </c>
      <c r="G468" s="52" t="str">
        <f>IF(Summary_Exchange_Balances_00UTC!$B467="","",VLOOKUP(IF(ISERROR(SEARCH(" ", $B468)),UPPER($B468&amp;$C468&amp;IF(OR(NOT(ISERROR(SEARCH("trade",$D468))),NOT(ISERROR(SEARCH("balance",$D468)))),"",$D468)),UPPER(LEFT($B468, SEARCH(" ",$B468)-1)&amp;$C468&amp;IF(OR(NOT(ISERROR(SEARCH("trade",$D468))),NOT(ISERROR(SEARCH("balance",$D468)))),"",$D468))),$L:$T,MATCH("balance",$L$2:$S$2,0),FALSE))</f>
        <v/>
      </c>
      <c r="H468" s="35" t="str">
        <f>IF(Summary_Exchange_Balances_00UTC!$B467="","",(G468-E468)/E468)</f>
        <v/>
      </c>
      <c r="I468" s="160" t="str">
        <f>IF(Summary_Exchange_Balances_00UTC!$B467="","",IF(ISERROR($G468),$E468,$G468))</f>
        <v/>
      </c>
      <c r="L468" t="str">
        <f t="shared" ca="1" si="45"/>
        <v/>
      </c>
      <c r="N468" s="156" t="str">
        <f ca="1">IF(raw_exchange_data!$A467="","",OFFSET(raw_exchange_data!$A467,0,MATCH(N$2,raw_exchange_data!$1:$1,0)-1))</f>
        <v/>
      </c>
      <c r="O468" s="156" t="str">
        <f ca="1">IF(raw_exchange_data!$A467="","",OFFSET(raw_exchange_data!$A467,0,MATCH(O$2,raw_exchange_data!$1:$1,0)-1))</f>
        <v/>
      </c>
      <c r="P468" s="156" t="str">
        <f ca="1">IF(raw_exchange_data!$A467="","",OFFSET(raw_exchange_data!$A467,0,MATCH(P$2,raw_exchange_data!$1:$1,0)-1))</f>
        <v/>
      </c>
      <c r="Q468" s="156" t="str">
        <f ca="1">IF(raw_exchange_data!$A467="","",TEXT(OFFSET(raw_exchange_data!$A467,0,MATCH(Q$2,raw_exchange_data!$1:$1,0)-1),""))</f>
        <v/>
      </c>
      <c r="R468" s="157" t="str">
        <f ca="1">IF(raw_exchange_data!$A467="","",OFFSET(raw_exchange_data!$A467,0,MATCH(R$2,raw_exchange_data!$1:$1,0)-1))</f>
        <v/>
      </c>
      <c r="S468" s="169" t="str">
        <f ca="1">IF(raw_exchange_data!$A467="","",OFFSET(raw_exchange_data!$A467,0,MATCH(S$2,raw_exchange_data!$1:$1,0)-1))</f>
        <v/>
      </c>
      <c r="W468" t="str">
        <f t="shared" si="46"/>
        <v/>
      </c>
      <c r="X468" t="str">
        <f t="shared" si="47"/>
        <v/>
      </c>
      <c r="Y468" s="42" t="str">
        <f t="shared" si="48"/>
        <v/>
      </c>
      <c r="Z468" s="42" t="str">
        <f t="shared" si="49"/>
        <v/>
      </c>
    </row>
    <row r="469" spans="1:26" x14ac:dyDescent="0.25">
      <c r="A469" t="str">
        <f>IF(Summary_Exchange_Balances_00UTC!$B468="","",Summary_Exchange_Balances_00UTC!$N468)</f>
        <v/>
      </c>
      <c r="B469" t="str">
        <f>IF(Summary_Exchange_Balances_00UTC!$B468="","",Summary_Exchange_Balances_00UTC!$B468)</f>
        <v/>
      </c>
      <c r="C469" t="str">
        <f>IF(Summary_Exchange_Balances_00UTC!$B468="","",Summary_Exchange_Balances_00UTC!$E468)</f>
        <v/>
      </c>
      <c r="E469" s="52" t="str">
        <f>IF(Summary_Exchange_Balances_00UTC!$B468="","",Summary_Exchange_Balances_00UTC!$C468)</f>
        <v/>
      </c>
      <c r="G469" s="52" t="str">
        <f>IF(Summary_Exchange_Balances_00UTC!$B468="","",VLOOKUP(IF(ISERROR(SEARCH(" ", $B469)),UPPER($B469&amp;$C469&amp;IF(OR(NOT(ISERROR(SEARCH("trade",$D469))),NOT(ISERROR(SEARCH("balance",$D469)))),"",$D469)),UPPER(LEFT($B469, SEARCH(" ",$B469)-1)&amp;$C469&amp;IF(OR(NOT(ISERROR(SEARCH("trade",$D469))),NOT(ISERROR(SEARCH("balance",$D469)))),"",$D469))),$L:$T,MATCH("balance",$L$2:$S$2,0),FALSE))</f>
        <v/>
      </c>
      <c r="H469" s="35" t="str">
        <f>IF(Summary_Exchange_Balances_00UTC!$B468="","",(G469-E469)/E469)</f>
        <v/>
      </c>
      <c r="I469" s="160" t="str">
        <f>IF(Summary_Exchange_Balances_00UTC!$B468="","",IF(ISERROR($G469),$E469,$G469))</f>
        <v/>
      </c>
      <c r="L469" t="str">
        <f t="shared" ca="1" si="45"/>
        <v/>
      </c>
      <c r="N469" s="156" t="str">
        <f ca="1">IF(raw_exchange_data!$A468="","",OFFSET(raw_exchange_data!$A468,0,MATCH(N$2,raw_exchange_data!$1:$1,0)-1))</f>
        <v/>
      </c>
      <c r="O469" s="156" t="str">
        <f ca="1">IF(raw_exchange_data!$A468="","",OFFSET(raw_exchange_data!$A468,0,MATCH(O$2,raw_exchange_data!$1:$1,0)-1))</f>
        <v/>
      </c>
      <c r="P469" s="156" t="str">
        <f ca="1">IF(raw_exchange_data!$A468="","",OFFSET(raw_exchange_data!$A468,0,MATCH(P$2,raw_exchange_data!$1:$1,0)-1))</f>
        <v/>
      </c>
      <c r="Q469" s="156" t="str">
        <f ca="1">IF(raw_exchange_data!$A468="","",TEXT(OFFSET(raw_exchange_data!$A468,0,MATCH(Q$2,raw_exchange_data!$1:$1,0)-1),""))</f>
        <v/>
      </c>
      <c r="R469" s="157" t="str">
        <f ca="1">IF(raw_exchange_data!$A468="","",OFFSET(raw_exchange_data!$A468,0,MATCH(R$2,raw_exchange_data!$1:$1,0)-1))</f>
        <v/>
      </c>
      <c r="S469" s="169" t="str">
        <f ca="1">IF(raw_exchange_data!$A468="","",OFFSET(raw_exchange_data!$A468,0,MATCH(S$2,raw_exchange_data!$1:$1,0)-1))</f>
        <v/>
      </c>
      <c r="W469" t="str">
        <f t="shared" si="46"/>
        <v/>
      </c>
      <c r="X469" t="str">
        <f t="shared" si="47"/>
        <v/>
      </c>
      <c r="Y469" s="42" t="str">
        <f t="shared" si="48"/>
        <v/>
      </c>
      <c r="Z469" s="42" t="str">
        <f t="shared" si="49"/>
        <v/>
      </c>
    </row>
    <row r="470" spans="1:26" x14ac:dyDescent="0.25">
      <c r="A470" t="str">
        <f>IF(Summary_Exchange_Balances_00UTC!$B469="","",Summary_Exchange_Balances_00UTC!$N469)</f>
        <v/>
      </c>
      <c r="B470" t="str">
        <f>IF(Summary_Exchange_Balances_00UTC!$B469="","",Summary_Exchange_Balances_00UTC!$B469)</f>
        <v/>
      </c>
      <c r="C470" t="str">
        <f>IF(Summary_Exchange_Balances_00UTC!$B469="","",Summary_Exchange_Balances_00UTC!$E469)</f>
        <v/>
      </c>
      <c r="E470" s="52" t="str">
        <f>IF(Summary_Exchange_Balances_00UTC!$B469="","",Summary_Exchange_Balances_00UTC!$C469)</f>
        <v/>
      </c>
      <c r="G470" s="52" t="str">
        <f>IF(Summary_Exchange_Balances_00UTC!$B469="","",VLOOKUP(IF(ISERROR(SEARCH(" ", $B470)),UPPER($B470&amp;$C470&amp;IF(OR(NOT(ISERROR(SEARCH("trade",$D470))),NOT(ISERROR(SEARCH("balance",$D470)))),"",$D470)),UPPER(LEFT($B470, SEARCH(" ",$B470)-1)&amp;$C470&amp;IF(OR(NOT(ISERROR(SEARCH("trade",$D470))),NOT(ISERROR(SEARCH("balance",$D470)))),"",$D470))),$L:$T,MATCH("balance",$L$2:$S$2,0),FALSE))</f>
        <v/>
      </c>
      <c r="H470" s="35" t="str">
        <f>IF(Summary_Exchange_Balances_00UTC!$B469="","",(G470-E470)/E470)</f>
        <v/>
      </c>
      <c r="I470" s="160" t="str">
        <f>IF(Summary_Exchange_Balances_00UTC!$B469="","",IF(ISERROR($G470),$E470,$G470))</f>
        <v/>
      </c>
      <c r="L470" t="str">
        <f t="shared" ca="1" si="45"/>
        <v/>
      </c>
      <c r="N470" s="156" t="str">
        <f ca="1">IF(raw_exchange_data!$A469="","",OFFSET(raw_exchange_data!$A469,0,MATCH(N$2,raw_exchange_data!$1:$1,0)-1))</f>
        <v/>
      </c>
      <c r="O470" s="156" t="str">
        <f ca="1">IF(raw_exchange_data!$A469="","",OFFSET(raw_exchange_data!$A469,0,MATCH(O$2,raw_exchange_data!$1:$1,0)-1))</f>
        <v/>
      </c>
      <c r="P470" s="156" t="str">
        <f ca="1">IF(raw_exchange_data!$A469="","",OFFSET(raw_exchange_data!$A469,0,MATCH(P$2,raw_exchange_data!$1:$1,0)-1))</f>
        <v/>
      </c>
      <c r="Q470" s="156" t="str">
        <f ca="1">IF(raw_exchange_data!$A469="","",TEXT(OFFSET(raw_exchange_data!$A469,0,MATCH(Q$2,raw_exchange_data!$1:$1,0)-1),""))</f>
        <v/>
      </c>
      <c r="R470" s="157" t="str">
        <f ca="1">IF(raw_exchange_data!$A469="","",OFFSET(raw_exchange_data!$A469,0,MATCH(R$2,raw_exchange_data!$1:$1,0)-1))</f>
        <v/>
      </c>
      <c r="S470" s="169" t="str">
        <f ca="1">IF(raw_exchange_data!$A469="","",OFFSET(raw_exchange_data!$A469,0,MATCH(S$2,raw_exchange_data!$1:$1,0)-1))</f>
        <v/>
      </c>
      <c r="W470" t="str">
        <f t="shared" si="46"/>
        <v/>
      </c>
      <c r="X470" t="str">
        <f t="shared" si="47"/>
        <v/>
      </c>
      <c r="Y470" s="42" t="str">
        <f t="shared" si="48"/>
        <v/>
      </c>
      <c r="Z470" s="42" t="str">
        <f t="shared" si="49"/>
        <v/>
      </c>
    </row>
    <row r="471" spans="1:26" x14ac:dyDescent="0.25">
      <c r="A471" t="str">
        <f>IF(Summary_Exchange_Balances_00UTC!$B470="","",Summary_Exchange_Balances_00UTC!$N470)</f>
        <v/>
      </c>
      <c r="B471" t="str">
        <f>IF(Summary_Exchange_Balances_00UTC!$B470="","",Summary_Exchange_Balances_00UTC!$B470)</f>
        <v/>
      </c>
      <c r="C471" t="str">
        <f>IF(Summary_Exchange_Balances_00UTC!$B470="","",Summary_Exchange_Balances_00UTC!$E470)</f>
        <v/>
      </c>
      <c r="E471" s="52" t="str">
        <f>IF(Summary_Exchange_Balances_00UTC!$B470="","",Summary_Exchange_Balances_00UTC!$C470)</f>
        <v/>
      </c>
      <c r="G471" s="52" t="str">
        <f>IF(Summary_Exchange_Balances_00UTC!$B470="","",VLOOKUP(IF(ISERROR(SEARCH(" ", $B471)),UPPER($B471&amp;$C471&amp;IF(OR(NOT(ISERROR(SEARCH("trade",$D471))),NOT(ISERROR(SEARCH("balance",$D471)))),"",$D471)),UPPER(LEFT($B471, SEARCH(" ",$B471)-1)&amp;$C471&amp;IF(OR(NOT(ISERROR(SEARCH("trade",$D471))),NOT(ISERROR(SEARCH("balance",$D471)))),"",$D471))),$L:$T,MATCH("balance",$L$2:$S$2,0),FALSE))</f>
        <v/>
      </c>
      <c r="H471" s="35" t="str">
        <f>IF(Summary_Exchange_Balances_00UTC!$B470="","",(G471-E471)/E471)</f>
        <v/>
      </c>
      <c r="I471" s="160" t="str">
        <f>IF(Summary_Exchange_Balances_00UTC!$B470="","",IF(ISERROR($G471),$E471,$G471))</f>
        <v/>
      </c>
      <c r="L471" t="str">
        <f t="shared" ca="1" si="45"/>
        <v/>
      </c>
      <c r="N471" s="156" t="str">
        <f ca="1">IF(raw_exchange_data!$A470="","",OFFSET(raw_exchange_data!$A470,0,MATCH(N$2,raw_exchange_data!$1:$1,0)-1))</f>
        <v/>
      </c>
      <c r="O471" s="156" t="str">
        <f ca="1">IF(raw_exchange_data!$A470="","",OFFSET(raw_exchange_data!$A470,0,MATCH(O$2,raw_exchange_data!$1:$1,0)-1))</f>
        <v/>
      </c>
      <c r="P471" s="156" t="str">
        <f ca="1">IF(raw_exchange_data!$A470="","",OFFSET(raw_exchange_data!$A470,0,MATCH(P$2,raw_exchange_data!$1:$1,0)-1))</f>
        <v/>
      </c>
      <c r="Q471" s="156" t="str">
        <f ca="1">IF(raw_exchange_data!$A470="","",TEXT(OFFSET(raw_exchange_data!$A470,0,MATCH(Q$2,raw_exchange_data!$1:$1,0)-1),""))</f>
        <v/>
      </c>
      <c r="R471" s="157" t="str">
        <f ca="1">IF(raw_exchange_data!$A470="","",OFFSET(raw_exchange_data!$A470,0,MATCH(R$2,raw_exchange_data!$1:$1,0)-1))</f>
        <v/>
      </c>
      <c r="S471" s="169" t="str">
        <f ca="1">IF(raw_exchange_data!$A470="","",OFFSET(raw_exchange_data!$A470,0,MATCH(S$2,raw_exchange_data!$1:$1,0)-1))</f>
        <v/>
      </c>
      <c r="W471" t="str">
        <f t="shared" si="46"/>
        <v/>
      </c>
      <c r="X471" t="str">
        <f t="shared" si="47"/>
        <v/>
      </c>
      <c r="Y471" s="42" t="str">
        <f t="shared" si="48"/>
        <v/>
      </c>
      <c r="Z471" s="42" t="str">
        <f t="shared" si="49"/>
        <v/>
      </c>
    </row>
    <row r="472" spans="1:26" x14ac:dyDescent="0.25">
      <c r="A472" t="str">
        <f>IF(Summary_Exchange_Balances_00UTC!$B471="","",Summary_Exchange_Balances_00UTC!$N471)</f>
        <v/>
      </c>
      <c r="B472" t="str">
        <f>IF(Summary_Exchange_Balances_00UTC!$B471="","",Summary_Exchange_Balances_00UTC!$B471)</f>
        <v/>
      </c>
      <c r="C472" t="str">
        <f>IF(Summary_Exchange_Balances_00UTC!$B471="","",Summary_Exchange_Balances_00UTC!$E471)</f>
        <v/>
      </c>
      <c r="E472" s="52" t="str">
        <f>IF(Summary_Exchange_Balances_00UTC!$B471="","",Summary_Exchange_Balances_00UTC!$C471)</f>
        <v/>
      </c>
      <c r="G472" s="52" t="str">
        <f>IF(Summary_Exchange_Balances_00UTC!$B471="","",VLOOKUP(IF(ISERROR(SEARCH(" ", $B472)),UPPER($B472&amp;$C472&amp;IF(OR(NOT(ISERROR(SEARCH("trade",$D472))),NOT(ISERROR(SEARCH("balance",$D472)))),"",$D472)),UPPER(LEFT($B472, SEARCH(" ",$B472)-1)&amp;$C472&amp;IF(OR(NOT(ISERROR(SEARCH("trade",$D472))),NOT(ISERROR(SEARCH("balance",$D472)))),"",$D472))),$L:$T,MATCH("balance",$L$2:$S$2,0),FALSE))</f>
        <v/>
      </c>
      <c r="H472" s="35" t="str">
        <f>IF(Summary_Exchange_Balances_00UTC!$B471="","",(G472-E472)/E472)</f>
        <v/>
      </c>
      <c r="I472" s="160" t="str">
        <f>IF(Summary_Exchange_Balances_00UTC!$B471="","",IF(ISERROR($G472),$E472,$G472))</f>
        <v/>
      </c>
      <c r="L472" t="str">
        <f t="shared" ca="1" si="45"/>
        <v/>
      </c>
      <c r="N472" s="156" t="str">
        <f ca="1">IF(raw_exchange_data!$A471="","",OFFSET(raw_exchange_data!$A471,0,MATCH(N$2,raw_exchange_data!$1:$1,0)-1))</f>
        <v/>
      </c>
      <c r="O472" s="156" t="str">
        <f ca="1">IF(raw_exchange_data!$A471="","",OFFSET(raw_exchange_data!$A471,0,MATCH(O$2,raw_exchange_data!$1:$1,0)-1))</f>
        <v/>
      </c>
      <c r="P472" s="156" t="str">
        <f ca="1">IF(raw_exchange_data!$A471="","",OFFSET(raw_exchange_data!$A471,0,MATCH(P$2,raw_exchange_data!$1:$1,0)-1))</f>
        <v/>
      </c>
      <c r="Q472" s="156" t="str">
        <f ca="1">IF(raw_exchange_data!$A471="","",TEXT(OFFSET(raw_exchange_data!$A471,0,MATCH(Q$2,raw_exchange_data!$1:$1,0)-1),""))</f>
        <v/>
      </c>
      <c r="R472" s="157" t="str">
        <f ca="1">IF(raw_exchange_data!$A471="","",OFFSET(raw_exchange_data!$A471,0,MATCH(R$2,raw_exchange_data!$1:$1,0)-1))</f>
        <v/>
      </c>
      <c r="S472" s="169" t="str">
        <f ca="1">IF(raw_exchange_data!$A471="","",OFFSET(raw_exchange_data!$A471,0,MATCH(S$2,raw_exchange_data!$1:$1,0)-1))</f>
        <v/>
      </c>
      <c r="W472" t="str">
        <f t="shared" si="46"/>
        <v/>
      </c>
      <c r="X472" t="str">
        <f t="shared" si="47"/>
        <v/>
      </c>
      <c r="Y472" s="42" t="str">
        <f t="shared" si="48"/>
        <v/>
      </c>
      <c r="Z472" s="42" t="str">
        <f t="shared" si="49"/>
        <v/>
      </c>
    </row>
    <row r="473" spans="1:26" x14ac:dyDescent="0.25">
      <c r="A473" t="str">
        <f>IF(Summary_Exchange_Balances_00UTC!$B472="","",Summary_Exchange_Balances_00UTC!$N472)</f>
        <v/>
      </c>
      <c r="B473" t="str">
        <f>IF(Summary_Exchange_Balances_00UTC!$B472="","",Summary_Exchange_Balances_00UTC!$B472)</f>
        <v/>
      </c>
      <c r="C473" t="str">
        <f>IF(Summary_Exchange_Balances_00UTC!$B472="","",Summary_Exchange_Balances_00UTC!$E472)</f>
        <v/>
      </c>
      <c r="E473" s="52" t="str">
        <f>IF(Summary_Exchange_Balances_00UTC!$B472="","",Summary_Exchange_Balances_00UTC!$C472)</f>
        <v/>
      </c>
      <c r="G473" s="52" t="str">
        <f>IF(Summary_Exchange_Balances_00UTC!$B472="","",VLOOKUP(IF(ISERROR(SEARCH(" ", $B473)),UPPER($B473&amp;$C473&amp;IF(OR(NOT(ISERROR(SEARCH("trade",$D473))),NOT(ISERROR(SEARCH("balance",$D473)))),"",$D473)),UPPER(LEFT($B473, SEARCH(" ",$B473)-1)&amp;$C473&amp;IF(OR(NOT(ISERROR(SEARCH("trade",$D473))),NOT(ISERROR(SEARCH("balance",$D473)))),"",$D473))),$L:$T,MATCH("balance",$L$2:$S$2,0),FALSE))</f>
        <v/>
      </c>
      <c r="H473" s="35" t="str">
        <f>IF(Summary_Exchange_Balances_00UTC!$B472="","",(G473-E473)/E473)</f>
        <v/>
      </c>
      <c r="I473" s="160" t="str">
        <f>IF(Summary_Exchange_Balances_00UTC!$B472="","",IF(ISERROR($G473),$E473,$G473))</f>
        <v/>
      </c>
      <c r="L473" t="str">
        <f t="shared" ca="1" si="45"/>
        <v/>
      </c>
      <c r="N473" s="156" t="str">
        <f ca="1">IF(raw_exchange_data!$A472="","",OFFSET(raw_exchange_data!$A472,0,MATCH(N$2,raw_exchange_data!$1:$1,0)-1))</f>
        <v/>
      </c>
      <c r="O473" s="156" t="str">
        <f ca="1">IF(raw_exchange_data!$A472="","",OFFSET(raw_exchange_data!$A472,0,MATCH(O$2,raw_exchange_data!$1:$1,0)-1))</f>
        <v/>
      </c>
      <c r="P473" s="156" t="str">
        <f ca="1">IF(raw_exchange_data!$A472="","",OFFSET(raw_exchange_data!$A472,0,MATCH(P$2,raw_exchange_data!$1:$1,0)-1))</f>
        <v/>
      </c>
      <c r="Q473" s="156" t="str">
        <f ca="1">IF(raw_exchange_data!$A472="","",TEXT(OFFSET(raw_exchange_data!$A472,0,MATCH(Q$2,raw_exchange_data!$1:$1,0)-1),""))</f>
        <v/>
      </c>
      <c r="R473" s="157" t="str">
        <f ca="1">IF(raw_exchange_data!$A472="","",OFFSET(raw_exchange_data!$A472,0,MATCH(R$2,raw_exchange_data!$1:$1,0)-1))</f>
        <v/>
      </c>
      <c r="S473" s="169" t="str">
        <f ca="1">IF(raw_exchange_data!$A472="","",OFFSET(raw_exchange_data!$A472,0,MATCH(S$2,raw_exchange_data!$1:$1,0)-1))</f>
        <v/>
      </c>
      <c r="W473" t="str">
        <f t="shared" si="46"/>
        <v/>
      </c>
      <c r="X473" t="str">
        <f t="shared" si="47"/>
        <v/>
      </c>
      <c r="Y473" s="42" t="str">
        <f t="shared" si="48"/>
        <v/>
      </c>
      <c r="Z473" s="42" t="str">
        <f t="shared" si="49"/>
        <v/>
      </c>
    </row>
    <row r="474" spans="1:26" x14ac:dyDescent="0.25">
      <c r="A474" t="str">
        <f>IF(Summary_Exchange_Balances_00UTC!$B473="","",Summary_Exchange_Balances_00UTC!$N473)</f>
        <v/>
      </c>
      <c r="B474" t="str">
        <f>IF(Summary_Exchange_Balances_00UTC!$B473="","",Summary_Exchange_Balances_00UTC!$B473)</f>
        <v/>
      </c>
      <c r="C474" t="str">
        <f>IF(Summary_Exchange_Balances_00UTC!$B473="","",Summary_Exchange_Balances_00UTC!$E473)</f>
        <v/>
      </c>
      <c r="E474" s="52" t="str">
        <f>IF(Summary_Exchange_Balances_00UTC!$B473="","",Summary_Exchange_Balances_00UTC!$C473)</f>
        <v/>
      </c>
      <c r="G474" s="52" t="str">
        <f>IF(Summary_Exchange_Balances_00UTC!$B473="","",VLOOKUP(IF(ISERROR(SEARCH(" ", $B474)),UPPER($B474&amp;$C474&amp;IF(OR(NOT(ISERROR(SEARCH("trade",$D474))),NOT(ISERROR(SEARCH("balance",$D474)))),"",$D474)),UPPER(LEFT($B474, SEARCH(" ",$B474)-1)&amp;$C474&amp;IF(OR(NOT(ISERROR(SEARCH("trade",$D474))),NOT(ISERROR(SEARCH("balance",$D474)))),"",$D474))),$L:$T,MATCH("balance",$L$2:$S$2,0),FALSE))</f>
        <v/>
      </c>
      <c r="H474" s="35" t="str">
        <f>IF(Summary_Exchange_Balances_00UTC!$B473="","",(G474-E474)/E474)</f>
        <v/>
      </c>
      <c r="I474" s="160" t="str">
        <f>IF(Summary_Exchange_Balances_00UTC!$B473="","",IF(ISERROR($G474),$E474,$G474))</f>
        <v/>
      </c>
      <c r="L474" t="str">
        <f t="shared" ca="1" si="45"/>
        <v/>
      </c>
      <c r="N474" s="156" t="str">
        <f ca="1">IF(raw_exchange_data!$A473="","",OFFSET(raw_exchange_data!$A473,0,MATCH(N$2,raw_exchange_data!$1:$1,0)-1))</f>
        <v/>
      </c>
      <c r="O474" s="156" t="str">
        <f ca="1">IF(raw_exchange_data!$A473="","",OFFSET(raw_exchange_data!$A473,0,MATCH(O$2,raw_exchange_data!$1:$1,0)-1))</f>
        <v/>
      </c>
      <c r="P474" s="156" t="str">
        <f ca="1">IF(raw_exchange_data!$A473="","",OFFSET(raw_exchange_data!$A473,0,MATCH(P$2,raw_exchange_data!$1:$1,0)-1))</f>
        <v/>
      </c>
      <c r="Q474" s="156" t="str">
        <f ca="1">IF(raw_exchange_data!$A473="","",TEXT(OFFSET(raw_exchange_data!$A473,0,MATCH(Q$2,raw_exchange_data!$1:$1,0)-1),""))</f>
        <v/>
      </c>
      <c r="R474" s="157" t="str">
        <f ca="1">IF(raw_exchange_data!$A473="","",OFFSET(raw_exchange_data!$A473,0,MATCH(R$2,raw_exchange_data!$1:$1,0)-1))</f>
        <v/>
      </c>
      <c r="S474" s="169" t="str">
        <f ca="1">IF(raw_exchange_data!$A473="","",OFFSET(raw_exchange_data!$A473,0,MATCH(S$2,raw_exchange_data!$1:$1,0)-1))</f>
        <v/>
      </c>
      <c r="W474" t="str">
        <f t="shared" si="46"/>
        <v/>
      </c>
      <c r="X474" t="str">
        <f t="shared" si="47"/>
        <v/>
      </c>
      <c r="Y474" s="42" t="str">
        <f t="shared" si="48"/>
        <v/>
      </c>
      <c r="Z474" s="42" t="str">
        <f t="shared" si="49"/>
        <v/>
      </c>
    </row>
    <row r="475" spans="1:26" x14ac:dyDescent="0.25">
      <c r="A475" t="str">
        <f>IF(Summary_Exchange_Balances_00UTC!$B474="","",Summary_Exchange_Balances_00UTC!$N474)</f>
        <v/>
      </c>
      <c r="B475" t="str">
        <f>IF(Summary_Exchange_Balances_00UTC!$B474="","",Summary_Exchange_Balances_00UTC!$B474)</f>
        <v/>
      </c>
      <c r="C475" t="str">
        <f>IF(Summary_Exchange_Balances_00UTC!$B474="","",Summary_Exchange_Balances_00UTC!$E474)</f>
        <v/>
      </c>
      <c r="E475" s="52" t="str">
        <f>IF(Summary_Exchange_Balances_00UTC!$B474="","",Summary_Exchange_Balances_00UTC!$C474)</f>
        <v/>
      </c>
      <c r="G475" s="52" t="str">
        <f>IF(Summary_Exchange_Balances_00UTC!$B474="","",VLOOKUP(IF(ISERROR(SEARCH(" ", $B475)),UPPER($B475&amp;$C475&amp;IF(OR(NOT(ISERROR(SEARCH("trade",$D475))),NOT(ISERROR(SEARCH("balance",$D475)))),"",$D475)),UPPER(LEFT($B475, SEARCH(" ",$B475)-1)&amp;$C475&amp;IF(OR(NOT(ISERROR(SEARCH("trade",$D475))),NOT(ISERROR(SEARCH("balance",$D475)))),"",$D475))),$L:$T,MATCH("balance",$L$2:$S$2,0),FALSE))</f>
        <v/>
      </c>
      <c r="H475" s="35" t="str">
        <f>IF(Summary_Exchange_Balances_00UTC!$B474="","",(G475-E475)/E475)</f>
        <v/>
      </c>
      <c r="I475" s="160" t="str">
        <f>IF(Summary_Exchange_Balances_00UTC!$B474="","",IF(ISERROR($G475),$E475,$G475))</f>
        <v/>
      </c>
      <c r="L475" t="str">
        <f t="shared" ca="1" si="45"/>
        <v/>
      </c>
      <c r="N475" s="156" t="str">
        <f ca="1">IF(raw_exchange_data!$A474="","",OFFSET(raw_exchange_data!$A474,0,MATCH(N$2,raw_exchange_data!$1:$1,0)-1))</f>
        <v/>
      </c>
      <c r="O475" s="156" t="str">
        <f ca="1">IF(raw_exchange_data!$A474="","",OFFSET(raw_exchange_data!$A474,0,MATCH(O$2,raw_exchange_data!$1:$1,0)-1))</f>
        <v/>
      </c>
      <c r="P475" s="156" t="str">
        <f ca="1">IF(raw_exchange_data!$A474="","",OFFSET(raw_exchange_data!$A474,0,MATCH(P$2,raw_exchange_data!$1:$1,0)-1))</f>
        <v/>
      </c>
      <c r="Q475" s="156" t="str">
        <f ca="1">IF(raw_exchange_data!$A474="","",TEXT(OFFSET(raw_exchange_data!$A474,0,MATCH(Q$2,raw_exchange_data!$1:$1,0)-1),""))</f>
        <v/>
      </c>
      <c r="R475" s="157" t="str">
        <f ca="1">IF(raw_exchange_data!$A474="","",OFFSET(raw_exchange_data!$A474,0,MATCH(R$2,raw_exchange_data!$1:$1,0)-1))</f>
        <v/>
      </c>
      <c r="S475" s="169" t="str">
        <f ca="1">IF(raw_exchange_data!$A474="","",OFFSET(raw_exchange_data!$A474,0,MATCH(S$2,raw_exchange_data!$1:$1,0)-1))</f>
        <v/>
      </c>
      <c r="W475" t="str">
        <f t="shared" si="46"/>
        <v/>
      </c>
      <c r="X475" t="str">
        <f t="shared" si="47"/>
        <v/>
      </c>
      <c r="Y475" s="42" t="str">
        <f t="shared" si="48"/>
        <v/>
      </c>
      <c r="Z475" s="42" t="str">
        <f t="shared" si="49"/>
        <v/>
      </c>
    </row>
    <row r="476" spans="1:26" x14ac:dyDescent="0.25">
      <c r="A476" t="str">
        <f>IF(Summary_Exchange_Balances_00UTC!$B475="","",Summary_Exchange_Balances_00UTC!$N475)</f>
        <v/>
      </c>
      <c r="B476" t="str">
        <f>IF(Summary_Exchange_Balances_00UTC!$B475="","",Summary_Exchange_Balances_00UTC!$B475)</f>
        <v/>
      </c>
      <c r="C476" t="str">
        <f>IF(Summary_Exchange_Balances_00UTC!$B475="","",Summary_Exchange_Balances_00UTC!$E475)</f>
        <v/>
      </c>
      <c r="E476" s="52" t="str">
        <f>IF(Summary_Exchange_Balances_00UTC!$B475="","",Summary_Exchange_Balances_00UTC!$C475)</f>
        <v/>
      </c>
      <c r="G476" s="52" t="str">
        <f>IF(Summary_Exchange_Balances_00UTC!$B475="","",VLOOKUP(IF(ISERROR(SEARCH(" ", $B476)),UPPER($B476&amp;$C476&amp;IF(OR(NOT(ISERROR(SEARCH("trade",$D476))),NOT(ISERROR(SEARCH("balance",$D476)))),"",$D476)),UPPER(LEFT($B476, SEARCH(" ",$B476)-1)&amp;$C476&amp;IF(OR(NOT(ISERROR(SEARCH("trade",$D476))),NOT(ISERROR(SEARCH("balance",$D476)))),"",$D476))),$L:$T,MATCH("balance",$L$2:$S$2,0),FALSE))</f>
        <v/>
      </c>
      <c r="H476" s="35" t="str">
        <f>IF(Summary_Exchange_Balances_00UTC!$B475="","",(G476-E476)/E476)</f>
        <v/>
      </c>
      <c r="I476" s="160" t="str">
        <f>IF(Summary_Exchange_Balances_00UTC!$B475="","",IF(ISERROR($G476),$E476,$G476))</f>
        <v/>
      </c>
      <c r="L476" t="str">
        <f t="shared" ca="1" si="45"/>
        <v/>
      </c>
      <c r="N476" s="156" t="str">
        <f ca="1">IF(raw_exchange_data!$A475="","",OFFSET(raw_exchange_data!$A475,0,MATCH(N$2,raw_exchange_data!$1:$1,0)-1))</f>
        <v/>
      </c>
      <c r="O476" s="156" t="str">
        <f ca="1">IF(raw_exchange_data!$A475="","",OFFSET(raw_exchange_data!$A475,0,MATCH(O$2,raw_exchange_data!$1:$1,0)-1))</f>
        <v/>
      </c>
      <c r="P476" s="156" t="str">
        <f ca="1">IF(raw_exchange_data!$A475="","",OFFSET(raw_exchange_data!$A475,0,MATCH(P$2,raw_exchange_data!$1:$1,0)-1))</f>
        <v/>
      </c>
      <c r="Q476" s="156" t="str">
        <f ca="1">IF(raw_exchange_data!$A475="","",TEXT(OFFSET(raw_exchange_data!$A475,0,MATCH(Q$2,raw_exchange_data!$1:$1,0)-1),""))</f>
        <v/>
      </c>
      <c r="R476" s="157" t="str">
        <f ca="1">IF(raw_exchange_data!$A475="","",OFFSET(raw_exchange_data!$A475,0,MATCH(R$2,raw_exchange_data!$1:$1,0)-1))</f>
        <v/>
      </c>
      <c r="S476" s="169" t="str">
        <f ca="1">IF(raw_exchange_data!$A475="","",OFFSET(raw_exchange_data!$A475,0,MATCH(S$2,raw_exchange_data!$1:$1,0)-1))</f>
        <v/>
      </c>
      <c r="W476" t="str">
        <f t="shared" si="46"/>
        <v/>
      </c>
      <c r="X476" t="str">
        <f t="shared" si="47"/>
        <v/>
      </c>
      <c r="Y476" s="42" t="str">
        <f t="shared" si="48"/>
        <v/>
      </c>
      <c r="Z476" s="42" t="str">
        <f t="shared" si="49"/>
        <v/>
      </c>
    </row>
    <row r="477" spans="1:26" x14ac:dyDescent="0.25">
      <c r="A477" t="str">
        <f>IF(Summary_Exchange_Balances_00UTC!$B476="","",Summary_Exchange_Balances_00UTC!$N476)</f>
        <v/>
      </c>
      <c r="B477" t="str">
        <f>IF(Summary_Exchange_Balances_00UTC!$B476="","",Summary_Exchange_Balances_00UTC!$B476)</f>
        <v/>
      </c>
      <c r="C477" t="str">
        <f>IF(Summary_Exchange_Balances_00UTC!$B476="","",Summary_Exchange_Balances_00UTC!$E476)</f>
        <v/>
      </c>
      <c r="E477" s="52" t="str">
        <f>IF(Summary_Exchange_Balances_00UTC!$B476="","",Summary_Exchange_Balances_00UTC!$C476)</f>
        <v/>
      </c>
      <c r="G477" s="52" t="str">
        <f>IF(Summary_Exchange_Balances_00UTC!$B476="","",VLOOKUP(IF(ISERROR(SEARCH(" ", $B477)),UPPER($B477&amp;$C477&amp;IF(OR(NOT(ISERROR(SEARCH("trade",$D477))),NOT(ISERROR(SEARCH("balance",$D477)))),"",$D477)),UPPER(LEFT($B477, SEARCH(" ",$B477)-1)&amp;$C477&amp;IF(OR(NOT(ISERROR(SEARCH("trade",$D477))),NOT(ISERROR(SEARCH("balance",$D477)))),"",$D477))),$L:$T,MATCH("balance",$L$2:$S$2,0),FALSE))</f>
        <v/>
      </c>
      <c r="H477" s="35" t="str">
        <f>IF(Summary_Exchange_Balances_00UTC!$B476="","",(G477-E477)/E477)</f>
        <v/>
      </c>
      <c r="I477" s="160" t="str">
        <f>IF(Summary_Exchange_Balances_00UTC!$B476="","",IF(ISERROR($G477),$E477,$G477))</f>
        <v/>
      </c>
      <c r="L477" t="str">
        <f t="shared" ca="1" si="45"/>
        <v/>
      </c>
      <c r="N477" s="156" t="str">
        <f ca="1">IF(raw_exchange_data!$A476="","",OFFSET(raw_exchange_data!$A476,0,MATCH(N$2,raw_exchange_data!$1:$1,0)-1))</f>
        <v/>
      </c>
      <c r="O477" s="156" t="str">
        <f ca="1">IF(raw_exchange_data!$A476="","",OFFSET(raw_exchange_data!$A476,0,MATCH(O$2,raw_exchange_data!$1:$1,0)-1))</f>
        <v/>
      </c>
      <c r="P477" s="156" t="str">
        <f ca="1">IF(raw_exchange_data!$A476="","",OFFSET(raw_exchange_data!$A476,0,MATCH(P$2,raw_exchange_data!$1:$1,0)-1))</f>
        <v/>
      </c>
      <c r="Q477" s="156" t="str">
        <f ca="1">IF(raw_exchange_data!$A476="","",TEXT(OFFSET(raw_exchange_data!$A476,0,MATCH(Q$2,raw_exchange_data!$1:$1,0)-1),""))</f>
        <v/>
      </c>
      <c r="R477" s="157" t="str">
        <f ca="1">IF(raw_exchange_data!$A476="","",OFFSET(raw_exchange_data!$A476,0,MATCH(R$2,raw_exchange_data!$1:$1,0)-1))</f>
        <v/>
      </c>
      <c r="S477" s="169" t="str">
        <f ca="1">IF(raw_exchange_data!$A476="","",OFFSET(raw_exchange_data!$A476,0,MATCH(S$2,raw_exchange_data!$1:$1,0)-1))</f>
        <v/>
      </c>
      <c r="W477" t="str">
        <f t="shared" si="46"/>
        <v/>
      </c>
      <c r="X477" t="str">
        <f t="shared" si="47"/>
        <v/>
      </c>
      <c r="Y477" s="42" t="str">
        <f t="shared" si="48"/>
        <v/>
      </c>
      <c r="Z477" s="42" t="str">
        <f t="shared" si="49"/>
        <v/>
      </c>
    </row>
    <row r="478" spans="1:26" x14ac:dyDescent="0.25">
      <c r="A478" t="str">
        <f>IF(Summary_Exchange_Balances_00UTC!$B477="","",Summary_Exchange_Balances_00UTC!$N477)</f>
        <v/>
      </c>
      <c r="B478" t="str">
        <f>IF(Summary_Exchange_Balances_00UTC!$B477="","",Summary_Exchange_Balances_00UTC!$B477)</f>
        <v/>
      </c>
      <c r="C478" t="str">
        <f>IF(Summary_Exchange_Balances_00UTC!$B477="","",Summary_Exchange_Balances_00UTC!$E477)</f>
        <v/>
      </c>
      <c r="E478" s="52" t="str">
        <f>IF(Summary_Exchange_Balances_00UTC!$B477="","",Summary_Exchange_Balances_00UTC!$C477)</f>
        <v/>
      </c>
      <c r="G478" s="52" t="str">
        <f>IF(Summary_Exchange_Balances_00UTC!$B477="","",VLOOKUP(IF(ISERROR(SEARCH(" ", $B478)),UPPER($B478&amp;$C478&amp;IF(OR(NOT(ISERROR(SEARCH("trade",$D478))),NOT(ISERROR(SEARCH("balance",$D478)))),"",$D478)),UPPER(LEFT($B478, SEARCH(" ",$B478)-1)&amp;$C478&amp;IF(OR(NOT(ISERROR(SEARCH("trade",$D478))),NOT(ISERROR(SEARCH("balance",$D478)))),"",$D478))),$L:$T,MATCH("balance",$L$2:$S$2,0),FALSE))</f>
        <v/>
      </c>
      <c r="H478" s="35" t="str">
        <f>IF(Summary_Exchange_Balances_00UTC!$B477="","",(G478-E478)/E478)</f>
        <v/>
      </c>
      <c r="I478" s="160" t="str">
        <f>IF(Summary_Exchange_Balances_00UTC!$B477="","",IF(ISERROR($G478),$E478,$G478))</f>
        <v/>
      </c>
      <c r="L478" t="str">
        <f t="shared" ca="1" si="45"/>
        <v/>
      </c>
      <c r="N478" s="156" t="str">
        <f ca="1">IF(raw_exchange_data!$A477="","",OFFSET(raw_exchange_data!$A477,0,MATCH(N$2,raw_exchange_data!$1:$1,0)-1))</f>
        <v/>
      </c>
      <c r="O478" s="156" t="str">
        <f ca="1">IF(raw_exchange_data!$A477="","",OFFSET(raw_exchange_data!$A477,0,MATCH(O$2,raw_exchange_data!$1:$1,0)-1))</f>
        <v/>
      </c>
      <c r="P478" s="156" t="str">
        <f ca="1">IF(raw_exchange_data!$A477="","",OFFSET(raw_exchange_data!$A477,0,MATCH(P$2,raw_exchange_data!$1:$1,0)-1))</f>
        <v/>
      </c>
      <c r="Q478" s="156" t="str">
        <f ca="1">IF(raw_exchange_data!$A477="","",TEXT(OFFSET(raw_exchange_data!$A477,0,MATCH(Q$2,raw_exchange_data!$1:$1,0)-1),""))</f>
        <v/>
      </c>
      <c r="R478" s="157" t="str">
        <f ca="1">IF(raw_exchange_data!$A477="","",OFFSET(raw_exchange_data!$A477,0,MATCH(R$2,raw_exchange_data!$1:$1,0)-1))</f>
        <v/>
      </c>
      <c r="S478" s="169" t="str">
        <f ca="1">IF(raw_exchange_data!$A477="","",OFFSET(raw_exchange_data!$A477,0,MATCH(S$2,raw_exchange_data!$1:$1,0)-1))</f>
        <v/>
      </c>
      <c r="W478" t="str">
        <f t="shared" si="46"/>
        <v/>
      </c>
      <c r="X478" t="str">
        <f t="shared" si="47"/>
        <v/>
      </c>
      <c r="Y478" s="42" t="str">
        <f t="shared" si="48"/>
        <v/>
      </c>
      <c r="Z478" s="42" t="str">
        <f t="shared" si="49"/>
        <v/>
      </c>
    </row>
    <row r="479" spans="1:26" x14ac:dyDescent="0.25">
      <c r="A479" t="str">
        <f>IF(Summary_Exchange_Balances_00UTC!$B478="","",Summary_Exchange_Balances_00UTC!$N478)</f>
        <v/>
      </c>
      <c r="B479" t="str">
        <f>IF(Summary_Exchange_Balances_00UTC!$B478="","",Summary_Exchange_Balances_00UTC!$B478)</f>
        <v/>
      </c>
      <c r="C479" t="str">
        <f>IF(Summary_Exchange_Balances_00UTC!$B478="","",Summary_Exchange_Balances_00UTC!$E478)</f>
        <v/>
      </c>
      <c r="E479" s="52" t="str">
        <f>IF(Summary_Exchange_Balances_00UTC!$B478="","",Summary_Exchange_Balances_00UTC!$C478)</f>
        <v/>
      </c>
      <c r="G479" s="52" t="str">
        <f>IF(Summary_Exchange_Balances_00UTC!$B478="","",VLOOKUP(IF(ISERROR(SEARCH(" ", $B479)),UPPER($B479&amp;$C479&amp;IF(OR(NOT(ISERROR(SEARCH("trade",$D479))),NOT(ISERROR(SEARCH("balance",$D479)))),"",$D479)),UPPER(LEFT($B479, SEARCH(" ",$B479)-1)&amp;$C479&amp;IF(OR(NOT(ISERROR(SEARCH("trade",$D479))),NOT(ISERROR(SEARCH("balance",$D479)))),"",$D479))),$L:$T,MATCH("balance",$L$2:$S$2,0),FALSE))</f>
        <v/>
      </c>
      <c r="H479" s="35" t="str">
        <f>IF(Summary_Exchange_Balances_00UTC!$B478="","",(G479-E479)/E479)</f>
        <v/>
      </c>
      <c r="I479" s="160" t="str">
        <f>IF(Summary_Exchange_Balances_00UTC!$B478="","",IF(ISERROR($G479),$E479,$G479))</f>
        <v/>
      </c>
      <c r="L479" t="str">
        <f t="shared" ca="1" si="45"/>
        <v/>
      </c>
      <c r="N479" s="156" t="str">
        <f ca="1">IF(raw_exchange_data!$A478="","",OFFSET(raw_exchange_data!$A478,0,MATCH(N$2,raw_exchange_data!$1:$1,0)-1))</f>
        <v/>
      </c>
      <c r="O479" s="156" t="str">
        <f ca="1">IF(raw_exchange_data!$A478="","",OFFSET(raw_exchange_data!$A478,0,MATCH(O$2,raw_exchange_data!$1:$1,0)-1))</f>
        <v/>
      </c>
      <c r="P479" s="156" t="str">
        <f ca="1">IF(raw_exchange_data!$A478="","",OFFSET(raw_exchange_data!$A478,0,MATCH(P$2,raw_exchange_data!$1:$1,0)-1))</f>
        <v/>
      </c>
      <c r="Q479" s="156" t="str">
        <f ca="1">IF(raw_exchange_data!$A478="","",TEXT(OFFSET(raw_exchange_data!$A478,0,MATCH(Q$2,raw_exchange_data!$1:$1,0)-1),""))</f>
        <v/>
      </c>
      <c r="R479" s="157" t="str">
        <f ca="1">IF(raw_exchange_data!$A478="","",OFFSET(raw_exchange_data!$A478,0,MATCH(R$2,raw_exchange_data!$1:$1,0)-1))</f>
        <v/>
      </c>
      <c r="S479" s="169" t="str">
        <f ca="1">IF(raw_exchange_data!$A478="","",OFFSET(raw_exchange_data!$A478,0,MATCH(S$2,raw_exchange_data!$1:$1,0)-1))</f>
        <v/>
      </c>
      <c r="W479" t="str">
        <f t="shared" si="46"/>
        <v/>
      </c>
      <c r="X479" t="str">
        <f t="shared" si="47"/>
        <v/>
      </c>
      <c r="Y479" s="42" t="str">
        <f t="shared" si="48"/>
        <v/>
      </c>
      <c r="Z479" s="42" t="str">
        <f t="shared" si="49"/>
        <v/>
      </c>
    </row>
    <row r="480" spans="1:26" x14ac:dyDescent="0.25">
      <c r="A480" t="str">
        <f>IF(Summary_Exchange_Balances_00UTC!$B479="","",Summary_Exchange_Balances_00UTC!$N479)</f>
        <v/>
      </c>
      <c r="B480" t="str">
        <f>IF(Summary_Exchange_Balances_00UTC!$B479="","",Summary_Exchange_Balances_00UTC!$B479)</f>
        <v/>
      </c>
      <c r="C480" t="str">
        <f>IF(Summary_Exchange_Balances_00UTC!$B479="","",Summary_Exchange_Balances_00UTC!$E479)</f>
        <v/>
      </c>
      <c r="E480" s="52" t="str">
        <f>IF(Summary_Exchange_Balances_00UTC!$B479="","",Summary_Exchange_Balances_00UTC!$C479)</f>
        <v/>
      </c>
      <c r="G480" s="52" t="str">
        <f>IF(Summary_Exchange_Balances_00UTC!$B479="","",VLOOKUP(IF(ISERROR(SEARCH(" ", $B480)),UPPER($B480&amp;$C480&amp;IF(OR(NOT(ISERROR(SEARCH("trade",$D480))),NOT(ISERROR(SEARCH("balance",$D480)))),"",$D480)),UPPER(LEFT($B480, SEARCH(" ",$B480)-1)&amp;$C480&amp;IF(OR(NOT(ISERROR(SEARCH("trade",$D480))),NOT(ISERROR(SEARCH("balance",$D480)))),"",$D480))),$L:$T,MATCH("balance",$L$2:$S$2,0),FALSE))</f>
        <v/>
      </c>
      <c r="H480" s="35" t="str">
        <f>IF(Summary_Exchange_Balances_00UTC!$B479="","",(G480-E480)/E480)</f>
        <v/>
      </c>
      <c r="I480" s="160" t="str">
        <f>IF(Summary_Exchange_Balances_00UTC!$B479="","",IF(ISERROR($G480),$E480,$G480))</f>
        <v/>
      </c>
      <c r="L480" t="str">
        <f t="shared" ca="1" si="45"/>
        <v/>
      </c>
      <c r="N480" s="156" t="str">
        <f ca="1">IF(raw_exchange_data!$A479="","",OFFSET(raw_exchange_data!$A479,0,MATCH(N$2,raw_exchange_data!$1:$1,0)-1))</f>
        <v/>
      </c>
      <c r="O480" s="156" t="str">
        <f ca="1">IF(raw_exchange_data!$A479="","",OFFSET(raw_exchange_data!$A479,0,MATCH(O$2,raw_exchange_data!$1:$1,0)-1))</f>
        <v/>
      </c>
      <c r="P480" s="156" t="str">
        <f ca="1">IF(raw_exchange_data!$A479="","",OFFSET(raw_exchange_data!$A479,0,MATCH(P$2,raw_exchange_data!$1:$1,0)-1))</f>
        <v/>
      </c>
      <c r="Q480" s="156" t="str">
        <f ca="1">IF(raw_exchange_data!$A479="","",TEXT(OFFSET(raw_exchange_data!$A479,0,MATCH(Q$2,raw_exchange_data!$1:$1,0)-1),""))</f>
        <v/>
      </c>
      <c r="R480" s="157" t="str">
        <f ca="1">IF(raw_exchange_data!$A479="","",OFFSET(raw_exchange_data!$A479,0,MATCH(R$2,raw_exchange_data!$1:$1,0)-1))</f>
        <v/>
      </c>
      <c r="S480" s="169" t="str">
        <f ca="1">IF(raw_exchange_data!$A479="","",OFFSET(raw_exchange_data!$A479,0,MATCH(S$2,raw_exchange_data!$1:$1,0)-1))</f>
        <v/>
      </c>
      <c r="W480" t="str">
        <f t="shared" si="46"/>
        <v/>
      </c>
      <c r="X480" t="str">
        <f t="shared" si="47"/>
        <v/>
      </c>
      <c r="Y480" s="42" t="str">
        <f t="shared" si="48"/>
        <v/>
      </c>
      <c r="Z480" s="42" t="str">
        <f t="shared" si="49"/>
        <v/>
      </c>
    </row>
    <row r="481" spans="1:26" x14ac:dyDescent="0.25">
      <c r="A481" t="str">
        <f>IF(Summary_Exchange_Balances_00UTC!$B480="","",Summary_Exchange_Balances_00UTC!$N480)</f>
        <v/>
      </c>
      <c r="B481" t="str">
        <f>IF(Summary_Exchange_Balances_00UTC!$B480="","",Summary_Exchange_Balances_00UTC!$B480)</f>
        <v/>
      </c>
      <c r="C481" t="str">
        <f>IF(Summary_Exchange_Balances_00UTC!$B480="","",Summary_Exchange_Balances_00UTC!$E480)</f>
        <v/>
      </c>
      <c r="E481" s="52" t="str">
        <f>IF(Summary_Exchange_Balances_00UTC!$B480="","",Summary_Exchange_Balances_00UTC!$C480)</f>
        <v/>
      </c>
      <c r="G481" s="52" t="str">
        <f>IF(Summary_Exchange_Balances_00UTC!$B480="","",VLOOKUP(IF(ISERROR(SEARCH(" ", $B481)),UPPER($B481&amp;$C481&amp;IF(OR(NOT(ISERROR(SEARCH("trade",$D481))),NOT(ISERROR(SEARCH("balance",$D481)))),"",$D481)),UPPER(LEFT($B481, SEARCH(" ",$B481)-1)&amp;$C481&amp;IF(OR(NOT(ISERROR(SEARCH("trade",$D481))),NOT(ISERROR(SEARCH("balance",$D481)))),"",$D481))),$L:$T,MATCH("balance",$L$2:$S$2,0),FALSE))</f>
        <v/>
      </c>
      <c r="H481" s="35" t="str">
        <f>IF(Summary_Exchange_Balances_00UTC!$B480="","",(G481-E481)/E481)</f>
        <v/>
      </c>
      <c r="I481" s="160" t="str">
        <f>IF(Summary_Exchange_Balances_00UTC!$B480="","",IF(ISERROR($G481),$E481,$G481))</f>
        <v/>
      </c>
      <c r="L481" t="str">
        <f t="shared" ca="1" si="45"/>
        <v/>
      </c>
      <c r="N481" s="156" t="str">
        <f ca="1">IF(raw_exchange_data!$A480="","",OFFSET(raw_exchange_data!$A480,0,MATCH(N$2,raw_exchange_data!$1:$1,0)-1))</f>
        <v/>
      </c>
      <c r="O481" s="156" t="str">
        <f ca="1">IF(raw_exchange_data!$A480="","",OFFSET(raw_exchange_data!$A480,0,MATCH(O$2,raw_exchange_data!$1:$1,0)-1))</f>
        <v/>
      </c>
      <c r="P481" s="156" t="str">
        <f ca="1">IF(raw_exchange_data!$A480="","",OFFSET(raw_exchange_data!$A480,0,MATCH(P$2,raw_exchange_data!$1:$1,0)-1))</f>
        <v/>
      </c>
      <c r="Q481" s="156" t="str">
        <f ca="1">IF(raw_exchange_data!$A480="","",TEXT(OFFSET(raw_exchange_data!$A480,0,MATCH(Q$2,raw_exchange_data!$1:$1,0)-1),""))</f>
        <v/>
      </c>
      <c r="R481" s="157" t="str">
        <f ca="1">IF(raw_exchange_data!$A480="","",OFFSET(raw_exchange_data!$A480,0,MATCH(R$2,raw_exchange_data!$1:$1,0)-1))</f>
        <v/>
      </c>
      <c r="S481" s="169" t="str">
        <f ca="1">IF(raw_exchange_data!$A480="","",OFFSET(raw_exchange_data!$A480,0,MATCH(S$2,raw_exchange_data!$1:$1,0)-1))</f>
        <v/>
      </c>
      <c r="W481" t="str">
        <f t="shared" si="46"/>
        <v/>
      </c>
      <c r="X481" t="str">
        <f t="shared" si="47"/>
        <v/>
      </c>
      <c r="Y481" s="42" t="str">
        <f t="shared" si="48"/>
        <v/>
      </c>
      <c r="Z481" s="42" t="str">
        <f t="shared" si="49"/>
        <v/>
      </c>
    </row>
    <row r="482" spans="1:26" x14ac:dyDescent="0.25">
      <c r="A482" t="str">
        <f>IF(Summary_Exchange_Balances_00UTC!$B481="","",Summary_Exchange_Balances_00UTC!$N481)</f>
        <v/>
      </c>
      <c r="B482" t="str">
        <f>IF(Summary_Exchange_Balances_00UTC!$B481="","",Summary_Exchange_Balances_00UTC!$B481)</f>
        <v/>
      </c>
      <c r="C482" t="str">
        <f>IF(Summary_Exchange_Balances_00UTC!$B481="","",Summary_Exchange_Balances_00UTC!$E481)</f>
        <v/>
      </c>
      <c r="E482" s="52" t="str">
        <f>IF(Summary_Exchange_Balances_00UTC!$B481="","",Summary_Exchange_Balances_00UTC!$C481)</f>
        <v/>
      </c>
      <c r="G482" s="52" t="str">
        <f>IF(Summary_Exchange_Balances_00UTC!$B481="","",VLOOKUP(IF(ISERROR(SEARCH(" ", $B482)),UPPER($B482&amp;$C482&amp;IF(OR(NOT(ISERROR(SEARCH("trade",$D482))),NOT(ISERROR(SEARCH("balance",$D482)))),"",$D482)),UPPER(LEFT($B482, SEARCH(" ",$B482)-1)&amp;$C482&amp;IF(OR(NOT(ISERROR(SEARCH("trade",$D482))),NOT(ISERROR(SEARCH("balance",$D482)))),"",$D482))),$L:$T,MATCH("balance",$L$2:$S$2,0),FALSE))</f>
        <v/>
      </c>
      <c r="H482" s="35" t="str">
        <f>IF(Summary_Exchange_Balances_00UTC!$B481="","",(G482-E482)/E482)</f>
        <v/>
      </c>
      <c r="I482" s="160" t="str">
        <f>IF(Summary_Exchange_Balances_00UTC!$B481="","",IF(ISERROR($G482),$E482,$G482))</f>
        <v/>
      </c>
      <c r="L482" t="str">
        <f t="shared" ca="1" si="45"/>
        <v/>
      </c>
      <c r="N482" s="156" t="str">
        <f ca="1">IF(raw_exchange_data!$A481="","",OFFSET(raw_exchange_data!$A481,0,MATCH(N$2,raw_exchange_data!$1:$1,0)-1))</f>
        <v/>
      </c>
      <c r="O482" s="156" t="str">
        <f ca="1">IF(raw_exchange_data!$A481="","",OFFSET(raw_exchange_data!$A481,0,MATCH(O$2,raw_exchange_data!$1:$1,0)-1))</f>
        <v/>
      </c>
      <c r="P482" s="156" t="str">
        <f ca="1">IF(raw_exchange_data!$A481="","",OFFSET(raw_exchange_data!$A481,0,MATCH(P$2,raw_exchange_data!$1:$1,0)-1))</f>
        <v/>
      </c>
      <c r="Q482" s="156" t="str">
        <f ca="1">IF(raw_exchange_data!$A481="","",TEXT(OFFSET(raw_exchange_data!$A481,0,MATCH(Q$2,raw_exchange_data!$1:$1,0)-1),""))</f>
        <v/>
      </c>
      <c r="R482" s="157" t="str">
        <f ca="1">IF(raw_exchange_data!$A481="","",OFFSET(raw_exchange_data!$A481,0,MATCH(R$2,raw_exchange_data!$1:$1,0)-1))</f>
        <v/>
      </c>
      <c r="S482" s="169" t="str">
        <f ca="1">IF(raw_exchange_data!$A481="","",OFFSET(raw_exchange_data!$A481,0,MATCH(S$2,raw_exchange_data!$1:$1,0)-1))</f>
        <v/>
      </c>
      <c r="W482" t="str">
        <f t="shared" si="46"/>
        <v/>
      </c>
      <c r="X482" t="str">
        <f t="shared" si="47"/>
        <v/>
      </c>
      <c r="Y482" s="42" t="str">
        <f t="shared" si="48"/>
        <v/>
      </c>
      <c r="Z482" s="42" t="str">
        <f t="shared" si="49"/>
        <v/>
      </c>
    </row>
    <row r="483" spans="1:26" x14ac:dyDescent="0.25">
      <c r="A483" t="str">
        <f>IF(Summary_Exchange_Balances_00UTC!$B482="","",Summary_Exchange_Balances_00UTC!$N482)</f>
        <v/>
      </c>
      <c r="B483" t="str">
        <f>IF(Summary_Exchange_Balances_00UTC!$B482="","",Summary_Exchange_Balances_00UTC!$B482)</f>
        <v/>
      </c>
      <c r="C483" t="str">
        <f>IF(Summary_Exchange_Balances_00UTC!$B482="","",Summary_Exchange_Balances_00UTC!$E482)</f>
        <v/>
      </c>
      <c r="E483" s="52" t="str">
        <f>IF(Summary_Exchange_Balances_00UTC!$B482="","",Summary_Exchange_Balances_00UTC!$C482)</f>
        <v/>
      </c>
      <c r="G483" s="52" t="str">
        <f>IF(Summary_Exchange_Balances_00UTC!$B482="","",VLOOKUP(IF(ISERROR(SEARCH(" ", $B483)),UPPER($B483&amp;$C483&amp;IF(OR(NOT(ISERROR(SEARCH("trade",$D483))),NOT(ISERROR(SEARCH("balance",$D483)))),"",$D483)),UPPER(LEFT($B483, SEARCH(" ",$B483)-1)&amp;$C483&amp;IF(OR(NOT(ISERROR(SEARCH("trade",$D483))),NOT(ISERROR(SEARCH("balance",$D483)))),"",$D483))),$L:$T,MATCH("balance",$L$2:$S$2,0),FALSE))</f>
        <v/>
      </c>
      <c r="H483" s="35" t="str">
        <f>IF(Summary_Exchange_Balances_00UTC!$B482="","",(G483-E483)/E483)</f>
        <v/>
      </c>
      <c r="I483" s="160" t="str">
        <f>IF(Summary_Exchange_Balances_00UTC!$B482="","",IF(ISERROR($G483),$E483,$G483))</f>
        <v/>
      </c>
      <c r="L483" t="str">
        <f t="shared" ca="1" si="45"/>
        <v/>
      </c>
      <c r="N483" s="156" t="str">
        <f ca="1">IF(raw_exchange_data!$A482="","",OFFSET(raw_exchange_data!$A482,0,MATCH(N$2,raw_exchange_data!$1:$1,0)-1))</f>
        <v/>
      </c>
      <c r="O483" s="156" t="str">
        <f ca="1">IF(raw_exchange_data!$A482="","",OFFSET(raw_exchange_data!$A482,0,MATCH(O$2,raw_exchange_data!$1:$1,0)-1))</f>
        <v/>
      </c>
      <c r="P483" s="156" t="str">
        <f ca="1">IF(raw_exchange_data!$A482="","",OFFSET(raw_exchange_data!$A482,0,MATCH(P$2,raw_exchange_data!$1:$1,0)-1))</f>
        <v/>
      </c>
      <c r="Q483" s="156" t="str">
        <f ca="1">IF(raw_exchange_data!$A482="","",TEXT(OFFSET(raw_exchange_data!$A482,0,MATCH(Q$2,raw_exchange_data!$1:$1,0)-1),""))</f>
        <v/>
      </c>
      <c r="R483" s="157" t="str">
        <f ca="1">IF(raw_exchange_data!$A482="","",OFFSET(raw_exchange_data!$A482,0,MATCH(R$2,raw_exchange_data!$1:$1,0)-1))</f>
        <v/>
      </c>
      <c r="S483" s="169" t="str">
        <f ca="1">IF(raw_exchange_data!$A482="","",OFFSET(raw_exchange_data!$A482,0,MATCH(S$2,raw_exchange_data!$1:$1,0)-1))</f>
        <v/>
      </c>
      <c r="W483" t="str">
        <f t="shared" si="46"/>
        <v/>
      </c>
      <c r="X483" t="str">
        <f t="shared" si="47"/>
        <v/>
      </c>
      <c r="Y483" s="42" t="str">
        <f t="shared" si="48"/>
        <v/>
      </c>
      <c r="Z483" s="42" t="str">
        <f t="shared" si="49"/>
        <v/>
      </c>
    </row>
    <row r="484" spans="1:26" x14ac:dyDescent="0.25">
      <c r="A484" t="str">
        <f>IF(Summary_Exchange_Balances_00UTC!$B483="","",Summary_Exchange_Balances_00UTC!$N483)</f>
        <v/>
      </c>
      <c r="B484" t="str">
        <f>IF(Summary_Exchange_Balances_00UTC!$B483="","",Summary_Exchange_Balances_00UTC!$B483)</f>
        <v/>
      </c>
      <c r="C484" t="str">
        <f>IF(Summary_Exchange_Balances_00UTC!$B483="","",Summary_Exchange_Balances_00UTC!$E483)</f>
        <v/>
      </c>
      <c r="E484" s="52" t="str">
        <f>IF(Summary_Exchange_Balances_00UTC!$B483="","",Summary_Exchange_Balances_00UTC!$C483)</f>
        <v/>
      </c>
      <c r="G484" s="52" t="str">
        <f>IF(Summary_Exchange_Balances_00UTC!$B483="","",VLOOKUP(IF(ISERROR(SEARCH(" ", $B484)),UPPER($B484&amp;$C484&amp;IF(OR(NOT(ISERROR(SEARCH("trade",$D484))),NOT(ISERROR(SEARCH("balance",$D484)))),"",$D484)),UPPER(LEFT($B484, SEARCH(" ",$B484)-1)&amp;$C484&amp;IF(OR(NOT(ISERROR(SEARCH("trade",$D484))),NOT(ISERROR(SEARCH("balance",$D484)))),"",$D484))),$L:$T,MATCH("balance",$L$2:$S$2,0),FALSE))</f>
        <v/>
      </c>
      <c r="H484" s="35" t="str">
        <f>IF(Summary_Exchange_Balances_00UTC!$B483="","",(G484-E484)/E484)</f>
        <v/>
      </c>
      <c r="I484" s="160" t="str">
        <f>IF(Summary_Exchange_Balances_00UTC!$B483="","",IF(ISERROR($G484),$E484,$G484))</f>
        <v/>
      </c>
      <c r="L484" t="str">
        <f t="shared" ca="1" si="45"/>
        <v/>
      </c>
      <c r="N484" s="156" t="str">
        <f ca="1">IF(raw_exchange_data!$A483="","",OFFSET(raw_exchange_data!$A483,0,MATCH(N$2,raw_exchange_data!$1:$1,0)-1))</f>
        <v/>
      </c>
      <c r="O484" s="156" t="str">
        <f ca="1">IF(raw_exchange_data!$A483="","",OFFSET(raw_exchange_data!$A483,0,MATCH(O$2,raw_exchange_data!$1:$1,0)-1))</f>
        <v/>
      </c>
      <c r="P484" s="156" t="str">
        <f ca="1">IF(raw_exchange_data!$A483="","",OFFSET(raw_exchange_data!$A483,0,MATCH(P$2,raw_exchange_data!$1:$1,0)-1))</f>
        <v/>
      </c>
      <c r="Q484" s="156" t="str">
        <f ca="1">IF(raw_exchange_data!$A483="","",TEXT(OFFSET(raw_exchange_data!$A483,0,MATCH(Q$2,raw_exchange_data!$1:$1,0)-1),""))</f>
        <v/>
      </c>
      <c r="R484" s="157" t="str">
        <f ca="1">IF(raw_exchange_data!$A483="","",OFFSET(raw_exchange_data!$A483,0,MATCH(R$2,raw_exchange_data!$1:$1,0)-1))</f>
        <v/>
      </c>
      <c r="S484" s="169" t="str">
        <f ca="1">IF(raw_exchange_data!$A483="","",OFFSET(raw_exchange_data!$A483,0,MATCH(S$2,raw_exchange_data!$1:$1,0)-1))</f>
        <v/>
      </c>
      <c r="W484" t="str">
        <f t="shared" si="46"/>
        <v/>
      </c>
      <c r="X484" t="str">
        <f t="shared" si="47"/>
        <v/>
      </c>
      <c r="Y484" s="42" t="str">
        <f t="shared" si="48"/>
        <v/>
      </c>
      <c r="Z484" s="42" t="str">
        <f t="shared" si="49"/>
        <v/>
      </c>
    </row>
    <row r="485" spans="1:26" x14ac:dyDescent="0.25">
      <c r="A485" t="str">
        <f>IF(Summary_Exchange_Balances_00UTC!$B484="","",Summary_Exchange_Balances_00UTC!$N484)</f>
        <v/>
      </c>
      <c r="B485" t="str">
        <f>IF(Summary_Exchange_Balances_00UTC!$B484="","",Summary_Exchange_Balances_00UTC!$B484)</f>
        <v/>
      </c>
      <c r="C485" t="str">
        <f>IF(Summary_Exchange_Balances_00UTC!$B484="","",Summary_Exchange_Balances_00UTC!$E484)</f>
        <v/>
      </c>
      <c r="E485" s="52" t="str">
        <f>IF(Summary_Exchange_Balances_00UTC!$B484="","",Summary_Exchange_Balances_00UTC!$C484)</f>
        <v/>
      </c>
      <c r="G485" s="52" t="str">
        <f>IF(Summary_Exchange_Balances_00UTC!$B484="","",VLOOKUP(IF(ISERROR(SEARCH(" ", $B485)),UPPER($B485&amp;$C485&amp;IF(OR(NOT(ISERROR(SEARCH("trade",$D485))),NOT(ISERROR(SEARCH("balance",$D485)))),"",$D485)),UPPER(LEFT($B485, SEARCH(" ",$B485)-1)&amp;$C485&amp;IF(OR(NOT(ISERROR(SEARCH("trade",$D485))),NOT(ISERROR(SEARCH("balance",$D485)))),"",$D485))),$L:$T,MATCH("balance",$L$2:$S$2,0),FALSE))</f>
        <v/>
      </c>
      <c r="H485" s="35" t="str">
        <f>IF(Summary_Exchange_Balances_00UTC!$B484="","",(G485-E485)/E485)</f>
        <v/>
      </c>
      <c r="I485" s="160" t="str">
        <f>IF(Summary_Exchange_Balances_00UTC!$B484="","",IF(ISERROR($G485),$E485,$G485))</f>
        <v/>
      </c>
      <c r="L485" t="str">
        <f t="shared" ca="1" si="45"/>
        <v/>
      </c>
      <c r="N485" s="156" t="str">
        <f ca="1">IF(raw_exchange_data!$A484="","",OFFSET(raw_exchange_data!$A484,0,MATCH(N$2,raw_exchange_data!$1:$1,0)-1))</f>
        <v/>
      </c>
      <c r="O485" s="156" t="str">
        <f ca="1">IF(raw_exchange_data!$A484="","",OFFSET(raw_exchange_data!$A484,0,MATCH(O$2,raw_exchange_data!$1:$1,0)-1))</f>
        <v/>
      </c>
      <c r="P485" s="156" t="str">
        <f ca="1">IF(raw_exchange_data!$A484="","",OFFSET(raw_exchange_data!$A484,0,MATCH(P$2,raw_exchange_data!$1:$1,0)-1))</f>
        <v/>
      </c>
      <c r="Q485" s="156" t="str">
        <f ca="1">IF(raw_exchange_data!$A484="","",TEXT(OFFSET(raw_exchange_data!$A484,0,MATCH(Q$2,raw_exchange_data!$1:$1,0)-1),""))</f>
        <v/>
      </c>
      <c r="R485" s="157" t="str">
        <f ca="1">IF(raw_exchange_data!$A484="","",OFFSET(raw_exchange_data!$A484,0,MATCH(R$2,raw_exchange_data!$1:$1,0)-1))</f>
        <v/>
      </c>
      <c r="S485" s="169" t="str">
        <f ca="1">IF(raw_exchange_data!$A484="","",OFFSET(raw_exchange_data!$A484,0,MATCH(S$2,raw_exchange_data!$1:$1,0)-1))</f>
        <v/>
      </c>
      <c r="W485" t="str">
        <f t="shared" si="46"/>
        <v/>
      </c>
      <c r="X485" t="str">
        <f t="shared" si="47"/>
        <v/>
      </c>
      <c r="Y485" s="42" t="str">
        <f t="shared" si="48"/>
        <v/>
      </c>
      <c r="Z485" s="42" t="str">
        <f t="shared" si="49"/>
        <v/>
      </c>
    </row>
    <row r="486" spans="1:26" x14ac:dyDescent="0.25">
      <c r="A486" t="str">
        <f>IF(Summary_Exchange_Balances_00UTC!$B485="","",Summary_Exchange_Balances_00UTC!$N485)</f>
        <v/>
      </c>
      <c r="B486" t="str">
        <f>IF(Summary_Exchange_Balances_00UTC!$B485="","",Summary_Exchange_Balances_00UTC!$B485)</f>
        <v/>
      </c>
      <c r="C486" t="str">
        <f>IF(Summary_Exchange_Balances_00UTC!$B485="","",Summary_Exchange_Balances_00UTC!$E485)</f>
        <v/>
      </c>
      <c r="E486" s="52" t="str">
        <f>IF(Summary_Exchange_Balances_00UTC!$B485="","",Summary_Exchange_Balances_00UTC!$C485)</f>
        <v/>
      </c>
      <c r="G486" s="52" t="str">
        <f>IF(Summary_Exchange_Balances_00UTC!$B485="","",VLOOKUP(IF(ISERROR(SEARCH(" ", $B486)),UPPER($B486&amp;$C486&amp;IF(OR(NOT(ISERROR(SEARCH("trade",$D486))),NOT(ISERROR(SEARCH("balance",$D486)))),"",$D486)),UPPER(LEFT($B486, SEARCH(" ",$B486)-1)&amp;$C486&amp;IF(OR(NOT(ISERROR(SEARCH("trade",$D486))),NOT(ISERROR(SEARCH("balance",$D486)))),"",$D486))),$L:$T,MATCH("balance",$L$2:$S$2,0),FALSE))</f>
        <v/>
      </c>
      <c r="H486" s="35" t="str">
        <f>IF(Summary_Exchange_Balances_00UTC!$B485="","",(G486-E486)/E486)</f>
        <v/>
      </c>
      <c r="I486" s="160" t="str">
        <f>IF(Summary_Exchange_Balances_00UTC!$B485="","",IF(ISERROR($G486),$E486,$G486))</f>
        <v/>
      </c>
      <c r="L486" t="str">
        <f t="shared" ca="1" si="45"/>
        <v/>
      </c>
      <c r="N486" s="156" t="str">
        <f ca="1">IF(raw_exchange_data!$A485="","",OFFSET(raw_exchange_data!$A485,0,MATCH(N$2,raw_exchange_data!$1:$1,0)-1))</f>
        <v/>
      </c>
      <c r="O486" s="156" t="str">
        <f ca="1">IF(raw_exchange_data!$A485="","",OFFSET(raw_exchange_data!$A485,0,MATCH(O$2,raw_exchange_data!$1:$1,0)-1))</f>
        <v/>
      </c>
      <c r="P486" s="156" t="str">
        <f ca="1">IF(raw_exchange_data!$A485="","",OFFSET(raw_exchange_data!$A485,0,MATCH(P$2,raw_exchange_data!$1:$1,0)-1))</f>
        <v/>
      </c>
      <c r="Q486" s="156" t="str">
        <f ca="1">IF(raw_exchange_data!$A485="","",TEXT(OFFSET(raw_exchange_data!$A485,0,MATCH(Q$2,raw_exchange_data!$1:$1,0)-1),""))</f>
        <v/>
      </c>
      <c r="R486" s="157" t="str">
        <f ca="1">IF(raw_exchange_data!$A485="","",OFFSET(raw_exchange_data!$A485,0,MATCH(R$2,raw_exchange_data!$1:$1,0)-1))</f>
        <v/>
      </c>
      <c r="S486" s="169" t="str">
        <f ca="1">IF(raw_exchange_data!$A485="","",OFFSET(raw_exchange_data!$A485,0,MATCH(S$2,raw_exchange_data!$1:$1,0)-1))</f>
        <v/>
      </c>
      <c r="W486" t="str">
        <f t="shared" si="46"/>
        <v/>
      </c>
      <c r="X486" t="str">
        <f t="shared" si="47"/>
        <v/>
      </c>
      <c r="Y486" s="42" t="str">
        <f t="shared" si="48"/>
        <v/>
      </c>
      <c r="Z486" s="42" t="str">
        <f t="shared" si="49"/>
        <v/>
      </c>
    </row>
    <row r="487" spans="1:26" x14ac:dyDescent="0.25">
      <c r="A487" t="str">
        <f>IF(Summary_Exchange_Balances_00UTC!$B486="","",Summary_Exchange_Balances_00UTC!$N486)</f>
        <v/>
      </c>
      <c r="B487" t="str">
        <f>IF(Summary_Exchange_Balances_00UTC!$B486="","",Summary_Exchange_Balances_00UTC!$B486)</f>
        <v/>
      </c>
      <c r="C487" t="str">
        <f>IF(Summary_Exchange_Balances_00UTC!$B486="","",Summary_Exchange_Balances_00UTC!$E486)</f>
        <v/>
      </c>
      <c r="E487" s="52" t="str">
        <f>IF(Summary_Exchange_Balances_00UTC!$B486="","",Summary_Exchange_Balances_00UTC!$C486)</f>
        <v/>
      </c>
      <c r="G487" s="52" t="str">
        <f>IF(Summary_Exchange_Balances_00UTC!$B486="","",VLOOKUP(IF(ISERROR(SEARCH(" ", $B487)),UPPER($B487&amp;$C487&amp;IF(OR(NOT(ISERROR(SEARCH("trade",$D487))),NOT(ISERROR(SEARCH("balance",$D487)))),"",$D487)),UPPER(LEFT($B487, SEARCH(" ",$B487)-1)&amp;$C487&amp;IF(OR(NOT(ISERROR(SEARCH("trade",$D487))),NOT(ISERROR(SEARCH("balance",$D487)))),"",$D487))),$L:$T,MATCH("balance",$L$2:$S$2,0),FALSE))</f>
        <v/>
      </c>
      <c r="H487" s="35" t="str">
        <f>IF(Summary_Exchange_Balances_00UTC!$B486="","",(G487-E487)/E487)</f>
        <v/>
      </c>
      <c r="I487" s="160" t="str">
        <f>IF(Summary_Exchange_Balances_00UTC!$B486="","",IF(ISERROR($G487),$E487,$G487))</f>
        <v/>
      </c>
      <c r="L487" t="str">
        <f t="shared" ca="1" si="45"/>
        <v/>
      </c>
      <c r="N487" s="156" t="str">
        <f ca="1">IF(raw_exchange_data!$A486="","",OFFSET(raw_exchange_data!$A486,0,MATCH(N$2,raw_exchange_data!$1:$1,0)-1))</f>
        <v/>
      </c>
      <c r="O487" s="156" t="str">
        <f ca="1">IF(raw_exchange_data!$A486="","",OFFSET(raw_exchange_data!$A486,0,MATCH(O$2,raw_exchange_data!$1:$1,0)-1))</f>
        <v/>
      </c>
      <c r="P487" s="156" t="str">
        <f ca="1">IF(raw_exchange_data!$A486="","",OFFSET(raw_exchange_data!$A486,0,MATCH(P$2,raw_exchange_data!$1:$1,0)-1))</f>
        <v/>
      </c>
      <c r="Q487" s="156" t="str">
        <f ca="1">IF(raw_exchange_data!$A486="","",TEXT(OFFSET(raw_exchange_data!$A486,0,MATCH(Q$2,raw_exchange_data!$1:$1,0)-1),""))</f>
        <v/>
      </c>
      <c r="R487" s="157" t="str">
        <f ca="1">IF(raw_exchange_data!$A486="","",OFFSET(raw_exchange_data!$A486,0,MATCH(R$2,raw_exchange_data!$1:$1,0)-1))</f>
        <v/>
      </c>
      <c r="S487" s="169" t="str">
        <f ca="1">IF(raw_exchange_data!$A486="","",OFFSET(raw_exchange_data!$A486,0,MATCH(S$2,raw_exchange_data!$1:$1,0)-1))</f>
        <v/>
      </c>
      <c r="W487" t="str">
        <f t="shared" si="46"/>
        <v/>
      </c>
      <c r="X487" t="str">
        <f t="shared" si="47"/>
        <v/>
      </c>
      <c r="Y487" s="42" t="str">
        <f t="shared" si="48"/>
        <v/>
      </c>
      <c r="Z487" s="42" t="str">
        <f t="shared" si="49"/>
        <v/>
      </c>
    </row>
    <row r="488" spans="1:26" x14ac:dyDescent="0.25">
      <c r="A488" t="str">
        <f>IF(Summary_Exchange_Balances_00UTC!$B487="","",Summary_Exchange_Balances_00UTC!$N487)</f>
        <v/>
      </c>
      <c r="B488" t="str">
        <f>IF(Summary_Exchange_Balances_00UTC!$B487="","",Summary_Exchange_Balances_00UTC!$B487)</f>
        <v/>
      </c>
      <c r="C488" t="str">
        <f>IF(Summary_Exchange_Balances_00UTC!$B487="","",Summary_Exchange_Balances_00UTC!$E487)</f>
        <v/>
      </c>
      <c r="E488" s="52" t="str">
        <f>IF(Summary_Exchange_Balances_00UTC!$B487="","",Summary_Exchange_Balances_00UTC!$C487)</f>
        <v/>
      </c>
      <c r="G488" s="52" t="str">
        <f>IF(Summary_Exchange_Balances_00UTC!$B487="","",VLOOKUP(IF(ISERROR(SEARCH(" ", $B488)),UPPER($B488&amp;$C488&amp;IF(OR(NOT(ISERROR(SEARCH("trade",$D488))),NOT(ISERROR(SEARCH("balance",$D488)))),"",$D488)),UPPER(LEFT($B488, SEARCH(" ",$B488)-1)&amp;$C488&amp;IF(OR(NOT(ISERROR(SEARCH("trade",$D488))),NOT(ISERROR(SEARCH("balance",$D488)))),"",$D488))),$L:$T,MATCH("balance",$L$2:$S$2,0),FALSE))</f>
        <v/>
      </c>
      <c r="H488" s="35" t="str">
        <f>IF(Summary_Exchange_Balances_00UTC!$B487="","",(G488-E488)/E488)</f>
        <v/>
      </c>
      <c r="I488" s="160" t="str">
        <f>IF(Summary_Exchange_Balances_00UTC!$B487="","",IF(ISERROR($G488),$E488,$G488))</f>
        <v/>
      </c>
      <c r="L488" t="str">
        <f t="shared" ca="1" si="45"/>
        <v/>
      </c>
      <c r="N488" s="156" t="str">
        <f ca="1">IF(raw_exchange_data!$A487="","",OFFSET(raw_exchange_data!$A487,0,MATCH(N$2,raw_exchange_data!$1:$1,0)-1))</f>
        <v/>
      </c>
      <c r="O488" s="156" t="str">
        <f ca="1">IF(raw_exchange_data!$A487="","",OFFSET(raw_exchange_data!$A487,0,MATCH(O$2,raw_exchange_data!$1:$1,0)-1))</f>
        <v/>
      </c>
      <c r="P488" s="156" t="str">
        <f ca="1">IF(raw_exchange_data!$A487="","",OFFSET(raw_exchange_data!$A487,0,MATCH(P$2,raw_exchange_data!$1:$1,0)-1))</f>
        <v/>
      </c>
      <c r="Q488" s="156" t="str">
        <f ca="1">IF(raw_exchange_data!$A487="","",TEXT(OFFSET(raw_exchange_data!$A487,0,MATCH(Q$2,raw_exchange_data!$1:$1,0)-1),""))</f>
        <v/>
      </c>
      <c r="R488" s="157" t="str">
        <f ca="1">IF(raw_exchange_data!$A487="","",OFFSET(raw_exchange_data!$A487,0,MATCH(R$2,raw_exchange_data!$1:$1,0)-1))</f>
        <v/>
      </c>
      <c r="S488" s="169" t="str">
        <f ca="1">IF(raw_exchange_data!$A487="","",OFFSET(raw_exchange_data!$A487,0,MATCH(S$2,raw_exchange_data!$1:$1,0)-1))</f>
        <v/>
      </c>
      <c r="W488" t="str">
        <f t="shared" si="46"/>
        <v/>
      </c>
      <c r="X488" t="str">
        <f t="shared" si="47"/>
        <v/>
      </c>
      <c r="Y488" s="42" t="str">
        <f t="shared" si="48"/>
        <v/>
      </c>
      <c r="Z488" s="42" t="str">
        <f t="shared" si="49"/>
        <v/>
      </c>
    </row>
    <row r="489" spans="1:26" x14ac:dyDescent="0.25">
      <c r="A489" t="str">
        <f>IF(Summary_Exchange_Balances_00UTC!$B488="","",Summary_Exchange_Balances_00UTC!$N488)</f>
        <v/>
      </c>
      <c r="B489" t="str">
        <f>IF(Summary_Exchange_Balances_00UTC!$B488="","",Summary_Exchange_Balances_00UTC!$B488)</f>
        <v/>
      </c>
      <c r="C489" t="str">
        <f>IF(Summary_Exchange_Balances_00UTC!$B488="","",Summary_Exchange_Balances_00UTC!$E488)</f>
        <v/>
      </c>
      <c r="E489" s="52" t="str">
        <f>IF(Summary_Exchange_Balances_00UTC!$B488="","",Summary_Exchange_Balances_00UTC!$C488)</f>
        <v/>
      </c>
      <c r="G489" s="52" t="str">
        <f>IF(Summary_Exchange_Balances_00UTC!$B488="","",VLOOKUP(IF(ISERROR(SEARCH(" ", $B489)),UPPER($B489&amp;$C489&amp;IF(OR(NOT(ISERROR(SEARCH("trade",$D489))),NOT(ISERROR(SEARCH("balance",$D489)))),"",$D489)),UPPER(LEFT($B489, SEARCH(" ",$B489)-1)&amp;$C489&amp;IF(OR(NOT(ISERROR(SEARCH("trade",$D489))),NOT(ISERROR(SEARCH("balance",$D489)))),"",$D489))),$L:$T,MATCH("balance",$L$2:$S$2,0),FALSE))</f>
        <v/>
      </c>
      <c r="H489" s="35" t="str">
        <f>IF(Summary_Exchange_Balances_00UTC!$B488="","",(G489-E489)/E489)</f>
        <v/>
      </c>
      <c r="I489" s="160" t="str">
        <f>IF(Summary_Exchange_Balances_00UTC!$B488="","",IF(ISERROR($G489),$E489,$G489))</f>
        <v/>
      </c>
      <c r="L489" t="str">
        <f t="shared" ca="1" si="45"/>
        <v/>
      </c>
      <c r="N489" s="156" t="str">
        <f ca="1">IF(raw_exchange_data!$A488="","",OFFSET(raw_exchange_data!$A488,0,MATCH(N$2,raw_exchange_data!$1:$1,0)-1))</f>
        <v/>
      </c>
      <c r="O489" s="156" t="str">
        <f ca="1">IF(raw_exchange_data!$A488="","",OFFSET(raw_exchange_data!$A488,0,MATCH(O$2,raw_exchange_data!$1:$1,0)-1))</f>
        <v/>
      </c>
      <c r="P489" s="156" t="str">
        <f ca="1">IF(raw_exchange_data!$A488="","",OFFSET(raw_exchange_data!$A488,0,MATCH(P$2,raw_exchange_data!$1:$1,0)-1))</f>
        <v/>
      </c>
      <c r="Q489" s="156" t="str">
        <f ca="1">IF(raw_exchange_data!$A488="","",TEXT(OFFSET(raw_exchange_data!$A488,0,MATCH(Q$2,raw_exchange_data!$1:$1,0)-1),""))</f>
        <v/>
      </c>
      <c r="R489" s="157" t="str">
        <f ca="1">IF(raw_exchange_data!$A488="","",OFFSET(raw_exchange_data!$A488,0,MATCH(R$2,raw_exchange_data!$1:$1,0)-1))</f>
        <v/>
      </c>
      <c r="S489" s="169" t="str">
        <f ca="1">IF(raw_exchange_data!$A488="","",OFFSET(raw_exchange_data!$A488,0,MATCH(S$2,raw_exchange_data!$1:$1,0)-1))</f>
        <v/>
      </c>
      <c r="W489" t="str">
        <f t="shared" si="46"/>
        <v/>
      </c>
      <c r="X489" t="str">
        <f t="shared" si="47"/>
        <v/>
      </c>
      <c r="Y489" s="42" t="str">
        <f t="shared" si="48"/>
        <v/>
      </c>
      <c r="Z489" s="42" t="str">
        <f t="shared" si="49"/>
        <v/>
      </c>
    </row>
    <row r="490" spans="1:26" x14ac:dyDescent="0.25">
      <c r="A490" t="str">
        <f>IF(Summary_Exchange_Balances_00UTC!$B489="","",Summary_Exchange_Balances_00UTC!$N489)</f>
        <v/>
      </c>
      <c r="B490" t="str">
        <f>IF(Summary_Exchange_Balances_00UTC!$B489="","",Summary_Exchange_Balances_00UTC!$B489)</f>
        <v/>
      </c>
      <c r="C490" t="str">
        <f>IF(Summary_Exchange_Balances_00UTC!$B489="","",Summary_Exchange_Balances_00UTC!$E489)</f>
        <v/>
      </c>
      <c r="E490" s="52" t="str">
        <f>IF(Summary_Exchange_Balances_00UTC!$B489="","",Summary_Exchange_Balances_00UTC!$C489)</f>
        <v/>
      </c>
      <c r="G490" s="52" t="str">
        <f>IF(Summary_Exchange_Balances_00UTC!$B489="","",VLOOKUP(IF(ISERROR(SEARCH(" ", $B490)),UPPER($B490&amp;$C490&amp;IF(OR(NOT(ISERROR(SEARCH("trade",$D490))),NOT(ISERROR(SEARCH("balance",$D490)))),"",$D490)),UPPER(LEFT($B490, SEARCH(" ",$B490)-1)&amp;$C490&amp;IF(OR(NOT(ISERROR(SEARCH("trade",$D490))),NOT(ISERROR(SEARCH("balance",$D490)))),"",$D490))),$L:$T,MATCH("balance",$L$2:$S$2,0),FALSE))</f>
        <v/>
      </c>
      <c r="H490" s="35" t="str">
        <f>IF(Summary_Exchange_Balances_00UTC!$B489="","",(G490-E490)/E490)</f>
        <v/>
      </c>
      <c r="I490" s="160" t="str">
        <f>IF(Summary_Exchange_Balances_00UTC!$B489="","",IF(ISERROR($G490),$E490,$G490))</f>
        <v/>
      </c>
      <c r="L490" t="str">
        <f t="shared" ca="1" si="45"/>
        <v/>
      </c>
      <c r="N490" s="156" t="str">
        <f ca="1">IF(raw_exchange_data!$A489="","",OFFSET(raw_exchange_data!$A489,0,MATCH(N$2,raw_exchange_data!$1:$1,0)-1))</f>
        <v/>
      </c>
      <c r="O490" s="156" t="str">
        <f ca="1">IF(raw_exchange_data!$A489="","",OFFSET(raw_exchange_data!$A489,0,MATCH(O$2,raw_exchange_data!$1:$1,0)-1))</f>
        <v/>
      </c>
      <c r="P490" s="156" t="str">
        <f ca="1">IF(raw_exchange_data!$A489="","",OFFSET(raw_exchange_data!$A489,0,MATCH(P$2,raw_exchange_data!$1:$1,0)-1))</f>
        <v/>
      </c>
      <c r="Q490" s="156" t="str">
        <f ca="1">IF(raw_exchange_data!$A489="","",TEXT(OFFSET(raw_exchange_data!$A489,0,MATCH(Q$2,raw_exchange_data!$1:$1,0)-1),""))</f>
        <v/>
      </c>
      <c r="R490" s="157" t="str">
        <f ca="1">IF(raw_exchange_data!$A489="","",OFFSET(raw_exchange_data!$A489,0,MATCH(R$2,raw_exchange_data!$1:$1,0)-1))</f>
        <v/>
      </c>
      <c r="S490" s="169" t="str">
        <f ca="1">IF(raw_exchange_data!$A489="","",OFFSET(raw_exchange_data!$A489,0,MATCH(S$2,raw_exchange_data!$1:$1,0)-1))</f>
        <v/>
      </c>
      <c r="W490" t="str">
        <f t="shared" si="46"/>
        <v/>
      </c>
      <c r="X490" t="str">
        <f t="shared" si="47"/>
        <v/>
      </c>
      <c r="Y490" s="42" t="str">
        <f t="shared" si="48"/>
        <v/>
      </c>
      <c r="Z490" s="42" t="str">
        <f t="shared" si="49"/>
        <v/>
      </c>
    </row>
    <row r="491" spans="1:26" x14ac:dyDescent="0.25">
      <c r="A491" t="str">
        <f>IF(Summary_Exchange_Balances_00UTC!$B490="","",Summary_Exchange_Balances_00UTC!$N490)</f>
        <v/>
      </c>
      <c r="B491" t="str">
        <f>IF(Summary_Exchange_Balances_00UTC!$B490="","",Summary_Exchange_Balances_00UTC!$B490)</f>
        <v/>
      </c>
      <c r="C491" t="str">
        <f>IF(Summary_Exchange_Balances_00UTC!$B490="","",Summary_Exchange_Balances_00UTC!$E490)</f>
        <v/>
      </c>
      <c r="E491" s="52" t="str">
        <f>IF(Summary_Exchange_Balances_00UTC!$B490="","",Summary_Exchange_Balances_00UTC!$C490)</f>
        <v/>
      </c>
      <c r="G491" s="52" t="str">
        <f>IF(Summary_Exchange_Balances_00UTC!$B490="","",VLOOKUP(IF(ISERROR(SEARCH(" ", $B491)),UPPER($B491&amp;$C491&amp;IF(OR(NOT(ISERROR(SEARCH("trade",$D491))),NOT(ISERROR(SEARCH("balance",$D491)))),"",$D491)),UPPER(LEFT($B491, SEARCH(" ",$B491)-1)&amp;$C491&amp;IF(OR(NOT(ISERROR(SEARCH("trade",$D491))),NOT(ISERROR(SEARCH("balance",$D491)))),"",$D491))),$L:$T,MATCH("balance",$L$2:$S$2,0),FALSE))</f>
        <v/>
      </c>
      <c r="H491" s="35" t="str">
        <f>IF(Summary_Exchange_Balances_00UTC!$B490="","",(G491-E491)/E491)</f>
        <v/>
      </c>
      <c r="I491" s="160" t="str">
        <f>IF(Summary_Exchange_Balances_00UTC!$B490="","",IF(ISERROR($G491),$E491,$G491))</f>
        <v/>
      </c>
      <c r="L491" t="str">
        <f t="shared" ca="1" si="45"/>
        <v/>
      </c>
      <c r="N491" s="156" t="str">
        <f ca="1">IF(raw_exchange_data!$A490="","",OFFSET(raw_exchange_data!$A490,0,MATCH(N$2,raw_exchange_data!$1:$1,0)-1))</f>
        <v/>
      </c>
      <c r="O491" s="156" t="str">
        <f ca="1">IF(raw_exchange_data!$A490="","",OFFSET(raw_exchange_data!$A490,0,MATCH(O$2,raw_exchange_data!$1:$1,0)-1))</f>
        <v/>
      </c>
      <c r="P491" s="156" t="str">
        <f ca="1">IF(raw_exchange_data!$A490="","",OFFSET(raw_exchange_data!$A490,0,MATCH(P$2,raw_exchange_data!$1:$1,0)-1))</f>
        <v/>
      </c>
      <c r="Q491" s="156" t="str">
        <f ca="1">IF(raw_exchange_data!$A490="","",TEXT(OFFSET(raw_exchange_data!$A490,0,MATCH(Q$2,raw_exchange_data!$1:$1,0)-1),""))</f>
        <v/>
      </c>
      <c r="R491" s="157" t="str">
        <f ca="1">IF(raw_exchange_data!$A490="","",OFFSET(raw_exchange_data!$A490,0,MATCH(R$2,raw_exchange_data!$1:$1,0)-1))</f>
        <v/>
      </c>
      <c r="S491" s="169" t="str">
        <f ca="1">IF(raw_exchange_data!$A490="","",OFFSET(raw_exchange_data!$A490,0,MATCH(S$2,raw_exchange_data!$1:$1,0)-1))</f>
        <v/>
      </c>
      <c r="W491" t="str">
        <f t="shared" si="46"/>
        <v/>
      </c>
      <c r="X491" t="str">
        <f t="shared" si="47"/>
        <v/>
      </c>
      <c r="Y491" s="42" t="str">
        <f t="shared" si="48"/>
        <v/>
      </c>
      <c r="Z491" s="42" t="str">
        <f t="shared" si="49"/>
        <v/>
      </c>
    </row>
    <row r="492" spans="1:26" x14ac:dyDescent="0.25">
      <c r="A492" t="str">
        <f>IF(Summary_Exchange_Balances_00UTC!$B491="","",Summary_Exchange_Balances_00UTC!$N491)</f>
        <v/>
      </c>
      <c r="B492" t="str">
        <f>IF(Summary_Exchange_Balances_00UTC!$B491="","",Summary_Exchange_Balances_00UTC!$B491)</f>
        <v/>
      </c>
      <c r="C492" t="str">
        <f>IF(Summary_Exchange_Balances_00UTC!$B491="","",Summary_Exchange_Balances_00UTC!$E491)</f>
        <v/>
      </c>
      <c r="E492" s="52" t="str">
        <f>IF(Summary_Exchange_Balances_00UTC!$B491="","",Summary_Exchange_Balances_00UTC!$C491)</f>
        <v/>
      </c>
      <c r="G492" s="52" t="str">
        <f>IF(Summary_Exchange_Balances_00UTC!$B491="","",VLOOKUP(IF(ISERROR(SEARCH(" ", $B492)),UPPER($B492&amp;$C492&amp;IF(OR(NOT(ISERROR(SEARCH("trade",$D492))),NOT(ISERROR(SEARCH("balance",$D492)))),"",$D492)),UPPER(LEFT($B492, SEARCH(" ",$B492)-1)&amp;$C492&amp;IF(OR(NOT(ISERROR(SEARCH("trade",$D492))),NOT(ISERROR(SEARCH("balance",$D492)))),"",$D492))),$L:$T,MATCH("balance",$L$2:$S$2,0),FALSE))</f>
        <v/>
      </c>
      <c r="H492" s="35" t="str">
        <f>IF(Summary_Exchange_Balances_00UTC!$B491="","",(G492-E492)/E492)</f>
        <v/>
      </c>
      <c r="I492" s="160" t="str">
        <f>IF(Summary_Exchange_Balances_00UTC!$B491="","",IF(ISERROR($G492),$E492,$G492))</f>
        <v/>
      </c>
      <c r="L492" t="str">
        <f t="shared" ca="1" si="45"/>
        <v/>
      </c>
      <c r="N492" s="156" t="str">
        <f ca="1">IF(raw_exchange_data!$A491="","",OFFSET(raw_exchange_data!$A491,0,MATCH(N$2,raw_exchange_data!$1:$1,0)-1))</f>
        <v/>
      </c>
      <c r="O492" s="156" t="str">
        <f ca="1">IF(raw_exchange_data!$A491="","",OFFSET(raw_exchange_data!$A491,0,MATCH(O$2,raw_exchange_data!$1:$1,0)-1))</f>
        <v/>
      </c>
      <c r="P492" s="156" t="str">
        <f ca="1">IF(raw_exchange_data!$A491="","",OFFSET(raw_exchange_data!$A491,0,MATCH(P$2,raw_exchange_data!$1:$1,0)-1))</f>
        <v/>
      </c>
      <c r="Q492" s="156" t="str">
        <f ca="1">IF(raw_exchange_data!$A491="","",TEXT(OFFSET(raw_exchange_data!$A491,0,MATCH(Q$2,raw_exchange_data!$1:$1,0)-1),""))</f>
        <v/>
      </c>
      <c r="R492" s="157" t="str">
        <f ca="1">IF(raw_exchange_data!$A491="","",OFFSET(raw_exchange_data!$A491,0,MATCH(R$2,raw_exchange_data!$1:$1,0)-1))</f>
        <v/>
      </c>
      <c r="S492" s="169" t="str">
        <f ca="1">IF(raw_exchange_data!$A491="","",OFFSET(raw_exchange_data!$A491,0,MATCH(S$2,raw_exchange_data!$1:$1,0)-1))</f>
        <v/>
      </c>
      <c r="W492" t="str">
        <f t="shared" si="46"/>
        <v/>
      </c>
      <c r="X492" t="str">
        <f t="shared" si="47"/>
        <v/>
      </c>
      <c r="Y492" s="42" t="str">
        <f t="shared" si="48"/>
        <v/>
      </c>
      <c r="Z492" s="42" t="str">
        <f t="shared" si="49"/>
        <v/>
      </c>
    </row>
    <row r="493" spans="1:26" x14ac:dyDescent="0.25">
      <c r="A493" t="str">
        <f>IF(Summary_Exchange_Balances_00UTC!$B492="","",Summary_Exchange_Balances_00UTC!$N492)</f>
        <v/>
      </c>
      <c r="B493" t="str">
        <f>IF(Summary_Exchange_Balances_00UTC!$B492="","",Summary_Exchange_Balances_00UTC!$B492)</f>
        <v/>
      </c>
      <c r="C493" t="str">
        <f>IF(Summary_Exchange_Balances_00UTC!$B492="","",Summary_Exchange_Balances_00UTC!$E492)</f>
        <v/>
      </c>
      <c r="E493" s="52" t="str">
        <f>IF(Summary_Exchange_Balances_00UTC!$B492="","",Summary_Exchange_Balances_00UTC!$C492)</f>
        <v/>
      </c>
      <c r="G493" s="52" t="str">
        <f>IF(Summary_Exchange_Balances_00UTC!$B492="","",VLOOKUP(IF(ISERROR(SEARCH(" ", $B493)),UPPER($B493&amp;$C493&amp;IF(OR(NOT(ISERROR(SEARCH("trade",$D493))),NOT(ISERROR(SEARCH("balance",$D493)))),"",$D493)),UPPER(LEFT($B493, SEARCH(" ",$B493)-1)&amp;$C493&amp;IF(OR(NOT(ISERROR(SEARCH("trade",$D493))),NOT(ISERROR(SEARCH("balance",$D493)))),"",$D493))),$L:$T,MATCH("balance",$L$2:$S$2,0),FALSE))</f>
        <v/>
      </c>
      <c r="H493" s="35" t="str">
        <f>IF(Summary_Exchange_Balances_00UTC!$B492="","",(G493-E493)/E493)</f>
        <v/>
      </c>
      <c r="I493" s="160" t="str">
        <f>IF(Summary_Exchange_Balances_00UTC!$B492="","",IF(ISERROR($G493),$E493,$G493))</f>
        <v/>
      </c>
      <c r="L493" t="str">
        <f t="shared" ca="1" si="45"/>
        <v/>
      </c>
      <c r="N493" s="156" t="str">
        <f ca="1">IF(raw_exchange_data!$A492="","",OFFSET(raw_exchange_data!$A492,0,MATCH(N$2,raw_exchange_data!$1:$1,0)-1))</f>
        <v/>
      </c>
      <c r="O493" s="156" t="str">
        <f ca="1">IF(raw_exchange_data!$A492="","",OFFSET(raw_exchange_data!$A492,0,MATCH(O$2,raw_exchange_data!$1:$1,0)-1))</f>
        <v/>
      </c>
      <c r="P493" s="156" t="str">
        <f ca="1">IF(raw_exchange_data!$A492="","",OFFSET(raw_exchange_data!$A492,0,MATCH(P$2,raw_exchange_data!$1:$1,0)-1))</f>
        <v/>
      </c>
      <c r="Q493" s="156" t="str">
        <f ca="1">IF(raw_exchange_data!$A492="","",TEXT(OFFSET(raw_exchange_data!$A492,0,MATCH(Q$2,raw_exchange_data!$1:$1,0)-1),""))</f>
        <v/>
      </c>
      <c r="R493" s="157" t="str">
        <f ca="1">IF(raw_exchange_data!$A492="","",OFFSET(raw_exchange_data!$A492,0,MATCH(R$2,raw_exchange_data!$1:$1,0)-1))</f>
        <v/>
      </c>
      <c r="S493" s="169" t="str">
        <f ca="1">IF(raw_exchange_data!$A492="","",OFFSET(raw_exchange_data!$A492,0,MATCH(S$2,raw_exchange_data!$1:$1,0)-1))</f>
        <v/>
      </c>
      <c r="W493" t="str">
        <f t="shared" si="46"/>
        <v/>
      </c>
      <c r="X493" t="str">
        <f t="shared" si="47"/>
        <v/>
      </c>
      <c r="Y493" s="42" t="str">
        <f t="shared" si="48"/>
        <v/>
      </c>
      <c r="Z493" s="42" t="str">
        <f t="shared" si="49"/>
        <v/>
      </c>
    </row>
    <row r="494" spans="1:26" x14ac:dyDescent="0.25">
      <c r="A494" t="str">
        <f>IF(Summary_Exchange_Balances_00UTC!$B493="","",Summary_Exchange_Balances_00UTC!$N493)</f>
        <v/>
      </c>
      <c r="B494" t="str">
        <f>IF(Summary_Exchange_Balances_00UTC!$B493="","",Summary_Exchange_Balances_00UTC!$B493)</f>
        <v/>
      </c>
      <c r="C494" t="str">
        <f>IF(Summary_Exchange_Balances_00UTC!$B493="","",Summary_Exchange_Balances_00UTC!$E493)</f>
        <v/>
      </c>
      <c r="E494" s="52" t="str">
        <f>IF(Summary_Exchange_Balances_00UTC!$B493="","",Summary_Exchange_Balances_00UTC!$C493)</f>
        <v/>
      </c>
      <c r="G494" s="52" t="str">
        <f>IF(Summary_Exchange_Balances_00UTC!$B493="","",VLOOKUP(IF(ISERROR(SEARCH(" ", $B494)),UPPER($B494&amp;$C494&amp;IF(OR(NOT(ISERROR(SEARCH("trade",$D494))),NOT(ISERROR(SEARCH("balance",$D494)))),"",$D494)),UPPER(LEFT($B494, SEARCH(" ",$B494)-1)&amp;$C494&amp;IF(OR(NOT(ISERROR(SEARCH("trade",$D494))),NOT(ISERROR(SEARCH("balance",$D494)))),"",$D494))),$L:$T,MATCH("balance",$L$2:$S$2,0),FALSE))</f>
        <v/>
      </c>
      <c r="H494" s="35" t="str">
        <f>IF(Summary_Exchange_Balances_00UTC!$B493="","",(G494-E494)/E494)</f>
        <v/>
      </c>
      <c r="I494" s="160" t="str">
        <f>IF(Summary_Exchange_Balances_00UTC!$B493="","",IF(ISERROR($G494),$E494,$G494))</f>
        <v/>
      </c>
      <c r="L494" t="str">
        <f t="shared" ca="1" si="45"/>
        <v/>
      </c>
      <c r="N494" s="156" t="str">
        <f ca="1">IF(raw_exchange_data!$A493="","",OFFSET(raw_exchange_data!$A493,0,MATCH(N$2,raw_exchange_data!$1:$1,0)-1))</f>
        <v/>
      </c>
      <c r="O494" s="156" t="str">
        <f ca="1">IF(raw_exchange_data!$A493="","",OFFSET(raw_exchange_data!$A493,0,MATCH(O$2,raw_exchange_data!$1:$1,0)-1))</f>
        <v/>
      </c>
      <c r="P494" s="156" t="str">
        <f ca="1">IF(raw_exchange_data!$A493="","",OFFSET(raw_exchange_data!$A493,0,MATCH(P$2,raw_exchange_data!$1:$1,0)-1))</f>
        <v/>
      </c>
      <c r="Q494" s="156" t="str">
        <f ca="1">IF(raw_exchange_data!$A493="","",TEXT(OFFSET(raw_exchange_data!$A493,0,MATCH(Q$2,raw_exchange_data!$1:$1,0)-1),""))</f>
        <v/>
      </c>
      <c r="R494" s="157" t="str">
        <f ca="1">IF(raw_exchange_data!$A493="","",OFFSET(raw_exchange_data!$A493,0,MATCH(R$2,raw_exchange_data!$1:$1,0)-1))</f>
        <v/>
      </c>
      <c r="S494" s="169" t="str">
        <f ca="1">IF(raw_exchange_data!$A493="","",OFFSET(raw_exchange_data!$A493,0,MATCH(S$2,raw_exchange_data!$1:$1,0)-1))</f>
        <v/>
      </c>
      <c r="W494" t="str">
        <f t="shared" si="46"/>
        <v/>
      </c>
      <c r="X494" t="str">
        <f t="shared" si="47"/>
        <v/>
      </c>
      <c r="Y494" s="42" t="str">
        <f t="shared" si="48"/>
        <v/>
      </c>
      <c r="Z494" s="42" t="str">
        <f t="shared" si="49"/>
        <v/>
      </c>
    </row>
    <row r="495" spans="1:26" x14ac:dyDescent="0.25">
      <c r="A495" t="str">
        <f>IF(Summary_Exchange_Balances_00UTC!$B494="","",Summary_Exchange_Balances_00UTC!$N494)</f>
        <v/>
      </c>
      <c r="B495" t="str">
        <f>IF(Summary_Exchange_Balances_00UTC!$B494="","",Summary_Exchange_Balances_00UTC!$B494)</f>
        <v/>
      </c>
      <c r="C495" t="str">
        <f>IF(Summary_Exchange_Balances_00UTC!$B494="","",Summary_Exchange_Balances_00UTC!$E494)</f>
        <v/>
      </c>
      <c r="E495" s="52" t="str">
        <f>IF(Summary_Exchange_Balances_00UTC!$B494="","",Summary_Exchange_Balances_00UTC!$C494)</f>
        <v/>
      </c>
      <c r="G495" s="52" t="str">
        <f>IF(Summary_Exchange_Balances_00UTC!$B494="","",VLOOKUP(IF(ISERROR(SEARCH(" ", $B495)),UPPER($B495&amp;$C495&amp;IF(OR(NOT(ISERROR(SEARCH("trade",$D495))),NOT(ISERROR(SEARCH("balance",$D495)))),"",$D495)),UPPER(LEFT($B495, SEARCH(" ",$B495)-1)&amp;$C495&amp;IF(OR(NOT(ISERROR(SEARCH("trade",$D495))),NOT(ISERROR(SEARCH("balance",$D495)))),"",$D495))),$L:$T,MATCH("balance",$L$2:$S$2,0),FALSE))</f>
        <v/>
      </c>
      <c r="H495" s="35" t="str">
        <f>IF(Summary_Exchange_Balances_00UTC!$B494="","",(G495-E495)/E495)</f>
        <v/>
      </c>
      <c r="I495" s="160" t="str">
        <f>IF(Summary_Exchange_Balances_00UTC!$B494="","",IF(ISERROR($G495),$E495,$G495))</f>
        <v/>
      </c>
      <c r="L495" t="str">
        <f t="shared" ca="1" si="45"/>
        <v/>
      </c>
      <c r="N495" s="156" t="str">
        <f ca="1">IF(raw_exchange_data!$A494="","",OFFSET(raw_exchange_data!$A494,0,MATCH(N$2,raw_exchange_data!$1:$1,0)-1))</f>
        <v/>
      </c>
      <c r="O495" s="156" t="str">
        <f ca="1">IF(raw_exchange_data!$A494="","",OFFSET(raw_exchange_data!$A494,0,MATCH(O$2,raw_exchange_data!$1:$1,0)-1))</f>
        <v/>
      </c>
      <c r="P495" s="156" t="str">
        <f ca="1">IF(raw_exchange_data!$A494="","",OFFSET(raw_exchange_data!$A494,0,MATCH(P$2,raw_exchange_data!$1:$1,0)-1))</f>
        <v/>
      </c>
      <c r="Q495" s="156" t="str">
        <f ca="1">IF(raw_exchange_data!$A494="","",TEXT(OFFSET(raw_exchange_data!$A494,0,MATCH(Q$2,raw_exchange_data!$1:$1,0)-1),""))</f>
        <v/>
      </c>
      <c r="R495" s="157" t="str">
        <f ca="1">IF(raw_exchange_data!$A494="","",OFFSET(raw_exchange_data!$A494,0,MATCH(R$2,raw_exchange_data!$1:$1,0)-1))</f>
        <v/>
      </c>
      <c r="S495" s="169" t="str">
        <f ca="1">IF(raw_exchange_data!$A494="","",OFFSET(raw_exchange_data!$A494,0,MATCH(S$2,raw_exchange_data!$1:$1,0)-1))</f>
        <v/>
      </c>
      <c r="W495" t="str">
        <f t="shared" si="46"/>
        <v/>
      </c>
      <c r="X495" t="str">
        <f t="shared" si="47"/>
        <v/>
      </c>
      <c r="Y495" s="42" t="str">
        <f t="shared" si="48"/>
        <v/>
      </c>
      <c r="Z495" s="42" t="str">
        <f t="shared" si="49"/>
        <v/>
      </c>
    </row>
    <row r="496" spans="1:26" x14ac:dyDescent="0.25">
      <c r="A496" t="str">
        <f>IF(Summary_Exchange_Balances_00UTC!$B495="","",Summary_Exchange_Balances_00UTC!$N495)</f>
        <v/>
      </c>
      <c r="B496" t="str">
        <f>IF(Summary_Exchange_Balances_00UTC!$B495="","",Summary_Exchange_Balances_00UTC!$B495)</f>
        <v/>
      </c>
      <c r="C496" t="str">
        <f>IF(Summary_Exchange_Balances_00UTC!$B495="","",Summary_Exchange_Balances_00UTC!$E495)</f>
        <v/>
      </c>
      <c r="E496" s="52" t="str">
        <f>IF(Summary_Exchange_Balances_00UTC!$B495="","",Summary_Exchange_Balances_00UTC!$C495)</f>
        <v/>
      </c>
      <c r="G496" s="52" t="str">
        <f>IF(Summary_Exchange_Balances_00UTC!$B495="","",VLOOKUP(IF(ISERROR(SEARCH(" ", $B496)),UPPER($B496&amp;$C496&amp;IF(OR(NOT(ISERROR(SEARCH("trade",$D496))),NOT(ISERROR(SEARCH("balance",$D496)))),"",$D496)),UPPER(LEFT($B496, SEARCH(" ",$B496)-1)&amp;$C496&amp;IF(OR(NOT(ISERROR(SEARCH("trade",$D496))),NOT(ISERROR(SEARCH("balance",$D496)))),"",$D496))),$L:$T,MATCH("balance",$L$2:$S$2,0),FALSE))</f>
        <v/>
      </c>
      <c r="H496" s="35" t="str">
        <f>IF(Summary_Exchange_Balances_00UTC!$B495="","",(G496-E496)/E496)</f>
        <v/>
      </c>
      <c r="I496" s="160" t="str">
        <f>IF(Summary_Exchange_Balances_00UTC!$B495="","",IF(ISERROR($G496),$E496,$G496))</f>
        <v/>
      </c>
      <c r="L496" t="str">
        <f t="shared" ca="1" si="45"/>
        <v/>
      </c>
      <c r="N496" s="156" t="str">
        <f ca="1">IF(raw_exchange_data!$A495="","",OFFSET(raw_exchange_data!$A495,0,MATCH(N$2,raw_exchange_data!$1:$1,0)-1))</f>
        <v/>
      </c>
      <c r="O496" s="156" t="str">
        <f ca="1">IF(raw_exchange_data!$A495="","",OFFSET(raw_exchange_data!$A495,0,MATCH(O$2,raw_exchange_data!$1:$1,0)-1))</f>
        <v/>
      </c>
      <c r="P496" s="156" t="str">
        <f ca="1">IF(raw_exchange_data!$A495="","",OFFSET(raw_exchange_data!$A495,0,MATCH(P$2,raw_exchange_data!$1:$1,0)-1))</f>
        <v/>
      </c>
      <c r="Q496" s="156" t="str">
        <f ca="1">IF(raw_exchange_data!$A495="","",TEXT(OFFSET(raw_exchange_data!$A495,0,MATCH(Q$2,raw_exchange_data!$1:$1,0)-1),""))</f>
        <v/>
      </c>
      <c r="R496" s="157" t="str">
        <f ca="1">IF(raw_exchange_data!$A495="","",OFFSET(raw_exchange_data!$A495,0,MATCH(R$2,raw_exchange_data!$1:$1,0)-1))</f>
        <v/>
      </c>
      <c r="S496" s="169" t="str">
        <f ca="1">IF(raw_exchange_data!$A495="","",OFFSET(raw_exchange_data!$A495,0,MATCH(S$2,raw_exchange_data!$1:$1,0)-1))</f>
        <v/>
      </c>
      <c r="W496" t="str">
        <f t="shared" si="46"/>
        <v/>
      </c>
      <c r="X496" t="str">
        <f t="shared" si="47"/>
        <v/>
      </c>
      <c r="Y496" s="42" t="str">
        <f t="shared" si="48"/>
        <v/>
      </c>
      <c r="Z496" s="42" t="str">
        <f t="shared" si="49"/>
        <v/>
      </c>
    </row>
    <row r="497" spans="1:26" x14ac:dyDescent="0.25">
      <c r="A497" t="str">
        <f>IF(Summary_Exchange_Balances_00UTC!$B496="","",Summary_Exchange_Balances_00UTC!$N496)</f>
        <v/>
      </c>
      <c r="B497" t="str">
        <f>IF(Summary_Exchange_Balances_00UTC!$B496="","",Summary_Exchange_Balances_00UTC!$B496)</f>
        <v/>
      </c>
      <c r="C497" t="str">
        <f>IF(Summary_Exchange_Balances_00UTC!$B496="","",Summary_Exchange_Balances_00UTC!$E496)</f>
        <v/>
      </c>
      <c r="E497" s="52" t="str">
        <f>IF(Summary_Exchange_Balances_00UTC!$B496="","",Summary_Exchange_Balances_00UTC!$C496)</f>
        <v/>
      </c>
      <c r="G497" s="52" t="str">
        <f>IF(Summary_Exchange_Balances_00UTC!$B496="","",VLOOKUP(IF(ISERROR(SEARCH(" ", $B497)),UPPER($B497&amp;$C497&amp;IF(OR(NOT(ISERROR(SEARCH("trade",$D497))),NOT(ISERROR(SEARCH("balance",$D497)))),"",$D497)),UPPER(LEFT($B497, SEARCH(" ",$B497)-1)&amp;$C497&amp;IF(OR(NOT(ISERROR(SEARCH("trade",$D497))),NOT(ISERROR(SEARCH("balance",$D497)))),"",$D497))),$L:$T,MATCH("balance",$L$2:$S$2,0),FALSE))</f>
        <v/>
      </c>
      <c r="H497" s="35" t="str">
        <f>IF(Summary_Exchange_Balances_00UTC!$B496="","",(G497-E497)/E497)</f>
        <v/>
      </c>
      <c r="I497" s="160" t="str">
        <f>IF(Summary_Exchange_Balances_00UTC!$B496="","",IF(ISERROR($G497),$E497,$G497))</f>
        <v/>
      </c>
      <c r="L497" t="str">
        <f t="shared" ca="1" si="45"/>
        <v/>
      </c>
      <c r="N497" s="156" t="str">
        <f ca="1">IF(raw_exchange_data!$A496="","",OFFSET(raw_exchange_data!$A496,0,MATCH(N$2,raw_exchange_data!$1:$1,0)-1))</f>
        <v/>
      </c>
      <c r="O497" s="156" t="str">
        <f ca="1">IF(raw_exchange_data!$A496="","",OFFSET(raw_exchange_data!$A496,0,MATCH(O$2,raw_exchange_data!$1:$1,0)-1))</f>
        <v/>
      </c>
      <c r="P497" s="156" t="str">
        <f ca="1">IF(raw_exchange_data!$A496="","",OFFSET(raw_exchange_data!$A496,0,MATCH(P$2,raw_exchange_data!$1:$1,0)-1))</f>
        <v/>
      </c>
      <c r="Q497" s="156" t="str">
        <f ca="1">IF(raw_exchange_data!$A496="","",TEXT(OFFSET(raw_exchange_data!$A496,0,MATCH(Q$2,raw_exchange_data!$1:$1,0)-1),""))</f>
        <v/>
      </c>
      <c r="R497" s="157" t="str">
        <f ca="1">IF(raw_exchange_data!$A496="","",OFFSET(raw_exchange_data!$A496,0,MATCH(R$2,raw_exchange_data!$1:$1,0)-1))</f>
        <v/>
      </c>
      <c r="S497" s="169" t="str">
        <f ca="1">IF(raw_exchange_data!$A496="","",OFFSET(raw_exchange_data!$A496,0,MATCH(S$2,raw_exchange_data!$1:$1,0)-1))</f>
        <v/>
      </c>
      <c r="W497" t="str">
        <f t="shared" si="46"/>
        <v/>
      </c>
      <c r="X497" t="str">
        <f t="shared" si="47"/>
        <v/>
      </c>
      <c r="Y497" s="42" t="str">
        <f t="shared" si="48"/>
        <v/>
      </c>
      <c r="Z497" s="42" t="str">
        <f t="shared" si="49"/>
        <v/>
      </c>
    </row>
    <row r="498" spans="1:26" x14ac:dyDescent="0.25">
      <c r="A498" t="str">
        <f>IF(Summary_Exchange_Balances_00UTC!$B497="","",Summary_Exchange_Balances_00UTC!$N497)</f>
        <v/>
      </c>
      <c r="B498" t="str">
        <f>IF(Summary_Exchange_Balances_00UTC!$B497="","",Summary_Exchange_Balances_00UTC!$B497)</f>
        <v/>
      </c>
      <c r="C498" t="str">
        <f>IF(Summary_Exchange_Balances_00UTC!$B497="","",Summary_Exchange_Balances_00UTC!$E497)</f>
        <v/>
      </c>
      <c r="E498" s="52" t="str">
        <f>IF(Summary_Exchange_Balances_00UTC!$B497="","",Summary_Exchange_Balances_00UTC!$C497)</f>
        <v/>
      </c>
      <c r="G498" s="52" t="str">
        <f>IF(Summary_Exchange_Balances_00UTC!$B497="","",VLOOKUP(IF(ISERROR(SEARCH(" ", $B498)),UPPER($B498&amp;$C498&amp;IF(OR(NOT(ISERROR(SEARCH("trade",$D498))),NOT(ISERROR(SEARCH("balance",$D498)))),"",$D498)),UPPER(LEFT($B498, SEARCH(" ",$B498)-1)&amp;$C498&amp;IF(OR(NOT(ISERROR(SEARCH("trade",$D498))),NOT(ISERROR(SEARCH("balance",$D498)))),"",$D498))),$L:$T,MATCH("balance",$L$2:$S$2,0),FALSE))</f>
        <v/>
      </c>
      <c r="H498" s="35" t="str">
        <f>IF(Summary_Exchange_Balances_00UTC!$B497="","",(G498-E498)/E498)</f>
        <v/>
      </c>
      <c r="I498" s="160" t="str">
        <f>IF(Summary_Exchange_Balances_00UTC!$B497="","",IF(ISERROR($G498),$E498,$G498))</f>
        <v/>
      </c>
      <c r="L498" t="str">
        <f t="shared" ca="1" si="45"/>
        <v/>
      </c>
      <c r="N498" s="156" t="str">
        <f ca="1">IF(raw_exchange_data!$A497="","",OFFSET(raw_exchange_data!$A497,0,MATCH(N$2,raw_exchange_data!$1:$1,0)-1))</f>
        <v/>
      </c>
      <c r="O498" s="156" t="str">
        <f ca="1">IF(raw_exchange_data!$A497="","",OFFSET(raw_exchange_data!$A497,0,MATCH(O$2,raw_exchange_data!$1:$1,0)-1))</f>
        <v/>
      </c>
      <c r="P498" s="156" t="str">
        <f ca="1">IF(raw_exchange_data!$A497="","",OFFSET(raw_exchange_data!$A497,0,MATCH(P$2,raw_exchange_data!$1:$1,0)-1))</f>
        <v/>
      </c>
      <c r="Q498" s="156" t="str">
        <f ca="1">IF(raw_exchange_data!$A497="","",TEXT(OFFSET(raw_exchange_data!$A497,0,MATCH(Q$2,raw_exchange_data!$1:$1,0)-1),""))</f>
        <v/>
      </c>
      <c r="R498" s="157" t="str">
        <f ca="1">IF(raw_exchange_data!$A497="","",OFFSET(raw_exchange_data!$A497,0,MATCH(R$2,raw_exchange_data!$1:$1,0)-1))</f>
        <v/>
      </c>
      <c r="S498" s="169" t="str">
        <f ca="1">IF(raw_exchange_data!$A497="","",OFFSET(raw_exchange_data!$A497,0,MATCH(S$2,raw_exchange_data!$1:$1,0)-1))</f>
        <v/>
      </c>
      <c r="W498" t="str">
        <f t="shared" si="46"/>
        <v/>
      </c>
      <c r="X498" t="str">
        <f t="shared" si="47"/>
        <v/>
      </c>
      <c r="Y498" s="42" t="str">
        <f t="shared" si="48"/>
        <v/>
      </c>
      <c r="Z498" s="42" t="str">
        <f t="shared" si="49"/>
        <v/>
      </c>
    </row>
    <row r="499" spans="1:26" x14ac:dyDescent="0.25">
      <c r="A499" t="str">
        <f>IF(Summary_Exchange_Balances_00UTC!$B498="","",Summary_Exchange_Balances_00UTC!$N498)</f>
        <v/>
      </c>
      <c r="B499" t="str">
        <f>IF(Summary_Exchange_Balances_00UTC!$B498="","",Summary_Exchange_Balances_00UTC!$B498)</f>
        <v/>
      </c>
      <c r="C499" t="str">
        <f>IF(Summary_Exchange_Balances_00UTC!$B498="","",Summary_Exchange_Balances_00UTC!$E498)</f>
        <v/>
      </c>
      <c r="E499" s="52" t="str">
        <f>IF(Summary_Exchange_Balances_00UTC!$B498="","",Summary_Exchange_Balances_00UTC!$C498)</f>
        <v/>
      </c>
      <c r="G499" s="52" t="str">
        <f>IF(Summary_Exchange_Balances_00UTC!$B498="","",VLOOKUP(IF(ISERROR(SEARCH(" ", $B499)),UPPER($B499&amp;$C499&amp;IF(OR(NOT(ISERROR(SEARCH("trade",$D499))),NOT(ISERROR(SEARCH("balance",$D499)))),"",$D499)),UPPER(LEFT($B499, SEARCH(" ",$B499)-1)&amp;$C499&amp;IF(OR(NOT(ISERROR(SEARCH("trade",$D499))),NOT(ISERROR(SEARCH("balance",$D499)))),"",$D499))),$L:$T,MATCH("balance",$L$2:$S$2,0),FALSE))</f>
        <v/>
      </c>
      <c r="H499" s="35" t="str">
        <f>IF(Summary_Exchange_Balances_00UTC!$B498="","",(G499-E499)/E499)</f>
        <v/>
      </c>
      <c r="I499" s="160" t="str">
        <f>IF(Summary_Exchange_Balances_00UTC!$B498="","",IF(ISERROR($G499),$E499,$G499))</f>
        <v/>
      </c>
      <c r="L499" t="str">
        <f t="shared" ca="1" si="45"/>
        <v/>
      </c>
      <c r="N499" s="156" t="str">
        <f ca="1">IF(raw_exchange_data!$A498="","",OFFSET(raw_exchange_data!$A498,0,MATCH(N$2,raw_exchange_data!$1:$1,0)-1))</f>
        <v/>
      </c>
      <c r="O499" s="156" t="str">
        <f ca="1">IF(raw_exchange_data!$A498="","",OFFSET(raw_exchange_data!$A498,0,MATCH(O$2,raw_exchange_data!$1:$1,0)-1))</f>
        <v/>
      </c>
      <c r="P499" s="156" t="str">
        <f ca="1">IF(raw_exchange_data!$A498="","",OFFSET(raw_exchange_data!$A498,0,MATCH(P$2,raw_exchange_data!$1:$1,0)-1))</f>
        <v/>
      </c>
      <c r="Q499" s="156" t="str">
        <f ca="1">IF(raw_exchange_data!$A498="","",TEXT(OFFSET(raw_exchange_data!$A498,0,MATCH(Q$2,raw_exchange_data!$1:$1,0)-1),""))</f>
        <v/>
      </c>
      <c r="R499" s="157" t="str">
        <f ca="1">IF(raw_exchange_data!$A498="","",OFFSET(raw_exchange_data!$A498,0,MATCH(R$2,raw_exchange_data!$1:$1,0)-1))</f>
        <v/>
      </c>
      <c r="S499" s="169" t="str">
        <f ca="1">IF(raw_exchange_data!$A498="","",OFFSET(raw_exchange_data!$A498,0,MATCH(S$2,raw_exchange_data!$1:$1,0)-1))</f>
        <v/>
      </c>
      <c r="W499" t="str">
        <f t="shared" si="46"/>
        <v/>
      </c>
      <c r="X499" t="str">
        <f t="shared" si="47"/>
        <v/>
      </c>
      <c r="Y499" s="42" t="str">
        <f t="shared" si="48"/>
        <v/>
      </c>
      <c r="Z499" s="42" t="str">
        <f t="shared" si="49"/>
        <v/>
      </c>
    </row>
    <row r="500" spans="1:26" x14ac:dyDescent="0.25">
      <c r="A500" t="str">
        <f>IF(Summary_Exchange_Balances_00UTC!$B499="","",Summary_Exchange_Balances_00UTC!$N499)</f>
        <v/>
      </c>
      <c r="B500" t="str">
        <f>IF(Summary_Exchange_Balances_00UTC!$B499="","",Summary_Exchange_Balances_00UTC!$B499)</f>
        <v/>
      </c>
      <c r="C500" t="str">
        <f>IF(Summary_Exchange_Balances_00UTC!$B499="","",Summary_Exchange_Balances_00UTC!$E499)</f>
        <v/>
      </c>
      <c r="E500" s="52" t="str">
        <f>IF(Summary_Exchange_Balances_00UTC!$B499="","",Summary_Exchange_Balances_00UTC!$C499)</f>
        <v/>
      </c>
      <c r="G500" s="52" t="str">
        <f>IF(Summary_Exchange_Balances_00UTC!$B499="","",VLOOKUP(IF(ISERROR(SEARCH(" ", $B500)),UPPER($B500&amp;$C500&amp;IF(OR(NOT(ISERROR(SEARCH("trade",$D500))),NOT(ISERROR(SEARCH("balance",$D500)))),"",$D500)),UPPER(LEFT($B500, SEARCH(" ",$B500)-1)&amp;$C500&amp;IF(OR(NOT(ISERROR(SEARCH("trade",$D500))),NOT(ISERROR(SEARCH("balance",$D500)))),"",$D500))),$L:$T,MATCH("balance",$L$2:$S$2,0),FALSE))</f>
        <v/>
      </c>
      <c r="H500" s="35" t="str">
        <f>IF(Summary_Exchange_Balances_00UTC!$B499="","",(G500-E500)/E500)</f>
        <v/>
      </c>
      <c r="I500" s="160" t="str">
        <f>IF(Summary_Exchange_Balances_00UTC!$B499="","",IF(ISERROR($G500),$E500,$G500))</f>
        <v/>
      </c>
      <c r="L500" t="str">
        <f t="shared" ca="1" si="45"/>
        <v/>
      </c>
      <c r="N500" s="156" t="str">
        <f ca="1">IF(raw_exchange_data!$A499="","",OFFSET(raw_exchange_data!$A499,0,MATCH(N$2,raw_exchange_data!$1:$1,0)-1))</f>
        <v/>
      </c>
      <c r="O500" s="156" t="str">
        <f ca="1">IF(raw_exchange_data!$A499="","",OFFSET(raw_exchange_data!$A499,0,MATCH(O$2,raw_exchange_data!$1:$1,0)-1))</f>
        <v/>
      </c>
      <c r="P500" s="156" t="str">
        <f ca="1">IF(raw_exchange_data!$A499="","",OFFSET(raw_exchange_data!$A499,0,MATCH(P$2,raw_exchange_data!$1:$1,0)-1))</f>
        <v/>
      </c>
      <c r="Q500" s="156" t="str">
        <f ca="1">IF(raw_exchange_data!$A499="","",TEXT(OFFSET(raw_exchange_data!$A499,0,MATCH(Q$2,raw_exchange_data!$1:$1,0)-1),""))</f>
        <v/>
      </c>
      <c r="R500" s="157" t="str">
        <f ca="1">IF(raw_exchange_data!$A499="","",OFFSET(raw_exchange_data!$A499,0,MATCH(R$2,raw_exchange_data!$1:$1,0)-1))</f>
        <v/>
      </c>
      <c r="S500" s="169" t="str">
        <f ca="1">IF(raw_exchange_data!$A499="","",OFFSET(raw_exchange_data!$A499,0,MATCH(S$2,raw_exchange_data!$1:$1,0)-1))</f>
        <v/>
      </c>
      <c r="W500" t="str">
        <f t="shared" si="46"/>
        <v/>
      </c>
      <c r="X500" t="str">
        <f t="shared" si="47"/>
        <v/>
      </c>
      <c r="Y500" s="42" t="str">
        <f t="shared" si="48"/>
        <v/>
      </c>
      <c r="Z500" s="42" t="str">
        <f t="shared" si="49"/>
        <v/>
      </c>
    </row>
    <row r="501" spans="1:26" x14ac:dyDescent="0.25">
      <c r="A501" t="str">
        <f>IF(Summary_Exchange_Balances_00UTC!$B500="","",Summary_Exchange_Balances_00UTC!$N500)</f>
        <v/>
      </c>
      <c r="B501" t="str">
        <f>IF(Summary_Exchange_Balances_00UTC!$B500="","",Summary_Exchange_Balances_00UTC!$B500)</f>
        <v/>
      </c>
      <c r="C501" t="str">
        <f>IF(Summary_Exchange_Balances_00UTC!$B500="","",Summary_Exchange_Balances_00UTC!$E500)</f>
        <v/>
      </c>
      <c r="E501" s="52" t="str">
        <f>IF(Summary_Exchange_Balances_00UTC!$B500="","",Summary_Exchange_Balances_00UTC!$C500)</f>
        <v/>
      </c>
      <c r="G501" s="52" t="str">
        <f>IF(Summary_Exchange_Balances_00UTC!$B500="","",VLOOKUP(IF(ISERROR(SEARCH(" ", $B501)),UPPER($B501&amp;$C501&amp;IF(OR(NOT(ISERROR(SEARCH("trade",$D501))),NOT(ISERROR(SEARCH("balance",$D501)))),"",$D501)),UPPER(LEFT($B501, SEARCH(" ",$B501)-1)&amp;$C501&amp;IF(OR(NOT(ISERROR(SEARCH("trade",$D501))),NOT(ISERROR(SEARCH("balance",$D501)))),"",$D501))),$L:$T,MATCH("balance",$L$2:$S$2,0),FALSE))</f>
        <v/>
      </c>
      <c r="H501" s="35" t="str">
        <f>IF(Summary_Exchange_Balances_00UTC!$B500="","",(G501-E501)/E501)</f>
        <v/>
      </c>
      <c r="I501" s="160" t="str">
        <f>IF(Summary_Exchange_Balances_00UTC!$B500="","",IF(ISERROR($G501),$E501,$G501))</f>
        <v/>
      </c>
      <c r="L501" t="str">
        <f t="shared" ca="1" si="45"/>
        <v/>
      </c>
      <c r="N501" s="156" t="str">
        <f ca="1">IF(raw_exchange_data!$A500="","",OFFSET(raw_exchange_data!$A500,0,MATCH(N$2,raw_exchange_data!$1:$1,0)-1))</f>
        <v/>
      </c>
      <c r="O501" s="156" t="str">
        <f ca="1">IF(raw_exchange_data!$A500="","",OFFSET(raw_exchange_data!$A500,0,MATCH(O$2,raw_exchange_data!$1:$1,0)-1))</f>
        <v/>
      </c>
      <c r="P501" s="156" t="str">
        <f ca="1">IF(raw_exchange_data!$A500="","",OFFSET(raw_exchange_data!$A500,0,MATCH(P$2,raw_exchange_data!$1:$1,0)-1))</f>
        <v/>
      </c>
      <c r="Q501" s="156" t="str">
        <f ca="1">IF(raw_exchange_data!$A500="","",TEXT(OFFSET(raw_exchange_data!$A500,0,MATCH(Q$2,raw_exchange_data!$1:$1,0)-1),""))</f>
        <v/>
      </c>
      <c r="R501" s="157" t="str">
        <f ca="1">IF(raw_exchange_data!$A500="","",OFFSET(raw_exchange_data!$A500,0,MATCH(R$2,raw_exchange_data!$1:$1,0)-1))</f>
        <v/>
      </c>
      <c r="S501" s="169" t="str">
        <f ca="1">IF(raw_exchange_data!$A500="","",OFFSET(raw_exchange_data!$A500,0,MATCH(S$2,raw_exchange_data!$1:$1,0)-1))</f>
        <v/>
      </c>
      <c r="W501" t="str">
        <f t="shared" si="46"/>
        <v/>
      </c>
      <c r="X501" t="str">
        <f t="shared" si="47"/>
        <v/>
      </c>
      <c r="Y501" s="42" t="str">
        <f t="shared" si="48"/>
        <v/>
      </c>
      <c r="Z501" s="42" t="str">
        <f t="shared" si="49"/>
        <v/>
      </c>
    </row>
    <row r="502" spans="1:26" x14ac:dyDescent="0.25">
      <c r="A502" t="str">
        <f>IF(Summary_Exchange_Balances_00UTC!$B501="","",Summary_Exchange_Balances_00UTC!$N501)</f>
        <v/>
      </c>
      <c r="B502" t="str">
        <f>IF(Summary_Exchange_Balances_00UTC!$B501="","",Summary_Exchange_Balances_00UTC!$B501)</f>
        <v/>
      </c>
      <c r="C502" t="str">
        <f>IF(Summary_Exchange_Balances_00UTC!$B501="","",Summary_Exchange_Balances_00UTC!$E501)</f>
        <v/>
      </c>
      <c r="E502" s="52" t="str">
        <f>IF(Summary_Exchange_Balances_00UTC!$B501="","",Summary_Exchange_Balances_00UTC!$C501)</f>
        <v/>
      </c>
      <c r="G502" s="52" t="str">
        <f>IF(Summary_Exchange_Balances_00UTC!$B501="","",VLOOKUP(IF(ISERROR(SEARCH(" ", $B502)),UPPER($B502&amp;$C502&amp;IF(OR(NOT(ISERROR(SEARCH("trade",$D502))),NOT(ISERROR(SEARCH("balance",$D502)))),"",$D502)),UPPER(LEFT($B502, SEARCH(" ",$B502)-1)&amp;$C502&amp;IF(OR(NOT(ISERROR(SEARCH("trade",$D502))),NOT(ISERROR(SEARCH("balance",$D502)))),"",$D502))),$L:$T,MATCH("balance",$L$2:$S$2,0),FALSE))</f>
        <v/>
      </c>
      <c r="H502" s="35" t="str">
        <f>IF(Summary_Exchange_Balances_00UTC!$B501="","",(G502-E502)/E502)</f>
        <v/>
      </c>
      <c r="I502" s="160" t="str">
        <f>IF(Summary_Exchange_Balances_00UTC!$B501="","",IF(ISERROR($G502),$E502,$G502))</f>
        <v/>
      </c>
      <c r="L502" t="str">
        <f t="shared" ca="1" si="45"/>
        <v/>
      </c>
      <c r="N502" s="156" t="str">
        <f ca="1">IF(raw_exchange_data!$A501="","",OFFSET(raw_exchange_data!$A501,0,MATCH(N$2,raw_exchange_data!$1:$1,0)-1))</f>
        <v/>
      </c>
      <c r="O502" s="156" t="str">
        <f ca="1">IF(raw_exchange_data!$A501="","",OFFSET(raw_exchange_data!$A501,0,MATCH(O$2,raw_exchange_data!$1:$1,0)-1))</f>
        <v/>
      </c>
      <c r="P502" s="156" t="str">
        <f ca="1">IF(raw_exchange_data!$A501="","",OFFSET(raw_exchange_data!$A501,0,MATCH(P$2,raw_exchange_data!$1:$1,0)-1))</f>
        <v/>
      </c>
      <c r="Q502" s="156" t="str">
        <f ca="1">IF(raw_exchange_data!$A501="","",TEXT(OFFSET(raw_exchange_data!$A501,0,MATCH(Q$2,raw_exchange_data!$1:$1,0)-1),""))</f>
        <v/>
      </c>
      <c r="R502" s="157" t="str">
        <f ca="1">IF(raw_exchange_data!$A501="","",OFFSET(raw_exchange_data!$A501,0,MATCH(R$2,raw_exchange_data!$1:$1,0)-1))</f>
        <v/>
      </c>
      <c r="S502" s="169" t="str">
        <f ca="1">IF(raw_exchange_data!$A501="","",OFFSET(raw_exchange_data!$A501,0,MATCH(S$2,raw_exchange_data!$1:$1,0)-1))</f>
        <v/>
      </c>
      <c r="W502" t="str">
        <f t="shared" si="46"/>
        <v/>
      </c>
      <c r="X502" t="str">
        <f t="shared" si="47"/>
        <v/>
      </c>
      <c r="Y502" s="42" t="str">
        <f t="shared" si="48"/>
        <v/>
      </c>
      <c r="Z502" s="42" t="str">
        <f t="shared" si="49"/>
        <v/>
      </c>
    </row>
    <row r="503" spans="1:26" x14ac:dyDescent="0.25">
      <c r="A503" t="str">
        <f>IF(Summary_Exchange_Balances_00UTC!$B502="","",Summary_Exchange_Balances_00UTC!$N502)</f>
        <v/>
      </c>
      <c r="B503" t="str">
        <f>IF(Summary_Exchange_Balances_00UTC!$B502="","",Summary_Exchange_Balances_00UTC!$B502)</f>
        <v/>
      </c>
      <c r="C503" t="str">
        <f>IF(Summary_Exchange_Balances_00UTC!$B502="","",Summary_Exchange_Balances_00UTC!$E502)</f>
        <v/>
      </c>
      <c r="E503" s="52" t="str">
        <f>IF(Summary_Exchange_Balances_00UTC!$B502="","",Summary_Exchange_Balances_00UTC!$C502)</f>
        <v/>
      </c>
      <c r="G503" s="52" t="str">
        <f>IF(Summary_Exchange_Balances_00UTC!$B502="","",VLOOKUP(IF(ISERROR(SEARCH(" ", $B503)),UPPER($B503&amp;$C503&amp;IF(OR(NOT(ISERROR(SEARCH("trade",$D503))),NOT(ISERROR(SEARCH("balance",$D503)))),"",$D503)),UPPER(LEFT($B503, SEARCH(" ",$B503)-1)&amp;$C503&amp;IF(OR(NOT(ISERROR(SEARCH("trade",$D503))),NOT(ISERROR(SEARCH("balance",$D503)))),"",$D503))),$L:$T,MATCH("balance",$L$2:$S$2,0),FALSE))</f>
        <v/>
      </c>
      <c r="H503" s="35" t="str">
        <f>IF(Summary_Exchange_Balances_00UTC!$B502="","",(G503-E503)/E503)</f>
        <v/>
      </c>
      <c r="I503" s="160" t="str">
        <f>IF(Summary_Exchange_Balances_00UTC!$B502="","",IF(ISERROR($G503),$E503,$G503))</f>
        <v/>
      </c>
      <c r="L503" t="str">
        <f t="shared" ca="1" si="45"/>
        <v/>
      </c>
      <c r="N503" s="156" t="str">
        <f ca="1">IF(raw_exchange_data!$A502="","",OFFSET(raw_exchange_data!$A502,0,MATCH(N$2,raw_exchange_data!$1:$1,0)-1))</f>
        <v/>
      </c>
      <c r="O503" s="156" t="str">
        <f ca="1">IF(raw_exchange_data!$A502="","",OFFSET(raw_exchange_data!$A502,0,MATCH(O$2,raw_exchange_data!$1:$1,0)-1))</f>
        <v/>
      </c>
      <c r="P503" s="156" t="str">
        <f ca="1">IF(raw_exchange_data!$A502="","",OFFSET(raw_exchange_data!$A502,0,MATCH(P$2,raw_exchange_data!$1:$1,0)-1))</f>
        <v/>
      </c>
      <c r="Q503" s="156" t="str">
        <f ca="1">IF(raw_exchange_data!$A502="","",TEXT(OFFSET(raw_exchange_data!$A502,0,MATCH(Q$2,raw_exchange_data!$1:$1,0)-1),""))</f>
        <v/>
      </c>
      <c r="R503" s="157" t="str">
        <f ca="1">IF(raw_exchange_data!$A502="","",OFFSET(raw_exchange_data!$A502,0,MATCH(R$2,raw_exchange_data!$1:$1,0)-1))</f>
        <v/>
      </c>
      <c r="S503" s="169" t="str">
        <f ca="1">IF(raw_exchange_data!$A502="","",OFFSET(raw_exchange_data!$A502,0,MATCH(S$2,raw_exchange_data!$1:$1,0)-1))</f>
        <v/>
      </c>
      <c r="W503" t="str">
        <f t="shared" si="46"/>
        <v/>
      </c>
      <c r="X503" t="str">
        <f t="shared" si="47"/>
        <v/>
      </c>
      <c r="Y503" s="42" t="str">
        <f t="shared" si="48"/>
        <v/>
      </c>
      <c r="Z503" s="42" t="str">
        <f t="shared" si="49"/>
        <v/>
      </c>
    </row>
    <row r="504" spans="1:26" x14ac:dyDescent="0.25">
      <c r="A504" t="str">
        <f>IF(Summary_Exchange_Balances_00UTC!$B503="","",Summary_Exchange_Balances_00UTC!$N503)</f>
        <v/>
      </c>
      <c r="B504" t="str">
        <f>IF(Summary_Exchange_Balances_00UTC!$B503="","",Summary_Exchange_Balances_00UTC!$B503)</f>
        <v/>
      </c>
      <c r="C504" t="str">
        <f>IF(Summary_Exchange_Balances_00UTC!$B503="","",Summary_Exchange_Balances_00UTC!$E503)</f>
        <v/>
      </c>
      <c r="E504" s="52" t="str">
        <f>IF(Summary_Exchange_Balances_00UTC!$B503="","",Summary_Exchange_Balances_00UTC!$C503)</f>
        <v/>
      </c>
      <c r="G504" s="52" t="str">
        <f>IF(Summary_Exchange_Balances_00UTC!$B503="","",VLOOKUP(IF(ISERROR(SEARCH(" ", $B504)),UPPER($B504&amp;$C504&amp;IF(OR(NOT(ISERROR(SEARCH("trade",$D504))),NOT(ISERROR(SEARCH("balance",$D504)))),"",$D504)),UPPER(LEFT($B504, SEARCH(" ",$B504)-1)&amp;$C504&amp;IF(OR(NOT(ISERROR(SEARCH("trade",$D504))),NOT(ISERROR(SEARCH("balance",$D504)))),"",$D504))),$L:$T,MATCH("balance",$L$2:$S$2,0),FALSE))</f>
        <v/>
      </c>
      <c r="H504" s="35" t="str">
        <f>IF(Summary_Exchange_Balances_00UTC!$B503="","",(G504-E504)/E504)</f>
        <v/>
      </c>
      <c r="I504" s="160" t="str">
        <f>IF(Summary_Exchange_Balances_00UTC!$B503="","",IF(ISERROR($G504),$E504,$G504))</f>
        <v/>
      </c>
      <c r="L504" t="str">
        <f t="shared" ca="1" si="45"/>
        <v/>
      </c>
      <c r="N504" s="156" t="str">
        <f ca="1">IF(raw_exchange_data!$A503="","",OFFSET(raw_exchange_data!$A503,0,MATCH(N$2,raw_exchange_data!$1:$1,0)-1))</f>
        <v/>
      </c>
      <c r="O504" s="156" t="str">
        <f ca="1">IF(raw_exchange_data!$A503="","",OFFSET(raw_exchange_data!$A503,0,MATCH(O$2,raw_exchange_data!$1:$1,0)-1))</f>
        <v/>
      </c>
      <c r="P504" s="156" t="str">
        <f ca="1">IF(raw_exchange_data!$A503="","",OFFSET(raw_exchange_data!$A503,0,MATCH(P$2,raw_exchange_data!$1:$1,0)-1))</f>
        <v/>
      </c>
      <c r="Q504" s="156" t="str">
        <f ca="1">IF(raw_exchange_data!$A503="","",TEXT(OFFSET(raw_exchange_data!$A503,0,MATCH(Q$2,raw_exchange_data!$1:$1,0)-1),""))</f>
        <v/>
      </c>
      <c r="R504" s="157" t="str">
        <f ca="1">IF(raw_exchange_data!$A503="","",OFFSET(raw_exchange_data!$A503,0,MATCH(R$2,raw_exchange_data!$1:$1,0)-1))</f>
        <v/>
      </c>
      <c r="S504" s="169" t="str">
        <f ca="1">IF(raw_exchange_data!$A503="","",OFFSET(raw_exchange_data!$A503,0,MATCH(S$2,raw_exchange_data!$1:$1,0)-1))</f>
        <v/>
      </c>
      <c r="W504" t="str">
        <f t="shared" si="46"/>
        <v/>
      </c>
      <c r="X504" t="str">
        <f t="shared" si="47"/>
        <v/>
      </c>
      <c r="Y504" s="42" t="str">
        <f t="shared" si="48"/>
        <v/>
      </c>
      <c r="Z504" s="42" t="str">
        <f t="shared" si="49"/>
        <v/>
      </c>
    </row>
    <row r="505" spans="1:26" x14ac:dyDescent="0.25">
      <c r="A505" t="str">
        <f>IF(Summary_Exchange_Balances_00UTC!$B504="","",Summary_Exchange_Balances_00UTC!$N504)</f>
        <v/>
      </c>
      <c r="B505" t="str">
        <f>IF(Summary_Exchange_Balances_00UTC!$B504="","",Summary_Exchange_Balances_00UTC!$B504)</f>
        <v/>
      </c>
      <c r="C505" t="str">
        <f>IF(Summary_Exchange_Balances_00UTC!$B504="","",Summary_Exchange_Balances_00UTC!$E504)</f>
        <v/>
      </c>
      <c r="E505" s="52" t="str">
        <f>IF(Summary_Exchange_Balances_00UTC!$B504="","",Summary_Exchange_Balances_00UTC!$C504)</f>
        <v/>
      </c>
      <c r="G505" s="52" t="str">
        <f>IF(Summary_Exchange_Balances_00UTC!$B504="","",VLOOKUP(IF(ISERROR(SEARCH(" ", $B505)),UPPER($B505&amp;$C505&amp;IF(OR(NOT(ISERROR(SEARCH("trade",$D505))),NOT(ISERROR(SEARCH("balance",$D505)))),"",$D505)),UPPER(LEFT($B505, SEARCH(" ",$B505)-1)&amp;$C505&amp;IF(OR(NOT(ISERROR(SEARCH("trade",$D505))),NOT(ISERROR(SEARCH("balance",$D505)))),"",$D505))),$L:$T,MATCH("balance",$L$2:$S$2,0),FALSE))</f>
        <v/>
      </c>
      <c r="H505" s="35" t="str">
        <f>IF(Summary_Exchange_Balances_00UTC!$B504="","",(G505-E505)/E505)</f>
        <v/>
      </c>
      <c r="I505" s="160" t="str">
        <f>IF(Summary_Exchange_Balances_00UTC!$B504="","",IF(ISERROR($G505),$E505,$G505))</f>
        <v/>
      </c>
      <c r="L505" t="str">
        <f t="shared" ca="1" si="45"/>
        <v/>
      </c>
      <c r="N505" s="156" t="str">
        <f ca="1">IF(raw_exchange_data!$A504="","",OFFSET(raw_exchange_data!$A504,0,MATCH(N$2,raw_exchange_data!$1:$1,0)-1))</f>
        <v/>
      </c>
      <c r="O505" s="156" t="str">
        <f ca="1">IF(raw_exchange_data!$A504="","",OFFSET(raw_exchange_data!$A504,0,MATCH(O$2,raw_exchange_data!$1:$1,0)-1))</f>
        <v/>
      </c>
      <c r="P505" s="156" t="str">
        <f ca="1">IF(raw_exchange_data!$A504="","",OFFSET(raw_exchange_data!$A504,0,MATCH(P$2,raw_exchange_data!$1:$1,0)-1))</f>
        <v/>
      </c>
      <c r="Q505" s="156" t="str">
        <f ca="1">IF(raw_exchange_data!$A504="","",TEXT(OFFSET(raw_exchange_data!$A504,0,MATCH(Q$2,raw_exchange_data!$1:$1,0)-1),""))</f>
        <v/>
      </c>
      <c r="R505" s="157" t="str">
        <f ca="1">IF(raw_exchange_data!$A504="","",OFFSET(raw_exchange_data!$A504,0,MATCH(R$2,raw_exchange_data!$1:$1,0)-1))</f>
        <v/>
      </c>
      <c r="S505" s="169" t="str">
        <f ca="1">IF(raw_exchange_data!$A504="","",OFFSET(raw_exchange_data!$A504,0,MATCH(S$2,raw_exchange_data!$1:$1,0)-1))</f>
        <v/>
      </c>
      <c r="W505" t="str">
        <f t="shared" si="46"/>
        <v/>
      </c>
      <c r="X505" t="str">
        <f t="shared" si="47"/>
        <v/>
      </c>
      <c r="Y505" s="42" t="str">
        <f t="shared" si="48"/>
        <v/>
      </c>
      <c r="Z505" s="42" t="str">
        <f t="shared" si="49"/>
        <v/>
      </c>
    </row>
    <row r="506" spans="1:26" x14ac:dyDescent="0.25">
      <c r="A506" t="str">
        <f>IF(Summary_Exchange_Balances_00UTC!$B505="","",Summary_Exchange_Balances_00UTC!$N505)</f>
        <v/>
      </c>
      <c r="B506" t="str">
        <f>IF(Summary_Exchange_Balances_00UTC!$B505="","",Summary_Exchange_Balances_00UTC!$B505)</f>
        <v/>
      </c>
      <c r="C506" t="str">
        <f>IF(Summary_Exchange_Balances_00UTC!$B505="","",Summary_Exchange_Balances_00UTC!$E505)</f>
        <v/>
      </c>
      <c r="E506" s="52" t="str">
        <f>IF(Summary_Exchange_Balances_00UTC!$B505="","",Summary_Exchange_Balances_00UTC!$C505)</f>
        <v/>
      </c>
      <c r="G506" s="52" t="str">
        <f>IF(Summary_Exchange_Balances_00UTC!$B505="","",VLOOKUP(IF(ISERROR(SEARCH(" ", $B506)),UPPER($B506&amp;$C506&amp;IF(OR(NOT(ISERROR(SEARCH("trade",$D506))),NOT(ISERROR(SEARCH("balance",$D506)))),"",$D506)),UPPER(LEFT($B506, SEARCH(" ",$B506)-1)&amp;$C506&amp;IF(OR(NOT(ISERROR(SEARCH("trade",$D506))),NOT(ISERROR(SEARCH("balance",$D506)))),"",$D506))),$L:$T,MATCH("balance",$L$2:$S$2,0),FALSE))</f>
        <v/>
      </c>
      <c r="H506" s="35" t="str">
        <f>IF(Summary_Exchange_Balances_00UTC!$B505="","",(G506-E506)/E506)</f>
        <v/>
      </c>
      <c r="I506" s="160" t="str">
        <f>IF(Summary_Exchange_Balances_00UTC!$B505="","",IF(ISERROR($G506),$E506,$G506))</f>
        <v/>
      </c>
      <c r="L506" t="str">
        <f t="shared" ca="1" si="45"/>
        <v/>
      </c>
      <c r="N506" s="156" t="str">
        <f ca="1">IF(raw_exchange_data!$A505="","",OFFSET(raw_exchange_data!$A505,0,MATCH(N$2,raw_exchange_data!$1:$1,0)-1))</f>
        <v/>
      </c>
      <c r="O506" s="156" t="str">
        <f ca="1">IF(raw_exchange_data!$A505="","",OFFSET(raw_exchange_data!$A505,0,MATCH(O$2,raw_exchange_data!$1:$1,0)-1))</f>
        <v/>
      </c>
      <c r="P506" s="156" t="str">
        <f ca="1">IF(raw_exchange_data!$A505="","",OFFSET(raw_exchange_data!$A505,0,MATCH(P$2,raw_exchange_data!$1:$1,0)-1))</f>
        <v/>
      </c>
      <c r="Q506" s="156" t="str">
        <f ca="1">IF(raw_exchange_data!$A505="","",TEXT(OFFSET(raw_exchange_data!$A505,0,MATCH(Q$2,raw_exchange_data!$1:$1,0)-1),""))</f>
        <v/>
      </c>
      <c r="R506" s="157" t="str">
        <f ca="1">IF(raw_exchange_data!$A505="","",OFFSET(raw_exchange_data!$A505,0,MATCH(R$2,raw_exchange_data!$1:$1,0)-1))</f>
        <v/>
      </c>
      <c r="S506" s="169" t="str">
        <f ca="1">IF(raw_exchange_data!$A505="","",OFFSET(raw_exchange_data!$A505,0,MATCH(S$2,raw_exchange_data!$1:$1,0)-1))</f>
        <v/>
      </c>
      <c r="W506" t="str">
        <f t="shared" si="46"/>
        <v/>
      </c>
      <c r="X506" t="str">
        <f t="shared" si="47"/>
        <v/>
      </c>
      <c r="Y506" s="42" t="str">
        <f t="shared" si="48"/>
        <v/>
      </c>
      <c r="Z506" s="42" t="str">
        <f t="shared" si="49"/>
        <v/>
      </c>
    </row>
    <row r="507" spans="1:26" x14ac:dyDescent="0.25">
      <c r="A507" t="str">
        <f>IF(Summary_Exchange_Balances_00UTC!$B506="","",Summary_Exchange_Balances_00UTC!$N506)</f>
        <v/>
      </c>
      <c r="B507" t="str">
        <f>IF(Summary_Exchange_Balances_00UTC!$B506="","",Summary_Exchange_Balances_00UTC!$B506)</f>
        <v/>
      </c>
      <c r="C507" t="str">
        <f>IF(Summary_Exchange_Balances_00UTC!$B506="","",Summary_Exchange_Balances_00UTC!$E506)</f>
        <v/>
      </c>
      <c r="E507" s="52" t="str">
        <f>IF(Summary_Exchange_Balances_00UTC!$B506="","",Summary_Exchange_Balances_00UTC!$C506)</f>
        <v/>
      </c>
      <c r="G507" s="52" t="str">
        <f>IF(Summary_Exchange_Balances_00UTC!$B506="","",VLOOKUP(IF(ISERROR(SEARCH(" ", $B507)),UPPER($B507&amp;$C507&amp;IF(OR(NOT(ISERROR(SEARCH("trade",$D507))),NOT(ISERROR(SEARCH("balance",$D507)))),"",$D507)),UPPER(LEFT($B507, SEARCH(" ",$B507)-1)&amp;$C507&amp;IF(OR(NOT(ISERROR(SEARCH("trade",$D507))),NOT(ISERROR(SEARCH("balance",$D507)))),"",$D507))),$L:$T,MATCH("balance",$L$2:$S$2,0),FALSE))</f>
        <v/>
      </c>
      <c r="H507" s="35" t="str">
        <f>IF(Summary_Exchange_Balances_00UTC!$B506="","",(G507-E507)/E507)</f>
        <v/>
      </c>
      <c r="I507" s="160" t="str">
        <f>IF(Summary_Exchange_Balances_00UTC!$B506="","",IF(ISERROR($G507),$E507,$G507))</f>
        <v/>
      </c>
      <c r="L507" t="str">
        <f t="shared" ca="1" si="45"/>
        <v/>
      </c>
      <c r="N507" s="156" t="str">
        <f ca="1">IF(raw_exchange_data!$A506="","",OFFSET(raw_exchange_data!$A506,0,MATCH(N$2,raw_exchange_data!$1:$1,0)-1))</f>
        <v/>
      </c>
      <c r="O507" s="156" t="str">
        <f ca="1">IF(raw_exchange_data!$A506="","",OFFSET(raw_exchange_data!$A506,0,MATCH(O$2,raw_exchange_data!$1:$1,0)-1))</f>
        <v/>
      </c>
      <c r="P507" s="156" t="str">
        <f ca="1">IF(raw_exchange_data!$A506="","",OFFSET(raw_exchange_data!$A506,0,MATCH(P$2,raw_exchange_data!$1:$1,0)-1))</f>
        <v/>
      </c>
      <c r="Q507" s="156" t="str">
        <f ca="1">IF(raw_exchange_data!$A506="","",TEXT(OFFSET(raw_exchange_data!$A506,0,MATCH(Q$2,raw_exchange_data!$1:$1,0)-1),""))</f>
        <v/>
      </c>
      <c r="R507" s="157" t="str">
        <f ca="1">IF(raw_exchange_data!$A506="","",OFFSET(raw_exchange_data!$A506,0,MATCH(R$2,raw_exchange_data!$1:$1,0)-1))</f>
        <v/>
      </c>
      <c r="S507" s="169" t="str">
        <f ca="1">IF(raw_exchange_data!$A506="","",OFFSET(raw_exchange_data!$A506,0,MATCH(S$2,raw_exchange_data!$1:$1,0)-1))</f>
        <v/>
      </c>
      <c r="W507" t="str">
        <f t="shared" si="46"/>
        <v/>
      </c>
      <c r="X507" t="str">
        <f t="shared" si="47"/>
        <v/>
      </c>
      <c r="Y507" s="42" t="str">
        <f t="shared" si="48"/>
        <v/>
      </c>
      <c r="Z507" s="42" t="str">
        <f t="shared" si="49"/>
        <v/>
      </c>
    </row>
    <row r="508" spans="1:26" x14ac:dyDescent="0.25">
      <c r="A508" t="str">
        <f>IF(Summary_Exchange_Balances_00UTC!$B507="","",Summary_Exchange_Balances_00UTC!$N507)</f>
        <v/>
      </c>
      <c r="B508" t="str">
        <f>IF(Summary_Exchange_Balances_00UTC!$B507="","",Summary_Exchange_Balances_00UTC!$B507)</f>
        <v/>
      </c>
      <c r="C508" t="str">
        <f>IF(Summary_Exchange_Balances_00UTC!$B507="","",Summary_Exchange_Balances_00UTC!$E507)</f>
        <v/>
      </c>
      <c r="E508" s="52" t="str">
        <f>IF(Summary_Exchange_Balances_00UTC!$B507="","",Summary_Exchange_Balances_00UTC!$C507)</f>
        <v/>
      </c>
      <c r="G508" s="52" t="str">
        <f>IF(Summary_Exchange_Balances_00UTC!$B507="","",VLOOKUP(IF(ISERROR(SEARCH(" ", $B508)),UPPER($B508&amp;$C508&amp;IF(OR(NOT(ISERROR(SEARCH("trade",$D508))),NOT(ISERROR(SEARCH("balance",$D508)))),"",$D508)),UPPER(LEFT($B508, SEARCH(" ",$B508)-1)&amp;$C508&amp;IF(OR(NOT(ISERROR(SEARCH("trade",$D508))),NOT(ISERROR(SEARCH("balance",$D508)))),"",$D508))),$L:$T,MATCH("balance",$L$2:$S$2,0),FALSE))</f>
        <v/>
      </c>
      <c r="H508" s="35" t="str">
        <f>IF(Summary_Exchange_Balances_00UTC!$B507="","",(G508-E508)/E508)</f>
        <v/>
      </c>
      <c r="I508" s="160" t="str">
        <f>IF(Summary_Exchange_Balances_00UTC!$B507="","",IF(ISERROR($G508),$E508,$G508))</f>
        <v/>
      </c>
      <c r="L508" t="str">
        <f t="shared" ca="1" si="45"/>
        <v/>
      </c>
      <c r="N508" s="156" t="str">
        <f ca="1">IF(raw_exchange_data!$A507="","",OFFSET(raw_exchange_data!$A507,0,MATCH(N$2,raw_exchange_data!$1:$1,0)-1))</f>
        <v/>
      </c>
      <c r="O508" s="156" t="str">
        <f ca="1">IF(raw_exchange_data!$A507="","",OFFSET(raw_exchange_data!$A507,0,MATCH(O$2,raw_exchange_data!$1:$1,0)-1))</f>
        <v/>
      </c>
      <c r="P508" s="156" t="str">
        <f ca="1">IF(raw_exchange_data!$A507="","",OFFSET(raw_exchange_data!$A507,0,MATCH(P$2,raw_exchange_data!$1:$1,0)-1))</f>
        <v/>
      </c>
      <c r="Q508" s="156" t="str">
        <f ca="1">IF(raw_exchange_data!$A507="","",TEXT(OFFSET(raw_exchange_data!$A507,0,MATCH(Q$2,raw_exchange_data!$1:$1,0)-1),""))</f>
        <v/>
      </c>
      <c r="R508" s="157" t="str">
        <f ca="1">IF(raw_exchange_data!$A507="","",OFFSET(raw_exchange_data!$A507,0,MATCH(R$2,raw_exchange_data!$1:$1,0)-1))</f>
        <v/>
      </c>
      <c r="S508" s="169" t="str">
        <f ca="1">IF(raw_exchange_data!$A507="","",OFFSET(raw_exchange_data!$A507,0,MATCH(S$2,raw_exchange_data!$1:$1,0)-1))</f>
        <v/>
      </c>
      <c r="W508" t="str">
        <f t="shared" si="46"/>
        <v/>
      </c>
      <c r="X508" t="str">
        <f t="shared" si="47"/>
        <v/>
      </c>
      <c r="Y508" s="42" t="str">
        <f t="shared" si="48"/>
        <v/>
      </c>
      <c r="Z508" s="42" t="str">
        <f t="shared" si="49"/>
        <v/>
      </c>
    </row>
    <row r="509" spans="1:26" x14ac:dyDescent="0.25">
      <c r="A509" t="str">
        <f>IF(Summary_Exchange_Balances_00UTC!$B508="","",Summary_Exchange_Balances_00UTC!$N508)</f>
        <v/>
      </c>
      <c r="B509" t="str">
        <f>IF(Summary_Exchange_Balances_00UTC!$B508="","",Summary_Exchange_Balances_00UTC!$B508)</f>
        <v/>
      </c>
      <c r="C509" t="str">
        <f>IF(Summary_Exchange_Balances_00UTC!$B508="","",Summary_Exchange_Balances_00UTC!$E508)</f>
        <v/>
      </c>
      <c r="E509" s="52" t="str">
        <f>IF(Summary_Exchange_Balances_00UTC!$B508="","",Summary_Exchange_Balances_00UTC!$C508)</f>
        <v/>
      </c>
      <c r="G509" s="52" t="str">
        <f>IF(Summary_Exchange_Balances_00UTC!$B508="","",VLOOKUP(IF(ISERROR(SEARCH(" ", $B509)),UPPER($B509&amp;$C509&amp;IF(OR(NOT(ISERROR(SEARCH("trade",$D509))),NOT(ISERROR(SEARCH("balance",$D509)))),"",$D509)),UPPER(LEFT($B509, SEARCH(" ",$B509)-1)&amp;$C509&amp;IF(OR(NOT(ISERROR(SEARCH("trade",$D509))),NOT(ISERROR(SEARCH("balance",$D509)))),"",$D509))),$L:$T,MATCH("balance",$L$2:$S$2,0),FALSE))</f>
        <v/>
      </c>
      <c r="H509" s="35" t="str">
        <f>IF(Summary_Exchange_Balances_00UTC!$B508="","",(G509-E509)/E509)</f>
        <v/>
      </c>
      <c r="I509" s="160" t="str">
        <f>IF(Summary_Exchange_Balances_00UTC!$B508="","",IF(ISERROR($G509),$E509,$G509))</f>
        <v/>
      </c>
      <c r="L509" t="str">
        <f t="shared" ca="1" si="45"/>
        <v/>
      </c>
      <c r="N509" s="156" t="str">
        <f ca="1">IF(raw_exchange_data!$A508="","",OFFSET(raw_exchange_data!$A508,0,MATCH(N$2,raw_exchange_data!$1:$1,0)-1))</f>
        <v/>
      </c>
      <c r="O509" s="156" t="str">
        <f ca="1">IF(raw_exchange_data!$A508="","",OFFSET(raw_exchange_data!$A508,0,MATCH(O$2,raw_exchange_data!$1:$1,0)-1))</f>
        <v/>
      </c>
      <c r="P509" s="156" t="str">
        <f ca="1">IF(raw_exchange_data!$A508="","",OFFSET(raw_exchange_data!$A508,0,MATCH(P$2,raw_exchange_data!$1:$1,0)-1))</f>
        <v/>
      </c>
      <c r="Q509" s="156" t="str">
        <f ca="1">IF(raw_exchange_data!$A508="","",TEXT(OFFSET(raw_exchange_data!$A508,0,MATCH(Q$2,raw_exchange_data!$1:$1,0)-1),""))</f>
        <v/>
      </c>
      <c r="R509" s="157" t="str">
        <f ca="1">IF(raw_exchange_data!$A508="","",OFFSET(raw_exchange_data!$A508,0,MATCH(R$2,raw_exchange_data!$1:$1,0)-1))</f>
        <v/>
      </c>
      <c r="S509" s="169" t="str">
        <f ca="1">IF(raw_exchange_data!$A508="","",OFFSET(raw_exchange_data!$A508,0,MATCH(S$2,raw_exchange_data!$1:$1,0)-1))</f>
        <v/>
      </c>
      <c r="W509" t="str">
        <f t="shared" si="46"/>
        <v/>
      </c>
      <c r="X509" t="str">
        <f t="shared" si="47"/>
        <v/>
      </c>
      <c r="Y509" s="42" t="str">
        <f t="shared" si="48"/>
        <v/>
      </c>
      <c r="Z509" s="42" t="str">
        <f t="shared" si="49"/>
        <v/>
      </c>
    </row>
    <row r="510" spans="1:26" x14ac:dyDescent="0.25">
      <c r="A510" t="str">
        <f>IF(Summary_Exchange_Balances_00UTC!$B509="","",Summary_Exchange_Balances_00UTC!$N509)</f>
        <v/>
      </c>
      <c r="B510" t="str">
        <f>IF(Summary_Exchange_Balances_00UTC!$B509="","",Summary_Exchange_Balances_00UTC!$B509)</f>
        <v/>
      </c>
      <c r="C510" t="str">
        <f>IF(Summary_Exchange_Balances_00UTC!$B509="","",Summary_Exchange_Balances_00UTC!$E509)</f>
        <v/>
      </c>
      <c r="E510" s="52" t="str">
        <f>IF(Summary_Exchange_Balances_00UTC!$B509="","",Summary_Exchange_Balances_00UTC!$C509)</f>
        <v/>
      </c>
      <c r="G510" s="52" t="str">
        <f>IF(Summary_Exchange_Balances_00UTC!$B509="","",VLOOKUP(IF(ISERROR(SEARCH(" ", $B510)),UPPER($B510&amp;$C510&amp;IF(OR(NOT(ISERROR(SEARCH("trade",$D510))),NOT(ISERROR(SEARCH("balance",$D510)))),"",$D510)),UPPER(LEFT($B510, SEARCH(" ",$B510)-1)&amp;$C510&amp;IF(OR(NOT(ISERROR(SEARCH("trade",$D510))),NOT(ISERROR(SEARCH("balance",$D510)))),"",$D510))),$L:$T,MATCH("balance",$L$2:$S$2,0),FALSE))</f>
        <v/>
      </c>
      <c r="H510" s="35" t="str">
        <f>IF(Summary_Exchange_Balances_00UTC!$B509="","",(G510-E510)/E510)</f>
        <v/>
      </c>
      <c r="I510" s="160" t="str">
        <f>IF(Summary_Exchange_Balances_00UTC!$B509="","",IF(ISERROR($G510),$E510,$G510))</f>
        <v/>
      </c>
      <c r="L510" t="str">
        <f t="shared" ca="1" si="45"/>
        <v/>
      </c>
      <c r="N510" s="156" t="str">
        <f ca="1">IF(raw_exchange_data!$A509="","",OFFSET(raw_exchange_data!$A509,0,MATCH(N$2,raw_exchange_data!$1:$1,0)-1))</f>
        <v/>
      </c>
      <c r="O510" s="156" t="str">
        <f ca="1">IF(raw_exchange_data!$A509="","",OFFSET(raw_exchange_data!$A509,0,MATCH(O$2,raw_exchange_data!$1:$1,0)-1))</f>
        <v/>
      </c>
      <c r="P510" s="156" t="str">
        <f ca="1">IF(raw_exchange_data!$A509="","",OFFSET(raw_exchange_data!$A509,0,MATCH(P$2,raw_exchange_data!$1:$1,0)-1))</f>
        <v/>
      </c>
      <c r="Q510" s="156" t="str">
        <f ca="1">IF(raw_exchange_data!$A509="","",TEXT(OFFSET(raw_exchange_data!$A509,0,MATCH(Q$2,raw_exchange_data!$1:$1,0)-1),""))</f>
        <v/>
      </c>
      <c r="R510" s="157" t="str">
        <f ca="1">IF(raw_exchange_data!$A509="","",OFFSET(raw_exchange_data!$A509,0,MATCH(R$2,raw_exchange_data!$1:$1,0)-1))</f>
        <v/>
      </c>
      <c r="S510" s="169" t="str">
        <f ca="1">IF(raw_exchange_data!$A509="","",OFFSET(raw_exchange_data!$A509,0,MATCH(S$2,raw_exchange_data!$1:$1,0)-1))</f>
        <v/>
      </c>
      <c r="W510" t="str">
        <f t="shared" si="46"/>
        <v/>
      </c>
      <c r="X510" t="str">
        <f t="shared" si="47"/>
        <v/>
      </c>
      <c r="Y510" s="42" t="str">
        <f t="shared" si="48"/>
        <v/>
      </c>
      <c r="Z510" s="42" t="str">
        <f t="shared" si="49"/>
        <v/>
      </c>
    </row>
    <row r="511" spans="1:26" x14ac:dyDescent="0.25">
      <c r="A511" t="str">
        <f>IF(Summary_Exchange_Balances_00UTC!$B510="","",Summary_Exchange_Balances_00UTC!$N510)</f>
        <v/>
      </c>
      <c r="B511" t="str">
        <f>IF(Summary_Exchange_Balances_00UTC!$B510="","",Summary_Exchange_Balances_00UTC!$B510)</f>
        <v/>
      </c>
      <c r="C511" t="str">
        <f>IF(Summary_Exchange_Balances_00UTC!$B510="","",Summary_Exchange_Balances_00UTC!$E510)</f>
        <v/>
      </c>
      <c r="E511" s="52" t="str">
        <f>IF(Summary_Exchange_Balances_00UTC!$B510="","",Summary_Exchange_Balances_00UTC!$C510)</f>
        <v/>
      </c>
      <c r="G511" s="52" t="str">
        <f>IF(Summary_Exchange_Balances_00UTC!$B510="","",VLOOKUP(IF(ISERROR(SEARCH(" ", $B511)),UPPER($B511&amp;$C511&amp;IF(OR(NOT(ISERROR(SEARCH("trade",$D511))),NOT(ISERROR(SEARCH("balance",$D511)))),"",$D511)),UPPER(LEFT($B511, SEARCH(" ",$B511)-1)&amp;$C511&amp;IF(OR(NOT(ISERROR(SEARCH("trade",$D511))),NOT(ISERROR(SEARCH("balance",$D511)))),"",$D511))),$L:$T,MATCH("balance",$L$2:$S$2,0),FALSE))</f>
        <v/>
      </c>
      <c r="H511" s="35" t="str">
        <f>IF(Summary_Exchange_Balances_00UTC!$B510="","",(G511-E511)/E511)</f>
        <v/>
      </c>
      <c r="I511" s="160" t="str">
        <f>IF(Summary_Exchange_Balances_00UTC!$B510="","",IF(ISERROR($G511),$E511,$G511))</f>
        <v/>
      </c>
      <c r="L511" t="str">
        <f t="shared" ca="1" si="45"/>
        <v/>
      </c>
      <c r="N511" s="156" t="str">
        <f ca="1">IF(raw_exchange_data!$A510="","",OFFSET(raw_exchange_data!$A510,0,MATCH(N$2,raw_exchange_data!$1:$1,0)-1))</f>
        <v/>
      </c>
      <c r="O511" s="156" t="str">
        <f ca="1">IF(raw_exchange_data!$A510="","",OFFSET(raw_exchange_data!$A510,0,MATCH(O$2,raw_exchange_data!$1:$1,0)-1))</f>
        <v/>
      </c>
      <c r="P511" s="156" t="str">
        <f ca="1">IF(raw_exchange_data!$A510="","",OFFSET(raw_exchange_data!$A510,0,MATCH(P$2,raw_exchange_data!$1:$1,0)-1))</f>
        <v/>
      </c>
      <c r="Q511" s="156" t="str">
        <f ca="1">IF(raw_exchange_data!$A510="","",TEXT(OFFSET(raw_exchange_data!$A510,0,MATCH(Q$2,raw_exchange_data!$1:$1,0)-1),""))</f>
        <v/>
      </c>
      <c r="R511" s="157" t="str">
        <f ca="1">IF(raw_exchange_data!$A510="","",OFFSET(raw_exchange_data!$A510,0,MATCH(R$2,raw_exchange_data!$1:$1,0)-1))</f>
        <v/>
      </c>
      <c r="S511" s="169" t="str">
        <f ca="1">IF(raw_exchange_data!$A510="","",OFFSET(raw_exchange_data!$A510,0,MATCH(S$2,raw_exchange_data!$1:$1,0)-1))</f>
        <v/>
      </c>
      <c r="W511" t="str">
        <f t="shared" si="46"/>
        <v/>
      </c>
      <c r="X511" t="str">
        <f t="shared" si="47"/>
        <v/>
      </c>
      <c r="Y511" s="42" t="str">
        <f t="shared" si="48"/>
        <v/>
      </c>
      <c r="Z511" s="42" t="str">
        <f t="shared" si="49"/>
        <v/>
      </c>
    </row>
    <row r="512" spans="1:26" x14ac:dyDescent="0.25">
      <c r="A512" t="str">
        <f>IF(Summary_Exchange_Balances_00UTC!$B511="","",Summary_Exchange_Balances_00UTC!$N511)</f>
        <v/>
      </c>
      <c r="B512" t="str">
        <f>IF(Summary_Exchange_Balances_00UTC!$B511="","",Summary_Exchange_Balances_00UTC!$B511)</f>
        <v/>
      </c>
      <c r="C512" t="str">
        <f>IF(Summary_Exchange_Balances_00UTC!$B511="","",Summary_Exchange_Balances_00UTC!$E511)</f>
        <v/>
      </c>
      <c r="E512" s="52" t="str">
        <f>IF(Summary_Exchange_Balances_00UTC!$B511="","",Summary_Exchange_Balances_00UTC!$C511)</f>
        <v/>
      </c>
      <c r="G512" s="52" t="str">
        <f>IF(Summary_Exchange_Balances_00UTC!$B511="","",VLOOKUP(IF(ISERROR(SEARCH(" ", $B512)),UPPER($B512&amp;$C512&amp;IF(OR(NOT(ISERROR(SEARCH("trade",$D512))),NOT(ISERROR(SEARCH("balance",$D512)))),"",$D512)),UPPER(LEFT($B512, SEARCH(" ",$B512)-1)&amp;$C512&amp;IF(OR(NOT(ISERROR(SEARCH("trade",$D512))),NOT(ISERROR(SEARCH("balance",$D512)))),"",$D512))),$L:$T,MATCH("balance",$L$2:$S$2,0),FALSE))</f>
        <v/>
      </c>
      <c r="H512" s="35" t="str">
        <f>IF(Summary_Exchange_Balances_00UTC!$B511="","",(G512-E512)/E512)</f>
        <v/>
      </c>
      <c r="I512" s="160" t="str">
        <f>IF(Summary_Exchange_Balances_00UTC!$B511="","",IF(ISERROR($G512),$E512,$G512))</f>
        <v/>
      </c>
      <c r="L512" t="str">
        <f t="shared" ca="1" si="45"/>
        <v/>
      </c>
      <c r="N512" s="156" t="str">
        <f ca="1">IF(raw_exchange_data!$A511="","",OFFSET(raw_exchange_data!$A511,0,MATCH(N$2,raw_exchange_data!$1:$1,0)-1))</f>
        <v/>
      </c>
      <c r="O512" s="156" t="str">
        <f ca="1">IF(raw_exchange_data!$A511="","",OFFSET(raw_exchange_data!$A511,0,MATCH(O$2,raw_exchange_data!$1:$1,0)-1))</f>
        <v/>
      </c>
      <c r="P512" s="156" t="str">
        <f ca="1">IF(raw_exchange_data!$A511="","",OFFSET(raw_exchange_data!$A511,0,MATCH(P$2,raw_exchange_data!$1:$1,0)-1))</f>
        <v/>
      </c>
      <c r="Q512" s="156" t="str">
        <f ca="1">IF(raw_exchange_data!$A511="","",TEXT(OFFSET(raw_exchange_data!$A511,0,MATCH(Q$2,raw_exchange_data!$1:$1,0)-1),""))</f>
        <v/>
      </c>
      <c r="R512" s="157" t="str">
        <f ca="1">IF(raw_exchange_data!$A511="","",OFFSET(raw_exchange_data!$A511,0,MATCH(R$2,raw_exchange_data!$1:$1,0)-1))</f>
        <v/>
      </c>
      <c r="S512" s="169" t="str">
        <f ca="1">IF(raw_exchange_data!$A511="","",OFFSET(raw_exchange_data!$A511,0,MATCH(S$2,raw_exchange_data!$1:$1,0)-1))</f>
        <v/>
      </c>
      <c r="W512" t="str">
        <f t="shared" si="46"/>
        <v/>
      </c>
      <c r="X512" t="str">
        <f t="shared" si="47"/>
        <v/>
      </c>
      <c r="Y512" s="42" t="str">
        <f t="shared" si="48"/>
        <v/>
      </c>
      <c r="Z512" s="42" t="str">
        <f t="shared" si="49"/>
        <v/>
      </c>
    </row>
    <row r="513" spans="1:26" x14ac:dyDescent="0.25">
      <c r="A513" t="str">
        <f>IF(Summary_Exchange_Balances_00UTC!$B512="","",Summary_Exchange_Balances_00UTC!$N512)</f>
        <v/>
      </c>
      <c r="B513" t="str">
        <f>IF(Summary_Exchange_Balances_00UTC!$B512="","",Summary_Exchange_Balances_00UTC!$B512)</f>
        <v/>
      </c>
      <c r="C513" t="str">
        <f>IF(Summary_Exchange_Balances_00UTC!$B512="","",Summary_Exchange_Balances_00UTC!$E512)</f>
        <v/>
      </c>
      <c r="E513" s="52" t="str">
        <f>IF(Summary_Exchange_Balances_00UTC!$B512="","",Summary_Exchange_Balances_00UTC!$C512)</f>
        <v/>
      </c>
      <c r="G513" s="52" t="str">
        <f>IF(Summary_Exchange_Balances_00UTC!$B512="","",VLOOKUP(IF(ISERROR(SEARCH(" ", $B513)),UPPER($B513&amp;$C513&amp;IF(OR(NOT(ISERROR(SEARCH("trade",$D513))),NOT(ISERROR(SEARCH("balance",$D513)))),"",$D513)),UPPER(LEFT($B513, SEARCH(" ",$B513)-1)&amp;$C513&amp;IF(OR(NOT(ISERROR(SEARCH("trade",$D513))),NOT(ISERROR(SEARCH("balance",$D513)))),"",$D513))),$L:$T,MATCH("balance",$L$2:$S$2,0),FALSE))</f>
        <v/>
      </c>
      <c r="H513" s="35" t="str">
        <f>IF(Summary_Exchange_Balances_00UTC!$B512="","",(G513-E513)/E513)</f>
        <v/>
      </c>
      <c r="I513" s="160" t="str">
        <f>IF(Summary_Exchange_Balances_00UTC!$B512="","",IF(ISERROR($G513),$E513,$G513))</f>
        <v/>
      </c>
      <c r="L513" t="str">
        <f t="shared" ca="1" si="45"/>
        <v/>
      </c>
      <c r="N513" s="156" t="str">
        <f ca="1">IF(raw_exchange_data!$A512="","",OFFSET(raw_exchange_data!$A512,0,MATCH(N$2,raw_exchange_data!$1:$1,0)-1))</f>
        <v/>
      </c>
      <c r="O513" s="156" t="str">
        <f ca="1">IF(raw_exchange_data!$A512="","",OFFSET(raw_exchange_data!$A512,0,MATCH(O$2,raw_exchange_data!$1:$1,0)-1))</f>
        <v/>
      </c>
      <c r="P513" s="156" t="str">
        <f ca="1">IF(raw_exchange_data!$A512="","",OFFSET(raw_exchange_data!$A512,0,MATCH(P$2,raw_exchange_data!$1:$1,0)-1))</f>
        <v/>
      </c>
      <c r="Q513" s="156" t="str">
        <f ca="1">IF(raw_exchange_data!$A512="","",TEXT(OFFSET(raw_exchange_data!$A512,0,MATCH(Q$2,raw_exchange_data!$1:$1,0)-1),""))</f>
        <v/>
      </c>
      <c r="R513" s="157" t="str">
        <f ca="1">IF(raw_exchange_data!$A512="","",OFFSET(raw_exchange_data!$A512,0,MATCH(R$2,raw_exchange_data!$1:$1,0)-1))</f>
        <v/>
      </c>
      <c r="S513" s="169" t="str">
        <f ca="1">IF(raw_exchange_data!$A512="","",OFFSET(raw_exchange_data!$A512,0,MATCH(S$2,raw_exchange_data!$1:$1,0)-1))</f>
        <v/>
      </c>
      <c r="W513" t="str">
        <f t="shared" si="46"/>
        <v/>
      </c>
      <c r="X513" t="str">
        <f t="shared" si="47"/>
        <v/>
      </c>
      <c r="Y513" s="42" t="str">
        <f t="shared" si="48"/>
        <v/>
      </c>
      <c r="Z513" s="42" t="str">
        <f t="shared" si="49"/>
        <v/>
      </c>
    </row>
    <row r="514" spans="1:26" x14ac:dyDescent="0.25">
      <c r="A514" t="str">
        <f>IF(Summary_Exchange_Balances_00UTC!$B513="","",Summary_Exchange_Balances_00UTC!$N513)</f>
        <v/>
      </c>
      <c r="B514" t="str">
        <f>IF(Summary_Exchange_Balances_00UTC!$B513="","",Summary_Exchange_Balances_00UTC!$B513)</f>
        <v/>
      </c>
      <c r="C514" t="str">
        <f>IF(Summary_Exchange_Balances_00UTC!$B513="","",Summary_Exchange_Balances_00UTC!$E513)</f>
        <v/>
      </c>
      <c r="E514" s="52" t="str">
        <f>IF(Summary_Exchange_Balances_00UTC!$B513="","",Summary_Exchange_Balances_00UTC!$C513)</f>
        <v/>
      </c>
      <c r="G514" s="52" t="str">
        <f>IF(Summary_Exchange_Balances_00UTC!$B513="","",VLOOKUP(IF(ISERROR(SEARCH(" ", $B514)),UPPER($B514&amp;$C514&amp;IF(OR(NOT(ISERROR(SEARCH("trade",$D514))),NOT(ISERROR(SEARCH("balance",$D514)))),"",$D514)),UPPER(LEFT($B514, SEARCH(" ",$B514)-1)&amp;$C514&amp;IF(OR(NOT(ISERROR(SEARCH("trade",$D514))),NOT(ISERROR(SEARCH("balance",$D514)))),"",$D514))),$L:$T,MATCH("balance",$L$2:$S$2,0),FALSE))</f>
        <v/>
      </c>
      <c r="H514" s="35" t="str">
        <f>IF(Summary_Exchange_Balances_00UTC!$B513="","",(G514-E514)/E514)</f>
        <v/>
      </c>
      <c r="I514" s="160" t="str">
        <f>IF(Summary_Exchange_Balances_00UTC!$B513="","",IF(ISERROR($G514),$E514,$G514))</f>
        <v/>
      </c>
      <c r="L514" t="str">
        <f t="shared" ca="1" si="45"/>
        <v/>
      </c>
      <c r="N514" s="156" t="str">
        <f ca="1">IF(raw_exchange_data!$A513="","",OFFSET(raw_exchange_data!$A513,0,MATCH(N$2,raw_exchange_data!$1:$1,0)-1))</f>
        <v/>
      </c>
      <c r="O514" s="156" t="str">
        <f ca="1">IF(raw_exchange_data!$A513="","",OFFSET(raw_exchange_data!$A513,0,MATCH(O$2,raw_exchange_data!$1:$1,0)-1))</f>
        <v/>
      </c>
      <c r="P514" s="156" t="str">
        <f ca="1">IF(raw_exchange_data!$A513="","",OFFSET(raw_exchange_data!$A513,0,MATCH(P$2,raw_exchange_data!$1:$1,0)-1))</f>
        <v/>
      </c>
      <c r="Q514" s="156" t="str">
        <f ca="1">IF(raw_exchange_data!$A513="","",TEXT(OFFSET(raw_exchange_data!$A513,0,MATCH(Q$2,raw_exchange_data!$1:$1,0)-1),""))</f>
        <v/>
      </c>
      <c r="R514" s="157" t="str">
        <f ca="1">IF(raw_exchange_data!$A513="","",OFFSET(raw_exchange_data!$A513,0,MATCH(R$2,raw_exchange_data!$1:$1,0)-1))</f>
        <v/>
      </c>
      <c r="S514" s="169" t="str">
        <f ca="1">IF(raw_exchange_data!$A513="","",OFFSET(raw_exchange_data!$A513,0,MATCH(S$2,raw_exchange_data!$1:$1,0)-1))</f>
        <v/>
      </c>
      <c r="W514" t="str">
        <f t="shared" si="46"/>
        <v/>
      </c>
      <c r="X514" t="str">
        <f t="shared" si="47"/>
        <v/>
      </c>
      <c r="Y514" s="42" t="str">
        <f t="shared" si="48"/>
        <v/>
      </c>
      <c r="Z514" s="42" t="str">
        <f t="shared" si="49"/>
        <v/>
      </c>
    </row>
    <row r="515" spans="1:26" x14ac:dyDescent="0.25">
      <c r="A515" t="str">
        <f>IF(Summary_Exchange_Balances_00UTC!$B514="","",Summary_Exchange_Balances_00UTC!$N514)</f>
        <v/>
      </c>
      <c r="B515" t="str">
        <f>IF(Summary_Exchange_Balances_00UTC!$B514="","",Summary_Exchange_Balances_00UTC!$B514)</f>
        <v/>
      </c>
      <c r="C515" t="str">
        <f>IF(Summary_Exchange_Balances_00UTC!$B514="","",Summary_Exchange_Balances_00UTC!$E514)</f>
        <v/>
      </c>
      <c r="E515" s="52" t="str">
        <f>IF(Summary_Exchange_Balances_00UTC!$B514="","",Summary_Exchange_Balances_00UTC!$C514)</f>
        <v/>
      </c>
      <c r="G515" s="52" t="str">
        <f>IF(Summary_Exchange_Balances_00UTC!$B514="","",VLOOKUP(IF(ISERROR(SEARCH(" ", $B515)),UPPER($B515&amp;$C515&amp;IF(OR(NOT(ISERROR(SEARCH("trade",$D515))),NOT(ISERROR(SEARCH("balance",$D515)))),"",$D515)),UPPER(LEFT($B515, SEARCH(" ",$B515)-1)&amp;$C515&amp;IF(OR(NOT(ISERROR(SEARCH("trade",$D515))),NOT(ISERROR(SEARCH("balance",$D515)))),"",$D515))),$L:$T,MATCH("balance",$L$2:$S$2,0),FALSE))</f>
        <v/>
      </c>
      <c r="H515" s="35" t="str">
        <f>IF(Summary_Exchange_Balances_00UTC!$B514="","",(G515-E515)/E515)</f>
        <v/>
      </c>
      <c r="I515" s="160" t="str">
        <f>IF(Summary_Exchange_Balances_00UTC!$B514="","",IF(ISERROR($G515),$E515,$G515))</f>
        <v/>
      </c>
      <c r="L515" t="str">
        <f t="shared" ca="1" si="45"/>
        <v/>
      </c>
      <c r="N515" s="156" t="str">
        <f ca="1">IF(raw_exchange_data!$A514="","",OFFSET(raw_exchange_data!$A514,0,MATCH(N$2,raw_exchange_data!$1:$1,0)-1))</f>
        <v/>
      </c>
      <c r="O515" s="156" t="str">
        <f ca="1">IF(raw_exchange_data!$A514="","",OFFSET(raw_exchange_data!$A514,0,MATCH(O$2,raw_exchange_data!$1:$1,0)-1))</f>
        <v/>
      </c>
      <c r="P515" s="156" t="str">
        <f ca="1">IF(raw_exchange_data!$A514="","",OFFSET(raw_exchange_data!$A514,0,MATCH(P$2,raw_exchange_data!$1:$1,0)-1))</f>
        <v/>
      </c>
      <c r="Q515" s="156" t="str">
        <f ca="1">IF(raw_exchange_data!$A514="","",TEXT(OFFSET(raw_exchange_data!$A514,0,MATCH(Q$2,raw_exchange_data!$1:$1,0)-1),""))</f>
        <v/>
      </c>
      <c r="R515" s="157" t="str">
        <f ca="1">IF(raw_exchange_data!$A514="","",OFFSET(raw_exchange_data!$A514,0,MATCH(R$2,raw_exchange_data!$1:$1,0)-1))</f>
        <v/>
      </c>
      <c r="S515" s="169" t="str">
        <f ca="1">IF(raw_exchange_data!$A514="","",OFFSET(raw_exchange_data!$A514,0,MATCH(S$2,raw_exchange_data!$1:$1,0)-1))</f>
        <v/>
      </c>
      <c r="W515" t="str">
        <f t="shared" si="46"/>
        <v/>
      </c>
      <c r="X515" t="str">
        <f t="shared" si="47"/>
        <v/>
      </c>
      <c r="Y515" s="42" t="str">
        <f t="shared" si="48"/>
        <v/>
      </c>
      <c r="Z515" s="42" t="str">
        <f t="shared" si="49"/>
        <v/>
      </c>
    </row>
    <row r="516" spans="1:26" x14ac:dyDescent="0.25">
      <c r="A516" t="str">
        <f>IF(Summary_Exchange_Balances_00UTC!$B515="","",Summary_Exchange_Balances_00UTC!$N515)</f>
        <v/>
      </c>
      <c r="B516" t="str">
        <f>IF(Summary_Exchange_Balances_00UTC!$B515="","",Summary_Exchange_Balances_00UTC!$B515)</f>
        <v/>
      </c>
      <c r="C516" t="str">
        <f>IF(Summary_Exchange_Balances_00UTC!$B515="","",Summary_Exchange_Balances_00UTC!$E515)</f>
        <v/>
      </c>
      <c r="E516" s="52" t="str">
        <f>IF(Summary_Exchange_Balances_00UTC!$B515="","",Summary_Exchange_Balances_00UTC!$C515)</f>
        <v/>
      </c>
      <c r="G516" s="52" t="str">
        <f>IF(Summary_Exchange_Balances_00UTC!$B515="","",VLOOKUP(IF(ISERROR(SEARCH(" ", $B516)),UPPER($B516&amp;$C516&amp;IF(OR(NOT(ISERROR(SEARCH("trade",$D516))),NOT(ISERROR(SEARCH("balance",$D516)))),"",$D516)),UPPER(LEFT($B516, SEARCH(" ",$B516)-1)&amp;$C516&amp;IF(OR(NOT(ISERROR(SEARCH("trade",$D516))),NOT(ISERROR(SEARCH("balance",$D516)))),"",$D516))),$L:$T,MATCH("balance",$L$2:$S$2,0),FALSE))</f>
        <v/>
      </c>
      <c r="H516" s="35" t="str">
        <f>IF(Summary_Exchange_Balances_00UTC!$B515="","",(G516-E516)/E516)</f>
        <v/>
      </c>
      <c r="I516" s="160" t="str">
        <f>IF(Summary_Exchange_Balances_00UTC!$B515="","",IF(ISERROR($G516),$E516,$G516))</f>
        <v/>
      </c>
      <c r="L516" t="str">
        <f t="shared" ref="L516:L579" ca="1" si="50">UPPER($P516&amp;$N516&amp;IF(OR(NOT(ISERROR(SEARCH("trade",Q516))),NOT(ISERROR(SEARCH("balance",Q516)))),"",Q516))</f>
        <v/>
      </c>
      <c r="N516" s="156" t="str">
        <f ca="1">IF(raw_exchange_data!$A515="","",OFFSET(raw_exchange_data!$A515,0,MATCH(N$2,raw_exchange_data!$1:$1,0)-1))</f>
        <v/>
      </c>
      <c r="O516" s="156" t="str">
        <f ca="1">IF(raw_exchange_data!$A515="","",OFFSET(raw_exchange_data!$A515,0,MATCH(O$2,raw_exchange_data!$1:$1,0)-1))</f>
        <v/>
      </c>
      <c r="P516" s="156" t="str">
        <f ca="1">IF(raw_exchange_data!$A515="","",OFFSET(raw_exchange_data!$A515,0,MATCH(P$2,raw_exchange_data!$1:$1,0)-1))</f>
        <v/>
      </c>
      <c r="Q516" s="156" t="str">
        <f ca="1">IF(raw_exchange_data!$A515="","",TEXT(OFFSET(raw_exchange_data!$A515,0,MATCH(Q$2,raw_exchange_data!$1:$1,0)-1),""))</f>
        <v/>
      </c>
      <c r="R516" s="157" t="str">
        <f ca="1">IF(raw_exchange_data!$A515="","",OFFSET(raw_exchange_data!$A515,0,MATCH(R$2,raw_exchange_data!$1:$1,0)-1))</f>
        <v/>
      </c>
      <c r="S516" s="169" t="str">
        <f ca="1">IF(raw_exchange_data!$A515="","",OFFSET(raw_exchange_data!$A515,0,MATCH(S$2,raw_exchange_data!$1:$1,0)-1))</f>
        <v/>
      </c>
      <c r="W516" t="str">
        <f t="shared" ref="W516:W579" si="51">IF($A516="","",$A516)</f>
        <v/>
      </c>
      <c r="X516" t="str">
        <f t="shared" ref="X516:X579" si="52">IF($A516="","",$C516)</f>
        <v/>
      </c>
      <c r="Y516" s="42" t="str">
        <f t="shared" ref="Y516:Y579" si="53">IF($A516="","",$E516)</f>
        <v/>
      </c>
      <c r="Z516" s="42" t="str">
        <f t="shared" ref="Z516:Z579" si="54">IF($A516="","",IF(ISERROR($G516),0,$G516))</f>
        <v/>
      </c>
    </row>
    <row r="517" spans="1:26" x14ac:dyDescent="0.25">
      <c r="A517" t="str">
        <f>IF(Summary_Exchange_Balances_00UTC!$B516="","",Summary_Exchange_Balances_00UTC!$N516)</f>
        <v/>
      </c>
      <c r="B517" t="str">
        <f>IF(Summary_Exchange_Balances_00UTC!$B516="","",Summary_Exchange_Balances_00UTC!$B516)</f>
        <v/>
      </c>
      <c r="C517" t="str">
        <f>IF(Summary_Exchange_Balances_00UTC!$B516="","",Summary_Exchange_Balances_00UTC!$E516)</f>
        <v/>
      </c>
      <c r="E517" s="52" t="str">
        <f>IF(Summary_Exchange_Balances_00UTC!$B516="","",Summary_Exchange_Balances_00UTC!$C516)</f>
        <v/>
      </c>
      <c r="G517" s="52" t="str">
        <f>IF(Summary_Exchange_Balances_00UTC!$B516="","",VLOOKUP(IF(ISERROR(SEARCH(" ", $B517)),UPPER($B517&amp;$C517&amp;IF(OR(NOT(ISERROR(SEARCH("trade",$D517))),NOT(ISERROR(SEARCH("balance",$D517)))),"",$D517)),UPPER(LEFT($B517, SEARCH(" ",$B517)-1)&amp;$C517&amp;IF(OR(NOT(ISERROR(SEARCH("trade",$D517))),NOT(ISERROR(SEARCH("balance",$D517)))),"",$D517))),$L:$T,MATCH("balance",$L$2:$S$2,0),FALSE))</f>
        <v/>
      </c>
      <c r="H517" s="35" t="str">
        <f>IF(Summary_Exchange_Balances_00UTC!$B516="","",(G517-E517)/E517)</f>
        <v/>
      </c>
      <c r="I517" s="160" t="str">
        <f>IF(Summary_Exchange_Balances_00UTC!$B516="","",IF(ISERROR($G517),$E517,$G517))</f>
        <v/>
      </c>
      <c r="L517" t="str">
        <f t="shared" ca="1" si="50"/>
        <v/>
      </c>
      <c r="N517" s="156" t="str">
        <f ca="1">IF(raw_exchange_data!$A516="","",OFFSET(raw_exchange_data!$A516,0,MATCH(N$2,raw_exchange_data!$1:$1,0)-1))</f>
        <v/>
      </c>
      <c r="O517" s="156" t="str">
        <f ca="1">IF(raw_exchange_data!$A516="","",OFFSET(raw_exchange_data!$A516,0,MATCH(O$2,raw_exchange_data!$1:$1,0)-1))</f>
        <v/>
      </c>
      <c r="P517" s="156" t="str">
        <f ca="1">IF(raw_exchange_data!$A516="","",OFFSET(raw_exchange_data!$A516,0,MATCH(P$2,raw_exchange_data!$1:$1,0)-1))</f>
        <v/>
      </c>
      <c r="Q517" s="156" t="str">
        <f ca="1">IF(raw_exchange_data!$A516="","",TEXT(OFFSET(raw_exchange_data!$A516,0,MATCH(Q$2,raw_exchange_data!$1:$1,0)-1),""))</f>
        <v/>
      </c>
      <c r="R517" s="157" t="str">
        <f ca="1">IF(raw_exchange_data!$A516="","",OFFSET(raw_exchange_data!$A516,0,MATCH(R$2,raw_exchange_data!$1:$1,0)-1))</f>
        <v/>
      </c>
      <c r="S517" s="169" t="str">
        <f ca="1">IF(raw_exchange_data!$A516="","",OFFSET(raw_exchange_data!$A516,0,MATCH(S$2,raw_exchange_data!$1:$1,0)-1))</f>
        <v/>
      </c>
      <c r="W517" t="str">
        <f t="shared" si="51"/>
        <v/>
      </c>
      <c r="X517" t="str">
        <f t="shared" si="52"/>
        <v/>
      </c>
      <c r="Y517" s="42" t="str">
        <f t="shared" si="53"/>
        <v/>
      </c>
      <c r="Z517" s="42" t="str">
        <f t="shared" si="54"/>
        <v/>
      </c>
    </row>
    <row r="518" spans="1:26" x14ac:dyDescent="0.25">
      <c r="A518" t="str">
        <f>IF(Summary_Exchange_Balances_00UTC!$B517="","",Summary_Exchange_Balances_00UTC!$N517)</f>
        <v/>
      </c>
      <c r="B518" t="str">
        <f>IF(Summary_Exchange_Balances_00UTC!$B517="","",Summary_Exchange_Balances_00UTC!$B517)</f>
        <v/>
      </c>
      <c r="C518" t="str">
        <f>IF(Summary_Exchange_Balances_00UTC!$B517="","",Summary_Exchange_Balances_00UTC!$E517)</f>
        <v/>
      </c>
      <c r="E518" s="52" t="str">
        <f>IF(Summary_Exchange_Balances_00UTC!$B517="","",Summary_Exchange_Balances_00UTC!$C517)</f>
        <v/>
      </c>
      <c r="G518" s="52" t="str">
        <f>IF(Summary_Exchange_Balances_00UTC!$B517="","",VLOOKUP(IF(ISERROR(SEARCH(" ", $B518)),UPPER($B518&amp;$C518&amp;IF(OR(NOT(ISERROR(SEARCH("trade",$D518))),NOT(ISERROR(SEARCH("balance",$D518)))),"",$D518)),UPPER(LEFT($B518, SEARCH(" ",$B518)-1)&amp;$C518&amp;IF(OR(NOT(ISERROR(SEARCH("trade",$D518))),NOT(ISERROR(SEARCH("balance",$D518)))),"",$D518))),$L:$T,MATCH("balance",$L$2:$S$2,0),FALSE))</f>
        <v/>
      </c>
      <c r="H518" s="35" t="str">
        <f>IF(Summary_Exchange_Balances_00UTC!$B517="","",(G518-E518)/E518)</f>
        <v/>
      </c>
      <c r="I518" s="160" t="str">
        <f>IF(Summary_Exchange_Balances_00UTC!$B517="","",IF(ISERROR($G518),$E518,$G518))</f>
        <v/>
      </c>
      <c r="L518" t="str">
        <f t="shared" ca="1" si="50"/>
        <v/>
      </c>
      <c r="N518" s="156" t="str">
        <f ca="1">IF(raw_exchange_data!$A517="","",OFFSET(raw_exchange_data!$A517,0,MATCH(N$2,raw_exchange_data!$1:$1,0)-1))</f>
        <v/>
      </c>
      <c r="O518" s="156" t="str">
        <f ca="1">IF(raw_exchange_data!$A517="","",OFFSET(raw_exchange_data!$A517,0,MATCH(O$2,raw_exchange_data!$1:$1,0)-1))</f>
        <v/>
      </c>
      <c r="P518" s="156" t="str">
        <f ca="1">IF(raw_exchange_data!$A517="","",OFFSET(raw_exchange_data!$A517,0,MATCH(P$2,raw_exchange_data!$1:$1,0)-1))</f>
        <v/>
      </c>
      <c r="Q518" s="156" t="str">
        <f ca="1">IF(raw_exchange_data!$A517="","",TEXT(OFFSET(raw_exchange_data!$A517,0,MATCH(Q$2,raw_exchange_data!$1:$1,0)-1),""))</f>
        <v/>
      </c>
      <c r="R518" s="157" t="str">
        <f ca="1">IF(raw_exchange_data!$A517="","",OFFSET(raw_exchange_data!$A517,0,MATCH(R$2,raw_exchange_data!$1:$1,0)-1))</f>
        <v/>
      </c>
      <c r="S518" s="169" t="str">
        <f ca="1">IF(raw_exchange_data!$A517="","",OFFSET(raw_exchange_data!$A517,0,MATCH(S$2,raw_exchange_data!$1:$1,0)-1))</f>
        <v/>
      </c>
      <c r="W518" t="str">
        <f t="shared" si="51"/>
        <v/>
      </c>
      <c r="X518" t="str">
        <f t="shared" si="52"/>
        <v/>
      </c>
      <c r="Y518" s="42" t="str">
        <f t="shared" si="53"/>
        <v/>
      </c>
      <c r="Z518" s="42" t="str">
        <f t="shared" si="54"/>
        <v/>
      </c>
    </row>
    <row r="519" spans="1:26" x14ac:dyDescent="0.25">
      <c r="A519" t="str">
        <f>IF(Summary_Exchange_Balances_00UTC!$B518="","",Summary_Exchange_Balances_00UTC!$N518)</f>
        <v/>
      </c>
      <c r="B519" t="str">
        <f>IF(Summary_Exchange_Balances_00UTC!$B518="","",Summary_Exchange_Balances_00UTC!$B518)</f>
        <v/>
      </c>
      <c r="C519" t="str">
        <f>IF(Summary_Exchange_Balances_00UTC!$B518="","",Summary_Exchange_Balances_00UTC!$E518)</f>
        <v/>
      </c>
      <c r="E519" s="52" t="str">
        <f>IF(Summary_Exchange_Balances_00UTC!$B518="","",Summary_Exchange_Balances_00UTC!$C518)</f>
        <v/>
      </c>
      <c r="G519" s="52" t="str">
        <f>IF(Summary_Exchange_Balances_00UTC!$B518="","",VLOOKUP(IF(ISERROR(SEARCH(" ", $B519)),UPPER($B519&amp;$C519&amp;IF(OR(NOT(ISERROR(SEARCH("trade",$D519))),NOT(ISERROR(SEARCH("balance",$D519)))),"",$D519)),UPPER(LEFT($B519, SEARCH(" ",$B519)-1)&amp;$C519&amp;IF(OR(NOT(ISERROR(SEARCH("trade",$D519))),NOT(ISERROR(SEARCH("balance",$D519)))),"",$D519))),$L:$T,MATCH("balance",$L$2:$S$2,0),FALSE))</f>
        <v/>
      </c>
      <c r="H519" s="35" t="str">
        <f>IF(Summary_Exchange_Balances_00UTC!$B518="","",(G519-E519)/E519)</f>
        <v/>
      </c>
      <c r="I519" s="160" t="str">
        <f>IF(Summary_Exchange_Balances_00UTC!$B518="","",IF(ISERROR($G519),$E519,$G519))</f>
        <v/>
      </c>
      <c r="L519" t="str">
        <f t="shared" ca="1" si="50"/>
        <v/>
      </c>
      <c r="N519" s="156" t="str">
        <f ca="1">IF(raw_exchange_data!$A518="","",OFFSET(raw_exchange_data!$A518,0,MATCH(N$2,raw_exchange_data!$1:$1,0)-1))</f>
        <v/>
      </c>
      <c r="O519" s="156" t="str">
        <f ca="1">IF(raw_exchange_data!$A518="","",OFFSET(raw_exchange_data!$A518,0,MATCH(O$2,raw_exchange_data!$1:$1,0)-1))</f>
        <v/>
      </c>
      <c r="P519" s="156" t="str">
        <f ca="1">IF(raw_exchange_data!$A518="","",OFFSET(raw_exchange_data!$A518,0,MATCH(P$2,raw_exchange_data!$1:$1,0)-1))</f>
        <v/>
      </c>
      <c r="Q519" s="156" t="str">
        <f ca="1">IF(raw_exchange_data!$A518="","",TEXT(OFFSET(raw_exchange_data!$A518,0,MATCH(Q$2,raw_exchange_data!$1:$1,0)-1),""))</f>
        <v/>
      </c>
      <c r="R519" s="157" t="str">
        <f ca="1">IF(raw_exchange_data!$A518="","",OFFSET(raw_exchange_data!$A518,0,MATCH(R$2,raw_exchange_data!$1:$1,0)-1))</f>
        <v/>
      </c>
      <c r="S519" s="169" t="str">
        <f ca="1">IF(raw_exchange_data!$A518="","",OFFSET(raw_exchange_data!$A518,0,MATCH(S$2,raw_exchange_data!$1:$1,0)-1))</f>
        <v/>
      </c>
      <c r="W519" t="str">
        <f t="shared" si="51"/>
        <v/>
      </c>
      <c r="X519" t="str">
        <f t="shared" si="52"/>
        <v/>
      </c>
      <c r="Y519" s="42" t="str">
        <f t="shared" si="53"/>
        <v/>
      </c>
      <c r="Z519" s="42" t="str">
        <f t="shared" si="54"/>
        <v/>
      </c>
    </row>
    <row r="520" spans="1:26" x14ac:dyDescent="0.25">
      <c r="A520" t="str">
        <f>IF(Summary_Exchange_Balances_00UTC!$B519="","",Summary_Exchange_Balances_00UTC!$N519)</f>
        <v/>
      </c>
      <c r="B520" t="str">
        <f>IF(Summary_Exchange_Balances_00UTC!$B519="","",Summary_Exchange_Balances_00UTC!$B519)</f>
        <v/>
      </c>
      <c r="C520" t="str">
        <f>IF(Summary_Exchange_Balances_00UTC!$B519="","",Summary_Exchange_Balances_00UTC!$E519)</f>
        <v/>
      </c>
      <c r="E520" s="52" t="str">
        <f>IF(Summary_Exchange_Balances_00UTC!$B519="","",Summary_Exchange_Balances_00UTC!$C519)</f>
        <v/>
      </c>
      <c r="G520" s="52" t="str">
        <f>IF(Summary_Exchange_Balances_00UTC!$B519="","",VLOOKUP(IF(ISERROR(SEARCH(" ", $B520)),UPPER($B520&amp;$C520&amp;IF(OR(NOT(ISERROR(SEARCH("trade",$D520))),NOT(ISERROR(SEARCH("balance",$D520)))),"",$D520)),UPPER(LEFT($B520, SEARCH(" ",$B520)-1)&amp;$C520&amp;IF(OR(NOT(ISERROR(SEARCH("trade",$D520))),NOT(ISERROR(SEARCH("balance",$D520)))),"",$D520))),$L:$T,MATCH("balance",$L$2:$S$2,0),FALSE))</f>
        <v/>
      </c>
      <c r="H520" s="35" t="str">
        <f>IF(Summary_Exchange_Balances_00UTC!$B519="","",(G520-E520)/E520)</f>
        <v/>
      </c>
      <c r="I520" s="160" t="str">
        <f>IF(Summary_Exchange_Balances_00UTC!$B519="","",IF(ISERROR($G520),$E520,$G520))</f>
        <v/>
      </c>
      <c r="L520" t="str">
        <f t="shared" ca="1" si="50"/>
        <v/>
      </c>
      <c r="N520" s="156" t="str">
        <f ca="1">IF(raw_exchange_data!$A519="","",OFFSET(raw_exchange_data!$A519,0,MATCH(N$2,raw_exchange_data!$1:$1,0)-1))</f>
        <v/>
      </c>
      <c r="O520" s="156" t="str">
        <f ca="1">IF(raw_exchange_data!$A519="","",OFFSET(raw_exchange_data!$A519,0,MATCH(O$2,raw_exchange_data!$1:$1,0)-1))</f>
        <v/>
      </c>
      <c r="P520" s="156" t="str">
        <f ca="1">IF(raw_exchange_data!$A519="","",OFFSET(raw_exchange_data!$A519,0,MATCH(P$2,raw_exchange_data!$1:$1,0)-1))</f>
        <v/>
      </c>
      <c r="Q520" s="156" t="str">
        <f ca="1">IF(raw_exchange_data!$A519="","",TEXT(OFFSET(raw_exchange_data!$A519,0,MATCH(Q$2,raw_exchange_data!$1:$1,0)-1),""))</f>
        <v/>
      </c>
      <c r="R520" s="157" t="str">
        <f ca="1">IF(raw_exchange_data!$A519="","",OFFSET(raw_exchange_data!$A519,0,MATCH(R$2,raw_exchange_data!$1:$1,0)-1))</f>
        <v/>
      </c>
      <c r="S520" s="169" t="str">
        <f ca="1">IF(raw_exchange_data!$A519="","",OFFSET(raw_exchange_data!$A519,0,MATCH(S$2,raw_exchange_data!$1:$1,0)-1))</f>
        <v/>
      </c>
      <c r="W520" t="str">
        <f t="shared" si="51"/>
        <v/>
      </c>
      <c r="X520" t="str">
        <f t="shared" si="52"/>
        <v/>
      </c>
      <c r="Y520" s="42" t="str">
        <f t="shared" si="53"/>
        <v/>
      </c>
      <c r="Z520" s="42" t="str">
        <f t="shared" si="54"/>
        <v/>
      </c>
    </row>
    <row r="521" spans="1:26" x14ac:dyDescent="0.25">
      <c r="A521" t="str">
        <f>IF(Summary_Exchange_Balances_00UTC!$B520="","",Summary_Exchange_Balances_00UTC!$N520)</f>
        <v/>
      </c>
      <c r="B521" t="str">
        <f>IF(Summary_Exchange_Balances_00UTC!$B520="","",Summary_Exchange_Balances_00UTC!$B520)</f>
        <v/>
      </c>
      <c r="C521" t="str">
        <f>IF(Summary_Exchange_Balances_00UTC!$B520="","",Summary_Exchange_Balances_00UTC!$E520)</f>
        <v/>
      </c>
      <c r="E521" s="52" t="str">
        <f>IF(Summary_Exchange_Balances_00UTC!$B520="","",Summary_Exchange_Balances_00UTC!$C520)</f>
        <v/>
      </c>
      <c r="G521" s="52" t="str">
        <f>IF(Summary_Exchange_Balances_00UTC!$B520="","",VLOOKUP(IF(ISERROR(SEARCH(" ", $B521)),UPPER($B521&amp;$C521&amp;IF(OR(NOT(ISERROR(SEARCH("trade",$D521))),NOT(ISERROR(SEARCH("balance",$D521)))),"",$D521)),UPPER(LEFT($B521, SEARCH(" ",$B521)-1)&amp;$C521&amp;IF(OR(NOT(ISERROR(SEARCH("trade",$D521))),NOT(ISERROR(SEARCH("balance",$D521)))),"",$D521))),$L:$T,MATCH("balance",$L$2:$S$2,0),FALSE))</f>
        <v/>
      </c>
      <c r="H521" s="35" t="str">
        <f>IF(Summary_Exchange_Balances_00UTC!$B520="","",(G521-E521)/E521)</f>
        <v/>
      </c>
      <c r="I521" s="160" t="str">
        <f>IF(Summary_Exchange_Balances_00UTC!$B520="","",IF(ISERROR($G521),$E521,$G521))</f>
        <v/>
      </c>
      <c r="L521" t="str">
        <f t="shared" ca="1" si="50"/>
        <v/>
      </c>
      <c r="N521" s="156" t="str">
        <f ca="1">IF(raw_exchange_data!$A520="","",OFFSET(raw_exchange_data!$A520,0,MATCH(N$2,raw_exchange_data!$1:$1,0)-1))</f>
        <v/>
      </c>
      <c r="O521" s="156" t="str">
        <f ca="1">IF(raw_exchange_data!$A520="","",OFFSET(raw_exchange_data!$A520,0,MATCH(O$2,raw_exchange_data!$1:$1,0)-1))</f>
        <v/>
      </c>
      <c r="P521" s="156" t="str">
        <f ca="1">IF(raw_exchange_data!$A520="","",OFFSET(raw_exchange_data!$A520,0,MATCH(P$2,raw_exchange_data!$1:$1,0)-1))</f>
        <v/>
      </c>
      <c r="Q521" s="156" t="str">
        <f ca="1">IF(raw_exchange_data!$A520="","",TEXT(OFFSET(raw_exchange_data!$A520,0,MATCH(Q$2,raw_exchange_data!$1:$1,0)-1),""))</f>
        <v/>
      </c>
      <c r="R521" s="157" t="str">
        <f ca="1">IF(raw_exchange_data!$A520="","",OFFSET(raw_exchange_data!$A520,0,MATCH(R$2,raw_exchange_data!$1:$1,0)-1))</f>
        <v/>
      </c>
      <c r="S521" s="169" t="str">
        <f ca="1">IF(raw_exchange_data!$A520="","",OFFSET(raw_exchange_data!$A520,0,MATCH(S$2,raw_exchange_data!$1:$1,0)-1))</f>
        <v/>
      </c>
      <c r="W521" t="str">
        <f t="shared" si="51"/>
        <v/>
      </c>
      <c r="X521" t="str">
        <f t="shared" si="52"/>
        <v/>
      </c>
      <c r="Y521" s="42" t="str">
        <f t="shared" si="53"/>
        <v/>
      </c>
      <c r="Z521" s="42" t="str">
        <f t="shared" si="54"/>
        <v/>
      </c>
    </row>
    <row r="522" spans="1:26" x14ac:dyDescent="0.25">
      <c r="A522" t="str">
        <f>IF(Summary_Exchange_Balances_00UTC!$B521="","",Summary_Exchange_Balances_00UTC!$N521)</f>
        <v/>
      </c>
      <c r="B522" t="str">
        <f>IF(Summary_Exchange_Balances_00UTC!$B521="","",Summary_Exchange_Balances_00UTC!$B521)</f>
        <v/>
      </c>
      <c r="C522" t="str">
        <f>IF(Summary_Exchange_Balances_00UTC!$B521="","",Summary_Exchange_Balances_00UTC!$E521)</f>
        <v/>
      </c>
      <c r="E522" s="52" t="str">
        <f>IF(Summary_Exchange_Balances_00UTC!$B521="","",Summary_Exchange_Balances_00UTC!$C521)</f>
        <v/>
      </c>
      <c r="G522" s="52" t="str">
        <f>IF(Summary_Exchange_Balances_00UTC!$B521="","",VLOOKUP(IF(ISERROR(SEARCH(" ", $B522)),UPPER($B522&amp;$C522&amp;IF(OR(NOT(ISERROR(SEARCH("trade",$D522))),NOT(ISERROR(SEARCH("balance",$D522)))),"",$D522)),UPPER(LEFT($B522, SEARCH(" ",$B522)-1)&amp;$C522&amp;IF(OR(NOT(ISERROR(SEARCH("trade",$D522))),NOT(ISERROR(SEARCH("balance",$D522)))),"",$D522))),$L:$T,MATCH("balance",$L$2:$S$2,0),FALSE))</f>
        <v/>
      </c>
      <c r="H522" s="35" t="str">
        <f>IF(Summary_Exchange_Balances_00UTC!$B521="","",(G522-E522)/E522)</f>
        <v/>
      </c>
      <c r="I522" s="160" t="str">
        <f>IF(Summary_Exchange_Balances_00UTC!$B521="","",IF(ISERROR($G522),$E522,$G522))</f>
        <v/>
      </c>
      <c r="L522" t="str">
        <f t="shared" ca="1" si="50"/>
        <v/>
      </c>
      <c r="N522" s="156" t="str">
        <f ca="1">IF(raw_exchange_data!$A521="","",OFFSET(raw_exchange_data!$A521,0,MATCH(N$2,raw_exchange_data!$1:$1,0)-1))</f>
        <v/>
      </c>
      <c r="O522" s="156" t="str">
        <f ca="1">IF(raw_exchange_data!$A521="","",OFFSET(raw_exchange_data!$A521,0,MATCH(O$2,raw_exchange_data!$1:$1,0)-1))</f>
        <v/>
      </c>
      <c r="P522" s="156" t="str">
        <f ca="1">IF(raw_exchange_data!$A521="","",OFFSET(raw_exchange_data!$A521,0,MATCH(P$2,raw_exchange_data!$1:$1,0)-1))</f>
        <v/>
      </c>
      <c r="Q522" s="156" t="str">
        <f ca="1">IF(raw_exchange_data!$A521="","",TEXT(OFFSET(raw_exchange_data!$A521,0,MATCH(Q$2,raw_exchange_data!$1:$1,0)-1),""))</f>
        <v/>
      </c>
      <c r="R522" s="157" t="str">
        <f ca="1">IF(raw_exchange_data!$A521="","",OFFSET(raw_exchange_data!$A521,0,MATCH(R$2,raw_exchange_data!$1:$1,0)-1))</f>
        <v/>
      </c>
      <c r="S522" s="169" t="str">
        <f ca="1">IF(raw_exchange_data!$A521="","",OFFSET(raw_exchange_data!$A521,0,MATCH(S$2,raw_exchange_data!$1:$1,0)-1))</f>
        <v/>
      </c>
      <c r="W522" t="str">
        <f t="shared" si="51"/>
        <v/>
      </c>
      <c r="X522" t="str">
        <f t="shared" si="52"/>
        <v/>
      </c>
      <c r="Y522" s="42" t="str">
        <f t="shared" si="53"/>
        <v/>
      </c>
      <c r="Z522" s="42" t="str">
        <f t="shared" si="54"/>
        <v/>
      </c>
    </row>
    <row r="523" spans="1:26" x14ac:dyDescent="0.25">
      <c r="A523" t="str">
        <f>IF(Summary_Exchange_Balances_00UTC!$B522="","",Summary_Exchange_Balances_00UTC!$N522)</f>
        <v/>
      </c>
      <c r="B523" t="str">
        <f>IF(Summary_Exchange_Balances_00UTC!$B522="","",Summary_Exchange_Balances_00UTC!$B522)</f>
        <v/>
      </c>
      <c r="C523" t="str">
        <f>IF(Summary_Exchange_Balances_00UTC!$B522="","",Summary_Exchange_Balances_00UTC!$E522)</f>
        <v/>
      </c>
      <c r="E523" s="52" t="str">
        <f>IF(Summary_Exchange_Balances_00UTC!$B522="","",Summary_Exchange_Balances_00UTC!$C522)</f>
        <v/>
      </c>
      <c r="G523" s="52" t="str">
        <f>IF(Summary_Exchange_Balances_00UTC!$B522="","",VLOOKUP(IF(ISERROR(SEARCH(" ", $B523)),UPPER($B523&amp;$C523&amp;IF(OR(NOT(ISERROR(SEARCH("trade",$D523))),NOT(ISERROR(SEARCH("balance",$D523)))),"",$D523)),UPPER(LEFT($B523, SEARCH(" ",$B523)-1)&amp;$C523&amp;IF(OR(NOT(ISERROR(SEARCH("trade",$D523))),NOT(ISERROR(SEARCH("balance",$D523)))),"",$D523))),$L:$T,MATCH("balance",$L$2:$S$2,0),FALSE))</f>
        <v/>
      </c>
      <c r="H523" s="35" t="str">
        <f>IF(Summary_Exchange_Balances_00UTC!$B522="","",(G523-E523)/E523)</f>
        <v/>
      </c>
      <c r="I523" s="160" t="str">
        <f>IF(Summary_Exchange_Balances_00UTC!$B522="","",IF(ISERROR($G523),$E523,$G523))</f>
        <v/>
      </c>
      <c r="L523" t="str">
        <f t="shared" ca="1" si="50"/>
        <v/>
      </c>
      <c r="N523" s="156" t="str">
        <f ca="1">IF(raw_exchange_data!$A522="","",OFFSET(raw_exchange_data!$A522,0,MATCH(N$2,raw_exchange_data!$1:$1,0)-1))</f>
        <v/>
      </c>
      <c r="O523" s="156" t="str">
        <f ca="1">IF(raw_exchange_data!$A522="","",OFFSET(raw_exchange_data!$A522,0,MATCH(O$2,raw_exchange_data!$1:$1,0)-1))</f>
        <v/>
      </c>
      <c r="P523" s="156" t="str">
        <f ca="1">IF(raw_exchange_data!$A522="","",OFFSET(raw_exchange_data!$A522,0,MATCH(P$2,raw_exchange_data!$1:$1,0)-1))</f>
        <v/>
      </c>
      <c r="Q523" s="156" t="str">
        <f ca="1">IF(raw_exchange_data!$A522="","",TEXT(OFFSET(raw_exchange_data!$A522,0,MATCH(Q$2,raw_exchange_data!$1:$1,0)-1),""))</f>
        <v/>
      </c>
      <c r="R523" s="157" t="str">
        <f ca="1">IF(raw_exchange_data!$A522="","",OFFSET(raw_exchange_data!$A522,0,MATCH(R$2,raw_exchange_data!$1:$1,0)-1))</f>
        <v/>
      </c>
      <c r="S523" s="169" t="str">
        <f ca="1">IF(raw_exchange_data!$A522="","",OFFSET(raw_exchange_data!$A522,0,MATCH(S$2,raw_exchange_data!$1:$1,0)-1))</f>
        <v/>
      </c>
      <c r="W523" t="str">
        <f t="shared" si="51"/>
        <v/>
      </c>
      <c r="X523" t="str">
        <f t="shared" si="52"/>
        <v/>
      </c>
      <c r="Y523" s="42" t="str">
        <f t="shared" si="53"/>
        <v/>
      </c>
      <c r="Z523" s="42" t="str">
        <f t="shared" si="54"/>
        <v/>
      </c>
    </row>
    <row r="524" spans="1:26" x14ac:dyDescent="0.25">
      <c r="A524" t="str">
        <f>IF(Summary_Exchange_Balances_00UTC!$B523="","",Summary_Exchange_Balances_00UTC!$N523)</f>
        <v/>
      </c>
      <c r="B524" t="str">
        <f>IF(Summary_Exchange_Balances_00UTC!$B523="","",Summary_Exchange_Balances_00UTC!$B523)</f>
        <v/>
      </c>
      <c r="C524" t="str">
        <f>IF(Summary_Exchange_Balances_00UTC!$B523="","",Summary_Exchange_Balances_00UTC!$E523)</f>
        <v/>
      </c>
      <c r="E524" s="52" t="str">
        <f>IF(Summary_Exchange_Balances_00UTC!$B523="","",Summary_Exchange_Balances_00UTC!$C523)</f>
        <v/>
      </c>
      <c r="G524" s="52" t="str">
        <f>IF(Summary_Exchange_Balances_00UTC!$B523="","",VLOOKUP(IF(ISERROR(SEARCH(" ", $B524)),UPPER($B524&amp;$C524&amp;IF(OR(NOT(ISERROR(SEARCH("trade",$D524))),NOT(ISERROR(SEARCH("balance",$D524)))),"",$D524)),UPPER(LEFT($B524, SEARCH(" ",$B524)-1)&amp;$C524&amp;IF(OR(NOT(ISERROR(SEARCH("trade",$D524))),NOT(ISERROR(SEARCH("balance",$D524)))),"",$D524))),$L:$T,MATCH("balance",$L$2:$S$2,0),FALSE))</f>
        <v/>
      </c>
      <c r="H524" s="35" t="str">
        <f>IF(Summary_Exchange_Balances_00UTC!$B523="","",(G524-E524)/E524)</f>
        <v/>
      </c>
      <c r="I524" s="160" t="str">
        <f>IF(Summary_Exchange_Balances_00UTC!$B523="","",IF(ISERROR($G524),$E524,$G524))</f>
        <v/>
      </c>
      <c r="L524" t="str">
        <f t="shared" ca="1" si="50"/>
        <v/>
      </c>
      <c r="N524" s="156" t="str">
        <f ca="1">IF(raw_exchange_data!$A523="","",OFFSET(raw_exchange_data!$A523,0,MATCH(N$2,raw_exchange_data!$1:$1,0)-1))</f>
        <v/>
      </c>
      <c r="O524" s="156" t="str">
        <f ca="1">IF(raw_exchange_data!$A523="","",OFFSET(raw_exchange_data!$A523,0,MATCH(O$2,raw_exchange_data!$1:$1,0)-1))</f>
        <v/>
      </c>
      <c r="P524" s="156" t="str">
        <f ca="1">IF(raw_exchange_data!$A523="","",OFFSET(raw_exchange_data!$A523,0,MATCH(P$2,raw_exchange_data!$1:$1,0)-1))</f>
        <v/>
      </c>
      <c r="Q524" s="156" t="str">
        <f ca="1">IF(raw_exchange_data!$A523="","",TEXT(OFFSET(raw_exchange_data!$A523,0,MATCH(Q$2,raw_exchange_data!$1:$1,0)-1),""))</f>
        <v/>
      </c>
      <c r="R524" s="157" t="str">
        <f ca="1">IF(raw_exchange_data!$A523="","",OFFSET(raw_exchange_data!$A523,0,MATCH(R$2,raw_exchange_data!$1:$1,0)-1))</f>
        <v/>
      </c>
      <c r="S524" s="169" t="str">
        <f ca="1">IF(raw_exchange_data!$A523="","",OFFSET(raw_exchange_data!$A523,0,MATCH(S$2,raw_exchange_data!$1:$1,0)-1))</f>
        <v/>
      </c>
      <c r="W524" t="str">
        <f t="shared" si="51"/>
        <v/>
      </c>
      <c r="X524" t="str">
        <f t="shared" si="52"/>
        <v/>
      </c>
      <c r="Y524" s="42" t="str">
        <f t="shared" si="53"/>
        <v/>
      </c>
      <c r="Z524" s="42" t="str">
        <f t="shared" si="54"/>
        <v/>
      </c>
    </row>
    <row r="525" spans="1:26" x14ac:dyDescent="0.25">
      <c r="A525" t="str">
        <f>IF(Summary_Exchange_Balances_00UTC!$B524="","",Summary_Exchange_Balances_00UTC!$N524)</f>
        <v/>
      </c>
      <c r="B525" t="str">
        <f>IF(Summary_Exchange_Balances_00UTC!$B524="","",Summary_Exchange_Balances_00UTC!$B524)</f>
        <v/>
      </c>
      <c r="C525" t="str">
        <f>IF(Summary_Exchange_Balances_00UTC!$B524="","",Summary_Exchange_Balances_00UTC!$E524)</f>
        <v/>
      </c>
      <c r="E525" s="52" t="str">
        <f>IF(Summary_Exchange_Balances_00UTC!$B524="","",Summary_Exchange_Balances_00UTC!$C524)</f>
        <v/>
      </c>
      <c r="G525" s="52" t="str">
        <f>IF(Summary_Exchange_Balances_00UTC!$B524="","",VLOOKUP(IF(ISERROR(SEARCH(" ", $B525)),UPPER($B525&amp;$C525&amp;IF(OR(NOT(ISERROR(SEARCH("trade",$D525))),NOT(ISERROR(SEARCH("balance",$D525)))),"",$D525)),UPPER(LEFT($B525, SEARCH(" ",$B525)-1)&amp;$C525&amp;IF(OR(NOT(ISERROR(SEARCH("trade",$D525))),NOT(ISERROR(SEARCH("balance",$D525)))),"",$D525))),$L:$T,MATCH("balance",$L$2:$S$2,0),FALSE))</f>
        <v/>
      </c>
      <c r="H525" s="35" t="str">
        <f>IF(Summary_Exchange_Balances_00UTC!$B524="","",(G525-E525)/E525)</f>
        <v/>
      </c>
      <c r="I525" s="160" t="str">
        <f>IF(Summary_Exchange_Balances_00UTC!$B524="","",IF(ISERROR($G525),$E525,$G525))</f>
        <v/>
      </c>
      <c r="L525" t="str">
        <f t="shared" ca="1" si="50"/>
        <v/>
      </c>
      <c r="N525" s="156" t="str">
        <f ca="1">IF(raw_exchange_data!$A524="","",OFFSET(raw_exchange_data!$A524,0,MATCH(N$2,raw_exchange_data!$1:$1,0)-1))</f>
        <v/>
      </c>
      <c r="O525" s="156" t="str">
        <f ca="1">IF(raw_exchange_data!$A524="","",OFFSET(raw_exchange_data!$A524,0,MATCH(O$2,raw_exchange_data!$1:$1,0)-1))</f>
        <v/>
      </c>
      <c r="P525" s="156" t="str">
        <f ca="1">IF(raw_exchange_data!$A524="","",OFFSET(raw_exchange_data!$A524,0,MATCH(P$2,raw_exchange_data!$1:$1,0)-1))</f>
        <v/>
      </c>
      <c r="Q525" s="156" t="str">
        <f ca="1">IF(raw_exchange_data!$A524="","",TEXT(OFFSET(raw_exchange_data!$A524,0,MATCH(Q$2,raw_exchange_data!$1:$1,0)-1),""))</f>
        <v/>
      </c>
      <c r="R525" s="157" t="str">
        <f ca="1">IF(raw_exchange_data!$A524="","",OFFSET(raw_exchange_data!$A524,0,MATCH(R$2,raw_exchange_data!$1:$1,0)-1))</f>
        <v/>
      </c>
      <c r="S525" s="169" t="str">
        <f ca="1">IF(raw_exchange_data!$A524="","",OFFSET(raw_exchange_data!$A524,0,MATCH(S$2,raw_exchange_data!$1:$1,0)-1))</f>
        <v/>
      </c>
      <c r="W525" t="str">
        <f t="shared" si="51"/>
        <v/>
      </c>
      <c r="X525" t="str">
        <f t="shared" si="52"/>
        <v/>
      </c>
      <c r="Y525" s="42" t="str">
        <f t="shared" si="53"/>
        <v/>
      </c>
      <c r="Z525" s="42" t="str">
        <f t="shared" si="54"/>
        <v/>
      </c>
    </row>
    <row r="526" spans="1:26" x14ac:dyDescent="0.25">
      <c r="A526" t="str">
        <f>IF(Summary_Exchange_Balances_00UTC!$B525="","",Summary_Exchange_Balances_00UTC!$N525)</f>
        <v/>
      </c>
      <c r="B526" t="str">
        <f>IF(Summary_Exchange_Balances_00UTC!$B525="","",Summary_Exchange_Balances_00UTC!$B525)</f>
        <v/>
      </c>
      <c r="C526" t="str">
        <f>IF(Summary_Exchange_Balances_00UTC!$B525="","",Summary_Exchange_Balances_00UTC!$E525)</f>
        <v/>
      </c>
      <c r="E526" s="52" t="str">
        <f>IF(Summary_Exchange_Balances_00UTC!$B525="","",Summary_Exchange_Balances_00UTC!$C525)</f>
        <v/>
      </c>
      <c r="G526" s="52" t="str">
        <f>IF(Summary_Exchange_Balances_00UTC!$B525="","",VLOOKUP(IF(ISERROR(SEARCH(" ", $B526)),UPPER($B526&amp;$C526&amp;IF(OR(NOT(ISERROR(SEARCH("trade",$D526))),NOT(ISERROR(SEARCH("balance",$D526)))),"",$D526)),UPPER(LEFT($B526, SEARCH(" ",$B526)-1)&amp;$C526&amp;IF(OR(NOT(ISERROR(SEARCH("trade",$D526))),NOT(ISERROR(SEARCH("balance",$D526)))),"",$D526))),$L:$T,MATCH("balance",$L$2:$S$2,0),FALSE))</f>
        <v/>
      </c>
      <c r="H526" s="35" t="str">
        <f>IF(Summary_Exchange_Balances_00UTC!$B525="","",(G526-E526)/E526)</f>
        <v/>
      </c>
      <c r="I526" s="160" t="str">
        <f>IF(Summary_Exchange_Balances_00UTC!$B525="","",IF(ISERROR($G526),$E526,$G526))</f>
        <v/>
      </c>
      <c r="L526" t="str">
        <f t="shared" ca="1" si="50"/>
        <v/>
      </c>
      <c r="N526" s="156" t="str">
        <f ca="1">IF(raw_exchange_data!$A525="","",OFFSET(raw_exchange_data!$A525,0,MATCH(N$2,raw_exchange_data!$1:$1,0)-1))</f>
        <v/>
      </c>
      <c r="O526" s="156" t="str">
        <f ca="1">IF(raw_exchange_data!$A525="","",OFFSET(raw_exchange_data!$A525,0,MATCH(O$2,raw_exchange_data!$1:$1,0)-1))</f>
        <v/>
      </c>
      <c r="P526" s="156" t="str">
        <f ca="1">IF(raw_exchange_data!$A525="","",OFFSET(raw_exchange_data!$A525,0,MATCH(P$2,raw_exchange_data!$1:$1,0)-1))</f>
        <v/>
      </c>
      <c r="Q526" s="156" t="str">
        <f ca="1">IF(raw_exchange_data!$A525="","",TEXT(OFFSET(raw_exchange_data!$A525,0,MATCH(Q$2,raw_exchange_data!$1:$1,0)-1),""))</f>
        <v/>
      </c>
      <c r="R526" s="157" t="str">
        <f ca="1">IF(raw_exchange_data!$A525="","",OFFSET(raw_exchange_data!$A525,0,MATCH(R$2,raw_exchange_data!$1:$1,0)-1))</f>
        <v/>
      </c>
      <c r="S526" s="169" t="str">
        <f ca="1">IF(raw_exchange_data!$A525="","",OFFSET(raw_exchange_data!$A525,0,MATCH(S$2,raw_exchange_data!$1:$1,0)-1))</f>
        <v/>
      </c>
      <c r="W526" t="str">
        <f t="shared" si="51"/>
        <v/>
      </c>
      <c r="X526" t="str">
        <f t="shared" si="52"/>
        <v/>
      </c>
      <c r="Y526" s="42" t="str">
        <f t="shared" si="53"/>
        <v/>
      </c>
      <c r="Z526" s="42" t="str">
        <f t="shared" si="54"/>
        <v/>
      </c>
    </row>
    <row r="527" spans="1:26" x14ac:dyDescent="0.25">
      <c r="A527" t="str">
        <f>IF(Summary_Exchange_Balances_00UTC!$B526="","",Summary_Exchange_Balances_00UTC!$N526)</f>
        <v/>
      </c>
      <c r="B527" t="str">
        <f>IF(Summary_Exchange_Balances_00UTC!$B526="","",Summary_Exchange_Balances_00UTC!$B526)</f>
        <v/>
      </c>
      <c r="C527" t="str">
        <f>IF(Summary_Exchange_Balances_00UTC!$B526="","",Summary_Exchange_Balances_00UTC!$E526)</f>
        <v/>
      </c>
      <c r="E527" s="52" t="str">
        <f>IF(Summary_Exchange_Balances_00UTC!$B526="","",Summary_Exchange_Balances_00UTC!$C526)</f>
        <v/>
      </c>
      <c r="G527" s="52" t="str">
        <f>IF(Summary_Exchange_Balances_00UTC!$B526="","",VLOOKUP(IF(ISERROR(SEARCH(" ", $B527)),UPPER($B527&amp;$C527&amp;IF(OR(NOT(ISERROR(SEARCH("trade",$D527))),NOT(ISERROR(SEARCH("balance",$D527)))),"",$D527)),UPPER(LEFT($B527, SEARCH(" ",$B527)-1)&amp;$C527&amp;IF(OR(NOT(ISERROR(SEARCH("trade",$D527))),NOT(ISERROR(SEARCH("balance",$D527)))),"",$D527))),$L:$T,MATCH("balance",$L$2:$S$2,0),FALSE))</f>
        <v/>
      </c>
      <c r="H527" s="35" t="str">
        <f>IF(Summary_Exchange_Balances_00UTC!$B526="","",(G527-E527)/E527)</f>
        <v/>
      </c>
      <c r="I527" s="160" t="str">
        <f>IF(Summary_Exchange_Balances_00UTC!$B526="","",IF(ISERROR($G527),$E527,$G527))</f>
        <v/>
      </c>
      <c r="L527" t="str">
        <f t="shared" ca="1" si="50"/>
        <v/>
      </c>
      <c r="N527" s="156" t="str">
        <f ca="1">IF(raw_exchange_data!$A526="","",OFFSET(raw_exchange_data!$A526,0,MATCH(N$2,raw_exchange_data!$1:$1,0)-1))</f>
        <v/>
      </c>
      <c r="O527" s="156" t="str">
        <f ca="1">IF(raw_exchange_data!$A526="","",OFFSET(raw_exchange_data!$A526,0,MATCH(O$2,raw_exchange_data!$1:$1,0)-1))</f>
        <v/>
      </c>
      <c r="P527" s="156" t="str">
        <f ca="1">IF(raw_exchange_data!$A526="","",OFFSET(raw_exchange_data!$A526,0,MATCH(P$2,raw_exchange_data!$1:$1,0)-1))</f>
        <v/>
      </c>
      <c r="Q527" s="156" t="str">
        <f ca="1">IF(raw_exchange_data!$A526="","",TEXT(OFFSET(raw_exchange_data!$A526,0,MATCH(Q$2,raw_exchange_data!$1:$1,0)-1),""))</f>
        <v/>
      </c>
      <c r="R527" s="157" t="str">
        <f ca="1">IF(raw_exchange_data!$A526="","",OFFSET(raw_exchange_data!$A526,0,MATCH(R$2,raw_exchange_data!$1:$1,0)-1))</f>
        <v/>
      </c>
      <c r="S527" s="169" t="str">
        <f ca="1">IF(raw_exchange_data!$A526="","",OFFSET(raw_exchange_data!$A526,0,MATCH(S$2,raw_exchange_data!$1:$1,0)-1))</f>
        <v/>
      </c>
      <c r="W527" t="str">
        <f t="shared" si="51"/>
        <v/>
      </c>
      <c r="X527" t="str">
        <f t="shared" si="52"/>
        <v/>
      </c>
      <c r="Y527" s="42" t="str">
        <f t="shared" si="53"/>
        <v/>
      </c>
      <c r="Z527" s="42" t="str">
        <f t="shared" si="54"/>
        <v/>
      </c>
    </row>
    <row r="528" spans="1:26" x14ac:dyDescent="0.25">
      <c r="A528" t="str">
        <f>IF(Summary_Exchange_Balances_00UTC!$B527="","",Summary_Exchange_Balances_00UTC!$N527)</f>
        <v/>
      </c>
      <c r="B528" t="str">
        <f>IF(Summary_Exchange_Balances_00UTC!$B527="","",Summary_Exchange_Balances_00UTC!$B527)</f>
        <v/>
      </c>
      <c r="C528" t="str">
        <f>IF(Summary_Exchange_Balances_00UTC!$B527="","",Summary_Exchange_Balances_00UTC!$E527)</f>
        <v/>
      </c>
      <c r="E528" s="52" t="str">
        <f>IF(Summary_Exchange_Balances_00UTC!$B527="","",Summary_Exchange_Balances_00UTC!$C527)</f>
        <v/>
      </c>
      <c r="G528" s="52" t="str">
        <f>IF(Summary_Exchange_Balances_00UTC!$B527="","",VLOOKUP(IF(ISERROR(SEARCH(" ", $B528)),UPPER($B528&amp;$C528&amp;IF(OR(NOT(ISERROR(SEARCH("trade",$D528))),NOT(ISERROR(SEARCH("balance",$D528)))),"",$D528)),UPPER(LEFT($B528, SEARCH(" ",$B528)-1)&amp;$C528&amp;IF(OR(NOT(ISERROR(SEARCH("trade",$D528))),NOT(ISERROR(SEARCH("balance",$D528)))),"",$D528))),$L:$T,MATCH("balance",$L$2:$S$2,0),FALSE))</f>
        <v/>
      </c>
      <c r="H528" s="35" t="str">
        <f>IF(Summary_Exchange_Balances_00UTC!$B527="","",(G528-E528)/E528)</f>
        <v/>
      </c>
      <c r="I528" s="160" t="str">
        <f>IF(Summary_Exchange_Balances_00UTC!$B527="","",IF(ISERROR($G528),$E528,$G528))</f>
        <v/>
      </c>
      <c r="L528" t="str">
        <f t="shared" ca="1" si="50"/>
        <v/>
      </c>
      <c r="N528" s="156" t="str">
        <f ca="1">IF(raw_exchange_data!$A527="","",OFFSET(raw_exchange_data!$A527,0,MATCH(N$2,raw_exchange_data!$1:$1,0)-1))</f>
        <v/>
      </c>
      <c r="O528" s="156" t="str">
        <f ca="1">IF(raw_exchange_data!$A527="","",OFFSET(raw_exchange_data!$A527,0,MATCH(O$2,raw_exchange_data!$1:$1,0)-1))</f>
        <v/>
      </c>
      <c r="P528" s="156" t="str">
        <f ca="1">IF(raw_exchange_data!$A527="","",OFFSET(raw_exchange_data!$A527,0,MATCH(P$2,raw_exchange_data!$1:$1,0)-1))</f>
        <v/>
      </c>
      <c r="Q528" s="156" t="str">
        <f ca="1">IF(raw_exchange_data!$A527="","",TEXT(OFFSET(raw_exchange_data!$A527,0,MATCH(Q$2,raw_exchange_data!$1:$1,0)-1),""))</f>
        <v/>
      </c>
      <c r="R528" s="157" t="str">
        <f ca="1">IF(raw_exchange_data!$A527="","",OFFSET(raw_exchange_data!$A527,0,MATCH(R$2,raw_exchange_data!$1:$1,0)-1))</f>
        <v/>
      </c>
      <c r="S528" s="169" t="str">
        <f ca="1">IF(raw_exchange_data!$A527="","",OFFSET(raw_exchange_data!$A527,0,MATCH(S$2,raw_exchange_data!$1:$1,0)-1))</f>
        <v/>
      </c>
      <c r="W528" t="str">
        <f t="shared" si="51"/>
        <v/>
      </c>
      <c r="X528" t="str">
        <f t="shared" si="52"/>
        <v/>
      </c>
      <c r="Y528" s="42" t="str">
        <f t="shared" si="53"/>
        <v/>
      </c>
      <c r="Z528" s="42" t="str">
        <f t="shared" si="54"/>
        <v/>
      </c>
    </row>
    <row r="529" spans="1:26" x14ac:dyDescent="0.25">
      <c r="A529" t="str">
        <f>IF(Summary_Exchange_Balances_00UTC!$B528="","",Summary_Exchange_Balances_00UTC!$N528)</f>
        <v/>
      </c>
      <c r="B529" t="str">
        <f>IF(Summary_Exchange_Balances_00UTC!$B528="","",Summary_Exchange_Balances_00UTC!$B528)</f>
        <v/>
      </c>
      <c r="C529" t="str">
        <f>IF(Summary_Exchange_Balances_00UTC!$B528="","",Summary_Exchange_Balances_00UTC!$E528)</f>
        <v/>
      </c>
      <c r="E529" s="52" t="str">
        <f>IF(Summary_Exchange_Balances_00UTC!$B528="","",Summary_Exchange_Balances_00UTC!$C528)</f>
        <v/>
      </c>
      <c r="G529" s="52" t="str">
        <f>IF(Summary_Exchange_Balances_00UTC!$B528="","",VLOOKUP(IF(ISERROR(SEARCH(" ", $B529)),UPPER($B529&amp;$C529&amp;IF(OR(NOT(ISERROR(SEARCH("trade",$D529))),NOT(ISERROR(SEARCH("balance",$D529)))),"",$D529)),UPPER(LEFT($B529, SEARCH(" ",$B529)-1)&amp;$C529&amp;IF(OR(NOT(ISERROR(SEARCH("trade",$D529))),NOT(ISERROR(SEARCH("balance",$D529)))),"",$D529))),$L:$T,MATCH("balance",$L$2:$S$2,0),FALSE))</f>
        <v/>
      </c>
      <c r="H529" s="35" t="str">
        <f>IF(Summary_Exchange_Balances_00UTC!$B528="","",(G529-E529)/E529)</f>
        <v/>
      </c>
      <c r="I529" s="160" t="str">
        <f>IF(Summary_Exchange_Balances_00UTC!$B528="","",IF(ISERROR($G529),$E529,$G529))</f>
        <v/>
      </c>
      <c r="L529" t="str">
        <f t="shared" ca="1" si="50"/>
        <v/>
      </c>
      <c r="N529" s="156" t="str">
        <f ca="1">IF(raw_exchange_data!$A528="","",OFFSET(raw_exchange_data!$A528,0,MATCH(N$2,raw_exchange_data!$1:$1,0)-1))</f>
        <v/>
      </c>
      <c r="O529" s="156" t="str">
        <f ca="1">IF(raw_exchange_data!$A528="","",OFFSET(raw_exchange_data!$A528,0,MATCH(O$2,raw_exchange_data!$1:$1,0)-1))</f>
        <v/>
      </c>
      <c r="P529" s="156" t="str">
        <f ca="1">IF(raw_exchange_data!$A528="","",OFFSET(raw_exchange_data!$A528,0,MATCH(P$2,raw_exchange_data!$1:$1,0)-1))</f>
        <v/>
      </c>
      <c r="Q529" s="156" t="str">
        <f ca="1">IF(raw_exchange_data!$A528="","",TEXT(OFFSET(raw_exchange_data!$A528,0,MATCH(Q$2,raw_exchange_data!$1:$1,0)-1),""))</f>
        <v/>
      </c>
      <c r="R529" s="157" t="str">
        <f ca="1">IF(raw_exchange_data!$A528="","",OFFSET(raw_exchange_data!$A528,0,MATCH(R$2,raw_exchange_data!$1:$1,0)-1))</f>
        <v/>
      </c>
      <c r="S529" s="169" t="str">
        <f ca="1">IF(raw_exchange_data!$A528="","",OFFSET(raw_exchange_data!$A528,0,MATCH(S$2,raw_exchange_data!$1:$1,0)-1))</f>
        <v/>
      </c>
      <c r="W529" t="str">
        <f t="shared" si="51"/>
        <v/>
      </c>
      <c r="X529" t="str">
        <f t="shared" si="52"/>
        <v/>
      </c>
      <c r="Y529" s="42" t="str">
        <f t="shared" si="53"/>
        <v/>
      </c>
      <c r="Z529" s="42" t="str">
        <f t="shared" si="54"/>
        <v/>
      </c>
    </row>
    <row r="530" spans="1:26" x14ac:dyDescent="0.25">
      <c r="A530" t="str">
        <f>IF(Summary_Exchange_Balances_00UTC!$B529="","",Summary_Exchange_Balances_00UTC!$N529)</f>
        <v/>
      </c>
      <c r="B530" t="str">
        <f>IF(Summary_Exchange_Balances_00UTC!$B529="","",Summary_Exchange_Balances_00UTC!$B529)</f>
        <v/>
      </c>
      <c r="C530" t="str">
        <f>IF(Summary_Exchange_Balances_00UTC!$B529="","",Summary_Exchange_Balances_00UTC!$E529)</f>
        <v/>
      </c>
      <c r="E530" s="52" t="str">
        <f>IF(Summary_Exchange_Balances_00UTC!$B529="","",Summary_Exchange_Balances_00UTC!$C529)</f>
        <v/>
      </c>
      <c r="G530" s="52" t="str">
        <f>IF(Summary_Exchange_Balances_00UTC!$B529="","",VLOOKUP(IF(ISERROR(SEARCH(" ", $B530)),UPPER($B530&amp;$C530&amp;IF(OR(NOT(ISERROR(SEARCH("trade",$D530))),NOT(ISERROR(SEARCH("balance",$D530)))),"",$D530)),UPPER(LEFT($B530, SEARCH(" ",$B530)-1)&amp;$C530&amp;IF(OR(NOT(ISERROR(SEARCH("trade",$D530))),NOT(ISERROR(SEARCH("balance",$D530)))),"",$D530))),$L:$T,MATCH("balance",$L$2:$S$2,0),FALSE))</f>
        <v/>
      </c>
      <c r="H530" s="35" t="str">
        <f>IF(Summary_Exchange_Balances_00UTC!$B529="","",(G530-E530)/E530)</f>
        <v/>
      </c>
      <c r="I530" s="160" t="str">
        <f>IF(Summary_Exchange_Balances_00UTC!$B529="","",IF(ISERROR($G530),$E530,$G530))</f>
        <v/>
      </c>
      <c r="L530" t="str">
        <f t="shared" ca="1" si="50"/>
        <v/>
      </c>
      <c r="N530" s="156" t="str">
        <f ca="1">IF(raw_exchange_data!$A529="","",OFFSET(raw_exchange_data!$A529,0,MATCH(N$2,raw_exchange_data!$1:$1,0)-1))</f>
        <v/>
      </c>
      <c r="O530" s="156" t="str">
        <f ca="1">IF(raw_exchange_data!$A529="","",OFFSET(raw_exchange_data!$A529,0,MATCH(O$2,raw_exchange_data!$1:$1,0)-1))</f>
        <v/>
      </c>
      <c r="P530" s="156" t="str">
        <f ca="1">IF(raw_exchange_data!$A529="","",OFFSET(raw_exchange_data!$A529,0,MATCH(P$2,raw_exchange_data!$1:$1,0)-1))</f>
        <v/>
      </c>
      <c r="Q530" s="156" t="str">
        <f ca="1">IF(raw_exchange_data!$A529="","",TEXT(OFFSET(raw_exchange_data!$A529,0,MATCH(Q$2,raw_exchange_data!$1:$1,0)-1),""))</f>
        <v/>
      </c>
      <c r="R530" s="157" t="str">
        <f ca="1">IF(raw_exchange_data!$A529="","",OFFSET(raw_exchange_data!$A529,0,MATCH(R$2,raw_exchange_data!$1:$1,0)-1))</f>
        <v/>
      </c>
      <c r="S530" s="169" t="str">
        <f ca="1">IF(raw_exchange_data!$A529="","",OFFSET(raw_exchange_data!$A529,0,MATCH(S$2,raw_exchange_data!$1:$1,0)-1))</f>
        <v/>
      </c>
      <c r="W530" t="str">
        <f t="shared" si="51"/>
        <v/>
      </c>
      <c r="X530" t="str">
        <f t="shared" si="52"/>
        <v/>
      </c>
      <c r="Y530" s="42" t="str">
        <f t="shared" si="53"/>
        <v/>
      </c>
      <c r="Z530" s="42" t="str">
        <f t="shared" si="54"/>
        <v/>
      </c>
    </row>
    <row r="531" spans="1:26" x14ac:dyDescent="0.25">
      <c r="A531" t="str">
        <f>IF(Summary_Exchange_Balances_00UTC!$B530="","",Summary_Exchange_Balances_00UTC!$N530)</f>
        <v/>
      </c>
      <c r="B531" t="str">
        <f>IF(Summary_Exchange_Balances_00UTC!$B530="","",Summary_Exchange_Balances_00UTC!$B530)</f>
        <v/>
      </c>
      <c r="C531" t="str">
        <f>IF(Summary_Exchange_Balances_00UTC!$B530="","",Summary_Exchange_Balances_00UTC!$E530)</f>
        <v/>
      </c>
      <c r="E531" s="52" t="str">
        <f>IF(Summary_Exchange_Balances_00UTC!$B530="","",Summary_Exchange_Balances_00UTC!$C530)</f>
        <v/>
      </c>
      <c r="G531" s="52" t="str">
        <f>IF(Summary_Exchange_Balances_00UTC!$B530="","",VLOOKUP(IF(ISERROR(SEARCH(" ", $B531)),UPPER($B531&amp;$C531&amp;IF(OR(NOT(ISERROR(SEARCH("trade",$D531))),NOT(ISERROR(SEARCH("balance",$D531)))),"",$D531)),UPPER(LEFT($B531, SEARCH(" ",$B531)-1)&amp;$C531&amp;IF(OR(NOT(ISERROR(SEARCH("trade",$D531))),NOT(ISERROR(SEARCH("balance",$D531)))),"",$D531))),$L:$T,MATCH("balance",$L$2:$S$2,0),FALSE))</f>
        <v/>
      </c>
      <c r="H531" s="35" t="str">
        <f>IF(Summary_Exchange_Balances_00UTC!$B530="","",(G531-E531)/E531)</f>
        <v/>
      </c>
      <c r="I531" s="160" t="str">
        <f>IF(Summary_Exchange_Balances_00UTC!$B530="","",IF(ISERROR($G531),$E531,$G531))</f>
        <v/>
      </c>
      <c r="L531" t="str">
        <f t="shared" ca="1" si="50"/>
        <v/>
      </c>
      <c r="N531" s="156" t="str">
        <f ca="1">IF(raw_exchange_data!$A530="","",OFFSET(raw_exchange_data!$A530,0,MATCH(N$2,raw_exchange_data!$1:$1,0)-1))</f>
        <v/>
      </c>
      <c r="O531" s="156" t="str">
        <f ca="1">IF(raw_exchange_data!$A530="","",OFFSET(raw_exchange_data!$A530,0,MATCH(O$2,raw_exchange_data!$1:$1,0)-1))</f>
        <v/>
      </c>
      <c r="P531" s="156" t="str">
        <f ca="1">IF(raw_exchange_data!$A530="","",OFFSET(raw_exchange_data!$A530,0,MATCH(P$2,raw_exchange_data!$1:$1,0)-1))</f>
        <v/>
      </c>
      <c r="Q531" s="156" t="str">
        <f ca="1">IF(raw_exchange_data!$A530="","",TEXT(OFFSET(raw_exchange_data!$A530,0,MATCH(Q$2,raw_exchange_data!$1:$1,0)-1),""))</f>
        <v/>
      </c>
      <c r="R531" s="157" t="str">
        <f ca="1">IF(raw_exchange_data!$A530="","",OFFSET(raw_exchange_data!$A530,0,MATCH(R$2,raw_exchange_data!$1:$1,0)-1))</f>
        <v/>
      </c>
      <c r="S531" s="169" t="str">
        <f ca="1">IF(raw_exchange_data!$A530="","",OFFSET(raw_exchange_data!$A530,0,MATCH(S$2,raw_exchange_data!$1:$1,0)-1))</f>
        <v/>
      </c>
      <c r="W531" t="str">
        <f t="shared" si="51"/>
        <v/>
      </c>
      <c r="X531" t="str">
        <f t="shared" si="52"/>
        <v/>
      </c>
      <c r="Y531" s="42" t="str">
        <f t="shared" si="53"/>
        <v/>
      </c>
      <c r="Z531" s="42" t="str">
        <f t="shared" si="54"/>
        <v/>
      </c>
    </row>
    <row r="532" spans="1:26" x14ac:dyDescent="0.25">
      <c r="A532" t="str">
        <f>IF(Summary_Exchange_Balances_00UTC!$B531="","",Summary_Exchange_Balances_00UTC!$N531)</f>
        <v/>
      </c>
      <c r="B532" t="str">
        <f>IF(Summary_Exchange_Balances_00UTC!$B531="","",Summary_Exchange_Balances_00UTC!$B531)</f>
        <v/>
      </c>
      <c r="C532" t="str">
        <f>IF(Summary_Exchange_Balances_00UTC!$B531="","",Summary_Exchange_Balances_00UTC!$E531)</f>
        <v/>
      </c>
      <c r="E532" s="52" t="str">
        <f>IF(Summary_Exchange_Balances_00UTC!$B531="","",Summary_Exchange_Balances_00UTC!$C531)</f>
        <v/>
      </c>
      <c r="G532" s="52" t="str">
        <f>IF(Summary_Exchange_Balances_00UTC!$B531="","",VLOOKUP(IF(ISERROR(SEARCH(" ", $B532)),UPPER($B532&amp;$C532&amp;IF(OR(NOT(ISERROR(SEARCH("trade",$D532))),NOT(ISERROR(SEARCH("balance",$D532)))),"",$D532)),UPPER(LEFT($B532, SEARCH(" ",$B532)-1)&amp;$C532&amp;IF(OR(NOT(ISERROR(SEARCH("trade",$D532))),NOT(ISERROR(SEARCH("balance",$D532)))),"",$D532))),$L:$T,MATCH("balance",$L$2:$S$2,0),FALSE))</f>
        <v/>
      </c>
      <c r="H532" s="35" t="str">
        <f>IF(Summary_Exchange_Balances_00UTC!$B531="","",(G532-E532)/E532)</f>
        <v/>
      </c>
      <c r="I532" s="160" t="str">
        <f>IF(Summary_Exchange_Balances_00UTC!$B531="","",IF(ISERROR($G532),$E532,$G532))</f>
        <v/>
      </c>
      <c r="L532" t="str">
        <f t="shared" ca="1" si="50"/>
        <v/>
      </c>
      <c r="N532" s="156" t="str">
        <f ca="1">IF(raw_exchange_data!$A531="","",OFFSET(raw_exchange_data!$A531,0,MATCH(N$2,raw_exchange_data!$1:$1,0)-1))</f>
        <v/>
      </c>
      <c r="O532" s="156" t="str">
        <f ca="1">IF(raw_exchange_data!$A531="","",OFFSET(raw_exchange_data!$A531,0,MATCH(O$2,raw_exchange_data!$1:$1,0)-1))</f>
        <v/>
      </c>
      <c r="P532" s="156" t="str">
        <f ca="1">IF(raw_exchange_data!$A531="","",OFFSET(raw_exchange_data!$A531,0,MATCH(P$2,raw_exchange_data!$1:$1,0)-1))</f>
        <v/>
      </c>
      <c r="Q532" s="156" t="str">
        <f ca="1">IF(raw_exchange_data!$A531="","",TEXT(OFFSET(raw_exchange_data!$A531,0,MATCH(Q$2,raw_exchange_data!$1:$1,0)-1),""))</f>
        <v/>
      </c>
      <c r="R532" s="157" t="str">
        <f ca="1">IF(raw_exchange_data!$A531="","",OFFSET(raw_exchange_data!$A531,0,MATCH(R$2,raw_exchange_data!$1:$1,0)-1))</f>
        <v/>
      </c>
      <c r="S532" s="169" t="str">
        <f ca="1">IF(raw_exchange_data!$A531="","",OFFSET(raw_exchange_data!$A531,0,MATCH(S$2,raw_exchange_data!$1:$1,0)-1))</f>
        <v/>
      </c>
      <c r="W532" t="str">
        <f t="shared" si="51"/>
        <v/>
      </c>
      <c r="X532" t="str">
        <f t="shared" si="52"/>
        <v/>
      </c>
      <c r="Y532" s="42" t="str">
        <f t="shared" si="53"/>
        <v/>
      </c>
      <c r="Z532" s="42" t="str">
        <f t="shared" si="54"/>
        <v/>
      </c>
    </row>
    <row r="533" spans="1:26" x14ac:dyDescent="0.25">
      <c r="A533" t="str">
        <f>IF(Summary_Exchange_Balances_00UTC!$B532="","",Summary_Exchange_Balances_00UTC!$N532)</f>
        <v/>
      </c>
      <c r="B533" t="str">
        <f>IF(Summary_Exchange_Balances_00UTC!$B532="","",Summary_Exchange_Balances_00UTC!$B532)</f>
        <v/>
      </c>
      <c r="C533" t="str">
        <f>IF(Summary_Exchange_Balances_00UTC!$B532="","",Summary_Exchange_Balances_00UTC!$E532)</f>
        <v/>
      </c>
      <c r="E533" s="52" t="str">
        <f>IF(Summary_Exchange_Balances_00UTC!$B532="","",Summary_Exchange_Balances_00UTC!$C532)</f>
        <v/>
      </c>
      <c r="G533" s="52" t="str">
        <f>IF(Summary_Exchange_Balances_00UTC!$B532="","",VLOOKUP(IF(ISERROR(SEARCH(" ", $B533)),UPPER($B533&amp;$C533&amp;IF(OR(NOT(ISERROR(SEARCH("trade",$D533))),NOT(ISERROR(SEARCH("balance",$D533)))),"",$D533)),UPPER(LEFT($B533, SEARCH(" ",$B533)-1)&amp;$C533&amp;IF(OR(NOT(ISERROR(SEARCH("trade",$D533))),NOT(ISERROR(SEARCH("balance",$D533)))),"",$D533))),$L:$T,MATCH("balance",$L$2:$S$2,0),FALSE))</f>
        <v/>
      </c>
      <c r="H533" s="35" t="str">
        <f>IF(Summary_Exchange_Balances_00UTC!$B532="","",(G533-E533)/E533)</f>
        <v/>
      </c>
      <c r="I533" s="160" t="str">
        <f>IF(Summary_Exchange_Balances_00UTC!$B532="","",IF(ISERROR($G533),$E533,$G533))</f>
        <v/>
      </c>
      <c r="L533" t="str">
        <f t="shared" ca="1" si="50"/>
        <v/>
      </c>
      <c r="N533" s="156" t="str">
        <f ca="1">IF(raw_exchange_data!$A532="","",OFFSET(raw_exchange_data!$A532,0,MATCH(N$2,raw_exchange_data!$1:$1,0)-1))</f>
        <v/>
      </c>
      <c r="O533" s="156" t="str">
        <f ca="1">IF(raw_exchange_data!$A532="","",OFFSET(raw_exchange_data!$A532,0,MATCH(O$2,raw_exchange_data!$1:$1,0)-1))</f>
        <v/>
      </c>
      <c r="P533" s="156" t="str">
        <f ca="1">IF(raw_exchange_data!$A532="","",OFFSET(raw_exchange_data!$A532,0,MATCH(P$2,raw_exchange_data!$1:$1,0)-1))</f>
        <v/>
      </c>
      <c r="Q533" s="156" t="str">
        <f ca="1">IF(raw_exchange_data!$A532="","",TEXT(OFFSET(raw_exchange_data!$A532,0,MATCH(Q$2,raw_exchange_data!$1:$1,0)-1),""))</f>
        <v/>
      </c>
      <c r="R533" s="157" t="str">
        <f ca="1">IF(raw_exchange_data!$A532="","",OFFSET(raw_exchange_data!$A532,0,MATCH(R$2,raw_exchange_data!$1:$1,0)-1))</f>
        <v/>
      </c>
      <c r="S533" s="169" t="str">
        <f ca="1">IF(raw_exchange_data!$A532="","",OFFSET(raw_exchange_data!$A532,0,MATCH(S$2,raw_exchange_data!$1:$1,0)-1))</f>
        <v/>
      </c>
      <c r="W533" t="str">
        <f t="shared" si="51"/>
        <v/>
      </c>
      <c r="X533" t="str">
        <f t="shared" si="52"/>
        <v/>
      </c>
      <c r="Y533" s="42" t="str">
        <f t="shared" si="53"/>
        <v/>
      </c>
      <c r="Z533" s="42" t="str">
        <f t="shared" si="54"/>
        <v/>
      </c>
    </row>
    <row r="534" spans="1:26" x14ac:dyDescent="0.25">
      <c r="A534" t="str">
        <f>IF(Summary_Exchange_Balances_00UTC!$B533="","",Summary_Exchange_Balances_00UTC!$N533)</f>
        <v/>
      </c>
      <c r="B534" t="str">
        <f>IF(Summary_Exchange_Balances_00UTC!$B533="","",Summary_Exchange_Balances_00UTC!$B533)</f>
        <v/>
      </c>
      <c r="C534" t="str">
        <f>IF(Summary_Exchange_Balances_00UTC!$B533="","",Summary_Exchange_Balances_00UTC!$E533)</f>
        <v/>
      </c>
      <c r="E534" s="52" t="str">
        <f>IF(Summary_Exchange_Balances_00UTC!$B533="","",Summary_Exchange_Balances_00UTC!$C533)</f>
        <v/>
      </c>
      <c r="G534" s="52" t="str">
        <f>IF(Summary_Exchange_Balances_00UTC!$B533="","",VLOOKUP(IF(ISERROR(SEARCH(" ", $B534)),UPPER($B534&amp;$C534&amp;IF(OR(NOT(ISERROR(SEARCH("trade",$D534))),NOT(ISERROR(SEARCH("balance",$D534)))),"",$D534)),UPPER(LEFT($B534, SEARCH(" ",$B534)-1)&amp;$C534&amp;IF(OR(NOT(ISERROR(SEARCH("trade",$D534))),NOT(ISERROR(SEARCH("balance",$D534)))),"",$D534))),$L:$T,MATCH("balance",$L$2:$S$2,0),FALSE))</f>
        <v/>
      </c>
      <c r="H534" s="35" t="str">
        <f>IF(Summary_Exchange_Balances_00UTC!$B533="","",(G534-E534)/E534)</f>
        <v/>
      </c>
      <c r="I534" s="160" t="str">
        <f>IF(Summary_Exchange_Balances_00UTC!$B533="","",IF(ISERROR($G534),$E534,$G534))</f>
        <v/>
      </c>
      <c r="L534" t="str">
        <f t="shared" ca="1" si="50"/>
        <v/>
      </c>
      <c r="N534" s="156" t="str">
        <f ca="1">IF(raw_exchange_data!$A533="","",OFFSET(raw_exchange_data!$A533,0,MATCH(N$2,raw_exchange_data!$1:$1,0)-1))</f>
        <v/>
      </c>
      <c r="O534" s="156" t="str">
        <f ca="1">IF(raw_exchange_data!$A533="","",OFFSET(raw_exchange_data!$A533,0,MATCH(O$2,raw_exchange_data!$1:$1,0)-1))</f>
        <v/>
      </c>
      <c r="P534" s="156" t="str">
        <f ca="1">IF(raw_exchange_data!$A533="","",OFFSET(raw_exchange_data!$A533,0,MATCH(P$2,raw_exchange_data!$1:$1,0)-1))</f>
        <v/>
      </c>
      <c r="Q534" s="156" t="str">
        <f ca="1">IF(raw_exchange_data!$A533="","",TEXT(OFFSET(raw_exchange_data!$A533,0,MATCH(Q$2,raw_exchange_data!$1:$1,0)-1),""))</f>
        <v/>
      </c>
      <c r="R534" s="157" t="str">
        <f ca="1">IF(raw_exchange_data!$A533="","",OFFSET(raw_exchange_data!$A533,0,MATCH(R$2,raw_exchange_data!$1:$1,0)-1))</f>
        <v/>
      </c>
      <c r="S534" s="169" t="str">
        <f ca="1">IF(raw_exchange_data!$A533="","",OFFSET(raw_exchange_data!$A533,0,MATCH(S$2,raw_exchange_data!$1:$1,0)-1))</f>
        <v/>
      </c>
      <c r="W534" t="str">
        <f t="shared" si="51"/>
        <v/>
      </c>
      <c r="X534" t="str">
        <f t="shared" si="52"/>
        <v/>
      </c>
      <c r="Y534" s="42" t="str">
        <f t="shared" si="53"/>
        <v/>
      </c>
      <c r="Z534" s="42" t="str">
        <f t="shared" si="54"/>
        <v/>
      </c>
    </row>
    <row r="535" spans="1:26" x14ac:dyDescent="0.25">
      <c r="A535" t="str">
        <f>IF(Summary_Exchange_Balances_00UTC!$B534="","",Summary_Exchange_Balances_00UTC!$N534)</f>
        <v/>
      </c>
      <c r="B535" t="str">
        <f>IF(Summary_Exchange_Balances_00UTC!$B534="","",Summary_Exchange_Balances_00UTC!$B534)</f>
        <v/>
      </c>
      <c r="C535" t="str">
        <f>IF(Summary_Exchange_Balances_00UTC!$B534="","",Summary_Exchange_Balances_00UTC!$E534)</f>
        <v/>
      </c>
      <c r="E535" s="52" t="str">
        <f>IF(Summary_Exchange_Balances_00UTC!$B534="","",Summary_Exchange_Balances_00UTC!$C534)</f>
        <v/>
      </c>
      <c r="G535" s="52" t="str">
        <f>IF(Summary_Exchange_Balances_00UTC!$B534="","",VLOOKUP(IF(ISERROR(SEARCH(" ", $B535)),UPPER($B535&amp;$C535&amp;IF(OR(NOT(ISERROR(SEARCH("trade",$D535))),NOT(ISERROR(SEARCH("balance",$D535)))),"",$D535)),UPPER(LEFT($B535, SEARCH(" ",$B535)-1)&amp;$C535&amp;IF(OR(NOT(ISERROR(SEARCH("trade",$D535))),NOT(ISERROR(SEARCH("balance",$D535)))),"",$D535))),$L:$T,MATCH("balance",$L$2:$S$2,0),FALSE))</f>
        <v/>
      </c>
      <c r="H535" s="35" t="str">
        <f>IF(Summary_Exchange_Balances_00UTC!$B534="","",(G535-E535)/E535)</f>
        <v/>
      </c>
      <c r="I535" s="160" t="str">
        <f>IF(Summary_Exchange_Balances_00UTC!$B534="","",IF(ISERROR($G535),$E535,$G535))</f>
        <v/>
      </c>
      <c r="L535" t="str">
        <f t="shared" ca="1" si="50"/>
        <v/>
      </c>
      <c r="N535" s="156" t="str">
        <f ca="1">IF(raw_exchange_data!$A534="","",OFFSET(raw_exchange_data!$A534,0,MATCH(N$2,raw_exchange_data!$1:$1,0)-1))</f>
        <v/>
      </c>
      <c r="O535" s="156" t="str">
        <f ca="1">IF(raw_exchange_data!$A534="","",OFFSET(raw_exchange_data!$A534,0,MATCH(O$2,raw_exchange_data!$1:$1,0)-1))</f>
        <v/>
      </c>
      <c r="P535" s="156" t="str">
        <f ca="1">IF(raw_exchange_data!$A534="","",OFFSET(raw_exchange_data!$A534,0,MATCH(P$2,raw_exchange_data!$1:$1,0)-1))</f>
        <v/>
      </c>
      <c r="Q535" s="156" t="str">
        <f ca="1">IF(raw_exchange_data!$A534="","",TEXT(OFFSET(raw_exchange_data!$A534,0,MATCH(Q$2,raw_exchange_data!$1:$1,0)-1),""))</f>
        <v/>
      </c>
      <c r="R535" s="157" t="str">
        <f ca="1">IF(raw_exchange_data!$A534="","",OFFSET(raw_exchange_data!$A534,0,MATCH(R$2,raw_exchange_data!$1:$1,0)-1))</f>
        <v/>
      </c>
      <c r="S535" s="169" t="str">
        <f ca="1">IF(raw_exchange_data!$A534="","",OFFSET(raw_exchange_data!$A534,0,MATCH(S$2,raw_exchange_data!$1:$1,0)-1))</f>
        <v/>
      </c>
      <c r="W535" t="str">
        <f t="shared" si="51"/>
        <v/>
      </c>
      <c r="X535" t="str">
        <f t="shared" si="52"/>
        <v/>
      </c>
      <c r="Y535" s="42" t="str">
        <f t="shared" si="53"/>
        <v/>
      </c>
      <c r="Z535" s="42" t="str">
        <f t="shared" si="54"/>
        <v/>
      </c>
    </row>
    <row r="536" spans="1:26" x14ac:dyDescent="0.25">
      <c r="A536" t="str">
        <f>IF(Summary_Exchange_Balances_00UTC!$B535="","",Summary_Exchange_Balances_00UTC!$N535)</f>
        <v/>
      </c>
      <c r="B536" t="str">
        <f>IF(Summary_Exchange_Balances_00UTC!$B535="","",Summary_Exchange_Balances_00UTC!$B535)</f>
        <v/>
      </c>
      <c r="C536" t="str">
        <f>IF(Summary_Exchange_Balances_00UTC!$B535="","",Summary_Exchange_Balances_00UTC!$E535)</f>
        <v/>
      </c>
      <c r="E536" s="52" t="str">
        <f>IF(Summary_Exchange_Balances_00UTC!$B535="","",Summary_Exchange_Balances_00UTC!$C535)</f>
        <v/>
      </c>
      <c r="G536" s="52" t="str">
        <f>IF(Summary_Exchange_Balances_00UTC!$B535="","",VLOOKUP(IF(ISERROR(SEARCH(" ", $B536)),UPPER($B536&amp;$C536&amp;IF(OR(NOT(ISERROR(SEARCH("trade",$D536))),NOT(ISERROR(SEARCH("balance",$D536)))),"",$D536)),UPPER(LEFT($B536, SEARCH(" ",$B536)-1)&amp;$C536&amp;IF(OR(NOT(ISERROR(SEARCH("trade",$D536))),NOT(ISERROR(SEARCH("balance",$D536)))),"",$D536))),$L:$T,MATCH("balance",$L$2:$S$2,0),FALSE))</f>
        <v/>
      </c>
      <c r="H536" s="35" t="str">
        <f>IF(Summary_Exchange_Balances_00UTC!$B535="","",(G536-E536)/E536)</f>
        <v/>
      </c>
      <c r="I536" s="160" t="str">
        <f>IF(Summary_Exchange_Balances_00UTC!$B535="","",IF(ISERROR($G536),$E536,$G536))</f>
        <v/>
      </c>
      <c r="L536" t="str">
        <f t="shared" ca="1" si="50"/>
        <v/>
      </c>
      <c r="N536" s="156" t="str">
        <f ca="1">IF(raw_exchange_data!$A535="","",OFFSET(raw_exchange_data!$A535,0,MATCH(N$2,raw_exchange_data!$1:$1,0)-1))</f>
        <v/>
      </c>
      <c r="O536" s="156" t="str">
        <f ca="1">IF(raw_exchange_data!$A535="","",OFFSET(raw_exchange_data!$A535,0,MATCH(O$2,raw_exchange_data!$1:$1,0)-1))</f>
        <v/>
      </c>
      <c r="P536" s="156" t="str">
        <f ca="1">IF(raw_exchange_data!$A535="","",OFFSET(raw_exchange_data!$A535,0,MATCH(P$2,raw_exchange_data!$1:$1,0)-1))</f>
        <v/>
      </c>
      <c r="Q536" s="156" t="str">
        <f ca="1">IF(raw_exchange_data!$A535="","",TEXT(OFFSET(raw_exchange_data!$A535,0,MATCH(Q$2,raw_exchange_data!$1:$1,0)-1),""))</f>
        <v/>
      </c>
      <c r="R536" s="157" t="str">
        <f ca="1">IF(raw_exchange_data!$A535="","",OFFSET(raw_exchange_data!$A535,0,MATCH(R$2,raw_exchange_data!$1:$1,0)-1))</f>
        <v/>
      </c>
      <c r="S536" s="169" t="str">
        <f ca="1">IF(raw_exchange_data!$A535="","",OFFSET(raw_exchange_data!$A535,0,MATCH(S$2,raw_exchange_data!$1:$1,0)-1))</f>
        <v/>
      </c>
      <c r="W536" t="str">
        <f t="shared" si="51"/>
        <v/>
      </c>
      <c r="X536" t="str">
        <f t="shared" si="52"/>
        <v/>
      </c>
      <c r="Y536" s="42" t="str">
        <f t="shared" si="53"/>
        <v/>
      </c>
      <c r="Z536" s="42" t="str">
        <f t="shared" si="54"/>
        <v/>
      </c>
    </row>
    <row r="537" spans="1:26" x14ac:dyDescent="0.25">
      <c r="A537" t="str">
        <f>IF(Summary_Exchange_Balances_00UTC!$B536="","",Summary_Exchange_Balances_00UTC!$N536)</f>
        <v/>
      </c>
      <c r="B537" t="str">
        <f>IF(Summary_Exchange_Balances_00UTC!$B536="","",Summary_Exchange_Balances_00UTC!$B536)</f>
        <v/>
      </c>
      <c r="C537" t="str">
        <f>IF(Summary_Exchange_Balances_00UTC!$B536="","",Summary_Exchange_Balances_00UTC!$E536)</f>
        <v/>
      </c>
      <c r="E537" s="52" t="str">
        <f>IF(Summary_Exchange_Balances_00UTC!$B536="","",Summary_Exchange_Balances_00UTC!$C536)</f>
        <v/>
      </c>
      <c r="G537" s="52" t="str">
        <f>IF(Summary_Exchange_Balances_00UTC!$B536="","",VLOOKUP(IF(ISERROR(SEARCH(" ", $B537)),UPPER($B537&amp;$C537&amp;IF(OR(NOT(ISERROR(SEARCH("trade",$D537))),NOT(ISERROR(SEARCH("balance",$D537)))),"",$D537)),UPPER(LEFT($B537, SEARCH(" ",$B537)-1)&amp;$C537&amp;IF(OR(NOT(ISERROR(SEARCH("trade",$D537))),NOT(ISERROR(SEARCH("balance",$D537)))),"",$D537))),$L:$T,MATCH("balance",$L$2:$S$2,0),FALSE))</f>
        <v/>
      </c>
      <c r="H537" s="35" t="str">
        <f>IF(Summary_Exchange_Balances_00UTC!$B536="","",(G537-E537)/E537)</f>
        <v/>
      </c>
      <c r="I537" s="160" t="str">
        <f>IF(Summary_Exchange_Balances_00UTC!$B536="","",IF(ISERROR($G537),$E537,$G537))</f>
        <v/>
      </c>
      <c r="L537" t="str">
        <f t="shared" ca="1" si="50"/>
        <v/>
      </c>
      <c r="N537" s="156" t="str">
        <f ca="1">IF(raw_exchange_data!$A536="","",OFFSET(raw_exchange_data!$A536,0,MATCH(N$2,raw_exchange_data!$1:$1,0)-1))</f>
        <v/>
      </c>
      <c r="O537" s="156" t="str">
        <f ca="1">IF(raw_exchange_data!$A536="","",OFFSET(raw_exchange_data!$A536,0,MATCH(O$2,raw_exchange_data!$1:$1,0)-1))</f>
        <v/>
      </c>
      <c r="P537" s="156" t="str">
        <f ca="1">IF(raw_exchange_data!$A536="","",OFFSET(raw_exchange_data!$A536,0,MATCH(P$2,raw_exchange_data!$1:$1,0)-1))</f>
        <v/>
      </c>
      <c r="Q537" s="156" t="str">
        <f ca="1">IF(raw_exchange_data!$A536="","",TEXT(OFFSET(raw_exchange_data!$A536,0,MATCH(Q$2,raw_exchange_data!$1:$1,0)-1),""))</f>
        <v/>
      </c>
      <c r="R537" s="157" t="str">
        <f ca="1">IF(raw_exchange_data!$A536="","",OFFSET(raw_exchange_data!$A536,0,MATCH(R$2,raw_exchange_data!$1:$1,0)-1))</f>
        <v/>
      </c>
      <c r="S537" s="169" t="str">
        <f ca="1">IF(raw_exchange_data!$A536="","",OFFSET(raw_exchange_data!$A536,0,MATCH(S$2,raw_exchange_data!$1:$1,0)-1))</f>
        <v/>
      </c>
      <c r="W537" t="str">
        <f t="shared" si="51"/>
        <v/>
      </c>
      <c r="X537" t="str">
        <f t="shared" si="52"/>
        <v/>
      </c>
      <c r="Y537" s="42" t="str">
        <f t="shared" si="53"/>
        <v/>
      </c>
      <c r="Z537" s="42" t="str">
        <f t="shared" si="54"/>
        <v/>
      </c>
    </row>
    <row r="538" spans="1:26" x14ac:dyDescent="0.25">
      <c r="A538" t="str">
        <f>IF(Summary_Exchange_Balances_00UTC!$B537="","",Summary_Exchange_Balances_00UTC!$N537)</f>
        <v/>
      </c>
      <c r="B538" t="str">
        <f>IF(Summary_Exchange_Balances_00UTC!$B537="","",Summary_Exchange_Balances_00UTC!$B537)</f>
        <v/>
      </c>
      <c r="C538" t="str">
        <f>IF(Summary_Exchange_Balances_00UTC!$B537="","",Summary_Exchange_Balances_00UTC!$E537)</f>
        <v/>
      </c>
      <c r="E538" s="52" t="str">
        <f>IF(Summary_Exchange_Balances_00UTC!$B537="","",Summary_Exchange_Balances_00UTC!$C537)</f>
        <v/>
      </c>
      <c r="G538" s="52" t="str">
        <f>IF(Summary_Exchange_Balances_00UTC!$B537="","",VLOOKUP(IF(ISERROR(SEARCH(" ", $B538)),UPPER($B538&amp;$C538&amp;IF(OR(NOT(ISERROR(SEARCH("trade",$D538))),NOT(ISERROR(SEARCH("balance",$D538)))),"",$D538)),UPPER(LEFT($B538, SEARCH(" ",$B538)-1)&amp;$C538&amp;IF(OR(NOT(ISERROR(SEARCH("trade",$D538))),NOT(ISERROR(SEARCH("balance",$D538)))),"",$D538))),$L:$T,MATCH("balance",$L$2:$S$2,0),FALSE))</f>
        <v/>
      </c>
      <c r="H538" s="35" t="str">
        <f>IF(Summary_Exchange_Balances_00UTC!$B537="","",(G538-E538)/E538)</f>
        <v/>
      </c>
      <c r="I538" s="160" t="str">
        <f>IF(Summary_Exchange_Balances_00UTC!$B537="","",IF(ISERROR($G538),$E538,$G538))</f>
        <v/>
      </c>
      <c r="L538" t="str">
        <f t="shared" ca="1" si="50"/>
        <v/>
      </c>
      <c r="N538" s="156" t="str">
        <f ca="1">IF(raw_exchange_data!$A537="","",OFFSET(raw_exchange_data!$A537,0,MATCH(N$2,raw_exchange_data!$1:$1,0)-1))</f>
        <v/>
      </c>
      <c r="O538" s="156" t="str">
        <f ca="1">IF(raw_exchange_data!$A537="","",OFFSET(raw_exchange_data!$A537,0,MATCH(O$2,raw_exchange_data!$1:$1,0)-1))</f>
        <v/>
      </c>
      <c r="P538" s="156" t="str">
        <f ca="1">IF(raw_exchange_data!$A537="","",OFFSET(raw_exchange_data!$A537,0,MATCH(P$2,raw_exchange_data!$1:$1,0)-1))</f>
        <v/>
      </c>
      <c r="Q538" s="156" t="str">
        <f ca="1">IF(raw_exchange_data!$A537="","",TEXT(OFFSET(raw_exchange_data!$A537,0,MATCH(Q$2,raw_exchange_data!$1:$1,0)-1),""))</f>
        <v/>
      </c>
      <c r="R538" s="157" t="str">
        <f ca="1">IF(raw_exchange_data!$A537="","",OFFSET(raw_exchange_data!$A537,0,MATCH(R$2,raw_exchange_data!$1:$1,0)-1))</f>
        <v/>
      </c>
      <c r="S538" s="169" t="str">
        <f ca="1">IF(raw_exchange_data!$A537="","",OFFSET(raw_exchange_data!$A537,0,MATCH(S$2,raw_exchange_data!$1:$1,0)-1))</f>
        <v/>
      </c>
      <c r="W538" t="str">
        <f t="shared" si="51"/>
        <v/>
      </c>
      <c r="X538" t="str">
        <f t="shared" si="52"/>
        <v/>
      </c>
      <c r="Y538" s="42" t="str">
        <f t="shared" si="53"/>
        <v/>
      </c>
      <c r="Z538" s="42" t="str">
        <f t="shared" si="54"/>
        <v/>
      </c>
    </row>
    <row r="539" spans="1:26" x14ac:dyDescent="0.25">
      <c r="A539" t="str">
        <f>IF(Summary_Exchange_Balances_00UTC!$B538="","",Summary_Exchange_Balances_00UTC!$N538)</f>
        <v/>
      </c>
      <c r="B539" t="str">
        <f>IF(Summary_Exchange_Balances_00UTC!$B538="","",Summary_Exchange_Balances_00UTC!$B538)</f>
        <v/>
      </c>
      <c r="C539" t="str">
        <f>IF(Summary_Exchange_Balances_00UTC!$B538="","",Summary_Exchange_Balances_00UTC!$E538)</f>
        <v/>
      </c>
      <c r="E539" s="52" t="str">
        <f>IF(Summary_Exchange_Balances_00UTC!$B538="","",Summary_Exchange_Balances_00UTC!$C538)</f>
        <v/>
      </c>
      <c r="G539" s="52" t="str">
        <f>IF(Summary_Exchange_Balances_00UTC!$B538="","",VLOOKUP(IF(ISERROR(SEARCH(" ", $B539)),UPPER($B539&amp;$C539&amp;IF(OR(NOT(ISERROR(SEARCH("trade",$D539))),NOT(ISERROR(SEARCH("balance",$D539)))),"",$D539)),UPPER(LEFT($B539, SEARCH(" ",$B539)-1)&amp;$C539&amp;IF(OR(NOT(ISERROR(SEARCH("trade",$D539))),NOT(ISERROR(SEARCH("balance",$D539)))),"",$D539))),$L:$T,MATCH("balance",$L$2:$S$2,0),FALSE))</f>
        <v/>
      </c>
      <c r="H539" s="35" t="str">
        <f>IF(Summary_Exchange_Balances_00UTC!$B538="","",(G539-E539)/E539)</f>
        <v/>
      </c>
      <c r="I539" s="160" t="str">
        <f>IF(Summary_Exchange_Balances_00UTC!$B538="","",IF(ISERROR($G539),$E539,$G539))</f>
        <v/>
      </c>
      <c r="L539" t="str">
        <f t="shared" ca="1" si="50"/>
        <v/>
      </c>
      <c r="N539" s="156" t="str">
        <f ca="1">IF(raw_exchange_data!$A538="","",OFFSET(raw_exchange_data!$A538,0,MATCH(N$2,raw_exchange_data!$1:$1,0)-1))</f>
        <v/>
      </c>
      <c r="O539" s="156" t="str">
        <f ca="1">IF(raw_exchange_data!$A538="","",OFFSET(raw_exchange_data!$A538,0,MATCH(O$2,raw_exchange_data!$1:$1,0)-1))</f>
        <v/>
      </c>
      <c r="P539" s="156" t="str">
        <f ca="1">IF(raw_exchange_data!$A538="","",OFFSET(raw_exchange_data!$A538,0,MATCH(P$2,raw_exchange_data!$1:$1,0)-1))</f>
        <v/>
      </c>
      <c r="Q539" s="156" t="str">
        <f ca="1">IF(raw_exchange_data!$A538="","",TEXT(OFFSET(raw_exchange_data!$A538,0,MATCH(Q$2,raw_exchange_data!$1:$1,0)-1),""))</f>
        <v/>
      </c>
      <c r="R539" s="157" t="str">
        <f ca="1">IF(raw_exchange_data!$A538="","",OFFSET(raw_exchange_data!$A538,0,MATCH(R$2,raw_exchange_data!$1:$1,0)-1))</f>
        <v/>
      </c>
      <c r="S539" s="169" t="str">
        <f ca="1">IF(raw_exchange_data!$A538="","",OFFSET(raw_exchange_data!$A538,0,MATCH(S$2,raw_exchange_data!$1:$1,0)-1))</f>
        <v/>
      </c>
      <c r="W539" t="str">
        <f t="shared" si="51"/>
        <v/>
      </c>
      <c r="X539" t="str">
        <f t="shared" si="52"/>
        <v/>
      </c>
      <c r="Y539" s="42" t="str">
        <f t="shared" si="53"/>
        <v/>
      </c>
      <c r="Z539" s="42" t="str">
        <f t="shared" si="54"/>
        <v/>
      </c>
    </row>
    <row r="540" spans="1:26" x14ac:dyDescent="0.25">
      <c r="A540" t="str">
        <f>IF(Summary_Exchange_Balances_00UTC!$B539="","",Summary_Exchange_Balances_00UTC!$N539)</f>
        <v/>
      </c>
      <c r="B540" t="str">
        <f>IF(Summary_Exchange_Balances_00UTC!$B539="","",Summary_Exchange_Balances_00UTC!$B539)</f>
        <v/>
      </c>
      <c r="C540" t="str">
        <f>IF(Summary_Exchange_Balances_00UTC!$B539="","",Summary_Exchange_Balances_00UTC!$E539)</f>
        <v/>
      </c>
      <c r="E540" s="52" t="str">
        <f>IF(Summary_Exchange_Balances_00UTC!$B539="","",Summary_Exchange_Balances_00UTC!$C539)</f>
        <v/>
      </c>
      <c r="G540" s="52" t="str">
        <f>IF(Summary_Exchange_Balances_00UTC!$B539="","",VLOOKUP(IF(ISERROR(SEARCH(" ", $B540)),UPPER($B540&amp;$C540&amp;IF(OR(NOT(ISERROR(SEARCH("trade",$D540))),NOT(ISERROR(SEARCH("balance",$D540)))),"",$D540)),UPPER(LEFT($B540, SEARCH(" ",$B540)-1)&amp;$C540&amp;IF(OR(NOT(ISERROR(SEARCH("trade",$D540))),NOT(ISERROR(SEARCH("balance",$D540)))),"",$D540))),$L:$T,MATCH("balance",$L$2:$S$2,0),FALSE))</f>
        <v/>
      </c>
      <c r="H540" s="35" t="str">
        <f>IF(Summary_Exchange_Balances_00UTC!$B539="","",(G540-E540)/E540)</f>
        <v/>
      </c>
      <c r="I540" s="160" t="str">
        <f>IF(Summary_Exchange_Balances_00UTC!$B539="","",IF(ISERROR($G540),$E540,$G540))</f>
        <v/>
      </c>
      <c r="L540" t="str">
        <f t="shared" ca="1" si="50"/>
        <v/>
      </c>
      <c r="N540" s="156" t="str">
        <f ca="1">IF(raw_exchange_data!$A539="","",OFFSET(raw_exchange_data!$A539,0,MATCH(N$2,raw_exchange_data!$1:$1,0)-1))</f>
        <v/>
      </c>
      <c r="O540" s="156" t="str">
        <f ca="1">IF(raw_exchange_data!$A539="","",OFFSET(raw_exchange_data!$A539,0,MATCH(O$2,raw_exchange_data!$1:$1,0)-1))</f>
        <v/>
      </c>
      <c r="P540" s="156" t="str">
        <f ca="1">IF(raw_exchange_data!$A539="","",OFFSET(raw_exchange_data!$A539,0,MATCH(P$2,raw_exchange_data!$1:$1,0)-1))</f>
        <v/>
      </c>
      <c r="Q540" s="156" t="str">
        <f ca="1">IF(raw_exchange_data!$A539="","",TEXT(OFFSET(raw_exchange_data!$A539,0,MATCH(Q$2,raw_exchange_data!$1:$1,0)-1),""))</f>
        <v/>
      </c>
      <c r="R540" s="157" t="str">
        <f ca="1">IF(raw_exchange_data!$A539="","",OFFSET(raw_exchange_data!$A539,0,MATCH(R$2,raw_exchange_data!$1:$1,0)-1))</f>
        <v/>
      </c>
      <c r="S540" s="169" t="str">
        <f ca="1">IF(raw_exchange_data!$A539="","",OFFSET(raw_exchange_data!$A539,0,MATCH(S$2,raw_exchange_data!$1:$1,0)-1))</f>
        <v/>
      </c>
      <c r="W540" t="str">
        <f t="shared" si="51"/>
        <v/>
      </c>
      <c r="X540" t="str">
        <f t="shared" si="52"/>
        <v/>
      </c>
      <c r="Y540" s="42" t="str">
        <f t="shared" si="53"/>
        <v/>
      </c>
      <c r="Z540" s="42" t="str">
        <f t="shared" si="54"/>
        <v/>
      </c>
    </row>
    <row r="541" spans="1:26" x14ac:dyDescent="0.25">
      <c r="A541" t="str">
        <f>IF(Summary_Exchange_Balances_00UTC!$B540="","",Summary_Exchange_Balances_00UTC!$N540)</f>
        <v/>
      </c>
      <c r="B541" t="str">
        <f>IF(Summary_Exchange_Balances_00UTC!$B540="","",Summary_Exchange_Balances_00UTC!$B540)</f>
        <v/>
      </c>
      <c r="C541" t="str">
        <f>IF(Summary_Exchange_Balances_00UTC!$B540="","",Summary_Exchange_Balances_00UTC!$E540)</f>
        <v/>
      </c>
      <c r="E541" s="52" t="str">
        <f>IF(Summary_Exchange_Balances_00UTC!$B540="","",Summary_Exchange_Balances_00UTC!$C540)</f>
        <v/>
      </c>
      <c r="G541" s="52" t="str">
        <f>IF(Summary_Exchange_Balances_00UTC!$B540="","",VLOOKUP(IF(ISERROR(SEARCH(" ", $B541)),UPPER($B541&amp;$C541&amp;IF(OR(NOT(ISERROR(SEARCH("trade",$D541))),NOT(ISERROR(SEARCH("balance",$D541)))),"",$D541)),UPPER(LEFT($B541, SEARCH(" ",$B541)-1)&amp;$C541&amp;IF(OR(NOT(ISERROR(SEARCH("trade",$D541))),NOT(ISERROR(SEARCH("balance",$D541)))),"",$D541))),$L:$T,MATCH("balance",$L$2:$S$2,0),FALSE))</f>
        <v/>
      </c>
      <c r="H541" s="35" t="str">
        <f>IF(Summary_Exchange_Balances_00UTC!$B540="","",(G541-E541)/E541)</f>
        <v/>
      </c>
      <c r="I541" s="160" t="str">
        <f>IF(Summary_Exchange_Balances_00UTC!$B540="","",IF(ISERROR($G541),$E541,$G541))</f>
        <v/>
      </c>
      <c r="L541" t="str">
        <f t="shared" ca="1" si="50"/>
        <v/>
      </c>
      <c r="N541" s="156" t="str">
        <f ca="1">IF(raw_exchange_data!$A540="","",OFFSET(raw_exchange_data!$A540,0,MATCH(N$2,raw_exchange_data!$1:$1,0)-1))</f>
        <v/>
      </c>
      <c r="O541" s="156" t="str">
        <f ca="1">IF(raw_exchange_data!$A540="","",OFFSET(raw_exchange_data!$A540,0,MATCH(O$2,raw_exchange_data!$1:$1,0)-1))</f>
        <v/>
      </c>
      <c r="P541" s="156" t="str">
        <f ca="1">IF(raw_exchange_data!$A540="","",OFFSET(raw_exchange_data!$A540,0,MATCH(P$2,raw_exchange_data!$1:$1,0)-1))</f>
        <v/>
      </c>
      <c r="Q541" s="156" t="str">
        <f ca="1">IF(raw_exchange_data!$A540="","",TEXT(OFFSET(raw_exchange_data!$A540,0,MATCH(Q$2,raw_exchange_data!$1:$1,0)-1),""))</f>
        <v/>
      </c>
      <c r="R541" s="157" t="str">
        <f ca="1">IF(raw_exchange_data!$A540="","",OFFSET(raw_exchange_data!$A540,0,MATCH(R$2,raw_exchange_data!$1:$1,0)-1))</f>
        <v/>
      </c>
      <c r="S541" s="169" t="str">
        <f ca="1">IF(raw_exchange_data!$A540="","",OFFSET(raw_exchange_data!$A540,0,MATCH(S$2,raw_exchange_data!$1:$1,0)-1))</f>
        <v/>
      </c>
      <c r="W541" t="str">
        <f t="shared" si="51"/>
        <v/>
      </c>
      <c r="X541" t="str">
        <f t="shared" si="52"/>
        <v/>
      </c>
      <c r="Y541" s="42" t="str">
        <f t="shared" si="53"/>
        <v/>
      </c>
      <c r="Z541" s="42" t="str">
        <f t="shared" si="54"/>
        <v/>
      </c>
    </row>
    <row r="542" spans="1:26" x14ac:dyDescent="0.25">
      <c r="A542" t="str">
        <f>IF(Summary_Exchange_Balances_00UTC!$B541="","",Summary_Exchange_Balances_00UTC!$N541)</f>
        <v/>
      </c>
      <c r="B542" t="str">
        <f>IF(Summary_Exchange_Balances_00UTC!$B541="","",Summary_Exchange_Balances_00UTC!$B541)</f>
        <v/>
      </c>
      <c r="C542" t="str">
        <f>IF(Summary_Exchange_Balances_00UTC!$B541="","",Summary_Exchange_Balances_00UTC!$E541)</f>
        <v/>
      </c>
      <c r="E542" s="52" t="str">
        <f>IF(Summary_Exchange_Balances_00UTC!$B541="","",Summary_Exchange_Balances_00UTC!$C541)</f>
        <v/>
      </c>
      <c r="G542" s="52" t="str">
        <f>IF(Summary_Exchange_Balances_00UTC!$B541="","",VLOOKUP(IF(ISERROR(SEARCH(" ", $B542)),UPPER($B542&amp;$C542&amp;IF(OR(NOT(ISERROR(SEARCH("trade",$D542))),NOT(ISERROR(SEARCH("balance",$D542)))),"",$D542)),UPPER(LEFT($B542, SEARCH(" ",$B542)-1)&amp;$C542&amp;IF(OR(NOT(ISERROR(SEARCH("trade",$D542))),NOT(ISERROR(SEARCH("balance",$D542)))),"",$D542))),$L:$T,MATCH("balance",$L$2:$S$2,0),FALSE))</f>
        <v/>
      </c>
      <c r="H542" s="35" t="str">
        <f>IF(Summary_Exchange_Balances_00UTC!$B541="","",(G542-E542)/E542)</f>
        <v/>
      </c>
      <c r="I542" s="160" t="str">
        <f>IF(Summary_Exchange_Balances_00UTC!$B541="","",IF(ISERROR($G542),$E542,$G542))</f>
        <v/>
      </c>
      <c r="L542" t="str">
        <f t="shared" ca="1" si="50"/>
        <v/>
      </c>
      <c r="N542" s="156" t="str">
        <f ca="1">IF(raw_exchange_data!$A541="","",OFFSET(raw_exchange_data!$A541,0,MATCH(N$2,raw_exchange_data!$1:$1,0)-1))</f>
        <v/>
      </c>
      <c r="O542" s="156" t="str">
        <f ca="1">IF(raw_exchange_data!$A541="","",OFFSET(raw_exchange_data!$A541,0,MATCH(O$2,raw_exchange_data!$1:$1,0)-1))</f>
        <v/>
      </c>
      <c r="P542" s="156" t="str">
        <f ca="1">IF(raw_exchange_data!$A541="","",OFFSET(raw_exchange_data!$A541,0,MATCH(P$2,raw_exchange_data!$1:$1,0)-1))</f>
        <v/>
      </c>
      <c r="Q542" s="156" t="str">
        <f ca="1">IF(raw_exchange_data!$A541="","",TEXT(OFFSET(raw_exchange_data!$A541,0,MATCH(Q$2,raw_exchange_data!$1:$1,0)-1),""))</f>
        <v/>
      </c>
      <c r="R542" s="157" t="str">
        <f ca="1">IF(raw_exchange_data!$A541="","",OFFSET(raw_exchange_data!$A541,0,MATCH(R$2,raw_exchange_data!$1:$1,0)-1))</f>
        <v/>
      </c>
      <c r="S542" s="169" t="str">
        <f ca="1">IF(raw_exchange_data!$A541="","",OFFSET(raw_exchange_data!$A541,0,MATCH(S$2,raw_exchange_data!$1:$1,0)-1))</f>
        <v/>
      </c>
      <c r="W542" t="str">
        <f t="shared" si="51"/>
        <v/>
      </c>
      <c r="X542" t="str">
        <f t="shared" si="52"/>
        <v/>
      </c>
      <c r="Y542" s="42" t="str">
        <f t="shared" si="53"/>
        <v/>
      </c>
      <c r="Z542" s="42" t="str">
        <f t="shared" si="54"/>
        <v/>
      </c>
    </row>
    <row r="543" spans="1:26" x14ac:dyDescent="0.25">
      <c r="A543" t="str">
        <f>IF(Summary_Exchange_Balances_00UTC!$B542="","",Summary_Exchange_Balances_00UTC!$N542)</f>
        <v/>
      </c>
      <c r="B543" t="str">
        <f>IF(Summary_Exchange_Balances_00UTC!$B542="","",Summary_Exchange_Balances_00UTC!$B542)</f>
        <v/>
      </c>
      <c r="C543" t="str">
        <f>IF(Summary_Exchange_Balances_00UTC!$B542="","",Summary_Exchange_Balances_00UTC!$E542)</f>
        <v/>
      </c>
      <c r="E543" s="52" t="str">
        <f>IF(Summary_Exchange_Balances_00UTC!$B542="","",Summary_Exchange_Balances_00UTC!$C542)</f>
        <v/>
      </c>
      <c r="G543" s="52" t="str">
        <f>IF(Summary_Exchange_Balances_00UTC!$B542="","",VLOOKUP(IF(ISERROR(SEARCH(" ", $B543)),UPPER($B543&amp;$C543&amp;IF(OR(NOT(ISERROR(SEARCH("trade",$D543))),NOT(ISERROR(SEARCH("balance",$D543)))),"",$D543)),UPPER(LEFT($B543, SEARCH(" ",$B543)-1)&amp;$C543&amp;IF(OR(NOT(ISERROR(SEARCH("trade",$D543))),NOT(ISERROR(SEARCH("balance",$D543)))),"",$D543))),$L:$T,MATCH("balance",$L$2:$S$2,0),FALSE))</f>
        <v/>
      </c>
      <c r="H543" s="35" t="str">
        <f>IF(Summary_Exchange_Balances_00UTC!$B542="","",(G543-E543)/E543)</f>
        <v/>
      </c>
      <c r="I543" s="160" t="str">
        <f>IF(Summary_Exchange_Balances_00UTC!$B542="","",IF(ISERROR($G543),$E543,$G543))</f>
        <v/>
      </c>
      <c r="L543" t="str">
        <f t="shared" ca="1" si="50"/>
        <v/>
      </c>
      <c r="N543" s="156" t="str">
        <f ca="1">IF(raw_exchange_data!$A542="","",OFFSET(raw_exchange_data!$A542,0,MATCH(N$2,raw_exchange_data!$1:$1,0)-1))</f>
        <v/>
      </c>
      <c r="O543" s="156" t="str">
        <f ca="1">IF(raw_exchange_data!$A542="","",OFFSET(raw_exchange_data!$A542,0,MATCH(O$2,raw_exchange_data!$1:$1,0)-1))</f>
        <v/>
      </c>
      <c r="P543" s="156" t="str">
        <f ca="1">IF(raw_exchange_data!$A542="","",OFFSET(raw_exchange_data!$A542,0,MATCH(P$2,raw_exchange_data!$1:$1,0)-1))</f>
        <v/>
      </c>
      <c r="Q543" s="156" t="str">
        <f ca="1">IF(raw_exchange_data!$A542="","",TEXT(OFFSET(raw_exchange_data!$A542,0,MATCH(Q$2,raw_exchange_data!$1:$1,0)-1),""))</f>
        <v/>
      </c>
      <c r="R543" s="157" t="str">
        <f ca="1">IF(raw_exchange_data!$A542="","",OFFSET(raw_exchange_data!$A542,0,MATCH(R$2,raw_exchange_data!$1:$1,0)-1))</f>
        <v/>
      </c>
      <c r="S543" s="169" t="str">
        <f ca="1">IF(raw_exchange_data!$A542="","",OFFSET(raw_exchange_data!$A542,0,MATCH(S$2,raw_exchange_data!$1:$1,0)-1))</f>
        <v/>
      </c>
      <c r="W543" t="str">
        <f t="shared" si="51"/>
        <v/>
      </c>
      <c r="X543" t="str">
        <f t="shared" si="52"/>
        <v/>
      </c>
      <c r="Y543" s="42" t="str">
        <f t="shared" si="53"/>
        <v/>
      </c>
      <c r="Z543" s="42" t="str">
        <f t="shared" si="54"/>
        <v/>
      </c>
    </row>
    <row r="544" spans="1:26" x14ac:dyDescent="0.25">
      <c r="A544" t="str">
        <f>IF(Summary_Exchange_Balances_00UTC!$B543="","",Summary_Exchange_Balances_00UTC!$N543)</f>
        <v/>
      </c>
      <c r="B544" t="str">
        <f>IF(Summary_Exchange_Balances_00UTC!$B543="","",Summary_Exchange_Balances_00UTC!$B543)</f>
        <v/>
      </c>
      <c r="C544" t="str">
        <f>IF(Summary_Exchange_Balances_00UTC!$B543="","",Summary_Exchange_Balances_00UTC!$E543)</f>
        <v/>
      </c>
      <c r="E544" s="52" t="str">
        <f>IF(Summary_Exchange_Balances_00UTC!$B543="","",Summary_Exchange_Balances_00UTC!$C543)</f>
        <v/>
      </c>
      <c r="G544" s="52" t="str">
        <f>IF(Summary_Exchange_Balances_00UTC!$B543="","",VLOOKUP(IF(ISERROR(SEARCH(" ", $B544)),UPPER($B544&amp;$C544&amp;IF(OR(NOT(ISERROR(SEARCH("trade",$D544))),NOT(ISERROR(SEARCH("balance",$D544)))),"",$D544)),UPPER(LEFT($B544, SEARCH(" ",$B544)-1)&amp;$C544&amp;IF(OR(NOT(ISERROR(SEARCH("trade",$D544))),NOT(ISERROR(SEARCH("balance",$D544)))),"",$D544))),$L:$T,MATCH("balance",$L$2:$S$2,0),FALSE))</f>
        <v/>
      </c>
      <c r="H544" s="35" t="str">
        <f>IF(Summary_Exchange_Balances_00UTC!$B543="","",(G544-E544)/E544)</f>
        <v/>
      </c>
      <c r="I544" s="160" t="str">
        <f>IF(Summary_Exchange_Balances_00UTC!$B543="","",IF(ISERROR($G544),$E544,$G544))</f>
        <v/>
      </c>
      <c r="L544" t="str">
        <f t="shared" ca="1" si="50"/>
        <v/>
      </c>
      <c r="N544" s="156" t="str">
        <f ca="1">IF(raw_exchange_data!$A543="","",OFFSET(raw_exchange_data!$A543,0,MATCH(N$2,raw_exchange_data!$1:$1,0)-1))</f>
        <v/>
      </c>
      <c r="O544" s="156" t="str">
        <f ca="1">IF(raw_exchange_data!$A543="","",OFFSET(raw_exchange_data!$A543,0,MATCH(O$2,raw_exchange_data!$1:$1,0)-1))</f>
        <v/>
      </c>
      <c r="P544" s="156" t="str">
        <f ca="1">IF(raw_exchange_data!$A543="","",OFFSET(raw_exchange_data!$A543,0,MATCH(P$2,raw_exchange_data!$1:$1,0)-1))</f>
        <v/>
      </c>
      <c r="Q544" s="156" t="str">
        <f ca="1">IF(raw_exchange_data!$A543="","",TEXT(OFFSET(raw_exchange_data!$A543,0,MATCH(Q$2,raw_exchange_data!$1:$1,0)-1),""))</f>
        <v/>
      </c>
      <c r="R544" s="157" t="str">
        <f ca="1">IF(raw_exchange_data!$A543="","",OFFSET(raw_exchange_data!$A543,0,MATCH(R$2,raw_exchange_data!$1:$1,0)-1))</f>
        <v/>
      </c>
      <c r="S544" s="169" t="str">
        <f ca="1">IF(raw_exchange_data!$A543="","",OFFSET(raw_exchange_data!$A543,0,MATCH(S$2,raw_exchange_data!$1:$1,0)-1))</f>
        <v/>
      </c>
      <c r="W544" t="str">
        <f t="shared" si="51"/>
        <v/>
      </c>
      <c r="X544" t="str">
        <f t="shared" si="52"/>
        <v/>
      </c>
      <c r="Y544" s="42" t="str">
        <f t="shared" si="53"/>
        <v/>
      </c>
      <c r="Z544" s="42" t="str">
        <f t="shared" si="54"/>
        <v/>
      </c>
    </row>
    <row r="545" spans="1:26" x14ac:dyDescent="0.25">
      <c r="A545" t="str">
        <f>IF(Summary_Exchange_Balances_00UTC!$B544="","",Summary_Exchange_Balances_00UTC!$N544)</f>
        <v/>
      </c>
      <c r="B545" t="str">
        <f>IF(Summary_Exchange_Balances_00UTC!$B544="","",Summary_Exchange_Balances_00UTC!$B544)</f>
        <v/>
      </c>
      <c r="C545" t="str">
        <f>IF(Summary_Exchange_Balances_00UTC!$B544="","",Summary_Exchange_Balances_00UTC!$E544)</f>
        <v/>
      </c>
      <c r="E545" s="52" t="str">
        <f>IF(Summary_Exchange_Balances_00UTC!$B544="","",Summary_Exchange_Balances_00UTC!$C544)</f>
        <v/>
      </c>
      <c r="G545" s="52" t="str">
        <f>IF(Summary_Exchange_Balances_00UTC!$B544="","",VLOOKUP(IF(ISERROR(SEARCH(" ", $B545)),UPPER($B545&amp;$C545&amp;IF(OR(NOT(ISERROR(SEARCH("trade",$D545))),NOT(ISERROR(SEARCH("balance",$D545)))),"",$D545)),UPPER(LEFT($B545, SEARCH(" ",$B545)-1)&amp;$C545&amp;IF(OR(NOT(ISERROR(SEARCH("trade",$D545))),NOT(ISERROR(SEARCH("balance",$D545)))),"",$D545))),$L:$T,MATCH("balance",$L$2:$S$2,0),FALSE))</f>
        <v/>
      </c>
      <c r="H545" s="35" t="str">
        <f>IF(Summary_Exchange_Balances_00UTC!$B544="","",(G545-E545)/E545)</f>
        <v/>
      </c>
      <c r="I545" s="160" t="str">
        <f>IF(Summary_Exchange_Balances_00UTC!$B544="","",IF(ISERROR($G545),$E545,$G545))</f>
        <v/>
      </c>
      <c r="L545" t="str">
        <f t="shared" ca="1" si="50"/>
        <v/>
      </c>
      <c r="N545" s="156" t="str">
        <f ca="1">IF(raw_exchange_data!$A544="","",OFFSET(raw_exchange_data!$A544,0,MATCH(N$2,raw_exchange_data!$1:$1,0)-1))</f>
        <v/>
      </c>
      <c r="O545" s="156" t="str">
        <f ca="1">IF(raw_exchange_data!$A544="","",OFFSET(raw_exchange_data!$A544,0,MATCH(O$2,raw_exchange_data!$1:$1,0)-1))</f>
        <v/>
      </c>
      <c r="P545" s="156" t="str">
        <f ca="1">IF(raw_exchange_data!$A544="","",OFFSET(raw_exchange_data!$A544,0,MATCH(P$2,raw_exchange_data!$1:$1,0)-1))</f>
        <v/>
      </c>
      <c r="Q545" s="156" t="str">
        <f ca="1">IF(raw_exchange_data!$A544="","",TEXT(OFFSET(raw_exchange_data!$A544,0,MATCH(Q$2,raw_exchange_data!$1:$1,0)-1),""))</f>
        <v/>
      </c>
      <c r="R545" s="157" t="str">
        <f ca="1">IF(raw_exchange_data!$A544="","",OFFSET(raw_exchange_data!$A544,0,MATCH(R$2,raw_exchange_data!$1:$1,0)-1))</f>
        <v/>
      </c>
      <c r="S545" s="169" t="str">
        <f ca="1">IF(raw_exchange_data!$A544="","",OFFSET(raw_exchange_data!$A544,0,MATCH(S$2,raw_exchange_data!$1:$1,0)-1))</f>
        <v/>
      </c>
      <c r="W545" t="str">
        <f t="shared" si="51"/>
        <v/>
      </c>
      <c r="X545" t="str">
        <f t="shared" si="52"/>
        <v/>
      </c>
      <c r="Y545" s="42" t="str">
        <f t="shared" si="53"/>
        <v/>
      </c>
      <c r="Z545" s="42" t="str">
        <f t="shared" si="54"/>
        <v/>
      </c>
    </row>
    <row r="546" spans="1:26" x14ac:dyDescent="0.25">
      <c r="A546" t="str">
        <f>IF(Summary_Exchange_Balances_00UTC!$B545="","",Summary_Exchange_Balances_00UTC!$N545)</f>
        <v/>
      </c>
      <c r="B546" t="str">
        <f>IF(Summary_Exchange_Balances_00UTC!$B545="","",Summary_Exchange_Balances_00UTC!$B545)</f>
        <v/>
      </c>
      <c r="C546" t="str">
        <f>IF(Summary_Exchange_Balances_00UTC!$B545="","",Summary_Exchange_Balances_00UTC!$E545)</f>
        <v/>
      </c>
      <c r="E546" s="52" t="str">
        <f>IF(Summary_Exchange_Balances_00UTC!$B545="","",Summary_Exchange_Balances_00UTC!$C545)</f>
        <v/>
      </c>
      <c r="G546" s="52" t="str">
        <f>IF(Summary_Exchange_Balances_00UTC!$B545="","",VLOOKUP(IF(ISERROR(SEARCH(" ", $B546)),UPPER($B546&amp;$C546&amp;IF(OR(NOT(ISERROR(SEARCH("trade",$D546))),NOT(ISERROR(SEARCH("balance",$D546)))),"",$D546)),UPPER(LEFT($B546, SEARCH(" ",$B546)-1)&amp;$C546&amp;IF(OR(NOT(ISERROR(SEARCH("trade",$D546))),NOT(ISERROR(SEARCH("balance",$D546)))),"",$D546))),$L:$T,MATCH("balance",$L$2:$S$2,0),FALSE))</f>
        <v/>
      </c>
      <c r="H546" s="35" t="str">
        <f>IF(Summary_Exchange_Balances_00UTC!$B545="","",(G546-E546)/E546)</f>
        <v/>
      </c>
      <c r="I546" s="160" t="str">
        <f>IF(Summary_Exchange_Balances_00UTC!$B545="","",IF(ISERROR($G546),$E546,$G546))</f>
        <v/>
      </c>
      <c r="L546" t="str">
        <f t="shared" ca="1" si="50"/>
        <v/>
      </c>
      <c r="N546" s="156" t="str">
        <f ca="1">IF(raw_exchange_data!$A545="","",OFFSET(raw_exchange_data!$A545,0,MATCH(N$2,raw_exchange_data!$1:$1,0)-1))</f>
        <v/>
      </c>
      <c r="O546" s="156" t="str">
        <f ca="1">IF(raw_exchange_data!$A545="","",OFFSET(raw_exchange_data!$A545,0,MATCH(O$2,raw_exchange_data!$1:$1,0)-1))</f>
        <v/>
      </c>
      <c r="P546" s="156" t="str">
        <f ca="1">IF(raw_exchange_data!$A545="","",OFFSET(raw_exchange_data!$A545,0,MATCH(P$2,raw_exchange_data!$1:$1,0)-1))</f>
        <v/>
      </c>
      <c r="Q546" s="156" t="str">
        <f ca="1">IF(raw_exchange_data!$A545="","",TEXT(OFFSET(raw_exchange_data!$A545,0,MATCH(Q$2,raw_exchange_data!$1:$1,0)-1),""))</f>
        <v/>
      </c>
      <c r="R546" s="157" t="str">
        <f ca="1">IF(raw_exchange_data!$A545="","",OFFSET(raw_exchange_data!$A545,0,MATCH(R$2,raw_exchange_data!$1:$1,0)-1))</f>
        <v/>
      </c>
      <c r="S546" s="169" t="str">
        <f ca="1">IF(raw_exchange_data!$A545="","",OFFSET(raw_exchange_data!$A545,0,MATCH(S$2,raw_exchange_data!$1:$1,0)-1))</f>
        <v/>
      </c>
      <c r="W546" t="str">
        <f t="shared" si="51"/>
        <v/>
      </c>
      <c r="X546" t="str">
        <f t="shared" si="52"/>
        <v/>
      </c>
      <c r="Y546" s="42" t="str">
        <f t="shared" si="53"/>
        <v/>
      </c>
      <c r="Z546" s="42" t="str">
        <f t="shared" si="54"/>
        <v/>
      </c>
    </row>
    <row r="547" spans="1:26" x14ac:dyDescent="0.25">
      <c r="A547" t="str">
        <f>IF(Summary_Exchange_Balances_00UTC!$B546="","",Summary_Exchange_Balances_00UTC!$N546)</f>
        <v/>
      </c>
      <c r="B547" t="str">
        <f>IF(Summary_Exchange_Balances_00UTC!$B546="","",Summary_Exchange_Balances_00UTC!$B546)</f>
        <v/>
      </c>
      <c r="C547" t="str">
        <f>IF(Summary_Exchange_Balances_00UTC!$B546="","",Summary_Exchange_Balances_00UTC!$E546)</f>
        <v/>
      </c>
      <c r="E547" s="52" t="str">
        <f>IF(Summary_Exchange_Balances_00UTC!$B546="","",Summary_Exchange_Balances_00UTC!$C546)</f>
        <v/>
      </c>
      <c r="G547" s="52" t="str">
        <f>IF(Summary_Exchange_Balances_00UTC!$B546="","",VLOOKUP(IF(ISERROR(SEARCH(" ", $B547)),UPPER($B547&amp;$C547&amp;IF(OR(NOT(ISERROR(SEARCH("trade",$D547))),NOT(ISERROR(SEARCH("balance",$D547)))),"",$D547)),UPPER(LEFT($B547, SEARCH(" ",$B547)-1)&amp;$C547&amp;IF(OR(NOT(ISERROR(SEARCH("trade",$D547))),NOT(ISERROR(SEARCH("balance",$D547)))),"",$D547))),$L:$T,MATCH("balance",$L$2:$S$2,0),FALSE))</f>
        <v/>
      </c>
      <c r="H547" s="35" t="str">
        <f>IF(Summary_Exchange_Balances_00UTC!$B546="","",(G547-E547)/E547)</f>
        <v/>
      </c>
      <c r="I547" s="160" t="str">
        <f>IF(Summary_Exchange_Balances_00UTC!$B546="","",IF(ISERROR($G547),$E547,$G547))</f>
        <v/>
      </c>
      <c r="L547" t="str">
        <f t="shared" ca="1" si="50"/>
        <v/>
      </c>
      <c r="N547" s="156" t="str">
        <f ca="1">IF(raw_exchange_data!$A546="","",OFFSET(raw_exchange_data!$A546,0,MATCH(N$2,raw_exchange_data!$1:$1,0)-1))</f>
        <v/>
      </c>
      <c r="O547" s="156" t="str">
        <f ca="1">IF(raw_exchange_data!$A546="","",OFFSET(raw_exchange_data!$A546,0,MATCH(O$2,raw_exchange_data!$1:$1,0)-1))</f>
        <v/>
      </c>
      <c r="P547" s="156" t="str">
        <f ca="1">IF(raw_exchange_data!$A546="","",OFFSET(raw_exchange_data!$A546,0,MATCH(P$2,raw_exchange_data!$1:$1,0)-1))</f>
        <v/>
      </c>
      <c r="Q547" s="156" t="str">
        <f ca="1">IF(raw_exchange_data!$A546="","",TEXT(OFFSET(raw_exchange_data!$A546,0,MATCH(Q$2,raw_exchange_data!$1:$1,0)-1),""))</f>
        <v/>
      </c>
      <c r="R547" s="157" t="str">
        <f ca="1">IF(raw_exchange_data!$A546="","",OFFSET(raw_exchange_data!$A546,0,MATCH(R$2,raw_exchange_data!$1:$1,0)-1))</f>
        <v/>
      </c>
      <c r="S547" s="169" t="str">
        <f ca="1">IF(raw_exchange_data!$A546="","",OFFSET(raw_exchange_data!$A546,0,MATCH(S$2,raw_exchange_data!$1:$1,0)-1))</f>
        <v/>
      </c>
      <c r="W547" t="str">
        <f t="shared" si="51"/>
        <v/>
      </c>
      <c r="X547" t="str">
        <f t="shared" si="52"/>
        <v/>
      </c>
      <c r="Y547" s="42" t="str">
        <f t="shared" si="53"/>
        <v/>
      </c>
      <c r="Z547" s="42" t="str">
        <f t="shared" si="54"/>
        <v/>
      </c>
    </row>
    <row r="548" spans="1:26" x14ac:dyDescent="0.25">
      <c r="A548" t="str">
        <f>IF(Summary_Exchange_Balances_00UTC!$B547="","",Summary_Exchange_Balances_00UTC!$N547)</f>
        <v/>
      </c>
      <c r="B548" t="str">
        <f>IF(Summary_Exchange_Balances_00UTC!$B547="","",Summary_Exchange_Balances_00UTC!$B547)</f>
        <v/>
      </c>
      <c r="C548" t="str">
        <f>IF(Summary_Exchange_Balances_00UTC!$B547="","",Summary_Exchange_Balances_00UTC!$E547)</f>
        <v/>
      </c>
      <c r="E548" s="52" t="str">
        <f>IF(Summary_Exchange_Balances_00UTC!$B547="","",Summary_Exchange_Balances_00UTC!$C547)</f>
        <v/>
      </c>
      <c r="G548" s="52" t="str">
        <f>IF(Summary_Exchange_Balances_00UTC!$B547="","",VLOOKUP(IF(ISERROR(SEARCH(" ", $B548)),UPPER($B548&amp;$C548&amp;IF(OR(NOT(ISERROR(SEARCH("trade",$D548))),NOT(ISERROR(SEARCH("balance",$D548)))),"",$D548)),UPPER(LEFT($B548, SEARCH(" ",$B548)-1)&amp;$C548&amp;IF(OR(NOT(ISERROR(SEARCH("trade",$D548))),NOT(ISERROR(SEARCH("balance",$D548)))),"",$D548))),$L:$T,MATCH("balance",$L$2:$S$2,0),FALSE))</f>
        <v/>
      </c>
      <c r="H548" s="35" t="str">
        <f>IF(Summary_Exchange_Balances_00UTC!$B547="","",(G548-E548)/E548)</f>
        <v/>
      </c>
      <c r="I548" s="160" t="str">
        <f>IF(Summary_Exchange_Balances_00UTC!$B547="","",IF(ISERROR($G548),$E548,$G548))</f>
        <v/>
      </c>
      <c r="L548" t="str">
        <f t="shared" ca="1" si="50"/>
        <v/>
      </c>
      <c r="N548" s="156" t="str">
        <f ca="1">IF(raw_exchange_data!$A547="","",OFFSET(raw_exchange_data!$A547,0,MATCH(N$2,raw_exchange_data!$1:$1,0)-1))</f>
        <v/>
      </c>
      <c r="O548" s="156" t="str">
        <f ca="1">IF(raw_exchange_data!$A547="","",OFFSET(raw_exchange_data!$A547,0,MATCH(O$2,raw_exchange_data!$1:$1,0)-1))</f>
        <v/>
      </c>
      <c r="P548" s="156" t="str">
        <f ca="1">IF(raw_exchange_data!$A547="","",OFFSET(raw_exchange_data!$A547,0,MATCH(P$2,raw_exchange_data!$1:$1,0)-1))</f>
        <v/>
      </c>
      <c r="Q548" s="156" t="str">
        <f ca="1">IF(raw_exchange_data!$A547="","",TEXT(OFFSET(raw_exchange_data!$A547,0,MATCH(Q$2,raw_exchange_data!$1:$1,0)-1),""))</f>
        <v/>
      </c>
      <c r="R548" s="157" t="str">
        <f ca="1">IF(raw_exchange_data!$A547="","",OFFSET(raw_exchange_data!$A547,0,MATCH(R$2,raw_exchange_data!$1:$1,0)-1))</f>
        <v/>
      </c>
      <c r="S548" s="169" t="str">
        <f ca="1">IF(raw_exchange_data!$A547="","",OFFSET(raw_exchange_data!$A547,0,MATCH(S$2,raw_exchange_data!$1:$1,0)-1))</f>
        <v/>
      </c>
      <c r="W548" t="str">
        <f t="shared" si="51"/>
        <v/>
      </c>
      <c r="X548" t="str">
        <f t="shared" si="52"/>
        <v/>
      </c>
      <c r="Y548" s="42" t="str">
        <f t="shared" si="53"/>
        <v/>
      </c>
      <c r="Z548" s="42" t="str">
        <f t="shared" si="54"/>
        <v/>
      </c>
    </row>
    <row r="549" spans="1:26" x14ac:dyDescent="0.25">
      <c r="A549" t="str">
        <f>IF(Summary_Exchange_Balances_00UTC!$B548="","",Summary_Exchange_Balances_00UTC!$N548)</f>
        <v/>
      </c>
      <c r="B549" t="str">
        <f>IF(Summary_Exchange_Balances_00UTC!$B548="","",Summary_Exchange_Balances_00UTC!$B548)</f>
        <v/>
      </c>
      <c r="C549" t="str">
        <f>IF(Summary_Exchange_Balances_00UTC!$B548="","",Summary_Exchange_Balances_00UTC!$E548)</f>
        <v/>
      </c>
      <c r="E549" s="52" t="str">
        <f>IF(Summary_Exchange_Balances_00UTC!$B548="","",Summary_Exchange_Balances_00UTC!$C548)</f>
        <v/>
      </c>
      <c r="G549" s="52" t="str">
        <f>IF(Summary_Exchange_Balances_00UTC!$B548="","",VLOOKUP(IF(ISERROR(SEARCH(" ", $B549)),UPPER($B549&amp;$C549&amp;IF(OR(NOT(ISERROR(SEARCH("trade",$D549))),NOT(ISERROR(SEARCH("balance",$D549)))),"",$D549)),UPPER(LEFT($B549, SEARCH(" ",$B549)-1)&amp;$C549&amp;IF(OR(NOT(ISERROR(SEARCH("trade",$D549))),NOT(ISERROR(SEARCH("balance",$D549)))),"",$D549))),$L:$T,MATCH("balance",$L$2:$S$2,0),FALSE))</f>
        <v/>
      </c>
      <c r="H549" s="35" t="str">
        <f>IF(Summary_Exchange_Balances_00UTC!$B548="","",(G549-E549)/E549)</f>
        <v/>
      </c>
      <c r="I549" s="160" t="str">
        <f>IF(Summary_Exchange_Balances_00UTC!$B548="","",IF(ISERROR($G549),$E549,$G549))</f>
        <v/>
      </c>
      <c r="L549" t="str">
        <f t="shared" ca="1" si="50"/>
        <v/>
      </c>
      <c r="N549" s="156" t="str">
        <f ca="1">IF(raw_exchange_data!$A548="","",OFFSET(raw_exchange_data!$A548,0,MATCH(N$2,raw_exchange_data!$1:$1,0)-1))</f>
        <v/>
      </c>
      <c r="O549" s="156" t="str">
        <f ca="1">IF(raw_exchange_data!$A548="","",OFFSET(raw_exchange_data!$A548,0,MATCH(O$2,raw_exchange_data!$1:$1,0)-1))</f>
        <v/>
      </c>
      <c r="P549" s="156" t="str">
        <f ca="1">IF(raw_exchange_data!$A548="","",OFFSET(raw_exchange_data!$A548,0,MATCH(P$2,raw_exchange_data!$1:$1,0)-1))</f>
        <v/>
      </c>
      <c r="Q549" s="156" t="str">
        <f ca="1">IF(raw_exchange_data!$A548="","",TEXT(OFFSET(raw_exchange_data!$A548,0,MATCH(Q$2,raw_exchange_data!$1:$1,0)-1),""))</f>
        <v/>
      </c>
      <c r="R549" s="157" t="str">
        <f ca="1">IF(raw_exchange_data!$A548="","",OFFSET(raw_exchange_data!$A548,0,MATCH(R$2,raw_exchange_data!$1:$1,0)-1))</f>
        <v/>
      </c>
      <c r="S549" s="169" t="str">
        <f ca="1">IF(raw_exchange_data!$A548="","",OFFSET(raw_exchange_data!$A548,0,MATCH(S$2,raw_exchange_data!$1:$1,0)-1))</f>
        <v/>
      </c>
      <c r="W549" t="str">
        <f t="shared" si="51"/>
        <v/>
      </c>
      <c r="X549" t="str">
        <f t="shared" si="52"/>
        <v/>
      </c>
      <c r="Y549" s="42" t="str">
        <f t="shared" si="53"/>
        <v/>
      </c>
      <c r="Z549" s="42" t="str">
        <f t="shared" si="54"/>
        <v/>
      </c>
    </row>
    <row r="550" spans="1:26" x14ac:dyDescent="0.25">
      <c r="A550" t="str">
        <f>IF(Summary_Exchange_Balances_00UTC!$B549="","",Summary_Exchange_Balances_00UTC!$N549)</f>
        <v/>
      </c>
      <c r="B550" t="str">
        <f>IF(Summary_Exchange_Balances_00UTC!$B549="","",Summary_Exchange_Balances_00UTC!$B549)</f>
        <v/>
      </c>
      <c r="C550" t="str">
        <f>IF(Summary_Exchange_Balances_00UTC!$B549="","",Summary_Exchange_Balances_00UTC!$E549)</f>
        <v/>
      </c>
      <c r="E550" s="52" t="str">
        <f>IF(Summary_Exchange_Balances_00UTC!$B549="","",Summary_Exchange_Balances_00UTC!$C549)</f>
        <v/>
      </c>
      <c r="G550" s="52" t="str">
        <f>IF(Summary_Exchange_Balances_00UTC!$B549="","",VLOOKUP(IF(ISERROR(SEARCH(" ", $B550)),UPPER($B550&amp;$C550&amp;IF(OR(NOT(ISERROR(SEARCH("trade",$D550))),NOT(ISERROR(SEARCH("balance",$D550)))),"",$D550)),UPPER(LEFT($B550, SEARCH(" ",$B550)-1)&amp;$C550&amp;IF(OR(NOT(ISERROR(SEARCH("trade",$D550))),NOT(ISERROR(SEARCH("balance",$D550)))),"",$D550))),$L:$T,MATCH("balance",$L$2:$S$2,0),FALSE))</f>
        <v/>
      </c>
      <c r="H550" s="35" t="str">
        <f>IF(Summary_Exchange_Balances_00UTC!$B549="","",(G550-E550)/E550)</f>
        <v/>
      </c>
      <c r="I550" s="160" t="str">
        <f>IF(Summary_Exchange_Balances_00UTC!$B549="","",IF(ISERROR($G550),$E550,$G550))</f>
        <v/>
      </c>
      <c r="L550" t="str">
        <f t="shared" ca="1" si="50"/>
        <v/>
      </c>
      <c r="N550" s="156" t="str">
        <f ca="1">IF(raw_exchange_data!$A549="","",OFFSET(raw_exchange_data!$A549,0,MATCH(N$2,raw_exchange_data!$1:$1,0)-1))</f>
        <v/>
      </c>
      <c r="O550" s="156" t="str">
        <f ca="1">IF(raw_exchange_data!$A549="","",OFFSET(raw_exchange_data!$A549,0,MATCH(O$2,raw_exchange_data!$1:$1,0)-1))</f>
        <v/>
      </c>
      <c r="P550" s="156" t="str">
        <f ca="1">IF(raw_exchange_data!$A549="","",OFFSET(raw_exchange_data!$A549,0,MATCH(P$2,raw_exchange_data!$1:$1,0)-1))</f>
        <v/>
      </c>
      <c r="Q550" s="156" t="str">
        <f ca="1">IF(raw_exchange_data!$A549="","",TEXT(OFFSET(raw_exchange_data!$A549,0,MATCH(Q$2,raw_exchange_data!$1:$1,0)-1),""))</f>
        <v/>
      </c>
      <c r="R550" s="157" t="str">
        <f ca="1">IF(raw_exchange_data!$A549="","",OFFSET(raw_exchange_data!$A549,0,MATCH(R$2,raw_exchange_data!$1:$1,0)-1))</f>
        <v/>
      </c>
      <c r="S550" s="169" t="str">
        <f ca="1">IF(raw_exchange_data!$A549="","",OFFSET(raw_exchange_data!$A549,0,MATCH(S$2,raw_exchange_data!$1:$1,0)-1))</f>
        <v/>
      </c>
      <c r="W550" t="str">
        <f t="shared" si="51"/>
        <v/>
      </c>
      <c r="X550" t="str">
        <f t="shared" si="52"/>
        <v/>
      </c>
      <c r="Y550" s="42" t="str">
        <f t="shared" si="53"/>
        <v/>
      </c>
      <c r="Z550" s="42" t="str">
        <f t="shared" si="54"/>
        <v/>
      </c>
    </row>
    <row r="551" spans="1:26" x14ac:dyDescent="0.25">
      <c r="A551" t="str">
        <f>IF(Summary_Exchange_Balances_00UTC!$B550="","",Summary_Exchange_Balances_00UTC!$N550)</f>
        <v/>
      </c>
      <c r="B551" t="str">
        <f>IF(Summary_Exchange_Balances_00UTC!$B550="","",Summary_Exchange_Balances_00UTC!$B550)</f>
        <v/>
      </c>
      <c r="C551" t="str">
        <f>IF(Summary_Exchange_Balances_00UTC!$B550="","",Summary_Exchange_Balances_00UTC!$E550)</f>
        <v/>
      </c>
      <c r="E551" s="52" t="str">
        <f>IF(Summary_Exchange_Balances_00UTC!$B550="","",Summary_Exchange_Balances_00UTC!$C550)</f>
        <v/>
      </c>
      <c r="G551" s="52" t="str">
        <f>IF(Summary_Exchange_Balances_00UTC!$B550="","",VLOOKUP(IF(ISERROR(SEARCH(" ", $B551)),UPPER($B551&amp;$C551&amp;IF(OR(NOT(ISERROR(SEARCH("trade",$D551))),NOT(ISERROR(SEARCH("balance",$D551)))),"",$D551)),UPPER(LEFT($B551, SEARCH(" ",$B551)-1)&amp;$C551&amp;IF(OR(NOT(ISERROR(SEARCH("trade",$D551))),NOT(ISERROR(SEARCH("balance",$D551)))),"",$D551))),$L:$T,MATCH("balance",$L$2:$S$2,0),FALSE))</f>
        <v/>
      </c>
      <c r="H551" s="35" t="str">
        <f>IF(Summary_Exchange_Balances_00UTC!$B550="","",(G551-E551)/E551)</f>
        <v/>
      </c>
      <c r="I551" s="160" t="str">
        <f>IF(Summary_Exchange_Balances_00UTC!$B550="","",IF(ISERROR($G551),$E551,$G551))</f>
        <v/>
      </c>
      <c r="L551" t="str">
        <f t="shared" ca="1" si="50"/>
        <v/>
      </c>
      <c r="N551" s="156" t="str">
        <f ca="1">IF(raw_exchange_data!$A550="","",OFFSET(raw_exchange_data!$A550,0,MATCH(N$2,raw_exchange_data!$1:$1,0)-1))</f>
        <v/>
      </c>
      <c r="O551" s="156" t="str">
        <f ca="1">IF(raw_exchange_data!$A550="","",OFFSET(raw_exchange_data!$A550,0,MATCH(O$2,raw_exchange_data!$1:$1,0)-1))</f>
        <v/>
      </c>
      <c r="P551" s="156" t="str">
        <f ca="1">IF(raw_exchange_data!$A550="","",OFFSET(raw_exchange_data!$A550,0,MATCH(P$2,raw_exchange_data!$1:$1,0)-1))</f>
        <v/>
      </c>
      <c r="Q551" s="156" t="str">
        <f ca="1">IF(raw_exchange_data!$A550="","",TEXT(OFFSET(raw_exchange_data!$A550,0,MATCH(Q$2,raw_exchange_data!$1:$1,0)-1),""))</f>
        <v/>
      </c>
      <c r="R551" s="157" t="str">
        <f ca="1">IF(raw_exchange_data!$A550="","",OFFSET(raw_exchange_data!$A550,0,MATCH(R$2,raw_exchange_data!$1:$1,0)-1))</f>
        <v/>
      </c>
      <c r="S551" s="169" t="str">
        <f ca="1">IF(raw_exchange_data!$A550="","",OFFSET(raw_exchange_data!$A550,0,MATCH(S$2,raw_exchange_data!$1:$1,0)-1))</f>
        <v/>
      </c>
      <c r="W551" t="str">
        <f t="shared" si="51"/>
        <v/>
      </c>
      <c r="X551" t="str">
        <f t="shared" si="52"/>
        <v/>
      </c>
      <c r="Y551" s="42" t="str">
        <f t="shared" si="53"/>
        <v/>
      </c>
      <c r="Z551" s="42" t="str">
        <f t="shared" si="54"/>
        <v/>
      </c>
    </row>
    <row r="552" spans="1:26" x14ac:dyDescent="0.25">
      <c r="A552" t="str">
        <f>IF(Summary_Exchange_Balances_00UTC!$B551="","",Summary_Exchange_Balances_00UTC!$N551)</f>
        <v/>
      </c>
      <c r="B552" t="str">
        <f>IF(Summary_Exchange_Balances_00UTC!$B551="","",Summary_Exchange_Balances_00UTC!$B551)</f>
        <v/>
      </c>
      <c r="C552" t="str">
        <f>IF(Summary_Exchange_Balances_00UTC!$B551="","",Summary_Exchange_Balances_00UTC!$E551)</f>
        <v/>
      </c>
      <c r="E552" s="52" t="str">
        <f>IF(Summary_Exchange_Balances_00UTC!$B551="","",Summary_Exchange_Balances_00UTC!$C551)</f>
        <v/>
      </c>
      <c r="G552" s="52" t="str">
        <f>IF(Summary_Exchange_Balances_00UTC!$B551="","",VLOOKUP(IF(ISERROR(SEARCH(" ", $B552)),UPPER($B552&amp;$C552&amp;IF(OR(NOT(ISERROR(SEARCH("trade",$D552))),NOT(ISERROR(SEARCH("balance",$D552)))),"",$D552)),UPPER(LEFT($B552, SEARCH(" ",$B552)-1)&amp;$C552&amp;IF(OR(NOT(ISERROR(SEARCH("trade",$D552))),NOT(ISERROR(SEARCH("balance",$D552)))),"",$D552))),$L:$T,MATCH("balance",$L$2:$S$2,0),FALSE))</f>
        <v/>
      </c>
      <c r="H552" s="35" t="str">
        <f>IF(Summary_Exchange_Balances_00UTC!$B551="","",(G552-E552)/E552)</f>
        <v/>
      </c>
      <c r="I552" s="160" t="str">
        <f>IF(Summary_Exchange_Balances_00UTC!$B551="","",IF(ISERROR($G552),$E552,$G552))</f>
        <v/>
      </c>
      <c r="L552" t="str">
        <f t="shared" ca="1" si="50"/>
        <v/>
      </c>
      <c r="N552" s="156" t="str">
        <f ca="1">IF(raw_exchange_data!$A551="","",OFFSET(raw_exchange_data!$A551,0,MATCH(N$2,raw_exchange_data!$1:$1,0)-1))</f>
        <v/>
      </c>
      <c r="O552" s="156" t="str">
        <f ca="1">IF(raw_exchange_data!$A551="","",OFFSET(raw_exchange_data!$A551,0,MATCH(O$2,raw_exchange_data!$1:$1,0)-1))</f>
        <v/>
      </c>
      <c r="P552" s="156" t="str">
        <f ca="1">IF(raw_exchange_data!$A551="","",OFFSET(raw_exchange_data!$A551,0,MATCH(P$2,raw_exchange_data!$1:$1,0)-1))</f>
        <v/>
      </c>
      <c r="Q552" s="156" t="str">
        <f ca="1">IF(raw_exchange_data!$A551="","",TEXT(OFFSET(raw_exchange_data!$A551,0,MATCH(Q$2,raw_exchange_data!$1:$1,0)-1),""))</f>
        <v/>
      </c>
      <c r="R552" s="157" t="str">
        <f ca="1">IF(raw_exchange_data!$A551="","",OFFSET(raw_exchange_data!$A551,0,MATCH(R$2,raw_exchange_data!$1:$1,0)-1))</f>
        <v/>
      </c>
      <c r="S552" s="169" t="str">
        <f ca="1">IF(raw_exchange_data!$A551="","",OFFSET(raw_exchange_data!$A551,0,MATCH(S$2,raw_exchange_data!$1:$1,0)-1))</f>
        <v/>
      </c>
      <c r="W552" t="str">
        <f t="shared" si="51"/>
        <v/>
      </c>
      <c r="X552" t="str">
        <f t="shared" si="52"/>
        <v/>
      </c>
      <c r="Y552" s="42" t="str">
        <f t="shared" si="53"/>
        <v/>
      </c>
      <c r="Z552" s="42" t="str">
        <f t="shared" si="54"/>
        <v/>
      </c>
    </row>
    <row r="553" spans="1:26" x14ac:dyDescent="0.25">
      <c r="A553" t="str">
        <f>IF(Summary_Exchange_Balances_00UTC!$B552="","",Summary_Exchange_Balances_00UTC!$N552)</f>
        <v/>
      </c>
      <c r="B553" t="str">
        <f>IF(Summary_Exchange_Balances_00UTC!$B552="","",Summary_Exchange_Balances_00UTC!$B552)</f>
        <v/>
      </c>
      <c r="C553" t="str">
        <f>IF(Summary_Exchange_Balances_00UTC!$B552="","",Summary_Exchange_Balances_00UTC!$E552)</f>
        <v/>
      </c>
      <c r="E553" s="52" t="str">
        <f>IF(Summary_Exchange_Balances_00UTC!$B552="","",Summary_Exchange_Balances_00UTC!$C552)</f>
        <v/>
      </c>
      <c r="G553" s="52" t="str">
        <f>IF(Summary_Exchange_Balances_00UTC!$B552="","",VLOOKUP(IF(ISERROR(SEARCH(" ", $B553)),UPPER($B553&amp;$C553&amp;IF(OR(NOT(ISERROR(SEARCH("trade",$D553))),NOT(ISERROR(SEARCH("balance",$D553)))),"",$D553)),UPPER(LEFT($B553, SEARCH(" ",$B553)-1)&amp;$C553&amp;IF(OR(NOT(ISERROR(SEARCH("trade",$D553))),NOT(ISERROR(SEARCH("balance",$D553)))),"",$D553))),$L:$T,MATCH("balance",$L$2:$S$2,0),FALSE))</f>
        <v/>
      </c>
      <c r="H553" s="35" t="str">
        <f>IF(Summary_Exchange_Balances_00UTC!$B552="","",(G553-E553)/E553)</f>
        <v/>
      </c>
      <c r="I553" s="160" t="str">
        <f>IF(Summary_Exchange_Balances_00UTC!$B552="","",IF(ISERROR($G553),$E553,$G553))</f>
        <v/>
      </c>
      <c r="L553" t="str">
        <f t="shared" ca="1" si="50"/>
        <v/>
      </c>
      <c r="N553" s="156" t="str">
        <f ca="1">IF(raw_exchange_data!$A552="","",OFFSET(raw_exchange_data!$A552,0,MATCH(N$2,raw_exchange_data!$1:$1,0)-1))</f>
        <v/>
      </c>
      <c r="O553" s="156" t="str">
        <f ca="1">IF(raw_exchange_data!$A552="","",OFFSET(raw_exchange_data!$A552,0,MATCH(O$2,raw_exchange_data!$1:$1,0)-1))</f>
        <v/>
      </c>
      <c r="P553" s="156" t="str">
        <f ca="1">IF(raw_exchange_data!$A552="","",OFFSET(raw_exchange_data!$A552,0,MATCH(P$2,raw_exchange_data!$1:$1,0)-1))</f>
        <v/>
      </c>
      <c r="Q553" s="156" t="str">
        <f ca="1">IF(raw_exchange_data!$A552="","",TEXT(OFFSET(raw_exchange_data!$A552,0,MATCH(Q$2,raw_exchange_data!$1:$1,0)-1),""))</f>
        <v/>
      </c>
      <c r="R553" s="157" t="str">
        <f ca="1">IF(raw_exchange_data!$A552="","",OFFSET(raw_exchange_data!$A552,0,MATCH(R$2,raw_exchange_data!$1:$1,0)-1))</f>
        <v/>
      </c>
      <c r="S553" s="169" t="str">
        <f ca="1">IF(raw_exchange_data!$A552="","",OFFSET(raw_exchange_data!$A552,0,MATCH(S$2,raw_exchange_data!$1:$1,0)-1))</f>
        <v/>
      </c>
      <c r="W553" t="str">
        <f t="shared" si="51"/>
        <v/>
      </c>
      <c r="X553" t="str">
        <f t="shared" si="52"/>
        <v/>
      </c>
      <c r="Y553" s="42" t="str">
        <f t="shared" si="53"/>
        <v/>
      </c>
      <c r="Z553" s="42" t="str">
        <f t="shared" si="54"/>
        <v/>
      </c>
    </row>
    <row r="554" spans="1:26" x14ac:dyDescent="0.25">
      <c r="A554" t="str">
        <f>IF(Summary_Exchange_Balances_00UTC!$B553="","",Summary_Exchange_Balances_00UTC!$N553)</f>
        <v/>
      </c>
      <c r="B554" t="str">
        <f>IF(Summary_Exchange_Balances_00UTC!$B553="","",Summary_Exchange_Balances_00UTC!$B553)</f>
        <v/>
      </c>
      <c r="C554" t="str">
        <f>IF(Summary_Exchange_Balances_00UTC!$B553="","",Summary_Exchange_Balances_00UTC!$E553)</f>
        <v/>
      </c>
      <c r="E554" s="52" t="str">
        <f>IF(Summary_Exchange_Balances_00UTC!$B553="","",Summary_Exchange_Balances_00UTC!$C553)</f>
        <v/>
      </c>
      <c r="G554" s="52" t="str">
        <f>IF(Summary_Exchange_Balances_00UTC!$B553="","",VLOOKUP(IF(ISERROR(SEARCH(" ", $B554)),UPPER($B554&amp;$C554&amp;IF(OR(NOT(ISERROR(SEARCH("trade",$D554))),NOT(ISERROR(SEARCH("balance",$D554)))),"",$D554)),UPPER(LEFT($B554, SEARCH(" ",$B554)-1)&amp;$C554&amp;IF(OR(NOT(ISERROR(SEARCH("trade",$D554))),NOT(ISERROR(SEARCH("balance",$D554)))),"",$D554))),$L:$T,MATCH("balance",$L$2:$S$2,0),FALSE))</f>
        <v/>
      </c>
      <c r="H554" s="35" t="str">
        <f>IF(Summary_Exchange_Balances_00UTC!$B553="","",(G554-E554)/E554)</f>
        <v/>
      </c>
      <c r="I554" s="160" t="str">
        <f>IF(Summary_Exchange_Balances_00UTC!$B553="","",IF(ISERROR($G554),$E554,$G554))</f>
        <v/>
      </c>
      <c r="L554" t="str">
        <f t="shared" ca="1" si="50"/>
        <v/>
      </c>
      <c r="N554" s="156" t="str">
        <f ca="1">IF(raw_exchange_data!$A553="","",OFFSET(raw_exchange_data!$A553,0,MATCH(N$2,raw_exchange_data!$1:$1,0)-1))</f>
        <v/>
      </c>
      <c r="O554" s="156" t="str">
        <f ca="1">IF(raw_exchange_data!$A553="","",OFFSET(raw_exchange_data!$A553,0,MATCH(O$2,raw_exchange_data!$1:$1,0)-1))</f>
        <v/>
      </c>
      <c r="P554" s="156" t="str">
        <f ca="1">IF(raw_exchange_data!$A553="","",OFFSET(raw_exchange_data!$A553,0,MATCH(P$2,raw_exchange_data!$1:$1,0)-1))</f>
        <v/>
      </c>
      <c r="Q554" s="156" t="str">
        <f ca="1">IF(raw_exchange_data!$A553="","",TEXT(OFFSET(raw_exchange_data!$A553,0,MATCH(Q$2,raw_exchange_data!$1:$1,0)-1),""))</f>
        <v/>
      </c>
      <c r="R554" s="157" t="str">
        <f ca="1">IF(raw_exchange_data!$A553="","",OFFSET(raw_exchange_data!$A553,0,MATCH(R$2,raw_exchange_data!$1:$1,0)-1))</f>
        <v/>
      </c>
      <c r="S554" s="169" t="str">
        <f ca="1">IF(raw_exchange_data!$A553="","",OFFSET(raw_exchange_data!$A553,0,MATCH(S$2,raw_exchange_data!$1:$1,0)-1))</f>
        <v/>
      </c>
      <c r="W554" t="str">
        <f t="shared" si="51"/>
        <v/>
      </c>
      <c r="X554" t="str">
        <f t="shared" si="52"/>
        <v/>
      </c>
      <c r="Y554" s="42" t="str">
        <f t="shared" si="53"/>
        <v/>
      </c>
      <c r="Z554" s="42" t="str">
        <f t="shared" si="54"/>
        <v/>
      </c>
    </row>
    <row r="555" spans="1:26" x14ac:dyDescent="0.25">
      <c r="A555" t="str">
        <f>IF(Summary_Exchange_Balances_00UTC!$B554="","",Summary_Exchange_Balances_00UTC!$N554)</f>
        <v/>
      </c>
      <c r="B555" t="str">
        <f>IF(Summary_Exchange_Balances_00UTC!$B554="","",Summary_Exchange_Balances_00UTC!$B554)</f>
        <v/>
      </c>
      <c r="C555" t="str">
        <f>IF(Summary_Exchange_Balances_00UTC!$B554="","",Summary_Exchange_Balances_00UTC!$E554)</f>
        <v/>
      </c>
      <c r="E555" s="52" t="str">
        <f>IF(Summary_Exchange_Balances_00UTC!$B554="","",Summary_Exchange_Balances_00UTC!$C554)</f>
        <v/>
      </c>
      <c r="G555" s="52" t="str">
        <f>IF(Summary_Exchange_Balances_00UTC!$B554="","",VLOOKUP(IF(ISERROR(SEARCH(" ", $B555)),UPPER($B555&amp;$C555&amp;IF(OR(NOT(ISERROR(SEARCH("trade",$D555))),NOT(ISERROR(SEARCH("balance",$D555)))),"",$D555)),UPPER(LEFT($B555, SEARCH(" ",$B555)-1)&amp;$C555&amp;IF(OR(NOT(ISERROR(SEARCH("trade",$D555))),NOT(ISERROR(SEARCH("balance",$D555)))),"",$D555))),$L:$T,MATCH("balance",$L$2:$S$2,0),FALSE))</f>
        <v/>
      </c>
      <c r="H555" s="35" t="str">
        <f>IF(Summary_Exchange_Balances_00UTC!$B554="","",(G555-E555)/E555)</f>
        <v/>
      </c>
      <c r="I555" s="160" t="str">
        <f>IF(Summary_Exchange_Balances_00UTC!$B554="","",IF(ISERROR($G555),$E555,$G555))</f>
        <v/>
      </c>
      <c r="L555" t="str">
        <f t="shared" ca="1" si="50"/>
        <v/>
      </c>
      <c r="N555" s="156" t="str">
        <f ca="1">IF(raw_exchange_data!$A554="","",OFFSET(raw_exchange_data!$A554,0,MATCH(N$2,raw_exchange_data!$1:$1,0)-1))</f>
        <v/>
      </c>
      <c r="O555" s="156" t="str">
        <f ca="1">IF(raw_exchange_data!$A554="","",OFFSET(raw_exchange_data!$A554,0,MATCH(O$2,raw_exchange_data!$1:$1,0)-1))</f>
        <v/>
      </c>
      <c r="P555" s="156" t="str">
        <f ca="1">IF(raw_exchange_data!$A554="","",OFFSET(raw_exchange_data!$A554,0,MATCH(P$2,raw_exchange_data!$1:$1,0)-1))</f>
        <v/>
      </c>
      <c r="Q555" s="156" t="str">
        <f ca="1">IF(raw_exchange_data!$A554="","",TEXT(OFFSET(raw_exchange_data!$A554,0,MATCH(Q$2,raw_exchange_data!$1:$1,0)-1),""))</f>
        <v/>
      </c>
      <c r="R555" s="157" t="str">
        <f ca="1">IF(raw_exchange_data!$A554="","",OFFSET(raw_exchange_data!$A554,0,MATCH(R$2,raw_exchange_data!$1:$1,0)-1))</f>
        <v/>
      </c>
      <c r="S555" s="169" t="str">
        <f ca="1">IF(raw_exchange_data!$A554="","",OFFSET(raw_exchange_data!$A554,0,MATCH(S$2,raw_exchange_data!$1:$1,0)-1))</f>
        <v/>
      </c>
      <c r="W555" t="str">
        <f t="shared" si="51"/>
        <v/>
      </c>
      <c r="X555" t="str">
        <f t="shared" si="52"/>
        <v/>
      </c>
      <c r="Y555" s="42" t="str">
        <f t="shared" si="53"/>
        <v/>
      </c>
      <c r="Z555" s="42" t="str">
        <f t="shared" si="54"/>
        <v/>
      </c>
    </row>
    <row r="556" spans="1:26" x14ac:dyDescent="0.25">
      <c r="A556" t="str">
        <f>IF(Summary_Exchange_Balances_00UTC!$B555="","",Summary_Exchange_Balances_00UTC!$N555)</f>
        <v/>
      </c>
      <c r="B556" t="str">
        <f>IF(Summary_Exchange_Balances_00UTC!$B555="","",Summary_Exchange_Balances_00UTC!$B555)</f>
        <v/>
      </c>
      <c r="C556" t="str">
        <f>IF(Summary_Exchange_Balances_00UTC!$B555="","",Summary_Exchange_Balances_00UTC!$E555)</f>
        <v/>
      </c>
      <c r="E556" s="52" t="str">
        <f>IF(Summary_Exchange_Balances_00UTC!$B555="","",Summary_Exchange_Balances_00UTC!$C555)</f>
        <v/>
      </c>
      <c r="G556" s="52" t="str">
        <f>IF(Summary_Exchange_Balances_00UTC!$B555="","",VLOOKUP(IF(ISERROR(SEARCH(" ", $B556)),UPPER($B556&amp;$C556&amp;IF(OR(NOT(ISERROR(SEARCH("trade",$D556))),NOT(ISERROR(SEARCH("balance",$D556)))),"",$D556)),UPPER(LEFT($B556, SEARCH(" ",$B556)-1)&amp;$C556&amp;IF(OR(NOT(ISERROR(SEARCH("trade",$D556))),NOT(ISERROR(SEARCH("balance",$D556)))),"",$D556))),$L:$T,MATCH("balance",$L$2:$S$2,0),FALSE))</f>
        <v/>
      </c>
      <c r="H556" s="35" t="str">
        <f>IF(Summary_Exchange_Balances_00UTC!$B555="","",(G556-E556)/E556)</f>
        <v/>
      </c>
      <c r="I556" s="160" t="str">
        <f>IF(Summary_Exchange_Balances_00UTC!$B555="","",IF(ISERROR($G556),$E556,$G556))</f>
        <v/>
      </c>
      <c r="L556" t="str">
        <f t="shared" ca="1" si="50"/>
        <v/>
      </c>
      <c r="N556" s="156" t="str">
        <f ca="1">IF(raw_exchange_data!$A555="","",OFFSET(raw_exchange_data!$A555,0,MATCH(N$2,raw_exchange_data!$1:$1,0)-1))</f>
        <v/>
      </c>
      <c r="O556" s="156" t="str">
        <f ca="1">IF(raw_exchange_data!$A555="","",OFFSET(raw_exchange_data!$A555,0,MATCH(O$2,raw_exchange_data!$1:$1,0)-1))</f>
        <v/>
      </c>
      <c r="P556" s="156" t="str">
        <f ca="1">IF(raw_exchange_data!$A555="","",OFFSET(raw_exchange_data!$A555,0,MATCH(P$2,raw_exchange_data!$1:$1,0)-1))</f>
        <v/>
      </c>
      <c r="Q556" s="156" t="str">
        <f ca="1">IF(raw_exchange_data!$A555="","",TEXT(OFFSET(raw_exchange_data!$A555,0,MATCH(Q$2,raw_exchange_data!$1:$1,0)-1),""))</f>
        <v/>
      </c>
      <c r="R556" s="157" t="str">
        <f ca="1">IF(raw_exchange_data!$A555="","",OFFSET(raw_exchange_data!$A555,0,MATCH(R$2,raw_exchange_data!$1:$1,0)-1))</f>
        <v/>
      </c>
      <c r="S556" s="169" t="str">
        <f ca="1">IF(raw_exchange_data!$A555="","",OFFSET(raw_exchange_data!$A555,0,MATCH(S$2,raw_exchange_data!$1:$1,0)-1))</f>
        <v/>
      </c>
      <c r="W556" t="str">
        <f t="shared" si="51"/>
        <v/>
      </c>
      <c r="X556" t="str">
        <f t="shared" si="52"/>
        <v/>
      </c>
      <c r="Y556" s="42" t="str">
        <f t="shared" si="53"/>
        <v/>
      </c>
      <c r="Z556" s="42" t="str">
        <f t="shared" si="54"/>
        <v/>
      </c>
    </row>
    <row r="557" spans="1:26" x14ac:dyDescent="0.25">
      <c r="A557" t="str">
        <f>IF(Summary_Exchange_Balances_00UTC!$B556="","",Summary_Exchange_Balances_00UTC!$N556)</f>
        <v/>
      </c>
      <c r="B557" t="str">
        <f>IF(Summary_Exchange_Balances_00UTC!$B556="","",Summary_Exchange_Balances_00UTC!$B556)</f>
        <v/>
      </c>
      <c r="C557" t="str">
        <f>IF(Summary_Exchange_Balances_00UTC!$B556="","",Summary_Exchange_Balances_00UTC!$E556)</f>
        <v/>
      </c>
      <c r="E557" s="52" t="str">
        <f>IF(Summary_Exchange_Balances_00UTC!$B556="","",Summary_Exchange_Balances_00UTC!$C556)</f>
        <v/>
      </c>
      <c r="G557" s="52" t="str">
        <f>IF(Summary_Exchange_Balances_00UTC!$B556="","",VLOOKUP(IF(ISERROR(SEARCH(" ", $B557)),UPPER($B557&amp;$C557&amp;IF(OR(NOT(ISERROR(SEARCH("trade",$D557))),NOT(ISERROR(SEARCH("balance",$D557)))),"",$D557)),UPPER(LEFT($B557, SEARCH(" ",$B557)-1)&amp;$C557&amp;IF(OR(NOT(ISERROR(SEARCH("trade",$D557))),NOT(ISERROR(SEARCH("balance",$D557)))),"",$D557))),$L:$T,MATCH("balance",$L$2:$S$2,0),FALSE))</f>
        <v/>
      </c>
      <c r="H557" s="35" t="str">
        <f>IF(Summary_Exchange_Balances_00UTC!$B556="","",(G557-E557)/E557)</f>
        <v/>
      </c>
      <c r="I557" s="160" t="str">
        <f>IF(Summary_Exchange_Balances_00UTC!$B556="","",IF(ISERROR($G557),$E557,$G557))</f>
        <v/>
      </c>
      <c r="L557" t="str">
        <f t="shared" ca="1" si="50"/>
        <v/>
      </c>
      <c r="N557" s="156" t="str">
        <f ca="1">IF(raw_exchange_data!$A556="","",OFFSET(raw_exchange_data!$A556,0,MATCH(N$2,raw_exchange_data!$1:$1,0)-1))</f>
        <v/>
      </c>
      <c r="O557" s="156" t="str">
        <f ca="1">IF(raw_exchange_data!$A556="","",OFFSET(raw_exchange_data!$A556,0,MATCH(O$2,raw_exchange_data!$1:$1,0)-1))</f>
        <v/>
      </c>
      <c r="P557" s="156" t="str">
        <f ca="1">IF(raw_exchange_data!$A556="","",OFFSET(raw_exchange_data!$A556,0,MATCH(P$2,raw_exchange_data!$1:$1,0)-1))</f>
        <v/>
      </c>
      <c r="Q557" s="156" t="str">
        <f ca="1">IF(raw_exchange_data!$A556="","",TEXT(OFFSET(raw_exchange_data!$A556,0,MATCH(Q$2,raw_exchange_data!$1:$1,0)-1),""))</f>
        <v/>
      </c>
      <c r="R557" s="157" t="str">
        <f ca="1">IF(raw_exchange_data!$A556="","",OFFSET(raw_exchange_data!$A556,0,MATCH(R$2,raw_exchange_data!$1:$1,0)-1))</f>
        <v/>
      </c>
      <c r="S557" s="169" t="str">
        <f ca="1">IF(raw_exchange_data!$A556="","",OFFSET(raw_exchange_data!$A556,0,MATCH(S$2,raw_exchange_data!$1:$1,0)-1))</f>
        <v/>
      </c>
      <c r="W557" t="str">
        <f t="shared" si="51"/>
        <v/>
      </c>
      <c r="X557" t="str">
        <f t="shared" si="52"/>
        <v/>
      </c>
      <c r="Y557" s="42" t="str">
        <f t="shared" si="53"/>
        <v/>
      </c>
      <c r="Z557" s="42" t="str">
        <f t="shared" si="54"/>
        <v/>
      </c>
    </row>
    <row r="558" spans="1:26" x14ac:dyDescent="0.25">
      <c r="A558" t="str">
        <f>IF(Summary_Exchange_Balances_00UTC!$B557="","",Summary_Exchange_Balances_00UTC!$N557)</f>
        <v/>
      </c>
      <c r="B558" t="str">
        <f>IF(Summary_Exchange_Balances_00UTC!$B557="","",Summary_Exchange_Balances_00UTC!$B557)</f>
        <v/>
      </c>
      <c r="C558" t="str">
        <f>IF(Summary_Exchange_Balances_00UTC!$B557="","",Summary_Exchange_Balances_00UTC!$E557)</f>
        <v/>
      </c>
      <c r="E558" s="52" t="str">
        <f>IF(Summary_Exchange_Balances_00UTC!$B557="","",Summary_Exchange_Balances_00UTC!$C557)</f>
        <v/>
      </c>
      <c r="G558" s="52" t="str">
        <f>IF(Summary_Exchange_Balances_00UTC!$B557="","",VLOOKUP(IF(ISERROR(SEARCH(" ", $B558)),UPPER($B558&amp;$C558&amp;IF(OR(NOT(ISERROR(SEARCH("trade",$D558))),NOT(ISERROR(SEARCH("balance",$D558)))),"",$D558)),UPPER(LEFT($B558, SEARCH(" ",$B558)-1)&amp;$C558&amp;IF(OR(NOT(ISERROR(SEARCH("trade",$D558))),NOT(ISERROR(SEARCH("balance",$D558)))),"",$D558))),$L:$T,MATCH("balance",$L$2:$S$2,0),FALSE))</f>
        <v/>
      </c>
      <c r="H558" s="35" t="str">
        <f>IF(Summary_Exchange_Balances_00UTC!$B557="","",(G558-E558)/E558)</f>
        <v/>
      </c>
      <c r="I558" s="160" t="str">
        <f>IF(Summary_Exchange_Balances_00UTC!$B557="","",IF(ISERROR($G558),$E558,$G558))</f>
        <v/>
      </c>
      <c r="L558" t="str">
        <f t="shared" ca="1" si="50"/>
        <v/>
      </c>
      <c r="N558" s="156" t="str">
        <f ca="1">IF(raw_exchange_data!$A557="","",OFFSET(raw_exchange_data!$A557,0,MATCH(N$2,raw_exchange_data!$1:$1,0)-1))</f>
        <v/>
      </c>
      <c r="O558" s="156" t="str">
        <f ca="1">IF(raw_exchange_data!$A557="","",OFFSET(raw_exchange_data!$A557,0,MATCH(O$2,raw_exchange_data!$1:$1,0)-1))</f>
        <v/>
      </c>
      <c r="P558" s="156" t="str">
        <f ca="1">IF(raw_exchange_data!$A557="","",OFFSET(raw_exchange_data!$A557,0,MATCH(P$2,raw_exchange_data!$1:$1,0)-1))</f>
        <v/>
      </c>
      <c r="Q558" s="156" t="str">
        <f ca="1">IF(raw_exchange_data!$A557="","",TEXT(OFFSET(raw_exchange_data!$A557,0,MATCH(Q$2,raw_exchange_data!$1:$1,0)-1),""))</f>
        <v/>
      </c>
      <c r="R558" s="157" t="str">
        <f ca="1">IF(raw_exchange_data!$A557="","",OFFSET(raw_exchange_data!$A557,0,MATCH(R$2,raw_exchange_data!$1:$1,0)-1))</f>
        <v/>
      </c>
      <c r="S558" s="169" t="str">
        <f ca="1">IF(raw_exchange_data!$A557="","",OFFSET(raw_exchange_data!$A557,0,MATCH(S$2,raw_exchange_data!$1:$1,0)-1))</f>
        <v/>
      </c>
      <c r="W558" t="str">
        <f t="shared" si="51"/>
        <v/>
      </c>
      <c r="X558" t="str">
        <f t="shared" si="52"/>
        <v/>
      </c>
      <c r="Y558" s="42" t="str">
        <f t="shared" si="53"/>
        <v/>
      </c>
      <c r="Z558" s="42" t="str">
        <f t="shared" si="54"/>
        <v/>
      </c>
    </row>
    <row r="559" spans="1:26" x14ac:dyDescent="0.25">
      <c r="A559" t="str">
        <f>IF(Summary_Exchange_Balances_00UTC!$B558="","",Summary_Exchange_Balances_00UTC!$N558)</f>
        <v/>
      </c>
      <c r="B559" t="str">
        <f>IF(Summary_Exchange_Balances_00UTC!$B558="","",Summary_Exchange_Balances_00UTC!$B558)</f>
        <v/>
      </c>
      <c r="C559" t="str">
        <f>IF(Summary_Exchange_Balances_00UTC!$B558="","",Summary_Exchange_Balances_00UTC!$E558)</f>
        <v/>
      </c>
      <c r="E559" s="52" t="str">
        <f>IF(Summary_Exchange_Balances_00UTC!$B558="","",Summary_Exchange_Balances_00UTC!$C558)</f>
        <v/>
      </c>
      <c r="G559" s="52" t="str">
        <f>IF(Summary_Exchange_Balances_00UTC!$B558="","",VLOOKUP(IF(ISERROR(SEARCH(" ", $B559)),UPPER($B559&amp;$C559&amp;IF(OR(NOT(ISERROR(SEARCH("trade",$D559))),NOT(ISERROR(SEARCH("balance",$D559)))),"",$D559)),UPPER(LEFT($B559, SEARCH(" ",$B559)-1)&amp;$C559&amp;IF(OR(NOT(ISERROR(SEARCH("trade",$D559))),NOT(ISERROR(SEARCH("balance",$D559)))),"",$D559))),$L:$T,MATCH("balance",$L$2:$S$2,0),FALSE))</f>
        <v/>
      </c>
      <c r="H559" s="35" t="str">
        <f>IF(Summary_Exchange_Balances_00UTC!$B558="","",(G559-E559)/E559)</f>
        <v/>
      </c>
      <c r="I559" s="160" t="str">
        <f>IF(Summary_Exchange_Balances_00UTC!$B558="","",IF(ISERROR($G559),$E559,$G559))</f>
        <v/>
      </c>
      <c r="L559" t="str">
        <f t="shared" ca="1" si="50"/>
        <v/>
      </c>
      <c r="N559" s="156" t="str">
        <f ca="1">IF(raw_exchange_data!$A558="","",OFFSET(raw_exchange_data!$A558,0,MATCH(N$2,raw_exchange_data!$1:$1,0)-1))</f>
        <v/>
      </c>
      <c r="O559" s="156" t="str">
        <f ca="1">IF(raw_exchange_data!$A558="","",OFFSET(raw_exchange_data!$A558,0,MATCH(O$2,raw_exchange_data!$1:$1,0)-1))</f>
        <v/>
      </c>
      <c r="P559" s="156" t="str">
        <f ca="1">IF(raw_exchange_data!$A558="","",OFFSET(raw_exchange_data!$A558,0,MATCH(P$2,raw_exchange_data!$1:$1,0)-1))</f>
        <v/>
      </c>
      <c r="Q559" s="156" t="str">
        <f ca="1">IF(raw_exchange_data!$A558="","",TEXT(OFFSET(raw_exchange_data!$A558,0,MATCH(Q$2,raw_exchange_data!$1:$1,0)-1),""))</f>
        <v/>
      </c>
      <c r="R559" s="157" t="str">
        <f ca="1">IF(raw_exchange_data!$A558="","",OFFSET(raw_exchange_data!$A558,0,MATCH(R$2,raw_exchange_data!$1:$1,0)-1))</f>
        <v/>
      </c>
      <c r="S559" s="169" t="str">
        <f ca="1">IF(raw_exchange_data!$A558="","",OFFSET(raw_exchange_data!$A558,0,MATCH(S$2,raw_exchange_data!$1:$1,0)-1))</f>
        <v/>
      </c>
      <c r="W559" t="str">
        <f t="shared" si="51"/>
        <v/>
      </c>
      <c r="X559" t="str">
        <f t="shared" si="52"/>
        <v/>
      </c>
      <c r="Y559" s="42" t="str">
        <f t="shared" si="53"/>
        <v/>
      </c>
      <c r="Z559" s="42" t="str">
        <f t="shared" si="54"/>
        <v/>
      </c>
    </row>
    <row r="560" spans="1:26" x14ac:dyDescent="0.25">
      <c r="A560" t="str">
        <f>IF(Summary_Exchange_Balances_00UTC!$B559="","",Summary_Exchange_Balances_00UTC!$N559)</f>
        <v/>
      </c>
      <c r="B560" t="str">
        <f>IF(Summary_Exchange_Balances_00UTC!$B559="","",Summary_Exchange_Balances_00UTC!$B559)</f>
        <v/>
      </c>
      <c r="C560" t="str">
        <f>IF(Summary_Exchange_Balances_00UTC!$B559="","",Summary_Exchange_Balances_00UTC!$E559)</f>
        <v/>
      </c>
      <c r="E560" s="52" t="str">
        <f>IF(Summary_Exchange_Balances_00UTC!$B559="","",Summary_Exchange_Balances_00UTC!$C559)</f>
        <v/>
      </c>
      <c r="G560" s="52" t="str">
        <f>IF(Summary_Exchange_Balances_00UTC!$B559="","",VLOOKUP(IF(ISERROR(SEARCH(" ", $B560)),UPPER($B560&amp;$C560&amp;IF(OR(NOT(ISERROR(SEARCH("trade",$D560))),NOT(ISERROR(SEARCH("balance",$D560)))),"",$D560)),UPPER(LEFT($B560, SEARCH(" ",$B560)-1)&amp;$C560&amp;IF(OR(NOT(ISERROR(SEARCH("trade",$D560))),NOT(ISERROR(SEARCH("balance",$D560)))),"",$D560))),$L:$T,MATCH("balance",$L$2:$S$2,0),FALSE))</f>
        <v/>
      </c>
      <c r="H560" s="35" t="str">
        <f>IF(Summary_Exchange_Balances_00UTC!$B559="","",(G560-E560)/E560)</f>
        <v/>
      </c>
      <c r="I560" s="160" t="str">
        <f>IF(Summary_Exchange_Balances_00UTC!$B559="","",IF(ISERROR($G560),$E560,$G560))</f>
        <v/>
      </c>
      <c r="L560" t="str">
        <f t="shared" ca="1" si="50"/>
        <v/>
      </c>
      <c r="N560" s="156" t="str">
        <f ca="1">IF(raw_exchange_data!$A559="","",OFFSET(raw_exchange_data!$A559,0,MATCH(N$2,raw_exchange_data!$1:$1,0)-1))</f>
        <v/>
      </c>
      <c r="O560" s="156" t="str">
        <f ca="1">IF(raw_exchange_data!$A559="","",OFFSET(raw_exchange_data!$A559,0,MATCH(O$2,raw_exchange_data!$1:$1,0)-1))</f>
        <v/>
      </c>
      <c r="P560" s="156" t="str">
        <f ca="1">IF(raw_exchange_data!$A559="","",OFFSET(raw_exchange_data!$A559,0,MATCH(P$2,raw_exchange_data!$1:$1,0)-1))</f>
        <v/>
      </c>
      <c r="Q560" s="156" t="str">
        <f ca="1">IF(raw_exchange_data!$A559="","",TEXT(OFFSET(raw_exchange_data!$A559,0,MATCH(Q$2,raw_exchange_data!$1:$1,0)-1),""))</f>
        <v/>
      </c>
      <c r="R560" s="157" t="str">
        <f ca="1">IF(raw_exchange_data!$A559="","",OFFSET(raw_exchange_data!$A559,0,MATCH(R$2,raw_exchange_data!$1:$1,0)-1))</f>
        <v/>
      </c>
      <c r="S560" s="169" t="str">
        <f ca="1">IF(raw_exchange_data!$A559="","",OFFSET(raw_exchange_data!$A559,0,MATCH(S$2,raw_exchange_data!$1:$1,0)-1))</f>
        <v/>
      </c>
      <c r="W560" t="str">
        <f t="shared" si="51"/>
        <v/>
      </c>
      <c r="X560" t="str">
        <f t="shared" si="52"/>
        <v/>
      </c>
      <c r="Y560" s="42" t="str">
        <f t="shared" si="53"/>
        <v/>
      </c>
      <c r="Z560" s="42" t="str">
        <f t="shared" si="54"/>
        <v/>
      </c>
    </row>
    <row r="561" spans="1:26" x14ac:dyDescent="0.25">
      <c r="A561" t="str">
        <f>IF(Summary_Exchange_Balances_00UTC!$B560="","",Summary_Exchange_Balances_00UTC!$N560)</f>
        <v/>
      </c>
      <c r="B561" t="str">
        <f>IF(Summary_Exchange_Balances_00UTC!$B560="","",Summary_Exchange_Balances_00UTC!$B560)</f>
        <v/>
      </c>
      <c r="C561" t="str">
        <f>IF(Summary_Exchange_Balances_00UTC!$B560="","",Summary_Exchange_Balances_00UTC!$E560)</f>
        <v/>
      </c>
      <c r="E561" s="52" t="str">
        <f>IF(Summary_Exchange_Balances_00UTC!$B560="","",Summary_Exchange_Balances_00UTC!$C560)</f>
        <v/>
      </c>
      <c r="G561" s="52" t="str">
        <f>IF(Summary_Exchange_Balances_00UTC!$B560="","",VLOOKUP(IF(ISERROR(SEARCH(" ", $B561)),UPPER($B561&amp;$C561&amp;IF(OR(NOT(ISERROR(SEARCH("trade",$D561))),NOT(ISERROR(SEARCH("balance",$D561)))),"",$D561)),UPPER(LEFT($B561, SEARCH(" ",$B561)-1)&amp;$C561&amp;IF(OR(NOT(ISERROR(SEARCH("trade",$D561))),NOT(ISERROR(SEARCH("balance",$D561)))),"",$D561))),$L:$T,MATCH("balance",$L$2:$S$2,0),FALSE))</f>
        <v/>
      </c>
      <c r="H561" s="35" t="str">
        <f>IF(Summary_Exchange_Balances_00UTC!$B560="","",(G561-E561)/E561)</f>
        <v/>
      </c>
      <c r="I561" s="160" t="str">
        <f>IF(Summary_Exchange_Balances_00UTC!$B560="","",IF(ISERROR($G561),$E561,$G561))</f>
        <v/>
      </c>
      <c r="L561" t="str">
        <f t="shared" ca="1" si="50"/>
        <v/>
      </c>
      <c r="N561" s="156" t="str">
        <f ca="1">IF(raw_exchange_data!$A560="","",OFFSET(raw_exchange_data!$A560,0,MATCH(N$2,raw_exchange_data!$1:$1,0)-1))</f>
        <v/>
      </c>
      <c r="O561" s="156" t="str">
        <f ca="1">IF(raw_exchange_data!$A560="","",OFFSET(raw_exchange_data!$A560,0,MATCH(O$2,raw_exchange_data!$1:$1,0)-1))</f>
        <v/>
      </c>
      <c r="P561" s="156" t="str">
        <f ca="1">IF(raw_exchange_data!$A560="","",OFFSET(raw_exchange_data!$A560,0,MATCH(P$2,raw_exchange_data!$1:$1,0)-1))</f>
        <v/>
      </c>
      <c r="Q561" s="156" t="str">
        <f ca="1">IF(raw_exchange_data!$A560="","",TEXT(OFFSET(raw_exchange_data!$A560,0,MATCH(Q$2,raw_exchange_data!$1:$1,0)-1),""))</f>
        <v/>
      </c>
      <c r="R561" s="157" t="str">
        <f ca="1">IF(raw_exchange_data!$A560="","",OFFSET(raw_exchange_data!$A560,0,MATCH(R$2,raw_exchange_data!$1:$1,0)-1))</f>
        <v/>
      </c>
      <c r="S561" s="169" t="str">
        <f ca="1">IF(raw_exchange_data!$A560="","",OFFSET(raw_exchange_data!$A560,0,MATCH(S$2,raw_exchange_data!$1:$1,0)-1))</f>
        <v/>
      </c>
      <c r="W561" t="str">
        <f t="shared" si="51"/>
        <v/>
      </c>
      <c r="X561" t="str">
        <f t="shared" si="52"/>
        <v/>
      </c>
      <c r="Y561" s="42" t="str">
        <f t="shared" si="53"/>
        <v/>
      </c>
      <c r="Z561" s="42" t="str">
        <f t="shared" si="54"/>
        <v/>
      </c>
    </row>
    <row r="562" spans="1:26" x14ac:dyDescent="0.25">
      <c r="A562" t="str">
        <f>IF(Summary_Exchange_Balances_00UTC!$B561="","",Summary_Exchange_Balances_00UTC!$N561)</f>
        <v/>
      </c>
      <c r="B562" t="str">
        <f>IF(Summary_Exchange_Balances_00UTC!$B561="","",Summary_Exchange_Balances_00UTC!$B561)</f>
        <v/>
      </c>
      <c r="C562" t="str">
        <f>IF(Summary_Exchange_Balances_00UTC!$B561="","",Summary_Exchange_Balances_00UTC!$E561)</f>
        <v/>
      </c>
      <c r="E562" s="52" t="str">
        <f>IF(Summary_Exchange_Balances_00UTC!$B561="","",Summary_Exchange_Balances_00UTC!$C561)</f>
        <v/>
      </c>
      <c r="G562" s="52" t="str">
        <f>IF(Summary_Exchange_Balances_00UTC!$B561="","",VLOOKUP(IF(ISERROR(SEARCH(" ", $B562)),UPPER($B562&amp;$C562&amp;IF(OR(NOT(ISERROR(SEARCH("trade",$D562))),NOT(ISERROR(SEARCH("balance",$D562)))),"",$D562)),UPPER(LEFT($B562, SEARCH(" ",$B562)-1)&amp;$C562&amp;IF(OR(NOT(ISERROR(SEARCH("trade",$D562))),NOT(ISERROR(SEARCH("balance",$D562)))),"",$D562))),$L:$T,MATCH("balance",$L$2:$S$2,0),FALSE))</f>
        <v/>
      </c>
      <c r="H562" s="35" t="str">
        <f>IF(Summary_Exchange_Balances_00UTC!$B561="","",(G562-E562)/E562)</f>
        <v/>
      </c>
      <c r="I562" s="160" t="str">
        <f>IF(Summary_Exchange_Balances_00UTC!$B561="","",IF(ISERROR($G562),$E562,$G562))</f>
        <v/>
      </c>
      <c r="L562" t="str">
        <f t="shared" ca="1" si="50"/>
        <v/>
      </c>
      <c r="N562" s="156" t="str">
        <f ca="1">IF(raw_exchange_data!$A561="","",OFFSET(raw_exchange_data!$A561,0,MATCH(N$2,raw_exchange_data!$1:$1,0)-1))</f>
        <v/>
      </c>
      <c r="O562" s="156" t="str">
        <f ca="1">IF(raw_exchange_data!$A561="","",OFFSET(raw_exchange_data!$A561,0,MATCH(O$2,raw_exchange_data!$1:$1,0)-1))</f>
        <v/>
      </c>
      <c r="P562" s="156" t="str">
        <f ca="1">IF(raw_exchange_data!$A561="","",OFFSET(raw_exchange_data!$A561,0,MATCH(P$2,raw_exchange_data!$1:$1,0)-1))</f>
        <v/>
      </c>
      <c r="Q562" s="156" t="str">
        <f ca="1">IF(raw_exchange_data!$A561="","",TEXT(OFFSET(raw_exchange_data!$A561,0,MATCH(Q$2,raw_exchange_data!$1:$1,0)-1),""))</f>
        <v/>
      </c>
      <c r="R562" s="157" t="str">
        <f ca="1">IF(raw_exchange_data!$A561="","",OFFSET(raw_exchange_data!$A561,0,MATCH(R$2,raw_exchange_data!$1:$1,0)-1))</f>
        <v/>
      </c>
      <c r="S562" s="169" t="str">
        <f ca="1">IF(raw_exchange_data!$A561="","",OFFSET(raw_exchange_data!$A561,0,MATCH(S$2,raw_exchange_data!$1:$1,0)-1))</f>
        <v/>
      </c>
      <c r="W562" t="str">
        <f t="shared" si="51"/>
        <v/>
      </c>
      <c r="X562" t="str">
        <f t="shared" si="52"/>
        <v/>
      </c>
      <c r="Y562" s="42" t="str">
        <f t="shared" si="53"/>
        <v/>
      </c>
      <c r="Z562" s="42" t="str">
        <f t="shared" si="54"/>
        <v/>
      </c>
    </row>
    <row r="563" spans="1:26" x14ac:dyDescent="0.25">
      <c r="A563" t="str">
        <f>IF(Summary_Exchange_Balances_00UTC!$B562="","",Summary_Exchange_Balances_00UTC!$N562)</f>
        <v/>
      </c>
      <c r="B563" t="str">
        <f>IF(Summary_Exchange_Balances_00UTC!$B562="","",Summary_Exchange_Balances_00UTC!$B562)</f>
        <v/>
      </c>
      <c r="C563" t="str">
        <f>IF(Summary_Exchange_Balances_00UTC!$B562="","",Summary_Exchange_Balances_00UTC!$E562)</f>
        <v/>
      </c>
      <c r="E563" s="52" t="str">
        <f>IF(Summary_Exchange_Balances_00UTC!$B562="","",Summary_Exchange_Balances_00UTC!$C562)</f>
        <v/>
      </c>
      <c r="G563" s="52" t="str">
        <f>IF(Summary_Exchange_Balances_00UTC!$B562="","",VLOOKUP(IF(ISERROR(SEARCH(" ", $B563)),UPPER($B563&amp;$C563&amp;IF(OR(NOT(ISERROR(SEARCH("trade",$D563))),NOT(ISERROR(SEARCH("balance",$D563)))),"",$D563)),UPPER(LEFT($B563, SEARCH(" ",$B563)-1)&amp;$C563&amp;IF(OR(NOT(ISERROR(SEARCH("trade",$D563))),NOT(ISERROR(SEARCH("balance",$D563)))),"",$D563))),$L:$T,MATCH("balance",$L$2:$S$2,0),FALSE))</f>
        <v/>
      </c>
      <c r="H563" s="35" t="str">
        <f>IF(Summary_Exchange_Balances_00UTC!$B562="","",(G563-E563)/E563)</f>
        <v/>
      </c>
      <c r="I563" s="160" t="str">
        <f>IF(Summary_Exchange_Balances_00UTC!$B562="","",IF(ISERROR($G563),$E563,$G563))</f>
        <v/>
      </c>
      <c r="L563" t="str">
        <f t="shared" ca="1" si="50"/>
        <v/>
      </c>
      <c r="N563" s="156" t="str">
        <f ca="1">IF(raw_exchange_data!$A562="","",OFFSET(raw_exchange_data!$A562,0,MATCH(N$2,raw_exchange_data!$1:$1,0)-1))</f>
        <v/>
      </c>
      <c r="O563" s="156" t="str">
        <f ca="1">IF(raw_exchange_data!$A562="","",OFFSET(raw_exchange_data!$A562,0,MATCH(O$2,raw_exchange_data!$1:$1,0)-1))</f>
        <v/>
      </c>
      <c r="P563" s="156" t="str">
        <f ca="1">IF(raw_exchange_data!$A562="","",OFFSET(raw_exchange_data!$A562,0,MATCH(P$2,raw_exchange_data!$1:$1,0)-1))</f>
        <v/>
      </c>
      <c r="Q563" s="156" t="str">
        <f ca="1">IF(raw_exchange_data!$A562="","",TEXT(OFFSET(raw_exchange_data!$A562,0,MATCH(Q$2,raw_exchange_data!$1:$1,0)-1),""))</f>
        <v/>
      </c>
      <c r="R563" s="157" t="str">
        <f ca="1">IF(raw_exchange_data!$A562="","",OFFSET(raw_exchange_data!$A562,0,MATCH(R$2,raw_exchange_data!$1:$1,0)-1))</f>
        <v/>
      </c>
      <c r="S563" s="169" t="str">
        <f ca="1">IF(raw_exchange_data!$A562="","",OFFSET(raw_exchange_data!$A562,0,MATCH(S$2,raw_exchange_data!$1:$1,0)-1))</f>
        <v/>
      </c>
      <c r="W563" t="str">
        <f t="shared" si="51"/>
        <v/>
      </c>
      <c r="X563" t="str">
        <f t="shared" si="52"/>
        <v/>
      </c>
      <c r="Y563" s="42" t="str">
        <f t="shared" si="53"/>
        <v/>
      </c>
      <c r="Z563" s="42" t="str">
        <f t="shared" si="54"/>
        <v/>
      </c>
    </row>
    <row r="564" spans="1:26" x14ac:dyDescent="0.25">
      <c r="A564" t="str">
        <f>IF(Summary_Exchange_Balances_00UTC!$B563="","",Summary_Exchange_Balances_00UTC!$N563)</f>
        <v/>
      </c>
      <c r="B564" t="str">
        <f>IF(Summary_Exchange_Balances_00UTC!$B563="","",Summary_Exchange_Balances_00UTC!$B563)</f>
        <v/>
      </c>
      <c r="C564" t="str">
        <f>IF(Summary_Exchange_Balances_00UTC!$B563="","",Summary_Exchange_Balances_00UTC!$E563)</f>
        <v/>
      </c>
      <c r="E564" s="52" t="str">
        <f>IF(Summary_Exchange_Balances_00UTC!$B563="","",Summary_Exchange_Balances_00UTC!$C563)</f>
        <v/>
      </c>
      <c r="G564" s="52" t="str">
        <f>IF(Summary_Exchange_Balances_00UTC!$B563="","",VLOOKUP(IF(ISERROR(SEARCH(" ", $B564)),UPPER($B564&amp;$C564&amp;IF(OR(NOT(ISERROR(SEARCH("trade",$D564))),NOT(ISERROR(SEARCH("balance",$D564)))),"",$D564)),UPPER(LEFT($B564, SEARCH(" ",$B564)-1)&amp;$C564&amp;IF(OR(NOT(ISERROR(SEARCH("trade",$D564))),NOT(ISERROR(SEARCH("balance",$D564)))),"",$D564))),$L:$T,MATCH("balance",$L$2:$S$2,0),FALSE))</f>
        <v/>
      </c>
      <c r="H564" s="35" t="str">
        <f>IF(Summary_Exchange_Balances_00UTC!$B563="","",(G564-E564)/E564)</f>
        <v/>
      </c>
      <c r="I564" s="160" t="str">
        <f>IF(Summary_Exchange_Balances_00UTC!$B563="","",IF(ISERROR($G564),$E564,$G564))</f>
        <v/>
      </c>
      <c r="L564" t="str">
        <f t="shared" ca="1" si="50"/>
        <v/>
      </c>
      <c r="N564" s="156" t="str">
        <f ca="1">IF(raw_exchange_data!$A563="","",OFFSET(raw_exchange_data!$A563,0,MATCH(N$2,raw_exchange_data!$1:$1,0)-1))</f>
        <v/>
      </c>
      <c r="O564" s="156" t="str">
        <f ca="1">IF(raw_exchange_data!$A563="","",OFFSET(raw_exchange_data!$A563,0,MATCH(O$2,raw_exchange_data!$1:$1,0)-1))</f>
        <v/>
      </c>
      <c r="P564" s="156" t="str">
        <f ca="1">IF(raw_exchange_data!$A563="","",OFFSET(raw_exchange_data!$A563,0,MATCH(P$2,raw_exchange_data!$1:$1,0)-1))</f>
        <v/>
      </c>
      <c r="Q564" s="156" t="str">
        <f ca="1">IF(raw_exchange_data!$A563="","",TEXT(OFFSET(raw_exchange_data!$A563,0,MATCH(Q$2,raw_exchange_data!$1:$1,0)-1),""))</f>
        <v/>
      </c>
      <c r="R564" s="157" t="str">
        <f ca="1">IF(raw_exchange_data!$A563="","",OFFSET(raw_exchange_data!$A563,0,MATCH(R$2,raw_exchange_data!$1:$1,0)-1))</f>
        <v/>
      </c>
      <c r="S564" s="169" t="str">
        <f ca="1">IF(raw_exchange_data!$A563="","",OFFSET(raw_exchange_data!$A563,0,MATCH(S$2,raw_exchange_data!$1:$1,0)-1))</f>
        <v/>
      </c>
      <c r="W564" t="str">
        <f t="shared" si="51"/>
        <v/>
      </c>
      <c r="X564" t="str">
        <f t="shared" si="52"/>
        <v/>
      </c>
      <c r="Y564" s="42" t="str">
        <f t="shared" si="53"/>
        <v/>
      </c>
      <c r="Z564" s="42" t="str">
        <f t="shared" si="54"/>
        <v/>
      </c>
    </row>
    <row r="565" spans="1:26" x14ac:dyDescent="0.25">
      <c r="A565" t="str">
        <f>IF(Summary_Exchange_Balances_00UTC!$B564="","",Summary_Exchange_Balances_00UTC!$N564)</f>
        <v/>
      </c>
      <c r="B565" t="str">
        <f>IF(Summary_Exchange_Balances_00UTC!$B564="","",Summary_Exchange_Balances_00UTC!$B564)</f>
        <v/>
      </c>
      <c r="C565" t="str">
        <f>IF(Summary_Exchange_Balances_00UTC!$B564="","",Summary_Exchange_Balances_00UTC!$E564)</f>
        <v/>
      </c>
      <c r="E565" s="52" t="str">
        <f>IF(Summary_Exchange_Balances_00UTC!$B564="","",Summary_Exchange_Balances_00UTC!$C564)</f>
        <v/>
      </c>
      <c r="G565" s="52" t="str">
        <f>IF(Summary_Exchange_Balances_00UTC!$B564="","",VLOOKUP(IF(ISERROR(SEARCH(" ", $B565)),UPPER($B565&amp;$C565&amp;IF(OR(NOT(ISERROR(SEARCH("trade",$D565))),NOT(ISERROR(SEARCH("balance",$D565)))),"",$D565)),UPPER(LEFT($B565, SEARCH(" ",$B565)-1)&amp;$C565&amp;IF(OR(NOT(ISERROR(SEARCH("trade",$D565))),NOT(ISERROR(SEARCH("balance",$D565)))),"",$D565))),$L:$T,MATCH("balance",$L$2:$S$2,0),FALSE))</f>
        <v/>
      </c>
      <c r="H565" s="35" t="str">
        <f>IF(Summary_Exchange_Balances_00UTC!$B564="","",(G565-E565)/E565)</f>
        <v/>
      </c>
      <c r="I565" s="160" t="str">
        <f>IF(Summary_Exchange_Balances_00UTC!$B564="","",IF(ISERROR($G565),$E565,$G565))</f>
        <v/>
      </c>
      <c r="L565" t="str">
        <f t="shared" ca="1" si="50"/>
        <v/>
      </c>
      <c r="N565" s="156" t="str">
        <f ca="1">IF(raw_exchange_data!$A564="","",OFFSET(raw_exchange_data!$A564,0,MATCH(N$2,raw_exchange_data!$1:$1,0)-1))</f>
        <v/>
      </c>
      <c r="O565" s="156" t="str">
        <f ca="1">IF(raw_exchange_data!$A564="","",OFFSET(raw_exchange_data!$A564,0,MATCH(O$2,raw_exchange_data!$1:$1,0)-1))</f>
        <v/>
      </c>
      <c r="P565" s="156" t="str">
        <f ca="1">IF(raw_exchange_data!$A564="","",OFFSET(raw_exchange_data!$A564,0,MATCH(P$2,raw_exchange_data!$1:$1,0)-1))</f>
        <v/>
      </c>
      <c r="Q565" s="156" t="str">
        <f ca="1">IF(raw_exchange_data!$A564="","",TEXT(OFFSET(raw_exchange_data!$A564,0,MATCH(Q$2,raw_exchange_data!$1:$1,0)-1),""))</f>
        <v/>
      </c>
      <c r="R565" s="157" t="str">
        <f ca="1">IF(raw_exchange_data!$A564="","",OFFSET(raw_exchange_data!$A564,0,MATCH(R$2,raw_exchange_data!$1:$1,0)-1))</f>
        <v/>
      </c>
      <c r="S565" s="169" t="str">
        <f ca="1">IF(raw_exchange_data!$A564="","",OFFSET(raw_exchange_data!$A564,0,MATCH(S$2,raw_exchange_data!$1:$1,0)-1))</f>
        <v/>
      </c>
      <c r="W565" t="str">
        <f t="shared" si="51"/>
        <v/>
      </c>
      <c r="X565" t="str">
        <f t="shared" si="52"/>
        <v/>
      </c>
      <c r="Y565" s="42" t="str">
        <f t="shared" si="53"/>
        <v/>
      </c>
      <c r="Z565" s="42" t="str">
        <f t="shared" si="54"/>
        <v/>
      </c>
    </row>
    <row r="566" spans="1:26" x14ac:dyDescent="0.25">
      <c r="A566" t="str">
        <f>IF(Summary_Exchange_Balances_00UTC!$B565="","",Summary_Exchange_Balances_00UTC!$N565)</f>
        <v/>
      </c>
      <c r="B566" t="str">
        <f>IF(Summary_Exchange_Balances_00UTC!$B565="","",Summary_Exchange_Balances_00UTC!$B565)</f>
        <v/>
      </c>
      <c r="C566" t="str">
        <f>IF(Summary_Exchange_Balances_00UTC!$B565="","",Summary_Exchange_Balances_00UTC!$E565)</f>
        <v/>
      </c>
      <c r="E566" s="52" t="str">
        <f>IF(Summary_Exchange_Balances_00UTC!$B565="","",Summary_Exchange_Balances_00UTC!$C565)</f>
        <v/>
      </c>
      <c r="G566" s="52" t="str">
        <f>IF(Summary_Exchange_Balances_00UTC!$B565="","",VLOOKUP(IF(ISERROR(SEARCH(" ", $B566)),UPPER($B566&amp;$C566&amp;IF(OR(NOT(ISERROR(SEARCH("trade",$D566))),NOT(ISERROR(SEARCH("balance",$D566)))),"",$D566)),UPPER(LEFT($B566, SEARCH(" ",$B566)-1)&amp;$C566&amp;IF(OR(NOT(ISERROR(SEARCH("trade",$D566))),NOT(ISERROR(SEARCH("balance",$D566)))),"",$D566))),$L:$T,MATCH("balance",$L$2:$S$2,0),FALSE))</f>
        <v/>
      </c>
      <c r="H566" s="35" t="str">
        <f>IF(Summary_Exchange_Balances_00UTC!$B565="","",(G566-E566)/E566)</f>
        <v/>
      </c>
      <c r="I566" s="160" t="str">
        <f>IF(Summary_Exchange_Balances_00UTC!$B565="","",IF(ISERROR($G566),$E566,$G566))</f>
        <v/>
      </c>
      <c r="L566" t="str">
        <f t="shared" ca="1" si="50"/>
        <v/>
      </c>
      <c r="N566" s="156" t="str">
        <f ca="1">IF(raw_exchange_data!$A565="","",OFFSET(raw_exchange_data!$A565,0,MATCH(N$2,raw_exchange_data!$1:$1,0)-1))</f>
        <v/>
      </c>
      <c r="O566" s="156" t="str">
        <f ca="1">IF(raw_exchange_data!$A565="","",OFFSET(raw_exchange_data!$A565,0,MATCH(O$2,raw_exchange_data!$1:$1,0)-1))</f>
        <v/>
      </c>
      <c r="P566" s="156" t="str">
        <f ca="1">IF(raw_exchange_data!$A565="","",OFFSET(raw_exchange_data!$A565,0,MATCH(P$2,raw_exchange_data!$1:$1,0)-1))</f>
        <v/>
      </c>
      <c r="Q566" s="156" t="str">
        <f ca="1">IF(raw_exchange_data!$A565="","",TEXT(OFFSET(raw_exchange_data!$A565,0,MATCH(Q$2,raw_exchange_data!$1:$1,0)-1),""))</f>
        <v/>
      </c>
      <c r="R566" s="157" t="str">
        <f ca="1">IF(raw_exchange_data!$A565="","",OFFSET(raw_exchange_data!$A565,0,MATCH(R$2,raw_exchange_data!$1:$1,0)-1))</f>
        <v/>
      </c>
      <c r="S566" s="169" t="str">
        <f ca="1">IF(raw_exchange_data!$A565="","",OFFSET(raw_exchange_data!$A565,0,MATCH(S$2,raw_exchange_data!$1:$1,0)-1))</f>
        <v/>
      </c>
      <c r="W566" t="str">
        <f t="shared" si="51"/>
        <v/>
      </c>
      <c r="X566" t="str">
        <f t="shared" si="52"/>
        <v/>
      </c>
      <c r="Y566" s="42" t="str">
        <f t="shared" si="53"/>
        <v/>
      </c>
      <c r="Z566" s="42" t="str">
        <f t="shared" si="54"/>
        <v/>
      </c>
    </row>
    <row r="567" spans="1:26" x14ac:dyDescent="0.25">
      <c r="A567" t="str">
        <f>IF(Summary_Exchange_Balances_00UTC!$B566="","",Summary_Exchange_Balances_00UTC!$N566)</f>
        <v/>
      </c>
      <c r="B567" t="str">
        <f>IF(Summary_Exchange_Balances_00UTC!$B566="","",Summary_Exchange_Balances_00UTC!$B566)</f>
        <v/>
      </c>
      <c r="C567" t="str">
        <f>IF(Summary_Exchange_Balances_00UTC!$B566="","",Summary_Exchange_Balances_00UTC!$E566)</f>
        <v/>
      </c>
      <c r="E567" s="52" t="str">
        <f>IF(Summary_Exchange_Balances_00UTC!$B566="","",Summary_Exchange_Balances_00UTC!$C566)</f>
        <v/>
      </c>
      <c r="G567" s="52" t="str">
        <f>IF(Summary_Exchange_Balances_00UTC!$B566="","",VLOOKUP(IF(ISERROR(SEARCH(" ", $B567)),UPPER($B567&amp;$C567&amp;IF(OR(NOT(ISERROR(SEARCH("trade",$D567))),NOT(ISERROR(SEARCH("balance",$D567)))),"",$D567)),UPPER(LEFT($B567, SEARCH(" ",$B567)-1)&amp;$C567&amp;IF(OR(NOT(ISERROR(SEARCH("trade",$D567))),NOT(ISERROR(SEARCH("balance",$D567)))),"",$D567))),$L:$T,MATCH("balance",$L$2:$S$2,0),FALSE))</f>
        <v/>
      </c>
      <c r="H567" s="35" t="str">
        <f>IF(Summary_Exchange_Balances_00UTC!$B566="","",(G567-E567)/E567)</f>
        <v/>
      </c>
      <c r="I567" s="160" t="str">
        <f>IF(Summary_Exchange_Balances_00UTC!$B566="","",IF(ISERROR($G567),$E567,$G567))</f>
        <v/>
      </c>
      <c r="L567" t="str">
        <f t="shared" ca="1" si="50"/>
        <v/>
      </c>
      <c r="N567" s="156" t="str">
        <f ca="1">IF(raw_exchange_data!$A566="","",OFFSET(raw_exchange_data!$A566,0,MATCH(N$2,raw_exchange_data!$1:$1,0)-1))</f>
        <v/>
      </c>
      <c r="O567" s="156" t="str">
        <f ca="1">IF(raw_exchange_data!$A566="","",OFFSET(raw_exchange_data!$A566,0,MATCH(O$2,raw_exchange_data!$1:$1,0)-1))</f>
        <v/>
      </c>
      <c r="P567" s="156" t="str">
        <f ca="1">IF(raw_exchange_data!$A566="","",OFFSET(raw_exchange_data!$A566,0,MATCH(P$2,raw_exchange_data!$1:$1,0)-1))</f>
        <v/>
      </c>
      <c r="Q567" s="156" t="str">
        <f ca="1">IF(raw_exchange_data!$A566="","",TEXT(OFFSET(raw_exchange_data!$A566,0,MATCH(Q$2,raw_exchange_data!$1:$1,0)-1),""))</f>
        <v/>
      </c>
      <c r="R567" s="157" t="str">
        <f ca="1">IF(raw_exchange_data!$A566="","",OFFSET(raw_exchange_data!$A566,0,MATCH(R$2,raw_exchange_data!$1:$1,0)-1))</f>
        <v/>
      </c>
      <c r="S567" s="169" t="str">
        <f ca="1">IF(raw_exchange_data!$A566="","",OFFSET(raw_exchange_data!$A566,0,MATCH(S$2,raw_exchange_data!$1:$1,0)-1))</f>
        <v/>
      </c>
      <c r="W567" t="str">
        <f t="shared" si="51"/>
        <v/>
      </c>
      <c r="X567" t="str">
        <f t="shared" si="52"/>
        <v/>
      </c>
      <c r="Y567" s="42" t="str">
        <f t="shared" si="53"/>
        <v/>
      </c>
      <c r="Z567" s="42" t="str">
        <f t="shared" si="54"/>
        <v/>
      </c>
    </row>
    <row r="568" spans="1:26" x14ac:dyDescent="0.25">
      <c r="A568" t="str">
        <f>IF(Summary_Exchange_Balances_00UTC!$B567="","",Summary_Exchange_Balances_00UTC!$N567)</f>
        <v/>
      </c>
      <c r="B568" t="str">
        <f>IF(Summary_Exchange_Balances_00UTC!$B567="","",Summary_Exchange_Balances_00UTC!$B567)</f>
        <v/>
      </c>
      <c r="C568" t="str">
        <f>IF(Summary_Exchange_Balances_00UTC!$B567="","",Summary_Exchange_Balances_00UTC!$E567)</f>
        <v/>
      </c>
      <c r="E568" s="52" t="str">
        <f>IF(Summary_Exchange_Balances_00UTC!$B567="","",Summary_Exchange_Balances_00UTC!$C567)</f>
        <v/>
      </c>
      <c r="G568" s="52" t="str">
        <f>IF(Summary_Exchange_Balances_00UTC!$B567="","",VLOOKUP(IF(ISERROR(SEARCH(" ", $B568)),UPPER($B568&amp;$C568&amp;IF(OR(NOT(ISERROR(SEARCH("trade",$D568))),NOT(ISERROR(SEARCH("balance",$D568)))),"",$D568)),UPPER(LEFT($B568, SEARCH(" ",$B568)-1)&amp;$C568&amp;IF(OR(NOT(ISERROR(SEARCH("trade",$D568))),NOT(ISERROR(SEARCH("balance",$D568)))),"",$D568))),$L:$T,MATCH("balance",$L$2:$S$2,0),FALSE))</f>
        <v/>
      </c>
      <c r="H568" s="35" t="str">
        <f>IF(Summary_Exchange_Balances_00UTC!$B567="","",(G568-E568)/E568)</f>
        <v/>
      </c>
      <c r="I568" s="160" t="str">
        <f>IF(Summary_Exchange_Balances_00UTC!$B567="","",IF(ISERROR($G568),$E568,$G568))</f>
        <v/>
      </c>
      <c r="L568" t="str">
        <f t="shared" ca="1" si="50"/>
        <v/>
      </c>
      <c r="N568" s="156" t="str">
        <f ca="1">IF(raw_exchange_data!$A567="","",OFFSET(raw_exchange_data!$A567,0,MATCH(N$2,raw_exchange_data!$1:$1,0)-1))</f>
        <v/>
      </c>
      <c r="O568" s="156" t="str">
        <f ca="1">IF(raw_exchange_data!$A567="","",OFFSET(raw_exchange_data!$A567,0,MATCH(O$2,raw_exchange_data!$1:$1,0)-1))</f>
        <v/>
      </c>
      <c r="P568" s="156" t="str">
        <f ca="1">IF(raw_exchange_data!$A567="","",OFFSET(raw_exchange_data!$A567,0,MATCH(P$2,raw_exchange_data!$1:$1,0)-1))</f>
        <v/>
      </c>
      <c r="Q568" s="156" t="str">
        <f ca="1">IF(raw_exchange_data!$A567="","",TEXT(OFFSET(raw_exchange_data!$A567,0,MATCH(Q$2,raw_exchange_data!$1:$1,0)-1),""))</f>
        <v/>
      </c>
      <c r="R568" s="157" t="str">
        <f ca="1">IF(raw_exchange_data!$A567="","",OFFSET(raw_exchange_data!$A567,0,MATCH(R$2,raw_exchange_data!$1:$1,0)-1))</f>
        <v/>
      </c>
      <c r="S568" s="169" t="str">
        <f ca="1">IF(raw_exchange_data!$A567="","",OFFSET(raw_exchange_data!$A567,0,MATCH(S$2,raw_exchange_data!$1:$1,0)-1))</f>
        <v/>
      </c>
      <c r="W568" t="str">
        <f t="shared" si="51"/>
        <v/>
      </c>
      <c r="X568" t="str">
        <f t="shared" si="52"/>
        <v/>
      </c>
      <c r="Y568" s="42" t="str">
        <f t="shared" si="53"/>
        <v/>
      </c>
      <c r="Z568" s="42" t="str">
        <f t="shared" si="54"/>
        <v/>
      </c>
    </row>
    <row r="569" spans="1:26" x14ac:dyDescent="0.25">
      <c r="A569" t="str">
        <f>IF(Summary_Exchange_Balances_00UTC!$B568="","",Summary_Exchange_Balances_00UTC!$N568)</f>
        <v/>
      </c>
      <c r="B569" t="str">
        <f>IF(Summary_Exchange_Balances_00UTC!$B568="","",Summary_Exchange_Balances_00UTC!$B568)</f>
        <v/>
      </c>
      <c r="C569" t="str">
        <f>IF(Summary_Exchange_Balances_00UTC!$B568="","",Summary_Exchange_Balances_00UTC!$E568)</f>
        <v/>
      </c>
      <c r="E569" s="52" t="str">
        <f>IF(Summary_Exchange_Balances_00UTC!$B568="","",Summary_Exchange_Balances_00UTC!$C568)</f>
        <v/>
      </c>
      <c r="G569" s="52" t="str">
        <f>IF(Summary_Exchange_Balances_00UTC!$B568="","",VLOOKUP(IF(ISERROR(SEARCH(" ", $B569)),UPPER($B569&amp;$C569&amp;IF(OR(NOT(ISERROR(SEARCH("trade",$D569))),NOT(ISERROR(SEARCH("balance",$D569)))),"",$D569)),UPPER(LEFT($B569, SEARCH(" ",$B569)-1)&amp;$C569&amp;IF(OR(NOT(ISERROR(SEARCH("trade",$D569))),NOT(ISERROR(SEARCH("balance",$D569)))),"",$D569))),$L:$T,MATCH("balance",$L$2:$S$2,0),FALSE))</f>
        <v/>
      </c>
      <c r="H569" s="35" t="str">
        <f>IF(Summary_Exchange_Balances_00UTC!$B568="","",(G569-E569)/E569)</f>
        <v/>
      </c>
      <c r="I569" s="160" t="str">
        <f>IF(Summary_Exchange_Balances_00UTC!$B568="","",IF(ISERROR($G569),$E569,$G569))</f>
        <v/>
      </c>
      <c r="L569" t="str">
        <f t="shared" ca="1" si="50"/>
        <v/>
      </c>
      <c r="N569" s="156" t="str">
        <f ca="1">IF(raw_exchange_data!$A568="","",OFFSET(raw_exchange_data!$A568,0,MATCH(N$2,raw_exchange_data!$1:$1,0)-1))</f>
        <v/>
      </c>
      <c r="O569" s="156" t="str">
        <f ca="1">IF(raw_exchange_data!$A568="","",OFFSET(raw_exchange_data!$A568,0,MATCH(O$2,raw_exchange_data!$1:$1,0)-1))</f>
        <v/>
      </c>
      <c r="P569" s="156" t="str">
        <f ca="1">IF(raw_exchange_data!$A568="","",OFFSET(raw_exchange_data!$A568,0,MATCH(P$2,raw_exchange_data!$1:$1,0)-1))</f>
        <v/>
      </c>
      <c r="Q569" s="156" t="str">
        <f ca="1">IF(raw_exchange_data!$A568="","",TEXT(OFFSET(raw_exchange_data!$A568,0,MATCH(Q$2,raw_exchange_data!$1:$1,0)-1),""))</f>
        <v/>
      </c>
      <c r="R569" s="157" t="str">
        <f ca="1">IF(raw_exchange_data!$A568="","",OFFSET(raw_exchange_data!$A568,0,MATCH(R$2,raw_exchange_data!$1:$1,0)-1))</f>
        <v/>
      </c>
      <c r="S569" s="169" t="str">
        <f ca="1">IF(raw_exchange_data!$A568="","",OFFSET(raw_exchange_data!$A568,0,MATCH(S$2,raw_exchange_data!$1:$1,0)-1))</f>
        <v/>
      </c>
      <c r="W569" t="str">
        <f t="shared" si="51"/>
        <v/>
      </c>
      <c r="X569" t="str">
        <f t="shared" si="52"/>
        <v/>
      </c>
      <c r="Y569" s="42" t="str">
        <f t="shared" si="53"/>
        <v/>
      </c>
      <c r="Z569" s="42" t="str">
        <f t="shared" si="54"/>
        <v/>
      </c>
    </row>
    <row r="570" spans="1:26" x14ac:dyDescent="0.25">
      <c r="A570" t="str">
        <f>IF(Summary_Exchange_Balances_00UTC!$B569="","",Summary_Exchange_Balances_00UTC!$N569)</f>
        <v/>
      </c>
      <c r="B570" t="str">
        <f>IF(Summary_Exchange_Balances_00UTC!$B569="","",Summary_Exchange_Balances_00UTC!$B569)</f>
        <v/>
      </c>
      <c r="C570" t="str">
        <f>IF(Summary_Exchange_Balances_00UTC!$B569="","",Summary_Exchange_Balances_00UTC!$E569)</f>
        <v/>
      </c>
      <c r="E570" s="52" t="str">
        <f>IF(Summary_Exchange_Balances_00UTC!$B569="","",Summary_Exchange_Balances_00UTC!$C569)</f>
        <v/>
      </c>
      <c r="G570" s="52" t="str">
        <f>IF(Summary_Exchange_Balances_00UTC!$B569="","",VLOOKUP(IF(ISERROR(SEARCH(" ", $B570)),UPPER($B570&amp;$C570&amp;IF(OR(NOT(ISERROR(SEARCH("trade",$D570))),NOT(ISERROR(SEARCH("balance",$D570)))),"",$D570)),UPPER(LEFT($B570, SEARCH(" ",$B570)-1)&amp;$C570&amp;IF(OR(NOT(ISERROR(SEARCH("trade",$D570))),NOT(ISERROR(SEARCH("balance",$D570)))),"",$D570))),$L:$T,MATCH("balance",$L$2:$S$2,0),FALSE))</f>
        <v/>
      </c>
      <c r="H570" s="35" t="str">
        <f>IF(Summary_Exchange_Balances_00UTC!$B569="","",(G570-E570)/E570)</f>
        <v/>
      </c>
      <c r="I570" s="160" t="str">
        <f>IF(Summary_Exchange_Balances_00UTC!$B569="","",IF(ISERROR($G570),$E570,$G570))</f>
        <v/>
      </c>
      <c r="L570" t="str">
        <f t="shared" ca="1" si="50"/>
        <v/>
      </c>
      <c r="N570" s="156" t="str">
        <f ca="1">IF(raw_exchange_data!$A569="","",OFFSET(raw_exchange_data!$A569,0,MATCH(N$2,raw_exchange_data!$1:$1,0)-1))</f>
        <v/>
      </c>
      <c r="O570" s="156" t="str">
        <f ca="1">IF(raw_exchange_data!$A569="","",OFFSET(raw_exchange_data!$A569,0,MATCH(O$2,raw_exchange_data!$1:$1,0)-1))</f>
        <v/>
      </c>
      <c r="P570" s="156" t="str">
        <f ca="1">IF(raw_exchange_data!$A569="","",OFFSET(raw_exchange_data!$A569,0,MATCH(P$2,raw_exchange_data!$1:$1,0)-1))</f>
        <v/>
      </c>
      <c r="Q570" s="156" t="str">
        <f ca="1">IF(raw_exchange_data!$A569="","",TEXT(OFFSET(raw_exchange_data!$A569,0,MATCH(Q$2,raw_exchange_data!$1:$1,0)-1),""))</f>
        <v/>
      </c>
      <c r="R570" s="157" t="str">
        <f ca="1">IF(raw_exchange_data!$A569="","",OFFSET(raw_exchange_data!$A569,0,MATCH(R$2,raw_exchange_data!$1:$1,0)-1))</f>
        <v/>
      </c>
      <c r="S570" s="169" t="str">
        <f ca="1">IF(raw_exchange_data!$A569="","",OFFSET(raw_exchange_data!$A569,0,MATCH(S$2,raw_exchange_data!$1:$1,0)-1))</f>
        <v/>
      </c>
      <c r="W570" t="str">
        <f t="shared" si="51"/>
        <v/>
      </c>
      <c r="X570" t="str">
        <f t="shared" si="52"/>
        <v/>
      </c>
      <c r="Y570" s="42" t="str">
        <f t="shared" si="53"/>
        <v/>
      </c>
      <c r="Z570" s="42" t="str">
        <f t="shared" si="54"/>
        <v/>
      </c>
    </row>
    <row r="571" spans="1:26" x14ac:dyDescent="0.25">
      <c r="A571" t="str">
        <f>IF(Summary_Exchange_Balances_00UTC!$B570="","",Summary_Exchange_Balances_00UTC!$N570)</f>
        <v/>
      </c>
      <c r="B571" t="str">
        <f>IF(Summary_Exchange_Balances_00UTC!$B570="","",Summary_Exchange_Balances_00UTC!$B570)</f>
        <v/>
      </c>
      <c r="C571" t="str">
        <f>IF(Summary_Exchange_Balances_00UTC!$B570="","",Summary_Exchange_Balances_00UTC!$E570)</f>
        <v/>
      </c>
      <c r="E571" s="52" t="str">
        <f>IF(Summary_Exchange_Balances_00UTC!$B570="","",Summary_Exchange_Balances_00UTC!$C570)</f>
        <v/>
      </c>
      <c r="G571" s="52" t="str">
        <f>IF(Summary_Exchange_Balances_00UTC!$B570="","",VLOOKUP(IF(ISERROR(SEARCH(" ", $B571)),UPPER($B571&amp;$C571&amp;IF(OR(NOT(ISERROR(SEARCH("trade",$D571))),NOT(ISERROR(SEARCH("balance",$D571)))),"",$D571)),UPPER(LEFT($B571, SEARCH(" ",$B571)-1)&amp;$C571&amp;IF(OR(NOT(ISERROR(SEARCH("trade",$D571))),NOT(ISERROR(SEARCH("balance",$D571)))),"",$D571))),$L:$T,MATCH("balance",$L$2:$S$2,0),FALSE))</f>
        <v/>
      </c>
      <c r="H571" s="35" t="str">
        <f>IF(Summary_Exchange_Balances_00UTC!$B570="","",(G571-E571)/E571)</f>
        <v/>
      </c>
      <c r="I571" s="160" t="str">
        <f>IF(Summary_Exchange_Balances_00UTC!$B570="","",IF(ISERROR($G571),$E571,$G571))</f>
        <v/>
      </c>
      <c r="L571" t="str">
        <f t="shared" ca="1" si="50"/>
        <v/>
      </c>
      <c r="N571" s="156" t="str">
        <f ca="1">IF(raw_exchange_data!$A570="","",OFFSET(raw_exchange_data!$A570,0,MATCH(N$2,raw_exchange_data!$1:$1,0)-1))</f>
        <v/>
      </c>
      <c r="O571" s="156" t="str">
        <f ca="1">IF(raw_exchange_data!$A570="","",OFFSET(raw_exchange_data!$A570,0,MATCH(O$2,raw_exchange_data!$1:$1,0)-1))</f>
        <v/>
      </c>
      <c r="P571" s="156" t="str">
        <f ca="1">IF(raw_exchange_data!$A570="","",OFFSET(raw_exchange_data!$A570,0,MATCH(P$2,raw_exchange_data!$1:$1,0)-1))</f>
        <v/>
      </c>
      <c r="Q571" s="156" t="str">
        <f ca="1">IF(raw_exchange_data!$A570="","",TEXT(OFFSET(raw_exchange_data!$A570,0,MATCH(Q$2,raw_exchange_data!$1:$1,0)-1),""))</f>
        <v/>
      </c>
      <c r="R571" s="157" t="str">
        <f ca="1">IF(raw_exchange_data!$A570="","",OFFSET(raw_exchange_data!$A570,0,MATCH(R$2,raw_exchange_data!$1:$1,0)-1))</f>
        <v/>
      </c>
      <c r="S571" s="169" t="str">
        <f ca="1">IF(raw_exchange_data!$A570="","",OFFSET(raw_exchange_data!$A570,0,MATCH(S$2,raw_exchange_data!$1:$1,0)-1))</f>
        <v/>
      </c>
      <c r="W571" t="str">
        <f t="shared" si="51"/>
        <v/>
      </c>
      <c r="X571" t="str">
        <f t="shared" si="52"/>
        <v/>
      </c>
      <c r="Y571" s="42" t="str">
        <f t="shared" si="53"/>
        <v/>
      </c>
      <c r="Z571" s="42" t="str">
        <f t="shared" si="54"/>
        <v/>
      </c>
    </row>
    <row r="572" spans="1:26" x14ac:dyDescent="0.25">
      <c r="A572" t="str">
        <f>IF(Summary_Exchange_Balances_00UTC!$B571="","",Summary_Exchange_Balances_00UTC!$N571)</f>
        <v/>
      </c>
      <c r="B572" t="str">
        <f>IF(Summary_Exchange_Balances_00UTC!$B571="","",Summary_Exchange_Balances_00UTC!$B571)</f>
        <v/>
      </c>
      <c r="C572" t="str">
        <f>IF(Summary_Exchange_Balances_00UTC!$B571="","",Summary_Exchange_Balances_00UTC!$E571)</f>
        <v/>
      </c>
      <c r="E572" s="52" t="str">
        <f>IF(Summary_Exchange_Balances_00UTC!$B571="","",Summary_Exchange_Balances_00UTC!$C571)</f>
        <v/>
      </c>
      <c r="G572" s="52" t="str">
        <f>IF(Summary_Exchange_Balances_00UTC!$B571="","",VLOOKUP(IF(ISERROR(SEARCH(" ", $B572)),UPPER($B572&amp;$C572&amp;IF(OR(NOT(ISERROR(SEARCH("trade",$D572))),NOT(ISERROR(SEARCH("balance",$D572)))),"",$D572)),UPPER(LEFT($B572, SEARCH(" ",$B572)-1)&amp;$C572&amp;IF(OR(NOT(ISERROR(SEARCH("trade",$D572))),NOT(ISERROR(SEARCH("balance",$D572)))),"",$D572))),$L:$T,MATCH("balance",$L$2:$S$2,0),FALSE))</f>
        <v/>
      </c>
      <c r="H572" s="35" t="str">
        <f>IF(Summary_Exchange_Balances_00UTC!$B571="","",(G572-E572)/E572)</f>
        <v/>
      </c>
      <c r="I572" s="160" t="str">
        <f>IF(Summary_Exchange_Balances_00UTC!$B571="","",IF(ISERROR($G572),$E572,$G572))</f>
        <v/>
      </c>
      <c r="L572" t="str">
        <f t="shared" ca="1" si="50"/>
        <v/>
      </c>
      <c r="N572" s="156" t="str">
        <f ca="1">IF(raw_exchange_data!$A571="","",OFFSET(raw_exchange_data!$A571,0,MATCH(N$2,raw_exchange_data!$1:$1,0)-1))</f>
        <v/>
      </c>
      <c r="O572" s="156" t="str">
        <f ca="1">IF(raw_exchange_data!$A571="","",OFFSET(raw_exchange_data!$A571,0,MATCH(O$2,raw_exchange_data!$1:$1,0)-1))</f>
        <v/>
      </c>
      <c r="P572" s="156" t="str">
        <f ca="1">IF(raw_exchange_data!$A571="","",OFFSET(raw_exchange_data!$A571,0,MATCH(P$2,raw_exchange_data!$1:$1,0)-1))</f>
        <v/>
      </c>
      <c r="Q572" s="156" t="str">
        <f ca="1">IF(raw_exchange_data!$A571="","",TEXT(OFFSET(raw_exchange_data!$A571,0,MATCH(Q$2,raw_exchange_data!$1:$1,0)-1),""))</f>
        <v/>
      </c>
      <c r="R572" s="157" t="str">
        <f ca="1">IF(raw_exchange_data!$A571="","",OFFSET(raw_exchange_data!$A571,0,MATCH(R$2,raw_exchange_data!$1:$1,0)-1))</f>
        <v/>
      </c>
      <c r="S572" s="169" t="str">
        <f ca="1">IF(raw_exchange_data!$A571="","",OFFSET(raw_exchange_data!$A571,0,MATCH(S$2,raw_exchange_data!$1:$1,0)-1))</f>
        <v/>
      </c>
      <c r="W572" t="str">
        <f t="shared" si="51"/>
        <v/>
      </c>
      <c r="X572" t="str">
        <f t="shared" si="52"/>
        <v/>
      </c>
      <c r="Y572" s="42" t="str">
        <f t="shared" si="53"/>
        <v/>
      </c>
      <c r="Z572" s="42" t="str">
        <f t="shared" si="54"/>
        <v/>
      </c>
    </row>
    <row r="573" spans="1:26" x14ac:dyDescent="0.25">
      <c r="A573" t="str">
        <f>IF(Summary_Exchange_Balances_00UTC!$B572="","",Summary_Exchange_Balances_00UTC!$N572)</f>
        <v/>
      </c>
      <c r="B573" t="str">
        <f>IF(Summary_Exchange_Balances_00UTC!$B572="","",Summary_Exchange_Balances_00UTC!$B572)</f>
        <v/>
      </c>
      <c r="C573" t="str">
        <f>IF(Summary_Exchange_Balances_00UTC!$B572="","",Summary_Exchange_Balances_00UTC!$E572)</f>
        <v/>
      </c>
      <c r="E573" s="52" t="str">
        <f>IF(Summary_Exchange_Balances_00UTC!$B572="","",Summary_Exchange_Balances_00UTC!$C572)</f>
        <v/>
      </c>
      <c r="G573" s="52" t="str">
        <f>IF(Summary_Exchange_Balances_00UTC!$B572="","",VLOOKUP(IF(ISERROR(SEARCH(" ", $B573)),UPPER($B573&amp;$C573&amp;IF(OR(NOT(ISERROR(SEARCH("trade",$D573))),NOT(ISERROR(SEARCH("balance",$D573)))),"",$D573)),UPPER(LEFT($B573, SEARCH(" ",$B573)-1)&amp;$C573&amp;IF(OR(NOT(ISERROR(SEARCH("trade",$D573))),NOT(ISERROR(SEARCH("balance",$D573)))),"",$D573))),$L:$T,MATCH("balance",$L$2:$S$2,0),FALSE))</f>
        <v/>
      </c>
      <c r="H573" s="35" t="str">
        <f>IF(Summary_Exchange_Balances_00UTC!$B572="","",(G573-E573)/E573)</f>
        <v/>
      </c>
      <c r="I573" s="160" t="str">
        <f>IF(Summary_Exchange_Balances_00UTC!$B572="","",IF(ISERROR($G573),$E573,$G573))</f>
        <v/>
      </c>
      <c r="L573" t="str">
        <f t="shared" ca="1" si="50"/>
        <v/>
      </c>
      <c r="N573" s="156" t="str">
        <f ca="1">IF(raw_exchange_data!$A572="","",OFFSET(raw_exchange_data!$A572,0,MATCH(N$2,raw_exchange_data!$1:$1,0)-1))</f>
        <v/>
      </c>
      <c r="O573" s="156" t="str">
        <f ca="1">IF(raw_exchange_data!$A572="","",OFFSET(raw_exchange_data!$A572,0,MATCH(O$2,raw_exchange_data!$1:$1,0)-1))</f>
        <v/>
      </c>
      <c r="P573" s="156" t="str">
        <f ca="1">IF(raw_exchange_data!$A572="","",OFFSET(raw_exchange_data!$A572,0,MATCH(P$2,raw_exchange_data!$1:$1,0)-1))</f>
        <v/>
      </c>
      <c r="Q573" s="156" t="str">
        <f ca="1">IF(raw_exchange_data!$A572="","",TEXT(OFFSET(raw_exchange_data!$A572,0,MATCH(Q$2,raw_exchange_data!$1:$1,0)-1),""))</f>
        <v/>
      </c>
      <c r="R573" s="157" t="str">
        <f ca="1">IF(raw_exchange_data!$A572="","",OFFSET(raw_exchange_data!$A572,0,MATCH(R$2,raw_exchange_data!$1:$1,0)-1))</f>
        <v/>
      </c>
      <c r="S573" s="169" t="str">
        <f ca="1">IF(raw_exchange_data!$A572="","",OFFSET(raw_exchange_data!$A572,0,MATCH(S$2,raw_exchange_data!$1:$1,0)-1))</f>
        <v/>
      </c>
      <c r="W573" t="str">
        <f t="shared" si="51"/>
        <v/>
      </c>
      <c r="X573" t="str">
        <f t="shared" si="52"/>
        <v/>
      </c>
      <c r="Y573" s="42" t="str">
        <f t="shared" si="53"/>
        <v/>
      </c>
      <c r="Z573" s="42" t="str">
        <f t="shared" si="54"/>
        <v/>
      </c>
    </row>
    <row r="574" spans="1:26" x14ac:dyDescent="0.25">
      <c r="A574" t="str">
        <f>IF(Summary_Exchange_Balances_00UTC!$B573="","",Summary_Exchange_Balances_00UTC!$N573)</f>
        <v/>
      </c>
      <c r="B574" t="str">
        <f>IF(Summary_Exchange_Balances_00UTC!$B573="","",Summary_Exchange_Balances_00UTC!$B573)</f>
        <v/>
      </c>
      <c r="C574" t="str">
        <f>IF(Summary_Exchange_Balances_00UTC!$B573="","",Summary_Exchange_Balances_00UTC!$E573)</f>
        <v/>
      </c>
      <c r="E574" s="52" t="str">
        <f>IF(Summary_Exchange_Balances_00UTC!$B573="","",Summary_Exchange_Balances_00UTC!$C573)</f>
        <v/>
      </c>
      <c r="G574" s="52" t="str">
        <f>IF(Summary_Exchange_Balances_00UTC!$B573="","",VLOOKUP(IF(ISERROR(SEARCH(" ", $B574)),UPPER($B574&amp;$C574&amp;IF(OR(NOT(ISERROR(SEARCH("trade",$D574))),NOT(ISERROR(SEARCH("balance",$D574)))),"",$D574)),UPPER(LEFT($B574, SEARCH(" ",$B574)-1)&amp;$C574&amp;IF(OR(NOT(ISERROR(SEARCH("trade",$D574))),NOT(ISERROR(SEARCH("balance",$D574)))),"",$D574))),$L:$T,MATCH("balance",$L$2:$S$2,0),FALSE))</f>
        <v/>
      </c>
      <c r="H574" s="35" t="str">
        <f>IF(Summary_Exchange_Balances_00UTC!$B573="","",(G574-E574)/E574)</f>
        <v/>
      </c>
      <c r="I574" s="160" t="str">
        <f>IF(Summary_Exchange_Balances_00UTC!$B573="","",IF(ISERROR($G574),$E574,$G574))</f>
        <v/>
      </c>
      <c r="L574" t="str">
        <f t="shared" ca="1" si="50"/>
        <v/>
      </c>
      <c r="N574" s="156" t="str">
        <f ca="1">IF(raw_exchange_data!$A573="","",OFFSET(raw_exchange_data!$A573,0,MATCH(N$2,raw_exchange_data!$1:$1,0)-1))</f>
        <v/>
      </c>
      <c r="O574" s="156" t="str">
        <f ca="1">IF(raw_exchange_data!$A573="","",OFFSET(raw_exchange_data!$A573,0,MATCH(O$2,raw_exchange_data!$1:$1,0)-1))</f>
        <v/>
      </c>
      <c r="P574" s="156" t="str">
        <f ca="1">IF(raw_exchange_data!$A573="","",OFFSET(raw_exchange_data!$A573,0,MATCH(P$2,raw_exchange_data!$1:$1,0)-1))</f>
        <v/>
      </c>
      <c r="Q574" s="156" t="str">
        <f ca="1">IF(raw_exchange_data!$A573="","",TEXT(OFFSET(raw_exchange_data!$A573,0,MATCH(Q$2,raw_exchange_data!$1:$1,0)-1),""))</f>
        <v/>
      </c>
      <c r="R574" s="157" t="str">
        <f ca="1">IF(raw_exchange_data!$A573="","",OFFSET(raw_exchange_data!$A573,0,MATCH(R$2,raw_exchange_data!$1:$1,0)-1))</f>
        <v/>
      </c>
      <c r="S574" s="169" t="str">
        <f ca="1">IF(raw_exchange_data!$A573="","",OFFSET(raw_exchange_data!$A573,0,MATCH(S$2,raw_exchange_data!$1:$1,0)-1))</f>
        <v/>
      </c>
      <c r="W574" t="str">
        <f t="shared" si="51"/>
        <v/>
      </c>
      <c r="X574" t="str">
        <f t="shared" si="52"/>
        <v/>
      </c>
      <c r="Y574" s="42" t="str">
        <f t="shared" si="53"/>
        <v/>
      </c>
      <c r="Z574" s="42" t="str">
        <f t="shared" si="54"/>
        <v/>
      </c>
    </row>
    <row r="575" spans="1:26" x14ac:dyDescent="0.25">
      <c r="A575" t="str">
        <f>IF(Summary_Exchange_Balances_00UTC!$B574="","",Summary_Exchange_Balances_00UTC!$N574)</f>
        <v/>
      </c>
      <c r="B575" t="str">
        <f>IF(Summary_Exchange_Balances_00UTC!$B574="","",Summary_Exchange_Balances_00UTC!$B574)</f>
        <v/>
      </c>
      <c r="C575" t="str">
        <f>IF(Summary_Exchange_Balances_00UTC!$B574="","",Summary_Exchange_Balances_00UTC!$E574)</f>
        <v/>
      </c>
      <c r="E575" s="52" t="str">
        <f>IF(Summary_Exchange_Balances_00UTC!$B574="","",Summary_Exchange_Balances_00UTC!$C574)</f>
        <v/>
      </c>
      <c r="G575" s="52" t="str">
        <f>IF(Summary_Exchange_Balances_00UTC!$B574="","",VLOOKUP(IF(ISERROR(SEARCH(" ", $B575)),UPPER($B575&amp;$C575&amp;IF(OR(NOT(ISERROR(SEARCH("trade",$D575))),NOT(ISERROR(SEARCH("balance",$D575)))),"",$D575)),UPPER(LEFT($B575, SEARCH(" ",$B575)-1)&amp;$C575&amp;IF(OR(NOT(ISERROR(SEARCH("trade",$D575))),NOT(ISERROR(SEARCH("balance",$D575)))),"",$D575))),$L:$T,MATCH("balance",$L$2:$S$2,0),FALSE))</f>
        <v/>
      </c>
      <c r="H575" s="35" t="str">
        <f>IF(Summary_Exchange_Balances_00UTC!$B574="","",(G575-E575)/E575)</f>
        <v/>
      </c>
      <c r="I575" s="160" t="str">
        <f>IF(Summary_Exchange_Balances_00UTC!$B574="","",IF(ISERROR($G575),$E575,$G575))</f>
        <v/>
      </c>
      <c r="L575" t="str">
        <f t="shared" ca="1" si="50"/>
        <v/>
      </c>
      <c r="N575" s="156" t="str">
        <f ca="1">IF(raw_exchange_data!$A574="","",OFFSET(raw_exchange_data!$A574,0,MATCH(N$2,raw_exchange_data!$1:$1,0)-1))</f>
        <v/>
      </c>
      <c r="O575" s="156" t="str">
        <f ca="1">IF(raw_exchange_data!$A574="","",OFFSET(raw_exchange_data!$A574,0,MATCH(O$2,raw_exchange_data!$1:$1,0)-1))</f>
        <v/>
      </c>
      <c r="P575" s="156" t="str">
        <f ca="1">IF(raw_exchange_data!$A574="","",OFFSET(raw_exchange_data!$A574,0,MATCH(P$2,raw_exchange_data!$1:$1,0)-1))</f>
        <v/>
      </c>
      <c r="Q575" s="156" t="str">
        <f ca="1">IF(raw_exchange_data!$A574="","",TEXT(OFFSET(raw_exchange_data!$A574,0,MATCH(Q$2,raw_exchange_data!$1:$1,0)-1),""))</f>
        <v/>
      </c>
      <c r="R575" s="157" t="str">
        <f ca="1">IF(raw_exchange_data!$A574="","",OFFSET(raw_exchange_data!$A574,0,MATCH(R$2,raw_exchange_data!$1:$1,0)-1))</f>
        <v/>
      </c>
      <c r="S575" s="169" t="str">
        <f ca="1">IF(raw_exchange_data!$A574="","",OFFSET(raw_exchange_data!$A574,0,MATCH(S$2,raw_exchange_data!$1:$1,0)-1))</f>
        <v/>
      </c>
      <c r="W575" t="str">
        <f t="shared" si="51"/>
        <v/>
      </c>
      <c r="X575" t="str">
        <f t="shared" si="52"/>
        <v/>
      </c>
      <c r="Y575" s="42" t="str">
        <f t="shared" si="53"/>
        <v/>
      </c>
      <c r="Z575" s="42" t="str">
        <f t="shared" si="54"/>
        <v/>
      </c>
    </row>
    <row r="576" spans="1:26" x14ac:dyDescent="0.25">
      <c r="A576" t="str">
        <f>IF(Summary_Exchange_Balances_00UTC!$B575="","",Summary_Exchange_Balances_00UTC!$N575)</f>
        <v/>
      </c>
      <c r="B576" t="str">
        <f>IF(Summary_Exchange_Balances_00UTC!$B575="","",Summary_Exchange_Balances_00UTC!$B575)</f>
        <v/>
      </c>
      <c r="C576" t="str">
        <f>IF(Summary_Exchange_Balances_00UTC!$B575="","",Summary_Exchange_Balances_00UTC!$E575)</f>
        <v/>
      </c>
      <c r="E576" s="52" t="str">
        <f>IF(Summary_Exchange_Balances_00UTC!$B575="","",Summary_Exchange_Balances_00UTC!$C575)</f>
        <v/>
      </c>
      <c r="G576" s="52" t="str">
        <f>IF(Summary_Exchange_Balances_00UTC!$B575="","",VLOOKUP(IF(ISERROR(SEARCH(" ", $B576)),UPPER($B576&amp;$C576&amp;IF(OR(NOT(ISERROR(SEARCH("trade",$D576))),NOT(ISERROR(SEARCH("balance",$D576)))),"",$D576)),UPPER(LEFT($B576, SEARCH(" ",$B576)-1)&amp;$C576&amp;IF(OR(NOT(ISERROR(SEARCH("trade",$D576))),NOT(ISERROR(SEARCH("balance",$D576)))),"",$D576))),$L:$T,MATCH("balance",$L$2:$S$2,0),FALSE))</f>
        <v/>
      </c>
      <c r="H576" s="35" t="str">
        <f>IF(Summary_Exchange_Balances_00UTC!$B575="","",(G576-E576)/E576)</f>
        <v/>
      </c>
      <c r="I576" s="160" t="str">
        <f>IF(Summary_Exchange_Balances_00UTC!$B575="","",IF(ISERROR($G576),$E576,$G576))</f>
        <v/>
      </c>
      <c r="L576" t="str">
        <f t="shared" ca="1" si="50"/>
        <v/>
      </c>
      <c r="N576" s="156" t="str">
        <f ca="1">IF(raw_exchange_data!$A575="","",OFFSET(raw_exchange_data!$A575,0,MATCH(N$2,raw_exchange_data!$1:$1,0)-1))</f>
        <v/>
      </c>
      <c r="O576" s="156" t="str">
        <f ca="1">IF(raw_exchange_data!$A575="","",OFFSET(raw_exchange_data!$A575,0,MATCH(O$2,raw_exchange_data!$1:$1,0)-1))</f>
        <v/>
      </c>
      <c r="P576" s="156" t="str">
        <f ca="1">IF(raw_exchange_data!$A575="","",OFFSET(raw_exchange_data!$A575,0,MATCH(P$2,raw_exchange_data!$1:$1,0)-1))</f>
        <v/>
      </c>
      <c r="Q576" s="156" t="str">
        <f ca="1">IF(raw_exchange_data!$A575="","",TEXT(OFFSET(raw_exchange_data!$A575,0,MATCH(Q$2,raw_exchange_data!$1:$1,0)-1),""))</f>
        <v/>
      </c>
      <c r="R576" s="157" t="str">
        <f ca="1">IF(raw_exchange_data!$A575="","",OFFSET(raw_exchange_data!$A575,0,MATCH(R$2,raw_exchange_data!$1:$1,0)-1))</f>
        <v/>
      </c>
      <c r="S576" s="169" t="str">
        <f ca="1">IF(raw_exchange_data!$A575="","",OFFSET(raw_exchange_data!$A575,0,MATCH(S$2,raw_exchange_data!$1:$1,0)-1))</f>
        <v/>
      </c>
      <c r="W576" t="str">
        <f t="shared" si="51"/>
        <v/>
      </c>
      <c r="X576" t="str">
        <f t="shared" si="52"/>
        <v/>
      </c>
      <c r="Y576" s="42" t="str">
        <f t="shared" si="53"/>
        <v/>
      </c>
      <c r="Z576" s="42" t="str">
        <f t="shared" si="54"/>
        <v/>
      </c>
    </row>
    <row r="577" spans="1:26" x14ac:dyDescent="0.25">
      <c r="A577" t="str">
        <f>IF(Summary_Exchange_Balances_00UTC!$B576="","",Summary_Exchange_Balances_00UTC!$N576)</f>
        <v/>
      </c>
      <c r="B577" t="str">
        <f>IF(Summary_Exchange_Balances_00UTC!$B576="","",Summary_Exchange_Balances_00UTC!$B576)</f>
        <v/>
      </c>
      <c r="C577" t="str">
        <f>IF(Summary_Exchange_Balances_00UTC!$B576="","",Summary_Exchange_Balances_00UTC!$E576)</f>
        <v/>
      </c>
      <c r="E577" s="52" t="str">
        <f>IF(Summary_Exchange_Balances_00UTC!$B576="","",Summary_Exchange_Balances_00UTC!$C576)</f>
        <v/>
      </c>
      <c r="G577" s="52" t="str">
        <f>IF(Summary_Exchange_Balances_00UTC!$B576="","",VLOOKUP(IF(ISERROR(SEARCH(" ", $B577)),UPPER($B577&amp;$C577&amp;IF(OR(NOT(ISERROR(SEARCH("trade",$D577))),NOT(ISERROR(SEARCH("balance",$D577)))),"",$D577)),UPPER(LEFT($B577, SEARCH(" ",$B577)-1)&amp;$C577&amp;IF(OR(NOT(ISERROR(SEARCH("trade",$D577))),NOT(ISERROR(SEARCH("balance",$D577)))),"",$D577))),$L:$T,MATCH("balance",$L$2:$S$2,0),FALSE))</f>
        <v/>
      </c>
      <c r="H577" s="35" t="str">
        <f>IF(Summary_Exchange_Balances_00UTC!$B576="","",(G577-E577)/E577)</f>
        <v/>
      </c>
      <c r="I577" s="160" t="str">
        <f>IF(Summary_Exchange_Balances_00UTC!$B576="","",IF(ISERROR($G577),$E577,$G577))</f>
        <v/>
      </c>
      <c r="L577" t="str">
        <f t="shared" ca="1" si="50"/>
        <v/>
      </c>
      <c r="N577" s="156" t="str">
        <f ca="1">IF(raw_exchange_data!$A576="","",OFFSET(raw_exchange_data!$A576,0,MATCH(N$2,raw_exchange_data!$1:$1,0)-1))</f>
        <v/>
      </c>
      <c r="O577" s="156" t="str">
        <f ca="1">IF(raw_exchange_data!$A576="","",OFFSET(raw_exchange_data!$A576,0,MATCH(O$2,raw_exchange_data!$1:$1,0)-1))</f>
        <v/>
      </c>
      <c r="P577" s="156" t="str">
        <f ca="1">IF(raw_exchange_data!$A576="","",OFFSET(raw_exchange_data!$A576,0,MATCH(P$2,raw_exchange_data!$1:$1,0)-1))</f>
        <v/>
      </c>
      <c r="Q577" s="156" t="str">
        <f ca="1">IF(raw_exchange_data!$A576="","",TEXT(OFFSET(raw_exchange_data!$A576,0,MATCH(Q$2,raw_exchange_data!$1:$1,0)-1),""))</f>
        <v/>
      </c>
      <c r="R577" s="157" t="str">
        <f ca="1">IF(raw_exchange_data!$A576="","",OFFSET(raw_exchange_data!$A576,0,MATCH(R$2,raw_exchange_data!$1:$1,0)-1))</f>
        <v/>
      </c>
      <c r="S577" s="169" t="str">
        <f ca="1">IF(raw_exchange_data!$A576="","",OFFSET(raw_exchange_data!$A576,0,MATCH(S$2,raw_exchange_data!$1:$1,0)-1))</f>
        <v/>
      </c>
      <c r="W577" t="str">
        <f t="shared" si="51"/>
        <v/>
      </c>
      <c r="X577" t="str">
        <f t="shared" si="52"/>
        <v/>
      </c>
      <c r="Y577" s="42" t="str">
        <f t="shared" si="53"/>
        <v/>
      </c>
      <c r="Z577" s="42" t="str">
        <f t="shared" si="54"/>
        <v/>
      </c>
    </row>
    <row r="578" spans="1:26" x14ac:dyDescent="0.25">
      <c r="A578" t="str">
        <f>IF(Summary_Exchange_Balances_00UTC!$B577="","",Summary_Exchange_Balances_00UTC!$N577)</f>
        <v/>
      </c>
      <c r="B578" t="str">
        <f>IF(Summary_Exchange_Balances_00UTC!$B577="","",Summary_Exchange_Balances_00UTC!$B577)</f>
        <v/>
      </c>
      <c r="C578" t="str">
        <f>IF(Summary_Exchange_Balances_00UTC!$B577="","",Summary_Exchange_Balances_00UTC!$E577)</f>
        <v/>
      </c>
      <c r="E578" s="52" t="str">
        <f>IF(Summary_Exchange_Balances_00UTC!$B577="","",Summary_Exchange_Balances_00UTC!$C577)</f>
        <v/>
      </c>
      <c r="G578" s="52" t="str">
        <f>IF(Summary_Exchange_Balances_00UTC!$B577="","",VLOOKUP(IF(ISERROR(SEARCH(" ", $B578)),UPPER($B578&amp;$C578&amp;IF(OR(NOT(ISERROR(SEARCH("trade",$D578))),NOT(ISERROR(SEARCH("balance",$D578)))),"",$D578)),UPPER(LEFT($B578, SEARCH(" ",$B578)-1)&amp;$C578&amp;IF(OR(NOT(ISERROR(SEARCH("trade",$D578))),NOT(ISERROR(SEARCH("balance",$D578)))),"",$D578))),$L:$T,MATCH("balance",$L$2:$S$2,0),FALSE))</f>
        <v/>
      </c>
      <c r="H578" s="35" t="str">
        <f>IF(Summary_Exchange_Balances_00UTC!$B577="","",(G578-E578)/E578)</f>
        <v/>
      </c>
      <c r="I578" s="160" t="str">
        <f>IF(Summary_Exchange_Balances_00UTC!$B577="","",IF(ISERROR($G578),$E578,$G578))</f>
        <v/>
      </c>
      <c r="L578" t="str">
        <f t="shared" ca="1" si="50"/>
        <v/>
      </c>
      <c r="N578" s="156" t="str">
        <f ca="1">IF(raw_exchange_data!$A577="","",OFFSET(raw_exchange_data!$A577,0,MATCH(N$2,raw_exchange_data!$1:$1,0)-1))</f>
        <v/>
      </c>
      <c r="O578" s="156" t="str">
        <f ca="1">IF(raw_exchange_data!$A577="","",OFFSET(raw_exchange_data!$A577,0,MATCH(O$2,raw_exchange_data!$1:$1,0)-1))</f>
        <v/>
      </c>
      <c r="P578" s="156" t="str">
        <f ca="1">IF(raw_exchange_data!$A577="","",OFFSET(raw_exchange_data!$A577,0,MATCH(P$2,raw_exchange_data!$1:$1,0)-1))</f>
        <v/>
      </c>
      <c r="Q578" s="156" t="str">
        <f ca="1">IF(raw_exchange_data!$A577="","",TEXT(OFFSET(raw_exchange_data!$A577,0,MATCH(Q$2,raw_exchange_data!$1:$1,0)-1),""))</f>
        <v/>
      </c>
      <c r="R578" s="157" t="str">
        <f ca="1">IF(raw_exchange_data!$A577="","",OFFSET(raw_exchange_data!$A577,0,MATCH(R$2,raw_exchange_data!$1:$1,0)-1))</f>
        <v/>
      </c>
      <c r="S578" s="169" t="str">
        <f ca="1">IF(raw_exchange_data!$A577="","",OFFSET(raw_exchange_data!$A577,0,MATCH(S$2,raw_exchange_data!$1:$1,0)-1))</f>
        <v/>
      </c>
      <c r="W578" t="str">
        <f t="shared" si="51"/>
        <v/>
      </c>
      <c r="X578" t="str">
        <f t="shared" si="52"/>
        <v/>
      </c>
      <c r="Y578" s="42" t="str">
        <f t="shared" si="53"/>
        <v/>
      </c>
      <c r="Z578" s="42" t="str">
        <f t="shared" si="54"/>
        <v/>
      </c>
    </row>
    <row r="579" spans="1:26" x14ac:dyDescent="0.25">
      <c r="A579" t="str">
        <f>IF(Summary_Exchange_Balances_00UTC!$B578="","",Summary_Exchange_Balances_00UTC!$N578)</f>
        <v/>
      </c>
      <c r="B579" t="str">
        <f>IF(Summary_Exchange_Balances_00UTC!$B578="","",Summary_Exchange_Balances_00UTC!$B578)</f>
        <v/>
      </c>
      <c r="C579" t="str">
        <f>IF(Summary_Exchange_Balances_00UTC!$B578="","",Summary_Exchange_Balances_00UTC!$E578)</f>
        <v/>
      </c>
      <c r="E579" s="52" t="str">
        <f>IF(Summary_Exchange_Balances_00UTC!$B578="","",Summary_Exchange_Balances_00UTC!$C578)</f>
        <v/>
      </c>
      <c r="G579" s="52" t="str">
        <f>IF(Summary_Exchange_Balances_00UTC!$B578="","",VLOOKUP(IF(ISERROR(SEARCH(" ", $B579)),UPPER($B579&amp;$C579&amp;IF(OR(NOT(ISERROR(SEARCH("trade",$D579))),NOT(ISERROR(SEARCH("balance",$D579)))),"",$D579)),UPPER(LEFT($B579, SEARCH(" ",$B579)-1)&amp;$C579&amp;IF(OR(NOT(ISERROR(SEARCH("trade",$D579))),NOT(ISERROR(SEARCH("balance",$D579)))),"",$D579))),$L:$T,MATCH("balance",$L$2:$S$2,0),FALSE))</f>
        <v/>
      </c>
      <c r="H579" s="35" t="str">
        <f>IF(Summary_Exchange_Balances_00UTC!$B578="","",(G579-E579)/E579)</f>
        <v/>
      </c>
      <c r="I579" s="160" t="str">
        <f>IF(Summary_Exchange_Balances_00UTC!$B578="","",IF(ISERROR($G579),$E579,$G579))</f>
        <v/>
      </c>
      <c r="L579" t="str">
        <f t="shared" ca="1" si="50"/>
        <v/>
      </c>
      <c r="N579" s="156" t="str">
        <f ca="1">IF(raw_exchange_data!$A578="","",OFFSET(raw_exchange_data!$A578,0,MATCH(N$2,raw_exchange_data!$1:$1,0)-1))</f>
        <v/>
      </c>
      <c r="O579" s="156" t="str">
        <f ca="1">IF(raw_exchange_data!$A578="","",OFFSET(raw_exchange_data!$A578,0,MATCH(O$2,raw_exchange_data!$1:$1,0)-1))</f>
        <v/>
      </c>
      <c r="P579" s="156" t="str">
        <f ca="1">IF(raw_exchange_data!$A578="","",OFFSET(raw_exchange_data!$A578,0,MATCH(P$2,raw_exchange_data!$1:$1,0)-1))</f>
        <v/>
      </c>
      <c r="Q579" s="156" t="str">
        <f ca="1">IF(raw_exchange_data!$A578="","",TEXT(OFFSET(raw_exchange_data!$A578,0,MATCH(Q$2,raw_exchange_data!$1:$1,0)-1),""))</f>
        <v/>
      </c>
      <c r="R579" s="157" t="str">
        <f ca="1">IF(raw_exchange_data!$A578="","",OFFSET(raw_exchange_data!$A578,0,MATCH(R$2,raw_exchange_data!$1:$1,0)-1))</f>
        <v/>
      </c>
      <c r="S579" s="169" t="str">
        <f ca="1">IF(raw_exchange_data!$A578="","",OFFSET(raw_exchange_data!$A578,0,MATCH(S$2,raw_exchange_data!$1:$1,0)-1))</f>
        <v/>
      </c>
      <c r="W579" t="str">
        <f t="shared" si="51"/>
        <v/>
      </c>
      <c r="X579" t="str">
        <f t="shared" si="52"/>
        <v/>
      </c>
      <c r="Y579" s="42" t="str">
        <f t="shared" si="53"/>
        <v/>
      </c>
      <c r="Z579" s="42" t="str">
        <f t="shared" si="54"/>
        <v/>
      </c>
    </row>
    <row r="580" spans="1:26" x14ac:dyDescent="0.25">
      <c r="A580" t="str">
        <f>IF(Summary_Exchange_Balances_00UTC!$B579="","",Summary_Exchange_Balances_00UTC!$N579)</f>
        <v/>
      </c>
      <c r="B580" t="str">
        <f>IF(Summary_Exchange_Balances_00UTC!$B579="","",Summary_Exchange_Balances_00UTC!$B579)</f>
        <v/>
      </c>
      <c r="C580" t="str">
        <f>IF(Summary_Exchange_Balances_00UTC!$B579="","",Summary_Exchange_Balances_00UTC!$E579)</f>
        <v/>
      </c>
      <c r="E580" s="52" t="str">
        <f>IF(Summary_Exchange_Balances_00UTC!$B579="","",Summary_Exchange_Balances_00UTC!$C579)</f>
        <v/>
      </c>
      <c r="G580" s="52" t="str">
        <f>IF(Summary_Exchange_Balances_00UTC!$B579="","",VLOOKUP(IF(ISERROR(SEARCH(" ", $B580)),UPPER($B580&amp;$C580&amp;IF(OR(NOT(ISERROR(SEARCH("trade",$D580))),NOT(ISERROR(SEARCH("balance",$D580)))),"",$D580)),UPPER(LEFT($B580, SEARCH(" ",$B580)-1)&amp;$C580&amp;IF(OR(NOT(ISERROR(SEARCH("trade",$D580))),NOT(ISERROR(SEARCH("balance",$D580)))),"",$D580))),$L:$T,MATCH("balance",$L$2:$S$2,0),FALSE))</f>
        <v/>
      </c>
      <c r="H580" s="35" t="str">
        <f>IF(Summary_Exchange_Balances_00UTC!$B579="","",(G580-E580)/E580)</f>
        <v/>
      </c>
      <c r="I580" s="160" t="str">
        <f>IF(Summary_Exchange_Balances_00UTC!$B579="","",IF(ISERROR($G580),$E580,$G580))</f>
        <v/>
      </c>
      <c r="L580" t="str">
        <f t="shared" ref="L580:L595" ca="1" si="55">UPPER($P580&amp;$N580&amp;IF(OR(NOT(ISERROR(SEARCH("trade",Q580))),NOT(ISERROR(SEARCH("balance",Q580)))),"",Q580))</f>
        <v/>
      </c>
      <c r="N580" s="156" t="str">
        <f ca="1">IF(raw_exchange_data!$A579="","",OFFSET(raw_exchange_data!$A579,0,MATCH(N$2,raw_exchange_data!$1:$1,0)-1))</f>
        <v/>
      </c>
      <c r="O580" s="156" t="str">
        <f ca="1">IF(raw_exchange_data!$A579="","",OFFSET(raw_exchange_data!$A579,0,MATCH(O$2,raw_exchange_data!$1:$1,0)-1))</f>
        <v/>
      </c>
      <c r="P580" s="156" t="str">
        <f ca="1">IF(raw_exchange_data!$A579="","",OFFSET(raw_exchange_data!$A579,0,MATCH(P$2,raw_exchange_data!$1:$1,0)-1))</f>
        <v/>
      </c>
      <c r="Q580" s="156" t="str">
        <f ca="1">IF(raw_exchange_data!$A579="","",TEXT(OFFSET(raw_exchange_data!$A579,0,MATCH(Q$2,raw_exchange_data!$1:$1,0)-1),""))</f>
        <v/>
      </c>
      <c r="R580" s="157" t="str">
        <f ca="1">IF(raw_exchange_data!$A579="","",OFFSET(raw_exchange_data!$A579,0,MATCH(R$2,raw_exchange_data!$1:$1,0)-1))</f>
        <v/>
      </c>
      <c r="S580" s="169" t="str">
        <f ca="1">IF(raw_exchange_data!$A579="","",OFFSET(raw_exchange_data!$A579,0,MATCH(S$2,raw_exchange_data!$1:$1,0)-1))</f>
        <v/>
      </c>
      <c r="W580" t="str">
        <f t="shared" ref="W580:W643" si="56">IF($A580="","",$A580)</f>
        <v/>
      </c>
      <c r="X580" t="str">
        <f t="shared" ref="X580:X643" si="57">IF($A580="","",$C580)</f>
        <v/>
      </c>
      <c r="Y580" s="42" t="str">
        <f t="shared" ref="Y580:Y643" si="58">IF($A580="","",$E580)</f>
        <v/>
      </c>
      <c r="Z580" s="42" t="str">
        <f t="shared" ref="Z580:Z643" si="59">IF($A580="","",IF(ISERROR($G580),0,$G580))</f>
        <v/>
      </c>
    </row>
    <row r="581" spans="1:26" x14ac:dyDescent="0.25">
      <c r="G581" s="52" t="str">
        <f>IF(Summary_Exchange_Balances_00UTC!$B580="","",VLOOKUP(IF(ISERROR(SEARCH(" ", $B581)),UPPER($B581&amp;$C581&amp;IF(OR(NOT(ISERROR(SEARCH("trade",$D581))),NOT(ISERROR(SEARCH("balance",$D581)))),"",$D581)),UPPER(LEFT($B581, SEARCH(" ",$B581)-1)&amp;$C581&amp;IF(OR(NOT(ISERROR(SEARCH("trade",$D581))),NOT(ISERROR(SEARCH("balance",$D581)))),"",$D581))),$L:$T,MATCH("balance",$L$2:$S$2,0),FALSE))</f>
        <v/>
      </c>
      <c r="H581" s="35" t="str">
        <f>IF(Summary_Exchange_Balances_00UTC!$B580="","",(G581-E581)/E581)</f>
        <v/>
      </c>
      <c r="I581" s="160" t="str">
        <f>IF(Summary_Exchange_Balances_00UTC!$B580="","",IF(ISERROR($G581),$E581,$G581))</f>
        <v/>
      </c>
      <c r="L581" t="str">
        <f t="shared" ca="1" si="55"/>
        <v/>
      </c>
      <c r="N581" s="156" t="str">
        <f ca="1">IF(raw_exchange_data!$A580="","",OFFSET(raw_exchange_data!$A580,0,MATCH(N$2,raw_exchange_data!$1:$1,0)-1))</f>
        <v/>
      </c>
      <c r="O581" s="156" t="str">
        <f ca="1">IF(raw_exchange_data!$A580="","",OFFSET(raw_exchange_data!$A580,0,MATCH(O$2,raw_exchange_data!$1:$1,0)-1))</f>
        <v/>
      </c>
      <c r="P581" s="156" t="str">
        <f ca="1">IF(raw_exchange_data!$A580="","",OFFSET(raw_exchange_data!$A580,0,MATCH(P$2,raw_exchange_data!$1:$1,0)-1))</f>
        <v/>
      </c>
      <c r="Q581" s="156" t="str">
        <f ca="1">IF(raw_exchange_data!$A580="","",TEXT(OFFSET(raw_exchange_data!$A580,0,MATCH(Q$2,raw_exchange_data!$1:$1,0)-1),""))</f>
        <v/>
      </c>
      <c r="R581" s="157" t="str">
        <f ca="1">IF(raw_exchange_data!$A580="","",OFFSET(raw_exchange_data!$A580,0,MATCH(R$2,raw_exchange_data!$1:$1,0)-1))</f>
        <v/>
      </c>
      <c r="S581" s="169" t="str">
        <f ca="1">IF(raw_exchange_data!$A580="","",OFFSET(raw_exchange_data!$A580,0,MATCH(S$2,raw_exchange_data!$1:$1,0)-1))</f>
        <v/>
      </c>
      <c r="W581" t="str">
        <f t="shared" si="56"/>
        <v/>
      </c>
      <c r="X581" t="str">
        <f t="shared" si="57"/>
        <v/>
      </c>
      <c r="Y581" s="42" t="str">
        <f t="shared" si="58"/>
        <v/>
      </c>
      <c r="Z581" s="42" t="str">
        <f t="shared" si="59"/>
        <v/>
      </c>
    </row>
    <row r="582" spans="1:26" x14ac:dyDescent="0.25">
      <c r="G582" s="52" t="str">
        <f>IF(Summary_Exchange_Balances_00UTC!$B581="","",VLOOKUP(IF(ISERROR(SEARCH(" ", $B582)),UPPER($B582&amp;$C582&amp;IF(OR(NOT(ISERROR(SEARCH("trade",$D582))),NOT(ISERROR(SEARCH("balance",$D582)))),"",$D582)),UPPER(LEFT($B582, SEARCH(" ",$B582)-1)&amp;$C582&amp;IF(OR(NOT(ISERROR(SEARCH("trade",$D582))),NOT(ISERROR(SEARCH("balance",$D582)))),"",$D582))),$L:$T,MATCH("balance",$L$2:$S$2,0),FALSE))</f>
        <v/>
      </c>
      <c r="H582" s="35" t="str">
        <f>IF(Summary_Exchange_Balances_00UTC!$B581="","",(G582-E582)/E582)</f>
        <v/>
      </c>
      <c r="I582" s="160" t="str">
        <f>IF(Summary_Exchange_Balances_00UTC!$B581="","",IF(ISERROR($G582),$E582,$G582))</f>
        <v/>
      </c>
      <c r="L582" t="str">
        <f t="shared" ca="1" si="55"/>
        <v/>
      </c>
      <c r="N582" s="156" t="str">
        <f ca="1">IF(raw_exchange_data!$A581="","",OFFSET(raw_exchange_data!$A581,0,MATCH(N$2,raw_exchange_data!$1:$1,0)-1))</f>
        <v/>
      </c>
      <c r="O582" s="156" t="str">
        <f ca="1">IF(raw_exchange_data!$A581="","",OFFSET(raw_exchange_data!$A581,0,MATCH(O$2,raw_exchange_data!$1:$1,0)-1))</f>
        <v/>
      </c>
      <c r="P582" s="156" t="str">
        <f ca="1">IF(raw_exchange_data!$A581="","",OFFSET(raw_exchange_data!$A581,0,MATCH(P$2,raw_exchange_data!$1:$1,0)-1))</f>
        <v/>
      </c>
      <c r="Q582" s="156" t="str">
        <f ca="1">IF(raw_exchange_data!$A581="","",TEXT(OFFSET(raw_exchange_data!$A581,0,MATCH(Q$2,raw_exchange_data!$1:$1,0)-1),""))</f>
        <v/>
      </c>
      <c r="R582" s="157" t="str">
        <f ca="1">IF(raw_exchange_data!$A581="","",OFFSET(raw_exchange_data!$A581,0,MATCH(R$2,raw_exchange_data!$1:$1,0)-1))</f>
        <v/>
      </c>
      <c r="S582" s="169" t="str">
        <f ca="1">IF(raw_exchange_data!$A581="","",OFFSET(raw_exchange_data!$A581,0,MATCH(S$2,raw_exchange_data!$1:$1,0)-1))</f>
        <v/>
      </c>
      <c r="W582" t="str">
        <f t="shared" si="56"/>
        <v/>
      </c>
      <c r="X582" t="str">
        <f t="shared" si="57"/>
        <v/>
      </c>
      <c r="Y582" s="42" t="str">
        <f t="shared" si="58"/>
        <v/>
      </c>
      <c r="Z582" s="42" t="str">
        <f t="shared" si="59"/>
        <v/>
      </c>
    </row>
    <row r="583" spans="1:26" x14ac:dyDescent="0.25">
      <c r="G583" s="52" t="str">
        <f>IF(Summary_Exchange_Balances_00UTC!$B582="","",VLOOKUP(IF(ISERROR(SEARCH(" ", $B583)),UPPER($B583&amp;$C583&amp;IF(OR(NOT(ISERROR(SEARCH("trade",$D583))),NOT(ISERROR(SEARCH("balance",$D583)))),"",$D583)),UPPER(LEFT($B583, SEARCH(" ",$B583)-1)&amp;$C583&amp;IF(OR(NOT(ISERROR(SEARCH("trade",$D583))),NOT(ISERROR(SEARCH("balance",$D583)))),"",$D583))),$L:$T,MATCH("balance",$L$2:$S$2,0),FALSE))</f>
        <v/>
      </c>
      <c r="H583" s="35" t="str">
        <f>IF(Summary_Exchange_Balances_00UTC!$B582="","",(G583-E583)/E583)</f>
        <v/>
      </c>
      <c r="I583" s="160" t="str">
        <f>IF(Summary_Exchange_Balances_00UTC!$B582="","",IF(ISERROR($G583),$E583,$G583))</f>
        <v/>
      </c>
      <c r="L583" t="str">
        <f t="shared" ca="1" si="55"/>
        <v/>
      </c>
      <c r="N583" s="156" t="str">
        <f ca="1">IF(raw_exchange_data!$A582="","",OFFSET(raw_exchange_data!$A582,0,MATCH(N$2,raw_exchange_data!$1:$1,0)-1))</f>
        <v/>
      </c>
      <c r="O583" s="156" t="str">
        <f ca="1">IF(raw_exchange_data!$A582="","",OFFSET(raw_exchange_data!$A582,0,MATCH(O$2,raw_exchange_data!$1:$1,0)-1))</f>
        <v/>
      </c>
      <c r="P583" s="156" t="str">
        <f ca="1">IF(raw_exchange_data!$A582="","",OFFSET(raw_exchange_data!$A582,0,MATCH(P$2,raw_exchange_data!$1:$1,0)-1))</f>
        <v/>
      </c>
      <c r="Q583" s="156" t="str">
        <f ca="1">IF(raw_exchange_data!$A582="","",TEXT(OFFSET(raw_exchange_data!$A582,0,MATCH(Q$2,raw_exchange_data!$1:$1,0)-1),""))</f>
        <v/>
      </c>
      <c r="R583" s="157" t="str">
        <f ca="1">IF(raw_exchange_data!$A582="","",OFFSET(raw_exchange_data!$A582,0,MATCH(R$2,raw_exchange_data!$1:$1,0)-1))</f>
        <v/>
      </c>
      <c r="S583" s="169" t="str">
        <f ca="1">IF(raw_exchange_data!$A582="","",OFFSET(raw_exchange_data!$A582,0,MATCH(S$2,raw_exchange_data!$1:$1,0)-1))</f>
        <v/>
      </c>
      <c r="W583" t="str">
        <f t="shared" si="56"/>
        <v/>
      </c>
      <c r="X583" t="str">
        <f t="shared" si="57"/>
        <v/>
      </c>
      <c r="Y583" s="42" t="str">
        <f t="shared" si="58"/>
        <v/>
      </c>
      <c r="Z583" s="42" t="str">
        <f t="shared" si="59"/>
        <v/>
      </c>
    </row>
    <row r="584" spans="1:26" x14ac:dyDescent="0.25">
      <c r="G584" s="52" t="str">
        <f>IF(Summary_Exchange_Balances_00UTC!$B583="","",VLOOKUP(IF(ISERROR(SEARCH(" ", $B584)),UPPER($B584&amp;$C584&amp;IF(OR(NOT(ISERROR(SEARCH("trade",$D584))),NOT(ISERROR(SEARCH("balance",$D584)))),"",$D584)),UPPER(LEFT($B584, SEARCH(" ",$B584)-1)&amp;$C584&amp;IF(OR(NOT(ISERROR(SEARCH("trade",$D584))),NOT(ISERROR(SEARCH("balance",$D584)))),"",$D584))),$L:$T,MATCH("balance",$L$2:$S$2,0),FALSE))</f>
        <v/>
      </c>
      <c r="H584" s="35" t="str">
        <f>IF(Summary_Exchange_Balances_00UTC!$B583="","",(G584-E584)/E584)</f>
        <v/>
      </c>
      <c r="I584" s="160" t="str">
        <f>IF(Summary_Exchange_Balances_00UTC!$B583="","",IF(ISERROR($G584),$E584,$G584))</f>
        <v/>
      </c>
      <c r="L584" t="str">
        <f t="shared" ca="1" si="55"/>
        <v/>
      </c>
      <c r="N584" s="156" t="str">
        <f ca="1">IF(raw_exchange_data!$A583="","",OFFSET(raw_exchange_data!$A583,0,MATCH(N$2,raw_exchange_data!$1:$1,0)-1))</f>
        <v/>
      </c>
      <c r="O584" s="156" t="str">
        <f ca="1">IF(raw_exchange_data!$A583="","",OFFSET(raw_exchange_data!$A583,0,MATCH(O$2,raw_exchange_data!$1:$1,0)-1))</f>
        <v/>
      </c>
      <c r="P584" s="156" t="str">
        <f ca="1">IF(raw_exchange_data!$A583="","",OFFSET(raw_exchange_data!$A583,0,MATCH(P$2,raw_exchange_data!$1:$1,0)-1))</f>
        <v/>
      </c>
      <c r="Q584" s="156" t="str">
        <f ca="1">IF(raw_exchange_data!$A583="","",TEXT(OFFSET(raw_exchange_data!$A583,0,MATCH(Q$2,raw_exchange_data!$1:$1,0)-1),""))</f>
        <v/>
      </c>
      <c r="R584" s="157" t="str">
        <f ca="1">IF(raw_exchange_data!$A583="","",OFFSET(raw_exchange_data!$A583,0,MATCH(R$2,raw_exchange_data!$1:$1,0)-1))</f>
        <v/>
      </c>
      <c r="S584" s="169" t="str">
        <f ca="1">IF(raw_exchange_data!$A583="","",OFFSET(raw_exchange_data!$A583,0,MATCH(S$2,raw_exchange_data!$1:$1,0)-1))</f>
        <v/>
      </c>
      <c r="W584" t="str">
        <f t="shared" si="56"/>
        <v/>
      </c>
      <c r="X584" t="str">
        <f t="shared" si="57"/>
        <v/>
      </c>
      <c r="Y584" s="42" t="str">
        <f t="shared" si="58"/>
        <v/>
      </c>
      <c r="Z584" s="42" t="str">
        <f t="shared" si="59"/>
        <v/>
      </c>
    </row>
    <row r="585" spans="1:26" x14ac:dyDescent="0.25">
      <c r="G585" s="52" t="str">
        <f>IF(Summary_Exchange_Balances_00UTC!$B584="","",VLOOKUP(IF(ISERROR(SEARCH(" ", $B585)),UPPER($B585&amp;$C585&amp;IF(OR(NOT(ISERROR(SEARCH("trade",$D585))),NOT(ISERROR(SEARCH("balance",$D585)))),"",$D585)),UPPER(LEFT($B585, SEARCH(" ",$B585)-1)&amp;$C585&amp;IF(OR(NOT(ISERROR(SEARCH("trade",$D585))),NOT(ISERROR(SEARCH("balance",$D585)))),"",$D585))),$L:$T,MATCH("balance",$L$2:$S$2,0),FALSE))</f>
        <v/>
      </c>
      <c r="H585" s="35" t="str">
        <f>IF(Summary_Exchange_Balances_00UTC!$B584="","",(G585-E585)/E585)</f>
        <v/>
      </c>
      <c r="I585" s="160" t="str">
        <f>IF(Summary_Exchange_Balances_00UTC!$B584="","",IF(ISERROR($G585),$E585,$G585))</f>
        <v/>
      </c>
      <c r="L585" t="str">
        <f t="shared" ca="1" si="55"/>
        <v/>
      </c>
      <c r="N585" s="156" t="str">
        <f ca="1">IF(raw_exchange_data!$A584="","",OFFSET(raw_exchange_data!$A584,0,MATCH(N$2,raw_exchange_data!$1:$1,0)-1))</f>
        <v/>
      </c>
      <c r="O585" s="156" t="str">
        <f ca="1">IF(raw_exchange_data!$A584="","",OFFSET(raw_exchange_data!$A584,0,MATCH(O$2,raw_exchange_data!$1:$1,0)-1))</f>
        <v/>
      </c>
      <c r="P585" s="156" t="str">
        <f ca="1">IF(raw_exchange_data!$A584="","",OFFSET(raw_exchange_data!$A584,0,MATCH(P$2,raw_exchange_data!$1:$1,0)-1))</f>
        <v/>
      </c>
      <c r="Q585" s="156" t="str">
        <f ca="1">IF(raw_exchange_data!$A584="","",TEXT(OFFSET(raw_exchange_data!$A584,0,MATCH(Q$2,raw_exchange_data!$1:$1,0)-1),""))</f>
        <v/>
      </c>
      <c r="R585" s="157" t="str">
        <f ca="1">IF(raw_exchange_data!$A584="","",OFFSET(raw_exchange_data!$A584,0,MATCH(R$2,raw_exchange_data!$1:$1,0)-1))</f>
        <v/>
      </c>
      <c r="S585" s="169" t="str">
        <f ca="1">IF(raw_exchange_data!$A584="","",OFFSET(raw_exchange_data!$A584,0,MATCH(S$2,raw_exchange_data!$1:$1,0)-1))</f>
        <v/>
      </c>
      <c r="W585" t="str">
        <f t="shared" si="56"/>
        <v/>
      </c>
      <c r="X585" t="str">
        <f t="shared" si="57"/>
        <v/>
      </c>
      <c r="Y585" s="42" t="str">
        <f t="shared" si="58"/>
        <v/>
      </c>
      <c r="Z585" s="42" t="str">
        <f t="shared" si="59"/>
        <v/>
      </c>
    </row>
    <row r="586" spans="1:26" x14ac:dyDescent="0.25">
      <c r="G586" s="52" t="str">
        <f>IF(Summary_Exchange_Balances_00UTC!$B585="","",VLOOKUP(IF(ISERROR(SEARCH(" ", $B586)),UPPER($B586&amp;$C586&amp;IF(OR(NOT(ISERROR(SEARCH("trade",$D586))),NOT(ISERROR(SEARCH("balance",$D586)))),"",$D586)),UPPER(LEFT($B586, SEARCH(" ",$B586)-1)&amp;$C586&amp;IF(OR(NOT(ISERROR(SEARCH("trade",$D586))),NOT(ISERROR(SEARCH("balance",$D586)))),"",$D586))),$L:$T,MATCH("balance",$L$2:$S$2,0),FALSE))</f>
        <v/>
      </c>
      <c r="H586" s="35" t="str">
        <f>IF(Summary_Exchange_Balances_00UTC!$B585="","",(G586-E586)/E586)</f>
        <v/>
      </c>
      <c r="I586" s="160" t="str">
        <f>IF(Summary_Exchange_Balances_00UTC!$B585="","",IF(ISERROR($G586),$E586,$G586))</f>
        <v/>
      </c>
      <c r="L586" t="str">
        <f t="shared" ca="1" si="55"/>
        <v/>
      </c>
      <c r="N586" s="156" t="str">
        <f ca="1">IF(raw_exchange_data!$A585="","",OFFSET(raw_exchange_data!$A585,0,MATCH(N$2,raw_exchange_data!$1:$1,0)-1))</f>
        <v/>
      </c>
      <c r="O586" s="156" t="str">
        <f ca="1">IF(raw_exchange_data!$A585="","",OFFSET(raw_exchange_data!$A585,0,MATCH(O$2,raw_exchange_data!$1:$1,0)-1))</f>
        <v/>
      </c>
      <c r="P586" s="156" t="str">
        <f ca="1">IF(raw_exchange_data!$A585="","",OFFSET(raw_exchange_data!$A585,0,MATCH(P$2,raw_exchange_data!$1:$1,0)-1))</f>
        <v/>
      </c>
      <c r="Q586" s="156" t="str">
        <f ca="1">IF(raw_exchange_data!$A585="","",TEXT(OFFSET(raw_exchange_data!$A585,0,MATCH(Q$2,raw_exchange_data!$1:$1,0)-1),""))</f>
        <v/>
      </c>
      <c r="R586" s="157" t="str">
        <f ca="1">IF(raw_exchange_data!$A585="","",OFFSET(raw_exchange_data!$A585,0,MATCH(R$2,raw_exchange_data!$1:$1,0)-1))</f>
        <v/>
      </c>
      <c r="S586" s="169" t="str">
        <f ca="1">IF(raw_exchange_data!$A585="","",OFFSET(raw_exchange_data!$A585,0,MATCH(S$2,raw_exchange_data!$1:$1,0)-1))</f>
        <v/>
      </c>
      <c r="W586" t="str">
        <f t="shared" si="56"/>
        <v/>
      </c>
      <c r="X586" t="str">
        <f t="shared" si="57"/>
        <v/>
      </c>
      <c r="Y586" s="42" t="str">
        <f t="shared" si="58"/>
        <v/>
      </c>
      <c r="Z586" s="42" t="str">
        <f t="shared" si="59"/>
        <v/>
      </c>
    </row>
    <row r="587" spans="1:26" x14ac:dyDescent="0.25">
      <c r="G587" s="52" t="str">
        <f>IF(Summary_Exchange_Balances_00UTC!$B586="","",VLOOKUP(IF(ISERROR(SEARCH(" ", $B587)),UPPER($B587&amp;$C587&amp;IF(OR(NOT(ISERROR(SEARCH("trade",$D587))),NOT(ISERROR(SEARCH("balance",$D587)))),"",$D587)),UPPER(LEFT($B587, SEARCH(" ",$B587)-1)&amp;$C587&amp;IF(OR(NOT(ISERROR(SEARCH("trade",$D587))),NOT(ISERROR(SEARCH("balance",$D587)))),"",$D587))),$L:$T,MATCH("balance",$L$2:$S$2,0),FALSE))</f>
        <v/>
      </c>
      <c r="H587" s="35" t="str">
        <f>IF(Summary_Exchange_Balances_00UTC!$B586="","",(G587-E587)/E587)</f>
        <v/>
      </c>
      <c r="I587" s="160" t="str">
        <f>IF(Summary_Exchange_Balances_00UTC!$B586="","",IF(ISERROR($G587),$E587,$G587))</f>
        <v/>
      </c>
      <c r="L587" t="str">
        <f t="shared" ca="1" si="55"/>
        <v/>
      </c>
      <c r="N587" s="156" t="str">
        <f ca="1">IF(raw_exchange_data!$A586="","",OFFSET(raw_exchange_data!$A586,0,MATCH(N$2,raw_exchange_data!$1:$1,0)-1))</f>
        <v/>
      </c>
      <c r="O587" s="156" t="str">
        <f ca="1">IF(raw_exchange_data!$A586="","",OFFSET(raw_exchange_data!$A586,0,MATCH(O$2,raw_exchange_data!$1:$1,0)-1))</f>
        <v/>
      </c>
      <c r="P587" s="156" t="str">
        <f ca="1">IF(raw_exchange_data!$A586="","",OFFSET(raw_exchange_data!$A586,0,MATCH(P$2,raw_exchange_data!$1:$1,0)-1))</f>
        <v/>
      </c>
      <c r="Q587" s="156" t="str">
        <f ca="1">IF(raw_exchange_data!$A586="","",TEXT(OFFSET(raw_exchange_data!$A586,0,MATCH(Q$2,raw_exchange_data!$1:$1,0)-1),""))</f>
        <v/>
      </c>
      <c r="R587" s="157" t="str">
        <f ca="1">IF(raw_exchange_data!$A586="","",OFFSET(raw_exchange_data!$A586,0,MATCH(R$2,raw_exchange_data!$1:$1,0)-1))</f>
        <v/>
      </c>
      <c r="S587" s="169" t="str">
        <f ca="1">IF(raw_exchange_data!$A586="","",OFFSET(raw_exchange_data!$A586,0,MATCH(S$2,raw_exchange_data!$1:$1,0)-1))</f>
        <v/>
      </c>
      <c r="W587" t="str">
        <f t="shared" si="56"/>
        <v/>
      </c>
      <c r="X587" t="str">
        <f t="shared" si="57"/>
        <v/>
      </c>
      <c r="Y587" s="42" t="str">
        <f t="shared" si="58"/>
        <v/>
      </c>
      <c r="Z587" s="42" t="str">
        <f t="shared" si="59"/>
        <v/>
      </c>
    </row>
    <row r="588" spans="1:26" x14ac:dyDescent="0.25">
      <c r="G588" s="52" t="str">
        <f>IF(Summary_Exchange_Balances_00UTC!$B587="","",VLOOKUP(IF(ISERROR(SEARCH(" ", $B588)),UPPER($B588&amp;$C588&amp;IF(OR(NOT(ISERROR(SEARCH("trade",$D588))),NOT(ISERROR(SEARCH("balance",$D588)))),"",$D588)),UPPER(LEFT($B588, SEARCH(" ",$B588)-1)&amp;$C588&amp;IF(OR(NOT(ISERROR(SEARCH("trade",$D588))),NOT(ISERROR(SEARCH("balance",$D588)))),"",$D588))),$L:$T,MATCH("balance",$L$2:$S$2,0),FALSE))</f>
        <v/>
      </c>
      <c r="H588" s="35" t="str">
        <f>IF(Summary_Exchange_Balances_00UTC!$B587="","",(G588-E588)/E588)</f>
        <v/>
      </c>
      <c r="I588" s="160" t="str">
        <f>IF(Summary_Exchange_Balances_00UTC!$B587="","",IF(ISERROR($G588),$E588,$G588))</f>
        <v/>
      </c>
      <c r="L588" t="str">
        <f t="shared" ca="1" si="55"/>
        <v/>
      </c>
      <c r="N588" s="156" t="str">
        <f ca="1">IF(raw_exchange_data!$A587="","",OFFSET(raw_exchange_data!$A587,0,MATCH(N$2,raw_exchange_data!$1:$1,0)-1))</f>
        <v/>
      </c>
      <c r="O588" s="156" t="str">
        <f ca="1">IF(raw_exchange_data!$A587="","",OFFSET(raw_exchange_data!$A587,0,MATCH(O$2,raw_exchange_data!$1:$1,0)-1))</f>
        <v/>
      </c>
      <c r="P588" s="156" t="str">
        <f ca="1">IF(raw_exchange_data!$A587="","",OFFSET(raw_exchange_data!$A587,0,MATCH(P$2,raw_exchange_data!$1:$1,0)-1))</f>
        <v/>
      </c>
      <c r="Q588" s="156" t="str">
        <f ca="1">IF(raw_exchange_data!$A587="","",TEXT(OFFSET(raw_exchange_data!$A587,0,MATCH(Q$2,raw_exchange_data!$1:$1,0)-1),""))</f>
        <v/>
      </c>
      <c r="R588" s="157" t="str">
        <f ca="1">IF(raw_exchange_data!$A587="","",OFFSET(raw_exchange_data!$A587,0,MATCH(R$2,raw_exchange_data!$1:$1,0)-1))</f>
        <v/>
      </c>
      <c r="S588" s="169" t="str">
        <f ca="1">IF(raw_exchange_data!$A587="","",OFFSET(raw_exchange_data!$A587,0,MATCH(S$2,raw_exchange_data!$1:$1,0)-1))</f>
        <v/>
      </c>
      <c r="W588" t="str">
        <f t="shared" si="56"/>
        <v/>
      </c>
      <c r="X588" t="str">
        <f t="shared" si="57"/>
        <v/>
      </c>
      <c r="Y588" s="42" t="str">
        <f t="shared" si="58"/>
        <v/>
      </c>
      <c r="Z588" s="42" t="str">
        <f t="shared" si="59"/>
        <v/>
      </c>
    </row>
    <row r="589" spans="1:26" x14ac:dyDescent="0.25">
      <c r="G589" s="52" t="str">
        <f>IF(Summary_Exchange_Balances_00UTC!$B588="","",VLOOKUP(IF(ISERROR(SEARCH(" ", $B589)),UPPER($B589&amp;$C589&amp;IF(OR(NOT(ISERROR(SEARCH("trade",$D589))),NOT(ISERROR(SEARCH("balance",$D589)))),"",$D589)),UPPER(LEFT($B589, SEARCH(" ",$B589)-1)&amp;$C589&amp;IF(OR(NOT(ISERROR(SEARCH("trade",$D589))),NOT(ISERROR(SEARCH("balance",$D589)))),"",$D589))),$L:$T,MATCH("balance",$L$2:$S$2,0),FALSE))</f>
        <v/>
      </c>
      <c r="H589" s="35" t="str">
        <f>IF(Summary_Exchange_Balances_00UTC!$B588="","",(G589-E589)/E589)</f>
        <v/>
      </c>
      <c r="I589" s="160" t="str">
        <f>IF(Summary_Exchange_Balances_00UTC!$B588="","",IF(ISERROR($G589),$E589,$G589))</f>
        <v/>
      </c>
      <c r="L589" t="str">
        <f t="shared" ca="1" si="55"/>
        <v/>
      </c>
      <c r="N589" s="156" t="str">
        <f ca="1">IF(raw_exchange_data!$A588="","",OFFSET(raw_exchange_data!$A588,0,MATCH(N$2,raw_exchange_data!$1:$1,0)-1))</f>
        <v/>
      </c>
      <c r="O589" s="156" t="str">
        <f ca="1">IF(raw_exchange_data!$A588="","",OFFSET(raw_exchange_data!$A588,0,MATCH(O$2,raw_exchange_data!$1:$1,0)-1))</f>
        <v/>
      </c>
      <c r="P589" s="156" t="str">
        <f ca="1">IF(raw_exchange_data!$A588="","",OFFSET(raw_exchange_data!$A588,0,MATCH(P$2,raw_exchange_data!$1:$1,0)-1))</f>
        <v/>
      </c>
      <c r="Q589" s="156" t="str">
        <f ca="1">IF(raw_exchange_data!$A588="","",TEXT(OFFSET(raw_exchange_data!$A588,0,MATCH(Q$2,raw_exchange_data!$1:$1,0)-1),""))</f>
        <v/>
      </c>
      <c r="R589" s="157" t="str">
        <f ca="1">IF(raw_exchange_data!$A588="","",OFFSET(raw_exchange_data!$A588,0,MATCH(R$2,raw_exchange_data!$1:$1,0)-1))</f>
        <v/>
      </c>
      <c r="S589" s="169" t="str">
        <f ca="1">IF(raw_exchange_data!$A588="","",OFFSET(raw_exchange_data!$A588,0,MATCH(S$2,raw_exchange_data!$1:$1,0)-1))</f>
        <v/>
      </c>
      <c r="W589" t="str">
        <f t="shared" si="56"/>
        <v/>
      </c>
      <c r="X589" t="str">
        <f t="shared" si="57"/>
        <v/>
      </c>
      <c r="Y589" s="42" t="str">
        <f t="shared" si="58"/>
        <v/>
      </c>
      <c r="Z589" s="42" t="str">
        <f t="shared" si="59"/>
        <v/>
      </c>
    </row>
    <row r="590" spans="1:26" x14ac:dyDescent="0.25">
      <c r="G590" s="52" t="str">
        <f>IF(Summary_Exchange_Balances_00UTC!$B589="","",VLOOKUP(IF(ISERROR(SEARCH(" ", $B590)),UPPER($B590&amp;$C590&amp;IF(OR(NOT(ISERROR(SEARCH("trade",$D590))),NOT(ISERROR(SEARCH("balance",$D590)))),"",$D590)),UPPER(LEFT($B590, SEARCH(" ",$B590)-1)&amp;$C590&amp;IF(OR(NOT(ISERROR(SEARCH("trade",$D590))),NOT(ISERROR(SEARCH("balance",$D590)))),"",$D590))),$L:$T,MATCH("balance",$L$2:$S$2,0),FALSE))</f>
        <v/>
      </c>
      <c r="H590" s="35" t="str">
        <f>IF(Summary_Exchange_Balances_00UTC!$B589="","",(G590-E590)/E590)</f>
        <v/>
      </c>
      <c r="I590" s="160" t="str">
        <f>IF(Summary_Exchange_Balances_00UTC!$B589="","",IF(ISERROR($G590),$E590,$G590))</f>
        <v/>
      </c>
      <c r="L590" t="str">
        <f t="shared" ca="1" si="55"/>
        <v/>
      </c>
      <c r="N590" s="156" t="str">
        <f ca="1">IF(raw_exchange_data!$A589="","",OFFSET(raw_exchange_data!$A589,0,MATCH(N$2,raw_exchange_data!$1:$1,0)-1))</f>
        <v/>
      </c>
      <c r="O590" s="156" t="str">
        <f ca="1">IF(raw_exchange_data!$A589="","",OFFSET(raw_exchange_data!$A589,0,MATCH(O$2,raw_exchange_data!$1:$1,0)-1))</f>
        <v/>
      </c>
      <c r="P590" s="156" t="str">
        <f ca="1">IF(raw_exchange_data!$A589="","",OFFSET(raw_exchange_data!$A589,0,MATCH(P$2,raw_exchange_data!$1:$1,0)-1))</f>
        <v/>
      </c>
      <c r="Q590" s="156" t="str">
        <f ca="1">IF(raw_exchange_data!$A589="","",TEXT(OFFSET(raw_exchange_data!$A589,0,MATCH(Q$2,raw_exchange_data!$1:$1,0)-1),""))</f>
        <v/>
      </c>
      <c r="R590" s="157" t="str">
        <f ca="1">IF(raw_exchange_data!$A589="","",OFFSET(raw_exchange_data!$A589,0,MATCH(R$2,raw_exchange_data!$1:$1,0)-1))</f>
        <v/>
      </c>
      <c r="S590" s="169" t="str">
        <f ca="1">IF(raw_exchange_data!$A589="","",OFFSET(raw_exchange_data!$A589,0,MATCH(S$2,raw_exchange_data!$1:$1,0)-1))</f>
        <v/>
      </c>
      <c r="W590" t="str">
        <f t="shared" si="56"/>
        <v/>
      </c>
      <c r="X590" t="str">
        <f t="shared" si="57"/>
        <v/>
      </c>
      <c r="Y590" s="42" t="str">
        <f t="shared" si="58"/>
        <v/>
      </c>
      <c r="Z590" s="42" t="str">
        <f t="shared" si="59"/>
        <v/>
      </c>
    </row>
    <row r="591" spans="1:26" x14ac:dyDescent="0.25">
      <c r="G591" s="52" t="str">
        <f>IF(Summary_Exchange_Balances_00UTC!$B590="","",VLOOKUP(IF(ISERROR(SEARCH(" ", $B591)),UPPER($B591&amp;$C591&amp;IF(OR(NOT(ISERROR(SEARCH("trade",$D591))),NOT(ISERROR(SEARCH("balance",$D591)))),"",$D591)),UPPER(LEFT($B591, SEARCH(" ",$B591)-1)&amp;$C591&amp;IF(OR(NOT(ISERROR(SEARCH("trade",$D591))),NOT(ISERROR(SEARCH("balance",$D591)))),"",$D591))),$L:$T,MATCH("balance",$L$2:$S$2,0),FALSE))</f>
        <v/>
      </c>
      <c r="H591" s="35" t="str">
        <f>IF(Summary_Exchange_Balances_00UTC!$B590="","",(G591-E591)/E591)</f>
        <v/>
      </c>
      <c r="I591" s="160" t="str">
        <f>IF(Summary_Exchange_Balances_00UTC!$B590="","",IF(ISERROR($G591),$E591,$G591))</f>
        <v/>
      </c>
      <c r="L591" t="str">
        <f t="shared" ca="1" si="55"/>
        <v/>
      </c>
      <c r="N591" s="156" t="str">
        <f ca="1">IF(raw_exchange_data!$A590="","",OFFSET(raw_exchange_data!$A590,0,MATCH(N$2,raw_exchange_data!$1:$1,0)-1))</f>
        <v/>
      </c>
      <c r="O591" s="156" t="str">
        <f ca="1">IF(raw_exchange_data!$A590="","",OFFSET(raw_exchange_data!$A590,0,MATCH(O$2,raw_exchange_data!$1:$1,0)-1))</f>
        <v/>
      </c>
      <c r="P591" s="156" t="str">
        <f ca="1">IF(raw_exchange_data!$A590="","",OFFSET(raw_exchange_data!$A590,0,MATCH(P$2,raw_exchange_data!$1:$1,0)-1))</f>
        <v/>
      </c>
      <c r="Q591" s="156" t="str">
        <f ca="1">IF(raw_exchange_data!$A590="","",TEXT(OFFSET(raw_exchange_data!$A590,0,MATCH(Q$2,raw_exchange_data!$1:$1,0)-1),""))</f>
        <v/>
      </c>
      <c r="R591" s="157" t="str">
        <f ca="1">IF(raw_exchange_data!$A590="","",OFFSET(raw_exchange_data!$A590,0,MATCH(R$2,raw_exchange_data!$1:$1,0)-1))</f>
        <v/>
      </c>
      <c r="S591" s="169" t="str">
        <f ca="1">IF(raw_exchange_data!$A590="","",OFFSET(raw_exchange_data!$A590,0,MATCH(S$2,raw_exchange_data!$1:$1,0)-1))</f>
        <v/>
      </c>
      <c r="W591" t="str">
        <f t="shared" si="56"/>
        <v/>
      </c>
      <c r="X591" t="str">
        <f t="shared" si="57"/>
        <v/>
      </c>
      <c r="Y591" s="42" t="str">
        <f t="shared" si="58"/>
        <v/>
      </c>
      <c r="Z591" s="42" t="str">
        <f t="shared" si="59"/>
        <v/>
      </c>
    </row>
    <row r="592" spans="1:26" x14ac:dyDescent="0.25">
      <c r="G592" s="52" t="str">
        <f>IF(Summary_Exchange_Balances_00UTC!$B591="","",VLOOKUP(IF(ISERROR(SEARCH(" ", $B592)),UPPER($B592&amp;$C592&amp;IF(OR(NOT(ISERROR(SEARCH("trade",$D592))),NOT(ISERROR(SEARCH("balance",$D592)))),"",$D592)),UPPER(LEFT($B592, SEARCH(" ",$B592)-1)&amp;$C592&amp;IF(OR(NOT(ISERROR(SEARCH("trade",$D592))),NOT(ISERROR(SEARCH("balance",$D592)))),"",$D592))),$L:$T,MATCH("balance",$L$2:$S$2,0),FALSE))</f>
        <v/>
      </c>
      <c r="H592" s="35" t="str">
        <f>IF(Summary_Exchange_Balances_00UTC!$B591="","",(G592-E592)/E592)</f>
        <v/>
      </c>
      <c r="I592" s="160" t="str">
        <f>IF(Summary_Exchange_Balances_00UTC!$B591="","",IF(ISERROR($G592),$E592,$G592))</f>
        <v/>
      </c>
      <c r="L592" t="str">
        <f t="shared" ca="1" si="55"/>
        <v/>
      </c>
      <c r="N592" s="156" t="str">
        <f ca="1">IF(raw_exchange_data!$A591="","",OFFSET(raw_exchange_data!$A591,0,MATCH(N$2,raw_exchange_data!$1:$1,0)-1))</f>
        <v/>
      </c>
      <c r="O592" s="156" t="str">
        <f ca="1">IF(raw_exchange_data!$A591="","",OFFSET(raw_exchange_data!$A591,0,MATCH(O$2,raw_exchange_data!$1:$1,0)-1))</f>
        <v/>
      </c>
      <c r="P592" s="156" t="str">
        <f ca="1">IF(raw_exchange_data!$A591="","",OFFSET(raw_exchange_data!$A591,0,MATCH(P$2,raw_exchange_data!$1:$1,0)-1))</f>
        <v/>
      </c>
      <c r="Q592" s="156" t="str">
        <f ca="1">IF(raw_exchange_data!$A591="","",TEXT(OFFSET(raw_exchange_data!$A591,0,MATCH(Q$2,raw_exchange_data!$1:$1,0)-1),""))</f>
        <v/>
      </c>
      <c r="R592" s="157" t="str">
        <f ca="1">IF(raw_exchange_data!$A591="","",OFFSET(raw_exchange_data!$A591,0,MATCH(R$2,raw_exchange_data!$1:$1,0)-1))</f>
        <v/>
      </c>
      <c r="S592" s="169" t="str">
        <f ca="1">IF(raw_exchange_data!$A591="","",OFFSET(raw_exchange_data!$A591,0,MATCH(S$2,raw_exchange_data!$1:$1,0)-1))</f>
        <v/>
      </c>
      <c r="W592" t="str">
        <f t="shared" si="56"/>
        <v/>
      </c>
      <c r="X592" t="str">
        <f t="shared" si="57"/>
        <v/>
      </c>
      <c r="Y592" s="42" t="str">
        <f t="shared" si="58"/>
        <v/>
      </c>
      <c r="Z592" s="42" t="str">
        <f t="shared" si="59"/>
        <v/>
      </c>
    </row>
    <row r="593" spans="7:26" x14ac:dyDescent="0.25">
      <c r="G593" s="52" t="str">
        <f>IF(Summary_Exchange_Balances_00UTC!$B592="","",VLOOKUP(IF(ISERROR(SEARCH(" ", $B593)),UPPER($B593&amp;$C593&amp;IF(OR(NOT(ISERROR(SEARCH("trade",$D593))),NOT(ISERROR(SEARCH("balance",$D593)))),"",$D593)),UPPER(LEFT($B593, SEARCH(" ",$B593)-1)&amp;$C593&amp;IF(OR(NOT(ISERROR(SEARCH("trade",$D593))),NOT(ISERROR(SEARCH("balance",$D593)))),"",$D593))),$L:$T,MATCH("balance",$L$2:$S$2,0),FALSE))</f>
        <v/>
      </c>
      <c r="H593" s="35" t="str">
        <f>IF(Summary_Exchange_Balances_00UTC!$B592="","",(G593-E593)/E593)</f>
        <v/>
      </c>
      <c r="I593" s="160" t="str">
        <f>IF(Summary_Exchange_Balances_00UTC!$B592="","",IF(ISERROR($G593),$E593,$G593))</f>
        <v/>
      </c>
      <c r="L593" t="str">
        <f t="shared" ca="1" si="55"/>
        <v/>
      </c>
      <c r="N593" s="156" t="str">
        <f ca="1">IF(raw_exchange_data!$A592="","",OFFSET(raw_exchange_data!$A592,0,MATCH(N$2,raw_exchange_data!$1:$1,0)-1))</f>
        <v/>
      </c>
      <c r="O593" s="156" t="str">
        <f ca="1">IF(raw_exchange_data!$A592="","",OFFSET(raw_exchange_data!$A592,0,MATCH(O$2,raw_exchange_data!$1:$1,0)-1))</f>
        <v/>
      </c>
      <c r="P593" s="156" t="str">
        <f ca="1">IF(raw_exchange_data!$A592="","",OFFSET(raw_exchange_data!$A592,0,MATCH(P$2,raw_exchange_data!$1:$1,0)-1))</f>
        <v/>
      </c>
      <c r="Q593" s="156" t="str">
        <f ca="1">IF(raw_exchange_data!$A592="","",TEXT(OFFSET(raw_exchange_data!$A592,0,MATCH(Q$2,raw_exchange_data!$1:$1,0)-1),""))</f>
        <v/>
      </c>
      <c r="R593" s="157" t="str">
        <f ca="1">IF(raw_exchange_data!$A592="","",OFFSET(raw_exchange_data!$A592,0,MATCH(R$2,raw_exchange_data!$1:$1,0)-1))</f>
        <v/>
      </c>
      <c r="S593" s="169" t="str">
        <f ca="1">IF(raw_exchange_data!$A592="","",OFFSET(raw_exchange_data!$A592,0,MATCH(S$2,raw_exchange_data!$1:$1,0)-1))</f>
        <v/>
      </c>
      <c r="W593" t="str">
        <f t="shared" si="56"/>
        <v/>
      </c>
      <c r="X593" t="str">
        <f t="shared" si="57"/>
        <v/>
      </c>
      <c r="Y593" s="42" t="str">
        <f t="shared" si="58"/>
        <v/>
      </c>
      <c r="Z593" s="42" t="str">
        <f t="shared" si="59"/>
        <v/>
      </c>
    </row>
    <row r="594" spans="7:26" x14ac:dyDescent="0.25">
      <c r="G594" s="52" t="str">
        <f>IF(Summary_Exchange_Balances_00UTC!$B593="","",VLOOKUP(IF(ISERROR(SEARCH(" ", $B594)),UPPER($B594&amp;$C594&amp;IF(OR(NOT(ISERROR(SEARCH("trade",$D594))),NOT(ISERROR(SEARCH("balance",$D594)))),"",$D594)),UPPER(LEFT($B594, SEARCH(" ",$B594)-1)&amp;$C594&amp;IF(OR(NOT(ISERROR(SEARCH("trade",$D594))),NOT(ISERROR(SEARCH("balance",$D594)))),"",$D594))),$L:$T,MATCH("balance",$L$2:$S$2,0),FALSE))</f>
        <v/>
      </c>
      <c r="H594" s="35" t="str">
        <f>IF(Summary_Exchange_Balances_00UTC!$B593="","",(G594-E594)/E594)</f>
        <v/>
      </c>
      <c r="I594" s="160" t="str">
        <f>IF(Summary_Exchange_Balances_00UTC!$B593="","",IF(ISERROR($G594),$E594,$G594))</f>
        <v/>
      </c>
      <c r="L594" t="str">
        <f t="shared" ca="1" si="55"/>
        <v/>
      </c>
      <c r="N594" s="156" t="str">
        <f ca="1">IF(raw_exchange_data!$A593="","",OFFSET(raw_exchange_data!$A593,0,MATCH(N$2,raw_exchange_data!$1:$1,0)-1))</f>
        <v/>
      </c>
      <c r="O594" s="156" t="str">
        <f ca="1">IF(raw_exchange_data!$A593="","",OFFSET(raw_exchange_data!$A593,0,MATCH(O$2,raw_exchange_data!$1:$1,0)-1))</f>
        <v/>
      </c>
      <c r="P594" s="156" t="str">
        <f ca="1">IF(raw_exchange_data!$A593="","",OFFSET(raw_exchange_data!$A593,0,MATCH(P$2,raw_exchange_data!$1:$1,0)-1))</f>
        <v/>
      </c>
      <c r="Q594" s="156" t="str">
        <f ca="1">IF(raw_exchange_data!$A593="","",TEXT(OFFSET(raw_exchange_data!$A593,0,MATCH(Q$2,raw_exchange_data!$1:$1,0)-1),""))</f>
        <v/>
      </c>
      <c r="R594" s="157" t="str">
        <f ca="1">IF(raw_exchange_data!$A593="","",OFFSET(raw_exchange_data!$A593,0,MATCH(R$2,raw_exchange_data!$1:$1,0)-1))</f>
        <v/>
      </c>
      <c r="S594" s="169" t="str">
        <f ca="1">IF(raw_exchange_data!$A593="","",OFFSET(raw_exchange_data!$A593,0,MATCH(S$2,raw_exchange_data!$1:$1,0)-1))</f>
        <v/>
      </c>
      <c r="W594" t="str">
        <f t="shared" si="56"/>
        <v/>
      </c>
      <c r="X594" t="str">
        <f t="shared" si="57"/>
        <v/>
      </c>
      <c r="Y594" s="42" t="str">
        <f t="shared" si="58"/>
        <v/>
      </c>
      <c r="Z594" s="42" t="str">
        <f t="shared" si="59"/>
        <v/>
      </c>
    </row>
    <row r="595" spans="7:26" x14ac:dyDescent="0.25">
      <c r="G595" s="52" t="str">
        <f>IF(Summary_Exchange_Balances_00UTC!$B594="","",VLOOKUP(IF(ISERROR(SEARCH(" ", $B595)),UPPER($B595&amp;$C595&amp;IF(OR(NOT(ISERROR(SEARCH("trade",$D595))),NOT(ISERROR(SEARCH("balance",$D595)))),"",$D595)),UPPER(LEFT($B595, SEARCH(" ",$B595)-1)&amp;$C595&amp;IF(OR(NOT(ISERROR(SEARCH("trade",$D595))),NOT(ISERROR(SEARCH("balance",$D595)))),"",$D595))),$L:$T,MATCH("balance",$L$2:$S$2,0),FALSE))</f>
        <v/>
      </c>
      <c r="H595" s="35" t="str">
        <f>IF(Summary_Exchange_Balances_00UTC!$B594="","",(G595-E595)/E595)</f>
        <v/>
      </c>
      <c r="I595" s="160" t="str">
        <f>IF(Summary_Exchange_Balances_00UTC!$B594="","",IF(ISERROR($G595),$E595,$G595))</f>
        <v/>
      </c>
      <c r="L595" t="str">
        <f t="shared" ca="1" si="55"/>
        <v/>
      </c>
      <c r="N595" s="156" t="str">
        <f ca="1">IF(raw_exchange_data!$A594="","",OFFSET(raw_exchange_data!$A594,0,MATCH(N$2,raw_exchange_data!$1:$1,0)-1))</f>
        <v/>
      </c>
      <c r="O595" s="156" t="str">
        <f ca="1">IF(raw_exchange_data!$A594="","",OFFSET(raw_exchange_data!$A594,0,MATCH(O$2,raw_exchange_data!$1:$1,0)-1))</f>
        <v/>
      </c>
      <c r="P595" s="156" t="str">
        <f ca="1">IF(raw_exchange_data!$A594="","",OFFSET(raw_exchange_data!$A594,0,MATCH(P$2,raw_exchange_data!$1:$1,0)-1))</f>
        <v/>
      </c>
      <c r="Q595" s="156" t="str">
        <f ca="1">IF(raw_exchange_data!$A594="","",TEXT(OFFSET(raw_exchange_data!$A594,0,MATCH(Q$2,raw_exchange_data!$1:$1,0)-1),""))</f>
        <v/>
      </c>
      <c r="R595" s="157" t="str">
        <f ca="1">IF(raw_exchange_data!$A594="","",OFFSET(raw_exchange_data!$A594,0,MATCH(R$2,raw_exchange_data!$1:$1,0)-1))</f>
        <v/>
      </c>
      <c r="S595" s="169" t="str">
        <f ca="1">IF(raw_exchange_data!$A594="","",OFFSET(raw_exchange_data!$A594,0,MATCH(S$2,raw_exchange_data!$1:$1,0)-1))</f>
        <v/>
      </c>
      <c r="W595" t="str">
        <f t="shared" si="56"/>
        <v/>
      </c>
      <c r="X595" t="str">
        <f t="shared" si="57"/>
        <v/>
      </c>
      <c r="Y595" s="42" t="str">
        <f t="shared" si="58"/>
        <v/>
      </c>
      <c r="Z595" s="42" t="str">
        <f t="shared" si="59"/>
        <v/>
      </c>
    </row>
    <row r="596" spans="7:26" x14ac:dyDescent="0.25">
      <c r="G596" s="52" t="str">
        <f>IF(Summary_Exchange_Balances_00UTC!$B595="","",VLOOKUP(IF(ISERROR(SEARCH(" ", $B596)),UPPER($B596&amp;$C596&amp;IF(OR(NOT(ISERROR(SEARCH("trade",$D596))),NOT(ISERROR(SEARCH("balance",$D596)))),"",$D596)),UPPER(LEFT($B596, SEARCH(" ",$B596)-1)&amp;$C596&amp;IF(OR(NOT(ISERROR(SEARCH("trade",$D596))),NOT(ISERROR(SEARCH("balance",$D596)))),"",$D596))),$L:$T,MATCH("balance",$L$2:$S$2,0),FALSE))</f>
        <v/>
      </c>
      <c r="H596" s="35" t="str">
        <f>IF(Summary_Exchange_Balances_00UTC!$B595="","",(G596-E596)/E596)</f>
        <v/>
      </c>
      <c r="I596" s="160" t="str">
        <f>IF(Summary_Exchange_Balances_00UTC!$B595="","",IF(ISERROR($G596),$E596,$G596))</f>
        <v/>
      </c>
      <c r="N596" s="156" t="str">
        <f ca="1">IF(raw_exchange_data!$A595="","",OFFSET(raw_exchange_data!$A595,0,MATCH(N$2,raw_exchange_data!$1:$1,0)-1))</f>
        <v/>
      </c>
      <c r="O596" s="156" t="str">
        <f ca="1">IF(raw_exchange_data!$A595="","",OFFSET(raw_exchange_data!$A595,0,MATCH(O$2,raw_exchange_data!$1:$1,0)-1))</f>
        <v/>
      </c>
      <c r="P596" s="156" t="str">
        <f ca="1">IF(raw_exchange_data!$A595="","",OFFSET(raw_exchange_data!$A595,0,MATCH(P$2,raw_exchange_data!$1:$1,0)-1))</f>
        <v/>
      </c>
      <c r="Q596" s="156" t="str">
        <f ca="1">IF(raw_exchange_data!$A595="","",TEXT(OFFSET(raw_exchange_data!$A595,0,MATCH(Q$2,raw_exchange_data!$1:$1,0)-1),""))</f>
        <v/>
      </c>
      <c r="R596" s="157" t="str">
        <f ca="1">IF(raw_exchange_data!$A595="","",OFFSET(raw_exchange_data!$A595,0,MATCH(R$2,raw_exchange_data!$1:$1,0)-1))</f>
        <v/>
      </c>
      <c r="S596" s="169" t="str">
        <f ca="1">IF(raw_exchange_data!$A595="","",OFFSET(raw_exchange_data!$A595,0,MATCH(S$2,raw_exchange_data!$1:$1,0)-1))</f>
        <v/>
      </c>
      <c r="W596" t="str">
        <f t="shared" si="56"/>
        <v/>
      </c>
      <c r="X596" t="str">
        <f t="shared" si="57"/>
        <v/>
      </c>
      <c r="Y596" s="42" t="str">
        <f t="shared" si="58"/>
        <v/>
      </c>
      <c r="Z596" s="42" t="str">
        <f t="shared" si="59"/>
        <v/>
      </c>
    </row>
    <row r="597" spans="7:26" x14ac:dyDescent="0.25">
      <c r="G597" s="52" t="str">
        <f>IF(Summary_Exchange_Balances_00UTC!$B596="","",VLOOKUP(IF(ISERROR(SEARCH(" ", $B597)),UPPER($B597&amp;$C597&amp;IF(OR(NOT(ISERROR(SEARCH("trade",$D597))),NOT(ISERROR(SEARCH("balance",$D597)))),"",$D597)),UPPER(LEFT($B597, SEARCH(" ",$B597)-1)&amp;$C597&amp;IF(OR(NOT(ISERROR(SEARCH("trade",$D597))),NOT(ISERROR(SEARCH("balance",$D597)))),"",$D597))),$L:$T,MATCH("balance",$L$2:$S$2,0),FALSE))</f>
        <v/>
      </c>
      <c r="H597" s="35" t="str">
        <f>IF(Summary_Exchange_Balances_00UTC!$B596="","",(G597-E597)/E597)</f>
        <v/>
      </c>
      <c r="I597" s="160" t="str">
        <f>IF(Summary_Exchange_Balances_00UTC!$B596="","",IF(ISERROR($G597),$E597,$G597))</f>
        <v/>
      </c>
      <c r="N597" s="156" t="str">
        <f ca="1">IF(raw_exchange_data!$A596="","",OFFSET(raw_exchange_data!$A596,0,MATCH(N$2,raw_exchange_data!$1:$1,0)-1))</f>
        <v/>
      </c>
      <c r="O597" s="156" t="str">
        <f ca="1">IF(raw_exchange_data!$A596="","",OFFSET(raw_exchange_data!$A596,0,MATCH(O$2,raw_exchange_data!$1:$1,0)-1))</f>
        <v/>
      </c>
      <c r="P597" s="156" t="str">
        <f ca="1">IF(raw_exchange_data!$A596="","",OFFSET(raw_exchange_data!$A596,0,MATCH(P$2,raw_exchange_data!$1:$1,0)-1))</f>
        <v/>
      </c>
      <c r="Q597" s="156" t="str">
        <f ca="1">IF(raw_exchange_data!$A596="","",TEXT(OFFSET(raw_exchange_data!$A596,0,MATCH(Q$2,raw_exchange_data!$1:$1,0)-1),""))</f>
        <v/>
      </c>
      <c r="R597" s="157" t="str">
        <f ca="1">IF(raw_exchange_data!$A596="","",OFFSET(raw_exchange_data!$A596,0,MATCH(R$2,raw_exchange_data!$1:$1,0)-1))</f>
        <v/>
      </c>
      <c r="S597" s="169" t="str">
        <f ca="1">IF(raw_exchange_data!$A596="","",OFFSET(raw_exchange_data!$A596,0,MATCH(S$2,raw_exchange_data!$1:$1,0)-1))</f>
        <v/>
      </c>
      <c r="W597" t="str">
        <f t="shared" si="56"/>
        <v/>
      </c>
      <c r="X597" t="str">
        <f t="shared" si="57"/>
        <v/>
      </c>
      <c r="Y597" s="42" t="str">
        <f t="shared" si="58"/>
        <v/>
      </c>
      <c r="Z597" s="42" t="str">
        <f t="shared" si="59"/>
        <v/>
      </c>
    </row>
    <row r="598" spans="7:26" x14ac:dyDescent="0.25">
      <c r="G598" s="52" t="str">
        <f>IF(Summary_Exchange_Balances_00UTC!$B597="","",VLOOKUP(IF(ISERROR(SEARCH(" ", $B598)),UPPER($B598&amp;$C598&amp;IF(OR(NOT(ISERROR(SEARCH("trade",$D598))),NOT(ISERROR(SEARCH("balance",$D598)))),"",$D598)),UPPER(LEFT($B598, SEARCH(" ",$B598)-1)&amp;$C598&amp;IF(OR(NOT(ISERROR(SEARCH("trade",$D598))),NOT(ISERROR(SEARCH("balance",$D598)))),"",$D598))),$L:$T,MATCH("balance",$L$2:$S$2,0),FALSE))</f>
        <v/>
      </c>
      <c r="H598" s="35" t="str">
        <f>IF(Summary_Exchange_Balances_00UTC!$B597="","",(G598-E598)/E598)</f>
        <v/>
      </c>
      <c r="I598" s="160" t="str">
        <f>IF(Summary_Exchange_Balances_00UTC!$B597="","",IF(ISERROR($G598),$E598,$G598))</f>
        <v/>
      </c>
      <c r="N598" s="156" t="str">
        <f ca="1">IF(raw_exchange_data!$A597="","",OFFSET(raw_exchange_data!$A597,0,MATCH(N$2,raw_exchange_data!$1:$1,0)-1))</f>
        <v/>
      </c>
      <c r="O598" s="156" t="str">
        <f ca="1">IF(raw_exchange_data!$A597="","",OFFSET(raw_exchange_data!$A597,0,MATCH(O$2,raw_exchange_data!$1:$1,0)-1))</f>
        <v/>
      </c>
      <c r="P598" s="156" t="str">
        <f ca="1">IF(raw_exchange_data!$A597="","",OFFSET(raw_exchange_data!$A597,0,MATCH(P$2,raw_exchange_data!$1:$1,0)-1))</f>
        <v/>
      </c>
      <c r="Q598" s="156" t="str">
        <f ca="1">IF(raw_exchange_data!$A597="","",TEXT(OFFSET(raw_exchange_data!$A597,0,MATCH(Q$2,raw_exchange_data!$1:$1,0)-1),""))</f>
        <v/>
      </c>
      <c r="R598" s="157" t="str">
        <f ca="1">IF(raw_exchange_data!$A597="","",OFFSET(raw_exchange_data!$A597,0,MATCH(R$2,raw_exchange_data!$1:$1,0)-1))</f>
        <v/>
      </c>
      <c r="S598" s="169" t="str">
        <f ca="1">IF(raw_exchange_data!$A597="","",OFFSET(raw_exchange_data!$A597,0,MATCH(S$2,raw_exchange_data!$1:$1,0)-1))</f>
        <v/>
      </c>
      <c r="W598" t="str">
        <f t="shared" si="56"/>
        <v/>
      </c>
      <c r="X598" t="str">
        <f t="shared" si="57"/>
        <v/>
      </c>
      <c r="Y598" s="42" t="str">
        <f t="shared" si="58"/>
        <v/>
      </c>
      <c r="Z598" s="42" t="str">
        <f t="shared" si="59"/>
        <v/>
      </c>
    </row>
    <row r="599" spans="7:26" x14ac:dyDescent="0.25">
      <c r="G599" s="52" t="str">
        <f>IF(Summary_Exchange_Balances_00UTC!$B598="","",VLOOKUP(IF(ISERROR(SEARCH(" ", $B599)),UPPER($B599&amp;$C599&amp;IF(OR(NOT(ISERROR(SEARCH("trade",$D599))),NOT(ISERROR(SEARCH("balance",$D599)))),"",$D599)),UPPER(LEFT($B599, SEARCH(" ",$B599)-1)&amp;$C599&amp;IF(OR(NOT(ISERROR(SEARCH("trade",$D599))),NOT(ISERROR(SEARCH("balance",$D599)))),"",$D599))),$L:$T,MATCH("balance",$L$2:$S$2,0),FALSE))</f>
        <v/>
      </c>
      <c r="H599" s="35" t="str">
        <f>IF(Summary_Exchange_Balances_00UTC!$B598="","",(G599-E599)/E599)</f>
        <v/>
      </c>
      <c r="I599" s="160" t="str">
        <f>IF(Summary_Exchange_Balances_00UTC!$B598="","",IF(ISERROR($G599),$E599,$G599))</f>
        <v/>
      </c>
      <c r="N599" s="156" t="str">
        <f ca="1">IF(raw_exchange_data!$A598="","",OFFSET(raw_exchange_data!$A598,0,MATCH(N$2,raw_exchange_data!$1:$1,0)-1))</f>
        <v/>
      </c>
      <c r="O599" s="156" t="str">
        <f ca="1">IF(raw_exchange_data!$A598="","",OFFSET(raw_exchange_data!$A598,0,MATCH(O$2,raw_exchange_data!$1:$1,0)-1))</f>
        <v/>
      </c>
      <c r="P599" s="156" t="str">
        <f ca="1">IF(raw_exchange_data!$A598="","",OFFSET(raw_exchange_data!$A598,0,MATCH(P$2,raw_exchange_data!$1:$1,0)-1))</f>
        <v/>
      </c>
      <c r="Q599" s="156" t="str">
        <f ca="1">IF(raw_exchange_data!$A598="","",TEXT(OFFSET(raw_exchange_data!$A598,0,MATCH(Q$2,raw_exchange_data!$1:$1,0)-1),""))</f>
        <v/>
      </c>
      <c r="R599" s="157" t="str">
        <f ca="1">IF(raw_exchange_data!$A598="","",OFFSET(raw_exchange_data!$A598,0,MATCH(R$2,raw_exchange_data!$1:$1,0)-1))</f>
        <v/>
      </c>
      <c r="S599" s="169" t="str">
        <f ca="1">IF(raw_exchange_data!$A598="","",OFFSET(raw_exchange_data!$A598,0,MATCH(S$2,raw_exchange_data!$1:$1,0)-1))</f>
        <v/>
      </c>
      <c r="W599" t="str">
        <f t="shared" si="56"/>
        <v/>
      </c>
      <c r="X599" t="str">
        <f t="shared" si="57"/>
        <v/>
      </c>
      <c r="Y599" s="42" t="str">
        <f t="shared" si="58"/>
        <v/>
      </c>
      <c r="Z599" s="42" t="str">
        <f t="shared" si="59"/>
        <v/>
      </c>
    </row>
    <row r="600" spans="7:26" x14ac:dyDescent="0.25">
      <c r="G600" s="52" t="str">
        <f>IF(Summary_Exchange_Balances_00UTC!$B599="","",VLOOKUP(IF(ISERROR(SEARCH(" ", $B600)),UPPER($B600&amp;$C600&amp;IF(OR(NOT(ISERROR(SEARCH("trade",$D600))),NOT(ISERROR(SEARCH("balance",$D600)))),"",$D600)),UPPER(LEFT($B600, SEARCH(" ",$B600)-1)&amp;$C600&amp;IF(OR(NOT(ISERROR(SEARCH("trade",$D600))),NOT(ISERROR(SEARCH("balance",$D600)))),"",$D600))),$L:$T,MATCH("balance",$L$2:$S$2,0),FALSE))</f>
        <v/>
      </c>
      <c r="H600" s="35" t="str">
        <f>IF(Summary_Exchange_Balances_00UTC!$B599="","",(G600-E600)/E600)</f>
        <v/>
      </c>
      <c r="I600" s="160" t="str">
        <f>IF(Summary_Exchange_Balances_00UTC!$B599="","",IF(ISERROR($G600),$E600,$G600))</f>
        <v/>
      </c>
      <c r="N600" s="156" t="str">
        <f ca="1">IF(raw_exchange_data!$A599="","",OFFSET(raw_exchange_data!$A599,0,MATCH(N$2,raw_exchange_data!$1:$1,0)-1))</f>
        <v/>
      </c>
      <c r="O600" s="156" t="str">
        <f ca="1">IF(raw_exchange_data!$A599="","",OFFSET(raw_exchange_data!$A599,0,MATCH(O$2,raw_exchange_data!$1:$1,0)-1))</f>
        <v/>
      </c>
      <c r="P600" s="156" t="str">
        <f ca="1">IF(raw_exchange_data!$A599="","",OFFSET(raw_exchange_data!$A599,0,MATCH(P$2,raw_exchange_data!$1:$1,0)-1))</f>
        <v/>
      </c>
      <c r="Q600" s="156" t="str">
        <f ca="1">IF(raw_exchange_data!$A599="","",TEXT(OFFSET(raw_exchange_data!$A599,0,MATCH(Q$2,raw_exchange_data!$1:$1,0)-1),""))</f>
        <v/>
      </c>
      <c r="R600" s="157" t="str">
        <f ca="1">IF(raw_exchange_data!$A599="","",OFFSET(raw_exchange_data!$A599,0,MATCH(R$2,raw_exchange_data!$1:$1,0)-1))</f>
        <v/>
      </c>
      <c r="S600" s="169" t="str">
        <f ca="1">IF(raw_exchange_data!$A599="","",OFFSET(raw_exchange_data!$A599,0,MATCH(S$2,raw_exchange_data!$1:$1,0)-1))</f>
        <v/>
      </c>
      <c r="W600" t="str">
        <f t="shared" si="56"/>
        <v/>
      </c>
      <c r="X600" t="str">
        <f t="shared" si="57"/>
        <v/>
      </c>
      <c r="Y600" s="42" t="str">
        <f t="shared" si="58"/>
        <v/>
      </c>
      <c r="Z600" s="42" t="str">
        <f t="shared" si="59"/>
        <v/>
      </c>
    </row>
    <row r="601" spans="7:26" x14ac:dyDescent="0.25">
      <c r="G601" s="52" t="str">
        <f>IF(Summary_Exchange_Balances_00UTC!$B600="","",VLOOKUP(IF(ISERROR(SEARCH(" ", $B601)),UPPER($B601&amp;$C601&amp;IF(OR(NOT(ISERROR(SEARCH("trade",$D601))),NOT(ISERROR(SEARCH("balance",$D601)))),"",$D601)),UPPER(LEFT($B601, SEARCH(" ",$B601)-1)&amp;$C601&amp;IF(OR(NOT(ISERROR(SEARCH("trade",$D601))),NOT(ISERROR(SEARCH("balance",$D601)))),"",$D601))),$L:$T,MATCH("balance",$L$2:$S$2,0),FALSE))</f>
        <v/>
      </c>
      <c r="H601" s="35" t="str">
        <f>IF(Summary_Exchange_Balances_00UTC!$B600="","",(G601-E601)/E601)</f>
        <v/>
      </c>
      <c r="I601" s="160" t="str">
        <f>IF(Summary_Exchange_Balances_00UTC!$B600="","",IF(ISERROR($G601),$E601,$G601))</f>
        <v/>
      </c>
      <c r="N601" s="156" t="str">
        <f ca="1">IF(raw_exchange_data!$A600="","",OFFSET(raw_exchange_data!$A600,0,MATCH(N$2,raw_exchange_data!$1:$1,0)-1))</f>
        <v/>
      </c>
      <c r="O601" s="156" t="str">
        <f ca="1">IF(raw_exchange_data!$A600="","",OFFSET(raw_exchange_data!$A600,0,MATCH(O$2,raw_exchange_data!$1:$1,0)-1))</f>
        <v/>
      </c>
      <c r="P601" s="156" t="str">
        <f ca="1">IF(raw_exchange_data!$A600="","",OFFSET(raw_exchange_data!$A600,0,MATCH(P$2,raw_exchange_data!$1:$1,0)-1))</f>
        <v/>
      </c>
      <c r="Q601" s="156" t="str">
        <f ca="1">IF(raw_exchange_data!$A600="","",TEXT(OFFSET(raw_exchange_data!$A600,0,MATCH(Q$2,raw_exchange_data!$1:$1,0)-1),""))</f>
        <v/>
      </c>
      <c r="R601" s="157" t="str">
        <f ca="1">IF(raw_exchange_data!$A600="","",OFFSET(raw_exchange_data!$A600,0,MATCH(R$2,raw_exchange_data!$1:$1,0)-1))</f>
        <v/>
      </c>
      <c r="S601" s="169" t="str">
        <f ca="1">IF(raw_exchange_data!$A600="","",OFFSET(raw_exchange_data!$A600,0,MATCH(S$2,raw_exchange_data!$1:$1,0)-1))</f>
        <v/>
      </c>
      <c r="W601" t="str">
        <f t="shared" si="56"/>
        <v/>
      </c>
      <c r="X601" t="str">
        <f t="shared" si="57"/>
        <v/>
      </c>
      <c r="Y601" s="42" t="str">
        <f t="shared" si="58"/>
        <v/>
      </c>
      <c r="Z601" s="42" t="str">
        <f t="shared" si="59"/>
        <v/>
      </c>
    </row>
    <row r="602" spans="7:26" x14ac:dyDescent="0.25">
      <c r="G602" s="52" t="str">
        <f>IF(Summary_Exchange_Balances_00UTC!$B601="","",VLOOKUP(IF(ISERROR(SEARCH(" ", $B602)),UPPER($B602&amp;$C602&amp;IF(OR(NOT(ISERROR(SEARCH("trade",$D602))),NOT(ISERROR(SEARCH("balance",$D602)))),"",$D602)),UPPER(LEFT($B602, SEARCH(" ",$B602)-1)&amp;$C602&amp;IF(OR(NOT(ISERROR(SEARCH("trade",$D602))),NOT(ISERROR(SEARCH("balance",$D602)))),"",$D602))),$L:$T,MATCH("balance",$L$2:$S$2,0),FALSE))</f>
        <v/>
      </c>
      <c r="H602" s="35" t="str">
        <f>IF(Summary_Exchange_Balances_00UTC!$B601="","",(G602-E602)/E602)</f>
        <v/>
      </c>
      <c r="I602" s="160" t="str">
        <f>IF(Summary_Exchange_Balances_00UTC!$B601="","",IF(ISERROR($G602),$E602,$G602))</f>
        <v/>
      </c>
      <c r="N602" s="156" t="str">
        <f ca="1">IF(raw_exchange_data!$A601="","",OFFSET(raw_exchange_data!$A601,0,MATCH(N$2,raw_exchange_data!$1:$1,0)-1))</f>
        <v/>
      </c>
      <c r="O602" s="156" t="str">
        <f ca="1">IF(raw_exchange_data!$A601="","",OFFSET(raw_exchange_data!$A601,0,MATCH(O$2,raw_exchange_data!$1:$1,0)-1))</f>
        <v/>
      </c>
      <c r="P602" s="156" t="str">
        <f ca="1">IF(raw_exchange_data!$A601="","",OFFSET(raw_exchange_data!$A601,0,MATCH(P$2,raw_exchange_data!$1:$1,0)-1))</f>
        <v/>
      </c>
      <c r="Q602" s="156" t="str">
        <f ca="1">IF(raw_exchange_data!$A601="","",TEXT(OFFSET(raw_exchange_data!$A601,0,MATCH(Q$2,raw_exchange_data!$1:$1,0)-1),""))</f>
        <v/>
      </c>
      <c r="R602" s="157" t="str">
        <f ca="1">IF(raw_exchange_data!$A601="","",OFFSET(raw_exchange_data!$A601,0,MATCH(R$2,raw_exchange_data!$1:$1,0)-1))</f>
        <v/>
      </c>
      <c r="S602" s="169" t="str">
        <f ca="1">IF(raw_exchange_data!$A601="","",OFFSET(raw_exchange_data!$A601,0,MATCH(S$2,raw_exchange_data!$1:$1,0)-1))</f>
        <v/>
      </c>
      <c r="W602" t="str">
        <f t="shared" si="56"/>
        <v/>
      </c>
      <c r="X602" t="str">
        <f t="shared" si="57"/>
        <v/>
      </c>
      <c r="Y602" s="42" t="str">
        <f t="shared" si="58"/>
        <v/>
      </c>
      <c r="Z602" s="42" t="str">
        <f t="shared" si="59"/>
        <v/>
      </c>
    </row>
    <row r="603" spans="7:26" x14ac:dyDescent="0.25">
      <c r="G603" s="52" t="str">
        <f>IF(Summary_Exchange_Balances_00UTC!$B602="","",VLOOKUP(IF(ISERROR(SEARCH(" ", $B603)),UPPER($B603&amp;$C603&amp;IF(OR(NOT(ISERROR(SEARCH("trade",$D603))),NOT(ISERROR(SEARCH("balance",$D603)))),"",$D603)),UPPER(LEFT($B603, SEARCH(" ",$B603)-1)&amp;$C603&amp;IF(OR(NOT(ISERROR(SEARCH("trade",$D603))),NOT(ISERROR(SEARCH("balance",$D603)))),"",$D603))),$L:$T,MATCH("balance",$L$2:$S$2,0),FALSE))</f>
        <v/>
      </c>
      <c r="H603" s="35" t="str">
        <f>IF(Summary_Exchange_Balances_00UTC!$B602="","",(G603-E603)/E603)</f>
        <v/>
      </c>
      <c r="I603" s="160" t="str">
        <f>IF(Summary_Exchange_Balances_00UTC!$B602="","",IF(ISERROR($G603),$E603,$G603))</f>
        <v/>
      </c>
      <c r="N603" s="156" t="str">
        <f ca="1">IF(raw_exchange_data!$A602="","",OFFSET(raw_exchange_data!$A602,0,MATCH(N$2,raw_exchange_data!$1:$1,0)-1))</f>
        <v/>
      </c>
      <c r="O603" s="156" t="str">
        <f ca="1">IF(raw_exchange_data!$A602="","",OFFSET(raw_exchange_data!$A602,0,MATCH(O$2,raw_exchange_data!$1:$1,0)-1))</f>
        <v/>
      </c>
      <c r="P603" s="156" t="str">
        <f ca="1">IF(raw_exchange_data!$A602="","",OFFSET(raw_exchange_data!$A602,0,MATCH(P$2,raw_exchange_data!$1:$1,0)-1))</f>
        <v/>
      </c>
      <c r="Q603" s="156" t="str">
        <f ca="1">IF(raw_exchange_data!$A602="","",TEXT(OFFSET(raw_exchange_data!$A602,0,MATCH(Q$2,raw_exchange_data!$1:$1,0)-1),""))</f>
        <v/>
      </c>
      <c r="R603" s="157" t="str">
        <f ca="1">IF(raw_exchange_data!$A602="","",OFFSET(raw_exchange_data!$A602,0,MATCH(R$2,raw_exchange_data!$1:$1,0)-1))</f>
        <v/>
      </c>
      <c r="S603" s="169" t="str">
        <f ca="1">IF(raw_exchange_data!$A602="","",OFFSET(raw_exchange_data!$A602,0,MATCH(S$2,raw_exchange_data!$1:$1,0)-1))</f>
        <v/>
      </c>
      <c r="W603" t="str">
        <f t="shared" si="56"/>
        <v/>
      </c>
      <c r="X603" t="str">
        <f t="shared" si="57"/>
        <v/>
      </c>
      <c r="Y603" s="42" t="str">
        <f t="shared" si="58"/>
        <v/>
      </c>
      <c r="Z603" s="42" t="str">
        <f t="shared" si="59"/>
        <v/>
      </c>
    </row>
    <row r="604" spans="7:26" x14ac:dyDescent="0.25">
      <c r="G604" s="52" t="str">
        <f>IF(Summary_Exchange_Balances_00UTC!$B603="","",VLOOKUP(IF(ISERROR(SEARCH(" ", $B604)),UPPER($B604&amp;$C604&amp;IF(OR(NOT(ISERROR(SEARCH("trade",$D604))),NOT(ISERROR(SEARCH("balance",$D604)))),"",$D604)),UPPER(LEFT($B604, SEARCH(" ",$B604)-1)&amp;$C604&amp;IF(OR(NOT(ISERROR(SEARCH("trade",$D604))),NOT(ISERROR(SEARCH("balance",$D604)))),"",$D604))),$L:$T,MATCH("balance",$L$2:$S$2,0),FALSE))</f>
        <v/>
      </c>
      <c r="H604" s="35" t="str">
        <f>IF(Summary_Exchange_Balances_00UTC!$B603="","",(G604-E604)/E604)</f>
        <v/>
      </c>
      <c r="I604" s="160" t="str">
        <f>IF(Summary_Exchange_Balances_00UTC!$B603="","",IF(ISERROR($G604),$E604,$G604))</f>
        <v/>
      </c>
      <c r="N604" s="156" t="str">
        <f ca="1">IF(raw_exchange_data!$A603="","",OFFSET(raw_exchange_data!$A603,0,MATCH(N$2,raw_exchange_data!$1:$1,0)-1))</f>
        <v/>
      </c>
      <c r="O604" s="156" t="str">
        <f ca="1">IF(raw_exchange_data!$A603="","",OFFSET(raw_exchange_data!$A603,0,MATCH(O$2,raw_exchange_data!$1:$1,0)-1))</f>
        <v/>
      </c>
      <c r="P604" s="156" t="str">
        <f ca="1">IF(raw_exchange_data!$A603="","",OFFSET(raw_exchange_data!$A603,0,MATCH(P$2,raw_exchange_data!$1:$1,0)-1))</f>
        <v/>
      </c>
      <c r="Q604" s="156" t="str">
        <f ca="1">IF(raw_exchange_data!$A603="","",TEXT(OFFSET(raw_exchange_data!$A603,0,MATCH(Q$2,raw_exchange_data!$1:$1,0)-1),""))</f>
        <v/>
      </c>
      <c r="R604" s="157" t="str">
        <f ca="1">IF(raw_exchange_data!$A603="","",OFFSET(raw_exchange_data!$A603,0,MATCH(R$2,raw_exchange_data!$1:$1,0)-1))</f>
        <v/>
      </c>
      <c r="S604" s="169" t="str">
        <f ca="1">IF(raw_exchange_data!$A603="","",OFFSET(raw_exchange_data!$A603,0,MATCH(S$2,raw_exchange_data!$1:$1,0)-1))</f>
        <v/>
      </c>
      <c r="W604" t="str">
        <f t="shared" si="56"/>
        <v/>
      </c>
      <c r="X604" t="str">
        <f t="shared" si="57"/>
        <v/>
      </c>
      <c r="Y604" s="42" t="str">
        <f t="shared" si="58"/>
        <v/>
      </c>
      <c r="Z604" s="42" t="str">
        <f t="shared" si="59"/>
        <v/>
      </c>
    </row>
    <row r="605" spans="7:26" x14ac:dyDescent="0.25">
      <c r="G605" s="52" t="str">
        <f>IF(Summary_Exchange_Balances_00UTC!$B604="","",VLOOKUP(IF(ISERROR(SEARCH(" ", $B605)),UPPER($B605&amp;$C605&amp;IF(OR(NOT(ISERROR(SEARCH("trade",$D605))),NOT(ISERROR(SEARCH("balance",$D605)))),"",$D605)),UPPER(LEFT($B605, SEARCH(" ",$B605)-1)&amp;$C605&amp;IF(OR(NOT(ISERROR(SEARCH("trade",$D605))),NOT(ISERROR(SEARCH("balance",$D605)))),"",$D605))),$L:$T,MATCH("balance",$L$2:$S$2,0),FALSE))</f>
        <v/>
      </c>
      <c r="H605" s="35" t="str">
        <f>IF(Summary_Exchange_Balances_00UTC!$B604="","",(G605-E605)/E605)</f>
        <v/>
      </c>
      <c r="I605" s="160" t="str">
        <f>IF(Summary_Exchange_Balances_00UTC!$B604="","",IF(ISERROR($G605),$E605,$G605))</f>
        <v/>
      </c>
      <c r="N605" s="156" t="str">
        <f ca="1">IF(raw_exchange_data!$A604="","",OFFSET(raw_exchange_data!$A604,0,MATCH(N$2,raw_exchange_data!$1:$1,0)-1))</f>
        <v/>
      </c>
      <c r="O605" s="156" t="str">
        <f ca="1">IF(raw_exchange_data!$A604="","",OFFSET(raw_exchange_data!$A604,0,MATCH(O$2,raw_exchange_data!$1:$1,0)-1))</f>
        <v/>
      </c>
      <c r="P605" s="156" t="str">
        <f ca="1">IF(raw_exchange_data!$A604="","",OFFSET(raw_exchange_data!$A604,0,MATCH(P$2,raw_exchange_data!$1:$1,0)-1))</f>
        <v/>
      </c>
      <c r="Q605" s="156" t="str">
        <f ca="1">IF(raw_exchange_data!$A604="","",TEXT(OFFSET(raw_exchange_data!$A604,0,MATCH(Q$2,raw_exchange_data!$1:$1,0)-1),""))</f>
        <v/>
      </c>
      <c r="R605" s="157" t="str">
        <f ca="1">IF(raw_exchange_data!$A604="","",OFFSET(raw_exchange_data!$A604,0,MATCH(R$2,raw_exchange_data!$1:$1,0)-1))</f>
        <v/>
      </c>
      <c r="S605" s="169" t="str">
        <f ca="1">IF(raw_exchange_data!$A604="","",OFFSET(raw_exchange_data!$A604,0,MATCH(S$2,raw_exchange_data!$1:$1,0)-1))</f>
        <v/>
      </c>
      <c r="W605" t="str">
        <f t="shared" si="56"/>
        <v/>
      </c>
      <c r="X605" t="str">
        <f t="shared" si="57"/>
        <v/>
      </c>
      <c r="Y605" s="42" t="str">
        <f t="shared" si="58"/>
        <v/>
      </c>
      <c r="Z605" s="42" t="str">
        <f t="shared" si="59"/>
        <v/>
      </c>
    </row>
    <row r="606" spans="7:26" x14ac:dyDescent="0.25">
      <c r="G606" s="52" t="str">
        <f>IF(Summary_Exchange_Balances_00UTC!$B605="","",VLOOKUP(IF(ISERROR(SEARCH(" ", $B606)),UPPER($B606&amp;$C606&amp;IF(OR(NOT(ISERROR(SEARCH("trade",$D606))),NOT(ISERROR(SEARCH("balance",$D606)))),"",$D606)),UPPER(LEFT($B606, SEARCH(" ",$B606)-1)&amp;$C606&amp;IF(OR(NOT(ISERROR(SEARCH("trade",$D606))),NOT(ISERROR(SEARCH("balance",$D606)))),"",$D606))),$L:$T,MATCH("balance",$L$2:$S$2,0),FALSE))</f>
        <v/>
      </c>
      <c r="H606" s="35" t="str">
        <f>IF(Summary_Exchange_Balances_00UTC!$B605="","",(G606-E606)/E606)</f>
        <v/>
      </c>
      <c r="I606" s="160" t="str">
        <f>IF(Summary_Exchange_Balances_00UTC!$B605="","",IF(ISERROR($G606),$E606,$G606))</f>
        <v/>
      </c>
      <c r="N606" s="156" t="str">
        <f ca="1">IF(raw_exchange_data!$A605="","",OFFSET(raw_exchange_data!$A605,0,MATCH(N$2,raw_exchange_data!$1:$1,0)-1))</f>
        <v/>
      </c>
      <c r="O606" s="156" t="str">
        <f ca="1">IF(raw_exchange_data!$A605="","",OFFSET(raw_exchange_data!$A605,0,MATCH(O$2,raw_exchange_data!$1:$1,0)-1))</f>
        <v/>
      </c>
      <c r="P606" s="156" t="str">
        <f ca="1">IF(raw_exchange_data!$A605="","",OFFSET(raw_exchange_data!$A605,0,MATCH(P$2,raw_exchange_data!$1:$1,0)-1))</f>
        <v/>
      </c>
      <c r="Q606" s="156" t="str">
        <f ca="1">IF(raw_exchange_data!$A605="","",TEXT(OFFSET(raw_exchange_data!$A605,0,MATCH(Q$2,raw_exchange_data!$1:$1,0)-1),""))</f>
        <v/>
      </c>
      <c r="R606" s="157" t="str">
        <f ca="1">IF(raw_exchange_data!$A605="","",OFFSET(raw_exchange_data!$A605,0,MATCH(R$2,raw_exchange_data!$1:$1,0)-1))</f>
        <v/>
      </c>
      <c r="S606" s="169" t="str">
        <f ca="1">IF(raw_exchange_data!$A605="","",OFFSET(raw_exchange_data!$A605,0,MATCH(S$2,raw_exchange_data!$1:$1,0)-1))</f>
        <v/>
      </c>
      <c r="W606" t="str">
        <f t="shared" si="56"/>
        <v/>
      </c>
      <c r="X606" t="str">
        <f t="shared" si="57"/>
        <v/>
      </c>
      <c r="Y606" s="42" t="str">
        <f t="shared" si="58"/>
        <v/>
      </c>
      <c r="Z606" s="42" t="str">
        <f t="shared" si="59"/>
        <v/>
      </c>
    </row>
    <row r="607" spans="7:26" x14ac:dyDescent="0.25">
      <c r="G607" s="52" t="str">
        <f>IF(Summary_Exchange_Balances_00UTC!$B606="","",VLOOKUP(IF(ISERROR(SEARCH(" ", $B607)),UPPER($B607&amp;$C607&amp;IF(OR(NOT(ISERROR(SEARCH("trade",$D607))),NOT(ISERROR(SEARCH("balance",$D607)))),"",$D607)),UPPER(LEFT($B607, SEARCH(" ",$B607)-1)&amp;$C607&amp;IF(OR(NOT(ISERROR(SEARCH("trade",$D607))),NOT(ISERROR(SEARCH("balance",$D607)))),"",$D607))),$L:$T,MATCH("balance",$L$2:$S$2,0),FALSE))</f>
        <v/>
      </c>
      <c r="H607" s="35" t="str">
        <f>IF(Summary_Exchange_Balances_00UTC!$B606="","",(G607-E607)/E607)</f>
        <v/>
      </c>
      <c r="I607" s="160" t="str">
        <f>IF(Summary_Exchange_Balances_00UTC!$B606="","",IF(ISERROR($G607),$E607,$G607))</f>
        <v/>
      </c>
      <c r="N607" s="156" t="str">
        <f ca="1">IF(raw_exchange_data!$A606="","",OFFSET(raw_exchange_data!$A606,0,MATCH(N$2,raw_exchange_data!$1:$1,0)-1))</f>
        <v/>
      </c>
      <c r="O607" s="156" t="str">
        <f ca="1">IF(raw_exchange_data!$A606="","",OFFSET(raw_exchange_data!$A606,0,MATCH(O$2,raw_exchange_data!$1:$1,0)-1))</f>
        <v/>
      </c>
      <c r="P607" s="156" t="str">
        <f ca="1">IF(raw_exchange_data!$A606="","",OFFSET(raw_exchange_data!$A606,0,MATCH(P$2,raw_exchange_data!$1:$1,0)-1))</f>
        <v/>
      </c>
      <c r="Q607" s="156" t="str">
        <f ca="1">IF(raw_exchange_data!$A606="","",TEXT(OFFSET(raw_exchange_data!$A606,0,MATCH(Q$2,raw_exchange_data!$1:$1,0)-1),""))</f>
        <v/>
      </c>
      <c r="R607" s="157" t="str">
        <f ca="1">IF(raw_exchange_data!$A606="","",OFFSET(raw_exchange_data!$A606,0,MATCH(R$2,raw_exchange_data!$1:$1,0)-1))</f>
        <v/>
      </c>
      <c r="S607" s="169" t="str">
        <f ca="1">IF(raw_exchange_data!$A606="","",OFFSET(raw_exchange_data!$A606,0,MATCH(S$2,raw_exchange_data!$1:$1,0)-1))</f>
        <v/>
      </c>
      <c r="W607" t="str">
        <f t="shared" si="56"/>
        <v/>
      </c>
      <c r="X607" t="str">
        <f t="shared" si="57"/>
        <v/>
      </c>
      <c r="Y607" s="42" t="str">
        <f t="shared" si="58"/>
        <v/>
      </c>
      <c r="Z607" s="42" t="str">
        <f t="shared" si="59"/>
        <v/>
      </c>
    </row>
    <row r="608" spans="7:26" x14ac:dyDescent="0.25">
      <c r="G608" s="52" t="str">
        <f>IF(Summary_Exchange_Balances_00UTC!$B607="","",VLOOKUP(IF(ISERROR(SEARCH(" ", $B608)),UPPER($B608&amp;$C608&amp;IF(OR(NOT(ISERROR(SEARCH("trade",$D608))),NOT(ISERROR(SEARCH("balance",$D608)))),"",$D608)),UPPER(LEFT($B608, SEARCH(" ",$B608)-1)&amp;$C608&amp;IF(OR(NOT(ISERROR(SEARCH("trade",$D608))),NOT(ISERROR(SEARCH("balance",$D608)))),"",$D608))),$L:$T,MATCH("balance",$L$2:$S$2,0),FALSE))</f>
        <v/>
      </c>
      <c r="H608" s="35" t="str">
        <f>IF(Summary_Exchange_Balances_00UTC!$B607="","",(G608-E608)/E608)</f>
        <v/>
      </c>
      <c r="I608" s="160" t="str">
        <f>IF(Summary_Exchange_Balances_00UTC!$B607="","",IF(ISERROR($G608),$E608,$G608))</f>
        <v/>
      </c>
      <c r="N608" s="156" t="str">
        <f ca="1">IF(raw_exchange_data!$A607="","",OFFSET(raw_exchange_data!$A607,0,MATCH(N$2,raw_exchange_data!$1:$1,0)-1))</f>
        <v/>
      </c>
      <c r="O608" s="156" t="str">
        <f ca="1">IF(raw_exchange_data!$A607="","",OFFSET(raw_exchange_data!$A607,0,MATCH(O$2,raw_exchange_data!$1:$1,0)-1))</f>
        <v/>
      </c>
      <c r="P608" s="156" t="str">
        <f ca="1">IF(raw_exchange_data!$A607="","",OFFSET(raw_exchange_data!$A607,0,MATCH(P$2,raw_exchange_data!$1:$1,0)-1))</f>
        <v/>
      </c>
      <c r="Q608" s="156" t="str">
        <f ca="1">IF(raw_exchange_data!$A607="","",TEXT(OFFSET(raw_exchange_data!$A607,0,MATCH(Q$2,raw_exchange_data!$1:$1,0)-1),""))</f>
        <v/>
      </c>
      <c r="R608" s="157" t="str">
        <f ca="1">IF(raw_exchange_data!$A607="","",OFFSET(raw_exchange_data!$A607,0,MATCH(R$2,raw_exchange_data!$1:$1,0)-1))</f>
        <v/>
      </c>
      <c r="S608" s="169" t="str">
        <f ca="1">IF(raw_exchange_data!$A607="","",OFFSET(raw_exchange_data!$A607,0,MATCH(S$2,raw_exchange_data!$1:$1,0)-1))</f>
        <v/>
      </c>
      <c r="W608" t="str">
        <f t="shared" si="56"/>
        <v/>
      </c>
      <c r="X608" t="str">
        <f t="shared" si="57"/>
        <v/>
      </c>
      <c r="Y608" s="42" t="str">
        <f t="shared" si="58"/>
        <v/>
      </c>
      <c r="Z608" s="42" t="str">
        <f t="shared" si="59"/>
        <v/>
      </c>
    </row>
    <row r="609" spans="7:26" x14ac:dyDescent="0.25">
      <c r="G609" s="52" t="str">
        <f>IF(Summary_Exchange_Balances_00UTC!$B608="","",VLOOKUP(IF(ISERROR(SEARCH(" ", $B609)),UPPER($B609&amp;$C609&amp;IF(OR(NOT(ISERROR(SEARCH("trade",$D609))),NOT(ISERROR(SEARCH("balance",$D609)))),"",$D609)),UPPER(LEFT($B609, SEARCH(" ",$B609)-1)&amp;$C609&amp;IF(OR(NOT(ISERROR(SEARCH("trade",$D609))),NOT(ISERROR(SEARCH("balance",$D609)))),"",$D609))),$L:$T,MATCH("balance",$L$2:$S$2,0),FALSE))</f>
        <v/>
      </c>
      <c r="H609" s="35" t="str">
        <f>IF(Summary_Exchange_Balances_00UTC!$B608="","",(G609-E609)/E609)</f>
        <v/>
      </c>
      <c r="I609" s="160" t="str">
        <f>IF(Summary_Exchange_Balances_00UTC!$B608="","",IF(ISERROR($G609),$E609,$G609))</f>
        <v/>
      </c>
      <c r="N609" s="156" t="str">
        <f ca="1">IF(raw_exchange_data!$A608="","",OFFSET(raw_exchange_data!$A608,0,MATCH(N$2,raw_exchange_data!$1:$1,0)-1))</f>
        <v/>
      </c>
      <c r="O609" s="156" t="str">
        <f ca="1">IF(raw_exchange_data!$A608="","",OFFSET(raw_exchange_data!$A608,0,MATCH(O$2,raw_exchange_data!$1:$1,0)-1))</f>
        <v/>
      </c>
      <c r="P609" s="156" t="str">
        <f ca="1">IF(raw_exchange_data!$A608="","",OFFSET(raw_exchange_data!$A608,0,MATCH(P$2,raw_exchange_data!$1:$1,0)-1))</f>
        <v/>
      </c>
      <c r="Q609" s="156" t="str">
        <f ca="1">IF(raw_exchange_data!$A608="","",TEXT(OFFSET(raw_exchange_data!$A608,0,MATCH(Q$2,raw_exchange_data!$1:$1,0)-1),""))</f>
        <v/>
      </c>
      <c r="R609" s="157" t="str">
        <f ca="1">IF(raw_exchange_data!$A608="","",OFFSET(raw_exchange_data!$A608,0,MATCH(R$2,raw_exchange_data!$1:$1,0)-1))</f>
        <v/>
      </c>
      <c r="S609" s="169" t="str">
        <f ca="1">IF(raw_exchange_data!$A608="","",OFFSET(raw_exchange_data!$A608,0,MATCH(S$2,raw_exchange_data!$1:$1,0)-1))</f>
        <v/>
      </c>
      <c r="W609" t="str">
        <f t="shared" si="56"/>
        <v/>
      </c>
      <c r="X609" t="str">
        <f t="shared" si="57"/>
        <v/>
      </c>
      <c r="Y609" s="42" t="str">
        <f t="shared" si="58"/>
        <v/>
      </c>
      <c r="Z609" s="42" t="str">
        <f t="shared" si="59"/>
        <v/>
      </c>
    </row>
    <row r="610" spans="7:26" x14ac:dyDescent="0.25">
      <c r="G610" s="52" t="str">
        <f>IF(Summary_Exchange_Balances_00UTC!$B609="","",VLOOKUP(IF(ISERROR(SEARCH(" ", $B610)),UPPER($B610&amp;$C610&amp;IF(OR(NOT(ISERROR(SEARCH("trade",$D610))),NOT(ISERROR(SEARCH("balance",$D610)))),"",$D610)),UPPER(LEFT($B610, SEARCH(" ",$B610)-1)&amp;$C610&amp;IF(OR(NOT(ISERROR(SEARCH("trade",$D610))),NOT(ISERROR(SEARCH("balance",$D610)))),"",$D610))),$L:$T,MATCH("balance",$L$2:$S$2,0),FALSE))</f>
        <v/>
      </c>
      <c r="H610" s="35" t="str">
        <f>IF(Summary_Exchange_Balances_00UTC!$B609="","",(G610-E610)/E610)</f>
        <v/>
      </c>
      <c r="I610" s="160" t="str">
        <f>IF(Summary_Exchange_Balances_00UTC!$B609="","",IF(ISERROR($G610),$E610,$G610))</f>
        <v/>
      </c>
      <c r="N610" s="156" t="str">
        <f ca="1">IF(raw_exchange_data!$A609="","",OFFSET(raw_exchange_data!$A609,0,MATCH(N$2,raw_exchange_data!$1:$1,0)-1))</f>
        <v/>
      </c>
      <c r="O610" s="156" t="str">
        <f ca="1">IF(raw_exchange_data!$A609="","",OFFSET(raw_exchange_data!$A609,0,MATCH(O$2,raw_exchange_data!$1:$1,0)-1))</f>
        <v/>
      </c>
      <c r="P610" s="156" t="str">
        <f ca="1">IF(raw_exchange_data!$A609="","",OFFSET(raw_exchange_data!$A609,0,MATCH(P$2,raw_exchange_data!$1:$1,0)-1))</f>
        <v/>
      </c>
      <c r="Q610" s="156" t="str">
        <f ca="1">IF(raw_exchange_data!$A609="","",TEXT(OFFSET(raw_exchange_data!$A609,0,MATCH(Q$2,raw_exchange_data!$1:$1,0)-1),""))</f>
        <v/>
      </c>
      <c r="R610" s="157" t="str">
        <f ca="1">IF(raw_exchange_data!$A609="","",OFFSET(raw_exchange_data!$A609,0,MATCH(R$2,raw_exchange_data!$1:$1,0)-1))</f>
        <v/>
      </c>
      <c r="S610" s="169" t="str">
        <f ca="1">IF(raw_exchange_data!$A609="","",OFFSET(raw_exchange_data!$A609,0,MATCH(S$2,raw_exchange_data!$1:$1,0)-1))</f>
        <v/>
      </c>
      <c r="W610" t="str">
        <f t="shared" si="56"/>
        <v/>
      </c>
      <c r="X610" t="str">
        <f t="shared" si="57"/>
        <v/>
      </c>
      <c r="Y610" s="42" t="str">
        <f t="shared" si="58"/>
        <v/>
      </c>
      <c r="Z610" s="42" t="str">
        <f t="shared" si="59"/>
        <v/>
      </c>
    </row>
    <row r="611" spans="7:26" x14ac:dyDescent="0.25">
      <c r="G611" s="52" t="str">
        <f>IF(Summary_Exchange_Balances_00UTC!$B610="","",VLOOKUP(IF(ISERROR(SEARCH(" ", $B611)),UPPER($B611&amp;$C611&amp;IF(OR(NOT(ISERROR(SEARCH("trade",$D611))),NOT(ISERROR(SEARCH("balance",$D611)))),"",$D611)),UPPER(LEFT($B611, SEARCH(" ",$B611)-1)&amp;$C611&amp;IF(OR(NOT(ISERROR(SEARCH("trade",$D611))),NOT(ISERROR(SEARCH("balance",$D611)))),"",$D611))),$L:$T,MATCH("balance",$L$2:$S$2,0),FALSE))</f>
        <v/>
      </c>
      <c r="H611" s="35" t="str">
        <f>IF(Summary_Exchange_Balances_00UTC!$B610="","",(G611-E611)/E611)</f>
        <v/>
      </c>
      <c r="I611" s="160" t="str">
        <f>IF(Summary_Exchange_Balances_00UTC!$B610="","",IF(ISERROR($G611),$E611,$G611))</f>
        <v/>
      </c>
      <c r="N611" s="156" t="str">
        <f ca="1">IF(raw_exchange_data!$A610="","",OFFSET(raw_exchange_data!$A610,0,MATCH(N$2,raw_exchange_data!$1:$1,0)-1))</f>
        <v/>
      </c>
      <c r="O611" s="156" t="str">
        <f ca="1">IF(raw_exchange_data!$A610="","",OFFSET(raw_exchange_data!$A610,0,MATCH(O$2,raw_exchange_data!$1:$1,0)-1))</f>
        <v/>
      </c>
      <c r="P611" s="156" t="str">
        <f ca="1">IF(raw_exchange_data!$A610="","",OFFSET(raw_exchange_data!$A610,0,MATCH(P$2,raw_exchange_data!$1:$1,0)-1))</f>
        <v/>
      </c>
      <c r="Q611" s="156" t="str">
        <f ca="1">IF(raw_exchange_data!$A610="","",TEXT(OFFSET(raw_exchange_data!$A610,0,MATCH(Q$2,raw_exchange_data!$1:$1,0)-1),""))</f>
        <v/>
      </c>
      <c r="R611" s="157" t="str">
        <f ca="1">IF(raw_exchange_data!$A610="","",OFFSET(raw_exchange_data!$A610,0,MATCH(R$2,raw_exchange_data!$1:$1,0)-1))</f>
        <v/>
      </c>
      <c r="S611" s="169" t="str">
        <f ca="1">IF(raw_exchange_data!$A610="","",OFFSET(raw_exchange_data!$A610,0,MATCH(S$2,raw_exchange_data!$1:$1,0)-1))</f>
        <v/>
      </c>
      <c r="W611" t="str">
        <f t="shared" si="56"/>
        <v/>
      </c>
      <c r="X611" t="str">
        <f t="shared" si="57"/>
        <v/>
      </c>
      <c r="Y611" s="42" t="str">
        <f t="shared" si="58"/>
        <v/>
      </c>
      <c r="Z611" s="42" t="str">
        <f t="shared" si="59"/>
        <v/>
      </c>
    </row>
    <row r="612" spans="7:26" x14ac:dyDescent="0.25">
      <c r="G612" s="52" t="str">
        <f>IF(Summary_Exchange_Balances_00UTC!$B611="","",VLOOKUP(IF(ISERROR(SEARCH(" ", $B612)),UPPER($B612&amp;$C612&amp;IF(OR(NOT(ISERROR(SEARCH("trade",$D612))),NOT(ISERROR(SEARCH("balance",$D612)))),"",$D612)),UPPER(LEFT($B612, SEARCH(" ",$B612)-1)&amp;$C612&amp;IF(OR(NOT(ISERROR(SEARCH("trade",$D612))),NOT(ISERROR(SEARCH("balance",$D612)))),"",$D612))),$L:$T,MATCH("balance",$L$2:$S$2,0),FALSE))</f>
        <v/>
      </c>
      <c r="H612" s="35" t="str">
        <f>IF(Summary_Exchange_Balances_00UTC!$B611="","",(G612-E612)/E612)</f>
        <v/>
      </c>
      <c r="I612" s="160" t="str">
        <f>IF(Summary_Exchange_Balances_00UTC!$B611="","",IF(ISERROR($G612),$E612,$G612))</f>
        <v/>
      </c>
      <c r="N612" s="156" t="str">
        <f ca="1">IF(raw_exchange_data!$A611="","",OFFSET(raw_exchange_data!$A611,0,MATCH(N$2,raw_exchange_data!$1:$1,0)-1))</f>
        <v/>
      </c>
      <c r="O612" s="156" t="str">
        <f ca="1">IF(raw_exchange_data!$A611="","",OFFSET(raw_exchange_data!$A611,0,MATCH(O$2,raw_exchange_data!$1:$1,0)-1))</f>
        <v/>
      </c>
      <c r="P612" s="156" t="str">
        <f ca="1">IF(raw_exchange_data!$A611="","",OFFSET(raw_exchange_data!$A611,0,MATCH(P$2,raw_exchange_data!$1:$1,0)-1))</f>
        <v/>
      </c>
      <c r="Q612" s="156" t="str">
        <f ca="1">IF(raw_exchange_data!$A611="","",TEXT(OFFSET(raw_exchange_data!$A611,0,MATCH(Q$2,raw_exchange_data!$1:$1,0)-1),""))</f>
        <v/>
      </c>
      <c r="R612" s="157" t="str">
        <f ca="1">IF(raw_exchange_data!$A611="","",OFFSET(raw_exchange_data!$A611,0,MATCH(R$2,raw_exchange_data!$1:$1,0)-1))</f>
        <v/>
      </c>
      <c r="S612" s="169" t="str">
        <f ca="1">IF(raw_exchange_data!$A611="","",OFFSET(raw_exchange_data!$A611,0,MATCH(S$2,raw_exchange_data!$1:$1,0)-1))</f>
        <v/>
      </c>
      <c r="W612" t="str">
        <f t="shared" si="56"/>
        <v/>
      </c>
      <c r="X612" t="str">
        <f t="shared" si="57"/>
        <v/>
      </c>
      <c r="Y612" s="42" t="str">
        <f t="shared" si="58"/>
        <v/>
      </c>
      <c r="Z612" s="42" t="str">
        <f t="shared" si="59"/>
        <v/>
      </c>
    </row>
    <row r="613" spans="7:26" x14ac:dyDescent="0.25">
      <c r="G613" s="52" t="str">
        <f>IF(Summary_Exchange_Balances_00UTC!$B612="","",VLOOKUP(IF(ISERROR(SEARCH(" ", $B613)),UPPER($B613&amp;$C613&amp;IF(OR(NOT(ISERROR(SEARCH("trade",$D613))),NOT(ISERROR(SEARCH("balance",$D613)))),"",$D613)),UPPER(LEFT($B613, SEARCH(" ",$B613)-1)&amp;$C613&amp;IF(OR(NOT(ISERROR(SEARCH("trade",$D613))),NOT(ISERROR(SEARCH("balance",$D613)))),"",$D613))),$L:$T,MATCH("balance",$L$2:$S$2,0),FALSE))</f>
        <v/>
      </c>
      <c r="H613" s="35" t="str">
        <f>IF(Summary_Exchange_Balances_00UTC!$B612="","",(G613-E613)/E613)</f>
        <v/>
      </c>
      <c r="I613" s="160" t="str">
        <f>IF(Summary_Exchange_Balances_00UTC!$B612="","",IF(ISERROR($G613),$E613,$G613))</f>
        <v/>
      </c>
      <c r="N613" s="156" t="str">
        <f ca="1">IF(raw_exchange_data!$A612="","",OFFSET(raw_exchange_data!$A612,0,MATCH(N$2,raw_exchange_data!$1:$1,0)-1))</f>
        <v/>
      </c>
      <c r="O613" s="156" t="str">
        <f ca="1">IF(raw_exchange_data!$A612="","",OFFSET(raw_exchange_data!$A612,0,MATCH(O$2,raw_exchange_data!$1:$1,0)-1))</f>
        <v/>
      </c>
      <c r="P613" s="156" t="str">
        <f ca="1">IF(raw_exchange_data!$A612="","",OFFSET(raw_exchange_data!$A612,0,MATCH(P$2,raw_exchange_data!$1:$1,0)-1))</f>
        <v/>
      </c>
      <c r="Q613" s="156" t="str">
        <f ca="1">IF(raw_exchange_data!$A612="","",TEXT(OFFSET(raw_exchange_data!$A612,0,MATCH(Q$2,raw_exchange_data!$1:$1,0)-1),""))</f>
        <v/>
      </c>
      <c r="R613" s="157" t="str">
        <f ca="1">IF(raw_exchange_data!$A612="","",OFFSET(raw_exchange_data!$A612,0,MATCH(R$2,raw_exchange_data!$1:$1,0)-1))</f>
        <v/>
      </c>
      <c r="S613" s="169" t="str">
        <f ca="1">IF(raw_exchange_data!$A612="","",OFFSET(raw_exchange_data!$A612,0,MATCH(S$2,raw_exchange_data!$1:$1,0)-1))</f>
        <v/>
      </c>
      <c r="W613" t="str">
        <f t="shared" si="56"/>
        <v/>
      </c>
      <c r="X613" t="str">
        <f t="shared" si="57"/>
        <v/>
      </c>
      <c r="Y613" s="42" t="str">
        <f t="shared" si="58"/>
        <v/>
      </c>
      <c r="Z613" s="42" t="str">
        <f t="shared" si="59"/>
        <v/>
      </c>
    </row>
    <row r="614" spans="7:26" x14ac:dyDescent="0.25">
      <c r="G614" s="52" t="str">
        <f>IF(Summary_Exchange_Balances_00UTC!$B613="","",VLOOKUP(IF(ISERROR(SEARCH(" ", $B614)),UPPER($B614&amp;$C614&amp;IF(OR(NOT(ISERROR(SEARCH("trade",$D614))),NOT(ISERROR(SEARCH("balance",$D614)))),"",$D614)),UPPER(LEFT($B614, SEARCH(" ",$B614)-1)&amp;$C614&amp;IF(OR(NOT(ISERROR(SEARCH("trade",$D614))),NOT(ISERROR(SEARCH("balance",$D614)))),"",$D614))),$L:$T,MATCH("balance",$L$2:$S$2,0),FALSE))</f>
        <v/>
      </c>
      <c r="H614" s="35" t="str">
        <f>IF(Summary_Exchange_Balances_00UTC!$B613="","",(G614-E614)/E614)</f>
        <v/>
      </c>
      <c r="I614" s="160" t="str">
        <f>IF(Summary_Exchange_Balances_00UTC!$B613="","",IF(ISERROR($G614),$E614,$G614))</f>
        <v/>
      </c>
      <c r="N614" s="156" t="str">
        <f ca="1">IF(raw_exchange_data!$A613="","",OFFSET(raw_exchange_data!$A613,0,MATCH(N$2,raw_exchange_data!$1:$1,0)-1))</f>
        <v/>
      </c>
      <c r="O614" s="156" t="str">
        <f ca="1">IF(raw_exchange_data!$A613="","",OFFSET(raw_exchange_data!$A613,0,MATCH(O$2,raw_exchange_data!$1:$1,0)-1))</f>
        <v/>
      </c>
      <c r="P614" s="156" t="str">
        <f ca="1">IF(raw_exchange_data!$A613="","",OFFSET(raw_exchange_data!$A613,0,MATCH(P$2,raw_exchange_data!$1:$1,0)-1))</f>
        <v/>
      </c>
      <c r="Q614" s="156" t="str">
        <f ca="1">IF(raw_exchange_data!$A613="","",TEXT(OFFSET(raw_exchange_data!$A613,0,MATCH(Q$2,raw_exchange_data!$1:$1,0)-1),""))</f>
        <v/>
      </c>
      <c r="R614" s="157" t="str">
        <f ca="1">IF(raw_exchange_data!$A613="","",OFFSET(raw_exchange_data!$A613,0,MATCH(R$2,raw_exchange_data!$1:$1,0)-1))</f>
        <v/>
      </c>
      <c r="S614" s="169" t="str">
        <f ca="1">IF(raw_exchange_data!$A613="","",OFFSET(raw_exchange_data!$A613,0,MATCH(S$2,raw_exchange_data!$1:$1,0)-1))</f>
        <v/>
      </c>
      <c r="W614" t="str">
        <f t="shared" si="56"/>
        <v/>
      </c>
      <c r="X614" t="str">
        <f t="shared" si="57"/>
        <v/>
      </c>
      <c r="Y614" s="42" t="str">
        <f t="shared" si="58"/>
        <v/>
      </c>
      <c r="Z614" s="42" t="str">
        <f t="shared" si="59"/>
        <v/>
      </c>
    </row>
    <row r="615" spans="7:26" x14ac:dyDescent="0.25">
      <c r="G615" s="52" t="str">
        <f>IF(Summary_Exchange_Balances_00UTC!$B614="","",VLOOKUP(IF(ISERROR(SEARCH(" ", $B615)),UPPER($B615&amp;$C615&amp;IF(OR(NOT(ISERROR(SEARCH("trade",$D615))),NOT(ISERROR(SEARCH("balance",$D615)))),"",$D615)),UPPER(LEFT($B615, SEARCH(" ",$B615)-1)&amp;$C615&amp;IF(OR(NOT(ISERROR(SEARCH("trade",$D615))),NOT(ISERROR(SEARCH("balance",$D615)))),"",$D615))),$L:$T,MATCH("balance",$L$2:$S$2,0),FALSE))</f>
        <v/>
      </c>
      <c r="H615" s="35" t="str">
        <f>IF(Summary_Exchange_Balances_00UTC!$B614="","",(G615-E615)/E615)</f>
        <v/>
      </c>
      <c r="I615" s="160" t="str">
        <f>IF(Summary_Exchange_Balances_00UTC!$B614="","",IF(ISERROR($G615),$E615,$G615))</f>
        <v/>
      </c>
      <c r="N615" s="156" t="str">
        <f ca="1">IF(raw_exchange_data!$A614="","",OFFSET(raw_exchange_data!$A614,0,MATCH(N$2,raw_exchange_data!$1:$1,0)-1))</f>
        <v/>
      </c>
      <c r="O615" s="156" t="str">
        <f ca="1">IF(raw_exchange_data!$A614="","",OFFSET(raw_exchange_data!$A614,0,MATCH(O$2,raw_exchange_data!$1:$1,0)-1))</f>
        <v/>
      </c>
      <c r="P615" s="156" t="str">
        <f ca="1">IF(raw_exchange_data!$A614="","",OFFSET(raw_exchange_data!$A614,0,MATCH(P$2,raw_exchange_data!$1:$1,0)-1))</f>
        <v/>
      </c>
      <c r="Q615" s="156" t="str">
        <f ca="1">IF(raw_exchange_data!$A614="","",TEXT(OFFSET(raw_exchange_data!$A614,0,MATCH(Q$2,raw_exchange_data!$1:$1,0)-1),""))</f>
        <v/>
      </c>
      <c r="R615" s="157" t="str">
        <f ca="1">IF(raw_exchange_data!$A614="","",OFFSET(raw_exchange_data!$A614,0,MATCH(R$2,raw_exchange_data!$1:$1,0)-1))</f>
        <v/>
      </c>
      <c r="S615" s="169" t="str">
        <f ca="1">IF(raw_exchange_data!$A614="","",OFFSET(raw_exchange_data!$A614,0,MATCH(S$2,raw_exchange_data!$1:$1,0)-1))</f>
        <v/>
      </c>
      <c r="W615" t="str">
        <f t="shared" si="56"/>
        <v/>
      </c>
      <c r="X615" t="str">
        <f t="shared" si="57"/>
        <v/>
      </c>
      <c r="Y615" s="42" t="str">
        <f t="shared" si="58"/>
        <v/>
      </c>
      <c r="Z615" s="42" t="str">
        <f t="shared" si="59"/>
        <v/>
      </c>
    </row>
    <row r="616" spans="7:26" x14ac:dyDescent="0.25">
      <c r="G616" s="52" t="str">
        <f>IF(Summary_Exchange_Balances_00UTC!$B615="","",VLOOKUP(IF(ISERROR(SEARCH(" ", $B616)),UPPER($B616&amp;$C616&amp;IF(OR(NOT(ISERROR(SEARCH("trade",$D616))),NOT(ISERROR(SEARCH("balance",$D616)))),"",$D616)),UPPER(LEFT($B616, SEARCH(" ",$B616)-1)&amp;$C616&amp;IF(OR(NOT(ISERROR(SEARCH("trade",$D616))),NOT(ISERROR(SEARCH("balance",$D616)))),"",$D616))),$L:$T,MATCH("balance",$L$2:$S$2,0),FALSE))</f>
        <v/>
      </c>
      <c r="H616" s="35" t="str">
        <f>IF(Summary_Exchange_Balances_00UTC!$B615="","",(G616-E616)/E616)</f>
        <v/>
      </c>
      <c r="I616" s="160" t="str">
        <f>IF(Summary_Exchange_Balances_00UTC!$B615="","",IF(ISERROR($G616),$E616,$G616))</f>
        <v/>
      </c>
      <c r="N616" s="156" t="str">
        <f ca="1">IF(raw_exchange_data!$A615="","",OFFSET(raw_exchange_data!$A615,0,MATCH(N$2,raw_exchange_data!$1:$1,0)-1))</f>
        <v/>
      </c>
      <c r="O616" s="156" t="str">
        <f ca="1">IF(raw_exchange_data!$A615="","",OFFSET(raw_exchange_data!$A615,0,MATCH(O$2,raw_exchange_data!$1:$1,0)-1))</f>
        <v/>
      </c>
      <c r="P616" s="156" t="str">
        <f ca="1">IF(raw_exchange_data!$A615="","",OFFSET(raw_exchange_data!$A615,0,MATCH(P$2,raw_exchange_data!$1:$1,0)-1))</f>
        <v/>
      </c>
      <c r="Q616" s="156" t="str">
        <f ca="1">IF(raw_exchange_data!$A615="","",TEXT(OFFSET(raw_exchange_data!$A615,0,MATCH(Q$2,raw_exchange_data!$1:$1,0)-1),""))</f>
        <v/>
      </c>
      <c r="R616" s="157" t="str">
        <f ca="1">IF(raw_exchange_data!$A615="","",OFFSET(raw_exchange_data!$A615,0,MATCH(R$2,raw_exchange_data!$1:$1,0)-1))</f>
        <v/>
      </c>
      <c r="S616" s="169" t="str">
        <f ca="1">IF(raw_exchange_data!$A615="","",OFFSET(raw_exchange_data!$A615,0,MATCH(S$2,raw_exchange_data!$1:$1,0)-1))</f>
        <v/>
      </c>
      <c r="W616" t="str">
        <f t="shared" si="56"/>
        <v/>
      </c>
      <c r="X616" t="str">
        <f t="shared" si="57"/>
        <v/>
      </c>
      <c r="Y616" s="42" t="str">
        <f t="shared" si="58"/>
        <v/>
      </c>
      <c r="Z616" s="42" t="str">
        <f t="shared" si="59"/>
        <v/>
      </c>
    </row>
    <row r="617" spans="7:26" x14ac:dyDescent="0.25">
      <c r="G617" s="52" t="str">
        <f>IF(Summary_Exchange_Balances_00UTC!$B616="","",VLOOKUP(IF(ISERROR(SEARCH(" ", $B617)),UPPER($B617&amp;$C617&amp;IF(OR(NOT(ISERROR(SEARCH("trade",$D617))),NOT(ISERROR(SEARCH("balance",$D617)))),"",$D617)),UPPER(LEFT($B617, SEARCH(" ",$B617)-1)&amp;$C617&amp;IF(OR(NOT(ISERROR(SEARCH("trade",$D617))),NOT(ISERROR(SEARCH("balance",$D617)))),"",$D617))),$L:$T,MATCH("balance",$L$2:$S$2,0),FALSE))</f>
        <v/>
      </c>
      <c r="H617" s="35" t="str">
        <f>IF(Summary_Exchange_Balances_00UTC!$B616="","",(G617-E617)/E617)</f>
        <v/>
      </c>
      <c r="I617" s="160" t="str">
        <f>IF(Summary_Exchange_Balances_00UTC!$B616="","",IF(ISERROR($G617),$E617,$G617))</f>
        <v/>
      </c>
      <c r="N617" s="156" t="str">
        <f ca="1">IF(raw_exchange_data!$A616="","",OFFSET(raw_exchange_data!$A616,0,MATCH(N$2,raw_exchange_data!$1:$1,0)-1))</f>
        <v/>
      </c>
      <c r="O617" s="156" t="str">
        <f ca="1">IF(raw_exchange_data!$A616="","",OFFSET(raw_exchange_data!$A616,0,MATCH(O$2,raw_exchange_data!$1:$1,0)-1))</f>
        <v/>
      </c>
      <c r="P617" s="156" t="str">
        <f ca="1">IF(raw_exchange_data!$A616="","",OFFSET(raw_exchange_data!$A616,0,MATCH(P$2,raw_exchange_data!$1:$1,0)-1))</f>
        <v/>
      </c>
      <c r="Q617" s="156" t="str">
        <f ca="1">IF(raw_exchange_data!$A616="","",TEXT(OFFSET(raw_exchange_data!$A616,0,MATCH(Q$2,raw_exchange_data!$1:$1,0)-1),""))</f>
        <v/>
      </c>
      <c r="R617" s="157" t="str">
        <f ca="1">IF(raw_exchange_data!$A616="","",OFFSET(raw_exchange_data!$A616,0,MATCH(R$2,raw_exchange_data!$1:$1,0)-1))</f>
        <v/>
      </c>
      <c r="S617" s="169" t="str">
        <f ca="1">IF(raw_exchange_data!$A616="","",OFFSET(raw_exchange_data!$A616,0,MATCH(S$2,raw_exchange_data!$1:$1,0)-1))</f>
        <v/>
      </c>
      <c r="W617" t="str">
        <f t="shared" si="56"/>
        <v/>
      </c>
      <c r="X617" t="str">
        <f t="shared" si="57"/>
        <v/>
      </c>
      <c r="Y617" s="42" t="str">
        <f t="shared" si="58"/>
        <v/>
      </c>
      <c r="Z617" s="42" t="str">
        <f t="shared" si="59"/>
        <v/>
      </c>
    </row>
    <row r="618" spans="7:26" x14ac:dyDescent="0.25">
      <c r="G618" s="52" t="str">
        <f>IF(Summary_Exchange_Balances_00UTC!$B617="","",VLOOKUP(IF(ISERROR(SEARCH(" ", $B618)),UPPER($B618&amp;$C618&amp;IF(OR(NOT(ISERROR(SEARCH("trade",$D618))),NOT(ISERROR(SEARCH("balance",$D618)))),"",$D618)),UPPER(LEFT($B618, SEARCH(" ",$B618)-1)&amp;$C618&amp;IF(OR(NOT(ISERROR(SEARCH("trade",$D618))),NOT(ISERROR(SEARCH("balance",$D618)))),"",$D618))),$L:$T,MATCH("balance",$L$2:$S$2,0),FALSE))</f>
        <v/>
      </c>
      <c r="H618" s="35" t="str">
        <f>IF(Summary_Exchange_Balances_00UTC!$B617="","",(G618-E618)/E618)</f>
        <v/>
      </c>
      <c r="I618" s="160" t="str">
        <f>IF(Summary_Exchange_Balances_00UTC!$B617="","",IF(ISERROR($G618),$E618,$G618))</f>
        <v/>
      </c>
      <c r="N618" s="156" t="str">
        <f ca="1">IF(raw_exchange_data!$A617="","",OFFSET(raw_exchange_data!$A617,0,MATCH(N$2,raw_exchange_data!$1:$1,0)-1))</f>
        <v/>
      </c>
      <c r="O618" s="156" t="str">
        <f ca="1">IF(raw_exchange_data!$A617="","",OFFSET(raw_exchange_data!$A617,0,MATCH(O$2,raw_exchange_data!$1:$1,0)-1))</f>
        <v/>
      </c>
      <c r="P618" s="156" t="str">
        <f ca="1">IF(raw_exchange_data!$A617="","",OFFSET(raw_exchange_data!$A617,0,MATCH(P$2,raw_exchange_data!$1:$1,0)-1))</f>
        <v/>
      </c>
      <c r="Q618" s="156" t="str">
        <f ca="1">IF(raw_exchange_data!$A617="","",TEXT(OFFSET(raw_exchange_data!$A617,0,MATCH(Q$2,raw_exchange_data!$1:$1,0)-1),""))</f>
        <v/>
      </c>
      <c r="R618" s="157" t="str">
        <f ca="1">IF(raw_exchange_data!$A617="","",OFFSET(raw_exchange_data!$A617,0,MATCH(R$2,raw_exchange_data!$1:$1,0)-1))</f>
        <v/>
      </c>
      <c r="S618" s="169" t="str">
        <f ca="1">IF(raw_exchange_data!$A617="","",OFFSET(raw_exchange_data!$A617,0,MATCH(S$2,raw_exchange_data!$1:$1,0)-1))</f>
        <v/>
      </c>
      <c r="W618" t="str">
        <f t="shared" si="56"/>
        <v/>
      </c>
      <c r="X618" t="str">
        <f t="shared" si="57"/>
        <v/>
      </c>
      <c r="Y618" s="42" t="str">
        <f t="shared" si="58"/>
        <v/>
      </c>
      <c r="Z618" s="42" t="str">
        <f t="shared" si="59"/>
        <v/>
      </c>
    </row>
    <row r="619" spans="7:26" x14ac:dyDescent="0.25">
      <c r="G619" s="52" t="str">
        <f>IF(Summary_Exchange_Balances_00UTC!$B618="","",VLOOKUP(IF(ISERROR(SEARCH(" ", $B619)),UPPER($B619&amp;$C619&amp;IF(OR(NOT(ISERROR(SEARCH("trade",$D619))),NOT(ISERROR(SEARCH("balance",$D619)))),"",$D619)),UPPER(LEFT($B619, SEARCH(" ",$B619)-1)&amp;$C619&amp;IF(OR(NOT(ISERROR(SEARCH("trade",$D619))),NOT(ISERROR(SEARCH("balance",$D619)))),"",$D619))),$L:$T,MATCH("balance",$L$2:$S$2,0),FALSE))</f>
        <v/>
      </c>
      <c r="H619" s="35" t="str">
        <f>IF(Summary_Exchange_Balances_00UTC!$B618="","",(G619-E619)/E619)</f>
        <v/>
      </c>
      <c r="I619" s="160" t="str">
        <f>IF(Summary_Exchange_Balances_00UTC!$B618="","",IF(ISERROR($G619),$E619,$G619))</f>
        <v/>
      </c>
      <c r="N619" s="156" t="str">
        <f ca="1">IF(raw_exchange_data!$A618="","",OFFSET(raw_exchange_data!$A618,0,MATCH(N$2,raw_exchange_data!$1:$1,0)-1))</f>
        <v/>
      </c>
      <c r="O619" s="156" t="str">
        <f ca="1">IF(raw_exchange_data!$A618="","",OFFSET(raw_exchange_data!$A618,0,MATCH(O$2,raw_exchange_data!$1:$1,0)-1))</f>
        <v/>
      </c>
      <c r="P619" s="156" t="str">
        <f ca="1">IF(raw_exchange_data!$A618="","",OFFSET(raw_exchange_data!$A618,0,MATCH(P$2,raw_exchange_data!$1:$1,0)-1))</f>
        <v/>
      </c>
      <c r="Q619" s="156" t="str">
        <f ca="1">IF(raw_exchange_data!$A618="","",TEXT(OFFSET(raw_exchange_data!$A618,0,MATCH(Q$2,raw_exchange_data!$1:$1,0)-1),""))</f>
        <v/>
      </c>
      <c r="R619" s="157" t="str">
        <f ca="1">IF(raw_exchange_data!$A618="","",OFFSET(raw_exchange_data!$A618,0,MATCH(R$2,raw_exchange_data!$1:$1,0)-1))</f>
        <v/>
      </c>
      <c r="S619" s="169" t="str">
        <f ca="1">IF(raw_exchange_data!$A618="","",OFFSET(raw_exchange_data!$A618,0,MATCH(S$2,raw_exchange_data!$1:$1,0)-1))</f>
        <v/>
      </c>
      <c r="W619" t="str">
        <f t="shared" si="56"/>
        <v/>
      </c>
      <c r="X619" t="str">
        <f t="shared" si="57"/>
        <v/>
      </c>
      <c r="Y619" s="42" t="str">
        <f t="shared" si="58"/>
        <v/>
      </c>
      <c r="Z619" s="42" t="str">
        <f t="shared" si="59"/>
        <v/>
      </c>
    </row>
    <row r="620" spans="7:26" x14ac:dyDescent="0.25">
      <c r="G620" s="52" t="str">
        <f>IF(Summary_Exchange_Balances_00UTC!$B619="","",VLOOKUP(IF(ISERROR(SEARCH(" ", $B620)),UPPER($B620&amp;$C620&amp;IF(OR(NOT(ISERROR(SEARCH("trade",$D620))),NOT(ISERROR(SEARCH("balance",$D620)))),"",$D620)),UPPER(LEFT($B620, SEARCH(" ",$B620)-1)&amp;$C620&amp;IF(OR(NOT(ISERROR(SEARCH("trade",$D620))),NOT(ISERROR(SEARCH("balance",$D620)))),"",$D620))),$L:$T,MATCH("balance",$L$2:$S$2,0),FALSE))</f>
        <v/>
      </c>
      <c r="H620" s="35" t="str">
        <f>IF(Summary_Exchange_Balances_00UTC!$B619="","",(G620-E620)/E620)</f>
        <v/>
      </c>
      <c r="I620" s="160" t="str">
        <f>IF(Summary_Exchange_Balances_00UTC!$B619="","",IF(ISERROR($G620),$E620,$G620))</f>
        <v/>
      </c>
      <c r="N620" s="156" t="str">
        <f ca="1">IF(raw_exchange_data!$A619="","",OFFSET(raw_exchange_data!$A619,0,MATCH(N$2,raw_exchange_data!$1:$1,0)-1))</f>
        <v/>
      </c>
      <c r="O620" s="156" t="str">
        <f ca="1">IF(raw_exchange_data!$A619="","",OFFSET(raw_exchange_data!$A619,0,MATCH(O$2,raw_exchange_data!$1:$1,0)-1))</f>
        <v/>
      </c>
      <c r="P620" s="156" t="str">
        <f ca="1">IF(raw_exchange_data!$A619="","",OFFSET(raw_exchange_data!$A619,0,MATCH(P$2,raw_exchange_data!$1:$1,0)-1))</f>
        <v/>
      </c>
      <c r="Q620" s="156" t="str">
        <f ca="1">IF(raw_exchange_data!$A619="","",TEXT(OFFSET(raw_exchange_data!$A619,0,MATCH(Q$2,raw_exchange_data!$1:$1,0)-1),""))</f>
        <v/>
      </c>
      <c r="R620" s="157" t="str">
        <f ca="1">IF(raw_exchange_data!$A619="","",OFFSET(raw_exchange_data!$A619,0,MATCH(R$2,raw_exchange_data!$1:$1,0)-1))</f>
        <v/>
      </c>
      <c r="S620" s="169" t="str">
        <f ca="1">IF(raw_exchange_data!$A619="","",OFFSET(raw_exchange_data!$A619,0,MATCH(S$2,raw_exchange_data!$1:$1,0)-1))</f>
        <v/>
      </c>
      <c r="W620" t="str">
        <f t="shared" si="56"/>
        <v/>
      </c>
      <c r="X620" t="str">
        <f t="shared" si="57"/>
        <v/>
      </c>
      <c r="Y620" s="42" t="str">
        <f t="shared" si="58"/>
        <v/>
      </c>
      <c r="Z620" s="42" t="str">
        <f t="shared" si="59"/>
        <v/>
      </c>
    </row>
    <row r="621" spans="7:26" x14ac:dyDescent="0.25">
      <c r="G621" s="52" t="str">
        <f>IF(Summary_Exchange_Balances_00UTC!$B620="","",VLOOKUP(IF(ISERROR(SEARCH(" ", $B621)),UPPER($B621&amp;$C621&amp;IF(OR(NOT(ISERROR(SEARCH("trade",$D621))),NOT(ISERROR(SEARCH("balance",$D621)))),"",$D621)),UPPER(LEFT($B621, SEARCH(" ",$B621)-1)&amp;$C621&amp;IF(OR(NOT(ISERROR(SEARCH("trade",$D621))),NOT(ISERROR(SEARCH("balance",$D621)))),"",$D621))),$L:$T,MATCH("balance",$L$2:$S$2,0),FALSE))</f>
        <v/>
      </c>
      <c r="H621" s="35" t="str">
        <f>IF(Summary_Exchange_Balances_00UTC!$B620="","",(G621-E621)/E621)</f>
        <v/>
      </c>
      <c r="I621" s="160" t="str">
        <f>IF(Summary_Exchange_Balances_00UTC!$B620="","",IF(ISERROR($G621),$E621,$G621))</f>
        <v/>
      </c>
      <c r="N621" s="156" t="str">
        <f ca="1">IF(raw_exchange_data!$A620="","",OFFSET(raw_exchange_data!$A620,0,MATCH(N$2,raw_exchange_data!$1:$1,0)-1))</f>
        <v/>
      </c>
      <c r="O621" s="156" t="str">
        <f ca="1">IF(raw_exchange_data!$A620="","",OFFSET(raw_exchange_data!$A620,0,MATCH(O$2,raw_exchange_data!$1:$1,0)-1))</f>
        <v/>
      </c>
      <c r="P621" s="156" t="str">
        <f ca="1">IF(raw_exchange_data!$A620="","",OFFSET(raw_exchange_data!$A620,0,MATCH(P$2,raw_exchange_data!$1:$1,0)-1))</f>
        <v/>
      </c>
      <c r="Q621" s="156" t="str">
        <f ca="1">IF(raw_exchange_data!$A620="","",TEXT(OFFSET(raw_exchange_data!$A620,0,MATCH(Q$2,raw_exchange_data!$1:$1,0)-1),""))</f>
        <v/>
      </c>
      <c r="R621" s="157" t="str">
        <f ca="1">IF(raw_exchange_data!$A620="","",OFFSET(raw_exchange_data!$A620,0,MATCH(R$2,raw_exchange_data!$1:$1,0)-1))</f>
        <v/>
      </c>
      <c r="S621" s="169" t="str">
        <f ca="1">IF(raw_exchange_data!$A620="","",OFFSET(raw_exchange_data!$A620,0,MATCH(S$2,raw_exchange_data!$1:$1,0)-1))</f>
        <v/>
      </c>
      <c r="W621" t="str">
        <f t="shared" si="56"/>
        <v/>
      </c>
      <c r="X621" t="str">
        <f t="shared" si="57"/>
        <v/>
      </c>
      <c r="Y621" s="42" t="str">
        <f t="shared" si="58"/>
        <v/>
      </c>
      <c r="Z621" s="42" t="str">
        <f t="shared" si="59"/>
        <v/>
      </c>
    </row>
    <row r="622" spans="7:26" x14ac:dyDescent="0.25">
      <c r="G622" s="52" t="str">
        <f>IF(Summary_Exchange_Balances_00UTC!$B621="","",VLOOKUP(IF(ISERROR(SEARCH(" ", $B622)),UPPER($B622&amp;$C622&amp;IF(OR(NOT(ISERROR(SEARCH("trade",$D622))),NOT(ISERROR(SEARCH("balance",$D622)))),"",$D622)),UPPER(LEFT($B622, SEARCH(" ",$B622)-1)&amp;$C622&amp;IF(OR(NOT(ISERROR(SEARCH("trade",$D622))),NOT(ISERROR(SEARCH("balance",$D622)))),"",$D622))),$L:$T,MATCH("balance",$L$2:$S$2,0),FALSE))</f>
        <v/>
      </c>
      <c r="H622" s="35" t="str">
        <f>IF(Summary_Exchange_Balances_00UTC!$B621="","",(G622-E622)/E622)</f>
        <v/>
      </c>
      <c r="I622" s="160" t="str">
        <f>IF(Summary_Exchange_Balances_00UTC!$B621="","",IF(ISERROR($G622),$E622,$G622))</f>
        <v/>
      </c>
      <c r="N622" s="156" t="str">
        <f ca="1">IF(raw_exchange_data!$A621="","",OFFSET(raw_exchange_data!$A621,0,MATCH(N$2,raw_exchange_data!$1:$1,0)-1))</f>
        <v/>
      </c>
      <c r="O622" s="156" t="str">
        <f ca="1">IF(raw_exchange_data!$A621="","",OFFSET(raw_exchange_data!$A621,0,MATCH(O$2,raw_exchange_data!$1:$1,0)-1))</f>
        <v/>
      </c>
      <c r="P622" s="156" t="str">
        <f ca="1">IF(raw_exchange_data!$A621="","",OFFSET(raw_exchange_data!$A621,0,MATCH(P$2,raw_exchange_data!$1:$1,0)-1))</f>
        <v/>
      </c>
      <c r="Q622" s="156" t="str">
        <f ca="1">IF(raw_exchange_data!$A621="","",TEXT(OFFSET(raw_exchange_data!$A621,0,MATCH(Q$2,raw_exchange_data!$1:$1,0)-1),""))</f>
        <v/>
      </c>
      <c r="R622" s="157" t="str">
        <f ca="1">IF(raw_exchange_data!$A621="","",OFFSET(raw_exchange_data!$A621,0,MATCH(R$2,raw_exchange_data!$1:$1,0)-1))</f>
        <v/>
      </c>
      <c r="S622" s="169" t="str">
        <f ca="1">IF(raw_exchange_data!$A621="","",OFFSET(raw_exchange_data!$A621,0,MATCH(S$2,raw_exchange_data!$1:$1,0)-1))</f>
        <v/>
      </c>
      <c r="W622" t="str">
        <f t="shared" si="56"/>
        <v/>
      </c>
      <c r="X622" t="str">
        <f t="shared" si="57"/>
        <v/>
      </c>
      <c r="Y622" s="42" t="str">
        <f t="shared" si="58"/>
        <v/>
      </c>
      <c r="Z622" s="42" t="str">
        <f t="shared" si="59"/>
        <v/>
      </c>
    </row>
    <row r="623" spans="7:26" x14ac:dyDescent="0.25">
      <c r="G623" s="52" t="str">
        <f>IF(Summary_Exchange_Balances_00UTC!$B622="","",VLOOKUP(IF(ISERROR(SEARCH(" ", $B623)),UPPER($B623&amp;$C623&amp;IF(OR(NOT(ISERROR(SEARCH("trade",$D623))),NOT(ISERROR(SEARCH("balance",$D623)))),"",$D623)),UPPER(LEFT($B623, SEARCH(" ",$B623)-1)&amp;$C623&amp;IF(OR(NOT(ISERROR(SEARCH("trade",$D623))),NOT(ISERROR(SEARCH("balance",$D623)))),"",$D623))),$L:$T,MATCH("balance",$L$2:$S$2,0),FALSE))</f>
        <v/>
      </c>
      <c r="H623" s="35" t="str">
        <f>IF(Summary_Exchange_Balances_00UTC!$B622="","",(G623-E623)/E623)</f>
        <v/>
      </c>
      <c r="I623" s="160" t="str">
        <f>IF(Summary_Exchange_Balances_00UTC!$B622="","",IF(ISERROR($G623),$E623,$G623))</f>
        <v/>
      </c>
      <c r="N623" s="156" t="str">
        <f ca="1">IF(raw_exchange_data!$A622="","",OFFSET(raw_exchange_data!$A622,0,MATCH(N$2,raw_exchange_data!$1:$1,0)-1))</f>
        <v/>
      </c>
      <c r="O623" s="156" t="str">
        <f ca="1">IF(raw_exchange_data!$A622="","",OFFSET(raw_exchange_data!$A622,0,MATCH(O$2,raw_exchange_data!$1:$1,0)-1))</f>
        <v/>
      </c>
      <c r="P623" s="156" t="str">
        <f ca="1">IF(raw_exchange_data!$A622="","",OFFSET(raw_exchange_data!$A622,0,MATCH(P$2,raw_exchange_data!$1:$1,0)-1))</f>
        <v/>
      </c>
      <c r="Q623" s="156" t="str">
        <f ca="1">IF(raw_exchange_data!$A622="","",TEXT(OFFSET(raw_exchange_data!$A622,0,MATCH(Q$2,raw_exchange_data!$1:$1,0)-1),""))</f>
        <v/>
      </c>
      <c r="R623" s="157" t="str">
        <f ca="1">IF(raw_exchange_data!$A622="","",OFFSET(raw_exchange_data!$A622,0,MATCH(R$2,raw_exchange_data!$1:$1,0)-1))</f>
        <v/>
      </c>
      <c r="S623" s="169" t="str">
        <f ca="1">IF(raw_exchange_data!$A622="","",OFFSET(raw_exchange_data!$A622,0,MATCH(S$2,raw_exchange_data!$1:$1,0)-1))</f>
        <v/>
      </c>
      <c r="W623" t="str">
        <f t="shared" si="56"/>
        <v/>
      </c>
      <c r="X623" t="str">
        <f t="shared" si="57"/>
        <v/>
      </c>
      <c r="Y623" s="42" t="str">
        <f t="shared" si="58"/>
        <v/>
      </c>
      <c r="Z623" s="42" t="str">
        <f t="shared" si="59"/>
        <v/>
      </c>
    </row>
    <row r="624" spans="7:26" x14ac:dyDescent="0.25">
      <c r="G624" s="52" t="str">
        <f>IF(Summary_Exchange_Balances_00UTC!$B623="","",VLOOKUP(IF(ISERROR(SEARCH(" ", $B624)),UPPER($B624&amp;$C624&amp;IF(OR(NOT(ISERROR(SEARCH("trade",$D624))),NOT(ISERROR(SEARCH("balance",$D624)))),"",$D624)),UPPER(LEFT($B624, SEARCH(" ",$B624)-1)&amp;$C624&amp;IF(OR(NOT(ISERROR(SEARCH("trade",$D624))),NOT(ISERROR(SEARCH("balance",$D624)))),"",$D624))),$L:$T,MATCH("balance",$L$2:$S$2,0),FALSE))</f>
        <v/>
      </c>
      <c r="H624" s="35" t="str">
        <f>IF(Summary_Exchange_Balances_00UTC!$B623="","",(G624-E624)/E624)</f>
        <v/>
      </c>
      <c r="I624" s="160" t="str">
        <f>IF(Summary_Exchange_Balances_00UTC!$B623="","",IF(ISERROR($G624),$E624,$G624))</f>
        <v/>
      </c>
      <c r="N624" s="156" t="str">
        <f ca="1">IF(raw_exchange_data!$A623="","",OFFSET(raw_exchange_data!$A623,0,MATCH(N$2,raw_exchange_data!$1:$1,0)-1))</f>
        <v/>
      </c>
      <c r="O624" s="156" t="str">
        <f ca="1">IF(raw_exchange_data!$A623="","",OFFSET(raw_exchange_data!$A623,0,MATCH(O$2,raw_exchange_data!$1:$1,0)-1))</f>
        <v/>
      </c>
      <c r="P624" s="156" t="str">
        <f ca="1">IF(raw_exchange_data!$A623="","",OFFSET(raw_exchange_data!$A623,0,MATCH(P$2,raw_exchange_data!$1:$1,0)-1))</f>
        <v/>
      </c>
      <c r="Q624" s="156" t="str">
        <f ca="1">IF(raw_exchange_data!$A623="","",TEXT(OFFSET(raw_exchange_data!$A623,0,MATCH(Q$2,raw_exchange_data!$1:$1,0)-1),""))</f>
        <v/>
      </c>
      <c r="R624" s="157" t="str">
        <f ca="1">IF(raw_exchange_data!$A623="","",OFFSET(raw_exchange_data!$A623,0,MATCH(R$2,raw_exchange_data!$1:$1,0)-1))</f>
        <v/>
      </c>
      <c r="S624" s="169" t="str">
        <f ca="1">IF(raw_exchange_data!$A623="","",OFFSET(raw_exchange_data!$A623,0,MATCH(S$2,raw_exchange_data!$1:$1,0)-1))</f>
        <v/>
      </c>
      <c r="W624" t="str">
        <f t="shared" si="56"/>
        <v/>
      </c>
      <c r="X624" t="str">
        <f t="shared" si="57"/>
        <v/>
      </c>
      <c r="Y624" s="42" t="str">
        <f t="shared" si="58"/>
        <v/>
      </c>
      <c r="Z624" s="42" t="str">
        <f t="shared" si="59"/>
        <v/>
      </c>
    </row>
    <row r="625" spans="7:26" x14ac:dyDescent="0.25">
      <c r="G625" s="52" t="str">
        <f>IF(Summary_Exchange_Balances_00UTC!$B624="","",VLOOKUP(IF(ISERROR(SEARCH(" ", $B625)),UPPER($B625&amp;$C625&amp;IF(OR(NOT(ISERROR(SEARCH("trade",$D625))),NOT(ISERROR(SEARCH("balance",$D625)))),"",$D625)),UPPER(LEFT($B625, SEARCH(" ",$B625)-1)&amp;$C625&amp;IF(OR(NOT(ISERROR(SEARCH("trade",$D625))),NOT(ISERROR(SEARCH("balance",$D625)))),"",$D625))),$L:$T,MATCH("balance",$L$2:$S$2,0),FALSE))</f>
        <v/>
      </c>
      <c r="H625" s="35" t="str">
        <f>IF(Summary_Exchange_Balances_00UTC!$B624="","",(G625-E625)/E625)</f>
        <v/>
      </c>
      <c r="I625" s="160" t="str">
        <f>IF(Summary_Exchange_Balances_00UTC!$B624="","",IF(ISERROR($G625),$E625,$G625))</f>
        <v/>
      </c>
      <c r="N625" s="156" t="str">
        <f ca="1">IF(raw_exchange_data!$A624="","",OFFSET(raw_exchange_data!$A624,0,MATCH(N$2,raw_exchange_data!$1:$1,0)-1))</f>
        <v/>
      </c>
      <c r="O625" s="156" t="str">
        <f ca="1">IF(raw_exchange_data!$A624="","",OFFSET(raw_exchange_data!$A624,0,MATCH(O$2,raw_exchange_data!$1:$1,0)-1))</f>
        <v/>
      </c>
      <c r="P625" s="156" t="str">
        <f ca="1">IF(raw_exchange_data!$A624="","",OFFSET(raw_exchange_data!$A624,0,MATCH(P$2,raw_exchange_data!$1:$1,0)-1))</f>
        <v/>
      </c>
      <c r="Q625" s="156" t="str">
        <f ca="1">IF(raw_exchange_data!$A624="","",TEXT(OFFSET(raw_exchange_data!$A624,0,MATCH(Q$2,raw_exchange_data!$1:$1,0)-1),""))</f>
        <v/>
      </c>
      <c r="R625" s="157" t="str">
        <f ca="1">IF(raw_exchange_data!$A624="","",OFFSET(raw_exchange_data!$A624,0,MATCH(R$2,raw_exchange_data!$1:$1,0)-1))</f>
        <v/>
      </c>
      <c r="S625" s="169" t="str">
        <f ca="1">IF(raw_exchange_data!$A624="","",OFFSET(raw_exchange_data!$A624,0,MATCH(S$2,raw_exchange_data!$1:$1,0)-1))</f>
        <v/>
      </c>
      <c r="W625" t="str">
        <f t="shared" si="56"/>
        <v/>
      </c>
      <c r="X625" t="str">
        <f t="shared" si="57"/>
        <v/>
      </c>
      <c r="Y625" s="42" t="str">
        <f t="shared" si="58"/>
        <v/>
      </c>
      <c r="Z625" s="42" t="str">
        <f t="shared" si="59"/>
        <v/>
      </c>
    </row>
    <row r="626" spans="7:26" x14ac:dyDescent="0.25">
      <c r="G626" s="52" t="str">
        <f>IF(Summary_Exchange_Balances_00UTC!$B625="","",VLOOKUP(IF(ISERROR(SEARCH(" ", $B626)),UPPER($B626&amp;$C626&amp;IF(OR(NOT(ISERROR(SEARCH("trade",$D626))),NOT(ISERROR(SEARCH("balance",$D626)))),"",$D626)),UPPER(LEFT($B626, SEARCH(" ",$B626)-1)&amp;$C626&amp;IF(OR(NOT(ISERROR(SEARCH("trade",$D626))),NOT(ISERROR(SEARCH("balance",$D626)))),"",$D626))),$L:$T,MATCH("balance",$L$2:$S$2,0),FALSE))</f>
        <v/>
      </c>
      <c r="H626" s="35" t="str">
        <f>IF(Summary_Exchange_Balances_00UTC!$B625="","",(G626-E626)/E626)</f>
        <v/>
      </c>
      <c r="I626" s="160" t="str">
        <f>IF(Summary_Exchange_Balances_00UTC!$B625="","",IF(ISERROR($G626),$E626,$G626))</f>
        <v/>
      </c>
      <c r="N626" s="156" t="str">
        <f ca="1">IF(raw_exchange_data!$A625="","",OFFSET(raw_exchange_data!$A625,0,MATCH(N$2,raw_exchange_data!$1:$1,0)-1))</f>
        <v/>
      </c>
      <c r="O626" s="156" t="str">
        <f ca="1">IF(raw_exchange_data!$A625="","",OFFSET(raw_exchange_data!$A625,0,MATCH(O$2,raw_exchange_data!$1:$1,0)-1))</f>
        <v/>
      </c>
      <c r="P626" s="156" t="str">
        <f ca="1">IF(raw_exchange_data!$A625="","",OFFSET(raw_exchange_data!$A625,0,MATCH(P$2,raw_exchange_data!$1:$1,0)-1))</f>
        <v/>
      </c>
      <c r="Q626" s="156" t="str">
        <f ca="1">IF(raw_exchange_data!$A625="","",TEXT(OFFSET(raw_exchange_data!$A625,0,MATCH(Q$2,raw_exchange_data!$1:$1,0)-1),""))</f>
        <v/>
      </c>
      <c r="R626" s="157" t="str">
        <f ca="1">IF(raw_exchange_data!$A625="","",OFFSET(raw_exchange_data!$A625,0,MATCH(R$2,raw_exchange_data!$1:$1,0)-1))</f>
        <v/>
      </c>
      <c r="S626" s="169" t="str">
        <f ca="1">IF(raw_exchange_data!$A625="","",OFFSET(raw_exchange_data!$A625,0,MATCH(S$2,raw_exchange_data!$1:$1,0)-1))</f>
        <v/>
      </c>
      <c r="W626" t="str">
        <f t="shared" si="56"/>
        <v/>
      </c>
      <c r="X626" t="str">
        <f t="shared" si="57"/>
        <v/>
      </c>
      <c r="Y626" s="42" t="str">
        <f t="shared" si="58"/>
        <v/>
      </c>
      <c r="Z626" s="42" t="str">
        <f t="shared" si="59"/>
        <v/>
      </c>
    </row>
    <row r="627" spans="7:26" x14ac:dyDescent="0.25">
      <c r="G627" s="52" t="str">
        <f>IF(Summary_Exchange_Balances_00UTC!$B626="","",VLOOKUP(IF(ISERROR(SEARCH(" ", $B627)),UPPER($B627&amp;$C627&amp;IF(OR(NOT(ISERROR(SEARCH("trade",$D627))),NOT(ISERROR(SEARCH("balance",$D627)))),"",$D627)),UPPER(LEFT($B627, SEARCH(" ",$B627)-1)&amp;$C627&amp;IF(OR(NOT(ISERROR(SEARCH("trade",$D627))),NOT(ISERROR(SEARCH("balance",$D627)))),"",$D627))),$L:$T,MATCH("balance",$L$2:$S$2,0),FALSE))</f>
        <v/>
      </c>
      <c r="H627" s="35" t="str">
        <f>IF(Summary_Exchange_Balances_00UTC!$B626="","",(G627-E627)/E627)</f>
        <v/>
      </c>
      <c r="I627" s="160" t="str">
        <f>IF(Summary_Exchange_Balances_00UTC!$B626="","",IF(ISERROR($G627),$E627,$G627))</f>
        <v/>
      </c>
      <c r="N627" s="156" t="str">
        <f ca="1">IF(raw_exchange_data!$A626="","",OFFSET(raw_exchange_data!$A626,0,MATCH(N$2,raw_exchange_data!$1:$1,0)-1))</f>
        <v/>
      </c>
      <c r="O627" s="156" t="str">
        <f ca="1">IF(raw_exchange_data!$A626="","",OFFSET(raw_exchange_data!$A626,0,MATCH(O$2,raw_exchange_data!$1:$1,0)-1))</f>
        <v/>
      </c>
      <c r="P627" s="156" t="str">
        <f ca="1">IF(raw_exchange_data!$A626="","",OFFSET(raw_exchange_data!$A626,0,MATCH(P$2,raw_exchange_data!$1:$1,0)-1))</f>
        <v/>
      </c>
      <c r="Q627" s="156" t="str">
        <f ca="1">IF(raw_exchange_data!$A626="","",TEXT(OFFSET(raw_exchange_data!$A626,0,MATCH(Q$2,raw_exchange_data!$1:$1,0)-1),""))</f>
        <v/>
      </c>
      <c r="R627" s="157" t="str">
        <f ca="1">IF(raw_exchange_data!$A626="","",OFFSET(raw_exchange_data!$A626,0,MATCH(R$2,raw_exchange_data!$1:$1,0)-1))</f>
        <v/>
      </c>
      <c r="S627" s="169" t="str">
        <f ca="1">IF(raw_exchange_data!$A626="","",OFFSET(raw_exchange_data!$A626,0,MATCH(S$2,raw_exchange_data!$1:$1,0)-1))</f>
        <v/>
      </c>
      <c r="W627" t="str">
        <f t="shared" si="56"/>
        <v/>
      </c>
      <c r="X627" t="str">
        <f t="shared" si="57"/>
        <v/>
      </c>
      <c r="Y627" s="42" t="str">
        <f t="shared" si="58"/>
        <v/>
      </c>
      <c r="Z627" s="42" t="str">
        <f t="shared" si="59"/>
        <v/>
      </c>
    </row>
    <row r="628" spans="7:26" x14ac:dyDescent="0.25">
      <c r="G628" s="52" t="str">
        <f>IF(Summary_Exchange_Balances_00UTC!$B627="","",VLOOKUP(IF(ISERROR(SEARCH(" ", $B628)),UPPER($B628&amp;$C628&amp;IF(OR(NOT(ISERROR(SEARCH("trade",$D628))),NOT(ISERROR(SEARCH("balance",$D628)))),"",$D628)),UPPER(LEFT($B628, SEARCH(" ",$B628)-1)&amp;$C628&amp;IF(OR(NOT(ISERROR(SEARCH("trade",$D628))),NOT(ISERROR(SEARCH("balance",$D628)))),"",$D628))),$L:$T,MATCH("balance",$L$2:$S$2,0),FALSE))</f>
        <v/>
      </c>
      <c r="H628" s="35" t="str">
        <f>IF(Summary_Exchange_Balances_00UTC!$B627="","",(G628-E628)/E628)</f>
        <v/>
      </c>
      <c r="I628" s="160" t="str">
        <f>IF(Summary_Exchange_Balances_00UTC!$B627="","",IF(ISERROR($G628),$E628,$G628))</f>
        <v/>
      </c>
      <c r="N628" s="156" t="str">
        <f ca="1">IF(raw_exchange_data!$A627="","",OFFSET(raw_exchange_data!$A627,0,MATCH(N$2,raw_exchange_data!$1:$1,0)-1))</f>
        <v/>
      </c>
      <c r="O628" s="156" t="str">
        <f ca="1">IF(raw_exchange_data!$A627="","",OFFSET(raw_exchange_data!$A627,0,MATCH(O$2,raw_exchange_data!$1:$1,0)-1))</f>
        <v/>
      </c>
      <c r="P628" s="156" t="str">
        <f ca="1">IF(raw_exchange_data!$A627="","",OFFSET(raw_exchange_data!$A627,0,MATCH(P$2,raw_exchange_data!$1:$1,0)-1))</f>
        <v/>
      </c>
      <c r="Q628" s="156" t="str">
        <f ca="1">IF(raw_exchange_data!$A627="","",TEXT(OFFSET(raw_exchange_data!$A627,0,MATCH(Q$2,raw_exchange_data!$1:$1,0)-1),""))</f>
        <v/>
      </c>
      <c r="R628" s="157" t="str">
        <f ca="1">IF(raw_exchange_data!$A627="","",OFFSET(raw_exchange_data!$A627,0,MATCH(R$2,raw_exchange_data!$1:$1,0)-1))</f>
        <v/>
      </c>
      <c r="S628" s="169" t="str">
        <f ca="1">IF(raw_exchange_data!$A627="","",OFFSET(raw_exchange_data!$A627,0,MATCH(S$2,raw_exchange_data!$1:$1,0)-1))</f>
        <v/>
      </c>
      <c r="W628" t="str">
        <f t="shared" si="56"/>
        <v/>
      </c>
      <c r="X628" t="str">
        <f t="shared" si="57"/>
        <v/>
      </c>
      <c r="Y628" s="42" t="str">
        <f t="shared" si="58"/>
        <v/>
      </c>
      <c r="Z628" s="42" t="str">
        <f t="shared" si="59"/>
        <v/>
      </c>
    </row>
    <row r="629" spans="7:26" x14ac:dyDescent="0.25">
      <c r="G629" s="52" t="str">
        <f>IF(Summary_Exchange_Balances_00UTC!$B628="","",VLOOKUP(IF(ISERROR(SEARCH(" ", $B629)),UPPER($B629&amp;$C629&amp;IF(OR(NOT(ISERROR(SEARCH("trade",$D629))),NOT(ISERROR(SEARCH("balance",$D629)))),"",$D629)),UPPER(LEFT($B629, SEARCH(" ",$B629)-1)&amp;$C629&amp;IF(OR(NOT(ISERROR(SEARCH("trade",$D629))),NOT(ISERROR(SEARCH("balance",$D629)))),"",$D629))),$L:$T,MATCH("balance",$L$2:$S$2,0),FALSE))</f>
        <v/>
      </c>
      <c r="H629" s="35" t="str">
        <f>IF(Summary_Exchange_Balances_00UTC!$B628="","",(G629-E629)/E629)</f>
        <v/>
      </c>
      <c r="I629" s="160" t="str">
        <f>IF(Summary_Exchange_Balances_00UTC!$B628="","",IF(ISERROR($G629),$E629,$G629))</f>
        <v/>
      </c>
      <c r="N629" s="156" t="str">
        <f ca="1">IF(raw_exchange_data!$A628="","",OFFSET(raw_exchange_data!$A628,0,MATCH(N$2,raw_exchange_data!$1:$1,0)-1))</f>
        <v/>
      </c>
      <c r="O629" s="156" t="str">
        <f ca="1">IF(raw_exchange_data!$A628="","",OFFSET(raw_exchange_data!$A628,0,MATCH(O$2,raw_exchange_data!$1:$1,0)-1))</f>
        <v/>
      </c>
      <c r="P629" s="156" t="str">
        <f ca="1">IF(raw_exchange_data!$A628="","",OFFSET(raw_exchange_data!$A628,0,MATCH(P$2,raw_exchange_data!$1:$1,0)-1))</f>
        <v/>
      </c>
      <c r="Q629" s="156" t="str">
        <f ca="1">IF(raw_exchange_data!$A628="","",TEXT(OFFSET(raw_exchange_data!$A628,0,MATCH(Q$2,raw_exchange_data!$1:$1,0)-1),""))</f>
        <v/>
      </c>
      <c r="R629" s="157" t="str">
        <f ca="1">IF(raw_exchange_data!$A628="","",OFFSET(raw_exchange_data!$A628,0,MATCH(R$2,raw_exchange_data!$1:$1,0)-1))</f>
        <v/>
      </c>
      <c r="S629" s="169" t="str">
        <f ca="1">IF(raw_exchange_data!$A628="","",OFFSET(raw_exchange_data!$A628,0,MATCH(S$2,raw_exchange_data!$1:$1,0)-1))</f>
        <v/>
      </c>
      <c r="W629" t="str">
        <f t="shared" si="56"/>
        <v/>
      </c>
      <c r="X629" t="str">
        <f t="shared" si="57"/>
        <v/>
      </c>
      <c r="Y629" s="42" t="str">
        <f t="shared" si="58"/>
        <v/>
      </c>
      <c r="Z629" s="42" t="str">
        <f t="shared" si="59"/>
        <v/>
      </c>
    </row>
    <row r="630" spans="7:26" x14ac:dyDescent="0.25">
      <c r="G630" s="52" t="str">
        <f>IF(Summary_Exchange_Balances_00UTC!$B629="","",VLOOKUP(IF(ISERROR(SEARCH(" ", $B630)),UPPER($B630&amp;$C630&amp;IF(OR(NOT(ISERROR(SEARCH("trade",$D630))),NOT(ISERROR(SEARCH("balance",$D630)))),"",$D630)),UPPER(LEFT($B630, SEARCH(" ",$B630)-1)&amp;$C630&amp;IF(OR(NOT(ISERROR(SEARCH("trade",$D630))),NOT(ISERROR(SEARCH("balance",$D630)))),"",$D630))),$L:$T,MATCH("balance",$L$2:$S$2,0),FALSE))</f>
        <v/>
      </c>
      <c r="H630" s="35" t="str">
        <f>IF(Summary_Exchange_Balances_00UTC!$B629="","",(G630-E630)/E630)</f>
        <v/>
      </c>
      <c r="I630" s="160" t="str">
        <f>IF(Summary_Exchange_Balances_00UTC!$B629="","",IF(ISERROR($G630),$E630,$G630))</f>
        <v/>
      </c>
      <c r="N630" s="156" t="str">
        <f ca="1">IF(raw_exchange_data!$A629="","",OFFSET(raw_exchange_data!$A629,0,MATCH(N$2,raw_exchange_data!$1:$1,0)-1))</f>
        <v/>
      </c>
      <c r="O630" s="156" t="str">
        <f ca="1">IF(raw_exchange_data!$A629="","",OFFSET(raw_exchange_data!$A629,0,MATCH(O$2,raw_exchange_data!$1:$1,0)-1))</f>
        <v/>
      </c>
      <c r="P630" s="156" t="str">
        <f ca="1">IF(raw_exchange_data!$A629="","",OFFSET(raw_exchange_data!$A629,0,MATCH(P$2,raw_exchange_data!$1:$1,0)-1))</f>
        <v/>
      </c>
      <c r="Q630" s="156" t="str">
        <f ca="1">IF(raw_exchange_data!$A629="","",TEXT(OFFSET(raw_exchange_data!$A629,0,MATCH(Q$2,raw_exchange_data!$1:$1,0)-1),""))</f>
        <v/>
      </c>
      <c r="R630" s="157" t="str">
        <f ca="1">IF(raw_exchange_data!$A629="","",OFFSET(raw_exchange_data!$A629,0,MATCH(R$2,raw_exchange_data!$1:$1,0)-1))</f>
        <v/>
      </c>
      <c r="S630" s="169" t="str">
        <f ca="1">IF(raw_exchange_data!$A629="","",OFFSET(raw_exchange_data!$A629,0,MATCH(S$2,raw_exchange_data!$1:$1,0)-1))</f>
        <v/>
      </c>
      <c r="W630" t="str">
        <f t="shared" si="56"/>
        <v/>
      </c>
      <c r="X630" t="str">
        <f t="shared" si="57"/>
        <v/>
      </c>
      <c r="Y630" s="42" t="str">
        <f t="shared" si="58"/>
        <v/>
      </c>
      <c r="Z630" s="42" t="str">
        <f t="shared" si="59"/>
        <v/>
      </c>
    </row>
    <row r="631" spans="7:26" x14ac:dyDescent="0.25">
      <c r="G631" s="52" t="str">
        <f>IF(Summary_Exchange_Balances_00UTC!$B630="","",VLOOKUP(IF(ISERROR(SEARCH(" ", $B631)),UPPER($B631&amp;$C631&amp;IF(OR(NOT(ISERROR(SEARCH("trade",$D631))),NOT(ISERROR(SEARCH("balance",$D631)))),"",$D631)),UPPER(LEFT($B631, SEARCH(" ",$B631)-1)&amp;$C631&amp;IF(OR(NOT(ISERROR(SEARCH("trade",$D631))),NOT(ISERROR(SEARCH("balance",$D631)))),"",$D631))),$L:$T,MATCH("balance",$L$2:$S$2,0),FALSE))</f>
        <v/>
      </c>
      <c r="H631" s="35" t="str">
        <f>IF(Summary_Exchange_Balances_00UTC!$B630="","",(G631-E631)/E631)</f>
        <v/>
      </c>
      <c r="I631" s="160" t="str">
        <f>IF(Summary_Exchange_Balances_00UTC!$B630="","",IF(ISERROR($G631),$E631,$G631))</f>
        <v/>
      </c>
      <c r="N631" s="156" t="str">
        <f ca="1">IF(raw_exchange_data!$A630="","",OFFSET(raw_exchange_data!$A630,0,MATCH(N$2,raw_exchange_data!$1:$1,0)-1))</f>
        <v/>
      </c>
      <c r="O631" s="156" t="str">
        <f ca="1">IF(raw_exchange_data!$A630="","",OFFSET(raw_exchange_data!$A630,0,MATCH(O$2,raw_exchange_data!$1:$1,0)-1))</f>
        <v/>
      </c>
      <c r="P631" s="156" t="str">
        <f ca="1">IF(raw_exchange_data!$A630="","",OFFSET(raw_exchange_data!$A630,0,MATCH(P$2,raw_exchange_data!$1:$1,0)-1))</f>
        <v/>
      </c>
      <c r="Q631" s="156" t="str">
        <f ca="1">IF(raw_exchange_data!$A630="","",TEXT(OFFSET(raw_exchange_data!$A630,0,MATCH(Q$2,raw_exchange_data!$1:$1,0)-1),""))</f>
        <v/>
      </c>
      <c r="R631" s="157" t="str">
        <f ca="1">IF(raw_exchange_data!$A630="","",OFFSET(raw_exchange_data!$A630,0,MATCH(R$2,raw_exchange_data!$1:$1,0)-1))</f>
        <v/>
      </c>
      <c r="S631" s="169" t="str">
        <f ca="1">IF(raw_exchange_data!$A630="","",OFFSET(raw_exchange_data!$A630,0,MATCH(S$2,raw_exchange_data!$1:$1,0)-1))</f>
        <v/>
      </c>
      <c r="W631" t="str">
        <f t="shared" si="56"/>
        <v/>
      </c>
      <c r="X631" t="str">
        <f t="shared" si="57"/>
        <v/>
      </c>
      <c r="Y631" s="42" t="str">
        <f t="shared" si="58"/>
        <v/>
      </c>
      <c r="Z631" s="42" t="str">
        <f t="shared" si="59"/>
        <v/>
      </c>
    </row>
    <row r="632" spans="7:26" x14ac:dyDescent="0.25">
      <c r="G632" s="52" t="str">
        <f>IF(Summary_Exchange_Balances_00UTC!$B631="","",VLOOKUP(IF(ISERROR(SEARCH(" ", $B632)),UPPER($B632&amp;$C632&amp;IF(OR(NOT(ISERROR(SEARCH("trade",$D632))),NOT(ISERROR(SEARCH("balance",$D632)))),"",$D632)),UPPER(LEFT($B632, SEARCH(" ",$B632)-1)&amp;$C632&amp;IF(OR(NOT(ISERROR(SEARCH("trade",$D632))),NOT(ISERROR(SEARCH("balance",$D632)))),"",$D632))),$L:$T,MATCH("balance",$L$2:$S$2,0),FALSE))</f>
        <v/>
      </c>
      <c r="H632" s="35" t="str">
        <f>IF(Summary_Exchange_Balances_00UTC!$B631="","",(G632-E632)/E632)</f>
        <v/>
      </c>
      <c r="I632" s="160" t="str">
        <f>IF(Summary_Exchange_Balances_00UTC!$B631="","",IF(ISERROR($G632),$E632,$G632))</f>
        <v/>
      </c>
      <c r="N632" s="156" t="str">
        <f ca="1">IF(raw_exchange_data!$A631="","",OFFSET(raw_exchange_data!$A631,0,MATCH(N$2,raw_exchange_data!$1:$1,0)-1))</f>
        <v/>
      </c>
      <c r="O632" s="156" t="str">
        <f ca="1">IF(raw_exchange_data!$A631="","",OFFSET(raw_exchange_data!$A631,0,MATCH(O$2,raw_exchange_data!$1:$1,0)-1))</f>
        <v/>
      </c>
      <c r="P632" s="156" t="str">
        <f ca="1">IF(raw_exchange_data!$A631="","",OFFSET(raw_exchange_data!$A631,0,MATCH(P$2,raw_exchange_data!$1:$1,0)-1))</f>
        <v/>
      </c>
      <c r="Q632" s="156" t="str">
        <f ca="1">IF(raw_exchange_data!$A631="","",TEXT(OFFSET(raw_exchange_data!$A631,0,MATCH(Q$2,raw_exchange_data!$1:$1,0)-1),""))</f>
        <v/>
      </c>
      <c r="R632" s="157" t="str">
        <f ca="1">IF(raw_exchange_data!$A631="","",OFFSET(raw_exchange_data!$A631,0,MATCH(R$2,raw_exchange_data!$1:$1,0)-1))</f>
        <v/>
      </c>
      <c r="S632" s="169" t="str">
        <f ca="1">IF(raw_exchange_data!$A631="","",OFFSET(raw_exchange_data!$A631,0,MATCH(S$2,raw_exchange_data!$1:$1,0)-1))</f>
        <v/>
      </c>
      <c r="W632" t="str">
        <f t="shared" si="56"/>
        <v/>
      </c>
      <c r="X632" t="str">
        <f t="shared" si="57"/>
        <v/>
      </c>
      <c r="Y632" s="42" t="str">
        <f t="shared" si="58"/>
        <v/>
      </c>
      <c r="Z632" s="42" t="str">
        <f t="shared" si="59"/>
        <v/>
      </c>
    </row>
    <row r="633" spans="7:26" x14ac:dyDescent="0.25">
      <c r="G633" s="52" t="str">
        <f>IF(Summary_Exchange_Balances_00UTC!$B632="","",VLOOKUP(IF(ISERROR(SEARCH(" ", $B633)),UPPER($B633&amp;$C633&amp;IF(OR(NOT(ISERROR(SEARCH("trade",$D633))),NOT(ISERROR(SEARCH("balance",$D633)))),"",$D633)),UPPER(LEFT($B633, SEARCH(" ",$B633)-1)&amp;$C633&amp;IF(OR(NOT(ISERROR(SEARCH("trade",$D633))),NOT(ISERROR(SEARCH("balance",$D633)))),"",$D633))),$L:$T,MATCH("balance",$L$2:$S$2,0),FALSE))</f>
        <v/>
      </c>
      <c r="H633" s="35" t="str">
        <f>IF(Summary_Exchange_Balances_00UTC!$B632="","",(G633-E633)/E633)</f>
        <v/>
      </c>
      <c r="I633" s="160" t="str">
        <f>IF(Summary_Exchange_Balances_00UTC!$B632="","",IF(ISERROR($G633),$E633,$G633))</f>
        <v/>
      </c>
      <c r="N633" s="156" t="str">
        <f ca="1">IF(raw_exchange_data!$A632="","",OFFSET(raw_exchange_data!$A632,0,MATCH(N$2,raw_exchange_data!$1:$1,0)-1))</f>
        <v/>
      </c>
      <c r="O633" s="156" t="str">
        <f ca="1">IF(raw_exchange_data!$A632="","",OFFSET(raw_exchange_data!$A632,0,MATCH(O$2,raw_exchange_data!$1:$1,0)-1))</f>
        <v/>
      </c>
      <c r="P633" s="156" t="str">
        <f ca="1">IF(raw_exchange_data!$A632="","",OFFSET(raw_exchange_data!$A632,0,MATCH(P$2,raw_exchange_data!$1:$1,0)-1))</f>
        <v/>
      </c>
      <c r="Q633" s="156" t="str">
        <f ca="1">IF(raw_exchange_data!$A632="","",TEXT(OFFSET(raw_exchange_data!$A632,0,MATCH(Q$2,raw_exchange_data!$1:$1,0)-1),""))</f>
        <v/>
      </c>
      <c r="R633" s="157" t="str">
        <f ca="1">IF(raw_exchange_data!$A632="","",OFFSET(raw_exchange_data!$A632,0,MATCH(R$2,raw_exchange_data!$1:$1,0)-1))</f>
        <v/>
      </c>
      <c r="S633" s="169" t="str">
        <f ca="1">IF(raw_exchange_data!$A632="","",OFFSET(raw_exchange_data!$A632,0,MATCH(S$2,raw_exchange_data!$1:$1,0)-1))</f>
        <v/>
      </c>
      <c r="W633" t="str">
        <f t="shared" si="56"/>
        <v/>
      </c>
      <c r="X633" t="str">
        <f t="shared" si="57"/>
        <v/>
      </c>
      <c r="Y633" s="42" t="str">
        <f t="shared" si="58"/>
        <v/>
      </c>
      <c r="Z633" s="42" t="str">
        <f t="shared" si="59"/>
        <v/>
      </c>
    </row>
    <row r="634" spans="7:26" x14ac:dyDescent="0.25">
      <c r="G634" s="52" t="str">
        <f>IF(Summary_Exchange_Balances_00UTC!$B633="","",VLOOKUP(IF(ISERROR(SEARCH(" ", $B634)),UPPER($B634&amp;$C634&amp;IF(OR(NOT(ISERROR(SEARCH("trade",$D634))),NOT(ISERROR(SEARCH("balance",$D634)))),"",$D634)),UPPER(LEFT($B634, SEARCH(" ",$B634)-1)&amp;$C634&amp;IF(OR(NOT(ISERROR(SEARCH("trade",$D634))),NOT(ISERROR(SEARCH("balance",$D634)))),"",$D634))),$L:$T,MATCH("balance",$L$2:$S$2,0),FALSE))</f>
        <v/>
      </c>
      <c r="H634" s="35" t="str">
        <f>IF(Summary_Exchange_Balances_00UTC!$B633="","",(G634-E634)/E634)</f>
        <v/>
      </c>
      <c r="I634" s="160" t="str">
        <f>IF(Summary_Exchange_Balances_00UTC!$B633="","",IF(ISERROR($G634),$E634,$G634))</f>
        <v/>
      </c>
      <c r="N634" s="156" t="str">
        <f ca="1">IF(raw_exchange_data!$A633="","",OFFSET(raw_exchange_data!$A633,0,MATCH(N$2,raw_exchange_data!$1:$1,0)-1))</f>
        <v/>
      </c>
      <c r="O634" s="156" t="str">
        <f ca="1">IF(raw_exchange_data!$A633="","",OFFSET(raw_exchange_data!$A633,0,MATCH(O$2,raw_exchange_data!$1:$1,0)-1))</f>
        <v/>
      </c>
      <c r="P634" s="156" t="str">
        <f ca="1">IF(raw_exchange_data!$A633="","",OFFSET(raw_exchange_data!$A633,0,MATCH(P$2,raw_exchange_data!$1:$1,0)-1))</f>
        <v/>
      </c>
      <c r="Q634" s="156" t="str">
        <f ca="1">IF(raw_exchange_data!$A633="","",TEXT(OFFSET(raw_exchange_data!$A633,0,MATCH(Q$2,raw_exchange_data!$1:$1,0)-1),""))</f>
        <v/>
      </c>
      <c r="R634" s="157" t="str">
        <f ca="1">IF(raw_exchange_data!$A633="","",OFFSET(raw_exchange_data!$A633,0,MATCH(R$2,raw_exchange_data!$1:$1,0)-1))</f>
        <v/>
      </c>
      <c r="S634" s="169" t="str">
        <f ca="1">IF(raw_exchange_data!$A633="","",OFFSET(raw_exchange_data!$A633,0,MATCH(S$2,raw_exchange_data!$1:$1,0)-1))</f>
        <v/>
      </c>
      <c r="W634" t="str">
        <f t="shared" si="56"/>
        <v/>
      </c>
      <c r="X634" t="str">
        <f t="shared" si="57"/>
        <v/>
      </c>
      <c r="Y634" s="42" t="str">
        <f t="shared" si="58"/>
        <v/>
      </c>
      <c r="Z634" s="42" t="str">
        <f t="shared" si="59"/>
        <v/>
      </c>
    </row>
    <row r="635" spans="7:26" x14ac:dyDescent="0.25">
      <c r="G635" s="52" t="str">
        <f>IF(Summary_Exchange_Balances_00UTC!$B634="","",VLOOKUP(IF(ISERROR(SEARCH(" ", $B635)),UPPER($B635&amp;$C635&amp;IF(OR(NOT(ISERROR(SEARCH("trade",$D635))),NOT(ISERROR(SEARCH("balance",$D635)))),"",$D635)),UPPER(LEFT($B635, SEARCH(" ",$B635)-1)&amp;$C635&amp;IF(OR(NOT(ISERROR(SEARCH("trade",$D635))),NOT(ISERROR(SEARCH("balance",$D635)))),"",$D635))),$L:$T,MATCH("balance",$L$2:$S$2,0),FALSE))</f>
        <v/>
      </c>
      <c r="H635" s="35" t="str">
        <f>IF(Summary_Exchange_Balances_00UTC!$B634="","",(G635-E635)/E635)</f>
        <v/>
      </c>
      <c r="I635" s="160" t="str">
        <f>IF(Summary_Exchange_Balances_00UTC!$B634="","",IF(ISERROR($G635),$E635,$G635))</f>
        <v/>
      </c>
      <c r="N635" s="156" t="str">
        <f ca="1">IF(raw_exchange_data!$A634="","",OFFSET(raw_exchange_data!$A634,0,MATCH(N$2,raw_exchange_data!$1:$1,0)-1))</f>
        <v/>
      </c>
      <c r="O635" s="156" t="str">
        <f ca="1">IF(raw_exchange_data!$A634="","",OFFSET(raw_exchange_data!$A634,0,MATCH(O$2,raw_exchange_data!$1:$1,0)-1))</f>
        <v/>
      </c>
      <c r="P635" s="156" t="str">
        <f ca="1">IF(raw_exchange_data!$A634="","",OFFSET(raw_exchange_data!$A634,0,MATCH(P$2,raw_exchange_data!$1:$1,0)-1))</f>
        <v/>
      </c>
      <c r="Q635" s="156" t="str">
        <f ca="1">IF(raw_exchange_data!$A634="","",TEXT(OFFSET(raw_exchange_data!$A634,0,MATCH(Q$2,raw_exchange_data!$1:$1,0)-1),""))</f>
        <v/>
      </c>
      <c r="R635" s="157" t="str">
        <f ca="1">IF(raw_exchange_data!$A634="","",OFFSET(raw_exchange_data!$A634,0,MATCH(R$2,raw_exchange_data!$1:$1,0)-1))</f>
        <v/>
      </c>
      <c r="S635" s="169" t="str">
        <f ca="1">IF(raw_exchange_data!$A634="","",OFFSET(raw_exchange_data!$A634,0,MATCH(S$2,raw_exchange_data!$1:$1,0)-1))</f>
        <v/>
      </c>
      <c r="W635" t="str">
        <f t="shared" si="56"/>
        <v/>
      </c>
      <c r="X635" t="str">
        <f t="shared" si="57"/>
        <v/>
      </c>
      <c r="Y635" s="42" t="str">
        <f t="shared" si="58"/>
        <v/>
      </c>
      <c r="Z635" s="42" t="str">
        <f t="shared" si="59"/>
        <v/>
      </c>
    </row>
    <row r="636" spans="7:26" x14ac:dyDescent="0.25">
      <c r="G636" s="52" t="str">
        <f>IF(Summary_Exchange_Balances_00UTC!$B635="","",VLOOKUP(IF(ISERROR(SEARCH(" ", $B636)),UPPER($B636&amp;$C636&amp;IF(OR(NOT(ISERROR(SEARCH("trade",$D636))),NOT(ISERROR(SEARCH("balance",$D636)))),"",$D636)),UPPER(LEFT($B636, SEARCH(" ",$B636)-1)&amp;$C636&amp;IF(OR(NOT(ISERROR(SEARCH("trade",$D636))),NOT(ISERROR(SEARCH("balance",$D636)))),"",$D636))),$L:$T,MATCH("balance",$L$2:$S$2,0),FALSE))</f>
        <v/>
      </c>
      <c r="H636" s="35" t="str">
        <f>IF(Summary_Exchange_Balances_00UTC!$B635="","",(G636-E636)/E636)</f>
        <v/>
      </c>
      <c r="I636" s="160" t="str">
        <f>IF(Summary_Exchange_Balances_00UTC!$B635="","",IF(ISERROR($G636),$E636,$G636))</f>
        <v/>
      </c>
      <c r="N636" s="156" t="str">
        <f ca="1">IF(raw_exchange_data!$A635="","",OFFSET(raw_exchange_data!$A635,0,MATCH(N$2,raw_exchange_data!$1:$1,0)-1))</f>
        <v/>
      </c>
      <c r="O636" s="156" t="str">
        <f ca="1">IF(raw_exchange_data!$A635="","",OFFSET(raw_exchange_data!$A635,0,MATCH(O$2,raw_exchange_data!$1:$1,0)-1))</f>
        <v/>
      </c>
      <c r="P636" s="156" t="str">
        <f ca="1">IF(raw_exchange_data!$A635="","",OFFSET(raw_exchange_data!$A635,0,MATCH(P$2,raw_exchange_data!$1:$1,0)-1))</f>
        <v/>
      </c>
      <c r="Q636" s="156" t="str">
        <f ca="1">IF(raw_exchange_data!$A635="","",TEXT(OFFSET(raw_exchange_data!$A635,0,MATCH(Q$2,raw_exchange_data!$1:$1,0)-1),""))</f>
        <v/>
      </c>
      <c r="R636" s="157" t="str">
        <f ca="1">IF(raw_exchange_data!$A635="","",OFFSET(raw_exchange_data!$A635,0,MATCH(R$2,raw_exchange_data!$1:$1,0)-1))</f>
        <v/>
      </c>
      <c r="S636" s="169" t="str">
        <f ca="1">IF(raw_exchange_data!$A635="","",OFFSET(raw_exchange_data!$A635,0,MATCH(S$2,raw_exchange_data!$1:$1,0)-1))</f>
        <v/>
      </c>
      <c r="W636" t="str">
        <f t="shared" si="56"/>
        <v/>
      </c>
      <c r="X636" t="str">
        <f t="shared" si="57"/>
        <v/>
      </c>
      <c r="Y636" s="42" t="str">
        <f t="shared" si="58"/>
        <v/>
      </c>
      <c r="Z636" s="42" t="str">
        <f t="shared" si="59"/>
        <v/>
      </c>
    </row>
    <row r="637" spans="7:26" x14ac:dyDescent="0.25">
      <c r="G637" s="52" t="str">
        <f>IF(Summary_Exchange_Balances_00UTC!$B636="","",VLOOKUP(IF(ISERROR(SEARCH(" ", $B637)),UPPER($B637&amp;$C637&amp;IF(OR(NOT(ISERROR(SEARCH("trade",$D637))),NOT(ISERROR(SEARCH("balance",$D637)))),"",$D637)),UPPER(LEFT($B637, SEARCH(" ",$B637)-1)&amp;$C637&amp;IF(OR(NOT(ISERROR(SEARCH("trade",$D637))),NOT(ISERROR(SEARCH("balance",$D637)))),"",$D637))),$L:$T,MATCH("balance",$L$2:$S$2,0),FALSE))</f>
        <v/>
      </c>
      <c r="H637" s="35" t="str">
        <f>IF(Summary_Exchange_Balances_00UTC!$B636="","",(G637-E637)/E637)</f>
        <v/>
      </c>
      <c r="I637" s="160" t="str">
        <f>IF(Summary_Exchange_Balances_00UTC!$B636="","",IF(ISERROR($G637),$E637,$G637))</f>
        <v/>
      </c>
      <c r="N637" s="156" t="str">
        <f ca="1">IF(raw_exchange_data!$A636="","",OFFSET(raw_exchange_data!$A636,0,MATCH(N$2,raw_exchange_data!$1:$1,0)-1))</f>
        <v/>
      </c>
      <c r="O637" s="156" t="str">
        <f ca="1">IF(raw_exchange_data!$A636="","",OFFSET(raw_exchange_data!$A636,0,MATCH(O$2,raw_exchange_data!$1:$1,0)-1))</f>
        <v/>
      </c>
      <c r="P637" s="156" t="str">
        <f ca="1">IF(raw_exchange_data!$A636="","",OFFSET(raw_exchange_data!$A636,0,MATCH(P$2,raw_exchange_data!$1:$1,0)-1))</f>
        <v/>
      </c>
      <c r="Q637" s="156" t="str">
        <f ca="1">IF(raw_exchange_data!$A636="","",TEXT(OFFSET(raw_exchange_data!$A636,0,MATCH(Q$2,raw_exchange_data!$1:$1,0)-1),""))</f>
        <v/>
      </c>
      <c r="R637" s="157" t="str">
        <f ca="1">IF(raw_exchange_data!$A636="","",OFFSET(raw_exchange_data!$A636,0,MATCH(R$2,raw_exchange_data!$1:$1,0)-1))</f>
        <v/>
      </c>
      <c r="S637" s="169" t="str">
        <f ca="1">IF(raw_exchange_data!$A636="","",OFFSET(raw_exchange_data!$A636,0,MATCH(S$2,raw_exchange_data!$1:$1,0)-1))</f>
        <v/>
      </c>
      <c r="W637" t="str">
        <f t="shared" si="56"/>
        <v/>
      </c>
      <c r="X637" t="str">
        <f t="shared" si="57"/>
        <v/>
      </c>
      <c r="Y637" s="42" t="str">
        <f t="shared" si="58"/>
        <v/>
      </c>
      <c r="Z637" s="42" t="str">
        <f t="shared" si="59"/>
        <v/>
      </c>
    </row>
    <row r="638" spans="7:26" x14ac:dyDescent="0.25">
      <c r="G638" s="52" t="str">
        <f>IF(Summary_Exchange_Balances_00UTC!$B637="","",VLOOKUP(IF(ISERROR(SEARCH(" ", $B638)),UPPER($B638&amp;$C638&amp;IF(OR(NOT(ISERROR(SEARCH("trade",$D638))),NOT(ISERROR(SEARCH("balance",$D638)))),"",$D638)),UPPER(LEFT($B638, SEARCH(" ",$B638)-1)&amp;$C638&amp;IF(OR(NOT(ISERROR(SEARCH("trade",$D638))),NOT(ISERROR(SEARCH("balance",$D638)))),"",$D638))),$L:$T,MATCH("balance",$L$2:$S$2,0),FALSE))</f>
        <v/>
      </c>
      <c r="H638" s="35" t="str">
        <f>IF(Summary_Exchange_Balances_00UTC!$B637="","",(G638-E638)/E638)</f>
        <v/>
      </c>
      <c r="I638" s="160" t="str">
        <f>IF(Summary_Exchange_Balances_00UTC!$B637="","",IF(ISERROR($G638),$E638,$G638))</f>
        <v/>
      </c>
      <c r="N638" s="156" t="str">
        <f ca="1">IF(raw_exchange_data!$A637="","",OFFSET(raw_exchange_data!$A637,0,MATCH(N$2,raw_exchange_data!$1:$1,0)-1))</f>
        <v/>
      </c>
      <c r="O638" s="156" t="str">
        <f ca="1">IF(raw_exchange_data!$A637="","",OFFSET(raw_exchange_data!$A637,0,MATCH(O$2,raw_exchange_data!$1:$1,0)-1))</f>
        <v/>
      </c>
      <c r="P638" s="156" t="str">
        <f ca="1">IF(raw_exchange_data!$A637="","",OFFSET(raw_exchange_data!$A637,0,MATCH(P$2,raw_exchange_data!$1:$1,0)-1))</f>
        <v/>
      </c>
      <c r="Q638" s="156" t="str">
        <f ca="1">IF(raw_exchange_data!$A637="","",TEXT(OFFSET(raw_exchange_data!$A637,0,MATCH(Q$2,raw_exchange_data!$1:$1,0)-1),""))</f>
        <v/>
      </c>
      <c r="R638" s="157" t="str">
        <f ca="1">IF(raw_exchange_data!$A637="","",OFFSET(raw_exchange_data!$A637,0,MATCH(R$2,raw_exchange_data!$1:$1,0)-1))</f>
        <v/>
      </c>
      <c r="S638" s="169" t="str">
        <f ca="1">IF(raw_exchange_data!$A637="","",OFFSET(raw_exchange_data!$A637,0,MATCH(S$2,raw_exchange_data!$1:$1,0)-1))</f>
        <v/>
      </c>
      <c r="W638" t="str">
        <f t="shared" si="56"/>
        <v/>
      </c>
      <c r="X638" t="str">
        <f t="shared" si="57"/>
        <v/>
      </c>
      <c r="Y638" s="42" t="str">
        <f t="shared" si="58"/>
        <v/>
      </c>
      <c r="Z638" s="42" t="str">
        <f t="shared" si="59"/>
        <v/>
      </c>
    </row>
    <row r="639" spans="7:26" x14ac:dyDescent="0.25">
      <c r="G639" s="52" t="str">
        <f>IF(Summary_Exchange_Balances_00UTC!$B638="","",VLOOKUP(IF(ISERROR(SEARCH(" ", $B639)),UPPER($B639&amp;$C639&amp;IF(OR(NOT(ISERROR(SEARCH("trade",$D639))),NOT(ISERROR(SEARCH("balance",$D639)))),"",$D639)),UPPER(LEFT($B639, SEARCH(" ",$B639)-1)&amp;$C639&amp;IF(OR(NOT(ISERROR(SEARCH("trade",$D639))),NOT(ISERROR(SEARCH("balance",$D639)))),"",$D639))),$L:$T,MATCH("balance",$L$2:$S$2,0),FALSE))</f>
        <v/>
      </c>
      <c r="H639" s="35" t="str">
        <f>IF(Summary_Exchange_Balances_00UTC!$B638="","",(G639-E639)/E639)</f>
        <v/>
      </c>
      <c r="I639" s="160" t="str">
        <f>IF(Summary_Exchange_Balances_00UTC!$B638="","",IF(ISERROR($G639),$E639,$G639))</f>
        <v/>
      </c>
      <c r="N639" s="156" t="str">
        <f ca="1">IF(raw_exchange_data!$A638="","",OFFSET(raw_exchange_data!$A638,0,MATCH(N$2,raw_exchange_data!$1:$1,0)-1))</f>
        <v/>
      </c>
      <c r="O639" s="156" t="str">
        <f ca="1">IF(raw_exchange_data!$A638="","",OFFSET(raw_exchange_data!$A638,0,MATCH(O$2,raw_exchange_data!$1:$1,0)-1))</f>
        <v/>
      </c>
      <c r="P639" s="156" t="str">
        <f ca="1">IF(raw_exchange_data!$A638="","",OFFSET(raw_exchange_data!$A638,0,MATCH(P$2,raw_exchange_data!$1:$1,0)-1))</f>
        <v/>
      </c>
      <c r="Q639" s="156" t="str">
        <f ca="1">IF(raw_exchange_data!$A638="","",TEXT(OFFSET(raw_exchange_data!$A638,0,MATCH(Q$2,raw_exchange_data!$1:$1,0)-1),""))</f>
        <v/>
      </c>
      <c r="R639" s="157" t="str">
        <f ca="1">IF(raw_exchange_data!$A638="","",OFFSET(raw_exchange_data!$A638,0,MATCH(R$2,raw_exchange_data!$1:$1,0)-1))</f>
        <v/>
      </c>
      <c r="S639" s="169" t="str">
        <f ca="1">IF(raw_exchange_data!$A638="","",OFFSET(raw_exchange_data!$A638,0,MATCH(S$2,raw_exchange_data!$1:$1,0)-1))</f>
        <v/>
      </c>
      <c r="W639" t="str">
        <f t="shared" si="56"/>
        <v/>
      </c>
      <c r="X639" t="str">
        <f t="shared" si="57"/>
        <v/>
      </c>
      <c r="Y639" s="42" t="str">
        <f t="shared" si="58"/>
        <v/>
      </c>
      <c r="Z639" s="42" t="str">
        <f t="shared" si="59"/>
        <v/>
      </c>
    </row>
    <row r="640" spans="7:26" x14ac:dyDescent="0.25">
      <c r="G640" s="52" t="str">
        <f>IF(Summary_Exchange_Balances_00UTC!$B639="","",VLOOKUP(IF(ISERROR(SEARCH(" ", $B640)),UPPER($B640&amp;$C640&amp;IF(OR(NOT(ISERROR(SEARCH("trade",$D640))),NOT(ISERROR(SEARCH("balance",$D640)))),"",$D640)),UPPER(LEFT($B640, SEARCH(" ",$B640)-1)&amp;$C640&amp;IF(OR(NOT(ISERROR(SEARCH("trade",$D640))),NOT(ISERROR(SEARCH("balance",$D640)))),"",$D640))),$L:$T,MATCH("balance",$L$2:$S$2,0),FALSE))</f>
        <v/>
      </c>
      <c r="H640" s="35" t="str">
        <f>IF(Summary_Exchange_Balances_00UTC!$B639="","",(G640-E640)/E640)</f>
        <v/>
      </c>
      <c r="I640" s="160" t="str">
        <f>IF(Summary_Exchange_Balances_00UTC!$B639="","",IF(ISERROR($G640),$E640,$G640))</f>
        <v/>
      </c>
      <c r="N640" s="156" t="str">
        <f ca="1">IF(raw_exchange_data!$A639="","",OFFSET(raw_exchange_data!$A639,0,MATCH(N$2,raw_exchange_data!$1:$1,0)-1))</f>
        <v/>
      </c>
      <c r="O640" s="156" t="str">
        <f ca="1">IF(raw_exchange_data!$A639="","",OFFSET(raw_exchange_data!$A639,0,MATCH(O$2,raw_exchange_data!$1:$1,0)-1))</f>
        <v/>
      </c>
      <c r="P640" s="156" t="str">
        <f ca="1">IF(raw_exchange_data!$A639="","",OFFSET(raw_exchange_data!$A639,0,MATCH(P$2,raw_exchange_data!$1:$1,0)-1))</f>
        <v/>
      </c>
      <c r="Q640" s="156" t="str">
        <f ca="1">IF(raw_exchange_data!$A639="","",TEXT(OFFSET(raw_exchange_data!$A639,0,MATCH(Q$2,raw_exchange_data!$1:$1,0)-1),""))</f>
        <v/>
      </c>
      <c r="R640" s="157" t="str">
        <f ca="1">IF(raw_exchange_data!$A639="","",OFFSET(raw_exchange_data!$A639,0,MATCH(R$2,raw_exchange_data!$1:$1,0)-1))</f>
        <v/>
      </c>
      <c r="S640" s="169" t="str">
        <f ca="1">IF(raw_exchange_data!$A639="","",OFFSET(raw_exchange_data!$A639,0,MATCH(S$2,raw_exchange_data!$1:$1,0)-1))</f>
        <v/>
      </c>
      <c r="W640" t="str">
        <f t="shared" si="56"/>
        <v/>
      </c>
      <c r="X640" t="str">
        <f t="shared" si="57"/>
        <v/>
      </c>
      <c r="Y640" s="42" t="str">
        <f t="shared" si="58"/>
        <v/>
      </c>
      <c r="Z640" s="42" t="str">
        <f t="shared" si="59"/>
        <v/>
      </c>
    </row>
    <row r="641" spans="7:26" x14ac:dyDescent="0.25">
      <c r="G641" s="52" t="str">
        <f>IF(Summary_Exchange_Balances_00UTC!$B640="","",VLOOKUP(IF(ISERROR(SEARCH(" ", $B641)),UPPER($B641&amp;$C641&amp;IF(OR(NOT(ISERROR(SEARCH("trade",$D641))),NOT(ISERROR(SEARCH("balance",$D641)))),"",$D641)),UPPER(LEFT($B641, SEARCH(" ",$B641)-1)&amp;$C641&amp;IF(OR(NOT(ISERROR(SEARCH("trade",$D641))),NOT(ISERROR(SEARCH("balance",$D641)))),"",$D641))),$L:$T,MATCH("balance",$L$2:$S$2,0),FALSE))</f>
        <v/>
      </c>
      <c r="H641" s="35" t="str">
        <f>IF(Summary_Exchange_Balances_00UTC!$B640="","",(G641-E641)/E641)</f>
        <v/>
      </c>
      <c r="I641" s="160" t="str">
        <f>IF(Summary_Exchange_Balances_00UTC!$B640="","",IF(ISERROR($G641),$E641,$G641))</f>
        <v/>
      </c>
      <c r="N641" s="156" t="str">
        <f ca="1">IF(raw_exchange_data!$A640="","",OFFSET(raw_exchange_data!$A640,0,MATCH(N$2,raw_exchange_data!$1:$1,0)-1))</f>
        <v/>
      </c>
      <c r="O641" s="156" t="str">
        <f ca="1">IF(raw_exchange_data!$A640="","",OFFSET(raw_exchange_data!$A640,0,MATCH(O$2,raw_exchange_data!$1:$1,0)-1))</f>
        <v/>
      </c>
      <c r="P641" s="156" t="str">
        <f ca="1">IF(raw_exchange_data!$A640="","",OFFSET(raw_exchange_data!$A640,0,MATCH(P$2,raw_exchange_data!$1:$1,0)-1))</f>
        <v/>
      </c>
      <c r="Q641" s="156" t="str">
        <f ca="1">IF(raw_exchange_data!$A640="","",TEXT(OFFSET(raw_exchange_data!$A640,0,MATCH(Q$2,raw_exchange_data!$1:$1,0)-1),""))</f>
        <v/>
      </c>
      <c r="R641" s="157" t="str">
        <f ca="1">IF(raw_exchange_data!$A640="","",OFFSET(raw_exchange_data!$A640,0,MATCH(R$2,raw_exchange_data!$1:$1,0)-1))</f>
        <v/>
      </c>
      <c r="S641" s="169" t="str">
        <f ca="1">IF(raw_exchange_data!$A640="","",OFFSET(raw_exchange_data!$A640,0,MATCH(S$2,raw_exchange_data!$1:$1,0)-1))</f>
        <v/>
      </c>
      <c r="W641" t="str">
        <f t="shared" si="56"/>
        <v/>
      </c>
      <c r="X641" t="str">
        <f t="shared" si="57"/>
        <v/>
      </c>
      <c r="Y641" s="42" t="str">
        <f t="shared" si="58"/>
        <v/>
      </c>
      <c r="Z641" s="42" t="str">
        <f t="shared" si="59"/>
        <v/>
      </c>
    </row>
    <row r="642" spans="7:26" x14ac:dyDescent="0.25">
      <c r="G642" s="52" t="str">
        <f>IF(Summary_Exchange_Balances_00UTC!$B641="","",VLOOKUP(IF(ISERROR(SEARCH(" ", $B642)),UPPER($B642&amp;$C642&amp;IF(OR(NOT(ISERROR(SEARCH("trade",$D642))),NOT(ISERROR(SEARCH("balance",$D642)))),"",$D642)),UPPER(LEFT($B642, SEARCH(" ",$B642)-1)&amp;$C642&amp;IF(OR(NOT(ISERROR(SEARCH("trade",$D642))),NOT(ISERROR(SEARCH("balance",$D642)))),"",$D642))),$L:$T,MATCH("balance",$L$2:$S$2,0),FALSE))</f>
        <v/>
      </c>
      <c r="H642" s="35" t="str">
        <f>IF(Summary_Exchange_Balances_00UTC!$B641="","",(G642-E642)/E642)</f>
        <v/>
      </c>
      <c r="I642" s="160" t="str">
        <f>IF(Summary_Exchange_Balances_00UTC!$B641="","",IF(ISERROR($G642),$E642,$G642))</f>
        <v/>
      </c>
      <c r="N642" s="156" t="str">
        <f ca="1">IF(raw_exchange_data!$A641="","",OFFSET(raw_exchange_data!$A641,0,MATCH(N$2,raw_exchange_data!$1:$1,0)-1))</f>
        <v/>
      </c>
      <c r="O642" s="156" t="str">
        <f ca="1">IF(raw_exchange_data!$A641="","",OFFSET(raw_exchange_data!$A641,0,MATCH(O$2,raw_exchange_data!$1:$1,0)-1))</f>
        <v/>
      </c>
      <c r="P642" s="156" t="str">
        <f ca="1">IF(raw_exchange_data!$A641="","",OFFSET(raw_exchange_data!$A641,0,MATCH(P$2,raw_exchange_data!$1:$1,0)-1))</f>
        <v/>
      </c>
      <c r="Q642" s="156" t="str">
        <f ca="1">IF(raw_exchange_data!$A641="","",TEXT(OFFSET(raw_exchange_data!$A641,0,MATCH(Q$2,raw_exchange_data!$1:$1,0)-1),""))</f>
        <v/>
      </c>
      <c r="R642" s="157" t="str">
        <f ca="1">IF(raw_exchange_data!$A641="","",OFFSET(raw_exchange_data!$A641,0,MATCH(R$2,raw_exchange_data!$1:$1,0)-1))</f>
        <v/>
      </c>
      <c r="S642" s="169" t="str">
        <f ca="1">IF(raw_exchange_data!$A641="","",OFFSET(raw_exchange_data!$A641,0,MATCH(S$2,raw_exchange_data!$1:$1,0)-1))</f>
        <v/>
      </c>
      <c r="W642" t="str">
        <f t="shared" si="56"/>
        <v/>
      </c>
      <c r="X642" t="str">
        <f t="shared" si="57"/>
        <v/>
      </c>
      <c r="Y642" s="42" t="str">
        <f t="shared" si="58"/>
        <v/>
      </c>
      <c r="Z642" s="42" t="str">
        <f t="shared" si="59"/>
        <v/>
      </c>
    </row>
    <row r="643" spans="7:26" x14ac:dyDescent="0.25">
      <c r="G643" s="52" t="str">
        <f>IF(Summary_Exchange_Balances_00UTC!$B642="","",VLOOKUP(IF(ISERROR(SEARCH(" ", $B643)),UPPER($B643&amp;$C643&amp;IF(OR(NOT(ISERROR(SEARCH("trade",$D643))),NOT(ISERROR(SEARCH("balance",$D643)))),"",$D643)),UPPER(LEFT($B643, SEARCH(" ",$B643)-1)&amp;$C643&amp;IF(OR(NOT(ISERROR(SEARCH("trade",$D643))),NOT(ISERROR(SEARCH("balance",$D643)))),"",$D643))),$L:$T,MATCH("balance",$L$2:$S$2,0),FALSE))</f>
        <v/>
      </c>
      <c r="H643" s="35" t="str">
        <f>IF(Summary_Exchange_Balances_00UTC!$B642="","",(G643-E643)/E643)</f>
        <v/>
      </c>
      <c r="I643" s="160" t="str">
        <f>IF(Summary_Exchange_Balances_00UTC!$B642="","",IF(ISERROR($G643),$E643,$G643))</f>
        <v/>
      </c>
      <c r="N643" s="156" t="str">
        <f ca="1">IF(raw_exchange_data!$A642="","",OFFSET(raw_exchange_data!$A642,0,MATCH(N$2,raw_exchange_data!$1:$1,0)-1))</f>
        <v/>
      </c>
      <c r="O643" s="156" t="str">
        <f ca="1">IF(raw_exchange_data!$A642="","",OFFSET(raw_exchange_data!$A642,0,MATCH(O$2,raw_exchange_data!$1:$1,0)-1))</f>
        <v/>
      </c>
      <c r="P643" s="156" t="str">
        <f ca="1">IF(raw_exchange_data!$A642="","",OFFSET(raw_exchange_data!$A642,0,MATCH(P$2,raw_exchange_data!$1:$1,0)-1))</f>
        <v/>
      </c>
      <c r="Q643" s="156" t="str">
        <f ca="1">IF(raw_exchange_data!$A642="","",TEXT(OFFSET(raw_exchange_data!$A642,0,MATCH(Q$2,raw_exchange_data!$1:$1,0)-1),""))</f>
        <v/>
      </c>
      <c r="R643" s="157" t="str">
        <f ca="1">IF(raw_exchange_data!$A642="","",OFFSET(raw_exchange_data!$A642,0,MATCH(R$2,raw_exchange_data!$1:$1,0)-1))</f>
        <v/>
      </c>
      <c r="S643" s="169" t="str">
        <f ca="1">IF(raw_exchange_data!$A642="","",OFFSET(raw_exchange_data!$A642,0,MATCH(S$2,raw_exchange_data!$1:$1,0)-1))</f>
        <v/>
      </c>
      <c r="W643" t="str">
        <f t="shared" si="56"/>
        <v/>
      </c>
      <c r="X643" t="str">
        <f t="shared" si="57"/>
        <v/>
      </c>
      <c r="Y643" s="42" t="str">
        <f t="shared" si="58"/>
        <v/>
      </c>
      <c r="Z643" s="42" t="str">
        <f t="shared" si="59"/>
        <v/>
      </c>
    </row>
    <row r="644" spans="7:26" x14ac:dyDescent="0.25">
      <c r="G644" s="52" t="str">
        <f>IF(Summary_Exchange_Balances_00UTC!$B643="","",VLOOKUP(IF(ISERROR(SEARCH(" ", $B644)),UPPER($B644&amp;$C644&amp;IF(OR(NOT(ISERROR(SEARCH("trade",$D644))),NOT(ISERROR(SEARCH("balance",$D644)))),"",$D644)),UPPER(LEFT($B644, SEARCH(" ",$B644)-1)&amp;$C644&amp;IF(OR(NOT(ISERROR(SEARCH("trade",$D644))),NOT(ISERROR(SEARCH("balance",$D644)))),"",$D644))),$L:$T,MATCH("balance",$L$2:$S$2,0),FALSE))</f>
        <v/>
      </c>
      <c r="H644" s="35" t="str">
        <f>IF(Summary_Exchange_Balances_00UTC!$B643="","",(G644-E644)/E644)</f>
        <v/>
      </c>
      <c r="I644" s="160" t="str">
        <f>IF(Summary_Exchange_Balances_00UTC!$B643="","",IF(ISERROR($G644),$E644,$G644))</f>
        <v/>
      </c>
      <c r="N644" s="156" t="str">
        <f ca="1">IF(raw_exchange_data!$A643="","",OFFSET(raw_exchange_data!$A643,0,MATCH(N$2,raw_exchange_data!$1:$1,0)-1))</f>
        <v/>
      </c>
      <c r="O644" s="156" t="str">
        <f ca="1">IF(raw_exchange_data!$A643="","",OFFSET(raw_exchange_data!$A643,0,MATCH(O$2,raw_exchange_data!$1:$1,0)-1))</f>
        <v/>
      </c>
      <c r="P644" s="156" t="str">
        <f ca="1">IF(raw_exchange_data!$A643="","",OFFSET(raw_exchange_data!$A643,0,MATCH(P$2,raw_exchange_data!$1:$1,0)-1))</f>
        <v/>
      </c>
      <c r="Q644" s="156" t="str">
        <f ca="1">IF(raw_exchange_data!$A643="","",TEXT(OFFSET(raw_exchange_data!$A643,0,MATCH(Q$2,raw_exchange_data!$1:$1,0)-1),""))</f>
        <v/>
      </c>
      <c r="R644" s="157" t="str">
        <f ca="1">IF(raw_exchange_data!$A643="","",OFFSET(raw_exchange_data!$A643,0,MATCH(R$2,raw_exchange_data!$1:$1,0)-1))</f>
        <v/>
      </c>
      <c r="S644" s="169" t="str">
        <f ca="1">IF(raw_exchange_data!$A643="","",OFFSET(raw_exchange_data!$A643,0,MATCH(S$2,raw_exchange_data!$1:$1,0)-1))</f>
        <v/>
      </c>
      <c r="W644" t="str">
        <f t="shared" ref="W644:W707" si="60">IF($A644="","",$A644)</f>
        <v/>
      </c>
      <c r="X644" t="str">
        <f t="shared" ref="X644:X707" si="61">IF($A644="","",$C644)</f>
        <v/>
      </c>
      <c r="Y644" s="42" t="str">
        <f t="shared" ref="Y644:Y707" si="62">IF($A644="","",$E644)</f>
        <v/>
      </c>
      <c r="Z644" s="42" t="str">
        <f t="shared" ref="Z644:Z707" si="63">IF($A644="","",IF(ISERROR($G644),0,$G644))</f>
        <v/>
      </c>
    </row>
    <row r="645" spans="7:26" x14ac:dyDescent="0.25">
      <c r="G645" s="52" t="str">
        <f>IF(Summary_Exchange_Balances_00UTC!$B644="","",VLOOKUP(IF(ISERROR(SEARCH(" ", $B645)),UPPER($B645&amp;$C645&amp;IF(OR(NOT(ISERROR(SEARCH("trade",$D645))),NOT(ISERROR(SEARCH("balance",$D645)))),"",$D645)),UPPER(LEFT($B645, SEARCH(" ",$B645)-1)&amp;$C645&amp;IF(OR(NOT(ISERROR(SEARCH("trade",$D645))),NOT(ISERROR(SEARCH("balance",$D645)))),"",$D645))),$L:$T,MATCH("balance",$L$2:$S$2,0),FALSE))</f>
        <v/>
      </c>
      <c r="H645" s="35" t="str">
        <f>IF(Summary_Exchange_Balances_00UTC!$B644="","",(G645-E645)/E645)</f>
        <v/>
      </c>
      <c r="I645" s="160" t="str">
        <f>IF(Summary_Exchange_Balances_00UTC!$B644="","",IF(ISERROR($G645),$E645,$G645))</f>
        <v/>
      </c>
      <c r="N645" s="156" t="str">
        <f ca="1">IF(raw_exchange_data!$A644="","",OFFSET(raw_exchange_data!$A644,0,MATCH(N$2,raw_exchange_data!$1:$1,0)-1))</f>
        <v/>
      </c>
      <c r="O645" s="156" t="str">
        <f ca="1">IF(raw_exchange_data!$A644="","",OFFSET(raw_exchange_data!$A644,0,MATCH(O$2,raw_exchange_data!$1:$1,0)-1))</f>
        <v/>
      </c>
      <c r="P645" s="156" t="str">
        <f ca="1">IF(raw_exchange_data!$A644="","",OFFSET(raw_exchange_data!$A644,0,MATCH(P$2,raw_exchange_data!$1:$1,0)-1))</f>
        <v/>
      </c>
      <c r="Q645" s="156" t="str">
        <f ca="1">IF(raw_exchange_data!$A644="","",TEXT(OFFSET(raw_exchange_data!$A644,0,MATCH(Q$2,raw_exchange_data!$1:$1,0)-1),""))</f>
        <v/>
      </c>
      <c r="R645" s="157" t="str">
        <f ca="1">IF(raw_exchange_data!$A644="","",OFFSET(raw_exchange_data!$A644,0,MATCH(R$2,raw_exchange_data!$1:$1,0)-1))</f>
        <v/>
      </c>
      <c r="S645" s="169" t="str">
        <f ca="1">IF(raw_exchange_data!$A644="","",OFFSET(raw_exchange_data!$A644,0,MATCH(S$2,raw_exchange_data!$1:$1,0)-1))</f>
        <v/>
      </c>
      <c r="W645" t="str">
        <f t="shared" si="60"/>
        <v/>
      </c>
      <c r="X645" t="str">
        <f t="shared" si="61"/>
        <v/>
      </c>
      <c r="Y645" s="42" t="str">
        <f t="shared" si="62"/>
        <v/>
      </c>
      <c r="Z645" s="42" t="str">
        <f t="shared" si="63"/>
        <v/>
      </c>
    </row>
    <row r="646" spans="7:26" x14ac:dyDescent="0.25">
      <c r="G646" s="52" t="str">
        <f>IF(Summary_Exchange_Balances_00UTC!$B645="","",VLOOKUP(IF(ISERROR(SEARCH(" ", $B646)),UPPER($B646&amp;$C646&amp;IF(OR(NOT(ISERROR(SEARCH("trade",$D646))),NOT(ISERROR(SEARCH("balance",$D646)))),"",$D646)),UPPER(LEFT($B646, SEARCH(" ",$B646)-1)&amp;$C646&amp;IF(OR(NOT(ISERROR(SEARCH("trade",$D646))),NOT(ISERROR(SEARCH("balance",$D646)))),"",$D646))),$L:$T,MATCH("balance",$L$2:$S$2,0),FALSE))</f>
        <v/>
      </c>
      <c r="H646" s="35" t="str">
        <f>IF(Summary_Exchange_Balances_00UTC!$B645="","",(G646-E646)/E646)</f>
        <v/>
      </c>
      <c r="I646" s="160" t="str">
        <f>IF(Summary_Exchange_Balances_00UTC!$B645="","",IF(ISERROR($G646),$E646,$G646))</f>
        <v/>
      </c>
      <c r="N646" s="156" t="str">
        <f ca="1">IF(raw_exchange_data!$A645="","",OFFSET(raw_exchange_data!$A645,0,MATCH(N$2,raw_exchange_data!$1:$1,0)-1))</f>
        <v/>
      </c>
      <c r="O646" s="156" t="str">
        <f ca="1">IF(raw_exchange_data!$A645="","",OFFSET(raw_exchange_data!$A645,0,MATCH(O$2,raw_exchange_data!$1:$1,0)-1))</f>
        <v/>
      </c>
      <c r="P646" s="156" t="str">
        <f ca="1">IF(raw_exchange_data!$A645="","",OFFSET(raw_exchange_data!$A645,0,MATCH(P$2,raw_exchange_data!$1:$1,0)-1))</f>
        <v/>
      </c>
      <c r="Q646" s="156" t="str">
        <f ca="1">IF(raw_exchange_data!$A645="","",TEXT(OFFSET(raw_exchange_data!$A645,0,MATCH(Q$2,raw_exchange_data!$1:$1,0)-1),""))</f>
        <v/>
      </c>
      <c r="R646" s="157" t="str">
        <f ca="1">IF(raw_exchange_data!$A645="","",OFFSET(raw_exchange_data!$A645,0,MATCH(R$2,raw_exchange_data!$1:$1,0)-1))</f>
        <v/>
      </c>
      <c r="S646" s="169" t="str">
        <f ca="1">IF(raw_exchange_data!$A645="","",OFFSET(raw_exchange_data!$A645,0,MATCH(S$2,raw_exchange_data!$1:$1,0)-1))</f>
        <v/>
      </c>
      <c r="W646" t="str">
        <f t="shared" si="60"/>
        <v/>
      </c>
      <c r="X646" t="str">
        <f t="shared" si="61"/>
        <v/>
      </c>
      <c r="Y646" s="42" t="str">
        <f t="shared" si="62"/>
        <v/>
      </c>
      <c r="Z646" s="42" t="str">
        <f t="shared" si="63"/>
        <v/>
      </c>
    </row>
    <row r="647" spans="7:26" x14ac:dyDescent="0.25">
      <c r="G647" s="52" t="str">
        <f>IF(Summary_Exchange_Balances_00UTC!$B646="","",VLOOKUP(IF(ISERROR(SEARCH(" ", $B647)),UPPER($B647&amp;$C647&amp;IF(OR(NOT(ISERROR(SEARCH("trade",$D647))),NOT(ISERROR(SEARCH("balance",$D647)))),"",$D647)),UPPER(LEFT($B647, SEARCH(" ",$B647)-1)&amp;$C647&amp;IF(OR(NOT(ISERROR(SEARCH("trade",$D647))),NOT(ISERROR(SEARCH("balance",$D647)))),"",$D647))),$L:$T,MATCH("balance",$L$2:$S$2,0),FALSE))</f>
        <v/>
      </c>
      <c r="H647" s="35" t="str">
        <f>IF(Summary_Exchange_Balances_00UTC!$B646="","",(G647-E647)/E647)</f>
        <v/>
      </c>
      <c r="I647" s="160" t="str">
        <f>IF(Summary_Exchange_Balances_00UTC!$B646="","",IF(ISERROR($G647),$E647,$G647))</f>
        <v/>
      </c>
      <c r="N647" s="156" t="str">
        <f ca="1">IF(raw_exchange_data!$A646="","",OFFSET(raw_exchange_data!$A646,0,MATCH(N$2,raw_exchange_data!$1:$1,0)-1))</f>
        <v/>
      </c>
      <c r="O647" s="156" t="str">
        <f ca="1">IF(raw_exchange_data!$A646="","",OFFSET(raw_exchange_data!$A646,0,MATCH(O$2,raw_exchange_data!$1:$1,0)-1))</f>
        <v/>
      </c>
      <c r="P647" s="156" t="str">
        <f ca="1">IF(raw_exchange_data!$A646="","",OFFSET(raw_exchange_data!$A646,0,MATCH(P$2,raw_exchange_data!$1:$1,0)-1))</f>
        <v/>
      </c>
      <c r="Q647" s="156" t="str">
        <f ca="1">IF(raw_exchange_data!$A646="","",TEXT(OFFSET(raw_exchange_data!$A646,0,MATCH(Q$2,raw_exchange_data!$1:$1,0)-1),""))</f>
        <v/>
      </c>
      <c r="R647" s="157" t="str">
        <f ca="1">IF(raw_exchange_data!$A646="","",OFFSET(raw_exchange_data!$A646,0,MATCH(R$2,raw_exchange_data!$1:$1,0)-1))</f>
        <v/>
      </c>
      <c r="S647" s="169" t="str">
        <f ca="1">IF(raw_exchange_data!$A646="","",OFFSET(raw_exchange_data!$A646,0,MATCH(S$2,raw_exchange_data!$1:$1,0)-1))</f>
        <v/>
      </c>
      <c r="W647" t="str">
        <f t="shared" si="60"/>
        <v/>
      </c>
      <c r="X647" t="str">
        <f t="shared" si="61"/>
        <v/>
      </c>
      <c r="Y647" s="42" t="str">
        <f t="shared" si="62"/>
        <v/>
      </c>
      <c r="Z647" s="42" t="str">
        <f t="shared" si="63"/>
        <v/>
      </c>
    </row>
    <row r="648" spans="7:26" x14ac:dyDescent="0.25">
      <c r="G648" s="52" t="str">
        <f>IF(Summary_Exchange_Balances_00UTC!$B647="","",VLOOKUP(IF(ISERROR(SEARCH(" ", $B648)),UPPER($B648&amp;$C648&amp;IF(OR(NOT(ISERROR(SEARCH("trade",$D648))),NOT(ISERROR(SEARCH("balance",$D648)))),"",$D648)),UPPER(LEFT($B648, SEARCH(" ",$B648)-1)&amp;$C648&amp;IF(OR(NOT(ISERROR(SEARCH("trade",$D648))),NOT(ISERROR(SEARCH("balance",$D648)))),"",$D648))),$L:$T,MATCH("balance",$L$2:$S$2,0),FALSE))</f>
        <v/>
      </c>
      <c r="H648" s="35" t="str">
        <f>IF(Summary_Exchange_Balances_00UTC!$B647="","",(G648-E648)/E648)</f>
        <v/>
      </c>
      <c r="I648" s="160" t="str">
        <f>IF(Summary_Exchange_Balances_00UTC!$B647="","",IF(ISERROR($G648),$E648,$G648))</f>
        <v/>
      </c>
      <c r="N648" s="156" t="str">
        <f ca="1">IF(raw_exchange_data!$A647="","",OFFSET(raw_exchange_data!$A647,0,MATCH(N$2,raw_exchange_data!$1:$1,0)-1))</f>
        <v/>
      </c>
      <c r="O648" s="156" t="str">
        <f ca="1">IF(raw_exchange_data!$A647="","",OFFSET(raw_exchange_data!$A647,0,MATCH(O$2,raw_exchange_data!$1:$1,0)-1))</f>
        <v/>
      </c>
      <c r="P648" s="156" t="str">
        <f ca="1">IF(raw_exchange_data!$A647="","",OFFSET(raw_exchange_data!$A647,0,MATCH(P$2,raw_exchange_data!$1:$1,0)-1))</f>
        <v/>
      </c>
      <c r="Q648" s="156" t="str">
        <f ca="1">IF(raw_exchange_data!$A647="","",TEXT(OFFSET(raw_exchange_data!$A647,0,MATCH(Q$2,raw_exchange_data!$1:$1,0)-1),""))</f>
        <v/>
      </c>
      <c r="R648" s="157" t="str">
        <f ca="1">IF(raw_exchange_data!$A647="","",OFFSET(raw_exchange_data!$A647,0,MATCH(R$2,raw_exchange_data!$1:$1,0)-1))</f>
        <v/>
      </c>
      <c r="S648" s="169" t="str">
        <f ca="1">IF(raw_exchange_data!$A647="","",OFFSET(raw_exchange_data!$A647,0,MATCH(S$2,raw_exchange_data!$1:$1,0)-1))</f>
        <v/>
      </c>
      <c r="W648" t="str">
        <f t="shared" si="60"/>
        <v/>
      </c>
      <c r="X648" t="str">
        <f t="shared" si="61"/>
        <v/>
      </c>
      <c r="Y648" s="42" t="str">
        <f t="shared" si="62"/>
        <v/>
      </c>
      <c r="Z648" s="42" t="str">
        <f t="shared" si="63"/>
        <v/>
      </c>
    </row>
    <row r="649" spans="7:26" x14ac:dyDescent="0.25">
      <c r="G649" s="52" t="str">
        <f>IF(Summary_Exchange_Balances_00UTC!$B648="","",VLOOKUP(IF(ISERROR(SEARCH(" ", $B649)),UPPER($B649&amp;$C649&amp;IF(OR(NOT(ISERROR(SEARCH("trade",$D649))),NOT(ISERROR(SEARCH("balance",$D649)))),"",$D649)),UPPER(LEFT($B649, SEARCH(" ",$B649)-1)&amp;$C649&amp;IF(OR(NOT(ISERROR(SEARCH("trade",$D649))),NOT(ISERROR(SEARCH("balance",$D649)))),"",$D649))),$L:$T,MATCH("balance",$L$2:$S$2,0),FALSE))</f>
        <v/>
      </c>
      <c r="H649" s="35" t="str">
        <f>IF(Summary_Exchange_Balances_00UTC!$B648="","",(G649-E649)/E649)</f>
        <v/>
      </c>
      <c r="I649" s="160" t="str">
        <f>IF(Summary_Exchange_Balances_00UTC!$B648="","",IF(ISERROR($G649),$E649,$G649))</f>
        <v/>
      </c>
      <c r="N649" s="156" t="str">
        <f ca="1">IF(raw_exchange_data!$A648="","",OFFSET(raw_exchange_data!$A648,0,MATCH(N$2,raw_exchange_data!$1:$1,0)-1))</f>
        <v/>
      </c>
      <c r="O649" s="156" t="str">
        <f ca="1">IF(raw_exchange_data!$A648="","",OFFSET(raw_exchange_data!$A648,0,MATCH(O$2,raw_exchange_data!$1:$1,0)-1))</f>
        <v/>
      </c>
      <c r="P649" s="156" t="str">
        <f ca="1">IF(raw_exchange_data!$A648="","",OFFSET(raw_exchange_data!$A648,0,MATCH(P$2,raw_exchange_data!$1:$1,0)-1))</f>
        <v/>
      </c>
      <c r="Q649" s="156" t="str">
        <f ca="1">IF(raw_exchange_data!$A648="","",TEXT(OFFSET(raw_exchange_data!$A648,0,MATCH(Q$2,raw_exchange_data!$1:$1,0)-1),""))</f>
        <v/>
      </c>
      <c r="R649" s="157" t="str">
        <f ca="1">IF(raw_exchange_data!$A648="","",OFFSET(raw_exchange_data!$A648,0,MATCH(R$2,raw_exchange_data!$1:$1,0)-1))</f>
        <v/>
      </c>
      <c r="S649" s="169" t="str">
        <f ca="1">IF(raw_exchange_data!$A648="","",OFFSET(raw_exchange_data!$A648,0,MATCH(S$2,raw_exchange_data!$1:$1,0)-1))</f>
        <v/>
      </c>
      <c r="W649" t="str">
        <f t="shared" si="60"/>
        <v/>
      </c>
      <c r="X649" t="str">
        <f t="shared" si="61"/>
        <v/>
      </c>
      <c r="Y649" s="42" t="str">
        <f t="shared" si="62"/>
        <v/>
      </c>
      <c r="Z649" s="42" t="str">
        <f t="shared" si="63"/>
        <v/>
      </c>
    </row>
    <row r="650" spans="7:26" x14ac:dyDescent="0.25">
      <c r="G650" s="52" t="str">
        <f>IF(Summary_Exchange_Balances_00UTC!$B649="","",VLOOKUP(IF(ISERROR(SEARCH(" ", $B650)),UPPER($B650&amp;$C650&amp;IF(OR(NOT(ISERROR(SEARCH("trade",$D650))),NOT(ISERROR(SEARCH("balance",$D650)))),"",$D650)),UPPER(LEFT($B650, SEARCH(" ",$B650)-1)&amp;$C650&amp;IF(OR(NOT(ISERROR(SEARCH("trade",$D650))),NOT(ISERROR(SEARCH("balance",$D650)))),"",$D650))),$L:$T,MATCH("balance",$L$2:$S$2,0),FALSE))</f>
        <v/>
      </c>
      <c r="H650" s="35" t="str">
        <f>IF(Summary_Exchange_Balances_00UTC!$B649="","",(G650-E650)/E650)</f>
        <v/>
      </c>
      <c r="I650" s="160" t="str">
        <f>IF(Summary_Exchange_Balances_00UTC!$B649="","",IF(ISERROR($G650),$E650,$G650))</f>
        <v/>
      </c>
      <c r="N650" s="156" t="str">
        <f ca="1">IF(raw_exchange_data!$A649="","",OFFSET(raw_exchange_data!$A649,0,MATCH(N$2,raw_exchange_data!$1:$1,0)-1))</f>
        <v/>
      </c>
      <c r="O650" s="156" t="str">
        <f ca="1">IF(raw_exchange_data!$A649="","",OFFSET(raw_exchange_data!$A649,0,MATCH(O$2,raw_exchange_data!$1:$1,0)-1))</f>
        <v/>
      </c>
      <c r="P650" s="156" t="str">
        <f ca="1">IF(raw_exchange_data!$A649="","",OFFSET(raw_exchange_data!$A649,0,MATCH(P$2,raw_exchange_data!$1:$1,0)-1))</f>
        <v/>
      </c>
      <c r="Q650" s="156" t="str">
        <f ca="1">IF(raw_exchange_data!$A649="","",TEXT(OFFSET(raw_exchange_data!$A649,0,MATCH(Q$2,raw_exchange_data!$1:$1,0)-1),""))</f>
        <v/>
      </c>
      <c r="R650" s="157" t="str">
        <f ca="1">IF(raw_exchange_data!$A649="","",OFFSET(raw_exchange_data!$A649,0,MATCH(R$2,raw_exchange_data!$1:$1,0)-1))</f>
        <v/>
      </c>
      <c r="S650" s="169" t="str">
        <f ca="1">IF(raw_exchange_data!$A649="","",OFFSET(raw_exchange_data!$A649,0,MATCH(S$2,raw_exchange_data!$1:$1,0)-1))</f>
        <v/>
      </c>
      <c r="W650" t="str">
        <f t="shared" si="60"/>
        <v/>
      </c>
      <c r="X650" t="str">
        <f t="shared" si="61"/>
        <v/>
      </c>
      <c r="Y650" s="42" t="str">
        <f t="shared" si="62"/>
        <v/>
      </c>
      <c r="Z650" s="42" t="str">
        <f t="shared" si="63"/>
        <v/>
      </c>
    </row>
    <row r="651" spans="7:26" x14ac:dyDescent="0.25">
      <c r="G651" s="52" t="str">
        <f>IF(Summary_Exchange_Balances_00UTC!$B650="","",VLOOKUP(IF(ISERROR(SEARCH(" ", $B651)),UPPER($B651&amp;$C651&amp;IF(OR(NOT(ISERROR(SEARCH("trade",$D651))),NOT(ISERROR(SEARCH("balance",$D651)))),"",$D651)),UPPER(LEFT($B651, SEARCH(" ",$B651)-1)&amp;$C651&amp;IF(OR(NOT(ISERROR(SEARCH("trade",$D651))),NOT(ISERROR(SEARCH("balance",$D651)))),"",$D651))),$L:$T,MATCH("balance",$L$2:$S$2,0),FALSE))</f>
        <v/>
      </c>
      <c r="H651" s="35" t="str">
        <f>IF(Summary_Exchange_Balances_00UTC!$B650="","",(G651-E651)/E651)</f>
        <v/>
      </c>
      <c r="I651" s="160" t="str">
        <f>IF(Summary_Exchange_Balances_00UTC!$B650="","",IF(ISERROR($G651),$E651,$G651))</f>
        <v/>
      </c>
      <c r="N651" s="156" t="str">
        <f ca="1">IF(raw_exchange_data!$A650="","",OFFSET(raw_exchange_data!$A650,0,MATCH(N$2,raw_exchange_data!$1:$1,0)-1))</f>
        <v/>
      </c>
      <c r="O651" s="156" t="str">
        <f ca="1">IF(raw_exchange_data!$A650="","",OFFSET(raw_exchange_data!$A650,0,MATCH(O$2,raw_exchange_data!$1:$1,0)-1))</f>
        <v/>
      </c>
      <c r="P651" s="156" t="str">
        <f ca="1">IF(raw_exchange_data!$A650="","",OFFSET(raw_exchange_data!$A650,0,MATCH(P$2,raw_exchange_data!$1:$1,0)-1))</f>
        <v/>
      </c>
      <c r="Q651" s="156" t="str">
        <f ca="1">IF(raw_exchange_data!$A650="","",TEXT(OFFSET(raw_exchange_data!$A650,0,MATCH(Q$2,raw_exchange_data!$1:$1,0)-1),""))</f>
        <v/>
      </c>
      <c r="R651" s="157" t="str">
        <f ca="1">IF(raw_exchange_data!$A650="","",OFFSET(raw_exchange_data!$A650,0,MATCH(R$2,raw_exchange_data!$1:$1,0)-1))</f>
        <v/>
      </c>
      <c r="S651" s="169" t="str">
        <f ca="1">IF(raw_exchange_data!$A650="","",OFFSET(raw_exchange_data!$A650,0,MATCH(S$2,raw_exchange_data!$1:$1,0)-1))</f>
        <v/>
      </c>
      <c r="W651" t="str">
        <f t="shared" si="60"/>
        <v/>
      </c>
      <c r="X651" t="str">
        <f t="shared" si="61"/>
        <v/>
      </c>
      <c r="Y651" s="42" t="str">
        <f t="shared" si="62"/>
        <v/>
      </c>
      <c r="Z651" s="42" t="str">
        <f t="shared" si="63"/>
        <v/>
      </c>
    </row>
    <row r="652" spans="7:26" x14ac:dyDescent="0.25">
      <c r="G652" s="52" t="str">
        <f>IF(Summary_Exchange_Balances_00UTC!$B651="","",VLOOKUP(IF(ISERROR(SEARCH(" ", $B652)),UPPER($B652&amp;$C652&amp;IF(OR(NOT(ISERROR(SEARCH("trade",$D652))),NOT(ISERROR(SEARCH("balance",$D652)))),"",$D652)),UPPER(LEFT($B652, SEARCH(" ",$B652)-1)&amp;$C652&amp;IF(OR(NOT(ISERROR(SEARCH("trade",$D652))),NOT(ISERROR(SEARCH("balance",$D652)))),"",$D652))),$L:$T,MATCH("balance",$L$2:$S$2,0),FALSE))</f>
        <v/>
      </c>
      <c r="H652" s="35" t="str">
        <f>IF(Summary_Exchange_Balances_00UTC!$B651="","",(G652-E652)/E652)</f>
        <v/>
      </c>
      <c r="I652" s="160" t="str">
        <f>IF(Summary_Exchange_Balances_00UTC!$B651="","",IF(ISERROR($G652),$E652,$G652))</f>
        <v/>
      </c>
      <c r="N652" s="156" t="str">
        <f ca="1">IF(raw_exchange_data!$A651="","",OFFSET(raw_exchange_data!$A651,0,MATCH(N$2,raw_exchange_data!$1:$1,0)-1))</f>
        <v/>
      </c>
      <c r="O652" s="156" t="str">
        <f ca="1">IF(raw_exchange_data!$A651="","",OFFSET(raw_exchange_data!$A651,0,MATCH(O$2,raw_exchange_data!$1:$1,0)-1))</f>
        <v/>
      </c>
      <c r="P652" s="156" t="str">
        <f ca="1">IF(raw_exchange_data!$A651="","",OFFSET(raw_exchange_data!$A651,0,MATCH(P$2,raw_exchange_data!$1:$1,0)-1))</f>
        <v/>
      </c>
      <c r="Q652" s="156" t="str">
        <f ca="1">IF(raw_exchange_data!$A651="","",TEXT(OFFSET(raw_exchange_data!$A651,0,MATCH(Q$2,raw_exchange_data!$1:$1,0)-1),""))</f>
        <v/>
      </c>
      <c r="R652" s="157" t="str">
        <f ca="1">IF(raw_exchange_data!$A651="","",OFFSET(raw_exchange_data!$A651,0,MATCH(R$2,raw_exchange_data!$1:$1,0)-1))</f>
        <v/>
      </c>
      <c r="S652" s="169" t="str">
        <f ca="1">IF(raw_exchange_data!$A651="","",OFFSET(raw_exchange_data!$A651,0,MATCH(S$2,raw_exchange_data!$1:$1,0)-1))</f>
        <v/>
      </c>
      <c r="W652" t="str">
        <f t="shared" si="60"/>
        <v/>
      </c>
      <c r="X652" t="str">
        <f t="shared" si="61"/>
        <v/>
      </c>
      <c r="Y652" s="42" t="str">
        <f t="shared" si="62"/>
        <v/>
      </c>
      <c r="Z652" s="42" t="str">
        <f t="shared" si="63"/>
        <v/>
      </c>
    </row>
    <row r="653" spans="7:26" x14ac:dyDescent="0.25">
      <c r="G653" s="52" t="str">
        <f>IF(Summary_Exchange_Balances_00UTC!$B652="","",VLOOKUP(IF(ISERROR(SEARCH(" ", $B653)),UPPER($B653&amp;$C653&amp;IF(OR(NOT(ISERROR(SEARCH("trade",$D653))),NOT(ISERROR(SEARCH("balance",$D653)))),"",$D653)),UPPER(LEFT($B653, SEARCH(" ",$B653)-1)&amp;$C653&amp;IF(OR(NOT(ISERROR(SEARCH("trade",$D653))),NOT(ISERROR(SEARCH("balance",$D653)))),"",$D653))),$L:$T,MATCH("balance",$L$2:$S$2,0),FALSE))</f>
        <v/>
      </c>
      <c r="H653" s="35" t="str">
        <f>IF(Summary_Exchange_Balances_00UTC!$B652="","",(G653-E653)/E653)</f>
        <v/>
      </c>
      <c r="I653" s="160" t="str">
        <f>IF(Summary_Exchange_Balances_00UTC!$B652="","",IF(ISERROR($G653),$E653,$G653))</f>
        <v/>
      </c>
      <c r="N653" s="156" t="str">
        <f ca="1">IF(raw_exchange_data!$A652="","",OFFSET(raw_exchange_data!$A652,0,MATCH(N$2,raw_exchange_data!$1:$1,0)-1))</f>
        <v/>
      </c>
      <c r="O653" s="156" t="str">
        <f ca="1">IF(raw_exchange_data!$A652="","",OFFSET(raw_exchange_data!$A652,0,MATCH(O$2,raw_exchange_data!$1:$1,0)-1))</f>
        <v/>
      </c>
      <c r="P653" s="156" t="str">
        <f ca="1">IF(raw_exchange_data!$A652="","",OFFSET(raw_exchange_data!$A652,0,MATCH(P$2,raw_exchange_data!$1:$1,0)-1))</f>
        <v/>
      </c>
      <c r="Q653" s="156" t="str">
        <f ca="1">IF(raw_exchange_data!$A652="","",TEXT(OFFSET(raw_exchange_data!$A652,0,MATCH(Q$2,raw_exchange_data!$1:$1,0)-1),""))</f>
        <v/>
      </c>
      <c r="R653" s="157" t="str">
        <f ca="1">IF(raw_exchange_data!$A652="","",OFFSET(raw_exchange_data!$A652,0,MATCH(R$2,raw_exchange_data!$1:$1,0)-1))</f>
        <v/>
      </c>
      <c r="S653" s="169" t="str">
        <f ca="1">IF(raw_exchange_data!$A652="","",OFFSET(raw_exchange_data!$A652,0,MATCH(S$2,raw_exchange_data!$1:$1,0)-1))</f>
        <v/>
      </c>
      <c r="W653" t="str">
        <f t="shared" si="60"/>
        <v/>
      </c>
      <c r="X653" t="str">
        <f t="shared" si="61"/>
        <v/>
      </c>
      <c r="Y653" s="42" t="str">
        <f t="shared" si="62"/>
        <v/>
      </c>
      <c r="Z653" s="42" t="str">
        <f t="shared" si="63"/>
        <v/>
      </c>
    </row>
    <row r="654" spans="7:26" x14ac:dyDescent="0.25">
      <c r="G654" s="52" t="str">
        <f>IF(Summary_Exchange_Balances_00UTC!$B653="","",VLOOKUP(IF(ISERROR(SEARCH(" ", $B654)),UPPER($B654&amp;$C654&amp;IF(OR(NOT(ISERROR(SEARCH("trade",$D654))),NOT(ISERROR(SEARCH("balance",$D654)))),"",$D654)),UPPER(LEFT($B654, SEARCH(" ",$B654)-1)&amp;$C654&amp;IF(OR(NOT(ISERROR(SEARCH("trade",$D654))),NOT(ISERROR(SEARCH("balance",$D654)))),"",$D654))),$L:$T,MATCH("balance",$L$2:$S$2,0),FALSE))</f>
        <v/>
      </c>
      <c r="H654" s="35" t="str">
        <f>IF(Summary_Exchange_Balances_00UTC!$B653="","",(G654-E654)/E654)</f>
        <v/>
      </c>
      <c r="I654" s="160" t="str">
        <f>IF(Summary_Exchange_Balances_00UTC!$B653="","",IF(ISERROR($G654),$E654,$G654))</f>
        <v/>
      </c>
      <c r="N654" s="156" t="str">
        <f ca="1">IF(raw_exchange_data!$A653="","",OFFSET(raw_exchange_data!$A653,0,MATCH(N$2,raw_exchange_data!$1:$1,0)-1))</f>
        <v/>
      </c>
      <c r="O654" s="156" t="str">
        <f ca="1">IF(raw_exchange_data!$A653="","",OFFSET(raw_exchange_data!$A653,0,MATCH(O$2,raw_exchange_data!$1:$1,0)-1))</f>
        <v/>
      </c>
      <c r="P654" s="156" t="str">
        <f ca="1">IF(raw_exchange_data!$A653="","",OFFSET(raw_exchange_data!$A653,0,MATCH(P$2,raw_exchange_data!$1:$1,0)-1))</f>
        <v/>
      </c>
      <c r="Q654" s="156" t="str">
        <f ca="1">IF(raw_exchange_data!$A653="","",TEXT(OFFSET(raw_exchange_data!$A653,0,MATCH(Q$2,raw_exchange_data!$1:$1,0)-1),""))</f>
        <v/>
      </c>
      <c r="R654" s="157" t="str">
        <f ca="1">IF(raw_exchange_data!$A653="","",OFFSET(raw_exchange_data!$A653,0,MATCH(R$2,raw_exchange_data!$1:$1,0)-1))</f>
        <v/>
      </c>
      <c r="S654" s="169" t="str">
        <f ca="1">IF(raw_exchange_data!$A653="","",OFFSET(raw_exchange_data!$A653,0,MATCH(S$2,raw_exchange_data!$1:$1,0)-1))</f>
        <v/>
      </c>
      <c r="W654" t="str">
        <f t="shared" si="60"/>
        <v/>
      </c>
      <c r="X654" t="str">
        <f t="shared" si="61"/>
        <v/>
      </c>
      <c r="Y654" s="42" t="str">
        <f t="shared" si="62"/>
        <v/>
      </c>
      <c r="Z654" s="42" t="str">
        <f t="shared" si="63"/>
        <v/>
      </c>
    </row>
    <row r="655" spans="7:26" x14ac:dyDescent="0.25">
      <c r="G655" s="52" t="str">
        <f>IF(Summary_Exchange_Balances_00UTC!$B654="","",VLOOKUP(IF(ISERROR(SEARCH(" ", $B655)),UPPER($B655&amp;$C655&amp;IF(OR(NOT(ISERROR(SEARCH("trade",$D655))),NOT(ISERROR(SEARCH("balance",$D655)))),"",$D655)),UPPER(LEFT($B655, SEARCH(" ",$B655)-1)&amp;$C655&amp;IF(OR(NOT(ISERROR(SEARCH("trade",$D655))),NOT(ISERROR(SEARCH("balance",$D655)))),"",$D655))),$L:$T,MATCH("balance",$L$2:$S$2,0),FALSE))</f>
        <v/>
      </c>
      <c r="H655" s="35" t="str">
        <f>IF(Summary_Exchange_Balances_00UTC!$B654="","",(G655-E655)/E655)</f>
        <v/>
      </c>
      <c r="I655" s="160" t="str">
        <f>IF(Summary_Exchange_Balances_00UTC!$B654="","",IF(ISERROR($G655),$E655,$G655))</f>
        <v/>
      </c>
      <c r="N655" s="156" t="str">
        <f ca="1">IF(raw_exchange_data!$A654="","",OFFSET(raw_exchange_data!$A654,0,MATCH(N$2,raw_exchange_data!$1:$1,0)-1))</f>
        <v/>
      </c>
      <c r="O655" s="156" t="str">
        <f ca="1">IF(raw_exchange_data!$A654="","",OFFSET(raw_exchange_data!$A654,0,MATCH(O$2,raw_exchange_data!$1:$1,0)-1))</f>
        <v/>
      </c>
      <c r="P655" s="156" t="str">
        <f ca="1">IF(raw_exchange_data!$A654="","",OFFSET(raw_exchange_data!$A654,0,MATCH(P$2,raw_exchange_data!$1:$1,0)-1))</f>
        <v/>
      </c>
      <c r="Q655" s="156" t="str">
        <f ca="1">IF(raw_exchange_data!$A654="","",TEXT(OFFSET(raw_exchange_data!$A654,0,MATCH(Q$2,raw_exchange_data!$1:$1,0)-1),""))</f>
        <v/>
      </c>
      <c r="R655" s="157" t="str">
        <f ca="1">IF(raw_exchange_data!$A654="","",OFFSET(raw_exchange_data!$A654,0,MATCH(R$2,raw_exchange_data!$1:$1,0)-1))</f>
        <v/>
      </c>
      <c r="S655" s="169" t="str">
        <f ca="1">IF(raw_exchange_data!$A654="","",OFFSET(raw_exchange_data!$A654,0,MATCH(S$2,raw_exchange_data!$1:$1,0)-1))</f>
        <v/>
      </c>
      <c r="W655" t="str">
        <f t="shared" si="60"/>
        <v/>
      </c>
      <c r="X655" t="str">
        <f t="shared" si="61"/>
        <v/>
      </c>
      <c r="Y655" s="42" t="str">
        <f t="shared" si="62"/>
        <v/>
      </c>
      <c r="Z655" s="42" t="str">
        <f t="shared" si="63"/>
        <v/>
      </c>
    </row>
    <row r="656" spans="7:26" x14ac:dyDescent="0.25">
      <c r="G656" s="52" t="str">
        <f>IF(Summary_Exchange_Balances_00UTC!$B655="","",VLOOKUP(IF(ISERROR(SEARCH(" ", $B656)),UPPER($B656&amp;$C656&amp;IF(OR(NOT(ISERROR(SEARCH("trade",$D656))),NOT(ISERROR(SEARCH("balance",$D656)))),"",$D656)),UPPER(LEFT($B656, SEARCH(" ",$B656)-1)&amp;$C656&amp;IF(OR(NOT(ISERROR(SEARCH("trade",$D656))),NOT(ISERROR(SEARCH("balance",$D656)))),"",$D656))),$L:$T,MATCH("balance",$L$2:$S$2,0),FALSE))</f>
        <v/>
      </c>
      <c r="H656" s="35" t="str">
        <f>IF(Summary_Exchange_Balances_00UTC!$B655="","",(G656-E656)/E656)</f>
        <v/>
      </c>
      <c r="I656" s="160" t="str">
        <f>IF(Summary_Exchange_Balances_00UTC!$B655="","",IF(ISERROR($G656),$E656,$G656))</f>
        <v/>
      </c>
      <c r="N656" s="156" t="str">
        <f ca="1">IF(raw_exchange_data!$A655="","",OFFSET(raw_exchange_data!$A655,0,MATCH(N$2,raw_exchange_data!$1:$1,0)-1))</f>
        <v/>
      </c>
      <c r="O656" s="156" t="str">
        <f ca="1">IF(raw_exchange_data!$A655="","",OFFSET(raw_exchange_data!$A655,0,MATCH(O$2,raw_exchange_data!$1:$1,0)-1))</f>
        <v/>
      </c>
      <c r="P656" s="156" t="str">
        <f ca="1">IF(raw_exchange_data!$A655="","",OFFSET(raw_exchange_data!$A655,0,MATCH(P$2,raw_exchange_data!$1:$1,0)-1))</f>
        <v/>
      </c>
      <c r="Q656" s="156" t="str">
        <f ca="1">IF(raw_exchange_data!$A655="","",TEXT(OFFSET(raw_exchange_data!$A655,0,MATCH(Q$2,raw_exchange_data!$1:$1,0)-1),""))</f>
        <v/>
      </c>
      <c r="R656" s="157" t="str">
        <f ca="1">IF(raw_exchange_data!$A655="","",OFFSET(raw_exchange_data!$A655,0,MATCH(R$2,raw_exchange_data!$1:$1,0)-1))</f>
        <v/>
      </c>
      <c r="S656" s="169" t="str">
        <f ca="1">IF(raw_exchange_data!$A655="","",OFFSET(raw_exchange_data!$A655,0,MATCH(S$2,raw_exchange_data!$1:$1,0)-1))</f>
        <v/>
      </c>
      <c r="W656" t="str">
        <f t="shared" si="60"/>
        <v/>
      </c>
      <c r="X656" t="str">
        <f t="shared" si="61"/>
        <v/>
      </c>
      <c r="Y656" s="42" t="str">
        <f t="shared" si="62"/>
        <v/>
      </c>
      <c r="Z656" s="42" t="str">
        <f t="shared" si="63"/>
        <v/>
      </c>
    </row>
    <row r="657" spans="7:26" x14ac:dyDescent="0.25">
      <c r="G657" s="52" t="str">
        <f>IF(Summary_Exchange_Balances_00UTC!$B656="","",VLOOKUP(IF(ISERROR(SEARCH(" ", $B657)),UPPER($B657&amp;$C657&amp;IF(OR(NOT(ISERROR(SEARCH("trade",$D657))),NOT(ISERROR(SEARCH("balance",$D657)))),"",$D657)),UPPER(LEFT($B657, SEARCH(" ",$B657)-1)&amp;$C657&amp;IF(OR(NOT(ISERROR(SEARCH("trade",$D657))),NOT(ISERROR(SEARCH("balance",$D657)))),"",$D657))),$L:$T,MATCH("balance",$L$2:$S$2,0),FALSE))</f>
        <v/>
      </c>
      <c r="H657" s="35" t="str">
        <f>IF(Summary_Exchange_Balances_00UTC!$B656="","",(G657-E657)/E657)</f>
        <v/>
      </c>
      <c r="I657" s="160" t="str">
        <f>IF(Summary_Exchange_Balances_00UTC!$B656="","",IF(ISERROR($G657),$E657,$G657))</f>
        <v/>
      </c>
      <c r="N657" s="156" t="str">
        <f ca="1">IF(raw_exchange_data!$A656="","",OFFSET(raw_exchange_data!$A656,0,MATCH(N$2,raw_exchange_data!$1:$1,0)-1))</f>
        <v/>
      </c>
      <c r="O657" s="156" t="str">
        <f ca="1">IF(raw_exchange_data!$A656="","",OFFSET(raw_exchange_data!$A656,0,MATCH(O$2,raw_exchange_data!$1:$1,0)-1))</f>
        <v/>
      </c>
      <c r="P657" s="156" t="str">
        <f ca="1">IF(raw_exchange_data!$A656="","",OFFSET(raw_exchange_data!$A656,0,MATCH(P$2,raw_exchange_data!$1:$1,0)-1))</f>
        <v/>
      </c>
      <c r="Q657" s="156" t="str">
        <f ca="1">IF(raw_exchange_data!$A656="","",TEXT(OFFSET(raw_exchange_data!$A656,0,MATCH(Q$2,raw_exchange_data!$1:$1,0)-1),""))</f>
        <v/>
      </c>
      <c r="R657" s="157" t="str">
        <f ca="1">IF(raw_exchange_data!$A656="","",OFFSET(raw_exchange_data!$A656,0,MATCH(R$2,raw_exchange_data!$1:$1,0)-1))</f>
        <v/>
      </c>
      <c r="S657" s="169" t="str">
        <f ca="1">IF(raw_exchange_data!$A656="","",OFFSET(raw_exchange_data!$A656,0,MATCH(S$2,raw_exchange_data!$1:$1,0)-1))</f>
        <v/>
      </c>
      <c r="W657" t="str">
        <f t="shared" si="60"/>
        <v/>
      </c>
      <c r="X657" t="str">
        <f t="shared" si="61"/>
        <v/>
      </c>
      <c r="Y657" s="42" t="str">
        <f t="shared" si="62"/>
        <v/>
      </c>
      <c r="Z657" s="42" t="str">
        <f t="shared" si="63"/>
        <v/>
      </c>
    </row>
    <row r="658" spans="7:26" x14ac:dyDescent="0.25">
      <c r="G658" s="52" t="str">
        <f>IF(Summary_Exchange_Balances_00UTC!$B657="","",VLOOKUP(IF(ISERROR(SEARCH(" ", $B658)),UPPER($B658&amp;$C658&amp;IF(OR(NOT(ISERROR(SEARCH("trade",$D658))),NOT(ISERROR(SEARCH("balance",$D658)))),"",$D658)),UPPER(LEFT($B658, SEARCH(" ",$B658)-1)&amp;$C658&amp;IF(OR(NOT(ISERROR(SEARCH("trade",$D658))),NOT(ISERROR(SEARCH("balance",$D658)))),"",$D658))),$L:$T,MATCH("balance",$L$2:$S$2,0),FALSE))</f>
        <v/>
      </c>
      <c r="H658" s="35" t="str">
        <f>IF(Summary_Exchange_Balances_00UTC!$B657="","",(G658-E658)/E658)</f>
        <v/>
      </c>
      <c r="I658" s="160" t="str">
        <f>IF(Summary_Exchange_Balances_00UTC!$B657="","",IF(ISERROR($G658),$E658,$G658))</f>
        <v/>
      </c>
      <c r="N658" s="156" t="str">
        <f ca="1">IF(raw_exchange_data!$A657="","",OFFSET(raw_exchange_data!$A657,0,MATCH(N$2,raw_exchange_data!$1:$1,0)-1))</f>
        <v/>
      </c>
      <c r="O658" s="156" t="str">
        <f ca="1">IF(raw_exchange_data!$A657="","",OFFSET(raw_exchange_data!$A657,0,MATCH(O$2,raw_exchange_data!$1:$1,0)-1))</f>
        <v/>
      </c>
      <c r="P658" s="156" t="str">
        <f ca="1">IF(raw_exchange_data!$A657="","",OFFSET(raw_exchange_data!$A657,0,MATCH(P$2,raw_exchange_data!$1:$1,0)-1))</f>
        <v/>
      </c>
      <c r="Q658" s="156" t="str">
        <f ca="1">IF(raw_exchange_data!$A657="","",TEXT(OFFSET(raw_exchange_data!$A657,0,MATCH(Q$2,raw_exchange_data!$1:$1,0)-1),""))</f>
        <v/>
      </c>
      <c r="R658" s="157" t="str">
        <f ca="1">IF(raw_exchange_data!$A657="","",OFFSET(raw_exchange_data!$A657,0,MATCH(R$2,raw_exchange_data!$1:$1,0)-1))</f>
        <v/>
      </c>
      <c r="S658" s="169" t="str">
        <f ca="1">IF(raw_exchange_data!$A657="","",OFFSET(raw_exchange_data!$A657,0,MATCH(S$2,raw_exchange_data!$1:$1,0)-1))</f>
        <v/>
      </c>
      <c r="W658" t="str">
        <f t="shared" si="60"/>
        <v/>
      </c>
      <c r="X658" t="str">
        <f t="shared" si="61"/>
        <v/>
      </c>
      <c r="Y658" s="42" t="str">
        <f t="shared" si="62"/>
        <v/>
      </c>
      <c r="Z658" s="42" t="str">
        <f t="shared" si="63"/>
        <v/>
      </c>
    </row>
    <row r="659" spans="7:26" x14ac:dyDescent="0.25">
      <c r="G659" s="52" t="str">
        <f>IF(Summary_Exchange_Balances_00UTC!$B658="","",VLOOKUP(IF(ISERROR(SEARCH(" ", $B659)),UPPER($B659&amp;$C659&amp;IF(OR(NOT(ISERROR(SEARCH("trade",$D659))),NOT(ISERROR(SEARCH("balance",$D659)))),"",$D659)),UPPER(LEFT($B659, SEARCH(" ",$B659)-1)&amp;$C659&amp;IF(OR(NOT(ISERROR(SEARCH("trade",$D659))),NOT(ISERROR(SEARCH("balance",$D659)))),"",$D659))),$L:$T,MATCH("balance",$L$2:$S$2,0),FALSE))</f>
        <v/>
      </c>
      <c r="H659" s="35" t="str">
        <f>IF(Summary_Exchange_Balances_00UTC!$B658="","",(G659-E659)/E659)</f>
        <v/>
      </c>
      <c r="I659" s="160" t="str">
        <f>IF(Summary_Exchange_Balances_00UTC!$B658="","",IF(ISERROR($G659),$E659,$G659))</f>
        <v/>
      </c>
      <c r="N659" s="156" t="str">
        <f ca="1">IF(raw_exchange_data!$A658="","",OFFSET(raw_exchange_data!$A658,0,MATCH(N$2,raw_exchange_data!$1:$1,0)-1))</f>
        <v/>
      </c>
      <c r="O659" s="156" t="str">
        <f ca="1">IF(raw_exchange_data!$A658="","",OFFSET(raw_exchange_data!$A658,0,MATCH(O$2,raw_exchange_data!$1:$1,0)-1))</f>
        <v/>
      </c>
      <c r="P659" s="156" t="str">
        <f ca="1">IF(raw_exchange_data!$A658="","",OFFSET(raw_exchange_data!$A658,0,MATCH(P$2,raw_exchange_data!$1:$1,0)-1))</f>
        <v/>
      </c>
      <c r="Q659" s="156" t="str">
        <f ca="1">IF(raw_exchange_data!$A658="","",TEXT(OFFSET(raw_exchange_data!$A658,0,MATCH(Q$2,raw_exchange_data!$1:$1,0)-1),""))</f>
        <v/>
      </c>
      <c r="R659" s="157" t="str">
        <f ca="1">IF(raw_exchange_data!$A658="","",OFFSET(raw_exchange_data!$A658,0,MATCH(R$2,raw_exchange_data!$1:$1,0)-1))</f>
        <v/>
      </c>
      <c r="S659" s="169" t="str">
        <f ca="1">IF(raw_exchange_data!$A658="","",OFFSET(raw_exchange_data!$A658,0,MATCH(S$2,raw_exchange_data!$1:$1,0)-1))</f>
        <v/>
      </c>
      <c r="W659" t="str">
        <f t="shared" si="60"/>
        <v/>
      </c>
      <c r="X659" t="str">
        <f t="shared" si="61"/>
        <v/>
      </c>
      <c r="Y659" s="42" t="str">
        <f t="shared" si="62"/>
        <v/>
      </c>
      <c r="Z659" s="42" t="str">
        <f t="shared" si="63"/>
        <v/>
      </c>
    </row>
    <row r="660" spans="7:26" x14ac:dyDescent="0.25">
      <c r="G660" s="52" t="str">
        <f>IF(Summary_Exchange_Balances_00UTC!$B659="","",VLOOKUP(IF(ISERROR(SEARCH(" ", $B660)),UPPER($B660&amp;$C660&amp;IF(OR(NOT(ISERROR(SEARCH("trade",$D660))),NOT(ISERROR(SEARCH("balance",$D660)))),"",$D660)),UPPER(LEFT($B660, SEARCH(" ",$B660)-1)&amp;$C660&amp;IF(OR(NOT(ISERROR(SEARCH("trade",$D660))),NOT(ISERROR(SEARCH("balance",$D660)))),"",$D660))),$L:$T,MATCH("balance",$L$2:$S$2,0),FALSE))</f>
        <v/>
      </c>
      <c r="H660" s="35" t="str">
        <f>IF(Summary_Exchange_Balances_00UTC!$B659="","",(G660-E660)/E660)</f>
        <v/>
      </c>
      <c r="I660" s="160" t="str">
        <f>IF(Summary_Exchange_Balances_00UTC!$B659="","",IF(ISERROR($G660),$E660,$G660))</f>
        <v/>
      </c>
      <c r="N660" s="156" t="str">
        <f ca="1">IF(raw_exchange_data!$A659="","",OFFSET(raw_exchange_data!$A659,0,MATCH(N$2,raw_exchange_data!$1:$1,0)-1))</f>
        <v/>
      </c>
      <c r="O660" s="156" t="str">
        <f ca="1">IF(raw_exchange_data!$A659="","",OFFSET(raw_exchange_data!$A659,0,MATCH(O$2,raw_exchange_data!$1:$1,0)-1))</f>
        <v/>
      </c>
      <c r="P660" s="156" t="str">
        <f ca="1">IF(raw_exchange_data!$A659="","",OFFSET(raw_exchange_data!$A659,0,MATCH(P$2,raw_exchange_data!$1:$1,0)-1))</f>
        <v/>
      </c>
      <c r="Q660" s="156" t="str">
        <f ca="1">IF(raw_exchange_data!$A659="","",TEXT(OFFSET(raw_exchange_data!$A659,0,MATCH(Q$2,raw_exchange_data!$1:$1,0)-1),""))</f>
        <v/>
      </c>
      <c r="R660" s="157" t="str">
        <f ca="1">IF(raw_exchange_data!$A659="","",OFFSET(raw_exchange_data!$A659,0,MATCH(R$2,raw_exchange_data!$1:$1,0)-1))</f>
        <v/>
      </c>
      <c r="S660" s="169" t="str">
        <f ca="1">IF(raw_exchange_data!$A659="","",OFFSET(raw_exchange_data!$A659,0,MATCH(S$2,raw_exchange_data!$1:$1,0)-1))</f>
        <v/>
      </c>
      <c r="W660" t="str">
        <f t="shared" si="60"/>
        <v/>
      </c>
      <c r="X660" t="str">
        <f t="shared" si="61"/>
        <v/>
      </c>
      <c r="Y660" s="42" t="str">
        <f t="shared" si="62"/>
        <v/>
      </c>
      <c r="Z660" s="42" t="str">
        <f t="shared" si="63"/>
        <v/>
      </c>
    </row>
    <row r="661" spans="7:26" x14ac:dyDescent="0.25">
      <c r="G661" s="52" t="str">
        <f>IF(Summary_Exchange_Balances_00UTC!$B660="","",VLOOKUP(IF(ISERROR(SEARCH(" ", $B661)),UPPER($B661&amp;$C661&amp;IF(OR(NOT(ISERROR(SEARCH("trade",$D661))),NOT(ISERROR(SEARCH("balance",$D661)))),"",$D661)),UPPER(LEFT($B661, SEARCH(" ",$B661)-1)&amp;$C661&amp;IF(OR(NOT(ISERROR(SEARCH("trade",$D661))),NOT(ISERROR(SEARCH("balance",$D661)))),"",$D661))),$L:$T,MATCH("balance",$L$2:$S$2,0),FALSE))</f>
        <v/>
      </c>
      <c r="H661" s="35" t="str">
        <f>IF(Summary_Exchange_Balances_00UTC!$B660="","",(G661-E661)/E661)</f>
        <v/>
      </c>
      <c r="I661" s="160" t="str">
        <f>IF(Summary_Exchange_Balances_00UTC!$B660="","",IF(ISERROR($G661),$E661,$G661))</f>
        <v/>
      </c>
      <c r="N661" s="156" t="str">
        <f ca="1">IF(raw_exchange_data!$A660="","",OFFSET(raw_exchange_data!$A660,0,MATCH(N$2,raw_exchange_data!$1:$1,0)-1))</f>
        <v/>
      </c>
      <c r="O661" s="156" t="str">
        <f ca="1">IF(raw_exchange_data!$A660="","",OFFSET(raw_exchange_data!$A660,0,MATCH(O$2,raw_exchange_data!$1:$1,0)-1))</f>
        <v/>
      </c>
      <c r="P661" s="156" t="str">
        <f ca="1">IF(raw_exchange_data!$A660="","",OFFSET(raw_exchange_data!$A660,0,MATCH(P$2,raw_exchange_data!$1:$1,0)-1))</f>
        <v/>
      </c>
      <c r="Q661" s="156" t="str">
        <f ca="1">IF(raw_exchange_data!$A660="","",TEXT(OFFSET(raw_exchange_data!$A660,0,MATCH(Q$2,raw_exchange_data!$1:$1,0)-1),""))</f>
        <v/>
      </c>
      <c r="R661" s="157" t="str">
        <f ca="1">IF(raw_exchange_data!$A660="","",OFFSET(raw_exchange_data!$A660,0,MATCH(R$2,raw_exchange_data!$1:$1,0)-1))</f>
        <v/>
      </c>
      <c r="S661" s="169" t="str">
        <f ca="1">IF(raw_exchange_data!$A660="","",OFFSET(raw_exchange_data!$A660,0,MATCH(S$2,raw_exchange_data!$1:$1,0)-1))</f>
        <v/>
      </c>
      <c r="W661" t="str">
        <f t="shared" si="60"/>
        <v/>
      </c>
      <c r="X661" t="str">
        <f t="shared" si="61"/>
        <v/>
      </c>
      <c r="Y661" s="42" t="str">
        <f t="shared" si="62"/>
        <v/>
      </c>
      <c r="Z661" s="42" t="str">
        <f t="shared" si="63"/>
        <v/>
      </c>
    </row>
    <row r="662" spans="7:26" x14ac:dyDescent="0.25">
      <c r="G662" s="52" t="str">
        <f>IF(Summary_Exchange_Balances_00UTC!$B661="","",VLOOKUP(IF(ISERROR(SEARCH(" ", $B662)),UPPER($B662&amp;$C662&amp;IF(OR(NOT(ISERROR(SEARCH("trade",$D662))),NOT(ISERROR(SEARCH("balance",$D662)))),"",$D662)),UPPER(LEFT($B662, SEARCH(" ",$B662)-1)&amp;$C662&amp;IF(OR(NOT(ISERROR(SEARCH("trade",$D662))),NOT(ISERROR(SEARCH("balance",$D662)))),"",$D662))),$L:$T,MATCH("balance",$L$2:$S$2,0),FALSE))</f>
        <v/>
      </c>
      <c r="H662" s="35" t="str">
        <f>IF(Summary_Exchange_Balances_00UTC!$B661="","",(G662-E662)/E662)</f>
        <v/>
      </c>
      <c r="I662" s="160" t="str">
        <f>IF(Summary_Exchange_Balances_00UTC!$B661="","",IF(ISERROR($G662),$E662,$G662))</f>
        <v/>
      </c>
      <c r="N662" s="156" t="str">
        <f ca="1">IF(raw_exchange_data!$A661="","",OFFSET(raw_exchange_data!$A661,0,MATCH(N$2,raw_exchange_data!$1:$1,0)-1))</f>
        <v/>
      </c>
      <c r="O662" s="156" t="str">
        <f ca="1">IF(raw_exchange_data!$A661="","",OFFSET(raw_exchange_data!$A661,0,MATCH(O$2,raw_exchange_data!$1:$1,0)-1))</f>
        <v/>
      </c>
      <c r="P662" s="156" t="str">
        <f ca="1">IF(raw_exchange_data!$A661="","",OFFSET(raw_exchange_data!$A661,0,MATCH(P$2,raw_exchange_data!$1:$1,0)-1))</f>
        <v/>
      </c>
      <c r="Q662" s="156" t="str">
        <f ca="1">IF(raw_exchange_data!$A661="","",TEXT(OFFSET(raw_exchange_data!$A661,0,MATCH(Q$2,raw_exchange_data!$1:$1,0)-1),""))</f>
        <v/>
      </c>
      <c r="R662" s="157" t="str">
        <f ca="1">IF(raw_exchange_data!$A661="","",OFFSET(raw_exchange_data!$A661,0,MATCH(R$2,raw_exchange_data!$1:$1,0)-1))</f>
        <v/>
      </c>
      <c r="S662" s="169" t="str">
        <f ca="1">IF(raw_exchange_data!$A661="","",OFFSET(raw_exchange_data!$A661,0,MATCH(S$2,raw_exchange_data!$1:$1,0)-1))</f>
        <v/>
      </c>
      <c r="W662" t="str">
        <f t="shared" si="60"/>
        <v/>
      </c>
      <c r="X662" t="str">
        <f t="shared" si="61"/>
        <v/>
      </c>
      <c r="Y662" s="42" t="str">
        <f t="shared" si="62"/>
        <v/>
      </c>
      <c r="Z662" s="42" t="str">
        <f t="shared" si="63"/>
        <v/>
      </c>
    </row>
    <row r="663" spans="7:26" x14ac:dyDescent="0.25">
      <c r="G663" s="52" t="str">
        <f>IF(Summary_Exchange_Balances_00UTC!$B662="","",VLOOKUP(IF(ISERROR(SEARCH(" ", $B663)),UPPER($B663&amp;$C663&amp;IF(OR(NOT(ISERROR(SEARCH("trade",$D663))),NOT(ISERROR(SEARCH("balance",$D663)))),"",$D663)),UPPER(LEFT($B663, SEARCH(" ",$B663)-1)&amp;$C663&amp;IF(OR(NOT(ISERROR(SEARCH("trade",$D663))),NOT(ISERROR(SEARCH("balance",$D663)))),"",$D663))),$L:$T,MATCH("balance",$L$2:$S$2,0),FALSE))</f>
        <v/>
      </c>
      <c r="H663" s="35" t="str">
        <f>IF(Summary_Exchange_Balances_00UTC!$B662="","",(G663-E663)/E663)</f>
        <v/>
      </c>
      <c r="I663" s="160" t="str">
        <f>IF(Summary_Exchange_Balances_00UTC!$B662="","",IF(ISERROR($G663),$E663,$G663))</f>
        <v/>
      </c>
      <c r="N663" s="156" t="str">
        <f ca="1">IF(raw_exchange_data!$A662="","",OFFSET(raw_exchange_data!$A662,0,MATCH(N$2,raw_exchange_data!$1:$1,0)-1))</f>
        <v/>
      </c>
      <c r="O663" s="156" t="str">
        <f ca="1">IF(raw_exchange_data!$A662="","",OFFSET(raw_exchange_data!$A662,0,MATCH(O$2,raw_exchange_data!$1:$1,0)-1))</f>
        <v/>
      </c>
      <c r="P663" s="156" t="str">
        <f ca="1">IF(raw_exchange_data!$A662="","",OFFSET(raw_exchange_data!$A662,0,MATCH(P$2,raw_exchange_data!$1:$1,0)-1))</f>
        <v/>
      </c>
      <c r="Q663" s="156" t="str">
        <f ca="1">IF(raw_exchange_data!$A662="","",TEXT(OFFSET(raw_exchange_data!$A662,0,MATCH(Q$2,raw_exchange_data!$1:$1,0)-1),""))</f>
        <v/>
      </c>
      <c r="R663" s="157" t="str">
        <f ca="1">IF(raw_exchange_data!$A662="","",OFFSET(raw_exchange_data!$A662,0,MATCH(R$2,raw_exchange_data!$1:$1,0)-1))</f>
        <v/>
      </c>
      <c r="S663" s="169" t="str">
        <f ca="1">IF(raw_exchange_data!$A662="","",OFFSET(raw_exchange_data!$A662,0,MATCH(S$2,raw_exchange_data!$1:$1,0)-1))</f>
        <v/>
      </c>
      <c r="W663" t="str">
        <f t="shared" si="60"/>
        <v/>
      </c>
      <c r="X663" t="str">
        <f t="shared" si="61"/>
        <v/>
      </c>
      <c r="Y663" s="42" t="str">
        <f t="shared" si="62"/>
        <v/>
      </c>
      <c r="Z663" s="42" t="str">
        <f t="shared" si="63"/>
        <v/>
      </c>
    </row>
    <row r="664" spans="7:26" x14ac:dyDescent="0.25">
      <c r="G664" s="52" t="str">
        <f>IF(Summary_Exchange_Balances_00UTC!$B663="","",VLOOKUP(IF(ISERROR(SEARCH(" ", $B664)),UPPER($B664&amp;$C664&amp;IF(OR(NOT(ISERROR(SEARCH("trade",$D664))),NOT(ISERROR(SEARCH("balance",$D664)))),"",$D664)),UPPER(LEFT($B664, SEARCH(" ",$B664)-1)&amp;$C664&amp;IF(OR(NOT(ISERROR(SEARCH("trade",$D664))),NOT(ISERROR(SEARCH("balance",$D664)))),"",$D664))),$L:$T,MATCH("balance",$L$2:$S$2,0),FALSE))</f>
        <v/>
      </c>
      <c r="H664" s="35" t="str">
        <f>IF(Summary_Exchange_Balances_00UTC!$B663="","",(G664-E664)/E664)</f>
        <v/>
      </c>
      <c r="I664" s="160" t="str">
        <f>IF(Summary_Exchange_Balances_00UTC!$B663="","",IF(ISERROR($G664),$E664,$G664))</f>
        <v/>
      </c>
      <c r="N664" s="156" t="str">
        <f ca="1">IF(raw_exchange_data!$A663="","",OFFSET(raw_exchange_data!$A663,0,MATCH(N$2,raw_exchange_data!$1:$1,0)-1))</f>
        <v/>
      </c>
      <c r="O664" s="156" t="str">
        <f ca="1">IF(raw_exchange_data!$A663="","",OFFSET(raw_exchange_data!$A663,0,MATCH(O$2,raw_exchange_data!$1:$1,0)-1))</f>
        <v/>
      </c>
      <c r="P664" s="156" t="str">
        <f ca="1">IF(raw_exchange_data!$A663="","",OFFSET(raw_exchange_data!$A663,0,MATCH(P$2,raw_exchange_data!$1:$1,0)-1))</f>
        <v/>
      </c>
      <c r="Q664" s="156" t="str">
        <f ca="1">IF(raw_exchange_data!$A663="","",TEXT(OFFSET(raw_exchange_data!$A663,0,MATCH(Q$2,raw_exchange_data!$1:$1,0)-1),""))</f>
        <v/>
      </c>
      <c r="R664" s="157" t="str">
        <f ca="1">IF(raw_exchange_data!$A663="","",OFFSET(raw_exchange_data!$A663,0,MATCH(R$2,raw_exchange_data!$1:$1,0)-1))</f>
        <v/>
      </c>
      <c r="S664" s="169" t="str">
        <f ca="1">IF(raw_exchange_data!$A663="","",OFFSET(raw_exchange_data!$A663,0,MATCH(S$2,raw_exchange_data!$1:$1,0)-1))</f>
        <v/>
      </c>
      <c r="W664" t="str">
        <f t="shared" si="60"/>
        <v/>
      </c>
      <c r="X664" t="str">
        <f t="shared" si="61"/>
        <v/>
      </c>
      <c r="Y664" s="42" t="str">
        <f t="shared" si="62"/>
        <v/>
      </c>
      <c r="Z664" s="42" t="str">
        <f t="shared" si="63"/>
        <v/>
      </c>
    </row>
    <row r="665" spans="7:26" x14ac:dyDescent="0.25">
      <c r="G665" s="52" t="str">
        <f>IF(Summary_Exchange_Balances_00UTC!$B664="","",VLOOKUP(IF(ISERROR(SEARCH(" ", $B665)),UPPER($B665&amp;$C665&amp;IF(OR(NOT(ISERROR(SEARCH("trade",$D665))),NOT(ISERROR(SEARCH("balance",$D665)))),"",$D665)),UPPER(LEFT($B665, SEARCH(" ",$B665)-1)&amp;$C665&amp;IF(OR(NOT(ISERROR(SEARCH("trade",$D665))),NOT(ISERROR(SEARCH("balance",$D665)))),"",$D665))),$L:$T,MATCH("balance",$L$2:$S$2,0),FALSE))</f>
        <v/>
      </c>
      <c r="H665" s="35" t="str">
        <f>IF(Summary_Exchange_Balances_00UTC!$B664="","",(G665-E665)/E665)</f>
        <v/>
      </c>
      <c r="I665" s="160" t="str">
        <f>IF(Summary_Exchange_Balances_00UTC!$B664="","",IF(ISERROR($G665),$E665,$G665))</f>
        <v/>
      </c>
      <c r="N665" s="156" t="str">
        <f ca="1">IF(raw_exchange_data!$A664="","",OFFSET(raw_exchange_data!$A664,0,MATCH(N$2,raw_exchange_data!$1:$1,0)-1))</f>
        <v/>
      </c>
      <c r="O665" s="156" t="str">
        <f ca="1">IF(raw_exchange_data!$A664="","",OFFSET(raw_exchange_data!$A664,0,MATCH(O$2,raw_exchange_data!$1:$1,0)-1))</f>
        <v/>
      </c>
      <c r="P665" s="156" t="str">
        <f ca="1">IF(raw_exchange_data!$A664="","",OFFSET(raw_exchange_data!$A664,0,MATCH(P$2,raw_exchange_data!$1:$1,0)-1))</f>
        <v/>
      </c>
      <c r="Q665" s="156" t="str">
        <f ca="1">IF(raw_exchange_data!$A664="","",TEXT(OFFSET(raw_exchange_data!$A664,0,MATCH(Q$2,raw_exchange_data!$1:$1,0)-1),""))</f>
        <v/>
      </c>
      <c r="R665" s="157" t="str">
        <f ca="1">IF(raw_exchange_data!$A664="","",OFFSET(raw_exchange_data!$A664,0,MATCH(R$2,raw_exchange_data!$1:$1,0)-1))</f>
        <v/>
      </c>
      <c r="S665" s="169" t="str">
        <f ca="1">IF(raw_exchange_data!$A664="","",OFFSET(raw_exchange_data!$A664,0,MATCH(S$2,raw_exchange_data!$1:$1,0)-1))</f>
        <v/>
      </c>
      <c r="W665" t="str">
        <f t="shared" si="60"/>
        <v/>
      </c>
      <c r="X665" t="str">
        <f t="shared" si="61"/>
        <v/>
      </c>
      <c r="Y665" s="42" t="str">
        <f t="shared" si="62"/>
        <v/>
      </c>
      <c r="Z665" s="42" t="str">
        <f t="shared" si="63"/>
        <v/>
      </c>
    </row>
    <row r="666" spans="7:26" x14ac:dyDescent="0.25">
      <c r="G666" s="52" t="str">
        <f>IF(Summary_Exchange_Balances_00UTC!$B665="","",VLOOKUP(IF(ISERROR(SEARCH(" ", $B666)),UPPER($B666&amp;$C666&amp;IF(OR(NOT(ISERROR(SEARCH("trade",$D666))),NOT(ISERROR(SEARCH("balance",$D666)))),"",$D666)),UPPER(LEFT($B666, SEARCH(" ",$B666)-1)&amp;$C666&amp;IF(OR(NOT(ISERROR(SEARCH("trade",$D666))),NOT(ISERROR(SEARCH("balance",$D666)))),"",$D666))),$L:$T,MATCH("balance",$L$2:$S$2,0),FALSE))</f>
        <v/>
      </c>
      <c r="H666" s="35" t="str">
        <f>IF(Summary_Exchange_Balances_00UTC!$B665="","",(G666-E666)/E666)</f>
        <v/>
      </c>
      <c r="I666" s="160" t="str">
        <f>IF(Summary_Exchange_Balances_00UTC!$B665="","",IF(ISERROR($G666),$E666,$G666))</f>
        <v/>
      </c>
      <c r="N666" s="156" t="str">
        <f ca="1">IF(raw_exchange_data!$A665="","",OFFSET(raw_exchange_data!$A665,0,MATCH(N$2,raw_exchange_data!$1:$1,0)-1))</f>
        <v/>
      </c>
      <c r="O666" s="156" t="str">
        <f ca="1">IF(raw_exchange_data!$A665="","",OFFSET(raw_exchange_data!$A665,0,MATCH(O$2,raw_exchange_data!$1:$1,0)-1))</f>
        <v/>
      </c>
      <c r="P666" s="156" t="str">
        <f ca="1">IF(raw_exchange_data!$A665="","",OFFSET(raw_exchange_data!$A665,0,MATCH(P$2,raw_exchange_data!$1:$1,0)-1))</f>
        <v/>
      </c>
      <c r="Q666" s="156" t="str">
        <f ca="1">IF(raw_exchange_data!$A665="","",TEXT(OFFSET(raw_exchange_data!$A665,0,MATCH(Q$2,raw_exchange_data!$1:$1,0)-1),""))</f>
        <v/>
      </c>
      <c r="R666" s="157" t="str">
        <f ca="1">IF(raw_exchange_data!$A665="","",OFFSET(raw_exchange_data!$A665,0,MATCH(R$2,raw_exchange_data!$1:$1,0)-1))</f>
        <v/>
      </c>
      <c r="S666" s="169" t="str">
        <f ca="1">IF(raw_exchange_data!$A665="","",OFFSET(raw_exchange_data!$A665,0,MATCH(S$2,raw_exchange_data!$1:$1,0)-1))</f>
        <v/>
      </c>
      <c r="W666" t="str">
        <f t="shared" si="60"/>
        <v/>
      </c>
      <c r="X666" t="str">
        <f t="shared" si="61"/>
        <v/>
      </c>
      <c r="Y666" s="42" t="str">
        <f t="shared" si="62"/>
        <v/>
      </c>
      <c r="Z666" s="42" t="str">
        <f t="shared" si="63"/>
        <v/>
      </c>
    </row>
    <row r="667" spans="7:26" x14ac:dyDescent="0.25">
      <c r="G667" s="52" t="str">
        <f>IF(Summary_Exchange_Balances_00UTC!$B666="","",VLOOKUP(IF(ISERROR(SEARCH(" ", $B667)),UPPER($B667&amp;$C667&amp;IF(OR(NOT(ISERROR(SEARCH("trade",$D667))),NOT(ISERROR(SEARCH("balance",$D667)))),"",$D667)),UPPER(LEFT($B667, SEARCH(" ",$B667)-1)&amp;$C667&amp;IF(OR(NOT(ISERROR(SEARCH("trade",$D667))),NOT(ISERROR(SEARCH("balance",$D667)))),"",$D667))),$L:$T,MATCH("balance",$L$2:$S$2,0),FALSE))</f>
        <v/>
      </c>
      <c r="H667" s="35" t="str">
        <f>IF(Summary_Exchange_Balances_00UTC!$B666="","",(G667-E667)/E667)</f>
        <v/>
      </c>
      <c r="I667" s="160" t="str">
        <f>IF(Summary_Exchange_Balances_00UTC!$B666="","",IF(ISERROR($G667),$E667,$G667))</f>
        <v/>
      </c>
      <c r="N667" s="156" t="str">
        <f ca="1">IF(raw_exchange_data!$A666="","",OFFSET(raw_exchange_data!$A666,0,MATCH(N$2,raw_exchange_data!$1:$1,0)-1))</f>
        <v/>
      </c>
      <c r="O667" s="156" t="str">
        <f ca="1">IF(raw_exchange_data!$A666="","",OFFSET(raw_exchange_data!$A666,0,MATCH(O$2,raw_exchange_data!$1:$1,0)-1))</f>
        <v/>
      </c>
      <c r="P667" s="156" t="str">
        <f ca="1">IF(raw_exchange_data!$A666="","",OFFSET(raw_exchange_data!$A666,0,MATCH(P$2,raw_exchange_data!$1:$1,0)-1))</f>
        <v/>
      </c>
      <c r="Q667" s="156" t="str">
        <f ca="1">IF(raw_exchange_data!$A666="","",TEXT(OFFSET(raw_exchange_data!$A666,0,MATCH(Q$2,raw_exchange_data!$1:$1,0)-1),""))</f>
        <v/>
      </c>
      <c r="R667" s="157" t="str">
        <f ca="1">IF(raw_exchange_data!$A666="","",OFFSET(raw_exchange_data!$A666,0,MATCH(R$2,raw_exchange_data!$1:$1,0)-1))</f>
        <v/>
      </c>
      <c r="S667" s="169" t="str">
        <f ca="1">IF(raw_exchange_data!$A666="","",OFFSET(raw_exchange_data!$A666,0,MATCH(S$2,raw_exchange_data!$1:$1,0)-1))</f>
        <v/>
      </c>
      <c r="W667" t="str">
        <f t="shared" si="60"/>
        <v/>
      </c>
      <c r="X667" t="str">
        <f t="shared" si="61"/>
        <v/>
      </c>
      <c r="Y667" s="42" t="str">
        <f t="shared" si="62"/>
        <v/>
      </c>
      <c r="Z667" s="42" t="str">
        <f t="shared" si="63"/>
        <v/>
      </c>
    </row>
    <row r="668" spans="7:26" x14ac:dyDescent="0.25">
      <c r="N668" s="156" t="str">
        <f ca="1">IF(raw_exchange_data!$A667="","",OFFSET(raw_exchange_data!$A667,0,MATCH(N$2,raw_exchange_data!$1:$1,0)-1))</f>
        <v/>
      </c>
      <c r="O668" s="156" t="str">
        <f ca="1">IF(raw_exchange_data!$A667="","",OFFSET(raw_exchange_data!$A667,0,MATCH(O$2,raw_exchange_data!$1:$1,0)-1))</f>
        <v/>
      </c>
      <c r="P668" s="156" t="str">
        <f ca="1">IF(raw_exchange_data!$A667="","",OFFSET(raw_exchange_data!$A667,0,MATCH(P$2,raw_exchange_data!$1:$1,0)-1))</f>
        <v/>
      </c>
      <c r="Q668" s="156" t="str">
        <f ca="1">IF(raw_exchange_data!$A667="","",TEXT(OFFSET(raw_exchange_data!$A667,0,MATCH(Q$2,raw_exchange_data!$1:$1,0)-1),""))</f>
        <v/>
      </c>
      <c r="R668" s="157" t="str">
        <f ca="1">IF(raw_exchange_data!$A667="","",OFFSET(raw_exchange_data!$A667,0,MATCH(R$2,raw_exchange_data!$1:$1,0)-1))</f>
        <v/>
      </c>
      <c r="S668" s="169" t="str">
        <f ca="1">IF(raw_exchange_data!$A667="","",OFFSET(raw_exchange_data!$A667,0,MATCH(S$2,raw_exchange_data!$1:$1,0)-1))</f>
        <v/>
      </c>
      <c r="W668" t="str">
        <f t="shared" si="60"/>
        <v/>
      </c>
      <c r="X668" t="str">
        <f t="shared" si="61"/>
        <v/>
      </c>
      <c r="Y668" s="42" t="str">
        <f t="shared" si="62"/>
        <v/>
      </c>
      <c r="Z668" s="42" t="str">
        <f t="shared" si="63"/>
        <v/>
      </c>
    </row>
    <row r="669" spans="7:26" x14ac:dyDescent="0.25">
      <c r="N669" s="156" t="str">
        <f ca="1">IF(raw_exchange_data!$A668="","",OFFSET(raw_exchange_data!$A668,0,MATCH(N$2,raw_exchange_data!$1:$1,0)-1))</f>
        <v/>
      </c>
      <c r="O669" s="156" t="str">
        <f ca="1">IF(raw_exchange_data!$A668="","",OFFSET(raw_exchange_data!$A668,0,MATCH(O$2,raw_exchange_data!$1:$1,0)-1))</f>
        <v/>
      </c>
      <c r="P669" s="156" t="str">
        <f ca="1">IF(raw_exchange_data!$A668="","",OFFSET(raw_exchange_data!$A668,0,MATCH(P$2,raw_exchange_data!$1:$1,0)-1))</f>
        <v/>
      </c>
      <c r="Q669" s="156" t="str">
        <f ca="1">IF(raw_exchange_data!$A668="","",TEXT(OFFSET(raw_exchange_data!$A668,0,MATCH(Q$2,raw_exchange_data!$1:$1,0)-1),""))</f>
        <v/>
      </c>
      <c r="R669" s="157" t="str">
        <f ca="1">IF(raw_exchange_data!$A668="","",OFFSET(raw_exchange_data!$A668,0,MATCH(R$2,raw_exchange_data!$1:$1,0)-1))</f>
        <v/>
      </c>
      <c r="S669" s="169" t="str">
        <f ca="1">IF(raw_exchange_data!$A668="","",OFFSET(raw_exchange_data!$A668,0,MATCH(S$2,raw_exchange_data!$1:$1,0)-1))</f>
        <v/>
      </c>
      <c r="W669" t="str">
        <f t="shared" si="60"/>
        <v/>
      </c>
      <c r="X669" t="str">
        <f t="shared" si="61"/>
        <v/>
      </c>
      <c r="Y669" s="42" t="str">
        <f t="shared" si="62"/>
        <v/>
      </c>
      <c r="Z669" s="42" t="str">
        <f t="shared" si="63"/>
        <v/>
      </c>
    </row>
    <row r="670" spans="7:26" x14ac:dyDescent="0.25">
      <c r="N670" s="156" t="str">
        <f ca="1">IF(raw_exchange_data!$A669="","",OFFSET(raw_exchange_data!$A669,0,MATCH(N$2,raw_exchange_data!$1:$1,0)-1))</f>
        <v/>
      </c>
      <c r="O670" s="156" t="str">
        <f ca="1">IF(raw_exchange_data!$A669="","",OFFSET(raw_exchange_data!$A669,0,MATCH(O$2,raw_exchange_data!$1:$1,0)-1))</f>
        <v/>
      </c>
      <c r="P670" s="156" t="str">
        <f ca="1">IF(raw_exchange_data!$A669="","",OFFSET(raw_exchange_data!$A669,0,MATCH(P$2,raw_exchange_data!$1:$1,0)-1))</f>
        <v/>
      </c>
      <c r="Q670" s="156" t="str">
        <f ca="1">IF(raw_exchange_data!$A669="","",TEXT(OFFSET(raw_exchange_data!$A669,0,MATCH(Q$2,raw_exchange_data!$1:$1,0)-1),""))</f>
        <v/>
      </c>
      <c r="R670" s="157" t="str">
        <f ca="1">IF(raw_exchange_data!$A669="","",OFFSET(raw_exchange_data!$A669,0,MATCH(R$2,raw_exchange_data!$1:$1,0)-1))</f>
        <v/>
      </c>
      <c r="S670" s="169" t="str">
        <f ca="1">IF(raw_exchange_data!$A669="","",OFFSET(raw_exchange_data!$A669,0,MATCH(S$2,raw_exchange_data!$1:$1,0)-1))</f>
        <v/>
      </c>
      <c r="W670" t="str">
        <f t="shared" si="60"/>
        <v/>
      </c>
      <c r="X670" t="str">
        <f t="shared" si="61"/>
        <v/>
      </c>
      <c r="Y670" s="42" t="str">
        <f t="shared" si="62"/>
        <v/>
      </c>
      <c r="Z670" s="42" t="str">
        <f t="shared" si="63"/>
        <v/>
      </c>
    </row>
    <row r="671" spans="7:26" x14ac:dyDescent="0.25">
      <c r="N671" s="156" t="str">
        <f ca="1">IF(raw_exchange_data!$A670="","",OFFSET(raw_exchange_data!$A670,0,MATCH(N$2,raw_exchange_data!$1:$1,0)-1))</f>
        <v/>
      </c>
      <c r="O671" s="156" t="str">
        <f ca="1">IF(raw_exchange_data!$A670="","",OFFSET(raw_exchange_data!$A670,0,MATCH(O$2,raw_exchange_data!$1:$1,0)-1))</f>
        <v/>
      </c>
      <c r="P671" s="156" t="str">
        <f ca="1">IF(raw_exchange_data!$A670="","",OFFSET(raw_exchange_data!$A670,0,MATCH(P$2,raw_exchange_data!$1:$1,0)-1))</f>
        <v/>
      </c>
      <c r="Q671" s="156" t="str">
        <f ca="1">IF(raw_exchange_data!$A670="","",TEXT(OFFSET(raw_exchange_data!$A670,0,MATCH(Q$2,raw_exchange_data!$1:$1,0)-1),""))</f>
        <v/>
      </c>
      <c r="R671" s="157" t="str">
        <f ca="1">IF(raw_exchange_data!$A670="","",OFFSET(raw_exchange_data!$A670,0,MATCH(R$2,raw_exchange_data!$1:$1,0)-1))</f>
        <v/>
      </c>
      <c r="S671" s="169" t="str">
        <f ca="1">IF(raw_exchange_data!$A670="","",OFFSET(raw_exchange_data!$A670,0,MATCH(S$2,raw_exchange_data!$1:$1,0)-1))</f>
        <v/>
      </c>
      <c r="W671" t="str">
        <f t="shared" si="60"/>
        <v/>
      </c>
      <c r="X671" t="str">
        <f t="shared" si="61"/>
        <v/>
      </c>
      <c r="Y671" s="42" t="str">
        <f t="shared" si="62"/>
        <v/>
      </c>
      <c r="Z671" s="42" t="str">
        <f t="shared" si="63"/>
        <v/>
      </c>
    </row>
    <row r="672" spans="7:26" x14ac:dyDescent="0.25">
      <c r="N672" s="156" t="str">
        <f ca="1">IF(raw_exchange_data!$A671="","",OFFSET(raw_exchange_data!$A671,0,MATCH(N$2,raw_exchange_data!$1:$1,0)-1))</f>
        <v/>
      </c>
      <c r="O672" s="156" t="str">
        <f ca="1">IF(raw_exchange_data!$A671="","",OFFSET(raw_exchange_data!$A671,0,MATCH(O$2,raw_exchange_data!$1:$1,0)-1))</f>
        <v/>
      </c>
      <c r="P672" s="156" t="str">
        <f ca="1">IF(raw_exchange_data!$A671="","",OFFSET(raw_exchange_data!$A671,0,MATCH(P$2,raw_exchange_data!$1:$1,0)-1))</f>
        <v/>
      </c>
      <c r="Q672" s="156" t="str">
        <f ca="1">IF(raw_exchange_data!$A671="","",TEXT(OFFSET(raw_exchange_data!$A671,0,MATCH(Q$2,raw_exchange_data!$1:$1,0)-1),""))</f>
        <v/>
      </c>
      <c r="R672" s="157" t="str">
        <f ca="1">IF(raw_exchange_data!$A671="","",OFFSET(raw_exchange_data!$A671,0,MATCH(R$2,raw_exchange_data!$1:$1,0)-1))</f>
        <v/>
      </c>
      <c r="S672" s="169" t="str">
        <f ca="1">IF(raw_exchange_data!$A671="","",OFFSET(raw_exchange_data!$A671,0,MATCH(S$2,raw_exchange_data!$1:$1,0)-1))</f>
        <v/>
      </c>
      <c r="W672" t="str">
        <f t="shared" si="60"/>
        <v/>
      </c>
      <c r="X672" t="str">
        <f t="shared" si="61"/>
        <v/>
      </c>
      <c r="Y672" s="42" t="str">
        <f t="shared" si="62"/>
        <v/>
      </c>
      <c r="Z672" s="42" t="str">
        <f t="shared" si="63"/>
        <v/>
      </c>
    </row>
    <row r="673" spans="14:26" x14ac:dyDescent="0.25">
      <c r="N673" s="156" t="str">
        <f ca="1">IF(raw_exchange_data!$A672="","",OFFSET(raw_exchange_data!$A672,0,MATCH(N$2,raw_exchange_data!$1:$1,0)-1))</f>
        <v/>
      </c>
      <c r="O673" s="156" t="str">
        <f ca="1">IF(raw_exchange_data!$A672="","",OFFSET(raw_exchange_data!$A672,0,MATCH(O$2,raw_exchange_data!$1:$1,0)-1))</f>
        <v/>
      </c>
      <c r="P673" s="156" t="str">
        <f ca="1">IF(raw_exchange_data!$A672="","",OFFSET(raw_exchange_data!$A672,0,MATCH(P$2,raw_exchange_data!$1:$1,0)-1))</f>
        <v/>
      </c>
      <c r="Q673" s="156" t="str">
        <f ca="1">IF(raw_exchange_data!$A672="","",TEXT(OFFSET(raw_exchange_data!$A672,0,MATCH(Q$2,raw_exchange_data!$1:$1,0)-1),""))</f>
        <v/>
      </c>
      <c r="R673" s="157" t="str">
        <f ca="1">IF(raw_exchange_data!$A672="","",OFFSET(raw_exchange_data!$A672,0,MATCH(R$2,raw_exchange_data!$1:$1,0)-1))</f>
        <v/>
      </c>
      <c r="S673" s="169" t="str">
        <f ca="1">IF(raw_exchange_data!$A672="","",OFFSET(raw_exchange_data!$A672,0,MATCH(S$2,raw_exchange_data!$1:$1,0)-1))</f>
        <v/>
      </c>
      <c r="W673" t="str">
        <f t="shared" si="60"/>
        <v/>
      </c>
      <c r="X673" t="str">
        <f t="shared" si="61"/>
        <v/>
      </c>
      <c r="Y673" s="42" t="str">
        <f t="shared" si="62"/>
        <v/>
      </c>
      <c r="Z673" s="42" t="str">
        <f t="shared" si="63"/>
        <v/>
      </c>
    </row>
    <row r="674" spans="14:26" x14ac:dyDescent="0.25">
      <c r="N674" s="156" t="str">
        <f ca="1">IF(raw_exchange_data!$A673="","",OFFSET(raw_exchange_data!$A673,0,MATCH(N$2,raw_exchange_data!$1:$1,0)-1))</f>
        <v/>
      </c>
      <c r="O674" s="156" t="str">
        <f ca="1">IF(raw_exchange_data!$A673="","",OFFSET(raw_exchange_data!$A673,0,MATCH(O$2,raw_exchange_data!$1:$1,0)-1))</f>
        <v/>
      </c>
      <c r="P674" s="156" t="str">
        <f ca="1">IF(raw_exchange_data!$A673="","",OFFSET(raw_exchange_data!$A673,0,MATCH(P$2,raw_exchange_data!$1:$1,0)-1))</f>
        <v/>
      </c>
      <c r="Q674" s="156" t="str">
        <f ca="1">IF(raw_exchange_data!$A673="","",TEXT(OFFSET(raw_exchange_data!$A673,0,MATCH(Q$2,raw_exchange_data!$1:$1,0)-1),""))</f>
        <v/>
      </c>
      <c r="R674" s="157" t="str">
        <f ca="1">IF(raw_exchange_data!$A673="","",OFFSET(raw_exchange_data!$A673,0,MATCH(R$2,raw_exchange_data!$1:$1,0)-1))</f>
        <v/>
      </c>
      <c r="S674" s="169" t="str">
        <f ca="1">IF(raw_exchange_data!$A673="","",OFFSET(raw_exchange_data!$A673,0,MATCH(S$2,raw_exchange_data!$1:$1,0)-1))</f>
        <v/>
      </c>
      <c r="W674" t="str">
        <f t="shared" si="60"/>
        <v/>
      </c>
      <c r="X674" t="str">
        <f t="shared" si="61"/>
        <v/>
      </c>
      <c r="Y674" s="42" t="str">
        <f t="shared" si="62"/>
        <v/>
      </c>
      <c r="Z674" s="42" t="str">
        <f t="shared" si="63"/>
        <v/>
      </c>
    </row>
    <row r="675" spans="14:26" x14ac:dyDescent="0.25">
      <c r="N675" s="156" t="str">
        <f ca="1">IF(raw_exchange_data!$A674="","",OFFSET(raw_exchange_data!$A674,0,MATCH(N$2,raw_exchange_data!$1:$1,0)-1))</f>
        <v/>
      </c>
      <c r="O675" s="156" t="str">
        <f ca="1">IF(raw_exchange_data!$A674="","",OFFSET(raw_exchange_data!$A674,0,MATCH(O$2,raw_exchange_data!$1:$1,0)-1))</f>
        <v/>
      </c>
      <c r="P675" s="156" t="str">
        <f ca="1">IF(raw_exchange_data!$A674="","",OFFSET(raw_exchange_data!$A674,0,MATCH(P$2,raw_exchange_data!$1:$1,0)-1))</f>
        <v/>
      </c>
      <c r="Q675" s="156" t="str">
        <f ca="1">IF(raw_exchange_data!$A674="","",TEXT(OFFSET(raw_exchange_data!$A674,0,MATCH(Q$2,raw_exchange_data!$1:$1,0)-1),""))</f>
        <v/>
      </c>
      <c r="R675" s="157" t="str">
        <f ca="1">IF(raw_exchange_data!$A674="","",OFFSET(raw_exchange_data!$A674,0,MATCH(R$2,raw_exchange_data!$1:$1,0)-1))</f>
        <v/>
      </c>
      <c r="S675" s="169" t="str">
        <f ca="1">IF(raw_exchange_data!$A674="","",OFFSET(raw_exchange_data!$A674,0,MATCH(S$2,raw_exchange_data!$1:$1,0)-1))</f>
        <v/>
      </c>
      <c r="W675" t="str">
        <f t="shared" si="60"/>
        <v/>
      </c>
      <c r="X675" t="str">
        <f t="shared" si="61"/>
        <v/>
      </c>
      <c r="Y675" s="42" t="str">
        <f t="shared" si="62"/>
        <v/>
      </c>
      <c r="Z675" s="42" t="str">
        <f t="shared" si="63"/>
        <v/>
      </c>
    </row>
    <row r="676" spans="14:26" x14ac:dyDescent="0.25">
      <c r="N676" s="156" t="str">
        <f ca="1">IF(raw_exchange_data!$A675="","",OFFSET(raw_exchange_data!$A675,0,MATCH(N$2,raw_exchange_data!$1:$1,0)-1))</f>
        <v/>
      </c>
      <c r="O676" s="156" t="str">
        <f ca="1">IF(raw_exchange_data!$A675="","",OFFSET(raw_exchange_data!$A675,0,MATCH(O$2,raw_exchange_data!$1:$1,0)-1))</f>
        <v/>
      </c>
      <c r="P676" s="156" t="str">
        <f ca="1">IF(raw_exchange_data!$A675="","",OFFSET(raw_exchange_data!$A675,0,MATCH(P$2,raw_exchange_data!$1:$1,0)-1))</f>
        <v/>
      </c>
      <c r="Q676" s="156" t="str">
        <f ca="1">IF(raw_exchange_data!$A675="","",TEXT(OFFSET(raw_exchange_data!$A675,0,MATCH(Q$2,raw_exchange_data!$1:$1,0)-1),""))</f>
        <v/>
      </c>
      <c r="R676" s="157" t="str">
        <f ca="1">IF(raw_exchange_data!$A675="","",OFFSET(raw_exchange_data!$A675,0,MATCH(R$2,raw_exchange_data!$1:$1,0)-1))</f>
        <v/>
      </c>
      <c r="S676" s="169" t="str">
        <f ca="1">IF(raw_exchange_data!$A675="","",OFFSET(raw_exchange_data!$A675,0,MATCH(S$2,raw_exchange_data!$1:$1,0)-1))</f>
        <v/>
      </c>
      <c r="W676" t="str">
        <f t="shared" si="60"/>
        <v/>
      </c>
      <c r="X676" t="str">
        <f t="shared" si="61"/>
        <v/>
      </c>
      <c r="Y676" s="42" t="str">
        <f t="shared" si="62"/>
        <v/>
      </c>
      <c r="Z676" s="42" t="str">
        <f t="shared" si="63"/>
        <v/>
      </c>
    </row>
    <row r="677" spans="14:26" x14ac:dyDescent="0.25">
      <c r="N677" s="156" t="str">
        <f ca="1">IF(raw_exchange_data!$A676="","",OFFSET(raw_exchange_data!$A676,0,MATCH(N$2,raw_exchange_data!$1:$1,0)-1))</f>
        <v/>
      </c>
      <c r="O677" s="156" t="str">
        <f ca="1">IF(raw_exchange_data!$A676="","",OFFSET(raw_exchange_data!$A676,0,MATCH(O$2,raw_exchange_data!$1:$1,0)-1))</f>
        <v/>
      </c>
      <c r="P677" s="156" t="str">
        <f ca="1">IF(raw_exchange_data!$A676="","",OFFSET(raw_exchange_data!$A676,0,MATCH(P$2,raw_exchange_data!$1:$1,0)-1))</f>
        <v/>
      </c>
      <c r="Q677" s="156" t="str">
        <f ca="1">IF(raw_exchange_data!$A676="","",TEXT(OFFSET(raw_exchange_data!$A676,0,MATCH(Q$2,raw_exchange_data!$1:$1,0)-1),""))</f>
        <v/>
      </c>
      <c r="R677" s="157" t="str">
        <f ca="1">IF(raw_exchange_data!$A676="","",OFFSET(raw_exchange_data!$A676,0,MATCH(R$2,raw_exchange_data!$1:$1,0)-1))</f>
        <v/>
      </c>
      <c r="S677" s="169" t="str">
        <f ca="1">IF(raw_exchange_data!$A676="","",OFFSET(raw_exchange_data!$A676,0,MATCH(S$2,raw_exchange_data!$1:$1,0)-1))</f>
        <v/>
      </c>
      <c r="W677" t="str">
        <f t="shared" si="60"/>
        <v/>
      </c>
      <c r="X677" t="str">
        <f t="shared" si="61"/>
        <v/>
      </c>
      <c r="Y677" s="42" t="str">
        <f t="shared" si="62"/>
        <v/>
      </c>
      <c r="Z677" s="42" t="str">
        <f t="shared" si="63"/>
        <v/>
      </c>
    </row>
    <row r="678" spans="14:26" x14ac:dyDescent="0.25">
      <c r="N678" s="156" t="str">
        <f ca="1">IF(raw_exchange_data!$A677="","",OFFSET(raw_exchange_data!$A677,0,MATCH(N$2,raw_exchange_data!$1:$1,0)-1))</f>
        <v/>
      </c>
      <c r="O678" s="156" t="str">
        <f ca="1">IF(raw_exchange_data!$A677="","",OFFSET(raw_exchange_data!$A677,0,MATCH(O$2,raw_exchange_data!$1:$1,0)-1))</f>
        <v/>
      </c>
      <c r="P678" s="156" t="str">
        <f ca="1">IF(raw_exchange_data!$A677="","",OFFSET(raw_exchange_data!$A677,0,MATCH(P$2,raw_exchange_data!$1:$1,0)-1))</f>
        <v/>
      </c>
      <c r="Q678" s="156" t="str">
        <f ca="1">IF(raw_exchange_data!$A677="","",TEXT(OFFSET(raw_exchange_data!$A677,0,MATCH(Q$2,raw_exchange_data!$1:$1,0)-1),""))</f>
        <v/>
      </c>
      <c r="R678" s="157" t="str">
        <f ca="1">IF(raw_exchange_data!$A677="","",OFFSET(raw_exchange_data!$A677,0,MATCH(R$2,raw_exchange_data!$1:$1,0)-1))</f>
        <v/>
      </c>
      <c r="S678" s="169" t="str">
        <f ca="1">IF(raw_exchange_data!$A677="","",OFFSET(raw_exchange_data!$A677,0,MATCH(S$2,raw_exchange_data!$1:$1,0)-1))</f>
        <v/>
      </c>
      <c r="W678" t="str">
        <f t="shared" si="60"/>
        <v/>
      </c>
      <c r="X678" t="str">
        <f t="shared" si="61"/>
        <v/>
      </c>
      <c r="Y678" s="42" t="str">
        <f t="shared" si="62"/>
        <v/>
      </c>
      <c r="Z678" s="42" t="str">
        <f t="shared" si="63"/>
        <v/>
      </c>
    </row>
    <row r="679" spans="14:26" x14ac:dyDescent="0.25">
      <c r="N679" s="156" t="str">
        <f ca="1">IF(raw_exchange_data!$A678="","",OFFSET(raw_exchange_data!$A678,0,MATCH(N$2,raw_exchange_data!$1:$1,0)-1))</f>
        <v/>
      </c>
      <c r="O679" s="156" t="str">
        <f ca="1">IF(raw_exchange_data!$A678="","",OFFSET(raw_exchange_data!$A678,0,MATCH(O$2,raw_exchange_data!$1:$1,0)-1))</f>
        <v/>
      </c>
      <c r="P679" s="156" t="str">
        <f ca="1">IF(raw_exchange_data!$A678="","",OFFSET(raw_exchange_data!$A678,0,MATCH(P$2,raw_exchange_data!$1:$1,0)-1))</f>
        <v/>
      </c>
      <c r="Q679" s="156" t="str">
        <f ca="1">IF(raw_exchange_data!$A678="","",TEXT(OFFSET(raw_exchange_data!$A678,0,MATCH(Q$2,raw_exchange_data!$1:$1,0)-1),""))</f>
        <v/>
      </c>
      <c r="R679" s="157" t="str">
        <f ca="1">IF(raw_exchange_data!$A678="","",OFFSET(raw_exchange_data!$A678,0,MATCH(R$2,raw_exchange_data!$1:$1,0)-1))</f>
        <v/>
      </c>
      <c r="S679" s="169" t="str">
        <f ca="1">IF(raw_exchange_data!$A678="","",OFFSET(raw_exchange_data!$A678,0,MATCH(S$2,raw_exchange_data!$1:$1,0)-1))</f>
        <v/>
      </c>
      <c r="W679" t="str">
        <f t="shared" si="60"/>
        <v/>
      </c>
      <c r="X679" t="str">
        <f t="shared" si="61"/>
        <v/>
      </c>
      <c r="Y679" s="42" t="str">
        <f t="shared" si="62"/>
        <v/>
      </c>
      <c r="Z679" s="42" t="str">
        <f t="shared" si="63"/>
        <v/>
      </c>
    </row>
    <row r="680" spans="14:26" x14ac:dyDescent="0.25">
      <c r="N680" s="156" t="str">
        <f ca="1">IF(raw_exchange_data!$A679="","",OFFSET(raw_exchange_data!$A679,0,MATCH(N$2,raw_exchange_data!$1:$1,0)-1))</f>
        <v/>
      </c>
      <c r="O680" s="156" t="str">
        <f ca="1">IF(raw_exchange_data!$A679="","",OFFSET(raw_exchange_data!$A679,0,MATCH(O$2,raw_exchange_data!$1:$1,0)-1))</f>
        <v/>
      </c>
      <c r="P680" s="156" t="str">
        <f ca="1">IF(raw_exchange_data!$A679="","",OFFSET(raw_exchange_data!$A679,0,MATCH(P$2,raw_exchange_data!$1:$1,0)-1))</f>
        <v/>
      </c>
      <c r="Q680" s="156" t="str">
        <f ca="1">IF(raw_exchange_data!$A679="","",TEXT(OFFSET(raw_exchange_data!$A679,0,MATCH(Q$2,raw_exchange_data!$1:$1,0)-1),""))</f>
        <v/>
      </c>
      <c r="R680" s="157" t="str">
        <f ca="1">IF(raw_exchange_data!$A679="","",OFFSET(raw_exchange_data!$A679,0,MATCH(R$2,raw_exchange_data!$1:$1,0)-1))</f>
        <v/>
      </c>
      <c r="S680" s="169" t="str">
        <f ca="1">IF(raw_exchange_data!$A679="","",OFFSET(raw_exchange_data!$A679,0,MATCH(S$2,raw_exchange_data!$1:$1,0)-1))</f>
        <v/>
      </c>
      <c r="W680" t="str">
        <f t="shared" si="60"/>
        <v/>
      </c>
      <c r="X680" t="str">
        <f t="shared" si="61"/>
        <v/>
      </c>
      <c r="Y680" s="42" t="str">
        <f t="shared" si="62"/>
        <v/>
      </c>
      <c r="Z680" s="42" t="str">
        <f t="shared" si="63"/>
        <v/>
      </c>
    </row>
    <row r="681" spans="14:26" x14ac:dyDescent="0.25">
      <c r="N681" s="156" t="str">
        <f ca="1">IF(raw_exchange_data!$A680="","",OFFSET(raw_exchange_data!$A680,0,MATCH(N$2,raw_exchange_data!$1:$1,0)-1))</f>
        <v/>
      </c>
      <c r="O681" s="156" t="str">
        <f ca="1">IF(raw_exchange_data!$A680="","",OFFSET(raw_exchange_data!$A680,0,MATCH(O$2,raw_exchange_data!$1:$1,0)-1))</f>
        <v/>
      </c>
      <c r="P681" s="156" t="str">
        <f ca="1">IF(raw_exchange_data!$A680="","",OFFSET(raw_exchange_data!$A680,0,MATCH(P$2,raw_exchange_data!$1:$1,0)-1))</f>
        <v/>
      </c>
      <c r="Q681" s="156" t="str">
        <f ca="1">IF(raw_exchange_data!$A680="","",TEXT(OFFSET(raw_exchange_data!$A680,0,MATCH(Q$2,raw_exchange_data!$1:$1,0)-1),""))</f>
        <v/>
      </c>
      <c r="R681" s="157" t="str">
        <f ca="1">IF(raw_exchange_data!$A680="","",OFFSET(raw_exchange_data!$A680,0,MATCH(R$2,raw_exchange_data!$1:$1,0)-1))</f>
        <v/>
      </c>
      <c r="S681" s="169" t="str">
        <f ca="1">IF(raw_exchange_data!$A680="","",OFFSET(raw_exchange_data!$A680,0,MATCH(S$2,raw_exchange_data!$1:$1,0)-1))</f>
        <v/>
      </c>
      <c r="W681" t="str">
        <f t="shared" si="60"/>
        <v/>
      </c>
      <c r="X681" t="str">
        <f t="shared" si="61"/>
        <v/>
      </c>
      <c r="Y681" s="42" t="str">
        <f t="shared" si="62"/>
        <v/>
      </c>
      <c r="Z681" s="42" t="str">
        <f t="shared" si="63"/>
        <v/>
      </c>
    </row>
    <row r="682" spans="14:26" x14ac:dyDescent="0.25">
      <c r="N682" s="156" t="str">
        <f ca="1">IF(raw_exchange_data!$A681="","",OFFSET(raw_exchange_data!$A681,0,MATCH(N$2,raw_exchange_data!$1:$1,0)-1))</f>
        <v/>
      </c>
      <c r="O682" s="156" t="str">
        <f ca="1">IF(raw_exchange_data!$A681="","",OFFSET(raw_exchange_data!$A681,0,MATCH(O$2,raw_exchange_data!$1:$1,0)-1))</f>
        <v/>
      </c>
      <c r="P682" s="156" t="str">
        <f ca="1">IF(raw_exchange_data!$A681="","",OFFSET(raw_exchange_data!$A681,0,MATCH(P$2,raw_exchange_data!$1:$1,0)-1))</f>
        <v/>
      </c>
      <c r="Q682" s="156" t="str">
        <f ca="1">IF(raw_exchange_data!$A681="","",TEXT(OFFSET(raw_exchange_data!$A681,0,MATCH(Q$2,raw_exchange_data!$1:$1,0)-1),""))</f>
        <v/>
      </c>
      <c r="R682" s="157" t="str">
        <f ca="1">IF(raw_exchange_data!$A681="","",OFFSET(raw_exchange_data!$A681,0,MATCH(R$2,raw_exchange_data!$1:$1,0)-1))</f>
        <v/>
      </c>
      <c r="S682" s="169" t="str">
        <f ca="1">IF(raw_exchange_data!$A681="","",OFFSET(raw_exchange_data!$A681,0,MATCH(S$2,raw_exchange_data!$1:$1,0)-1))</f>
        <v/>
      </c>
      <c r="W682" t="str">
        <f t="shared" si="60"/>
        <v/>
      </c>
      <c r="X682" t="str">
        <f t="shared" si="61"/>
        <v/>
      </c>
      <c r="Y682" s="42" t="str">
        <f t="shared" si="62"/>
        <v/>
      </c>
      <c r="Z682" s="42" t="str">
        <f t="shared" si="63"/>
        <v/>
      </c>
    </row>
    <row r="683" spans="14:26" x14ac:dyDescent="0.25">
      <c r="N683" s="156" t="str">
        <f ca="1">IF(raw_exchange_data!$A682="","",OFFSET(raw_exchange_data!$A682,0,MATCH(N$2,raw_exchange_data!$1:$1,0)-1))</f>
        <v/>
      </c>
      <c r="O683" s="156" t="str">
        <f ca="1">IF(raw_exchange_data!$A682="","",OFFSET(raw_exchange_data!$A682,0,MATCH(O$2,raw_exchange_data!$1:$1,0)-1))</f>
        <v/>
      </c>
      <c r="P683" s="156" t="str">
        <f ca="1">IF(raw_exchange_data!$A682="","",OFFSET(raw_exchange_data!$A682,0,MATCH(P$2,raw_exchange_data!$1:$1,0)-1))</f>
        <v/>
      </c>
      <c r="Q683" s="156" t="str">
        <f ca="1">IF(raw_exchange_data!$A682="","",TEXT(OFFSET(raw_exchange_data!$A682,0,MATCH(Q$2,raw_exchange_data!$1:$1,0)-1),""))</f>
        <v/>
      </c>
      <c r="R683" s="157" t="str">
        <f ca="1">IF(raw_exchange_data!$A682="","",OFFSET(raw_exchange_data!$A682,0,MATCH(R$2,raw_exchange_data!$1:$1,0)-1))</f>
        <v/>
      </c>
      <c r="S683" s="169" t="str">
        <f ca="1">IF(raw_exchange_data!$A682="","",OFFSET(raw_exchange_data!$A682,0,MATCH(S$2,raw_exchange_data!$1:$1,0)-1))</f>
        <v/>
      </c>
      <c r="W683" t="str">
        <f t="shared" si="60"/>
        <v/>
      </c>
      <c r="X683" t="str">
        <f t="shared" si="61"/>
        <v/>
      </c>
      <c r="Y683" s="42" t="str">
        <f t="shared" si="62"/>
        <v/>
      </c>
      <c r="Z683" s="42" t="str">
        <f t="shared" si="63"/>
        <v/>
      </c>
    </row>
    <row r="684" spans="14:26" x14ac:dyDescent="0.25">
      <c r="N684" s="156" t="str">
        <f ca="1">IF(raw_exchange_data!$A683="","",OFFSET(raw_exchange_data!$A683,0,MATCH(N$2,raw_exchange_data!$1:$1,0)-1))</f>
        <v/>
      </c>
      <c r="O684" s="156" t="str">
        <f ca="1">IF(raw_exchange_data!$A683="","",OFFSET(raw_exchange_data!$A683,0,MATCH(O$2,raw_exchange_data!$1:$1,0)-1))</f>
        <v/>
      </c>
      <c r="P684" s="156" t="str">
        <f ca="1">IF(raw_exchange_data!$A683="","",OFFSET(raw_exchange_data!$A683,0,MATCH(P$2,raw_exchange_data!$1:$1,0)-1))</f>
        <v/>
      </c>
      <c r="Q684" s="156" t="str">
        <f ca="1">IF(raw_exchange_data!$A683="","",TEXT(OFFSET(raw_exchange_data!$A683,0,MATCH(Q$2,raw_exchange_data!$1:$1,0)-1),""))</f>
        <v/>
      </c>
      <c r="R684" s="157" t="str">
        <f ca="1">IF(raw_exchange_data!$A683="","",OFFSET(raw_exchange_data!$A683,0,MATCH(R$2,raw_exchange_data!$1:$1,0)-1))</f>
        <v/>
      </c>
      <c r="S684" s="169" t="str">
        <f ca="1">IF(raw_exchange_data!$A683="","",OFFSET(raw_exchange_data!$A683,0,MATCH(S$2,raw_exchange_data!$1:$1,0)-1))</f>
        <v/>
      </c>
      <c r="W684" t="str">
        <f t="shared" si="60"/>
        <v/>
      </c>
      <c r="X684" t="str">
        <f t="shared" si="61"/>
        <v/>
      </c>
      <c r="Y684" s="42" t="str">
        <f t="shared" si="62"/>
        <v/>
      </c>
      <c r="Z684" s="42" t="str">
        <f t="shared" si="63"/>
        <v/>
      </c>
    </row>
    <row r="685" spans="14:26" x14ac:dyDescent="0.25">
      <c r="N685" s="156" t="str">
        <f ca="1">IF(raw_exchange_data!$A684="","",OFFSET(raw_exchange_data!$A684,0,MATCH(N$2,raw_exchange_data!$1:$1,0)-1))</f>
        <v/>
      </c>
      <c r="O685" s="156" t="str">
        <f ca="1">IF(raw_exchange_data!$A684="","",OFFSET(raw_exchange_data!$A684,0,MATCH(O$2,raw_exchange_data!$1:$1,0)-1))</f>
        <v/>
      </c>
      <c r="P685" s="156" t="str">
        <f ca="1">IF(raw_exchange_data!$A684="","",OFFSET(raw_exchange_data!$A684,0,MATCH(P$2,raw_exchange_data!$1:$1,0)-1))</f>
        <v/>
      </c>
      <c r="Q685" s="156" t="str">
        <f ca="1">IF(raw_exchange_data!$A684="","",TEXT(OFFSET(raw_exchange_data!$A684,0,MATCH(Q$2,raw_exchange_data!$1:$1,0)-1),""))</f>
        <v/>
      </c>
      <c r="R685" s="157" t="str">
        <f ca="1">IF(raw_exchange_data!$A684="","",OFFSET(raw_exchange_data!$A684,0,MATCH(R$2,raw_exchange_data!$1:$1,0)-1))</f>
        <v/>
      </c>
      <c r="S685" s="169" t="str">
        <f ca="1">IF(raw_exchange_data!$A684="","",OFFSET(raw_exchange_data!$A684,0,MATCH(S$2,raw_exchange_data!$1:$1,0)-1))</f>
        <v/>
      </c>
      <c r="W685" t="str">
        <f t="shared" si="60"/>
        <v/>
      </c>
      <c r="X685" t="str">
        <f t="shared" si="61"/>
        <v/>
      </c>
      <c r="Y685" s="42" t="str">
        <f t="shared" si="62"/>
        <v/>
      </c>
      <c r="Z685" s="42" t="str">
        <f t="shared" si="63"/>
        <v/>
      </c>
    </row>
    <row r="686" spans="14:26" x14ac:dyDescent="0.25">
      <c r="N686" s="156" t="str">
        <f ca="1">IF(raw_exchange_data!$A685="","",OFFSET(raw_exchange_data!$A685,0,MATCH(N$2,raw_exchange_data!$1:$1,0)-1))</f>
        <v/>
      </c>
      <c r="O686" s="156" t="str">
        <f ca="1">IF(raw_exchange_data!$A685="","",OFFSET(raw_exchange_data!$A685,0,MATCH(O$2,raw_exchange_data!$1:$1,0)-1))</f>
        <v/>
      </c>
      <c r="P686" s="156" t="str">
        <f ca="1">IF(raw_exchange_data!$A685="","",OFFSET(raw_exchange_data!$A685,0,MATCH(P$2,raw_exchange_data!$1:$1,0)-1))</f>
        <v/>
      </c>
      <c r="Q686" s="156" t="str">
        <f ca="1">IF(raw_exchange_data!$A685="","",TEXT(OFFSET(raw_exchange_data!$A685,0,MATCH(Q$2,raw_exchange_data!$1:$1,0)-1),""))</f>
        <v/>
      </c>
      <c r="R686" s="157" t="str">
        <f ca="1">IF(raw_exchange_data!$A685="","",OFFSET(raw_exchange_data!$A685,0,MATCH(R$2,raw_exchange_data!$1:$1,0)-1))</f>
        <v/>
      </c>
      <c r="S686" s="169" t="str">
        <f ca="1">IF(raw_exchange_data!$A685="","",OFFSET(raw_exchange_data!$A685,0,MATCH(S$2,raw_exchange_data!$1:$1,0)-1))</f>
        <v/>
      </c>
      <c r="W686" t="str">
        <f t="shared" si="60"/>
        <v/>
      </c>
      <c r="X686" t="str">
        <f t="shared" si="61"/>
        <v/>
      </c>
      <c r="Y686" s="42" t="str">
        <f t="shared" si="62"/>
        <v/>
      </c>
      <c r="Z686" s="42" t="str">
        <f t="shared" si="63"/>
        <v/>
      </c>
    </row>
    <row r="687" spans="14:26" x14ac:dyDescent="0.25">
      <c r="N687" s="156" t="str">
        <f ca="1">IF(raw_exchange_data!$A686="","",OFFSET(raw_exchange_data!$A686,0,MATCH(N$2,raw_exchange_data!$1:$1,0)-1))</f>
        <v/>
      </c>
      <c r="O687" s="156" t="str">
        <f ca="1">IF(raw_exchange_data!$A686="","",OFFSET(raw_exchange_data!$A686,0,MATCH(O$2,raw_exchange_data!$1:$1,0)-1))</f>
        <v/>
      </c>
      <c r="P687" s="156" t="str">
        <f ca="1">IF(raw_exchange_data!$A686="","",OFFSET(raw_exchange_data!$A686,0,MATCH(P$2,raw_exchange_data!$1:$1,0)-1))</f>
        <v/>
      </c>
      <c r="Q687" s="156" t="str">
        <f ca="1">IF(raw_exchange_data!$A686="","",TEXT(OFFSET(raw_exchange_data!$A686,0,MATCH(Q$2,raw_exchange_data!$1:$1,0)-1),""))</f>
        <v/>
      </c>
      <c r="R687" s="157" t="str">
        <f ca="1">IF(raw_exchange_data!$A686="","",OFFSET(raw_exchange_data!$A686,0,MATCH(R$2,raw_exchange_data!$1:$1,0)-1))</f>
        <v/>
      </c>
      <c r="S687" s="169" t="str">
        <f ca="1">IF(raw_exchange_data!$A686="","",OFFSET(raw_exchange_data!$A686,0,MATCH(S$2,raw_exchange_data!$1:$1,0)-1))</f>
        <v/>
      </c>
      <c r="W687" t="str">
        <f t="shared" si="60"/>
        <v/>
      </c>
      <c r="X687" t="str">
        <f t="shared" si="61"/>
        <v/>
      </c>
      <c r="Y687" s="42" t="str">
        <f t="shared" si="62"/>
        <v/>
      </c>
      <c r="Z687" s="42" t="str">
        <f t="shared" si="63"/>
        <v/>
      </c>
    </row>
    <row r="688" spans="14:26" x14ac:dyDescent="0.25">
      <c r="N688" s="156" t="str">
        <f ca="1">IF(raw_exchange_data!$A687="","",OFFSET(raw_exchange_data!$A687,0,MATCH(N$2,raw_exchange_data!$1:$1,0)-1))</f>
        <v/>
      </c>
      <c r="O688" s="156" t="str">
        <f ca="1">IF(raw_exchange_data!$A687="","",OFFSET(raw_exchange_data!$A687,0,MATCH(O$2,raw_exchange_data!$1:$1,0)-1))</f>
        <v/>
      </c>
      <c r="P688" s="156" t="str">
        <f ca="1">IF(raw_exchange_data!$A687="","",OFFSET(raw_exchange_data!$A687,0,MATCH(P$2,raw_exchange_data!$1:$1,0)-1))</f>
        <v/>
      </c>
      <c r="Q688" s="156" t="str">
        <f ca="1">IF(raw_exchange_data!$A687="","",TEXT(OFFSET(raw_exchange_data!$A687,0,MATCH(Q$2,raw_exchange_data!$1:$1,0)-1),""))</f>
        <v/>
      </c>
      <c r="R688" s="157" t="str">
        <f ca="1">IF(raw_exchange_data!$A687="","",OFFSET(raw_exchange_data!$A687,0,MATCH(R$2,raw_exchange_data!$1:$1,0)-1))</f>
        <v/>
      </c>
      <c r="S688" s="169" t="str">
        <f ca="1">IF(raw_exchange_data!$A687="","",OFFSET(raw_exchange_data!$A687,0,MATCH(S$2,raw_exchange_data!$1:$1,0)-1))</f>
        <v/>
      </c>
      <c r="W688" t="str">
        <f t="shared" si="60"/>
        <v/>
      </c>
      <c r="X688" t="str">
        <f t="shared" si="61"/>
        <v/>
      </c>
      <c r="Y688" s="42" t="str">
        <f t="shared" si="62"/>
        <v/>
      </c>
      <c r="Z688" s="42" t="str">
        <f t="shared" si="63"/>
        <v/>
      </c>
    </row>
    <row r="689" spans="14:26" x14ac:dyDescent="0.25">
      <c r="N689" s="156" t="str">
        <f ca="1">IF(raw_exchange_data!$A688="","",OFFSET(raw_exchange_data!$A688,0,MATCH(N$2,raw_exchange_data!$1:$1,0)-1))</f>
        <v/>
      </c>
      <c r="O689" s="156" t="str">
        <f ca="1">IF(raw_exchange_data!$A688="","",OFFSET(raw_exchange_data!$A688,0,MATCH(O$2,raw_exchange_data!$1:$1,0)-1))</f>
        <v/>
      </c>
      <c r="P689" s="156" t="str">
        <f ca="1">IF(raw_exchange_data!$A688="","",OFFSET(raw_exchange_data!$A688,0,MATCH(P$2,raw_exchange_data!$1:$1,0)-1))</f>
        <v/>
      </c>
      <c r="Q689" s="156" t="str">
        <f ca="1">IF(raw_exchange_data!$A688="","",TEXT(OFFSET(raw_exchange_data!$A688,0,MATCH(Q$2,raw_exchange_data!$1:$1,0)-1),""))</f>
        <v/>
      </c>
      <c r="R689" s="157" t="str">
        <f ca="1">IF(raw_exchange_data!$A688="","",OFFSET(raw_exchange_data!$A688,0,MATCH(R$2,raw_exchange_data!$1:$1,0)-1))</f>
        <v/>
      </c>
      <c r="S689" s="169" t="str">
        <f ca="1">IF(raw_exchange_data!$A688="","",OFFSET(raw_exchange_data!$A688,0,MATCH(S$2,raw_exchange_data!$1:$1,0)-1))</f>
        <v/>
      </c>
      <c r="W689" t="str">
        <f t="shared" si="60"/>
        <v/>
      </c>
      <c r="X689" t="str">
        <f t="shared" si="61"/>
        <v/>
      </c>
      <c r="Y689" s="42" t="str">
        <f t="shared" si="62"/>
        <v/>
      </c>
      <c r="Z689" s="42" t="str">
        <f t="shared" si="63"/>
        <v/>
      </c>
    </row>
    <row r="690" spans="14:26" x14ac:dyDescent="0.25">
      <c r="N690" s="156" t="str">
        <f ca="1">IF(raw_exchange_data!$A689="","",OFFSET(raw_exchange_data!$A689,0,MATCH(N$2,raw_exchange_data!$1:$1,0)-1))</f>
        <v/>
      </c>
      <c r="O690" s="156" t="str">
        <f ca="1">IF(raw_exchange_data!$A689="","",OFFSET(raw_exchange_data!$A689,0,MATCH(O$2,raw_exchange_data!$1:$1,0)-1))</f>
        <v/>
      </c>
      <c r="P690" s="156" t="str">
        <f ca="1">IF(raw_exchange_data!$A689="","",OFFSET(raw_exchange_data!$A689,0,MATCH(P$2,raw_exchange_data!$1:$1,0)-1))</f>
        <v/>
      </c>
      <c r="Q690" s="156" t="str">
        <f ca="1">IF(raw_exchange_data!$A689="","",TEXT(OFFSET(raw_exchange_data!$A689,0,MATCH(Q$2,raw_exchange_data!$1:$1,0)-1),""))</f>
        <v/>
      </c>
      <c r="R690" s="157" t="str">
        <f ca="1">IF(raw_exchange_data!$A689="","",OFFSET(raw_exchange_data!$A689,0,MATCH(R$2,raw_exchange_data!$1:$1,0)-1))</f>
        <v/>
      </c>
      <c r="S690" s="169" t="str">
        <f ca="1">IF(raw_exchange_data!$A689="","",OFFSET(raw_exchange_data!$A689,0,MATCH(S$2,raw_exchange_data!$1:$1,0)-1))</f>
        <v/>
      </c>
      <c r="W690" t="str">
        <f t="shared" si="60"/>
        <v/>
      </c>
      <c r="X690" t="str">
        <f t="shared" si="61"/>
        <v/>
      </c>
      <c r="Y690" s="42" t="str">
        <f t="shared" si="62"/>
        <v/>
      </c>
      <c r="Z690" s="42" t="str">
        <f t="shared" si="63"/>
        <v/>
      </c>
    </row>
    <row r="691" spans="14:26" x14ac:dyDescent="0.25">
      <c r="N691" s="156" t="str">
        <f ca="1">IF(raw_exchange_data!$A690="","",OFFSET(raw_exchange_data!$A690,0,MATCH(N$2,raw_exchange_data!$1:$1,0)-1))</f>
        <v/>
      </c>
      <c r="O691" s="156" t="str">
        <f ca="1">IF(raw_exchange_data!$A690="","",OFFSET(raw_exchange_data!$A690,0,MATCH(O$2,raw_exchange_data!$1:$1,0)-1))</f>
        <v/>
      </c>
      <c r="P691" s="156" t="str">
        <f ca="1">IF(raw_exchange_data!$A690="","",OFFSET(raw_exchange_data!$A690,0,MATCH(P$2,raw_exchange_data!$1:$1,0)-1))</f>
        <v/>
      </c>
      <c r="Q691" s="156" t="str">
        <f ca="1">IF(raw_exchange_data!$A690="","",TEXT(OFFSET(raw_exchange_data!$A690,0,MATCH(Q$2,raw_exchange_data!$1:$1,0)-1),""))</f>
        <v/>
      </c>
      <c r="R691" s="157" t="str">
        <f ca="1">IF(raw_exchange_data!$A690="","",OFFSET(raw_exchange_data!$A690,0,MATCH(R$2,raw_exchange_data!$1:$1,0)-1))</f>
        <v/>
      </c>
      <c r="S691" s="169" t="str">
        <f ca="1">IF(raw_exchange_data!$A690="","",OFFSET(raw_exchange_data!$A690,0,MATCH(S$2,raw_exchange_data!$1:$1,0)-1))</f>
        <v/>
      </c>
      <c r="W691" t="str">
        <f t="shared" si="60"/>
        <v/>
      </c>
      <c r="X691" t="str">
        <f t="shared" si="61"/>
        <v/>
      </c>
      <c r="Y691" s="42" t="str">
        <f t="shared" si="62"/>
        <v/>
      </c>
      <c r="Z691" s="42" t="str">
        <f t="shared" si="63"/>
        <v/>
      </c>
    </row>
    <row r="692" spans="14:26" x14ac:dyDescent="0.25">
      <c r="N692" s="156" t="str">
        <f ca="1">IF(raw_exchange_data!$A691="","",OFFSET(raw_exchange_data!$A691,0,MATCH(N$2,raw_exchange_data!$1:$1,0)-1))</f>
        <v/>
      </c>
      <c r="O692" s="156" t="str">
        <f ca="1">IF(raw_exchange_data!$A691="","",OFFSET(raw_exchange_data!$A691,0,MATCH(O$2,raw_exchange_data!$1:$1,0)-1))</f>
        <v/>
      </c>
      <c r="P692" s="156" t="str">
        <f ca="1">IF(raw_exchange_data!$A691="","",OFFSET(raw_exchange_data!$A691,0,MATCH(P$2,raw_exchange_data!$1:$1,0)-1))</f>
        <v/>
      </c>
      <c r="Q692" s="156" t="str">
        <f ca="1">IF(raw_exchange_data!$A691="","",TEXT(OFFSET(raw_exchange_data!$A691,0,MATCH(Q$2,raw_exchange_data!$1:$1,0)-1),""))</f>
        <v/>
      </c>
      <c r="R692" s="157" t="str">
        <f ca="1">IF(raw_exchange_data!$A691="","",OFFSET(raw_exchange_data!$A691,0,MATCH(R$2,raw_exchange_data!$1:$1,0)-1))</f>
        <v/>
      </c>
      <c r="S692" s="169" t="str">
        <f ca="1">IF(raw_exchange_data!$A691="","",OFFSET(raw_exchange_data!$A691,0,MATCH(S$2,raw_exchange_data!$1:$1,0)-1))</f>
        <v/>
      </c>
      <c r="W692" t="str">
        <f t="shared" si="60"/>
        <v/>
      </c>
      <c r="X692" t="str">
        <f t="shared" si="61"/>
        <v/>
      </c>
      <c r="Y692" s="42" t="str">
        <f t="shared" si="62"/>
        <v/>
      </c>
      <c r="Z692" s="42" t="str">
        <f t="shared" si="63"/>
        <v/>
      </c>
    </row>
    <row r="693" spans="14:26" x14ac:dyDescent="0.25">
      <c r="N693" s="156" t="str">
        <f ca="1">IF(raw_exchange_data!$A692="","",OFFSET(raw_exchange_data!$A692,0,MATCH(N$2,raw_exchange_data!$1:$1,0)-1))</f>
        <v/>
      </c>
      <c r="O693" s="156" t="str">
        <f ca="1">IF(raw_exchange_data!$A692="","",OFFSET(raw_exchange_data!$A692,0,MATCH(O$2,raw_exchange_data!$1:$1,0)-1))</f>
        <v/>
      </c>
      <c r="P693" s="156" t="str">
        <f ca="1">IF(raw_exchange_data!$A692="","",OFFSET(raw_exchange_data!$A692,0,MATCH(P$2,raw_exchange_data!$1:$1,0)-1))</f>
        <v/>
      </c>
      <c r="Q693" s="156" t="str">
        <f ca="1">IF(raw_exchange_data!$A692="","",TEXT(OFFSET(raw_exchange_data!$A692,0,MATCH(Q$2,raw_exchange_data!$1:$1,0)-1),""))</f>
        <v/>
      </c>
      <c r="R693" s="157" t="str">
        <f ca="1">IF(raw_exchange_data!$A692="","",OFFSET(raw_exchange_data!$A692,0,MATCH(R$2,raw_exchange_data!$1:$1,0)-1))</f>
        <v/>
      </c>
      <c r="S693" s="169" t="str">
        <f ca="1">IF(raw_exchange_data!$A692="","",OFFSET(raw_exchange_data!$A692,0,MATCH(S$2,raw_exchange_data!$1:$1,0)-1))</f>
        <v/>
      </c>
      <c r="W693" t="str">
        <f t="shared" si="60"/>
        <v/>
      </c>
      <c r="X693" t="str">
        <f t="shared" si="61"/>
        <v/>
      </c>
      <c r="Y693" s="42" t="str">
        <f t="shared" si="62"/>
        <v/>
      </c>
      <c r="Z693" s="42" t="str">
        <f t="shared" si="63"/>
        <v/>
      </c>
    </row>
    <row r="694" spans="14:26" x14ac:dyDescent="0.25">
      <c r="N694" s="156" t="str">
        <f ca="1">IF(raw_exchange_data!$A693="","",OFFSET(raw_exchange_data!$A693,0,MATCH(N$2,raw_exchange_data!$1:$1,0)-1))</f>
        <v/>
      </c>
      <c r="O694" s="156" t="str">
        <f ca="1">IF(raw_exchange_data!$A693="","",OFFSET(raw_exchange_data!$A693,0,MATCH(O$2,raw_exchange_data!$1:$1,0)-1))</f>
        <v/>
      </c>
      <c r="P694" s="156" t="str">
        <f ca="1">IF(raw_exchange_data!$A693="","",OFFSET(raw_exchange_data!$A693,0,MATCH(P$2,raw_exchange_data!$1:$1,0)-1))</f>
        <v/>
      </c>
      <c r="Q694" s="156" t="str">
        <f ca="1">IF(raw_exchange_data!$A693="","",TEXT(OFFSET(raw_exchange_data!$A693,0,MATCH(Q$2,raw_exchange_data!$1:$1,0)-1),""))</f>
        <v/>
      </c>
      <c r="R694" s="157" t="str">
        <f ca="1">IF(raw_exchange_data!$A693="","",OFFSET(raw_exchange_data!$A693,0,MATCH(R$2,raw_exchange_data!$1:$1,0)-1))</f>
        <v/>
      </c>
      <c r="S694" s="169" t="str">
        <f ca="1">IF(raw_exchange_data!$A693="","",OFFSET(raw_exchange_data!$A693,0,MATCH(S$2,raw_exchange_data!$1:$1,0)-1))</f>
        <v/>
      </c>
      <c r="W694" t="str">
        <f t="shared" si="60"/>
        <v/>
      </c>
      <c r="X694" t="str">
        <f t="shared" si="61"/>
        <v/>
      </c>
      <c r="Y694" s="42" t="str">
        <f t="shared" si="62"/>
        <v/>
      </c>
      <c r="Z694" s="42" t="str">
        <f t="shared" si="63"/>
        <v/>
      </c>
    </row>
    <row r="695" spans="14:26" x14ac:dyDescent="0.25">
      <c r="N695" s="156" t="str">
        <f ca="1">IF(raw_exchange_data!$A694="","",OFFSET(raw_exchange_data!$A694,0,MATCH(N$2,raw_exchange_data!$1:$1,0)-1))</f>
        <v/>
      </c>
      <c r="O695" s="156" t="str">
        <f ca="1">IF(raw_exchange_data!$A694="","",OFFSET(raw_exchange_data!$A694,0,MATCH(O$2,raw_exchange_data!$1:$1,0)-1))</f>
        <v/>
      </c>
      <c r="P695" s="156" t="str">
        <f ca="1">IF(raw_exchange_data!$A694="","",OFFSET(raw_exchange_data!$A694,0,MATCH(P$2,raw_exchange_data!$1:$1,0)-1))</f>
        <v/>
      </c>
      <c r="Q695" s="156" t="str">
        <f ca="1">IF(raw_exchange_data!$A694="","",TEXT(OFFSET(raw_exchange_data!$A694,0,MATCH(Q$2,raw_exchange_data!$1:$1,0)-1),""))</f>
        <v/>
      </c>
      <c r="R695" s="157" t="str">
        <f ca="1">IF(raw_exchange_data!$A694="","",OFFSET(raw_exchange_data!$A694,0,MATCH(R$2,raw_exchange_data!$1:$1,0)-1))</f>
        <v/>
      </c>
      <c r="S695" s="169" t="str">
        <f ca="1">IF(raw_exchange_data!$A694="","",OFFSET(raw_exchange_data!$A694,0,MATCH(S$2,raw_exchange_data!$1:$1,0)-1))</f>
        <v/>
      </c>
      <c r="W695" t="str">
        <f t="shared" si="60"/>
        <v/>
      </c>
      <c r="X695" t="str">
        <f t="shared" si="61"/>
        <v/>
      </c>
      <c r="Y695" s="42" t="str">
        <f t="shared" si="62"/>
        <v/>
      </c>
      <c r="Z695" s="42" t="str">
        <f t="shared" si="63"/>
        <v/>
      </c>
    </row>
    <row r="696" spans="14:26" x14ac:dyDescent="0.25">
      <c r="N696" s="156" t="str">
        <f ca="1">IF(raw_exchange_data!$A695="","",OFFSET(raw_exchange_data!$A695,0,MATCH(N$2,raw_exchange_data!$1:$1,0)-1))</f>
        <v/>
      </c>
      <c r="O696" s="156" t="str">
        <f ca="1">IF(raw_exchange_data!$A695="","",OFFSET(raw_exchange_data!$A695,0,MATCH(O$2,raw_exchange_data!$1:$1,0)-1))</f>
        <v/>
      </c>
      <c r="P696" s="156" t="str">
        <f ca="1">IF(raw_exchange_data!$A695="","",OFFSET(raw_exchange_data!$A695,0,MATCH(P$2,raw_exchange_data!$1:$1,0)-1))</f>
        <v/>
      </c>
      <c r="Q696" s="156" t="str">
        <f ca="1">IF(raw_exchange_data!$A695="","",TEXT(OFFSET(raw_exchange_data!$A695,0,MATCH(Q$2,raw_exchange_data!$1:$1,0)-1),""))</f>
        <v/>
      </c>
      <c r="R696" s="157" t="str">
        <f ca="1">IF(raw_exchange_data!$A695="","",OFFSET(raw_exchange_data!$A695,0,MATCH(R$2,raw_exchange_data!$1:$1,0)-1))</f>
        <v/>
      </c>
      <c r="S696" s="169" t="str">
        <f ca="1">IF(raw_exchange_data!$A695="","",OFFSET(raw_exchange_data!$A695,0,MATCH(S$2,raw_exchange_data!$1:$1,0)-1))</f>
        <v/>
      </c>
      <c r="W696" t="str">
        <f t="shared" si="60"/>
        <v/>
      </c>
      <c r="X696" t="str">
        <f t="shared" si="61"/>
        <v/>
      </c>
      <c r="Y696" s="42" t="str">
        <f t="shared" si="62"/>
        <v/>
      </c>
      <c r="Z696" s="42" t="str">
        <f t="shared" si="63"/>
        <v/>
      </c>
    </row>
    <row r="697" spans="14:26" x14ac:dyDescent="0.25">
      <c r="N697" s="156" t="str">
        <f ca="1">IF(raw_exchange_data!$A696="","",OFFSET(raw_exchange_data!$A696,0,MATCH(N$2,raw_exchange_data!$1:$1,0)-1))</f>
        <v/>
      </c>
      <c r="O697" s="156" t="str">
        <f ca="1">IF(raw_exchange_data!$A696="","",OFFSET(raw_exchange_data!$A696,0,MATCH(O$2,raw_exchange_data!$1:$1,0)-1))</f>
        <v/>
      </c>
      <c r="P697" s="156" t="str">
        <f ca="1">IF(raw_exchange_data!$A696="","",OFFSET(raw_exchange_data!$A696,0,MATCH(P$2,raw_exchange_data!$1:$1,0)-1))</f>
        <v/>
      </c>
      <c r="Q697" s="156" t="str">
        <f ca="1">IF(raw_exchange_data!$A696="","",TEXT(OFFSET(raw_exchange_data!$A696,0,MATCH(Q$2,raw_exchange_data!$1:$1,0)-1),""))</f>
        <v/>
      </c>
      <c r="R697" s="157" t="str">
        <f ca="1">IF(raw_exchange_data!$A696="","",OFFSET(raw_exchange_data!$A696,0,MATCH(R$2,raw_exchange_data!$1:$1,0)-1))</f>
        <v/>
      </c>
      <c r="S697" s="169" t="str">
        <f ca="1">IF(raw_exchange_data!$A696="","",OFFSET(raw_exchange_data!$A696,0,MATCH(S$2,raw_exchange_data!$1:$1,0)-1))</f>
        <v/>
      </c>
      <c r="W697" t="str">
        <f t="shared" si="60"/>
        <v/>
      </c>
      <c r="X697" t="str">
        <f t="shared" si="61"/>
        <v/>
      </c>
      <c r="Y697" s="42" t="str">
        <f t="shared" si="62"/>
        <v/>
      </c>
      <c r="Z697" s="42" t="str">
        <f t="shared" si="63"/>
        <v/>
      </c>
    </row>
    <row r="698" spans="14:26" x14ac:dyDescent="0.25">
      <c r="N698" s="156" t="str">
        <f ca="1">IF(raw_exchange_data!$A697="","",OFFSET(raw_exchange_data!$A697,0,MATCH(N$2,raw_exchange_data!$1:$1,0)-1))</f>
        <v/>
      </c>
      <c r="O698" s="156" t="str">
        <f ca="1">IF(raw_exchange_data!$A697="","",OFFSET(raw_exchange_data!$A697,0,MATCH(O$2,raw_exchange_data!$1:$1,0)-1))</f>
        <v/>
      </c>
      <c r="P698" s="156" t="str">
        <f ca="1">IF(raw_exchange_data!$A697="","",OFFSET(raw_exchange_data!$A697,0,MATCH(P$2,raw_exchange_data!$1:$1,0)-1))</f>
        <v/>
      </c>
      <c r="Q698" s="156" t="str">
        <f ca="1">IF(raw_exchange_data!$A697="","",TEXT(OFFSET(raw_exchange_data!$A697,0,MATCH(Q$2,raw_exchange_data!$1:$1,0)-1),""))</f>
        <v/>
      </c>
      <c r="R698" s="157" t="str">
        <f ca="1">IF(raw_exchange_data!$A697="","",OFFSET(raw_exchange_data!$A697,0,MATCH(R$2,raw_exchange_data!$1:$1,0)-1))</f>
        <v/>
      </c>
      <c r="S698" s="169" t="str">
        <f ca="1">IF(raw_exchange_data!$A697="","",OFFSET(raw_exchange_data!$A697,0,MATCH(S$2,raw_exchange_data!$1:$1,0)-1))</f>
        <v/>
      </c>
      <c r="W698" t="str">
        <f t="shared" si="60"/>
        <v/>
      </c>
      <c r="X698" t="str">
        <f t="shared" si="61"/>
        <v/>
      </c>
      <c r="Y698" s="42" t="str">
        <f t="shared" si="62"/>
        <v/>
      </c>
      <c r="Z698" s="42" t="str">
        <f t="shared" si="63"/>
        <v/>
      </c>
    </row>
    <row r="699" spans="14:26" x14ac:dyDescent="0.25">
      <c r="N699" s="156" t="str">
        <f ca="1">IF(raw_exchange_data!$A698="","",OFFSET(raw_exchange_data!$A698,0,MATCH(N$2,raw_exchange_data!$1:$1,0)-1))</f>
        <v/>
      </c>
      <c r="O699" s="156" t="str">
        <f ca="1">IF(raw_exchange_data!$A698="","",OFFSET(raw_exchange_data!$A698,0,MATCH(O$2,raw_exchange_data!$1:$1,0)-1))</f>
        <v/>
      </c>
      <c r="P699" s="156" t="str">
        <f ca="1">IF(raw_exchange_data!$A698="","",OFFSET(raw_exchange_data!$A698,0,MATCH(P$2,raw_exchange_data!$1:$1,0)-1))</f>
        <v/>
      </c>
      <c r="Q699" s="156" t="str">
        <f ca="1">IF(raw_exchange_data!$A698="","",TEXT(OFFSET(raw_exchange_data!$A698,0,MATCH(Q$2,raw_exchange_data!$1:$1,0)-1),""))</f>
        <v/>
      </c>
      <c r="R699" s="157" t="str">
        <f ca="1">IF(raw_exchange_data!$A698="","",OFFSET(raw_exchange_data!$A698,0,MATCH(R$2,raw_exchange_data!$1:$1,0)-1))</f>
        <v/>
      </c>
      <c r="S699" s="169" t="str">
        <f ca="1">IF(raw_exchange_data!$A698="","",OFFSET(raw_exchange_data!$A698,0,MATCH(S$2,raw_exchange_data!$1:$1,0)-1))</f>
        <v/>
      </c>
      <c r="W699" t="str">
        <f t="shared" si="60"/>
        <v/>
      </c>
      <c r="X699" t="str">
        <f t="shared" si="61"/>
        <v/>
      </c>
      <c r="Y699" s="42" t="str">
        <f t="shared" si="62"/>
        <v/>
      </c>
      <c r="Z699" s="42" t="str">
        <f t="shared" si="63"/>
        <v/>
      </c>
    </row>
    <row r="700" spans="14:26" x14ac:dyDescent="0.25">
      <c r="N700" s="156" t="str">
        <f ca="1">IF(raw_exchange_data!$A699="","",OFFSET(raw_exchange_data!$A699,0,MATCH(N$2,raw_exchange_data!$1:$1,0)-1))</f>
        <v/>
      </c>
      <c r="O700" s="156" t="str">
        <f ca="1">IF(raw_exchange_data!$A699="","",OFFSET(raw_exchange_data!$A699,0,MATCH(O$2,raw_exchange_data!$1:$1,0)-1))</f>
        <v/>
      </c>
      <c r="P700" s="156" t="str">
        <f ca="1">IF(raw_exchange_data!$A699="","",OFFSET(raw_exchange_data!$A699,0,MATCH(P$2,raw_exchange_data!$1:$1,0)-1))</f>
        <v/>
      </c>
      <c r="Q700" s="156" t="str">
        <f ca="1">IF(raw_exchange_data!$A699="","",TEXT(OFFSET(raw_exchange_data!$A699,0,MATCH(Q$2,raw_exchange_data!$1:$1,0)-1),""))</f>
        <v/>
      </c>
      <c r="R700" s="157" t="str">
        <f ca="1">IF(raw_exchange_data!$A699="","",OFFSET(raw_exchange_data!$A699,0,MATCH(R$2,raw_exchange_data!$1:$1,0)-1))</f>
        <v/>
      </c>
      <c r="S700" s="169" t="str">
        <f ca="1">IF(raw_exchange_data!$A699="","",OFFSET(raw_exchange_data!$A699,0,MATCH(S$2,raw_exchange_data!$1:$1,0)-1))</f>
        <v/>
      </c>
      <c r="W700" t="str">
        <f t="shared" si="60"/>
        <v/>
      </c>
      <c r="X700" t="str">
        <f t="shared" si="61"/>
        <v/>
      </c>
      <c r="Y700" s="42" t="str">
        <f t="shared" si="62"/>
        <v/>
      </c>
      <c r="Z700" s="42" t="str">
        <f t="shared" si="63"/>
        <v/>
      </c>
    </row>
    <row r="701" spans="14:26" x14ac:dyDescent="0.25">
      <c r="N701" s="156" t="str">
        <f ca="1">IF(raw_exchange_data!$A700="","",OFFSET(raw_exchange_data!$A700,0,MATCH(N$2,raw_exchange_data!$1:$1,0)-1))</f>
        <v/>
      </c>
      <c r="O701" s="156" t="str">
        <f ca="1">IF(raw_exchange_data!$A700="","",OFFSET(raw_exchange_data!$A700,0,MATCH(O$2,raw_exchange_data!$1:$1,0)-1))</f>
        <v/>
      </c>
      <c r="P701" s="156" t="str">
        <f ca="1">IF(raw_exchange_data!$A700="","",OFFSET(raw_exchange_data!$A700,0,MATCH(P$2,raw_exchange_data!$1:$1,0)-1))</f>
        <v/>
      </c>
      <c r="Q701" s="156" t="str">
        <f ca="1">IF(raw_exchange_data!$A700="","",TEXT(OFFSET(raw_exchange_data!$A700,0,MATCH(Q$2,raw_exchange_data!$1:$1,0)-1),""))</f>
        <v/>
      </c>
      <c r="R701" s="157" t="str">
        <f ca="1">IF(raw_exchange_data!$A700="","",OFFSET(raw_exchange_data!$A700,0,MATCH(R$2,raw_exchange_data!$1:$1,0)-1))</f>
        <v/>
      </c>
      <c r="S701" s="169" t="str">
        <f ca="1">IF(raw_exchange_data!$A700="","",OFFSET(raw_exchange_data!$A700,0,MATCH(S$2,raw_exchange_data!$1:$1,0)-1))</f>
        <v/>
      </c>
      <c r="W701" t="str">
        <f t="shared" si="60"/>
        <v/>
      </c>
      <c r="X701" t="str">
        <f t="shared" si="61"/>
        <v/>
      </c>
      <c r="Y701" s="42" t="str">
        <f t="shared" si="62"/>
        <v/>
      </c>
      <c r="Z701" s="42" t="str">
        <f t="shared" si="63"/>
        <v/>
      </c>
    </row>
    <row r="702" spans="14:26" x14ac:dyDescent="0.25">
      <c r="N702" s="156" t="str">
        <f ca="1">IF(raw_exchange_data!$A701="","",OFFSET(raw_exchange_data!$A701,0,MATCH(N$2,raw_exchange_data!$1:$1,0)-1))</f>
        <v/>
      </c>
      <c r="O702" s="156" t="str">
        <f ca="1">IF(raw_exchange_data!$A701="","",OFFSET(raw_exchange_data!$A701,0,MATCH(O$2,raw_exchange_data!$1:$1,0)-1))</f>
        <v/>
      </c>
      <c r="P702" s="156" t="str">
        <f ca="1">IF(raw_exchange_data!$A701="","",OFFSET(raw_exchange_data!$A701,0,MATCH(P$2,raw_exchange_data!$1:$1,0)-1))</f>
        <v/>
      </c>
      <c r="Q702" s="156" t="str">
        <f ca="1">IF(raw_exchange_data!$A701="","",TEXT(OFFSET(raw_exchange_data!$A701,0,MATCH(Q$2,raw_exchange_data!$1:$1,0)-1),""))</f>
        <v/>
      </c>
      <c r="R702" s="157" t="str">
        <f ca="1">IF(raw_exchange_data!$A701="","",OFFSET(raw_exchange_data!$A701,0,MATCH(R$2,raw_exchange_data!$1:$1,0)-1))</f>
        <v/>
      </c>
      <c r="S702" s="169" t="str">
        <f ca="1">IF(raw_exchange_data!$A701="","",OFFSET(raw_exchange_data!$A701,0,MATCH(S$2,raw_exchange_data!$1:$1,0)-1))</f>
        <v/>
      </c>
      <c r="W702" t="str">
        <f t="shared" si="60"/>
        <v/>
      </c>
      <c r="X702" t="str">
        <f t="shared" si="61"/>
        <v/>
      </c>
      <c r="Y702" s="42" t="str">
        <f t="shared" si="62"/>
        <v/>
      </c>
      <c r="Z702" s="42" t="str">
        <f t="shared" si="63"/>
        <v/>
      </c>
    </row>
    <row r="703" spans="14:26" x14ac:dyDescent="0.25">
      <c r="N703" s="156" t="str">
        <f ca="1">IF(raw_exchange_data!$A702="","",OFFSET(raw_exchange_data!$A702,0,MATCH(N$2,raw_exchange_data!$1:$1,0)-1))</f>
        <v/>
      </c>
      <c r="O703" s="156" t="str">
        <f ca="1">IF(raw_exchange_data!$A702="","",OFFSET(raw_exchange_data!$A702,0,MATCH(O$2,raw_exchange_data!$1:$1,0)-1))</f>
        <v/>
      </c>
      <c r="P703" s="156" t="str">
        <f ca="1">IF(raw_exchange_data!$A702="","",OFFSET(raw_exchange_data!$A702,0,MATCH(P$2,raw_exchange_data!$1:$1,0)-1))</f>
        <v/>
      </c>
      <c r="Q703" s="156" t="str">
        <f ca="1">IF(raw_exchange_data!$A702="","",TEXT(OFFSET(raw_exchange_data!$A702,0,MATCH(Q$2,raw_exchange_data!$1:$1,0)-1),""))</f>
        <v/>
      </c>
      <c r="R703" s="157" t="str">
        <f ca="1">IF(raw_exchange_data!$A702="","",OFFSET(raw_exchange_data!$A702,0,MATCH(R$2,raw_exchange_data!$1:$1,0)-1))</f>
        <v/>
      </c>
      <c r="S703" s="169" t="str">
        <f ca="1">IF(raw_exchange_data!$A702="","",OFFSET(raw_exchange_data!$A702,0,MATCH(S$2,raw_exchange_data!$1:$1,0)-1))</f>
        <v/>
      </c>
      <c r="W703" t="str">
        <f t="shared" si="60"/>
        <v/>
      </c>
      <c r="X703" t="str">
        <f t="shared" si="61"/>
        <v/>
      </c>
      <c r="Y703" s="42" t="str">
        <f t="shared" si="62"/>
        <v/>
      </c>
      <c r="Z703" s="42" t="str">
        <f t="shared" si="63"/>
        <v/>
      </c>
    </row>
    <row r="704" spans="14:26" x14ac:dyDescent="0.25">
      <c r="N704" s="156" t="str">
        <f ca="1">IF(raw_exchange_data!$A703="","",OFFSET(raw_exchange_data!$A703,0,MATCH(N$2,raw_exchange_data!$1:$1,0)-1))</f>
        <v/>
      </c>
      <c r="O704" s="156" t="str">
        <f ca="1">IF(raw_exchange_data!$A703="","",OFFSET(raw_exchange_data!$A703,0,MATCH(O$2,raw_exchange_data!$1:$1,0)-1))</f>
        <v/>
      </c>
      <c r="P704" s="156" t="str">
        <f ca="1">IF(raw_exchange_data!$A703="","",OFFSET(raw_exchange_data!$A703,0,MATCH(P$2,raw_exchange_data!$1:$1,0)-1))</f>
        <v/>
      </c>
      <c r="Q704" s="156" t="str">
        <f ca="1">IF(raw_exchange_data!$A703="","",TEXT(OFFSET(raw_exchange_data!$A703,0,MATCH(Q$2,raw_exchange_data!$1:$1,0)-1),""))</f>
        <v/>
      </c>
      <c r="R704" s="157" t="str">
        <f ca="1">IF(raw_exchange_data!$A703="","",OFFSET(raw_exchange_data!$A703,0,MATCH(R$2,raw_exchange_data!$1:$1,0)-1))</f>
        <v/>
      </c>
      <c r="S704" s="169" t="str">
        <f ca="1">IF(raw_exchange_data!$A703="","",OFFSET(raw_exchange_data!$A703,0,MATCH(S$2,raw_exchange_data!$1:$1,0)-1))</f>
        <v/>
      </c>
      <c r="W704" t="str">
        <f t="shared" si="60"/>
        <v/>
      </c>
      <c r="X704" t="str">
        <f t="shared" si="61"/>
        <v/>
      </c>
      <c r="Y704" s="42" t="str">
        <f t="shared" si="62"/>
        <v/>
      </c>
      <c r="Z704" s="42" t="str">
        <f t="shared" si="63"/>
        <v/>
      </c>
    </row>
    <row r="705" spans="14:26" x14ac:dyDescent="0.25">
      <c r="N705" s="156" t="str">
        <f ca="1">IF(raw_exchange_data!$A704="","",OFFSET(raw_exchange_data!$A704,0,MATCH(N$2,raw_exchange_data!$1:$1,0)-1))</f>
        <v/>
      </c>
      <c r="O705" s="156" t="str">
        <f ca="1">IF(raw_exchange_data!$A704="","",OFFSET(raw_exchange_data!$A704,0,MATCH(O$2,raw_exchange_data!$1:$1,0)-1))</f>
        <v/>
      </c>
      <c r="P705" s="156" t="str">
        <f ca="1">IF(raw_exchange_data!$A704="","",OFFSET(raw_exchange_data!$A704,0,MATCH(P$2,raw_exchange_data!$1:$1,0)-1))</f>
        <v/>
      </c>
      <c r="Q705" s="156" t="str">
        <f ca="1">IF(raw_exchange_data!$A704="","",TEXT(OFFSET(raw_exchange_data!$A704,0,MATCH(Q$2,raw_exchange_data!$1:$1,0)-1),""))</f>
        <v/>
      </c>
      <c r="R705" s="157" t="str">
        <f ca="1">IF(raw_exchange_data!$A704="","",OFFSET(raw_exchange_data!$A704,0,MATCH(R$2,raw_exchange_data!$1:$1,0)-1))</f>
        <v/>
      </c>
      <c r="S705" s="169" t="str">
        <f ca="1">IF(raw_exchange_data!$A704="","",OFFSET(raw_exchange_data!$A704,0,MATCH(S$2,raw_exchange_data!$1:$1,0)-1))</f>
        <v/>
      </c>
      <c r="W705" t="str">
        <f t="shared" si="60"/>
        <v/>
      </c>
      <c r="X705" t="str">
        <f t="shared" si="61"/>
        <v/>
      </c>
      <c r="Y705" s="42" t="str">
        <f t="shared" si="62"/>
        <v/>
      </c>
      <c r="Z705" s="42" t="str">
        <f t="shared" si="63"/>
        <v/>
      </c>
    </row>
    <row r="706" spans="14:26" x14ac:dyDescent="0.25">
      <c r="N706" s="156" t="str">
        <f ca="1">IF(raw_exchange_data!$A705="","",OFFSET(raw_exchange_data!$A705,0,MATCH(N$2,raw_exchange_data!$1:$1,0)-1))</f>
        <v/>
      </c>
      <c r="O706" s="156" t="str">
        <f ca="1">IF(raw_exchange_data!$A705="","",OFFSET(raw_exchange_data!$A705,0,MATCH(O$2,raw_exchange_data!$1:$1,0)-1))</f>
        <v/>
      </c>
      <c r="P706" s="156" t="str">
        <f ca="1">IF(raw_exchange_data!$A705="","",OFFSET(raw_exchange_data!$A705,0,MATCH(P$2,raw_exchange_data!$1:$1,0)-1))</f>
        <v/>
      </c>
      <c r="Q706" s="156" t="str">
        <f ca="1">IF(raw_exchange_data!$A705="","",TEXT(OFFSET(raw_exchange_data!$A705,0,MATCH(Q$2,raw_exchange_data!$1:$1,0)-1),""))</f>
        <v/>
      </c>
      <c r="R706" s="157" t="str">
        <f ca="1">IF(raw_exchange_data!$A705="","",OFFSET(raw_exchange_data!$A705,0,MATCH(R$2,raw_exchange_data!$1:$1,0)-1))</f>
        <v/>
      </c>
      <c r="S706" s="169" t="str">
        <f ca="1">IF(raw_exchange_data!$A705="","",OFFSET(raw_exchange_data!$A705,0,MATCH(S$2,raw_exchange_data!$1:$1,0)-1))</f>
        <v/>
      </c>
      <c r="W706" t="str">
        <f t="shared" si="60"/>
        <v/>
      </c>
      <c r="X706" t="str">
        <f t="shared" si="61"/>
        <v/>
      </c>
      <c r="Y706" s="42" t="str">
        <f t="shared" si="62"/>
        <v/>
      </c>
      <c r="Z706" s="42" t="str">
        <f t="shared" si="63"/>
        <v/>
      </c>
    </row>
    <row r="707" spans="14:26" x14ac:dyDescent="0.25">
      <c r="N707" s="156" t="str">
        <f ca="1">IF(raw_exchange_data!$A706="","",OFFSET(raw_exchange_data!$A706,0,MATCH(N$2,raw_exchange_data!$1:$1,0)-1))</f>
        <v/>
      </c>
      <c r="O707" s="156" t="str">
        <f ca="1">IF(raw_exchange_data!$A706="","",OFFSET(raw_exchange_data!$A706,0,MATCH(O$2,raw_exchange_data!$1:$1,0)-1))</f>
        <v/>
      </c>
      <c r="P707" s="156" t="str">
        <f ca="1">IF(raw_exchange_data!$A706="","",OFFSET(raw_exchange_data!$A706,0,MATCH(P$2,raw_exchange_data!$1:$1,0)-1))</f>
        <v/>
      </c>
      <c r="Q707" s="156" t="str">
        <f ca="1">IF(raw_exchange_data!$A706="","",TEXT(OFFSET(raw_exchange_data!$A706,0,MATCH(Q$2,raw_exchange_data!$1:$1,0)-1),""))</f>
        <v/>
      </c>
      <c r="R707" s="157" t="str">
        <f ca="1">IF(raw_exchange_data!$A706="","",OFFSET(raw_exchange_data!$A706,0,MATCH(R$2,raw_exchange_data!$1:$1,0)-1))</f>
        <v/>
      </c>
      <c r="S707" s="169" t="str">
        <f ca="1">IF(raw_exchange_data!$A706="","",OFFSET(raw_exchange_data!$A706,0,MATCH(S$2,raw_exchange_data!$1:$1,0)-1))</f>
        <v/>
      </c>
      <c r="W707" t="str">
        <f t="shared" si="60"/>
        <v/>
      </c>
      <c r="X707" t="str">
        <f t="shared" si="61"/>
        <v/>
      </c>
      <c r="Y707" s="42" t="str">
        <f t="shared" si="62"/>
        <v/>
      </c>
      <c r="Z707" s="42" t="str">
        <f t="shared" si="63"/>
        <v/>
      </c>
    </row>
    <row r="708" spans="14:26" x14ac:dyDescent="0.25">
      <c r="N708" s="156" t="str">
        <f ca="1">IF(raw_exchange_data!$A707="","",OFFSET(raw_exchange_data!$A707,0,MATCH(N$2,raw_exchange_data!$1:$1,0)-1))</f>
        <v/>
      </c>
      <c r="O708" s="156" t="str">
        <f ca="1">IF(raw_exchange_data!$A707="","",OFFSET(raw_exchange_data!$A707,0,MATCH(O$2,raw_exchange_data!$1:$1,0)-1))</f>
        <v/>
      </c>
      <c r="P708" s="156" t="str">
        <f ca="1">IF(raw_exchange_data!$A707="","",OFFSET(raw_exchange_data!$A707,0,MATCH(P$2,raw_exchange_data!$1:$1,0)-1))</f>
        <v/>
      </c>
      <c r="Q708" s="156" t="str">
        <f ca="1">IF(raw_exchange_data!$A707="","",TEXT(OFFSET(raw_exchange_data!$A707,0,MATCH(Q$2,raw_exchange_data!$1:$1,0)-1),""))</f>
        <v/>
      </c>
      <c r="R708" s="157" t="str">
        <f ca="1">IF(raw_exchange_data!$A707="","",OFFSET(raw_exchange_data!$A707,0,MATCH(R$2,raw_exchange_data!$1:$1,0)-1))</f>
        <v/>
      </c>
      <c r="S708" s="169" t="str">
        <f ca="1">IF(raw_exchange_data!$A707="","",OFFSET(raw_exchange_data!$A707,0,MATCH(S$2,raw_exchange_data!$1:$1,0)-1))</f>
        <v/>
      </c>
      <c r="W708" t="str">
        <f t="shared" ref="W708:W771" si="64">IF($A708="","",$A708)</f>
        <v/>
      </c>
      <c r="X708" t="str">
        <f t="shared" ref="X708:X771" si="65">IF($A708="","",$C708)</f>
        <v/>
      </c>
      <c r="Y708" s="42" t="str">
        <f t="shared" ref="Y708:Y771" si="66">IF($A708="","",$E708)</f>
        <v/>
      </c>
      <c r="Z708" s="42" t="str">
        <f t="shared" ref="Z708:Z771" si="67">IF($A708="","",IF(ISERROR($G708),0,$G708))</f>
        <v/>
      </c>
    </row>
    <row r="709" spans="14:26" x14ac:dyDescent="0.25">
      <c r="N709" s="156" t="str">
        <f ca="1">IF(raw_exchange_data!$A708="","",OFFSET(raw_exchange_data!$A708,0,MATCH(N$2,raw_exchange_data!$1:$1,0)-1))</f>
        <v/>
      </c>
      <c r="O709" s="156" t="str">
        <f ca="1">IF(raw_exchange_data!$A708="","",OFFSET(raw_exchange_data!$A708,0,MATCH(O$2,raw_exchange_data!$1:$1,0)-1))</f>
        <v/>
      </c>
      <c r="P709" s="156" t="str">
        <f ca="1">IF(raw_exchange_data!$A708="","",OFFSET(raw_exchange_data!$A708,0,MATCH(P$2,raw_exchange_data!$1:$1,0)-1))</f>
        <v/>
      </c>
      <c r="Q709" s="156" t="str">
        <f ca="1">IF(raw_exchange_data!$A708="","",TEXT(OFFSET(raw_exchange_data!$A708,0,MATCH(Q$2,raw_exchange_data!$1:$1,0)-1),""))</f>
        <v/>
      </c>
      <c r="R709" s="157" t="str">
        <f ca="1">IF(raw_exchange_data!$A708="","",OFFSET(raw_exchange_data!$A708,0,MATCH(R$2,raw_exchange_data!$1:$1,0)-1))</f>
        <v/>
      </c>
      <c r="S709" s="169" t="str">
        <f ca="1">IF(raw_exchange_data!$A708="","",OFFSET(raw_exchange_data!$A708,0,MATCH(S$2,raw_exchange_data!$1:$1,0)-1))</f>
        <v/>
      </c>
      <c r="W709" t="str">
        <f t="shared" si="64"/>
        <v/>
      </c>
      <c r="X709" t="str">
        <f t="shared" si="65"/>
        <v/>
      </c>
      <c r="Y709" s="42" t="str">
        <f t="shared" si="66"/>
        <v/>
      </c>
      <c r="Z709" s="42" t="str">
        <f t="shared" si="67"/>
        <v/>
      </c>
    </row>
    <row r="710" spans="14:26" x14ac:dyDescent="0.25">
      <c r="N710" s="156" t="str">
        <f ca="1">IF(raw_exchange_data!$A709="","",OFFSET(raw_exchange_data!$A709,0,MATCH(N$2,raw_exchange_data!$1:$1,0)-1))</f>
        <v/>
      </c>
      <c r="O710" s="156" t="str">
        <f ca="1">IF(raw_exchange_data!$A709="","",OFFSET(raw_exchange_data!$A709,0,MATCH(O$2,raw_exchange_data!$1:$1,0)-1))</f>
        <v/>
      </c>
      <c r="P710" s="156" t="str">
        <f ca="1">IF(raw_exchange_data!$A709="","",OFFSET(raw_exchange_data!$A709,0,MATCH(P$2,raw_exchange_data!$1:$1,0)-1))</f>
        <v/>
      </c>
      <c r="Q710" s="156" t="str">
        <f ca="1">IF(raw_exchange_data!$A709="","",TEXT(OFFSET(raw_exchange_data!$A709,0,MATCH(Q$2,raw_exchange_data!$1:$1,0)-1),""))</f>
        <v/>
      </c>
      <c r="R710" s="157" t="str">
        <f ca="1">IF(raw_exchange_data!$A709="","",OFFSET(raw_exchange_data!$A709,0,MATCH(R$2,raw_exchange_data!$1:$1,0)-1))</f>
        <v/>
      </c>
      <c r="S710" s="169" t="str">
        <f ca="1">IF(raw_exchange_data!$A709="","",OFFSET(raw_exchange_data!$A709,0,MATCH(S$2,raw_exchange_data!$1:$1,0)-1))</f>
        <v/>
      </c>
      <c r="W710" t="str">
        <f t="shared" si="64"/>
        <v/>
      </c>
      <c r="X710" t="str">
        <f t="shared" si="65"/>
        <v/>
      </c>
      <c r="Y710" s="42" t="str">
        <f t="shared" si="66"/>
        <v/>
      </c>
      <c r="Z710" s="42" t="str">
        <f t="shared" si="67"/>
        <v/>
      </c>
    </row>
    <row r="711" spans="14:26" x14ac:dyDescent="0.25">
      <c r="N711" s="156" t="str">
        <f ca="1">IF(raw_exchange_data!$A710="","",OFFSET(raw_exchange_data!$A710,0,MATCH(N$2,raw_exchange_data!$1:$1,0)-1))</f>
        <v/>
      </c>
      <c r="O711" s="156" t="str">
        <f ca="1">IF(raw_exchange_data!$A710="","",OFFSET(raw_exchange_data!$A710,0,MATCH(O$2,raw_exchange_data!$1:$1,0)-1))</f>
        <v/>
      </c>
      <c r="P711" s="156" t="str">
        <f ca="1">IF(raw_exchange_data!$A710="","",OFFSET(raw_exchange_data!$A710,0,MATCH(P$2,raw_exchange_data!$1:$1,0)-1))</f>
        <v/>
      </c>
      <c r="Q711" s="156" t="str">
        <f ca="1">IF(raw_exchange_data!$A710="","",TEXT(OFFSET(raw_exchange_data!$A710,0,MATCH(Q$2,raw_exchange_data!$1:$1,0)-1),""))</f>
        <v/>
      </c>
      <c r="R711" s="157" t="str">
        <f ca="1">IF(raw_exchange_data!$A710="","",OFFSET(raw_exchange_data!$A710,0,MATCH(R$2,raw_exchange_data!$1:$1,0)-1))</f>
        <v/>
      </c>
      <c r="S711" s="169" t="str">
        <f ca="1">IF(raw_exchange_data!$A710="","",OFFSET(raw_exchange_data!$A710,0,MATCH(S$2,raw_exchange_data!$1:$1,0)-1))</f>
        <v/>
      </c>
      <c r="W711" t="str">
        <f t="shared" si="64"/>
        <v/>
      </c>
      <c r="X711" t="str">
        <f t="shared" si="65"/>
        <v/>
      </c>
      <c r="Y711" s="42" t="str">
        <f t="shared" si="66"/>
        <v/>
      </c>
      <c r="Z711" s="42" t="str">
        <f t="shared" si="67"/>
        <v/>
      </c>
    </row>
    <row r="712" spans="14:26" x14ac:dyDescent="0.25">
      <c r="N712" s="156" t="str">
        <f ca="1">IF(raw_exchange_data!$A711="","",OFFSET(raw_exchange_data!$A711,0,MATCH(N$2,raw_exchange_data!$1:$1,0)-1))</f>
        <v/>
      </c>
      <c r="O712" s="156" t="str">
        <f ca="1">IF(raw_exchange_data!$A711="","",OFFSET(raw_exchange_data!$A711,0,MATCH(O$2,raw_exchange_data!$1:$1,0)-1))</f>
        <v/>
      </c>
      <c r="P712" s="156" t="str">
        <f ca="1">IF(raw_exchange_data!$A711="","",OFFSET(raw_exchange_data!$A711,0,MATCH(P$2,raw_exchange_data!$1:$1,0)-1))</f>
        <v/>
      </c>
      <c r="Q712" s="156" t="str">
        <f ca="1">IF(raw_exchange_data!$A711="","",TEXT(OFFSET(raw_exchange_data!$A711,0,MATCH(Q$2,raw_exchange_data!$1:$1,0)-1),""))</f>
        <v/>
      </c>
      <c r="R712" s="157" t="str">
        <f ca="1">IF(raw_exchange_data!$A711="","",OFFSET(raw_exchange_data!$A711,0,MATCH(R$2,raw_exchange_data!$1:$1,0)-1))</f>
        <v/>
      </c>
      <c r="S712" s="169" t="str">
        <f ca="1">IF(raw_exchange_data!$A711="","",OFFSET(raw_exchange_data!$A711,0,MATCH(S$2,raw_exchange_data!$1:$1,0)-1))</f>
        <v/>
      </c>
      <c r="W712" t="str">
        <f t="shared" si="64"/>
        <v/>
      </c>
      <c r="X712" t="str">
        <f t="shared" si="65"/>
        <v/>
      </c>
      <c r="Y712" s="42" t="str">
        <f t="shared" si="66"/>
        <v/>
      </c>
      <c r="Z712" s="42" t="str">
        <f t="shared" si="67"/>
        <v/>
      </c>
    </row>
    <row r="713" spans="14:26" x14ac:dyDescent="0.25">
      <c r="N713" s="156" t="str">
        <f ca="1">IF(raw_exchange_data!$A712="","",OFFSET(raw_exchange_data!$A712,0,MATCH(N$2,raw_exchange_data!$1:$1,0)-1))</f>
        <v/>
      </c>
      <c r="O713" s="156" t="str">
        <f ca="1">IF(raw_exchange_data!$A712="","",OFFSET(raw_exchange_data!$A712,0,MATCH(O$2,raw_exchange_data!$1:$1,0)-1))</f>
        <v/>
      </c>
      <c r="P713" s="156" t="str">
        <f ca="1">IF(raw_exchange_data!$A712="","",OFFSET(raw_exchange_data!$A712,0,MATCH(P$2,raw_exchange_data!$1:$1,0)-1))</f>
        <v/>
      </c>
      <c r="Q713" s="156" t="str">
        <f ca="1">IF(raw_exchange_data!$A712="","",TEXT(OFFSET(raw_exchange_data!$A712,0,MATCH(Q$2,raw_exchange_data!$1:$1,0)-1),""))</f>
        <v/>
      </c>
      <c r="R713" s="157" t="str">
        <f ca="1">IF(raw_exchange_data!$A712="","",OFFSET(raw_exchange_data!$A712,0,MATCH(R$2,raw_exchange_data!$1:$1,0)-1))</f>
        <v/>
      </c>
      <c r="S713" s="169" t="str">
        <f ca="1">IF(raw_exchange_data!$A712="","",OFFSET(raw_exchange_data!$A712,0,MATCH(S$2,raw_exchange_data!$1:$1,0)-1))</f>
        <v/>
      </c>
      <c r="W713" t="str">
        <f t="shared" si="64"/>
        <v/>
      </c>
      <c r="X713" t="str">
        <f t="shared" si="65"/>
        <v/>
      </c>
      <c r="Y713" s="42" t="str">
        <f t="shared" si="66"/>
        <v/>
      </c>
      <c r="Z713" s="42" t="str">
        <f t="shared" si="67"/>
        <v/>
      </c>
    </row>
    <row r="714" spans="14:26" x14ac:dyDescent="0.25">
      <c r="N714" s="156" t="str">
        <f ca="1">IF(raw_exchange_data!$A713="","",OFFSET(raw_exchange_data!$A713,0,MATCH(N$2,raw_exchange_data!$1:$1,0)-1))</f>
        <v/>
      </c>
      <c r="O714" s="156" t="str">
        <f ca="1">IF(raw_exchange_data!$A713="","",OFFSET(raw_exchange_data!$A713,0,MATCH(O$2,raw_exchange_data!$1:$1,0)-1))</f>
        <v/>
      </c>
      <c r="P714" s="156" t="str">
        <f ca="1">IF(raw_exchange_data!$A713="","",OFFSET(raw_exchange_data!$A713,0,MATCH(P$2,raw_exchange_data!$1:$1,0)-1))</f>
        <v/>
      </c>
      <c r="Q714" s="156" t="str">
        <f ca="1">IF(raw_exchange_data!$A713="","",TEXT(OFFSET(raw_exchange_data!$A713,0,MATCH(Q$2,raw_exchange_data!$1:$1,0)-1),""))</f>
        <v/>
      </c>
      <c r="R714" s="157" t="str">
        <f ca="1">IF(raw_exchange_data!$A713="","",OFFSET(raw_exchange_data!$A713,0,MATCH(R$2,raw_exchange_data!$1:$1,0)-1))</f>
        <v/>
      </c>
      <c r="S714" s="169" t="str">
        <f ca="1">IF(raw_exchange_data!$A713="","",OFFSET(raw_exchange_data!$A713,0,MATCH(S$2,raw_exchange_data!$1:$1,0)-1))</f>
        <v/>
      </c>
      <c r="W714" t="str">
        <f t="shared" si="64"/>
        <v/>
      </c>
      <c r="X714" t="str">
        <f t="shared" si="65"/>
        <v/>
      </c>
      <c r="Y714" s="42" t="str">
        <f t="shared" si="66"/>
        <v/>
      </c>
      <c r="Z714" s="42" t="str">
        <f t="shared" si="67"/>
        <v/>
      </c>
    </row>
    <row r="715" spans="14:26" x14ac:dyDescent="0.25">
      <c r="N715" s="156" t="str">
        <f ca="1">IF(raw_exchange_data!$A714="","",OFFSET(raw_exchange_data!$A714,0,MATCH(N$2,raw_exchange_data!$1:$1,0)-1))</f>
        <v/>
      </c>
      <c r="O715" s="156" t="str">
        <f ca="1">IF(raw_exchange_data!$A714="","",OFFSET(raw_exchange_data!$A714,0,MATCH(O$2,raw_exchange_data!$1:$1,0)-1))</f>
        <v/>
      </c>
      <c r="P715" s="156" t="str">
        <f ca="1">IF(raw_exchange_data!$A714="","",OFFSET(raw_exchange_data!$A714,0,MATCH(P$2,raw_exchange_data!$1:$1,0)-1))</f>
        <v/>
      </c>
      <c r="Q715" s="156" t="str">
        <f ca="1">IF(raw_exchange_data!$A714="","",TEXT(OFFSET(raw_exchange_data!$A714,0,MATCH(Q$2,raw_exchange_data!$1:$1,0)-1),""))</f>
        <v/>
      </c>
      <c r="R715" s="157" t="str">
        <f ca="1">IF(raw_exchange_data!$A714="","",OFFSET(raw_exchange_data!$A714,0,MATCH(R$2,raw_exchange_data!$1:$1,0)-1))</f>
        <v/>
      </c>
      <c r="S715" s="169" t="str">
        <f ca="1">IF(raw_exchange_data!$A714="","",OFFSET(raw_exchange_data!$A714,0,MATCH(S$2,raw_exchange_data!$1:$1,0)-1))</f>
        <v/>
      </c>
      <c r="W715" t="str">
        <f t="shared" si="64"/>
        <v/>
      </c>
      <c r="X715" t="str">
        <f t="shared" si="65"/>
        <v/>
      </c>
      <c r="Y715" s="42" t="str">
        <f t="shared" si="66"/>
        <v/>
      </c>
      <c r="Z715" s="42" t="str">
        <f t="shared" si="67"/>
        <v/>
      </c>
    </row>
    <row r="716" spans="14:26" x14ac:dyDescent="0.25">
      <c r="N716" s="156" t="str">
        <f ca="1">IF(raw_exchange_data!$A715="","",OFFSET(raw_exchange_data!$A715,0,MATCH(N$2,raw_exchange_data!$1:$1,0)-1))</f>
        <v/>
      </c>
      <c r="O716" s="156" t="str">
        <f ca="1">IF(raw_exchange_data!$A715="","",OFFSET(raw_exchange_data!$A715,0,MATCH(O$2,raw_exchange_data!$1:$1,0)-1))</f>
        <v/>
      </c>
      <c r="P716" s="156" t="str">
        <f ca="1">IF(raw_exchange_data!$A715="","",OFFSET(raw_exchange_data!$A715,0,MATCH(P$2,raw_exchange_data!$1:$1,0)-1))</f>
        <v/>
      </c>
      <c r="Q716" s="156" t="str">
        <f ca="1">IF(raw_exchange_data!$A715="","",TEXT(OFFSET(raw_exchange_data!$A715,0,MATCH(Q$2,raw_exchange_data!$1:$1,0)-1),""))</f>
        <v/>
      </c>
      <c r="R716" s="157" t="str">
        <f ca="1">IF(raw_exchange_data!$A715="","",OFFSET(raw_exchange_data!$A715,0,MATCH(R$2,raw_exchange_data!$1:$1,0)-1))</f>
        <v/>
      </c>
      <c r="S716" s="169" t="str">
        <f ca="1">IF(raw_exchange_data!$A715="","",OFFSET(raw_exchange_data!$A715,0,MATCH(S$2,raw_exchange_data!$1:$1,0)-1))</f>
        <v/>
      </c>
      <c r="W716" t="str">
        <f t="shared" si="64"/>
        <v/>
      </c>
      <c r="X716" t="str">
        <f t="shared" si="65"/>
        <v/>
      </c>
      <c r="Y716" s="42" t="str">
        <f t="shared" si="66"/>
        <v/>
      </c>
      <c r="Z716" s="42" t="str">
        <f t="shared" si="67"/>
        <v/>
      </c>
    </row>
    <row r="717" spans="14:26" x14ac:dyDescent="0.25">
      <c r="N717" s="156" t="str">
        <f ca="1">IF(raw_exchange_data!$A716="","",OFFSET(raw_exchange_data!$A716,0,MATCH(N$2,raw_exchange_data!$1:$1,0)-1))</f>
        <v/>
      </c>
      <c r="O717" s="156" t="str">
        <f ca="1">IF(raw_exchange_data!$A716="","",OFFSET(raw_exchange_data!$A716,0,MATCH(O$2,raw_exchange_data!$1:$1,0)-1))</f>
        <v/>
      </c>
      <c r="P717" s="156" t="str">
        <f ca="1">IF(raw_exchange_data!$A716="","",OFFSET(raw_exchange_data!$A716,0,MATCH(P$2,raw_exchange_data!$1:$1,0)-1))</f>
        <v/>
      </c>
      <c r="Q717" s="156" t="str">
        <f ca="1">IF(raw_exchange_data!$A716="","",TEXT(OFFSET(raw_exchange_data!$A716,0,MATCH(Q$2,raw_exchange_data!$1:$1,0)-1),""))</f>
        <v/>
      </c>
      <c r="R717" s="157" t="str">
        <f ca="1">IF(raw_exchange_data!$A716="","",OFFSET(raw_exchange_data!$A716,0,MATCH(R$2,raw_exchange_data!$1:$1,0)-1))</f>
        <v/>
      </c>
      <c r="S717" s="169" t="str">
        <f ca="1">IF(raw_exchange_data!$A716="","",OFFSET(raw_exchange_data!$A716,0,MATCH(S$2,raw_exchange_data!$1:$1,0)-1))</f>
        <v/>
      </c>
      <c r="W717" t="str">
        <f t="shared" si="64"/>
        <v/>
      </c>
      <c r="X717" t="str">
        <f t="shared" si="65"/>
        <v/>
      </c>
      <c r="Y717" s="42" t="str">
        <f t="shared" si="66"/>
        <v/>
      </c>
      <c r="Z717" s="42" t="str">
        <f t="shared" si="67"/>
        <v/>
      </c>
    </row>
    <row r="718" spans="14:26" x14ac:dyDescent="0.25">
      <c r="N718" s="156" t="str">
        <f ca="1">IF(raw_exchange_data!$A717="","",OFFSET(raw_exchange_data!$A717,0,MATCH(N$2,raw_exchange_data!$1:$1,0)-1))</f>
        <v/>
      </c>
      <c r="O718" s="156" t="str">
        <f ca="1">IF(raw_exchange_data!$A717="","",OFFSET(raw_exchange_data!$A717,0,MATCH(O$2,raw_exchange_data!$1:$1,0)-1))</f>
        <v/>
      </c>
      <c r="P718" s="156" t="str">
        <f ca="1">IF(raw_exchange_data!$A717="","",OFFSET(raw_exchange_data!$A717,0,MATCH(P$2,raw_exchange_data!$1:$1,0)-1))</f>
        <v/>
      </c>
      <c r="Q718" s="156" t="str">
        <f ca="1">IF(raw_exchange_data!$A717="","",TEXT(OFFSET(raw_exchange_data!$A717,0,MATCH(Q$2,raw_exchange_data!$1:$1,0)-1),""))</f>
        <v/>
      </c>
      <c r="R718" s="157" t="str">
        <f ca="1">IF(raw_exchange_data!$A717="","",OFFSET(raw_exchange_data!$A717,0,MATCH(R$2,raw_exchange_data!$1:$1,0)-1))</f>
        <v/>
      </c>
      <c r="S718" s="169" t="str">
        <f ca="1">IF(raw_exchange_data!$A717="","",OFFSET(raw_exchange_data!$A717,0,MATCH(S$2,raw_exchange_data!$1:$1,0)-1))</f>
        <v/>
      </c>
      <c r="W718" t="str">
        <f t="shared" si="64"/>
        <v/>
      </c>
      <c r="X718" t="str">
        <f t="shared" si="65"/>
        <v/>
      </c>
      <c r="Y718" s="42" t="str">
        <f t="shared" si="66"/>
        <v/>
      </c>
      <c r="Z718" s="42" t="str">
        <f t="shared" si="67"/>
        <v/>
      </c>
    </row>
    <row r="719" spans="14:26" x14ac:dyDescent="0.25">
      <c r="N719" s="156" t="str">
        <f ca="1">IF(raw_exchange_data!$A718="","",OFFSET(raw_exchange_data!$A718,0,MATCH(N$2,raw_exchange_data!$1:$1,0)-1))</f>
        <v/>
      </c>
      <c r="O719" s="156" t="str">
        <f ca="1">IF(raw_exchange_data!$A718="","",OFFSET(raw_exchange_data!$A718,0,MATCH(O$2,raw_exchange_data!$1:$1,0)-1))</f>
        <v/>
      </c>
      <c r="P719" s="156" t="str">
        <f ca="1">IF(raw_exchange_data!$A718="","",OFFSET(raw_exchange_data!$A718,0,MATCH(P$2,raw_exchange_data!$1:$1,0)-1))</f>
        <v/>
      </c>
      <c r="Q719" s="156" t="str">
        <f ca="1">IF(raw_exchange_data!$A718="","",TEXT(OFFSET(raw_exchange_data!$A718,0,MATCH(Q$2,raw_exchange_data!$1:$1,0)-1),""))</f>
        <v/>
      </c>
      <c r="R719" s="157" t="str">
        <f ca="1">IF(raw_exchange_data!$A718="","",OFFSET(raw_exchange_data!$A718,0,MATCH(R$2,raw_exchange_data!$1:$1,0)-1))</f>
        <v/>
      </c>
      <c r="S719" s="169" t="str">
        <f ca="1">IF(raw_exchange_data!$A718="","",OFFSET(raw_exchange_data!$A718,0,MATCH(S$2,raw_exchange_data!$1:$1,0)-1))</f>
        <v/>
      </c>
      <c r="W719" t="str">
        <f t="shared" si="64"/>
        <v/>
      </c>
      <c r="X719" t="str">
        <f t="shared" si="65"/>
        <v/>
      </c>
      <c r="Y719" s="42" t="str">
        <f t="shared" si="66"/>
        <v/>
      </c>
      <c r="Z719" s="42" t="str">
        <f t="shared" si="67"/>
        <v/>
      </c>
    </row>
    <row r="720" spans="14:26" x14ac:dyDescent="0.25">
      <c r="N720" s="156" t="str">
        <f ca="1">IF(raw_exchange_data!$A719="","",OFFSET(raw_exchange_data!$A719,0,MATCH(N$2,raw_exchange_data!$1:$1,0)-1))</f>
        <v/>
      </c>
      <c r="O720" s="156" t="str">
        <f ca="1">IF(raw_exchange_data!$A719="","",OFFSET(raw_exchange_data!$A719,0,MATCH(O$2,raw_exchange_data!$1:$1,0)-1))</f>
        <v/>
      </c>
      <c r="P720" s="156" t="str">
        <f ca="1">IF(raw_exchange_data!$A719="","",OFFSET(raw_exchange_data!$A719,0,MATCH(P$2,raw_exchange_data!$1:$1,0)-1))</f>
        <v/>
      </c>
      <c r="Q720" s="156" t="str">
        <f ca="1">IF(raw_exchange_data!$A719="","",TEXT(OFFSET(raw_exchange_data!$A719,0,MATCH(Q$2,raw_exchange_data!$1:$1,0)-1),""))</f>
        <v/>
      </c>
      <c r="R720" s="157" t="str">
        <f ca="1">IF(raw_exchange_data!$A719="","",OFFSET(raw_exchange_data!$A719,0,MATCH(R$2,raw_exchange_data!$1:$1,0)-1))</f>
        <v/>
      </c>
      <c r="S720" s="169" t="str">
        <f ca="1">IF(raw_exchange_data!$A719="","",OFFSET(raw_exchange_data!$A719,0,MATCH(S$2,raw_exchange_data!$1:$1,0)-1))</f>
        <v/>
      </c>
      <c r="W720" t="str">
        <f t="shared" si="64"/>
        <v/>
      </c>
      <c r="X720" t="str">
        <f t="shared" si="65"/>
        <v/>
      </c>
      <c r="Y720" s="42" t="str">
        <f t="shared" si="66"/>
        <v/>
      </c>
      <c r="Z720" s="42" t="str">
        <f t="shared" si="67"/>
        <v/>
      </c>
    </row>
    <row r="721" spans="14:26" x14ac:dyDescent="0.25">
      <c r="N721" s="156" t="str">
        <f ca="1">IF(raw_exchange_data!$A720="","",OFFSET(raw_exchange_data!$A720,0,MATCH(N$2,raw_exchange_data!$1:$1,0)-1))</f>
        <v/>
      </c>
      <c r="O721" s="156" t="str">
        <f ca="1">IF(raw_exchange_data!$A720="","",OFFSET(raw_exchange_data!$A720,0,MATCH(O$2,raw_exchange_data!$1:$1,0)-1))</f>
        <v/>
      </c>
      <c r="P721" s="156" t="str">
        <f ca="1">IF(raw_exchange_data!$A720="","",OFFSET(raw_exchange_data!$A720,0,MATCH(P$2,raw_exchange_data!$1:$1,0)-1))</f>
        <v/>
      </c>
      <c r="Q721" s="156" t="str">
        <f ca="1">IF(raw_exchange_data!$A720="","",TEXT(OFFSET(raw_exchange_data!$A720,0,MATCH(Q$2,raw_exchange_data!$1:$1,0)-1),""))</f>
        <v/>
      </c>
      <c r="R721" s="157" t="str">
        <f ca="1">IF(raw_exchange_data!$A720="","",OFFSET(raw_exchange_data!$A720,0,MATCH(R$2,raw_exchange_data!$1:$1,0)-1))</f>
        <v/>
      </c>
      <c r="S721" s="169" t="str">
        <f ca="1">IF(raw_exchange_data!$A720="","",OFFSET(raw_exchange_data!$A720,0,MATCH(S$2,raw_exchange_data!$1:$1,0)-1))</f>
        <v/>
      </c>
      <c r="W721" t="str">
        <f t="shared" si="64"/>
        <v/>
      </c>
      <c r="X721" t="str">
        <f t="shared" si="65"/>
        <v/>
      </c>
      <c r="Y721" s="42" t="str">
        <f t="shared" si="66"/>
        <v/>
      </c>
      <c r="Z721" s="42" t="str">
        <f t="shared" si="67"/>
        <v/>
      </c>
    </row>
    <row r="722" spans="14:26" x14ac:dyDescent="0.25">
      <c r="N722" s="156" t="str">
        <f ca="1">IF(raw_exchange_data!$A721="","",OFFSET(raw_exchange_data!$A721,0,MATCH(N$2,raw_exchange_data!$1:$1,0)-1))</f>
        <v/>
      </c>
      <c r="O722" s="156" t="str">
        <f ca="1">IF(raw_exchange_data!$A721="","",OFFSET(raw_exchange_data!$A721,0,MATCH(O$2,raw_exchange_data!$1:$1,0)-1))</f>
        <v/>
      </c>
      <c r="P722" s="156" t="str">
        <f ca="1">IF(raw_exchange_data!$A721="","",OFFSET(raw_exchange_data!$A721,0,MATCH(P$2,raw_exchange_data!$1:$1,0)-1))</f>
        <v/>
      </c>
      <c r="Q722" s="156" t="str">
        <f ca="1">IF(raw_exchange_data!$A721="","",TEXT(OFFSET(raw_exchange_data!$A721,0,MATCH(Q$2,raw_exchange_data!$1:$1,0)-1),""))</f>
        <v/>
      </c>
      <c r="R722" s="157" t="str">
        <f ca="1">IF(raw_exchange_data!$A721="","",OFFSET(raw_exchange_data!$A721,0,MATCH(R$2,raw_exchange_data!$1:$1,0)-1))</f>
        <v/>
      </c>
      <c r="S722" s="169" t="str">
        <f ca="1">IF(raw_exchange_data!$A721="","",OFFSET(raw_exchange_data!$A721,0,MATCH(S$2,raw_exchange_data!$1:$1,0)-1))</f>
        <v/>
      </c>
      <c r="W722" t="str">
        <f t="shared" si="64"/>
        <v/>
      </c>
      <c r="X722" t="str">
        <f t="shared" si="65"/>
        <v/>
      </c>
      <c r="Y722" s="42" t="str">
        <f t="shared" si="66"/>
        <v/>
      </c>
      <c r="Z722" s="42" t="str">
        <f t="shared" si="67"/>
        <v/>
      </c>
    </row>
    <row r="723" spans="14:26" x14ac:dyDescent="0.25">
      <c r="N723" s="156" t="str">
        <f ca="1">IF(raw_exchange_data!$A722="","",OFFSET(raw_exchange_data!$A722,0,MATCH(N$2,raw_exchange_data!$1:$1,0)-1))</f>
        <v/>
      </c>
      <c r="O723" s="156" t="str">
        <f ca="1">IF(raw_exchange_data!$A722="","",OFFSET(raw_exchange_data!$A722,0,MATCH(O$2,raw_exchange_data!$1:$1,0)-1))</f>
        <v/>
      </c>
      <c r="P723" s="156" t="str">
        <f ca="1">IF(raw_exchange_data!$A722="","",OFFSET(raw_exchange_data!$A722,0,MATCH(P$2,raw_exchange_data!$1:$1,0)-1))</f>
        <v/>
      </c>
      <c r="Q723" s="156" t="str">
        <f ca="1">IF(raw_exchange_data!$A722="","",TEXT(OFFSET(raw_exchange_data!$A722,0,MATCH(Q$2,raw_exchange_data!$1:$1,0)-1),""))</f>
        <v/>
      </c>
      <c r="R723" s="157" t="str">
        <f ca="1">IF(raw_exchange_data!$A722="","",OFFSET(raw_exchange_data!$A722,0,MATCH(R$2,raw_exchange_data!$1:$1,0)-1))</f>
        <v/>
      </c>
      <c r="S723" s="169" t="str">
        <f ca="1">IF(raw_exchange_data!$A722="","",OFFSET(raw_exchange_data!$A722,0,MATCH(S$2,raw_exchange_data!$1:$1,0)-1))</f>
        <v/>
      </c>
      <c r="W723" t="str">
        <f t="shared" si="64"/>
        <v/>
      </c>
      <c r="X723" t="str">
        <f t="shared" si="65"/>
        <v/>
      </c>
      <c r="Y723" s="42" t="str">
        <f t="shared" si="66"/>
        <v/>
      </c>
      <c r="Z723" s="42" t="str">
        <f t="shared" si="67"/>
        <v/>
      </c>
    </row>
    <row r="724" spans="14:26" x14ac:dyDescent="0.25">
      <c r="N724" s="156" t="str">
        <f ca="1">IF(raw_exchange_data!$A723="","",OFFSET(raw_exchange_data!$A723,0,MATCH(N$2,raw_exchange_data!$1:$1,0)-1))</f>
        <v/>
      </c>
      <c r="O724" s="156" t="str">
        <f ca="1">IF(raw_exchange_data!$A723="","",OFFSET(raw_exchange_data!$A723,0,MATCH(O$2,raw_exchange_data!$1:$1,0)-1))</f>
        <v/>
      </c>
      <c r="P724" s="156" t="str">
        <f ca="1">IF(raw_exchange_data!$A723="","",OFFSET(raw_exchange_data!$A723,0,MATCH(P$2,raw_exchange_data!$1:$1,0)-1))</f>
        <v/>
      </c>
      <c r="Q724" s="156" t="str">
        <f ca="1">IF(raw_exchange_data!$A723="","",TEXT(OFFSET(raw_exchange_data!$A723,0,MATCH(Q$2,raw_exchange_data!$1:$1,0)-1),""))</f>
        <v/>
      </c>
      <c r="R724" s="157" t="str">
        <f ca="1">IF(raw_exchange_data!$A723="","",OFFSET(raw_exchange_data!$A723,0,MATCH(R$2,raw_exchange_data!$1:$1,0)-1))</f>
        <v/>
      </c>
      <c r="S724" s="169" t="str">
        <f ca="1">IF(raw_exchange_data!$A723="","",OFFSET(raw_exchange_data!$A723,0,MATCH(S$2,raw_exchange_data!$1:$1,0)-1))</f>
        <v/>
      </c>
      <c r="W724" t="str">
        <f t="shared" si="64"/>
        <v/>
      </c>
      <c r="X724" t="str">
        <f t="shared" si="65"/>
        <v/>
      </c>
      <c r="Y724" s="42" t="str">
        <f t="shared" si="66"/>
        <v/>
      </c>
      <c r="Z724" s="42" t="str">
        <f t="shared" si="67"/>
        <v/>
      </c>
    </row>
    <row r="725" spans="14:26" x14ac:dyDescent="0.25">
      <c r="N725" s="156" t="str">
        <f ca="1">IF(raw_exchange_data!$A724="","",OFFSET(raw_exchange_data!$A724,0,MATCH(N$2,raw_exchange_data!$1:$1,0)-1))</f>
        <v/>
      </c>
      <c r="O725" s="156" t="str">
        <f ca="1">IF(raw_exchange_data!$A724="","",OFFSET(raw_exchange_data!$A724,0,MATCH(O$2,raw_exchange_data!$1:$1,0)-1))</f>
        <v/>
      </c>
      <c r="P725" s="156" t="str">
        <f ca="1">IF(raw_exchange_data!$A724="","",OFFSET(raw_exchange_data!$A724,0,MATCH(P$2,raw_exchange_data!$1:$1,0)-1))</f>
        <v/>
      </c>
      <c r="Q725" s="156" t="str">
        <f ca="1">IF(raw_exchange_data!$A724="","",TEXT(OFFSET(raw_exchange_data!$A724,0,MATCH(Q$2,raw_exchange_data!$1:$1,0)-1),""))</f>
        <v/>
      </c>
      <c r="R725" s="157" t="str">
        <f ca="1">IF(raw_exchange_data!$A724="","",OFFSET(raw_exchange_data!$A724,0,MATCH(R$2,raw_exchange_data!$1:$1,0)-1))</f>
        <v/>
      </c>
      <c r="S725" s="169" t="str">
        <f ca="1">IF(raw_exchange_data!$A724="","",OFFSET(raw_exchange_data!$A724,0,MATCH(S$2,raw_exchange_data!$1:$1,0)-1))</f>
        <v/>
      </c>
      <c r="W725" t="str">
        <f t="shared" si="64"/>
        <v/>
      </c>
      <c r="X725" t="str">
        <f t="shared" si="65"/>
        <v/>
      </c>
      <c r="Y725" s="42" t="str">
        <f t="shared" si="66"/>
        <v/>
      </c>
      <c r="Z725" s="42" t="str">
        <f t="shared" si="67"/>
        <v/>
      </c>
    </row>
    <row r="726" spans="14:26" x14ac:dyDescent="0.25">
      <c r="N726" s="156" t="str">
        <f ca="1">IF(raw_exchange_data!$A725="","",OFFSET(raw_exchange_data!$A725,0,MATCH(N$2,raw_exchange_data!$1:$1,0)-1))</f>
        <v/>
      </c>
      <c r="O726" s="156" t="str">
        <f ca="1">IF(raw_exchange_data!$A725="","",OFFSET(raw_exchange_data!$A725,0,MATCH(O$2,raw_exchange_data!$1:$1,0)-1))</f>
        <v/>
      </c>
      <c r="P726" s="156" t="str">
        <f ca="1">IF(raw_exchange_data!$A725="","",OFFSET(raw_exchange_data!$A725,0,MATCH(P$2,raw_exchange_data!$1:$1,0)-1))</f>
        <v/>
      </c>
      <c r="Q726" s="156" t="str">
        <f ca="1">IF(raw_exchange_data!$A725="","",TEXT(OFFSET(raw_exchange_data!$A725,0,MATCH(Q$2,raw_exchange_data!$1:$1,0)-1),""))</f>
        <v/>
      </c>
      <c r="R726" s="157" t="str">
        <f ca="1">IF(raw_exchange_data!$A725="","",OFFSET(raw_exchange_data!$A725,0,MATCH(R$2,raw_exchange_data!$1:$1,0)-1))</f>
        <v/>
      </c>
      <c r="S726" s="169" t="str">
        <f ca="1">IF(raw_exchange_data!$A725="","",OFFSET(raw_exchange_data!$A725,0,MATCH(S$2,raw_exchange_data!$1:$1,0)-1))</f>
        <v/>
      </c>
      <c r="W726" t="str">
        <f t="shared" si="64"/>
        <v/>
      </c>
      <c r="X726" t="str">
        <f t="shared" si="65"/>
        <v/>
      </c>
      <c r="Y726" s="42" t="str">
        <f t="shared" si="66"/>
        <v/>
      </c>
      <c r="Z726" s="42" t="str">
        <f t="shared" si="67"/>
        <v/>
      </c>
    </row>
    <row r="727" spans="14:26" x14ac:dyDescent="0.25">
      <c r="N727" s="156" t="str">
        <f ca="1">IF(raw_exchange_data!$A726="","",OFFSET(raw_exchange_data!$A726,0,MATCH(N$2,raw_exchange_data!$1:$1,0)-1))</f>
        <v/>
      </c>
      <c r="O727" s="156" t="str">
        <f ca="1">IF(raw_exchange_data!$A726="","",OFFSET(raw_exchange_data!$A726,0,MATCH(O$2,raw_exchange_data!$1:$1,0)-1))</f>
        <v/>
      </c>
      <c r="P727" s="156" t="str">
        <f ca="1">IF(raw_exchange_data!$A726="","",OFFSET(raw_exchange_data!$A726,0,MATCH(P$2,raw_exchange_data!$1:$1,0)-1))</f>
        <v/>
      </c>
      <c r="Q727" s="156" t="str">
        <f ca="1">IF(raw_exchange_data!$A726="","",TEXT(OFFSET(raw_exchange_data!$A726,0,MATCH(Q$2,raw_exchange_data!$1:$1,0)-1),""))</f>
        <v/>
      </c>
      <c r="R727" s="157" t="str">
        <f ca="1">IF(raw_exchange_data!$A726="","",OFFSET(raw_exchange_data!$A726,0,MATCH(R$2,raw_exchange_data!$1:$1,0)-1))</f>
        <v/>
      </c>
      <c r="S727" s="169" t="str">
        <f ca="1">IF(raw_exchange_data!$A726="","",OFFSET(raw_exchange_data!$A726,0,MATCH(S$2,raw_exchange_data!$1:$1,0)-1))</f>
        <v/>
      </c>
      <c r="W727" t="str">
        <f t="shared" si="64"/>
        <v/>
      </c>
      <c r="X727" t="str">
        <f t="shared" si="65"/>
        <v/>
      </c>
      <c r="Y727" s="42" t="str">
        <f t="shared" si="66"/>
        <v/>
      </c>
      <c r="Z727" s="42" t="str">
        <f t="shared" si="67"/>
        <v/>
      </c>
    </row>
    <row r="728" spans="14:26" x14ac:dyDescent="0.25">
      <c r="N728" s="156" t="str">
        <f ca="1">IF(raw_exchange_data!$A727="","",OFFSET(raw_exchange_data!$A727,0,MATCH(N$2,raw_exchange_data!$1:$1,0)-1))</f>
        <v/>
      </c>
      <c r="O728" s="156" t="str">
        <f ca="1">IF(raw_exchange_data!$A727="","",OFFSET(raw_exchange_data!$A727,0,MATCH(O$2,raw_exchange_data!$1:$1,0)-1))</f>
        <v/>
      </c>
      <c r="P728" s="156" t="str">
        <f ca="1">IF(raw_exchange_data!$A727="","",OFFSET(raw_exchange_data!$A727,0,MATCH(P$2,raw_exchange_data!$1:$1,0)-1))</f>
        <v/>
      </c>
      <c r="Q728" s="156" t="str">
        <f ca="1">IF(raw_exchange_data!$A727="","",TEXT(OFFSET(raw_exchange_data!$A727,0,MATCH(Q$2,raw_exchange_data!$1:$1,0)-1),""))</f>
        <v/>
      </c>
      <c r="R728" s="157" t="str">
        <f ca="1">IF(raw_exchange_data!$A727="","",OFFSET(raw_exchange_data!$A727,0,MATCH(R$2,raw_exchange_data!$1:$1,0)-1))</f>
        <v/>
      </c>
      <c r="S728" s="169" t="str">
        <f ca="1">IF(raw_exchange_data!$A727="","",OFFSET(raw_exchange_data!$A727,0,MATCH(S$2,raw_exchange_data!$1:$1,0)-1))</f>
        <v/>
      </c>
      <c r="W728" t="str">
        <f t="shared" si="64"/>
        <v/>
      </c>
      <c r="X728" t="str">
        <f t="shared" si="65"/>
        <v/>
      </c>
      <c r="Y728" s="42" t="str">
        <f t="shared" si="66"/>
        <v/>
      </c>
      <c r="Z728" s="42" t="str">
        <f t="shared" si="67"/>
        <v/>
      </c>
    </row>
    <row r="729" spans="14:26" x14ac:dyDescent="0.25">
      <c r="N729" s="156" t="str">
        <f ca="1">IF(raw_exchange_data!$A728="","",OFFSET(raw_exchange_data!$A728,0,MATCH(N$2,raw_exchange_data!$1:$1,0)-1))</f>
        <v/>
      </c>
      <c r="O729" s="156" t="str">
        <f ca="1">IF(raw_exchange_data!$A728="","",OFFSET(raw_exchange_data!$A728,0,MATCH(O$2,raw_exchange_data!$1:$1,0)-1))</f>
        <v/>
      </c>
      <c r="P729" s="156" t="str">
        <f ca="1">IF(raw_exchange_data!$A728="","",OFFSET(raw_exchange_data!$A728,0,MATCH(P$2,raw_exchange_data!$1:$1,0)-1))</f>
        <v/>
      </c>
      <c r="Q729" s="156" t="str">
        <f ca="1">IF(raw_exchange_data!$A728="","",TEXT(OFFSET(raw_exchange_data!$A728,0,MATCH(Q$2,raw_exchange_data!$1:$1,0)-1),""))</f>
        <v/>
      </c>
      <c r="R729" s="157" t="str">
        <f ca="1">IF(raw_exchange_data!$A728="","",OFFSET(raw_exchange_data!$A728,0,MATCH(R$2,raw_exchange_data!$1:$1,0)-1))</f>
        <v/>
      </c>
      <c r="S729" s="169" t="str">
        <f ca="1">IF(raw_exchange_data!$A728="","",OFFSET(raw_exchange_data!$A728,0,MATCH(S$2,raw_exchange_data!$1:$1,0)-1))</f>
        <v/>
      </c>
      <c r="W729" t="str">
        <f t="shared" si="64"/>
        <v/>
      </c>
      <c r="X729" t="str">
        <f t="shared" si="65"/>
        <v/>
      </c>
      <c r="Y729" s="42" t="str">
        <f t="shared" si="66"/>
        <v/>
      </c>
      <c r="Z729" s="42" t="str">
        <f t="shared" si="67"/>
        <v/>
      </c>
    </row>
    <row r="730" spans="14:26" x14ac:dyDescent="0.25">
      <c r="N730" s="156" t="str">
        <f ca="1">IF(raw_exchange_data!$A729="","",OFFSET(raw_exchange_data!$A729,0,MATCH(N$2,raw_exchange_data!$1:$1,0)-1))</f>
        <v/>
      </c>
      <c r="O730" s="156" t="str">
        <f ca="1">IF(raw_exchange_data!$A729="","",OFFSET(raw_exchange_data!$A729,0,MATCH(O$2,raw_exchange_data!$1:$1,0)-1))</f>
        <v/>
      </c>
      <c r="P730" s="156" t="str">
        <f ca="1">IF(raw_exchange_data!$A729="","",OFFSET(raw_exchange_data!$A729,0,MATCH(P$2,raw_exchange_data!$1:$1,0)-1))</f>
        <v/>
      </c>
      <c r="Q730" s="156" t="str">
        <f ca="1">IF(raw_exchange_data!$A729="","",TEXT(OFFSET(raw_exchange_data!$A729,0,MATCH(Q$2,raw_exchange_data!$1:$1,0)-1),""))</f>
        <v/>
      </c>
      <c r="R730" s="157" t="str">
        <f ca="1">IF(raw_exchange_data!$A729="","",OFFSET(raw_exchange_data!$A729,0,MATCH(R$2,raw_exchange_data!$1:$1,0)-1))</f>
        <v/>
      </c>
      <c r="S730" s="169" t="str">
        <f ca="1">IF(raw_exchange_data!$A729="","",OFFSET(raw_exchange_data!$A729,0,MATCH(S$2,raw_exchange_data!$1:$1,0)-1))</f>
        <v/>
      </c>
      <c r="W730" t="str">
        <f t="shared" si="64"/>
        <v/>
      </c>
      <c r="X730" t="str">
        <f t="shared" si="65"/>
        <v/>
      </c>
      <c r="Y730" s="42" t="str">
        <f t="shared" si="66"/>
        <v/>
      </c>
      <c r="Z730" s="42" t="str">
        <f t="shared" si="67"/>
        <v/>
      </c>
    </row>
    <row r="731" spans="14:26" x14ac:dyDescent="0.25">
      <c r="N731" s="156" t="str">
        <f ca="1">IF(raw_exchange_data!$A730="","",OFFSET(raw_exchange_data!$A730,0,MATCH(N$2,raw_exchange_data!$1:$1,0)-1))</f>
        <v/>
      </c>
      <c r="O731" s="156" t="str">
        <f ca="1">IF(raw_exchange_data!$A730="","",OFFSET(raw_exchange_data!$A730,0,MATCH(O$2,raw_exchange_data!$1:$1,0)-1))</f>
        <v/>
      </c>
      <c r="P731" s="156" t="str">
        <f ca="1">IF(raw_exchange_data!$A730="","",OFFSET(raw_exchange_data!$A730,0,MATCH(P$2,raw_exchange_data!$1:$1,0)-1))</f>
        <v/>
      </c>
      <c r="Q731" s="156" t="str">
        <f ca="1">IF(raw_exchange_data!$A730="","",TEXT(OFFSET(raw_exchange_data!$A730,0,MATCH(Q$2,raw_exchange_data!$1:$1,0)-1),""))</f>
        <v/>
      </c>
      <c r="R731" s="157" t="str">
        <f ca="1">IF(raw_exchange_data!$A730="","",OFFSET(raw_exchange_data!$A730,0,MATCH(R$2,raw_exchange_data!$1:$1,0)-1))</f>
        <v/>
      </c>
      <c r="S731" s="169" t="str">
        <f ca="1">IF(raw_exchange_data!$A730="","",OFFSET(raw_exchange_data!$A730,0,MATCH(S$2,raw_exchange_data!$1:$1,0)-1))</f>
        <v/>
      </c>
      <c r="W731" t="str">
        <f t="shared" si="64"/>
        <v/>
      </c>
      <c r="X731" t="str">
        <f t="shared" si="65"/>
        <v/>
      </c>
      <c r="Y731" s="42" t="str">
        <f t="shared" si="66"/>
        <v/>
      </c>
      <c r="Z731" s="42" t="str">
        <f t="shared" si="67"/>
        <v/>
      </c>
    </row>
    <row r="732" spans="14:26" x14ac:dyDescent="0.25">
      <c r="N732" s="156" t="str">
        <f ca="1">IF(raw_exchange_data!$A731="","",OFFSET(raw_exchange_data!$A731,0,MATCH(N$2,raw_exchange_data!$1:$1,0)-1))</f>
        <v/>
      </c>
      <c r="O732" s="156" t="str">
        <f ca="1">IF(raw_exchange_data!$A731="","",OFFSET(raw_exchange_data!$A731,0,MATCH(O$2,raw_exchange_data!$1:$1,0)-1))</f>
        <v/>
      </c>
      <c r="P732" s="156" t="str">
        <f ca="1">IF(raw_exchange_data!$A731="","",OFFSET(raw_exchange_data!$A731,0,MATCH(P$2,raw_exchange_data!$1:$1,0)-1))</f>
        <v/>
      </c>
      <c r="Q732" s="156" t="str">
        <f ca="1">IF(raw_exchange_data!$A731="","",TEXT(OFFSET(raw_exchange_data!$A731,0,MATCH(Q$2,raw_exchange_data!$1:$1,0)-1),""))</f>
        <v/>
      </c>
      <c r="R732" s="157" t="str">
        <f ca="1">IF(raw_exchange_data!$A731="","",OFFSET(raw_exchange_data!$A731,0,MATCH(R$2,raw_exchange_data!$1:$1,0)-1))</f>
        <v/>
      </c>
      <c r="S732" s="169" t="str">
        <f ca="1">IF(raw_exchange_data!$A731="","",OFFSET(raw_exchange_data!$A731,0,MATCH(S$2,raw_exchange_data!$1:$1,0)-1))</f>
        <v/>
      </c>
      <c r="W732" t="str">
        <f t="shared" si="64"/>
        <v/>
      </c>
      <c r="X732" t="str">
        <f t="shared" si="65"/>
        <v/>
      </c>
      <c r="Y732" s="42" t="str">
        <f t="shared" si="66"/>
        <v/>
      </c>
      <c r="Z732" s="42" t="str">
        <f t="shared" si="67"/>
        <v/>
      </c>
    </row>
    <row r="733" spans="14:26" x14ac:dyDescent="0.25">
      <c r="N733" s="156" t="str">
        <f ca="1">IF(raw_exchange_data!$A732="","",OFFSET(raw_exchange_data!$A732,0,MATCH(N$2,raw_exchange_data!$1:$1,0)-1))</f>
        <v/>
      </c>
      <c r="O733" s="156" t="str">
        <f ca="1">IF(raw_exchange_data!$A732="","",OFFSET(raw_exchange_data!$A732,0,MATCH(O$2,raw_exchange_data!$1:$1,0)-1))</f>
        <v/>
      </c>
      <c r="P733" s="156" t="str">
        <f ca="1">IF(raw_exchange_data!$A732="","",OFFSET(raw_exchange_data!$A732,0,MATCH(P$2,raw_exchange_data!$1:$1,0)-1))</f>
        <v/>
      </c>
      <c r="Q733" s="156" t="str">
        <f ca="1">IF(raw_exchange_data!$A732="","",TEXT(OFFSET(raw_exchange_data!$A732,0,MATCH(Q$2,raw_exchange_data!$1:$1,0)-1),""))</f>
        <v/>
      </c>
      <c r="R733" s="157" t="str">
        <f ca="1">IF(raw_exchange_data!$A732="","",OFFSET(raw_exchange_data!$A732,0,MATCH(R$2,raw_exchange_data!$1:$1,0)-1))</f>
        <v/>
      </c>
      <c r="S733" s="169" t="str">
        <f ca="1">IF(raw_exchange_data!$A732="","",OFFSET(raw_exchange_data!$A732,0,MATCH(S$2,raw_exchange_data!$1:$1,0)-1))</f>
        <v/>
      </c>
      <c r="W733" t="str">
        <f t="shared" si="64"/>
        <v/>
      </c>
      <c r="X733" t="str">
        <f t="shared" si="65"/>
        <v/>
      </c>
      <c r="Y733" s="42" t="str">
        <f t="shared" si="66"/>
        <v/>
      </c>
      <c r="Z733" s="42" t="str">
        <f t="shared" si="67"/>
        <v/>
      </c>
    </row>
    <row r="734" spans="14:26" x14ac:dyDescent="0.25">
      <c r="N734" s="156" t="str">
        <f ca="1">IF(raw_exchange_data!$A733="","",OFFSET(raw_exchange_data!$A733,0,MATCH(N$2,raw_exchange_data!$1:$1,0)-1))</f>
        <v/>
      </c>
      <c r="O734" s="156" t="str">
        <f ca="1">IF(raw_exchange_data!$A733="","",OFFSET(raw_exchange_data!$A733,0,MATCH(O$2,raw_exchange_data!$1:$1,0)-1))</f>
        <v/>
      </c>
      <c r="P734" s="156" t="str">
        <f ca="1">IF(raw_exchange_data!$A733="","",OFFSET(raw_exchange_data!$A733,0,MATCH(P$2,raw_exchange_data!$1:$1,0)-1))</f>
        <v/>
      </c>
      <c r="Q734" s="156" t="str">
        <f ca="1">IF(raw_exchange_data!$A733="","",TEXT(OFFSET(raw_exchange_data!$A733,0,MATCH(Q$2,raw_exchange_data!$1:$1,0)-1),""))</f>
        <v/>
      </c>
      <c r="R734" s="157" t="str">
        <f ca="1">IF(raw_exchange_data!$A733="","",OFFSET(raw_exchange_data!$A733,0,MATCH(R$2,raw_exchange_data!$1:$1,0)-1))</f>
        <v/>
      </c>
      <c r="S734" s="169" t="str">
        <f ca="1">IF(raw_exchange_data!$A733="","",OFFSET(raw_exchange_data!$A733,0,MATCH(S$2,raw_exchange_data!$1:$1,0)-1))</f>
        <v/>
      </c>
      <c r="W734" t="str">
        <f t="shared" si="64"/>
        <v/>
      </c>
      <c r="X734" t="str">
        <f t="shared" si="65"/>
        <v/>
      </c>
      <c r="Y734" s="42" t="str">
        <f t="shared" si="66"/>
        <v/>
      </c>
      <c r="Z734" s="42" t="str">
        <f t="shared" si="67"/>
        <v/>
      </c>
    </row>
    <row r="735" spans="14:26" x14ac:dyDescent="0.25">
      <c r="N735" s="156" t="str">
        <f ca="1">IF(raw_exchange_data!$A734="","",OFFSET(raw_exchange_data!$A734,0,MATCH(N$2,raw_exchange_data!$1:$1,0)-1))</f>
        <v/>
      </c>
      <c r="O735" s="156" t="str">
        <f ca="1">IF(raw_exchange_data!$A734="","",OFFSET(raw_exchange_data!$A734,0,MATCH(O$2,raw_exchange_data!$1:$1,0)-1))</f>
        <v/>
      </c>
      <c r="P735" s="156" t="str">
        <f ca="1">IF(raw_exchange_data!$A734="","",OFFSET(raw_exchange_data!$A734,0,MATCH(P$2,raw_exchange_data!$1:$1,0)-1))</f>
        <v/>
      </c>
      <c r="Q735" s="156" t="str">
        <f ca="1">IF(raw_exchange_data!$A734="","",TEXT(OFFSET(raw_exchange_data!$A734,0,MATCH(Q$2,raw_exchange_data!$1:$1,0)-1),""))</f>
        <v/>
      </c>
      <c r="R735" s="157" t="str">
        <f ca="1">IF(raw_exchange_data!$A734="","",OFFSET(raw_exchange_data!$A734,0,MATCH(R$2,raw_exchange_data!$1:$1,0)-1))</f>
        <v/>
      </c>
      <c r="S735" s="169" t="str">
        <f ca="1">IF(raw_exchange_data!$A734="","",OFFSET(raw_exchange_data!$A734,0,MATCH(S$2,raw_exchange_data!$1:$1,0)-1))</f>
        <v/>
      </c>
      <c r="W735" t="str">
        <f t="shared" si="64"/>
        <v/>
      </c>
      <c r="X735" t="str">
        <f t="shared" si="65"/>
        <v/>
      </c>
      <c r="Y735" s="42" t="str">
        <f t="shared" si="66"/>
        <v/>
      </c>
      <c r="Z735" s="42" t="str">
        <f t="shared" si="67"/>
        <v/>
      </c>
    </row>
    <row r="736" spans="14:26" x14ac:dyDescent="0.25">
      <c r="N736" s="156" t="str">
        <f ca="1">IF(raw_exchange_data!$A735="","",OFFSET(raw_exchange_data!$A735,0,MATCH(N$2,raw_exchange_data!$1:$1,0)-1))</f>
        <v/>
      </c>
      <c r="O736" s="156" t="str">
        <f ca="1">IF(raw_exchange_data!$A735="","",OFFSET(raw_exchange_data!$A735,0,MATCH(O$2,raw_exchange_data!$1:$1,0)-1))</f>
        <v/>
      </c>
      <c r="P736" s="156" t="str">
        <f ca="1">IF(raw_exchange_data!$A735="","",OFFSET(raw_exchange_data!$A735,0,MATCH(P$2,raw_exchange_data!$1:$1,0)-1))</f>
        <v/>
      </c>
      <c r="Q736" s="156" t="str">
        <f ca="1">IF(raw_exchange_data!$A735="","",TEXT(OFFSET(raw_exchange_data!$A735,0,MATCH(Q$2,raw_exchange_data!$1:$1,0)-1),""))</f>
        <v/>
      </c>
      <c r="R736" s="157" t="str">
        <f ca="1">IF(raw_exchange_data!$A735="","",OFFSET(raw_exchange_data!$A735,0,MATCH(R$2,raw_exchange_data!$1:$1,0)-1))</f>
        <v/>
      </c>
      <c r="S736" s="169" t="str">
        <f ca="1">IF(raw_exchange_data!$A735="","",OFFSET(raw_exchange_data!$A735,0,MATCH(S$2,raw_exchange_data!$1:$1,0)-1))</f>
        <v/>
      </c>
      <c r="W736" t="str">
        <f t="shared" si="64"/>
        <v/>
      </c>
      <c r="X736" t="str">
        <f t="shared" si="65"/>
        <v/>
      </c>
      <c r="Y736" s="42" t="str">
        <f t="shared" si="66"/>
        <v/>
      </c>
      <c r="Z736" s="42" t="str">
        <f t="shared" si="67"/>
        <v/>
      </c>
    </row>
    <row r="737" spans="23:26" x14ac:dyDescent="0.25">
      <c r="W737" t="str">
        <f t="shared" si="64"/>
        <v/>
      </c>
      <c r="X737" t="str">
        <f t="shared" si="65"/>
        <v/>
      </c>
      <c r="Y737" s="42" t="str">
        <f t="shared" si="66"/>
        <v/>
      </c>
      <c r="Z737" s="42" t="str">
        <f t="shared" si="67"/>
        <v/>
      </c>
    </row>
    <row r="738" spans="23:26" x14ac:dyDescent="0.25">
      <c r="W738" t="str">
        <f t="shared" si="64"/>
        <v/>
      </c>
      <c r="X738" t="str">
        <f t="shared" si="65"/>
        <v/>
      </c>
      <c r="Y738" s="42" t="str">
        <f t="shared" si="66"/>
        <v/>
      </c>
      <c r="Z738" s="42" t="str">
        <f t="shared" si="67"/>
        <v/>
      </c>
    </row>
    <row r="739" spans="23:26" x14ac:dyDescent="0.25">
      <c r="W739" t="str">
        <f t="shared" si="64"/>
        <v/>
      </c>
      <c r="X739" t="str">
        <f t="shared" si="65"/>
        <v/>
      </c>
      <c r="Y739" s="42" t="str">
        <f t="shared" si="66"/>
        <v/>
      </c>
      <c r="Z739" s="42" t="str">
        <f t="shared" si="67"/>
        <v/>
      </c>
    </row>
    <row r="740" spans="23:26" x14ac:dyDescent="0.25">
      <c r="W740" t="str">
        <f t="shared" si="64"/>
        <v/>
      </c>
      <c r="X740" t="str">
        <f t="shared" si="65"/>
        <v/>
      </c>
      <c r="Y740" s="42" t="str">
        <f t="shared" si="66"/>
        <v/>
      </c>
      <c r="Z740" s="42" t="str">
        <f t="shared" si="67"/>
        <v/>
      </c>
    </row>
    <row r="741" spans="23:26" x14ac:dyDescent="0.25">
      <c r="W741" t="str">
        <f t="shared" si="64"/>
        <v/>
      </c>
      <c r="X741" t="str">
        <f t="shared" si="65"/>
        <v/>
      </c>
      <c r="Y741" s="42" t="str">
        <f t="shared" si="66"/>
        <v/>
      </c>
      <c r="Z741" s="42" t="str">
        <f t="shared" si="67"/>
        <v/>
      </c>
    </row>
    <row r="742" spans="23:26" x14ac:dyDescent="0.25">
      <c r="W742" t="str">
        <f t="shared" si="64"/>
        <v/>
      </c>
      <c r="X742" t="str">
        <f t="shared" si="65"/>
        <v/>
      </c>
      <c r="Y742" s="42" t="str">
        <f t="shared" si="66"/>
        <v/>
      </c>
      <c r="Z742" s="42" t="str">
        <f t="shared" si="67"/>
        <v/>
      </c>
    </row>
    <row r="743" spans="23:26" x14ac:dyDescent="0.25">
      <c r="W743" t="str">
        <f t="shared" si="64"/>
        <v/>
      </c>
      <c r="X743" t="str">
        <f t="shared" si="65"/>
        <v/>
      </c>
      <c r="Y743" s="42" t="str">
        <f t="shared" si="66"/>
        <v/>
      </c>
      <c r="Z743" s="42" t="str">
        <f t="shared" si="67"/>
        <v/>
      </c>
    </row>
    <row r="744" spans="23:26" x14ac:dyDescent="0.25">
      <c r="W744" t="str">
        <f t="shared" si="64"/>
        <v/>
      </c>
      <c r="X744" t="str">
        <f t="shared" si="65"/>
        <v/>
      </c>
      <c r="Y744" s="42" t="str">
        <f t="shared" si="66"/>
        <v/>
      </c>
      <c r="Z744" s="42" t="str">
        <f t="shared" si="67"/>
        <v/>
      </c>
    </row>
    <row r="745" spans="23:26" x14ac:dyDescent="0.25">
      <c r="W745" t="str">
        <f t="shared" si="64"/>
        <v/>
      </c>
      <c r="X745" t="str">
        <f t="shared" si="65"/>
        <v/>
      </c>
      <c r="Y745" s="42" t="str">
        <f t="shared" si="66"/>
        <v/>
      </c>
      <c r="Z745" s="42" t="str">
        <f t="shared" si="67"/>
        <v/>
      </c>
    </row>
    <row r="746" spans="23:26" x14ac:dyDescent="0.25">
      <c r="W746" t="str">
        <f t="shared" si="64"/>
        <v/>
      </c>
      <c r="X746" t="str">
        <f t="shared" si="65"/>
        <v/>
      </c>
      <c r="Y746" s="42" t="str">
        <f t="shared" si="66"/>
        <v/>
      </c>
      <c r="Z746" s="42" t="str">
        <f t="shared" si="67"/>
        <v/>
      </c>
    </row>
    <row r="747" spans="23:26" x14ac:dyDescent="0.25">
      <c r="W747" t="str">
        <f t="shared" si="64"/>
        <v/>
      </c>
      <c r="X747" t="str">
        <f t="shared" si="65"/>
        <v/>
      </c>
      <c r="Y747" s="42" t="str">
        <f t="shared" si="66"/>
        <v/>
      </c>
      <c r="Z747" s="42" t="str">
        <f t="shared" si="67"/>
        <v/>
      </c>
    </row>
    <row r="748" spans="23:26" x14ac:dyDescent="0.25">
      <c r="W748" t="str">
        <f t="shared" si="64"/>
        <v/>
      </c>
      <c r="X748" t="str">
        <f t="shared" si="65"/>
        <v/>
      </c>
      <c r="Y748" s="42" t="str">
        <f t="shared" si="66"/>
        <v/>
      </c>
      <c r="Z748" s="42" t="str">
        <f t="shared" si="67"/>
        <v/>
      </c>
    </row>
    <row r="749" spans="23:26" x14ac:dyDescent="0.25">
      <c r="W749" t="str">
        <f t="shared" si="64"/>
        <v/>
      </c>
      <c r="X749" t="str">
        <f t="shared" si="65"/>
        <v/>
      </c>
      <c r="Y749" s="42" t="str">
        <f t="shared" si="66"/>
        <v/>
      </c>
      <c r="Z749" s="42" t="str">
        <f t="shared" si="67"/>
        <v/>
      </c>
    </row>
    <row r="750" spans="23:26" x14ac:dyDescent="0.25">
      <c r="W750" t="str">
        <f t="shared" si="64"/>
        <v/>
      </c>
      <c r="X750" t="str">
        <f t="shared" si="65"/>
        <v/>
      </c>
      <c r="Y750" s="42" t="str">
        <f t="shared" si="66"/>
        <v/>
      </c>
      <c r="Z750" s="42" t="str">
        <f t="shared" si="67"/>
        <v/>
      </c>
    </row>
    <row r="751" spans="23:26" x14ac:dyDescent="0.25">
      <c r="W751" t="str">
        <f t="shared" si="64"/>
        <v/>
      </c>
      <c r="X751" t="str">
        <f t="shared" si="65"/>
        <v/>
      </c>
      <c r="Y751" s="42" t="str">
        <f t="shared" si="66"/>
        <v/>
      </c>
      <c r="Z751" s="42" t="str">
        <f t="shared" si="67"/>
        <v/>
      </c>
    </row>
    <row r="752" spans="23:26" x14ac:dyDescent="0.25">
      <c r="W752" t="str">
        <f t="shared" si="64"/>
        <v/>
      </c>
      <c r="X752" t="str">
        <f t="shared" si="65"/>
        <v/>
      </c>
      <c r="Y752" s="42" t="str">
        <f t="shared" si="66"/>
        <v/>
      </c>
      <c r="Z752" s="42" t="str">
        <f t="shared" si="67"/>
        <v/>
      </c>
    </row>
    <row r="753" spans="23:26" x14ac:dyDescent="0.25">
      <c r="W753" t="str">
        <f t="shared" si="64"/>
        <v/>
      </c>
      <c r="X753" t="str">
        <f t="shared" si="65"/>
        <v/>
      </c>
      <c r="Y753" s="42" t="str">
        <f t="shared" si="66"/>
        <v/>
      </c>
      <c r="Z753" s="42" t="str">
        <f t="shared" si="67"/>
        <v/>
      </c>
    </row>
    <row r="754" spans="23:26" x14ac:dyDescent="0.25">
      <c r="W754" t="str">
        <f t="shared" si="64"/>
        <v/>
      </c>
      <c r="X754" t="str">
        <f t="shared" si="65"/>
        <v/>
      </c>
      <c r="Y754" s="42" t="str">
        <f t="shared" si="66"/>
        <v/>
      </c>
      <c r="Z754" s="42" t="str">
        <f t="shared" si="67"/>
        <v/>
      </c>
    </row>
    <row r="755" spans="23:26" x14ac:dyDescent="0.25">
      <c r="W755" t="str">
        <f t="shared" si="64"/>
        <v/>
      </c>
      <c r="X755" t="str">
        <f t="shared" si="65"/>
        <v/>
      </c>
      <c r="Y755" s="42" t="str">
        <f t="shared" si="66"/>
        <v/>
      </c>
      <c r="Z755" s="42" t="str">
        <f t="shared" si="67"/>
        <v/>
      </c>
    </row>
    <row r="756" spans="23:26" x14ac:dyDescent="0.25">
      <c r="W756" t="str">
        <f t="shared" si="64"/>
        <v/>
      </c>
      <c r="X756" t="str">
        <f t="shared" si="65"/>
        <v/>
      </c>
      <c r="Y756" s="42" t="str">
        <f t="shared" si="66"/>
        <v/>
      </c>
      <c r="Z756" s="42" t="str">
        <f t="shared" si="67"/>
        <v/>
      </c>
    </row>
    <row r="757" spans="23:26" x14ac:dyDescent="0.25">
      <c r="W757" t="str">
        <f t="shared" si="64"/>
        <v/>
      </c>
      <c r="X757" t="str">
        <f t="shared" si="65"/>
        <v/>
      </c>
      <c r="Y757" s="42" t="str">
        <f t="shared" si="66"/>
        <v/>
      </c>
      <c r="Z757" s="42" t="str">
        <f t="shared" si="67"/>
        <v/>
      </c>
    </row>
    <row r="758" spans="23:26" x14ac:dyDescent="0.25">
      <c r="W758" t="str">
        <f t="shared" si="64"/>
        <v/>
      </c>
      <c r="X758" t="str">
        <f t="shared" si="65"/>
        <v/>
      </c>
      <c r="Y758" s="42" t="str">
        <f t="shared" si="66"/>
        <v/>
      </c>
      <c r="Z758" s="42" t="str">
        <f t="shared" si="67"/>
        <v/>
      </c>
    </row>
    <row r="759" spans="23:26" x14ac:dyDescent="0.25">
      <c r="W759" t="str">
        <f t="shared" si="64"/>
        <v/>
      </c>
      <c r="X759" t="str">
        <f t="shared" si="65"/>
        <v/>
      </c>
      <c r="Y759" s="42" t="str">
        <f t="shared" si="66"/>
        <v/>
      </c>
      <c r="Z759" s="42" t="str">
        <f t="shared" si="67"/>
        <v/>
      </c>
    </row>
    <row r="760" spans="23:26" x14ac:dyDescent="0.25">
      <c r="W760" t="str">
        <f t="shared" si="64"/>
        <v/>
      </c>
      <c r="X760" t="str">
        <f t="shared" si="65"/>
        <v/>
      </c>
      <c r="Y760" s="42" t="str">
        <f t="shared" si="66"/>
        <v/>
      </c>
      <c r="Z760" s="42" t="str">
        <f t="shared" si="67"/>
        <v/>
      </c>
    </row>
    <row r="761" spans="23:26" x14ac:dyDescent="0.25">
      <c r="W761" t="str">
        <f t="shared" si="64"/>
        <v/>
      </c>
      <c r="X761" t="str">
        <f t="shared" si="65"/>
        <v/>
      </c>
      <c r="Y761" s="42" t="str">
        <f t="shared" si="66"/>
        <v/>
      </c>
      <c r="Z761" s="42" t="str">
        <f t="shared" si="67"/>
        <v/>
      </c>
    </row>
    <row r="762" spans="23:26" x14ac:dyDescent="0.25">
      <c r="W762" t="str">
        <f t="shared" si="64"/>
        <v/>
      </c>
      <c r="X762" t="str">
        <f t="shared" si="65"/>
        <v/>
      </c>
      <c r="Y762" s="42" t="str">
        <f t="shared" si="66"/>
        <v/>
      </c>
      <c r="Z762" s="42" t="str">
        <f t="shared" si="67"/>
        <v/>
      </c>
    </row>
    <row r="763" spans="23:26" x14ac:dyDescent="0.25">
      <c r="W763" t="str">
        <f t="shared" si="64"/>
        <v/>
      </c>
      <c r="X763" t="str">
        <f t="shared" si="65"/>
        <v/>
      </c>
      <c r="Y763" s="42" t="str">
        <f t="shared" si="66"/>
        <v/>
      </c>
      <c r="Z763" s="42" t="str">
        <f t="shared" si="67"/>
        <v/>
      </c>
    </row>
    <row r="764" spans="23:26" x14ac:dyDescent="0.25">
      <c r="W764" t="str">
        <f t="shared" si="64"/>
        <v/>
      </c>
      <c r="X764" t="str">
        <f t="shared" si="65"/>
        <v/>
      </c>
      <c r="Y764" s="42" t="str">
        <f t="shared" si="66"/>
        <v/>
      </c>
      <c r="Z764" s="42" t="str">
        <f t="shared" si="67"/>
        <v/>
      </c>
    </row>
    <row r="765" spans="23:26" x14ac:dyDescent="0.25">
      <c r="W765" t="str">
        <f t="shared" si="64"/>
        <v/>
      </c>
      <c r="X765" t="str">
        <f t="shared" si="65"/>
        <v/>
      </c>
      <c r="Y765" s="42" t="str">
        <f t="shared" si="66"/>
        <v/>
      </c>
      <c r="Z765" s="42" t="str">
        <f t="shared" si="67"/>
        <v/>
      </c>
    </row>
    <row r="766" spans="23:26" x14ac:dyDescent="0.25">
      <c r="W766" t="str">
        <f t="shared" si="64"/>
        <v/>
      </c>
      <c r="X766" t="str">
        <f t="shared" si="65"/>
        <v/>
      </c>
      <c r="Y766" s="42" t="str">
        <f t="shared" si="66"/>
        <v/>
      </c>
      <c r="Z766" s="42" t="str">
        <f t="shared" si="67"/>
        <v/>
      </c>
    </row>
    <row r="767" spans="23:26" x14ac:dyDescent="0.25">
      <c r="W767" t="str">
        <f t="shared" si="64"/>
        <v/>
      </c>
      <c r="X767" t="str">
        <f t="shared" si="65"/>
        <v/>
      </c>
      <c r="Y767" s="42" t="str">
        <f t="shared" si="66"/>
        <v/>
      </c>
      <c r="Z767" s="42" t="str">
        <f t="shared" si="67"/>
        <v/>
      </c>
    </row>
    <row r="768" spans="23:26" x14ac:dyDescent="0.25">
      <c r="W768" t="str">
        <f t="shared" si="64"/>
        <v/>
      </c>
      <c r="X768" t="str">
        <f t="shared" si="65"/>
        <v/>
      </c>
      <c r="Y768" s="42" t="str">
        <f t="shared" si="66"/>
        <v/>
      </c>
      <c r="Z768" s="42" t="str">
        <f t="shared" si="67"/>
        <v/>
      </c>
    </row>
    <row r="769" spans="23:26" x14ac:dyDescent="0.25">
      <c r="W769" t="str">
        <f t="shared" si="64"/>
        <v/>
      </c>
      <c r="X769" t="str">
        <f t="shared" si="65"/>
        <v/>
      </c>
      <c r="Y769" s="42" t="str">
        <f t="shared" si="66"/>
        <v/>
      </c>
      <c r="Z769" s="42" t="str">
        <f t="shared" si="67"/>
        <v/>
      </c>
    </row>
    <row r="770" spans="23:26" x14ac:dyDescent="0.25">
      <c r="W770" t="str">
        <f t="shared" si="64"/>
        <v/>
      </c>
      <c r="X770" t="str">
        <f t="shared" si="65"/>
        <v/>
      </c>
      <c r="Y770" s="42" t="str">
        <f t="shared" si="66"/>
        <v/>
      </c>
      <c r="Z770" s="42" t="str">
        <f t="shared" si="67"/>
        <v/>
      </c>
    </row>
    <row r="771" spans="23:26" x14ac:dyDescent="0.25">
      <c r="W771" t="str">
        <f t="shared" si="64"/>
        <v/>
      </c>
      <c r="X771" t="str">
        <f t="shared" si="65"/>
        <v/>
      </c>
      <c r="Y771" s="42" t="str">
        <f t="shared" si="66"/>
        <v/>
      </c>
      <c r="Z771" s="42" t="str">
        <f t="shared" si="67"/>
        <v/>
      </c>
    </row>
    <row r="772" spans="23:26" x14ac:dyDescent="0.25">
      <c r="W772" t="str">
        <f t="shared" ref="W772:W835" si="68">IF($A772="","",$A772)</f>
        <v/>
      </c>
      <c r="X772" t="str">
        <f t="shared" ref="X772:X835" si="69">IF($A772="","",$C772)</f>
        <v/>
      </c>
      <c r="Y772" s="42" t="str">
        <f t="shared" ref="Y772:Y835" si="70">IF($A772="","",$E772)</f>
        <v/>
      </c>
      <c r="Z772" s="42" t="str">
        <f t="shared" ref="Z772:Z835" si="71">IF($A772="","",IF(ISERROR($G772),0,$G772))</f>
        <v/>
      </c>
    </row>
    <row r="773" spans="23:26" x14ac:dyDescent="0.25">
      <c r="W773" t="str">
        <f t="shared" si="68"/>
        <v/>
      </c>
      <c r="X773" t="str">
        <f t="shared" si="69"/>
        <v/>
      </c>
      <c r="Y773" s="42" t="str">
        <f t="shared" si="70"/>
        <v/>
      </c>
      <c r="Z773" s="42" t="str">
        <f t="shared" si="71"/>
        <v/>
      </c>
    </row>
    <row r="774" spans="23:26" x14ac:dyDescent="0.25">
      <c r="W774" t="str">
        <f t="shared" si="68"/>
        <v/>
      </c>
      <c r="X774" t="str">
        <f t="shared" si="69"/>
        <v/>
      </c>
      <c r="Y774" s="42" t="str">
        <f t="shared" si="70"/>
        <v/>
      </c>
      <c r="Z774" s="42" t="str">
        <f t="shared" si="71"/>
        <v/>
      </c>
    </row>
    <row r="775" spans="23:26" x14ac:dyDescent="0.25">
      <c r="W775" t="str">
        <f t="shared" si="68"/>
        <v/>
      </c>
      <c r="X775" t="str">
        <f t="shared" si="69"/>
        <v/>
      </c>
      <c r="Y775" s="42" t="str">
        <f t="shared" si="70"/>
        <v/>
      </c>
      <c r="Z775" s="42" t="str">
        <f t="shared" si="71"/>
        <v/>
      </c>
    </row>
    <row r="776" spans="23:26" x14ac:dyDescent="0.25">
      <c r="W776" t="str">
        <f t="shared" si="68"/>
        <v/>
      </c>
      <c r="X776" t="str">
        <f t="shared" si="69"/>
        <v/>
      </c>
      <c r="Y776" s="42" t="str">
        <f t="shared" si="70"/>
        <v/>
      </c>
      <c r="Z776" s="42" t="str">
        <f t="shared" si="71"/>
        <v/>
      </c>
    </row>
    <row r="777" spans="23:26" x14ac:dyDescent="0.25">
      <c r="W777" t="str">
        <f t="shared" si="68"/>
        <v/>
      </c>
      <c r="X777" t="str">
        <f t="shared" si="69"/>
        <v/>
      </c>
      <c r="Y777" s="42" t="str">
        <f t="shared" si="70"/>
        <v/>
      </c>
      <c r="Z777" s="42" t="str">
        <f t="shared" si="71"/>
        <v/>
      </c>
    </row>
    <row r="778" spans="23:26" x14ac:dyDescent="0.25">
      <c r="W778" t="str">
        <f t="shared" si="68"/>
        <v/>
      </c>
      <c r="X778" t="str">
        <f t="shared" si="69"/>
        <v/>
      </c>
      <c r="Y778" s="42" t="str">
        <f t="shared" si="70"/>
        <v/>
      </c>
      <c r="Z778" s="42" t="str">
        <f t="shared" si="71"/>
        <v/>
      </c>
    </row>
    <row r="779" spans="23:26" x14ac:dyDescent="0.25">
      <c r="W779" t="str">
        <f t="shared" si="68"/>
        <v/>
      </c>
      <c r="X779" t="str">
        <f t="shared" si="69"/>
        <v/>
      </c>
      <c r="Y779" s="42" t="str">
        <f t="shared" si="70"/>
        <v/>
      </c>
      <c r="Z779" s="42" t="str">
        <f t="shared" si="71"/>
        <v/>
      </c>
    </row>
    <row r="780" spans="23:26" x14ac:dyDescent="0.25">
      <c r="W780" t="str">
        <f t="shared" si="68"/>
        <v/>
      </c>
      <c r="X780" t="str">
        <f t="shared" si="69"/>
        <v/>
      </c>
      <c r="Y780" s="42" t="str">
        <f t="shared" si="70"/>
        <v/>
      </c>
      <c r="Z780" s="42" t="str">
        <f t="shared" si="71"/>
        <v/>
      </c>
    </row>
    <row r="781" spans="23:26" x14ac:dyDescent="0.25">
      <c r="W781" t="str">
        <f t="shared" si="68"/>
        <v/>
      </c>
      <c r="X781" t="str">
        <f t="shared" si="69"/>
        <v/>
      </c>
      <c r="Y781" s="42" t="str">
        <f t="shared" si="70"/>
        <v/>
      </c>
      <c r="Z781" s="42" t="str">
        <f t="shared" si="71"/>
        <v/>
      </c>
    </row>
    <row r="782" spans="23:26" x14ac:dyDescent="0.25">
      <c r="W782" t="str">
        <f t="shared" si="68"/>
        <v/>
      </c>
      <c r="X782" t="str">
        <f t="shared" si="69"/>
        <v/>
      </c>
      <c r="Y782" s="42" t="str">
        <f t="shared" si="70"/>
        <v/>
      </c>
      <c r="Z782" s="42" t="str">
        <f t="shared" si="71"/>
        <v/>
      </c>
    </row>
    <row r="783" spans="23:26" x14ac:dyDescent="0.25">
      <c r="W783" t="str">
        <f t="shared" si="68"/>
        <v/>
      </c>
      <c r="X783" t="str">
        <f t="shared" si="69"/>
        <v/>
      </c>
      <c r="Y783" s="42" t="str">
        <f t="shared" si="70"/>
        <v/>
      </c>
      <c r="Z783" s="42" t="str">
        <f t="shared" si="71"/>
        <v/>
      </c>
    </row>
    <row r="784" spans="23:26" x14ac:dyDescent="0.25">
      <c r="W784" t="str">
        <f t="shared" si="68"/>
        <v/>
      </c>
      <c r="X784" t="str">
        <f t="shared" si="69"/>
        <v/>
      </c>
      <c r="Y784" s="42" t="str">
        <f t="shared" si="70"/>
        <v/>
      </c>
      <c r="Z784" s="42" t="str">
        <f t="shared" si="71"/>
        <v/>
      </c>
    </row>
    <row r="785" spans="23:26" x14ac:dyDescent="0.25">
      <c r="W785" t="str">
        <f t="shared" si="68"/>
        <v/>
      </c>
      <c r="X785" t="str">
        <f t="shared" si="69"/>
        <v/>
      </c>
      <c r="Y785" s="42" t="str">
        <f t="shared" si="70"/>
        <v/>
      </c>
      <c r="Z785" s="42" t="str">
        <f t="shared" si="71"/>
        <v/>
      </c>
    </row>
    <row r="786" spans="23:26" x14ac:dyDescent="0.25">
      <c r="W786" t="str">
        <f t="shared" si="68"/>
        <v/>
      </c>
      <c r="X786" t="str">
        <f t="shared" si="69"/>
        <v/>
      </c>
      <c r="Y786" s="42" t="str">
        <f t="shared" si="70"/>
        <v/>
      </c>
      <c r="Z786" s="42" t="str">
        <f t="shared" si="71"/>
        <v/>
      </c>
    </row>
    <row r="787" spans="23:26" x14ac:dyDescent="0.25">
      <c r="W787" t="str">
        <f t="shared" si="68"/>
        <v/>
      </c>
      <c r="X787" t="str">
        <f t="shared" si="69"/>
        <v/>
      </c>
      <c r="Y787" s="42" t="str">
        <f t="shared" si="70"/>
        <v/>
      </c>
      <c r="Z787" s="42" t="str">
        <f t="shared" si="71"/>
        <v/>
      </c>
    </row>
    <row r="788" spans="23:26" x14ac:dyDescent="0.25">
      <c r="W788" t="str">
        <f t="shared" si="68"/>
        <v/>
      </c>
      <c r="X788" t="str">
        <f t="shared" si="69"/>
        <v/>
      </c>
      <c r="Y788" s="42" t="str">
        <f t="shared" si="70"/>
        <v/>
      </c>
      <c r="Z788" s="42" t="str">
        <f t="shared" si="71"/>
        <v/>
      </c>
    </row>
    <row r="789" spans="23:26" x14ac:dyDescent="0.25">
      <c r="W789" t="str">
        <f t="shared" si="68"/>
        <v/>
      </c>
      <c r="X789" t="str">
        <f t="shared" si="69"/>
        <v/>
      </c>
      <c r="Y789" s="42" t="str">
        <f t="shared" si="70"/>
        <v/>
      </c>
      <c r="Z789" s="42" t="str">
        <f t="shared" si="71"/>
        <v/>
      </c>
    </row>
    <row r="790" spans="23:26" x14ac:dyDescent="0.25">
      <c r="W790" t="str">
        <f t="shared" si="68"/>
        <v/>
      </c>
      <c r="X790" t="str">
        <f t="shared" si="69"/>
        <v/>
      </c>
      <c r="Y790" s="42" t="str">
        <f t="shared" si="70"/>
        <v/>
      </c>
      <c r="Z790" s="42" t="str">
        <f t="shared" si="71"/>
        <v/>
      </c>
    </row>
    <row r="791" spans="23:26" x14ac:dyDescent="0.25">
      <c r="W791" t="str">
        <f t="shared" si="68"/>
        <v/>
      </c>
      <c r="X791" t="str">
        <f t="shared" si="69"/>
        <v/>
      </c>
      <c r="Y791" s="42" t="str">
        <f t="shared" si="70"/>
        <v/>
      </c>
      <c r="Z791" s="42" t="str">
        <f t="shared" si="71"/>
        <v/>
      </c>
    </row>
    <row r="792" spans="23:26" x14ac:dyDescent="0.25">
      <c r="W792" t="str">
        <f t="shared" si="68"/>
        <v/>
      </c>
      <c r="X792" t="str">
        <f t="shared" si="69"/>
        <v/>
      </c>
      <c r="Y792" s="42" t="str">
        <f t="shared" si="70"/>
        <v/>
      </c>
      <c r="Z792" s="42" t="str">
        <f t="shared" si="71"/>
        <v/>
      </c>
    </row>
    <row r="793" spans="23:26" x14ac:dyDescent="0.25">
      <c r="W793" t="str">
        <f t="shared" si="68"/>
        <v/>
      </c>
      <c r="X793" t="str">
        <f t="shared" si="69"/>
        <v/>
      </c>
      <c r="Y793" s="42" t="str">
        <f t="shared" si="70"/>
        <v/>
      </c>
      <c r="Z793" s="42" t="str">
        <f t="shared" si="71"/>
        <v/>
      </c>
    </row>
    <row r="794" spans="23:26" x14ac:dyDescent="0.25">
      <c r="W794" t="str">
        <f t="shared" si="68"/>
        <v/>
      </c>
      <c r="X794" t="str">
        <f t="shared" si="69"/>
        <v/>
      </c>
      <c r="Y794" s="42" t="str">
        <f t="shared" si="70"/>
        <v/>
      </c>
      <c r="Z794" s="42" t="str">
        <f t="shared" si="71"/>
        <v/>
      </c>
    </row>
    <row r="795" spans="23:26" x14ac:dyDescent="0.25">
      <c r="W795" t="str">
        <f t="shared" si="68"/>
        <v/>
      </c>
      <c r="X795" t="str">
        <f t="shared" si="69"/>
        <v/>
      </c>
      <c r="Y795" s="42" t="str">
        <f t="shared" si="70"/>
        <v/>
      </c>
      <c r="Z795" s="42" t="str">
        <f t="shared" si="71"/>
        <v/>
      </c>
    </row>
    <row r="796" spans="23:26" x14ac:dyDescent="0.25">
      <c r="W796" t="str">
        <f t="shared" si="68"/>
        <v/>
      </c>
      <c r="X796" t="str">
        <f t="shared" si="69"/>
        <v/>
      </c>
      <c r="Y796" s="42" t="str">
        <f t="shared" si="70"/>
        <v/>
      </c>
      <c r="Z796" s="42" t="str">
        <f t="shared" si="71"/>
        <v/>
      </c>
    </row>
    <row r="797" spans="23:26" x14ac:dyDescent="0.25">
      <c r="W797" t="str">
        <f t="shared" si="68"/>
        <v/>
      </c>
      <c r="X797" t="str">
        <f t="shared" si="69"/>
        <v/>
      </c>
      <c r="Y797" s="42" t="str">
        <f t="shared" si="70"/>
        <v/>
      </c>
      <c r="Z797" s="42" t="str">
        <f t="shared" si="71"/>
        <v/>
      </c>
    </row>
    <row r="798" spans="23:26" x14ac:dyDescent="0.25">
      <c r="W798" t="str">
        <f t="shared" si="68"/>
        <v/>
      </c>
      <c r="X798" t="str">
        <f t="shared" si="69"/>
        <v/>
      </c>
      <c r="Y798" s="42" t="str">
        <f t="shared" si="70"/>
        <v/>
      </c>
      <c r="Z798" s="42" t="str">
        <f t="shared" si="71"/>
        <v/>
      </c>
    </row>
    <row r="799" spans="23:26" x14ac:dyDescent="0.25">
      <c r="W799" t="str">
        <f t="shared" si="68"/>
        <v/>
      </c>
      <c r="X799" t="str">
        <f t="shared" si="69"/>
        <v/>
      </c>
      <c r="Y799" s="42" t="str">
        <f t="shared" si="70"/>
        <v/>
      </c>
      <c r="Z799" s="42" t="str">
        <f t="shared" si="71"/>
        <v/>
      </c>
    </row>
    <row r="800" spans="23:26" x14ac:dyDescent="0.25">
      <c r="W800" t="str">
        <f t="shared" si="68"/>
        <v/>
      </c>
      <c r="X800" t="str">
        <f t="shared" si="69"/>
        <v/>
      </c>
      <c r="Y800" s="42" t="str">
        <f t="shared" si="70"/>
        <v/>
      </c>
      <c r="Z800" s="42" t="str">
        <f t="shared" si="71"/>
        <v/>
      </c>
    </row>
    <row r="801" spans="23:26" x14ac:dyDescent="0.25">
      <c r="W801" t="str">
        <f t="shared" si="68"/>
        <v/>
      </c>
      <c r="X801" t="str">
        <f t="shared" si="69"/>
        <v/>
      </c>
      <c r="Y801" s="42" t="str">
        <f t="shared" si="70"/>
        <v/>
      </c>
      <c r="Z801" s="42" t="str">
        <f t="shared" si="71"/>
        <v/>
      </c>
    </row>
    <row r="802" spans="23:26" x14ac:dyDescent="0.25">
      <c r="W802" t="str">
        <f t="shared" si="68"/>
        <v/>
      </c>
      <c r="X802" t="str">
        <f t="shared" si="69"/>
        <v/>
      </c>
      <c r="Y802" s="42" t="str">
        <f t="shared" si="70"/>
        <v/>
      </c>
      <c r="Z802" s="42" t="str">
        <f t="shared" si="71"/>
        <v/>
      </c>
    </row>
    <row r="803" spans="23:26" x14ac:dyDescent="0.25">
      <c r="W803" t="str">
        <f t="shared" si="68"/>
        <v/>
      </c>
      <c r="X803" t="str">
        <f t="shared" si="69"/>
        <v/>
      </c>
      <c r="Y803" s="42" t="str">
        <f t="shared" si="70"/>
        <v/>
      </c>
      <c r="Z803" s="42" t="str">
        <f t="shared" si="71"/>
        <v/>
      </c>
    </row>
    <row r="804" spans="23:26" x14ac:dyDescent="0.25">
      <c r="W804" t="str">
        <f t="shared" si="68"/>
        <v/>
      </c>
      <c r="X804" t="str">
        <f t="shared" si="69"/>
        <v/>
      </c>
      <c r="Y804" s="42" t="str">
        <f t="shared" si="70"/>
        <v/>
      </c>
      <c r="Z804" s="42" t="str">
        <f t="shared" si="71"/>
        <v/>
      </c>
    </row>
    <row r="805" spans="23:26" x14ac:dyDescent="0.25">
      <c r="W805" t="str">
        <f t="shared" si="68"/>
        <v/>
      </c>
      <c r="X805" t="str">
        <f t="shared" si="69"/>
        <v/>
      </c>
      <c r="Y805" s="42" t="str">
        <f t="shared" si="70"/>
        <v/>
      </c>
      <c r="Z805" s="42" t="str">
        <f t="shared" si="71"/>
        <v/>
      </c>
    </row>
    <row r="806" spans="23:26" x14ac:dyDescent="0.25">
      <c r="W806" t="str">
        <f t="shared" si="68"/>
        <v/>
      </c>
      <c r="X806" t="str">
        <f t="shared" si="69"/>
        <v/>
      </c>
      <c r="Y806" s="42" t="str">
        <f t="shared" si="70"/>
        <v/>
      </c>
      <c r="Z806" s="42" t="str">
        <f t="shared" si="71"/>
        <v/>
      </c>
    </row>
    <row r="807" spans="23:26" x14ac:dyDescent="0.25">
      <c r="W807" t="str">
        <f t="shared" si="68"/>
        <v/>
      </c>
      <c r="X807" t="str">
        <f t="shared" si="69"/>
        <v/>
      </c>
      <c r="Y807" s="42" t="str">
        <f t="shared" si="70"/>
        <v/>
      </c>
      <c r="Z807" s="42" t="str">
        <f t="shared" si="71"/>
        <v/>
      </c>
    </row>
    <row r="808" spans="23:26" x14ac:dyDescent="0.25">
      <c r="W808" t="str">
        <f t="shared" si="68"/>
        <v/>
      </c>
      <c r="X808" t="str">
        <f t="shared" si="69"/>
        <v/>
      </c>
      <c r="Y808" s="42" t="str">
        <f t="shared" si="70"/>
        <v/>
      </c>
      <c r="Z808" s="42" t="str">
        <f t="shared" si="71"/>
        <v/>
      </c>
    </row>
    <row r="809" spans="23:26" x14ac:dyDescent="0.25">
      <c r="W809" t="str">
        <f t="shared" si="68"/>
        <v/>
      </c>
      <c r="X809" t="str">
        <f t="shared" si="69"/>
        <v/>
      </c>
      <c r="Y809" s="42" t="str">
        <f t="shared" si="70"/>
        <v/>
      </c>
      <c r="Z809" s="42" t="str">
        <f t="shared" si="71"/>
        <v/>
      </c>
    </row>
    <row r="810" spans="23:26" x14ac:dyDescent="0.25">
      <c r="W810" t="str">
        <f t="shared" si="68"/>
        <v/>
      </c>
      <c r="X810" t="str">
        <f t="shared" si="69"/>
        <v/>
      </c>
      <c r="Y810" s="42" t="str">
        <f t="shared" si="70"/>
        <v/>
      </c>
      <c r="Z810" s="42" t="str">
        <f t="shared" si="71"/>
        <v/>
      </c>
    </row>
    <row r="811" spans="23:26" x14ac:dyDescent="0.25">
      <c r="W811" t="str">
        <f t="shared" si="68"/>
        <v/>
      </c>
      <c r="X811" t="str">
        <f t="shared" si="69"/>
        <v/>
      </c>
      <c r="Y811" s="42" t="str">
        <f t="shared" si="70"/>
        <v/>
      </c>
      <c r="Z811" s="42" t="str">
        <f t="shared" si="71"/>
        <v/>
      </c>
    </row>
    <row r="812" spans="23:26" x14ac:dyDescent="0.25">
      <c r="W812" t="str">
        <f t="shared" si="68"/>
        <v/>
      </c>
      <c r="X812" t="str">
        <f t="shared" si="69"/>
        <v/>
      </c>
      <c r="Y812" s="42" t="str">
        <f t="shared" si="70"/>
        <v/>
      </c>
      <c r="Z812" s="42" t="str">
        <f t="shared" si="71"/>
        <v/>
      </c>
    </row>
    <row r="813" spans="23:26" x14ac:dyDescent="0.25">
      <c r="W813" t="str">
        <f t="shared" si="68"/>
        <v/>
      </c>
      <c r="X813" t="str">
        <f t="shared" si="69"/>
        <v/>
      </c>
      <c r="Y813" s="42" t="str">
        <f t="shared" si="70"/>
        <v/>
      </c>
      <c r="Z813" s="42" t="str">
        <f t="shared" si="71"/>
        <v/>
      </c>
    </row>
    <row r="814" spans="23:26" x14ac:dyDescent="0.25">
      <c r="W814" t="str">
        <f t="shared" si="68"/>
        <v/>
      </c>
      <c r="X814" t="str">
        <f t="shared" si="69"/>
        <v/>
      </c>
      <c r="Y814" s="42" t="str">
        <f t="shared" si="70"/>
        <v/>
      </c>
      <c r="Z814" s="42" t="str">
        <f t="shared" si="71"/>
        <v/>
      </c>
    </row>
    <row r="815" spans="23:26" x14ac:dyDescent="0.25">
      <c r="W815" t="str">
        <f t="shared" si="68"/>
        <v/>
      </c>
      <c r="X815" t="str">
        <f t="shared" si="69"/>
        <v/>
      </c>
      <c r="Y815" s="42" t="str">
        <f t="shared" si="70"/>
        <v/>
      </c>
      <c r="Z815" s="42" t="str">
        <f t="shared" si="71"/>
        <v/>
      </c>
    </row>
    <row r="816" spans="23:26" x14ac:dyDescent="0.25">
      <c r="W816" t="str">
        <f t="shared" si="68"/>
        <v/>
      </c>
      <c r="X816" t="str">
        <f t="shared" si="69"/>
        <v/>
      </c>
      <c r="Y816" s="42" t="str">
        <f t="shared" si="70"/>
        <v/>
      </c>
      <c r="Z816" s="42" t="str">
        <f t="shared" si="71"/>
        <v/>
      </c>
    </row>
    <row r="817" spans="23:26" x14ac:dyDescent="0.25">
      <c r="W817" t="str">
        <f t="shared" si="68"/>
        <v/>
      </c>
      <c r="X817" t="str">
        <f t="shared" si="69"/>
        <v/>
      </c>
      <c r="Y817" s="42" t="str">
        <f t="shared" si="70"/>
        <v/>
      </c>
      <c r="Z817" s="42" t="str">
        <f t="shared" si="71"/>
        <v/>
      </c>
    </row>
    <row r="818" spans="23:26" x14ac:dyDescent="0.25">
      <c r="W818" t="str">
        <f t="shared" si="68"/>
        <v/>
      </c>
      <c r="X818" t="str">
        <f t="shared" si="69"/>
        <v/>
      </c>
      <c r="Y818" s="42" t="str">
        <f t="shared" si="70"/>
        <v/>
      </c>
      <c r="Z818" s="42" t="str">
        <f t="shared" si="71"/>
        <v/>
      </c>
    </row>
    <row r="819" spans="23:26" x14ac:dyDescent="0.25">
      <c r="W819" t="str">
        <f t="shared" si="68"/>
        <v/>
      </c>
      <c r="X819" t="str">
        <f t="shared" si="69"/>
        <v/>
      </c>
      <c r="Y819" s="42" t="str">
        <f t="shared" si="70"/>
        <v/>
      </c>
      <c r="Z819" s="42" t="str">
        <f t="shared" si="71"/>
        <v/>
      </c>
    </row>
    <row r="820" spans="23:26" x14ac:dyDescent="0.25">
      <c r="W820" t="str">
        <f t="shared" si="68"/>
        <v/>
      </c>
      <c r="X820" t="str">
        <f t="shared" si="69"/>
        <v/>
      </c>
      <c r="Y820" s="42" t="str">
        <f t="shared" si="70"/>
        <v/>
      </c>
      <c r="Z820" s="42" t="str">
        <f t="shared" si="71"/>
        <v/>
      </c>
    </row>
    <row r="821" spans="23:26" x14ac:dyDescent="0.25">
      <c r="W821" t="str">
        <f t="shared" si="68"/>
        <v/>
      </c>
      <c r="X821" t="str">
        <f t="shared" si="69"/>
        <v/>
      </c>
      <c r="Y821" s="42" t="str">
        <f t="shared" si="70"/>
        <v/>
      </c>
      <c r="Z821" s="42" t="str">
        <f t="shared" si="71"/>
        <v/>
      </c>
    </row>
    <row r="822" spans="23:26" x14ac:dyDescent="0.25">
      <c r="W822" t="str">
        <f t="shared" si="68"/>
        <v/>
      </c>
      <c r="X822" t="str">
        <f t="shared" si="69"/>
        <v/>
      </c>
      <c r="Y822" s="42" t="str">
        <f t="shared" si="70"/>
        <v/>
      </c>
      <c r="Z822" s="42" t="str">
        <f t="shared" si="71"/>
        <v/>
      </c>
    </row>
    <row r="823" spans="23:26" x14ac:dyDescent="0.25">
      <c r="W823" t="str">
        <f t="shared" si="68"/>
        <v/>
      </c>
      <c r="X823" t="str">
        <f t="shared" si="69"/>
        <v/>
      </c>
      <c r="Y823" s="42" t="str">
        <f t="shared" si="70"/>
        <v/>
      </c>
      <c r="Z823" s="42" t="str">
        <f t="shared" si="71"/>
        <v/>
      </c>
    </row>
    <row r="824" spans="23:26" x14ac:dyDescent="0.25">
      <c r="W824" t="str">
        <f t="shared" si="68"/>
        <v/>
      </c>
      <c r="X824" t="str">
        <f t="shared" si="69"/>
        <v/>
      </c>
      <c r="Y824" s="42" t="str">
        <f t="shared" si="70"/>
        <v/>
      </c>
      <c r="Z824" s="42" t="str">
        <f t="shared" si="71"/>
        <v/>
      </c>
    </row>
    <row r="825" spans="23:26" x14ac:dyDescent="0.25">
      <c r="W825" t="str">
        <f t="shared" si="68"/>
        <v/>
      </c>
      <c r="X825" t="str">
        <f t="shared" si="69"/>
        <v/>
      </c>
      <c r="Y825" s="42" t="str">
        <f t="shared" si="70"/>
        <v/>
      </c>
      <c r="Z825" s="42" t="str">
        <f t="shared" si="71"/>
        <v/>
      </c>
    </row>
    <row r="826" spans="23:26" x14ac:dyDescent="0.25">
      <c r="W826" t="str">
        <f t="shared" si="68"/>
        <v/>
      </c>
      <c r="X826" t="str">
        <f t="shared" si="69"/>
        <v/>
      </c>
      <c r="Y826" s="42" t="str">
        <f t="shared" si="70"/>
        <v/>
      </c>
      <c r="Z826" s="42" t="str">
        <f t="shared" si="71"/>
        <v/>
      </c>
    </row>
    <row r="827" spans="23:26" x14ac:dyDescent="0.25">
      <c r="W827" t="str">
        <f t="shared" si="68"/>
        <v/>
      </c>
      <c r="X827" t="str">
        <f t="shared" si="69"/>
        <v/>
      </c>
      <c r="Y827" s="42" t="str">
        <f t="shared" si="70"/>
        <v/>
      </c>
      <c r="Z827" s="42" t="str">
        <f t="shared" si="71"/>
        <v/>
      </c>
    </row>
    <row r="828" spans="23:26" x14ac:dyDescent="0.25">
      <c r="W828" t="str">
        <f t="shared" si="68"/>
        <v/>
      </c>
      <c r="X828" t="str">
        <f t="shared" si="69"/>
        <v/>
      </c>
      <c r="Y828" s="42" t="str">
        <f t="shared" si="70"/>
        <v/>
      </c>
      <c r="Z828" s="42" t="str">
        <f t="shared" si="71"/>
        <v/>
      </c>
    </row>
    <row r="829" spans="23:26" x14ac:dyDescent="0.25">
      <c r="W829" t="str">
        <f t="shared" si="68"/>
        <v/>
      </c>
      <c r="X829" t="str">
        <f t="shared" si="69"/>
        <v/>
      </c>
      <c r="Y829" s="42" t="str">
        <f t="shared" si="70"/>
        <v/>
      </c>
      <c r="Z829" s="42" t="str">
        <f t="shared" si="71"/>
        <v/>
      </c>
    </row>
    <row r="830" spans="23:26" x14ac:dyDescent="0.25">
      <c r="W830" t="str">
        <f t="shared" si="68"/>
        <v/>
      </c>
      <c r="X830" t="str">
        <f t="shared" si="69"/>
        <v/>
      </c>
      <c r="Y830" s="42" t="str">
        <f t="shared" si="70"/>
        <v/>
      </c>
      <c r="Z830" s="42" t="str">
        <f t="shared" si="71"/>
        <v/>
      </c>
    </row>
    <row r="831" spans="23:26" x14ac:dyDescent="0.25">
      <c r="W831" t="str">
        <f t="shared" si="68"/>
        <v/>
      </c>
      <c r="X831" t="str">
        <f t="shared" si="69"/>
        <v/>
      </c>
      <c r="Y831" s="42" t="str">
        <f t="shared" si="70"/>
        <v/>
      </c>
      <c r="Z831" s="42" t="str">
        <f t="shared" si="71"/>
        <v/>
      </c>
    </row>
    <row r="832" spans="23:26" x14ac:dyDescent="0.25">
      <c r="W832" t="str">
        <f t="shared" si="68"/>
        <v/>
      </c>
      <c r="X832" t="str">
        <f t="shared" si="69"/>
        <v/>
      </c>
      <c r="Y832" s="42" t="str">
        <f t="shared" si="70"/>
        <v/>
      </c>
      <c r="Z832" s="42" t="str">
        <f t="shared" si="71"/>
        <v/>
      </c>
    </row>
    <row r="833" spans="23:26" x14ac:dyDescent="0.25">
      <c r="W833" t="str">
        <f t="shared" si="68"/>
        <v/>
      </c>
      <c r="X833" t="str">
        <f t="shared" si="69"/>
        <v/>
      </c>
      <c r="Y833" s="42" t="str">
        <f t="shared" si="70"/>
        <v/>
      </c>
      <c r="Z833" s="42" t="str">
        <f t="shared" si="71"/>
        <v/>
      </c>
    </row>
    <row r="834" spans="23:26" x14ac:dyDescent="0.25">
      <c r="W834" t="str">
        <f t="shared" si="68"/>
        <v/>
      </c>
      <c r="X834" t="str">
        <f t="shared" si="69"/>
        <v/>
      </c>
      <c r="Y834" s="42" t="str">
        <f t="shared" si="70"/>
        <v/>
      </c>
      <c r="Z834" s="42" t="str">
        <f t="shared" si="71"/>
        <v/>
      </c>
    </row>
    <row r="835" spans="23:26" x14ac:dyDescent="0.25">
      <c r="W835" t="str">
        <f t="shared" si="68"/>
        <v/>
      </c>
      <c r="X835" t="str">
        <f t="shared" si="69"/>
        <v/>
      </c>
      <c r="Y835" s="42" t="str">
        <f t="shared" si="70"/>
        <v/>
      </c>
      <c r="Z835" s="42" t="str">
        <f t="shared" si="71"/>
        <v/>
      </c>
    </row>
    <row r="836" spans="23:26" x14ac:dyDescent="0.25">
      <c r="W836" t="str">
        <f t="shared" ref="W836:W899" si="72">IF($A836="","",$A836)</f>
        <v/>
      </c>
      <c r="X836" t="str">
        <f t="shared" ref="X836:X899" si="73">IF($A836="","",$C836)</f>
        <v/>
      </c>
      <c r="Y836" s="42" t="str">
        <f t="shared" ref="Y836:Y899" si="74">IF($A836="","",$E836)</f>
        <v/>
      </c>
      <c r="Z836" s="42" t="str">
        <f t="shared" ref="Z836:Z899" si="75">IF($A836="","",IF(ISERROR($G836),0,$G836))</f>
        <v/>
      </c>
    </row>
    <row r="837" spans="23:26" x14ac:dyDescent="0.25">
      <c r="W837" t="str">
        <f t="shared" si="72"/>
        <v/>
      </c>
      <c r="X837" t="str">
        <f t="shared" si="73"/>
        <v/>
      </c>
      <c r="Y837" s="42" t="str">
        <f t="shared" si="74"/>
        <v/>
      </c>
      <c r="Z837" s="42" t="str">
        <f t="shared" si="75"/>
        <v/>
      </c>
    </row>
    <row r="838" spans="23:26" x14ac:dyDescent="0.25">
      <c r="W838" t="str">
        <f t="shared" si="72"/>
        <v/>
      </c>
      <c r="X838" t="str">
        <f t="shared" si="73"/>
        <v/>
      </c>
      <c r="Y838" s="42" t="str">
        <f t="shared" si="74"/>
        <v/>
      </c>
      <c r="Z838" s="42" t="str">
        <f t="shared" si="75"/>
        <v/>
      </c>
    </row>
    <row r="839" spans="23:26" x14ac:dyDescent="0.25">
      <c r="W839" t="str">
        <f t="shared" si="72"/>
        <v/>
      </c>
      <c r="X839" t="str">
        <f t="shared" si="73"/>
        <v/>
      </c>
      <c r="Y839" s="42" t="str">
        <f t="shared" si="74"/>
        <v/>
      </c>
      <c r="Z839" s="42" t="str">
        <f t="shared" si="75"/>
        <v/>
      </c>
    </row>
    <row r="840" spans="23:26" x14ac:dyDescent="0.25">
      <c r="W840" t="str">
        <f t="shared" si="72"/>
        <v/>
      </c>
      <c r="X840" t="str">
        <f t="shared" si="73"/>
        <v/>
      </c>
      <c r="Y840" s="42" t="str">
        <f t="shared" si="74"/>
        <v/>
      </c>
      <c r="Z840" s="42" t="str">
        <f t="shared" si="75"/>
        <v/>
      </c>
    </row>
    <row r="841" spans="23:26" x14ac:dyDescent="0.25">
      <c r="W841" t="str">
        <f t="shared" si="72"/>
        <v/>
      </c>
      <c r="X841" t="str">
        <f t="shared" si="73"/>
        <v/>
      </c>
      <c r="Y841" s="42" t="str">
        <f t="shared" si="74"/>
        <v/>
      </c>
      <c r="Z841" s="42" t="str">
        <f t="shared" si="75"/>
        <v/>
      </c>
    </row>
    <row r="842" spans="23:26" x14ac:dyDescent="0.25">
      <c r="W842" t="str">
        <f t="shared" si="72"/>
        <v/>
      </c>
      <c r="X842" t="str">
        <f t="shared" si="73"/>
        <v/>
      </c>
      <c r="Y842" s="42" t="str">
        <f t="shared" si="74"/>
        <v/>
      </c>
      <c r="Z842" s="42" t="str">
        <f t="shared" si="75"/>
        <v/>
      </c>
    </row>
    <row r="843" spans="23:26" x14ac:dyDescent="0.25">
      <c r="W843" t="str">
        <f t="shared" si="72"/>
        <v/>
      </c>
      <c r="X843" t="str">
        <f t="shared" si="73"/>
        <v/>
      </c>
      <c r="Y843" s="42" t="str">
        <f t="shared" si="74"/>
        <v/>
      </c>
      <c r="Z843" s="42" t="str">
        <f t="shared" si="75"/>
        <v/>
      </c>
    </row>
    <row r="844" spans="23:26" x14ac:dyDescent="0.25">
      <c r="W844" t="str">
        <f t="shared" si="72"/>
        <v/>
      </c>
      <c r="X844" t="str">
        <f t="shared" si="73"/>
        <v/>
      </c>
      <c r="Y844" s="42" t="str">
        <f t="shared" si="74"/>
        <v/>
      </c>
      <c r="Z844" s="42" t="str">
        <f t="shared" si="75"/>
        <v/>
      </c>
    </row>
    <row r="845" spans="23:26" x14ac:dyDescent="0.25">
      <c r="W845" t="str">
        <f t="shared" si="72"/>
        <v/>
      </c>
      <c r="X845" t="str">
        <f t="shared" si="73"/>
        <v/>
      </c>
      <c r="Y845" s="42" t="str">
        <f t="shared" si="74"/>
        <v/>
      </c>
      <c r="Z845" s="42" t="str">
        <f t="shared" si="75"/>
        <v/>
      </c>
    </row>
    <row r="846" spans="23:26" x14ac:dyDescent="0.25">
      <c r="W846" t="str">
        <f t="shared" si="72"/>
        <v/>
      </c>
      <c r="X846" t="str">
        <f t="shared" si="73"/>
        <v/>
      </c>
      <c r="Y846" s="42" t="str">
        <f t="shared" si="74"/>
        <v/>
      </c>
      <c r="Z846" s="42" t="str">
        <f t="shared" si="75"/>
        <v/>
      </c>
    </row>
    <row r="847" spans="23:26" x14ac:dyDescent="0.25">
      <c r="W847" t="str">
        <f t="shared" si="72"/>
        <v/>
      </c>
      <c r="X847" t="str">
        <f t="shared" si="73"/>
        <v/>
      </c>
      <c r="Y847" s="42" t="str">
        <f t="shared" si="74"/>
        <v/>
      </c>
      <c r="Z847" s="42" t="str">
        <f t="shared" si="75"/>
        <v/>
      </c>
    </row>
    <row r="848" spans="23:26" x14ac:dyDescent="0.25">
      <c r="W848" t="str">
        <f t="shared" si="72"/>
        <v/>
      </c>
      <c r="X848" t="str">
        <f t="shared" si="73"/>
        <v/>
      </c>
      <c r="Y848" s="42" t="str">
        <f t="shared" si="74"/>
        <v/>
      </c>
      <c r="Z848" s="42" t="str">
        <f t="shared" si="75"/>
        <v/>
      </c>
    </row>
    <row r="849" spans="23:26" x14ac:dyDescent="0.25">
      <c r="W849" t="str">
        <f t="shared" si="72"/>
        <v/>
      </c>
      <c r="X849" t="str">
        <f t="shared" si="73"/>
        <v/>
      </c>
      <c r="Y849" s="42" t="str">
        <f t="shared" si="74"/>
        <v/>
      </c>
      <c r="Z849" s="42" t="str">
        <f t="shared" si="75"/>
        <v/>
      </c>
    </row>
    <row r="850" spans="23:26" x14ac:dyDescent="0.25">
      <c r="W850" t="str">
        <f t="shared" si="72"/>
        <v/>
      </c>
      <c r="X850" t="str">
        <f t="shared" si="73"/>
        <v/>
      </c>
      <c r="Y850" s="42" t="str">
        <f t="shared" si="74"/>
        <v/>
      </c>
      <c r="Z850" s="42" t="str">
        <f t="shared" si="75"/>
        <v/>
      </c>
    </row>
    <row r="851" spans="23:26" x14ac:dyDescent="0.25">
      <c r="W851" t="str">
        <f t="shared" si="72"/>
        <v/>
      </c>
      <c r="X851" t="str">
        <f t="shared" si="73"/>
        <v/>
      </c>
      <c r="Y851" s="42" t="str">
        <f t="shared" si="74"/>
        <v/>
      </c>
      <c r="Z851" s="42" t="str">
        <f t="shared" si="75"/>
        <v/>
      </c>
    </row>
    <row r="852" spans="23:26" x14ac:dyDescent="0.25">
      <c r="W852" t="str">
        <f t="shared" si="72"/>
        <v/>
      </c>
      <c r="X852" t="str">
        <f t="shared" si="73"/>
        <v/>
      </c>
      <c r="Y852" s="42" t="str">
        <f t="shared" si="74"/>
        <v/>
      </c>
      <c r="Z852" s="42" t="str">
        <f t="shared" si="75"/>
        <v/>
      </c>
    </row>
    <row r="853" spans="23:26" x14ac:dyDescent="0.25">
      <c r="W853" t="str">
        <f t="shared" si="72"/>
        <v/>
      </c>
      <c r="X853" t="str">
        <f t="shared" si="73"/>
        <v/>
      </c>
      <c r="Y853" s="42" t="str">
        <f t="shared" si="74"/>
        <v/>
      </c>
      <c r="Z853" s="42" t="str">
        <f t="shared" si="75"/>
        <v/>
      </c>
    </row>
    <row r="854" spans="23:26" x14ac:dyDescent="0.25">
      <c r="W854" t="str">
        <f t="shared" si="72"/>
        <v/>
      </c>
      <c r="X854" t="str">
        <f t="shared" si="73"/>
        <v/>
      </c>
      <c r="Y854" s="42" t="str">
        <f t="shared" si="74"/>
        <v/>
      </c>
      <c r="Z854" s="42" t="str">
        <f t="shared" si="75"/>
        <v/>
      </c>
    </row>
    <row r="855" spans="23:26" x14ac:dyDescent="0.25">
      <c r="W855" t="str">
        <f t="shared" si="72"/>
        <v/>
      </c>
      <c r="X855" t="str">
        <f t="shared" si="73"/>
        <v/>
      </c>
      <c r="Y855" s="42" t="str">
        <f t="shared" si="74"/>
        <v/>
      </c>
      <c r="Z855" s="42" t="str">
        <f t="shared" si="75"/>
        <v/>
      </c>
    </row>
    <row r="856" spans="23:26" x14ac:dyDescent="0.25">
      <c r="W856" t="str">
        <f t="shared" si="72"/>
        <v/>
      </c>
      <c r="X856" t="str">
        <f t="shared" si="73"/>
        <v/>
      </c>
      <c r="Y856" s="42" t="str">
        <f t="shared" si="74"/>
        <v/>
      </c>
      <c r="Z856" s="42" t="str">
        <f t="shared" si="75"/>
        <v/>
      </c>
    </row>
    <row r="857" spans="23:26" x14ac:dyDescent="0.25">
      <c r="W857" t="str">
        <f t="shared" si="72"/>
        <v/>
      </c>
      <c r="X857" t="str">
        <f t="shared" si="73"/>
        <v/>
      </c>
      <c r="Y857" s="42" t="str">
        <f t="shared" si="74"/>
        <v/>
      </c>
      <c r="Z857" s="42" t="str">
        <f t="shared" si="75"/>
        <v/>
      </c>
    </row>
    <row r="858" spans="23:26" x14ac:dyDescent="0.25">
      <c r="W858" t="str">
        <f t="shared" si="72"/>
        <v/>
      </c>
      <c r="X858" t="str">
        <f t="shared" si="73"/>
        <v/>
      </c>
      <c r="Y858" s="42" t="str">
        <f t="shared" si="74"/>
        <v/>
      </c>
      <c r="Z858" s="42" t="str">
        <f t="shared" si="75"/>
        <v/>
      </c>
    </row>
    <row r="859" spans="23:26" x14ac:dyDescent="0.25">
      <c r="W859" t="str">
        <f t="shared" si="72"/>
        <v/>
      </c>
      <c r="X859" t="str">
        <f t="shared" si="73"/>
        <v/>
      </c>
      <c r="Y859" s="42" t="str">
        <f t="shared" si="74"/>
        <v/>
      </c>
      <c r="Z859" s="42" t="str">
        <f t="shared" si="75"/>
        <v/>
      </c>
    </row>
    <row r="860" spans="23:26" x14ac:dyDescent="0.25">
      <c r="W860" t="str">
        <f t="shared" si="72"/>
        <v/>
      </c>
      <c r="X860" t="str">
        <f t="shared" si="73"/>
        <v/>
      </c>
      <c r="Y860" s="42" t="str">
        <f t="shared" si="74"/>
        <v/>
      </c>
      <c r="Z860" s="42" t="str">
        <f t="shared" si="75"/>
        <v/>
      </c>
    </row>
    <row r="861" spans="23:26" x14ac:dyDescent="0.25">
      <c r="W861" t="str">
        <f t="shared" si="72"/>
        <v/>
      </c>
      <c r="X861" t="str">
        <f t="shared" si="73"/>
        <v/>
      </c>
      <c r="Y861" s="42" t="str">
        <f t="shared" si="74"/>
        <v/>
      </c>
      <c r="Z861" s="42" t="str">
        <f t="shared" si="75"/>
        <v/>
      </c>
    </row>
    <row r="862" spans="23:26" x14ac:dyDescent="0.25">
      <c r="W862" t="str">
        <f t="shared" si="72"/>
        <v/>
      </c>
      <c r="X862" t="str">
        <f t="shared" si="73"/>
        <v/>
      </c>
      <c r="Y862" s="42" t="str">
        <f t="shared" si="74"/>
        <v/>
      </c>
      <c r="Z862" s="42" t="str">
        <f t="shared" si="75"/>
        <v/>
      </c>
    </row>
    <row r="863" spans="23:26" x14ac:dyDescent="0.25">
      <c r="W863" t="str">
        <f t="shared" si="72"/>
        <v/>
      </c>
      <c r="X863" t="str">
        <f t="shared" si="73"/>
        <v/>
      </c>
      <c r="Y863" s="42" t="str">
        <f t="shared" si="74"/>
        <v/>
      </c>
      <c r="Z863" s="42" t="str">
        <f t="shared" si="75"/>
        <v/>
      </c>
    </row>
    <row r="864" spans="23:26" x14ac:dyDescent="0.25">
      <c r="W864" t="str">
        <f t="shared" si="72"/>
        <v/>
      </c>
      <c r="X864" t="str">
        <f t="shared" si="73"/>
        <v/>
      </c>
      <c r="Y864" s="42" t="str">
        <f t="shared" si="74"/>
        <v/>
      </c>
      <c r="Z864" s="42" t="str">
        <f t="shared" si="75"/>
        <v/>
      </c>
    </row>
    <row r="865" spans="23:26" x14ac:dyDescent="0.25">
      <c r="W865" t="str">
        <f t="shared" si="72"/>
        <v/>
      </c>
      <c r="X865" t="str">
        <f t="shared" si="73"/>
        <v/>
      </c>
      <c r="Y865" s="42" t="str">
        <f t="shared" si="74"/>
        <v/>
      </c>
      <c r="Z865" s="42" t="str">
        <f t="shared" si="75"/>
        <v/>
      </c>
    </row>
    <row r="866" spans="23:26" x14ac:dyDescent="0.25">
      <c r="W866" t="str">
        <f t="shared" si="72"/>
        <v/>
      </c>
      <c r="X866" t="str">
        <f t="shared" si="73"/>
        <v/>
      </c>
      <c r="Y866" s="42" t="str">
        <f t="shared" si="74"/>
        <v/>
      </c>
      <c r="Z866" s="42" t="str">
        <f t="shared" si="75"/>
        <v/>
      </c>
    </row>
    <row r="867" spans="23:26" x14ac:dyDescent="0.25">
      <c r="W867" t="str">
        <f t="shared" si="72"/>
        <v/>
      </c>
      <c r="X867" t="str">
        <f t="shared" si="73"/>
        <v/>
      </c>
      <c r="Y867" s="42" t="str">
        <f t="shared" si="74"/>
        <v/>
      </c>
      <c r="Z867" s="42" t="str">
        <f t="shared" si="75"/>
        <v/>
      </c>
    </row>
    <row r="868" spans="23:26" x14ac:dyDescent="0.25">
      <c r="W868" t="str">
        <f t="shared" si="72"/>
        <v/>
      </c>
      <c r="X868" t="str">
        <f t="shared" si="73"/>
        <v/>
      </c>
      <c r="Y868" s="42" t="str">
        <f t="shared" si="74"/>
        <v/>
      </c>
      <c r="Z868" s="42" t="str">
        <f t="shared" si="75"/>
        <v/>
      </c>
    </row>
    <row r="869" spans="23:26" x14ac:dyDescent="0.25">
      <c r="W869" t="str">
        <f t="shared" si="72"/>
        <v/>
      </c>
      <c r="X869" t="str">
        <f t="shared" si="73"/>
        <v/>
      </c>
      <c r="Y869" s="42" t="str">
        <f t="shared" si="74"/>
        <v/>
      </c>
      <c r="Z869" s="42" t="str">
        <f t="shared" si="75"/>
        <v/>
      </c>
    </row>
    <row r="870" spans="23:26" x14ac:dyDescent="0.25">
      <c r="W870" t="str">
        <f t="shared" si="72"/>
        <v/>
      </c>
      <c r="X870" t="str">
        <f t="shared" si="73"/>
        <v/>
      </c>
      <c r="Y870" s="42" t="str">
        <f t="shared" si="74"/>
        <v/>
      </c>
      <c r="Z870" s="42" t="str">
        <f t="shared" si="75"/>
        <v/>
      </c>
    </row>
    <row r="871" spans="23:26" x14ac:dyDescent="0.25">
      <c r="W871" t="str">
        <f t="shared" si="72"/>
        <v/>
      </c>
      <c r="X871" t="str">
        <f t="shared" si="73"/>
        <v/>
      </c>
      <c r="Y871" s="42" t="str">
        <f t="shared" si="74"/>
        <v/>
      </c>
      <c r="Z871" s="42" t="str">
        <f t="shared" si="75"/>
        <v/>
      </c>
    </row>
    <row r="872" spans="23:26" x14ac:dyDescent="0.25">
      <c r="W872" t="str">
        <f t="shared" si="72"/>
        <v/>
      </c>
      <c r="X872" t="str">
        <f t="shared" si="73"/>
        <v/>
      </c>
      <c r="Y872" s="42" t="str">
        <f t="shared" si="74"/>
        <v/>
      </c>
      <c r="Z872" s="42" t="str">
        <f t="shared" si="75"/>
        <v/>
      </c>
    </row>
    <row r="873" spans="23:26" x14ac:dyDescent="0.25">
      <c r="W873" t="str">
        <f t="shared" si="72"/>
        <v/>
      </c>
      <c r="X873" t="str">
        <f t="shared" si="73"/>
        <v/>
      </c>
      <c r="Y873" s="42" t="str">
        <f t="shared" si="74"/>
        <v/>
      </c>
      <c r="Z873" s="42" t="str">
        <f t="shared" si="75"/>
        <v/>
      </c>
    </row>
    <row r="874" spans="23:26" x14ac:dyDescent="0.25">
      <c r="W874" t="str">
        <f t="shared" si="72"/>
        <v/>
      </c>
      <c r="X874" t="str">
        <f t="shared" si="73"/>
        <v/>
      </c>
      <c r="Y874" s="42" t="str">
        <f t="shared" si="74"/>
        <v/>
      </c>
      <c r="Z874" s="42" t="str">
        <f t="shared" si="75"/>
        <v/>
      </c>
    </row>
    <row r="875" spans="23:26" x14ac:dyDescent="0.25">
      <c r="W875" t="str">
        <f t="shared" si="72"/>
        <v/>
      </c>
      <c r="X875" t="str">
        <f t="shared" si="73"/>
        <v/>
      </c>
      <c r="Y875" s="42" t="str">
        <f t="shared" si="74"/>
        <v/>
      </c>
      <c r="Z875" s="42" t="str">
        <f t="shared" si="75"/>
        <v/>
      </c>
    </row>
    <row r="876" spans="23:26" x14ac:dyDescent="0.25">
      <c r="W876" t="str">
        <f t="shared" si="72"/>
        <v/>
      </c>
      <c r="X876" t="str">
        <f t="shared" si="73"/>
        <v/>
      </c>
      <c r="Y876" s="42" t="str">
        <f t="shared" si="74"/>
        <v/>
      </c>
      <c r="Z876" s="42" t="str">
        <f t="shared" si="75"/>
        <v/>
      </c>
    </row>
    <row r="877" spans="23:26" x14ac:dyDescent="0.25">
      <c r="W877" t="str">
        <f t="shared" si="72"/>
        <v/>
      </c>
      <c r="X877" t="str">
        <f t="shared" si="73"/>
        <v/>
      </c>
      <c r="Y877" s="42" t="str">
        <f t="shared" si="74"/>
        <v/>
      </c>
      <c r="Z877" s="42" t="str">
        <f t="shared" si="75"/>
        <v/>
      </c>
    </row>
    <row r="878" spans="23:26" x14ac:dyDescent="0.25">
      <c r="W878" t="str">
        <f t="shared" si="72"/>
        <v/>
      </c>
      <c r="X878" t="str">
        <f t="shared" si="73"/>
        <v/>
      </c>
      <c r="Y878" s="42" t="str">
        <f t="shared" si="74"/>
        <v/>
      </c>
      <c r="Z878" s="42" t="str">
        <f t="shared" si="75"/>
        <v/>
      </c>
    </row>
    <row r="879" spans="23:26" x14ac:dyDescent="0.25">
      <c r="W879" t="str">
        <f t="shared" si="72"/>
        <v/>
      </c>
      <c r="X879" t="str">
        <f t="shared" si="73"/>
        <v/>
      </c>
      <c r="Y879" s="42" t="str">
        <f t="shared" si="74"/>
        <v/>
      </c>
      <c r="Z879" s="42" t="str">
        <f t="shared" si="75"/>
        <v/>
      </c>
    </row>
    <row r="880" spans="23:26" x14ac:dyDescent="0.25">
      <c r="W880" t="str">
        <f t="shared" si="72"/>
        <v/>
      </c>
      <c r="X880" t="str">
        <f t="shared" si="73"/>
        <v/>
      </c>
      <c r="Y880" s="42" t="str">
        <f t="shared" si="74"/>
        <v/>
      </c>
      <c r="Z880" s="42" t="str">
        <f t="shared" si="75"/>
        <v/>
      </c>
    </row>
    <row r="881" spans="23:26" x14ac:dyDescent="0.25">
      <c r="W881" t="str">
        <f t="shared" si="72"/>
        <v/>
      </c>
      <c r="X881" t="str">
        <f t="shared" si="73"/>
        <v/>
      </c>
      <c r="Y881" s="42" t="str">
        <f t="shared" si="74"/>
        <v/>
      </c>
      <c r="Z881" s="42" t="str">
        <f t="shared" si="75"/>
        <v/>
      </c>
    </row>
    <row r="882" spans="23:26" x14ac:dyDescent="0.25">
      <c r="W882" t="str">
        <f t="shared" si="72"/>
        <v/>
      </c>
      <c r="X882" t="str">
        <f t="shared" si="73"/>
        <v/>
      </c>
      <c r="Y882" s="42" t="str">
        <f t="shared" si="74"/>
        <v/>
      </c>
      <c r="Z882" s="42" t="str">
        <f t="shared" si="75"/>
        <v/>
      </c>
    </row>
    <row r="883" spans="23:26" x14ac:dyDescent="0.25">
      <c r="W883" t="str">
        <f t="shared" si="72"/>
        <v/>
      </c>
      <c r="X883" t="str">
        <f t="shared" si="73"/>
        <v/>
      </c>
      <c r="Y883" s="42" t="str">
        <f t="shared" si="74"/>
        <v/>
      </c>
      <c r="Z883" s="42" t="str">
        <f t="shared" si="75"/>
        <v/>
      </c>
    </row>
    <row r="884" spans="23:26" x14ac:dyDescent="0.25">
      <c r="W884" t="str">
        <f t="shared" si="72"/>
        <v/>
      </c>
      <c r="X884" t="str">
        <f t="shared" si="73"/>
        <v/>
      </c>
      <c r="Y884" s="42" t="str">
        <f t="shared" si="74"/>
        <v/>
      </c>
      <c r="Z884" s="42" t="str">
        <f t="shared" si="75"/>
        <v/>
      </c>
    </row>
    <row r="885" spans="23:26" x14ac:dyDescent="0.25">
      <c r="W885" t="str">
        <f t="shared" si="72"/>
        <v/>
      </c>
      <c r="X885" t="str">
        <f t="shared" si="73"/>
        <v/>
      </c>
      <c r="Y885" s="42" t="str">
        <f t="shared" si="74"/>
        <v/>
      </c>
      <c r="Z885" s="42" t="str">
        <f t="shared" si="75"/>
        <v/>
      </c>
    </row>
    <row r="886" spans="23:26" x14ac:dyDescent="0.25">
      <c r="W886" t="str">
        <f t="shared" si="72"/>
        <v/>
      </c>
      <c r="X886" t="str">
        <f t="shared" si="73"/>
        <v/>
      </c>
      <c r="Y886" s="42" t="str">
        <f t="shared" si="74"/>
        <v/>
      </c>
      <c r="Z886" s="42" t="str">
        <f t="shared" si="75"/>
        <v/>
      </c>
    </row>
    <row r="887" spans="23:26" x14ac:dyDescent="0.25">
      <c r="W887" t="str">
        <f t="shared" si="72"/>
        <v/>
      </c>
      <c r="X887" t="str">
        <f t="shared" si="73"/>
        <v/>
      </c>
      <c r="Y887" s="42" t="str">
        <f t="shared" si="74"/>
        <v/>
      </c>
      <c r="Z887" s="42" t="str">
        <f t="shared" si="75"/>
        <v/>
      </c>
    </row>
    <row r="888" spans="23:26" x14ac:dyDescent="0.25">
      <c r="W888" t="str">
        <f t="shared" si="72"/>
        <v/>
      </c>
      <c r="X888" t="str">
        <f t="shared" si="73"/>
        <v/>
      </c>
      <c r="Y888" s="42" t="str">
        <f t="shared" si="74"/>
        <v/>
      </c>
      <c r="Z888" s="42" t="str">
        <f t="shared" si="75"/>
        <v/>
      </c>
    </row>
    <row r="889" spans="23:26" x14ac:dyDescent="0.25">
      <c r="W889" t="str">
        <f t="shared" si="72"/>
        <v/>
      </c>
      <c r="X889" t="str">
        <f t="shared" si="73"/>
        <v/>
      </c>
      <c r="Y889" s="42" t="str">
        <f t="shared" si="74"/>
        <v/>
      </c>
      <c r="Z889" s="42" t="str">
        <f t="shared" si="75"/>
        <v/>
      </c>
    </row>
    <row r="890" spans="23:26" x14ac:dyDescent="0.25">
      <c r="W890" t="str">
        <f t="shared" si="72"/>
        <v/>
      </c>
      <c r="X890" t="str">
        <f t="shared" si="73"/>
        <v/>
      </c>
      <c r="Y890" s="42" t="str">
        <f t="shared" si="74"/>
        <v/>
      </c>
      <c r="Z890" s="42" t="str">
        <f t="shared" si="75"/>
        <v/>
      </c>
    </row>
    <row r="891" spans="23:26" x14ac:dyDescent="0.25">
      <c r="W891" t="str">
        <f t="shared" si="72"/>
        <v/>
      </c>
      <c r="X891" t="str">
        <f t="shared" si="73"/>
        <v/>
      </c>
      <c r="Y891" s="42" t="str">
        <f t="shared" si="74"/>
        <v/>
      </c>
      <c r="Z891" s="42" t="str">
        <f t="shared" si="75"/>
        <v/>
      </c>
    </row>
    <row r="892" spans="23:26" x14ac:dyDescent="0.25">
      <c r="W892" t="str">
        <f t="shared" si="72"/>
        <v/>
      </c>
      <c r="X892" t="str">
        <f t="shared" si="73"/>
        <v/>
      </c>
      <c r="Y892" s="42" t="str">
        <f t="shared" si="74"/>
        <v/>
      </c>
      <c r="Z892" s="42" t="str">
        <f t="shared" si="75"/>
        <v/>
      </c>
    </row>
    <row r="893" spans="23:26" x14ac:dyDescent="0.25">
      <c r="W893" t="str">
        <f t="shared" si="72"/>
        <v/>
      </c>
      <c r="X893" t="str">
        <f t="shared" si="73"/>
        <v/>
      </c>
      <c r="Y893" s="42" t="str">
        <f t="shared" si="74"/>
        <v/>
      </c>
      <c r="Z893" s="42" t="str">
        <f t="shared" si="75"/>
        <v/>
      </c>
    </row>
    <row r="894" spans="23:26" x14ac:dyDescent="0.25">
      <c r="W894" t="str">
        <f t="shared" si="72"/>
        <v/>
      </c>
      <c r="X894" t="str">
        <f t="shared" si="73"/>
        <v/>
      </c>
      <c r="Y894" s="42" t="str">
        <f t="shared" si="74"/>
        <v/>
      </c>
      <c r="Z894" s="42" t="str">
        <f t="shared" si="75"/>
        <v/>
      </c>
    </row>
    <row r="895" spans="23:26" x14ac:dyDescent="0.25">
      <c r="W895" t="str">
        <f t="shared" si="72"/>
        <v/>
      </c>
      <c r="X895" t="str">
        <f t="shared" si="73"/>
        <v/>
      </c>
      <c r="Y895" s="42" t="str">
        <f t="shared" si="74"/>
        <v/>
      </c>
      <c r="Z895" s="42" t="str">
        <f t="shared" si="75"/>
        <v/>
      </c>
    </row>
    <row r="896" spans="23:26" x14ac:dyDescent="0.25">
      <c r="W896" t="str">
        <f t="shared" si="72"/>
        <v/>
      </c>
      <c r="X896" t="str">
        <f t="shared" si="73"/>
        <v/>
      </c>
      <c r="Y896" s="42" t="str">
        <f t="shared" si="74"/>
        <v/>
      </c>
      <c r="Z896" s="42" t="str">
        <f t="shared" si="75"/>
        <v/>
      </c>
    </row>
    <row r="897" spans="23:26" x14ac:dyDescent="0.25">
      <c r="W897" t="str">
        <f t="shared" si="72"/>
        <v/>
      </c>
      <c r="X897" t="str">
        <f t="shared" si="73"/>
        <v/>
      </c>
      <c r="Y897" s="42" t="str">
        <f t="shared" si="74"/>
        <v/>
      </c>
      <c r="Z897" s="42" t="str">
        <f t="shared" si="75"/>
        <v/>
      </c>
    </row>
    <row r="898" spans="23:26" x14ac:dyDescent="0.25">
      <c r="W898" t="str">
        <f t="shared" si="72"/>
        <v/>
      </c>
      <c r="X898" t="str">
        <f t="shared" si="73"/>
        <v/>
      </c>
      <c r="Y898" s="42" t="str">
        <f t="shared" si="74"/>
        <v/>
      </c>
      <c r="Z898" s="42" t="str">
        <f t="shared" si="75"/>
        <v/>
      </c>
    </row>
    <row r="899" spans="23:26" x14ac:dyDescent="0.25">
      <c r="W899" t="str">
        <f t="shared" si="72"/>
        <v/>
      </c>
      <c r="X899" t="str">
        <f t="shared" si="73"/>
        <v/>
      </c>
      <c r="Y899" s="42" t="str">
        <f t="shared" si="74"/>
        <v/>
      </c>
      <c r="Z899" s="42" t="str">
        <f t="shared" si="75"/>
        <v/>
      </c>
    </row>
    <row r="900" spans="23:26" x14ac:dyDescent="0.25">
      <c r="W900" t="str">
        <f t="shared" ref="W900:W963" si="76">IF($A900="","",$A900)</f>
        <v/>
      </c>
      <c r="X900" t="str">
        <f t="shared" ref="X900:X963" si="77">IF($A900="","",$C900)</f>
        <v/>
      </c>
      <c r="Y900" s="42" t="str">
        <f t="shared" ref="Y900:Y963" si="78">IF($A900="","",$E900)</f>
        <v/>
      </c>
      <c r="Z900" s="42" t="str">
        <f t="shared" ref="Z900:Z963" si="79">IF($A900="","",IF(ISERROR($G900),0,$G900))</f>
        <v/>
      </c>
    </row>
    <row r="901" spans="23:26" x14ac:dyDescent="0.25">
      <c r="W901" t="str">
        <f t="shared" si="76"/>
        <v/>
      </c>
      <c r="X901" t="str">
        <f t="shared" si="77"/>
        <v/>
      </c>
      <c r="Y901" s="42" t="str">
        <f t="shared" si="78"/>
        <v/>
      </c>
      <c r="Z901" s="42" t="str">
        <f t="shared" si="79"/>
        <v/>
      </c>
    </row>
    <row r="902" spans="23:26" x14ac:dyDescent="0.25">
      <c r="W902" t="str">
        <f t="shared" si="76"/>
        <v/>
      </c>
      <c r="X902" t="str">
        <f t="shared" si="77"/>
        <v/>
      </c>
      <c r="Y902" s="42" t="str">
        <f t="shared" si="78"/>
        <v/>
      </c>
      <c r="Z902" s="42" t="str">
        <f t="shared" si="79"/>
        <v/>
      </c>
    </row>
    <row r="903" spans="23:26" x14ac:dyDescent="0.25">
      <c r="W903" t="str">
        <f t="shared" si="76"/>
        <v/>
      </c>
      <c r="X903" t="str">
        <f t="shared" si="77"/>
        <v/>
      </c>
      <c r="Y903" s="42" t="str">
        <f t="shared" si="78"/>
        <v/>
      </c>
      <c r="Z903" s="42" t="str">
        <f t="shared" si="79"/>
        <v/>
      </c>
    </row>
    <row r="904" spans="23:26" x14ac:dyDescent="0.25">
      <c r="W904" t="str">
        <f t="shared" si="76"/>
        <v/>
      </c>
      <c r="X904" t="str">
        <f t="shared" si="77"/>
        <v/>
      </c>
      <c r="Y904" s="42" t="str">
        <f t="shared" si="78"/>
        <v/>
      </c>
      <c r="Z904" s="42" t="str">
        <f t="shared" si="79"/>
        <v/>
      </c>
    </row>
    <row r="905" spans="23:26" x14ac:dyDescent="0.25">
      <c r="W905" t="str">
        <f t="shared" si="76"/>
        <v/>
      </c>
      <c r="X905" t="str">
        <f t="shared" si="77"/>
        <v/>
      </c>
      <c r="Y905" s="42" t="str">
        <f t="shared" si="78"/>
        <v/>
      </c>
      <c r="Z905" s="42" t="str">
        <f t="shared" si="79"/>
        <v/>
      </c>
    </row>
    <row r="906" spans="23:26" x14ac:dyDescent="0.25">
      <c r="W906" t="str">
        <f t="shared" si="76"/>
        <v/>
      </c>
      <c r="X906" t="str">
        <f t="shared" si="77"/>
        <v/>
      </c>
      <c r="Y906" s="42" t="str">
        <f t="shared" si="78"/>
        <v/>
      </c>
      <c r="Z906" s="42" t="str">
        <f t="shared" si="79"/>
        <v/>
      </c>
    </row>
    <row r="907" spans="23:26" x14ac:dyDescent="0.25">
      <c r="W907" t="str">
        <f t="shared" si="76"/>
        <v/>
      </c>
      <c r="X907" t="str">
        <f t="shared" si="77"/>
        <v/>
      </c>
      <c r="Y907" s="42" t="str">
        <f t="shared" si="78"/>
        <v/>
      </c>
      <c r="Z907" s="42" t="str">
        <f t="shared" si="79"/>
        <v/>
      </c>
    </row>
    <row r="908" spans="23:26" x14ac:dyDescent="0.25">
      <c r="W908" t="str">
        <f t="shared" si="76"/>
        <v/>
      </c>
      <c r="X908" t="str">
        <f t="shared" si="77"/>
        <v/>
      </c>
      <c r="Y908" s="42" t="str">
        <f t="shared" si="78"/>
        <v/>
      </c>
      <c r="Z908" s="42" t="str">
        <f t="shared" si="79"/>
        <v/>
      </c>
    </row>
    <row r="909" spans="23:26" x14ac:dyDescent="0.25">
      <c r="W909" t="str">
        <f t="shared" si="76"/>
        <v/>
      </c>
      <c r="X909" t="str">
        <f t="shared" si="77"/>
        <v/>
      </c>
      <c r="Y909" s="42" t="str">
        <f t="shared" si="78"/>
        <v/>
      </c>
      <c r="Z909" s="42" t="str">
        <f t="shared" si="79"/>
        <v/>
      </c>
    </row>
    <row r="910" spans="23:26" x14ac:dyDescent="0.25">
      <c r="W910" t="str">
        <f t="shared" si="76"/>
        <v/>
      </c>
      <c r="X910" t="str">
        <f t="shared" si="77"/>
        <v/>
      </c>
      <c r="Y910" s="42" t="str">
        <f t="shared" si="78"/>
        <v/>
      </c>
      <c r="Z910" s="42" t="str">
        <f t="shared" si="79"/>
        <v/>
      </c>
    </row>
    <row r="911" spans="23:26" x14ac:dyDescent="0.25">
      <c r="W911" t="str">
        <f t="shared" si="76"/>
        <v/>
      </c>
      <c r="X911" t="str">
        <f t="shared" si="77"/>
        <v/>
      </c>
      <c r="Y911" s="42" t="str">
        <f t="shared" si="78"/>
        <v/>
      </c>
      <c r="Z911" s="42" t="str">
        <f t="shared" si="79"/>
        <v/>
      </c>
    </row>
    <row r="912" spans="23:26" x14ac:dyDescent="0.25">
      <c r="W912" t="str">
        <f t="shared" si="76"/>
        <v/>
      </c>
      <c r="X912" t="str">
        <f t="shared" si="77"/>
        <v/>
      </c>
      <c r="Y912" s="42" t="str">
        <f t="shared" si="78"/>
        <v/>
      </c>
      <c r="Z912" s="42" t="str">
        <f t="shared" si="79"/>
        <v/>
      </c>
    </row>
    <row r="913" spans="23:26" x14ac:dyDescent="0.25">
      <c r="W913" t="str">
        <f t="shared" si="76"/>
        <v/>
      </c>
      <c r="X913" t="str">
        <f t="shared" si="77"/>
        <v/>
      </c>
      <c r="Y913" s="42" t="str">
        <f t="shared" si="78"/>
        <v/>
      </c>
      <c r="Z913" s="42" t="str">
        <f t="shared" si="79"/>
        <v/>
      </c>
    </row>
    <row r="914" spans="23:26" x14ac:dyDescent="0.25">
      <c r="W914" t="str">
        <f t="shared" si="76"/>
        <v/>
      </c>
      <c r="X914" t="str">
        <f t="shared" si="77"/>
        <v/>
      </c>
      <c r="Y914" s="42" t="str">
        <f t="shared" si="78"/>
        <v/>
      </c>
      <c r="Z914" s="42" t="str">
        <f t="shared" si="79"/>
        <v/>
      </c>
    </row>
    <row r="915" spans="23:26" x14ac:dyDescent="0.25">
      <c r="W915" t="str">
        <f t="shared" si="76"/>
        <v/>
      </c>
      <c r="X915" t="str">
        <f t="shared" si="77"/>
        <v/>
      </c>
      <c r="Y915" s="42" t="str">
        <f t="shared" si="78"/>
        <v/>
      </c>
      <c r="Z915" s="42" t="str">
        <f t="shared" si="79"/>
        <v/>
      </c>
    </row>
    <row r="916" spans="23:26" x14ac:dyDescent="0.25">
      <c r="W916" t="str">
        <f t="shared" si="76"/>
        <v/>
      </c>
      <c r="X916" t="str">
        <f t="shared" si="77"/>
        <v/>
      </c>
      <c r="Y916" s="42" t="str">
        <f t="shared" si="78"/>
        <v/>
      </c>
      <c r="Z916" s="42" t="str">
        <f t="shared" si="79"/>
        <v/>
      </c>
    </row>
    <row r="917" spans="23:26" x14ac:dyDescent="0.25">
      <c r="W917" t="str">
        <f t="shared" si="76"/>
        <v/>
      </c>
      <c r="X917" t="str">
        <f t="shared" si="77"/>
        <v/>
      </c>
      <c r="Y917" s="42" t="str">
        <f t="shared" si="78"/>
        <v/>
      </c>
      <c r="Z917" s="42" t="str">
        <f t="shared" si="79"/>
        <v/>
      </c>
    </row>
    <row r="918" spans="23:26" x14ac:dyDescent="0.25">
      <c r="W918" t="str">
        <f t="shared" si="76"/>
        <v/>
      </c>
      <c r="X918" t="str">
        <f t="shared" si="77"/>
        <v/>
      </c>
      <c r="Y918" s="42" t="str">
        <f t="shared" si="78"/>
        <v/>
      </c>
      <c r="Z918" s="42" t="str">
        <f t="shared" si="79"/>
        <v/>
      </c>
    </row>
    <row r="919" spans="23:26" x14ac:dyDescent="0.25">
      <c r="W919" t="str">
        <f t="shared" si="76"/>
        <v/>
      </c>
      <c r="X919" t="str">
        <f t="shared" si="77"/>
        <v/>
      </c>
      <c r="Y919" s="42" t="str">
        <f t="shared" si="78"/>
        <v/>
      </c>
      <c r="Z919" s="42" t="str">
        <f t="shared" si="79"/>
        <v/>
      </c>
    </row>
    <row r="920" spans="23:26" x14ac:dyDescent="0.25">
      <c r="W920" t="str">
        <f t="shared" si="76"/>
        <v/>
      </c>
      <c r="X920" t="str">
        <f t="shared" si="77"/>
        <v/>
      </c>
      <c r="Y920" s="42" t="str">
        <f t="shared" si="78"/>
        <v/>
      </c>
      <c r="Z920" s="42" t="str">
        <f t="shared" si="79"/>
        <v/>
      </c>
    </row>
    <row r="921" spans="23:26" x14ac:dyDescent="0.25">
      <c r="W921" t="str">
        <f t="shared" si="76"/>
        <v/>
      </c>
      <c r="X921" t="str">
        <f t="shared" si="77"/>
        <v/>
      </c>
      <c r="Y921" s="42" t="str">
        <f t="shared" si="78"/>
        <v/>
      </c>
      <c r="Z921" s="42" t="str">
        <f t="shared" si="79"/>
        <v/>
      </c>
    </row>
    <row r="922" spans="23:26" x14ac:dyDescent="0.25">
      <c r="W922" t="str">
        <f t="shared" si="76"/>
        <v/>
      </c>
      <c r="X922" t="str">
        <f t="shared" si="77"/>
        <v/>
      </c>
      <c r="Y922" s="42" t="str">
        <f t="shared" si="78"/>
        <v/>
      </c>
      <c r="Z922" s="42" t="str">
        <f t="shared" si="79"/>
        <v/>
      </c>
    </row>
    <row r="923" spans="23:26" x14ac:dyDescent="0.25">
      <c r="W923" t="str">
        <f t="shared" si="76"/>
        <v/>
      </c>
      <c r="X923" t="str">
        <f t="shared" si="77"/>
        <v/>
      </c>
      <c r="Y923" s="42" t="str">
        <f t="shared" si="78"/>
        <v/>
      </c>
      <c r="Z923" s="42" t="str">
        <f t="shared" si="79"/>
        <v/>
      </c>
    </row>
    <row r="924" spans="23:26" x14ac:dyDescent="0.25">
      <c r="W924" t="str">
        <f t="shared" si="76"/>
        <v/>
      </c>
      <c r="X924" t="str">
        <f t="shared" si="77"/>
        <v/>
      </c>
      <c r="Y924" s="42" t="str">
        <f t="shared" si="78"/>
        <v/>
      </c>
      <c r="Z924" s="42" t="str">
        <f t="shared" si="79"/>
        <v/>
      </c>
    </row>
    <row r="925" spans="23:26" x14ac:dyDescent="0.25">
      <c r="W925" t="str">
        <f t="shared" si="76"/>
        <v/>
      </c>
      <c r="X925" t="str">
        <f t="shared" si="77"/>
        <v/>
      </c>
      <c r="Y925" s="42" t="str">
        <f t="shared" si="78"/>
        <v/>
      </c>
      <c r="Z925" s="42" t="str">
        <f t="shared" si="79"/>
        <v/>
      </c>
    </row>
    <row r="926" spans="23:26" x14ac:dyDescent="0.25">
      <c r="W926" t="str">
        <f t="shared" si="76"/>
        <v/>
      </c>
      <c r="X926" t="str">
        <f t="shared" si="77"/>
        <v/>
      </c>
      <c r="Y926" s="42" t="str">
        <f t="shared" si="78"/>
        <v/>
      </c>
      <c r="Z926" s="42" t="str">
        <f t="shared" si="79"/>
        <v/>
      </c>
    </row>
    <row r="927" spans="23:26" x14ac:dyDescent="0.25">
      <c r="W927" t="str">
        <f t="shared" si="76"/>
        <v/>
      </c>
      <c r="X927" t="str">
        <f t="shared" si="77"/>
        <v/>
      </c>
      <c r="Y927" s="42" t="str">
        <f t="shared" si="78"/>
        <v/>
      </c>
      <c r="Z927" s="42" t="str">
        <f t="shared" si="79"/>
        <v/>
      </c>
    </row>
    <row r="928" spans="23:26" x14ac:dyDescent="0.25">
      <c r="W928" t="str">
        <f t="shared" si="76"/>
        <v/>
      </c>
      <c r="X928" t="str">
        <f t="shared" si="77"/>
        <v/>
      </c>
      <c r="Y928" s="42" t="str">
        <f t="shared" si="78"/>
        <v/>
      </c>
      <c r="Z928" s="42" t="str">
        <f t="shared" si="79"/>
        <v/>
      </c>
    </row>
    <row r="929" spans="23:26" x14ac:dyDescent="0.25">
      <c r="W929" t="str">
        <f t="shared" si="76"/>
        <v/>
      </c>
      <c r="X929" t="str">
        <f t="shared" si="77"/>
        <v/>
      </c>
      <c r="Y929" s="42" t="str">
        <f t="shared" si="78"/>
        <v/>
      </c>
      <c r="Z929" s="42" t="str">
        <f t="shared" si="79"/>
        <v/>
      </c>
    </row>
    <row r="930" spans="23:26" x14ac:dyDescent="0.25">
      <c r="W930" t="str">
        <f t="shared" si="76"/>
        <v/>
      </c>
      <c r="X930" t="str">
        <f t="shared" si="77"/>
        <v/>
      </c>
      <c r="Y930" s="42" t="str">
        <f t="shared" si="78"/>
        <v/>
      </c>
      <c r="Z930" s="42" t="str">
        <f t="shared" si="79"/>
        <v/>
      </c>
    </row>
    <row r="931" spans="23:26" x14ac:dyDescent="0.25">
      <c r="W931" t="str">
        <f t="shared" si="76"/>
        <v/>
      </c>
      <c r="X931" t="str">
        <f t="shared" si="77"/>
        <v/>
      </c>
      <c r="Y931" s="42" t="str">
        <f t="shared" si="78"/>
        <v/>
      </c>
      <c r="Z931" s="42" t="str">
        <f t="shared" si="79"/>
        <v/>
      </c>
    </row>
    <row r="932" spans="23:26" x14ac:dyDescent="0.25">
      <c r="W932" t="str">
        <f t="shared" si="76"/>
        <v/>
      </c>
      <c r="X932" t="str">
        <f t="shared" si="77"/>
        <v/>
      </c>
      <c r="Y932" s="42" t="str">
        <f t="shared" si="78"/>
        <v/>
      </c>
      <c r="Z932" s="42" t="str">
        <f t="shared" si="79"/>
        <v/>
      </c>
    </row>
    <row r="933" spans="23:26" x14ac:dyDescent="0.25">
      <c r="W933" t="str">
        <f t="shared" si="76"/>
        <v/>
      </c>
      <c r="X933" t="str">
        <f t="shared" si="77"/>
        <v/>
      </c>
      <c r="Y933" s="42" t="str">
        <f t="shared" si="78"/>
        <v/>
      </c>
      <c r="Z933" s="42" t="str">
        <f t="shared" si="79"/>
        <v/>
      </c>
    </row>
    <row r="934" spans="23:26" x14ac:dyDescent="0.25">
      <c r="W934" t="str">
        <f t="shared" si="76"/>
        <v/>
      </c>
      <c r="X934" t="str">
        <f t="shared" si="77"/>
        <v/>
      </c>
      <c r="Y934" s="42" t="str">
        <f t="shared" si="78"/>
        <v/>
      </c>
      <c r="Z934" s="42" t="str">
        <f t="shared" si="79"/>
        <v/>
      </c>
    </row>
    <row r="935" spans="23:26" x14ac:dyDescent="0.25">
      <c r="W935" t="str">
        <f t="shared" si="76"/>
        <v/>
      </c>
      <c r="X935" t="str">
        <f t="shared" si="77"/>
        <v/>
      </c>
      <c r="Y935" s="42" t="str">
        <f t="shared" si="78"/>
        <v/>
      </c>
      <c r="Z935" s="42" t="str">
        <f t="shared" si="79"/>
        <v/>
      </c>
    </row>
    <row r="936" spans="23:26" x14ac:dyDescent="0.25">
      <c r="W936" t="str">
        <f t="shared" si="76"/>
        <v/>
      </c>
      <c r="X936" t="str">
        <f t="shared" si="77"/>
        <v/>
      </c>
      <c r="Y936" s="42" t="str">
        <f t="shared" si="78"/>
        <v/>
      </c>
      <c r="Z936" s="42" t="str">
        <f t="shared" si="79"/>
        <v/>
      </c>
    </row>
    <row r="937" spans="23:26" x14ac:dyDescent="0.25">
      <c r="W937" t="str">
        <f t="shared" si="76"/>
        <v/>
      </c>
      <c r="X937" t="str">
        <f t="shared" si="77"/>
        <v/>
      </c>
      <c r="Y937" s="42" t="str">
        <f t="shared" si="78"/>
        <v/>
      </c>
      <c r="Z937" s="42" t="str">
        <f t="shared" si="79"/>
        <v/>
      </c>
    </row>
    <row r="938" spans="23:26" x14ac:dyDescent="0.25">
      <c r="W938" t="str">
        <f t="shared" si="76"/>
        <v/>
      </c>
      <c r="X938" t="str">
        <f t="shared" si="77"/>
        <v/>
      </c>
      <c r="Y938" s="42" t="str">
        <f t="shared" si="78"/>
        <v/>
      </c>
      <c r="Z938" s="42" t="str">
        <f t="shared" si="79"/>
        <v/>
      </c>
    </row>
    <row r="939" spans="23:26" x14ac:dyDescent="0.25">
      <c r="W939" t="str">
        <f t="shared" si="76"/>
        <v/>
      </c>
      <c r="X939" t="str">
        <f t="shared" si="77"/>
        <v/>
      </c>
      <c r="Y939" s="42" t="str">
        <f t="shared" si="78"/>
        <v/>
      </c>
      <c r="Z939" s="42" t="str">
        <f t="shared" si="79"/>
        <v/>
      </c>
    </row>
    <row r="940" spans="23:26" x14ac:dyDescent="0.25">
      <c r="W940" t="str">
        <f t="shared" si="76"/>
        <v/>
      </c>
      <c r="X940" t="str">
        <f t="shared" si="77"/>
        <v/>
      </c>
      <c r="Y940" s="42" t="str">
        <f t="shared" si="78"/>
        <v/>
      </c>
      <c r="Z940" s="42" t="str">
        <f t="shared" si="79"/>
        <v/>
      </c>
    </row>
    <row r="941" spans="23:26" x14ac:dyDescent="0.25">
      <c r="W941" t="str">
        <f t="shared" si="76"/>
        <v/>
      </c>
      <c r="X941" t="str">
        <f t="shared" si="77"/>
        <v/>
      </c>
      <c r="Y941" s="42" t="str">
        <f t="shared" si="78"/>
        <v/>
      </c>
      <c r="Z941" s="42" t="str">
        <f t="shared" si="79"/>
        <v/>
      </c>
    </row>
    <row r="942" spans="23:26" x14ac:dyDescent="0.25">
      <c r="W942" t="str">
        <f t="shared" si="76"/>
        <v/>
      </c>
      <c r="X942" t="str">
        <f t="shared" si="77"/>
        <v/>
      </c>
      <c r="Y942" s="42" t="str">
        <f t="shared" si="78"/>
        <v/>
      </c>
      <c r="Z942" s="42" t="str">
        <f t="shared" si="79"/>
        <v/>
      </c>
    </row>
    <row r="943" spans="23:26" x14ac:dyDescent="0.25">
      <c r="W943" t="str">
        <f t="shared" si="76"/>
        <v/>
      </c>
      <c r="X943" t="str">
        <f t="shared" si="77"/>
        <v/>
      </c>
      <c r="Y943" s="42" t="str">
        <f t="shared" si="78"/>
        <v/>
      </c>
      <c r="Z943" s="42" t="str">
        <f t="shared" si="79"/>
        <v/>
      </c>
    </row>
    <row r="944" spans="23:26" x14ac:dyDescent="0.25">
      <c r="W944" t="str">
        <f t="shared" si="76"/>
        <v/>
      </c>
      <c r="X944" t="str">
        <f t="shared" si="77"/>
        <v/>
      </c>
      <c r="Y944" s="42" t="str">
        <f t="shared" si="78"/>
        <v/>
      </c>
      <c r="Z944" s="42" t="str">
        <f t="shared" si="79"/>
        <v/>
      </c>
    </row>
    <row r="945" spans="23:26" x14ac:dyDescent="0.25">
      <c r="W945" t="str">
        <f t="shared" si="76"/>
        <v/>
      </c>
      <c r="X945" t="str">
        <f t="shared" si="77"/>
        <v/>
      </c>
      <c r="Y945" s="42" t="str">
        <f t="shared" si="78"/>
        <v/>
      </c>
      <c r="Z945" s="42" t="str">
        <f t="shared" si="79"/>
        <v/>
      </c>
    </row>
    <row r="946" spans="23:26" x14ac:dyDescent="0.25">
      <c r="W946" t="str">
        <f t="shared" si="76"/>
        <v/>
      </c>
      <c r="X946" t="str">
        <f t="shared" si="77"/>
        <v/>
      </c>
      <c r="Y946" s="42" t="str">
        <f t="shared" si="78"/>
        <v/>
      </c>
      <c r="Z946" s="42" t="str">
        <f t="shared" si="79"/>
        <v/>
      </c>
    </row>
    <row r="947" spans="23:26" x14ac:dyDescent="0.25">
      <c r="W947" t="str">
        <f t="shared" si="76"/>
        <v/>
      </c>
      <c r="X947" t="str">
        <f t="shared" si="77"/>
        <v/>
      </c>
      <c r="Y947" s="42" t="str">
        <f t="shared" si="78"/>
        <v/>
      </c>
      <c r="Z947" s="42" t="str">
        <f t="shared" si="79"/>
        <v/>
      </c>
    </row>
    <row r="948" spans="23:26" x14ac:dyDescent="0.25">
      <c r="W948" t="str">
        <f t="shared" si="76"/>
        <v/>
      </c>
      <c r="X948" t="str">
        <f t="shared" si="77"/>
        <v/>
      </c>
      <c r="Y948" s="42" t="str">
        <f t="shared" si="78"/>
        <v/>
      </c>
      <c r="Z948" s="42" t="str">
        <f t="shared" si="79"/>
        <v/>
      </c>
    </row>
    <row r="949" spans="23:26" x14ac:dyDescent="0.25">
      <c r="W949" t="str">
        <f t="shared" si="76"/>
        <v/>
      </c>
      <c r="X949" t="str">
        <f t="shared" si="77"/>
        <v/>
      </c>
      <c r="Y949" s="42" t="str">
        <f t="shared" si="78"/>
        <v/>
      </c>
      <c r="Z949" s="42" t="str">
        <f t="shared" si="79"/>
        <v/>
      </c>
    </row>
    <row r="950" spans="23:26" x14ac:dyDescent="0.25">
      <c r="W950" t="str">
        <f t="shared" si="76"/>
        <v/>
      </c>
      <c r="X950" t="str">
        <f t="shared" si="77"/>
        <v/>
      </c>
      <c r="Y950" s="42" t="str">
        <f t="shared" si="78"/>
        <v/>
      </c>
      <c r="Z950" s="42" t="str">
        <f t="shared" si="79"/>
        <v/>
      </c>
    </row>
    <row r="951" spans="23:26" x14ac:dyDescent="0.25">
      <c r="W951" t="str">
        <f t="shared" si="76"/>
        <v/>
      </c>
      <c r="X951" t="str">
        <f t="shared" si="77"/>
        <v/>
      </c>
      <c r="Y951" s="42" t="str">
        <f t="shared" si="78"/>
        <v/>
      </c>
      <c r="Z951" s="42" t="str">
        <f t="shared" si="79"/>
        <v/>
      </c>
    </row>
    <row r="952" spans="23:26" x14ac:dyDescent="0.25">
      <c r="W952" t="str">
        <f t="shared" si="76"/>
        <v/>
      </c>
      <c r="X952" t="str">
        <f t="shared" si="77"/>
        <v/>
      </c>
      <c r="Y952" s="42" t="str">
        <f t="shared" si="78"/>
        <v/>
      </c>
      <c r="Z952" s="42" t="str">
        <f t="shared" si="79"/>
        <v/>
      </c>
    </row>
    <row r="953" spans="23:26" x14ac:dyDescent="0.25">
      <c r="W953" t="str">
        <f t="shared" si="76"/>
        <v/>
      </c>
      <c r="X953" t="str">
        <f t="shared" si="77"/>
        <v/>
      </c>
      <c r="Y953" s="42" t="str">
        <f t="shared" si="78"/>
        <v/>
      </c>
      <c r="Z953" s="42" t="str">
        <f t="shared" si="79"/>
        <v/>
      </c>
    </row>
    <row r="954" spans="23:26" x14ac:dyDescent="0.25">
      <c r="W954" t="str">
        <f t="shared" si="76"/>
        <v/>
      </c>
      <c r="X954" t="str">
        <f t="shared" si="77"/>
        <v/>
      </c>
      <c r="Y954" s="42" t="str">
        <f t="shared" si="78"/>
        <v/>
      </c>
      <c r="Z954" s="42" t="str">
        <f t="shared" si="79"/>
        <v/>
      </c>
    </row>
    <row r="955" spans="23:26" x14ac:dyDescent="0.25">
      <c r="W955" t="str">
        <f t="shared" si="76"/>
        <v/>
      </c>
      <c r="X955" t="str">
        <f t="shared" si="77"/>
        <v/>
      </c>
      <c r="Y955" s="42" t="str">
        <f t="shared" si="78"/>
        <v/>
      </c>
      <c r="Z955" s="42" t="str">
        <f t="shared" si="79"/>
        <v/>
      </c>
    </row>
    <row r="956" spans="23:26" x14ac:dyDescent="0.25">
      <c r="W956" t="str">
        <f t="shared" si="76"/>
        <v/>
      </c>
      <c r="X956" t="str">
        <f t="shared" si="77"/>
        <v/>
      </c>
      <c r="Y956" s="42" t="str">
        <f t="shared" si="78"/>
        <v/>
      </c>
      <c r="Z956" s="42" t="str">
        <f t="shared" si="79"/>
        <v/>
      </c>
    </row>
    <row r="957" spans="23:26" x14ac:dyDescent="0.25">
      <c r="W957" t="str">
        <f t="shared" si="76"/>
        <v/>
      </c>
      <c r="X957" t="str">
        <f t="shared" si="77"/>
        <v/>
      </c>
      <c r="Y957" s="42" t="str">
        <f t="shared" si="78"/>
        <v/>
      </c>
      <c r="Z957" s="42" t="str">
        <f t="shared" si="79"/>
        <v/>
      </c>
    </row>
    <row r="958" spans="23:26" x14ac:dyDescent="0.25">
      <c r="W958" t="str">
        <f t="shared" si="76"/>
        <v/>
      </c>
      <c r="X958" t="str">
        <f t="shared" si="77"/>
        <v/>
      </c>
      <c r="Y958" s="42" t="str">
        <f t="shared" si="78"/>
        <v/>
      </c>
      <c r="Z958" s="42" t="str">
        <f t="shared" si="79"/>
        <v/>
      </c>
    </row>
    <row r="959" spans="23:26" x14ac:dyDescent="0.25">
      <c r="W959" t="str">
        <f t="shared" si="76"/>
        <v/>
      </c>
      <c r="X959" t="str">
        <f t="shared" si="77"/>
        <v/>
      </c>
      <c r="Y959" s="42" t="str">
        <f t="shared" si="78"/>
        <v/>
      </c>
      <c r="Z959" s="42" t="str">
        <f t="shared" si="79"/>
        <v/>
      </c>
    </row>
    <row r="960" spans="23:26" x14ac:dyDescent="0.25">
      <c r="W960" t="str">
        <f t="shared" si="76"/>
        <v/>
      </c>
      <c r="X960" t="str">
        <f t="shared" si="77"/>
        <v/>
      </c>
      <c r="Y960" s="42" t="str">
        <f t="shared" si="78"/>
        <v/>
      </c>
      <c r="Z960" s="42" t="str">
        <f t="shared" si="79"/>
        <v/>
      </c>
    </row>
    <row r="961" spans="23:26" x14ac:dyDescent="0.25">
      <c r="W961" t="str">
        <f t="shared" si="76"/>
        <v/>
      </c>
      <c r="X961" t="str">
        <f t="shared" si="77"/>
        <v/>
      </c>
      <c r="Y961" s="42" t="str">
        <f t="shared" si="78"/>
        <v/>
      </c>
      <c r="Z961" s="42" t="str">
        <f t="shared" si="79"/>
        <v/>
      </c>
    </row>
    <row r="962" spans="23:26" x14ac:dyDescent="0.25">
      <c r="W962" t="str">
        <f t="shared" si="76"/>
        <v/>
      </c>
      <c r="X962" t="str">
        <f t="shared" si="77"/>
        <v/>
      </c>
      <c r="Y962" s="42" t="str">
        <f t="shared" si="78"/>
        <v/>
      </c>
      <c r="Z962" s="42" t="str">
        <f t="shared" si="79"/>
        <v/>
      </c>
    </row>
    <row r="963" spans="23:26" x14ac:dyDescent="0.25">
      <c r="W963" t="str">
        <f t="shared" si="76"/>
        <v/>
      </c>
      <c r="X963" t="str">
        <f t="shared" si="77"/>
        <v/>
      </c>
      <c r="Y963" s="42" t="str">
        <f t="shared" si="78"/>
        <v/>
      </c>
      <c r="Z963" s="42" t="str">
        <f t="shared" si="79"/>
        <v/>
      </c>
    </row>
    <row r="964" spans="23:26" x14ac:dyDescent="0.25">
      <c r="W964" t="str">
        <f t="shared" ref="W964:W1027" si="80">IF($A964="","",$A964)</f>
        <v/>
      </c>
      <c r="X964" t="str">
        <f t="shared" ref="X964:X1027" si="81">IF($A964="","",$C964)</f>
        <v/>
      </c>
      <c r="Y964" s="42" t="str">
        <f t="shared" ref="Y964:Y1027" si="82">IF($A964="","",$E964)</f>
        <v/>
      </c>
      <c r="Z964" s="42" t="str">
        <f t="shared" ref="Z964:Z1027" si="83">IF($A964="","",IF(ISERROR($G964),0,$G964))</f>
        <v/>
      </c>
    </row>
    <row r="965" spans="23:26" x14ac:dyDescent="0.25">
      <c r="W965" t="str">
        <f t="shared" si="80"/>
        <v/>
      </c>
      <c r="X965" t="str">
        <f t="shared" si="81"/>
        <v/>
      </c>
      <c r="Y965" s="42" t="str">
        <f t="shared" si="82"/>
        <v/>
      </c>
      <c r="Z965" s="42" t="str">
        <f t="shared" si="83"/>
        <v/>
      </c>
    </row>
    <row r="966" spans="23:26" x14ac:dyDescent="0.25">
      <c r="W966" t="str">
        <f t="shared" si="80"/>
        <v/>
      </c>
      <c r="X966" t="str">
        <f t="shared" si="81"/>
        <v/>
      </c>
      <c r="Y966" s="42" t="str">
        <f t="shared" si="82"/>
        <v/>
      </c>
      <c r="Z966" s="42" t="str">
        <f t="shared" si="83"/>
        <v/>
      </c>
    </row>
    <row r="967" spans="23:26" x14ac:dyDescent="0.25">
      <c r="W967" t="str">
        <f t="shared" si="80"/>
        <v/>
      </c>
      <c r="X967" t="str">
        <f t="shared" si="81"/>
        <v/>
      </c>
      <c r="Y967" s="42" t="str">
        <f t="shared" si="82"/>
        <v/>
      </c>
      <c r="Z967" s="42" t="str">
        <f t="shared" si="83"/>
        <v/>
      </c>
    </row>
    <row r="968" spans="23:26" x14ac:dyDescent="0.25">
      <c r="W968" t="str">
        <f t="shared" si="80"/>
        <v/>
      </c>
      <c r="X968" t="str">
        <f t="shared" si="81"/>
        <v/>
      </c>
      <c r="Y968" s="42" t="str">
        <f t="shared" si="82"/>
        <v/>
      </c>
      <c r="Z968" s="42" t="str">
        <f t="shared" si="83"/>
        <v/>
      </c>
    </row>
    <row r="969" spans="23:26" x14ac:dyDescent="0.25">
      <c r="W969" t="str">
        <f t="shared" si="80"/>
        <v/>
      </c>
      <c r="X969" t="str">
        <f t="shared" si="81"/>
        <v/>
      </c>
      <c r="Y969" s="42" t="str">
        <f t="shared" si="82"/>
        <v/>
      </c>
      <c r="Z969" s="42" t="str">
        <f t="shared" si="83"/>
        <v/>
      </c>
    </row>
    <row r="970" spans="23:26" x14ac:dyDescent="0.25">
      <c r="W970" t="str">
        <f t="shared" si="80"/>
        <v/>
      </c>
      <c r="X970" t="str">
        <f t="shared" si="81"/>
        <v/>
      </c>
      <c r="Y970" s="42" t="str">
        <f t="shared" si="82"/>
        <v/>
      </c>
      <c r="Z970" s="42" t="str">
        <f t="shared" si="83"/>
        <v/>
      </c>
    </row>
    <row r="971" spans="23:26" x14ac:dyDescent="0.25">
      <c r="W971" t="str">
        <f t="shared" si="80"/>
        <v/>
      </c>
      <c r="X971" t="str">
        <f t="shared" si="81"/>
        <v/>
      </c>
      <c r="Y971" s="42" t="str">
        <f t="shared" si="82"/>
        <v/>
      </c>
      <c r="Z971" s="42" t="str">
        <f t="shared" si="83"/>
        <v/>
      </c>
    </row>
    <row r="972" spans="23:26" x14ac:dyDescent="0.25">
      <c r="W972" t="str">
        <f t="shared" si="80"/>
        <v/>
      </c>
      <c r="X972" t="str">
        <f t="shared" si="81"/>
        <v/>
      </c>
      <c r="Y972" s="42" t="str">
        <f t="shared" si="82"/>
        <v/>
      </c>
      <c r="Z972" s="42" t="str">
        <f t="shared" si="83"/>
        <v/>
      </c>
    </row>
    <row r="973" spans="23:26" x14ac:dyDescent="0.25">
      <c r="W973" t="str">
        <f t="shared" si="80"/>
        <v/>
      </c>
      <c r="X973" t="str">
        <f t="shared" si="81"/>
        <v/>
      </c>
      <c r="Y973" s="42" t="str">
        <f t="shared" si="82"/>
        <v/>
      </c>
      <c r="Z973" s="42" t="str">
        <f t="shared" si="83"/>
        <v/>
      </c>
    </row>
    <row r="974" spans="23:26" x14ac:dyDescent="0.25">
      <c r="W974" t="str">
        <f t="shared" si="80"/>
        <v/>
      </c>
      <c r="X974" t="str">
        <f t="shared" si="81"/>
        <v/>
      </c>
      <c r="Y974" s="42" t="str">
        <f t="shared" si="82"/>
        <v/>
      </c>
      <c r="Z974" s="42" t="str">
        <f t="shared" si="83"/>
        <v/>
      </c>
    </row>
    <row r="975" spans="23:26" x14ac:dyDescent="0.25">
      <c r="W975" t="str">
        <f t="shared" si="80"/>
        <v/>
      </c>
      <c r="X975" t="str">
        <f t="shared" si="81"/>
        <v/>
      </c>
      <c r="Y975" s="42" t="str">
        <f t="shared" si="82"/>
        <v/>
      </c>
      <c r="Z975" s="42" t="str">
        <f t="shared" si="83"/>
        <v/>
      </c>
    </row>
    <row r="976" spans="23:26" x14ac:dyDescent="0.25">
      <c r="W976" t="str">
        <f t="shared" si="80"/>
        <v/>
      </c>
      <c r="X976" t="str">
        <f t="shared" si="81"/>
        <v/>
      </c>
      <c r="Y976" s="42" t="str">
        <f t="shared" si="82"/>
        <v/>
      </c>
      <c r="Z976" s="42" t="str">
        <f t="shared" si="83"/>
        <v/>
      </c>
    </row>
    <row r="977" spans="23:26" x14ac:dyDescent="0.25">
      <c r="W977" t="str">
        <f t="shared" si="80"/>
        <v/>
      </c>
      <c r="X977" t="str">
        <f t="shared" si="81"/>
        <v/>
      </c>
      <c r="Y977" s="42" t="str">
        <f t="shared" si="82"/>
        <v/>
      </c>
      <c r="Z977" s="42" t="str">
        <f t="shared" si="83"/>
        <v/>
      </c>
    </row>
    <row r="978" spans="23:26" x14ac:dyDescent="0.25">
      <c r="W978" t="str">
        <f t="shared" si="80"/>
        <v/>
      </c>
      <c r="X978" t="str">
        <f t="shared" si="81"/>
        <v/>
      </c>
      <c r="Y978" s="42" t="str">
        <f t="shared" si="82"/>
        <v/>
      </c>
      <c r="Z978" s="42" t="str">
        <f t="shared" si="83"/>
        <v/>
      </c>
    </row>
    <row r="979" spans="23:26" x14ac:dyDescent="0.25">
      <c r="W979" t="str">
        <f t="shared" si="80"/>
        <v/>
      </c>
      <c r="X979" t="str">
        <f t="shared" si="81"/>
        <v/>
      </c>
      <c r="Y979" s="42" t="str">
        <f t="shared" si="82"/>
        <v/>
      </c>
      <c r="Z979" s="42" t="str">
        <f t="shared" si="83"/>
        <v/>
      </c>
    </row>
    <row r="980" spans="23:26" x14ac:dyDescent="0.25">
      <c r="W980" t="str">
        <f t="shared" si="80"/>
        <v/>
      </c>
      <c r="X980" t="str">
        <f t="shared" si="81"/>
        <v/>
      </c>
      <c r="Y980" s="42" t="str">
        <f t="shared" si="82"/>
        <v/>
      </c>
      <c r="Z980" s="42" t="str">
        <f t="shared" si="83"/>
        <v/>
      </c>
    </row>
    <row r="981" spans="23:26" x14ac:dyDescent="0.25">
      <c r="W981" t="str">
        <f t="shared" si="80"/>
        <v/>
      </c>
      <c r="X981" t="str">
        <f t="shared" si="81"/>
        <v/>
      </c>
      <c r="Y981" s="42" t="str">
        <f t="shared" si="82"/>
        <v/>
      </c>
      <c r="Z981" s="42" t="str">
        <f t="shared" si="83"/>
        <v/>
      </c>
    </row>
    <row r="982" spans="23:26" x14ac:dyDescent="0.25">
      <c r="W982" t="str">
        <f t="shared" si="80"/>
        <v/>
      </c>
      <c r="X982" t="str">
        <f t="shared" si="81"/>
        <v/>
      </c>
      <c r="Y982" s="42" t="str">
        <f t="shared" si="82"/>
        <v/>
      </c>
      <c r="Z982" s="42" t="str">
        <f t="shared" si="83"/>
        <v/>
      </c>
    </row>
    <row r="983" spans="23:26" x14ac:dyDescent="0.25">
      <c r="W983" t="str">
        <f t="shared" si="80"/>
        <v/>
      </c>
      <c r="X983" t="str">
        <f t="shared" si="81"/>
        <v/>
      </c>
      <c r="Y983" s="42" t="str">
        <f t="shared" si="82"/>
        <v/>
      </c>
      <c r="Z983" s="42" t="str">
        <f t="shared" si="83"/>
        <v/>
      </c>
    </row>
    <row r="984" spans="23:26" x14ac:dyDescent="0.25">
      <c r="W984" t="str">
        <f t="shared" si="80"/>
        <v/>
      </c>
      <c r="X984" t="str">
        <f t="shared" si="81"/>
        <v/>
      </c>
      <c r="Y984" s="42" t="str">
        <f t="shared" si="82"/>
        <v/>
      </c>
      <c r="Z984" s="42" t="str">
        <f t="shared" si="83"/>
        <v/>
      </c>
    </row>
    <row r="985" spans="23:26" x14ac:dyDescent="0.25">
      <c r="W985" t="str">
        <f t="shared" si="80"/>
        <v/>
      </c>
      <c r="X985" t="str">
        <f t="shared" si="81"/>
        <v/>
      </c>
      <c r="Y985" s="42" t="str">
        <f t="shared" si="82"/>
        <v/>
      </c>
      <c r="Z985" s="42" t="str">
        <f t="shared" si="83"/>
        <v/>
      </c>
    </row>
    <row r="986" spans="23:26" x14ac:dyDescent="0.25">
      <c r="W986" t="str">
        <f t="shared" si="80"/>
        <v/>
      </c>
      <c r="X986" t="str">
        <f t="shared" si="81"/>
        <v/>
      </c>
      <c r="Y986" s="42" t="str">
        <f t="shared" si="82"/>
        <v/>
      </c>
      <c r="Z986" s="42" t="str">
        <f t="shared" si="83"/>
        <v/>
      </c>
    </row>
    <row r="987" spans="23:26" x14ac:dyDescent="0.25">
      <c r="W987" t="str">
        <f t="shared" si="80"/>
        <v/>
      </c>
      <c r="X987" t="str">
        <f t="shared" si="81"/>
        <v/>
      </c>
      <c r="Y987" s="42" t="str">
        <f t="shared" si="82"/>
        <v/>
      </c>
      <c r="Z987" s="42" t="str">
        <f t="shared" si="83"/>
        <v/>
      </c>
    </row>
    <row r="988" spans="23:26" x14ac:dyDescent="0.25">
      <c r="W988" t="str">
        <f t="shared" si="80"/>
        <v/>
      </c>
      <c r="X988" t="str">
        <f t="shared" si="81"/>
        <v/>
      </c>
      <c r="Y988" s="42" t="str">
        <f t="shared" si="82"/>
        <v/>
      </c>
      <c r="Z988" s="42" t="str">
        <f t="shared" si="83"/>
        <v/>
      </c>
    </row>
    <row r="989" spans="23:26" x14ac:dyDescent="0.25">
      <c r="W989" t="str">
        <f t="shared" si="80"/>
        <v/>
      </c>
      <c r="X989" t="str">
        <f t="shared" si="81"/>
        <v/>
      </c>
      <c r="Y989" s="42" t="str">
        <f t="shared" si="82"/>
        <v/>
      </c>
      <c r="Z989" s="42" t="str">
        <f t="shared" si="83"/>
        <v/>
      </c>
    </row>
    <row r="990" spans="23:26" x14ac:dyDescent="0.25">
      <c r="W990" t="str">
        <f t="shared" si="80"/>
        <v/>
      </c>
      <c r="X990" t="str">
        <f t="shared" si="81"/>
        <v/>
      </c>
      <c r="Y990" s="42" t="str">
        <f t="shared" si="82"/>
        <v/>
      </c>
      <c r="Z990" s="42" t="str">
        <f t="shared" si="83"/>
        <v/>
      </c>
    </row>
    <row r="991" spans="23:26" x14ac:dyDescent="0.25">
      <c r="W991" t="str">
        <f t="shared" si="80"/>
        <v/>
      </c>
      <c r="X991" t="str">
        <f t="shared" si="81"/>
        <v/>
      </c>
      <c r="Y991" s="42" t="str">
        <f t="shared" si="82"/>
        <v/>
      </c>
      <c r="Z991" s="42" t="str">
        <f t="shared" si="83"/>
        <v/>
      </c>
    </row>
    <row r="992" spans="23:26" x14ac:dyDescent="0.25">
      <c r="W992" t="str">
        <f t="shared" si="80"/>
        <v/>
      </c>
      <c r="X992" t="str">
        <f t="shared" si="81"/>
        <v/>
      </c>
      <c r="Y992" s="42" t="str">
        <f t="shared" si="82"/>
        <v/>
      </c>
      <c r="Z992" s="42" t="str">
        <f t="shared" si="83"/>
        <v/>
      </c>
    </row>
    <row r="993" spans="23:26" x14ac:dyDescent="0.25">
      <c r="W993" t="str">
        <f t="shared" si="80"/>
        <v/>
      </c>
      <c r="X993" t="str">
        <f t="shared" si="81"/>
        <v/>
      </c>
      <c r="Y993" s="42" t="str">
        <f t="shared" si="82"/>
        <v/>
      </c>
      <c r="Z993" s="42" t="str">
        <f t="shared" si="83"/>
        <v/>
      </c>
    </row>
    <row r="994" spans="23:26" x14ac:dyDescent="0.25">
      <c r="W994" t="str">
        <f t="shared" si="80"/>
        <v/>
      </c>
      <c r="X994" t="str">
        <f t="shared" si="81"/>
        <v/>
      </c>
      <c r="Y994" s="42" t="str">
        <f t="shared" si="82"/>
        <v/>
      </c>
      <c r="Z994" s="42" t="str">
        <f t="shared" si="83"/>
        <v/>
      </c>
    </row>
    <row r="995" spans="23:26" x14ac:dyDescent="0.25">
      <c r="W995" t="str">
        <f t="shared" si="80"/>
        <v/>
      </c>
      <c r="X995" t="str">
        <f t="shared" si="81"/>
        <v/>
      </c>
      <c r="Y995" s="42" t="str">
        <f t="shared" si="82"/>
        <v/>
      </c>
      <c r="Z995" s="42" t="str">
        <f t="shared" si="83"/>
        <v/>
      </c>
    </row>
    <row r="996" spans="23:26" x14ac:dyDescent="0.25">
      <c r="W996" t="str">
        <f t="shared" si="80"/>
        <v/>
      </c>
      <c r="X996" t="str">
        <f t="shared" si="81"/>
        <v/>
      </c>
      <c r="Y996" s="42" t="str">
        <f t="shared" si="82"/>
        <v/>
      </c>
      <c r="Z996" s="42" t="str">
        <f t="shared" si="83"/>
        <v/>
      </c>
    </row>
    <row r="997" spans="23:26" x14ac:dyDescent="0.25">
      <c r="W997" t="str">
        <f t="shared" si="80"/>
        <v/>
      </c>
      <c r="X997" t="str">
        <f t="shared" si="81"/>
        <v/>
      </c>
      <c r="Y997" s="42" t="str">
        <f t="shared" si="82"/>
        <v/>
      </c>
      <c r="Z997" s="42" t="str">
        <f t="shared" si="83"/>
        <v/>
      </c>
    </row>
    <row r="998" spans="23:26" x14ac:dyDescent="0.25">
      <c r="W998" t="str">
        <f t="shared" si="80"/>
        <v/>
      </c>
      <c r="X998" t="str">
        <f t="shared" si="81"/>
        <v/>
      </c>
      <c r="Y998" s="42" t="str">
        <f t="shared" si="82"/>
        <v/>
      </c>
      <c r="Z998" s="42" t="str">
        <f t="shared" si="83"/>
        <v/>
      </c>
    </row>
    <row r="999" spans="23:26" x14ac:dyDescent="0.25">
      <c r="W999" t="str">
        <f t="shared" si="80"/>
        <v/>
      </c>
      <c r="X999" t="str">
        <f t="shared" si="81"/>
        <v/>
      </c>
      <c r="Y999" s="42" t="str">
        <f t="shared" si="82"/>
        <v/>
      </c>
      <c r="Z999" s="42" t="str">
        <f t="shared" si="83"/>
        <v/>
      </c>
    </row>
    <row r="1000" spans="23:26" x14ac:dyDescent="0.25">
      <c r="W1000" t="str">
        <f t="shared" si="80"/>
        <v/>
      </c>
      <c r="X1000" t="str">
        <f t="shared" si="81"/>
        <v/>
      </c>
      <c r="Y1000" s="42" t="str">
        <f t="shared" si="82"/>
        <v/>
      </c>
      <c r="Z1000" s="42" t="str">
        <f t="shared" si="83"/>
        <v/>
      </c>
    </row>
    <row r="1001" spans="23:26" x14ac:dyDescent="0.25">
      <c r="W1001" t="str">
        <f t="shared" si="80"/>
        <v/>
      </c>
      <c r="X1001" t="str">
        <f t="shared" si="81"/>
        <v/>
      </c>
      <c r="Y1001" s="42" t="str">
        <f t="shared" si="82"/>
        <v/>
      </c>
      <c r="Z1001" s="42" t="str">
        <f t="shared" si="83"/>
        <v/>
      </c>
    </row>
    <row r="1002" spans="23:26" x14ac:dyDescent="0.25">
      <c r="W1002" t="str">
        <f t="shared" si="80"/>
        <v/>
      </c>
      <c r="X1002" t="str">
        <f t="shared" si="81"/>
        <v/>
      </c>
      <c r="Y1002" s="42" t="str">
        <f t="shared" si="82"/>
        <v/>
      </c>
      <c r="Z1002" s="42" t="str">
        <f t="shared" si="83"/>
        <v/>
      </c>
    </row>
    <row r="1003" spans="23:26" x14ac:dyDescent="0.25">
      <c r="W1003" t="str">
        <f t="shared" si="80"/>
        <v/>
      </c>
      <c r="X1003" t="str">
        <f t="shared" si="81"/>
        <v/>
      </c>
      <c r="Y1003" s="42" t="str">
        <f t="shared" si="82"/>
        <v/>
      </c>
      <c r="Z1003" s="42" t="str">
        <f t="shared" si="83"/>
        <v/>
      </c>
    </row>
    <row r="1004" spans="23:26" x14ac:dyDescent="0.25">
      <c r="W1004" t="str">
        <f t="shared" si="80"/>
        <v/>
      </c>
      <c r="X1004" t="str">
        <f t="shared" si="81"/>
        <v/>
      </c>
      <c r="Y1004" s="42" t="str">
        <f t="shared" si="82"/>
        <v/>
      </c>
      <c r="Z1004" s="42" t="str">
        <f t="shared" si="83"/>
        <v/>
      </c>
    </row>
    <row r="1005" spans="23:26" x14ac:dyDescent="0.25">
      <c r="W1005" t="str">
        <f t="shared" si="80"/>
        <v/>
      </c>
      <c r="X1005" t="str">
        <f t="shared" si="81"/>
        <v/>
      </c>
      <c r="Y1005" s="42" t="str">
        <f t="shared" si="82"/>
        <v/>
      </c>
      <c r="Z1005" s="42" t="str">
        <f t="shared" si="83"/>
        <v/>
      </c>
    </row>
    <row r="1006" spans="23:26" x14ac:dyDescent="0.25">
      <c r="W1006" t="str">
        <f t="shared" si="80"/>
        <v/>
      </c>
      <c r="X1006" t="str">
        <f t="shared" si="81"/>
        <v/>
      </c>
      <c r="Y1006" s="42" t="str">
        <f t="shared" si="82"/>
        <v/>
      </c>
      <c r="Z1006" s="42" t="str">
        <f t="shared" si="83"/>
        <v/>
      </c>
    </row>
    <row r="1007" spans="23:26" x14ac:dyDescent="0.25">
      <c r="W1007" t="str">
        <f t="shared" si="80"/>
        <v/>
      </c>
      <c r="X1007" t="str">
        <f t="shared" si="81"/>
        <v/>
      </c>
      <c r="Y1007" s="42" t="str">
        <f t="shared" si="82"/>
        <v/>
      </c>
      <c r="Z1007" s="42" t="str">
        <f t="shared" si="83"/>
        <v/>
      </c>
    </row>
    <row r="1008" spans="23:26" x14ac:dyDescent="0.25">
      <c r="W1008" t="str">
        <f t="shared" si="80"/>
        <v/>
      </c>
      <c r="X1008" t="str">
        <f t="shared" si="81"/>
        <v/>
      </c>
      <c r="Y1008" s="42" t="str">
        <f t="shared" si="82"/>
        <v/>
      </c>
      <c r="Z1008" s="42" t="str">
        <f t="shared" si="83"/>
        <v/>
      </c>
    </row>
    <row r="1009" spans="23:26" x14ac:dyDescent="0.25">
      <c r="W1009" t="str">
        <f t="shared" si="80"/>
        <v/>
      </c>
      <c r="X1009" t="str">
        <f t="shared" si="81"/>
        <v/>
      </c>
      <c r="Y1009" s="42" t="str">
        <f t="shared" si="82"/>
        <v/>
      </c>
      <c r="Z1009" s="42" t="str">
        <f t="shared" si="83"/>
        <v/>
      </c>
    </row>
    <row r="1010" spans="23:26" x14ac:dyDescent="0.25">
      <c r="W1010" t="str">
        <f t="shared" si="80"/>
        <v/>
      </c>
      <c r="X1010" t="str">
        <f t="shared" si="81"/>
        <v/>
      </c>
      <c r="Y1010" s="42" t="str">
        <f t="shared" si="82"/>
        <v/>
      </c>
      <c r="Z1010" s="42" t="str">
        <f t="shared" si="83"/>
        <v/>
      </c>
    </row>
    <row r="1011" spans="23:26" x14ac:dyDescent="0.25">
      <c r="W1011" t="str">
        <f t="shared" si="80"/>
        <v/>
      </c>
      <c r="X1011" t="str">
        <f t="shared" si="81"/>
        <v/>
      </c>
      <c r="Y1011" s="42" t="str">
        <f t="shared" si="82"/>
        <v/>
      </c>
      <c r="Z1011" s="42" t="str">
        <f t="shared" si="83"/>
        <v/>
      </c>
    </row>
    <row r="1012" spans="23:26" x14ac:dyDescent="0.25">
      <c r="W1012" t="str">
        <f t="shared" si="80"/>
        <v/>
      </c>
      <c r="X1012" t="str">
        <f t="shared" si="81"/>
        <v/>
      </c>
      <c r="Y1012" s="42" t="str">
        <f t="shared" si="82"/>
        <v/>
      </c>
      <c r="Z1012" s="42" t="str">
        <f t="shared" si="83"/>
        <v/>
      </c>
    </row>
    <row r="1013" spans="23:26" x14ac:dyDescent="0.25">
      <c r="W1013" t="str">
        <f t="shared" si="80"/>
        <v/>
      </c>
      <c r="X1013" t="str">
        <f t="shared" si="81"/>
        <v/>
      </c>
      <c r="Y1013" s="42" t="str">
        <f t="shared" si="82"/>
        <v/>
      </c>
      <c r="Z1013" s="42" t="str">
        <f t="shared" si="83"/>
        <v/>
      </c>
    </row>
    <row r="1014" spans="23:26" x14ac:dyDescent="0.25">
      <c r="W1014" t="str">
        <f t="shared" si="80"/>
        <v/>
      </c>
      <c r="X1014" t="str">
        <f t="shared" si="81"/>
        <v/>
      </c>
      <c r="Y1014" s="42" t="str">
        <f t="shared" si="82"/>
        <v/>
      </c>
      <c r="Z1014" s="42" t="str">
        <f t="shared" si="83"/>
        <v/>
      </c>
    </row>
    <row r="1015" spans="23:26" x14ac:dyDescent="0.25">
      <c r="W1015" t="str">
        <f t="shared" si="80"/>
        <v/>
      </c>
      <c r="X1015" t="str">
        <f t="shared" si="81"/>
        <v/>
      </c>
      <c r="Y1015" s="42" t="str">
        <f t="shared" si="82"/>
        <v/>
      </c>
      <c r="Z1015" s="42" t="str">
        <f t="shared" si="83"/>
        <v/>
      </c>
    </row>
    <row r="1016" spans="23:26" x14ac:dyDescent="0.25">
      <c r="W1016" t="str">
        <f t="shared" si="80"/>
        <v/>
      </c>
      <c r="X1016" t="str">
        <f t="shared" si="81"/>
        <v/>
      </c>
      <c r="Y1016" s="42" t="str">
        <f t="shared" si="82"/>
        <v/>
      </c>
      <c r="Z1016" s="42" t="str">
        <f t="shared" si="83"/>
        <v/>
      </c>
    </row>
    <row r="1017" spans="23:26" x14ac:dyDescent="0.25">
      <c r="W1017" t="str">
        <f t="shared" si="80"/>
        <v/>
      </c>
      <c r="X1017" t="str">
        <f t="shared" si="81"/>
        <v/>
      </c>
      <c r="Y1017" s="42" t="str">
        <f t="shared" si="82"/>
        <v/>
      </c>
      <c r="Z1017" s="42" t="str">
        <f t="shared" si="83"/>
        <v/>
      </c>
    </row>
    <row r="1018" spans="23:26" x14ac:dyDescent="0.25">
      <c r="W1018" t="str">
        <f t="shared" si="80"/>
        <v/>
      </c>
      <c r="X1018" t="str">
        <f t="shared" si="81"/>
        <v/>
      </c>
      <c r="Y1018" s="42" t="str">
        <f t="shared" si="82"/>
        <v/>
      </c>
      <c r="Z1018" s="42" t="str">
        <f t="shared" si="83"/>
        <v/>
      </c>
    </row>
    <row r="1019" spans="23:26" x14ac:dyDescent="0.25">
      <c r="W1019" t="str">
        <f t="shared" si="80"/>
        <v/>
      </c>
      <c r="X1019" t="str">
        <f t="shared" si="81"/>
        <v/>
      </c>
      <c r="Y1019" s="42" t="str">
        <f t="shared" si="82"/>
        <v/>
      </c>
      <c r="Z1019" s="42" t="str">
        <f t="shared" si="83"/>
        <v/>
      </c>
    </row>
    <row r="1020" spans="23:26" x14ac:dyDescent="0.25">
      <c r="W1020" t="str">
        <f t="shared" si="80"/>
        <v/>
      </c>
      <c r="X1020" t="str">
        <f t="shared" si="81"/>
        <v/>
      </c>
      <c r="Y1020" s="42" t="str">
        <f t="shared" si="82"/>
        <v/>
      </c>
      <c r="Z1020" s="42" t="str">
        <f t="shared" si="83"/>
        <v/>
      </c>
    </row>
    <row r="1021" spans="23:26" x14ac:dyDescent="0.25">
      <c r="W1021" t="str">
        <f t="shared" si="80"/>
        <v/>
      </c>
      <c r="X1021" t="str">
        <f t="shared" si="81"/>
        <v/>
      </c>
      <c r="Y1021" s="42" t="str">
        <f t="shared" si="82"/>
        <v/>
      </c>
      <c r="Z1021" s="42" t="str">
        <f t="shared" si="83"/>
        <v/>
      </c>
    </row>
    <row r="1022" spans="23:26" x14ac:dyDescent="0.25">
      <c r="W1022" t="str">
        <f t="shared" si="80"/>
        <v/>
      </c>
      <c r="X1022" t="str">
        <f t="shared" si="81"/>
        <v/>
      </c>
      <c r="Y1022" s="42" t="str">
        <f t="shared" si="82"/>
        <v/>
      </c>
      <c r="Z1022" s="42" t="str">
        <f t="shared" si="83"/>
        <v/>
      </c>
    </row>
    <row r="1023" spans="23:26" x14ac:dyDescent="0.25">
      <c r="W1023" t="str">
        <f t="shared" si="80"/>
        <v/>
      </c>
      <c r="X1023" t="str">
        <f t="shared" si="81"/>
        <v/>
      </c>
      <c r="Y1023" s="42" t="str">
        <f t="shared" si="82"/>
        <v/>
      </c>
      <c r="Z1023" s="42" t="str">
        <f t="shared" si="83"/>
        <v/>
      </c>
    </row>
    <row r="1024" spans="23:26" x14ac:dyDescent="0.25">
      <c r="W1024" t="str">
        <f t="shared" si="80"/>
        <v/>
      </c>
      <c r="X1024" t="str">
        <f t="shared" si="81"/>
        <v/>
      </c>
      <c r="Y1024" s="42" t="str">
        <f t="shared" si="82"/>
        <v/>
      </c>
      <c r="Z1024" s="42" t="str">
        <f t="shared" si="83"/>
        <v/>
      </c>
    </row>
    <row r="1025" spans="23:26" x14ac:dyDescent="0.25">
      <c r="W1025" t="str">
        <f t="shared" si="80"/>
        <v/>
      </c>
      <c r="X1025" t="str">
        <f t="shared" si="81"/>
        <v/>
      </c>
      <c r="Y1025" s="42" t="str">
        <f t="shared" si="82"/>
        <v/>
      </c>
      <c r="Z1025" s="42" t="str">
        <f t="shared" si="83"/>
        <v/>
      </c>
    </row>
    <row r="1026" spans="23:26" x14ac:dyDescent="0.25">
      <c r="W1026" t="str">
        <f t="shared" si="80"/>
        <v/>
      </c>
      <c r="X1026" t="str">
        <f t="shared" si="81"/>
        <v/>
      </c>
      <c r="Y1026" s="42" t="str">
        <f t="shared" si="82"/>
        <v/>
      </c>
      <c r="Z1026" s="42" t="str">
        <f t="shared" si="83"/>
        <v/>
      </c>
    </row>
    <row r="1027" spans="23:26" x14ac:dyDescent="0.25">
      <c r="W1027" t="str">
        <f t="shared" si="80"/>
        <v/>
      </c>
      <c r="X1027" t="str">
        <f t="shared" si="81"/>
        <v/>
      </c>
      <c r="Y1027" s="42" t="str">
        <f t="shared" si="82"/>
        <v/>
      </c>
      <c r="Z1027" s="42" t="str">
        <f t="shared" si="83"/>
        <v/>
      </c>
    </row>
    <row r="1028" spans="23:26" x14ac:dyDescent="0.25">
      <c r="W1028" t="str">
        <f t="shared" ref="W1028:W1091" si="84">IF($A1028="","",$A1028)</f>
        <v/>
      </c>
      <c r="X1028" t="str">
        <f t="shared" ref="X1028:X1091" si="85">IF($A1028="","",$C1028)</f>
        <v/>
      </c>
      <c r="Y1028" s="42" t="str">
        <f t="shared" ref="Y1028:Y1091" si="86">IF($A1028="","",$E1028)</f>
        <v/>
      </c>
      <c r="Z1028" s="42" t="str">
        <f t="shared" ref="Z1028:Z1091" si="87">IF($A1028="","",IF(ISERROR($G1028),0,$G1028))</f>
        <v/>
      </c>
    </row>
    <row r="1029" spans="23:26" x14ac:dyDescent="0.25">
      <c r="W1029" t="str">
        <f t="shared" si="84"/>
        <v/>
      </c>
      <c r="X1029" t="str">
        <f t="shared" si="85"/>
        <v/>
      </c>
      <c r="Y1029" s="42" t="str">
        <f t="shared" si="86"/>
        <v/>
      </c>
      <c r="Z1029" s="42" t="str">
        <f t="shared" si="87"/>
        <v/>
      </c>
    </row>
    <row r="1030" spans="23:26" x14ac:dyDescent="0.25">
      <c r="W1030" t="str">
        <f t="shared" si="84"/>
        <v/>
      </c>
      <c r="X1030" t="str">
        <f t="shared" si="85"/>
        <v/>
      </c>
      <c r="Y1030" s="42" t="str">
        <f t="shared" si="86"/>
        <v/>
      </c>
      <c r="Z1030" s="42" t="str">
        <f t="shared" si="87"/>
        <v/>
      </c>
    </row>
    <row r="1031" spans="23:26" x14ac:dyDescent="0.25">
      <c r="W1031" t="str">
        <f t="shared" si="84"/>
        <v/>
      </c>
      <c r="X1031" t="str">
        <f t="shared" si="85"/>
        <v/>
      </c>
      <c r="Y1031" s="42" t="str">
        <f t="shared" si="86"/>
        <v/>
      </c>
      <c r="Z1031" s="42" t="str">
        <f t="shared" si="87"/>
        <v/>
      </c>
    </row>
    <row r="1032" spans="23:26" x14ac:dyDescent="0.25">
      <c r="W1032" t="str">
        <f t="shared" si="84"/>
        <v/>
      </c>
      <c r="X1032" t="str">
        <f t="shared" si="85"/>
        <v/>
      </c>
      <c r="Y1032" s="42" t="str">
        <f t="shared" si="86"/>
        <v/>
      </c>
      <c r="Z1032" s="42" t="str">
        <f t="shared" si="87"/>
        <v/>
      </c>
    </row>
    <row r="1033" spans="23:26" x14ac:dyDescent="0.25">
      <c r="W1033" t="str">
        <f t="shared" si="84"/>
        <v/>
      </c>
      <c r="X1033" t="str">
        <f t="shared" si="85"/>
        <v/>
      </c>
      <c r="Y1033" s="42" t="str">
        <f t="shared" si="86"/>
        <v/>
      </c>
      <c r="Z1033" s="42" t="str">
        <f t="shared" si="87"/>
        <v/>
      </c>
    </row>
    <row r="1034" spans="23:26" x14ac:dyDescent="0.25">
      <c r="W1034" t="str">
        <f t="shared" si="84"/>
        <v/>
      </c>
      <c r="X1034" t="str">
        <f t="shared" si="85"/>
        <v/>
      </c>
      <c r="Y1034" s="42" t="str">
        <f t="shared" si="86"/>
        <v/>
      </c>
      <c r="Z1034" s="42" t="str">
        <f t="shared" si="87"/>
        <v/>
      </c>
    </row>
    <row r="1035" spans="23:26" x14ac:dyDescent="0.25">
      <c r="W1035" t="str">
        <f t="shared" si="84"/>
        <v/>
      </c>
      <c r="X1035" t="str">
        <f t="shared" si="85"/>
        <v/>
      </c>
      <c r="Y1035" s="42" t="str">
        <f t="shared" si="86"/>
        <v/>
      </c>
      <c r="Z1035" s="42" t="str">
        <f t="shared" si="87"/>
        <v/>
      </c>
    </row>
    <row r="1036" spans="23:26" x14ac:dyDescent="0.25">
      <c r="W1036" t="str">
        <f t="shared" si="84"/>
        <v/>
      </c>
      <c r="X1036" t="str">
        <f t="shared" si="85"/>
        <v/>
      </c>
      <c r="Y1036" s="42" t="str">
        <f t="shared" si="86"/>
        <v/>
      </c>
      <c r="Z1036" s="42" t="str">
        <f t="shared" si="87"/>
        <v/>
      </c>
    </row>
    <row r="1037" spans="23:26" x14ac:dyDescent="0.25">
      <c r="W1037" t="str">
        <f t="shared" si="84"/>
        <v/>
      </c>
      <c r="X1037" t="str">
        <f t="shared" si="85"/>
        <v/>
      </c>
      <c r="Y1037" s="42" t="str">
        <f t="shared" si="86"/>
        <v/>
      </c>
      <c r="Z1037" s="42" t="str">
        <f t="shared" si="87"/>
        <v/>
      </c>
    </row>
    <row r="1038" spans="23:26" x14ac:dyDescent="0.25">
      <c r="W1038" t="str">
        <f t="shared" si="84"/>
        <v/>
      </c>
      <c r="X1038" t="str">
        <f t="shared" si="85"/>
        <v/>
      </c>
      <c r="Y1038" s="42" t="str">
        <f t="shared" si="86"/>
        <v/>
      </c>
      <c r="Z1038" s="42" t="str">
        <f t="shared" si="87"/>
        <v/>
      </c>
    </row>
    <row r="1039" spans="23:26" x14ac:dyDescent="0.25">
      <c r="W1039" t="str">
        <f t="shared" si="84"/>
        <v/>
      </c>
      <c r="X1039" t="str">
        <f t="shared" si="85"/>
        <v/>
      </c>
      <c r="Y1039" s="42" t="str">
        <f t="shared" si="86"/>
        <v/>
      </c>
      <c r="Z1039" s="42" t="str">
        <f t="shared" si="87"/>
        <v/>
      </c>
    </row>
    <row r="1040" spans="23:26" x14ac:dyDescent="0.25">
      <c r="W1040" t="str">
        <f t="shared" si="84"/>
        <v/>
      </c>
      <c r="X1040" t="str">
        <f t="shared" si="85"/>
        <v/>
      </c>
      <c r="Y1040" s="42" t="str">
        <f t="shared" si="86"/>
        <v/>
      </c>
      <c r="Z1040" s="42" t="str">
        <f t="shared" si="87"/>
        <v/>
      </c>
    </row>
    <row r="1041" spans="23:26" x14ac:dyDescent="0.25">
      <c r="W1041" t="str">
        <f t="shared" si="84"/>
        <v/>
      </c>
      <c r="X1041" t="str">
        <f t="shared" si="85"/>
        <v/>
      </c>
      <c r="Y1041" s="42" t="str">
        <f t="shared" si="86"/>
        <v/>
      </c>
      <c r="Z1041" s="42" t="str">
        <f t="shared" si="87"/>
        <v/>
      </c>
    </row>
    <row r="1042" spans="23:26" x14ac:dyDescent="0.25">
      <c r="W1042" t="str">
        <f t="shared" si="84"/>
        <v/>
      </c>
      <c r="X1042" t="str">
        <f t="shared" si="85"/>
        <v/>
      </c>
      <c r="Y1042" s="42" t="str">
        <f t="shared" si="86"/>
        <v/>
      </c>
      <c r="Z1042" s="42" t="str">
        <f t="shared" si="87"/>
        <v/>
      </c>
    </row>
    <row r="1043" spans="23:26" x14ac:dyDescent="0.25">
      <c r="W1043" t="str">
        <f t="shared" si="84"/>
        <v/>
      </c>
      <c r="X1043" t="str">
        <f t="shared" si="85"/>
        <v/>
      </c>
      <c r="Y1043" s="42" t="str">
        <f t="shared" si="86"/>
        <v/>
      </c>
      <c r="Z1043" s="42" t="str">
        <f t="shared" si="87"/>
        <v/>
      </c>
    </row>
    <row r="1044" spans="23:26" x14ac:dyDescent="0.25">
      <c r="W1044" t="str">
        <f t="shared" si="84"/>
        <v/>
      </c>
      <c r="X1044" t="str">
        <f t="shared" si="85"/>
        <v/>
      </c>
      <c r="Y1044" s="42" t="str">
        <f t="shared" si="86"/>
        <v/>
      </c>
      <c r="Z1044" s="42" t="str">
        <f t="shared" si="87"/>
        <v/>
      </c>
    </row>
    <row r="1045" spans="23:26" x14ac:dyDescent="0.25">
      <c r="W1045" t="str">
        <f t="shared" si="84"/>
        <v/>
      </c>
      <c r="X1045" t="str">
        <f t="shared" si="85"/>
        <v/>
      </c>
      <c r="Y1045" s="42" t="str">
        <f t="shared" si="86"/>
        <v/>
      </c>
      <c r="Z1045" s="42" t="str">
        <f t="shared" si="87"/>
        <v/>
      </c>
    </row>
    <row r="1046" spans="23:26" x14ac:dyDescent="0.25">
      <c r="W1046" t="str">
        <f t="shared" si="84"/>
        <v/>
      </c>
      <c r="X1046" t="str">
        <f t="shared" si="85"/>
        <v/>
      </c>
      <c r="Y1046" s="42" t="str">
        <f t="shared" si="86"/>
        <v/>
      </c>
      <c r="Z1046" s="42" t="str">
        <f t="shared" si="87"/>
        <v/>
      </c>
    </row>
    <row r="1047" spans="23:26" x14ac:dyDescent="0.25">
      <c r="W1047" t="str">
        <f t="shared" si="84"/>
        <v/>
      </c>
      <c r="X1047" t="str">
        <f t="shared" si="85"/>
        <v/>
      </c>
      <c r="Y1047" s="42" t="str">
        <f t="shared" si="86"/>
        <v/>
      </c>
      <c r="Z1047" s="42" t="str">
        <f t="shared" si="87"/>
        <v/>
      </c>
    </row>
    <row r="1048" spans="23:26" x14ac:dyDescent="0.25">
      <c r="W1048" t="str">
        <f t="shared" si="84"/>
        <v/>
      </c>
      <c r="X1048" t="str">
        <f t="shared" si="85"/>
        <v/>
      </c>
      <c r="Y1048" s="42" t="str">
        <f t="shared" si="86"/>
        <v/>
      </c>
      <c r="Z1048" s="42" t="str">
        <f t="shared" si="87"/>
        <v/>
      </c>
    </row>
    <row r="1049" spans="23:26" x14ac:dyDescent="0.25">
      <c r="W1049" t="str">
        <f t="shared" si="84"/>
        <v/>
      </c>
      <c r="X1049" t="str">
        <f t="shared" si="85"/>
        <v/>
      </c>
      <c r="Y1049" s="42" t="str">
        <f t="shared" si="86"/>
        <v/>
      </c>
      <c r="Z1049" s="42" t="str">
        <f t="shared" si="87"/>
        <v/>
      </c>
    </row>
    <row r="1050" spans="23:26" x14ac:dyDescent="0.25">
      <c r="W1050" t="str">
        <f t="shared" si="84"/>
        <v/>
      </c>
      <c r="X1050" t="str">
        <f t="shared" si="85"/>
        <v/>
      </c>
      <c r="Y1050" s="42" t="str">
        <f t="shared" si="86"/>
        <v/>
      </c>
      <c r="Z1050" s="42" t="str">
        <f t="shared" si="87"/>
        <v/>
      </c>
    </row>
    <row r="1051" spans="23:26" x14ac:dyDescent="0.25">
      <c r="W1051" t="str">
        <f t="shared" si="84"/>
        <v/>
      </c>
      <c r="X1051" t="str">
        <f t="shared" si="85"/>
        <v/>
      </c>
      <c r="Y1051" s="42" t="str">
        <f t="shared" si="86"/>
        <v/>
      </c>
      <c r="Z1051" s="42" t="str">
        <f t="shared" si="87"/>
        <v/>
      </c>
    </row>
    <row r="1052" spans="23:26" x14ac:dyDescent="0.25">
      <c r="W1052" t="str">
        <f t="shared" si="84"/>
        <v/>
      </c>
      <c r="X1052" t="str">
        <f t="shared" si="85"/>
        <v/>
      </c>
      <c r="Y1052" s="42" t="str">
        <f t="shared" si="86"/>
        <v/>
      </c>
      <c r="Z1052" s="42" t="str">
        <f t="shared" si="87"/>
        <v/>
      </c>
    </row>
    <row r="1053" spans="23:26" x14ac:dyDescent="0.25">
      <c r="W1053" t="str">
        <f t="shared" si="84"/>
        <v/>
      </c>
      <c r="X1053" t="str">
        <f t="shared" si="85"/>
        <v/>
      </c>
      <c r="Y1053" s="42" t="str">
        <f t="shared" si="86"/>
        <v/>
      </c>
      <c r="Z1053" s="42" t="str">
        <f t="shared" si="87"/>
        <v/>
      </c>
    </row>
    <row r="1054" spans="23:26" x14ac:dyDescent="0.25">
      <c r="W1054" t="str">
        <f t="shared" si="84"/>
        <v/>
      </c>
      <c r="X1054" t="str">
        <f t="shared" si="85"/>
        <v/>
      </c>
      <c r="Y1054" s="42" t="str">
        <f t="shared" si="86"/>
        <v/>
      </c>
      <c r="Z1054" s="42" t="str">
        <f t="shared" si="87"/>
        <v/>
      </c>
    </row>
    <row r="1055" spans="23:26" x14ac:dyDescent="0.25">
      <c r="W1055" t="str">
        <f t="shared" si="84"/>
        <v/>
      </c>
      <c r="X1055" t="str">
        <f t="shared" si="85"/>
        <v/>
      </c>
      <c r="Y1055" s="42" t="str">
        <f t="shared" si="86"/>
        <v/>
      </c>
      <c r="Z1055" s="42" t="str">
        <f t="shared" si="87"/>
        <v/>
      </c>
    </row>
    <row r="1056" spans="23:26" x14ac:dyDescent="0.25">
      <c r="W1056" t="str">
        <f t="shared" si="84"/>
        <v/>
      </c>
      <c r="X1056" t="str">
        <f t="shared" si="85"/>
        <v/>
      </c>
      <c r="Y1056" s="42" t="str">
        <f t="shared" si="86"/>
        <v/>
      </c>
      <c r="Z1056" s="42" t="str">
        <f t="shared" si="87"/>
        <v/>
      </c>
    </row>
    <row r="1057" spans="23:26" x14ac:dyDescent="0.25">
      <c r="W1057" t="str">
        <f t="shared" si="84"/>
        <v/>
      </c>
      <c r="X1057" t="str">
        <f t="shared" si="85"/>
        <v/>
      </c>
      <c r="Y1057" s="42" t="str">
        <f t="shared" si="86"/>
        <v/>
      </c>
      <c r="Z1057" s="42" t="str">
        <f t="shared" si="87"/>
        <v/>
      </c>
    </row>
    <row r="1058" spans="23:26" x14ac:dyDescent="0.25">
      <c r="W1058" t="str">
        <f t="shared" si="84"/>
        <v/>
      </c>
      <c r="X1058" t="str">
        <f t="shared" si="85"/>
        <v/>
      </c>
      <c r="Y1058" s="42" t="str">
        <f t="shared" si="86"/>
        <v/>
      </c>
      <c r="Z1058" s="42" t="str">
        <f t="shared" si="87"/>
        <v/>
      </c>
    </row>
    <row r="1059" spans="23:26" x14ac:dyDescent="0.25">
      <c r="W1059" t="str">
        <f t="shared" si="84"/>
        <v/>
      </c>
      <c r="X1059" t="str">
        <f t="shared" si="85"/>
        <v/>
      </c>
      <c r="Y1059" s="42" t="str">
        <f t="shared" si="86"/>
        <v/>
      </c>
      <c r="Z1059" s="42" t="str">
        <f t="shared" si="87"/>
        <v/>
      </c>
    </row>
    <row r="1060" spans="23:26" x14ac:dyDescent="0.25">
      <c r="W1060" t="str">
        <f t="shared" si="84"/>
        <v/>
      </c>
      <c r="X1060" t="str">
        <f t="shared" si="85"/>
        <v/>
      </c>
      <c r="Y1060" s="42" t="str">
        <f t="shared" si="86"/>
        <v/>
      </c>
      <c r="Z1060" s="42" t="str">
        <f t="shared" si="87"/>
        <v/>
      </c>
    </row>
    <row r="1061" spans="23:26" x14ac:dyDescent="0.25">
      <c r="W1061" t="str">
        <f t="shared" si="84"/>
        <v/>
      </c>
      <c r="X1061" t="str">
        <f t="shared" si="85"/>
        <v/>
      </c>
      <c r="Y1061" s="42" t="str">
        <f t="shared" si="86"/>
        <v/>
      </c>
      <c r="Z1061" s="42" t="str">
        <f t="shared" si="87"/>
        <v/>
      </c>
    </row>
    <row r="1062" spans="23:26" x14ac:dyDescent="0.25">
      <c r="W1062" t="str">
        <f t="shared" si="84"/>
        <v/>
      </c>
      <c r="X1062" t="str">
        <f t="shared" si="85"/>
        <v/>
      </c>
      <c r="Y1062" s="42" t="str">
        <f t="shared" si="86"/>
        <v/>
      </c>
      <c r="Z1062" s="42" t="str">
        <f t="shared" si="87"/>
        <v/>
      </c>
    </row>
    <row r="1063" spans="23:26" x14ac:dyDescent="0.25">
      <c r="W1063" t="str">
        <f t="shared" si="84"/>
        <v/>
      </c>
      <c r="X1063" t="str">
        <f t="shared" si="85"/>
        <v/>
      </c>
      <c r="Y1063" s="42" t="str">
        <f t="shared" si="86"/>
        <v/>
      </c>
      <c r="Z1063" s="42" t="str">
        <f t="shared" si="87"/>
        <v/>
      </c>
    </row>
    <row r="1064" spans="23:26" x14ac:dyDescent="0.25">
      <c r="W1064" t="str">
        <f t="shared" si="84"/>
        <v/>
      </c>
      <c r="X1064" t="str">
        <f t="shared" si="85"/>
        <v/>
      </c>
      <c r="Y1064" s="42" t="str">
        <f t="shared" si="86"/>
        <v/>
      </c>
      <c r="Z1064" s="42" t="str">
        <f t="shared" si="87"/>
        <v/>
      </c>
    </row>
    <row r="1065" spans="23:26" x14ac:dyDescent="0.25">
      <c r="W1065" t="str">
        <f t="shared" si="84"/>
        <v/>
      </c>
      <c r="X1065" t="str">
        <f t="shared" si="85"/>
        <v/>
      </c>
      <c r="Y1065" s="42" t="str">
        <f t="shared" si="86"/>
        <v/>
      </c>
      <c r="Z1065" s="42" t="str">
        <f t="shared" si="87"/>
        <v/>
      </c>
    </row>
    <row r="1066" spans="23:26" x14ac:dyDescent="0.25">
      <c r="W1066" t="str">
        <f t="shared" si="84"/>
        <v/>
      </c>
      <c r="X1066" t="str">
        <f t="shared" si="85"/>
        <v/>
      </c>
      <c r="Y1066" s="42" t="str">
        <f t="shared" si="86"/>
        <v/>
      </c>
      <c r="Z1066" s="42" t="str">
        <f t="shared" si="87"/>
        <v/>
      </c>
    </row>
    <row r="1067" spans="23:26" x14ac:dyDescent="0.25">
      <c r="W1067" t="str">
        <f t="shared" si="84"/>
        <v/>
      </c>
      <c r="X1067" t="str">
        <f t="shared" si="85"/>
        <v/>
      </c>
      <c r="Y1067" s="42" t="str">
        <f t="shared" si="86"/>
        <v/>
      </c>
      <c r="Z1067" s="42" t="str">
        <f t="shared" si="87"/>
        <v/>
      </c>
    </row>
    <row r="1068" spans="23:26" x14ac:dyDescent="0.25">
      <c r="W1068" t="str">
        <f t="shared" si="84"/>
        <v/>
      </c>
      <c r="X1068" t="str">
        <f t="shared" si="85"/>
        <v/>
      </c>
      <c r="Y1068" s="42" t="str">
        <f t="shared" si="86"/>
        <v/>
      </c>
      <c r="Z1068" s="42" t="str">
        <f t="shared" si="87"/>
        <v/>
      </c>
    </row>
    <row r="1069" spans="23:26" x14ac:dyDescent="0.25">
      <c r="W1069" t="str">
        <f t="shared" si="84"/>
        <v/>
      </c>
      <c r="X1069" t="str">
        <f t="shared" si="85"/>
        <v/>
      </c>
      <c r="Y1069" s="42" t="str">
        <f t="shared" si="86"/>
        <v/>
      </c>
      <c r="Z1069" s="42" t="str">
        <f t="shared" si="87"/>
        <v/>
      </c>
    </row>
    <row r="1070" spans="23:26" x14ac:dyDescent="0.25">
      <c r="W1070" t="str">
        <f t="shared" si="84"/>
        <v/>
      </c>
      <c r="X1070" t="str">
        <f t="shared" si="85"/>
        <v/>
      </c>
      <c r="Y1070" s="42" t="str">
        <f t="shared" si="86"/>
        <v/>
      </c>
      <c r="Z1070" s="42" t="str">
        <f t="shared" si="87"/>
        <v/>
      </c>
    </row>
    <row r="1071" spans="23:26" x14ac:dyDescent="0.25">
      <c r="W1071" t="str">
        <f t="shared" si="84"/>
        <v/>
      </c>
      <c r="X1071" t="str">
        <f t="shared" si="85"/>
        <v/>
      </c>
      <c r="Y1071" s="42" t="str">
        <f t="shared" si="86"/>
        <v/>
      </c>
      <c r="Z1071" s="42" t="str">
        <f t="shared" si="87"/>
        <v/>
      </c>
    </row>
    <row r="1072" spans="23:26" x14ac:dyDescent="0.25">
      <c r="W1072" t="str">
        <f t="shared" si="84"/>
        <v/>
      </c>
      <c r="X1072" t="str">
        <f t="shared" si="85"/>
        <v/>
      </c>
      <c r="Y1072" s="42" t="str">
        <f t="shared" si="86"/>
        <v/>
      </c>
      <c r="Z1072" s="42" t="str">
        <f t="shared" si="87"/>
        <v/>
      </c>
    </row>
    <row r="1073" spans="23:26" x14ac:dyDescent="0.25">
      <c r="W1073" t="str">
        <f t="shared" si="84"/>
        <v/>
      </c>
      <c r="X1073" t="str">
        <f t="shared" si="85"/>
        <v/>
      </c>
      <c r="Y1073" s="42" t="str">
        <f t="shared" si="86"/>
        <v/>
      </c>
      <c r="Z1073" s="42" t="str">
        <f t="shared" si="87"/>
        <v/>
      </c>
    </row>
    <row r="1074" spans="23:26" x14ac:dyDescent="0.25">
      <c r="W1074" t="str">
        <f t="shared" si="84"/>
        <v/>
      </c>
      <c r="X1074" t="str">
        <f t="shared" si="85"/>
        <v/>
      </c>
      <c r="Y1074" s="42" t="str">
        <f t="shared" si="86"/>
        <v/>
      </c>
      <c r="Z1074" s="42" t="str">
        <f t="shared" si="87"/>
        <v/>
      </c>
    </row>
    <row r="1075" spans="23:26" x14ac:dyDescent="0.25">
      <c r="W1075" t="str">
        <f t="shared" si="84"/>
        <v/>
      </c>
      <c r="X1075" t="str">
        <f t="shared" si="85"/>
        <v/>
      </c>
      <c r="Y1075" s="42" t="str">
        <f t="shared" si="86"/>
        <v/>
      </c>
      <c r="Z1075" s="42" t="str">
        <f t="shared" si="87"/>
        <v/>
      </c>
    </row>
    <row r="1076" spans="23:26" x14ac:dyDescent="0.25">
      <c r="W1076" t="str">
        <f t="shared" si="84"/>
        <v/>
      </c>
      <c r="X1076" t="str">
        <f t="shared" si="85"/>
        <v/>
      </c>
      <c r="Y1076" s="42" t="str">
        <f t="shared" si="86"/>
        <v/>
      </c>
      <c r="Z1076" s="42" t="str">
        <f t="shared" si="87"/>
        <v/>
      </c>
    </row>
    <row r="1077" spans="23:26" x14ac:dyDescent="0.25">
      <c r="W1077" t="str">
        <f t="shared" si="84"/>
        <v/>
      </c>
      <c r="X1077" t="str">
        <f t="shared" si="85"/>
        <v/>
      </c>
      <c r="Y1077" s="42" t="str">
        <f t="shared" si="86"/>
        <v/>
      </c>
      <c r="Z1077" s="42" t="str">
        <f t="shared" si="87"/>
        <v/>
      </c>
    </row>
    <row r="1078" spans="23:26" x14ac:dyDescent="0.25">
      <c r="W1078" t="str">
        <f t="shared" si="84"/>
        <v/>
      </c>
      <c r="X1078" t="str">
        <f t="shared" si="85"/>
        <v/>
      </c>
      <c r="Y1078" s="42" t="str">
        <f t="shared" si="86"/>
        <v/>
      </c>
      <c r="Z1078" s="42" t="str">
        <f t="shared" si="87"/>
        <v/>
      </c>
    </row>
    <row r="1079" spans="23:26" x14ac:dyDescent="0.25">
      <c r="W1079" t="str">
        <f t="shared" si="84"/>
        <v/>
      </c>
      <c r="X1079" t="str">
        <f t="shared" si="85"/>
        <v/>
      </c>
      <c r="Y1079" s="42" t="str">
        <f t="shared" si="86"/>
        <v/>
      </c>
      <c r="Z1079" s="42" t="str">
        <f t="shared" si="87"/>
        <v/>
      </c>
    </row>
    <row r="1080" spans="23:26" x14ac:dyDescent="0.25">
      <c r="W1080" t="str">
        <f t="shared" si="84"/>
        <v/>
      </c>
      <c r="X1080" t="str">
        <f t="shared" si="85"/>
        <v/>
      </c>
      <c r="Y1080" s="42" t="str">
        <f t="shared" si="86"/>
        <v/>
      </c>
      <c r="Z1080" s="42" t="str">
        <f t="shared" si="87"/>
        <v/>
      </c>
    </row>
    <row r="1081" spans="23:26" x14ac:dyDescent="0.25">
      <c r="W1081" t="str">
        <f t="shared" si="84"/>
        <v/>
      </c>
      <c r="X1081" t="str">
        <f t="shared" si="85"/>
        <v/>
      </c>
      <c r="Y1081" s="42" t="str">
        <f t="shared" si="86"/>
        <v/>
      </c>
      <c r="Z1081" s="42" t="str">
        <f t="shared" si="87"/>
        <v/>
      </c>
    </row>
    <row r="1082" spans="23:26" x14ac:dyDescent="0.25">
      <c r="W1082" t="str">
        <f t="shared" si="84"/>
        <v/>
      </c>
      <c r="X1082" t="str">
        <f t="shared" si="85"/>
        <v/>
      </c>
      <c r="Y1082" s="42" t="str">
        <f t="shared" si="86"/>
        <v/>
      </c>
      <c r="Z1082" s="42" t="str">
        <f t="shared" si="87"/>
        <v/>
      </c>
    </row>
    <row r="1083" spans="23:26" x14ac:dyDescent="0.25">
      <c r="W1083" t="str">
        <f t="shared" si="84"/>
        <v/>
      </c>
      <c r="X1083" t="str">
        <f t="shared" si="85"/>
        <v/>
      </c>
      <c r="Y1083" s="42" t="str">
        <f t="shared" si="86"/>
        <v/>
      </c>
      <c r="Z1083" s="42" t="str">
        <f t="shared" si="87"/>
        <v/>
      </c>
    </row>
    <row r="1084" spans="23:26" x14ac:dyDescent="0.25">
      <c r="W1084" t="str">
        <f t="shared" si="84"/>
        <v/>
      </c>
      <c r="X1084" t="str">
        <f t="shared" si="85"/>
        <v/>
      </c>
      <c r="Y1084" s="42" t="str">
        <f t="shared" si="86"/>
        <v/>
      </c>
      <c r="Z1084" s="42" t="str">
        <f t="shared" si="87"/>
        <v/>
      </c>
    </row>
    <row r="1085" spans="23:26" x14ac:dyDescent="0.25">
      <c r="W1085" t="str">
        <f t="shared" si="84"/>
        <v/>
      </c>
      <c r="X1085" t="str">
        <f t="shared" si="85"/>
        <v/>
      </c>
      <c r="Y1085" s="42" t="str">
        <f t="shared" si="86"/>
        <v/>
      </c>
      <c r="Z1085" s="42" t="str">
        <f t="shared" si="87"/>
        <v/>
      </c>
    </row>
    <row r="1086" spans="23:26" x14ac:dyDescent="0.25">
      <c r="W1086" t="str">
        <f t="shared" si="84"/>
        <v/>
      </c>
      <c r="X1086" t="str">
        <f t="shared" si="85"/>
        <v/>
      </c>
      <c r="Y1086" s="42" t="str">
        <f t="shared" si="86"/>
        <v/>
      </c>
      <c r="Z1086" s="42" t="str">
        <f t="shared" si="87"/>
        <v/>
      </c>
    </row>
    <row r="1087" spans="23:26" x14ac:dyDescent="0.25">
      <c r="W1087" t="str">
        <f t="shared" si="84"/>
        <v/>
      </c>
      <c r="X1087" t="str">
        <f t="shared" si="85"/>
        <v/>
      </c>
      <c r="Y1087" s="42" t="str">
        <f t="shared" si="86"/>
        <v/>
      </c>
      <c r="Z1087" s="42" t="str">
        <f t="shared" si="87"/>
        <v/>
      </c>
    </row>
    <row r="1088" spans="23:26" x14ac:dyDescent="0.25">
      <c r="W1088" t="str">
        <f t="shared" si="84"/>
        <v/>
      </c>
      <c r="X1088" t="str">
        <f t="shared" si="85"/>
        <v/>
      </c>
      <c r="Y1088" s="42" t="str">
        <f t="shared" si="86"/>
        <v/>
      </c>
      <c r="Z1088" s="42" t="str">
        <f t="shared" si="87"/>
        <v/>
      </c>
    </row>
    <row r="1089" spans="23:26" x14ac:dyDescent="0.25">
      <c r="W1089" t="str">
        <f t="shared" si="84"/>
        <v/>
      </c>
      <c r="X1089" t="str">
        <f t="shared" si="85"/>
        <v/>
      </c>
      <c r="Y1089" s="42" t="str">
        <f t="shared" si="86"/>
        <v/>
      </c>
      <c r="Z1089" s="42" t="str">
        <f t="shared" si="87"/>
        <v/>
      </c>
    </row>
    <row r="1090" spans="23:26" x14ac:dyDescent="0.25">
      <c r="W1090" t="str">
        <f t="shared" si="84"/>
        <v/>
      </c>
      <c r="X1090" t="str">
        <f t="shared" si="85"/>
        <v/>
      </c>
      <c r="Y1090" s="42" t="str">
        <f t="shared" si="86"/>
        <v/>
      </c>
      <c r="Z1090" s="42" t="str">
        <f t="shared" si="87"/>
        <v/>
      </c>
    </row>
    <row r="1091" spans="23:26" x14ac:dyDescent="0.25">
      <c r="W1091" t="str">
        <f t="shared" si="84"/>
        <v/>
      </c>
      <c r="X1091" t="str">
        <f t="shared" si="85"/>
        <v/>
      </c>
      <c r="Y1091" s="42" t="str">
        <f t="shared" si="86"/>
        <v/>
      </c>
      <c r="Z1091" s="42" t="str">
        <f t="shared" si="87"/>
        <v/>
      </c>
    </row>
    <row r="1092" spans="23:26" x14ac:dyDescent="0.25">
      <c r="W1092" t="str">
        <f t="shared" ref="W1092:W1155" si="88">IF($A1092="","",$A1092)</f>
        <v/>
      </c>
      <c r="X1092" t="str">
        <f t="shared" ref="X1092:X1155" si="89">IF($A1092="","",$C1092)</f>
        <v/>
      </c>
      <c r="Y1092" s="42" t="str">
        <f t="shared" ref="Y1092:Y1155" si="90">IF($A1092="","",$E1092)</f>
        <v/>
      </c>
      <c r="Z1092" s="42" t="str">
        <f t="shared" ref="Z1092:Z1155" si="91">IF($A1092="","",IF(ISERROR($G1092),0,$G1092))</f>
        <v/>
      </c>
    </row>
    <row r="1093" spans="23:26" x14ac:dyDescent="0.25">
      <c r="W1093" t="str">
        <f t="shared" si="88"/>
        <v/>
      </c>
      <c r="X1093" t="str">
        <f t="shared" si="89"/>
        <v/>
      </c>
      <c r="Y1093" s="42" t="str">
        <f t="shared" si="90"/>
        <v/>
      </c>
      <c r="Z1093" s="42" t="str">
        <f t="shared" si="91"/>
        <v/>
      </c>
    </row>
    <row r="1094" spans="23:26" x14ac:dyDescent="0.25">
      <c r="W1094" t="str">
        <f t="shared" si="88"/>
        <v/>
      </c>
      <c r="X1094" t="str">
        <f t="shared" si="89"/>
        <v/>
      </c>
      <c r="Y1094" s="42" t="str">
        <f t="shared" si="90"/>
        <v/>
      </c>
      <c r="Z1094" s="42" t="str">
        <f t="shared" si="91"/>
        <v/>
      </c>
    </row>
    <row r="1095" spans="23:26" x14ac:dyDescent="0.25">
      <c r="W1095" t="str">
        <f t="shared" si="88"/>
        <v/>
      </c>
      <c r="X1095" t="str">
        <f t="shared" si="89"/>
        <v/>
      </c>
      <c r="Y1095" s="42" t="str">
        <f t="shared" si="90"/>
        <v/>
      </c>
      <c r="Z1095" s="42" t="str">
        <f t="shared" si="91"/>
        <v/>
      </c>
    </row>
    <row r="1096" spans="23:26" x14ac:dyDescent="0.25">
      <c r="W1096" t="str">
        <f t="shared" si="88"/>
        <v/>
      </c>
      <c r="X1096" t="str">
        <f t="shared" si="89"/>
        <v/>
      </c>
      <c r="Y1096" s="42" t="str">
        <f t="shared" si="90"/>
        <v/>
      </c>
      <c r="Z1096" s="42" t="str">
        <f t="shared" si="91"/>
        <v/>
      </c>
    </row>
    <row r="1097" spans="23:26" x14ac:dyDescent="0.25">
      <c r="W1097" t="str">
        <f t="shared" si="88"/>
        <v/>
      </c>
      <c r="X1097" t="str">
        <f t="shared" si="89"/>
        <v/>
      </c>
      <c r="Y1097" s="42" t="str">
        <f t="shared" si="90"/>
        <v/>
      </c>
      <c r="Z1097" s="42" t="str">
        <f t="shared" si="91"/>
        <v/>
      </c>
    </row>
    <row r="1098" spans="23:26" x14ac:dyDescent="0.25">
      <c r="W1098" t="str">
        <f t="shared" si="88"/>
        <v/>
      </c>
      <c r="X1098" t="str">
        <f t="shared" si="89"/>
        <v/>
      </c>
      <c r="Y1098" s="42" t="str">
        <f t="shared" si="90"/>
        <v/>
      </c>
      <c r="Z1098" s="42" t="str">
        <f t="shared" si="91"/>
        <v/>
      </c>
    </row>
    <row r="1099" spans="23:26" x14ac:dyDescent="0.25">
      <c r="W1099" t="str">
        <f t="shared" si="88"/>
        <v/>
      </c>
      <c r="X1099" t="str">
        <f t="shared" si="89"/>
        <v/>
      </c>
      <c r="Y1099" s="42" t="str">
        <f t="shared" si="90"/>
        <v/>
      </c>
      <c r="Z1099" s="42" t="str">
        <f t="shared" si="91"/>
        <v/>
      </c>
    </row>
    <row r="1100" spans="23:26" x14ac:dyDescent="0.25">
      <c r="W1100" t="str">
        <f t="shared" si="88"/>
        <v/>
      </c>
      <c r="X1100" t="str">
        <f t="shared" si="89"/>
        <v/>
      </c>
      <c r="Y1100" s="42" t="str">
        <f t="shared" si="90"/>
        <v/>
      </c>
      <c r="Z1100" s="42" t="str">
        <f t="shared" si="91"/>
        <v/>
      </c>
    </row>
    <row r="1101" spans="23:26" x14ac:dyDescent="0.25">
      <c r="W1101" t="str">
        <f t="shared" si="88"/>
        <v/>
      </c>
      <c r="X1101" t="str">
        <f t="shared" si="89"/>
        <v/>
      </c>
      <c r="Y1101" s="42" t="str">
        <f t="shared" si="90"/>
        <v/>
      </c>
      <c r="Z1101" s="42" t="str">
        <f t="shared" si="91"/>
        <v/>
      </c>
    </row>
    <row r="1102" spans="23:26" x14ac:dyDescent="0.25">
      <c r="W1102" t="str">
        <f t="shared" si="88"/>
        <v/>
      </c>
      <c r="X1102" t="str">
        <f t="shared" si="89"/>
        <v/>
      </c>
      <c r="Y1102" s="42" t="str">
        <f t="shared" si="90"/>
        <v/>
      </c>
      <c r="Z1102" s="42" t="str">
        <f t="shared" si="91"/>
        <v/>
      </c>
    </row>
    <row r="1103" spans="23:26" x14ac:dyDescent="0.25">
      <c r="W1103" t="str">
        <f t="shared" si="88"/>
        <v/>
      </c>
      <c r="X1103" t="str">
        <f t="shared" si="89"/>
        <v/>
      </c>
      <c r="Y1103" s="42" t="str">
        <f t="shared" si="90"/>
        <v/>
      </c>
      <c r="Z1103" s="42" t="str">
        <f t="shared" si="91"/>
        <v/>
      </c>
    </row>
    <row r="1104" spans="23:26" x14ac:dyDescent="0.25">
      <c r="W1104" t="str">
        <f t="shared" si="88"/>
        <v/>
      </c>
      <c r="X1104" t="str">
        <f t="shared" si="89"/>
        <v/>
      </c>
      <c r="Y1104" s="42" t="str">
        <f t="shared" si="90"/>
        <v/>
      </c>
      <c r="Z1104" s="42" t="str">
        <f t="shared" si="91"/>
        <v/>
      </c>
    </row>
    <row r="1105" spans="23:26" x14ac:dyDescent="0.25">
      <c r="W1105" t="str">
        <f t="shared" si="88"/>
        <v/>
      </c>
      <c r="X1105" t="str">
        <f t="shared" si="89"/>
        <v/>
      </c>
      <c r="Y1105" s="42" t="str">
        <f t="shared" si="90"/>
        <v/>
      </c>
      <c r="Z1105" s="42" t="str">
        <f t="shared" si="91"/>
        <v/>
      </c>
    </row>
    <row r="1106" spans="23:26" x14ac:dyDescent="0.25">
      <c r="W1106" t="str">
        <f t="shared" si="88"/>
        <v/>
      </c>
      <c r="X1106" t="str">
        <f t="shared" si="89"/>
        <v/>
      </c>
      <c r="Y1106" s="42" t="str">
        <f t="shared" si="90"/>
        <v/>
      </c>
      <c r="Z1106" s="42" t="str">
        <f t="shared" si="91"/>
        <v/>
      </c>
    </row>
    <row r="1107" spans="23:26" x14ac:dyDescent="0.25">
      <c r="W1107" t="str">
        <f t="shared" si="88"/>
        <v/>
      </c>
      <c r="X1107" t="str">
        <f t="shared" si="89"/>
        <v/>
      </c>
      <c r="Y1107" s="42" t="str">
        <f t="shared" si="90"/>
        <v/>
      </c>
      <c r="Z1107" s="42" t="str">
        <f t="shared" si="91"/>
        <v/>
      </c>
    </row>
    <row r="1108" spans="23:26" x14ac:dyDescent="0.25">
      <c r="W1108" t="str">
        <f t="shared" si="88"/>
        <v/>
      </c>
      <c r="X1108" t="str">
        <f t="shared" si="89"/>
        <v/>
      </c>
      <c r="Y1108" s="42" t="str">
        <f t="shared" si="90"/>
        <v/>
      </c>
      <c r="Z1108" s="42" t="str">
        <f t="shared" si="91"/>
        <v/>
      </c>
    </row>
    <row r="1109" spans="23:26" x14ac:dyDescent="0.25">
      <c r="W1109" t="str">
        <f t="shared" si="88"/>
        <v/>
      </c>
      <c r="X1109" t="str">
        <f t="shared" si="89"/>
        <v/>
      </c>
      <c r="Y1109" s="42" t="str">
        <f t="shared" si="90"/>
        <v/>
      </c>
      <c r="Z1109" s="42" t="str">
        <f t="shared" si="91"/>
        <v/>
      </c>
    </row>
    <row r="1110" spans="23:26" x14ac:dyDescent="0.25">
      <c r="W1110" t="str">
        <f t="shared" si="88"/>
        <v/>
      </c>
      <c r="X1110" t="str">
        <f t="shared" si="89"/>
        <v/>
      </c>
      <c r="Y1110" s="42" t="str">
        <f t="shared" si="90"/>
        <v/>
      </c>
      <c r="Z1110" s="42" t="str">
        <f t="shared" si="91"/>
        <v/>
      </c>
    </row>
    <row r="1111" spans="23:26" x14ac:dyDescent="0.25">
      <c r="W1111" t="str">
        <f t="shared" si="88"/>
        <v/>
      </c>
      <c r="X1111" t="str">
        <f t="shared" si="89"/>
        <v/>
      </c>
      <c r="Y1111" s="42" t="str">
        <f t="shared" si="90"/>
        <v/>
      </c>
      <c r="Z1111" s="42" t="str">
        <f t="shared" si="91"/>
        <v/>
      </c>
    </row>
    <row r="1112" spans="23:26" x14ac:dyDescent="0.25">
      <c r="W1112" t="str">
        <f t="shared" si="88"/>
        <v/>
      </c>
      <c r="X1112" t="str">
        <f t="shared" si="89"/>
        <v/>
      </c>
      <c r="Y1112" s="42" t="str">
        <f t="shared" si="90"/>
        <v/>
      </c>
      <c r="Z1112" s="42" t="str">
        <f t="shared" si="91"/>
        <v/>
      </c>
    </row>
    <row r="1113" spans="23:26" x14ac:dyDescent="0.25">
      <c r="W1113" t="str">
        <f t="shared" si="88"/>
        <v/>
      </c>
      <c r="X1113" t="str">
        <f t="shared" si="89"/>
        <v/>
      </c>
      <c r="Y1113" s="42" t="str">
        <f t="shared" si="90"/>
        <v/>
      </c>
      <c r="Z1113" s="42" t="str">
        <f t="shared" si="91"/>
        <v/>
      </c>
    </row>
    <row r="1114" spans="23:26" x14ac:dyDescent="0.25">
      <c r="W1114" t="str">
        <f t="shared" si="88"/>
        <v/>
      </c>
      <c r="X1114" t="str">
        <f t="shared" si="89"/>
        <v/>
      </c>
      <c r="Y1114" s="42" t="str">
        <f t="shared" si="90"/>
        <v/>
      </c>
      <c r="Z1114" s="42" t="str">
        <f t="shared" si="91"/>
        <v/>
      </c>
    </row>
    <row r="1115" spans="23:26" x14ac:dyDescent="0.25">
      <c r="W1115" t="str">
        <f t="shared" si="88"/>
        <v/>
      </c>
      <c r="X1115" t="str">
        <f t="shared" si="89"/>
        <v/>
      </c>
      <c r="Y1115" s="42" t="str">
        <f t="shared" si="90"/>
        <v/>
      </c>
      <c r="Z1115" s="42" t="str">
        <f t="shared" si="91"/>
        <v/>
      </c>
    </row>
    <row r="1116" spans="23:26" x14ac:dyDescent="0.25">
      <c r="W1116" t="str">
        <f t="shared" si="88"/>
        <v/>
      </c>
      <c r="X1116" t="str">
        <f t="shared" si="89"/>
        <v/>
      </c>
      <c r="Y1116" s="42" t="str">
        <f t="shared" si="90"/>
        <v/>
      </c>
      <c r="Z1116" s="42" t="str">
        <f t="shared" si="91"/>
        <v/>
      </c>
    </row>
    <row r="1117" spans="23:26" x14ac:dyDescent="0.25">
      <c r="W1117" t="str">
        <f t="shared" si="88"/>
        <v/>
      </c>
      <c r="X1117" t="str">
        <f t="shared" si="89"/>
        <v/>
      </c>
      <c r="Y1117" s="42" t="str">
        <f t="shared" si="90"/>
        <v/>
      </c>
      <c r="Z1117" s="42" t="str">
        <f t="shared" si="91"/>
        <v/>
      </c>
    </row>
    <row r="1118" spans="23:26" x14ac:dyDescent="0.25">
      <c r="W1118" t="str">
        <f t="shared" si="88"/>
        <v/>
      </c>
      <c r="X1118" t="str">
        <f t="shared" si="89"/>
        <v/>
      </c>
      <c r="Y1118" s="42" t="str">
        <f t="shared" si="90"/>
        <v/>
      </c>
      <c r="Z1118" s="42" t="str">
        <f t="shared" si="91"/>
        <v/>
      </c>
    </row>
    <row r="1119" spans="23:26" x14ac:dyDescent="0.25">
      <c r="W1119" t="str">
        <f t="shared" si="88"/>
        <v/>
      </c>
      <c r="X1119" t="str">
        <f t="shared" si="89"/>
        <v/>
      </c>
      <c r="Y1119" s="42" t="str">
        <f t="shared" si="90"/>
        <v/>
      </c>
      <c r="Z1119" s="42" t="str">
        <f t="shared" si="91"/>
        <v/>
      </c>
    </row>
    <row r="1120" spans="23:26" x14ac:dyDescent="0.25">
      <c r="W1120" t="str">
        <f t="shared" si="88"/>
        <v/>
      </c>
      <c r="X1120" t="str">
        <f t="shared" si="89"/>
        <v/>
      </c>
      <c r="Y1120" s="42" t="str">
        <f t="shared" si="90"/>
        <v/>
      </c>
      <c r="Z1120" s="42" t="str">
        <f t="shared" si="91"/>
        <v/>
      </c>
    </row>
    <row r="1121" spans="23:26" x14ac:dyDescent="0.25">
      <c r="W1121" t="str">
        <f t="shared" si="88"/>
        <v/>
      </c>
      <c r="X1121" t="str">
        <f t="shared" si="89"/>
        <v/>
      </c>
      <c r="Y1121" s="42" t="str">
        <f t="shared" si="90"/>
        <v/>
      </c>
      <c r="Z1121" s="42" t="str">
        <f t="shared" si="91"/>
        <v/>
      </c>
    </row>
    <row r="1122" spans="23:26" x14ac:dyDescent="0.25">
      <c r="W1122" t="str">
        <f t="shared" si="88"/>
        <v/>
      </c>
      <c r="X1122" t="str">
        <f t="shared" si="89"/>
        <v/>
      </c>
      <c r="Y1122" s="42" t="str">
        <f t="shared" si="90"/>
        <v/>
      </c>
      <c r="Z1122" s="42" t="str">
        <f t="shared" si="91"/>
        <v/>
      </c>
    </row>
    <row r="1123" spans="23:26" x14ac:dyDescent="0.25">
      <c r="W1123" t="str">
        <f t="shared" si="88"/>
        <v/>
      </c>
      <c r="X1123" t="str">
        <f t="shared" si="89"/>
        <v/>
      </c>
      <c r="Y1123" s="42" t="str">
        <f t="shared" si="90"/>
        <v/>
      </c>
      <c r="Z1123" s="42" t="str">
        <f t="shared" si="91"/>
        <v/>
      </c>
    </row>
    <row r="1124" spans="23:26" x14ac:dyDescent="0.25">
      <c r="W1124" t="str">
        <f t="shared" si="88"/>
        <v/>
      </c>
      <c r="X1124" t="str">
        <f t="shared" si="89"/>
        <v/>
      </c>
      <c r="Y1124" s="42" t="str">
        <f t="shared" si="90"/>
        <v/>
      </c>
      <c r="Z1124" s="42" t="str">
        <f t="shared" si="91"/>
        <v/>
      </c>
    </row>
    <row r="1125" spans="23:26" x14ac:dyDescent="0.25">
      <c r="W1125" t="str">
        <f t="shared" si="88"/>
        <v/>
      </c>
      <c r="X1125" t="str">
        <f t="shared" si="89"/>
        <v/>
      </c>
      <c r="Y1125" s="42" t="str">
        <f t="shared" si="90"/>
        <v/>
      </c>
      <c r="Z1125" s="42" t="str">
        <f t="shared" si="91"/>
        <v/>
      </c>
    </row>
    <row r="1126" spans="23:26" x14ac:dyDescent="0.25">
      <c r="W1126" t="str">
        <f t="shared" si="88"/>
        <v/>
      </c>
      <c r="X1126" t="str">
        <f t="shared" si="89"/>
        <v/>
      </c>
      <c r="Y1126" s="42" t="str">
        <f t="shared" si="90"/>
        <v/>
      </c>
      <c r="Z1126" s="42" t="str">
        <f t="shared" si="91"/>
        <v/>
      </c>
    </row>
    <row r="1127" spans="23:26" x14ac:dyDescent="0.25">
      <c r="W1127" t="str">
        <f t="shared" si="88"/>
        <v/>
      </c>
      <c r="X1127" t="str">
        <f t="shared" si="89"/>
        <v/>
      </c>
      <c r="Y1127" s="42" t="str">
        <f t="shared" si="90"/>
        <v/>
      </c>
      <c r="Z1127" s="42" t="str">
        <f t="shared" si="91"/>
        <v/>
      </c>
    </row>
    <row r="1128" spans="23:26" x14ac:dyDescent="0.25">
      <c r="W1128" t="str">
        <f t="shared" si="88"/>
        <v/>
      </c>
      <c r="X1128" t="str">
        <f t="shared" si="89"/>
        <v/>
      </c>
      <c r="Y1128" s="42" t="str">
        <f t="shared" si="90"/>
        <v/>
      </c>
      <c r="Z1128" s="42" t="str">
        <f t="shared" si="91"/>
        <v/>
      </c>
    </row>
    <row r="1129" spans="23:26" x14ac:dyDescent="0.25">
      <c r="W1129" t="str">
        <f t="shared" si="88"/>
        <v/>
      </c>
      <c r="X1129" t="str">
        <f t="shared" si="89"/>
        <v/>
      </c>
      <c r="Y1129" s="42" t="str">
        <f t="shared" si="90"/>
        <v/>
      </c>
      <c r="Z1129" s="42" t="str">
        <f t="shared" si="91"/>
        <v/>
      </c>
    </row>
    <row r="1130" spans="23:26" x14ac:dyDescent="0.25">
      <c r="W1130" t="str">
        <f t="shared" si="88"/>
        <v/>
      </c>
      <c r="X1130" t="str">
        <f t="shared" si="89"/>
        <v/>
      </c>
      <c r="Y1130" s="42" t="str">
        <f t="shared" si="90"/>
        <v/>
      </c>
      <c r="Z1130" s="42" t="str">
        <f t="shared" si="91"/>
        <v/>
      </c>
    </row>
    <row r="1131" spans="23:26" x14ac:dyDescent="0.25">
      <c r="W1131" t="str">
        <f t="shared" si="88"/>
        <v/>
      </c>
      <c r="X1131" t="str">
        <f t="shared" si="89"/>
        <v/>
      </c>
      <c r="Y1131" s="42" t="str">
        <f t="shared" si="90"/>
        <v/>
      </c>
      <c r="Z1131" s="42" t="str">
        <f t="shared" si="91"/>
        <v/>
      </c>
    </row>
    <row r="1132" spans="23:26" x14ac:dyDescent="0.25">
      <c r="W1132" t="str">
        <f t="shared" si="88"/>
        <v/>
      </c>
      <c r="X1132" t="str">
        <f t="shared" si="89"/>
        <v/>
      </c>
      <c r="Y1132" s="42" t="str">
        <f t="shared" si="90"/>
        <v/>
      </c>
      <c r="Z1132" s="42" t="str">
        <f t="shared" si="91"/>
        <v/>
      </c>
    </row>
    <row r="1133" spans="23:26" x14ac:dyDescent="0.25">
      <c r="W1133" t="str">
        <f t="shared" si="88"/>
        <v/>
      </c>
      <c r="X1133" t="str">
        <f t="shared" si="89"/>
        <v/>
      </c>
      <c r="Y1133" s="42" t="str">
        <f t="shared" si="90"/>
        <v/>
      </c>
      <c r="Z1133" s="42" t="str">
        <f t="shared" si="91"/>
        <v/>
      </c>
    </row>
    <row r="1134" spans="23:26" x14ac:dyDescent="0.25">
      <c r="W1134" t="str">
        <f t="shared" si="88"/>
        <v/>
      </c>
      <c r="X1134" t="str">
        <f t="shared" si="89"/>
        <v/>
      </c>
      <c r="Y1134" s="42" t="str">
        <f t="shared" si="90"/>
        <v/>
      </c>
      <c r="Z1134" s="42" t="str">
        <f t="shared" si="91"/>
        <v/>
      </c>
    </row>
    <row r="1135" spans="23:26" x14ac:dyDescent="0.25">
      <c r="W1135" t="str">
        <f t="shared" si="88"/>
        <v/>
      </c>
      <c r="X1135" t="str">
        <f t="shared" si="89"/>
        <v/>
      </c>
      <c r="Y1135" s="42" t="str">
        <f t="shared" si="90"/>
        <v/>
      </c>
      <c r="Z1135" s="42" t="str">
        <f t="shared" si="91"/>
        <v/>
      </c>
    </row>
    <row r="1136" spans="23:26" x14ac:dyDescent="0.25">
      <c r="W1136" t="str">
        <f t="shared" si="88"/>
        <v/>
      </c>
      <c r="X1136" t="str">
        <f t="shared" si="89"/>
        <v/>
      </c>
      <c r="Y1136" s="42" t="str">
        <f t="shared" si="90"/>
        <v/>
      </c>
      <c r="Z1136" s="42" t="str">
        <f t="shared" si="91"/>
        <v/>
      </c>
    </row>
    <row r="1137" spans="23:26" x14ac:dyDescent="0.25">
      <c r="W1137" t="str">
        <f t="shared" si="88"/>
        <v/>
      </c>
      <c r="X1137" t="str">
        <f t="shared" si="89"/>
        <v/>
      </c>
      <c r="Y1137" s="42" t="str">
        <f t="shared" si="90"/>
        <v/>
      </c>
      <c r="Z1137" s="42" t="str">
        <f t="shared" si="91"/>
        <v/>
      </c>
    </row>
    <row r="1138" spans="23:26" x14ac:dyDescent="0.25">
      <c r="W1138" t="str">
        <f t="shared" si="88"/>
        <v/>
      </c>
      <c r="X1138" t="str">
        <f t="shared" si="89"/>
        <v/>
      </c>
      <c r="Y1138" s="42" t="str">
        <f t="shared" si="90"/>
        <v/>
      </c>
      <c r="Z1138" s="42" t="str">
        <f t="shared" si="91"/>
        <v/>
      </c>
    </row>
    <row r="1139" spans="23:26" x14ac:dyDescent="0.25">
      <c r="W1139" t="str">
        <f t="shared" si="88"/>
        <v/>
      </c>
      <c r="X1139" t="str">
        <f t="shared" si="89"/>
        <v/>
      </c>
      <c r="Y1139" s="42" t="str">
        <f t="shared" si="90"/>
        <v/>
      </c>
      <c r="Z1139" s="42" t="str">
        <f t="shared" si="91"/>
        <v/>
      </c>
    </row>
    <row r="1140" spans="23:26" x14ac:dyDescent="0.25">
      <c r="W1140" t="str">
        <f t="shared" si="88"/>
        <v/>
      </c>
      <c r="X1140" t="str">
        <f t="shared" si="89"/>
        <v/>
      </c>
      <c r="Y1140" s="42" t="str">
        <f t="shared" si="90"/>
        <v/>
      </c>
      <c r="Z1140" s="42" t="str">
        <f t="shared" si="91"/>
        <v/>
      </c>
    </row>
    <row r="1141" spans="23:26" x14ac:dyDescent="0.25">
      <c r="W1141" t="str">
        <f t="shared" si="88"/>
        <v/>
      </c>
      <c r="X1141" t="str">
        <f t="shared" si="89"/>
        <v/>
      </c>
      <c r="Y1141" s="42" t="str">
        <f t="shared" si="90"/>
        <v/>
      </c>
      <c r="Z1141" s="42" t="str">
        <f t="shared" si="91"/>
        <v/>
      </c>
    </row>
    <row r="1142" spans="23:26" x14ac:dyDescent="0.25">
      <c r="W1142" t="str">
        <f t="shared" si="88"/>
        <v/>
      </c>
      <c r="X1142" t="str">
        <f t="shared" si="89"/>
        <v/>
      </c>
      <c r="Y1142" s="42" t="str">
        <f t="shared" si="90"/>
        <v/>
      </c>
      <c r="Z1142" s="42" t="str">
        <f t="shared" si="91"/>
        <v/>
      </c>
    </row>
    <row r="1143" spans="23:26" x14ac:dyDescent="0.25">
      <c r="W1143" t="str">
        <f t="shared" si="88"/>
        <v/>
      </c>
      <c r="X1143" t="str">
        <f t="shared" si="89"/>
        <v/>
      </c>
      <c r="Y1143" s="42" t="str">
        <f t="shared" si="90"/>
        <v/>
      </c>
      <c r="Z1143" s="42" t="str">
        <f t="shared" si="91"/>
        <v/>
      </c>
    </row>
    <row r="1144" spans="23:26" x14ac:dyDescent="0.25">
      <c r="W1144" t="str">
        <f t="shared" si="88"/>
        <v/>
      </c>
      <c r="X1144" t="str">
        <f t="shared" si="89"/>
        <v/>
      </c>
      <c r="Y1144" s="42" t="str">
        <f t="shared" si="90"/>
        <v/>
      </c>
      <c r="Z1144" s="42" t="str">
        <f t="shared" si="91"/>
        <v/>
      </c>
    </row>
    <row r="1145" spans="23:26" x14ac:dyDescent="0.25">
      <c r="W1145" t="str">
        <f t="shared" si="88"/>
        <v/>
      </c>
      <c r="X1145" t="str">
        <f t="shared" si="89"/>
        <v/>
      </c>
      <c r="Y1145" s="42" t="str">
        <f t="shared" si="90"/>
        <v/>
      </c>
      <c r="Z1145" s="42" t="str">
        <f t="shared" si="91"/>
        <v/>
      </c>
    </row>
    <row r="1146" spans="23:26" x14ac:dyDescent="0.25">
      <c r="W1146" t="str">
        <f t="shared" si="88"/>
        <v/>
      </c>
      <c r="X1146" t="str">
        <f t="shared" si="89"/>
        <v/>
      </c>
      <c r="Y1146" s="42" t="str">
        <f t="shared" si="90"/>
        <v/>
      </c>
      <c r="Z1146" s="42" t="str">
        <f t="shared" si="91"/>
        <v/>
      </c>
    </row>
    <row r="1147" spans="23:26" x14ac:dyDescent="0.25">
      <c r="W1147" t="str">
        <f t="shared" si="88"/>
        <v/>
      </c>
      <c r="X1147" t="str">
        <f t="shared" si="89"/>
        <v/>
      </c>
      <c r="Y1147" s="42" t="str">
        <f t="shared" si="90"/>
        <v/>
      </c>
      <c r="Z1147" s="42" t="str">
        <f t="shared" si="91"/>
        <v/>
      </c>
    </row>
    <row r="1148" spans="23:26" x14ac:dyDescent="0.25">
      <c r="W1148" t="str">
        <f t="shared" si="88"/>
        <v/>
      </c>
      <c r="X1148" t="str">
        <f t="shared" si="89"/>
        <v/>
      </c>
      <c r="Y1148" s="42" t="str">
        <f t="shared" si="90"/>
        <v/>
      </c>
      <c r="Z1148" s="42" t="str">
        <f t="shared" si="91"/>
        <v/>
      </c>
    </row>
    <row r="1149" spans="23:26" x14ac:dyDescent="0.25">
      <c r="W1149" t="str">
        <f t="shared" si="88"/>
        <v/>
      </c>
      <c r="X1149" t="str">
        <f t="shared" si="89"/>
        <v/>
      </c>
      <c r="Y1149" s="42" t="str">
        <f t="shared" si="90"/>
        <v/>
      </c>
      <c r="Z1149" s="42" t="str">
        <f t="shared" si="91"/>
        <v/>
      </c>
    </row>
    <row r="1150" spans="23:26" x14ac:dyDescent="0.25">
      <c r="W1150" t="str">
        <f t="shared" si="88"/>
        <v/>
      </c>
      <c r="X1150" t="str">
        <f t="shared" si="89"/>
        <v/>
      </c>
      <c r="Y1150" s="42" t="str">
        <f t="shared" si="90"/>
        <v/>
      </c>
      <c r="Z1150" s="42" t="str">
        <f t="shared" si="91"/>
        <v/>
      </c>
    </row>
    <row r="1151" spans="23:26" x14ac:dyDescent="0.25">
      <c r="W1151" t="str">
        <f t="shared" si="88"/>
        <v/>
      </c>
      <c r="X1151" t="str">
        <f t="shared" si="89"/>
        <v/>
      </c>
      <c r="Y1151" s="42" t="str">
        <f t="shared" si="90"/>
        <v/>
      </c>
      <c r="Z1151" s="42" t="str">
        <f t="shared" si="91"/>
        <v/>
      </c>
    </row>
    <row r="1152" spans="23:26" x14ac:dyDescent="0.25">
      <c r="W1152" t="str">
        <f t="shared" si="88"/>
        <v/>
      </c>
      <c r="X1152" t="str">
        <f t="shared" si="89"/>
        <v/>
      </c>
      <c r="Y1152" s="42" t="str">
        <f t="shared" si="90"/>
        <v/>
      </c>
      <c r="Z1152" s="42" t="str">
        <f t="shared" si="91"/>
        <v/>
      </c>
    </row>
    <row r="1153" spans="23:26" x14ac:dyDescent="0.25">
      <c r="W1153" t="str">
        <f t="shared" si="88"/>
        <v/>
      </c>
      <c r="X1153" t="str">
        <f t="shared" si="89"/>
        <v/>
      </c>
      <c r="Y1153" s="42" t="str">
        <f t="shared" si="90"/>
        <v/>
      </c>
      <c r="Z1153" s="42" t="str">
        <f t="shared" si="91"/>
        <v/>
      </c>
    </row>
    <row r="1154" spans="23:26" x14ac:dyDescent="0.25">
      <c r="W1154" t="str">
        <f t="shared" si="88"/>
        <v/>
      </c>
      <c r="X1154" t="str">
        <f t="shared" si="89"/>
        <v/>
      </c>
      <c r="Y1154" s="42" t="str">
        <f t="shared" si="90"/>
        <v/>
      </c>
      <c r="Z1154" s="42" t="str">
        <f t="shared" si="91"/>
        <v/>
      </c>
    </row>
    <row r="1155" spans="23:26" x14ac:dyDescent="0.25">
      <c r="W1155" t="str">
        <f t="shared" si="88"/>
        <v/>
      </c>
      <c r="X1155" t="str">
        <f t="shared" si="89"/>
        <v/>
      </c>
      <c r="Y1155" s="42" t="str">
        <f t="shared" si="90"/>
        <v/>
      </c>
      <c r="Z1155" s="42" t="str">
        <f t="shared" si="91"/>
        <v/>
      </c>
    </row>
    <row r="1156" spans="23:26" x14ac:dyDescent="0.25">
      <c r="W1156" t="str">
        <f t="shared" ref="W1156:W1219" si="92">IF($A1156="","",$A1156)</f>
        <v/>
      </c>
      <c r="X1156" t="str">
        <f t="shared" ref="X1156:X1219" si="93">IF($A1156="","",$C1156)</f>
        <v/>
      </c>
      <c r="Y1156" s="42" t="str">
        <f t="shared" ref="Y1156:Y1219" si="94">IF($A1156="","",$E1156)</f>
        <v/>
      </c>
      <c r="Z1156" s="42" t="str">
        <f t="shared" ref="Z1156:Z1219" si="95">IF($A1156="","",IF(ISERROR($G1156),0,$G1156))</f>
        <v/>
      </c>
    </row>
    <row r="1157" spans="23:26" x14ac:dyDescent="0.25">
      <c r="W1157" t="str">
        <f t="shared" si="92"/>
        <v/>
      </c>
      <c r="X1157" t="str">
        <f t="shared" si="93"/>
        <v/>
      </c>
      <c r="Y1157" s="42" t="str">
        <f t="shared" si="94"/>
        <v/>
      </c>
      <c r="Z1157" s="42" t="str">
        <f t="shared" si="95"/>
        <v/>
      </c>
    </row>
    <row r="1158" spans="23:26" x14ac:dyDescent="0.25">
      <c r="W1158" t="str">
        <f t="shared" si="92"/>
        <v/>
      </c>
      <c r="X1158" t="str">
        <f t="shared" si="93"/>
        <v/>
      </c>
      <c r="Y1158" s="42" t="str">
        <f t="shared" si="94"/>
        <v/>
      </c>
      <c r="Z1158" s="42" t="str">
        <f t="shared" si="95"/>
        <v/>
      </c>
    </row>
    <row r="1159" spans="23:26" x14ac:dyDescent="0.25">
      <c r="W1159" t="str">
        <f t="shared" si="92"/>
        <v/>
      </c>
      <c r="X1159" t="str">
        <f t="shared" si="93"/>
        <v/>
      </c>
      <c r="Y1159" s="42" t="str">
        <f t="shared" si="94"/>
        <v/>
      </c>
      <c r="Z1159" s="42" t="str">
        <f t="shared" si="95"/>
        <v/>
      </c>
    </row>
    <row r="1160" spans="23:26" x14ac:dyDescent="0.25">
      <c r="W1160" t="str">
        <f t="shared" si="92"/>
        <v/>
      </c>
      <c r="X1160" t="str">
        <f t="shared" si="93"/>
        <v/>
      </c>
      <c r="Y1160" s="42" t="str">
        <f t="shared" si="94"/>
        <v/>
      </c>
      <c r="Z1160" s="42" t="str">
        <f t="shared" si="95"/>
        <v/>
      </c>
    </row>
    <row r="1161" spans="23:26" x14ac:dyDescent="0.25">
      <c r="W1161" t="str">
        <f t="shared" si="92"/>
        <v/>
      </c>
      <c r="X1161" t="str">
        <f t="shared" si="93"/>
        <v/>
      </c>
      <c r="Y1161" s="42" t="str">
        <f t="shared" si="94"/>
        <v/>
      </c>
      <c r="Z1161" s="42" t="str">
        <f t="shared" si="95"/>
        <v/>
      </c>
    </row>
    <row r="1162" spans="23:26" x14ac:dyDescent="0.25">
      <c r="W1162" t="str">
        <f t="shared" si="92"/>
        <v/>
      </c>
      <c r="X1162" t="str">
        <f t="shared" si="93"/>
        <v/>
      </c>
      <c r="Y1162" s="42" t="str">
        <f t="shared" si="94"/>
        <v/>
      </c>
      <c r="Z1162" s="42" t="str">
        <f t="shared" si="95"/>
        <v/>
      </c>
    </row>
    <row r="1163" spans="23:26" x14ac:dyDescent="0.25">
      <c r="W1163" t="str">
        <f t="shared" si="92"/>
        <v/>
      </c>
      <c r="X1163" t="str">
        <f t="shared" si="93"/>
        <v/>
      </c>
      <c r="Y1163" s="42" t="str">
        <f t="shared" si="94"/>
        <v/>
      </c>
      <c r="Z1163" s="42" t="str">
        <f t="shared" si="95"/>
        <v/>
      </c>
    </row>
    <row r="1164" spans="23:26" x14ac:dyDescent="0.25">
      <c r="W1164" t="str">
        <f t="shared" si="92"/>
        <v/>
      </c>
      <c r="X1164" t="str">
        <f t="shared" si="93"/>
        <v/>
      </c>
      <c r="Y1164" s="42" t="str">
        <f t="shared" si="94"/>
        <v/>
      </c>
      <c r="Z1164" s="42" t="str">
        <f t="shared" si="95"/>
        <v/>
      </c>
    </row>
    <row r="1165" spans="23:26" x14ac:dyDescent="0.25">
      <c r="W1165" t="str">
        <f t="shared" si="92"/>
        <v/>
      </c>
      <c r="X1165" t="str">
        <f t="shared" si="93"/>
        <v/>
      </c>
      <c r="Y1165" s="42" t="str">
        <f t="shared" si="94"/>
        <v/>
      </c>
      <c r="Z1165" s="42" t="str">
        <f t="shared" si="95"/>
        <v/>
      </c>
    </row>
    <row r="1166" spans="23:26" x14ac:dyDescent="0.25">
      <c r="W1166" t="str">
        <f t="shared" si="92"/>
        <v/>
      </c>
      <c r="X1166" t="str">
        <f t="shared" si="93"/>
        <v/>
      </c>
      <c r="Y1166" s="42" t="str">
        <f t="shared" si="94"/>
        <v/>
      </c>
      <c r="Z1166" s="42" t="str">
        <f t="shared" si="95"/>
        <v/>
      </c>
    </row>
    <row r="1167" spans="23:26" x14ac:dyDescent="0.25">
      <c r="W1167" t="str">
        <f t="shared" si="92"/>
        <v/>
      </c>
      <c r="X1167" t="str">
        <f t="shared" si="93"/>
        <v/>
      </c>
      <c r="Y1167" s="42" t="str">
        <f t="shared" si="94"/>
        <v/>
      </c>
      <c r="Z1167" s="42" t="str">
        <f t="shared" si="95"/>
        <v/>
      </c>
    </row>
    <row r="1168" spans="23:26" x14ac:dyDescent="0.25">
      <c r="W1168" t="str">
        <f t="shared" si="92"/>
        <v/>
      </c>
      <c r="X1168" t="str">
        <f t="shared" si="93"/>
        <v/>
      </c>
      <c r="Y1168" s="42" t="str">
        <f t="shared" si="94"/>
        <v/>
      </c>
      <c r="Z1168" s="42" t="str">
        <f t="shared" si="95"/>
        <v/>
      </c>
    </row>
    <row r="1169" spans="23:26" x14ac:dyDescent="0.25">
      <c r="W1169" t="str">
        <f t="shared" si="92"/>
        <v/>
      </c>
      <c r="X1169" t="str">
        <f t="shared" si="93"/>
        <v/>
      </c>
      <c r="Y1169" s="42" t="str">
        <f t="shared" si="94"/>
        <v/>
      </c>
      <c r="Z1169" s="42" t="str">
        <f t="shared" si="95"/>
        <v/>
      </c>
    </row>
    <row r="1170" spans="23:26" x14ac:dyDescent="0.25">
      <c r="W1170" t="str">
        <f t="shared" si="92"/>
        <v/>
      </c>
      <c r="X1170" t="str">
        <f t="shared" si="93"/>
        <v/>
      </c>
      <c r="Y1170" s="42" t="str">
        <f t="shared" si="94"/>
        <v/>
      </c>
      <c r="Z1170" s="42" t="str">
        <f t="shared" si="95"/>
        <v/>
      </c>
    </row>
    <row r="1171" spans="23:26" x14ac:dyDescent="0.25">
      <c r="W1171" t="str">
        <f t="shared" si="92"/>
        <v/>
      </c>
      <c r="X1171" t="str">
        <f t="shared" si="93"/>
        <v/>
      </c>
      <c r="Y1171" s="42" t="str">
        <f t="shared" si="94"/>
        <v/>
      </c>
      <c r="Z1171" s="42" t="str">
        <f t="shared" si="95"/>
        <v/>
      </c>
    </row>
    <row r="1172" spans="23:26" x14ac:dyDescent="0.25">
      <c r="W1172" t="str">
        <f t="shared" si="92"/>
        <v/>
      </c>
      <c r="X1172" t="str">
        <f t="shared" si="93"/>
        <v/>
      </c>
      <c r="Y1172" s="42" t="str">
        <f t="shared" si="94"/>
        <v/>
      </c>
      <c r="Z1172" s="42" t="str">
        <f t="shared" si="95"/>
        <v/>
      </c>
    </row>
    <row r="1173" spans="23:26" x14ac:dyDescent="0.25">
      <c r="W1173" t="str">
        <f t="shared" si="92"/>
        <v/>
      </c>
      <c r="X1173" t="str">
        <f t="shared" si="93"/>
        <v/>
      </c>
      <c r="Y1173" s="42" t="str">
        <f t="shared" si="94"/>
        <v/>
      </c>
      <c r="Z1173" s="42" t="str">
        <f t="shared" si="95"/>
        <v/>
      </c>
    </row>
    <row r="1174" spans="23:26" x14ac:dyDescent="0.25">
      <c r="W1174" t="str">
        <f t="shared" si="92"/>
        <v/>
      </c>
      <c r="X1174" t="str">
        <f t="shared" si="93"/>
        <v/>
      </c>
      <c r="Y1174" s="42" t="str">
        <f t="shared" si="94"/>
        <v/>
      </c>
      <c r="Z1174" s="42" t="str">
        <f t="shared" si="95"/>
        <v/>
      </c>
    </row>
    <row r="1175" spans="23:26" x14ac:dyDescent="0.25">
      <c r="W1175" t="str">
        <f t="shared" si="92"/>
        <v/>
      </c>
      <c r="X1175" t="str">
        <f t="shared" si="93"/>
        <v/>
      </c>
      <c r="Y1175" s="42" t="str">
        <f t="shared" si="94"/>
        <v/>
      </c>
      <c r="Z1175" s="42" t="str">
        <f t="shared" si="95"/>
        <v/>
      </c>
    </row>
    <row r="1176" spans="23:26" x14ac:dyDescent="0.25">
      <c r="W1176" t="str">
        <f t="shared" si="92"/>
        <v/>
      </c>
      <c r="X1176" t="str">
        <f t="shared" si="93"/>
        <v/>
      </c>
      <c r="Y1176" s="42" t="str">
        <f t="shared" si="94"/>
        <v/>
      </c>
      <c r="Z1176" s="42" t="str">
        <f t="shared" si="95"/>
        <v/>
      </c>
    </row>
    <row r="1177" spans="23:26" x14ac:dyDescent="0.25">
      <c r="W1177" t="str">
        <f t="shared" si="92"/>
        <v/>
      </c>
      <c r="X1177" t="str">
        <f t="shared" si="93"/>
        <v/>
      </c>
      <c r="Y1177" s="42" t="str">
        <f t="shared" si="94"/>
        <v/>
      </c>
      <c r="Z1177" s="42" t="str">
        <f t="shared" si="95"/>
        <v/>
      </c>
    </row>
    <row r="1178" spans="23:26" x14ac:dyDescent="0.25">
      <c r="W1178" t="str">
        <f t="shared" si="92"/>
        <v/>
      </c>
      <c r="X1178" t="str">
        <f t="shared" si="93"/>
        <v/>
      </c>
      <c r="Y1178" s="42" t="str">
        <f t="shared" si="94"/>
        <v/>
      </c>
      <c r="Z1178" s="42" t="str">
        <f t="shared" si="95"/>
        <v/>
      </c>
    </row>
    <row r="1179" spans="23:26" x14ac:dyDescent="0.25">
      <c r="W1179" t="str">
        <f t="shared" si="92"/>
        <v/>
      </c>
      <c r="X1179" t="str">
        <f t="shared" si="93"/>
        <v/>
      </c>
      <c r="Y1179" s="42" t="str">
        <f t="shared" si="94"/>
        <v/>
      </c>
      <c r="Z1179" s="42" t="str">
        <f t="shared" si="95"/>
        <v/>
      </c>
    </row>
    <row r="1180" spans="23:26" x14ac:dyDescent="0.25">
      <c r="W1180" t="str">
        <f t="shared" si="92"/>
        <v/>
      </c>
      <c r="X1180" t="str">
        <f t="shared" si="93"/>
        <v/>
      </c>
      <c r="Y1180" s="42" t="str">
        <f t="shared" si="94"/>
        <v/>
      </c>
      <c r="Z1180" s="42" t="str">
        <f t="shared" si="95"/>
        <v/>
      </c>
    </row>
    <row r="1181" spans="23:26" x14ac:dyDescent="0.25">
      <c r="W1181" t="str">
        <f t="shared" si="92"/>
        <v/>
      </c>
      <c r="X1181" t="str">
        <f t="shared" si="93"/>
        <v/>
      </c>
      <c r="Y1181" s="42" t="str">
        <f t="shared" si="94"/>
        <v/>
      </c>
      <c r="Z1181" s="42" t="str">
        <f t="shared" si="95"/>
        <v/>
      </c>
    </row>
    <row r="1182" spans="23:26" x14ac:dyDescent="0.25">
      <c r="W1182" t="str">
        <f t="shared" si="92"/>
        <v/>
      </c>
      <c r="X1182" t="str">
        <f t="shared" si="93"/>
        <v/>
      </c>
      <c r="Y1182" s="42" t="str">
        <f t="shared" si="94"/>
        <v/>
      </c>
      <c r="Z1182" s="42" t="str">
        <f t="shared" si="95"/>
        <v/>
      </c>
    </row>
    <row r="1183" spans="23:26" x14ac:dyDescent="0.25">
      <c r="W1183" t="str">
        <f t="shared" si="92"/>
        <v/>
      </c>
      <c r="X1183" t="str">
        <f t="shared" si="93"/>
        <v/>
      </c>
      <c r="Y1183" s="42" t="str">
        <f t="shared" si="94"/>
        <v/>
      </c>
      <c r="Z1183" s="42" t="str">
        <f t="shared" si="95"/>
        <v/>
      </c>
    </row>
    <row r="1184" spans="23:26" x14ac:dyDescent="0.25">
      <c r="W1184" t="str">
        <f t="shared" si="92"/>
        <v/>
      </c>
      <c r="X1184" t="str">
        <f t="shared" si="93"/>
        <v/>
      </c>
      <c r="Y1184" s="42" t="str">
        <f t="shared" si="94"/>
        <v/>
      </c>
      <c r="Z1184" s="42" t="str">
        <f t="shared" si="95"/>
        <v/>
      </c>
    </row>
    <row r="1185" spans="23:26" x14ac:dyDescent="0.25">
      <c r="W1185" t="str">
        <f t="shared" si="92"/>
        <v/>
      </c>
      <c r="X1185" t="str">
        <f t="shared" si="93"/>
        <v/>
      </c>
      <c r="Y1185" s="42" t="str">
        <f t="shared" si="94"/>
        <v/>
      </c>
      <c r="Z1185" s="42" t="str">
        <f t="shared" si="95"/>
        <v/>
      </c>
    </row>
    <row r="1186" spans="23:26" x14ac:dyDescent="0.25">
      <c r="W1186" t="str">
        <f t="shared" si="92"/>
        <v/>
      </c>
      <c r="X1186" t="str">
        <f t="shared" si="93"/>
        <v/>
      </c>
      <c r="Y1186" s="42" t="str">
        <f t="shared" si="94"/>
        <v/>
      </c>
      <c r="Z1186" s="42" t="str">
        <f t="shared" si="95"/>
        <v/>
      </c>
    </row>
    <row r="1187" spans="23:26" x14ac:dyDescent="0.25">
      <c r="W1187" t="str">
        <f t="shared" si="92"/>
        <v/>
      </c>
      <c r="X1187" t="str">
        <f t="shared" si="93"/>
        <v/>
      </c>
      <c r="Y1187" s="42" t="str">
        <f t="shared" si="94"/>
        <v/>
      </c>
      <c r="Z1187" s="42" t="str">
        <f t="shared" si="95"/>
        <v/>
      </c>
    </row>
    <row r="1188" spans="23:26" x14ac:dyDescent="0.25">
      <c r="W1188" t="str">
        <f t="shared" si="92"/>
        <v/>
      </c>
      <c r="X1188" t="str">
        <f t="shared" si="93"/>
        <v/>
      </c>
      <c r="Y1188" s="42" t="str">
        <f t="shared" si="94"/>
        <v/>
      </c>
      <c r="Z1188" s="42" t="str">
        <f t="shared" si="95"/>
        <v/>
      </c>
    </row>
    <row r="1189" spans="23:26" x14ac:dyDescent="0.25">
      <c r="W1189" t="str">
        <f t="shared" si="92"/>
        <v/>
      </c>
      <c r="X1189" t="str">
        <f t="shared" si="93"/>
        <v/>
      </c>
      <c r="Y1189" s="42" t="str">
        <f t="shared" si="94"/>
        <v/>
      </c>
      <c r="Z1189" s="42" t="str">
        <f t="shared" si="95"/>
        <v/>
      </c>
    </row>
    <row r="1190" spans="23:26" x14ac:dyDescent="0.25">
      <c r="W1190" t="str">
        <f t="shared" si="92"/>
        <v/>
      </c>
      <c r="X1190" t="str">
        <f t="shared" si="93"/>
        <v/>
      </c>
      <c r="Y1190" s="42" t="str">
        <f t="shared" si="94"/>
        <v/>
      </c>
      <c r="Z1190" s="42" t="str">
        <f t="shared" si="95"/>
        <v/>
      </c>
    </row>
    <row r="1191" spans="23:26" x14ac:dyDescent="0.25">
      <c r="W1191" t="str">
        <f t="shared" si="92"/>
        <v/>
      </c>
      <c r="X1191" t="str">
        <f t="shared" si="93"/>
        <v/>
      </c>
      <c r="Y1191" s="42" t="str">
        <f t="shared" si="94"/>
        <v/>
      </c>
      <c r="Z1191" s="42" t="str">
        <f t="shared" si="95"/>
        <v/>
      </c>
    </row>
    <row r="1192" spans="23:26" x14ac:dyDescent="0.25">
      <c r="W1192" t="str">
        <f t="shared" si="92"/>
        <v/>
      </c>
      <c r="X1192" t="str">
        <f t="shared" si="93"/>
        <v/>
      </c>
      <c r="Y1192" s="42" t="str">
        <f t="shared" si="94"/>
        <v/>
      </c>
      <c r="Z1192" s="42" t="str">
        <f t="shared" si="95"/>
        <v/>
      </c>
    </row>
    <row r="1193" spans="23:26" x14ac:dyDescent="0.25">
      <c r="W1193" t="str">
        <f t="shared" si="92"/>
        <v/>
      </c>
      <c r="X1193" t="str">
        <f t="shared" si="93"/>
        <v/>
      </c>
      <c r="Y1193" s="42" t="str">
        <f t="shared" si="94"/>
        <v/>
      </c>
      <c r="Z1193" s="42" t="str">
        <f t="shared" si="95"/>
        <v/>
      </c>
    </row>
    <row r="1194" spans="23:26" x14ac:dyDescent="0.25">
      <c r="W1194" t="str">
        <f t="shared" si="92"/>
        <v/>
      </c>
      <c r="X1194" t="str">
        <f t="shared" si="93"/>
        <v/>
      </c>
      <c r="Y1194" s="42" t="str">
        <f t="shared" si="94"/>
        <v/>
      </c>
      <c r="Z1194" s="42" t="str">
        <f t="shared" si="95"/>
        <v/>
      </c>
    </row>
    <row r="1195" spans="23:26" x14ac:dyDescent="0.25">
      <c r="W1195" t="str">
        <f t="shared" si="92"/>
        <v/>
      </c>
      <c r="X1195" t="str">
        <f t="shared" si="93"/>
        <v/>
      </c>
      <c r="Y1195" s="42" t="str">
        <f t="shared" si="94"/>
        <v/>
      </c>
      <c r="Z1195" s="42" t="str">
        <f t="shared" si="95"/>
        <v/>
      </c>
    </row>
    <row r="1196" spans="23:26" x14ac:dyDescent="0.25">
      <c r="W1196" t="str">
        <f t="shared" si="92"/>
        <v/>
      </c>
      <c r="X1196" t="str">
        <f t="shared" si="93"/>
        <v/>
      </c>
      <c r="Y1196" s="42" t="str">
        <f t="shared" si="94"/>
        <v/>
      </c>
      <c r="Z1196" s="42" t="str">
        <f t="shared" si="95"/>
        <v/>
      </c>
    </row>
    <row r="1197" spans="23:26" x14ac:dyDescent="0.25">
      <c r="W1197" t="str">
        <f t="shared" si="92"/>
        <v/>
      </c>
      <c r="X1197" t="str">
        <f t="shared" si="93"/>
        <v/>
      </c>
      <c r="Y1197" s="42" t="str">
        <f t="shared" si="94"/>
        <v/>
      </c>
      <c r="Z1197" s="42" t="str">
        <f t="shared" si="95"/>
        <v/>
      </c>
    </row>
    <row r="1198" spans="23:26" x14ac:dyDescent="0.25">
      <c r="W1198" t="str">
        <f t="shared" si="92"/>
        <v/>
      </c>
      <c r="X1198" t="str">
        <f t="shared" si="93"/>
        <v/>
      </c>
      <c r="Y1198" s="42" t="str">
        <f t="shared" si="94"/>
        <v/>
      </c>
      <c r="Z1198" s="42" t="str">
        <f t="shared" si="95"/>
        <v/>
      </c>
    </row>
    <row r="1199" spans="23:26" x14ac:dyDescent="0.25">
      <c r="W1199" t="str">
        <f t="shared" si="92"/>
        <v/>
      </c>
      <c r="X1199" t="str">
        <f t="shared" si="93"/>
        <v/>
      </c>
      <c r="Y1199" s="42" t="str">
        <f t="shared" si="94"/>
        <v/>
      </c>
      <c r="Z1199" s="42" t="str">
        <f t="shared" si="95"/>
        <v/>
      </c>
    </row>
    <row r="1200" spans="23:26" x14ac:dyDescent="0.25">
      <c r="W1200" t="str">
        <f t="shared" si="92"/>
        <v/>
      </c>
      <c r="X1200" t="str">
        <f t="shared" si="93"/>
        <v/>
      </c>
      <c r="Y1200" s="42" t="str">
        <f t="shared" si="94"/>
        <v/>
      </c>
      <c r="Z1200" s="42" t="str">
        <f t="shared" si="95"/>
        <v/>
      </c>
    </row>
    <row r="1201" spans="23:26" x14ac:dyDescent="0.25">
      <c r="W1201" t="str">
        <f t="shared" si="92"/>
        <v/>
      </c>
      <c r="X1201" t="str">
        <f t="shared" si="93"/>
        <v/>
      </c>
      <c r="Y1201" s="42" t="str">
        <f t="shared" si="94"/>
        <v/>
      </c>
      <c r="Z1201" s="42" t="str">
        <f t="shared" si="95"/>
        <v/>
      </c>
    </row>
    <row r="1202" spans="23:26" x14ac:dyDescent="0.25">
      <c r="W1202" t="str">
        <f t="shared" si="92"/>
        <v/>
      </c>
      <c r="X1202" t="str">
        <f t="shared" si="93"/>
        <v/>
      </c>
      <c r="Y1202" s="42" t="str">
        <f t="shared" si="94"/>
        <v/>
      </c>
      <c r="Z1202" s="42" t="str">
        <f t="shared" si="95"/>
        <v/>
      </c>
    </row>
    <row r="1203" spans="23:26" x14ac:dyDescent="0.25">
      <c r="W1203" t="str">
        <f t="shared" si="92"/>
        <v/>
      </c>
      <c r="X1203" t="str">
        <f t="shared" si="93"/>
        <v/>
      </c>
      <c r="Y1203" s="42" t="str">
        <f t="shared" si="94"/>
        <v/>
      </c>
      <c r="Z1203" s="42" t="str">
        <f t="shared" si="95"/>
        <v/>
      </c>
    </row>
    <row r="1204" spans="23:26" x14ac:dyDescent="0.25">
      <c r="W1204" t="str">
        <f t="shared" si="92"/>
        <v/>
      </c>
      <c r="X1204" t="str">
        <f t="shared" si="93"/>
        <v/>
      </c>
      <c r="Y1204" s="42" t="str">
        <f t="shared" si="94"/>
        <v/>
      </c>
      <c r="Z1204" s="42" t="str">
        <f t="shared" si="95"/>
        <v/>
      </c>
    </row>
    <row r="1205" spans="23:26" x14ac:dyDescent="0.25">
      <c r="W1205" t="str">
        <f t="shared" si="92"/>
        <v/>
      </c>
      <c r="X1205" t="str">
        <f t="shared" si="93"/>
        <v/>
      </c>
      <c r="Y1205" s="42" t="str">
        <f t="shared" si="94"/>
        <v/>
      </c>
      <c r="Z1205" s="42" t="str">
        <f t="shared" si="95"/>
        <v/>
      </c>
    </row>
    <row r="1206" spans="23:26" x14ac:dyDescent="0.25">
      <c r="W1206" t="str">
        <f t="shared" si="92"/>
        <v/>
      </c>
      <c r="X1206" t="str">
        <f t="shared" si="93"/>
        <v/>
      </c>
      <c r="Y1206" s="42" t="str">
        <f t="shared" si="94"/>
        <v/>
      </c>
      <c r="Z1206" s="42" t="str">
        <f t="shared" si="95"/>
        <v/>
      </c>
    </row>
    <row r="1207" spans="23:26" x14ac:dyDescent="0.25">
      <c r="W1207" t="str">
        <f t="shared" si="92"/>
        <v/>
      </c>
      <c r="X1207" t="str">
        <f t="shared" si="93"/>
        <v/>
      </c>
      <c r="Y1207" s="42" t="str">
        <f t="shared" si="94"/>
        <v/>
      </c>
      <c r="Z1207" s="42" t="str">
        <f t="shared" si="95"/>
        <v/>
      </c>
    </row>
    <row r="1208" spans="23:26" x14ac:dyDescent="0.25">
      <c r="W1208" t="str">
        <f t="shared" si="92"/>
        <v/>
      </c>
      <c r="X1208" t="str">
        <f t="shared" si="93"/>
        <v/>
      </c>
      <c r="Y1208" s="42" t="str">
        <f t="shared" si="94"/>
        <v/>
      </c>
      <c r="Z1208" s="42" t="str">
        <f t="shared" si="95"/>
        <v/>
      </c>
    </row>
    <row r="1209" spans="23:26" x14ac:dyDescent="0.25">
      <c r="W1209" t="str">
        <f t="shared" si="92"/>
        <v/>
      </c>
      <c r="X1209" t="str">
        <f t="shared" si="93"/>
        <v/>
      </c>
      <c r="Y1209" s="42" t="str">
        <f t="shared" si="94"/>
        <v/>
      </c>
      <c r="Z1209" s="42" t="str">
        <f t="shared" si="95"/>
        <v/>
      </c>
    </row>
    <row r="1210" spans="23:26" x14ac:dyDescent="0.25">
      <c r="W1210" t="str">
        <f t="shared" si="92"/>
        <v/>
      </c>
      <c r="X1210" t="str">
        <f t="shared" si="93"/>
        <v/>
      </c>
      <c r="Y1210" s="42" t="str">
        <f t="shared" si="94"/>
        <v/>
      </c>
      <c r="Z1210" s="42" t="str">
        <f t="shared" si="95"/>
        <v/>
      </c>
    </row>
    <row r="1211" spans="23:26" x14ac:dyDescent="0.25">
      <c r="W1211" t="str">
        <f t="shared" si="92"/>
        <v/>
      </c>
      <c r="X1211" t="str">
        <f t="shared" si="93"/>
        <v/>
      </c>
      <c r="Y1211" s="42" t="str">
        <f t="shared" si="94"/>
        <v/>
      </c>
      <c r="Z1211" s="42" t="str">
        <f t="shared" si="95"/>
        <v/>
      </c>
    </row>
    <row r="1212" spans="23:26" x14ac:dyDescent="0.25">
      <c r="W1212" t="str">
        <f t="shared" si="92"/>
        <v/>
      </c>
      <c r="X1212" t="str">
        <f t="shared" si="93"/>
        <v/>
      </c>
      <c r="Y1212" s="42" t="str">
        <f t="shared" si="94"/>
        <v/>
      </c>
      <c r="Z1212" s="42" t="str">
        <f t="shared" si="95"/>
        <v/>
      </c>
    </row>
    <row r="1213" spans="23:26" x14ac:dyDescent="0.25">
      <c r="W1213" t="str">
        <f t="shared" si="92"/>
        <v/>
      </c>
      <c r="X1213" t="str">
        <f t="shared" si="93"/>
        <v/>
      </c>
      <c r="Y1213" s="42" t="str">
        <f t="shared" si="94"/>
        <v/>
      </c>
      <c r="Z1213" s="42" t="str">
        <f t="shared" si="95"/>
        <v/>
      </c>
    </row>
    <row r="1214" spans="23:26" x14ac:dyDescent="0.25">
      <c r="W1214" t="str">
        <f t="shared" si="92"/>
        <v/>
      </c>
      <c r="X1214" t="str">
        <f t="shared" si="93"/>
        <v/>
      </c>
      <c r="Y1214" s="42" t="str">
        <f t="shared" si="94"/>
        <v/>
      </c>
      <c r="Z1214" s="42" t="str">
        <f t="shared" si="95"/>
        <v/>
      </c>
    </row>
    <row r="1215" spans="23:26" x14ac:dyDescent="0.25">
      <c r="W1215" t="str">
        <f t="shared" si="92"/>
        <v/>
      </c>
      <c r="X1215" t="str">
        <f t="shared" si="93"/>
        <v/>
      </c>
      <c r="Y1215" s="42" t="str">
        <f t="shared" si="94"/>
        <v/>
      </c>
      <c r="Z1215" s="42" t="str">
        <f t="shared" si="95"/>
        <v/>
      </c>
    </row>
    <row r="1216" spans="23:26" x14ac:dyDescent="0.25">
      <c r="W1216" t="str">
        <f t="shared" si="92"/>
        <v/>
      </c>
      <c r="X1216" t="str">
        <f t="shared" si="93"/>
        <v/>
      </c>
      <c r="Y1216" s="42" t="str">
        <f t="shared" si="94"/>
        <v/>
      </c>
      <c r="Z1216" s="42" t="str">
        <f t="shared" si="95"/>
        <v/>
      </c>
    </row>
    <row r="1217" spans="23:26" x14ac:dyDescent="0.25">
      <c r="W1217" t="str">
        <f t="shared" si="92"/>
        <v/>
      </c>
      <c r="X1217" t="str">
        <f t="shared" si="93"/>
        <v/>
      </c>
      <c r="Y1217" s="42" t="str">
        <f t="shared" si="94"/>
        <v/>
      </c>
      <c r="Z1217" s="42" t="str">
        <f t="shared" si="95"/>
        <v/>
      </c>
    </row>
    <row r="1218" spans="23:26" x14ac:dyDescent="0.25">
      <c r="W1218" t="str">
        <f t="shared" si="92"/>
        <v/>
      </c>
      <c r="X1218" t="str">
        <f t="shared" si="93"/>
        <v/>
      </c>
      <c r="Y1218" s="42" t="str">
        <f t="shared" si="94"/>
        <v/>
      </c>
      <c r="Z1218" s="42" t="str">
        <f t="shared" si="95"/>
        <v/>
      </c>
    </row>
    <row r="1219" spans="23:26" x14ac:dyDescent="0.25">
      <c r="W1219" t="str">
        <f t="shared" si="92"/>
        <v/>
      </c>
      <c r="X1219" t="str">
        <f t="shared" si="93"/>
        <v/>
      </c>
      <c r="Y1219" s="42" t="str">
        <f t="shared" si="94"/>
        <v/>
      </c>
      <c r="Z1219" s="42" t="str">
        <f t="shared" si="95"/>
        <v/>
      </c>
    </row>
    <row r="1220" spans="23:26" x14ac:dyDescent="0.25">
      <c r="W1220" t="str">
        <f t="shared" ref="W1220:W1283" si="96">IF($A1220="","",$A1220)</f>
        <v/>
      </c>
      <c r="X1220" t="str">
        <f t="shared" ref="X1220:X1283" si="97">IF($A1220="","",$C1220)</f>
        <v/>
      </c>
      <c r="Y1220" s="42" t="str">
        <f t="shared" ref="Y1220:Y1283" si="98">IF($A1220="","",$E1220)</f>
        <v/>
      </c>
      <c r="Z1220" s="42" t="str">
        <f t="shared" ref="Z1220:Z1283" si="99">IF($A1220="","",IF(ISERROR($G1220),0,$G1220))</f>
        <v/>
      </c>
    </row>
    <row r="1221" spans="23:26" x14ac:dyDescent="0.25">
      <c r="W1221" t="str">
        <f t="shared" si="96"/>
        <v/>
      </c>
      <c r="X1221" t="str">
        <f t="shared" si="97"/>
        <v/>
      </c>
      <c r="Y1221" s="42" t="str">
        <f t="shared" si="98"/>
        <v/>
      </c>
      <c r="Z1221" s="42" t="str">
        <f t="shared" si="99"/>
        <v/>
      </c>
    </row>
    <row r="1222" spans="23:26" x14ac:dyDescent="0.25">
      <c r="W1222" t="str">
        <f t="shared" si="96"/>
        <v/>
      </c>
      <c r="X1222" t="str">
        <f t="shared" si="97"/>
        <v/>
      </c>
      <c r="Y1222" s="42" t="str">
        <f t="shared" si="98"/>
        <v/>
      </c>
      <c r="Z1222" s="42" t="str">
        <f t="shared" si="99"/>
        <v/>
      </c>
    </row>
    <row r="1223" spans="23:26" x14ac:dyDescent="0.25">
      <c r="W1223" t="str">
        <f t="shared" si="96"/>
        <v/>
      </c>
      <c r="X1223" t="str">
        <f t="shared" si="97"/>
        <v/>
      </c>
      <c r="Y1223" s="42" t="str">
        <f t="shared" si="98"/>
        <v/>
      </c>
      <c r="Z1223" s="42" t="str">
        <f t="shared" si="99"/>
        <v/>
      </c>
    </row>
    <row r="1224" spans="23:26" x14ac:dyDescent="0.25">
      <c r="W1224" t="str">
        <f t="shared" si="96"/>
        <v/>
      </c>
      <c r="X1224" t="str">
        <f t="shared" si="97"/>
        <v/>
      </c>
      <c r="Y1224" s="42" t="str">
        <f t="shared" si="98"/>
        <v/>
      </c>
      <c r="Z1224" s="42" t="str">
        <f t="shared" si="99"/>
        <v/>
      </c>
    </row>
    <row r="1225" spans="23:26" x14ac:dyDescent="0.25">
      <c r="W1225" t="str">
        <f t="shared" si="96"/>
        <v/>
      </c>
      <c r="X1225" t="str">
        <f t="shared" si="97"/>
        <v/>
      </c>
      <c r="Y1225" s="42" t="str">
        <f t="shared" si="98"/>
        <v/>
      </c>
      <c r="Z1225" s="42" t="str">
        <f t="shared" si="99"/>
        <v/>
      </c>
    </row>
    <row r="1226" spans="23:26" x14ac:dyDescent="0.25">
      <c r="W1226" t="str">
        <f t="shared" si="96"/>
        <v/>
      </c>
      <c r="X1226" t="str">
        <f t="shared" si="97"/>
        <v/>
      </c>
      <c r="Y1226" s="42" t="str">
        <f t="shared" si="98"/>
        <v/>
      </c>
      <c r="Z1226" s="42" t="str">
        <f t="shared" si="99"/>
        <v/>
      </c>
    </row>
    <row r="1227" spans="23:26" x14ac:dyDescent="0.25">
      <c r="W1227" t="str">
        <f t="shared" si="96"/>
        <v/>
      </c>
      <c r="X1227" t="str">
        <f t="shared" si="97"/>
        <v/>
      </c>
      <c r="Y1227" s="42" t="str">
        <f t="shared" si="98"/>
        <v/>
      </c>
      <c r="Z1227" s="42" t="str">
        <f t="shared" si="99"/>
        <v/>
      </c>
    </row>
    <row r="1228" spans="23:26" x14ac:dyDescent="0.25">
      <c r="W1228" t="str">
        <f t="shared" si="96"/>
        <v/>
      </c>
      <c r="X1228" t="str">
        <f t="shared" si="97"/>
        <v/>
      </c>
      <c r="Y1228" s="42" t="str">
        <f t="shared" si="98"/>
        <v/>
      </c>
      <c r="Z1228" s="42" t="str">
        <f t="shared" si="99"/>
        <v/>
      </c>
    </row>
    <row r="1229" spans="23:26" x14ac:dyDescent="0.25">
      <c r="W1229" t="str">
        <f t="shared" si="96"/>
        <v/>
      </c>
      <c r="X1229" t="str">
        <f t="shared" si="97"/>
        <v/>
      </c>
      <c r="Y1229" s="42" t="str">
        <f t="shared" si="98"/>
        <v/>
      </c>
      <c r="Z1229" s="42" t="str">
        <f t="shared" si="99"/>
        <v/>
      </c>
    </row>
    <row r="1230" spans="23:26" x14ac:dyDescent="0.25">
      <c r="W1230" t="str">
        <f t="shared" si="96"/>
        <v/>
      </c>
      <c r="X1230" t="str">
        <f t="shared" si="97"/>
        <v/>
      </c>
      <c r="Y1230" s="42" t="str">
        <f t="shared" si="98"/>
        <v/>
      </c>
      <c r="Z1230" s="42" t="str">
        <f t="shared" si="99"/>
        <v/>
      </c>
    </row>
    <row r="1231" spans="23:26" x14ac:dyDescent="0.25">
      <c r="W1231" t="str">
        <f t="shared" si="96"/>
        <v/>
      </c>
      <c r="X1231" t="str">
        <f t="shared" si="97"/>
        <v/>
      </c>
      <c r="Y1231" s="42" t="str">
        <f t="shared" si="98"/>
        <v/>
      </c>
      <c r="Z1231" s="42" t="str">
        <f t="shared" si="99"/>
        <v/>
      </c>
    </row>
    <row r="1232" spans="23:26" x14ac:dyDescent="0.25">
      <c r="W1232" t="str">
        <f t="shared" si="96"/>
        <v/>
      </c>
      <c r="X1232" t="str">
        <f t="shared" si="97"/>
        <v/>
      </c>
      <c r="Y1232" s="42" t="str">
        <f t="shared" si="98"/>
        <v/>
      </c>
      <c r="Z1232" s="42" t="str">
        <f t="shared" si="99"/>
        <v/>
      </c>
    </row>
    <row r="1233" spans="23:26" x14ac:dyDescent="0.25">
      <c r="W1233" t="str">
        <f t="shared" si="96"/>
        <v/>
      </c>
      <c r="X1233" t="str">
        <f t="shared" si="97"/>
        <v/>
      </c>
      <c r="Y1233" s="42" t="str">
        <f t="shared" si="98"/>
        <v/>
      </c>
      <c r="Z1233" s="42" t="str">
        <f t="shared" si="99"/>
        <v/>
      </c>
    </row>
    <row r="1234" spans="23:26" x14ac:dyDescent="0.25">
      <c r="W1234" t="str">
        <f t="shared" si="96"/>
        <v/>
      </c>
      <c r="X1234" t="str">
        <f t="shared" si="97"/>
        <v/>
      </c>
      <c r="Y1234" s="42" t="str">
        <f t="shared" si="98"/>
        <v/>
      </c>
      <c r="Z1234" s="42" t="str">
        <f t="shared" si="99"/>
        <v/>
      </c>
    </row>
    <row r="1235" spans="23:26" x14ac:dyDescent="0.25">
      <c r="W1235" t="str">
        <f t="shared" si="96"/>
        <v/>
      </c>
      <c r="X1235" t="str">
        <f t="shared" si="97"/>
        <v/>
      </c>
      <c r="Y1235" s="42" t="str">
        <f t="shared" si="98"/>
        <v/>
      </c>
      <c r="Z1235" s="42" t="str">
        <f t="shared" si="99"/>
        <v/>
      </c>
    </row>
    <row r="1236" spans="23:26" x14ac:dyDescent="0.25">
      <c r="W1236" t="str">
        <f t="shared" si="96"/>
        <v/>
      </c>
      <c r="X1236" t="str">
        <f t="shared" si="97"/>
        <v/>
      </c>
      <c r="Y1236" s="42" t="str">
        <f t="shared" si="98"/>
        <v/>
      </c>
      <c r="Z1236" s="42" t="str">
        <f t="shared" si="99"/>
        <v/>
      </c>
    </row>
    <row r="1237" spans="23:26" x14ac:dyDescent="0.25">
      <c r="W1237" t="str">
        <f t="shared" si="96"/>
        <v/>
      </c>
      <c r="X1237" t="str">
        <f t="shared" si="97"/>
        <v/>
      </c>
      <c r="Y1237" s="42" t="str">
        <f t="shared" si="98"/>
        <v/>
      </c>
      <c r="Z1237" s="42" t="str">
        <f t="shared" si="99"/>
        <v/>
      </c>
    </row>
    <row r="1238" spans="23:26" x14ac:dyDescent="0.25">
      <c r="W1238" t="str">
        <f t="shared" si="96"/>
        <v/>
      </c>
      <c r="X1238" t="str">
        <f t="shared" si="97"/>
        <v/>
      </c>
      <c r="Y1238" s="42" t="str">
        <f t="shared" si="98"/>
        <v/>
      </c>
      <c r="Z1238" s="42" t="str">
        <f t="shared" si="99"/>
        <v/>
      </c>
    </row>
    <row r="1239" spans="23:26" x14ac:dyDescent="0.25">
      <c r="W1239" t="str">
        <f t="shared" si="96"/>
        <v/>
      </c>
      <c r="X1239" t="str">
        <f t="shared" si="97"/>
        <v/>
      </c>
      <c r="Y1239" s="42" t="str">
        <f t="shared" si="98"/>
        <v/>
      </c>
      <c r="Z1239" s="42" t="str">
        <f t="shared" si="99"/>
        <v/>
      </c>
    </row>
    <row r="1240" spans="23:26" x14ac:dyDescent="0.25">
      <c r="W1240" t="str">
        <f t="shared" si="96"/>
        <v/>
      </c>
      <c r="X1240" t="str">
        <f t="shared" si="97"/>
        <v/>
      </c>
      <c r="Y1240" s="42" t="str">
        <f t="shared" si="98"/>
        <v/>
      </c>
      <c r="Z1240" s="42" t="str">
        <f t="shared" si="99"/>
        <v/>
      </c>
    </row>
    <row r="1241" spans="23:26" x14ac:dyDescent="0.25">
      <c r="W1241" t="str">
        <f t="shared" si="96"/>
        <v/>
      </c>
      <c r="X1241" t="str">
        <f t="shared" si="97"/>
        <v/>
      </c>
      <c r="Y1241" s="42" t="str">
        <f t="shared" si="98"/>
        <v/>
      </c>
      <c r="Z1241" s="42" t="str">
        <f t="shared" si="99"/>
        <v/>
      </c>
    </row>
    <row r="1242" spans="23:26" x14ac:dyDescent="0.25">
      <c r="W1242" t="str">
        <f t="shared" si="96"/>
        <v/>
      </c>
      <c r="X1242" t="str">
        <f t="shared" si="97"/>
        <v/>
      </c>
      <c r="Y1242" s="42" t="str">
        <f t="shared" si="98"/>
        <v/>
      </c>
      <c r="Z1242" s="42" t="str">
        <f t="shared" si="99"/>
        <v/>
      </c>
    </row>
    <row r="1243" spans="23:26" x14ac:dyDescent="0.25">
      <c r="W1243" t="str">
        <f t="shared" si="96"/>
        <v/>
      </c>
      <c r="X1243" t="str">
        <f t="shared" si="97"/>
        <v/>
      </c>
      <c r="Y1243" s="42" t="str">
        <f t="shared" si="98"/>
        <v/>
      </c>
      <c r="Z1243" s="42" t="str">
        <f t="shared" si="99"/>
        <v/>
      </c>
    </row>
    <row r="1244" spans="23:26" x14ac:dyDescent="0.25">
      <c r="W1244" t="str">
        <f t="shared" si="96"/>
        <v/>
      </c>
      <c r="X1244" t="str">
        <f t="shared" si="97"/>
        <v/>
      </c>
      <c r="Y1244" s="42" t="str">
        <f t="shared" si="98"/>
        <v/>
      </c>
      <c r="Z1244" s="42" t="str">
        <f t="shared" si="99"/>
        <v/>
      </c>
    </row>
    <row r="1245" spans="23:26" x14ac:dyDescent="0.25">
      <c r="W1245" t="str">
        <f t="shared" si="96"/>
        <v/>
      </c>
      <c r="X1245" t="str">
        <f t="shared" si="97"/>
        <v/>
      </c>
      <c r="Y1245" s="42" t="str">
        <f t="shared" si="98"/>
        <v/>
      </c>
      <c r="Z1245" s="42" t="str">
        <f t="shared" si="99"/>
        <v/>
      </c>
    </row>
    <row r="1246" spans="23:26" x14ac:dyDescent="0.25">
      <c r="W1246" t="str">
        <f t="shared" si="96"/>
        <v/>
      </c>
      <c r="X1246" t="str">
        <f t="shared" si="97"/>
        <v/>
      </c>
      <c r="Y1246" s="42" t="str">
        <f t="shared" si="98"/>
        <v/>
      </c>
      <c r="Z1246" s="42" t="str">
        <f t="shared" si="99"/>
        <v/>
      </c>
    </row>
    <row r="1247" spans="23:26" x14ac:dyDescent="0.25">
      <c r="W1247" t="str">
        <f t="shared" si="96"/>
        <v/>
      </c>
      <c r="X1247" t="str">
        <f t="shared" si="97"/>
        <v/>
      </c>
      <c r="Y1247" s="42" t="str">
        <f t="shared" si="98"/>
        <v/>
      </c>
      <c r="Z1247" s="42" t="str">
        <f t="shared" si="99"/>
        <v/>
      </c>
    </row>
    <row r="1248" spans="23:26" x14ac:dyDescent="0.25">
      <c r="W1248" t="str">
        <f t="shared" si="96"/>
        <v/>
      </c>
      <c r="X1248" t="str">
        <f t="shared" si="97"/>
        <v/>
      </c>
      <c r="Y1248" s="42" t="str">
        <f t="shared" si="98"/>
        <v/>
      </c>
      <c r="Z1248" s="42" t="str">
        <f t="shared" si="99"/>
        <v/>
      </c>
    </row>
    <row r="1249" spans="23:26" x14ac:dyDescent="0.25">
      <c r="W1249" t="str">
        <f t="shared" si="96"/>
        <v/>
      </c>
      <c r="X1249" t="str">
        <f t="shared" si="97"/>
        <v/>
      </c>
      <c r="Y1249" s="42" t="str">
        <f t="shared" si="98"/>
        <v/>
      </c>
      <c r="Z1249" s="42" t="str">
        <f t="shared" si="99"/>
        <v/>
      </c>
    </row>
    <row r="1250" spans="23:26" x14ac:dyDescent="0.25">
      <c r="W1250" t="str">
        <f t="shared" si="96"/>
        <v/>
      </c>
      <c r="X1250" t="str">
        <f t="shared" si="97"/>
        <v/>
      </c>
      <c r="Y1250" s="42" t="str">
        <f t="shared" si="98"/>
        <v/>
      </c>
      <c r="Z1250" s="42" t="str">
        <f t="shared" si="99"/>
        <v/>
      </c>
    </row>
    <row r="1251" spans="23:26" x14ac:dyDescent="0.25">
      <c r="W1251" t="str">
        <f t="shared" si="96"/>
        <v/>
      </c>
      <c r="X1251" t="str">
        <f t="shared" si="97"/>
        <v/>
      </c>
      <c r="Y1251" s="42" t="str">
        <f t="shared" si="98"/>
        <v/>
      </c>
      <c r="Z1251" s="42" t="str">
        <f t="shared" si="99"/>
        <v/>
      </c>
    </row>
    <row r="1252" spans="23:26" x14ac:dyDescent="0.25">
      <c r="W1252" t="str">
        <f t="shared" si="96"/>
        <v/>
      </c>
      <c r="X1252" t="str">
        <f t="shared" si="97"/>
        <v/>
      </c>
      <c r="Y1252" s="42" t="str">
        <f t="shared" si="98"/>
        <v/>
      </c>
      <c r="Z1252" s="42" t="str">
        <f t="shared" si="99"/>
        <v/>
      </c>
    </row>
    <row r="1253" spans="23:26" x14ac:dyDescent="0.25">
      <c r="W1253" t="str">
        <f t="shared" si="96"/>
        <v/>
      </c>
      <c r="X1253" t="str">
        <f t="shared" si="97"/>
        <v/>
      </c>
      <c r="Y1253" s="42" t="str">
        <f t="shared" si="98"/>
        <v/>
      </c>
      <c r="Z1253" s="42" t="str">
        <f t="shared" si="99"/>
        <v/>
      </c>
    </row>
    <row r="1254" spans="23:26" x14ac:dyDescent="0.25">
      <c r="W1254" t="str">
        <f t="shared" si="96"/>
        <v/>
      </c>
      <c r="X1254" t="str">
        <f t="shared" si="97"/>
        <v/>
      </c>
      <c r="Y1254" s="42" t="str">
        <f t="shared" si="98"/>
        <v/>
      </c>
      <c r="Z1254" s="42" t="str">
        <f t="shared" si="99"/>
        <v/>
      </c>
    </row>
    <row r="1255" spans="23:26" x14ac:dyDescent="0.25">
      <c r="W1255" t="str">
        <f t="shared" si="96"/>
        <v/>
      </c>
      <c r="X1255" t="str">
        <f t="shared" si="97"/>
        <v/>
      </c>
      <c r="Y1255" s="42" t="str">
        <f t="shared" si="98"/>
        <v/>
      </c>
      <c r="Z1255" s="42" t="str">
        <f t="shared" si="99"/>
        <v/>
      </c>
    </row>
    <row r="1256" spans="23:26" x14ac:dyDescent="0.25">
      <c r="W1256" t="str">
        <f t="shared" si="96"/>
        <v/>
      </c>
      <c r="X1256" t="str">
        <f t="shared" si="97"/>
        <v/>
      </c>
      <c r="Y1256" s="42" t="str">
        <f t="shared" si="98"/>
        <v/>
      </c>
      <c r="Z1256" s="42" t="str">
        <f t="shared" si="99"/>
        <v/>
      </c>
    </row>
    <row r="1257" spans="23:26" x14ac:dyDescent="0.25">
      <c r="W1257" t="str">
        <f t="shared" si="96"/>
        <v/>
      </c>
      <c r="X1257" t="str">
        <f t="shared" si="97"/>
        <v/>
      </c>
      <c r="Y1257" s="42" t="str">
        <f t="shared" si="98"/>
        <v/>
      </c>
      <c r="Z1257" s="42" t="str">
        <f t="shared" si="99"/>
        <v/>
      </c>
    </row>
    <row r="1258" spans="23:26" x14ac:dyDescent="0.25">
      <c r="W1258" t="str">
        <f t="shared" si="96"/>
        <v/>
      </c>
      <c r="X1258" t="str">
        <f t="shared" si="97"/>
        <v/>
      </c>
      <c r="Y1258" s="42" t="str">
        <f t="shared" si="98"/>
        <v/>
      </c>
      <c r="Z1258" s="42" t="str">
        <f t="shared" si="99"/>
        <v/>
      </c>
    </row>
    <row r="1259" spans="23:26" x14ac:dyDescent="0.25">
      <c r="W1259" t="str">
        <f t="shared" si="96"/>
        <v/>
      </c>
      <c r="X1259" t="str">
        <f t="shared" si="97"/>
        <v/>
      </c>
      <c r="Y1259" s="42" t="str">
        <f t="shared" si="98"/>
        <v/>
      </c>
      <c r="Z1259" s="42" t="str">
        <f t="shared" si="99"/>
        <v/>
      </c>
    </row>
    <row r="1260" spans="23:26" x14ac:dyDescent="0.25">
      <c r="W1260" t="str">
        <f t="shared" si="96"/>
        <v/>
      </c>
      <c r="X1260" t="str">
        <f t="shared" si="97"/>
        <v/>
      </c>
      <c r="Y1260" s="42" t="str">
        <f t="shared" si="98"/>
        <v/>
      </c>
      <c r="Z1260" s="42" t="str">
        <f t="shared" si="99"/>
        <v/>
      </c>
    </row>
    <row r="1261" spans="23:26" x14ac:dyDescent="0.25">
      <c r="W1261" t="str">
        <f t="shared" si="96"/>
        <v/>
      </c>
      <c r="X1261" t="str">
        <f t="shared" si="97"/>
        <v/>
      </c>
      <c r="Y1261" s="42" t="str">
        <f t="shared" si="98"/>
        <v/>
      </c>
      <c r="Z1261" s="42" t="str">
        <f t="shared" si="99"/>
        <v/>
      </c>
    </row>
    <row r="1262" spans="23:26" x14ac:dyDescent="0.25">
      <c r="W1262" t="str">
        <f t="shared" si="96"/>
        <v/>
      </c>
      <c r="X1262" t="str">
        <f t="shared" si="97"/>
        <v/>
      </c>
      <c r="Y1262" s="42" t="str">
        <f t="shared" si="98"/>
        <v/>
      </c>
      <c r="Z1262" s="42" t="str">
        <f t="shared" si="99"/>
        <v/>
      </c>
    </row>
    <row r="1263" spans="23:26" x14ac:dyDescent="0.25">
      <c r="W1263" t="str">
        <f t="shared" si="96"/>
        <v/>
      </c>
      <c r="X1263" t="str">
        <f t="shared" si="97"/>
        <v/>
      </c>
      <c r="Y1263" s="42" t="str">
        <f t="shared" si="98"/>
        <v/>
      </c>
      <c r="Z1263" s="42" t="str">
        <f t="shared" si="99"/>
        <v/>
      </c>
    </row>
    <row r="1264" spans="23:26" x14ac:dyDescent="0.25">
      <c r="W1264" t="str">
        <f t="shared" si="96"/>
        <v/>
      </c>
      <c r="X1264" t="str">
        <f t="shared" si="97"/>
        <v/>
      </c>
      <c r="Y1264" s="42" t="str">
        <f t="shared" si="98"/>
        <v/>
      </c>
      <c r="Z1264" s="42" t="str">
        <f t="shared" si="99"/>
        <v/>
      </c>
    </row>
    <row r="1265" spans="23:26" x14ac:dyDescent="0.25">
      <c r="W1265" t="str">
        <f t="shared" si="96"/>
        <v/>
      </c>
      <c r="X1265" t="str">
        <f t="shared" si="97"/>
        <v/>
      </c>
      <c r="Y1265" s="42" t="str">
        <f t="shared" si="98"/>
        <v/>
      </c>
      <c r="Z1265" s="42" t="str">
        <f t="shared" si="99"/>
        <v/>
      </c>
    </row>
    <row r="1266" spans="23:26" x14ac:dyDescent="0.25">
      <c r="W1266" t="str">
        <f t="shared" si="96"/>
        <v/>
      </c>
      <c r="X1266" t="str">
        <f t="shared" si="97"/>
        <v/>
      </c>
      <c r="Y1266" s="42" t="str">
        <f t="shared" si="98"/>
        <v/>
      </c>
      <c r="Z1266" s="42" t="str">
        <f t="shared" si="99"/>
        <v/>
      </c>
    </row>
    <row r="1267" spans="23:26" x14ac:dyDescent="0.25">
      <c r="W1267" t="str">
        <f t="shared" si="96"/>
        <v/>
      </c>
      <c r="X1267" t="str">
        <f t="shared" si="97"/>
        <v/>
      </c>
      <c r="Y1267" s="42" t="str">
        <f t="shared" si="98"/>
        <v/>
      </c>
      <c r="Z1267" s="42" t="str">
        <f t="shared" si="99"/>
        <v/>
      </c>
    </row>
    <row r="1268" spans="23:26" x14ac:dyDescent="0.25">
      <c r="W1268" t="str">
        <f t="shared" si="96"/>
        <v/>
      </c>
      <c r="X1268" t="str">
        <f t="shared" si="97"/>
        <v/>
      </c>
      <c r="Y1268" s="42" t="str">
        <f t="shared" si="98"/>
        <v/>
      </c>
      <c r="Z1268" s="42" t="str">
        <f t="shared" si="99"/>
        <v/>
      </c>
    </row>
    <row r="1269" spans="23:26" x14ac:dyDescent="0.25">
      <c r="W1269" t="str">
        <f t="shared" si="96"/>
        <v/>
      </c>
      <c r="X1269" t="str">
        <f t="shared" si="97"/>
        <v/>
      </c>
      <c r="Y1269" s="42" t="str">
        <f t="shared" si="98"/>
        <v/>
      </c>
      <c r="Z1269" s="42" t="str">
        <f t="shared" si="99"/>
        <v/>
      </c>
    </row>
    <row r="1270" spans="23:26" x14ac:dyDescent="0.25">
      <c r="W1270" t="str">
        <f t="shared" si="96"/>
        <v/>
      </c>
      <c r="X1270" t="str">
        <f t="shared" si="97"/>
        <v/>
      </c>
      <c r="Y1270" s="42" t="str">
        <f t="shared" si="98"/>
        <v/>
      </c>
      <c r="Z1270" s="42" t="str">
        <f t="shared" si="99"/>
        <v/>
      </c>
    </row>
    <row r="1271" spans="23:26" x14ac:dyDescent="0.25">
      <c r="W1271" t="str">
        <f t="shared" si="96"/>
        <v/>
      </c>
      <c r="X1271" t="str">
        <f t="shared" si="97"/>
        <v/>
      </c>
      <c r="Y1271" s="42" t="str">
        <f t="shared" si="98"/>
        <v/>
      </c>
      <c r="Z1271" s="42" t="str">
        <f t="shared" si="99"/>
        <v/>
      </c>
    </row>
    <row r="1272" spans="23:26" x14ac:dyDescent="0.25">
      <c r="W1272" t="str">
        <f t="shared" si="96"/>
        <v/>
      </c>
      <c r="X1272" t="str">
        <f t="shared" si="97"/>
        <v/>
      </c>
      <c r="Y1272" s="42" t="str">
        <f t="shared" si="98"/>
        <v/>
      </c>
      <c r="Z1272" s="42" t="str">
        <f t="shared" si="99"/>
        <v/>
      </c>
    </row>
    <row r="1273" spans="23:26" x14ac:dyDescent="0.25">
      <c r="W1273" t="str">
        <f t="shared" si="96"/>
        <v/>
      </c>
      <c r="X1273" t="str">
        <f t="shared" si="97"/>
        <v/>
      </c>
      <c r="Y1273" s="42" t="str">
        <f t="shared" si="98"/>
        <v/>
      </c>
      <c r="Z1273" s="42" t="str">
        <f t="shared" si="99"/>
        <v/>
      </c>
    </row>
    <row r="1274" spans="23:26" x14ac:dyDescent="0.25">
      <c r="W1274" t="str">
        <f t="shared" si="96"/>
        <v/>
      </c>
      <c r="X1274" t="str">
        <f t="shared" si="97"/>
        <v/>
      </c>
      <c r="Y1274" s="42" t="str">
        <f t="shared" si="98"/>
        <v/>
      </c>
      <c r="Z1274" s="42" t="str">
        <f t="shared" si="99"/>
        <v/>
      </c>
    </row>
    <row r="1275" spans="23:26" x14ac:dyDescent="0.25">
      <c r="W1275" t="str">
        <f t="shared" si="96"/>
        <v/>
      </c>
      <c r="X1275" t="str">
        <f t="shared" si="97"/>
        <v/>
      </c>
      <c r="Y1275" s="42" t="str">
        <f t="shared" si="98"/>
        <v/>
      </c>
      <c r="Z1275" s="42" t="str">
        <f t="shared" si="99"/>
        <v/>
      </c>
    </row>
    <row r="1276" spans="23:26" x14ac:dyDescent="0.25">
      <c r="W1276" t="str">
        <f t="shared" si="96"/>
        <v/>
      </c>
      <c r="X1276" t="str">
        <f t="shared" si="97"/>
        <v/>
      </c>
      <c r="Y1276" s="42" t="str">
        <f t="shared" si="98"/>
        <v/>
      </c>
      <c r="Z1276" s="42" t="str">
        <f t="shared" si="99"/>
        <v/>
      </c>
    </row>
    <row r="1277" spans="23:26" x14ac:dyDescent="0.25">
      <c r="W1277" t="str">
        <f t="shared" si="96"/>
        <v/>
      </c>
      <c r="X1277" t="str">
        <f t="shared" si="97"/>
        <v/>
      </c>
      <c r="Y1277" s="42" t="str">
        <f t="shared" si="98"/>
        <v/>
      </c>
      <c r="Z1277" s="42" t="str">
        <f t="shared" si="99"/>
        <v/>
      </c>
    </row>
    <row r="1278" spans="23:26" x14ac:dyDescent="0.25">
      <c r="W1278" t="str">
        <f t="shared" si="96"/>
        <v/>
      </c>
      <c r="X1278" t="str">
        <f t="shared" si="97"/>
        <v/>
      </c>
      <c r="Y1278" s="42" t="str">
        <f t="shared" si="98"/>
        <v/>
      </c>
      <c r="Z1278" s="42" t="str">
        <f t="shared" si="99"/>
        <v/>
      </c>
    </row>
    <row r="1279" spans="23:26" x14ac:dyDescent="0.25">
      <c r="W1279" t="str">
        <f t="shared" si="96"/>
        <v/>
      </c>
      <c r="X1279" t="str">
        <f t="shared" si="97"/>
        <v/>
      </c>
      <c r="Y1279" s="42" t="str">
        <f t="shared" si="98"/>
        <v/>
      </c>
      <c r="Z1279" s="42" t="str">
        <f t="shared" si="99"/>
        <v/>
      </c>
    </row>
    <row r="1280" spans="23:26" x14ac:dyDescent="0.25">
      <c r="W1280" t="str">
        <f t="shared" si="96"/>
        <v/>
      </c>
      <c r="X1280" t="str">
        <f t="shared" si="97"/>
        <v/>
      </c>
      <c r="Y1280" s="42" t="str">
        <f t="shared" si="98"/>
        <v/>
      </c>
      <c r="Z1280" s="42" t="str">
        <f t="shared" si="99"/>
        <v/>
      </c>
    </row>
    <row r="1281" spans="23:26" x14ac:dyDescent="0.25">
      <c r="W1281" t="str">
        <f t="shared" si="96"/>
        <v/>
      </c>
      <c r="X1281" t="str">
        <f t="shared" si="97"/>
        <v/>
      </c>
      <c r="Y1281" s="42" t="str">
        <f t="shared" si="98"/>
        <v/>
      </c>
      <c r="Z1281" s="42" t="str">
        <f t="shared" si="99"/>
        <v/>
      </c>
    </row>
    <row r="1282" spans="23:26" x14ac:dyDescent="0.25">
      <c r="W1282" t="str">
        <f t="shared" si="96"/>
        <v/>
      </c>
      <c r="X1282" t="str">
        <f t="shared" si="97"/>
        <v/>
      </c>
      <c r="Y1282" s="42" t="str">
        <f t="shared" si="98"/>
        <v/>
      </c>
      <c r="Z1282" s="42" t="str">
        <f t="shared" si="99"/>
        <v/>
      </c>
    </row>
    <row r="1283" spans="23:26" x14ac:dyDescent="0.25">
      <c r="W1283" t="str">
        <f t="shared" si="96"/>
        <v/>
      </c>
      <c r="X1283" t="str">
        <f t="shared" si="97"/>
        <v/>
      </c>
      <c r="Y1283" s="42" t="str">
        <f t="shared" si="98"/>
        <v/>
      </c>
      <c r="Z1283" s="42" t="str">
        <f t="shared" si="99"/>
        <v/>
      </c>
    </row>
    <row r="1284" spans="23:26" x14ac:dyDescent="0.25">
      <c r="W1284" t="str">
        <f t="shared" ref="W1284:W1347" si="100">IF($A1284="","",$A1284)</f>
        <v/>
      </c>
      <c r="X1284" t="str">
        <f t="shared" ref="X1284:X1347" si="101">IF($A1284="","",$C1284)</f>
        <v/>
      </c>
      <c r="Y1284" s="42" t="str">
        <f t="shared" ref="Y1284:Y1347" si="102">IF($A1284="","",$E1284)</f>
        <v/>
      </c>
      <c r="Z1284" s="42" t="str">
        <f t="shared" ref="Z1284:Z1347" si="103">IF($A1284="","",IF(ISERROR($G1284),0,$G1284))</f>
        <v/>
      </c>
    </row>
    <row r="1285" spans="23:26" x14ac:dyDescent="0.25">
      <c r="W1285" t="str">
        <f t="shared" si="100"/>
        <v/>
      </c>
      <c r="X1285" t="str">
        <f t="shared" si="101"/>
        <v/>
      </c>
      <c r="Y1285" s="42" t="str">
        <f t="shared" si="102"/>
        <v/>
      </c>
      <c r="Z1285" s="42" t="str">
        <f t="shared" si="103"/>
        <v/>
      </c>
    </row>
    <row r="1286" spans="23:26" x14ac:dyDescent="0.25">
      <c r="W1286" t="str">
        <f t="shared" si="100"/>
        <v/>
      </c>
      <c r="X1286" t="str">
        <f t="shared" si="101"/>
        <v/>
      </c>
      <c r="Y1286" s="42" t="str">
        <f t="shared" si="102"/>
        <v/>
      </c>
      <c r="Z1286" s="42" t="str">
        <f t="shared" si="103"/>
        <v/>
      </c>
    </row>
    <row r="1287" spans="23:26" x14ac:dyDescent="0.25">
      <c r="W1287" t="str">
        <f t="shared" si="100"/>
        <v/>
      </c>
      <c r="X1287" t="str">
        <f t="shared" si="101"/>
        <v/>
      </c>
      <c r="Y1287" s="42" t="str">
        <f t="shared" si="102"/>
        <v/>
      </c>
      <c r="Z1287" s="42" t="str">
        <f t="shared" si="103"/>
        <v/>
      </c>
    </row>
    <row r="1288" spans="23:26" x14ac:dyDescent="0.25">
      <c r="W1288" t="str">
        <f t="shared" si="100"/>
        <v/>
      </c>
      <c r="X1288" t="str">
        <f t="shared" si="101"/>
        <v/>
      </c>
      <c r="Y1288" s="42" t="str">
        <f t="shared" si="102"/>
        <v/>
      </c>
      <c r="Z1288" s="42" t="str">
        <f t="shared" si="103"/>
        <v/>
      </c>
    </row>
    <row r="1289" spans="23:26" x14ac:dyDescent="0.25">
      <c r="W1289" t="str">
        <f t="shared" si="100"/>
        <v/>
      </c>
      <c r="X1289" t="str">
        <f t="shared" si="101"/>
        <v/>
      </c>
      <c r="Y1289" s="42" t="str">
        <f t="shared" si="102"/>
        <v/>
      </c>
      <c r="Z1289" s="42" t="str">
        <f t="shared" si="103"/>
        <v/>
      </c>
    </row>
    <row r="1290" spans="23:26" x14ac:dyDescent="0.25">
      <c r="W1290" t="str">
        <f t="shared" si="100"/>
        <v/>
      </c>
      <c r="X1290" t="str">
        <f t="shared" si="101"/>
        <v/>
      </c>
      <c r="Y1290" s="42" t="str">
        <f t="shared" si="102"/>
        <v/>
      </c>
      <c r="Z1290" s="42" t="str">
        <f t="shared" si="103"/>
        <v/>
      </c>
    </row>
    <row r="1291" spans="23:26" x14ac:dyDescent="0.25">
      <c r="W1291" t="str">
        <f t="shared" si="100"/>
        <v/>
      </c>
      <c r="X1291" t="str">
        <f t="shared" si="101"/>
        <v/>
      </c>
      <c r="Y1291" s="42" t="str">
        <f t="shared" si="102"/>
        <v/>
      </c>
      <c r="Z1291" s="42" t="str">
        <f t="shared" si="103"/>
        <v/>
      </c>
    </row>
    <row r="1292" spans="23:26" x14ac:dyDescent="0.25">
      <c r="W1292" t="str">
        <f t="shared" si="100"/>
        <v/>
      </c>
      <c r="X1292" t="str">
        <f t="shared" si="101"/>
        <v/>
      </c>
      <c r="Y1292" s="42" t="str">
        <f t="shared" si="102"/>
        <v/>
      </c>
      <c r="Z1292" s="42" t="str">
        <f t="shared" si="103"/>
        <v/>
      </c>
    </row>
    <row r="1293" spans="23:26" x14ac:dyDescent="0.25">
      <c r="W1293" t="str">
        <f t="shared" si="100"/>
        <v/>
      </c>
      <c r="X1293" t="str">
        <f t="shared" si="101"/>
        <v/>
      </c>
      <c r="Y1293" s="42" t="str">
        <f t="shared" si="102"/>
        <v/>
      </c>
      <c r="Z1293" s="42" t="str">
        <f t="shared" si="103"/>
        <v/>
      </c>
    </row>
    <row r="1294" spans="23:26" x14ac:dyDescent="0.25">
      <c r="W1294" t="str">
        <f t="shared" si="100"/>
        <v/>
      </c>
      <c r="X1294" t="str">
        <f t="shared" si="101"/>
        <v/>
      </c>
      <c r="Y1294" s="42" t="str">
        <f t="shared" si="102"/>
        <v/>
      </c>
      <c r="Z1294" s="42" t="str">
        <f t="shared" si="103"/>
        <v/>
      </c>
    </row>
    <row r="1295" spans="23:26" x14ac:dyDescent="0.25">
      <c r="W1295" t="str">
        <f t="shared" si="100"/>
        <v/>
      </c>
      <c r="X1295" t="str">
        <f t="shared" si="101"/>
        <v/>
      </c>
      <c r="Y1295" s="42" t="str">
        <f t="shared" si="102"/>
        <v/>
      </c>
      <c r="Z1295" s="42" t="str">
        <f t="shared" si="103"/>
        <v/>
      </c>
    </row>
    <row r="1296" spans="23:26" x14ac:dyDescent="0.25">
      <c r="W1296" t="str">
        <f t="shared" si="100"/>
        <v/>
      </c>
      <c r="X1296" t="str">
        <f t="shared" si="101"/>
        <v/>
      </c>
      <c r="Y1296" s="42" t="str">
        <f t="shared" si="102"/>
        <v/>
      </c>
      <c r="Z1296" s="42" t="str">
        <f t="shared" si="103"/>
        <v/>
      </c>
    </row>
    <row r="1297" spans="23:26" x14ac:dyDescent="0.25">
      <c r="W1297" t="str">
        <f t="shared" si="100"/>
        <v/>
      </c>
      <c r="X1297" t="str">
        <f t="shared" si="101"/>
        <v/>
      </c>
      <c r="Y1297" s="42" t="str">
        <f t="shared" si="102"/>
        <v/>
      </c>
      <c r="Z1297" s="42" t="str">
        <f t="shared" si="103"/>
        <v/>
      </c>
    </row>
    <row r="1298" spans="23:26" x14ac:dyDescent="0.25">
      <c r="W1298" t="str">
        <f t="shared" si="100"/>
        <v/>
      </c>
      <c r="X1298" t="str">
        <f t="shared" si="101"/>
        <v/>
      </c>
      <c r="Y1298" s="42" t="str">
        <f t="shared" si="102"/>
        <v/>
      </c>
      <c r="Z1298" s="42" t="str">
        <f t="shared" si="103"/>
        <v/>
      </c>
    </row>
    <row r="1299" spans="23:26" x14ac:dyDescent="0.25">
      <c r="W1299" t="str">
        <f t="shared" si="100"/>
        <v/>
      </c>
      <c r="X1299" t="str">
        <f t="shared" si="101"/>
        <v/>
      </c>
      <c r="Y1299" s="42" t="str">
        <f t="shared" si="102"/>
        <v/>
      </c>
      <c r="Z1299" s="42" t="str">
        <f t="shared" si="103"/>
        <v/>
      </c>
    </row>
    <row r="1300" spans="23:26" x14ac:dyDescent="0.25">
      <c r="W1300" t="str">
        <f t="shared" si="100"/>
        <v/>
      </c>
      <c r="X1300" t="str">
        <f t="shared" si="101"/>
        <v/>
      </c>
      <c r="Y1300" s="42" t="str">
        <f t="shared" si="102"/>
        <v/>
      </c>
      <c r="Z1300" s="42" t="str">
        <f t="shared" si="103"/>
        <v/>
      </c>
    </row>
    <row r="1301" spans="23:26" x14ac:dyDescent="0.25">
      <c r="W1301" t="str">
        <f t="shared" si="100"/>
        <v/>
      </c>
      <c r="X1301" t="str">
        <f t="shared" si="101"/>
        <v/>
      </c>
      <c r="Y1301" s="42" t="str">
        <f t="shared" si="102"/>
        <v/>
      </c>
      <c r="Z1301" s="42" t="str">
        <f t="shared" si="103"/>
        <v/>
      </c>
    </row>
    <row r="1302" spans="23:26" x14ac:dyDescent="0.25">
      <c r="W1302" t="str">
        <f t="shared" si="100"/>
        <v/>
      </c>
      <c r="X1302" t="str">
        <f t="shared" si="101"/>
        <v/>
      </c>
      <c r="Y1302" s="42" t="str">
        <f t="shared" si="102"/>
        <v/>
      </c>
      <c r="Z1302" s="42" t="str">
        <f t="shared" si="103"/>
        <v/>
      </c>
    </row>
    <row r="1303" spans="23:26" x14ac:dyDescent="0.25">
      <c r="W1303" t="str">
        <f t="shared" si="100"/>
        <v/>
      </c>
      <c r="X1303" t="str">
        <f t="shared" si="101"/>
        <v/>
      </c>
      <c r="Y1303" s="42" t="str">
        <f t="shared" si="102"/>
        <v/>
      </c>
      <c r="Z1303" s="42" t="str">
        <f t="shared" si="103"/>
        <v/>
      </c>
    </row>
    <row r="1304" spans="23:26" x14ac:dyDescent="0.25">
      <c r="W1304" t="str">
        <f t="shared" si="100"/>
        <v/>
      </c>
      <c r="X1304" t="str">
        <f t="shared" si="101"/>
        <v/>
      </c>
      <c r="Y1304" s="42" t="str">
        <f t="shared" si="102"/>
        <v/>
      </c>
      <c r="Z1304" s="42" t="str">
        <f t="shared" si="103"/>
        <v/>
      </c>
    </row>
    <row r="1305" spans="23:26" x14ac:dyDescent="0.25">
      <c r="W1305" t="str">
        <f t="shared" si="100"/>
        <v/>
      </c>
      <c r="X1305" t="str">
        <f t="shared" si="101"/>
        <v/>
      </c>
      <c r="Y1305" s="42" t="str">
        <f t="shared" si="102"/>
        <v/>
      </c>
      <c r="Z1305" s="42" t="str">
        <f t="shared" si="103"/>
        <v/>
      </c>
    </row>
    <row r="1306" spans="23:26" x14ac:dyDescent="0.25">
      <c r="W1306" t="str">
        <f t="shared" si="100"/>
        <v/>
      </c>
      <c r="X1306" t="str">
        <f t="shared" si="101"/>
        <v/>
      </c>
      <c r="Y1306" s="42" t="str">
        <f t="shared" si="102"/>
        <v/>
      </c>
      <c r="Z1306" s="42" t="str">
        <f t="shared" si="103"/>
        <v/>
      </c>
    </row>
    <row r="1307" spans="23:26" x14ac:dyDescent="0.25">
      <c r="W1307" t="str">
        <f t="shared" si="100"/>
        <v/>
      </c>
      <c r="X1307" t="str">
        <f t="shared" si="101"/>
        <v/>
      </c>
      <c r="Y1307" s="42" t="str">
        <f t="shared" si="102"/>
        <v/>
      </c>
      <c r="Z1307" s="42" t="str">
        <f t="shared" si="103"/>
        <v/>
      </c>
    </row>
    <row r="1308" spans="23:26" x14ac:dyDescent="0.25">
      <c r="W1308" t="str">
        <f t="shared" si="100"/>
        <v/>
      </c>
      <c r="X1308" t="str">
        <f t="shared" si="101"/>
        <v/>
      </c>
      <c r="Y1308" s="42" t="str">
        <f t="shared" si="102"/>
        <v/>
      </c>
      <c r="Z1308" s="42" t="str">
        <f t="shared" si="103"/>
        <v/>
      </c>
    </row>
    <row r="1309" spans="23:26" x14ac:dyDescent="0.25">
      <c r="W1309" t="str">
        <f t="shared" si="100"/>
        <v/>
      </c>
      <c r="X1309" t="str">
        <f t="shared" si="101"/>
        <v/>
      </c>
      <c r="Y1309" s="42" t="str">
        <f t="shared" si="102"/>
        <v/>
      </c>
      <c r="Z1309" s="42" t="str">
        <f t="shared" si="103"/>
        <v/>
      </c>
    </row>
    <row r="1310" spans="23:26" x14ac:dyDescent="0.25">
      <c r="W1310" t="str">
        <f t="shared" si="100"/>
        <v/>
      </c>
      <c r="X1310" t="str">
        <f t="shared" si="101"/>
        <v/>
      </c>
      <c r="Y1310" s="42" t="str">
        <f t="shared" si="102"/>
        <v/>
      </c>
      <c r="Z1310" s="42" t="str">
        <f t="shared" si="103"/>
        <v/>
      </c>
    </row>
    <row r="1311" spans="23:26" x14ac:dyDescent="0.25">
      <c r="W1311" t="str">
        <f t="shared" si="100"/>
        <v/>
      </c>
      <c r="X1311" t="str">
        <f t="shared" si="101"/>
        <v/>
      </c>
      <c r="Y1311" s="42" t="str">
        <f t="shared" si="102"/>
        <v/>
      </c>
      <c r="Z1311" s="42" t="str">
        <f t="shared" si="103"/>
        <v/>
      </c>
    </row>
    <row r="1312" spans="23:26" x14ac:dyDescent="0.25">
      <c r="W1312" t="str">
        <f t="shared" si="100"/>
        <v/>
      </c>
      <c r="X1312" t="str">
        <f t="shared" si="101"/>
        <v/>
      </c>
      <c r="Y1312" s="42" t="str">
        <f t="shared" si="102"/>
        <v/>
      </c>
      <c r="Z1312" s="42" t="str">
        <f t="shared" si="103"/>
        <v/>
      </c>
    </row>
    <row r="1313" spans="23:26" x14ac:dyDescent="0.25">
      <c r="W1313" t="str">
        <f t="shared" si="100"/>
        <v/>
      </c>
      <c r="X1313" t="str">
        <f t="shared" si="101"/>
        <v/>
      </c>
      <c r="Y1313" s="42" t="str">
        <f t="shared" si="102"/>
        <v/>
      </c>
      <c r="Z1313" s="42" t="str">
        <f t="shared" si="103"/>
        <v/>
      </c>
    </row>
    <row r="1314" spans="23:26" x14ac:dyDescent="0.25">
      <c r="W1314" t="str">
        <f t="shared" si="100"/>
        <v/>
      </c>
      <c r="X1314" t="str">
        <f t="shared" si="101"/>
        <v/>
      </c>
      <c r="Y1314" s="42" t="str">
        <f t="shared" si="102"/>
        <v/>
      </c>
      <c r="Z1314" s="42" t="str">
        <f t="shared" si="103"/>
        <v/>
      </c>
    </row>
    <row r="1315" spans="23:26" x14ac:dyDescent="0.25">
      <c r="W1315" t="str">
        <f t="shared" si="100"/>
        <v/>
      </c>
      <c r="X1315" t="str">
        <f t="shared" si="101"/>
        <v/>
      </c>
      <c r="Y1315" s="42" t="str">
        <f t="shared" si="102"/>
        <v/>
      </c>
      <c r="Z1315" s="42" t="str">
        <f t="shared" si="103"/>
        <v/>
      </c>
    </row>
    <row r="1316" spans="23:26" x14ac:dyDescent="0.25">
      <c r="W1316" t="str">
        <f t="shared" si="100"/>
        <v/>
      </c>
      <c r="X1316" t="str">
        <f t="shared" si="101"/>
        <v/>
      </c>
      <c r="Y1316" s="42" t="str">
        <f t="shared" si="102"/>
        <v/>
      </c>
      <c r="Z1316" s="42" t="str">
        <f t="shared" si="103"/>
        <v/>
      </c>
    </row>
    <row r="1317" spans="23:26" x14ac:dyDescent="0.25">
      <c r="W1317" t="str">
        <f t="shared" si="100"/>
        <v/>
      </c>
      <c r="X1317" t="str">
        <f t="shared" si="101"/>
        <v/>
      </c>
      <c r="Y1317" s="42" t="str">
        <f t="shared" si="102"/>
        <v/>
      </c>
      <c r="Z1317" s="42" t="str">
        <f t="shared" si="103"/>
        <v/>
      </c>
    </row>
    <row r="1318" spans="23:26" x14ac:dyDescent="0.25">
      <c r="W1318" t="str">
        <f t="shared" si="100"/>
        <v/>
      </c>
      <c r="X1318" t="str">
        <f t="shared" si="101"/>
        <v/>
      </c>
      <c r="Y1318" s="42" t="str">
        <f t="shared" si="102"/>
        <v/>
      </c>
      <c r="Z1318" s="42" t="str">
        <f t="shared" si="103"/>
        <v/>
      </c>
    </row>
    <row r="1319" spans="23:26" x14ac:dyDescent="0.25">
      <c r="W1319" t="str">
        <f t="shared" si="100"/>
        <v/>
      </c>
      <c r="X1319" t="str">
        <f t="shared" si="101"/>
        <v/>
      </c>
      <c r="Y1319" s="42" t="str">
        <f t="shared" si="102"/>
        <v/>
      </c>
      <c r="Z1319" s="42" t="str">
        <f t="shared" si="103"/>
        <v/>
      </c>
    </row>
    <row r="1320" spans="23:26" x14ac:dyDescent="0.25">
      <c r="W1320" t="str">
        <f t="shared" si="100"/>
        <v/>
      </c>
      <c r="X1320" t="str">
        <f t="shared" si="101"/>
        <v/>
      </c>
      <c r="Y1320" s="42" t="str">
        <f t="shared" si="102"/>
        <v/>
      </c>
      <c r="Z1320" s="42" t="str">
        <f t="shared" si="103"/>
        <v/>
      </c>
    </row>
    <row r="1321" spans="23:26" x14ac:dyDescent="0.25">
      <c r="W1321" t="str">
        <f t="shared" si="100"/>
        <v/>
      </c>
      <c r="X1321" t="str">
        <f t="shared" si="101"/>
        <v/>
      </c>
      <c r="Y1321" s="42" t="str">
        <f t="shared" si="102"/>
        <v/>
      </c>
      <c r="Z1321" s="42" t="str">
        <f t="shared" si="103"/>
        <v/>
      </c>
    </row>
    <row r="1322" spans="23:26" x14ac:dyDescent="0.25">
      <c r="W1322" t="str">
        <f t="shared" si="100"/>
        <v/>
      </c>
      <c r="X1322" t="str">
        <f t="shared" si="101"/>
        <v/>
      </c>
      <c r="Y1322" s="42" t="str">
        <f t="shared" si="102"/>
        <v/>
      </c>
      <c r="Z1322" s="42" t="str">
        <f t="shared" si="103"/>
        <v/>
      </c>
    </row>
    <row r="1323" spans="23:26" x14ac:dyDescent="0.25">
      <c r="W1323" t="str">
        <f t="shared" si="100"/>
        <v/>
      </c>
      <c r="X1323" t="str">
        <f t="shared" si="101"/>
        <v/>
      </c>
      <c r="Y1323" s="42" t="str">
        <f t="shared" si="102"/>
        <v/>
      </c>
      <c r="Z1323" s="42" t="str">
        <f t="shared" si="103"/>
        <v/>
      </c>
    </row>
    <row r="1324" spans="23:26" x14ac:dyDescent="0.25">
      <c r="W1324" t="str">
        <f t="shared" si="100"/>
        <v/>
      </c>
      <c r="X1324" t="str">
        <f t="shared" si="101"/>
        <v/>
      </c>
      <c r="Y1324" s="42" t="str">
        <f t="shared" si="102"/>
        <v/>
      </c>
      <c r="Z1324" s="42" t="str">
        <f t="shared" si="103"/>
        <v/>
      </c>
    </row>
    <row r="1325" spans="23:26" x14ac:dyDescent="0.25">
      <c r="W1325" t="str">
        <f t="shared" si="100"/>
        <v/>
      </c>
      <c r="X1325" t="str">
        <f t="shared" si="101"/>
        <v/>
      </c>
      <c r="Y1325" s="42" t="str">
        <f t="shared" si="102"/>
        <v/>
      </c>
      <c r="Z1325" s="42" t="str">
        <f t="shared" si="103"/>
        <v/>
      </c>
    </row>
    <row r="1326" spans="23:26" x14ac:dyDescent="0.25">
      <c r="W1326" t="str">
        <f t="shared" si="100"/>
        <v/>
      </c>
      <c r="X1326" t="str">
        <f t="shared" si="101"/>
        <v/>
      </c>
      <c r="Y1326" s="42" t="str">
        <f t="shared" si="102"/>
        <v/>
      </c>
      <c r="Z1326" s="42" t="str">
        <f t="shared" si="103"/>
        <v/>
      </c>
    </row>
    <row r="1327" spans="23:26" x14ac:dyDescent="0.25">
      <c r="W1327" t="str">
        <f t="shared" si="100"/>
        <v/>
      </c>
      <c r="X1327" t="str">
        <f t="shared" si="101"/>
        <v/>
      </c>
      <c r="Y1327" s="42" t="str">
        <f t="shared" si="102"/>
        <v/>
      </c>
      <c r="Z1327" s="42" t="str">
        <f t="shared" si="103"/>
        <v/>
      </c>
    </row>
    <row r="1328" spans="23:26" x14ac:dyDescent="0.25">
      <c r="W1328" t="str">
        <f t="shared" si="100"/>
        <v/>
      </c>
      <c r="X1328" t="str">
        <f t="shared" si="101"/>
        <v/>
      </c>
      <c r="Y1328" s="42" t="str">
        <f t="shared" si="102"/>
        <v/>
      </c>
      <c r="Z1328" s="42" t="str">
        <f t="shared" si="103"/>
        <v/>
      </c>
    </row>
    <row r="1329" spans="23:26" x14ac:dyDescent="0.25">
      <c r="W1329" t="str">
        <f t="shared" si="100"/>
        <v/>
      </c>
      <c r="X1329" t="str">
        <f t="shared" si="101"/>
        <v/>
      </c>
      <c r="Y1329" s="42" t="str">
        <f t="shared" si="102"/>
        <v/>
      </c>
      <c r="Z1329" s="42" t="str">
        <f t="shared" si="103"/>
        <v/>
      </c>
    </row>
    <row r="1330" spans="23:26" x14ac:dyDescent="0.25">
      <c r="W1330" t="str">
        <f t="shared" si="100"/>
        <v/>
      </c>
      <c r="X1330" t="str">
        <f t="shared" si="101"/>
        <v/>
      </c>
      <c r="Y1330" s="42" t="str">
        <f t="shared" si="102"/>
        <v/>
      </c>
      <c r="Z1330" s="42" t="str">
        <f t="shared" si="103"/>
        <v/>
      </c>
    </row>
    <row r="1331" spans="23:26" x14ac:dyDescent="0.25">
      <c r="W1331" t="str">
        <f t="shared" si="100"/>
        <v/>
      </c>
      <c r="X1331" t="str">
        <f t="shared" si="101"/>
        <v/>
      </c>
      <c r="Y1331" s="42" t="str">
        <f t="shared" si="102"/>
        <v/>
      </c>
      <c r="Z1331" s="42" t="str">
        <f t="shared" si="103"/>
        <v/>
      </c>
    </row>
    <row r="1332" spans="23:26" x14ac:dyDescent="0.25">
      <c r="W1332" t="str">
        <f t="shared" si="100"/>
        <v/>
      </c>
      <c r="X1332" t="str">
        <f t="shared" si="101"/>
        <v/>
      </c>
      <c r="Y1332" s="42" t="str">
        <f t="shared" si="102"/>
        <v/>
      </c>
      <c r="Z1332" s="42" t="str">
        <f t="shared" si="103"/>
        <v/>
      </c>
    </row>
    <row r="1333" spans="23:26" x14ac:dyDescent="0.25">
      <c r="W1333" t="str">
        <f t="shared" si="100"/>
        <v/>
      </c>
      <c r="X1333" t="str">
        <f t="shared" si="101"/>
        <v/>
      </c>
      <c r="Y1333" s="42" t="str">
        <f t="shared" si="102"/>
        <v/>
      </c>
      <c r="Z1333" s="42" t="str">
        <f t="shared" si="103"/>
        <v/>
      </c>
    </row>
    <row r="1334" spans="23:26" x14ac:dyDescent="0.25">
      <c r="W1334" t="str">
        <f t="shared" si="100"/>
        <v/>
      </c>
      <c r="X1334" t="str">
        <f t="shared" si="101"/>
        <v/>
      </c>
      <c r="Y1334" s="42" t="str">
        <f t="shared" si="102"/>
        <v/>
      </c>
      <c r="Z1334" s="42" t="str">
        <f t="shared" si="103"/>
        <v/>
      </c>
    </row>
    <row r="1335" spans="23:26" x14ac:dyDescent="0.25">
      <c r="W1335" t="str">
        <f t="shared" si="100"/>
        <v/>
      </c>
      <c r="X1335" t="str">
        <f t="shared" si="101"/>
        <v/>
      </c>
      <c r="Y1335" s="42" t="str">
        <f t="shared" si="102"/>
        <v/>
      </c>
      <c r="Z1335" s="42" t="str">
        <f t="shared" si="103"/>
        <v/>
      </c>
    </row>
    <row r="1336" spans="23:26" x14ac:dyDescent="0.25">
      <c r="W1336" t="str">
        <f t="shared" si="100"/>
        <v/>
      </c>
      <c r="X1336" t="str">
        <f t="shared" si="101"/>
        <v/>
      </c>
      <c r="Y1336" s="42" t="str">
        <f t="shared" si="102"/>
        <v/>
      </c>
      <c r="Z1336" s="42" t="str">
        <f t="shared" si="103"/>
        <v/>
      </c>
    </row>
    <row r="1337" spans="23:26" x14ac:dyDescent="0.25">
      <c r="W1337" t="str">
        <f t="shared" si="100"/>
        <v/>
      </c>
      <c r="X1337" t="str">
        <f t="shared" si="101"/>
        <v/>
      </c>
      <c r="Y1337" s="42" t="str">
        <f t="shared" si="102"/>
        <v/>
      </c>
      <c r="Z1337" s="42" t="str">
        <f t="shared" si="103"/>
        <v/>
      </c>
    </row>
    <row r="1338" spans="23:26" x14ac:dyDescent="0.25">
      <c r="W1338" t="str">
        <f t="shared" si="100"/>
        <v/>
      </c>
      <c r="X1338" t="str">
        <f t="shared" si="101"/>
        <v/>
      </c>
      <c r="Y1338" s="42" t="str">
        <f t="shared" si="102"/>
        <v/>
      </c>
      <c r="Z1338" s="42" t="str">
        <f t="shared" si="103"/>
        <v/>
      </c>
    </row>
    <row r="1339" spans="23:26" x14ac:dyDescent="0.25">
      <c r="W1339" t="str">
        <f t="shared" si="100"/>
        <v/>
      </c>
      <c r="X1339" t="str">
        <f t="shared" si="101"/>
        <v/>
      </c>
      <c r="Y1339" s="42" t="str">
        <f t="shared" si="102"/>
        <v/>
      </c>
      <c r="Z1339" s="42" t="str">
        <f t="shared" si="103"/>
        <v/>
      </c>
    </row>
    <row r="1340" spans="23:26" x14ac:dyDescent="0.25">
      <c r="W1340" t="str">
        <f t="shared" si="100"/>
        <v/>
      </c>
      <c r="X1340" t="str">
        <f t="shared" si="101"/>
        <v/>
      </c>
      <c r="Y1340" s="42" t="str">
        <f t="shared" si="102"/>
        <v/>
      </c>
      <c r="Z1340" s="42" t="str">
        <f t="shared" si="103"/>
        <v/>
      </c>
    </row>
    <row r="1341" spans="23:26" x14ac:dyDescent="0.25">
      <c r="W1341" t="str">
        <f t="shared" si="100"/>
        <v/>
      </c>
      <c r="X1341" t="str">
        <f t="shared" si="101"/>
        <v/>
      </c>
      <c r="Y1341" s="42" t="str">
        <f t="shared" si="102"/>
        <v/>
      </c>
      <c r="Z1341" s="42" t="str">
        <f t="shared" si="103"/>
        <v/>
      </c>
    </row>
    <row r="1342" spans="23:26" x14ac:dyDescent="0.25">
      <c r="W1342" t="str">
        <f t="shared" si="100"/>
        <v/>
      </c>
      <c r="X1342" t="str">
        <f t="shared" si="101"/>
        <v/>
      </c>
      <c r="Y1342" s="42" t="str">
        <f t="shared" si="102"/>
        <v/>
      </c>
      <c r="Z1342" s="42" t="str">
        <f t="shared" si="103"/>
        <v/>
      </c>
    </row>
    <row r="1343" spans="23:26" x14ac:dyDescent="0.25">
      <c r="W1343" t="str">
        <f t="shared" si="100"/>
        <v/>
      </c>
      <c r="X1343" t="str">
        <f t="shared" si="101"/>
        <v/>
      </c>
      <c r="Y1343" s="42" t="str">
        <f t="shared" si="102"/>
        <v/>
      </c>
      <c r="Z1343" s="42" t="str">
        <f t="shared" si="103"/>
        <v/>
      </c>
    </row>
    <row r="1344" spans="23:26" x14ac:dyDescent="0.25">
      <c r="W1344" t="str">
        <f t="shared" si="100"/>
        <v/>
      </c>
      <c r="X1344" t="str">
        <f t="shared" si="101"/>
        <v/>
      </c>
      <c r="Y1344" s="42" t="str">
        <f t="shared" si="102"/>
        <v/>
      </c>
      <c r="Z1344" s="42" t="str">
        <f t="shared" si="103"/>
        <v/>
      </c>
    </row>
    <row r="1345" spans="23:26" x14ac:dyDescent="0.25">
      <c r="W1345" t="str">
        <f t="shared" si="100"/>
        <v/>
      </c>
      <c r="X1345" t="str">
        <f t="shared" si="101"/>
        <v/>
      </c>
      <c r="Y1345" s="42" t="str">
        <f t="shared" si="102"/>
        <v/>
      </c>
      <c r="Z1345" s="42" t="str">
        <f t="shared" si="103"/>
        <v/>
      </c>
    </row>
    <row r="1346" spans="23:26" x14ac:dyDescent="0.25">
      <c r="W1346" t="str">
        <f t="shared" si="100"/>
        <v/>
      </c>
      <c r="X1346" t="str">
        <f t="shared" si="101"/>
        <v/>
      </c>
      <c r="Y1346" s="42" t="str">
        <f t="shared" si="102"/>
        <v/>
      </c>
      <c r="Z1346" s="42" t="str">
        <f t="shared" si="103"/>
        <v/>
      </c>
    </row>
    <row r="1347" spans="23:26" x14ac:dyDescent="0.25">
      <c r="W1347" t="str">
        <f t="shared" si="100"/>
        <v/>
      </c>
      <c r="X1347" t="str">
        <f t="shared" si="101"/>
        <v/>
      </c>
      <c r="Y1347" s="42" t="str">
        <f t="shared" si="102"/>
        <v/>
      </c>
      <c r="Z1347" s="42" t="str">
        <f t="shared" si="103"/>
        <v/>
      </c>
    </row>
    <row r="1348" spans="23:26" x14ac:dyDescent="0.25">
      <c r="W1348" t="str">
        <f t="shared" ref="W1348:W1411" si="104">IF($A1348="","",$A1348)</f>
        <v/>
      </c>
      <c r="X1348" t="str">
        <f t="shared" ref="X1348:X1411" si="105">IF($A1348="","",$C1348)</f>
        <v/>
      </c>
      <c r="Y1348" s="42" t="str">
        <f t="shared" ref="Y1348:Y1411" si="106">IF($A1348="","",$E1348)</f>
        <v/>
      </c>
      <c r="Z1348" s="42" t="str">
        <f t="shared" ref="Z1348:Z1411" si="107">IF($A1348="","",IF(ISERROR($G1348),0,$G1348))</f>
        <v/>
      </c>
    </row>
    <row r="1349" spans="23:26" x14ac:dyDescent="0.25">
      <c r="W1349" t="str">
        <f t="shared" si="104"/>
        <v/>
      </c>
      <c r="X1349" t="str">
        <f t="shared" si="105"/>
        <v/>
      </c>
      <c r="Y1349" s="42" t="str">
        <f t="shared" si="106"/>
        <v/>
      </c>
      <c r="Z1349" s="42" t="str">
        <f t="shared" si="107"/>
        <v/>
      </c>
    </row>
    <row r="1350" spans="23:26" x14ac:dyDescent="0.25">
      <c r="W1350" t="str">
        <f t="shared" si="104"/>
        <v/>
      </c>
      <c r="X1350" t="str">
        <f t="shared" si="105"/>
        <v/>
      </c>
      <c r="Y1350" s="42" t="str">
        <f t="shared" si="106"/>
        <v/>
      </c>
      <c r="Z1350" s="42" t="str">
        <f t="shared" si="107"/>
        <v/>
      </c>
    </row>
    <row r="1351" spans="23:26" x14ac:dyDescent="0.25">
      <c r="W1351" t="str">
        <f t="shared" si="104"/>
        <v/>
      </c>
      <c r="X1351" t="str">
        <f t="shared" si="105"/>
        <v/>
      </c>
      <c r="Y1351" s="42" t="str">
        <f t="shared" si="106"/>
        <v/>
      </c>
      <c r="Z1351" s="42" t="str">
        <f t="shared" si="107"/>
        <v/>
      </c>
    </row>
    <row r="1352" spans="23:26" x14ac:dyDescent="0.25">
      <c r="W1352" t="str">
        <f t="shared" si="104"/>
        <v/>
      </c>
      <c r="X1352" t="str">
        <f t="shared" si="105"/>
        <v/>
      </c>
      <c r="Y1352" s="42" t="str">
        <f t="shared" si="106"/>
        <v/>
      </c>
      <c r="Z1352" s="42" t="str">
        <f t="shared" si="107"/>
        <v/>
      </c>
    </row>
    <row r="1353" spans="23:26" x14ac:dyDescent="0.25">
      <c r="W1353" t="str">
        <f t="shared" si="104"/>
        <v/>
      </c>
      <c r="X1353" t="str">
        <f t="shared" si="105"/>
        <v/>
      </c>
      <c r="Y1353" s="42" t="str">
        <f t="shared" si="106"/>
        <v/>
      </c>
      <c r="Z1353" s="42" t="str">
        <f t="shared" si="107"/>
        <v/>
      </c>
    </row>
    <row r="1354" spans="23:26" x14ac:dyDescent="0.25">
      <c r="W1354" t="str">
        <f t="shared" si="104"/>
        <v/>
      </c>
      <c r="X1354" t="str">
        <f t="shared" si="105"/>
        <v/>
      </c>
      <c r="Y1354" s="42" t="str">
        <f t="shared" si="106"/>
        <v/>
      </c>
      <c r="Z1354" s="42" t="str">
        <f t="shared" si="107"/>
        <v/>
      </c>
    </row>
    <row r="1355" spans="23:26" x14ac:dyDescent="0.25">
      <c r="W1355" t="str">
        <f t="shared" si="104"/>
        <v/>
      </c>
      <c r="X1355" t="str">
        <f t="shared" si="105"/>
        <v/>
      </c>
      <c r="Y1355" s="42" t="str">
        <f t="shared" si="106"/>
        <v/>
      </c>
      <c r="Z1355" s="42" t="str">
        <f t="shared" si="107"/>
        <v/>
      </c>
    </row>
    <row r="1356" spans="23:26" x14ac:dyDescent="0.25">
      <c r="W1356" t="str">
        <f t="shared" si="104"/>
        <v/>
      </c>
      <c r="X1356" t="str">
        <f t="shared" si="105"/>
        <v/>
      </c>
      <c r="Y1356" s="42" t="str">
        <f t="shared" si="106"/>
        <v/>
      </c>
      <c r="Z1356" s="42" t="str">
        <f t="shared" si="107"/>
        <v/>
      </c>
    </row>
    <row r="1357" spans="23:26" x14ac:dyDescent="0.25">
      <c r="W1357" t="str">
        <f t="shared" si="104"/>
        <v/>
      </c>
      <c r="X1357" t="str">
        <f t="shared" si="105"/>
        <v/>
      </c>
      <c r="Y1357" s="42" t="str">
        <f t="shared" si="106"/>
        <v/>
      </c>
      <c r="Z1357" s="42" t="str">
        <f t="shared" si="107"/>
        <v/>
      </c>
    </row>
    <row r="1358" spans="23:26" x14ac:dyDescent="0.25">
      <c r="W1358" t="str">
        <f t="shared" si="104"/>
        <v/>
      </c>
      <c r="X1358" t="str">
        <f t="shared" si="105"/>
        <v/>
      </c>
      <c r="Y1358" s="42" t="str">
        <f t="shared" si="106"/>
        <v/>
      </c>
      <c r="Z1358" s="42" t="str">
        <f t="shared" si="107"/>
        <v/>
      </c>
    </row>
    <row r="1359" spans="23:26" x14ac:dyDescent="0.25">
      <c r="W1359" t="str">
        <f t="shared" si="104"/>
        <v/>
      </c>
      <c r="X1359" t="str">
        <f t="shared" si="105"/>
        <v/>
      </c>
      <c r="Y1359" s="42" t="str">
        <f t="shared" si="106"/>
        <v/>
      </c>
      <c r="Z1359" s="42" t="str">
        <f t="shared" si="107"/>
        <v/>
      </c>
    </row>
    <row r="1360" spans="23:26" x14ac:dyDescent="0.25">
      <c r="W1360" t="str">
        <f t="shared" si="104"/>
        <v/>
      </c>
      <c r="X1360" t="str">
        <f t="shared" si="105"/>
        <v/>
      </c>
      <c r="Y1360" s="42" t="str">
        <f t="shared" si="106"/>
        <v/>
      </c>
      <c r="Z1360" s="42" t="str">
        <f t="shared" si="107"/>
        <v/>
      </c>
    </row>
    <row r="1361" spans="23:26" x14ac:dyDescent="0.25">
      <c r="W1361" t="str">
        <f t="shared" si="104"/>
        <v/>
      </c>
      <c r="X1361" t="str">
        <f t="shared" si="105"/>
        <v/>
      </c>
      <c r="Y1361" s="42" t="str">
        <f t="shared" si="106"/>
        <v/>
      </c>
      <c r="Z1361" s="42" t="str">
        <f t="shared" si="107"/>
        <v/>
      </c>
    </row>
    <row r="1362" spans="23:26" x14ac:dyDescent="0.25">
      <c r="W1362" t="str">
        <f t="shared" si="104"/>
        <v/>
      </c>
      <c r="X1362" t="str">
        <f t="shared" si="105"/>
        <v/>
      </c>
      <c r="Y1362" s="42" t="str">
        <f t="shared" si="106"/>
        <v/>
      </c>
      <c r="Z1362" s="42" t="str">
        <f t="shared" si="107"/>
        <v/>
      </c>
    </row>
    <row r="1363" spans="23:26" x14ac:dyDescent="0.25">
      <c r="W1363" t="str">
        <f t="shared" si="104"/>
        <v/>
      </c>
      <c r="X1363" t="str">
        <f t="shared" si="105"/>
        <v/>
      </c>
      <c r="Y1363" s="42" t="str">
        <f t="shared" si="106"/>
        <v/>
      </c>
      <c r="Z1363" s="42" t="str">
        <f t="shared" si="107"/>
        <v/>
      </c>
    </row>
    <row r="1364" spans="23:26" x14ac:dyDescent="0.25">
      <c r="W1364" t="str">
        <f t="shared" si="104"/>
        <v/>
      </c>
      <c r="X1364" t="str">
        <f t="shared" si="105"/>
        <v/>
      </c>
      <c r="Y1364" s="42" t="str">
        <f t="shared" si="106"/>
        <v/>
      </c>
      <c r="Z1364" s="42" t="str">
        <f t="shared" si="107"/>
        <v/>
      </c>
    </row>
    <row r="1365" spans="23:26" x14ac:dyDescent="0.25">
      <c r="W1365" t="str">
        <f t="shared" si="104"/>
        <v/>
      </c>
      <c r="X1365" t="str">
        <f t="shared" si="105"/>
        <v/>
      </c>
      <c r="Y1365" s="42" t="str">
        <f t="shared" si="106"/>
        <v/>
      </c>
      <c r="Z1365" s="42" t="str">
        <f t="shared" si="107"/>
        <v/>
      </c>
    </row>
    <row r="1366" spans="23:26" x14ac:dyDescent="0.25">
      <c r="W1366" t="str">
        <f t="shared" si="104"/>
        <v/>
      </c>
      <c r="X1366" t="str">
        <f t="shared" si="105"/>
        <v/>
      </c>
      <c r="Y1366" s="42" t="str">
        <f t="shared" si="106"/>
        <v/>
      </c>
      <c r="Z1366" s="42" t="str">
        <f t="shared" si="107"/>
        <v/>
      </c>
    </row>
    <row r="1367" spans="23:26" x14ac:dyDescent="0.25">
      <c r="W1367" t="str">
        <f t="shared" si="104"/>
        <v/>
      </c>
      <c r="X1367" t="str">
        <f t="shared" si="105"/>
        <v/>
      </c>
      <c r="Y1367" s="42" t="str">
        <f t="shared" si="106"/>
        <v/>
      </c>
      <c r="Z1367" s="42" t="str">
        <f t="shared" si="107"/>
        <v/>
      </c>
    </row>
    <row r="1368" spans="23:26" x14ac:dyDescent="0.25">
      <c r="W1368" t="str">
        <f t="shared" si="104"/>
        <v/>
      </c>
      <c r="X1368" t="str">
        <f t="shared" si="105"/>
        <v/>
      </c>
      <c r="Y1368" s="42" t="str">
        <f t="shared" si="106"/>
        <v/>
      </c>
      <c r="Z1368" s="42" t="str">
        <f t="shared" si="107"/>
        <v/>
      </c>
    </row>
    <row r="1369" spans="23:26" x14ac:dyDescent="0.25">
      <c r="W1369" t="str">
        <f t="shared" si="104"/>
        <v/>
      </c>
      <c r="X1369" t="str">
        <f t="shared" si="105"/>
        <v/>
      </c>
      <c r="Y1369" s="42" t="str">
        <f t="shared" si="106"/>
        <v/>
      </c>
      <c r="Z1369" s="42" t="str">
        <f t="shared" si="107"/>
        <v/>
      </c>
    </row>
    <row r="1370" spans="23:26" x14ac:dyDescent="0.25">
      <c r="W1370" t="str">
        <f t="shared" si="104"/>
        <v/>
      </c>
      <c r="X1370" t="str">
        <f t="shared" si="105"/>
        <v/>
      </c>
      <c r="Y1370" s="42" t="str">
        <f t="shared" si="106"/>
        <v/>
      </c>
      <c r="Z1370" s="42" t="str">
        <f t="shared" si="107"/>
        <v/>
      </c>
    </row>
    <row r="1371" spans="23:26" x14ac:dyDescent="0.25">
      <c r="W1371" t="str">
        <f t="shared" si="104"/>
        <v/>
      </c>
      <c r="X1371" t="str">
        <f t="shared" si="105"/>
        <v/>
      </c>
      <c r="Y1371" s="42" t="str">
        <f t="shared" si="106"/>
        <v/>
      </c>
      <c r="Z1371" s="42" t="str">
        <f t="shared" si="107"/>
        <v/>
      </c>
    </row>
    <row r="1372" spans="23:26" x14ac:dyDescent="0.25">
      <c r="W1372" t="str">
        <f t="shared" si="104"/>
        <v/>
      </c>
      <c r="X1372" t="str">
        <f t="shared" si="105"/>
        <v/>
      </c>
      <c r="Y1372" s="42" t="str">
        <f t="shared" si="106"/>
        <v/>
      </c>
      <c r="Z1372" s="42" t="str">
        <f t="shared" si="107"/>
        <v/>
      </c>
    </row>
    <row r="1373" spans="23:26" x14ac:dyDescent="0.25">
      <c r="W1373" t="str">
        <f t="shared" si="104"/>
        <v/>
      </c>
      <c r="X1373" t="str">
        <f t="shared" si="105"/>
        <v/>
      </c>
      <c r="Y1373" s="42" t="str">
        <f t="shared" si="106"/>
        <v/>
      </c>
      <c r="Z1373" s="42" t="str">
        <f t="shared" si="107"/>
        <v/>
      </c>
    </row>
    <row r="1374" spans="23:26" x14ac:dyDescent="0.25">
      <c r="W1374" t="str">
        <f t="shared" si="104"/>
        <v/>
      </c>
      <c r="X1374" t="str">
        <f t="shared" si="105"/>
        <v/>
      </c>
      <c r="Y1374" s="42" t="str">
        <f t="shared" si="106"/>
        <v/>
      </c>
      <c r="Z1374" s="42" t="str">
        <f t="shared" si="107"/>
        <v/>
      </c>
    </row>
    <row r="1375" spans="23:26" x14ac:dyDescent="0.25">
      <c r="W1375" t="str">
        <f t="shared" si="104"/>
        <v/>
      </c>
      <c r="X1375" t="str">
        <f t="shared" si="105"/>
        <v/>
      </c>
      <c r="Y1375" s="42" t="str">
        <f t="shared" si="106"/>
        <v/>
      </c>
      <c r="Z1375" s="42" t="str">
        <f t="shared" si="107"/>
        <v/>
      </c>
    </row>
    <row r="1376" spans="23:26" x14ac:dyDescent="0.25">
      <c r="W1376" t="str">
        <f t="shared" si="104"/>
        <v/>
      </c>
      <c r="X1376" t="str">
        <f t="shared" si="105"/>
        <v/>
      </c>
      <c r="Y1376" s="42" t="str">
        <f t="shared" si="106"/>
        <v/>
      </c>
      <c r="Z1376" s="42" t="str">
        <f t="shared" si="107"/>
        <v/>
      </c>
    </row>
    <row r="1377" spans="23:26" x14ac:dyDescent="0.25">
      <c r="W1377" t="str">
        <f t="shared" si="104"/>
        <v/>
      </c>
      <c r="X1377" t="str">
        <f t="shared" si="105"/>
        <v/>
      </c>
      <c r="Y1377" s="42" t="str">
        <f t="shared" si="106"/>
        <v/>
      </c>
      <c r="Z1377" s="42" t="str">
        <f t="shared" si="107"/>
        <v/>
      </c>
    </row>
    <row r="1378" spans="23:26" x14ac:dyDescent="0.25">
      <c r="W1378" t="str">
        <f t="shared" si="104"/>
        <v/>
      </c>
      <c r="X1378" t="str">
        <f t="shared" si="105"/>
        <v/>
      </c>
      <c r="Y1378" s="42" t="str">
        <f t="shared" si="106"/>
        <v/>
      </c>
      <c r="Z1378" s="42" t="str">
        <f t="shared" si="107"/>
        <v/>
      </c>
    </row>
    <row r="1379" spans="23:26" x14ac:dyDescent="0.25">
      <c r="W1379" t="str">
        <f t="shared" si="104"/>
        <v/>
      </c>
      <c r="X1379" t="str">
        <f t="shared" si="105"/>
        <v/>
      </c>
      <c r="Y1379" s="42" t="str">
        <f t="shared" si="106"/>
        <v/>
      </c>
      <c r="Z1379" s="42" t="str">
        <f t="shared" si="107"/>
        <v/>
      </c>
    </row>
    <row r="1380" spans="23:26" x14ac:dyDescent="0.25">
      <c r="W1380" t="str">
        <f t="shared" si="104"/>
        <v/>
      </c>
      <c r="X1380" t="str">
        <f t="shared" si="105"/>
        <v/>
      </c>
      <c r="Y1380" s="42" t="str">
        <f t="shared" si="106"/>
        <v/>
      </c>
      <c r="Z1380" s="42" t="str">
        <f t="shared" si="107"/>
        <v/>
      </c>
    </row>
    <row r="1381" spans="23:26" x14ac:dyDescent="0.25">
      <c r="W1381" t="str">
        <f t="shared" si="104"/>
        <v/>
      </c>
      <c r="X1381" t="str">
        <f t="shared" si="105"/>
        <v/>
      </c>
      <c r="Y1381" s="42" t="str">
        <f t="shared" si="106"/>
        <v/>
      </c>
      <c r="Z1381" s="42" t="str">
        <f t="shared" si="107"/>
        <v/>
      </c>
    </row>
    <row r="1382" spans="23:26" x14ac:dyDescent="0.25">
      <c r="W1382" t="str">
        <f t="shared" si="104"/>
        <v/>
      </c>
      <c r="X1382" t="str">
        <f t="shared" si="105"/>
        <v/>
      </c>
      <c r="Y1382" s="42" t="str">
        <f t="shared" si="106"/>
        <v/>
      </c>
      <c r="Z1382" s="42" t="str">
        <f t="shared" si="107"/>
        <v/>
      </c>
    </row>
    <row r="1383" spans="23:26" x14ac:dyDescent="0.25">
      <c r="W1383" t="str">
        <f t="shared" si="104"/>
        <v/>
      </c>
      <c r="X1383" t="str">
        <f t="shared" si="105"/>
        <v/>
      </c>
      <c r="Y1383" s="42" t="str">
        <f t="shared" si="106"/>
        <v/>
      </c>
      <c r="Z1383" s="42" t="str">
        <f t="shared" si="107"/>
        <v/>
      </c>
    </row>
    <row r="1384" spans="23:26" x14ac:dyDescent="0.25">
      <c r="W1384" t="str">
        <f t="shared" si="104"/>
        <v/>
      </c>
      <c r="X1384" t="str">
        <f t="shared" si="105"/>
        <v/>
      </c>
      <c r="Y1384" s="42" t="str">
        <f t="shared" si="106"/>
        <v/>
      </c>
      <c r="Z1384" s="42" t="str">
        <f t="shared" si="107"/>
        <v/>
      </c>
    </row>
    <row r="1385" spans="23:26" x14ac:dyDescent="0.25">
      <c r="W1385" t="str">
        <f t="shared" si="104"/>
        <v/>
      </c>
      <c r="X1385" t="str">
        <f t="shared" si="105"/>
        <v/>
      </c>
      <c r="Y1385" s="42" t="str">
        <f t="shared" si="106"/>
        <v/>
      </c>
      <c r="Z1385" s="42" t="str">
        <f t="shared" si="107"/>
        <v/>
      </c>
    </row>
    <row r="1386" spans="23:26" x14ac:dyDescent="0.25">
      <c r="W1386" t="str">
        <f t="shared" si="104"/>
        <v/>
      </c>
      <c r="X1386" t="str">
        <f t="shared" si="105"/>
        <v/>
      </c>
      <c r="Y1386" s="42" t="str">
        <f t="shared" si="106"/>
        <v/>
      </c>
      <c r="Z1386" s="42" t="str">
        <f t="shared" si="107"/>
        <v/>
      </c>
    </row>
    <row r="1387" spans="23:26" x14ac:dyDescent="0.25">
      <c r="W1387" t="str">
        <f t="shared" si="104"/>
        <v/>
      </c>
      <c r="X1387" t="str">
        <f t="shared" si="105"/>
        <v/>
      </c>
      <c r="Y1387" s="42" t="str">
        <f t="shared" si="106"/>
        <v/>
      </c>
      <c r="Z1387" s="42" t="str">
        <f t="shared" si="107"/>
        <v/>
      </c>
    </row>
    <row r="1388" spans="23:26" x14ac:dyDescent="0.25">
      <c r="W1388" t="str">
        <f t="shared" si="104"/>
        <v/>
      </c>
      <c r="X1388" t="str">
        <f t="shared" si="105"/>
        <v/>
      </c>
      <c r="Y1388" s="42" t="str">
        <f t="shared" si="106"/>
        <v/>
      </c>
      <c r="Z1388" s="42" t="str">
        <f t="shared" si="107"/>
        <v/>
      </c>
    </row>
    <row r="1389" spans="23:26" x14ac:dyDescent="0.25">
      <c r="W1389" t="str">
        <f t="shared" si="104"/>
        <v/>
      </c>
      <c r="X1389" t="str">
        <f t="shared" si="105"/>
        <v/>
      </c>
      <c r="Y1389" s="42" t="str">
        <f t="shared" si="106"/>
        <v/>
      </c>
      <c r="Z1389" s="42" t="str">
        <f t="shared" si="107"/>
        <v/>
      </c>
    </row>
    <row r="1390" spans="23:26" x14ac:dyDescent="0.25">
      <c r="W1390" t="str">
        <f t="shared" si="104"/>
        <v/>
      </c>
      <c r="X1390" t="str">
        <f t="shared" si="105"/>
        <v/>
      </c>
      <c r="Y1390" s="42" t="str">
        <f t="shared" si="106"/>
        <v/>
      </c>
      <c r="Z1390" s="42" t="str">
        <f t="shared" si="107"/>
        <v/>
      </c>
    </row>
    <row r="1391" spans="23:26" x14ac:dyDescent="0.25">
      <c r="W1391" t="str">
        <f t="shared" si="104"/>
        <v/>
      </c>
      <c r="X1391" t="str">
        <f t="shared" si="105"/>
        <v/>
      </c>
      <c r="Y1391" s="42" t="str">
        <f t="shared" si="106"/>
        <v/>
      </c>
      <c r="Z1391" s="42" t="str">
        <f t="shared" si="107"/>
        <v/>
      </c>
    </row>
    <row r="1392" spans="23:26" x14ac:dyDescent="0.25">
      <c r="W1392" t="str">
        <f t="shared" si="104"/>
        <v/>
      </c>
      <c r="X1392" t="str">
        <f t="shared" si="105"/>
        <v/>
      </c>
      <c r="Y1392" s="42" t="str">
        <f t="shared" si="106"/>
        <v/>
      </c>
      <c r="Z1392" s="42" t="str">
        <f t="shared" si="107"/>
        <v/>
      </c>
    </row>
    <row r="1393" spans="23:26" x14ac:dyDescent="0.25">
      <c r="W1393" t="str">
        <f t="shared" si="104"/>
        <v/>
      </c>
      <c r="X1393" t="str">
        <f t="shared" si="105"/>
        <v/>
      </c>
      <c r="Y1393" s="42" t="str">
        <f t="shared" si="106"/>
        <v/>
      </c>
      <c r="Z1393" s="42" t="str">
        <f t="shared" si="107"/>
        <v/>
      </c>
    </row>
    <row r="1394" spans="23:26" x14ac:dyDescent="0.25">
      <c r="W1394" t="str">
        <f t="shared" si="104"/>
        <v/>
      </c>
      <c r="X1394" t="str">
        <f t="shared" si="105"/>
        <v/>
      </c>
      <c r="Y1394" s="42" t="str">
        <f t="shared" si="106"/>
        <v/>
      </c>
      <c r="Z1394" s="42" t="str">
        <f t="shared" si="107"/>
        <v/>
      </c>
    </row>
    <row r="1395" spans="23:26" x14ac:dyDescent="0.25">
      <c r="W1395" t="str">
        <f t="shared" si="104"/>
        <v/>
      </c>
      <c r="X1395" t="str">
        <f t="shared" si="105"/>
        <v/>
      </c>
      <c r="Y1395" s="42" t="str">
        <f t="shared" si="106"/>
        <v/>
      </c>
      <c r="Z1395" s="42" t="str">
        <f t="shared" si="107"/>
        <v/>
      </c>
    </row>
    <row r="1396" spans="23:26" x14ac:dyDescent="0.25">
      <c r="W1396" t="str">
        <f t="shared" si="104"/>
        <v/>
      </c>
      <c r="X1396" t="str">
        <f t="shared" si="105"/>
        <v/>
      </c>
      <c r="Y1396" s="42" t="str">
        <f t="shared" si="106"/>
        <v/>
      </c>
      <c r="Z1396" s="42" t="str">
        <f t="shared" si="107"/>
        <v/>
      </c>
    </row>
    <row r="1397" spans="23:26" x14ac:dyDescent="0.25">
      <c r="W1397" t="str">
        <f t="shared" si="104"/>
        <v/>
      </c>
      <c r="X1397" t="str">
        <f t="shared" si="105"/>
        <v/>
      </c>
      <c r="Y1397" s="42" t="str">
        <f t="shared" si="106"/>
        <v/>
      </c>
      <c r="Z1397" s="42" t="str">
        <f t="shared" si="107"/>
        <v/>
      </c>
    </row>
    <row r="1398" spans="23:26" x14ac:dyDescent="0.25">
      <c r="W1398" t="str">
        <f t="shared" si="104"/>
        <v/>
      </c>
      <c r="X1398" t="str">
        <f t="shared" si="105"/>
        <v/>
      </c>
      <c r="Y1398" s="42" t="str">
        <f t="shared" si="106"/>
        <v/>
      </c>
      <c r="Z1398" s="42" t="str">
        <f t="shared" si="107"/>
        <v/>
      </c>
    </row>
    <row r="1399" spans="23:26" x14ac:dyDescent="0.25">
      <c r="W1399" t="str">
        <f t="shared" si="104"/>
        <v/>
      </c>
      <c r="X1399" t="str">
        <f t="shared" si="105"/>
        <v/>
      </c>
      <c r="Y1399" s="42" t="str">
        <f t="shared" si="106"/>
        <v/>
      </c>
      <c r="Z1399" s="42" t="str">
        <f t="shared" si="107"/>
        <v/>
      </c>
    </row>
    <row r="1400" spans="23:26" x14ac:dyDescent="0.25">
      <c r="W1400" t="str">
        <f t="shared" si="104"/>
        <v/>
      </c>
      <c r="X1400" t="str">
        <f t="shared" si="105"/>
        <v/>
      </c>
      <c r="Y1400" s="42" t="str">
        <f t="shared" si="106"/>
        <v/>
      </c>
      <c r="Z1400" s="42" t="str">
        <f t="shared" si="107"/>
        <v/>
      </c>
    </row>
    <row r="1401" spans="23:26" x14ac:dyDescent="0.25">
      <c r="W1401" t="str">
        <f t="shared" si="104"/>
        <v/>
      </c>
      <c r="X1401" t="str">
        <f t="shared" si="105"/>
        <v/>
      </c>
      <c r="Y1401" s="42" t="str">
        <f t="shared" si="106"/>
        <v/>
      </c>
      <c r="Z1401" s="42" t="str">
        <f t="shared" si="107"/>
        <v/>
      </c>
    </row>
    <row r="1402" spans="23:26" x14ac:dyDescent="0.25">
      <c r="W1402" t="str">
        <f t="shared" si="104"/>
        <v/>
      </c>
      <c r="X1402" t="str">
        <f t="shared" si="105"/>
        <v/>
      </c>
      <c r="Y1402" s="42" t="str">
        <f t="shared" si="106"/>
        <v/>
      </c>
      <c r="Z1402" s="42" t="str">
        <f t="shared" si="107"/>
        <v/>
      </c>
    </row>
    <row r="1403" spans="23:26" x14ac:dyDescent="0.25">
      <c r="W1403" t="str">
        <f t="shared" si="104"/>
        <v/>
      </c>
      <c r="X1403" t="str">
        <f t="shared" si="105"/>
        <v/>
      </c>
      <c r="Y1403" s="42" t="str">
        <f t="shared" si="106"/>
        <v/>
      </c>
      <c r="Z1403" s="42" t="str">
        <f t="shared" si="107"/>
        <v/>
      </c>
    </row>
    <row r="1404" spans="23:26" x14ac:dyDescent="0.25">
      <c r="W1404" t="str">
        <f t="shared" si="104"/>
        <v/>
      </c>
      <c r="X1404" t="str">
        <f t="shared" si="105"/>
        <v/>
      </c>
      <c r="Y1404" s="42" t="str">
        <f t="shared" si="106"/>
        <v/>
      </c>
      <c r="Z1404" s="42" t="str">
        <f t="shared" si="107"/>
        <v/>
      </c>
    </row>
    <row r="1405" spans="23:26" x14ac:dyDescent="0.25">
      <c r="W1405" t="str">
        <f t="shared" si="104"/>
        <v/>
      </c>
      <c r="X1405" t="str">
        <f t="shared" si="105"/>
        <v/>
      </c>
      <c r="Y1405" s="42" t="str">
        <f t="shared" si="106"/>
        <v/>
      </c>
      <c r="Z1405" s="42" t="str">
        <f t="shared" si="107"/>
        <v/>
      </c>
    </row>
    <row r="1406" spans="23:26" x14ac:dyDescent="0.25">
      <c r="W1406" t="str">
        <f t="shared" si="104"/>
        <v/>
      </c>
      <c r="X1406" t="str">
        <f t="shared" si="105"/>
        <v/>
      </c>
      <c r="Y1406" s="42" t="str">
        <f t="shared" si="106"/>
        <v/>
      </c>
      <c r="Z1406" s="42" t="str">
        <f t="shared" si="107"/>
        <v/>
      </c>
    </row>
    <row r="1407" spans="23:26" x14ac:dyDescent="0.25">
      <c r="W1407" t="str">
        <f t="shared" si="104"/>
        <v/>
      </c>
      <c r="X1407" t="str">
        <f t="shared" si="105"/>
        <v/>
      </c>
      <c r="Y1407" s="42" t="str">
        <f t="shared" si="106"/>
        <v/>
      </c>
      <c r="Z1407" s="42" t="str">
        <f t="shared" si="107"/>
        <v/>
      </c>
    </row>
    <row r="1408" spans="23:26" x14ac:dyDescent="0.25">
      <c r="W1408" t="str">
        <f t="shared" si="104"/>
        <v/>
      </c>
      <c r="X1408" t="str">
        <f t="shared" si="105"/>
        <v/>
      </c>
      <c r="Y1408" s="42" t="str">
        <f t="shared" si="106"/>
        <v/>
      </c>
      <c r="Z1408" s="42" t="str">
        <f t="shared" si="107"/>
        <v/>
      </c>
    </row>
    <row r="1409" spans="23:26" x14ac:dyDescent="0.25">
      <c r="W1409" t="str">
        <f t="shared" si="104"/>
        <v/>
      </c>
      <c r="X1409" t="str">
        <f t="shared" si="105"/>
        <v/>
      </c>
      <c r="Y1409" s="42" t="str">
        <f t="shared" si="106"/>
        <v/>
      </c>
      <c r="Z1409" s="42" t="str">
        <f t="shared" si="107"/>
        <v/>
      </c>
    </row>
    <row r="1410" spans="23:26" x14ac:dyDescent="0.25">
      <c r="W1410" t="str">
        <f t="shared" si="104"/>
        <v/>
      </c>
      <c r="X1410" t="str">
        <f t="shared" si="105"/>
        <v/>
      </c>
      <c r="Y1410" s="42" t="str">
        <f t="shared" si="106"/>
        <v/>
      </c>
      <c r="Z1410" s="42" t="str">
        <f t="shared" si="107"/>
        <v/>
      </c>
    </row>
    <row r="1411" spans="23:26" x14ac:dyDescent="0.25">
      <c r="W1411" t="str">
        <f t="shared" si="104"/>
        <v/>
      </c>
      <c r="X1411" t="str">
        <f t="shared" si="105"/>
        <v/>
      </c>
      <c r="Y1411" s="42" t="str">
        <f t="shared" si="106"/>
        <v/>
      </c>
      <c r="Z1411" s="42" t="str">
        <f t="shared" si="107"/>
        <v/>
      </c>
    </row>
    <row r="1412" spans="23:26" x14ac:dyDescent="0.25">
      <c r="W1412" t="str">
        <f t="shared" ref="W1412:W1475" si="108">IF($A1412="","",$A1412)</f>
        <v/>
      </c>
      <c r="X1412" t="str">
        <f t="shared" ref="X1412:X1475" si="109">IF($A1412="","",$C1412)</f>
        <v/>
      </c>
      <c r="Y1412" s="42" t="str">
        <f t="shared" ref="Y1412:Y1475" si="110">IF($A1412="","",$E1412)</f>
        <v/>
      </c>
      <c r="Z1412" s="42" t="str">
        <f t="shared" ref="Z1412:Z1475" si="111">IF($A1412="","",IF(ISERROR($G1412),0,$G1412))</f>
        <v/>
      </c>
    </row>
    <row r="1413" spans="23:26" x14ac:dyDescent="0.25">
      <c r="W1413" t="str">
        <f t="shared" si="108"/>
        <v/>
      </c>
      <c r="X1413" t="str">
        <f t="shared" si="109"/>
        <v/>
      </c>
      <c r="Y1413" s="42" t="str">
        <f t="shared" si="110"/>
        <v/>
      </c>
      <c r="Z1413" s="42" t="str">
        <f t="shared" si="111"/>
        <v/>
      </c>
    </row>
    <row r="1414" spans="23:26" x14ac:dyDescent="0.25">
      <c r="W1414" t="str">
        <f t="shared" si="108"/>
        <v/>
      </c>
      <c r="X1414" t="str">
        <f t="shared" si="109"/>
        <v/>
      </c>
      <c r="Y1414" s="42" t="str">
        <f t="shared" si="110"/>
        <v/>
      </c>
      <c r="Z1414" s="42" t="str">
        <f t="shared" si="111"/>
        <v/>
      </c>
    </row>
    <row r="1415" spans="23:26" x14ac:dyDescent="0.25">
      <c r="W1415" t="str">
        <f t="shared" si="108"/>
        <v/>
      </c>
      <c r="X1415" t="str">
        <f t="shared" si="109"/>
        <v/>
      </c>
      <c r="Y1415" s="42" t="str">
        <f t="shared" si="110"/>
        <v/>
      </c>
      <c r="Z1415" s="42" t="str">
        <f t="shared" si="111"/>
        <v/>
      </c>
    </row>
    <row r="1416" spans="23:26" x14ac:dyDescent="0.25">
      <c r="W1416" t="str">
        <f t="shared" si="108"/>
        <v/>
      </c>
      <c r="X1416" t="str">
        <f t="shared" si="109"/>
        <v/>
      </c>
      <c r="Y1416" s="42" t="str">
        <f t="shared" si="110"/>
        <v/>
      </c>
      <c r="Z1416" s="42" t="str">
        <f t="shared" si="111"/>
        <v/>
      </c>
    </row>
    <row r="1417" spans="23:26" x14ac:dyDescent="0.25">
      <c r="W1417" t="str">
        <f t="shared" si="108"/>
        <v/>
      </c>
      <c r="X1417" t="str">
        <f t="shared" si="109"/>
        <v/>
      </c>
      <c r="Y1417" s="42" t="str">
        <f t="shared" si="110"/>
        <v/>
      </c>
      <c r="Z1417" s="42" t="str">
        <f t="shared" si="111"/>
        <v/>
      </c>
    </row>
    <row r="1418" spans="23:26" x14ac:dyDescent="0.25">
      <c r="W1418" t="str">
        <f t="shared" si="108"/>
        <v/>
      </c>
      <c r="X1418" t="str">
        <f t="shared" si="109"/>
        <v/>
      </c>
      <c r="Y1418" s="42" t="str">
        <f t="shared" si="110"/>
        <v/>
      </c>
      <c r="Z1418" s="42" t="str">
        <f t="shared" si="111"/>
        <v/>
      </c>
    </row>
    <row r="1419" spans="23:26" x14ac:dyDescent="0.25">
      <c r="W1419" t="str">
        <f t="shared" si="108"/>
        <v/>
      </c>
      <c r="X1419" t="str">
        <f t="shared" si="109"/>
        <v/>
      </c>
      <c r="Y1419" s="42" t="str">
        <f t="shared" si="110"/>
        <v/>
      </c>
      <c r="Z1419" s="42" t="str">
        <f t="shared" si="111"/>
        <v/>
      </c>
    </row>
    <row r="1420" spans="23:26" x14ac:dyDescent="0.25">
      <c r="W1420" t="str">
        <f t="shared" si="108"/>
        <v/>
      </c>
      <c r="X1420" t="str">
        <f t="shared" si="109"/>
        <v/>
      </c>
      <c r="Y1420" s="42" t="str">
        <f t="shared" si="110"/>
        <v/>
      </c>
      <c r="Z1420" s="42" t="str">
        <f t="shared" si="111"/>
        <v/>
      </c>
    </row>
    <row r="1421" spans="23:26" x14ac:dyDescent="0.25">
      <c r="W1421" t="str">
        <f t="shared" si="108"/>
        <v/>
      </c>
      <c r="X1421" t="str">
        <f t="shared" si="109"/>
        <v/>
      </c>
      <c r="Y1421" s="42" t="str">
        <f t="shared" si="110"/>
        <v/>
      </c>
      <c r="Z1421" s="42" t="str">
        <f t="shared" si="111"/>
        <v/>
      </c>
    </row>
    <row r="1422" spans="23:26" x14ac:dyDescent="0.25">
      <c r="W1422" t="str">
        <f t="shared" si="108"/>
        <v/>
      </c>
      <c r="X1422" t="str">
        <f t="shared" si="109"/>
        <v/>
      </c>
      <c r="Y1422" s="42" t="str">
        <f t="shared" si="110"/>
        <v/>
      </c>
      <c r="Z1422" s="42" t="str">
        <f t="shared" si="111"/>
        <v/>
      </c>
    </row>
    <row r="1423" spans="23:26" x14ac:dyDescent="0.25">
      <c r="W1423" t="str">
        <f t="shared" si="108"/>
        <v/>
      </c>
      <c r="X1423" t="str">
        <f t="shared" si="109"/>
        <v/>
      </c>
      <c r="Y1423" s="42" t="str">
        <f t="shared" si="110"/>
        <v/>
      </c>
      <c r="Z1423" s="42" t="str">
        <f t="shared" si="111"/>
        <v/>
      </c>
    </row>
    <row r="1424" spans="23:26" x14ac:dyDescent="0.25">
      <c r="W1424" t="str">
        <f t="shared" si="108"/>
        <v/>
      </c>
      <c r="X1424" t="str">
        <f t="shared" si="109"/>
        <v/>
      </c>
      <c r="Y1424" s="42" t="str">
        <f t="shared" si="110"/>
        <v/>
      </c>
      <c r="Z1424" s="42" t="str">
        <f t="shared" si="111"/>
        <v/>
      </c>
    </row>
    <row r="1425" spans="23:26" x14ac:dyDescent="0.25">
      <c r="W1425" t="str">
        <f t="shared" si="108"/>
        <v/>
      </c>
      <c r="X1425" t="str">
        <f t="shared" si="109"/>
        <v/>
      </c>
      <c r="Y1425" s="42" t="str">
        <f t="shared" si="110"/>
        <v/>
      </c>
      <c r="Z1425" s="42" t="str">
        <f t="shared" si="111"/>
        <v/>
      </c>
    </row>
    <row r="1426" spans="23:26" x14ac:dyDescent="0.25">
      <c r="W1426" t="str">
        <f t="shared" si="108"/>
        <v/>
      </c>
      <c r="X1426" t="str">
        <f t="shared" si="109"/>
        <v/>
      </c>
      <c r="Y1426" s="42" t="str">
        <f t="shared" si="110"/>
        <v/>
      </c>
      <c r="Z1426" s="42" t="str">
        <f t="shared" si="111"/>
        <v/>
      </c>
    </row>
    <row r="1427" spans="23:26" x14ac:dyDescent="0.25">
      <c r="W1427" t="str">
        <f t="shared" si="108"/>
        <v/>
      </c>
      <c r="X1427" t="str">
        <f t="shared" si="109"/>
        <v/>
      </c>
      <c r="Y1427" s="42" t="str">
        <f t="shared" si="110"/>
        <v/>
      </c>
      <c r="Z1427" s="42" t="str">
        <f t="shared" si="111"/>
        <v/>
      </c>
    </row>
    <row r="1428" spans="23:26" x14ac:dyDescent="0.25">
      <c r="W1428" t="str">
        <f t="shared" si="108"/>
        <v/>
      </c>
      <c r="X1428" t="str">
        <f t="shared" si="109"/>
        <v/>
      </c>
      <c r="Y1428" s="42" t="str">
        <f t="shared" si="110"/>
        <v/>
      </c>
      <c r="Z1428" s="42" t="str">
        <f t="shared" si="111"/>
        <v/>
      </c>
    </row>
    <row r="1429" spans="23:26" x14ac:dyDescent="0.25">
      <c r="W1429" t="str">
        <f t="shared" si="108"/>
        <v/>
      </c>
      <c r="X1429" t="str">
        <f t="shared" si="109"/>
        <v/>
      </c>
      <c r="Y1429" s="42" t="str">
        <f t="shared" si="110"/>
        <v/>
      </c>
      <c r="Z1429" s="42" t="str">
        <f t="shared" si="111"/>
        <v/>
      </c>
    </row>
    <row r="1430" spans="23:26" x14ac:dyDescent="0.25">
      <c r="W1430" t="str">
        <f t="shared" si="108"/>
        <v/>
      </c>
      <c r="X1430" t="str">
        <f t="shared" si="109"/>
        <v/>
      </c>
      <c r="Y1430" s="42" t="str">
        <f t="shared" si="110"/>
        <v/>
      </c>
      <c r="Z1430" s="42" t="str">
        <f t="shared" si="111"/>
        <v/>
      </c>
    </row>
    <row r="1431" spans="23:26" x14ac:dyDescent="0.25">
      <c r="W1431" t="str">
        <f t="shared" si="108"/>
        <v/>
      </c>
      <c r="X1431" t="str">
        <f t="shared" si="109"/>
        <v/>
      </c>
      <c r="Y1431" s="42" t="str">
        <f t="shared" si="110"/>
        <v/>
      </c>
      <c r="Z1431" s="42" t="str">
        <f t="shared" si="111"/>
        <v/>
      </c>
    </row>
    <row r="1432" spans="23:26" x14ac:dyDescent="0.25">
      <c r="W1432" t="str">
        <f t="shared" si="108"/>
        <v/>
      </c>
      <c r="X1432" t="str">
        <f t="shared" si="109"/>
        <v/>
      </c>
      <c r="Y1432" s="42" t="str">
        <f t="shared" si="110"/>
        <v/>
      </c>
      <c r="Z1432" s="42" t="str">
        <f t="shared" si="111"/>
        <v/>
      </c>
    </row>
    <row r="1433" spans="23:26" x14ac:dyDescent="0.25">
      <c r="W1433" t="str">
        <f t="shared" si="108"/>
        <v/>
      </c>
      <c r="X1433" t="str">
        <f t="shared" si="109"/>
        <v/>
      </c>
      <c r="Y1433" s="42" t="str">
        <f t="shared" si="110"/>
        <v/>
      </c>
      <c r="Z1433" s="42" t="str">
        <f t="shared" si="111"/>
        <v/>
      </c>
    </row>
    <row r="1434" spans="23:26" x14ac:dyDescent="0.25">
      <c r="W1434" t="str">
        <f t="shared" si="108"/>
        <v/>
      </c>
      <c r="X1434" t="str">
        <f t="shared" si="109"/>
        <v/>
      </c>
      <c r="Y1434" s="42" t="str">
        <f t="shared" si="110"/>
        <v/>
      </c>
      <c r="Z1434" s="42" t="str">
        <f t="shared" si="111"/>
        <v/>
      </c>
    </row>
    <row r="1435" spans="23:26" x14ac:dyDescent="0.25">
      <c r="W1435" t="str">
        <f t="shared" si="108"/>
        <v/>
      </c>
      <c r="X1435" t="str">
        <f t="shared" si="109"/>
        <v/>
      </c>
      <c r="Y1435" s="42" t="str">
        <f t="shared" si="110"/>
        <v/>
      </c>
      <c r="Z1435" s="42" t="str">
        <f t="shared" si="111"/>
        <v/>
      </c>
    </row>
    <row r="1436" spans="23:26" x14ac:dyDescent="0.25">
      <c r="W1436" t="str">
        <f t="shared" si="108"/>
        <v/>
      </c>
      <c r="X1436" t="str">
        <f t="shared" si="109"/>
        <v/>
      </c>
      <c r="Y1436" s="42" t="str">
        <f t="shared" si="110"/>
        <v/>
      </c>
      <c r="Z1436" s="42" t="str">
        <f t="shared" si="111"/>
        <v/>
      </c>
    </row>
    <row r="1437" spans="23:26" x14ac:dyDescent="0.25">
      <c r="W1437" t="str">
        <f t="shared" si="108"/>
        <v/>
      </c>
      <c r="X1437" t="str">
        <f t="shared" si="109"/>
        <v/>
      </c>
      <c r="Y1437" s="42" t="str">
        <f t="shared" si="110"/>
        <v/>
      </c>
      <c r="Z1437" s="42" t="str">
        <f t="shared" si="111"/>
        <v/>
      </c>
    </row>
    <row r="1438" spans="23:26" x14ac:dyDescent="0.25">
      <c r="W1438" t="str">
        <f t="shared" si="108"/>
        <v/>
      </c>
      <c r="X1438" t="str">
        <f t="shared" si="109"/>
        <v/>
      </c>
      <c r="Y1438" s="42" t="str">
        <f t="shared" si="110"/>
        <v/>
      </c>
      <c r="Z1438" s="42" t="str">
        <f t="shared" si="111"/>
        <v/>
      </c>
    </row>
    <row r="1439" spans="23:26" x14ac:dyDescent="0.25">
      <c r="W1439" t="str">
        <f t="shared" si="108"/>
        <v/>
      </c>
      <c r="X1439" t="str">
        <f t="shared" si="109"/>
        <v/>
      </c>
      <c r="Y1439" s="42" t="str">
        <f t="shared" si="110"/>
        <v/>
      </c>
      <c r="Z1439" s="42" t="str">
        <f t="shared" si="111"/>
        <v/>
      </c>
    </row>
    <row r="1440" spans="23:26" x14ac:dyDescent="0.25">
      <c r="W1440" t="str">
        <f t="shared" si="108"/>
        <v/>
      </c>
      <c r="X1440" t="str">
        <f t="shared" si="109"/>
        <v/>
      </c>
      <c r="Y1440" s="42" t="str">
        <f t="shared" si="110"/>
        <v/>
      </c>
      <c r="Z1440" s="42" t="str">
        <f t="shared" si="111"/>
        <v/>
      </c>
    </row>
    <row r="1441" spans="23:26" x14ac:dyDescent="0.25">
      <c r="W1441" t="str">
        <f t="shared" si="108"/>
        <v/>
      </c>
      <c r="X1441" t="str">
        <f t="shared" si="109"/>
        <v/>
      </c>
      <c r="Y1441" s="42" t="str">
        <f t="shared" si="110"/>
        <v/>
      </c>
      <c r="Z1441" s="42" t="str">
        <f t="shared" si="111"/>
        <v/>
      </c>
    </row>
    <row r="1442" spans="23:26" x14ac:dyDescent="0.25">
      <c r="W1442" t="str">
        <f t="shared" si="108"/>
        <v/>
      </c>
      <c r="X1442" t="str">
        <f t="shared" si="109"/>
        <v/>
      </c>
      <c r="Y1442" s="42" t="str">
        <f t="shared" si="110"/>
        <v/>
      </c>
      <c r="Z1442" s="42" t="str">
        <f t="shared" si="111"/>
        <v/>
      </c>
    </row>
    <row r="1443" spans="23:26" x14ac:dyDescent="0.25">
      <c r="W1443" t="str">
        <f t="shared" si="108"/>
        <v/>
      </c>
      <c r="X1443" t="str">
        <f t="shared" si="109"/>
        <v/>
      </c>
      <c r="Y1443" s="42" t="str">
        <f t="shared" si="110"/>
        <v/>
      </c>
      <c r="Z1443" s="42" t="str">
        <f t="shared" si="111"/>
        <v/>
      </c>
    </row>
    <row r="1444" spans="23:26" x14ac:dyDescent="0.25">
      <c r="W1444" t="str">
        <f t="shared" si="108"/>
        <v/>
      </c>
      <c r="X1444" t="str">
        <f t="shared" si="109"/>
        <v/>
      </c>
      <c r="Y1444" s="42" t="str">
        <f t="shared" si="110"/>
        <v/>
      </c>
      <c r="Z1444" s="42" t="str">
        <f t="shared" si="111"/>
        <v/>
      </c>
    </row>
    <row r="1445" spans="23:26" x14ac:dyDescent="0.25">
      <c r="W1445" t="str">
        <f t="shared" si="108"/>
        <v/>
      </c>
      <c r="X1445" t="str">
        <f t="shared" si="109"/>
        <v/>
      </c>
      <c r="Y1445" s="42" t="str">
        <f t="shared" si="110"/>
        <v/>
      </c>
      <c r="Z1445" s="42" t="str">
        <f t="shared" si="111"/>
        <v/>
      </c>
    </row>
    <row r="1446" spans="23:26" x14ac:dyDescent="0.25">
      <c r="W1446" t="str">
        <f t="shared" si="108"/>
        <v/>
      </c>
      <c r="X1446" t="str">
        <f t="shared" si="109"/>
        <v/>
      </c>
      <c r="Y1446" s="42" t="str">
        <f t="shared" si="110"/>
        <v/>
      </c>
      <c r="Z1446" s="42" t="str">
        <f t="shared" si="111"/>
        <v/>
      </c>
    </row>
    <row r="1447" spans="23:26" x14ac:dyDescent="0.25">
      <c r="W1447" t="str">
        <f t="shared" si="108"/>
        <v/>
      </c>
      <c r="X1447" t="str">
        <f t="shared" si="109"/>
        <v/>
      </c>
      <c r="Y1447" s="42" t="str">
        <f t="shared" si="110"/>
        <v/>
      </c>
      <c r="Z1447" s="42" t="str">
        <f t="shared" si="111"/>
        <v/>
      </c>
    </row>
    <row r="1448" spans="23:26" x14ac:dyDescent="0.25">
      <c r="W1448" t="str">
        <f t="shared" si="108"/>
        <v/>
      </c>
      <c r="X1448" t="str">
        <f t="shared" si="109"/>
        <v/>
      </c>
      <c r="Y1448" s="42" t="str">
        <f t="shared" si="110"/>
        <v/>
      </c>
      <c r="Z1448" s="42" t="str">
        <f t="shared" si="111"/>
        <v/>
      </c>
    </row>
    <row r="1449" spans="23:26" x14ac:dyDescent="0.25">
      <c r="W1449" t="str">
        <f t="shared" si="108"/>
        <v/>
      </c>
      <c r="X1449" t="str">
        <f t="shared" si="109"/>
        <v/>
      </c>
      <c r="Y1449" s="42" t="str">
        <f t="shared" si="110"/>
        <v/>
      </c>
      <c r="Z1449" s="42" t="str">
        <f t="shared" si="111"/>
        <v/>
      </c>
    </row>
    <row r="1450" spans="23:26" x14ac:dyDescent="0.25">
      <c r="W1450" t="str">
        <f t="shared" si="108"/>
        <v/>
      </c>
      <c r="X1450" t="str">
        <f t="shared" si="109"/>
        <v/>
      </c>
      <c r="Y1450" s="42" t="str">
        <f t="shared" si="110"/>
        <v/>
      </c>
      <c r="Z1450" s="42" t="str">
        <f t="shared" si="111"/>
        <v/>
      </c>
    </row>
    <row r="1451" spans="23:26" x14ac:dyDescent="0.25">
      <c r="W1451" t="str">
        <f t="shared" si="108"/>
        <v/>
      </c>
      <c r="X1451" t="str">
        <f t="shared" si="109"/>
        <v/>
      </c>
      <c r="Y1451" s="42" t="str">
        <f t="shared" si="110"/>
        <v/>
      </c>
      <c r="Z1451" s="42" t="str">
        <f t="shared" si="111"/>
        <v/>
      </c>
    </row>
    <row r="1452" spans="23:26" x14ac:dyDescent="0.25">
      <c r="W1452" t="str">
        <f t="shared" si="108"/>
        <v/>
      </c>
      <c r="X1452" t="str">
        <f t="shared" si="109"/>
        <v/>
      </c>
      <c r="Y1452" s="42" t="str">
        <f t="shared" si="110"/>
        <v/>
      </c>
      <c r="Z1452" s="42" t="str">
        <f t="shared" si="111"/>
        <v/>
      </c>
    </row>
    <row r="1453" spans="23:26" x14ac:dyDescent="0.25">
      <c r="W1453" t="str">
        <f t="shared" si="108"/>
        <v/>
      </c>
      <c r="X1453" t="str">
        <f t="shared" si="109"/>
        <v/>
      </c>
      <c r="Y1453" s="42" t="str">
        <f t="shared" si="110"/>
        <v/>
      </c>
      <c r="Z1453" s="42" t="str">
        <f t="shared" si="111"/>
        <v/>
      </c>
    </row>
    <row r="1454" spans="23:26" x14ac:dyDescent="0.25">
      <c r="W1454" t="str">
        <f t="shared" si="108"/>
        <v/>
      </c>
      <c r="X1454" t="str">
        <f t="shared" si="109"/>
        <v/>
      </c>
      <c r="Y1454" s="42" t="str">
        <f t="shared" si="110"/>
        <v/>
      </c>
      <c r="Z1454" s="42" t="str">
        <f t="shared" si="111"/>
        <v/>
      </c>
    </row>
    <row r="1455" spans="23:26" x14ac:dyDescent="0.25">
      <c r="W1455" t="str">
        <f t="shared" si="108"/>
        <v/>
      </c>
      <c r="X1455" t="str">
        <f t="shared" si="109"/>
        <v/>
      </c>
      <c r="Y1455" s="42" t="str">
        <f t="shared" si="110"/>
        <v/>
      </c>
      <c r="Z1455" s="42" t="str">
        <f t="shared" si="111"/>
        <v/>
      </c>
    </row>
    <row r="1456" spans="23:26" x14ac:dyDescent="0.25">
      <c r="W1456" t="str">
        <f t="shared" si="108"/>
        <v/>
      </c>
      <c r="X1456" t="str">
        <f t="shared" si="109"/>
        <v/>
      </c>
      <c r="Y1456" s="42" t="str">
        <f t="shared" si="110"/>
        <v/>
      </c>
      <c r="Z1456" s="42" t="str">
        <f t="shared" si="111"/>
        <v/>
      </c>
    </row>
    <row r="1457" spans="23:26" x14ac:dyDescent="0.25">
      <c r="W1457" t="str">
        <f t="shared" si="108"/>
        <v/>
      </c>
      <c r="X1457" t="str">
        <f t="shared" si="109"/>
        <v/>
      </c>
      <c r="Y1457" s="42" t="str">
        <f t="shared" si="110"/>
        <v/>
      </c>
      <c r="Z1457" s="42" t="str">
        <f t="shared" si="111"/>
        <v/>
      </c>
    </row>
    <row r="1458" spans="23:26" x14ac:dyDescent="0.25">
      <c r="W1458" t="str">
        <f t="shared" si="108"/>
        <v/>
      </c>
      <c r="X1458" t="str">
        <f t="shared" si="109"/>
        <v/>
      </c>
      <c r="Y1458" s="42" t="str">
        <f t="shared" si="110"/>
        <v/>
      </c>
      <c r="Z1458" s="42" t="str">
        <f t="shared" si="111"/>
        <v/>
      </c>
    </row>
    <row r="1459" spans="23:26" x14ac:dyDescent="0.25">
      <c r="W1459" t="str">
        <f t="shared" si="108"/>
        <v/>
      </c>
      <c r="X1459" t="str">
        <f t="shared" si="109"/>
        <v/>
      </c>
      <c r="Y1459" s="42" t="str">
        <f t="shared" si="110"/>
        <v/>
      </c>
      <c r="Z1459" s="42" t="str">
        <f t="shared" si="111"/>
        <v/>
      </c>
    </row>
    <row r="1460" spans="23:26" x14ac:dyDescent="0.25">
      <c r="W1460" t="str">
        <f t="shared" si="108"/>
        <v/>
      </c>
      <c r="X1460" t="str">
        <f t="shared" si="109"/>
        <v/>
      </c>
      <c r="Y1460" s="42" t="str">
        <f t="shared" si="110"/>
        <v/>
      </c>
      <c r="Z1460" s="42" t="str">
        <f t="shared" si="111"/>
        <v/>
      </c>
    </row>
    <row r="1461" spans="23:26" x14ac:dyDescent="0.25">
      <c r="W1461" t="str">
        <f t="shared" si="108"/>
        <v/>
      </c>
      <c r="X1461" t="str">
        <f t="shared" si="109"/>
        <v/>
      </c>
      <c r="Y1461" s="42" t="str">
        <f t="shared" si="110"/>
        <v/>
      </c>
      <c r="Z1461" s="42" t="str">
        <f t="shared" si="111"/>
        <v/>
      </c>
    </row>
    <row r="1462" spans="23:26" x14ac:dyDescent="0.25">
      <c r="W1462" t="str">
        <f t="shared" si="108"/>
        <v/>
      </c>
      <c r="X1462" t="str">
        <f t="shared" si="109"/>
        <v/>
      </c>
      <c r="Y1462" s="42" t="str">
        <f t="shared" si="110"/>
        <v/>
      </c>
      <c r="Z1462" s="42" t="str">
        <f t="shared" si="111"/>
        <v/>
      </c>
    </row>
    <row r="1463" spans="23:26" x14ac:dyDescent="0.25">
      <c r="W1463" t="str">
        <f t="shared" si="108"/>
        <v/>
      </c>
      <c r="X1463" t="str">
        <f t="shared" si="109"/>
        <v/>
      </c>
      <c r="Y1463" s="42" t="str">
        <f t="shared" si="110"/>
        <v/>
      </c>
      <c r="Z1463" s="42" t="str">
        <f t="shared" si="111"/>
        <v/>
      </c>
    </row>
    <row r="1464" spans="23:26" x14ac:dyDescent="0.25">
      <c r="W1464" t="str">
        <f t="shared" si="108"/>
        <v/>
      </c>
      <c r="X1464" t="str">
        <f t="shared" si="109"/>
        <v/>
      </c>
      <c r="Y1464" s="42" t="str">
        <f t="shared" si="110"/>
        <v/>
      </c>
      <c r="Z1464" s="42" t="str">
        <f t="shared" si="111"/>
        <v/>
      </c>
    </row>
    <row r="1465" spans="23:26" x14ac:dyDescent="0.25">
      <c r="W1465" t="str">
        <f t="shared" si="108"/>
        <v/>
      </c>
      <c r="X1465" t="str">
        <f t="shared" si="109"/>
        <v/>
      </c>
      <c r="Y1465" s="42" t="str">
        <f t="shared" si="110"/>
        <v/>
      </c>
      <c r="Z1465" s="42" t="str">
        <f t="shared" si="111"/>
        <v/>
      </c>
    </row>
    <row r="1466" spans="23:26" x14ac:dyDescent="0.25">
      <c r="W1466" t="str">
        <f t="shared" si="108"/>
        <v/>
      </c>
      <c r="X1466" t="str">
        <f t="shared" si="109"/>
        <v/>
      </c>
      <c r="Y1466" s="42" t="str">
        <f t="shared" si="110"/>
        <v/>
      </c>
      <c r="Z1466" s="42" t="str">
        <f t="shared" si="111"/>
        <v/>
      </c>
    </row>
    <row r="1467" spans="23:26" x14ac:dyDescent="0.25">
      <c r="W1467" t="str">
        <f t="shared" si="108"/>
        <v/>
      </c>
      <c r="X1467" t="str">
        <f t="shared" si="109"/>
        <v/>
      </c>
      <c r="Y1467" s="42" t="str">
        <f t="shared" si="110"/>
        <v/>
      </c>
      <c r="Z1467" s="42" t="str">
        <f t="shared" si="111"/>
        <v/>
      </c>
    </row>
    <row r="1468" spans="23:26" x14ac:dyDescent="0.25">
      <c r="W1468" t="str">
        <f t="shared" si="108"/>
        <v/>
      </c>
      <c r="X1468" t="str">
        <f t="shared" si="109"/>
        <v/>
      </c>
      <c r="Y1468" s="42" t="str">
        <f t="shared" si="110"/>
        <v/>
      </c>
      <c r="Z1468" s="42" t="str">
        <f t="shared" si="111"/>
        <v/>
      </c>
    </row>
    <row r="1469" spans="23:26" x14ac:dyDescent="0.25">
      <c r="W1469" t="str">
        <f t="shared" si="108"/>
        <v/>
      </c>
      <c r="X1469" t="str">
        <f t="shared" si="109"/>
        <v/>
      </c>
      <c r="Y1469" s="42" t="str">
        <f t="shared" si="110"/>
        <v/>
      </c>
      <c r="Z1469" s="42" t="str">
        <f t="shared" si="111"/>
        <v/>
      </c>
    </row>
    <row r="1470" spans="23:26" x14ac:dyDescent="0.25">
      <c r="W1470" t="str">
        <f t="shared" si="108"/>
        <v/>
      </c>
      <c r="X1470" t="str">
        <f t="shared" si="109"/>
        <v/>
      </c>
      <c r="Y1470" s="42" t="str">
        <f t="shared" si="110"/>
        <v/>
      </c>
      <c r="Z1470" s="42" t="str">
        <f t="shared" si="111"/>
        <v/>
      </c>
    </row>
    <row r="1471" spans="23:26" x14ac:dyDescent="0.25">
      <c r="W1471" t="str">
        <f t="shared" si="108"/>
        <v/>
      </c>
      <c r="X1471" t="str">
        <f t="shared" si="109"/>
        <v/>
      </c>
      <c r="Y1471" s="42" t="str">
        <f t="shared" si="110"/>
        <v/>
      </c>
      <c r="Z1471" s="42" t="str">
        <f t="shared" si="111"/>
        <v/>
      </c>
    </row>
    <row r="1472" spans="23:26" x14ac:dyDescent="0.25">
      <c r="W1472" t="str">
        <f t="shared" si="108"/>
        <v/>
      </c>
      <c r="X1472" t="str">
        <f t="shared" si="109"/>
        <v/>
      </c>
      <c r="Y1472" s="42" t="str">
        <f t="shared" si="110"/>
        <v/>
      </c>
      <c r="Z1472" s="42" t="str">
        <f t="shared" si="111"/>
        <v/>
      </c>
    </row>
    <row r="1473" spans="23:26" x14ac:dyDescent="0.25">
      <c r="W1473" t="str">
        <f t="shared" si="108"/>
        <v/>
      </c>
      <c r="X1473" t="str">
        <f t="shared" si="109"/>
        <v/>
      </c>
      <c r="Y1473" s="42" t="str">
        <f t="shared" si="110"/>
        <v/>
      </c>
      <c r="Z1473" s="42" t="str">
        <f t="shared" si="111"/>
        <v/>
      </c>
    </row>
    <row r="1474" spans="23:26" x14ac:dyDescent="0.25">
      <c r="W1474" t="str">
        <f t="shared" si="108"/>
        <v/>
      </c>
      <c r="X1474" t="str">
        <f t="shared" si="109"/>
        <v/>
      </c>
      <c r="Y1474" s="42" t="str">
        <f t="shared" si="110"/>
        <v/>
      </c>
      <c r="Z1474" s="42" t="str">
        <f t="shared" si="111"/>
        <v/>
      </c>
    </row>
    <row r="1475" spans="23:26" x14ac:dyDescent="0.25">
      <c r="W1475" t="str">
        <f t="shared" si="108"/>
        <v/>
      </c>
      <c r="X1475" t="str">
        <f t="shared" si="109"/>
        <v/>
      </c>
      <c r="Y1475" s="42" t="str">
        <f t="shared" si="110"/>
        <v/>
      </c>
      <c r="Z1475" s="42" t="str">
        <f t="shared" si="111"/>
        <v/>
      </c>
    </row>
    <row r="1476" spans="23:26" x14ac:dyDescent="0.25">
      <c r="W1476" t="str">
        <f t="shared" ref="W1476:W1539" si="112">IF($A1476="","",$A1476)</f>
        <v/>
      </c>
      <c r="X1476" t="str">
        <f t="shared" ref="X1476:X1539" si="113">IF($A1476="","",$C1476)</f>
        <v/>
      </c>
      <c r="Y1476" s="42" t="str">
        <f t="shared" ref="Y1476:Y1539" si="114">IF($A1476="","",$E1476)</f>
        <v/>
      </c>
      <c r="Z1476" s="42" t="str">
        <f t="shared" ref="Z1476:Z1539" si="115">IF($A1476="","",IF(ISERROR($G1476),0,$G1476))</f>
        <v/>
      </c>
    </row>
    <row r="1477" spans="23:26" x14ac:dyDescent="0.25">
      <c r="W1477" t="str">
        <f t="shared" si="112"/>
        <v/>
      </c>
      <c r="X1477" t="str">
        <f t="shared" si="113"/>
        <v/>
      </c>
      <c r="Y1477" s="42" t="str">
        <f t="shared" si="114"/>
        <v/>
      </c>
      <c r="Z1477" s="42" t="str">
        <f t="shared" si="115"/>
        <v/>
      </c>
    </row>
    <row r="1478" spans="23:26" x14ac:dyDescent="0.25">
      <c r="W1478" t="str">
        <f t="shared" si="112"/>
        <v/>
      </c>
      <c r="X1478" t="str">
        <f t="shared" si="113"/>
        <v/>
      </c>
      <c r="Y1478" s="42" t="str">
        <f t="shared" si="114"/>
        <v/>
      </c>
      <c r="Z1478" s="42" t="str">
        <f t="shared" si="115"/>
        <v/>
      </c>
    </row>
    <row r="1479" spans="23:26" x14ac:dyDescent="0.25">
      <c r="W1479" t="str">
        <f t="shared" si="112"/>
        <v/>
      </c>
      <c r="X1479" t="str">
        <f t="shared" si="113"/>
        <v/>
      </c>
      <c r="Y1479" s="42" t="str">
        <f t="shared" si="114"/>
        <v/>
      </c>
      <c r="Z1479" s="42" t="str">
        <f t="shared" si="115"/>
        <v/>
      </c>
    </row>
    <row r="1480" spans="23:26" x14ac:dyDescent="0.25">
      <c r="W1480" t="str">
        <f t="shared" si="112"/>
        <v/>
      </c>
      <c r="X1480" t="str">
        <f t="shared" si="113"/>
        <v/>
      </c>
      <c r="Y1480" s="42" t="str">
        <f t="shared" si="114"/>
        <v/>
      </c>
      <c r="Z1480" s="42" t="str">
        <f t="shared" si="115"/>
        <v/>
      </c>
    </row>
    <row r="1481" spans="23:26" x14ac:dyDescent="0.25">
      <c r="W1481" t="str">
        <f t="shared" si="112"/>
        <v/>
      </c>
      <c r="X1481" t="str">
        <f t="shared" si="113"/>
        <v/>
      </c>
      <c r="Y1481" s="42" t="str">
        <f t="shared" si="114"/>
        <v/>
      </c>
      <c r="Z1481" s="42" t="str">
        <f t="shared" si="115"/>
        <v/>
      </c>
    </row>
    <row r="1482" spans="23:26" x14ac:dyDescent="0.25">
      <c r="W1482" t="str">
        <f t="shared" si="112"/>
        <v/>
      </c>
      <c r="X1482" t="str">
        <f t="shared" si="113"/>
        <v/>
      </c>
      <c r="Y1482" s="42" t="str">
        <f t="shared" si="114"/>
        <v/>
      </c>
      <c r="Z1482" s="42" t="str">
        <f t="shared" si="115"/>
        <v/>
      </c>
    </row>
    <row r="1483" spans="23:26" x14ac:dyDescent="0.25">
      <c r="W1483" t="str">
        <f t="shared" si="112"/>
        <v/>
      </c>
      <c r="X1483" t="str">
        <f t="shared" si="113"/>
        <v/>
      </c>
      <c r="Y1483" s="42" t="str">
        <f t="shared" si="114"/>
        <v/>
      </c>
      <c r="Z1483" s="42" t="str">
        <f t="shared" si="115"/>
        <v/>
      </c>
    </row>
    <row r="1484" spans="23:26" x14ac:dyDescent="0.25">
      <c r="W1484" t="str">
        <f t="shared" si="112"/>
        <v/>
      </c>
      <c r="X1484" t="str">
        <f t="shared" si="113"/>
        <v/>
      </c>
      <c r="Y1484" s="42" t="str">
        <f t="shared" si="114"/>
        <v/>
      </c>
      <c r="Z1484" s="42" t="str">
        <f t="shared" si="115"/>
        <v/>
      </c>
    </row>
    <row r="1485" spans="23:26" x14ac:dyDescent="0.25">
      <c r="W1485" t="str">
        <f t="shared" si="112"/>
        <v/>
      </c>
      <c r="X1485" t="str">
        <f t="shared" si="113"/>
        <v/>
      </c>
      <c r="Y1485" s="42" t="str">
        <f t="shared" si="114"/>
        <v/>
      </c>
      <c r="Z1485" s="42" t="str">
        <f t="shared" si="115"/>
        <v/>
      </c>
    </row>
    <row r="1486" spans="23:26" x14ac:dyDescent="0.25">
      <c r="W1486" t="str">
        <f t="shared" si="112"/>
        <v/>
      </c>
      <c r="X1486" t="str">
        <f t="shared" si="113"/>
        <v/>
      </c>
      <c r="Y1486" s="42" t="str">
        <f t="shared" si="114"/>
        <v/>
      </c>
      <c r="Z1486" s="42" t="str">
        <f t="shared" si="115"/>
        <v/>
      </c>
    </row>
    <row r="1487" spans="23:26" x14ac:dyDescent="0.25">
      <c r="W1487" t="str">
        <f t="shared" si="112"/>
        <v/>
      </c>
      <c r="X1487" t="str">
        <f t="shared" si="113"/>
        <v/>
      </c>
      <c r="Y1487" s="42" t="str">
        <f t="shared" si="114"/>
        <v/>
      </c>
      <c r="Z1487" s="42" t="str">
        <f t="shared" si="115"/>
        <v/>
      </c>
    </row>
    <row r="1488" spans="23:26" x14ac:dyDescent="0.25">
      <c r="W1488" t="str">
        <f t="shared" si="112"/>
        <v/>
      </c>
      <c r="X1488" t="str">
        <f t="shared" si="113"/>
        <v/>
      </c>
      <c r="Y1488" s="42" t="str">
        <f t="shared" si="114"/>
        <v/>
      </c>
      <c r="Z1488" s="42" t="str">
        <f t="shared" si="115"/>
        <v/>
      </c>
    </row>
    <row r="1489" spans="23:26" x14ac:dyDescent="0.25">
      <c r="W1489" t="str">
        <f t="shared" si="112"/>
        <v/>
      </c>
      <c r="X1489" t="str">
        <f t="shared" si="113"/>
        <v/>
      </c>
      <c r="Y1489" s="42" t="str">
        <f t="shared" si="114"/>
        <v/>
      </c>
      <c r="Z1489" s="42" t="str">
        <f t="shared" si="115"/>
        <v/>
      </c>
    </row>
    <row r="1490" spans="23:26" x14ac:dyDescent="0.25">
      <c r="W1490" t="str">
        <f t="shared" si="112"/>
        <v/>
      </c>
      <c r="X1490" t="str">
        <f t="shared" si="113"/>
        <v/>
      </c>
      <c r="Y1490" s="42" t="str">
        <f t="shared" si="114"/>
        <v/>
      </c>
      <c r="Z1490" s="42" t="str">
        <f t="shared" si="115"/>
        <v/>
      </c>
    </row>
    <row r="1491" spans="23:26" x14ac:dyDescent="0.25">
      <c r="W1491" t="str">
        <f t="shared" si="112"/>
        <v/>
      </c>
      <c r="X1491" t="str">
        <f t="shared" si="113"/>
        <v/>
      </c>
      <c r="Y1491" s="42" t="str">
        <f t="shared" si="114"/>
        <v/>
      </c>
      <c r="Z1491" s="42" t="str">
        <f t="shared" si="115"/>
        <v/>
      </c>
    </row>
    <row r="1492" spans="23:26" x14ac:dyDescent="0.25">
      <c r="W1492" t="str">
        <f t="shared" si="112"/>
        <v/>
      </c>
      <c r="X1492" t="str">
        <f t="shared" si="113"/>
        <v/>
      </c>
      <c r="Y1492" s="42" t="str">
        <f t="shared" si="114"/>
        <v/>
      </c>
      <c r="Z1492" s="42" t="str">
        <f t="shared" si="115"/>
        <v/>
      </c>
    </row>
    <row r="1493" spans="23:26" x14ac:dyDescent="0.25">
      <c r="W1493" t="str">
        <f t="shared" si="112"/>
        <v/>
      </c>
      <c r="X1493" t="str">
        <f t="shared" si="113"/>
        <v/>
      </c>
      <c r="Y1493" s="42" t="str">
        <f t="shared" si="114"/>
        <v/>
      </c>
      <c r="Z1493" s="42" t="str">
        <f t="shared" si="115"/>
        <v/>
      </c>
    </row>
    <row r="1494" spans="23:26" x14ac:dyDescent="0.25">
      <c r="W1494" t="str">
        <f t="shared" si="112"/>
        <v/>
      </c>
      <c r="X1494" t="str">
        <f t="shared" si="113"/>
        <v/>
      </c>
      <c r="Y1494" s="42" t="str">
        <f t="shared" si="114"/>
        <v/>
      </c>
      <c r="Z1494" s="42" t="str">
        <f t="shared" si="115"/>
        <v/>
      </c>
    </row>
    <row r="1495" spans="23:26" x14ac:dyDescent="0.25">
      <c r="W1495" t="str">
        <f t="shared" si="112"/>
        <v/>
      </c>
      <c r="X1495" t="str">
        <f t="shared" si="113"/>
        <v/>
      </c>
      <c r="Y1495" s="42" t="str">
        <f t="shared" si="114"/>
        <v/>
      </c>
      <c r="Z1495" s="42" t="str">
        <f t="shared" si="115"/>
        <v/>
      </c>
    </row>
    <row r="1496" spans="23:26" x14ac:dyDescent="0.25">
      <c r="W1496" t="str">
        <f t="shared" si="112"/>
        <v/>
      </c>
      <c r="X1496" t="str">
        <f t="shared" si="113"/>
        <v/>
      </c>
      <c r="Y1496" s="42" t="str">
        <f t="shared" si="114"/>
        <v/>
      </c>
      <c r="Z1496" s="42" t="str">
        <f t="shared" si="115"/>
        <v/>
      </c>
    </row>
    <row r="1497" spans="23:26" x14ac:dyDescent="0.25">
      <c r="W1497" t="str">
        <f t="shared" si="112"/>
        <v/>
      </c>
      <c r="X1497" t="str">
        <f t="shared" si="113"/>
        <v/>
      </c>
      <c r="Y1497" s="42" t="str">
        <f t="shared" si="114"/>
        <v/>
      </c>
      <c r="Z1497" s="42" t="str">
        <f t="shared" si="115"/>
        <v/>
      </c>
    </row>
    <row r="1498" spans="23:26" x14ac:dyDescent="0.25">
      <c r="W1498" t="str">
        <f t="shared" si="112"/>
        <v/>
      </c>
      <c r="X1498" t="str">
        <f t="shared" si="113"/>
        <v/>
      </c>
      <c r="Y1498" s="42" t="str">
        <f t="shared" si="114"/>
        <v/>
      </c>
      <c r="Z1498" s="42" t="str">
        <f t="shared" si="115"/>
        <v/>
      </c>
    </row>
    <row r="1499" spans="23:26" x14ac:dyDescent="0.25">
      <c r="W1499" t="str">
        <f t="shared" si="112"/>
        <v/>
      </c>
      <c r="X1499" t="str">
        <f t="shared" si="113"/>
        <v/>
      </c>
      <c r="Y1499" s="42" t="str">
        <f t="shared" si="114"/>
        <v/>
      </c>
      <c r="Z1499" s="42" t="str">
        <f t="shared" si="115"/>
        <v/>
      </c>
    </row>
    <row r="1500" spans="23:26" x14ac:dyDescent="0.25">
      <c r="W1500" t="str">
        <f t="shared" si="112"/>
        <v/>
      </c>
      <c r="X1500" t="str">
        <f t="shared" si="113"/>
        <v/>
      </c>
      <c r="Y1500" s="42" t="str">
        <f t="shared" si="114"/>
        <v/>
      </c>
      <c r="Z1500" s="42" t="str">
        <f t="shared" si="115"/>
        <v/>
      </c>
    </row>
    <row r="1501" spans="23:26" x14ac:dyDescent="0.25">
      <c r="W1501" t="str">
        <f t="shared" si="112"/>
        <v/>
      </c>
      <c r="X1501" t="str">
        <f t="shared" si="113"/>
        <v/>
      </c>
      <c r="Y1501" s="42" t="str">
        <f t="shared" si="114"/>
        <v/>
      </c>
      <c r="Z1501" s="42" t="str">
        <f t="shared" si="115"/>
        <v/>
      </c>
    </row>
    <row r="1502" spans="23:26" x14ac:dyDescent="0.25">
      <c r="W1502" t="str">
        <f t="shared" si="112"/>
        <v/>
      </c>
      <c r="X1502" t="str">
        <f t="shared" si="113"/>
        <v/>
      </c>
      <c r="Y1502" s="42" t="str">
        <f t="shared" si="114"/>
        <v/>
      </c>
      <c r="Z1502" s="42" t="str">
        <f t="shared" si="115"/>
        <v/>
      </c>
    </row>
    <row r="1503" spans="23:26" x14ac:dyDescent="0.25">
      <c r="W1503" t="str">
        <f t="shared" si="112"/>
        <v/>
      </c>
      <c r="X1503" t="str">
        <f t="shared" si="113"/>
        <v/>
      </c>
      <c r="Y1503" s="42" t="str">
        <f t="shared" si="114"/>
        <v/>
      </c>
      <c r="Z1503" s="42" t="str">
        <f t="shared" si="115"/>
        <v/>
      </c>
    </row>
    <row r="1504" spans="23:26" x14ac:dyDescent="0.25">
      <c r="W1504" t="str">
        <f t="shared" si="112"/>
        <v/>
      </c>
      <c r="X1504" t="str">
        <f t="shared" si="113"/>
        <v/>
      </c>
      <c r="Y1504" s="42" t="str">
        <f t="shared" si="114"/>
        <v/>
      </c>
      <c r="Z1504" s="42" t="str">
        <f t="shared" si="115"/>
        <v/>
      </c>
    </row>
    <row r="1505" spans="23:26" x14ac:dyDescent="0.25">
      <c r="W1505" t="str">
        <f t="shared" si="112"/>
        <v/>
      </c>
      <c r="X1505" t="str">
        <f t="shared" si="113"/>
        <v/>
      </c>
      <c r="Y1505" s="42" t="str">
        <f t="shared" si="114"/>
        <v/>
      </c>
      <c r="Z1505" s="42" t="str">
        <f t="shared" si="115"/>
        <v/>
      </c>
    </row>
    <row r="1506" spans="23:26" x14ac:dyDescent="0.25">
      <c r="W1506" t="str">
        <f t="shared" si="112"/>
        <v/>
      </c>
      <c r="X1506" t="str">
        <f t="shared" si="113"/>
        <v/>
      </c>
      <c r="Y1506" s="42" t="str">
        <f t="shared" si="114"/>
        <v/>
      </c>
      <c r="Z1506" s="42" t="str">
        <f t="shared" si="115"/>
        <v/>
      </c>
    </row>
    <row r="1507" spans="23:26" x14ac:dyDescent="0.25">
      <c r="W1507" t="str">
        <f t="shared" si="112"/>
        <v/>
      </c>
      <c r="X1507" t="str">
        <f t="shared" si="113"/>
        <v/>
      </c>
      <c r="Y1507" s="42" t="str">
        <f t="shared" si="114"/>
        <v/>
      </c>
      <c r="Z1507" s="42" t="str">
        <f t="shared" si="115"/>
        <v/>
      </c>
    </row>
    <row r="1508" spans="23:26" x14ac:dyDescent="0.25">
      <c r="W1508" t="str">
        <f t="shared" si="112"/>
        <v/>
      </c>
      <c r="X1508" t="str">
        <f t="shared" si="113"/>
        <v/>
      </c>
      <c r="Y1508" s="42" t="str">
        <f t="shared" si="114"/>
        <v/>
      </c>
      <c r="Z1508" s="42" t="str">
        <f t="shared" si="115"/>
        <v/>
      </c>
    </row>
    <row r="1509" spans="23:26" x14ac:dyDescent="0.25">
      <c r="W1509" t="str">
        <f t="shared" si="112"/>
        <v/>
      </c>
      <c r="X1509" t="str">
        <f t="shared" si="113"/>
        <v/>
      </c>
      <c r="Y1509" s="42" t="str">
        <f t="shared" si="114"/>
        <v/>
      </c>
      <c r="Z1509" s="42" t="str">
        <f t="shared" si="115"/>
        <v/>
      </c>
    </row>
    <row r="1510" spans="23:26" x14ac:dyDescent="0.25">
      <c r="W1510" t="str">
        <f t="shared" si="112"/>
        <v/>
      </c>
      <c r="X1510" t="str">
        <f t="shared" si="113"/>
        <v/>
      </c>
      <c r="Y1510" s="42" t="str">
        <f t="shared" si="114"/>
        <v/>
      </c>
      <c r="Z1510" s="42" t="str">
        <f t="shared" si="115"/>
        <v/>
      </c>
    </row>
    <row r="1511" spans="23:26" x14ac:dyDescent="0.25">
      <c r="W1511" t="str">
        <f t="shared" si="112"/>
        <v/>
      </c>
      <c r="X1511" t="str">
        <f t="shared" si="113"/>
        <v/>
      </c>
      <c r="Y1511" s="42" t="str">
        <f t="shared" si="114"/>
        <v/>
      </c>
      <c r="Z1511" s="42" t="str">
        <f t="shared" si="115"/>
        <v/>
      </c>
    </row>
    <row r="1512" spans="23:26" x14ac:dyDescent="0.25">
      <c r="W1512" t="str">
        <f t="shared" si="112"/>
        <v/>
      </c>
      <c r="X1512" t="str">
        <f t="shared" si="113"/>
        <v/>
      </c>
      <c r="Y1512" s="42" t="str">
        <f t="shared" si="114"/>
        <v/>
      </c>
      <c r="Z1512" s="42" t="str">
        <f t="shared" si="115"/>
        <v/>
      </c>
    </row>
    <row r="1513" spans="23:26" x14ac:dyDescent="0.25">
      <c r="W1513" t="str">
        <f t="shared" si="112"/>
        <v/>
      </c>
      <c r="X1513" t="str">
        <f t="shared" si="113"/>
        <v/>
      </c>
      <c r="Y1513" s="42" t="str">
        <f t="shared" si="114"/>
        <v/>
      </c>
      <c r="Z1513" s="42" t="str">
        <f t="shared" si="115"/>
        <v/>
      </c>
    </row>
    <row r="1514" spans="23:26" x14ac:dyDescent="0.25">
      <c r="W1514" t="str">
        <f t="shared" si="112"/>
        <v/>
      </c>
      <c r="X1514" t="str">
        <f t="shared" si="113"/>
        <v/>
      </c>
      <c r="Y1514" s="42" t="str">
        <f t="shared" si="114"/>
        <v/>
      </c>
      <c r="Z1514" s="42" t="str">
        <f t="shared" si="115"/>
        <v/>
      </c>
    </row>
    <row r="1515" spans="23:26" x14ac:dyDescent="0.25">
      <c r="W1515" t="str">
        <f t="shared" si="112"/>
        <v/>
      </c>
      <c r="X1515" t="str">
        <f t="shared" si="113"/>
        <v/>
      </c>
      <c r="Y1515" s="42" t="str">
        <f t="shared" si="114"/>
        <v/>
      </c>
      <c r="Z1515" s="42" t="str">
        <f t="shared" si="115"/>
        <v/>
      </c>
    </row>
    <row r="1516" spans="23:26" x14ac:dyDescent="0.25">
      <c r="W1516" t="str">
        <f t="shared" si="112"/>
        <v/>
      </c>
      <c r="X1516" t="str">
        <f t="shared" si="113"/>
        <v/>
      </c>
      <c r="Y1516" s="42" t="str">
        <f t="shared" si="114"/>
        <v/>
      </c>
      <c r="Z1516" s="42" t="str">
        <f t="shared" si="115"/>
        <v/>
      </c>
    </row>
    <row r="1517" spans="23:26" x14ac:dyDescent="0.25">
      <c r="W1517" t="str">
        <f t="shared" si="112"/>
        <v/>
      </c>
      <c r="X1517" t="str">
        <f t="shared" si="113"/>
        <v/>
      </c>
      <c r="Y1517" s="42" t="str">
        <f t="shared" si="114"/>
        <v/>
      </c>
      <c r="Z1517" s="42" t="str">
        <f t="shared" si="115"/>
        <v/>
      </c>
    </row>
    <row r="1518" spans="23:26" x14ac:dyDescent="0.25">
      <c r="W1518" t="str">
        <f t="shared" si="112"/>
        <v/>
      </c>
      <c r="X1518" t="str">
        <f t="shared" si="113"/>
        <v/>
      </c>
      <c r="Y1518" s="42" t="str">
        <f t="shared" si="114"/>
        <v/>
      </c>
      <c r="Z1518" s="42" t="str">
        <f t="shared" si="115"/>
        <v/>
      </c>
    </row>
    <row r="1519" spans="23:26" x14ac:dyDescent="0.25">
      <c r="W1519" t="str">
        <f t="shared" si="112"/>
        <v/>
      </c>
      <c r="X1519" t="str">
        <f t="shared" si="113"/>
        <v/>
      </c>
      <c r="Y1519" s="42" t="str">
        <f t="shared" si="114"/>
        <v/>
      </c>
      <c r="Z1519" s="42" t="str">
        <f t="shared" si="115"/>
        <v/>
      </c>
    </row>
    <row r="1520" spans="23:26" x14ac:dyDescent="0.25">
      <c r="W1520" t="str">
        <f t="shared" si="112"/>
        <v/>
      </c>
      <c r="X1520" t="str">
        <f t="shared" si="113"/>
        <v/>
      </c>
      <c r="Y1520" s="42" t="str">
        <f t="shared" si="114"/>
        <v/>
      </c>
      <c r="Z1520" s="42" t="str">
        <f t="shared" si="115"/>
        <v/>
      </c>
    </row>
    <row r="1521" spans="23:26" x14ac:dyDescent="0.25">
      <c r="W1521" t="str">
        <f t="shared" si="112"/>
        <v/>
      </c>
      <c r="X1521" t="str">
        <f t="shared" si="113"/>
        <v/>
      </c>
      <c r="Y1521" s="42" t="str">
        <f t="shared" si="114"/>
        <v/>
      </c>
      <c r="Z1521" s="42" t="str">
        <f t="shared" si="115"/>
        <v/>
      </c>
    </row>
    <row r="1522" spans="23:26" x14ac:dyDescent="0.25">
      <c r="W1522" t="str">
        <f t="shared" si="112"/>
        <v/>
      </c>
      <c r="X1522" t="str">
        <f t="shared" si="113"/>
        <v/>
      </c>
      <c r="Y1522" s="42" t="str">
        <f t="shared" si="114"/>
        <v/>
      </c>
      <c r="Z1522" s="42" t="str">
        <f t="shared" si="115"/>
        <v/>
      </c>
    </row>
    <row r="1523" spans="23:26" x14ac:dyDescent="0.25">
      <c r="W1523" t="str">
        <f t="shared" si="112"/>
        <v/>
      </c>
      <c r="X1523" t="str">
        <f t="shared" si="113"/>
        <v/>
      </c>
      <c r="Y1523" s="42" t="str">
        <f t="shared" si="114"/>
        <v/>
      </c>
      <c r="Z1523" s="42" t="str">
        <f t="shared" si="115"/>
        <v/>
      </c>
    </row>
    <row r="1524" spans="23:26" x14ac:dyDescent="0.25">
      <c r="W1524" t="str">
        <f t="shared" si="112"/>
        <v/>
      </c>
      <c r="X1524" t="str">
        <f t="shared" si="113"/>
        <v/>
      </c>
      <c r="Y1524" s="42" t="str">
        <f t="shared" si="114"/>
        <v/>
      </c>
      <c r="Z1524" s="42" t="str">
        <f t="shared" si="115"/>
        <v/>
      </c>
    </row>
    <row r="1525" spans="23:26" x14ac:dyDescent="0.25">
      <c r="W1525" t="str">
        <f t="shared" si="112"/>
        <v/>
      </c>
      <c r="X1525" t="str">
        <f t="shared" si="113"/>
        <v/>
      </c>
      <c r="Y1525" s="42" t="str">
        <f t="shared" si="114"/>
        <v/>
      </c>
      <c r="Z1525" s="42" t="str">
        <f t="shared" si="115"/>
        <v/>
      </c>
    </row>
    <row r="1526" spans="23:26" x14ac:dyDescent="0.25">
      <c r="W1526" t="str">
        <f t="shared" si="112"/>
        <v/>
      </c>
      <c r="X1526" t="str">
        <f t="shared" si="113"/>
        <v/>
      </c>
      <c r="Y1526" s="42" t="str">
        <f t="shared" si="114"/>
        <v/>
      </c>
      <c r="Z1526" s="42" t="str">
        <f t="shared" si="115"/>
        <v/>
      </c>
    </row>
    <row r="1527" spans="23:26" x14ac:dyDescent="0.25">
      <c r="W1527" t="str">
        <f t="shared" si="112"/>
        <v/>
      </c>
      <c r="X1527" t="str">
        <f t="shared" si="113"/>
        <v/>
      </c>
      <c r="Y1527" s="42" t="str">
        <f t="shared" si="114"/>
        <v/>
      </c>
      <c r="Z1527" s="42" t="str">
        <f t="shared" si="115"/>
        <v/>
      </c>
    </row>
    <row r="1528" spans="23:26" x14ac:dyDescent="0.25">
      <c r="W1528" t="str">
        <f t="shared" si="112"/>
        <v/>
      </c>
      <c r="X1528" t="str">
        <f t="shared" si="113"/>
        <v/>
      </c>
      <c r="Y1528" s="42" t="str">
        <f t="shared" si="114"/>
        <v/>
      </c>
      <c r="Z1528" s="42" t="str">
        <f t="shared" si="115"/>
        <v/>
      </c>
    </row>
    <row r="1529" spans="23:26" x14ac:dyDescent="0.25">
      <c r="W1529" t="str">
        <f t="shared" si="112"/>
        <v/>
      </c>
      <c r="X1529" t="str">
        <f t="shared" si="113"/>
        <v/>
      </c>
      <c r="Y1529" s="42" t="str">
        <f t="shared" si="114"/>
        <v/>
      </c>
      <c r="Z1529" s="42" t="str">
        <f t="shared" si="115"/>
        <v/>
      </c>
    </row>
    <row r="1530" spans="23:26" x14ac:dyDescent="0.25">
      <c r="W1530" t="str">
        <f t="shared" si="112"/>
        <v/>
      </c>
      <c r="X1530" t="str">
        <f t="shared" si="113"/>
        <v/>
      </c>
      <c r="Y1530" s="42" t="str">
        <f t="shared" si="114"/>
        <v/>
      </c>
      <c r="Z1530" s="42" t="str">
        <f t="shared" si="115"/>
        <v/>
      </c>
    </row>
    <row r="1531" spans="23:26" x14ac:dyDescent="0.25">
      <c r="W1531" t="str">
        <f t="shared" si="112"/>
        <v/>
      </c>
      <c r="X1531" t="str">
        <f t="shared" si="113"/>
        <v/>
      </c>
      <c r="Y1531" s="42" t="str">
        <f t="shared" si="114"/>
        <v/>
      </c>
      <c r="Z1531" s="42" t="str">
        <f t="shared" si="115"/>
        <v/>
      </c>
    </row>
    <row r="1532" spans="23:26" x14ac:dyDescent="0.25">
      <c r="W1532" t="str">
        <f t="shared" si="112"/>
        <v/>
      </c>
      <c r="X1532" t="str">
        <f t="shared" si="113"/>
        <v/>
      </c>
      <c r="Y1532" s="42" t="str">
        <f t="shared" si="114"/>
        <v/>
      </c>
      <c r="Z1532" s="42" t="str">
        <f t="shared" si="115"/>
        <v/>
      </c>
    </row>
    <row r="1533" spans="23:26" x14ac:dyDescent="0.25">
      <c r="W1533" t="str">
        <f t="shared" si="112"/>
        <v/>
      </c>
      <c r="X1533" t="str">
        <f t="shared" si="113"/>
        <v/>
      </c>
      <c r="Y1533" s="42" t="str">
        <f t="shared" si="114"/>
        <v/>
      </c>
      <c r="Z1533" s="42" t="str">
        <f t="shared" si="115"/>
        <v/>
      </c>
    </row>
    <row r="1534" spans="23:26" x14ac:dyDescent="0.25">
      <c r="W1534" t="str">
        <f t="shared" si="112"/>
        <v/>
      </c>
      <c r="X1534" t="str">
        <f t="shared" si="113"/>
        <v/>
      </c>
      <c r="Y1534" s="42" t="str">
        <f t="shared" si="114"/>
        <v/>
      </c>
      <c r="Z1534" s="42" t="str">
        <f t="shared" si="115"/>
        <v/>
      </c>
    </row>
    <row r="1535" spans="23:26" x14ac:dyDescent="0.25">
      <c r="W1535" t="str">
        <f t="shared" si="112"/>
        <v/>
      </c>
      <c r="X1535" t="str">
        <f t="shared" si="113"/>
        <v/>
      </c>
      <c r="Y1535" s="42" t="str">
        <f t="shared" si="114"/>
        <v/>
      </c>
      <c r="Z1535" s="42" t="str">
        <f t="shared" si="115"/>
        <v/>
      </c>
    </row>
    <row r="1536" spans="23:26" x14ac:dyDescent="0.25">
      <c r="W1536" t="str">
        <f t="shared" si="112"/>
        <v/>
      </c>
      <c r="X1536" t="str">
        <f t="shared" si="113"/>
        <v/>
      </c>
      <c r="Y1536" s="42" t="str">
        <f t="shared" si="114"/>
        <v/>
      </c>
      <c r="Z1536" s="42" t="str">
        <f t="shared" si="115"/>
        <v/>
      </c>
    </row>
    <row r="1537" spans="23:26" x14ac:dyDescent="0.25">
      <c r="W1537" t="str">
        <f t="shared" si="112"/>
        <v/>
      </c>
      <c r="X1537" t="str">
        <f t="shared" si="113"/>
        <v/>
      </c>
      <c r="Y1537" s="42" t="str">
        <f t="shared" si="114"/>
        <v/>
      </c>
      <c r="Z1537" s="42" t="str">
        <f t="shared" si="115"/>
        <v/>
      </c>
    </row>
    <row r="1538" spans="23:26" x14ac:dyDescent="0.25">
      <c r="W1538" t="str">
        <f t="shared" si="112"/>
        <v/>
      </c>
      <c r="X1538" t="str">
        <f t="shared" si="113"/>
        <v/>
      </c>
      <c r="Y1538" s="42" t="str">
        <f t="shared" si="114"/>
        <v/>
      </c>
      <c r="Z1538" s="42" t="str">
        <f t="shared" si="115"/>
        <v/>
      </c>
    </row>
    <row r="1539" spans="23:26" x14ac:dyDescent="0.25">
      <c r="W1539" t="str">
        <f t="shared" si="112"/>
        <v/>
      </c>
      <c r="X1539" t="str">
        <f t="shared" si="113"/>
        <v/>
      </c>
      <c r="Y1539" s="42" t="str">
        <f t="shared" si="114"/>
        <v/>
      </c>
      <c r="Z1539" s="42" t="str">
        <f t="shared" si="115"/>
        <v/>
      </c>
    </row>
    <row r="1540" spans="23:26" x14ac:dyDescent="0.25">
      <c r="W1540" t="str">
        <f t="shared" ref="W1540:W1584" si="116">IF($A1540="","",$A1540)</f>
        <v/>
      </c>
      <c r="X1540" t="str">
        <f t="shared" ref="X1540:X1584" si="117">IF($A1540="","",$C1540)</f>
        <v/>
      </c>
      <c r="Y1540" s="42" t="str">
        <f t="shared" ref="Y1540:Y1584" si="118">IF($A1540="","",$E1540)</f>
        <v/>
      </c>
      <c r="Z1540" s="42" t="str">
        <f t="shared" ref="Z1540:Z1584" si="119">IF($A1540="","",IF(ISERROR($G1540),0,$G1540))</f>
        <v/>
      </c>
    </row>
    <row r="1541" spans="23:26" x14ac:dyDescent="0.25">
      <c r="W1541" t="str">
        <f t="shared" si="116"/>
        <v/>
      </c>
      <c r="X1541" t="str">
        <f t="shared" si="117"/>
        <v/>
      </c>
      <c r="Y1541" s="42" t="str">
        <f t="shared" si="118"/>
        <v/>
      </c>
      <c r="Z1541" s="42" t="str">
        <f t="shared" si="119"/>
        <v/>
      </c>
    </row>
    <row r="1542" spans="23:26" x14ac:dyDescent="0.25">
      <c r="W1542" t="str">
        <f t="shared" si="116"/>
        <v/>
      </c>
      <c r="X1542" t="str">
        <f t="shared" si="117"/>
        <v/>
      </c>
      <c r="Y1542" s="42" t="str">
        <f t="shared" si="118"/>
        <v/>
      </c>
      <c r="Z1542" s="42" t="str">
        <f t="shared" si="119"/>
        <v/>
      </c>
    </row>
    <row r="1543" spans="23:26" x14ac:dyDescent="0.25">
      <c r="W1543" t="str">
        <f t="shared" si="116"/>
        <v/>
      </c>
      <c r="X1543" t="str">
        <f t="shared" si="117"/>
        <v/>
      </c>
      <c r="Y1543" s="42" t="str">
        <f t="shared" si="118"/>
        <v/>
      </c>
      <c r="Z1543" s="42" t="str">
        <f t="shared" si="119"/>
        <v/>
      </c>
    </row>
    <row r="1544" spans="23:26" x14ac:dyDescent="0.25">
      <c r="W1544" t="str">
        <f t="shared" si="116"/>
        <v/>
      </c>
      <c r="X1544" t="str">
        <f t="shared" si="117"/>
        <v/>
      </c>
      <c r="Y1544" s="42" t="str">
        <f t="shared" si="118"/>
        <v/>
      </c>
      <c r="Z1544" s="42" t="str">
        <f t="shared" si="119"/>
        <v/>
      </c>
    </row>
    <row r="1545" spans="23:26" x14ac:dyDescent="0.25">
      <c r="W1545" t="str">
        <f t="shared" si="116"/>
        <v/>
      </c>
      <c r="X1545" t="str">
        <f t="shared" si="117"/>
        <v/>
      </c>
      <c r="Y1545" s="42" t="str">
        <f t="shared" si="118"/>
        <v/>
      </c>
      <c r="Z1545" s="42" t="str">
        <f t="shared" si="119"/>
        <v/>
      </c>
    </row>
    <row r="1546" spans="23:26" x14ac:dyDescent="0.25">
      <c r="W1546" t="str">
        <f t="shared" si="116"/>
        <v/>
      </c>
      <c r="X1546" t="str">
        <f t="shared" si="117"/>
        <v/>
      </c>
      <c r="Y1546" s="42" t="str">
        <f t="shared" si="118"/>
        <v/>
      </c>
      <c r="Z1546" s="42" t="str">
        <f t="shared" si="119"/>
        <v/>
      </c>
    </row>
    <row r="1547" spans="23:26" x14ac:dyDescent="0.25">
      <c r="W1547" t="str">
        <f t="shared" si="116"/>
        <v/>
      </c>
      <c r="X1547" t="str">
        <f t="shared" si="117"/>
        <v/>
      </c>
      <c r="Y1547" s="42" t="str">
        <f t="shared" si="118"/>
        <v/>
      </c>
      <c r="Z1547" s="42" t="str">
        <f t="shared" si="119"/>
        <v/>
      </c>
    </row>
    <row r="1548" spans="23:26" x14ac:dyDescent="0.25">
      <c r="W1548" t="str">
        <f t="shared" si="116"/>
        <v/>
      </c>
      <c r="X1548" t="str">
        <f t="shared" si="117"/>
        <v/>
      </c>
      <c r="Y1548" s="42" t="str">
        <f t="shared" si="118"/>
        <v/>
      </c>
      <c r="Z1548" s="42" t="str">
        <f t="shared" si="119"/>
        <v/>
      </c>
    </row>
    <row r="1549" spans="23:26" x14ac:dyDescent="0.25">
      <c r="W1549" t="str">
        <f t="shared" si="116"/>
        <v/>
      </c>
      <c r="X1549" t="str">
        <f t="shared" si="117"/>
        <v/>
      </c>
      <c r="Y1549" s="42" t="str">
        <f t="shared" si="118"/>
        <v/>
      </c>
      <c r="Z1549" s="42" t="str">
        <f t="shared" si="119"/>
        <v/>
      </c>
    </row>
    <row r="1550" spans="23:26" x14ac:dyDescent="0.25">
      <c r="W1550" t="str">
        <f t="shared" si="116"/>
        <v/>
      </c>
      <c r="X1550" t="str">
        <f t="shared" si="117"/>
        <v/>
      </c>
      <c r="Y1550" s="42" t="str">
        <f t="shared" si="118"/>
        <v/>
      </c>
      <c r="Z1550" s="42" t="str">
        <f t="shared" si="119"/>
        <v/>
      </c>
    </row>
    <row r="1551" spans="23:26" x14ac:dyDescent="0.25">
      <c r="W1551" t="str">
        <f t="shared" si="116"/>
        <v/>
      </c>
      <c r="X1551" t="str">
        <f t="shared" si="117"/>
        <v/>
      </c>
      <c r="Y1551" s="42" t="str">
        <f t="shared" si="118"/>
        <v/>
      </c>
      <c r="Z1551" s="42" t="str">
        <f t="shared" si="119"/>
        <v/>
      </c>
    </row>
    <row r="1552" spans="23:26" x14ac:dyDescent="0.25">
      <c r="W1552" t="str">
        <f t="shared" si="116"/>
        <v/>
      </c>
      <c r="X1552" t="str">
        <f t="shared" si="117"/>
        <v/>
      </c>
      <c r="Y1552" s="42" t="str">
        <f t="shared" si="118"/>
        <v/>
      </c>
      <c r="Z1552" s="42" t="str">
        <f t="shared" si="119"/>
        <v/>
      </c>
    </row>
    <row r="1553" spans="23:26" x14ac:dyDescent="0.25">
      <c r="W1553" t="str">
        <f t="shared" si="116"/>
        <v/>
      </c>
      <c r="X1553" t="str">
        <f t="shared" si="117"/>
        <v/>
      </c>
      <c r="Y1553" s="42" t="str">
        <f t="shared" si="118"/>
        <v/>
      </c>
      <c r="Z1553" s="42" t="str">
        <f t="shared" si="119"/>
        <v/>
      </c>
    </row>
    <row r="1554" spans="23:26" x14ac:dyDescent="0.25">
      <c r="W1554" t="str">
        <f t="shared" si="116"/>
        <v/>
      </c>
      <c r="X1554" t="str">
        <f t="shared" si="117"/>
        <v/>
      </c>
      <c r="Y1554" s="42" t="str">
        <f t="shared" si="118"/>
        <v/>
      </c>
      <c r="Z1554" s="42" t="str">
        <f t="shared" si="119"/>
        <v/>
      </c>
    </row>
    <row r="1555" spans="23:26" x14ac:dyDescent="0.25">
      <c r="W1555" t="str">
        <f t="shared" si="116"/>
        <v/>
      </c>
      <c r="X1555" t="str">
        <f t="shared" si="117"/>
        <v/>
      </c>
      <c r="Y1555" s="42" t="str">
        <f t="shared" si="118"/>
        <v/>
      </c>
      <c r="Z1555" s="42" t="str">
        <f t="shared" si="119"/>
        <v/>
      </c>
    </row>
    <row r="1556" spans="23:26" x14ac:dyDescent="0.25">
      <c r="W1556" t="str">
        <f t="shared" si="116"/>
        <v/>
      </c>
      <c r="X1556" t="str">
        <f t="shared" si="117"/>
        <v/>
      </c>
      <c r="Y1556" s="42" t="str">
        <f t="shared" si="118"/>
        <v/>
      </c>
      <c r="Z1556" s="42" t="str">
        <f t="shared" si="119"/>
        <v/>
      </c>
    </row>
    <row r="1557" spans="23:26" x14ac:dyDescent="0.25">
      <c r="W1557" t="str">
        <f t="shared" si="116"/>
        <v/>
      </c>
      <c r="X1557" t="str">
        <f t="shared" si="117"/>
        <v/>
      </c>
      <c r="Y1557" s="42" t="str">
        <f t="shared" si="118"/>
        <v/>
      </c>
      <c r="Z1557" s="42" t="str">
        <f t="shared" si="119"/>
        <v/>
      </c>
    </row>
    <row r="1558" spans="23:26" x14ac:dyDescent="0.25">
      <c r="W1558" t="str">
        <f t="shared" si="116"/>
        <v/>
      </c>
      <c r="X1558" t="str">
        <f t="shared" si="117"/>
        <v/>
      </c>
      <c r="Y1558" s="42" t="str">
        <f t="shared" si="118"/>
        <v/>
      </c>
      <c r="Z1558" s="42" t="str">
        <f t="shared" si="119"/>
        <v/>
      </c>
    </row>
    <row r="1559" spans="23:26" x14ac:dyDescent="0.25">
      <c r="W1559" t="str">
        <f t="shared" si="116"/>
        <v/>
      </c>
      <c r="X1559" t="str">
        <f t="shared" si="117"/>
        <v/>
      </c>
      <c r="Y1559" s="42" t="str">
        <f t="shared" si="118"/>
        <v/>
      </c>
      <c r="Z1559" s="42" t="str">
        <f t="shared" si="119"/>
        <v/>
      </c>
    </row>
    <row r="1560" spans="23:26" x14ac:dyDescent="0.25">
      <c r="W1560" t="str">
        <f t="shared" si="116"/>
        <v/>
      </c>
      <c r="X1560" t="str">
        <f t="shared" si="117"/>
        <v/>
      </c>
      <c r="Y1560" s="42" t="str">
        <f t="shared" si="118"/>
        <v/>
      </c>
      <c r="Z1560" s="42" t="str">
        <f t="shared" si="119"/>
        <v/>
      </c>
    </row>
    <row r="1561" spans="23:26" x14ac:dyDescent="0.25">
      <c r="W1561" t="str">
        <f t="shared" si="116"/>
        <v/>
      </c>
      <c r="X1561" t="str">
        <f t="shared" si="117"/>
        <v/>
      </c>
      <c r="Y1561" s="42" t="str">
        <f t="shared" si="118"/>
        <v/>
      </c>
      <c r="Z1561" s="42" t="str">
        <f t="shared" si="119"/>
        <v/>
      </c>
    </row>
    <row r="1562" spans="23:26" x14ac:dyDescent="0.25">
      <c r="W1562" t="str">
        <f t="shared" si="116"/>
        <v/>
      </c>
      <c r="X1562" t="str">
        <f t="shared" si="117"/>
        <v/>
      </c>
      <c r="Y1562" s="42" t="str">
        <f t="shared" si="118"/>
        <v/>
      </c>
      <c r="Z1562" s="42" t="str">
        <f t="shared" si="119"/>
        <v/>
      </c>
    </row>
    <row r="1563" spans="23:26" x14ac:dyDescent="0.25">
      <c r="W1563" t="str">
        <f t="shared" si="116"/>
        <v/>
      </c>
      <c r="X1563" t="str">
        <f t="shared" si="117"/>
        <v/>
      </c>
      <c r="Y1563" s="42" t="str">
        <f t="shared" si="118"/>
        <v/>
      </c>
      <c r="Z1563" s="42" t="str">
        <f t="shared" si="119"/>
        <v/>
      </c>
    </row>
    <row r="1564" spans="23:26" x14ac:dyDescent="0.25">
      <c r="W1564" t="str">
        <f t="shared" si="116"/>
        <v/>
      </c>
      <c r="X1564" t="str">
        <f t="shared" si="117"/>
        <v/>
      </c>
      <c r="Y1564" s="42" t="str">
        <f t="shared" si="118"/>
        <v/>
      </c>
      <c r="Z1564" s="42" t="str">
        <f t="shared" si="119"/>
        <v/>
      </c>
    </row>
    <row r="1565" spans="23:26" x14ac:dyDescent="0.25">
      <c r="W1565" t="str">
        <f t="shared" si="116"/>
        <v/>
      </c>
      <c r="X1565" t="str">
        <f t="shared" si="117"/>
        <v/>
      </c>
      <c r="Y1565" s="42" t="str">
        <f t="shared" si="118"/>
        <v/>
      </c>
      <c r="Z1565" s="42" t="str">
        <f t="shared" si="119"/>
        <v/>
      </c>
    </row>
    <row r="1566" spans="23:26" x14ac:dyDescent="0.25">
      <c r="W1566" t="str">
        <f t="shared" si="116"/>
        <v/>
      </c>
      <c r="X1566" t="str">
        <f t="shared" si="117"/>
        <v/>
      </c>
      <c r="Y1566" s="42" t="str">
        <f t="shared" si="118"/>
        <v/>
      </c>
      <c r="Z1566" s="42" t="str">
        <f t="shared" si="119"/>
        <v/>
      </c>
    </row>
    <row r="1567" spans="23:26" x14ac:dyDescent="0.25">
      <c r="W1567" t="str">
        <f t="shared" si="116"/>
        <v/>
      </c>
      <c r="X1567" t="str">
        <f t="shared" si="117"/>
        <v/>
      </c>
      <c r="Y1567" s="42" t="str">
        <f t="shared" si="118"/>
        <v/>
      </c>
      <c r="Z1567" s="42" t="str">
        <f t="shared" si="119"/>
        <v/>
      </c>
    </row>
    <row r="1568" spans="23:26" x14ac:dyDescent="0.25">
      <c r="W1568" t="str">
        <f t="shared" si="116"/>
        <v/>
      </c>
      <c r="X1568" t="str">
        <f t="shared" si="117"/>
        <v/>
      </c>
      <c r="Y1568" s="42" t="str">
        <f t="shared" si="118"/>
        <v/>
      </c>
      <c r="Z1568" s="42" t="str">
        <f t="shared" si="119"/>
        <v/>
      </c>
    </row>
    <row r="1569" spans="23:26" x14ac:dyDescent="0.25">
      <c r="W1569" t="str">
        <f t="shared" si="116"/>
        <v/>
      </c>
      <c r="X1569" t="str">
        <f t="shared" si="117"/>
        <v/>
      </c>
      <c r="Y1569" s="42" t="str">
        <f t="shared" si="118"/>
        <v/>
      </c>
      <c r="Z1569" s="42" t="str">
        <f t="shared" si="119"/>
        <v/>
      </c>
    </row>
    <row r="1570" spans="23:26" x14ac:dyDescent="0.25">
      <c r="W1570" t="str">
        <f t="shared" si="116"/>
        <v/>
      </c>
      <c r="X1570" t="str">
        <f t="shared" si="117"/>
        <v/>
      </c>
      <c r="Y1570" s="42" t="str">
        <f t="shared" si="118"/>
        <v/>
      </c>
      <c r="Z1570" s="42" t="str">
        <f t="shared" si="119"/>
        <v/>
      </c>
    </row>
    <row r="1571" spans="23:26" x14ac:dyDescent="0.25">
      <c r="W1571" t="str">
        <f t="shared" si="116"/>
        <v/>
      </c>
      <c r="X1571" t="str">
        <f t="shared" si="117"/>
        <v/>
      </c>
      <c r="Y1571" s="42" t="str">
        <f t="shared" si="118"/>
        <v/>
      </c>
      <c r="Z1571" s="42" t="str">
        <f t="shared" si="119"/>
        <v/>
      </c>
    </row>
    <row r="1572" spans="23:26" x14ac:dyDescent="0.25">
      <c r="W1572" t="str">
        <f t="shared" si="116"/>
        <v/>
      </c>
      <c r="X1572" t="str">
        <f t="shared" si="117"/>
        <v/>
      </c>
      <c r="Y1572" s="42" t="str">
        <f t="shared" si="118"/>
        <v/>
      </c>
      <c r="Z1572" s="42" t="str">
        <f t="shared" si="119"/>
        <v/>
      </c>
    </row>
    <row r="1573" spans="23:26" x14ac:dyDescent="0.25">
      <c r="W1573" t="str">
        <f t="shared" si="116"/>
        <v/>
      </c>
      <c r="X1573" t="str">
        <f t="shared" si="117"/>
        <v/>
      </c>
      <c r="Y1573" s="42" t="str">
        <f t="shared" si="118"/>
        <v/>
      </c>
      <c r="Z1573" s="42" t="str">
        <f t="shared" si="119"/>
        <v/>
      </c>
    </row>
    <row r="1574" spans="23:26" x14ac:dyDescent="0.25">
      <c r="W1574" t="str">
        <f t="shared" si="116"/>
        <v/>
      </c>
      <c r="X1574" t="str">
        <f t="shared" si="117"/>
        <v/>
      </c>
      <c r="Y1574" s="42" t="str">
        <f t="shared" si="118"/>
        <v/>
      </c>
      <c r="Z1574" s="42" t="str">
        <f t="shared" si="119"/>
        <v/>
      </c>
    </row>
    <row r="1575" spans="23:26" x14ac:dyDescent="0.25">
      <c r="W1575" t="str">
        <f t="shared" si="116"/>
        <v/>
      </c>
      <c r="X1575" t="str">
        <f t="shared" si="117"/>
        <v/>
      </c>
      <c r="Y1575" s="42" t="str">
        <f t="shared" si="118"/>
        <v/>
      </c>
      <c r="Z1575" s="42" t="str">
        <f t="shared" si="119"/>
        <v/>
      </c>
    </row>
    <row r="1576" spans="23:26" x14ac:dyDescent="0.25">
      <c r="W1576" t="str">
        <f t="shared" si="116"/>
        <v/>
      </c>
      <c r="X1576" t="str">
        <f t="shared" si="117"/>
        <v/>
      </c>
      <c r="Y1576" s="42" t="str">
        <f t="shared" si="118"/>
        <v/>
      </c>
      <c r="Z1576" s="42" t="str">
        <f t="shared" si="119"/>
        <v/>
      </c>
    </row>
    <row r="1577" spans="23:26" x14ac:dyDescent="0.25">
      <c r="W1577" t="str">
        <f t="shared" si="116"/>
        <v/>
      </c>
      <c r="X1577" t="str">
        <f t="shared" si="117"/>
        <v/>
      </c>
      <c r="Y1577" s="42" t="str">
        <f t="shared" si="118"/>
        <v/>
      </c>
      <c r="Z1577" s="42" t="str">
        <f t="shared" si="119"/>
        <v/>
      </c>
    </row>
    <row r="1578" spans="23:26" x14ac:dyDescent="0.25">
      <c r="W1578" t="str">
        <f t="shared" si="116"/>
        <v/>
      </c>
      <c r="X1578" t="str">
        <f t="shared" si="117"/>
        <v/>
      </c>
      <c r="Y1578" s="42" t="str">
        <f t="shared" si="118"/>
        <v/>
      </c>
      <c r="Z1578" s="42" t="str">
        <f t="shared" si="119"/>
        <v/>
      </c>
    </row>
    <row r="1579" spans="23:26" x14ac:dyDescent="0.25">
      <c r="W1579" t="str">
        <f t="shared" si="116"/>
        <v/>
      </c>
      <c r="X1579" t="str">
        <f t="shared" si="117"/>
        <v/>
      </c>
      <c r="Y1579" s="42" t="str">
        <f t="shared" si="118"/>
        <v/>
      </c>
      <c r="Z1579" s="42" t="str">
        <f t="shared" si="119"/>
        <v/>
      </c>
    </row>
    <row r="1580" spans="23:26" x14ac:dyDescent="0.25">
      <c r="W1580" t="str">
        <f t="shared" si="116"/>
        <v/>
      </c>
      <c r="X1580" t="str">
        <f t="shared" si="117"/>
        <v/>
      </c>
      <c r="Y1580" s="42" t="str">
        <f t="shared" si="118"/>
        <v/>
      </c>
      <c r="Z1580" s="42" t="str">
        <f t="shared" si="119"/>
        <v/>
      </c>
    </row>
    <row r="1581" spans="23:26" x14ac:dyDescent="0.25">
      <c r="W1581" t="str">
        <f t="shared" si="116"/>
        <v/>
      </c>
      <c r="X1581" t="str">
        <f t="shared" si="117"/>
        <v/>
      </c>
      <c r="Y1581" s="42" t="str">
        <f t="shared" si="118"/>
        <v/>
      </c>
      <c r="Z1581" s="42" t="str">
        <f t="shared" si="119"/>
        <v/>
      </c>
    </row>
    <row r="1582" spans="23:26" x14ac:dyDescent="0.25">
      <c r="W1582" t="str">
        <f t="shared" si="116"/>
        <v/>
      </c>
      <c r="X1582" t="str">
        <f t="shared" si="117"/>
        <v/>
      </c>
      <c r="Y1582" s="42" t="str">
        <f t="shared" si="118"/>
        <v/>
      </c>
      <c r="Z1582" s="42" t="str">
        <f t="shared" si="119"/>
        <v/>
      </c>
    </row>
    <row r="1583" spans="23:26" x14ac:dyDescent="0.25">
      <c r="W1583" t="str">
        <f t="shared" si="116"/>
        <v/>
      </c>
      <c r="X1583" t="str">
        <f t="shared" si="117"/>
        <v/>
      </c>
      <c r="Y1583" s="42" t="str">
        <f t="shared" si="118"/>
        <v/>
      </c>
      <c r="Z1583" s="42" t="str">
        <f t="shared" si="119"/>
        <v/>
      </c>
    </row>
    <row r="1584" spans="23:26" x14ac:dyDescent="0.25">
      <c r="W1584" t="str">
        <f t="shared" si="116"/>
        <v/>
      </c>
      <c r="X1584" t="str">
        <f t="shared" si="117"/>
        <v/>
      </c>
      <c r="Y1584" s="42" t="str">
        <f t="shared" si="118"/>
        <v/>
      </c>
      <c r="Z1584" s="42" t="str">
        <f t="shared" si="119"/>
        <v/>
      </c>
    </row>
  </sheetData>
  <mergeCells count="2">
    <mergeCell ref="A1:E1"/>
    <mergeCell ref="N1:T1"/>
  </mergeCells>
  <conditionalFormatting sqref="G3:H667">
    <cfRule type="expression" dxfId="5" priority="13">
      <formula>#REF!=#REF!</formula>
    </cfRule>
  </conditionalFormatting>
  <pageMargins left="0.7" right="0.7" top="0.75" bottom="0.75" header="0.3" footer="0.3"/>
  <pageSetup orientation="portrait" r:id="rId2"/>
  <ignoredErrors>
    <ignoredError sqref="Q4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91008-6ACC-41CE-9B2D-E201AE790AB1}">
  <sheetPr codeName="Sheet13"/>
  <dimension ref="A1:X62"/>
  <sheetViews>
    <sheetView zoomScale="80" zoomScaleNormal="80" workbookViewId="0">
      <selection activeCell="A9" sqref="A9"/>
    </sheetView>
  </sheetViews>
  <sheetFormatPr defaultRowHeight="15" x14ac:dyDescent="0.25"/>
  <cols>
    <col min="1" max="1" width="39" style="102" customWidth="1" collapsed="1"/>
    <col min="2" max="2" width="19.28515625" style="102" customWidth="1"/>
    <col min="3" max="3" width="20.5703125" style="102" customWidth="1"/>
    <col min="4" max="4" width="23.28515625" style="102" customWidth="1"/>
    <col min="5" max="5" width="39" style="102" customWidth="1" collapsed="1"/>
    <col min="23" max="24" width="25.5703125" bestFit="1" customWidth="1"/>
  </cols>
  <sheetData>
    <row r="1" spans="1:24" x14ac:dyDescent="0.25">
      <c r="A1" s="194" t="s">
        <v>804</v>
      </c>
      <c r="B1" s="195"/>
      <c r="C1" s="195"/>
      <c r="D1" s="195"/>
      <c r="E1" s="195"/>
      <c r="F1" s="102"/>
    </row>
    <row r="2" spans="1:24" x14ac:dyDescent="0.25">
      <c r="F2" s="102"/>
    </row>
    <row r="3" spans="1:24" ht="21" x14ac:dyDescent="0.25">
      <c r="A3" s="196" t="s">
        <v>805</v>
      </c>
      <c r="B3" s="195"/>
      <c r="C3" s="195"/>
      <c r="D3" s="195"/>
      <c r="E3" s="195"/>
      <c r="F3" s="195"/>
    </row>
    <row r="4" spans="1:24" ht="18.75" x14ac:dyDescent="0.3">
      <c r="A4" s="197" t="s">
        <v>806</v>
      </c>
      <c r="B4" s="198"/>
      <c r="C4" s="198"/>
      <c r="D4" s="198"/>
      <c r="E4" s="198"/>
      <c r="F4" s="198"/>
    </row>
    <row r="5" spans="1:24" ht="17.25" x14ac:dyDescent="0.3">
      <c r="A5" s="103" t="s">
        <v>807</v>
      </c>
      <c r="B5" s="104"/>
      <c r="C5" s="104"/>
      <c r="D5" s="104"/>
      <c r="E5" s="104"/>
      <c r="F5" s="136"/>
    </row>
    <row r="6" spans="1:24" ht="17.25" x14ac:dyDescent="0.3">
      <c r="A6" s="105"/>
      <c r="B6" s="104"/>
      <c r="C6" s="104"/>
      <c r="D6" s="104"/>
      <c r="E6" s="104"/>
      <c r="F6" s="136"/>
      <c r="W6" s="190" t="s">
        <v>812</v>
      </c>
      <c r="X6" s="190"/>
    </row>
    <row r="7" spans="1:24" x14ac:dyDescent="0.25">
      <c r="A7" s="106"/>
      <c r="B7" s="106"/>
      <c r="C7" s="106"/>
      <c r="D7" s="106"/>
      <c r="E7" s="106"/>
      <c r="F7" s="137"/>
      <c r="W7" s="21" t="s">
        <v>231</v>
      </c>
      <c r="X7" s="21" t="s">
        <v>11</v>
      </c>
    </row>
    <row r="8" spans="1:24" x14ac:dyDescent="0.25">
      <c r="F8" s="102"/>
      <c r="W8" s="21" t="s">
        <v>240</v>
      </c>
      <c r="X8" s="21" t="s">
        <v>215</v>
      </c>
    </row>
    <row r="9" spans="1:24" x14ac:dyDescent="0.25">
      <c r="F9" s="102"/>
      <c r="W9" s="21" t="s">
        <v>237</v>
      </c>
      <c r="X9" s="21" t="s">
        <v>97</v>
      </c>
    </row>
    <row r="10" spans="1:24" ht="15" customHeight="1" x14ac:dyDescent="0.25">
      <c r="A10" s="107" t="s">
        <v>226</v>
      </c>
      <c r="B10" s="108" t="s">
        <v>793</v>
      </c>
      <c r="C10" s="108" t="s">
        <v>414</v>
      </c>
      <c r="D10" s="108" t="s">
        <v>794</v>
      </c>
      <c r="E10" s="138" t="s">
        <v>808</v>
      </c>
      <c r="F10" s="139" t="s">
        <v>809</v>
      </c>
      <c r="W10" s="21" t="s">
        <v>242</v>
      </c>
      <c r="X10" s="21" t="s">
        <v>101</v>
      </c>
    </row>
    <row r="11" spans="1:24" x14ac:dyDescent="0.25">
      <c r="A11" s="109" t="s">
        <v>227</v>
      </c>
      <c r="B11" s="110">
        <f>IF(VLOOKUP($A11,NAVReportLabelMap,2,FALSE)="",0,VLOOKUP(VLOOKUP($A11,NAVReportLabelMap,2,FALSE),'Exchange-Positions'!$A:$L,MATCH("COLLATERAL",'Exchange-Positions'!$8:$8,0),FALSE)+VLOOKUP(VLOOKUP($A11,NAVReportLabelMap,2,FALSE),'Exchange-Positions'!$A:$L,MATCH("ASSET",'Exchange-Positions'!$8:$8,0),FALSE)+VLOOKUP(VLOOKUP($A11,NAVReportLabelMap,2,FALSE),'Exchange-Positions'!$A:$L,MATCH("UNREALIZED",'Exchange-Positions'!$8:$8,0),FALSE))</f>
        <v>16243428.052639531</v>
      </c>
      <c r="C11" s="110">
        <f>IF(VLOOKUP($A11,NAVReportLabelMap,2,FALSE)="",0,VLOOKUP(VLOOKUP($A11,NAVReportLabelMap,2,FALSE),'Exchange-Positions'!$A:$L,MATCH("EXCHLOAN",'Exchange-Positions'!$8:$8,0),FALSE)+VLOOKUP(VLOOKUP($A11,NAVReportLabelMap,2,FALSE),'Exchange-Positions'!$A:$L,MATCH("MARGINLOAN",'Exchange-Positions'!$8:$8,0),FALSE))</f>
        <v>-12388400.292081606</v>
      </c>
      <c r="D11" s="34">
        <f>B11+C11</f>
        <v>3855027.7605579253</v>
      </c>
      <c r="E11" s="140">
        <f>IFERROR(-C11/D11,0)</f>
        <v>3.2135696709713639</v>
      </c>
      <c r="F11" s="140">
        <f>D11/D$34</f>
        <v>1.4067144524069092E-2</v>
      </c>
      <c r="W11" s="21" t="s">
        <v>244</v>
      </c>
      <c r="X11" s="21" t="s">
        <v>257</v>
      </c>
    </row>
    <row r="12" spans="1:24" x14ac:dyDescent="0.25">
      <c r="A12" s="109" t="s">
        <v>228</v>
      </c>
      <c r="B12" s="110">
        <f>IF(VLOOKUP($A12,NAVReportLabelMap,2,FALSE)="",0,VLOOKUP(VLOOKUP($A12,NAVReportLabelMap,2,FALSE),'Exchange-Positions'!$A:$L,MATCH("COLLATERAL",'Exchange-Positions'!$8:$8,0),FALSE)+VLOOKUP(VLOOKUP($A12,NAVReportLabelMap,2,FALSE),'Exchange-Positions'!$A:$L,MATCH("ASSET",'Exchange-Positions'!$8:$8,0),FALSE)+VLOOKUP(VLOOKUP($A12,NAVReportLabelMap,2,FALSE),'Exchange-Positions'!$A:$L,MATCH("UNREALIZED",'Exchange-Positions'!$8:$8,0),FALSE))</f>
        <v>0</v>
      </c>
      <c r="C12" s="110">
        <f>IF(VLOOKUP($A12,NAVReportLabelMap,2,FALSE)="",0,VLOOKUP(VLOOKUP($A12,NAVReportLabelMap,2,FALSE),'Exchange-Positions'!$A:$L,MATCH("EXCHLOAN",'Exchange-Positions'!$8:$8,0),FALSE)+VLOOKUP(VLOOKUP($A12,NAVReportLabelMap,2,FALSE),'Exchange-Positions'!$A:$L,MATCH("MARGINLOAN",'Exchange-Positions'!$8:$8,0),FALSE))</f>
        <v>0</v>
      </c>
      <c r="D12" s="34">
        <f t="shared" ref="D12:D33" si="0">B12+C12</f>
        <v>0</v>
      </c>
      <c r="E12" s="140">
        <f t="shared" ref="E12:E33" si="1">IFERROR(-C12/D12,0)</f>
        <v>0</v>
      </c>
      <c r="F12" s="140">
        <f t="shared" ref="F12:F33" si="2">D12/D$34</f>
        <v>0</v>
      </c>
      <c r="W12" s="21" t="s">
        <v>796</v>
      </c>
      <c r="X12" s="21" t="s">
        <v>291</v>
      </c>
    </row>
    <row r="13" spans="1:24" x14ac:dyDescent="0.25">
      <c r="A13" s="109" t="s">
        <v>229</v>
      </c>
      <c r="B13" s="110">
        <f>IF(VLOOKUP($A13,NAVReportLabelMap,2,FALSE)="",0,VLOOKUP(VLOOKUP($A13,NAVReportLabelMap,2,FALSE),'Exchange-Positions'!$A:$L,MATCH("COLLATERAL",'Exchange-Positions'!$8:$8,0),FALSE)+VLOOKUP(VLOOKUP($A13,NAVReportLabelMap,2,FALSE),'Exchange-Positions'!$A:$L,MATCH("ASSET",'Exchange-Positions'!$8:$8,0),FALSE)+VLOOKUP(VLOOKUP($A13,NAVReportLabelMap,2,FALSE),'Exchange-Positions'!$A:$L,MATCH("UNREALIZED",'Exchange-Positions'!$8:$8,0),FALSE))</f>
        <v>39193988.46874629</v>
      </c>
      <c r="C13" s="110">
        <f>IF(VLOOKUP($A13,NAVReportLabelMap,2,FALSE)="",0,VLOOKUP(VLOOKUP($A13,NAVReportLabelMap,2,FALSE),'Exchange-Positions'!$A:$L,MATCH("EXCHLOAN",'Exchange-Positions'!$8:$8,0),FALSE)+VLOOKUP(VLOOKUP($A13,NAVReportLabelMap,2,FALSE),'Exchange-Positions'!$A:$L,MATCH("MARGINLOAN",'Exchange-Positions'!$8:$8,0),FALSE))</f>
        <v>-133566.64348921526</v>
      </c>
      <c r="D13" s="34">
        <f t="shared" si="0"/>
        <v>39060421.825257078</v>
      </c>
      <c r="E13" s="140">
        <f t="shared" si="1"/>
        <v>3.4194879944396553E-3</v>
      </c>
      <c r="F13" s="140">
        <f t="shared" si="2"/>
        <v>0.14253298111333734</v>
      </c>
      <c r="W13" s="21" t="s">
        <v>32</v>
      </c>
      <c r="X13" s="21" t="s">
        <v>32</v>
      </c>
    </row>
    <row r="14" spans="1:24" x14ac:dyDescent="0.25">
      <c r="A14" s="109" t="s">
        <v>230</v>
      </c>
      <c r="B14" s="110">
        <f>IF(VLOOKUP($A14,NAVReportLabelMap,2,FALSE)="",0,VLOOKUP(VLOOKUP($A14,NAVReportLabelMap,2,FALSE),'Exchange-Positions'!$A:$L,MATCH("COLLATERAL",'Exchange-Positions'!$8:$8,0),FALSE)+VLOOKUP(VLOOKUP($A14,NAVReportLabelMap,2,FALSE),'Exchange-Positions'!$A:$L,MATCH("ASSET",'Exchange-Positions'!$8:$8,0),FALSE)+VLOOKUP(VLOOKUP($A14,NAVReportLabelMap,2,FALSE),'Exchange-Positions'!$A:$L,MATCH("UNREALIZED",'Exchange-Positions'!$8:$8,0),FALSE))</f>
        <v>1.2028969586842848</v>
      </c>
      <c r="C14" s="110">
        <f>IF(VLOOKUP($A14,NAVReportLabelMap,2,FALSE)="",0,VLOOKUP(VLOOKUP($A14,NAVReportLabelMap,2,FALSE),'Exchange-Positions'!$A:$L,MATCH("EXCHLOAN",'Exchange-Positions'!$8:$8,0),FALSE)+VLOOKUP(VLOOKUP($A14,NAVReportLabelMap,2,FALSE),'Exchange-Positions'!$A:$L,MATCH("MARGINLOAN",'Exchange-Positions'!$8:$8,0),FALSE))</f>
        <v>0</v>
      </c>
      <c r="D14" s="34">
        <f t="shared" si="0"/>
        <v>1.2028969586842848</v>
      </c>
      <c r="E14" s="140">
        <f t="shared" si="1"/>
        <v>0</v>
      </c>
      <c r="F14" s="140">
        <f t="shared" si="2"/>
        <v>4.3894172536194746E-9</v>
      </c>
      <c r="W14" s="21" t="s">
        <v>235</v>
      </c>
      <c r="X14" s="21" t="s">
        <v>263</v>
      </c>
    </row>
    <row r="15" spans="1:24" x14ac:dyDescent="0.25">
      <c r="A15" s="109" t="s">
        <v>231</v>
      </c>
      <c r="B15" s="110">
        <f>IF(VLOOKUP($A15,NAVReportLabelMap,2,FALSE)="",0,VLOOKUP(VLOOKUP($A15,NAVReportLabelMap,2,FALSE),'Exchange-Positions'!$A:$L,MATCH("COLLATERAL",'Exchange-Positions'!$8:$8,0),FALSE)+VLOOKUP(VLOOKUP($A15,NAVReportLabelMap,2,FALSE),'Exchange-Positions'!$A:$L,MATCH("ASSET",'Exchange-Positions'!$8:$8,0),FALSE)+VLOOKUP(VLOOKUP($A15,NAVReportLabelMap,2,FALSE),'Exchange-Positions'!$A:$L,MATCH("UNREALIZED",'Exchange-Positions'!$8:$8,0),FALSE))</f>
        <v>160125879.52996778</v>
      </c>
      <c r="C15" s="110">
        <f>IF(VLOOKUP($A15,NAVReportLabelMap,2,FALSE)="",0,VLOOKUP(VLOOKUP($A15,NAVReportLabelMap,2,FALSE),'Exchange-Positions'!$A:$L,MATCH("EXCHLOAN",'Exchange-Positions'!$8:$8,0),FALSE)+VLOOKUP(VLOOKUP($A15,NAVReportLabelMap,2,FALSE),'Exchange-Positions'!$A:$L,MATCH("MARGINLOAN",'Exchange-Positions'!$8:$8,0),FALSE))</f>
        <v>-39158803.656074874</v>
      </c>
      <c r="D15" s="34">
        <f t="shared" si="0"/>
        <v>120967075.8738929</v>
      </c>
      <c r="E15" s="140">
        <f t="shared" si="1"/>
        <v>0.32371455929791654</v>
      </c>
      <c r="F15" s="140">
        <f t="shared" si="2"/>
        <v>0.4414135110471441</v>
      </c>
      <c r="W15" s="21" t="s">
        <v>238</v>
      </c>
      <c r="X15" s="21" t="s">
        <v>184</v>
      </c>
    </row>
    <row r="16" spans="1:24" x14ac:dyDescent="0.25">
      <c r="A16" s="109" t="s">
        <v>232</v>
      </c>
      <c r="B16" s="110">
        <f>IF(VLOOKUP($A16,NAVReportLabelMap,2,FALSE)="",0,VLOOKUP(VLOOKUP($A16,NAVReportLabelMap,2,FALSE),'Exchange-Positions'!$A:$L,MATCH("COLLATERAL",'Exchange-Positions'!$8:$8,0),FALSE)+VLOOKUP(VLOOKUP($A16,NAVReportLabelMap,2,FALSE),'Exchange-Positions'!$A:$L,MATCH("ASSET",'Exchange-Positions'!$8:$8,0),FALSE)+VLOOKUP(VLOOKUP($A16,NAVReportLabelMap,2,FALSE),'Exchange-Positions'!$A:$L,MATCH("UNREALIZED",'Exchange-Positions'!$8:$8,0),FALSE))</f>
        <v>0</v>
      </c>
      <c r="C16" s="110">
        <f>IF(VLOOKUP($A16,NAVReportLabelMap,2,FALSE)="",0,VLOOKUP(VLOOKUP($A16,NAVReportLabelMap,2,FALSE),'Exchange-Positions'!$A:$L,MATCH("EXCHLOAN",'Exchange-Positions'!$8:$8,0),FALSE)+VLOOKUP(VLOOKUP($A16,NAVReportLabelMap,2,FALSE),'Exchange-Positions'!$A:$L,MATCH("MARGINLOAN",'Exchange-Positions'!$8:$8,0),FALSE))</f>
        <v>0</v>
      </c>
      <c r="D16" s="34">
        <f t="shared" si="0"/>
        <v>0</v>
      </c>
      <c r="E16" s="140">
        <f t="shared" si="1"/>
        <v>0</v>
      </c>
      <c r="F16" s="140">
        <f t="shared" si="2"/>
        <v>0</v>
      </c>
      <c r="W16" s="21" t="s">
        <v>245</v>
      </c>
      <c r="X16" s="21" t="s">
        <v>169</v>
      </c>
    </row>
    <row r="17" spans="1:24" x14ac:dyDescent="0.25">
      <c r="A17" s="109" t="s">
        <v>32</v>
      </c>
      <c r="B17" s="110">
        <f>IF(VLOOKUP($A17,NAVReportLabelMap,2,FALSE)="",0,VLOOKUP(VLOOKUP($A17,NAVReportLabelMap,2,FALSE),'Exchange-Positions'!$A:$L,MATCH("COLLATERAL",'Exchange-Positions'!$8:$8,0),FALSE)+VLOOKUP(VLOOKUP($A17,NAVReportLabelMap,2,FALSE),'Exchange-Positions'!$A:$L,MATCH("ASSET",'Exchange-Positions'!$8:$8,0),FALSE)+VLOOKUP(VLOOKUP($A17,NAVReportLabelMap,2,FALSE),'Exchange-Positions'!$A:$L,MATCH("UNREALIZED",'Exchange-Positions'!$8:$8,0),FALSE))</f>
        <v>7894.2924277071497</v>
      </c>
      <c r="C17" s="110">
        <f>IF(VLOOKUP($A17,NAVReportLabelMap,2,FALSE)="",0,VLOOKUP(VLOOKUP($A17,NAVReportLabelMap,2,FALSE),'Exchange-Positions'!$A:$L,MATCH("EXCHLOAN",'Exchange-Positions'!$8:$8,0),FALSE)+VLOOKUP(VLOOKUP($A17,NAVReportLabelMap,2,FALSE),'Exchange-Positions'!$A:$L,MATCH("MARGINLOAN",'Exchange-Positions'!$8:$8,0),FALSE))</f>
        <v>0</v>
      </c>
      <c r="D17" s="34">
        <f t="shared" si="0"/>
        <v>7894.2924277071497</v>
      </c>
      <c r="E17" s="140">
        <f t="shared" si="1"/>
        <v>0</v>
      </c>
      <c r="F17" s="140">
        <f t="shared" si="2"/>
        <v>2.8806576604197736E-5</v>
      </c>
      <c r="W17" s="21" t="s">
        <v>292</v>
      </c>
      <c r="X17" s="21" t="s">
        <v>292</v>
      </c>
    </row>
    <row r="18" spans="1:24" x14ac:dyDescent="0.25">
      <c r="A18" s="109" t="s">
        <v>233</v>
      </c>
      <c r="B18" s="110">
        <f>IF(VLOOKUP($A18,NAVReportLabelMap,2,FALSE)="",0,VLOOKUP(VLOOKUP($A18,NAVReportLabelMap,2,FALSE),'Exchange-Positions'!$A:$L,MATCH("COLLATERAL",'Exchange-Positions'!$8:$8,0),FALSE)+VLOOKUP(VLOOKUP($A18,NAVReportLabelMap,2,FALSE),'Exchange-Positions'!$A:$L,MATCH("ASSET",'Exchange-Positions'!$8:$8,0),FALSE)+VLOOKUP(VLOOKUP($A18,NAVReportLabelMap,2,FALSE),'Exchange-Positions'!$A:$L,MATCH("UNREALIZED",'Exchange-Positions'!$8:$8,0),FALSE))</f>
        <v>9955772.5322714578</v>
      </c>
      <c r="C18" s="110">
        <f>IF(VLOOKUP($A18,NAVReportLabelMap,2,FALSE)="",0,VLOOKUP(VLOOKUP($A18,NAVReportLabelMap,2,FALSE),'Exchange-Positions'!$A:$L,MATCH("EXCHLOAN",'Exchange-Positions'!$8:$8,0),FALSE)+VLOOKUP(VLOOKUP($A18,NAVReportLabelMap,2,FALSE),'Exchange-Positions'!$A:$L,MATCH("MARGINLOAN",'Exchange-Positions'!$8:$8,0),FALSE))</f>
        <v>-5078431.3385587502</v>
      </c>
      <c r="D18" s="34">
        <f t="shared" si="0"/>
        <v>4877341.1937127076</v>
      </c>
      <c r="E18" s="140">
        <f t="shared" si="1"/>
        <v>1.0412294602447054</v>
      </c>
      <c r="F18" s="140">
        <f t="shared" si="2"/>
        <v>1.7797605549595988E-2</v>
      </c>
      <c r="W18" s="21" t="s">
        <v>227</v>
      </c>
      <c r="X18" s="21" t="s">
        <v>39</v>
      </c>
    </row>
    <row r="19" spans="1:24" x14ac:dyDescent="0.25">
      <c r="A19" s="109" t="s">
        <v>234</v>
      </c>
      <c r="B19" s="110">
        <f>IF(VLOOKUP($A19,NAVReportLabelMap,2,FALSE)="",0,VLOOKUP(VLOOKUP($A19,NAVReportLabelMap,2,FALSE),'Exchange-Positions'!$A:$L,MATCH("COLLATERAL",'Exchange-Positions'!$8:$8,0),FALSE)+VLOOKUP(VLOOKUP($A19,NAVReportLabelMap,2,FALSE),'Exchange-Positions'!$A:$L,MATCH("ASSET",'Exchange-Positions'!$8:$8,0),FALSE)+VLOOKUP(VLOOKUP($A19,NAVReportLabelMap,2,FALSE),'Exchange-Positions'!$A:$L,MATCH("UNREALIZED",'Exchange-Positions'!$8:$8,0),FALSE))</f>
        <v>0</v>
      </c>
      <c r="C19" s="110">
        <f>IF(VLOOKUP($A19,NAVReportLabelMap,2,FALSE)="",0,VLOOKUP(VLOOKUP($A19,NAVReportLabelMap,2,FALSE),'Exchange-Positions'!$A:$L,MATCH("EXCHLOAN",'Exchange-Positions'!$8:$8,0),FALSE)+VLOOKUP(VLOOKUP($A19,NAVReportLabelMap,2,FALSE),'Exchange-Positions'!$A:$L,MATCH("MARGINLOAN",'Exchange-Positions'!$8:$8,0),FALSE))</f>
        <v>0</v>
      </c>
      <c r="D19" s="34">
        <f t="shared" si="0"/>
        <v>0</v>
      </c>
      <c r="E19" s="140">
        <f t="shared" si="1"/>
        <v>0</v>
      </c>
      <c r="F19" s="140">
        <f t="shared" si="2"/>
        <v>0</v>
      </c>
      <c r="W19" s="21" t="s">
        <v>239</v>
      </c>
      <c r="X19" s="21" t="s">
        <v>166</v>
      </c>
    </row>
    <row r="20" spans="1:24" x14ac:dyDescent="0.25">
      <c r="A20" s="109" t="s">
        <v>235</v>
      </c>
      <c r="B20" s="110">
        <f>IF(VLOOKUP($A20,NAVReportLabelMap,2,FALSE)="",0,VLOOKUP(VLOOKUP($A20,NAVReportLabelMap,2,FALSE),'Exchange-Positions'!$A:$L,MATCH("COLLATERAL",'Exchange-Positions'!$8:$8,0),FALSE)+VLOOKUP(VLOOKUP($A20,NAVReportLabelMap,2,FALSE),'Exchange-Positions'!$A:$L,MATCH("ASSET",'Exchange-Positions'!$8:$8,0),FALSE)+VLOOKUP(VLOOKUP($A20,NAVReportLabelMap,2,FALSE),'Exchange-Positions'!$A:$L,MATCH("UNREALIZED",'Exchange-Positions'!$8:$8,0),FALSE))</f>
        <v>25152036.77</v>
      </c>
      <c r="C20" s="110">
        <f>IF(VLOOKUP($A20,NAVReportLabelMap,2,FALSE)="",0,VLOOKUP(VLOOKUP($A20,NAVReportLabelMap,2,FALSE),'Exchange-Positions'!$A:$L,MATCH("EXCHLOAN",'Exchange-Positions'!$8:$8,0),FALSE)+VLOOKUP(VLOOKUP($A20,NAVReportLabelMap,2,FALSE),'Exchange-Positions'!$A:$L,MATCH("MARGINLOAN",'Exchange-Positions'!$8:$8,0),FALSE))</f>
        <v>0</v>
      </c>
      <c r="D20" s="34">
        <f t="shared" si="0"/>
        <v>25152036.77</v>
      </c>
      <c r="E20" s="140">
        <f t="shared" si="1"/>
        <v>0</v>
      </c>
      <c r="F20" s="140">
        <f t="shared" si="2"/>
        <v>9.1780749269386105E-2</v>
      </c>
      <c r="W20" s="21" t="s">
        <v>236</v>
      </c>
      <c r="X20" s="21" t="s">
        <v>171</v>
      </c>
    </row>
    <row r="21" spans="1:24" x14ac:dyDescent="0.25">
      <c r="A21" s="109" t="s">
        <v>795</v>
      </c>
      <c r="B21" s="110">
        <f>IF(VLOOKUP($A21,NAVReportLabelMap,2,FALSE)="",0,VLOOKUP(VLOOKUP($A21,NAVReportLabelMap,2,FALSE),'Exchange-Positions'!$A:$L,MATCH("COLLATERAL",'Exchange-Positions'!$8:$8,0),FALSE)+VLOOKUP(VLOOKUP($A21,NAVReportLabelMap,2,FALSE),'Exchange-Positions'!$A:$L,MATCH("ASSET",'Exchange-Positions'!$8:$8,0),FALSE)+VLOOKUP(VLOOKUP($A21,NAVReportLabelMap,2,FALSE),'Exchange-Positions'!$A:$L,MATCH("UNREALIZED",'Exchange-Positions'!$8:$8,0),FALSE))</f>
        <v>79941.919999999998</v>
      </c>
      <c r="C21" s="110">
        <f>IF(VLOOKUP($A21,NAVReportLabelMap,2,FALSE)="",0,VLOOKUP(VLOOKUP($A21,NAVReportLabelMap,2,FALSE),'Exchange-Positions'!$A:$L,MATCH("EXCHLOAN",'Exchange-Positions'!$8:$8,0),FALSE)+VLOOKUP(VLOOKUP($A21,NAVReportLabelMap,2,FALSE),'Exchange-Positions'!$A:$L,MATCH("MARGINLOAN",'Exchange-Positions'!$8:$8,0),FALSE))</f>
        <v>0</v>
      </c>
      <c r="D21" s="34">
        <f t="shared" si="0"/>
        <v>79941.919999999998</v>
      </c>
      <c r="E21" s="140">
        <f t="shared" si="1"/>
        <v>0</v>
      </c>
      <c r="F21" s="140">
        <f t="shared" si="2"/>
        <v>2.9171113984632278E-4</v>
      </c>
      <c r="W21" s="21" t="s">
        <v>241</v>
      </c>
      <c r="X21" s="21" t="s">
        <v>172</v>
      </c>
    </row>
    <row r="22" spans="1:24" x14ac:dyDescent="0.25">
      <c r="A22" s="109" t="s">
        <v>236</v>
      </c>
      <c r="B22" s="110">
        <f>IF(VLOOKUP($A22,NAVReportLabelMap,2,FALSE)="",0,VLOOKUP(VLOOKUP($A22,NAVReportLabelMap,2,FALSE),'Exchange-Positions'!$A:$L,MATCH("COLLATERAL",'Exchange-Positions'!$8:$8,0),FALSE)+VLOOKUP(VLOOKUP($A22,NAVReportLabelMap,2,FALSE),'Exchange-Positions'!$A:$L,MATCH("ASSET",'Exchange-Positions'!$8:$8,0),FALSE)+VLOOKUP(VLOOKUP($A22,NAVReportLabelMap,2,FALSE),'Exchange-Positions'!$A:$L,MATCH("UNREALIZED",'Exchange-Positions'!$8:$8,0),FALSE))</f>
        <v>0.82352634685808401</v>
      </c>
      <c r="C22" s="110">
        <f>IF(VLOOKUP($A22,NAVReportLabelMap,2,FALSE)="",0,VLOOKUP(VLOOKUP($A22,NAVReportLabelMap,2,FALSE),'Exchange-Positions'!$A:$L,MATCH("EXCHLOAN",'Exchange-Positions'!$8:$8,0),FALSE)+VLOOKUP(VLOOKUP($A22,NAVReportLabelMap,2,FALSE),'Exchange-Positions'!$A:$L,MATCH("MARGINLOAN",'Exchange-Positions'!$8:$8,0),FALSE))</f>
        <v>0</v>
      </c>
      <c r="D22" s="34">
        <f t="shared" si="0"/>
        <v>0.82352634685808401</v>
      </c>
      <c r="E22" s="140">
        <f t="shared" si="1"/>
        <v>0</v>
      </c>
      <c r="F22" s="140">
        <f t="shared" si="2"/>
        <v>3.0050793042680219E-9</v>
      </c>
      <c r="W22" s="21" t="s">
        <v>229</v>
      </c>
      <c r="X22" s="21" t="s">
        <v>45</v>
      </c>
    </row>
    <row r="23" spans="1:24" x14ac:dyDescent="0.25">
      <c r="A23" s="109" t="s">
        <v>237</v>
      </c>
      <c r="B23" s="110">
        <f>IF(VLOOKUP($A23,NAVReportLabelMap,2,FALSE)="",0,VLOOKUP(VLOOKUP($A23,NAVReportLabelMap,2,FALSE),'Exchange-Positions'!$A:$L,MATCH("COLLATERAL",'Exchange-Positions'!$8:$8,0),FALSE)+VLOOKUP(VLOOKUP($A23,NAVReportLabelMap,2,FALSE),'Exchange-Positions'!$A:$L,MATCH("ASSET",'Exchange-Positions'!$8:$8,0),FALSE)+VLOOKUP(VLOOKUP($A23,NAVReportLabelMap,2,FALSE),'Exchange-Positions'!$A:$L,MATCH("UNREALIZED",'Exchange-Positions'!$8:$8,0),FALSE))</f>
        <v>165029.34694286805</v>
      </c>
      <c r="C23" s="110">
        <f>IF(VLOOKUP($A23,NAVReportLabelMap,2,FALSE)="",0,VLOOKUP(VLOOKUP($A23,NAVReportLabelMap,2,FALSE),'Exchange-Positions'!$A:$L,MATCH("EXCHLOAN",'Exchange-Positions'!$8:$8,0),FALSE)+VLOOKUP(VLOOKUP($A23,NAVReportLabelMap,2,FALSE),'Exchange-Positions'!$A:$L,MATCH("MARGINLOAN",'Exchange-Positions'!$8:$8,0),FALSE))</f>
        <v>0</v>
      </c>
      <c r="D23" s="34">
        <f t="shared" si="0"/>
        <v>165029.34694286805</v>
      </c>
      <c r="E23" s="140">
        <f t="shared" si="1"/>
        <v>0</v>
      </c>
      <c r="F23" s="140">
        <f t="shared" si="2"/>
        <v>6.0219843237188078E-4</v>
      </c>
      <c r="W23" s="21" t="s">
        <v>249</v>
      </c>
      <c r="X23" s="21" t="s">
        <v>207</v>
      </c>
    </row>
    <row r="24" spans="1:24" x14ac:dyDescent="0.25">
      <c r="A24" s="109" t="s">
        <v>238</v>
      </c>
      <c r="B24" s="110">
        <f>IF(VLOOKUP($A24,NAVReportLabelMap,2,FALSE)="",0,VLOOKUP(VLOOKUP($A24,NAVReportLabelMap,2,FALSE),'Exchange-Positions'!$A:$L,MATCH("COLLATERAL",'Exchange-Positions'!$8:$8,0),FALSE)+VLOOKUP(VLOOKUP($A24,NAVReportLabelMap,2,FALSE),'Exchange-Positions'!$A:$L,MATCH("ASSET",'Exchange-Positions'!$8:$8,0),FALSE)+VLOOKUP(VLOOKUP($A24,NAVReportLabelMap,2,FALSE),'Exchange-Positions'!$A:$L,MATCH("UNREALIZED",'Exchange-Positions'!$8:$8,0),FALSE))</f>
        <v>5205337.6288423296</v>
      </c>
      <c r="C24" s="110">
        <f>IF(VLOOKUP($A24,NAVReportLabelMap,2,FALSE)="",0,VLOOKUP(VLOOKUP($A24,NAVReportLabelMap,2,FALSE),'Exchange-Positions'!$A:$L,MATCH("EXCHLOAN",'Exchange-Positions'!$8:$8,0),FALSE)+VLOOKUP(VLOOKUP($A24,NAVReportLabelMap,2,FALSE),'Exchange-Positions'!$A:$L,MATCH("MARGINLOAN",'Exchange-Positions'!$8:$8,0),FALSE))</f>
        <v>0</v>
      </c>
      <c r="D24" s="34">
        <f t="shared" si="0"/>
        <v>5205337.6288423296</v>
      </c>
      <c r="E24" s="140">
        <f t="shared" si="1"/>
        <v>0</v>
      </c>
      <c r="F24" s="140">
        <f t="shared" si="2"/>
        <v>1.8994477152844854E-2</v>
      </c>
      <c r="W24" s="21" t="s">
        <v>230</v>
      </c>
      <c r="X24" s="21" t="s">
        <v>175</v>
      </c>
    </row>
    <row r="25" spans="1:24" x14ac:dyDescent="0.25">
      <c r="A25" s="109" t="s">
        <v>239</v>
      </c>
      <c r="B25" s="110">
        <f>IF(VLOOKUP($A25,NAVReportLabelMap,2,FALSE)="",0,VLOOKUP(VLOOKUP($A25,NAVReportLabelMap,2,FALSE),'Exchange-Positions'!$A:$L,MATCH("COLLATERAL",'Exchange-Positions'!$8:$8,0),FALSE)+VLOOKUP(VLOOKUP($A25,NAVReportLabelMap,2,FALSE),'Exchange-Positions'!$A:$L,MATCH("ASSET",'Exchange-Positions'!$8:$8,0),FALSE)+VLOOKUP(VLOOKUP($A25,NAVReportLabelMap,2,FALSE),'Exchange-Positions'!$A:$L,MATCH("UNREALIZED",'Exchange-Positions'!$8:$8,0),FALSE))</f>
        <v>193631.69068390614</v>
      </c>
      <c r="C25" s="110">
        <f>IF(VLOOKUP($A25,NAVReportLabelMap,2,FALSE)="",0,VLOOKUP(VLOOKUP($A25,NAVReportLabelMap,2,FALSE),'Exchange-Positions'!$A:$L,MATCH("EXCHLOAN",'Exchange-Positions'!$8:$8,0),FALSE)+VLOOKUP(VLOOKUP($A25,NAVReportLabelMap,2,FALSE),'Exchange-Positions'!$A:$L,MATCH("MARGINLOAN",'Exchange-Positions'!$8:$8,0),FALSE))</f>
        <v>0</v>
      </c>
      <c r="D25" s="34">
        <f t="shared" si="0"/>
        <v>193631.69068390614</v>
      </c>
      <c r="E25" s="140">
        <f t="shared" si="1"/>
        <v>0</v>
      </c>
      <c r="F25" s="140">
        <f t="shared" si="2"/>
        <v>7.0656948444286624E-4</v>
      </c>
      <c r="W25" s="21" t="s">
        <v>248</v>
      </c>
      <c r="X25" s="21" t="s">
        <v>209</v>
      </c>
    </row>
    <row r="26" spans="1:24" x14ac:dyDescent="0.25">
      <c r="A26" s="109" t="s">
        <v>240</v>
      </c>
      <c r="B26" s="110">
        <f>IF(VLOOKUP($A26,NAVReportLabelMap,2,FALSE)="",0,VLOOKUP(VLOOKUP($A26,NAVReportLabelMap,2,FALSE),'Exchange-Positions'!$A:$L,MATCH("COLLATERAL",'Exchange-Positions'!$8:$8,0),FALSE)+VLOOKUP(VLOOKUP($A26,NAVReportLabelMap,2,FALSE),'Exchange-Positions'!$A:$L,MATCH("ASSET",'Exchange-Positions'!$8:$8,0),FALSE)+VLOOKUP(VLOOKUP($A26,NAVReportLabelMap,2,FALSE),'Exchange-Positions'!$A:$L,MATCH("UNREALIZED",'Exchange-Positions'!$8:$8,0),FALSE))</f>
        <v>222.72097822008769</v>
      </c>
      <c r="C26" s="110">
        <f>IF(VLOOKUP($A26,NAVReportLabelMap,2,FALSE)="",0,VLOOKUP(VLOOKUP($A26,NAVReportLabelMap,2,FALSE),'Exchange-Positions'!$A:$L,MATCH("EXCHLOAN",'Exchange-Positions'!$8:$8,0),FALSE)+VLOOKUP(VLOOKUP($A26,NAVReportLabelMap,2,FALSE),'Exchange-Positions'!$A:$L,MATCH("MARGINLOAN",'Exchange-Positions'!$8:$8,0),FALSE))</f>
        <v>0</v>
      </c>
      <c r="D26" s="34">
        <f t="shared" si="0"/>
        <v>222.72097822008769</v>
      </c>
      <c r="E26" s="140">
        <f t="shared" si="1"/>
        <v>0</v>
      </c>
      <c r="F26" s="140">
        <f t="shared" si="2"/>
        <v>8.1271741314531605E-7</v>
      </c>
      <c r="W26" s="21" t="s">
        <v>243</v>
      </c>
      <c r="X26" s="21" t="s">
        <v>180</v>
      </c>
    </row>
    <row r="27" spans="1:24" x14ac:dyDescent="0.25">
      <c r="A27" s="109" t="s">
        <v>241</v>
      </c>
      <c r="B27" s="110">
        <f>IF(VLOOKUP($A27,NAVReportLabelMap,2,FALSE)="",0,VLOOKUP(VLOOKUP($A27,NAVReportLabelMap,2,FALSE),'Exchange-Positions'!$A:$L,MATCH("COLLATERAL",'Exchange-Positions'!$8:$8,0),FALSE)+VLOOKUP(VLOOKUP($A27,NAVReportLabelMap,2,FALSE),'Exchange-Positions'!$A:$L,MATCH("ASSET",'Exchange-Positions'!$8:$8,0),FALSE)+VLOOKUP(VLOOKUP($A27,NAVReportLabelMap,2,FALSE),'Exchange-Positions'!$A:$L,MATCH("UNREALIZED",'Exchange-Positions'!$8:$8,0),FALSE))</f>
        <v>10852.32411</v>
      </c>
      <c r="C27" s="110">
        <f>IF(VLOOKUP($A27,NAVReportLabelMap,2,FALSE)="",0,VLOOKUP(VLOOKUP($A27,NAVReportLabelMap,2,FALSE),'Exchange-Positions'!$A:$L,MATCH("EXCHLOAN",'Exchange-Positions'!$8:$8,0),FALSE)+VLOOKUP(VLOOKUP($A27,NAVReportLabelMap,2,FALSE),'Exchange-Positions'!$A:$L,MATCH("MARGINLOAN",'Exchange-Positions'!$8:$8,0),FALSE))</f>
        <v>0</v>
      </c>
      <c r="D27" s="34">
        <f t="shared" si="0"/>
        <v>10852.32411</v>
      </c>
      <c r="E27" s="140">
        <f t="shared" si="1"/>
        <v>0</v>
      </c>
      <c r="F27" s="140">
        <f t="shared" si="2"/>
        <v>3.9600547949183986E-5</v>
      </c>
      <c r="W27" s="21" t="s">
        <v>233</v>
      </c>
      <c r="X27" s="21" t="s">
        <v>182</v>
      </c>
    </row>
    <row r="28" spans="1:24" x14ac:dyDescent="0.25">
      <c r="A28" s="109" t="s">
        <v>242</v>
      </c>
      <c r="B28" s="110">
        <f>IF(VLOOKUP($A28,NAVReportLabelMap,2,FALSE)="",0,VLOOKUP(VLOOKUP($A28,NAVReportLabelMap,2,FALSE),'Exchange-Positions'!$A:$L,MATCH("COLLATERAL",'Exchange-Positions'!$8:$8,0),FALSE)+VLOOKUP(VLOOKUP($A28,NAVReportLabelMap,2,FALSE),'Exchange-Positions'!$A:$L,MATCH("ASSET",'Exchange-Positions'!$8:$8,0),FALSE)+VLOOKUP(VLOOKUP($A28,NAVReportLabelMap,2,FALSE),'Exchange-Positions'!$A:$L,MATCH("UNREALIZED",'Exchange-Positions'!$8:$8,0),FALSE))</f>
        <v>142810265.34696776</v>
      </c>
      <c r="C28" s="110">
        <f>IF(VLOOKUP($A28,NAVReportLabelMap,2,FALSE)="",0,VLOOKUP(VLOOKUP($A28,NAVReportLabelMap,2,FALSE),'Exchange-Positions'!$A:$L,MATCH("EXCHLOAN",'Exchange-Positions'!$8:$8,0),FALSE)+VLOOKUP(VLOOKUP($A28,NAVReportLabelMap,2,FALSE),'Exchange-Positions'!$A:$L,MATCH("MARGINLOAN",'Exchange-Positions'!$8:$8,0),FALSE))</f>
        <v>-94835434.425315052</v>
      </c>
      <c r="D28" s="34">
        <f t="shared" si="0"/>
        <v>47974830.921652704</v>
      </c>
      <c r="E28" s="140">
        <f t="shared" si="1"/>
        <v>1.9767747504976101</v>
      </c>
      <c r="F28" s="140">
        <f t="shared" si="2"/>
        <v>0.17506200266505886</v>
      </c>
      <c r="W28" s="21" t="s">
        <v>795</v>
      </c>
      <c r="X28" s="21" t="s">
        <v>420</v>
      </c>
    </row>
    <row r="29" spans="1:24" x14ac:dyDescent="0.25">
      <c r="A29" s="109" t="s">
        <v>292</v>
      </c>
      <c r="B29" s="110">
        <f>IF(VLOOKUP($A29,NAVReportLabelMap,2,FALSE)="",0,VLOOKUP(VLOOKUP($A29,NAVReportLabelMap,2,FALSE),'Exchange-Positions'!$A:$L,MATCH("COLLATERAL",'Exchange-Positions'!$8:$8,0),FALSE)+VLOOKUP(VLOOKUP($A29,NAVReportLabelMap,2,FALSE),'Exchange-Positions'!$A:$L,MATCH("ASSET",'Exchange-Positions'!$8:$8,0),FALSE)+VLOOKUP(VLOOKUP($A29,NAVReportLabelMap,2,FALSE),'Exchange-Positions'!$A:$L,MATCH("UNREALIZED",'Exchange-Positions'!$8:$8,0),FALSE))</f>
        <v>46424.656789173794</v>
      </c>
      <c r="C29" s="110">
        <f>IF(VLOOKUP($A29,NAVReportLabelMap,2,FALSE)="",0,VLOOKUP(VLOOKUP($A29,NAVReportLabelMap,2,FALSE),'Exchange-Positions'!$A:$L,MATCH("EXCHLOAN",'Exchange-Positions'!$8:$8,0),FALSE)+VLOOKUP(VLOOKUP($A29,NAVReportLabelMap,2,FALSE),'Exchange-Positions'!$A:$L,MATCH("MARGINLOAN",'Exchange-Positions'!$8:$8,0),FALSE))</f>
        <v>0</v>
      </c>
      <c r="D29" s="34">
        <f t="shared" si="0"/>
        <v>46424.656789173794</v>
      </c>
      <c r="E29" s="140">
        <f t="shared" si="1"/>
        <v>0</v>
      </c>
      <c r="F29" s="140">
        <f t="shared" si="2"/>
        <v>1.6940535765145763E-4</v>
      </c>
      <c r="W29" s="21"/>
      <c r="X29" s="21"/>
    </row>
    <row r="30" spans="1:24" x14ac:dyDescent="0.25">
      <c r="A30" s="109" t="s">
        <v>796</v>
      </c>
      <c r="B30" s="110">
        <f>IF(VLOOKUP($A30,NAVReportLabelMap,2,FALSE)="",0,VLOOKUP(VLOOKUP($A30,NAVReportLabelMap,2,FALSE),'Exchange-Positions'!$A:$L,MATCH("COLLATERAL",'Exchange-Positions'!$8:$8,0),FALSE)+VLOOKUP(VLOOKUP($A30,NAVReportLabelMap,2,FALSE),'Exchange-Positions'!$A:$L,MATCH("ASSET",'Exchange-Positions'!$8:$8,0),FALSE)+VLOOKUP(VLOOKUP($A30,NAVReportLabelMap,2,FALSE),'Exchange-Positions'!$A:$L,MATCH("UNREALIZED",'Exchange-Positions'!$8:$8,0),FALSE))</f>
        <v>22438795.878337711</v>
      </c>
      <c r="C30" s="110">
        <f>IF(VLOOKUP($A30,NAVReportLabelMap,2,FALSE)="",0,VLOOKUP(VLOOKUP($A30,NAVReportLabelMap,2,FALSE),'Exchange-Positions'!$A:$L,MATCH("EXCHLOAN",'Exchange-Positions'!$8:$8,0),FALSE)+VLOOKUP(VLOOKUP($A30,NAVReportLabelMap,2,FALSE),'Exchange-Positions'!$A:$L,MATCH("MARGINLOAN",'Exchange-Positions'!$8:$8,0),FALSE))</f>
        <v>-10013400.700897099</v>
      </c>
      <c r="D30" s="34">
        <f t="shared" si="0"/>
        <v>12425395.177440612</v>
      </c>
      <c r="E30" s="140">
        <f t="shared" si="1"/>
        <v>0.80588186998489209</v>
      </c>
      <c r="F30" s="140">
        <f t="shared" si="2"/>
        <v>4.5340744758847459E-2</v>
      </c>
      <c r="W30" s="21" t="s">
        <v>232</v>
      </c>
      <c r="X30" s="21"/>
    </row>
    <row r="31" spans="1:24" x14ac:dyDescent="0.25">
      <c r="A31" s="109" t="s">
        <v>243</v>
      </c>
      <c r="B31" s="110">
        <f>IF(VLOOKUP($A31,NAVReportLabelMap,2,FALSE)="",0,VLOOKUP(VLOOKUP($A31,NAVReportLabelMap,2,FALSE),'Exchange-Positions'!$A:$L,MATCH("COLLATERAL",'Exchange-Positions'!$8:$8,0),FALSE)+VLOOKUP(VLOOKUP($A31,NAVReportLabelMap,2,FALSE),'Exchange-Positions'!$A:$L,MATCH("ASSET",'Exchange-Positions'!$8:$8,0),FALSE)+VLOOKUP(VLOOKUP($A31,NAVReportLabelMap,2,FALSE),'Exchange-Positions'!$A:$L,MATCH("UNREALIZED",'Exchange-Positions'!$8:$8,0),FALSE))</f>
        <v>29643.2086511089</v>
      </c>
      <c r="C31" s="110">
        <f>IF(VLOOKUP($A31,NAVReportLabelMap,2,FALSE)="",0,VLOOKUP(VLOOKUP($A31,NAVReportLabelMap,2,FALSE),'Exchange-Positions'!$A:$L,MATCH("EXCHLOAN",'Exchange-Positions'!$8:$8,0),FALSE)+VLOOKUP(VLOOKUP($A31,NAVReportLabelMap,2,FALSE),'Exchange-Positions'!$A:$L,MATCH("MARGINLOAN",'Exchange-Positions'!$8:$8,0),FALSE))</f>
        <v>0</v>
      </c>
      <c r="D31" s="34">
        <f t="shared" si="0"/>
        <v>29643.2086511089</v>
      </c>
      <c r="E31" s="140">
        <f t="shared" si="1"/>
        <v>0</v>
      </c>
      <c r="F31" s="140">
        <f t="shared" si="2"/>
        <v>1.0816920814908315E-4</v>
      </c>
      <c r="W31" s="21" t="s">
        <v>228</v>
      </c>
      <c r="X31" s="21"/>
    </row>
    <row r="32" spans="1:24" x14ac:dyDescent="0.25">
      <c r="A32" s="109" t="s">
        <v>244</v>
      </c>
      <c r="B32" s="110">
        <f>IF(VLOOKUP($A32,NAVReportLabelMap,2,FALSE)="",0,VLOOKUP(VLOOKUP($A32,NAVReportLabelMap,2,FALSE),'Exchange-Positions'!$A:$L,MATCH("COLLATERAL",'Exchange-Positions'!$8:$8,0),FALSE)+VLOOKUP(VLOOKUP($A32,NAVReportLabelMap,2,FALSE),'Exchange-Positions'!$A:$L,MATCH("ASSET",'Exchange-Positions'!$8:$8,0),FALSE)+VLOOKUP(VLOOKUP($A32,NAVReportLabelMap,2,FALSE),'Exchange-Positions'!$A:$L,MATCH("UNREALIZED",'Exchange-Positions'!$8:$8,0),FALSE))</f>
        <v>209451.69</v>
      </c>
      <c r="C32" s="110">
        <f>IF(VLOOKUP($A32,NAVReportLabelMap,2,FALSE)="",0,VLOOKUP(VLOOKUP($A32,NAVReportLabelMap,2,FALSE),'Exchange-Positions'!$A:$L,MATCH("EXCHLOAN",'Exchange-Positions'!$8:$8,0),FALSE)+VLOOKUP(VLOOKUP($A32,NAVReportLabelMap,2,FALSE),'Exchange-Positions'!$A:$L,MATCH("MARGINLOAN",'Exchange-Positions'!$8:$8,0),FALSE))</f>
        <v>0</v>
      </c>
      <c r="D32" s="34">
        <f t="shared" si="0"/>
        <v>209451.69</v>
      </c>
      <c r="E32" s="140">
        <f t="shared" si="1"/>
        <v>0</v>
      </c>
      <c r="F32" s="140">
        <f t="shared" si="2"/>
        <v>7.6429727022616723E-4</v>
      </c>
      <c r="W32" s="21" t="s">
        <v>234</v>
      </c>
      <c r="X32" s="21"/>
    </row>
    <row r="33" spans="1:24" x14ac:dyDescent="0.25">
      <c r="A33" s="109" t="s">
        <v>245</v>
      </c>
      <c r="B33" s="110">
        <f>IF(VLOOKUP($A33,NAVReportLabelMap,2,FALSE)="",0,VLOOKUP(VLOOKUP($A33,NAVReportLabelMap,2,FALSE),'Exchange-Positions'!$A:$L,MATCH("COLLATERAL",'Exchange-Positions'!$8:$8,0),FALSE)+VLOOKUP(VLOOKUP($A33,NAVReportLabelMap,2,FALSE),'Exchange-Positions'!$A:$L,MATCH("ASSET",'Exchange-Positions'!$8:$8,0),FALSE)+VLOOKUP(VLOOKUP($A33,NAVReportLabelMap,2,FALSE),'Exchange-Positions'!$A:$L,MATCH("UNREALIZED",'Exchange-Positions'!$8:$8,0),FALSE))</f>
        <v>13784235.622579359</v>
      </c>
      <c r="C33" s="110">
        <f>IF(VLOOKUP($A33,NAVReportLabelMap,2,FALSE)="",0,VLOOKUP(VLOOKUP($A33,NAVReportLabelMap,2,FALSE),'Exchange-Positions'!$A:$L,MATCH("EXCHLOAN",'Exchange-Positions'!$8:$8,0),FALSE)+VLOOKUP(VLOOKUP($A33,NAVReportLabelMap,2,FALSE),'Exchange-Positions'!$A:$L,MATCH("MARGINLOAN",'Exchange-Positions'!$8:$8,0),FALSE))</f>
        <v>0</v>
      </c>
      <c r="D33" s="34">
        <f t="shared" si="0"/>
        <v>13784235.622579359</v>
      </c>
      <c r="E33" s="140">
        <f t="shared" si="1"/>
        <v>0</v>
      </c>
      <c r="F33" s="140">
        <f t="shared" si="2"/>
        <v>5.0299205790565342E-2</v>
      </c>
      <c r="W33" s="21"/>
      <c r="X33" s="21"/>
    </row>
    <row r="34" spans="1:24" ht="15.75" x14ac:dyDescent="0.25">
      <c r="A34" s="111" t="s">
        <v>246</v>
      </c>
      <c r="B34" s="112">
        <f>SUM(B11:B33)</f>
        <v>435652833.70735848</v>
      </c>
      <c r="C34" s="112">
        <f>SUM(C11:C33)</f>
        <v>-161608037.0564166</v>
      </c>
      <c r="D34" s="112">
        <f>SUM(D11:D33)</f>
        <v>274044796.65094191</v>
      </c>
      <c r="E34" s="141">
        <f>IFERROR(-C34/D34,0)</f>
        <v>0.58971394104687569</v>
      </c>
      <c r="F34" s="142"/>
      <c r="J34" t="s">
        <v>811</v>
      </c>
      <c r="W34" s="21" t="s">
        <v>417</v>
      </c>
      <c r="X34" s="21" t="s">
        <v>169</v>
      </c>
    </row>
    <row r="35" spans="1:24" ht="15.75" x14ac:dyDescent="0.25">
      <c r="A35" s="113"/>
      <c r="B35" s="114"/>
      <c r="C35" s="114"/>
      <c r="D35" s="114"/>
      <c r="E35" s="143"/>
      <c r="F35" s="102"/>
      <c r="W35" s="21"/>
      <c r="X35" s="21"/>
    </row>
    <row r="36" spans="1:24" x14ac:dyDescent="0.25">
      <c r="B36" s="115"/>
      <c r="C36" s="115"/>
      <c r="D36" s="115"/>
      <c r="E36" s="144"/>
      <c r="F36" s="102"/>
      <c r="W36" s="21"/>
      <c r="X36" s="21"/>
    </row>
    <row r="37" spans="1:24" ht="15.75" x14ac:dyDescent="0.25">
      <c r="A37" s="116" t="s">
        <v>247</v>
      </c>
      <c r="B37" s="117"/>
      <c r="C37" s="118" t="s">
        <v>797</v>
      </c>
      <c r="D37" s="118" t="s">
        <v>794</v>
      </c>
      <c r="E37" s="118" t="s">
        <v>810</v>
      </c>
      <c r="F37" s="102"/>
      <c r="W37" s="21"/>
      <c r="X37" s="21"/>
    </row>
    <row r="38" spans="1:24" x14ac:dyDescent="0.25">
      <c r="A38" s="34" t="s">
        <v>248</v>
      </c>
      <c r="C38" s="110">
        <f>IF(VLOOKUP($A38,NAVReportLabelMap,2,FALSE)="",0,VLOOKUP(VLOOKUP($A38,NAVReportLabelMap,2,FALSE),'Exchange-Positions'!$A:$L,MATCH("LOAN",'Exchange-Positions'!$8:$8,0),FALSE))</f>
        <v>-83.262623260679305</v>
      </c>
      <c r="D38" s="110">
        <f>C38+B38</f>
        <v>-83.262623260679305</v>
      </c>
      <c r="F38" s="102"/>
      <c r="W38" s="21"/>
      <c r="X38" s="21"/>
    </row>
    <row r="39" spans="1:24" x14ac:dyDescent="0.25">
      <c r="A39" s="34" t="s">
        <v>249</v>
      </c>
      <c r="C39" s="110">
        <f>IF(VLOOKUP($A39,NAVReportLabelMap,2,FALSE)="",0,VLOOKUP(VLOOKUP($A39,NAVReportLabelMap,2,FALSE),'Exchange-Positions'!$A:$L,MATCH("LOAN",'Exchange-Positions'!$8:$8,0),FALSE))</f>
        <v>-1257664.156498438</v>
      </c>
      <c r="D39" s="110">
        <f>C39+B39</f>
        <v>-1257664.156498438</v>
      </c>
      <c r="F39" s="102"/>
      <c r="W39" s="21"/>
      <c r="X39" s="21"/>
    </row>
    <row r="40" spans="1:24" ht="15.75" x14ac:dyDescent="0.25">
      <c r="A40" s="111" t="s">
        <v>798</v>
      </c>
      <c r="B40" s="119"/>
      <c r="C40" s="112">
        <f>SUM(C38:C39)</f>
        <v>-1257747.4191216987</v>
      </c>
      <c r="D40" s="112">
        <f>SUM(D38:D39)</f>
        <v>-1257747.4191216987</v>
      </c>
      <c r="E40" s="119"/>
      <c r="F40" s="102"/>
      <c r="W40" s="21"/>
      <c r="X40" s="21"/>
    </row>
    <row r="41" spans="1:24" ht="15.75" x14ac:dyDescent="0.25">
      <c r="A41" s="113"/>
      <c r="B41" s="120"/>
      <c r="C41" s="121"/>
      <c r="D41" s="121"/>
      <c r="E41" s="120"/>
      <c r="F41" s="102"/>
      <c r="W41" s="21"/>
      <c r="X41" s="21"/>
    </row>
    <row r="42" spans="1:24" ht="15.75" x14ac:dyDescent="0.25">
      <c r="A42" s="111" t="s">
        <v>799</v>
      </c>
      <c r="B42" s="119"/>
      <c r="C42" s="112"/>
      <c r="D42" s="112"/>
      <c r="E42" s="119"/>
      <c r="F42" s="102"/>
      <c r="W42" s="21"/>
      <c r="X42" s="21"/>
    </row>
    <row r="43" spans="1:24" ht="15.75" x14ac:dyDescent="0.25">
      <c r="A43" s="113" t="s">
        <v>784</v>
      </c>
      <c r="B43" s="120"/>
      <c r="C43" s="121"/>
      <c r="D43" s="121"/>
      <c r="E43" s="120"/>
      <c r="F43" s="102"/>
      <c r="W43" s="21"/>
      <c r="X43" s="21"/>
    </row>
    <row r="44" spans="1:24" ht="15.75" x14ac:dyDescent="0.25">
      <c r="A44" s="113" t="s">
        <v>800</v>
      </c>
      <c r="B44" s="120"/>
      <c r="C44" s="121"/>
      <c r="D44" s="121"/>
      <c r="E44" s="120"/>
      <c r="F44" s="102"/>
      <c r="W44" s="21"/>
      <c r="X44" s="21"/>
    </row>
    <row r="45" spans="1:24" ht="15.75" x14ac:dyDescent="0.25">
      <c r="A45" s="111" t="s">
        <v>801</v>
      </c>
      <c r="B45" s="119"/>
      <c r="C45" s="112"/>
      <c r="D45" s="112"/>
      <c r="E45" s="119"/>
      <c r="F45" s="102"/>
      <c r="W45" s="21"/>
      <c r="X45" s="21"/>
    </row>
    <row r="46" spans="1:24" ht="15.75" x14ac:dyDescent="0.25">
      <c r="A46" s="113"/>
      <c r="B46" s="121"/>
      <c r="F46" s="102"/>
      <c r="W46" s="21"/>
      <c r="X46" s="21"/>
    </row>
    <row r="47" spans="1:24" ht="18.75" x14ac:dyDescent="0.3">
      <c r="A47" s="122" t="s">
        <v>802</v>
      </c>
      <c r="B47" s="123">
        <f>B34+B40+B45</f>
        <v>435652833.70735848</v>
      </c>
      <c r="C47" s="123">
        <f>C34+C40+C45</f>
        <v>-162865784.47553831</v>
      </c>
      <c r="D47" s="123">
        <f>D34+D40+D45</f>
        <v>272787049.23182023</v>
      </c>
      <c r="E47" s="145"/>
      <c r="F47" s="146"/>
      <c r="W47" s="21"/>
      <c r="X47" s="21"/>
    </row>
    <row r="48" spans="1:24" x14ac:dyDescent="0.25">
      <c r="B48" s="124"/>
      <c r="C48" s="125"/>
      <c r="D48" s="126"/>
      <c r="F48" s="102"/>
      <c r="W48" s="21"/>
      <c r="X48" s="21"/>
    </row>
    <row r="49" spans="1:24" x14ac:dyDescent="0.25">
      <c r="A49" s="102" t="s">
        <v>14</v>
      </c>
      <c r="B49" s="110"/>
      <c r="C49" s="127"/>
      <c r="D49" s="128"/>
      <c r="F49" s="102"/>
      <c r="W49" s="21"/>
      <c r="X49" s="21"/>
    </row>
    <row r="50" spans="1:24" x14ac:dyDescent="0.25">
      <c r="A50" s="102" t="s">
        <v>15</v>
      </c>
      <c r="B50" s="110"/>
      <c r="C50" s="127"/>
      <c r="D50" s="128"/>
      <c r="F50" s="102"/>
      <c r="W50" s="21"/>
      <c r="X50" s="21"/>
    </row>
    <row r="51" spans="1:24" x14ac:dyDescent="0.25">
      <c r="A51" s="102" t="s">
        <v>107</v>
      </c>
      <c r="B51" s="110"/>
      <c r="C51" s="127"/>
      <c r="D51" s="128"/>
      <c r="F51" s="102"/>
      <c r="W51" s="21"/>
      <c r="X51" s="21"/>
    </row>
    <row r="52" spans="1:24" x14ac:dyDescent="0.25">
      <c r="A52" s="102" t="s">
        <v>256</v>
      </c>
      <c r="B52" s="110"/>
      <c r="C52" s="127"/>
      <c r="D52" s="128"/>
      <c r="F52" s="102"/>
      <c r="W52" s="21"/>
      <c r="X52" s="21"/>
    </row>
    <row r="53" spans="1:24" x14ac:dyDescent="0.25">
      <c r="A53" s="102" t="s">
        <v>95</v>
      </c>
      <c r="B53" s="110"/>
      <c r="C53" s="127"/>
      <c r="D53" s="128"/>
      <c r="F53" s="102"/>
      <c r="W53" s="21"/>
      <c r="X53" s="21"/>
    </row>
    <row r="54" spans="1:24" x14ac:dyDescent="0.25">
      <c r="A54" s="102" t="s">
        <v>92</v>
      </c>
      <c r="B54" s="110"/>
      <c r="C54" s="127"/>
      <c r="D54" s="128"/>
      <c r="F54" s="102"/>
      <c r="W54" s="21"/>
      <c r="X54" s="21"/>
    </row>
    <row r="55" spans="1:24" x14ac:dyDescent="0.25">
      <c r="A55" s="102" t="s">
        <v>26</v>
      </c>
      <c r="B55" s="110"/>
      <c r="C55" s="127"/>
      <c r="D55" s="128"/>
      <c r="F55" s="102"/>
    </row>
    <row r="56" spans="1:24" ht="15.75" x14ac:dyDescent="0.25">
      <c r="A56" s="111" t="s">
        <v>417</v>
      </c>
      <c r="B56" s="129"/>
      <c r="C56" s="129">
        <f>IF(VLOOKUP($A56,NAVReportLabelMap,2,FALSE)="",0,VLOOKUP(VLOOKUP($A56,NAVReportLabelMap,2,FALSE),'Exchange-Positions'!$A:$L,MATCH("FUND",'Exchange-Positions'!$8:$8,0),FALSE))</f>
        <v>-225466292.02525234</v>
      </c>
      <c r="D56" s="129">
        <f>C56</f>
        <v>-225466292.02525234</v>
      </c>
      <c r="E56" s="147"/>
      <c r="F56" s="102"/>
    </row>
    <row r="57" spans="1:24" x14ac:dyDescent="0.25">
      <c r="B57" s="110"/>
      <c r="C57" s="127"/>
      <c r="F57" s="102"/>
    </row>
    <row r="58" spans="1:24" ht="18.75" x14ac:dyDescent="0.3">
      <c r="A58" s="122" t="s">
        <v>803</v>
      </c>
      <c r="B58" s="130"/>
      <c r="C58" s="130"/>
      <c r="D58" s="131">
        <f>D47+D56</f>
        <v>47320757.206567883</v>
      </c>
      <c r="E58" s="125"/>
      <c r="F58" s="102"/>
    </row>
    <row r="59" spans="1:24" x14ac:dyDescent="0.25">
      <c r="C59" s="127"/>
      <c r="F59" s="102"/>
    </row>
    <row r="60" spans="1:24" ht="15.75" x14ac:dyDescent="0.25">
      <c r="A60" s="191"/>
      <c r="B60" s="192"/>
      <c r="C60" s="192"/>
      <c r="D60" s="133"/>
      <c r="E60" s="132"/>
    </row>
    <row r="61" spans="1:24" ht="15.75" x14ac:dyDescent="0.25">
      <c r="A61" s="134"/>
      <c r="B61" s="134"/>
      <c r="C61" s="134"/>
      <c r="D61" s="134"/>
      <c r="E61" s="134"/>
    </row>
    <row r="62" spans="1:24" ht="18.75" x14ac:dyDescent="0.3">
      <c r="A62" s="193"/>
      <c r="B62" s="192"/>
      <c r="C62" s="192"/>
      <c r="D62" s="130"/>
      <c r="E62" s="135"/>
    </row>
  </sheetData>
  <mergeCells count="6">
    <mergeCell ref="W6:X6"/>
    <mergeCell ref="A60:C60"/>
    <mergeCell ref="A62:C62"/>
    <mergeCell ref="A1:E1"/>
    <mergeCell ref="A3:F3"/>
    <mergeCell ref="A4:F4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BA57-7490-4753-AE48-5C059F678BC4}">
  <sheetPr codeName="Sheet12">
    <tabColor rgb="FF92D050"/>
  </sheetPr>
  <dimension ref="A1:AW581"/>
  <sheetViews>
    <sheetView zoomScale="73" zoomScaleNormal="73" workbookViewId="0">
      <pane xSplit="5" ySplit="1" topLeftCell="F2" activePane="bottomRight" state="frozenSplit"/>
      <selection pane="topRight" activeCell="F1" sqref="F1"/>
      <selection pane="bottomLeft" activeCell="A2" sqref="A2"/>
      <selection pane="bottomRight" activeCell="A2" sqref="A2:N464"/>
    </sheetView>
  </sheetViews>
  <sheetFormatPr defaultRowHeight="15" x14ac:dyDescent="0.25"/>
  <cols>
    <col min="1" max="1" width="6.28515625" customWidth="1"/>
    <col min="2" max="2" width="24" customWidth="1"/>
    <col min="3" max="3" width="21.140625" style="1" bestFit="1" customWidth="1"/>
    <col min="4" max="4" width="15.85546875" bestFit="1" customWidth="1"/>
    <col min="5" max="5" width="45.42578125" bestFit="1" customWidth="1"/>
    <col min="6" max="6" width="38.140625" bestFit="1" customWidth="1"/>
    <col min="7" max="7" width="14.42578125" bestFit="1" customWidth="1"/>
    <col min="8" max="8" width="21.42578125" style="56" bestFit="1" customWidth="1"/>
    <col min="9" max="9" width="18" bestFit="1" customWidth="1"/>
    <col min="10" max="10" width="28" customWidth="1"/>
    <col min="11" max="11" width="69.5703125" bestFit="1" customWidth="1"/>
    <col min="12" max="12" width="21.85546875" bestFit="1" customWidth="1"/>
    <col min="13" max="13" width="12.28515625" bestFit="1" customWidth="1"/>
    <col min="14" max="14" width="15.140625" bestFit="1" customWidth="1"/>
    <col min="15" max="15" width="3" customWidth="1"/>
    <col min="16" max="16" width="35.28515625" customWidth="1"/>
    <col min="17" max="17" width="15" bestFit="1" customWidth="1"/>
    <col min="18" max="18" width="16.42578125" bestFit="1" customWidth="1"/>
    <col min="19" max="20" width="14" customWidth="1"/>
    <col min="21" max="21" width="18.140625" bestFit="1" customWidth="1"/>
    <col min="22" max="22" width="24.28515625" bestFit="1" customWidth="1"/>
    <col min="23" max="23" width="17.5703125" bestFit="1" customWidth="1"/>
    <col min="24" max="24" width="14.85546875" bestFit="1" customWidth="1"/>
    <col min="25" max="26" width="14.28515625" bestFit="1" customWidth="1"/>
    <col min="27" max="27" width="18.140625" bestFit="1" customWidth="1"/>
    <col min="28" max="28" width="18.28515625" customWidth="1"/>
    <col min="29" max="31" width="14.85546875" bestFit="1" customWidth="1"/>
    <col min="32" max="34" width="14.85546875" customWidth="1"/>
    <col min="35" max="35" width="5.5703125" customWidth="1"/>
    <col min="36" max="36" width="46.42578125" bestFit="1" customWidth="1"/>
    <col min="37" max="37" width="21.7109375" style="42" bestFit="1" customWidth="1"/>
    <col min="38" max="38" width="15.85546875" bestFit="1" customWidth="1"/>
    <col min="39" max="39" width="2.85546875" customWidth="1"/>
    <col min="43" max="43" width="3" customWidth="1"/>
    <col min="44" max="44" width="52.28515625" bestFit="1" customWidth="1"/>
    <col min="45" max="45" width="21.140625" style="42" bestFit="1" customWidth="1"/>
    <col min="46" max="46" width="3.140625" customWidth="1"/>
    <col min="47" max="49" width="19.42578125" customWidth="1"/>
    <col min="85" max="85" width="14.85546875" bestFit="1" customWidth="1"/>
    <col min="86" max="88" width="14.28515625" bestFit="1" customWidth="1"/>
    <col min="89" max="89" width="14.85546875" bestFit="1" customWidth="1"/>
    <col min="90" max="90" width="5.42578125" bestFit="1" customWidth="1"/>
    <col min="91" max="91" width="14.85546875" bestFit="1" customWidth="1"/>
    <col min="92" max="92" width="14.28515625" bestFit="1" customWidth="1"/>
    <col min="93" max="93" width="14.85546875" bestFit="1" customWidth="1"/>
    <col min="94" max="94" width="14.28515625" bestFit="1" customWidth="1"/>
    <col min="95" max="95" width="9.5703125" bestFit="1" customWidth="1"/>
    <col min="96" max="96" width="14.28515625" bestFit="1" customWidth="1"/>
    <col min="97" max="97" width="14.85546875" bestFit="1" customWidth="1"/>
    <col min="98" max="98" width="10.140625" bestFit="1" customWidth="1"/>
    <col min="99" max="99" width="13" bestFit="1" customWidth="1"/>
    <col min="100" max="100" width="9" bestFit="1" customWidth="1"/>
    <col min="101" max="101" width="14.28515625" bestFit="1" customWidth="1"/>
    <col min="102" max="102" width="19.140625" bestFit="1" customWidth="1"/>
    <col min="103" max="103" width="18.7109375" bestFit="1" customWidth="1"/>
    <col min="104" max="104" width="14.85546875" bestFit="1" customWidth="1"/>
    <col min="105" max="105" width="7.42578125" bestFit="1" customWidth="1"/>
    <col min="106" max="106" width="17.42578125" bestFit="1" customWidth="1"/>
    <col min="107" max="107" width="8" bestFit="1" customWidth="1"/>
    <col min="108" max="108" width="14.28515625" bestFit="1" customWidth="1"/>
    <col min="109" max="109" width="6" bestFit="1" customWidth="1"/>
    <col min="110" max="110" width="14.28515625" bestFit="1" customWidth="1"/>
    <col min="111" max="111" width="14.85546875" bestFit="1" customWidth="1"/>
    <col min="112" max="112" width="6.140625" bestFit="1" customWidth="1"/>
    <col min="113" max="113" width="5.28515625" bestFit="1" customWidth="1"/>
    <col min="114" max="114" width="14.28515625" bestFit="1" customWidth="1"/>
    <col min="115" max="115" width="6.140625" bestFit="1" customWidth="1"/>
    <col min="116" max="116" width="14.28515625" bestFit="1" customWidth="1"/>
    <col min="117" max="117" width="5.42578125" bestFit="1" customWidth="1"/>
    <col min="118" max="118" width="14.28515625" bestFit="1" customWidth="1"/>
    <col min="119" max="119" width="8.7109375" bestFit="1" customWidth="1"/>
    <col min="120" max="120" width="6" bestFit="1" customWidth="1"/>
    <col min="121" max="121" width="14.85546875" bestFit="1" customWidth="1"/>
    <col min="122" max="124" width="14.28515625" bestFit="1" customWidth="1"/>
    <col min="125" max="125" width="14.85546875" bestFit="1" customWidth="1"/>
    <col min="126" max="126" width="8.42578125" bestFit="1" customWidth="1"/>
    <col min="127" max="127" width="5.28515625" bestFit="1" customWidth="1"/>
    <col min="128" max="128" width="7.42578125" bestFit="1" customWidth="1"/>
    <col min="129" max="129" width="13.28515625" bestFit="1" customWidth="1"/>
    <col min="130" max="130" width="19.140625" bestFit="1" customWidth="1"/>
    <col min="131" max="131" width="18.7109375" bestFit="1" customWidth="1"/>
    <col min="132" max="132" width="14.85546875" bestFit="1" customWidth="1"/>
    <col min="133" max="133" width="7.42578125" bestFit="1" customWidth="1"/>
    <col min="134" max="134" width="17.140625" bestFit="1" customWidth="1"/>
    <col min="135" max="135" width="22.42578125" bestFit="1" customWidth="1"/>
  </cols>
  <sheetData>
    <row r="1" spans="1:48" x14ac:dyDescent="0.25">
      <c r="A1" s="49"/>
      <c r="B1" s="19" t="s">
        <v>71</v>
      </c>
      <c r="C1" s="66" t="s">
        <v>72</v>
      </c>
      <c r="D1" s="19" t="s">
        <v>73</v>
      </c>
      <c r="E1" s="19" t="s">
        <v>74</v>
      </c>
      <c r="F1" s="19" t="s">
        <v>75</v>
      </c>
      <c r="G1" s="19" t="s">
        <v>76</v>
      </c>
      <c r="H1" s="55" t="s">
        <v>77</v>
      </c>
      <c r="I1" s="19" t="s">
        <v>78</v>
      </c>
      <c r="J1" s="168"/>
      <c r="K1" s="19" t="s">
        <v>79</v>
      </c>
      <c r="L1" s="19" t="s">
        <v>80</v>
      </c>
      <c r="M1" s="19" t="s">
        <v>81</v>
      </c>
      <c r="N1" s="19" t="s">
        <v>82</v>
      </c>
      <c r="O1" s="49"/>
      <c r="P1" s="19" t="s">
        <v>74</v>
      </c>
      <c r="Q1" s="19" t="s">
        <v>309</v>
      </c>
      <c r="R1" s="58" t="s">
        <v>309</v>
      </c>
      <c r="S1" s="58" t="s">
        <v>405</v>
      </c>
      <c r="T1" t="s">
        <v>404</v>
      </c>
      <c r="U1" t="s">
        <v>312</v>
      </c>
      <c r="V1" t="s">
        <v>75</v>
      </c>
      <c r="W1" t="s">
        <v>65</v>
      </c>
      <c r="AN1" t="s">
        <v>214</v>
      </c>
      <c r="AO1" t="s">
        <v>316</v>
      </c>
      <c r="AP1" t="s">
        <v>317</v>
      </c>
    </row>
    <row r="2" spans="1:48" x14ac:dyDescent="0.25">
      <c r="A2">
        <v>0</v>
      </c>
      <c r="B2" t="s">
        <v>83</v>
      </c>
      <c r="C2" s="1">
        <v>1098.7465254900001</v>
      </c>
      <c r="E2" t="s">
        <v>116</v>
      </c>
      <c r="F2" t="s">
        <v>470</v>
      </c>
      <c r="G2" s="22">
        <v>20230201</v>
      </c>
      <c r="H2" s="56">
        <v>44959.000002777779</v>
      </c>
      <c r="I2">
        <v>96985.943065669606</v>
      </c>
      <c r="K2" s="21" t="s">
        <v>471</v>
      </c>
      <c r="L2" s="21" t="s">
        <v>472</v>
      </c>
      <c r="M2" s="21" t="s">
        <v>85</v>
      </c>
      <c r="N2" s="21" t="s">
        <v>86</v>
      </c>
      <c r="P2" t="str">
        <f t="shared" ref="P2:P65" si="0">IF($C2="","",$E2)</f>
        <v>AAVE</v>
      </c>
      <c r="Q2">
        <f>IF($C2="","",$I2/$C2)</f>
        <v>88.269624354368247</v>
      </c>
      <c r="R2">
        <v>59.23</v>
      </c>
      <c r="S2">
        <f>IF($B2="","",$C2*$R2)</f>
        <v>65078.756704772699</v>
      </c>
      <c r="T2" t="str">
        <f>"'"&amp;P2&amp;"', "</f>
        <v xml:space="preserve">'AAVE', </v>
      </c>
      <c r="AN2" t="s">
        <v>86</v>
      </c>
      <c r="AO2" t="s">
        <v>116</v>
      </c>
      <c r="AP2">
        <v>-200</v>
      </c>
    </row>
    <row r="3" spans="1:48" x14ac:dyDescent="0.25">
      <c r="A3">
        <v>1</v>
      </c>
      <c r="B3" t="s">
        <v>83</v>
      </c>
      <c r="C3" s="1">
        <v>265627.28909999999</v>
      </c>
      <c r="E3" t="s">
        <v>84</v>
      </c>
      <c r="F3" t="s">
        <v>470</v>
      </c>
      <c r="G3" s="22">
        <v>20230201</v>
      </c>
      <c r="H3" s="56">
        <v>44959.000002777779</v>
      </c>
      <c r="I3">
        <v>105518.547814433</v>
      </c>
      <c r="K3" s="21" t="s">
        <v>473</v>
      </c>
      <c r="L3" s="21" t="s">
        <v>472</v>
      </c>
      <c r="M3" s="21" t="s">
        <v>85</v>
      </c>
      <c r="N3" s="21" t="s">
        <v>86</v>
      </c>
      <c r="P3" t="str">
        <f t="shared" si="0"/>
        <v>ADA</v>
      </c>
      <c r="Q3">
        <f t="shared" ref="Q3:Q66" si="1">IF($C3="","",$I3/$C3)</f>
        <v>0.39724287429936733</v>
      </c>
      <c r="R3">
        <v>0.32653653999999999</v>
      </c>
      <c r="S3">
        <f t="shared" ref="S3:S66" si="2">IF($B3="","",$C3*$R3)</f>
        <v>86737.015912293704</v>
      </c>
      <c r="T3" t="str">
        <f t="shared" ref="T3:T66" si="3">"'"&amp;P3&amp;"', "</f>
        <v xml:space="preserve">'ADA', </v>
      </c>
      <c r="V3" t="s">
        <v>313</v>
      </c>
      <c r="W3" t="s">
        <v>54</v>
      </c>
      <c r="AJ3" t="s">
        <v>57</v>
      </c>
      <c r="AK3" s="44" t="s">
        <v>313</v>
      </c>
      <c r="AL3" t="s">
        <v>315</v>
      </c>
      <c r="AN3" t="s">
        <v>86</v>
      </c>
      <c r="AO3" t="s">
        <v>116</v>
      </c>
      <c r="AP3">
        <v>200.07893852000001</v>
      </c>
      <c r="AR3" t="s">
        <v>57</v>
      </c>
      <c r="AS3" s="42" t="s">
        <v>399</v>
      </c>
    </row>
    <row r="4" spans="1:48" x14ac:dyDescent="0.25">
      <c r="A4">
        <v>2</v>
      </c>
      <c r="B4" t="s">
        <v>83</v>
      </c>
      <c r="C4" s="1">
        <v>182646.88590200001</v>
      </c>
      <c r="E4" t="s">
        <v>122</v>
      </c>
      <c r="F4" t="s">
        <v>470</v>
      </c>
      <c r="G4" s="22">
        <v>20230201</v>
      </c>
      <c r="H4" s="56">
        <v>44959.000002777779</v>
      </c>
      <c r="I4">
        <v>45850.268974609797</v>
      </c>
      <c r="K4" s="21" t="s">
        <v>474</v>
      </c>
      <c r="L4" s="21" t="s">
        <v>472</v>
      </c>
      <c r="M4" s="21" t="s">
        <v>85</v>
      </c>
      <c r="N4" s="21" t="s">
        <v>86</v>
      </c>
      <c r="P4" t="str">
        <f t="shared" si="0"/>
        <v>ALGO</v>
      </c>
      <c r="Q4">
        <f t="shared" si="1"/>
        <v>0.25103230612544342</v>
      </c>
      <c r="R4">
        <v>0.26910000000000001</v>
      </c>
      <c r="S4">
        <f t="shared" si="2"/>
        <v>49150.276996228204</v>
      </c>
      <c r="T4" t="str">
        <f t="shared" si="3"/>
        <v xml:space="preserve">'ALGO', </v>
      </c>
      <c r="V4" t="s">
        <v>57</v>
      </c>
      <c r="W4" t="s">
        <v>72</v>
      </c>
      <c r="X4" t="s">
        <v>198</v>
      </c>
      <c r="Y4" t="s">
        <v>283</v>
      </c>
      <c r="Z4" t="s">
        <v>284</v>
      </c>
      <c r="AA4" t="s">
        <v>90</v>
      </c>
      <c r="AB4" t="s">
        <v>285</v>
      </c>
      <c r="AC4" t="s">
        <v>275</v>
      </c>
      <c r="AD4" t="s">
        <v>314</v>
      </c>
      <c r="AE4" t="s">
        <v>56</v>
      </c>
      <c r="AJ4" s="3" t="s">
        <v>86</v>
      </c>
      <c r="AK4" s="44">
        <v>-5936704448.3722601</v>
      </c>
      <c r="AL4">
        <v>84737357.291510075</v>
      </c>
      <c r="AN4" t="s">
        <v>86</v>
      </c>
      <c r="AO4" t="s">
        <v>84</v>
      </c>
      <c r="AP4">
        <v>-20000</v>
      </c>
      <c r="AR4" s="3" t="s">
        <v>86</v>
      </c>
      <c r="AS4" s="42">
        <v>-5919848669.9895267</v>
      </c>
    </row>
    <row r="5" spans="1:48" x14ac:dyDescent="0.25">
      <c r="A5">
        <v>3</v>
      </c>
      <c r="B5" t="s">
        <v>83</v>
      </c>
      <c r="C5" s="1">
        <v>4.2548999999999998E-3</v>
      </c>
      <c r="E5" t="s">
        <v>35</v>
      </c>
      <c r="F5" t="s">
        <v>470</v>
      </c>
      <c r="G5" s="22">
        <v>20230201</v>
      </c>
      <c r="H5" s="56">
        <v>44959.000002777779</v>
      </c>
      <c r="I5">
        <v>6.3263680622242496E-2</v>
      </c>
      <c r="K5" s="21" t="s">
        <v>475</v>
      </c>
      <c r="L5" s="21" t="s">
        <v>472</v>
      </c>
      <c r="M5" s="21" t="s">
        <v>85</v>
      </c>
      <c r="N5" s="21" t="s">
        <v>86</v>
      </c>
      <c r="P5" t="str">
        <f t="shared" si="0"/>
        <v>ATOM</v>
      </c>
      <c r="Q5">
        <f>IF($C5="","",$I5/$C5)</f>
        <v>14.86842948653141</v>
      </c>
      <c r="R5">
        <v>9.9934670000000008</v>
      </c>
      <c r="S5">
        <f t="shared" si="2"/>
        <v>4.2521202738299999E-2</v>
      </c>
      <c r="T5" t="str">
        <f t="shared" si="3"/>
        <v xml:space="preserve">'ATOM', </v>
      </c>
      <c r="V5" s="3" t="s">
        <v>83</v>
      </c>
      <c r="W5" s="8"/>
      <c r="X5" s="8"/>
      <c r="Y5" s="8"/>
      <c r="Z5" s="8"/>
      <c r="AA5" s="8"/>
      <c r="AB5" s="8"/>
      <c r="AC5" s="8">
        <v>1977914.8957953099</v>
      </c>
      <c r="AD5" s="8"/>
      <c r="AE5" s="8">
        <v>1977914.8957953099</v>
      </c>
      <c r="AF5" s="8"/>
      <c r="AG5" s="8"/>
      <c r="AH5" s="8"/>
      <c r="AJ5" s="4" t="s">
        <v>116</v>
      </c>
      <c r="AK5" s="44">
        <v>7.8938520000008339E-2</v>
      </c>
      <c r="AL5">
        <v>4.4755983969298541</v>
      </c>
      <c r="AN5" t="s">
        <v>86</v>
      </c>
      <c r="AO5" t="s">
        <v>84</v>
      </c>
      <c r="AP5">
        <v>28311.975235000002</v>
      </c>
      <c r="AR5" s="4" t="s">
        <v>116</v>
      </c>
      <c r="AS5" s="42">
        <v>7.8938520000008339E-2</v>
      </c>
    </row>
    <row r="6" spans="1:48" x14ac:dyDescent="0.25">
      <c r="A6">
        <v>4</v>
      </c>
      <c r="B6" t="s">
        <v>83</v>
      </c>
      <c r="C6" s="1">
        <v>2217.7968308099998</v>
      </c>
      <c r="E6" t="s">
        <v>185</v>
      </c>
      <c r="F6" t="s">
        <v>470</v>
      </c>
      <c r="G6" s="22">
        <v>20230201</v>
      </c>
      <c r="H6" s="56">
        <v>44959.000002777779</v>
      </c>
      <c r="I6">
        <v>46496.918627015402</v>
      </c>
      <c r="K6" s="21" t="s">
        <v>476</v>
      </c>
      <c r="L6" s="21" t="s">
        <v>472</v>
      </c>
      <c r="M6" s="21" t="s">
        <v>85</v>
      </c>
      <c r="N6" s="21" t="s">
        <v>86</v>
      </c>
      <c r="P6" t="str">
        <f t="shared" si="0"/>
        <v>AVAX</v>
      </c>
      <c r="Q6">
        <f t="shared" si="1"/>
        <v>20.9653643566771</v>
      </c>
      <c r="R6">
        <v>13.03</v>
      </c>
      <c r="S6">
        <f t="shared" si="2"/>
        <v>28897.892705454298</v>
      </c>
      <c r="T6" t="str">
        <f t="shared" si="3"/>
        <v xml:space="preserve">'AVAX', </v>
      </c>
      <c r="V6" s="3" t="s">
        <v>12</v>
      </c>
      <c r="W6" s="8">
        <v>6677.6558129299992</v>
      </c>
      <c r="X6" s="8"/>
      <c r="Y6" s="8"/>
      <c r="Z6" s="8"/>
      <c r="AA6" s="8">
        <v>35.531564270000004</v>
      </c>
      <c r="AB6" s="8"/>
      <c r="AC6" s="8"/>
      <c r="AD6" s="8"/>
      <c r="AE6" s="8">
        <v>6713.187377199999</v>
      </c>
      <c r="AF6" s="8"/>
      <c r="AG6" s="8"/>
      <c r="AH6" s="8"/>
      <c r="AJ6" s="27" t="s">
        <v>85</v>
      </c>
      <c r="AK6" s="44">
        <v>200.07893852000001</v>
      </c>
      <c r="AL6">
        <v>11343.929129895499</v>
      </c>
      <c r="AN6" t="s">
        <v>86</v>
      </c>
      <c r="AO6" t="s">
        <v>122</v>
      </c>
      <c r="AP6">
        <v>25.399726000000001</v>
      </c>
      <c r="AR6" s="4" t="s">
        <v>84</v>
      </c>
      <c r="AS6" s="42">
        <v>8311.9752350000017</v>
      </c>
    </row>
    <row r="7" spans="1:48" x14ac:dyDescent="0.25">
      <c r="A7">
        <v>5</v>
      </c>
      <c r="B7" t="s">
        <v>83</v>
      </c>
      <c r="C7" s="1">
        <v>65971.054453889999</v>
      </c>
      <c r="E7" t="s">
        <v>124</v>
      </c>
      <c r="F7" t="s">
        <v>470</v>
      </c>
      <c r="G7" s="22">
        <v>20230201</v>
      </c>
      <c r="H7" s="56">
        <v>44959.000002777779</v>
      </c>
      <c r="I7">
        <v>17904.5115115345</v>
      </c>
      <c r="K7" s="21" t="s">
        <v>477</v>
      </c>
      <c r="L7" s="21" t="s">
        <v>472</v>
      </c>
      <c r="M7" s="21" t="s">
        <v>85</v>
      </c>
      <c r="N7" s="21" t="s">
        <v>86</v>
      </c>
      <c r="P7" t="str">
        <f t="shared" si="0"/>
        <v>BAT</v>
      </c>
      <c r="Q7">
        <f t="shared" si="1"/>
        <v>0.27139950482447922</v>
      </c>
      <c r="R7">
        <v>0.22422048</v>
      </c>
      <c r="S7">
        <f t="shared" si="2"/>
        <v>14792.061495757354</v>
      </c>
      <c r="T7" t="str">
        <f t="shared" si="3"/>
        <v xml:space="preserve">'BAT', </v>
      </c>
      <c r="V7" s="3" t="s">
        <v>91</v>
      </c>
      <c r="W7" s="8"/>
      <c r="X7" s="8"/>
      <c r="Y7" s="8"/>
      <c r="Z7" s="8"/>
      <c r="AA7" s="8"/>
      <c r="AB7" s="8"/>
      <c r="AC7" s="8">
        <v>15736094.66368779</v>
      </c>
      <c r="AD7" s="8"/>
      <c r="AE7" s="8">
        <v>15736094.66368779</v>
      </c>
      <c r="AF7" s="8"/>
      <c r="AG7" s="8"/>
      <c r="AH7" s="8"/>
      <c r="AJ7" s="27" t="s">
        <v>193</v>
      </c>
      <c r="AK7" s="44">
        <v>-200</v>
      </c>
      <c r="AL7">
        <v>-11339.45353149857</v>
      </c>
      <c r="AN7" t="s">
        <v>86</v>
      </c>
      <c r="AO7" t="s">
        <v>35</v>
      </c>
      <c r="AP7">
        <v>4.2548999999999998E-3</v>
      </c>
      <c r="AR7" s="4" t="s">
        <v>122</v>
      </c>
      <c r="AS7" s="42">
        <v>25.399726000000001</v>
      </c>
    </row>
    <row r="8" spans="1:48" x14ac:dyDescent="0.25">
      <c r="A8">
        <v>6</v>
      </c>
      <c r="B8" t="s">
        <v>83</v>
      </c>
      <c r="C8" s="1">
        <v>313.26505587000003</v>
      </c>
      <c r="E8" t="s">
        <v>20</v>
      </c>
      <c r="F8" t="s">
        <v>470</v>
      </c>
      <c r="G8" s="22">
        <v>20230201</v>
      </c>
      <c r="H8" s="56">
        <v>44959.000002777779</v>
      </c>
      <c r="I8">
        <v>42695.4494526985</v>
      </c>
      <c r="K8" s="21" t="s">
        <v>478</v>
      </c>
      <c r="L8" s="21" t="s">
        <v>472</v>
      </c>
      <c r="M8" s="21" t="s">
        <v>85</v>
      </c>
      <c r="N8" s="21" t="s">
        <v>86</v>
      </c>
      <c r="P8" t="str">
        <f t="shared" si="0"/>
        <v>BCH</v>
      </c>
      <c r="Q8">
        <f t="shared" si="1"/>
        <v>136.2917716249093</v>
      </c>
      <c r="R8">
        <v>103.98</v>
      </c>
      <c r="S8">
        <f t="shared" si="2"/>
        <v>32573.300509362605</v>
      </c>
      <c r="T8" t="str">
        <f t="shared" si="3"/>
        <v xml:space="preserve">'BCH', </v>
      </c>
      <c r="V8" s="3" t="s">
        <v>192</v>
      </c>
      <c r="W8" s="8"/>
      <c r="X8" s="8"/>
      <c r="Y8" s="8"/>
      <c r="Z8" s="8"/>
      <c r="AA8" s="8"/>
      <c r="AB8" s="8"/>
      <c r="AC8" s="8">
        <v>-6005721140.2242556</v>
      </c>
      <c r="AD8" s="8"/>
      <c r="AE8" s="8">
        <v>-6005721140.2242556</v>
      </c>
      <c r="AF8" s="8"/>
      <c r="AG8" s="8"/>
      <c r="AH8" s="8"/>
      <c r="AJ8" s="4" t="s">
        <v>84</v>
      </c>
      <c r="AK8" s="44">
        <v>8311.9752350000017</v>
      </c>
      <c r="AL8">
        <v>2744.0073319859648</v>
      </c>
      <c r="AN8" t="s">
        <v>86</v>
      </c>
      <c r="AO8" t="s">
        <v>185</v>
      </c>
      <c r="AP8">
        <v>359.80767796999999</v>
      </c>
      <c r="AR8" s="4" t="s">
        <v>35</v>
      </c>
      <c r="AS8" s="42">
        <v>4.2548999999999998E-3</v>
      </c>
    </row>
    <row r="9" spans="1:48" x14ac:dyDescent="0.25">
      <c r="A9">
        <v>7</v>
      </c>
      <c r="B9" t="s">
        <v>83</v>
      </c>
      <c r="C9" s="1">
        <v>64.351592089999997</v>
      </c>
      <c r="E9" t="s">
        <v>14</v>
      </c>
      <c r="F9" t="s">
        <v>470</v>
      </c>
      <c r="G9" s="22">
        <v>20230201</v>
      </c>
      <c r="H9" s="56">
        <v>44959.000002777779</v>
      </c>
      <c r="I9">
        <v>1526662.34757816</v>
      </c>
      <c r="K9" s="21" t="s">
        <v>480</v>
      </c>
      <c r="L9" s="21" t="s">
        <v>472</v>
      </c>
      <c r="M9" s="21" t="s">
        <v>85</v>
      </c>
      <c r="N9" s="21" t="s">
        <v>86</v>
      </c>
      <c r="P9" t="str">
        <f t="shared" si="0"/>
        <v>BTC</v>
      </c>
      <c r="Q9">
        <f t="shared" si="1"/>
        <v>23723.769653484575</v>
      </c>
      <c r="R9">
        <v>268.61020000000002</v>
      </c>
      <c r="S9">
        <f t="shared" si="2"/>
        <v>17285.494021613318</v>
      </c>
      <c r="T9" t="str">
        <f t="shared" si="3"/>
        <v xml:space="preserve">'BTC', </v>
      </c>
      <c r="V9" s="3" t="s">
        <v>18</v>
      </c>
      <c r="W9" s="8">
        <v>46712223.521003865</v>
      </c>
      <c r="X9" s="8"/>
      <c r="Y9" s="8"/>
      <c r="Z9" s="8"/>
      <c r="AA9" s="8">
        <v>2628589.32911707</v>
      </c>
      <c r="AB9" s="8"/>
      <c r="AC9" s="8"/>
      <c r="AD9" s="8"/>
      <c r="AE9" s="8">
        <v>49340812.850120932</v>
      </c>
      <c r="AF9" s="8"/>
      <c r="AG9" s="8"/>
      <c r="AH9" s="8"/>
      <c r="AJ9" s="27" t="s">
        <v>85</v>
      </c>
      <c r="AK9" s="44">
        <v>28311.975235000002</v>
      </c>
      <c r="AL9">
        <v>9346.5470518627026</v>
      </c>
      <c r="AN9" t="s">
        <v>86</v>
      </c>
      <c r="AO9" t="s">
        <v>185</v>
      </c>
      <c r="AP9">
        <v>-500</v>
      </c>
      <c r="AR9" s="4" t="s">
        <v>185</v>
      </c>
      <c r="AS9" s="42">
        <v>-140.19232203000001</v>
      </c>
    </row>
    <row r="10" spans="1:48" x14ac:dyDescent="0.25">
      <c r="A10">
        <v>8</v>
      </c>
      <c r="B10" t="s">
        <v>83</v>
      </c>
      <c r="C10" s="1">
        <v>4097308.81830501</v>
      </c>
      <c r="E10" t="s">
        <v>88</v>
      </c>
      <c r="F10" t="s">
        <v>470</v>
      </c>
      <c r="G10" s="22">
        <v>20230201</v>
      </c>
      <c r="H10" s="56">
        <v>44959.000002777779</v>
      </c>
      <c r="I10">
        <v>4098152.1334061702</v>
      </c>
      <c r="K10" s="21" t="s">
        <v>481</v>
      </c>
      <c r="L10" s="21" t="s">
        <v>472</v>
      </c>
      <c r="M10" s="21" t="s">
        <v>85</v>
      </c>
      <c r="N10" s="21" t="s">
        <v>86</v>
      </c>
      <c r="P10" t="str">
        <f t="shared" si="0"/>
        <v>BUSD</v>
      </c>
      <c r="Q10">
        <f t="shared" si="1"/>
        <v>1.0002058217084815</v>
      </c>
      <c r="R10">
        <v>16719.740000000002</v>
      </c>
      <c r="S10">
        <f t="shared" si="2"/>
        <v>68505938141.767014</v>
      </c>
      <c r="T10" t="str">
        <f t="shared" si="3"/>
        <v xml:space="preserve">'BUSD', </v>
      </c>
      <c r="V10" s="3" t="s">
        <v>296</v>
      </c>
      <c r="W10" s="8">
        <v>1966905.2624124701</v>
      </c>
      <c r="X10" s="8"/>
      <c r="Y10" s="8"/>
      <c r="Z10" s="8"/>
      <c r="AA10" s="8">
        <v>-11749.007398719999</v>
      </c>
      <c r="AB10" s="8"/>
      <c r="AC10" s="8"/>
      <c r="AD10" s="8"/>
      <c r="AE10" s="8">
        <v>1955156.2550137502</v>
      </c>
      <c r="AF10" s="8"/>
      <c r="AG10" s="8"/>
      <c r="AH10" s="8"/>
      <c r="AJ10" s="27" t="s">
        <v>193</v>
      </c>
      <c r="AK10" s="44">
        <v>-20000</v>
      </c>
      <c r="AL10">
        <v>-6602.5397198767378</v>
      </c>
      <c r="AN10" t="s">
        <v>86</v>
      </c>
      <c r="AO10" t="s">
        <v>124</v>
      </c>
      <c r="AP10">
        <v>25156.055035879999</v>
      </c>
      <c r="AR10" s="4" t="s">
        <v>124</v>
      </c>
      <c r="AS10" s="42">
        <v>-4843.9449641200008</v>
      </c>
      <c r="AV10">
        <v>-1081.7570189400001</v>
      </c>
    </row>
    <row r="11" spans="1:48" x14ac:dyDescent="0.25">
      <c r="A11">
        <v>9</v>
      </c>
      <c r="B11" t="s">
        <v>83</v>
      </c>
      <c r="C11" s="1">
        <v>2041.6035408299999</v>
      </c>
      <c r="E11" t="s">
        <v>31</v>
      </c>
      <c r="F11" t="s">
        <v>470</v>
      </c>
      <c r="G11" s="22">
        <v>20230201</v>
      </c>
      <c r="H11" s="56">
        <v>44959.000002777779</v>
      </c>
      <c r="I11">
        <v>113431.955227661</v>
      </c>
      <c r="K11" s="21" t="s">
        <v>482</v>
      </c>
      <c r="L11" s="21" t="s">
        <v>472</v>
      </c>
      <c r="M11" s="21" t="s">
        <v>85</v>
      </c>
      <c r="N11" s="21" t="s">
        <v>86</v>
      </c>
      <c r="P11" t="str">
        <f t="shared" si="0"/>
        <v>COMP</v>
      </c>
      <c r="Q11">
        <f t="shared" si="1"/>
        <v>55.560226537198318</v>
      </c>
      <c r="R11">
        <v>1.0002433738949958</v>
      </c>
      <c r="S11">
        <f t="shared" si="2"/>
        <v>2042.1004138357691</v>
      </c>
      <c r="T11" t="str">
        <f t="shared" si="3"/>
        <v xml:space="preserve">'COMP', </v>
      </c>
      <c r="V11" s="3" t="s">
        <v>93</v>
      </c>
      <c r="W11" s="8"/>
      <c r="X11" s="8"/>
      <c r="Y11" s="8"/>
      <c r="Z11" s="8"/>
      <c r="AA11" s="8"/>
      <c r="AB11" s="8"/>
      <c r="AC11" s="8">
        <v>30.064147470000002</v>
      </c>
      <c r="AD11" s="8"/>
      <c r="AE11" s="8">
        <v>30.064147470000002</v>
      </c>
      <c r="AF11" s="8"/>
      <c r="AG11" s="8"/>
      <c r="AH11" s="8"/>
      <c r="AJ11" s="4" t="s">
        <v>122</v>
      </c>
      <c r="AK11" s="44">
        <v>25.399726000000001</v>
      </c>
      <c r="AL11">
        <v>6.6592121155059782</v>
      </c>
      <c r="AN11" t="s">
        <v>86</v>
      </c>
      <c r="AO11" t="s">
        <v>124</v>
      </c>
      <c r="AP11">
        <v>-30000</v>
      </c>
      <c r="AR11" s="4" t="s">
        <v>20</v>
      </c>
      <c r="AS11" s="42">
        <v>1.0294571799999943</v>
      </c>
      <c r="AV11">
        <v>1920.99591691</v>
      </c>
    </row>
    <row r="12" spans="1:48" x14ac:dyDescent="0.25">
      <c r="A12">
        <v>10</v>
      </c>
      <c r="B12" t="s">
        <v>83</v>
      </c>
      <c r="C12" s="1">
        <v>1.5637979999999999E-2</v>
      </c>
      <c r="E12" t="s">
        <v>186</v>
      </c>
      <c r="F12" t="s">
        <v>470</v>
      </c>
      <c r="G12" s="22">
        <v>20230201</v>
      </c>
      <c r="H12" s="56">
        <v>44959.000002777779</v>
      </c>
      <c r="I12">
        <v>1.73772492138346E-2</v>
      </c>
      <c r="K12" s="21" t="s">
        <v>483</v>
      </c>
      <c r="L12" s="21" t="s">
        <v>472</v>
      </c>
      <c r="M12" s="21" t="s">
        <v>85</v>
      </c>
      <c r="N12" s="21" t="s">
        <v>86</v>
      </c>
      <c r="P12" t="str">
        <f t="shared" si="0"/>
        <v>CRV</v>
      </c>
      <c r="Q12">
        <f t="shared" si="1"/>
        <v>1.1112208363122731</v>
      </c>
      <c r="R12">
        <v>39.366320000000002</v>
      </c>
      <c r="S12">
        <f t="shared" si="2"/>
        <v>0.61560972483359999</v>
      </c>
      <c r="T12" t="str">
        <f t="shared" si="3"/>
        <v xml:space="preserve">'CRV', </v>
      </c>
      <c r="V12" s="3" t="s">
        <v>97</v>
      </c>
      <c r="W12" s="8"/>
      <c r="X12" s="8"/>
      <c r="Y12" s="8"/>
      <c r="Z12" s="8"/>
      <c r="AA12" s="8"/>
      <c r="AB12" s="8"/>
      <c r="AC12" s="8">
        <v>253663.06867432001</v>
      </c>
      <c r="AD12" s="8"/>
      <c r="AE12" s="8">
        <v>253663.06867432001</v>
      </c>
      <c r="AF12" s="8"/>
      <c r="AG12" s="8"/>
      <c r="AH12" s="8"/>
      <c r="AJ12" s="27" t="s">
        <v>85</v>
      </c>
      <c r="AK12" s="44">
        <v>25.399726000000001</v>
      </c>
      <c r="AL12">
        <v>6.6592121155059782</v>
      </c>
      <c r="AN12" t="s">
        <v>86</v>
      </c>
      <c r="AO12" t="s">
        <v>20</v>
      </c>
      <c r="AP12">
        <v>-90</v>
      </c>
      <c r="AR12" s="4" t="s">
        <v>87</v>
      </c>
      <c r="AS12" s="42">
        <v>2602.9167859499998</v>
      </c>
      <c r="AV12">
        <v>88.195337589999994</v>
      </c>
    </row>
    <row r="13" spans="1:48" x14ac:dyDescent="0.25">
      <c r="A13">
        <v>11</v>
      </c>
      <c r="B13" t="s">
        <v>83</v>
      </c>
      <c r="C13" s="1">
        <v>876.23241947999998</v>
      </c>
      <c r="E13" t="s">
        <v>132</v>
      </c>
      <c r="F13" t="s">
        <v>470</v>
      </c>
      <c r="G13" s="22">
        <v>20230201</v>
      </c>
      <c r="H13" s="56">
        <v>44959.000002777779</v>
      </c>
      <c r="I13">
        <v>55176.242777198</v>
      </c>
      <c r="K13" s="21" t="s">
        <v>484</v>
      </c>
      <c r="L13" s="21" t="s">
        <v>472</v>
      </c>
      <c r="M13" s="21" t="s">
        <v>85</v>
      </c>
      <c r="N13" s="21" t="s">
        <v>86</v>
      </c>
      <c r="P13" t="str">
        <f t="shared" si="0"/>
        <v>DASH</v>
      </c>
      <c r="Q13">
        <f t="shared" si="1"/>
        <v>62.969871406883499</v>
      </c>
      <c r="R13">
        <v>0.55510000000000004</v>
      </c>
      <c r="S13">
        <f t="shared" si="2"/>
        <v>486.396616053348</v>
      </c>
      <c r="T13" t="str">
        <f t="shared" si="3"/>
        <v xml:space="preserve">'DASH', </v>
      </c>
      <c r="V13" s="3" t="s">
        <v>100</v>
      </c>
      <c r="W13" s="8"/>
      <c r="X13" s="8"/>
      <c r="Y13" s="8"/>
      <c r="Z13" s="8"/>
      <c r="AA13" s="8"/>
      <c r="AB13" s="8"/>
      <c r="AC13" s="8">
        <v>27344674.248021707</v>
      </c>
      <c r="AD13" s="8"/>
      <c r="AE13" s="8">
        <v>27344674.248021707</v>
      </c>
      <c r="AF13" s="8"/>
      <c r="AG13" s="8"/>
      <c r="AH13" s="8"/>
      <c r="AJ13" s="4" t="s">
        <v>35</v>
      </c>
      <c r="AK13" s="44">
        <v>4.2548999999999998E-3</v>
      </c>
      <c r="AL13">
        <v>4.3299983536071208E-2</v>
      </c>
      <c r="AN13" t="s">
        <v>86</v>
      </c>
      <c r="AO13" t="s">
        <v>20</v>
      </c>
      <c r="AP13">
        <v>91.029457179999994</v>
      </c>
      <c r="AR13" s="4" t="s">
        <v>14</v>
      </c>
      <c r="AS13" s="42">
        <v>677.52234898000006</v>
      </c>
      <c r="AV13">
        <v>0</v>
      </c>
    </row>
    <row r="14" spans="1:48" x14ac:dyDescent="0.25">
      <c r="A14">
        <v>12</v>
      </c>
      <c r="B14" t="s">
        <v>83</v>
      </c>
      <c r="C14" s="1">
        <v>308585.63023370999</v>
      </c>
      <c r="E14" t="s">
        <v>188</v>
      </c>
      <c r="F14" t="s">
        <v>470</v>
      </c>
      <c r="G14" s="22">
        <v>20230201</v>
      </c>
      <c r="H14" s="56">
        <v>44959.000002777779</v>
      </c>
      <c r="I14">
        <v>29059.793609328899</v>
      </c>
      <c r="K14" s="21" t="s">
        <v>485</v>
      </c>
      <c r="L14" s="21" t="s">
        <v>472</v>
      </c>
      <c r="M14" s="21" t="s">
        <v>85</v>
      </c>
      <c r="N14" s="21" t="s">
        <v>86</v>
      </c>
      <c r="P14" t="str">
        <f t="shared" si="0"/>
        <v>DOGE</v>
      </c>
      <c r="Q14">
        <f t="shared" si="1"/>
        <v>9.4170922953606795E-2</v>
      </c>
      <c r="R14">
        <v>8.5419999999999996E-2</v>
      </c>
      <c r="S14">
        <f t="shared" si="2"/>
        <v>26359.384534563505</v>
      </c>
      <c r="T14" t="str">
        <f t="shared" si="3"/>
        <v xml:space="preserve">'DOGE', </v>
      </c>
      <c r="V14" s="3" t="s">
        <v>102</v>
      </c>
      <c r="W14" s="8"/>
      <c r="X14" s="8"/>
      <c r="Y14" s="8"/>
      <c r="Z14" s="8"/>
      <c r="AA14" s="8"/>
      <c r="AB14" s="8"/>
      <c r="AC14" s="8">
        <v>8968736.0602921993</v>
      </c>
      <c r="AD14" s="8"/>
      <c r="AE14" s="8">
        <v>8968736.0602921993</v>
      </c>
      <c r="AF14" s="8"/>
      <c r="AG14" s="8"/>
      <c r="AH14" s="8"/>
      <c r="AJ14" s="27" t="s">
        <v>85</v>
      </c>
      <c r="AK14" s="44">
        <v>4.2548999999999998E-3</v>
      </c>
      <c r="AL14">
        <v>4.3299983536071208E-2</v>
      </c>
      <c r="AN14" t="s">
        <v>86</v>
      </c>
      <c r="AO14" t="s">
        <v>87</v>
      </c>
      <c r="AP14">
        <v>2516.18097941</v>
      </c>
      <c r="AR14" s="4" t="s">
        <v>88</v>
      </c>
      <c r="AS14" s="42">
        <v>15434443.31398461</v>
      </c>
      <c r="AV14">
        <v>-900.07141582999998</v>
      </c>
    </row>
    <row r="15" spans="1:48" x14ac:dyDescent="0.25">
      <c r="A15">
        <v>13</v>
      </c>
      <c r="B15" t="s">
        <v>83</v>
      </c>
      <c r="C15" s="1">
        <v>10910.783052299999</v>
      </c>
      <c r="E15" t="s">
        <v>22</v>
      </c>
      <c r="F15" t="s">
        <v>470</v>
      </c>
      <c r="G15" s="22">
        <v>20230201</v>
      </c>
      <c r="H15" s="56">
        <v>44959.000002777779</v>
      </c>
      <c r="I15">
        <v>70550.165096022101</v>
      </c>
      <c r="K15" s="21" t="s">
        <v>486</v>
      </c>
      <c r="L15" s="21" t="s">
        <v>472</v>
      </c>
      <c r="M15" s="21" t="s">
        <v>85</v>
      </c>
      <c r="N15" s="21" t="s">
        <v>86</v>
      </c>
      <c r="P15" t="str">
        <f t="shared" si="0"/>
        <v>DOT</v>
      </c>
      <c r="Q15">
        <f t="shared" si="1"/>
        <v>6.4660954908410613</v>
      </c>
      <c r="R15">
        <v>5.6989999999999998</v>
      </c>
      <c r="S15">
        <f t="shared" si="2"/>
        <v>62180.552615057692</v>
      </c>
      <c r="T15" t="str">
        <f t="shared" si="3"/>
        <v xml:space="preserve">'DOT', </v>
      </c>
      <c r="V15" s="3" t="s">
        <v>104</v>
      </c>
      <c r="W15" s="8"/>
      <c r="X15" s="8"/>
      <c r="Y15" s="8"/>
      <c r="Z15" s="8"/>
      <c r="AA15" s="8"/>
      <c r="AB15" s="8"/>
      <c r="AC15" s="8">
        <v>10628535.39115072</v>
      </c>
      <c r="AD15" s="8"/>
      <c r="AE15" s="8">
        <v>10628535.39115072</v>
      </c>
      <c r="AF15" s="8"/>
      <c r="AG15" s="8"/>
      <c r="AH15" s="8"/>
      <c r="AJ15" s="4" t="s">
        <v>185</v>
      </c>
      <c r="AK15" s="44">
        <v>-138.49232203000003</v>
      </c>
      <c r="AL15">
        <v>-1807.6045965439862</v>
      </c>
      <c r="AN15" t="s">
        <v>86</v>
      </c>
      <c r="AO15" t="s">
        <v>87</v>
      </c>
      <c r="AP15">
        <v>86.735806530000005</v>
      </c>
      <c r="AR15" s="4" t="s">
        <v>31</v>
      </c>
      <c r="AS15" s="42">
        <v>-4763.1309661300002</v>
      </c>
      <c r="AV15">
        <v>-628.89498469</v>
      </c>
    </row>
    <row r="16" spans="1:48" x14ac:dyDescent="0.25">
      <c r="A16">
        <v>14</v>
      </c>
      <c r="B16" t="s">
        <v>83</v>
      </c>
      <c r="C16" s="1">
        <v>34972.939946099999</v>
      </c>
      <c r="E16" t="s">
        <v>28</v>
      </c>
      <c r="F16" t="s">
        <v>470</v>
      </c>
      <c r="G16" s="22">
        <v>20230201</v>
      </c>
      <c r="H16" s="56">
        <v>44959.000002777779</v>
      </c>
      <c r="I16">
        <v>16508.952778913801</v>
      </c>
      <c r="K16" s="21" t="s">
        <v>487</v>
      </c>
      <c r="L16" s="21" t="s">
        <v>472</v>
      </c>
      <c r="M16" s="21" t="s">
        <v>85</v>
      </c>
      <c r="N16" s="21" t="s">
        <v>86</v>
      </c>
      <c r="P16" t="str">
        <f t="shared" si="0"/>
        <v>ENJ</v>
      </c>
      <c r="Q16">
        <f t="shared" si="1"/>
        <v>0.47204932740448075</v>
      </c>
      <c r="R16">
        <v>0.30611965000000002</v>
      </c>
      <c r="S16">
        <f t="shared" si="2"/>
        <v>10705.904135771152</v>
      </c>
      <c r="T16" t="str">
        <f t="shared" si="3"/>
        <v xml:space="preserve">'ENJ', </v>
      </c>
      <c r="V16" s="3" t="s">
        <v>105</v>
      </c>
      <c r="W16" s="8"/>
      <c r="X16" s="8"/>
      <c r="Y16" s="8"/>
      <c r="Z16" s="8"/>
      <c r="AA16" s="8"/>
      <c r="AB16" s="8"/>
      <c r="AC16" s="8">
        <v>1226.15282757</v>
      </c>
      <c r="AD16" s="8"/>
      <c r="AE16" s="8">
        <v>1226.15282757</v>
      </c>
      <c r="AF16" s="8"/>
      <c r="AG16" s="8"/>
      <c r="AH16" s="8"/>
      <c r="AJ16" s="27" t="s">
        <v>85</v>
      </c>
      <c r="AK16" s="44">
        <v>361.50767796999997</v>
      </c>
      <c r="AL16">
        <v>4718.4055462869874</v>
      </c>
      <c r="AN16" t="s">
        <v>86</v>
      </c>
      <c r="AO16" t="s">
        <v>87</v>
      </c>
      <c r="AP16" s="29">
        <v>1E-8</v>
      </c>
      <c r="AR16" s="4" t="s">
        <v>186</v>
      </c>
      <c r="AS16" s="42">
        <v>1.5637979999999999E-2</v>
      </c>
    </row>
    <row r="17" spans="1:49" x14ac:dyDescent="0.25">
      <c r="A17">
        <v>15</v>
      </c>
      <c r="B17" t="s">
        <v>83</v>
      </c>
      <c r="C17" s="1">
        <v>108650.73496</v>
      </c>
      <c r="E17" t="s">
        <v>23</v>
      </c>
      <c r="F17" t="s">
        <v>470</v>
      </c>
      <c r="G17" s="22">
        <v>20230201</v>
      </c>
      <c r="H17" s="56">
        <v>44959.000002777779</v>
      </c>
      <c r="I17">
        <v>117099.907399524</v>
      </c>
      <c r="K17" s="21" t="s">
        <v>488</v>
      </c>
      <c r="L17" s="21" t="s">
        <v>472</v>
      </c>
      <c r="M17" s="21" t="s">
        <v>85</v>
      </c>
      <c r="N17" s="21" t="s">
        <v>86</v>
      </c>
      <c r="P17" t="str">
        <f t="shared" si="0"/>
        <v>EOS</v>
      </c>
      <c r="Q17">
        <f t="shared" si="1"/>
        <v>1.0777645217276679</v>
      </c>
      <c r="R17">
        <v>0.90154135000000002</v>
      </c>
      <c r="S17">
        <f t="shared" si="2"/>
        <v>97953.130274330601</v>
      </c>
      <c r="T17" t="str">
        <f t="shared" si="3"/>
        <v xml:space="preserve">'EOS', </v>
      </c>
      <c r="V17" s="3" t="s">
        <v>257</v>
      </c>
      <c r="W17" s="8">
        <v>118588.3</v>
      </c>
      <c r="X17" s="8"/>
      <c r="Y17" s="8"/>
      <c r="Z17" s="8"/>
      <c r="AA17" s="8"/>
      <c r="AB17" s="8"/>
      <c r="AC17" s="8"/>
      <c r="AD17" s="8"/>
      <c r="AE17" s="8">
        <v>118588.3</v>
      </c>
      <c r="AF17" s="8"/>
      <c r="AG17" s="8"/>
      <c r="AH17" s="8"/>
      <c r="AJ17" s="27" t="s">
        <v>193</v>
      </c>
      <c r="AK17" s="44">
        <v>-500</v>
      </c>
      <c r="AL17">
        <v>-6526.0101428309736</v>
      </c>
      <c r="AN17" t="s">
        <v>86</v>
      </c>
      <c r="AO17" t="s">
        <v>14</v>
      </c>
      <c r="AP17">
        <v>823.10059785999999</v>
      </c>
      <c r="AR17" s="4" t="s">
        <v>188</v>
      </c>
      <c r="AS17" s="42">
        <v>-118389.52953572999</v>
      </c>
    </row>
    <row r="18" spans="1:49" x14ac:dyDescent="0.25">
      <c r="A18">
        <v>16</v>
      </c>
      <c r="B18" t="s">
        <v>83</v>
      </c>
      <c r="C18" s="1">
        <v>168.23816400000001</v>
      </c>
      <c r="E18" t="s">
        <v>29</v>
      </c>
      <c r="F18" t="s">
        <v>470</v>
      </c>
      <c r="G18" s="22">
        <v>20230201</v>
      </c>
      <c r="H18" s="56">
        <v>44959.000002777779</v>
      </c>
      <c r="I18">
        <v>3763.0694080398298</v>
      </c>
      <c r="K18" s="21" t="s">
        <v>507</v>
      </c>
      <c r="L18" s="21" t="s">
        <v>472</v>
      </c>
      <c r="M18" s="21" t="s">
        <v>85</v>
      </c>
      <c r="N18" s="21" t="s">
        <v>86</v>
      </c>
      <c r="P18" t="str">
        <f t="shared" si="0"/>
        <v>ETC</v>
      </c>
      <c r="Q18">
        <f t="shared" si="1"/>
        <v>22.367513521128473</v>
      </c>
      <c r="R18">
        <v>1208.73</v>
      </c>
      <c r="S18">
        <f t="shared" si="2"/>
        <v>203354.51597172001</v>
      </c>
      <c r="T18" t="str">
        <f t="shared" si="3"/>
        <v xml:space="preserve">'ETC', </v>
      </c>
      <c r="V18" s="3" t="s">
        <v>282</v>
      </c>
      <c r="W18" s="8"/>
      <c r="X18" s="8"/>
      <c r="Y18" s="8">
        <v>0.29792891999999999</v>
      </c>
      <c r="Z18" s="8">
        <v>12553.524226160001</v>
      </c>
      <c r="AA18" s="8"/>
      <c r="AB18" s="8">
        <v>13985.66844722</v>
      </c>
      <c r="AC18" s="8"/>
      <c r="AD18" s="8"/>
      <c r="AE18" s="8">
        <v>26539.4906023</v>
      </c>
      <c r="AF18" s="8"/>
      <c r="AG18" s="8"/>
      <c r="AH18" s="8"/>
      <c r="AJ18" s="4" t="s">
        <v>124</v>
      </c>
      <c r="AK18" s="44">
        <v>-4843.9449641200008</v>
      </c>
      <c r="AL18">
        <v>-1080.6828501880073</v>
      </c>
      <c r="AN18" t="s">
        <v>86</v>
      </c>
      <c r="AO18" t="s">
        <v>14</v>
      </c>
      <c r="AP18">
        <v>38.26334335</v>
      </c>
      <c r="AR18" s="4" t="s">
        <v>22</v>
      </c>
      <c r="AS18" s="42">
        <v>-0.98473884000009093</v>
      </c>
    </row>
    <row r="19" spans="1:49" x14ac:dyDescent="0.25">
      <c r="A19">
        <v>17</v>
      </c>
      <c r="B19" t="s">
        <v>83</v>
      </c>
      <c r="C19" s="1">
        <v>680.93375911999999</v>
      </c>
      <c r="E19" t="s">
        <v>15</v>
      </c>
      <c r="F19" t="s">
        <v>470</v>
      </c>
      <c r="G19" s="22">
        <v>20230201</v>
      </c>
      <c r="H19" s="56">
        <v>44959.000002777779</v>
      </c>
      <c r="I19">
        <v>1117952.0706279001</v>
      </c>
      <c r="K19" s="21" t="s">
        <v>489</v>
      </c>
      <c r="L19" s="21" t="s">
        <v>472</v>
      </c>
      <c r="M19" s="21" t="s">
        <v>85</v>
      </c>
      <c r="N19" s="21" t="s">
        <v>86</v>
      </c>
      <c r="P19" t="str">
        <f t="shared" si="0"/>
        <v>ETH</v>
      </c>
      <c r="Q19">
        <f t="shared" si="1"/>
        <v>1641.7926937161665</v>
      </c>
      <c r="R19">
        <v>1.0364599999999999</v>
      </c>
      <c r="S19">
        <f t="shared" si="2"/>
        <v>705.76060397751519</v>
      </c>
      <c r="T19" t="str">
        <f t="shared" si="3"/>
        <v xml:space="preserve">'ETH', </v>
      </c>
      <c r="V19" s="3" t="s">
        <v>297</v>
      </c>
      <c r="W19" s="8"/>
      <c r="X19" s="8"/>
      <c r="Y19" s="8"/>
      <c r="Z19" s="8"/>
      <c r="AA19" s="8"/>
      <c r="AB19" s="8">
        <v>85841.961448179994</v>
      </c>
      <c r="AC19" s="8"/>
      <c r="AD19" s="8"/>
      <c r="AE19" s="8">
        <v>85841.961448179994</v>
      </c>
      <c r="AF19" s="8"/>
      <c r="AG19" s="8"/>
      <c r="AH19" s="8"/>
      <c r="AJ19" s="27" t="s">
        <v>85</v>
      </c>
      <c r="AK19" s="44">
        <v>25156.055035879999</v>
      </c>
      <c r="AL19">
        <v>5612.3092762264696</v>
      </c>
      <c r="AN19" t="s">
        <v>86</v>
      </c>
      <c r="AO19" t="s">
        <v>14</v>
      </c>
      <c r="AP19">
        <v>-183.84159223</v>
      </c>
      <c r="AR19" s="4" t="s">
        <v>23</v>
      </c>
      <c r="AS19" s="42">
        <v>234649.4014</v>
      </c>
    </row>
    <row r="20" spans="1:49" x14ac:dyDescent="0.25">
      <c r="A20">
        <v>18</v>
      </c>
      <c r="B20" t="s">
        <v>83</v>
      </c>
      <c r="C20" s="1">
        <v>787518.93523462</v>
      </c>
      <c r="E20" t="s">
        <v>107</v>
      </c>
      <c r="F20" t="s">
        <v>470</v>
      </c>
      <c r="G20" s="22">
        <v>20230201</v>
      </c>
      <c r="H20" s="56">
        <v>44959.000002777779</v>
      </c>
      <c r="I20">
        <v>865487.24741752294</v>
      </c>
      <c r="K20" s="21" t="s">
        <v>490</v>
      </c>
      <c r="L20" s="21" t="s">
        <v>472</v>
      </c>
      <c r="M20" s="21" t="s">
        <v>85</v>
      </c>
      <c r="N20" s="21" t="s">
        <v>86</v>
      </c>
      <c r="P20" t="str">
        <f t="shared" si="0"/>
        <v>EUR</v>
      </c>
      <c r="Q20">
        <f t="shared" si="1"/>
        <v>1.0990049999999991</v>
      </c>
      <c r="R20">
        <v>4.3366579999999999</v>
      </c>
      <c r="S20">
        <f t="shared" si="2"/>
        <v>3415200.2906366969</v>
      </c>
      <c r="T20" t="str">
        <f t="shared" si="3"/>
        <v xml:space="preserve">'EUR', </v>
      </c>
      <c r="V20" s="3" t="s">
        <v>301</v>
      </c>
      <c r="W20" s="8"/>
      <c r="X20" s="8"/>
      <c r="Y20" s="8"/>
      <c r="Z20" s="8"/>
      <c r="AA20" s="8"/>
      <c r="AB20" s="8">
        <v>1006534.1803422499</v>
      </c>
      <c r="AC20" s="8"/>
      <c r="AD20" s="8"/>
      <c r="AE20" s="8">
        <v>1006534.1803422499</v>
      </c>
      <c r="AF20" s="8"/>
      <c r="AG20" s="8"/>
      <c r="AH20" s="8"/>
      <c r="AJ20" s="27" t="s">
        <v>193</v>
      </c>
      <c r="AK20" s="44">
        <v>-30000</v>
      </c>
      <c r="AL20">
        <v>-6692.9921264144768</v>
      </c>
      <c r="AN20" t="s">
        <v>86</v>
      </c>
      <c r="AO20" t="s">
        <v>88</v>
      </c>
      <c r="AP20">
        <v>18100000</v>
      </c>
      <c r="AR20" s="4" t="s">
        <v>29</v>
      </c>
      <c r="AS20" s="42">
        <v>0.15721859999999999</v>
      </c>
    </row>
    <row r="21" spans="1:49" x14ac:dyDescent="0.25">
      <c r="A21">
        <v>19</v>
      </c>
      <c r="B21" t="s">
        <v>83</v>
      </c>
      <c r="C21" s="1">
        <v>0.19800000000000001</v>
      </c>
      <c r="E21" t="s">
        <v>30</v>
      </c>
      <c r="F21" t="s">
        <v>470</v>
      </c>
      <c r="G21" s="22">
        <v>20230201</v>
      </c>
      <c r="H21" s="56">
        <v>44959.000002777779</v>
      </c>
      <c r="I21">
        <v>1.12613490938377</v>
      </c>
      <c r="K21" s="21" t="s">
        <v>491</v>
      </c>
      <c r="L21" s="21" t="s">
        <v>472</v>
      </c>
      <c r="M21" s="21" t="s">
        <v>85</v>
      </c>
      <c r="N21" s="21" t="s">
        <v>86</v>
      </c>
      <c r="P21" t="str">
        <f t="shared" si="0"/>
        <v>FIL</v>
      </c>
      <c r="Q21">
        <f t="shared" si="1"/>
        <v>5.6875500473927776</v>
      </c>
      <c r="R21">
        <v>0.17945811</v>
      </c>
      <c r="S21">
        <f t="shared" si="2"/>
        <v>3.553270578E-2</v>
      </c>
      <c r="T21" t="str">
        <f t="shared" si="3"/>
        <v xml:space="preserve">'FIL', </v>
      </c>
      <c r="V21" s="3" t="s">
        <v>302</v>
      </c>
      <c r="W21" s="8"/>
      <c r="X21" s="8"/>
      <c r="Y21" s="8">
        <v>1774.5303259100001</v>
      </c>
      <c r="Z21" s="8">
        <v>1556.75028071</v>
      </c>
      <c r="AA21" s="8"/>
      <c r="AB21" s="8">
        <v>4.5371115499999997</v>
      </c>
      <c r="AC21" s="8"/>
      <c r="AD21" s="8"/>
      <c r="AE21" s="8">
        <v>3335.8177181700003</v>
      </c>
      <c r="AF21" s="8"/>
      <c r="AG21" s="8"/>
      <c r="AH21" s="8"/>
      <c r="AJ21" s="4" t="s">
        <v>20</v>
      </c>
      <c r="AK21" s="44">
        <v>1.0294571799999943</v>
      </c>
      <c r="AL21">
        <v>102.58181269224224</v>
      </c>
      <c r="AN21" t="s">
        <v>86</v>
      </c>
      <c r="AO21" t="s">
        <v>88</v>
      </c>
      <c r="AP21">
        <v>2114122.1871344098</v>
      </c>
      <c r="AR21" s="4" t="s">
        <v>15</v>
      </c>
      <c r="AS21" s="42">
        <v>6844.1409846100005</v>
      </c>
    </row>
    <row r="22" spans="1:49" x14ac:dyDescent="0.25">
      <c r="A22">
        <v>20</v>
      </c>
      <c r="B22" t="s">
        <v>83</v>
      </c>
      <c r="C22" s="1">
        <v>248364.2230036</v>
      </c>
      <c r="E22" t="s">
        <v>189</v>
      </c>
      <c r="F22" t="s">
        <v>470</v>
      </c>
      <c r="G22" s="22">
        <v>20230201</v>
      </c>
      <c r="H22" s="56">
        <v>44959.000002777779</v>
      </c>
      <c r="I22">
        <v>143139.241303382</v>
      </c>
      <c r="K22" s="21" t="s">
        <v>492</v>
      </c>
      <c r="L22" s="21" t="s">
        <v>472</v>
      </c>
      <c r="M22" s="21" t="s">
        <v>85</v>
      </c>
      <c r="N22" s="21" t="s">
        <v>86</v>
      </c>
      <c r="P22" t="str">
        <f t="shared" si="0"/>
        <v>FTM</v>
      </c>
      <c r="Q22">
        <f t="shared" si="1"/>
        <v>0.5763279411677068</v>
      </c>
      <c r="R22">
        <v>6.2919999999999998</v>
      </c>
      <c r="S22">
        <f t="shared" si="2"/>
        <v>1562707.6911386512</v>
      </c>
      <c r="T22" t="str">
        <f t="shared" si="3"/>
        <v xml:space="preserve">'FTM', </v>
      </c>
      <c r="V22" s="3" t="s">
        <v>33</v>
      </c>
      <c r="W22" s="8"/>
      <c r="X22" s="8"/>
      <c r="Y22" s="8"/>
      <c r="Z22" s="8"/>
      <c r="AA22" s="8"/>
      <c r="AB22" s="8"/>
      <c r="AC22" s="8">
        <v>174960.64689599999</v>
      </c>
      <c r="AD22" s="8"/>
      <c r="AE22" s="8">
        <v>174960.64689599999</v>
      </c>
      <c r="AF22" s="8"/>
      <c r="AG22" s="8"/>
      <c r="AH22" s="8"/>
      <c r="AJ22" s="27" t="s">
        <v>85</v>
      </c>
      <c r="AK22" s="44">
        <v>91.029457179999994</v>
      </c>
      <c r="AL22">
        <v>9070.7674950747351</v>
      </c>
      <c r="AN22" t="s">
        <v>86</v>
      </c>
      <c r="AO22" t="s">
        <v>88</v>
      </c>
      <c r="AP22">
        <v>-4779678.8731498001</v>
      </c>
      <c r="AR22" s="4" t="s">
        <v>107</v>
      </c>
      <c r="AS22" s="42">
        <v>668899.17272104998</v>
      </c>
    </row>
    <row r="23" spans="1:49" x14ac:dyDescent="0.25">
      <c r="A23">
        <v>21</v>
      </c>
      <c r="B23" t="s">
        <v>83</v>
      </c>
      <c r="C23" s="1">
        <v>190921.88873999999</v>
      </c>
      <c r="E23" t="s">
        <v>408</v>
      </c>
      <c r="F23" t="s">
        <v>470</v>
      </c>
      <c r="G23" s="22">
        <v>20230201</v>
      </c>
      <c r="H23" s="56">
        <v>44959.000002777779</v>
      </c>
      <c r="I23">
        <v>17780.2267954688</v>
      </c>
      <c r="K23" s="21" t="s">
        <v>824</v>
      </c>
      <c r="L23" s="21" t="s">
        <v>472</v>
      </c>
      <c r="M23" s="21" t="s">
        <v>85</v>
      </c>
      <c r="N23" s="21" t="s">
        <v>86</v>
      </c>
      <c r="P23" t="str">
        <f t="shared" si="0"/>
        <v>GRT</v>
      </c>
      <c r="Q23">
        <f t="shared" si="1"/>
        <v>9.312827833838451E-2</v>
      </c>
      <c r="R23">
        <v>62.35</v>
      </c>
      <c r="S23">
        <f t="shared" si="2"/>
        <v>11903979.762939001</v>
      </c>
      <c r="T23" t="str">
        <f t="shared" si="3"/>
        <v xml:space="preserve">'GRT', </v>
      </c>
      <c r="V23" s="3" t="s">
        <v>235</v>
      </c>
      <c r="W23" s="8">
        <v>39244603.490000002</v>
      </c>
      <c r="X23" s="8"/>
      <c r="Y23" s="8"/>
      <c r="Z23" s="8"/>
      <c r="AA23" s="8"/>
      <c r="AB23" s="8"/>
      <c r="AC23" s="8"/>
      <c r="AD23" s="8"/>
      <c r="AE23" s="8">
        <v>39244603.490000002</v>
      </c>
      <c r="AF23" s="8"/>
      <c r="AG23" s="8"/>
      <c r="AH23" s="8"/>
      <c r="AJ23" s="27" t="s">
        <v>193</v>
      </c>
      <c r="AK23" s="44">
        <v>-90</v>
      </c>
      <c r="AL23">
        <v>-8968.1856823824928</v>
      </c>
      <c r="AN23" t="s">
        <v>86</v>
      </c>
      <c r="AO23" t="s">
        <v>31</v>
      </c>
      <c r="AP23">
        <v>36.869033870000003</v>
      </c>
      <c r="AR23" s="4" t="s">
        <v>30</v>
      </c>
      <c r="AS23" s="42">
        <v>0.19800000000000001</v>
      </c>
    </row>
    <row r="24" spans="1:49" x14ac:dyDescent="0.25">
      <c r="A24">
        <v>22</v>
      </c>
      <c r="B24" t="s">
        <v>83</v>
      </c>
      <c r="C24" s="1">
        <v>400199.33700806001</v>
      </c>
      <c r="E24" t="s">
        <v>135</v>
      </c>
      <c r="F24" t="s">
        <v>470</v>
      </c>
      <c r="G24" s="22">
        <v>20230201</v>
      </c>
      <c r="H24" s="56">
        <v>44959.000002777779</v>
      </c>
      <c r="I24">
        <v>27894.806630665102</v>
      </c>
      <c r="K24" s="21" t="s">
        <v>493</v>
      </c>
      <c r="L24" s="21" t="s">
        <v>472</v>
      </c>
      <c r="M24" s="21" t="s">
        <v>85</v>
      </c>
      <c r="N24" s="21" t="s">
        <v>86</v>
      </c>
      <c r="P24" t="str">
        <f t="shared" si="0"/>
        <v>HBAR</v>
      </c>
      <c r="Q24">
        <f t="shared" si="1"/>
        <v>6.9702280966305805E-2</v>
      </c>
      <c r="R24">
        <v>0.41775250000000003</v>
      </c>
      <c r="S24">
        <f t="shared" si="2"/>
        <v>167184.27353345961</v>
      </c>
      <c r="T24" t="str">
        <f t="shared" si="3"/>
        <v xml:space="preserve">'HBAR', </v>
      </c>
      <c r="V24" s="3" t="s">
        <v>184</v>
      </c>
      <c r="W24" s="8"/>
      <c r="X24" s="8"/>
      <c r="Y24" s="8"/>
      <c r="Z24" s="8"/>
      <c r="AA24" s="8"/>
      <c r="AB24" s="8"/>
      <c r="AC24" s="8">
        <v>5137700.5682828585</v>
      </c>
      <c r="AD24" s="8"/>
      <c r="AE24" s="8">
        <v>5137700.5682828585</v>
      </c>
      <c r="AF24" s="8"/>
      <c r="AG24" s="8"/>
      <c r="AH24" s="8"/>
      <c r="AJ24" s="4" t="s">
        <v>87</v>
      </c>
      <c r="AK24" s="44">
        <v>2608.6483694500002</v>
      </c>
      <c r="AL24">
        <v>721498.47380898939</v>
      </c>
      <c r="AN24" t="s">
        <v>86</v>
      </c>
      <c r="AO24" t="s">
        <v>31</v>
      </c>
      <c r="AP24">
        <v>-4800</v>
      </c>
      <c r="AR24" s="4" t="s">
        <v>27</v>
      </c>
      <c r="AS24" s="42">
        <v>-879.41953096999998</v>
      </c>
    </row>
    <row r="25" spans="1:49" x14ac:dyDescent="0.25">
      <c r="A25">
        <v>23</v>
      </c>
      <c r="B25" t="s">
        <v>83</v>
      </c>
      <c r="C25" s="1">
        <v>3939.4054016199998</v>
      </c>
      <c r="E25" t="s">
        <v>27</v>
      </c>
      <c r="F25" t="s">
        <v>470</v>
      </c>
      <c r="G25" s="22">
        <v>20230201</v>
      </c>
      <c r="H25" s="56">
        <v>44959.000002777779</v>
      </c>
      <c r="I25">
        <v>28429.2092884624</v>
      </c>
      <c r="K25" s="21" t="s">
        <v>494</v>
      </c>
      <c r="L25" s="21" t="s">
        <v>472</v>
      </c>
      <c r="M25" s="21" t="s">
        <v>85</v>
      </c>
      <c r="N25" s="21" t="s">
        <v>86</v>
      </c>
      <c r="P25" t="str">
        <f t="shared" si="0"/>
        <v>LINK</v>
      </c>
      <c r="Q25">
        <f t="shared" si="1"/>
        <v>7.2166244369699726</v>
      </c>
      <c r="R25">
        <v>1.1276999999999999</v>
      </c>
      <c r="S25">
        <f t="shared" si="2"/>
        <v>4442.4674714068733</v>
      </c>
      <c r="T25" t="str">
        <f t="shared" si="3"/>
        <v xml:space="preserve">'LINK', </v>
      </c>
      <c r="V25" s="3" t="s">
        <v>106</v>
      </c>
      <c r="W25" s="8"/>
      <c r="X25" s="8"/>
      <c r="Y25" s="8"/>
      <c r="Z25" s="8"/>
      <c r="AA25" s="8"/>
      <c r="AB25" s="8"/>
      <c r="AC25" s="8">
        <v>45569755.842872329</v>
      </c>
      <c r="AD25" s="8"/>
      <c r="AE25" s="8">
        <v>45569755.842872329</v>
      </c>
      <c r="AF25" s="8"/>
      <c r="AG25" s="8"/>
      <c r="AH25" s="8"/>
      <c r="AJ25" s="27" t="s">
        <v>85</v>
      </c>
      <c r="AK25" s="44">
        <v>2608.6483694500002</v>
      </c>
      <c r="AL25">
        <v>721498.47380898939</v>
      </c>
      <c r="AN25" t="s">
        <v>86</v>
      </c>
      <c r="AO25" t="s">
        <v>186</v>
      </c>
      <c r="AP25">
        <v>1.5637979999999999E-2</v>
      </c>
      <c r="AR25" s="4" t="s">
        <v>24</v>
      </c>
      <c r="AS25" s="42">
        <v>-596.09387604999995</v>
      </c>
    </row>
    <row r="26" spans="1:49" x14ac:dyDescent="0.25">
      <c r="A26">
        <v>24</v>
      </c>
      <c r="B26" t="s">
        <v>83</v>
      </c>
      <c r="C26" s="1">
        <v>513.41283317</v>
      </c>
      <c r="E26" t="s">
        <v>24</v>
      </c>
      <c r="F26" t="s">
        <v>470</v>
      </c>
      <c r="G26" s="22">
        <v>20230201</v>
      </c>
      <c r="H26" s="56">
        <v>44959.000002777779</v>
      </c>
      <c r="I26">
        <v>51569.048218922399</v>
      </c>
      <c r="K26" s="21" t="s">
        <v>495</v>
      </c>
      <c r="L26" s="21" t="s">
        <v>472</v>
      </c>
      <c r="M26" s="21" t="s">
        <v>85</v>
      </c>
      <c r="N26" s="21" t="s">
        <v>86</v>
      </c>
      <c r="P26" t="str">
        <f t="shared" si="0"/>
        <v>LTC</v>
      </c>
      <c r="Q26">
        <f t="shared" si="1"/>
        <v>100.44362915612392</v>
      </c>
      <c r="R26">
        <v>8.09E-2</v>
      </c>
      <c r="S26">
        <f t="shared" si="2"/>
        <v>41.535098203452996</v>
      </c>
      <c r="T26" t="str">
        <f t="shared" si="3"/>
        <v xml:space="preserve">'LTC', </v>
      </c>
      <c r="V26" s="3" t="s">
        <v>196</v>
      </c>
      <c r="W26" s="8"/>
      <c r="X26" s="8"/>
      <c r="Y26" s="8"/>
      <c r="Z26" s="8"/>
      <c r="AA26" s="8"/>
      <c r="AB26" s="8"/>
      <c r="AC26" s="8">
        <v>-205773.38874420003</v>
      </c>
      <c r="AD26" s="8"/>
      <c r="AE26" s="8">
        <v>-205773.38874420003</v>
      </c>
      <c r="AF26" s="8"/>
      <c r="AG26" s="8"/>
      <c r="AH26" s="8"/>
      <c r="AJ26" s="4" t="s">
        <v>14</v>
      </c>
      <c r="AK26" s="44">
        <v>742.48935090999998</v>
      </c>
      <c r="AL26">
        <v>12142199.896539932</v>
      </c>
      <c r="AN26" t="s">
        <v>86</v>
      </c>
      <c r="AO26" t="s">
        <v>188</v>
      </c>
      <c r="AP26">
        <v>61610.470464270002</v>
      </c>
      <c r="AR26" s="4" t="s">
        <v>190</v>
      </c>
      <c r="AS26" s="42">
        <v>-15874.837827430001</v>
      </c>
    </row>
    <row r="27" spans="1:49" x14ac:dyDescent="0.25">
      <c r="A27">
        <v>25</v>
      </c>
      <c r="B27" t="s">
        <v>83</v>
      </c>
      <c r="C27" s="1">
        <v>20925.945748679998</v>
      </c>
      <c r="E27" t="s">
        <v>190</v>
      </c>
      <c r="F27" t="s">
        <v>470</v>
      </c>
      <c r="G27" s="22">
        <v>20230201</v>
      </c>
      <c r="H27" s="56">
        <v>44959.000002777779</v>
      </c>
      <c r="I27">
        <v>16779.406968877101</v>
      </c>
      <c r="K27" s="21" t="s">
        <v>496</v>
      </c>
      <c r="L27" s="21" t="s">
        <v>472</v>
      </c>
      <c r="M27" s="21" t="s">
        <v>85</v>
      </c>
      <c r="N27" s="21" t="s">
        <v>86</v>
      </c>
      <c r="P27" t="str">
        <f t="shared" si="0"/>
        <v>MANA</v>
      </c>
      <c r="Q27">
        <f t="shared" si="1"/>
        <v>0.8018470070790249</v>
      </c>
      <c r="R27">
        <v>13.78</v>
      </c>
      <c r="S27">
        <f t="shared" si="2"/>
        <v>288359.53241681034</v>
      </c>
      <c r="T27" t="str">
        <f t="shared" si="3"/>
        <v xml:space="preserve">'MANA', </v>
      </c>
      <c r="V27" s="3" t="s">
        <v>111</v>
      </c>
      <c r="W27" s="8">
        <v>0.47315217999999998</v>
      </c>
      <c r="X27" s="8"/>
      <c r="Y27" s="8"/>
      <c r="Z27" s="8"/>
      <c r="AA27" s="8"/>
      <c r="AB27" s="8"/>
      <c r="AC27" s="8"/>
      <c r="AD27" s="8"/>
      <c r="AE27" s="8">
        <v>0.47315217999999998</v>
      </c>
      <c r="AF27" s="8"/>
      <c r="AG27" s="8"/>
      <c r="AH27" s="8"/>
      <c r="AJ27" s="27" t="s">
        <v>85</v>
      </c>
      <c r="AK27" s="44">
        <v>825.19605321999995</v>
      </c>
      <c r="AL27">
        <v>13494732.846676975</v>
      </c>
      <c r="AN27" t="s">
        <v>86</v>
      </c>
      <c r="AO27" t="s">
        <v>188</v>
      </c>
      <c r="AP27">
        <v>-180000</v>
      </c>
      <c r="AR27" s="4" t="s">
        <v>89</v>
      </c>
      <c r="AS27" s="42">
        <v>402320.62526320003</v>
      </c>
    </row>
    <row r="28" spans="1:49" x14ac:dyDescent="0.25">
      <c r="A28">
        <v>26</v>
      </c>
      <c r="B28" t="s">
        <v>83</v>
      </c>
      <c r="C28" s="1">
        <v>51345.668474589998</v>
      </c>
      <c r="E28" t="s">
        <v>191</v>
      </c>
      <c r="F28" t="s">
        <v>470</v>
      </c>
      <c r="G28" s="22">
        <v>20230201</v>
      </c>
      <c r="H28" s="56">
        <v>44959.000002777779</v>
      </c>
      <c r="I28">
        <v>61356.399457685096</v>
      </c>
      <c r="K28" s="21" t="s">
        <v>497</v>
      </c>
      <c r="L28" s="21" t="s">
        <v>472</v>
      </c>
      <c r="M28" s="21" t="s">
        <v>85</v>
      </c>
      <c r="N28" s="21" t="s">
        <v>86</v>
      </c>
      <c r="P28" t="str">
        <f t="shared" si="0"/>
        <v>MATIC</v>
      </c>
      <c r="Q28">
        <f t="shared" si="1"/>
        <v>1.1949673902492715</v>
      </c>
      <c r="R28">
        <v>5.7869999999999999</v>
      </c>
      <c r="S28">
        <f t="shared" si="2"/>
        <v>297137.38346245233</v>
      </c>
      <c r="T28" t="str">
        <f t="shared" si="3"/>
        <v xml:space="preserve">'MATIC', </v>
      </c>
      <c r="V28" s="3" t="s">
        <v>40</v>
      </c>
      <c r="W28" s="8">
        <v>9325.7742130199986</v>
      </c>
      <c r="X28" s="8"/>
      <c r="Y28" s="8"/>
      <c r="Z28" s="8"/>
      <c r="AA28" s="8">
        <v>-97.520491469999996</v>
      </c>
      <c r="AB28" s="8"/>
      <c r="AC28" s="8"/>
      <c r="AD28" s="8"/>
      <c r="AE28" s="8">
        <v>9228.2537215499979</v>
      </c>
      <c r="AF28" s="8"/>
      <c r="AG28" s="8"/>
      <c r="AH28" s="8"/>
      <c r="AJ28" s="27" t="s">
        <v>193</v>
      </c>
      <c r="AK28" s="44">
        <v>-82.706702309999997</v>
      </c>
      <c r="AL28">
        <v>-1352532.9501370429</v>
      </c>
      <c r="AN28" t="s">
        <v>86</v>
      </c>
      <c r="AO28" t="s">
        <v>22</v>
      </c>
      <c r="AP28">
        <v>-2000</v>
      </c>
      <c r="AR28" s="4" t="s">
        <v>37</v>
      </c>
      <c r="AS28" s="42">
        <v>-6000000000</v>
      </c>
    </row>
    <row r="29" spans="1:49" x14ac:dyDescent="0.25">
      <c r="A29">
        <v>27</v>
      </c>
      <c r="B29" t="s">
        <v>83</v>
      </c>
      <c r="C29" s="1">
        <v>0.64611249999999998</v>
      </c>
      <c r="E29" t="s">
        <v>406</v>
      </c>
      <c r="F29" t="s">
        <v>470</v>
      </c>
      <c r="G29" s="22">
        <v>20230201</v>
      </c>
      <c r="H29" s="56">
        <v>44959.000002777779</v>
      </c>
      <c r="I29">
        <v>432.08532043347202</v>
      </c>
      <c r="K29" s="21" t="s">
        <v>498</v>
      </c>
      <c r="L29" s="21" t="s">
        <v>472</v>
      </c>
      <c r="M29" s="21" t="s">
        <v>85</v>
      </c>
      <c r="N29" s="21" t="s">
        <v>86</v>
      </c>
      <c r="P29" t="str">
        <f t="shared" si="0"/>
        <v>MKR</v>
      </c>
      <c r="Q29">
        <f t="shared" si="1"/>
        <v>668.74626389904552</v>
      </c>
      <c r="R29">
        <v>0.99940190110900418</v>
      </c>
      <c r="S29">
        <f t="shared" si="2"/>
        <v>0.64572606083029149</v>
      </c>
      <c r="T29" t="str">
        <f t="shared" si="3"/>
        <v xml:space="preserve">'MKR', </v>
      </c>
      <c r="V29" s="3" t="s">
        <v>286</v>
      </c>
      <c r="W29" s="8"/>
      <c r="X29" s="8"/>
      <c r="Y29" s="8"/>
      <c r="Z29" s="8"/>
      <c r="AA29" s="8"/>
      <c r="AB29" s="8"/>
      <c r="AC29" s="8">
        <v>27.183990349999998</v>
      </c>
      <c r="AD29" s="8"/>
      <c r="AE29" s="8">
        <v>27.183990349999998</v>
      </c>
      <c r="AF29" s="8"/>
      <c r="AG29" s="8"/>
      <c r="AH29" s="8"/>
      <c r="AJ29" s="4" t="s">
        <v>88</v>
      </c>
      <c r="AK29" s="44">
        <v>7661438.6118996805</v>
      </c>
      <c r="AL29">
        <v>7669825.539192033</v>
      </c>
      <c r="AN29" t="s">
        <v>86</v>
      </c>
      <c r="AO29" t="s">
        <v>22</v>
      </c>
      <c r="AP29">
        <v>1999.0152611599999</v>
      </c>
      <c r="AR29" s="4" t="s">
        <v>153</v>
      </c>
      <c r="AS29" s="42">
        <v>-2.7772087900000031</v>
      </c>
    </row>
    <row r="30" spans="1:49" x14ac:dyDescent="0.25">
      <c r="A30">
        <v>28</v>
      </c>
      <c r="B30" t="s">
        <v>83</v>
      </c>
      <c r="C30" s="1">
        <v>20735.4498193</v>
      </c>
      <c r="E30" t="s">
        <v>149</v>
      </c>
      <c r="F30" t="s">
        <v>470</v>
      </c>
      <c r="G30" s="22">
        <v>20230201</v>
      </c>
      <c r="H30" s="56">
        <v>44959.000002777779</v>
      </c>
      <c r="I30">
        <v>30188.3747063095</v>
      </c>
      <c r="K30" s="21" t="s">
        <v>499</v>
      </c>
      <c r="L30" s="21" t="s">
        <v>472</v>
      </c>
      <c r="M30" s="21" t="s">
        <v>85</v>
      </c>
      <c r="N30" s="21" t="s">
        <v>86</v>
      </c>
      <c r="P30" t="str">
        <f t="shared" si="0"/>
        <v>OMG</v>
      </c>
      <c r="Q30">
        <f t="shared" si="1"/>
        <v>1.4558823160041106</v>
      </c>
      <c r="R30">
        <v>9.0786800000000001E-2</v>
      </c>
      <c r="S30">
        <f t="shared" si="2"/>
        <v>1882.5051356548252</v>
      </c>
      <c r="T30" t="str">
        <f t="shared" si="3"/>
        <v xml:space="preserve">'OMG', </v>
      </c>
      <c r="V30" s="3" t="s">
        <v>289</v>
      </c>
      <c r="W30" s="8"/>
      <c r="X30" s="8"/>
      <c r="Y30" s="8"/>
      <c r="Z30" s="8"/>
      <c r="AA30" s="8"/>
      <c r="AB30" s="8"/>
      <c r="AC30" s="8">
        <v>59.395103750000004</v>
      </c>
      <c r="AD30" s="8"/>
      <c r="AE30" s="8">
        <v>59.395103750000004</v>
      </c>
      <c r="AF30" s="8"/>
      <c r="AG30" s="8"/>
      <c r="AH30" s="8"/>
      <c r="AJ30" s="27" t="s">
        <v>85</v>
      </c>
      <c r="AK30" s="44">
        <v>13124746.12945288</v>
      </c>
      <c r="AL30">
        <v>13139113.704146668</v>
      </c>
      <c r="AN30" t="s">
        <v>86</v>
      </c>
      <c r="AO30" t="s">
        <v>23</v>
      </c>
      <c r="AP30">
        <v>204649.5</v>
      </c>
      <c r="AR30" s="4" t="s">
        <v>38</v>
      </c>
      <c r="AS30" s="42">
        <v>63538144.969486356</v>
      </c>
    </row>
    <row r="31" spans="1:49" x14ac:dyDescent="0.25">
      <c r="A31">
        <v>29</v>
      </c>
      <c r="B31" t="s">
        <v>83</v>
      </c>
      <c r="C31" s="1">
        <v>346981.66061952</v>
      </c>
      <c r="E31" t="s">
        <v>89</v>
      </c>
      <c r="F31" t="s">
        <v>470</v>
      </c>
      <c r="G31" s="22">
        <v>20230201</v>
      </c>
      <c r="H31" s="56">
        <v>44959.000002777779</v>
      </c>
      <c r="I31">
        <v>34363.707010603299</v>
      </c>
      <c r="K31" s="21" t="s">
        <v>500</v>
      </c>
      <c r="L31" s="21" t="s">
        <v>472</v>
      </c>
      <c r="M31" s="21" t="s">
        <v>85</v>
      </c>
      <c r="N31" s="21" t="s">
        <v>86</v>
      </c>
      <c r="P31" t="str">
        <f t="shared" si="0"/>
        <v>OXT</v>
      </c>
      <c r="Q31">
        <f t="shared" si="1"/>
        <v>9.9036090118562639E-2</v>
      </c>
      <c r="R31">
        <v>16719.740000000002</v>
      </c>
      <c r="S31">
        <f t="shared" si="2"/>
        <v>5801443150.3266134</v>
      </c>
      <c r="T31" t="str">
        <f t="shared" si="3"/>
        <v xml:space="preserve">'OXT', </v>
      </c>
      <c r="V31" s="3" t="s">
        <v>114</v>
      </c>
      <c r="W31" s="8"/>
      <c r="X31" s="8"/>
      <c r="Y31" s="8"/>
      <c r="Z31" s="8"/>
      <c r="AA31" s="8"/>
      <c r="AB31" s="8"/>
      <c r="AC31" s="8">
        <v>7.4219999999999991E-5</v>
      </c>
      <c r="AD31" s="8"/>
      <c r="AE31" s="8">
        <v>7.4219999999999991E-5</v>
      </c>
      <c r="AF31" s="8"/>
      <c r="AG31" s="8"/>
      <c r="AH31" s="8"/>
      <c r="AJ31" s="27" t="s">
        <v>193</v>
      </c>
      <c r="AK31" s="44">
        <v>-5463307.5175532</v>
      </c>
      <c r="AL31">
        <v>-5469288.1649546353</v>
      </c>
      <c r="AN31" t="s">
        <v>86</v>
      </c>
      <c r="AO31" t="s">
        <v>23</v>
      </c>
      <c r="AP31">
        <v>29999.901399999999</v>
      </c>
      <c r="AR31" s="4" t="s">
        <v>194</v>
      </c>
      <c r="AS31" s="42">
        <v>-100</v>
      </c>
    </row>
    <row r="32" spans="1:49" x14ac:dyDescent="0.25">
      <c r="A32">
        <v>30</v>
      </c>
      <c r="B32" t="s">
        <v>83</v>
      </c>
      <c r="C32" s="1">
        <v>10037839201.25</v>
      </c>
      <c r="E32" t="s">
        <v>37</v>
      </c>
      <c r="F32" t="s">
        <v>470</v>
      </c>
      <c r="G32" s="22">
        <v>20230201</v>
      </c>
      <c r="H32" s="56">
        <v>44959.000002777779</v>
      </c>
      <c r="I32">
        <v>120299.455105644</v>
      </c>
      <c r="K32" s="21" t="s">
        <v>816</v>
      </c>
      <c r="L32" s="21" t="s">
        <v>472</v>
      </c>
      <c r="M32" s="21" t="s">
        <v>85</v>
      </c>
      <c r="N32" s="21" t="s">
        <v>86</v>
      </c>
      <c r="P32" t="str">
        <f t="shared" si="0"/>
        <v>SHIB</v>
      </c>
      <c r="Q32">
        <f t="shared" si="1"/>
        <v>1.1984596753717997E-5</v>
      </c>
      <c r="R32">
        <v>16719.740000000002</v>
      </c>
      <c r="S32">
        <f t="shared" si="2"/>
        <v>167830061606707.69</v>
      </c>
      <c r="T32" t="str">
        <f t="shared" si="3"/>
        <v xml:space="preserve">'SHIB', </v>
      </c>
      <c r="V32" s="3" t="s">
        <v>115</v>
      </c>
      <c r="W32" s="8"/>
      <c r="X32" s="8"/>
      <c r="Y32" s="8"/>
      <c r="Z32" s="8"/>
      <c r="AA32" s="8"/>
      <c r="AB32" s="8"/>
      <c r="AC32" s="8">
        <v>3.2621679000000001</v>
      </c>
      <c r="AD32" s="8"/>
      <c r="AE32" s="8">
        <v>3.2621679000000001</v>
      </c>
      <c r="AF32" s="8"/>
      <c r="AG32" s="8"/>
      <c r="AH32" s="8"/>
      <c r="AJ32" s="4" t="s">
        <v>31</v>
      </c>
      <c r="AK32" s="44">
        <v>-4763.1309661300002</v>
      </c>
      <c r="AL32">
        <v>-184545.78553360116</v>
      </c>
      <c r="AN32" t="s">
        <v>86</v>
      </c>
      <c r="AO32" t="s">
        <v>29</v>
      </c>
      <c r="AP32">
        <v>0.15721859999999999</v>
      </c>
      <c r="AR32" s="3" t="s">
        <v>215</v>
      </c>
      <c r="AS32" s="42">
        <v>90.065147469999999</v>
      </c>
      <c r="AU32" s="50"/>
      <c r="AV32" s="51"/>
      <c r="AW32" s="51"/>
    </row>
    <row r="33" spans="1:49" x14ac:dyDescent="0.25">
      <c r="A33">
        <v>31</v>
      </c>
      <c r="B33" t="s">
        <v>83</v>
      </c>
      <c r="C33" s="1">
        <v>3965.4603612800001</v>
      </c>
      <c r="E33" t="s">
        <v>153</v>
      </c>
      <c r="F33" t="s">
        <v>470</v>
      </c>
      <c r="G33" s="22">
        <v>20230201</v>
      </c>
      <c r="H33" s="56">
        <v>44959.000002777779</v>
      </c>
      <c r="I33">
        <v>99110.1725395018</v>
      </c>
      <c r="K33" s="21" t="s">
        <v>501</v>
      </c>
      <c r="L33" s="21" t="s">
        <v>472</v>
      </c>
      <c r="M33" s="21" t="s">
        <v>85</v>
      </c>
      <c r="N33" s="21" t="s">
        <v>86</v>
      </c>
      <c r="P33" t="str">
        <f t="shared" si="0"/>
        <v>SOL</v>
      </c>
      <c r="Q33">
        <f t="shared" si="1"/>
        <v>24.993358528367761</v>
      </c>
      <c r="R33">
        <v>1208.73</v>
      </c>
      <c r="S33">
        <f t="shared" si="2"/>
        <v>4793170.9024899751</v>
      </c>
      <c r="T33" t="str">
        <f t="shared" si="3"/>
        <v xml:space="preserve">'SOL', </v>
      </c>
      <c r="V33" s="3" t="s">
        <v>41</v>
      </c>
      <c r="W33" s="8">
        <v>72938.451449059983</v>
      </c>
      <c r="X33" s="8"/>
      <c r="Y33" s="8"/>
      <c r="Z33" s="8"/>
      <c r="AA33" s="8">
        <v>18.277459290000003</v>
      </c>
      <c r="AB33" s="8"/>
      <c r="AC33" s="8"/>
      <c r="AD33" s="8"/>
      <c r="AE33" s="8">
        <v>72956.728908349978</v>
      </c>
      <c r="AF33" s="8"/>
      <c r="AG33" s="8"/>
      <c r="AH33" s="8"/>
      <c r="AJ33" s="27" t="s">
        <v>85</v>
      </c>
      <c r="AK33" s="44">
        <v>36.869033870000003</v>
      </c>
      <c r="AL33">
        <v>1428.4773746064559</v>
      </c>
      <c r="AN33" t="s">
        <v>86</v>
      </c>
      <c r="AO33" t="s">
        <v>15</v>
      </c>
      <c r="AP33">
        <v>9.9330999999999996</v>
      </c>
      <c r="AR33" s="4" t="s">
        <v>14</v>
      </c>
      <c r="AS33" s="42">
        <v>8.9996E-3</v>
      </c>
      <c r="AU33" s="4"/>
    </row>
    <row r="34" spans="1:49" x14ac:dyDescent="0.25">
      <c r="A34">
        <v>32</v>
      </c>
      <c r="B34" t="s">
        <v>83</v>
      </c>
      <c r="C34" s="1">
        <v>20112.645938630001</v>
      </c>
      <c r="E34" t="s">
        <v>407</v>
      </c>
      <c r="F34" t="s">
        <v>470</v>
      </c>
      <c r="G34" s="22">
        <v>20230201</v>
      </c>
      <c r="H34" s="56">
        <v>44959.000002777779</v>
      </c>
      <c r="I34">
        <v>26233.058451793098</v>
      </c>
      <c r="K34" s="21" t="s">
        <v>817</v>
      </c>
      <c r="L34" s="21" t="s">
        <v>472</v>
      </c>
      <c r="M34" s="21" t="s">
        <v>85</v>
      </c>
      <c r="N34" s="21" t="s">
        <v>86</v>
      </c>
      <c r="P34" t="str">
        <f t="shared" si="0"/>
        <v>SUSHI</v>
      </c>
      <c r="Q34">
        <f t="shared" si="1"/>
        <v>1.3043066800777181</v>
      </c>
      <c r="R34">
        <v>1208.73</v>
      </c>
      <c r="S34">
        <f t="shared" si="2"/>
        <v>24310758.52540024</v>
      </c>
      <c r="T34" t="str">
        <f t="shared" si="3"/>
        <v xml:space="preserve">'SUSHI', </v>
      </c>
      <c r="V34" s="3" t="s">
        <v>42</v>
      </c>
      <c r="W34" s="8">
        <v>4422816.4880867004</v>
      </c>
      <c r="X34" s="8"/>
      <c r="Y34" s="8"/>
      <c r="Z34" s="8"/>
      <c r="AA34" s="8">
        <v>171440.16190000001</v>
      </c>
      <c r="AB34" s="8"/>
      <c r="AC34" s="8"/>
      <c r="AD34" s="8"/>
      <c r="AE34" s="8">
        <v>4594256.6499867002</v>
      </c>
      <c r="AF34" s="8"/>
      <c r="AG34" s="8"/>
      <c r="AH34" s="8"/>
      <c r="AJ34" s="27" t="s">
        <v>193</v>
      </c>
      <c r="AK34" s="44">
        <v>-4800</v>
      </c>
      <c r="AL34">
        <v>-185974.2629082076</v>
      </c>
      <c r="AN34" t="s">
        <v>86</v>
      </c>
      <c r="AO34" t="s">
        <v>15</v>
      </c>
      <c r="AP34">
        <v>5884.9906846100002</v>
      </c>
      <c r="AR34" s="4" t="s">
        <v>15</v>
      </c>
      <c r="AS34" s="42">
        <v>0.02</v>
      </c>
      <c r="AU34" s="4"/>
    </row>
    <row r="35" spans="1:49" x14ac:dyDescent="0.25">
      <c r="A35">
        <v>33</v>
      </c>
      <c r="B35" t="s">
        <v>83</v>
      </c>
      <c r="C35" s="1">
        <v>48.9</v>
      </c>
      <c r="E35" t="s">
        <v>25</v>
      </c>
      <c r="F35" t="s">
        <v>470</v>
      </c>
      <c r="G35" s="22">
        <v>20230201</v>
      </c>
      <c r="H35" s="56">
        <v>44959.000002777779</v>
      </c>
      <c r="I35">
        <v>3.0901486344288598</v>
      </c>
      <c r="K35" s="21" t="s">
        <v>1131</v>
      </c>
      <c r="L35" s="21" t="s">
        <v>472</v>
      </c>
      <c r="M35" s="21" t="s">
        <v>85</v>
      </c>
      <c r="N35" s="21" t="s">
        <v>86</v>
      </c>
      <c r="P35" t="str">
        <f t="shared" si="0"/>
        <v>TRX</v>
      </c>
      <c r="Q35">
        <f t="shared" si="1"/>
        <v>6.319322360795214E-2</v>
      </c>
      <c r="R35">
        <v>268.61020000000002</v>
      </c>
      <c r="S35">
        <f t="shared" si="2"/>
        <v>13135.038780000001</v>
      </c>
      <c r="T35" t="str">
        <f t="shared" si="3"/>
        <v xml:space="preserve">'TRX', </v>
      </c>
      <c r="V35" s="3" t="s">
        <v>44</v>
      </c>
      <c r="W35" s="8">
        <v>259.63940638000003</v>
      </c>
      <c r="X35" s="8"/>
      <c r="Y35" s="8"/>
      <c r="Z35" s="8"/>
      <c r="AA35" s="8">
        <v>-2.54193164</v>
      </c>
      <c r="AB35" s="8"/>
      <c r="AC35" s="8"/>
      <c r="AD35" s="8"/>
      <c r="AE35" s="8">
        <v>257.09747474000005</v>
      </c>
      <c r="AF35" s="8"/>
      <c r="AG35" s="8"/>
      <c r="AH35" s="8"/>
      <c r="AJ35" s="4" t="s">
        <v>186</v>
      </c>
      <c r="AK35" s="44">
        <v>1.5637979999999999E-2</v>
      </c>
      <c r="AL35">
        <v>9.8747518422494362E-3</v>
      </c>
      <c r="AN35" t="s">
        <v>86</v>
      </c>
      <c r="AO35" t="s">
        <v>15</v>
      </c>
      <c r="AP35">
        <v>949.21720000000005</v>
      </c>
      <c r="AR35" s="4" t="s">
        <v>270</v>
      </c>
      <c r="AS35" s="42">
        <v>0.02</v>
      </c>
      <c r="AU35" s="50"/>
      <c r="AV35" s="51"/>
      <c r="AW35" s="51"/>
    </row>
    <row r="36" spans="1:49" x14ac:dyDescent="0.25">
      <c r="A36">
        <v>34</v>
      </c>
      <c r="B36" t="s">
        <v>83</v>
      </c>
      <c r="C36" s="1">
        <v>5383.9497593899996</v>
      </c>
      <c r="E36" t="s">
        <v>158</v>
      </c>
      <c r="F36" t="s">
        <v>470</v>
      </c>
      <c r="G36" s="22">
        <v>20230201</v>
      </c>
      <c r="H36" s="56">
        <v>44959.000002777779</v>
      </c>
      <c r="I36">
        <v>36679.508288373603</v>
      </c>
      <c r="K36" s="21" t="s">
        <v>502</v>
      </c>
      <c r="L36" s="21" t="s">
        <v>472</v>
      </c>
      <c r="M36" s="21" t="s">
        <v>85</v>
      </c>
      <c r="N36" s="21" t="s">
        <v>86</v>
      </c>
      <c r="P36" t="str">
        <f t="shared" si="0"/>
        <v>UNI</v>
      </c>
      <c r="Q36">
        <f t="shared" si="1"/>
        <v>6.8127508479071288</v>
      </c>
      <c r="R36">
        <v>0.90154135000000002</v>
      </c>
      <c r="S36">
        <f t="shared" si="2"/>
        <v>4853.8533344126354</v>
      </c>
      <c r="T36" t="str">
        <f t="shared" si="3"/>
        <v xml:space="preserve">'UNI', </v>
      </c>
      <c r="V36" s="3" t="s">
        <v>119</v>
      </c>
      <c r="W36" s="8"/>
      <c r="X36" s="8"/>
      <c r="Y36" s="8"/>
      <c r="Z36" s="8"/>
      <c r="AA36" s="8"/>
      <c r="AB36" s="8"/>
      <c r="AC36" s="8">
        <v>10186308.855408698</v>
      </c>
      <c r="AD36" s="8"/>
      <c r="AE36" s="8">
        <v>10186308.855408698</v>
      </c>
      <c r="AF36" s="8"/>
      <c r="AG36" s="8"/>
      <c r="AH36" s="8"/>
      <c r="AJ36" s="27" t="s">
        <v>85</v>
      </c>
      <c r="AK36" s="44">
        <v>1.5637979999999999E-2</v>
      </c>
      <c r="AL36">
        <v>9.8747518422494362E-3</v>
      </c>
      <c r="AN36" t="s">
        <v>86</v>
      </c>
      <c r="AO36" t="s">
        <v>107</v>
      </c>
      <c r="AP36">
        <v>668899.17272104998</v>
      </c>
      <c r="AR36" s="4" t="s">
        <v>95</v>
      </c>
      <c r="AS36" s="42">
        <v>2.755467E-2</v>
      </c>
    </row>
    <row r="37" spans="1:49" x14ac:dyDescent="0.25">
      <c r="A37">
        <v>35</v>
      </c>
      <c r="B37" t="s">
        <v>83</v>
      </c>
      <c r="C37" s="1">
        <v>14238.19370125</v>
      </c>
      <c r="E37" t="s">
        <v>38</v>
      </c>
      <c r="F37" t="s">
        <v>470</v>
      </c>
      <c r="G37" s="22">
        <v>20230201</v>
      </c>
      <c r="H37" s="56">
        <v>44959.000002777779</v>
      </c>
      <c r="I37">
        <v>14239.5865663493</v>
      </c>
      <c r="K37" s="21" t="s">
        <v>503</v>
      </c>
      <c r="L37" s="21" t="s">
        <v>472</v>
      </c>
      <c r="M37" s="21" t="s">
        <v>85</v>
      </c>
      <c r="N37" s="21" t="s">
        <v>86</v>
      </c>
      <c r="P37" t="str">
        <f t="shared" si="0"/>
        <v>USDT</v>
      </c>
      <c r="Q37">
        <f t="shared" si="1"/>
        <v>1.0000978259692574</v>
      </c>
      <c r="R37">
        <v>19.614688999999998</v>
      </c>
      <c r="S37">
        <f t="shared" si="2"/>
        <v>279277.74137177767</v>
      </c>
      <c r="T37" t="str">
        <f t="shared" si="3"/>
        <v xml:space="preserve">'USDT', </v>
      </c>
      <c r="V37" s="3" t="s">
        <v>199</v>
      </c>
      <c r="W37" s="8"/>
      <c r="X37" s="8"/>
      <c r="Y37" s="8"/>
      <c r="Z37" s="8"/>
      <c r="AA37" s="8"/>
      <c r="AB37" s="8"/>
      <c r="AC37" s="8">
        <v>-9528648.0788313001</v>
      </c>
      <c r="AD37" s="8"/>
      <c r="AE37" s="8">
        <v>-9528648.0788313001</v>
      </c>
      <c r="AF37" s="8"/>
      <c r="AG37" s="8"/>
      <c r="AH37" s="8"/>
      <c r="AJ37" s="4" t="s">
        <v>188</v>
      </c>
      <c r="AK37" s="44">
        <v>-118389.52953572999</v>
      </c>
      <c r="AL37">
        <v>-10050.440549318246</v>
      </c>
      <c r="AN37" t="s">
        <v>86</v>
      </c>
      <c r="AO37" t="s">
        <v>30</v>
      </c>
      <c r="AP37">
        <v>0.19800000000000001</v>
      </c>
      <c r="AR37" s="4" t="s">
        <v>96</v>
      </c>
      <c r="AS37" s="42">
        <v>59.988593199999997</v>
      </c>
    </row>
    <row r="38" spans="1:49" x14ac:dyDescent="0.25">
      <c r="A38">
        <v>36</v>
      </c>
      <c r="B38" t="s">
        <v>83</v>
      </c>
      <c r="C38" s="1">
        <v>891563.24522429996</v>
      </c>
      <c r="E38" t="s">
        <v>162</v>
      </c>
      <c r="F38" t="s">
        <v>470</v>
      </c>
      <c r="G38" s="22">
        <v>20230201</v>
      </c>
      <c r="H38" s="56">
        <v>44959.000002777779</v>
      </c>
      <c r="I38">
        <v>82270.262860393297</v>
      </c>
      <c r="K38" s="21" t="s">
        <v>504</v>
      </c>
      <c r="L38" s="21" t="s">
        <v>472</v>
      </c>
      <c r="M38" s="21" t="s">
        <v>85</v>
      </c>
      <c r="N38" s="21" t="s">
        <v>86</v>
      </c>
      <c r="P38" t="str">
        <f t="shared" si="0"/>
        <v>XLM</v>
      </c>
      <c r="Q38">
        <f t="shared" si="1"/>
        <v>9.2276418191393372E-2</v>
      </c>
      <c r="R38">
        <v>1208.73</v>
      </c>
      <c r="S38">
        <f t="shared" si="2"/>
        <v>1077659241.3999681</v>
      </c>
      <c r="T38" t="str">
        <f t="shared" si="3"/>
        <v xml:space="preserve">'XLM', </v>
      </c>
      <c r="V38" s="3" t="s">
        <v>120</v>
      </c>
      <c r="W38" s="8"/>
      <c r="X38" s="8"/>
      <c r="Y38" s="8"/>
      <c r="Z38" s="8"/>
      <c r="AA38" s="8"/>
      <c r="AB38" s="8"/>
      <c r="AC38" s="8">
        <v>9324171044.5834751</v>
      </c>
      <c r="AD38" s="8"/>
      <c r="AE38" s="8">
        <v>9324171044.5834751</v>
      </c>
      <c r="AF38" s="8"/>
      <c r="AG38" s="8"/>
      <c r="AH38" s="8"/>
      <c r="AJ38" s="27" t="s">
        <v>85</v>
      </c>
      <c r="AK38" s="44">
        <v>61610.470464270002</v>
      </c>
      <c r="AL38">
        <v>5230.2967419918232</v>
      </c>
      <c r="AN38" t="s">
        <v>86</v>
      </c>
      <c r="AO38" t="s">
        <v>27</v>
      </c>
      <c r="AP38">
        <v>12.72046903</v>
      </c>
      <c r="AR38" s="4" t="s">
        <v>318</v>
      </c>
      <c r="AS38" s="42">
        <v>30</v>
      </c>
    </row>
    <row r="39" spans="1:49" x14ac:dyDescent="0.25">
      <c r="A39">
        <v>37</v>
      </c>
      <c r="B39" t="s">
        <v>83</v>
      </c>
      <c r="C39" s="1">
        <v>29153</v>
      </c>
      <c r="E39" t="s">
        <v>99</v>
      </c>
      <c r="F39" t="s">
        <v>470</v>
      </c>
      <c r="G39" s="22">
        <v>20230201</v>
      </c>
      <c r="H39" s="56">
        <v>44959.000002777779</v>
      </c>
      <c r="I39">
        <v>12066.1890735128</v>
      </c>
      <c r="K39" s="21" t="s">
        <v>947</v>
      </c>
      <c r="L39" s="21" t="s">
        <v>472</v>
      </c>
      <c r="M39" s="21" t="s">
        <v>85</v>
      </c>
      <c r="N39" s="21" t="s">
        <v>86</v>
      </c>
      <c r="P39" t="str">
        <f t="shared" si="0"/>
        <v>XRP</v>
      </c>
      <c r="Q39">
        <f t="shared" si="1"/>
        <v>0.41389184898682124</v>
      </c>
      <c r="R39">
        <v>0.99940190110900473</v>
      </c>
      <c r="S39">
        <f t="shared" si="2"/>
        <v>29135.563623030816</v>
      </c>
      <c r="T39" t="str">
        <f t="shared" si="3"/>
        <v xml:space="preserve">'XRP', </v>
      </c>
      <c r="V39" s="3" t="s">
        <v>165</v>
      </c>
      <c r="W39" s="8"/>
      <c r="X39" s="8"/>
      <c r="Y39" s="8"/>
      <c r="Z39" s="8"/>
      <c r="AA39" s="8"/>
      <c r="AB39" s="8"/>
      <c r="AC39" s="8">
        <v>21991660.25422658</v>
      </c>
      <c r="AD39" s="8"/>
      <c r="AE39" s="8">
        <v>21991660.25422658</v>
      </c>
      <c r="AF39" s="8"/>
      <c r="AG39" s="8"/>
      <c r="AH39" s="8"/>
      <c r="AJ39" s="27" t="s">
        <v>193</v>
      </c>
      <c r="AK39" s="44">
        <v>-180000</v>
      </c>
      <c r="AL39">
        <v>-15280.73729131007</v>
      </c>
      <c r="AN39" t="s">
        <v>86</v>
      </c>
      <c r="AO39" t="s">
        <v>27</v>
      </c>
      <c r="AP39">
        <v>-892.14</v>
      </c>
      <c r="AR39" s="3" t="s">
        <v>97</v>
      </c>
      <c r="AS39" s="42">
        <v>253678.96081933996</v>
      </c>
    </row>
    <row r="40" spans="1:49" x14ac:dyDescent="0.25">
      <c r="A40">
        <v>38</v>
      </c>
      <c r="B40" t="s">
        <v>83</v>
      </c>
      <c r="C40" s="1">
        <v>60866.228199999998</v>
      </c>
      <c r="E40" t="s">
        <v>163</v>
      </c>
      <c r="F40" t="s">
        <v>470</v>
      </c>
      <c r="G40" s="22">
        <v>20230201</v>
      </c>
      <c r="H40" s="56">
        <v>44959.000002777779</v>
      </c>
      <c r="I40">
        <v>66683.442577633905</v>
      </c>
      <c r="K40" s="21" t="s">
        <v>825</v>
      </c>
      <c r="L40" s="21" t="s">
        <v>472</v>
      </c>
      <c r="M40" s="21" t="s">
        <v>85</v>
      </c>
      <c r="N40" s="21" t="s">
        <v>86</v>
      </c>
      <c r="P40" t="str">
        <f t="shared" si="0"/>
        <v>XTZ</v>
      </c>
      <c r="Q40">
        <f t="shared" si="1"/>
        <v>1.0955737615039847</v>
      </c>
      <c r="R40">
        <v>268.61020000000002</v>
      </c>
      <c r="S40">
        <f t="shared" si="2"/>
        <v>16349289.730047641</v>
      </c>
      <c r="T40" t="str">
        <f t="shared" si="3"/>
        <v xml:space="preserve">'XTZ', </v>
      </c>
      <c r="V40" s="3" t="s">
        <v>200</v>
      </c>
      <c r="W40" s="8"/>
      <c r="X40" s="8">
        <v>-8882057.2731500994</v>
      </c>
      <c r="Y40" s="8"/>
      <c r="Z40" s="8"/>
      <c r="AA40" s="8"/>
      <c r="AB40" s="8"/>
      <c r="AC40" s="8"/>
      <c r="AD40" s="8"/>
      <c r="AE40" s="8">
        <v>-8882057.2731500994</v>
      </c>
      <c r="AF40" s="8"/>
      <c r="AG40" s="8"/>
      <c r="AH40" s="8"/>
      <c r="AJ40" s="4" t="s">
        <v>22</v>
      </c>
      <c r="AK40" s="44">
        <v>-0.98473884000009093</v>
      </c>
      <c r="AL40">
        <v>-5.6654467304688296</v>
      </c>
      <c r="AN40" t="s">
        <v>86</v>
      </c>
      <c r="AO40" t="s">
        <v>24</v>
      </c>
      <c r="AP40">
        <v>-597.54899999999998</v>
      </c>
      <c r="AR40" s="4" t="s">
        <v>20</v>
      </c>
      <c r="AS40" s="42">
        <v>0.21932823000000001</v>
      </c>
    </row>
    <row r="41" spans="1:49" x14ac:dyDescent="0.25">
      <c r="A41">
        <v>39</v>
      </c>
      <c r="B41" t="s">
        <v>83</v>
      </c>
      <c r="C41" s="1">
        <v>0.72856047000000002</v>
      </c>
      <c r="E41" t="s">
        <v>170</v>
      </c>
      <c r="F41" t="s">
        <v>470</v>
      </c>
      <c r="G41" s="22">
        <v>20230201</v>
      </c>
      <c r="H41" s="56">
        <v>44959.000002777779</v>
      </c>
      <c r="I41">
        <v>5451.32310502993</v>
      </c>
      <c r="K41" s="21" t="s">
        <v>882</v>
      </c>
      <c r="L41" s="21" t="s">
        <v>472</v>
      </c>
      <c r="M41" s="21" t="s">
        <v>85</v>
      </c>
      <c r="N41" s="21" t="s">
        <v>86</v>
      </c>
      <c r="P41" t="str">
        <f t="shared" si="0"/>
        <v>YFI</v>
      </c>
      <c r="Q41">
        <f t="shared" si="1"/>
        <v>7482.3207262808673</v>
      </c>
      <c r="R41">
        <v>1.0002433738949958</v>
      </c>
      <c r="S41">
        <f t="shared" si="2"/>
        <v>0.72873778259932387</v>
      </c>
      <c r="T41" t="str">
        <f t="shared" si="3"/>
        <v xml:space="preserve">'YFI', </v>
      </c>
      <c r="V41" s="3" t="s">
        <v>166</v>
      </c>
      <c r="W41" s="8"/>
      <c r="X41" s="8"/>
      <c r="Y41" s="8"/>
      <c r="Z41" s="8"/>
      <c r="AA41" s="8"/>
      <c r="AB41" s="8"/>
      <c r="AC41" s="8">
        <v>984235.53820117004</v>
      </c>
      <c r="AD41" s="8"/>
      <c r="AE41" s="8">
        <v>984235.53820117004</v>
      </c>
      <c r="AF41" s="8"/>
      <c r="AG41" s="8"/>
      <c r="AH41" s="8"/>
      <c r="AJ41" s="27" t="s">
        <v>85</v>
      </c>
      <c r="AK41" s="44">
        <v>1999.0152611599999</v>
      </c>
      <c r="AL41">
        <v>11500.830489743121</v>
      </c>
      <c r="AN41" t="s">
        <v>86</v>
      </c>
      <c r="AO41" t="s">
        <v>24</v>
      </c>
      <c r="AP41">
        <v>1.4551239499999999</v>
      </c>
      <c r="AR41" s="4" t="s">
        <v>14</v>
      </c>
      <c r="AS41" s="42">
        <v>5.7861299999999997E-2</v>
      </c>
    </row>
    <row r="42" spans="1:49" x14ac:dyDescent="0.25">
      <c r="A42">
        <v>40</v>
      </c>
      <c r="B42" t="s">
        <v>83</v>
      </c>
      <c r="C42" s="1">
        <v>18966318.7722039</v>
      </c>
      <c r="E42" t="s">
        <v>26</v>
      </c>
      <c r="F42" t="s">
        <v>470</v>
      </c>
      <c r="G42" s="22">
        <v>20230201</v>
      </c>
      <c r="H42" s="56">
        <v>44959.000002777779</v>
      </c>
      <c r="I42">
        <v>534377.75786232704</v>
      </c>
      <c r="K42" s="21" t="s">
        <v>938</v>
      </c>
      <c r="L42" s="21" t="s">
        <v>472</v>
      </c>
      <c r="M42" s="21" t="s">
        <v>85</v>
      </c>
      <c r="N42" s="21" t="s">
        <v>86</v>
      </c>
      <c r="P42" t="str">
        <f t="shared" si="0"/>
        <v>ZIL</v>
      </c>
      <c r="Q42">
        <f t="shared" si="1"/>
        <v>2.817509102744201E-2</v>
      </c>
      <c r="R42">
        <v>0.99940190110900473</v>
      </c>
      <c r="S42">
        <f t="shared" si="2"/>
        <v>18954975.037979983</v>
      </c>
      <c r="T42" t="str">
        <f t="shared" si="3"/>
        <v xml:space="preserve">'ZIL', </v>
      </c>
      <c r="V42" s="3" t="s">
        <v>201</v>
      </c>
      <c r="W42" s="8"/>
      <c r="X42" s="8"/>
      <c r="Y42" s="8"/>
      <c r="Z42" s="8"/>
      <c r="AA42" s="8"/>
      <c r="AB42" s="8"/>
      <c r="AC42" s="8">
        <v>-4360676</v>
      </c>
      <c r="AD42" s="8"/>
      <c r="AE42" s="8">
        <v>-4360676</v>
      </c>
      <c r="AF42" s="8"/>
      <c r="AG42" s="8"/>
      <c r="AH42" s="8"/>
      <c r="AJ42" s="27" t="s">
        <v>193</v>
      </c>
      <c r="AK42" s="44">
        <v>-2000</v>
      </c>
      <c r="AL42">
        <v>-11506.49593647359</v>
      </c>
      <c r="AN42" t="s">
        <v>86</v>
      </c>
      <c r="AO42" t="s">
        <v>190</v>
      </c>
      <c r="AP42">
        <v>-20000</v>
      </c>
      <c r="AR42" s="4" t="s">
        <v>15</v>
      </c>
      <c r="AS42" s="42">
        <v>0.73541904000000002</v>
      </c>
    </row>
    <row r="43" spans="1:49" x14ac:dyDescent="0.25">
      <c r="A43">
        <v>41</v>
      </c>
      <c r="B43" t="s">
        <v>12</v>
      </c>
      <c r="C43" s="1">
        <v>1089.5168569699999</v>
      </c>
      <c r="D43" t="s">
        <v>72</v>
      </c>
      <c r="E43" t="s">
        <v>14</v>
      </c>
      <c r="F43" t="s">
        <v>505</v>
      </c>
      <c r="G43" s="22">
        <v>20230201</v>
      </c>
      <c r="H43" s="56">
        <v>44959.000003043984</v>
      </c>
      <c r="I43">
        <v>25847446.948344801</v>
      </c>
      <c r="K43" s="21" t="s">
        <v>480</v>
      </c>
      <c r="L43" s="21" t="s">
        <v>472</v>
      </c>
      <c r="M43" s="21" t="s">
        <v>85</v>
      </c>
      <c r="N43" s="21" t="s">
        <v>86</v>
      </c>
      <c r="P43" t="str">
        <f t="shared" si="0"/>
        <v>BTC</v>
      </c>
      <c r="Q43">
        <f t="shared" si="1"/>
        <v>23723.769653484596</v>
      </c>
      <c r="R43">
        <v>0.99940190110900429</v>
      </c>
      <c r="S43">
        <f t="shared" si="2"/>
        <v>1088.865218146125</v>
      </c>
      <c r="T43" t="str">
        <f t="shared" si="3"/>
        <v xml:space="preserve">'BTC', </v>
      </c>
      <c r="V43" s="3" t="s">
        <v>167</v>
      </c>
      <c r="W43" s="8"/>
      <c r="X43" s="8"/>
      <c r="Y43" s="8"/>
      <c r="Z43" s="8"/>
      <c r="AA43" s="8"/>
      <c r="AB43" s="8"/>
      <c r="AC43" s="8">
        <v>186756865105.98315</v>
      </c>
      <c r="AD43" s="8"/>
      <c r="AE43" s="8">
        <v>186756865105.98315</v>
      </c>
      <c r="AF43" s="8"/>
      <c r="AG43" s="8"/>
      <c r="AH43" s="8"/>
      <c r="AJ43" s="4" t="s">
        <v>23</v>
      </c>
      <c r="AK43" s="44">
        <v>234642.50140000001</v>
      </c>
      <c r="AL43">
        <v>208026.13650371</v>
      </c>
      <c r="AN43" t="s">
        <v>86</v>
      </c>
      <c r="AO43" t="s">
        <v>190</v>
      </c>
      <c r="AP43">
        <v>4125.1621725699997</v>
      </c>
      <c r="AR43" s="4" t="s">
        <v>24</v>
      </c>
      <c r="AS43" s="42">
        <v>15.892145019999999</v>
      </c>
    </row>
    <row r="44" spans="1:49" x14ac:dyDescent="0.25">
      <c r="A44">
        <v>42</v>
      </c>
      <c r="B44" t="s">
        <v>12</v>
      </c>
      <c r="C44" s="1">
        <v>-35.42422586</v>
      </c>
      <c r="D44" t="s">
        <v>90</v>
      </c>
      <c r="E44" t="s">
        <v>14</v>
      </c>
      <c r="F44" t="s">
        <v>505</v>
      </c>
      <c r="G44" s="22">
        <v>20230201</v>
      </c>
      <c r="H44" s="56">
        <v>44959.000003043984</v>
      </c>
      <c r="I44">
        <v>-840396.17445565399</v>
      </c>
      <c r="K44" s="21" t="s">
        <v>480</v>
      </c>
      <c r="L44" s="21" t="s">
        <v>472</v>
      </c>
      <c r="M44" s="21" t="s">
        <v>85</v>
      </c>
      <c r="N44" s="21" t="s">
        <v>86</v>
      </c>
      <c r="P44" t="str">
        <f t="shared" si="0"/>
        <v>BTC</v>
      </c>
      <c r="Q44">
        <f t="shared" si="1"/>
        <v>23723.769653484644</v>
      </c>
      <c r="R44">
        <v>0.9994019011090044</v>
      </c>
      <c r="S44">
        <f t="shared" si="2"/>
        <v>-35.403038669798754</v>
      </c>
      <c r="T44" t="str">
        <f t="shared" si="3"/>
        <v xml:space="preserve">'BTC', </v>
      </c>
      <c r="V44" s="3" t="s">
        <v>202</v>
      </c>
      <c r="W44" s="8"/>
      <c r="X44" s="8"/>
      <c r="Y44" s="8"/>
      <c r="Z44" s="8"/>
      <c r="AA44" s="8"/>
      <c r="AB44" s="8"/>
      <c r="AC44" s="8">
        <v>-46350000</v>
      </c>
      <c r="AD44" s="8"/>
      <c r="AE44" s="8">
        <v>-46350000</v>
      </c>
      <c r="AF44" s="8"/>
      <c r="AG44" s="8"/>
      <c r="AH44" s="8"/>
      <c r="AJ44" s="27" t="s">
        <v>85</v>
      </c>
      <c r="AK44" s="44">
        <v>234642.50140000001</v>
      </c>
      <c r="AL44">
        <v>208026.13650371</v>
      </c>
      <c r="AN44" t="s">
        <v>86</v>
      </c>
      <c r="AO44" t="s">
        <v>89</v>
      </c>
      <c r="AP44">
        <v>402320.62526320003</v>
      </c>
      <c r="AR44" s="4" t="s">
        <v>98</v>
      </c>
      <c r="AS44" s="42">
        <v>22277.5319929</v>
      </c>
    </row>
    <row r="45" spans="1:49" x14ac:dyDescent="0.25">
      <c r="A45">
        <v>43</v>
      </c>
      <c r="B45" t="s">
        <v>12</v>
      </c>
      <c r="C45" s="1">
        <v>6815.4373291399997</v>
      </c>
      <c r="D45" t="s">
        <v>72</v>
      </c>
      <c r="E45" t="s">
        <v>15</v>
      </c>
      <c r="F45" t="s">
        <v>505</v>
      </c>
      <c r="G45" s="22">
        <v>20230201</v>
      </c>
      <c r="H45" s="56">
        <v>44959.000003043984</v>
      </c>
      <c r="I45">
        <v>11189535.211462401</v>
      </c>
      <c r="K45" s="21" t="s">
        <v>489</v>
      </c>
      <c r="L45" s="21" t="s">
        <v>472</v>
      </c>
      <c r="M45" s="21" t="s">
        <v>85</v>
      </c>
      <c r="N45" s="21" t="s">
        <v>86</v>
      </c>
      <c r="P45" t="str">
        <f t="shared" si="0"/>
        <v>ETH</v>
      </c>
      <c r="Q45">
        <f t="shared" si="1"/>
        <v>1641.7926937161556</v>
      </c>
      <c r="R45">
        <v>0.99940190110900451</v>
      </c>
      <c r="S45">
        <f t="shared" si="2"/>
        <v>6811.3610236317918</v>
      </c>
      <c r="T45" t="str">
        <f t="shared" si="3"/>
        <v xml:space="preserve">'ETH', </v>
      </c>
      <c r="V45" s="3" t="s">
        <v>203</v>
      </c>
      <c r="W45" s="8"/>
      <c r="X45" s="8"/>
      <c r="Y45" s="8"/>
      <c r="Z45" s="8"/>
      <c r="AA45" s="8"/>
      <c r="AB45" s="8"/>
      <c r="AC45" s="8">
        <v>-500</v>
      </c>
      <c r="AD45" s="8"/>
      <c r="AE45" s="8">
        <v>-500</v>
      </c>
      <c r="AF45" s="8"/>
      <c r="AG45" s="8"/>
      <c r="AH45" s="8"/>
      <c r="AJ45" s="4" t="s">
        <v>29</v>
      </c>
      <c r="AK45" s="44">
        <v>0.15721859999999999</v>
      </c>
      <c r="AL45">
        <v>3.1377137942216091</v>
      </c>
      <c r="AN45" t="s">
        <v>86</v>
      </c>
      <c r="AO45" t="s">
        <v>37</v>
      </c>
      <c r="AP45">
        <v>-6000000000</v>
      </c>
      <c r="AR45" s="4" t="s">
        <v>95</v>
      </c>
      <c r="AS45" s="42">
        <v>114736.84</v>
      </c>
    </row>
    <row r="46" spans="1:49" x14ac:dyDescent="0.25">
      <c r="A46">
        <v>44</v>
      </c>
      <c r="B46" t="s">
        <v>12</v>
      </c>
      <c r="C46" s="1">
        <v>-46.77687366</v>
      </c>
      <c r="D46" t="s">
        <v>90</v>
      </c>
      <c r="E46" t="s">
        <v>15</v>
      </c>
      <c r="F46" t="s">
        <v>505</v>
      </c>
      <c r="G46" s="22">
        <v>20230201</v>
      </c>
      <c r="H46" s="56">
        <v>44959.000003043984</v>
      </c>
      <c r="I46">
        <v>-76797.929409872304</v>
      </c>
      <c r="K46" s="21" t="s">
        <v>489</v>
      </c>
      <c r="L46" s="21" t="s">
        <v>472</v>
      </c>
      <c r="M46" s="21" t="s">
        <v>85</v>
      </c>
      <c r="N46" s="21" t="s">
        <v>86</v>
      </c>
      <c r="P46" t="str">
        <f t="shared" si="0"/>
        <v>ETH</v>
      </c>
      <c r="Q46">
        <f t="shared" si="1"/>
        <v>1641.7926937161687</v>
      </c>
      <c r="R46">
        <v>16719.740000000002</v>
      </c>
      <c r="S46">
        <f t="shared" si="2"/>
        <v>-782097.16560804844</v>
      </c>
      <c r="T46" t="str">
        <f t="shared" si="3"/>
        <v xml:space="preserve">'ETH', </v>
      </c>
      <c r="V46" s="3" t="s">
        <v>205</v>
      </c>
      <c r="W46" s="8"/>
      <c r="X46" s="8"/>
      <c r="Y46" s="8"/>
      <c r="Z46" s="8"/>
      <c r="AA46" s="8"/>
      <c r="AB46" s="8"/>
      <c r="AC46" s="8">
        <v>-3600208</v>
      </c>
      <c r="AD46" s="8"/>
      <c r="AE46" s="8">
        <v>-3600208</v>
      </c>
      <c r="AF46" s="8"/>
      <c r="AG46" s="8"/>
      <c r="AH46" s="8"/>
      <c r="AJ46" s="27" t="s">
        <v>85</v>
      </c>
      <c r="AK46" s="44">
        <v>0.15721859999999999</v>
      </c>
      <c r="AL46">
        <v>3.1377137942216091</v>
      </c>
      <c r="AN46" t="s">
        <v>86</v>
      </c>
      <c r="AO46" t="s">
        <v>153</v>
      </c>
      <c r="AP46">
        <v>-60</v>
      </c>
      <c r="AR46" s="4" t="s">
        <v>99</v>
      </c>
      <c r="AS46" s="42">
        <v>116647.68407285</v>
      </c>
    </row>
    <row r="47" spans="1:49" x14ac:dyDescent="0.25">
      <c r="A47">
        <v>45</v>
      </c>
      <c r="B47" t="s">
        <v>91</v>
      </c>
      <c r="C47" s="1">
        <v>2336.3301591200002</v>
      </c>
      <c r="E47" t="s">
        <v>87</v>
      </c>
      <c r="F47" t="s">
        <v>506</v>
      </c>
      <c r="G47" s="22">
        <v>20230201</v>
      </c>
      <c r="H47" s="56">
        <v>44959.000005520837</v>
      </c>
      <c r="I47">
        <v>741720.79858728405</v>
      </c>
      <c r="K47" s="21" t="s">
        <v>479</v>
      </c>
      <c r="L47" s="21" t="s">
        <v>472</v>
      </c>
      <c r="M47" s="21" t="s">
        <v>85</v>
      </c>
      <c r="N47" s="21" t="s">
        <v>86</v>
      </c>
      <c r="P47" t="str">
        <f t="shared" si="0"/>
        <v>BNB</v>
      </c>
      <c r="Q47">
        <f t="shared" si="1"/>
        <v>317.47259508333354</v>
      </c>
      <c r="R47">
        <v>1208.73</v>
      </c>
      <c r="S47">
        <f t="shared" si="2"/>
        <v>2823992.3532331181</v>
      </c>
      <c r="T47" t="str">
        <f t="shared" si="3"/>
        <v xml:space="preserve">'BNB', </v>
      </c>
      <c r="V47" s="3" t="s">
        <v>208</v>
      </c>
      <c r="W47" s="8"/>
      <c r="X47" s="8"/>
      <c r="Y47" s="8"/>
      <c r="Z47" s="8"/>
      <c r="AA47" s="8"/>
      <c r="AB47" s="8"/>
      <c r="AC47" s="8">
        <v>-201.17</v>
      </c>
      <c r="AD47" s="8"/>
      <c r="AE47" s="8">
        <v>-201.17</v>
      </c>
      <c r="AF47" s="8"/>
      <c r="AG47" s="8"/>
      <c r="AH47" s="8"/>
      <c r="AJ47" s="4" t="s">
        <v>15</v>
      </c>
      <c r="AK47" s="44">
        <v>7467.2306945999999</v>
      </c>
      <c r="AL47">
        <v>9123605.9658979364</v>
      </c>
      <c r="AN47" t="s">
        <v>86</v>
      </c>
      <c r="AO47" t="s">
        <v>153</v>
      </c>
      <c r="AP47">
        <v>57.222791209999997</v>
      </c>
      <c r="AR47" s="3" t="s">
        <v>101</v>
      </c>
      <c r="AS47" s="42">
        <v>-36386394.539370403</v>
      </c>
    </row>
    <row r="48" spans="1:49" x14ac:dyDescent="0.25">
      <c r="A48">
        <v>46</v>
      </c>
      <c r="B48" t="s">
        <v>91</v>
      </c>
      <c r="C48" s="1">
        <v>1702.1691871099999</v>
      </c>
      <c r="E48" t="s">
        <v>14</v>
      </c>
      <c r="F48" t="s">
        <v>506</v>
      </c>
      <c r="G48" s="22">
        <v>20230201</v>
      </c>
      <c r="H48" s="56">
        <v>44959.000005520837</v>
      </c>
      <c r="I48">
        <v>40381869.706256799</v>
      </c>
      <c r="K48" s="21" t="s">
        <v>480</v>
      </c>
      <c r="L48" s="21" t="s">
        <v>472</v>
      </c>
      <c r="M48" s="21" t="s">
        <v>85</v>
      </c>
      <c r="N48" s="21" t="s">
        <v>86</v>
      </c>
      <c r="P48" t="str">
        <f t="shared" si="0"/>
        <v>BTC</v>
      </c>
      <c r="Q48">
        <f t="shared" si="1"/>
        <v>23723.769653484618</v>
      </c>
      <c r="R48">
        <v>3.7800280517057798</v>
      </c>
      <c r="S48">
        <f t="shared" si="2"/>
        <v>6434.2472760250239</v>
      </c>
      <c r="T48" t="str">
        <f t="shared" si="3"/>
        <v xml:space="preserve">'BTC', </v>
      </c>
      <c r="V48" s="3" t="s">
        <v>171</v>
      </c>
      <c r="W48" s="8"/>
      <c r="X48" s="8"/>
      <c r="Y48" s="8"/>
      <c r="Z48" s="8"/>
      <c r="AA48" s="8"/>
      <c r="AB48" s="8"/>
      <c r="AC48" s="8">
        <v>3.13E-3</v>
      </c>
      <c r="AD48" s="8"/>
      <c r="AE48" s="8">
        <v>3.13E-3</v>
      </c>
      <c r="AF48" s="8"/>
      <c r="AG48" s="8"/>
      <c r="AH48" s="8"/>
      <c r="AJ48" s="27" t="s">
        <v>85</v>
      </c>
      <c r="AK48" s="44">
        <v>7467.2306945999999</v>
      </c>
      <c r="AL48">
        <v>9123605.9658979364</v>
      </c>
      <c r="AN48" t="s">
        <v>86</v>
      </c>
      <c r="AO48" t="s">
        <v>38</v>
      </c>
      <c r="AP48">
        <v>1978352.2225671101</v>
      </c>
      <c r="AR48" s="4" t="s">
        <v>14</v>
      </c>
      <c r="AS48" s="42">
        <v>4550.9250020700001</v>
      </c>
    </row>
    <row r="49" spans="1:45" x14ac:dyDescent="0.25">
      <c r="A49">
        <v>47</v>
      </c>
      <c r="B49" t="s">
        <v>91</v>
      </c>
      <c r="C49" s="1">
        <v>0.15721859999999999</v>
      </c>
      <c r="E49" t="s">
        <v>29</v>
      </c>
      <c r="F49" t="s">
        <v>506</v>
      </c>
      <c r="G49" s="22">
        <v>20230201</v>
      </c>
      <c r="H49" s="56">
        <v>44959.000005520837</v>
      </c>
      <c r="I49">
        <v>3.5165891612728899</v>
      </c>
      <c r="K49" s="21" t="s">
        <v>507</v>
      </c>
      <c r="L49" s="21" t="s">
        <v>472</v>
      </c>
      <c r="M49" s="21" t="s">
        <v>85</v>
      </c>
      <c r="N49" s="21" t="s">
        <v>86</v>
      </c>
      <c r="P49" t="str">
        <f t="shared" si="0"/>
        <v>ETC</v>
      </c>
      <c r="Q49">
        <f t="shared" si="1"/>
        <v>22.36751352112848</v>
      </c>
      <c r="R49">
        <v>1</v>
      </c>
      <c r="S49">
        <f t="shared" si="2"/>
        <v>0.15721859999999999</v>
      </c>
      <c r="T49" t="str">
        <f t="shared" si="3"/>
        <v xml:space="preserve">'ETC', </v>
      </c>
      <c r="V49" s="3" t="s">
        <v>172</v>
      </c>
      <c r="W49" s="8"/>
      <c r="X49" s="8"/>
      <c r="Y49" s="8"/>
      <c r="Z49" s="8"/>
      <c r="AA49" s="8"/>
      <c r="AB49" s="8"/>
      <c r="AC49" s="8">
        <v>10138.885630000001</v>
      </c>
      <c r="AD49" s="8"/>
      <c r="AE49" s="8">
        <v>10138.885630000001</v>
      </c>
      <c r="AF49" s="8"/>
      <c r="AG49" s="8"/>
      <c r="AH49" s="8"/>
      <c r="AJ49" s="4" t="s">
        <v>107</v>
      </c>
      <c r="AK49" s="44">
        <v>676914.25030584994</v>
      </c>
      <c r="AL49">
        <v>699624.72340361122</v>
      </c>
      <c r="AN49" t="s">
        <v>86</v>
      </c>
      <c r="AO49" t="s">
        <v>38</v>
      </c>
      <c r="AP49">
        <v>718760.47157083999</v>
      </c>
      <c r="AR49" s="4" t="s">
        <v>23</v>
      </c>
      <c r="AS49" s="42">
        <v>1817950.4935000001</v>
      </c>
    </row>
    <row r="50" spans="1:45" x14ac:dyDescent="0.25">
      <c r="A50">
        <v>48</v>
      </c>
      <c r="B50" t="s">
        <v>91</v>
      </c>
      <c r="C50" s="1">
        <v>15312.5823</v>
      </c>
      <c r="E50" t="s">
        <v>15</v>
      </c>
      <c r="F50" t="s">
        <v>506</v>
      </c>
      <c r="G50" s="22">
        <v>20230201</v>
      </c>
      <c r="H50" s="56">
        <v>44959.000005520837</v>
      </c>
      <c r="I50">
        <v>25140085.742067501</v>
      </c>
      <c r="K50" s="21" t="s">
        <v>489</v>
      </c>
      <c r="L50" s="21" t="s">
        <v>472</v>
      </c>
      <c r="M50" s="21" t="s">
        <v>85</v>
      </c>
      <c r="N50" s="21" t="s">
        <v>86</v>
      </c>
      <c r="P50" t="str">
        <f t="shared" si="0"/>
        <v>ETH</v>
      </c>
      <c r="Q50">
        <f t="shared" si="1"/>
        <v>1641.7926937161672</v>
      </c>
      <c r="R50">
        <v>0</v>
      </c>
      <c r="S50">
        <f t="shared" si="2"/>
        <v>0</v>
      </c>
      <c r="T50" t="str">
        <f t="shared" si="3"/>
        <v xml:space="preserve">'ETH', </v>
      </c>
      <c r="V50" s="3" t="s">
        <v>46</v>
      </c>
      <c r="W50" s="8">
        <v>47860654.493481569</v>
      </c>
      <c r="X50" s="8"/>
      <c r="Y50" s="8"/>
      <c r="Z50" s="8"/>
      <c r="AA50" s="8">
        <v>1411908.65690076</v>
      </c>
      <c r="AB50" s="8"/>
      <c r="AC50" s="8"/>
      <c r="AD50" s="8"/>
      <c r="AE50" s="8">
        <v>49272563.150382333</v>
      </c>
      <c r="AF50" s="8"/>
      <c r="AG50" s="8"/>
      <c r="AH50" s="8"/>
      <c r="AJ50" s="27" t="s">
        <v>85</v>
      </c>
      <c r="AK50" s="44">
        <v>676914.25030584994</v>
      </c>
      <c r="AL50">
        <v>699624.72340361122</v>
      </c>
      <c r="AN50" t="s">
        <v>86</v>
      </c>
      <c r="AO50" t="s">
        <v>38</v>
      </c>
      <c r="AP50">
        <v>43977435.717233598</v>
      </c>
      <c r="AR50" s="4" t="s">
        <v>15</v>
      </c>
      <c r="AS50" s="42">
        <v>19758.444440939998</v>
      </c>
    </row>
    <row r="51" spans="1:45" x14ac:dyDescent="0.25">
      <c r="A51">
        <v>49</v>
      </c>
      <c r="B51" t="s">
        <v>18</v>
      </c>
      <c r="C51" s="1">
        <v>1.5630526499999999</v>
      </c>
      <c r="D51" t="s">
        <v>72</v>
      </c>
      <c r="E51" t="s">
        <v>87</v>
      </c>
      <c r="F51" t="s">
        <v>508</v>
      </c>
      <c r="G51" s="22">
        <v>20230201</v>
      </c>
      <c r="H51" s="56">
        <v>44959.000002511573</v>
      </c>
      <c r="I51">
        <v>496.22638104738098</v>
      </c>
      <c r="K51" s="21" t="s">
        <v>479</v>
      </c>
      <c r="L51" s="21" t="s">
        <v>472</v>
      </c>
      <c r="M51" s="21" t="s">
        <v>85</v>
      </c>
      <c r="N51" s="21" t="s">
        <v>86</v>
      </c>
      <c r="P51" t="str">
        <f t="shared" si="0"/>
        <v>BNB</v>
      </c>
      <c r="Q51">
        <f t="shared" si="1"/>
        <v>317.47259508333326</v>
      </c>
      <c r="R51">
        <v>103.98</v>
      </c>
      <c r="S51">
        <f t="shared" si="2"/>
        <v>162.526214547</v>
      </c>
      <c r="T51" t="str">
        <f t="shared" si="3"/>
        <v xml:space="preserve">'BNB', </v>
      </c>
      <c r="V51" s="3" t="s">
        <v>211</v>
      </c>
      <c r="W51" s="8">
        <v>-10030533463.218105</v>
      </c>
      <c r="X51" s="8"/>
      <c r="Y51" s="8"/>
      <c r="Z51" s="8"/>
      <c r="AA51" s="8"/>
      <c r="AB51" s="8"/>
      <c r="AC51" s="8"/>
      <c r="AD51" s="8"/>
      <c r="AE51" s="8">
        <v>-10030533463.218105</v>
      </c>
      <c r="AF51" s="8"/>
      <c r="AG51" s="8"/>
      <c r="AH51" s="8"/>
      <c r="AJ51" s="4" t="s">
        <v>30</v>
      </c>
      <c r="AK51" s="44">
        <v>0.19800000000000001</v>
      </c>
      <c r="AL51">
        <v>0.85020732248870245</v>
      </c>
      <c r="AN51" t="s">
        <v>86</v>
      </c>
      <c r="AO51" t="s">
        <v>38</v>
      </c>
      <c r="AP51">
        <v>16863596.558114801</v>
      </c>
      <c r="AR51" s="4" t="s">
        <v>27</v>
      </c>
      <c r="AS51" s="42">
        <v>44259.146574890001</v>
      </c>
    </row>
    <row r="52" spans="1:45" x14ac:dyDescent="0.25">
      <c r="A52">
        <v>50</v>
      </c>
      <c r="B52" t="s">
        <v>18</v>
      </c>
      <c r="C52" s="1">
        <v>13517588.466357</v>
      </c>
      <c r="D52" t="s">
        <v>72</v>
      </c>
      <c r="E52" t="s">
        <v>88</v>
      </c>
      <c r="F52" t="s">
        <v>508</v>
      </c>
      <c r="G52" s="22">
        <v>20230201</v>
      </c>
      <c r="H52" s="56">
        <v>44959.000002511573</v>
      </c>
      <c r="I52">
        <v>13520370.679509699</v>
      </c>
      <c r="K52" s="21" t="s">
        <v>481</v>
      </c>
      <c r="L52" s="21" t="s">
        <v>472</v>
      </c>
      <c r="M52" s="21" t="s">
        <v>85</v>
      </c>
      <c r="N52" s="21" t="s">
        <v>86</v>
      </c>
      <c r="P52" t="str">
        <f t="shared" si="0"/>
        <v>BUSD</v>
      </c>
      <c r="Q52">
        <f t="shared" si="1"/>
        <v>1.0002058217084817</v>
      </c>
      <c r="R52">
        <v>16719.740000000002</v>
      </c>
      <c r="S52">
        <f t="shared" si="2"/>
        <v>226010564584.48782</v>
      </c>
      <c r="T52" t="str">
        <f t="shared" si="3"/>
        <v xml:space="preserve">'BUSD', </v>
      </c>
      <c r="V52" s="3" t="s">
        <v>173</v>
      </c>
      <c r="W52" s="8">
        <v>118.92745343</v>
      </c>
      <c r="X52" s="8"/>
      <c r="Y52" s="8"/>
      <c r="Z52" s="8"/>
      <c r="AA52" s="8"/>
      <c r="AB52" s="8"/>
      <c r="AC52" s="8"/>
      <c r="AD52" s="8"/>
      <c r="AE52" s="8">
        <v>118.92745343</v>
      </c>
      <c r="AF52" s="8"/>
      <c r="AG52" s="8"/>
      <c r="AH52" s="8"/>
      <c r="AJ52" s="27" t="s">
        <v>85</v>
      </c>
      <c r="AK52" s="44">
        <v>0.19800000000000001</v>
      </c>
      <c r="AL52">
        <v>0.85020732248870245</v>
      </c>
      <c r="AN52" t="s">
        <v>86</v>
      </c>
      <c r="AO52" t="s">
        <v>194</v>
      </c>
      <c r="AP52">
        <v>-100</v>
      </c>
      <c r="AR52" s="4" t="s">
        <v>24</v>
      </c>
      <c r="AS52" s="42">
        <v>7003.5866771999999</v>
      </c>
    </row>
    <row r="53" spans="1:45" x14ac:dyDescent="0.25">
      <c r="A53">
        <v>51</v>
      </c>
      <c r="B53" t="s">
        <v>18</v>
      </c>
      <c r="C53" s="1">
        <v>34981930.6438879</v>
      </c>
      <c r="D53" t="s">
        <v>72</v>
      </c>
      <c r="E53" t="s">
        <v>38</v>
      </c>
      <c r="F53" t="s">
        <v>508</v>
      </c>
      <c r="G53" s="22">
        <v>20230201</v>
      </c>
      <c r="H53" s="56">
        <v>44959.000002511573</v>
      </c>
      <c r="I53">
        <v>34985352.785159796</v>
      </c>
      <c r="K53" s="21" t="s">
        <v>503</v>
      </c>
      <c r="L53" s="21" t="s">
        <v>472</v>
      </c>
      <c r="M53" s="21" t="s">
        <v>85</v>
      </c>
      <c r="N53" s="21" t="s">
        <v>86</v>
      </c>
      <c r="P53" t="str">
        <f t="shared" si="0"/>
        <v>USDT</v>
      </c>
      <c r="Q53">
        <f t="shared" si="1"/>
        <v>1.0000978259692621</v>
      </c>
      <c r="R53">
        <v>1208.73</v>
      </c>
      <c r="S53">
        <f t="shared" si="2"/>
        <v>42283709027.186623</v>
      </c>
      <c r="T53" t="str">
        <f t="shared" si="3"/>
        <v xml:space="preserve">'USDT', </v>
      </c>
      <c r="V53" s="3" t="s">
        <v>48</v>
      </c>
      <c r="W53" s="8">
        <v>6237.0320764599992</v>
      </c>
      <c r="X53" s="8"/>
      <c r="Y53" s="8"/>
      <c r="Z53" s="8"/>
      <c r="AA53" s="8">
        <v>220.77855635999998</v>
      </c>
      <c r="AB53" s="8"/>
      <c r="AC53" s="8"/>
      <c r="AD53" s="8"/>
      <c r="AE53" s="8">
        <v>6457.8106328199992</v>
      </c>
      <c r="AF53" s="8"/>
      <c r="AG53" s="8"/>
      <c r="AH53" s="8"/>
      <c r="AJ53" s="4" t="s">
        <v>27</v>
      </c>
      <c r="AK53" s="44">
        <v>1593.7904690299999</v>
      </c>
      <c r="AL53">
        <v>9678.20707730504</v>
      </c>
      <c r="AN53" t="s">
        <v>215</v>
      </c>
      <c r="AO53" t="s">
        <v>14</v>
      </c>
      <c r="AP53">
        <v>7.9996000000000008E-3</v>
      </c>
      <c r="AR53" s="4" t="s">
        <v>95</v>
      </c>
      <c r="AS53" s="42">
        <v>-38280018.135565504</v>
      </c>
    </row>
    <row r="54" spans="1:45" x14ac:dyDescent="0.25">
      <c r="A54">
        <v>52</v>
      </c>
      <c r="B54" t="s">
        <v>18</v>
      </c>
      <c r="C54" s="1">
        <v>-1350858.6959067699</v>
      </c>
      <c r="D54" t="s">
        <v>90</v>
      </c>
      <c r="E54" t="s">
        <v>38</v>
      </c>
      <c r="F54" t="s">
        <v>508</v>
      </c>
      <c r="G54" s="22">
        <v>20230201</v>
      </c>
      <c r="H54" s="56">
        <v>44959.000002511573</v>
      </c>
      <c r="I54">
        <v>-1350990.84496803</v>
      </c>
      <c r="K54" s="21" t="s">
        <v>503</v>
      </c>
      <c r="L54" s="21" t="s">
        <v>472</v>
      </c>
      <c r="M54" s="21" t="s">
        <v>85</v>
      </c>
      <c r="N54" s="21" t="s">
        <v>86</v>
      </c>
      <c r="P54" t="str">
        <f t="shared" si="0"/>
        <v>USDT</v>
      </c>
      <c r="Q54">
        <f t="shared" si="1"/>
        <v>1.0000978259692597</v>
      </c>
      <c r="R54">
        <v>1.2567074957005918E-2</v>
      </c>
      <c r="S54">
        <f t="shared" si="2"/>
        <v>-16976.342487783641</v>
      </c>
      <c r="T54" t="str">
        <f t="shared" si="3"/>
        <v xml:space="preserve">'USDT', </v>
      </c>
      <c r="V54" s="3" t="s">
        <v>50</v>
      </c>
      <c r="W54" s="8">
        <v>16911467.100307181</v>
      </c>
      <c r="X54" s="8"/>
      <c r="Y54" s="8"/>
      <c r="Z54" s="8"/>
      <c r="AA54" s="8">
        <v>669127.7382844399</v>
      </c>
      <c r="AB54" s="8"/>
      <c r="AC54" s="8"/>
      <c r="AD54" s="8"/>
      <c r="AE54" s="8">
        <v>17580594.83859162</v>
      </c>
      <c r="AF54" s="8"/>
      <c r="AG54" s="8"/>
      <c r="AH54" s="8"/>
      <c r="AJ54" s="27" t="s">
        <v>85</v>
      </c>
      <c r="AK54" s="44">
        <v>1593.7904690299999</v>
      </c>
      <c r="AL54">
        <v>9678.20707730504</v>
      </c>
      <c r="AN54" t="s">
        <v>215</v>
      </c>
      <c r="AO54" t="s">
        <v>14</v>
      </c>
      <c r="AP54">
        <v>1E-3</v>
      </c>
      <c r="AR54" s="4" t="s">
        <v>92</v>
      </c>
      <c r="AS54" s="42">
        <v>101</v>
      </c>
    </row>
    <row r="55" spans="1:45" x14ac:dyDescent="0.25">
      <c r="A55">
        <v>53</v>
      </c>
      <c r="B55" t="s">
        <v>296</v>
      </c>
      <c r="C55" s="1">
        <v>1.1939999999999999E-5</v>
      </c>
      <c r="D55" t="s">
        <v>72</v>
      </c>
      <c r="E55" t="s">
        <v>87</v>
      </c>
      <c r="F55" t="s">
        <v>509</v>
      </c>
      <c r="G55" s="22">
        <v>20230201</v>
      </c>
      <c r="H55" s="56">
        <v>44959.00000547454</v>
      </c>
      <c r="I55">
        <v>3.790622785295E-3</v>
      </c>
      <c r="K55" s="21" t="s">
        <v>479</v>
      </c>
      <c r="L55" s="21" t="s">
        <v>472</v>
      </c>
      <c r="M55" s="21" t="s">
        <v>85</v>
      </c>
      <c r="N55" s="21" t="s">
        <v>86</v>
      </c>
      <c r="P55" t="str">
        <f t="shared" si="0"/>
        <v>BNB</v>
      </c>
      <c r="Q55">
        <f t="shared" si="1"/>
        <v>317.47259508333337</v>
      </c>
      <c r="R55">
        <v>1</v>
      </c>
      <c r="S55">
        <f t="shared" si="2"/>
        <v>1.1939999999999999E-5</v>
      </c>
      <c r="T55" t="str">
        <f t="shared" si="3"/>
        <v xml:space="preserve">'BNB', </v>
      </c>
      <c r="V55" s="3" t="s">
        <v>51</v>
      </c>
      <c r="W55" s="8">
        <v>4.3688520899999999</v>
      </c>
      <c r="X55" s="8"/>
      <c r="Y55" s="8"/>
      <c r="Z55" s="8"/>
      <c r="AA55" s="8">
        <v>-19308.570061800001</v>
      </c>
      <c r="AB55" s="8"/>
      <c r="AC55" s="8"/>
      <c r="AD55" s="8"/>
      <c r="AE55" s="8">
        <v>-19304.201209710001</v>
      </c>
      <c r="AF55" s="8"/>
      <c r="AG55" s="8"/>
      <c r="AH55" s="8"/>
      <c r="AJ55" s="4" t="s">
        <v>24</v>
      </c>
      <c r="AK55" s="44">
        <v>239.37012394999999</v>
      </c>
      <c r="AL55">
        <v>13760.711951759526</v>
      </c>
      <c r="AN55" t="s">
        <v>215</v>
      </c>
      <c r="AO55" t="s">
        <v>15</v>
      </c>
      <c r="AP55">
        <v>0.02</v>
      </c>
      <c r="AR55" s="3" t="s">
        <v>32</v>
      </c>
      <c r="AS55" s="42">
        <v>174430.503494</v>
      </c>
    </row>
    <row r="56" spans="1:45" x14ac:dyDescent="0.25">
      <c r="A56">
        <v>54</v>
      </c>
      <c r="B56" t="s">
        <v>296</v>
      </c>
      <c r="C56" s="1">
        <v>824148.96458612999</v>
      </c>
      <c r="D56" t="s">
        <v>72</v>
      </c>
      <c r="E56" t="s">
        <v>38</v>
      </c>
      <c r="F56" t="s">
        <v>509</v>
      </c>
      <c r="G56" s="22">
        <v>20230201</v>
      </c>
      <c r="H56" s="56">
        <v>44959.00000547454</v>
      </c>
      <c r="I56">
        <v>824229.58775740699</v>
      </c>
      <c r="K56" s="21" t="s">
        <v>503</v>
      </c>
      <c r="L56" s="21" t="s">
        <v>472</v>
      </c>
      <c r="M56" s="21" t="s">
        <v>85</v>
      </c>
      <c r="N56" s="21" t="s">
        <v>86</v>
      </c>
      <c r="P56" t="str">
        <f t="shared" si="0"/>
        <v>USDT</v>
      </c>
      <c r="Q56">
        <f t="shared" si="1"/>
        <v>1.0000978259692621</v>
      </c>
      <c r="R56">
        <v>0.38471588000000001</v>
      </c>
      <c r="S56">
        <f t="shared" si="2"/>
        <v>317063.19416184182</v>
      </c>
      <c r="T56" t="str">
        <f t="shared" si="3"/>
        <v xml:space="preserve">'USDT', </v>
      </c>
      <c r="V56" s="3" t="s">
        <v>210</v>
      </c>
      <c r="W56" s="8">
        <v>-24920.176410470001</v>
      </c>
      <c r="X56" s="8"/>
      <c r="Y56" s="8"/>
      <c r="Z56" s="8"/>
      <c r="AA56" s="8"/>
      <c r="AB56" s="8"/>
      <c r="AC56" s="8"/>
      <c r="AD56" s="8"/>
      <c r="AE56" s="8">
        <v>-24920.176410470001</v>
      </c>
      <c r="AF56" s="8"/>
      <c r="AG56" s="8"/>
      <c r="AH56" s="8"/>
      <c r="AJ56" s="27" t="s">
        <v>85</v>
      </c>
      <c r="AK56" s="44">
        <v>239.37012394999999</v>
      </c>
      <c r="AL56">
        <v>13760.711951759526</v>
      </c>
      <c r="AN56" t="s">
        <v>215</v>
      </c>
      <c r="AO56" t="s">
        <v>270</v>
      </c>
      <c r="AP56">
        <v>0.02</v>
      </c>
      <c r="AR56" s="4" t="s">
        <v>95</v>
      </c>
      <c r="AS56" s="42">
        <v>174430.503494</v>
      </c>
    </row>
    <row r="57" spans="1:45" x14ac:dyDescent="0.25">
      <c r="A57">
        <v>55</v>
      </c>
      <c r="B57" t="s">
        <v>296</v>
      </c>
      <c r="C57" s="1">
        <v>-15688.2762126</v>
      </c>
      <c r="D57" t="s">
        <v>90</v>
      </c>
      <c r="E57" t="s">
        <v>38</v>
      </c>
      <c r="F57" t="s">
        <v>509</v>
      </c>
      <c r="G57" s="22">
        <v>20230201</v>
      </c>
      <c r="H57" s="56">
        <v>44959.00000547454</v>
      </c>
      <c r="I57">
        <v>-15689.810933426499</v>
      </c>
      <c r="K57" s="21" t="s">
        <v>503</v>
      </c>
      <c r="L57" s="21" t="s">
        <v>472</v>
      </c>
      <c r="M57" s="21" t="s">
        <v>85</v>
      </c>
      <c r="N57" s="21" t="s">
        <v>86</v>
      </c>
      <c r="P57" t="str">
        <f t="shared" si="0"/>
        <v>USDT</v>
      </c>
      <c r="Q57">
        <f t="shared" si="1"/>
        <v>1.000097825969259</v>
      </c>
      <c r="R57">
        <v>16719.740000000002</v>
      </c>
      <c r="S57">
        <f t="shared" si="2"/>
        <v>-262303899.32285675</v>
      </c>
      <c r="T57" t="str">
        <f t="shared" si="3"/>
        <v xml:space="preserve">'USDT', </v>
      </c>
      <c r="V57" s="3" t="s">
        <v>174</v>
      </c>
      <c r="W57" s="8"/>
      <c r="X57" s="8"/>
      <c r="Y57" s="8"/>
      <c r="Z57" s="8"/>
      <c r="AA57" s="8"/>
      <c r="AB57" s="8"/>
      <c r="AC57" s="8">
        <v>0.13812404</v>
      </c>
      <c r="AD57" s="8"/>
      <c r="AE57" s="8">
        <v>0.13812404</v>
      </c>
      <c r="AF57" s="8"/>
      <c r="AG57" s="8"/>
      <c r="AH57" s="8"/>
      <c r="AJ57" s="4" t="s">
        <v>190</v>
      </c>
      <c r="AK57" s="44">
        <v>-15874.837827430001</v>
      </c>
      <c r="AL57">
        <v>-7134.3255865844794</v>
      </c>
      <c r="AN57" t="s">
        <v>215</v>
      </c>
      <c r="AO57" t="s">
        <v>95</v>
      </c>
      <c r="AP57">
        <v>2.755467E-2</v>
      </c>
      <c r="AR57" s="3" t="s">
        <v>184</v>
      </c>
      <c r="AS57" s="42">
        <v>1137643.5941333489</v>
      </c>
    </row>
    <row r="58" spans="1:45" x14ac:dyDescent="0.25">
      <c r="A58">
        <v>56</v>
      </c>
      <c r="B58" t="s">
        <v>93</v>
      </c>
      <c r="C58" s="1">
        <v>7.9996000000000008E-3</v>
      </c>
      <c r="E58" t="s">
        <v>14</v>
      </c>
      <c r="F58" t="s">
        <v>510</v>
      </c>
      <c r="G58" s="22">
        <v>20230201</v>
      </c>
      <c r="H58" s="56">
        <v>44959.000003009256</v>
      </c>
      <c r="I58">
        <v>189.780667720015</v>
      </c>
      <c r="K58" s="21" t="s">
        <v>511</v>
      </c>
      <c r="L58" s="21" t="s">
        <v>512</v>
      </c>
      <c r="M58" s="21" t="s">
        <v>85</v>
      </c>
      <c r="N58" s="21" t="s">
        <v>94</v>
      </c>
      <c r="P58" t="str">
        <f t="shared" si="0"/>
        <v>BTC</v>
      </c>
      <c r="Q58">
        <f t="shared" si="1"/>
        <v>23723.769653484549</v>
      </c>
      <c r="R58">
        <v>1</v>
      </c>
      <c r="S58">
        <f t="shared" si="2"/>
        <v>7.9996000000000008E-3</v>
      </c>
      <c r="T58" t="str">
        <f t="shared" si="3"/>
        <v xml:space="preserve">'BTC', </v>
      </c>
      <c r="V58" s="3" t="s">
        <v>178</v>
      </c>
      <c r="W58" s="8"/>
      <c r="X58" s="8"/>
      <c r="Y58" s="8"/>
      <c r="Z58" s="8"/>
      <c r="AA58" s="8"/>
      <c r="AB58" s="8"/>
      <c r="AC58" s="8">
        <v>3189967.2936231201</v>
      </c>
      <c r="AD58" s="8"/>
      <c r="AE58" s="8">
        <v>3189967.2936231201</v>
      </c>
      <c r="AF58" s="8"/>
      <c r="AG58" s="8"/>
      <c r="AH58" s="8"/>
      <c r="AJ58" s="27" t="s">
        <v>85</v>
      </c>
      <c r="AK58" s="44">
        <v>4125.1621725699997</v>
      </c>
      <c r="AL58">
        <v>1853.8929566716131</v>
      </c>
      <c r="AN58" t="s">
        <v>215</v>
      </c>
      <c r="AO58" t="s">
        <v>96</v>
      </c>
      <c r="AP58">
        <v>29.9885932</v>
      </c>
      <c r="AR58" s="4" t="s">
        <v>116</v>
      </c>
      <c r="AS58" s="42">
        <v>150</v>
      </c>
    </row>
    <row r="59" spans="1:45" x14ac:dyDescent="0.25">
      <c r="A59">
        <v>57</v>
      </c>
      <c r="B59" t="s">
        <v>93</v>
      </c>
      <c r="C59" s="1">
        <v>0.02</v>
      </c>
      <c r="E59" t="s">
        <v>15</v>
      </c>
      <c r="F59" t="s">
        <v>510</v>
      </c>
      <c r="G59" s="22">
        <v>20230201</v>
      </c>
      <c r="H59" s="56">
        <v>44959.000003009256</v>
      </c>
      <c r="I59">
        <v>32.835853874323298</v>
      </c>
      <c r="K59" s="21" t="s">
        <v>513</v>
      </c>
      <c r="L59" s="21" t="s">
        <v>512</v>
      </c>
      <c r="M59" s="21" t="s">
        <v>85</v>
      </c>
      <c r="N59" s="21" t="s">
        <v>94</v>
      </c>
      <c r="P59" t="str">
        <f t="shared" si="0"/>
        <v>ETH</v>
      </c>
      <c r="Q59">
        <f t="shared" si="1"/>
        <v>1641.7926937161649</v>
      </c>
      <c r="R59">
        <v>1.0001621022067761</v>
      </c>
      <c r="S59">
        <f t="shared" si="2"/>
        <v>2.0003242044135523E-2</v>
      </c>
      <c r="T59" t="str">
        <f t="shared" si="3"/>
        <v xml:space="preserve">'ETH', </v>
      </c>
      <c r="V59" s="3" t="s">
        <v>181</v>
      </c>
      <c r="W59" s="8"/>
      <c r="X59" s="8"/>
      <c r="Y59" s="8"/>
      <c r="Z59" s="8"/>
      <c r="AA59" s="8"/>
      <c r="AB59" s="8"/>
      <c r="AC59" s="8">
        <v>10960793.073012851</v>
      </c>
      <c r="AD59" s="8"/>
      <c r="AE59" s="8">
        <v>10960793.073012851</v>
      </c>
      <c r="AF59" s="8"/>
      <c r="AG59" s="8"/>
      <c r="AH59" s="8"/>
      <c r="AJ59" s="27" t="s">
        <v>193</v>
      </c>
      <c r="AK59" s="44">
        <v>-20000</v>
      </c>
      <c r="AL59">
        <v>-8988.2185432560927</v>
      </c>
      <c r="AN59" t="s">
        <v>215</v>
      </c>
      <c r="AO59" t="s">
        <v>96</v>
      </c>
      <c r="AP59">
        <v>30</v>
      </c>
      <c r="AR59" s="4" t="s">
        <v>185</v>
      </c>
      <c r="AS59" s="42">
        <v>2.0391293999999999E-3</v>
      </c>
    </row>
    <row r="60" spans="1:45" x14ac:dyDescent="0.25">
      <c r="A60">
        <v>58</v>
      </c>
      <c r="B60" t="s">
        <v>93</v>
      </c>
      <c r="C60" s="1">
        <v>0.02</v>
      </c>
      <c r="E60" t="s">
        <v>270</v>
      </c>
      <c r="F60" t="s">
        <v>510</v>
      </c>
      <c r="G60" s="22">
        <v>20230201</v>
      </c>
      <c r="H60" s="56">
        <v>44959.000003009256</v>
      </c>
      <c r="I60">
        <v>7.6901955749380302E-2</v>
      </c>
      <c r="K60" s="21" t="s">
        <v>514</v>
      </c>
      <c r="L60" s="21" t="s">
        <v>512</v>
      </c>
      <c r="M60" s="21" t="s">
        <v>85</v>
      </c>
      <c r="N60" s="21" t="s">
        <v>94</v>
      </c>
      <c r="P60" t="str">
        <f t="shared" si="0"/>
        <v>ETHW</v>
      </c>
      <c r="Q60">
        <f t="shared" si="1"/>
        <v>3.8450977874690149</v>
      </c>
      <c r="R60">
        <v>0.90154135000000002</v>
      </c>
      <c r="S60">
        <f t="shared" si="2"/>
        <v>1.8030826999999999E-2</v>
      </c>
      <c r="T60" t="str">
        <f t="shared" si="3"/>
        <v xml:space="preserve">'ETHW', </v>
      </c>
      <c r="V60" s="3" t="s">
        <v>212</v>
      </c>
      <c r="W60" s="8"/>
      <c r="X60" s="8"/>
      <c r="Y60" s="8"/>
      <c r="Z60" s="8"/>
      <c r="AA60" s="8"/>
      <c r="AB60" s="8"/>
      <c r="AC60" s="8">
        <v>-3168.84071395</v>
      </c>
      <c r="AD60" s="8"/>
      <c r="AE60" s="8">
        <v>-3168.84071395</v>
      </c>
      <c r="AF60" s="8"/>
      <c r="AG60" s="8"/>
      <c r="AH60" s="8"/>
      <c r="AJ60" s="4" t="s">
        <v>89</v>
      </c>
      <c r="AK60" s="44">
        <v>405872.62526320003</v>
      </c>
      <c r="AL60">
        <v>33101.177068429613</v>
      </c>
      <c r="AN60" t="s">
        <v>215</v>
      </c>
      <c r="AO60" t="s">
        <v>318</v>
      </c>
      <c r="AP60">
        <v>30</v>
      </c>
      <c r="AR60" s="4" t="s">
        <v>20</v>
      </c>
      <c r="AS60" s="42">
        <v>1652.0172</v>
      </c>
    </row>
    <row r="61" spans="1:45" x14ac:dyDescent="0.25">
      <c r="A61">
        <v>59</v>
      </c>
      <c r="B61" t="s">
        <v>93</v>
      </c>
      <c r="C61" s="1">
        <v>2.755467E-2</v>
      </c>
      <c r="E61" t="s">
        <v>95</v>
      </c>
      <c r="F61" t="s">
        <v>510</v>
      </c>
      <c r="G61" s="22">
        <v>20230201</v>
      </c>
      <c r="H61" s="56">
        <v>44959.000003009256</v>
      </c>
      <c r="I61">
        <v>2.755467E-2</v>
      </c>
      <c r="K61" s="21" t="s">
        <v>515</v>
      </c>
      <c r="L61" s="21" t="s">
        <v>512</v>
      </c>
      <c r="M61" s="21" t="s">
        <v>85</v>
      </c>
      <c r="N61" s="21" t="s">
        <v>94</v>
      </c>
      <c r="P61" t="str">
        <f t="shared" si="0"/>
        <v>USD</v>
      </c>
      <c r="Q61">
        <f t="shared" si="1"/>
        <v>1</v>
      </c>
      <c r="R61">
        <v>6.2919999999999998</v>
      </c>
      <c r="S61">
        <f t="shared" si="2"/>
        <v>0.17337398364000001</v>
      </c>
      <c r="T61" t="str">
        <f t="shared" si="3"/>
        <v xml:space="preserve">'USD', </v>
      </c>
      <c r="V61" s="3" t="s">
        <v>275</v>
      </c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J61" s="27" t="s">
        <v>85</v>
      </c>
      <c r="AK61" s="44">
        <v>405872.62526320003</v>
      </c>
      <c r="AL61">
        <v>33101.177068429613</v>
      </c>
      <c r="AN61" t="s">
        <v>97</v>
      </c>
      <c r="AO61" t="s">
        <v>20</v>
      </c>
      <c r="AP61">
        <v>0.21932823000000001</v>
      </c>
      <c r="AR61" s="4" t="s">
        <v>14</v>
      </c>
      <c r="AS61" s="42">
        <v>9.7591629999999999E-2</v>
      </c>
    </row>
    <row r="62" spans="1:45" x14ac:dyDescent="0.25">
      <c r="A62">
        <v>60</v>
      </c>
      <c r="B62" t="s">
        <v>93</v>
      </c>
      <c r="C62" s="1">
        <v>29.9885932</v>
      </c>
      <c r="E62" t="s">
        <v>96</v>
      </c>
      <c r="F62" t="s">
        <v>510</v>
      </c>
      <c r="G62" s="22">
        <v>20230201</v>
      </c>
      <c r="H62" s="56">
        <v>44959.000003009256</v>
      </c>
      <c r="I62">
        <v>0</v>
      </c>
      <c r="K62" s="21" t="s">
        <v>516</v>
      </c>
      <c r="L62" s="21" t="s">
        <v>512</v>
      </c>
      <c r="M62" s="21" t="s">
        <v>85</v>
      </c>
      <c r="N62" s="21" t="s">
        <v>94</v>
      </c>
      <c r="P62" t="str">
        <f t="shared" si="0"/>
        <v>UST</v>
      </c>
      <c r="Q62">
        <f t="shared" si="1"/>
        <v>0</v>
      </c>
      <c r="R62">
        <v>62.35</v>
      </c>
      <c r="S62">
        <f t="shared" si="2"/>
        <v>1869.7887860200001</v>
      </c>
      <c r="T62" t="str">
        <f t="shared" si="3"/>
        <v xml:space="preserve">'UST', </v>
      </c>
      <c r="V62" s="3" t="s">
        <v>290</v>
      </c>
      <c r="W62" s="8"/>
      <c r="X62" s="8"/>
      <c r="Y62" s="8"/>
      <c r="Z62" s="8"/>
      <c r="AA62" s="8"/>
      <c r="AB62" s="8"/>
      <c r="AC62" s="8"/>
      <c r="AD62" s="8">
        <v>-11782.51460554</v>
      </c>
      <c r="AE62" s="8">
        <v>-11782.51460554</v>
      </c>
      <c r="AF62" s="8"/>
      <c r="AG62" s="8"/>
      <c r="AH62" s="8"/>
      <c r="AJ62" s="4" t="s">
        <v>37</v>
      </c>
      <c r="AK62" s="44">
        <v>-6000000000</v>
      </c>
      <c r="AL62">
        <v>-54169.844881511162</v>
      </c>
      <c r="AN62" t="s">
        <v>97</v>
      </c>
      <c r="AO62" t="s">
        <v>14</v>
      </c>
      <c r="AP62">
        <v>5.7861299999999997E-2</v>
      </c>
      <c r="AR62" s="4" t="s">
        <v>31</v>
      </c>
      <c r="AS62" s="42">
        <v>0.06</v>
      </c>
    </row>
    <row r="63" spans="1:45" x14ac:dyDescent="0.25">
      <c r="A63">
        <v>61</v>
      </c>
      <c r="B63" t="s">
        <v>97</v>
      </c>
      <c r="C63" s="1">
        <v>0.21932823000000001</v>
      </c>
      <c r="E63" t="s">
        <v>20</v>
      </c>
      <c r="F63" t="s">
        <v>517</v>
      </c>
      <c r="G63" s="22">
        <v>20230201</v>
      </c>
      <c r="H63" s="56">
        <v>44958.001830208334</v>
      </c>
      <c r="I63">
        <v>29.892633034055599</v>
      </c>
      <c r="K63" s="21" t="s">
        <v>518</v>
      </c>
      <c r="L63" s="21" t="s">
        <v>519</v>
      </c>
      <c r="M63" s="21" t="s">
        <v>85</v>
      </c>
      <c r="N63" s="21" t="s">
        <v>97</v>
      </c>
      <c r="P63" t="str">
        <f t="shared" si="0"/>
        <v>BCH</v>
      </c>
      <c r="Q63">
        <f t="shared" si="1"/>
        <v>136.29177162490939</v>
      </c>
      <c r="R63">
        <v>1</v>
      </c>
      <c r="S63">
        <f t="shared" si="2"/>
        <v>0.21932823000000001</v>
      </c>
      <c r="T63" t="str">
        <f t="shared" si="3"/>
        <v xml:space="preserve">'BCH', </v>
      </c>
      <c r="V63" s="3" t="s">
        <v>56</v>
      </c>
      <c r="W63" s="8">
        <v>-9873225562.4168072</v>
      </c>
      <c r="X63" s="8">
        <v>-8882057.2731500994</v>
      </c>
      <c r="Y63" s="8">
        <v>1774.8282548300001</v>
      </c>
      <c r="Z63" s="8">
        <v>14110.274506870002</v>
      </c>
      <c r="AA63" s="8">
        <v>4850182.8338985601</v>
      </c>
      <c r="AB63" s="8">
        <v>1106366.3473491999</v>
      </c>
      <c r="AC63" s="8">
        <v>190174382320.34937</v>
      </c>
      <c r="AD63" s="8">
        <v>-11782.51460554</v>
      </c>
      <c r="AE63" s="8">
        <v>180298235352.4288</v>
      </c>
      <c r="AF63" s="8"/>
      <c r="AG63" s="8"/>
      <c r="AH63" s="8"/>
      <c r="AJ63" s="27" t="s">
        <v>193</v>
      </c>
      <c r="AK63" s="44">
        <v>-6000000000</v>
      </c>
      <c r="AL63">
        <v>-54169.844881511162</v>
      </c>
      <c r="AN63" t="s">
        <v>97</v>
      </c>
      <c r="AO63" t="s">
        <v>15</v>
      </c>
      <c r="AP63">
        <v>0.73541904000000002</v>
      </c>
      <c r="AR63" s="4" t="s">
        <v>186</v>
      </c>
      <c r="AS63" s="42">
        <v>9.7777784334</v>
      </c>
    </row>
    <row r="64" spans="1:45" x14ac:dyDescent="0.25">
      <c r="A64">
        <v>62</v>
      </c>
      <c r="B64" t="s">
        <v>97</v>
      </c>
      <c r="C64" s="1">
        <v>5.7861299999999997E-2</v>
      </c>
      <c r="E64" t="s">
        <v>14</v>
      </c>
      <c r="F64" t="s">
        <v>517</v>
      </c>
      <c r="G64" s="22">
        <v>20230201</v>
      </c>
      <c r="H64" s="56">
        <v>44958.001840856479</v>
      </c>
      <c r="I64">
        <v>1372.68815305117</v>
      </c>
      <c r="K64" s="21" t="s">
        <v>520</v>
      </c>
      <c r="L64" s="21" t="s">
        <v>519</v>
      </c>
      <c r="M64" s="21" t="s">
        <v>85</v>
      </c>
      <c r="N64" s="21" t="s">
        <v>97</v>
      </c>
      <c r="P64" t="str">
        <f t="shared" si="0"/>
        <v>BTC</v>
      </c>
      <c r="Q64">
        <f t="shared" si="1"/>
        <v>23723.769653484629</v>
      </c>
      <c r="R64">
        <v>1208.73</v>
      </c>
      <c r="S64">
        <f t="shared" si="2"/>
        <v>69.938689148999998</v>
      </c>
      <c r="T64" t="str">
        <f t="shared" si="3"/>
        <v xml:space="preserve">'BTC', </v>
      </c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J64" s="4" t="s">
        <v>153</v>
      </c>
      <c r="AK64" s="44">
        <v>-2.7772087900000031</v>
      </c>
      <c r="AL64">
        <v>-36.560644480969472</v>
      </c>
      <c r="AN64" t="s">
        <v>97</v>
      </c>
      <c r="AO64" t="s">
        <v>24</v>
      </c>
      <c r="AP64">
        <v>15.892145019999999</v>
      </c>
      <c r="AR64" s="4" t="s">
        <v>22</v>
      </c>
      <c r="AS64" s="42">
        <v>1.0009999999999999</v>
      </c>
    </row>
    <row r="65" spans="1:45" x14ac:dyDescent="0.25">
      <c r="A65">
        <v>63</v>
      </c>
      <c r="B65" t="s">
        <v>97</v>
      </c>
      <c r="C65" s="1">
        <v>0.73541904000000002</v>
      </c>
      <c r="E65" t="s">
        <v>15</v>
      </c>
      <c r="F65" t="s">
        <v>517</v>
      </c>
      <c r="G65" s="22">
        <v>20230201</v>
      </c>
      <c r="H65" s="56">
        <v>44958.001851701389</v>
      </c>
      <c r="I65">
        <v>1207.4056066917501</v>
      </c>
      <c r="K65" s="21" t="s">
        <v>521</v>
      </c>
      <c r="L65" s="21" t="s">
        <v>519</v>
      </c>
      <c r="M65" s="21" t="s">
        <v>85</v>
      </c>
      <c r="N65" s="21" t="s">
        <v>97</v>
      </c>
      <c r="P65" t="str">
        <f t="shared" si="0"/>
        <v>ETH</v>
      </c>
      <c r="Q65">
        <f t="shared" si="1"/>
        <v>1641.7926937161567</v>
      </c>
      <c r="R65">
        <v>1</v>
      </c>
      <c r="S65">
        <f t="shared" si="2"/>
        <v>0.73541904000000002</v>
      </c>
      <c r="T65" t="str">
        <f t="shared" si="3"/>
        <v xml:space="preserve">'ETH', </v>
      </c>
      <c r="AJ65" s="27" t="s">
        <v>85</v>
      </c>
      <c r="AK65" s="44">
        <v>57.222791209999997</v>
      </c>
      <c r="AL65">
        <v>753.31107015455927</v>
      </c>
      <c r="AN65" t="s">
        <v>97</v>
      </c>
      <c r="AO65" t="s">
        <v>98</v>
      </c>
      <c r="AP65">
        <v>22277.5319929</v>
      </c>
      <c r="AR65" s="4" t="s">
        <v>23</v>
      </c>
      <c r="AS65" s="42">
        <v>3.4999999999999996E-3</v>
      </c>
    </row>
    <row r="66" spans="1:45" x14ac:dyDescent="0.25">
      <c r="A66">
        <v>64</v>
      </c>
      <c r="B66" t="s">
        <v>97</v>
      </c>
      <c r="C66" s="1">
        <v>22277.5319929</v>
      </c>
      <c r="E66" t="s">
        <v>940</v>
      </c>
      <c r="F66" t="s">
        <v>517</v>
      </c>
      <c r="G66" s="22">
        <v>20230201</v>
      </c>
      <c r="H66" s="56">
        <v>44958.001862534722</v>
      </c>
      <c r="I66">
        <v>967.89630672792703</v>
      </c>
      <c r="K66" s="21" t="s">
        <v>946</v>
      </c>
      <c r="L66" s="21" t="s">
        <v>519</v>
      </c>
      <c r="M66" s="21" t="s">
        <v>85</v>
      </c>
      <c r="N66" s="21" t="s">
        <v>97</v>
      </c>
      <c r="P66" t="str">
        <f t="shared" ref="P66:P129" si="4">IF($C66="","",$E66)</f>
        <v>FLR</v>
      </c>
      <c r="Q66">
        <f t="shared" si="1"/>
        <v>4.3447196351750372E-2</v>
      </c>
      <c r="R66">
        <v>16719.740000000002</v>
      </c>
      <c r="S66">
        <f t="shared" si="2"/>
        <v>372474542.76296985</v>
      </c>
      <c r="T66" t="str">
        <f t="shared" si="3"/>
        <v xml:space="preserve">'FLR', </v>
      </c>
      <c r="AJ66" s="27" t="s">
        <v>193</v>
      </c>
      <c r="AK66" s="44">
        <v>-60</v>
      </c>
      <c r="AL66">
        <v>-789.87171463552875</v>
      </c>
      <c r="AN66" t="s">
        <v>97</v>
      </c>
      <c r="AO66" t="s">
        <v>95</v>
      </c>
      <c r="AP66">
        <v>114736.84</v>
      </c>
      <c r="AR66" s="4" t="s">
        <v>29</v>
      </c>
      <c r="AS66" s="42">
        <v>2.94E-5</v>
      </c>
    </row>
    <row r="67" spans="1:45" x14ac:dyDescent="0.25">
      <c r="A67">
        <v>65</v>
      </c>
      <c r="B67" t="s">
        <v>97</v>
      </c>
      <c r="C67" s="1">
        <v>22277.5319929</v>
      </c>
      <c r="E67" t="s">
        <v>98</v>
      </c>
      <c r="F67" t="s">
        <v>517</v>
      </c>
      <c r="G67" s="22">
        <v>20230201</v>
      </c>
      <c r="H67" s="56">
        <v>44958.001873379631</v>
      </c>
      <c r="I67">
        <v>252.894072025139</v>
      </c>
      <c r="K67" s="21" t="s">
        <v>522</v>
      </c>
      <c r="L67" s="21" t="s">
        <v>519</v>
      </c>
      <c r="M67" s="21" t="s">
        <v>85</v>
      </c>
      <c r="N67" s="21" t="s">
        <v>97</v>
      </c>
      <c r="P67" t="str">
        <f t="shared" si="4"/>
        <v>SGB</v>
      </c>
      <c r="Q67">
        <f t="shared" ref="Q67:Q130" si="5">IF($C67="","",$I67/$C67)</f>
        <v>1.1351978850518004E-2</v>
      </c>
      <c r="R67">
        <v>1208.73</v>
      </c>
      <c r="S67">
        <f t="shared" ref="S67:S130" si="6">IF($B67="","",$C67*$R67)</f>
        <v>26927521.245778017</v>
      </c>
      <c r="T67" t="str">
        <f t="shared" ref="T67:T130" si="7">"'"&amp;P67&amp;"', "</f>
        <v xml:space="preserve">'SGB', </v>
      </c>
      <c r="AJ67" s="4" t="s">
        <v>38</v>
      </c>
      <c r="AK67" s="44">
        <v>54439806.948957697</v>
      </c>
      <c r="AL67">
        <v>54372007.523896657</v>
      </c>
      <c r="AN67" t="s">
        <v>97</v>
      </c>
      <c r="AO67" t="s">
        <v>99</v>
      </c>
      <c r="AP67">
        <v>116647.68407285</v>
      </c>
      <c r="AR67" s="4" t="s">
        <v>15</v>
      </c>
      <c r="AS67" s="42">
        <v>2881.3193266304006</v>
      </c>
    </row>
    <row r="68" spans="1:45" x14ac:dyDescent="0.25">
      <c r="A68">
        <v>66</v>
      </c>
      <c r="B68" t="s">
        <v>97</v>
      </c>
      <c r="C68" s="1">
        <v>125335.8</v>
      </c>
      <c r="E68" t="s">
        <v>95</v>
      </c>
      <c r="F68" t="s">
        <v>517</v>
      </c>
      <c r="G68" s="22">
        <v>20230201</v>
      </c>
      <c r="H68" s="56">
        <v>44958.001884606485</v>
      </c>
      <c r="I68">
        <v>125335.8</v>
      </c>
      <c r="K68" s="21" t="s">
        <v>523</v>
      </c>
      <c r="L68" s="21" t="s">
        <v>519</v>
      </c>
      <c r="M68" s="21" t="s">
        <v>85</v>
      </c>
      <c r="N68" s="21" t="s">
        <v>97</v>
      </c>
      <c r="P68" t="str">
        <f t="shared" si="4"/>
        <v>USD</v>
      </c>
      <c r="Q68">
        <f t="shared" si="5"/>
        <v>1</v>
      </c>
      <c r="R68">
        <v>0.55510000000000004</v>
      </c>
      <c r="S68">
        <f t="shared" si="6"/>
        <v>69573.902580000009</v>
      </c>
      <c r="T68" t="str">
        <f t="shared" si="7"/>
        <v xml:space="preserve">'USD', </v>
      </c>
      <c r="AJ68" s="27" t="s">
        <v>85</v>
      </c>
      <c r="AK68" s="44">
        <v>54439806.948957697</v>
      </c>
      <c r="AL68">
        <v>54372007.523896657</v>
      </c>
      <c r="AN68" t="s">
        <v>101</v>
      </c>
      <c r="AO68" t="s">
        <v>14</v>
      </c>
      <c r="AP68">
        <v>4480.5611189399997</v>
      </c>
      <c r="AR68" s="4" t="s">
        <v>270</v>
      </c>
      <c r="AS68" s="42">
        <v>4.0610759158</v>
      </c>
    </row>
    <row r="69" spans="1:45" x14ac:dyDescent="0.25">
      <c r="A69">
        <v>67</v>
      </c>
      <c r="B69" t="s">
        <v>97</v>
      </c>
      <c r="C69" s="1">
        <v>86647.684072849996</v>
      </c>
      <c r="E69" t="s">
        <v>99</v>
      </c>
      <c r="F69" t="s">
        <v>517</v>
      </c>
      <c r="G69" s="22">
        <v>20230201</v>
      </c>
      <c r="H69" s="56">
        <v>44958.001895636575</v>
      </c>
      <c r="I69">
        <v>35862.770171338001</v>
      </c>
      <c r="K69" s="21" t="s">
        <v>524</v>
      </c>
      <c r="L69" s="21" t="s">
        <v>519</v>
      </c>
      <c r="M69" s="21" t="s">
        <v>85</v>
      </c>
      <c r="N69" s="21" t="s">
        <v>97</v>
      </c>
      <c r="P69" t="str">
        <f t="shared" si="4"/>
        <v>XRP</v>
      </c>
      <c r="Q69">
        <f t="shared" si="5"/>
        <v>0.41389184898682324</v>
      </c>
      <c r="R69">
        <v>0.55510000000000004</v>
      </c>
      <c r="S69">
        <f t="shared" si="6"/>
        <v>48098.129428839035</v>
      </c>
      <c r="T69" t="str">
        <f t="shared" si="7"/>
        <v xml:space="preserve">'XRP', </v>
      </c>
      <c r="AJ69" s="4" t="s">
        <v>194</v>
      </c>
      <c r="AK69" s="44">
        <v>-100</v>
      </c>
      <c r="AL69">
        <v>-1.9187923619706171</v>
      </c>
      <c r="AN69" t="s">
        <v>101</v>
      </c>
      <c r="AO69" t="s">
        <v>14</v>
      </c>
      <c r="AP69">
        <v>70.363883130000005</v>
      </c>
      <c r="AR69" s="4" t="s">
        <v>320</v>
      </c>
      <c r="AS69" s="42">
        <v>5024</v>
      </c>
    </row>
    <row r="70" spans="1:45" x14ac:dyDescent="0.25">
      <c r="A70">
        <v>68</v>
      </c>
      <c r="B70" t="s">
        <v>100</v>
      </c>
      <c r="C70" s="1">
        <v>2894.5836830600001</v>
      </c>
      <c r="E70" t="s">
        <v>14</v>
      </c>
      <c r="F70" t="s">
        <v>525</v>
      </c>
      <c r="G70" s="22">
        <v>20230201</v>
      </c>
      <c r="H70" s="56">
        <v>44959.000001817127</v>
      </c>
      <c r="I70">
        <v>68670436.539650694</v>
      </c>
      <c r="K70" s="21" t="s">
        <v>526</v>
      </c>
      <c r="L70" s="21" t="s">
        <v>527</v>
      </c>
      <c r="M70" s="21" t="s">
        <v>85</v>
      </c>
      <c r="N70" s="21" t="s">
        <v>101</v>
      </c>
      <c r="P70" t="str">
        <f t="shared" si="4"/>
        <v>BTC</v>
      </c>
      <c r="Q70">
        <f t="shared" si="5"/>
        <v>23723.769653484662</v>
      </c>
      <c r="R70">
        <v>3.9590679999999998</v>
      </c>
      <c r="S70">
        <f t="shared" si="6"/>
        <v>11459.853632924987</v>
      </c>
      <c r="T70" t="str">
        <f t="shared" si="7"/>
        <v xml:space="preserve">'BTC', </v>
      </c>
      <c r="AJ70" s="27" t="s">
        <v>193</v>
      </c>
      <c r="AK70" s="44">
        <v>-100</v>
      </c>
      <c r="AL70">
        <v>-1.9187923619706171</v>
      </c>
      <c r="AN70" t="s">
        <v>101</v>
      </c>
      <c r="AO70" t="s">
        <v>23</v>
      </c>
      <c r="AP70">
        <v>1817950.4935000001</v>
      </c>
      <c r="AR70" s="4" t="s">
        <v>321</v>
      </c>
      <c r="AS70" s="42">
        <v>8.9826517890000002</v>
      </c>
    </row>
    <row r="71" spans="1:45" x14ac:dyDescent="0.25">
      <c r="A71">
        <v>69</v>
      </c>
      <c r="B71" t="s">
        <v>100</v>
      </c>
      <c r="C71" s="1">
        <v>27730505.295899998</v>
      </c>
      <c r="E71" t="s">
        <v>95</v>
      </c>
      <c r="F71" t="s">
        <v>525</v>
      </c>
      <c r="G71" s="22">
        <v>20230201</v>
      </c>
      <c r="H71" s="56">
        <v>44959.000001817127</v>
      </c>
      <c r="I71">
        <v>27730505.295899998</v>
      </c>
      <c r="K71" s="21" t="s">
        <v>528</v>
      </c>
      <c r="L71" s="21" t="s">
        <v>527</v>
      </c>
      <c r="M71" s="21" t="s">
        <v>85</v>
      </c>
      <c r="N71" s="21" t="s">
        <v>101</v>
      </c>
      <c r="P71" t="str">
        <f t="shared" si="4"/>
        <v>USD</v>
      </c>
      <c r="Q71">
        <f t="shared" si="5"/>
        <v>1</v>
      </c>
      <c r="R71">
        <v>1208.73</v>
      </c>
      <c r="S71">
        <f t="shared" si="6"/>
        <v>33518693666.313206</v>
      </c>
      <c r="T71" t="str">
        <f t="shared" si="7"/>
        <v xml:space="preserve">'USD', </v>
      </c>
      <c r="AJ71" s="3" t="s">
        <v>118</v>
      </c>
      <c r="AK71" s="44">
        <v>657917.874052139</v>
      </c>
      <c r="AL71">
        <v>9145970.5024458934</v>
      </c>
      <c r="AN71" t="s">
        <v>101</v>
      </c>
      <c r="AO71" t="s">
        <v>15</v>
      </c>
      <c r="AP71">
        <v>1027.8621034600001</v>
      </c>
      <c r="AR71" s="4" t="s">
        <v>109</v>
      </c>
      <c r="AS71" s="42">
        <v>2.53888889</v>
      </c>
    </row>
    <row r="72" spans="1:45" x14ac:dyDescent="0.25">
      <c r="A72">
        <v>70</v>
      </c>
      <c r="B72" t="s">
        <v>102</v>
      </c>
      <c r="C72" s="1">
        <v>5303884.3466999996</v>
      </c>
      <c r="E72" t="s">
        <v>23</v>
      </c>
      <c r="F72" t="s">
        <v>530</v>
      </c>
      <c r="G72" s="22">
        <v>20230201</v>
      </c>
      <c r="H72" s="56">
        <v>44959.000001736109</v>
      </c>
      <c r="I72">
        <v>5716338.3762200195</v>
      </c>
      <c r="K72" s="21" t="s">
        <v>531</v>
      </c>
      <c r="L72" s="21" t="s">
        <v>527</v>
      </c>
      <c r="M72" s="21" t="s">
        <v>85</v>
      </c>
      <c r="N72" s="21" t="s">
        <v>101</v>
      </c>
      <c r="P72" t="str">
        <f t="shared" si="4"/>
        <v>EOS</v>
      </c>
      <c r="Q72">
        <f t="shared" si="5"/>
        <v>1.0777645217276737</v>
      </c>
      <c r="R72">
        <v>1.0001621022067761</v>
      </c>
      <c r="S72">
        <f t="shared" si="6"/>
        <v>5304744.1180570852</v>
      </c>
      <c r="T72" t="str">
        <f t="shared" si="7"/>
        <v xml:space="preserve">'EOS', </v>
      </c>
      <c r="AJ72" s="4" t="s">
        <v>14</v>
      </c>
      <c r="AK72" s="44">
        <v>519.12191182000004</v>
      </c>
      <c r="AL72">
        <v>8489390.4757921025</v>
      </c>
      <c r="AN72" t="s">
        <v>101</v>
      </c>
      <c r="AO72" t="s">
        <v>15</v>
      </c>
      <c r="AP72">
        <v>18730.582337479998</v>
      </c>
      <c r="AR72" s="4" t="s">
        <v>135</v>
      </c>
      <c r="AS72" s="42">
        <v>79.958187959999989</v>
      </c>
    </row>
    <row r="73" spans="1:45" x14ac:dyDescent="0.25">
      <c r="A73">
        <v>71</v>
      </c>
      <c r="B73" t="s">
        <v>102</v>
      </c>
      <c r="C73" s="1">
        <v>146114.53846817999</v>
      </c>
      <c r="E73" t="s">
        <v>27</v>
      </c>
      <c r="F73" t="s">
        <v>530</v>
      </c>
      <c r="G73" s="22">
        <v>20230201</v>
      </c>
      <c r="H73" s="56">
        <v>44959.000001736109</v>
      </c>
      <c r="I73">
        <v>1054453.7489060501</v>
      </c>
      <c r="K73" s="21" t="s">
        <v>532</v>
      </c>
      <c r="L73" s="21" t="s">
        <v>527</v>
      </c>
      <c r="M73" s="21" t="s">
        <v>85</v>
      </c>
      <c r="N73" s="21" t="s">
        <v>101</v>
      </c>
      <c r="P73" t="str">
        <f t="shared" si="4"/>
        <v>LINK</v>
      </c>
      <c r="Q73">
        <f t="shared" si="5"/>
        <v>7.2166244369699264</v>
      </c>
      <c r="R73">
        <v>0</v>
      </c>
      <c r="S73">
        <f t="shared" si="6"/>
        <v>0</v>
      </c>
      <c r="T73" t="str">
        <f t="shared" si="7"/>
        <v xml:space="preserve">'LINK', </v>
      </c>
      <c r="AJ73" s="27" t="s">
        <v>85</v>
      </c>
      <c r="AK73" s="44">
        <v>519.12191182000004</v>
      </c>
      <c r="AL73">
        <v>8489390.4757921025</v>
      </c>
      <c r="AN73" t="s">
        <v>101</v>
      </c>
      <c r="AO73" t="s">
        <v>27</v>
      </c>
      <c r="AP73">
        <v>44259.146574890001</v>
      </c>
      <c r="AR73" s="4" t="s">
        <v>43</v>
      </c>
      <c r="AS73" s="42">
        <v>1.9338685143000001</v>
      </c>
    </row>
    <row r="74" spans="1:45" x14ac:dyDescent="0.25">
      <c r="A74">
        <v>72</v>
      </c>
      <c r="B74" t="s">
        <v>102</v>
      </c>
      <c r="C74" s="1">
        <v>8445.9833168700006</v>
      </c>
      <c r="E74" t="s">
        <v>24</v>
      </c>
      <c r="F74" t="s">
        <v>530</v>
      </c>
      <c r="G74" s="22">
        <v>20230201</v>
      </c>
      <c r="H74" s="56">
        <v>44959.000001736109</v>
      </c>
      <c r="I74">
        <v>848345.21613850095</v>
      </c>
      <c r="K74" s="21" t="s">
        <v>533</v>
      </c>
      <c r="L74" s="21" t="s">
        <v>527</v>
      </c>
      <c r="M74" s="21" t="s">
        <v>85</v>
      </c>
      <c r="N74" s="21" t="s">
        <v>101</v>
      </c>
      <c r="P74" t="str">
        <f t="shared" si="4"/>
        <v>LTC</v>
      </c>
      <c r="Q74">
        <f t="shared" si="5"/>
        <v>100.44362915612406</v>
      </c>
      <c r="R74">
        <v>0</v>
      </c>
      <c r="S74">
        <f t="shared" si="6"/>
        <v>0</v>
      </c>
      <c r="T74" t="str">
        <f t="shared" si="7"/>
        <v xml:space="preserve">'LTC', </v>
      </c>
      <c r="AJ74" s="4" t="s">
        <v>38</v>
      </c>
      <c r="AK74" s="44">
        <v>657398.75214031897</v>
      </c>
      <c r="AL74">
        <v>656580.02665379085</v>
      </c>
      <c r="AN74" t="s">
        <v>101</v>
      </c>
      <c r="AO74" t="s">
        <v>24</v>
      </c>
      <c r="AP74">
        <v>7003.5866771999999</v>
      </c>
      <c r="AR74" s="4" t="s">
        <v>27</v>
      </c>
      <c r="AS74" s="42">
        <v>53.117741070000001</v>
      </c>
    </row>
    <row r="75" spans="1:45" x14ac:dyDescent="0.25">
      <c r="A75">
        <v>73</v>
      </c>
      <c r="B75" t="s">
        <v>102</v>
      </c>
      <c r="C75" s="1">
        <v>1663498.5555</v>
      </c>
      <c r="E75" t="s">
        <v>95</v>
      </c>
      <c r="F75" t="s">
        <v>530</v>
      </c>
      <c r="G75" s="22">
        <v>20230201</v>
      </c>
      <c r="H75" s="56">
        <v>44959.000001736109</v>
      </c>
      <c r="I75">
        <v>1663498.5555</v>
      </c>
      <c r="K75" s="21" t="s">
        <v>528</v>
      </c>
      <c r="L75" s="21" t="s">
        <v>527</v>
      </c>
      <c r="M75" s="21" t="s">
        <v>85</v>
      </c>
      <c r="N75" s="21" t="s">
        <v>101</v>
      </c>
      <c r="P75" t="str">
        <f t="shared" si="4"/>
        <v>USD</v>
      </c>
      <c r="Q75">
        <f t="shared" si="5"/>
        <v>1</v>
      </c>
      <c r="R75">
        <v>59.23</v>
      </c>
      <c r="S75">
        <f t="shared" si="6"/>
        <v>98529019.442264989</v>
      </c>
      <c r="T75" t="str">
        <f t="shared" si="7"/>
        <v xml:space="preserve">'USD', </v>
      </c>
      <c r="AJ75" s="27" t="s">
        <v>85</v>
      </c>
      <c r="AK75" s="44">
        <v>10186046.830971619</v>
      </c>
      <c r="AL75">
        <v>10173361.11150476</v>
      </c>
      <c r="AN75" t="s">
        <v>101</v>
      </c>
      <c r="AO75" t="s">
        <v>95</v>
      </c>
      <c r="AP75">
        <v>16767943.4275</v>
      </c>
      <c r="AR75" s="4" t="s">
        <v>24</v>
      </c>
      <c r="AS75" s="42">
        <v>180.67693722999999</v>
      </c>
    </row>
    <row r="76" spans="1:45" x14ac:dyDescent="0.25">
      <c r="A76">
        <v>74</v>
      </c>
      <c r="B76" t="s">
        <v>104</v>
      </c>
      <c r="C76" s="1">
        <v>15308.27667942</v>
      </c>
      <c r="E76" t="s">
        <v>15</v>
      </c>
      <c r="F76" t="s">
        <v>534</v>
      </c>
      <c r="G76" s="22">
        <v>20230201</v>
      </c>
      <c r="H76" s="56">
        <v>44959.000004201385</v>
      </c>
      <c r="I76">
        <v>25133016.805657301</v>
      </c>
      <c r="K76" s="21" t="s">
        <v>535</v>
      </c>
      <c r="L76" s="21" t="s">
        <v>527</v>
      </c>
      <c r="M76" s="21" t="s">
        <v>85</v>
      </c>
      <c r="N76" s="21" t="s">
        <v>101</v>
      </c>
      <c r="P76" t="str">
        <f t="shared" si="4"/>
        <v>ETH</v>
      </c>
      <c r="Q76">
        <f t="shared" si="5"/>
        <v>1641.7926937161644</v>
      </c>
      <c r="R76">
        <v>1208.73</v>
      </c>
      <c r="S76">
        <f t="shared" si="6"/>
        <v>18503573.270715337</v>
      </c>
      <c r="T76" t="str">
        <f t="shared" si="7"/>
        <v xml:space="preserve">'ETH', </v>
      </c>
      <c r="AJ76" s="27" t="s">
        <v>193</v>
      </c>
      <c r="AK76" s="44">
        <v>-9528648.0788313001</v>
      </c>
      <c r="AL76">
        <v>-9516781.0848509688</v>
      </c>
      <c r="AN76" t="s">
        <v>101</v>
      </c>
      <c r="AO76" t="s">
        <v>95</v>
      </c>
      <c r="AP76">
        <v>5845736.2089999998</v>
      </c>
      <c r="AR76" s="4" t="s">
        <v>191</v>
      </c>
      <c r="AS76" s="42">
        <v>5.6554146698999999</v>
      </c>
    </row>
    <row r="77" spans="1:45" x14ac:dyDescent="0.25">
      <c r="A77">
        <v>75</v>
      </c>
      <c r="B77" t="s">
        <v>104</v>
      </c>
      <c r="C77" s="1">
        <v>8623994.6039000005</v>
      </c>
      <c r="E77" t="s">
        <v>95</v>
      </c>
      <c r="F77" t="s">
        <v>534</v>
      </c>
      <c r="G77" s="22">
        <v>20230201</v>
      </c>
      <c r="H77" s="56">
        <v>44959.000004201385</v>
      </c>
      <c r="I77">
        <v>8623994.6039000005</v>
      </c>
      <c r="K77" s="21" t="s">
        <v>528</v>
      </c>
      <c r="L77" s="21" t="s">
        <v>527</v>
      </c>
      <c r="M77" s="21" t="s">
        <v>85</v>
      </c>
      <c r="N77" s="21" t="s">
        <v>101</v>
      </c>
      <c r="P77" t="str">
        <f t="shared" si="4"/>
        <v>USD</v>
      </c>
      <c r="Q77">
        <f t="shared" si="5"/>
        <v>1</v>
      </c>
      <c r="R77">
        <v>0</v>
      </c>
      <c r="S77">
        <f t="shared" si="6"/>
        <v>0</v>
      </c>
      <c r="T77" t="str">
        <f t="shared" si="7"/>
        <v xml:space="preserve">'USD', </v>
      </c>
      <c r="AJ77" s="3" t="s">
        <v>94</v>
      </c>
      <c r="AK77" s="44">
        <v>30.064147470000002</v>
      </c>
      <c r="AL77">
        <v>155.36225687767956</v>
      </c>
      <c r="AN77" t="s">
        <v>101</v>
      </c>
      <c r="AO77" t="s">
        <v>95</v>
      </c>
      <c r="AP77">
        <v>6701112.0306000002</v>
      </c>
      <c r="AR77" s="4" t="s">
        <v>149</v>
      </c>
      <c r="AS77" s="42">
        <v>4.7709999999999999</v>
      </c>
    </row>
    <row r="78" spans="1:45" x14ac:dyDescent="0.25">
      <c r="A78">
        <v>76</v>
      </c>
      <c r="B78" t="s">
        <v>105</v>
      </c>
      <c r="C78" s="1">
        <v>68.848450040000003</v>
      </c>
      <c r="E78" t="s">
        <v>14</v>
      </c>
      <c r="F78" t="s">
        <v>536</v>
      </c>
      <c r="G78" s="22">
        <v>20230201</v>
      </c>
      <c r="H78" s="56">
        <v>44959.000003159723</v>
      </c>
      <c r="I78">
        <v>1633344.7697484</v>
      </c>
      <c r="K78" s="21" t="s">
        <v>526</v>
      </c>
      <c r="L78" s="21" t="s">
        <v>527</v>
      </c>
      <c r="M78" s="21" t="s">
        <v>85</v>
      </c>
      <c r="N78" s="21" t="s">
        <v>101</v>
      </c>
      <c r="P78" t="str">
        <f t="shared" si="4"/>
        <v>BTC</v>
      </c>
      <c r="Q78">
        <f t="shared" si="5"/>
        <v>23723.76965348456</v>
      </c>
      <c r="R78">
        <v>0</v>
      </c>
      <c r="S78">
        <f t="shared" si="6"/>
        <v>0</v>
      </c>
      <c r="T78" t="str">
        <f t="shared" si="7"/>
        <v xml:space="preserve">'BTC', </v>
      </c>
      <c r="AJ78" s="4" t="s">
        <v>14</v>
      </c>
      <c r="AK78" s="44">
        <v>7.9996000000000008E-3</v>
      </c>
      <c r="AL78">
        <v>130.82038439112191</v>
      </c>
      <c r="AN78" t="s">
        <v>101</v>
      </c>
      <c r="AO78" t="s">
        <v>92</v>
      </c>
      <c r="AP78">
        <v>101</v>
      </c>
      <c r="AR78" s="4" t="s">
        <v>307</v>
      </c>
      <c r="AS78" s="42">
        <v>5625.02729593</v>
      </c>
    </row>
    <row r="79" spans="1:45" x14ac:dyDescent="0.25">
      <c r="A79">
        <v>77</v>
      </c>
      <c r="B79" t="s">
        <v>105</v>
      </c>
      <c r="C79" s="1">
        <v>1057.5823256599999</v>
      </c>
      <c r="E79" t="s">
        <v>15</v>
      </c>
      <c r="F79" t="s">
        <v>536</v>
      </c>
      <c r="G79" s="22">
        <v>20230201</v>
      </c>
      <c r="H79" s="56">
        <v>44959.000003159723</v>
      </c>
      <c r="I79">
        <v>1736330.93527194</v>
      </c>
      <c r="K79" s="21" t="s">
        <v>535</v>
      </c>
      <c r="L79" s="21" t="s">
        <v>527</v>
      </c>
      <c r="M79" s="21" t="s">
        <v>85</v>
      </c>
      <c r="N79" s="21" t="s">
        <v>101</v>
      </c>
      <c r="P79" t="str">
        <f t="shared" si="4"/>
        <v>ETH</v>
      </c>
      <c r="Q79">
        <f t="shared" si="5"/>
        <v>1641.7926937161672</v>
      </c>
      <c r="R79">
        <v>1.0001621022067761</v>
      </c>
      <c r="S79">
        <f t="shared" si="6"/>
        <v>1057.7537620888368</v>
      </c>
      <c r="T79" t="str">
        <f t="shared" si="7"/>
        <v xml:space="preserve">'ETH', </v>
      </c>
      <c r="AJ79" s="27" t="s">
        <v>85</v>
      </c>
      <c r="AK79" s="44">
        <v>7.9996000000000008E-3</v>
      </c>
      <c r="AL79">
        <v>130.82038439112191</v>
      </c>
      <c r="AN79" t="s">
        <v>101</v>
      </c>
      <c r="AO79" t="s">
        <v>319</v>
      </c>
      <c r="AP79">
        <v>-67594809.802665502</v>
      </c>
      <c r="AR79" s="4" t="s">
        <v>254</v>
      </c>
      <c r="AS79" s="42">
        <v>5968</v>
      </c>
    </row>
    <row r="80" spans="1:45" x14ac:dyDescent="0.25">
      <c r="A80">
        <v>78</v>
      </c>
      <c r="B80" t="s">
        <v>105</v>
      </c>
      <c r="C80" s="1">
        <v>0.5</v>
      </c>
      <c r="E80" t="s">
        <v>92</v>
      </c>
      <c r="F80" t="s">
        <v>536</v>
      </c>
      <c r="G80" s="22">
        <v>20230201</v>
      </c>
      <c r="H80" s="56">
        <v>44959.000003159723</v>
      </c>
      <c r="I80">
        <v>0.50007486134171597</v>
      </c>
      <c r="K80" s="21" t="s">
        <v>529</v>
      </c>
      <c r="L80" s="21" t="s">
        <v>527</v>
      </c>
      <c r="M80" s="21" t="s">
        <v>85</v>
      </c>
      <c r="N80" s="21" t="s">
        <v>101</v>
      </c>
      <c r="P80" t="str">
        <f t="shared" si="4"/>
        <v>USDC</v>
      </c>
      <c r="Q80">
        <f t="shared" si="5"/>
        <v>1.0001497226834319</v>
      </c>
      <c r="R80">
        <v>1199.5931351642498</v>
      </c>
      <c r="S80">
        <f t="shared" si="6"/>
        <v>599.79656758212491</v>
      </c>
      <c r="T80" t="str">
        <f t="shared" si="7"/>
        <v xml:space="preserve">'USDC', </v>
      </c>
      <c r="AJ80" s="4" t="s">
        <v>15</v>
      </c>
      <c r="AK80" s="44">
        <v>0.02</v>
      </c>
      <c r="AL80">
        <v>24.436384354632999</v>
      </c>
      <c r="AN80" t="s">
        <v>32</v>
      </c>
      <c r="AO80" t="s">
        <v>319</v>
      </c>
      <c r="AP80">
        <v>174430.503494</v>
      </c>
      <c r="AR80" s="4" t="s">
        <v>89</v>
      </c>
      <c r="AS80" s="42">
        <v>76.700156329999999</v>
      </c>
    </row>
    <row r="81" spans="1:45" x14ac:dyDescent="0.25">
      <c r="A81">
        <v>79</v>
      </c>
      <c r="B81" t="s">
        <v>282</v>
      </c>
      <c r="C81" s="1">
        <v>0.26739257999999999</v>
      </c>
      <c r="D81" t="s">
        <v>283</v>
      </c>
      <c r="E81" t="s">
        <v>186</v>
      </c>
      <c r="F81">
        <v>0</v>
      </c>
      <c r="G81" s="22">
        <v>20230201</v>
      </c>
      <c r="H81" s="56">
        <v>44958.916672187501</v>
      </c>
      <c r="I81">
        <v>0.297132206371297</v>
      </c>
      <c r="K81" s="21" t="s">
        <v>537</v>
      </c>
      <c r="L81" s="21" t="s">
        <v>538</v>
      </c>
      <c r="M81" s="21" t="s">
        <v>85</v>
      </c>
      <c r="N81" s="21" t="s">
        <v>291</v>
      </c>
      <c r="P81" t="str">
        <f t="shared" si="4"/>
        <v>CRV</v>
      </c>
      <c r="Q81">
        <f t="shared" si="5"/>
        <v>1.1112208363122755</v>
      </c>
      <c r="R81">
        <v>1208.73</v>
      </c>
      <c r="S81">
        <f t="shared" si="6"/>
        <v>323.20543322340001</v>
      </c>
      <c r="T81" t="str">
        <f t="shared" si="7"/>
        <v xml:space="preserve">'CRV', </v>
      </c>
      <c r="AJ81" s="27" t="s">
        <v>85</v>
      </c>
      <c r="AK81" s="44">
        <v>0.02</v>
      </c>
      <c r="AL81">
        <v>24.436384354632999</v>
      </c>
      <c r="AN81" t="s">
        <v>184</v>
      </c>
      <c r="AO81" t="s">
        <v>116</v>
      </c>
      <c r="AP81">
        <v>150</v>
      </c>
      <c r="AR81" s="4" t="s">
        <v>153</v>
      </c>
      <c r="AS81" s="42">
        <v>2.8970426800000002</v>
      </c>
    </row>
    <row r="82" spans="1:45" x14ac:dyDescent="0.25">
      <c r="A82">
        <v>80</v>
      </c>
      <c r="B82" t="s">
        <v>282</v>
      </c>
      <c r="C82" s="1">
        <v>9.7777784299999997</v>
      </c>
      <c r="D82" t="s">
        <v>285</v>
      </c>
      <c r="E82" t="s">
        <v>186</v>
      </c>
      <c r="F82">
        <v>0</v>
      </c>
      <c r="G82" s="22">
        <v>20230201</v>
      </c>
      <c r="H82" s="56">
        <v>44958.916672187501</v>
      </c>
      <c r="I82">
        <v>10.865271124260699</v>
      </c>
      <c r="K82" s="21" t="s">
        <v>537</v>
      </c>
      <c r="L82" s="21" t="s">
        <v>538</v>
      </c>
      <c r="M82" s="21" t="s">
        <v>85</v>
      </c>
      <c r="N82" s="21" t="s">
        <v>291</v>
      </c>
      <c r="P82" t="str">
        <f t="shared" si="4"/>
        <v>CRV</v>
      </c>
      <c r="Q82">
        <f t="shared" si="5"/>
        <v>1.1112208363122726</v>
      </c>
      <c r="R82">
        <v>1.0001621022067759</v>
      </c>
      <c r="S82">
        <f t="shared" si="6"/>
        <v>9.7793634294608687</v>
      </c>
      <c r="T82" t="str">
        <f t="shared" si="7"/>
        <v xml:space="preserve">'CRV', </v>
      </c>
      <c r="AJ82" s="4" t="s">
        <v>270</v>
      </c>
      <c r="AK82" s="44">
        <v>0.02</v>
      </c>
      <c r="AL82">
        <v>7.7933461924647243E-2</v>
      </c>
      <c r="AN82" t="s">
        <v>184</v>
      </c>
      <c r="AO82" t="s">
        <v>185</v>
      </c>
      <c r="AP82">
        <v>2.0391293999999999E-3</v>
      </c>
      <c r="AR82" s="4" t="s">
        <v>158</v>
      </c>
      <c r="AS82" s="42">
        <v>0.82786806999999996</v>
      </c>
    </row>
    <row r="83" spans="1:45" x14ac:dyDescent="0.25">
      <c r="A83">
        <v>81</v>
      </c>
      <c r="B83" t="s">
        <v>282</v>
      </c>
      <c r="C83" s="1">
        <v>2.697927E-2</v>
      </c>
      <c r="D83" t="s">
        <v>283</v>
      </c>
      <c r="E83" t="s">
        <v>187</v>
      </c>
      <c r="F83">
        <v>0</v>
      </c>
      <c r="G83" s="22">
        <v>20230201</v>
      </c>
      <c r="H83" s="56">
        <v>44958.916672187501</v>
      </c>
      <c r="I83">
        <v>0.17588138862059099</v>
      </c>
      <c r="K83" s="21" t="s">
        <v>539</v>
      </c>
      <c r="L83" s="21" t="s">
        <v>538</v>
      </c>
      <c r="M83" s="21" t="s">
        <v>85</v>
      </c>
      <c r="N83" s="21" t="s">
        <v>291</v>
      </c>
      <c r="P83" t="str">
        <f t="shared" si="4"/>
        <v>CVX</v>
      </c>
      <c r="Q83">
        <f t="shared" si="5"/>
        <v>6.5191307481852174</v>
      </c>
      <c r="R83">
        <v>1208.73</v>
      </c>
      <c r="S83">
        <f t="shared" si="6"/>
        <v>32.6106530271</v>
      </c>
      <c r="T83" t="str">
        <f t="shared" si="7"/>
        <v xml:space="preserve">'CVX', </v>
      </c>
      <c r="AJ83" s="27" t="s">
        <v>85</v>
      </c>
      <c r="AK83" s="44">
        <v>0.02</v>
      </c>
      <c r="AL83">
        <v>7.7933461924647243E-2</v>
      </c>
      <c r="AN83" t="s">
        <v>184</v>
      </c>
      <c r="AO83" t="s">
        <v>20</v>
      </c>
      <c r="AP83">
        <v>1652.0172</v>
      </c>
      <c r="AR83" s="4" t="s">
        <v>92</v>
      </c>
      <c r="AS83" s="42">
        <v>1080526.820576</v>
      </c>
    </row>
    <row r="84" spans="1:45" x14ac:dyDescent="0.25">
      <c r="A84">
        <v>82</v>
      </c>
      <c r="B84" t="s">
        <v>282</v>
      </c>
      <c r="C84" s="1">
        <v>3.67060545</v>
      </c>
      <c r="D84" t="s">
        <v>285</v>
      </c>
      <c r="E84" t="s">
        <v>15</v>
      </c>
      <c r="F84">
        <v>0</v>
      </c>
      <c r="G84" s="22">
        <v>20230201</v>
      </c>
      <c r="H84" s="56">
        <v>44958.916672187501</v>
      </c>
      <c r="I84">
        <v>6026.37320932475</v>
      </c>
      <c r="K84" s="21" t="s">
        <v>540</v>
      </c>
      <c r="L84" s="21" t="s">
        <v>538</v>
      </c>
      <c r="M84" s="21" t="s">
        <v>85</v>
      </c>
      <c r="N84" s="21" t="s">
        <v>291</v>
      </c>
      <c r="P84" t="str">
        <f t="shared" si="4"/>
        <v>ETH</v>
      </c>
      <c r="Q84">
        <f t="shared" si="5"/>
        <v>1641.7926937161687</v>
      </c>
      <c r="R84">
        <v>1.0001621022067759</v>
      </c>
      <c r="S84">
        <f t="shared" si="6"/>
        <v>3.6712004632436486</v>
      </c>
      <c r="T84" t="str">
        <f t="shared" si="7"/>
        <v xml:space="preserve">'ETH', </v>
      </c>
      <c r="AJ84" s="4" t="s">
        <v>95</v>
      </c>
      <c r="AK84" s="44">
        <v>2.755467E-2</v>
      </c>
      <c r="AL84">
        <v>2.755467E-2</v>
      </c>
      <c r="AN84" t="s">
        <v>184</v>
      </c>
      <c r="AO84" t="s">
        <v>14</v>
      </c>
      <c r="AP84">
        <v>9.7342860000000003E-2</v>
      </c>
      <c r="AR84" s="4" t="s">
        <v>322</v>
      </c>
      <c r="AS84" s="42">
        <v>35119.677000000003</v>
      </c>
    </row>
    <row r="85" spans="1:45" x14ac:dyDescent="0.25">
      <c r="A85">
        <v>83</v>
      </c>
      <c r="B85" t="s">
        <v>282</v>
      </c>
      <c r="C85" s="1">
        <v>13972.219738</v>
      </c>
      <c r="D85" t="s">
        <v>285</v>
      </c>
      <c r="E85" t="s">
        <v>92</v>
      </c>
      <c r="F85">
        <v>0</v>
      </c>
      <c r="G85" s="22">
        <v>20230201</v>
      </c>
      <c r="H85" s="56">
        <v>44958.916672187501</v>
      </c>
      <c r="I85">
        <v>13974.3116962326</v>
      </c>
      <c r="K85" s="21" t="s">
        <v>541</v>
      </c>
      <c r="L85" s="21" t="s">
        <v>538</v>
      </c>
      <c r="M85" s="21" t="s">
        <v>85</v>
      </c>
      <c r="N85" s="21" t="s">
        <v>291</v>
      </c>
      <c r="P85" t="str">
        <f t="shared" si="4"/>
        <v>USDC</v>
      </c>
      <c r="Q85">
        <f t="shared" si="5"/>
        <v>1.0001497226834266</v>
      </c>
      <c r="R85">
        <v>0.32653653999999999</v>
      </c>
      <c r="S85">
        <f t="shared" si="6"/>
        <v>4562.4402893662264</v>
      </c>
      <c r="T85" t="str">
        <f t="shared" si="7"/>
        <v xml:space="preserve">'USDC', </v>
      </c>
      <c r="AJ85" s="27" t="s">
        <v>85</v>
      </c>
      <c r="AK85" s="44">
        <v>2.755467E-2</v>
      </c>
      <c r="AL85">
        <v>2.755467E-2</v>
      </c>
      <c r="AN85" t="s">
        <v>184</v>
      </c>
      <c r="AO85" t="s">
        <v>14</v>
      </c>
      <c r="AP85">
        <v>2.4876999999999999E-4</v>
      </c>
      <c r="AR85" s="4" t="s">
        <v>255</v>
      </c>
      <c r="AS85" s="42">
        <v>7.9373880867000004</v>
      </c>
    </row>
    <row r="86" spans="1:45" x14ac:dyDescent="0.25">
      <c r="A86">
        <v>84</v>
      </c>
      <c r="B86" t="s">
        <v>297</v>
      </c>
      <c r="C86" s="1">
        <v>180000</v>
      </c>
      <c r="D86" t="s">
        <v>285</v>
      </c>
      <c r="E86" t="s">
        <v>789</v>
      </c>
      <c r="F86">
        <v>0</v>
      </c>
      <c r="G86" s="22">
        <v>20230201</v>
      </c>
      <c r="H86" s="56">
        <v>44958.916672187501</v>
      </c>
      <c r="I86">
        <v>0</v>
      </c>
      <c r="K86" s="21" t="s">
        <v>850</v>
      </c>
      <c r="L86" s="21" t="s">
        <v>538</v>
      </c>
      <c r="M86" s="21" t="s">
        <v>85</v>
      </c>
      <c r="N86" s="21" t="s">
        <v>291</v>
      </c>
      <c r="P86" t="str">
        <f t="shared" si="4"/>
        <v>$ PLEASE VISIT ACADY.SITE TO RECEIVE REWARD.</v>
      </c>
      <c r="Q86">
        <f t="shared" si="5"/>
        <v>0</v>
      </c>
      <c r="R86">
        <v>103.98</v>
      </c>
      <c r="S86">
        <f t="shared" si="6"/>
        <v>18716400</v>
      </c>
      <c r="T86" t="str">
        <f t="shared" si="7"/>
        <v xml:space="preserve">'$ PLEASE VISIT ACADY.SITE TO RECEIVE REWARD.', </v>
      </c>
      <c r="AJ86" s="4" t="s">
        <v>96</v>
      </c>
      <c r="AK86" s="44">
        <v>29.9885932</v>
      </c>
      <c r="AL86">
        <v>0</v>
      </c>
      <c r="AN86" t="s">
        <v>184</v>
      </c>
      <c r="AO86" t="s">
        <v>31</v>
      </c>
      <c r="AP86">
        <v>0.06</v>
      </c>
      <c r="AR86" s="4" t="s">
        <v>162</v>
      </c>
      <c r="AS86" s="42">
        <v>2.0349905000000001</v>
      </c>
    </row>
    <row r="87" spans="1:45" x14ac:dyDescent="0.25">
      <c r="A87">
        <v>85</v>
      </c>
      <c r="B87" t="s">
        <v>297</v>
      </c>
      <c r="C87" s="1">
        <v>7000</v>
      </c>
      <c r="D87" t="s">
        <v>285</v>
      </c>
      <c r="E87" t="s">
        <v>298</v>
      </c>
      <c r="F87">
        <v>0</v>
      </c>
      <c r="G87" s="22">
        <v>20230201</v>
      </c>
      <c r="H87" s="56">
        <v>44958.916672187501</v>
      </c>
      <c r="I87">
        <v>0</v>
      </c>
      <c r="K87" s="21" t="s">
        <v>542</v>
      </c>
      <c r="L87" s="21" t="s">
        <v>538</v>
      </c>
      <c r="M87" s="21" t="s">
        <v>85</v>
      </c>
      <c r="N87" s="21" t="s">
        <v>291</v>
      </c>
      <c r="P87" t="str">
        <f t="shared" si="4"/>
        <v>$ USDCBONUS.COM &lt;- VISIT TO CLAIM BONUS</v>
      </c>
      <c r="Q87">
        <f t="shared" si="5"/>
        <v>0</v>
      </c>
      <c r="R87">
        <v>39.841106000000003</v>
      </c>
      <c r="S87">
        <f t="shared" si="6"/>
        <v>278887.74200000003</v>
      </c>
      <c r="T87" t="str">
        <f t="shared" si="7"/>
        <v xml:space="preserve">'$ USDCBONUS.COM &lt;- VISIT TO CLAIM BONUS', </v>
      </c>
      <c r="AJ87" s="27" t="s">
        <v>85</v>
      </c>
      <c r="AK87" s="44">
        <v>29.9885932</v>
      </c>
      <c r="AL87">
        <v>0</v>
      </c>
      <c r="AN87" t="s">
        <v>184</v>
      </c>
      <c r="AO87" t="s">
        <v>186</v>
      </c>
      <c r="AP87">
        <v>9.7777784334</v>
      </c>
      <c r="AR87" s="4" t="s">
        <v>99</v>
      </c>
      <c r="AS87" s="42">
        <v>253.68991600000001</v>
      </c>
    </row>
    <row r="88" spans="1:45" x14ac:dyDescent="0.25">
      <c r="A88">
        <v>86</v>
      </c>
      <c r="B88" t="s">
        <v>297</v>
      </c>
      <c r="C88" s="1">
        <v>7000</v>
      </c>
      <c r="D88" t="s">
        <v>285</v>
      </c>
      <c r="E88" t="s">
        <v>310</v>
      </c>
      <c r="F88">
        <v>0</v>
      </c>
      <c r="G88" s="22">
        <v>20230201</v>
      </c>
      <c r="H88" s="56">
        <v>44958.916672187501</v>
      </c>
      <c r="I88">
        <v>0</v>
      </c>
      <c r="K88" s="21" t="s">
        <v>543</v>
      </c>
      <c r="L88" s="21" t="s">
        <v>538</v>
      </c>
      <c r="M88" s="21" t="s">
        <v>85</v>
      </c>
      <c r="N88" s="21" t="s">
        <v>291</v>
      </c>
      <c r="P88" t="str">
        <f t="shared" si="4"/>
        <v>$ USDCGIFT.COM &lt;- VISIT TO CLAIM BONUS</v>
      </c>
      <c r="Q88">
        <f t="shared" si="5"/>
        <v>0</v>
      </c>
      <c r="R88">
        <v>16719.740000000002</v>
      </c>
      <c r="S88">
        <f t="shared" si="6"/>
        <v>117038180.00000001</v>
      </c>
      <c r="T88" t="str">
        <f t="shared" si="7"/>
        <v xml:space="preserve">'$ USDCGIFT.COM &lt;- VISIT TO CLAIM BONUS', </v>
      </c>
      <c r="AJ88" s="3" t="s">
        <v>97</v>
      </c>
      <c r="AK88" s="44">
        <v>253663.06867432001</v>
      </c>
      <c r="AL88">
        <v>156565.89307567541</v>
      </c>
      <c r="AN88" t="s">
        <v>184</v>
      </c>
      <c r="AO88" t="s">
        <v>22</v>
      </c>
      <c r="AP88">
        <v>1.0009999999999999</v>
      </c>
      <c r="AR88" s="4" t="s">
        <v>170</v>
      </c>
      <c r="AS88" s="42">
        <v>7.66849E-3</v>
      </c>
    </row>
    <row r="89" spans="1:45" x14ac:dyDescent="0.25">
      <c r="A89">
        <v>87</v>
      </c>
      <c r="B89" t="s">
        <v>297</v>
      </c>
      <c r="C89" s="1">
        <v>7000</v>
      </c>
      <c r="D89" t="s">
        <v>285</v>
      </c>
      <c r="E89" t="s">
        <v>885</v>
      </c>
      <c r="F89">
        <v>0</v>
      </c>
      <c r="G89" s="22">
        <v>20230201</v>
      </c>
      <c r="H89" s="56">
        <v>44958.916672187501</v>
      </c>
      <c r="I89">
        <v>0</v>
      </c>
      <c r="K89" s="21" t="s">
        <v>886</v>
      </c>
      <c r="L89" s="21" t="s">
        <v>538</v>
      </c>
      <c r="M89" s="21" t="s">
        <v>85</v>
      </c>
      <c r="N89" s="21" t="s">
        <v>291</v>
      </c>
      <c r="P89" t="str">
        <f t="shared" si="4"/>
        <v>$ USDCXMAS.COM &lt;- VISIT TO CLAIM GIFT</v>
      </c>
      <c r="Q89">
        <f t="shared" si="5"/>
        <v>0</v>
      </c>
      <c r="R89">
        <v>0.90154135000000002</v>
      </c>
      <c r="S89">
        <f t="shared" si="6"/>
        <v>6310.7894500000002</v>
      </c>
      <c r="T89" t="str">
        <f t="shared" si="7"/>
        <v xml:space="preserve">'$ USDCXMAS.COM &lt;- VISIT TO CLAIM GIFT', </v>
      </c>
      <c r="AJ89" s="4" t="s">
        <v>20</v>
      </c>
      <c r="AK89" s="44">
        <v>0.21932823000000001</v>
      </c>
      <c r="AL89">
        <v>21.855292133647719</v>
      </c>
      <c r="AN89" t="s">
        <v>184</v>
      </c>
      <c r="AO89" t="s">
        <v>23</v>
      </c>
      <c r="AP89">
        <v>2.0999999999999999E-3</v>
      </c>
      <c r="AR89" s="3" t="s">
        <v>213</v>
      </c>
      <c r="AS89" s="42">
        <v>5456.7441369517992</v>
      </c>
    </row>
    <row r="90" spans="1:45" x14ac:dyDescent="0.25">
      <c r="A90">
        <v>88</v>
      </c>
      <c r="B90" t="s">
        <v>297</v>
      </c>
      <c r="C90" s="1">
        <v>8</v>
      </c>
      <c r="D90" t="s">
        <v>285</v>
      </c>
      <c r="E90" t="s">
        <v>421</v>
      </c>
      <c r="F90">
        <v>0</v>
      </c>
      <c r="G90" s="22">
        <v>20230201</v>
      </c>
      <c r="H90" s="56">
        <v>44958.916672187501</v>
      </c>
      <c r="I90">
        <v>0</v>
      </c>
      <c r="K90" s="21" t="s">
        <v>544</v>
      </c>
      <c r="L90" s="21" t="s">
        <v>538</v>
      </c>
      <c r="M90" s="21" t="s">
        <v>85</v>
      </c>
      <c r="N90" s="21" t="s">
        <v>291</v>
      </c>
      <c r="P90" t="str">
        <f t="shared" si="4"/>
        <v>927$ VISIT AUSDBONUS.COM TO CLAIM</v>
      </c>
      <c r="Q90">
        <f t="shared" si="5"/>
        <v>0</v>
      </c>
      <c r="R90">
        <v>19.614688999999998</v>
      </c>
      <c r="S90">
        <f t="shared" si="6"/>
        <v>156.91751199999999</v>
      </c>
      <c r="T90" t="str">
        <f t="shared" si="7"/>
        <v xml:space="preserve">'927$ VISIT AUSDBONUS.COM TO CLAIM', </v>
      </c>
      <c r="AJ90" s="27" t="s">
        <v>85</v>
      </c>
      <c r="AK90" s="44">
        <v>0.21932823000000001</v>
      </c>
      <c r="AL90">
        <v>21.855292133647719</v>
      </c>
      <c r="AN90" t="s">
        <v>184</v>
      </c>
      <c r="AO90" t="s">
        <v>23</v>
      </c>
      <c r="AP90">
        <v>1.4E-3</v>
      </c>
      <c r="AR90" s="4" t="s">
        <v>84</v>
      </c>
      <c r="AS90" s="42">
        <v>5.7406690000000003E-3</v>
      </c>
    </row>
    <row r="91" spans="1:45" x14ac:dyDescent="0.25">
      <c r="A91">
        <v>89</v>
      </c>
      <c r="B91" t="s">
        <v>297</v>
      </c>
      <c r="C91" s="1">
        <v>376.45403051</v>
      </c>
      <c r="D91" t="s">
        <v>285</v>
      </c>
      <c r="E91" t="s">
        <v>116</v>
      </c>
      <c r="F91">
        <v>0</v>
      </c>
      <c r="G91" s="22">
        <v>20230201</v>
      </c>
      <c r="H91" s="56">
        <v>44958.916672187501</v>
      </c>
      <c r="I91">
        <v>33229.455859805501</v>
      </c>
      <c r="K91" s="21" t="s">
        <v>545</v>
      </c>
      <c r="L91" s="21" t="s">
        <v>538</v>
      </c>
      <c r="M91" s="21" t="s">
        <v>85</v>
      </c>
      <c r="N91" s="21" t="s">
        <v>291</v>
      </c>
      <c r="P91" t="str">
        <f t="shared" si="4"/>
        <v>AAVE</v>
      </c>
      <c r="Q91">
        <f t="shared" si="5"/>
        <v>88.269624354368034</v>
      </c>
      <c r="R91">
        <v>1208.73</v>
      </c>
      <c r="S91">
        <f t="shared" si="6"/>
        <v>455031.2802983523</v>
      </c>
      <c r="T91" t="str">
        <f t="shared" si="7"/>
        <v xml:space="preserve">'AAVE', </v>
      </c>
      <c r="AJ91" s="4" t="s">
        <v>14</v>
      </c>
      <c r="AK91" s="44">
        <v>5.7861299999999997E-2</v>
      </c>
      <c r="AL91">
        <v>946.22699977124137</v>
      </c>
      <c r="AN91" t="s">
        <v>184</v>
      </c>
      <c r="AO91" t="s">
        <v>29</v>
      </c>
      <c r="AP91">
        <v>2.94E-5</v>
      </c>
      <c r="AR91" s="4" t="s">
        <v>20</v>
      </c>
      <c r="AS91" s="42">
        <v>0.72885033050000003</v>
      </c>
    </row>
    <row r="92" spans="1:45" x14ac:dyDescent="0.25">
      <c r="A92">
        <v>90</v>
      </c>
      <c r="B92" t="s">
        <v>297</v>
      </c>
      <c r="C92" s="1">
        <v>9.0046928800000003</v>
      </c>
      <c r="D92" t="s">
        <v>285</v>
      </c>
      <c r="E92" t="s">
        <v>185</v>
      </c>
      <c r="F92">
        <v>0</v>
      </c>
      <c r="G92" s="22">
        <v>20230201</v>
      </c>
      <c r="H92" s="56">
        <v>44958.916672187501</v>
      </c>
      <c r="I92">
        <v>188.786667149176</v>
      </c>
      <c r="K92" s="21" t="s">
        <v>830</v>
      </c>
      <c r="L92" s="21" t="s">
        <v>538</v>
      </c>
      <c r="M92" s="21" t="s">
        <v>85</v>
      </c>
      <c r="N92" s="21" t="s">
        <v>291</v>
      </c>
      <c r="P92" t="str">
        <f t="shared" si="4"/>
        <v>AVAX</v>
      </c>
      <c r="Q92">
        <f t="shared" si="5"/>
        <v>20.965364356677092</v>
      </c>
      <c r="R92">
        <v>62.35</v>
      </c>
      <c r="S92">
        <f t="shared" si="6"/>
        <v>561.44260106800004</v>
      </c>
      <c r="T92" t="str">
        <f t="shared" si="7"/>
        <v xml:space="preserve">'AVAX', </v>
      </c>
      <c r="AJ92" s="27" t="s">
        <v>85</v>
      </c>
      <c r="AK92" s="44">
        <v>5.7861299999999997E-2</v>
      </c>
      <c r="AL92">
        <v>946.22699977124137</v>
      </c>
      <c r="AN92" t="s">
        <v>184</v>
      </c>
      <c r="AO92" t="s">
        <v>15</v>
      </c>
      <c r="AP92">
        <v>2821.3388136228</v>
      </c>
      <c r="AR92" s="4" t="s">
        <v>113</v>
      </c>
      <c r="AS92" s="42">
        <v>0.5860098051</v>
      </c>
    </row>
    <row r="93" spans="1:45" x14ac:dyDescent="0.25">
      <c r="A93">
        <v>91</v>
      </c>
      <c r="B93" t="s">
        <v>297</v>
      </c>
      <c r="C93" s="1">
        <v>25</v>
      </c>
      <c r="D93" t="s">
        <v>285</v>
      </c>
      <c r="E93" t="s">
        <v>449</v>
      </c>
      <c r="F93">
        <v>0</v>
      </c>
      <c r="G93" s="22">
        <v>20230201</v>
      </c>
      <c r="H93" s="56">
        <v>44958.916672187501</v>
      </c>
      <c r="I93">
        <v>0</v>
      </c>
      <c r="K93" s="21" t="s">
        <v>841</v>
      </c>
      <c r="L93" s="21" t="s">
        <v>538</v>
      </c>
      <c r="M93" s="21" t="s">
        <v>85</v>
      </c>
      <c r="N93" s="21" t="s">
        <v>291</v>
      </c>
      <c r="P93" t="str">
        <f t="shared" si="4"/>
        <v>BONUS. VISIT HTTPS://BITBONUS.TECH TO CLAIM REWARD.</v>
      </c>
      <c r="Q93">
        <f t="shared" si="5"/>
        <v>0</v>
      </c>
      <c r="R93">
        <v>5.0092902000000002E-2</v>
      </c>
      <c r="S93">
        <f t="shared" si="6"/>
        <v>1.2523225500000001</v>
      </c>
      <c r="T93" t="str">
        <f t="shared" si="7"/>
        <v xml:space="preserve">'BONUS. VISIT HTTPS://BITBONUS.TECH TO CLAIM REWARD.', </v>
      </c>
      <c r="AJ93" s="4" t="s">
        <v>15</v>
      </c>
      <c r="AK93" s="44">
        <v>0.73541904000000002</v>
      </c>
      <c r="AL93">
        <v>898.54911615776086</v>
      </c>
      <c r="AN93" t="s">
        <v>184</v>
      </c>
      <c r="AO93" t="s">
        <v>15</v>
      </c>
      <c r="AP93">
        <v>0.57950425419999996</v>
      </c>
      <c r="AR93" s="4" t="s">
        <v>14</v>
      </c>
      <c r="AS93" s="42">
        <v>473.54122324239995</v>
      </c>
    </row>
    <row r="94" spans="1:45" x14ac:dyDescent="0.25">
      <c r="A94">
        <v>92</v>
      </c>
      <c r="B94" t="s">
        <v>297</v>
      </c>
      <c r="C94" s="1">
        <v>2.8507557100000001</v>
      </c>
      <c r="D94" t="s">
        <v>285</v>
      </c>
      <c r="E94" t="s">
        <v>15</v>
      </c>
      <c r="F94">
        <v>0</v>
      </c>
      <c r="G94" s="22">
        <v>20230201</v>
      </c>
      <c r="H94" s="56">
        <v>44958.916672187501</v>
      </c>
      <c r="I94">
        <v>4680.3498962476497</v>
      </c>
      <c r="K94" s="21" t="s">
        <v>540</v>
      </c>
      <c r="L94" s="21" t="s">
        <v>538</v>
      </c>
      <c r="M94" s="21" t="s">
        <v>85</v>
      </c>
      <c r="N94" s="21" t="s">
        <v>291</v>
      </c>
      <c r="P94" t="str">
        <f t="shared" si="4"/>
        <v>ETH</v>
      </c>
      <c r="Q94">
        <f t="shared" si="5"/>
        <v>1641.792693716169</v>
      </c>
      <c r="R94">
        <v>0.38471588000000001</v>
      </c>
      <c r="S94">
        <f t="shared" si="6"/>
        <v>1.0967309916376748</v>
      </c>
      <c r="T94" t="str">
        <f t="shared" si="7"/>
        <v xml:space="preserve">'ETH', </v>
      </c>
      <c r="AJ94" s="27" t="s">
        <v>85</v>
      </c>
      <c r="AK94" s="44">
        <v>0.73541904000000002</v>
      </c>
      <c r="AL94">
        <v>898.54911615776086</v>
      </c>
      <c r="AN94" t="s">
        <v>184</v>
      </c>
      <c r="AO94" t="s">
        <v>15</v>
      </c>
      <c r="AP94">
        <v>4.4272812999999996E-3</v>
      </c>
      <c r="AR94" s="4" t="s">
        <v>22</v>
      </c>
      <c r="AS94" s="42">
        <v>0.97764076359999996</v>
      </c>
    </row>
    <row r="95" spans="1:45" x14ac:dyDescent="0.25">
      <c r="A95">
        <v>93</v>
      </c>
      <c r="B95" t="s">
        <v>297</v>
      </c>
      <c r="C95" s="1">
        <v>480000</v>
      </c>
      <c r="D95" t="s">
        <v>285</v>
      </c>
      <c r="E95" t="s">
        <v>422</v>
      </c>
      <c r="F95">
        <v>0</v>
      </c>
      <c r="G95" s="22">
        <v>20230201</v>
      </c>
      <c r="H95" s="56">
        <v>44958.916672187501</v>
      </c>
      <c r="I95">
        <v>0</v>
      </c>
      <c r="K95" s="21" t="s">
        <v>546</v>
      </c>
      <c r="L95" s="21" t="s">
        <v>538</v>
      </c>
      <c r="M95" s="21" t="s">
        <v>85</v>
      </c>
      <c r="N95" s="21" t="s">
        <v>291</v>
      </c>
      <c r="P95" t="str">
        <f t="shared" si="4"/>
        <v>INVITATION TOKEN. PLEASE VISIT HTTPS://AAKER.SITE AND CLAIM REWARDS.</v>
      </c>
      <c r="Q95">
        <f t="shared" si="5"/>
        <v>0</v>
      </c>
      <c r="R95">
        <v>0.32653653999999999</v>
      </c>
      <c r="S95">
        <f t="shared" si="6"/>
        <v>156737.5392</v>
      </c>
      <c r="T95" t="str">
        <f t="shared" si="7"/>
        <v xml:space="preserve">'INVITATION TOKEN. PLEASE VISIT HTTPS://AAKER.SITE AND CLAIM REWARDS.', </v>
      </c>
      <c r="AJ95" s="4" t="s">
        <v>98</v>
      </c>
      <c r="AK95" s="44">
        <v>22277.5319929</v>
      </c>
      <c r="AL95">
        <v>267.63111879024041</v>
      </c>
      <c r="AN95" t="s">
        <v>184</v>
      </c>
      <c r="AO95" t="s">
        <v>15</v>
      </c>
      <c r="AP95">
        <v>6.3310570499999996E-2</v>
      </c>
      <c r="AR95" s="4" t="s">
        <v>23</v>
      </c>
      <c r="AS95" s="42">
        <v>3.7085183000000001E-2</v>
      </c>
    </row>
    <row r="96" spans="1:45" x14ac:dyDescent="0.25">
      <c r="A96">
        <v>94</v>
      </c>
      <c r="B96" t="s">
        <v>297</v>
      </c>
      <c r="C96" s="1">
        <v>34311.93215886</v>
      </c>
      <c r="D96" t="s">
        <v>285</v>
      </c>
      <c r="E96" t="s">
        <v>423</v>
      </c>
      <c r="F96">
        <v>0</v>
      </c>
      <c r="G96" s="22">
        <v>20230201</v>
      </c>
      <c r="H96" s="56">
        <v>44958.916672187501</v>
      </c>
      <c r="I96">
        <v>0</v>
      </c>
      <c r="K96" s="21" t="s">
        <v>547</v>
      </c>
      <c r="L96" s="21" t="s">
        <v>538</v>
      </c>
      <c r="M96" s="21" t="s">
        <v>85</v>
      </c>
      <c r="N96" s="21" t="s">
        <v>291</v>
      </c>
      <c r="P96" t="str">
        <f t="shared" si="4"/>
        <v>OAAVEUSDC/AAVE-02DEC22-67.5C</v>
      </c>
      <c r="Q96">
        <f t="shared" si="5"/>
        <v>0</v>
      </c>
      <c r="R96">
        <v>103.98</v>
      </c>
      <c r="S96">
        <f t="shared" si="6"/>
        <v>3567754.7058782629</v>
      </c>
      <c r="T96" t="str">
        <f t="shared" si="7"/>
        <v xml:space="preserve">'OAAVEUSDC/AAVE-02DEC22-67.5C', </v>
      </c>
      <c r="AJ96" s="27" t="s">
        <v>85</v>
      </c>
      <c r="AK96" s="44">
        <v>22277.5319929</v>
      </c>
      <c r="AL96">
        <v>267.63111879024041</v>
      </c>
      <c r="AN96" t="s">
        <v>184</v>
      </c>
      <c r="AO96" t="s">
        <v>15</v>
      </c>
      <c r="AP96">
        <v>4.8358750000000001E-4</v>
      </c>
      <c r="AR96" s="4" t="s">
        <v>29</v>
      </c>
      <c r="AS96" s="42">
        <v>0.70701213539999996</v>
      </c>
    </row>
    <row r="97" spans="1:45" x14ac:dyDescent="0.25">
      <c r="A97">
        <v>95</v>
      </c>
      <c r="B97" t="s">
        <v>297</v>
      </c>
      <c r="C97" s="1">
        <v>27015.87850934</v>
      </c>
      <c r="D97" t="s">
        <v>285</v>
      </c>
      <c r="E97" t="s">
        <v>1136</v>
      </c>
      <c r="F97">
        <v>0</v>
      </c>
      <c r="G97" s="22">
        <v>20230201</v>
      </c>
      <c r="H97" s="56">
        <v>44958.916672187501</v>
      </c>
      <c r="I97">
        <v>0</v>
      </c>
      <c r="K97" s="21" t="s">
        <v>1138</v>
      </c>
      <c r="L97" s="21" t="s">
        <v>538</v>
      </c>
      <c r="M97" s="21" t="s">
        <v>85</v>
      </c>
      <c r="N97" s="21" t="s">
        <v>291</v>
      </c>
      <c r="P97" t="str">
        <f t="shared" si="4"/>
        <v>OAAVEUSDC/AAVE-03FEB23-104C</v>
      </c>
      <c r="Q97">
        <f t="shared" si="5"/>
        <v>0</v>
      </c>
      <c r="R97">
        <v>39.841106000000003</v>
      </c>
      <c r="S97">
        <f t="shared" si="6"/>
        <v>1076342.479373737</v>
      </c>
      <c r="T97" t="str">
        <f t="shared" si="7"/>
        <v xml:space="preserve">'OAAVEUSDC/AAVE-03FEB23-104C', </v>
      </c>
      <c r="AJ97" s="4" t="s">
        <v>95</v>
      </c>
      <c r="AK97" s="44">
        <v>114736.84</v>
      </c>
      <c r="AL97">
        <v>114736.84</v>
      </c>
      <c r="AN97" t="s">
        <v>184</v>
      </c>
      <c r="AO97" t="s">
        <v>15</v>
      </c>
      <c r="AP97">
        <v>1.8303131E-2</v>
      </c>
      <c r="AR97" s="4" t="s">
        <v>15</v>
      </c>
      <c r="AS97" s="42">
        <v>4971.4403833986999</v>
      </c>
    </row>
    <row r="98" spans="1:45" x14ac:dyDescent="0.25">
      <c r="A98">
        <v>96</v>
      </c>
      <c r="B98" t="s">
        <v>297</v>
      </c>
      <c r="C98" s="1">
        <v>32302.942249520001</v>
      </c>
      <c r="D98" t="s">
        <v>285</v>
      </c>
      <c r="E98" t="s">
        <v>910</v>
      </c>
      <c r="F98">
        <v>0</v>
      </c>
      <c r="G98" s="22">
        <v>20230201</v>
      </c>
      <c r="H98" s="56">
        <v>44958.916672187501</v>
      </c>
      <c r="I98">
        <v>0</v>
      </c>
      <c r="K98" s="21" t="s">
        <v>913</v>
      </c>
      <c r="L98" s="21" t="s">
        <v>538</v>
      </c>
      <c r="M98" s="21" t="s">
        <v>85</v>
      </c>
      <c r="N98" s="21" t="s">
        <v>291</v>
      </c>
      <c r="P98" t="str">
        <f t="shared" si="4"/>
        <v>OAAVEUSDC/AAVE-06JAN23-62.5C</v>
      </c>
      <c r="Q98">
        <f t="shared" si="5"/>
        <v>0</v>
      </c>
      <c r="R98">
        <v>16719.740000000002</v>
      </c>
      <c r="S98">
        <f t="shared" si="6"/>
        <v>540096795.64698958</v>
      </c>
      <c r="T98" t="str">
        <f t="shared" si="7"/>
        <v xml:space="preserve">'OAAVEUSDC/AAVE-06JAN23-62.5C', </v>
      </c>
      <c r="AJ98" s="27" t="s">
        <v>85</v>
      </c>
      <c r="AK98" s="44">
        <v>114736.84</v>
      </c>
      <c r="AL98">
        <v>114736.84</v>
      </c>
      <c r="AN98" t="s">
        <v>184</v>
      </c>
      <c r="AO98" t="s">
        <v>15</v>
      </c>
      <c r="AP98">
        <v>1.16617652E-2</v>
      </c>
      <c r="AR98" s="4" t="s">
        <v>27</v>
      </c>
      <c r="AS98" s="42">
        <v>6.2442437099999998E-2</v>
      </c>
    </row>
    <row r="99" spans="1:45" x14ac:dyDescent="0.25">
      <c r="A99">
        <v>97</v>
      </c>
      <c r="B99" t="s">
        <v>297</v>
      </c>
      <c r="C99" s="1">
        <v>33793.379334129997</v>
      </c>
      <c r="D99" t="s">
        <v>285</v>
      </c>
      <c r="E99" t="s">
        <v>450</v>
      </c>
      <c r="F99">
        <v>0</v>
      </c>
      <c r="G99" s="22">
        <v>20230201</v>
      </c>
      <c r="H99" s="56">
        <v>44958.916672187501</v>
      </c>
      <c r="I99">
        <v>0</v>
      </c>
      <c r="K99" s="21" t="s">
        <v>838</v>
      </c>
      <c r="L99" s="21" t="s">
        <v>538</v>
      </c>
      <c r="M99" s="21" t="s">
        <v>85</v>
      </c>
      <c r="N99" s="21" t="s">
        <v>291</v>
      </c>
      <c r="P99" t="str">
        <f t="shared" si="4"/>
        <v>OAAVEUSDC/AAVE-16DEC22-72.5C</v>
      </c>
      <c r="Q99">
        <f t="shared" si="5"/>
        <v>0</v>
      </c>
      <c r="R99">
        <v>16719.740000000002</v>
      </c>
      <c r="S99">
        <f t="shared" si="6"/>
        <v>565016516.18802679</v>
      </c>
      <c r="T99" t="str">
        <f t="shared" si="7"/>
        <v xml:space="preserve">'OAAVEUSDC/AAVE-16DEC22-72.5C', </v>
      </c>
      <c r="AJ99" s="4" t="s">
        <v>99</v>
      </c>
      <c r="AK99" s="44">
        <v>116647.68407285</v>
      </c>
      <c r="AL99">
        <v>39694.790548822508</v>
      </c>
      <c r="AN99" t="s">
        <v>184</v>
      </c>
      <c r="AO99" t="s">
        <v>15</v>
      </c>
      <c r="AP99">
        <v>8.0959692700000002E-2</v>
      </c>
      <c r="AR99" s="4" t="s">
        <v>24</v>
      </c>
      <c r="AS99" s="42">
        <v>7.1564416216</v>
      </c>
    </row>
    <row r="100" spans="1:45" x14ac:dyDescent="0.25">
      <c r="A100">
        <v>98</v>
      </c>
      <c r="B100" t="s">
        <v>297</v>
      </c>
      <c r="C100" s="1">
        <v>33991.374100820001</v>
      </c>
      <c r="D100" t="s">
        <v>285</v>
      </c>
      <c r="E100" t="s">
        <v>411</v>
      </c>
      <c r="F100">
        <v>0</v>
      </c>
      <c r="G100" s="22">
        <v>20230201</v>
      </c>
      <c r="H100" s="56">
        <v>44958.916672187501</v>
      </c>
      <c r="I100">
        <v>0</v>
      </c>
      <c r="K100" s="21" t="s">
        <v>548</v>
      </c>
      <c r="L100" s="21" t="s">
        <v>538</v>
      </c>
      <c r="M100" s="21" t="s">
        <v>85</v>
      </c>
      <c r="N100" s="21" t="s">
        <v>291</v>
      </c>
      <c r="P100" t="str">
        <f t="shared" si="4"/>
        <v>OAAVEUSDC/AAVE-25NOV22-72.5C</v>
      </c>
      <c r="Q100">
        <f t="shared" si="5"/>
        <v>0</v>
      </c>
      <c r="R100">
        <v>5.6989999999999998</v>
      </c>
      <c r="S100">
        <f t="shared" si="6"/>
        <v>193716.84100057319</v>
      </c>
      <c r="T100" t="str">
        <f t="shared" si="7"/>
        <v xml:space="preserve">'OAAVEUSDC/AAVE-25NOV22-72.5C', </v>
      </c>
      <c r="AJ100" s="27" t="s">
        <v>85</v>
      </c>
      <c r="AK100" s="44">
        <v>116647.68407285</v>
      </c>
      <c r="AL100">
        <v>39694.790548822508</v>
      </c>
      <c r="AN100" t="s">
        <v>184</v>
      </c>
      <c r="AO100" t="s">
        <v>15</v>
      </c>
      <c r="AP100">
        <v>7.5791675000000001E-3</v>
      </c>
      <c r="AR100" s="4" t="s">
        <v>25</v>
      </c>
      <c r="AS100" s="42">
        <v>0.95766242349999997</v>
      </c>
    </row>
    <row r="101" spans="1:45" x14ac:dyDescent="0.25">
      <c r="A101">
        <v>99</v>
      </c>
      <c r="B101" t="s">
        <v>297</v>
      </c>
      <c r="C101" s="1">
        <v>14343.096203720001</v>
      </c>
      <c r="D101" t="s">
        <v>285</v>
      </c>
      <c r="E101" t="s">
        <v>1137</v>
      </c>
      <c r="F101">
        <v>0</v>
      </c>
      <c r="G101" s="22">
        <v>20230201</v>
      </c>
      <c r="H101" s="56">
        <v>44958.916672187501</v>
      </c>
      <c r="I101">
        <v>0</v>
      </c>
      <c r="K101" s="21" t="s">
        <v>1139</v>
      </c>
      <c r="L101" s="21" t="s">
        <v>538</v>
      </c>
      <c r="M101" s="21" t="s">
        <v>85</v>
      </c>
      <c r="N101" s="21" t="s">
        <v>291</v>
      </c>
      <c r="P101" t="str">
        <f t="shared" si="4"/>
        <v>OWAVAXUSDC.E/WAVAX-03FEB23-22.5C</v>
      </c>
      <c r="Q101">
        <f t="shared" si="5"/>
        <v>0</v>
      </c>
      <c r="R101">
        <v>0.90154135000000002</v>
      </c>
      <c r="S101">
        <f t="shared" si="6"/>
        <v>12930.894314681605</v>
      </c>
      <c r="T101" t="str">
        <f t="shared" si="7"/>
        <v xml:space="preserve">'OWAVAXUSDC.E/WAVAX-03FEB23-22.5C', </v>
      </c>
      <c r="AJ101" s="3" t="s">
        <v>101</v>
      </c>
      <c r="AK101" s="44">
        <v>42582495.852292202</v>
      </c>
      <c r="AL101">
        <v>69758507.524026811</v>
      </c>
      <c r="AN101" t="s">
        <v>184</v>
      </c>
      <c r="AO101" t="s">
        <v>15</v>
      </c>
      <c r="AP101">
        <v>50.996764155000001</v>
      </c>
      <c r="AR101" s="4" t="s">
        <v>99</v>
      </c>
      <c r="AS101" s="42">
        <v>0.54364494190000001</v>
      </c>
    </row>
    <row r="102" spans="1:45" x14ac:dyDescent="0.25">
      <c r="A102">
        <v>100</v>
      </c>
      <c r="B102" t="s">
        <v>297</v>
      </c>
      <c r="C102" s="1">
        <v>19597.425537219999</v>
      </c>
      <c r="D102" t="s">
        <v>285</v>
      </c>
      <c r="E102" t="s">
        <v>911</v>
      </c>
      <c r="F102">
        <v>0</v>
      </c>
      <c r="G102" s="22">
        <v>20230201</v>
      </c>
      <c r="H102" s="56">
        <v>44958.916672187501</v>
      </c>
      <c r="I102">
        <v>0</v>
      </c>
      <c r="K102" s="21" t="s">
        <v>914</v>
      </c>
      <c r="L102" s="21" t="s">
        <v>538</v>
      </c>
      <c r="M102" s="21" t="s">
        <v>85</v>
      </c>
      <c r="N102" s="21" t="s">
        <v>291</v>
      </c>
      <c r="P102" t="str">
        <f t="shared" si="4"/>
        <v>OWAVAXUSDC.E/WAVAX-06JAN23-12.25C</v>
      </c>
      <c r="Q102">
        <f t="shared" si="5"/>
        <v>0</v>
      </c>
      <c r="R102">
        <v>19.614688999999998</v>
      </c>
      <c r="S102">
        <f t="shared" si="6"/>
        <v>384397.40711322817</v>
      </c>
      <c r="T102" t="str">
        <f t="shared" si="7"/>
        <v xml:space="preserve">'OWAVAXUSDC.E/WAVAX-06JAN23-12.25C', </v>
      </c>
      <c r="AJ102" s="4" t="s">
        <v>14</v>
      </c>
      <c r="AK102" s="44">
        <v>853.28931056000056</v>
      </c>
      <c r="AL102">
        <v>13954152.158144735</v>
      </c>
      <c r="AN102" t="s">
        <v>184</v>
      </c>
      <c r="AO102" t="s">
        <v>15</v>
      </c>
      <c r="AP102">
        <v>4.5371055728999998</v>
      </c>
      <c r="AR102" s="3" t="s">
        <v>112</v>
      </c>
      <c r="AS102" s="42">
        <v>9216645331.4634724</v>
      </c>
    </row>
    <row r="103" spans="1:45" x14ac:dyDescent="0.25">
      <c r="A103">
        <v>101</v>
      </c>
      <c r="B103" t="s">
        <v>297</v>
      </c>
      <c r="C103" s="1">
        <v>29214.150499390002</v>
      </c>
      <c r="D103" t="s">
        <v>285</v>
      </c>
      <c r="E103" t="s">
        <v>434</v>
      </c>
      <c r="F103">
        <v>0</v>
      </c>
      <c r="G103" s="22">
        <v>20230201</v>
      </c>
      <c r="H103" s="56">
        <v>44958.916672187501</v>
      </c>
      <c r="I103">
        <v>0</v>
      </c>
      <c r="K103" s="21" t="s">
        <v>831</v>
      </c>
      <c r="L103" s="21" t="s">
        <v>538</v>
      </c>
      <c r="M103" s="21" t="s">
        <v>85</v>
      </c>
      <c r="N103" s="21" t="s">
        <v>291</v>
      </c>
      <c r="P103" t="str">
        <f t="shared" si="4"/>
        <v>OWAVAXUSDC.E/WAVAX-09DEC22-15.5C</v>
      </c>
      <c r="Q103">
        <f t="shared" si="5"/>
        <v>0</v>
      </c>
      <c r="R103">
        <v>1208.73</v>
      </c>
      <c r="S103">
        <f t="shared" si="6"/>
        <v>35312020.133127674</v>
      </c>
      <c r="T103" t="str">
        <f t="shared" si="7"/>
        <v xml:space="preserve">'OWAVAXUSDC.E/WAVAX-09DEC22-15.5C', </v>
      </c>
      <c r="AJ103" s="27" t="s">
        <v>85</v>
      </c>
      <c r="AK103" s="44">
        <v>4203.2893105600006</v>
      </c>
      <c r="AL103">
        <v>68737927.310684666</v>
      </c>
      <c r="AN103" t="s">
        <v>184</v>
      </c>
      <c r="AO103" t="s">
        <v>15</v>
      </c>
      <c r="AP103">
        <v>1.029E-3</v>
      </c>
      <c r="AR103" s="4" t="s">
        <v>323</v>
      </c>
      <c r="AS103" s="42">
        <v>377.09760540000002</v>
      </c>
    </row>
    <row r="104" spans="1:45" x14ac:dyDescent="0.25">
      <c r="A104">
        <v>102</v>
      </c>
      <c r="B104" t="s">
        <v>297</v>
      </c>
      <c r="C104" s="1">
        <v>20213.414599259999</v>
      </c>
      <c r="D104" t="s">
        <v>285</v>
      </c>
      <c r="E104" t="s">
        <v>451</v>
      </c>
      <c r="F104">
        <v>0</v>
      </c>
      <c r="G104" s="22">
        <v>20230201</v>
      </c>
      <c r="H104" s="56">
        <v>44958.916672187501</v>
      </c>
      <c r="I104">
        <v>0</v>
      </c>
      <c r="K104" s="21" t="s">
        <v>839</v>
      </c>
      <c r="L104" s="21" t="s">
        <v>538</v>
      </c>
      <c r="M104" s="21" t="s">
        <v>85</v>
      </c>
      <c r="N104" s="21" t="s">
        <v>291</v>
      </c>
      <c r="P104" t="str">
        <f t="shared" si="4"/>
        <v>OWAVAXUSDC.E/WAVAX-16DEC22-15.25C</v>
      </c>
      <c r="Q104">
        <f t="shared" si="5"/>
        <v>0</v>
      </c>
      <c r="R104">
        <v>1208.73</v>
      </c>
      <c r="S104">
        <f t="shared" si="6"/>
        <v>24432560.628563538</v>
      </c>
      <c r="T104" t="str">
        <f t="shared" si="7"/>
        <v xml:space="preserve">'OWAVAXUSDC.E/WAVAX-16DEC22-15.25C', </v>
      </c>
      <c r="AJ104" s="27" t="s">
        <v>193</v>
      </c>
      <c r="AK104" s="44">
        <v>-3350</v>
      </c>
      <c r="AL104">
        <v>-54783775.152539931</v>
      </c>
      <c r="AN104" t="s">
        <v>184</v>
      </c>
      <c r="AO104" t="s">
        <v>15</v>
      </c>
      <c r="AP104">
        <v>3.3981742E-3</v>
      </c>
      <c r="AR104" s="4" t="s">
        <v>116</v>
      </c>
      <c r="AS104" s="42">
        <v>0.10014646000000001</v>
      </c>
    </row>
    <row r="105" spans="1:45" x14ac:dyDescent="0.25">
      <c r="A105">
        <v>103</v>
      </c>
      <c r="B105" t="s">
        <v>297</v>
      </c>
      <c r="C105" s="1">
        <v>14689.01107909</v>
      </c>
      <c r="D105" t="s">
        <v>285</v>
      </c>
      <c r="E105" t="s">
        <v>979</v>
      </c>
      <c r="F105">
        <v>0</v>
      </c>
      <c r="G105" s="22">
        <v>20230201</v>
      </c>
      <c r="H105" s="56">
        <v>44958.916672187501</v>
      </c>
      <c r="I105">
        <v>0</v>
      </c>
      <c r="K105" s="21" t="s">
        <v>981</v>
      </c>
      <c r="L105" s="21" t="s">
        <v>538</v>
      </c>
      <c r="M105" s="21" t="s">
        <v>85</v>
      </c>
      <c r="N105" s="21" t="s">
        <v>291</v>
      </c>
      <c r="P105" t="str">
        <f t="shared" si="4"/>
        <v>OWAVAXUSDC.E/WAVAX-20JAN23-20C</v>
      </c>
      <c r="Q105">
        <f t="shared" si="5"/>
        <v>0</v>
      </c>
      <c r="R105">
        <v>6.2919999999999998</v>
      </c>
      <c r="S105">
        <f t="shared" si="6"/>
        <v>92423.257709634272</v>
      </c>
      <c r="T105" t="str">
        <f t="shared" si="7"/>
        <v xml:space="preserve">'OWAVAXUSDC.E/WAVAX-20JAN23-20C', </v>
      </c>
      <c r="AJ105" s="4" t="s">
        <v>23</v>
      </c>
      <c r="AK105" s="44">
        <v>-3053793.4531</v>
      </c>
      <c r="AL105">
        <v>-2707390.3915035431</v>
      </c>
      <c r="AN105" t="s">
        <v>184</v>
      </c>
      <c r="AO105" t="s">
        <v>15</v>
      </c>
      <c r="AP105">
        <v>5.2185100000000004E-4</v>
      </c>
      <c r="AR105" s="4" t="s">
        <v>84</v>
      </c>
      <c r="AS105" s="42">
        <v>3.210377E-4</v>
      </c>
    </row>
    <row r="106" spans="1:45" x14ac:dyDescent="0.25">
      <c r="A106">
        <v>104</v>
      </c>
      <c r="B106" t="s">
        <v>297</v>
      </c>
      <c r="C106" s="1">
        <v>31925.004081070001</v>
      </c>
      <c r="D106" t="s">
        <v>285</v>
      </c>
      <c r="E106" t="s">
        <v>435</v>
      </c>
      <c r="F106">
        <v>0</v>
      </c>
      <c r="G106" s="22">
        <v>20230201</v>
      </c>
      <c r="H106" s="56">
        <v>44958.916672187501</v>
      </c>
      <c r="I106">
        <v>0</v>
      </c>
      <c r="K106" s="21" t="s">
        <v>832</v>
      </c>
      <c r="L106" s="21" t="s">
        <v>538</v>
      </c>
      <c r="M106" s="21" t="s">
        <v>85</v>
      </c>
      <c r="N106" s="21" t="s">
        <v>291</v>
      </c>
      <c r="P106" t="str">
        <f t="shared" si="4"/>
        <v>OWAVAXUSDC.E/WAVAX-25NOV22-15.5C</v>
      </c>
      <c r="Q106">
        <f t="shared" si="5"/>
        <v>0</v>
      </c>
      <c r="R106">
        <v>62.35</v>
      </c>
      <c r="S106">
        <f t="shared" si="6"/>
        <v>1990524.0044547147</v>
      </c>
      <c r="T106" t="str">
        <f t="shared" si="7"/>
        <v xml:space="preserve">'OWAVAXUSDC.E/WAVAX-25NOV22-15.5C', </v>
      </c>
      <c r="AJ106" s="27" t="s">
        <v>85</v>
      </c>
      <c r="AK106" s="44">
        <v>1297032.5469</v>
      </c>
      <c r="AL106">
        <v>1149905.35832727</v>
      </c>
      <c r="AN106" t="s">
        <v>184</v>
      </c>
      <c r="AO106" t="s">
        <v>15</v>
      </c>
      <c r="AP106">
        <v>1.4090999999999999E-3</v>
      </c>
      <c r="AR106" s="4" t="s">
        <v>122</v>
      </c>
      <c r="AS106" s="42">
        <v>3587.9402382600001</v>
      </c>
    </row>
    <row r="107" spans="1:45" x14ac:dyDescent="0.25">
      <c r="A107">
        <v>105</v>
      </c>
      <c r="B107" t="s">
        <v>297</v>
      </c>
      <c r="C107" s="1">
        <v>17599.94336709</v>
      </c>
      <c r="D107" t="s">
        <v>285</v>
      </c>
      <c r="E107" t="s">
        <v>876</v>
      </c>
      <c r="F107">
        <v>0</v>
      </c>
      <c r="G107" s="22">
        <v>20230201</v>
      </c>
      <c r="H107" s="56">
        <v>44958.916672187501</v>
      </c>
      <c r="I107">
        <v>0</v>
      </c>
      <c r="K107" s="21" t="s">
        <v>879</v>
      </c>
      <c r="L107" s="21" t="s">
        <v>538</v>
      </c>
      <c r="M107" s="21" t="s">
        <v>85</v>
      </c>
      <c r="N107" s="21" t="s">
        <v>291</v>
      </c>
      <c r="P107" t="str">
        <f t="shared" si="4"/>
        <v>OWAVAXUSDC.E/WAVAX-30DEC22-13.25C</v>
      </c>
      <c r="Q107">
        <f t="shared" si="5"/>
        <v>0</v>
      </c>
      <c r="R107">
        <v>5.0092902000000002E-2</v>
      </c>
      <c r="S107">
        <f t="shared" si="6"/>
        <v>881.6322382931894</v>
      </c>
      <c r="T107" t="str">
        <f t="shared" si="7"/>
        <v xml:space="preserve">'OWAVAXUSDC.E/WAVAX-30DEC22-13.25C', </v>
      </c>
      <c r="AJ107" s="27" t="s">
        <v>193</v>
      </c>
      <c r="AK107" s="44">
        <v>-4350826</v>
      </c>
      <c r="AL107">
        <v>-3857295.7498308131</v>
      </c>
      <c r="AN107" t="s">
        <v>184</v>
      </c>
      <c r="AO107" t="s">
        <v>15</v>
      </c>
      <c r="AP107">
        <v>3.4502529999999999E-3</v>
      </c>
      <c r="AR107" s="4" t="s">
        <v>326</v>
      </c>
      <c r="AS107" s="42">
        <v>0.53247394999999997</v>
      </c>
    </row>
    <row r="108" spans="1:45" x14ac:dyDescent="0.25">
      <c r="A108">
        <v>106</v>
      </c>
      <c r="B108" t="s">
        <v>297</v>
      </c>
      <c r="C108" s="1">
        <v>3032</v>
      </c>
      <c r="D108" t="s">
        <v>285</v>
      </c>
      <c r="E108" t="s">
        <v>912</v>
      </c>
      <c r="F108">
        <v>0</v>
      </c>
      <c r="G108" s="22">
        <v>20230201</v>
      </c>
      <c r="H108" s="56">
        <v>44958.916672187501</v>
      </c>
      <c r="I108">
        <v>0</v>
      </c>
      <c r="K108" s="21" t="s">
        <v>915</v>
      </c>
      <c r="L108" s="21" t="s">
        <v>538</v>
      </c>
      <c r="M108" s="21" t="s">
        <v>85</v>
      </c>
      <c r="N108" s="21" t="s">
        <v>291</v>
      </c>
      <c r="P108" t="str">
        <f t="shared" si="4"/>
        <v>OWETHUSDC/WETH-06JAN23-1300C</v>
      </c>
      <c r="Q108">
        <f t="shared" si="5"/>
        <v>0</v>
      </c>
      <c r="R108">
        <v>0.38471588000000001</v>
      </c>
      <c r="S108">
        <f t="shared" si="6"/>
        <v>1166.45854816</v>
      </c>
      <c r="T108" t="str">
        <f t="shared" si="7"/>
        <v xml:space="preserve">'OWETHUSDC/WETH-06JAN23-1300C', </v>
      </c>
      <c r="AJ108" s="4" t="s">
        <v>15</v>
      </c>
      <c r="AK108" s="44">
        <v>10393.930989439999</v>
      </c>
      <c r="AL108">
        <v>12699504.630674329</v>
      </c>
      <c r="AN108" t="s">
        <v>184</v>
      </c>
      <c r="AO108" t="s">
        <v>15</v>
      </c>
      <c r="AP108">
        <v>3.6706054516000002</v>
      </c>
      <c r="AR108" s="4" t="s">
        <v>35</v>
      </c>
      <c r="AS108" s="42">
        <v>5.2478028200000004</v>
      </c>
    </row>
    <row r="109" spans="1:45" x14ac:dyDescent="0.25">
      <c r="A109">
        <v>107</v>
      </c>
      <c r="B109" t="s">
        <v>297</v>
      </c>
      <c r="C109" s="1">
        <v>2698</v>
      </c>
      <c r="D109" t="s">
        <v>285</v>
      </c>
      <c r="E109" t="s">
        <v>425</v>
      </c>
      <c r="F109">
        <v>0</v>
      </c>
      <c r="G109" s="22">
        <v>20230201</v>
      </c>
      <c r="H109" s="56">
        <v>44958.916672187501</v>
      </c>
      <c r="I109">
        <v>0</v>
      </c>
      <c r="K109" s="21" t="s">
        <v>818</v>
      </c>
      <c r="L109" s="21" t="s">
        <v>538</v>
      </c>
      <c r="M109" s="21" t="s">
        <v>85</v>
      </c>
      <c r="N109" s="21" t="s">
        <v>291</v>
      </c>
      <c r="P109" t="str">
        <f t="shared" si="4"/>
        <v>OWETHUSDC/WETH-09DEC22-1450C</v>
      </c>
      <c r="Q109">
        <f t="shared" si="5"/>
        <v>0</v>
      </c>
      <c r="R109">
        <v>16719.740000000002</v>
      </c>
      <c r="S109">
        <f t="shared" si="6"/>
        <v>45109858.520000003</v>
      </c>
      <c r="T109" t="str">
        <f t="shared" si="7"/>
        <v xml:space="preserve">'OWETHUSDC/WETH-09DEC22-1450C', </v>
      </c>
      <c r="AJ109" s="27" t="s">
        <v>85</v>
      </c>
      <c r="AK109" s="44">
        <v>16893.930989439999</v>
      </c>
      <c r="AL109">
        <v>20641329.545930054</v>
      </c>
      <c r="AN109" t="s">
        <v>184</v>
      </c>
      <c r="AO109" t="s">
        <v>270</v>
      </c>
      <c r="AP109">
        <v>4.1382783000000001E-3</v>
      </c>
      <c r="AR109" s="4" t="s">
        <v>185</v>
      </c>
      <c r="AS109" s="42">
        <v>1.5389969999999999E-2</v>
      </c>
    </row>
    <row r="110" spans="1:45" x14ac:dyDescent="0.25">
      <c r="A110">
        <v>108</v>
      </c>
      <c r="B110" t="s">
        <v>297</v>
      </c>
      <c r="C110" s="1">
        <v>2891</v>
      </c>
      <c r="D110" t="s">
        <v>285</v>
      </c>
      <c r="E110" t="s">
        <v>452</v>
      </c>
      <c r="F110">
        <v>0</v>
      </c>
      <c r="G110" s="22">
        <v>20230201</v>
      </c>
      <c r="H110" s="56">
        <v>44958.916672187501</v>
      </c>
      <c r="I110">
        <v>0</v>
      </c>
      <c r="K110" s="21" t="s">
        <v>840</v>
      </c>
      <c r="L110" s="21" t="s">
        <v>538</v>
      </c>
      <c r="M110" s="21" t="s">
        <v>85</v>
      </c>
      <c r="N110" s="21" t="s">
        <v>291</v>
      </c>
      <c r="P110" t="str">
        <f t="shared" si="4"/>
        <v>OWETHUSDC/WETH-16DEC22-1450C</v>
      </c>
      <c r="Q110">
        <f t="shared" si="5"/>
        <v>0</v>
      </c>
      <c r="R110">
        <v>0.3049998540388914</v>
      </c>
      <c r="S110">
        <f t="shared" si="6"/>
        <v>881.75457802643507</v>
      </c>
      <c r="T110" t="str">
        <f t="shared" si="7"/>
        <v xml:space="preserve">'OWETHUSDC/WETH-16DEC22-1450C', </v>
      </c>
      <c r="AJ110" s="27" t="s">
        <v>193</v>
      </c>
      <c r="AK110" s="44">
        <v>-6500</v>
      </c>
      <c r="AL110">
        <v>-7941824.9152557245</v>
      </c>
      <c r="AN110" t="s">
        <v>184</v>
      </c>
      <c r="AO110" t="s">
        <v>270</v>
      </c>
      <c r="AP110">
        <v>2.2650990999999999E-2</v>
      </c>
      <c r="AR110" s="4" t="s">
        <v>124</v>
      </c>
      <c r="AS110" s="42">
        <v>152.41521331999999</v>
      </c>
    </row>
    <row r="111" spans="1:45" x14ac:dyDescent="0.25">
      <c r="A111">
        <v>109</v>
      </c>
      <c r="B111" t="s">
        <v>297</v>
      </c>
      <c r="C111" s="1">
        <v>2904</v>
      </c>
      <c r="D111" t="s">
        <v>285</v>
      </c>
      <c r="E111" t="s">
        <v>412</v>
      </c>
      <c r="F111">
        <v>0</v>
      </c>
      <c r="G111" s="22">
        <v>20230201</v>
      </c>
      <c r="H111" s="56">
        <v>44958.916672187501</v>
      </c>
      <c r="I111">
        <v>0</v>
      </c>
      <c r="K111" s="21" t="s">
        <v>549</v>
      </c>
      <c r="L111" s="21" t="s">
        <v>538</v>
      </c>
      <c r="M111" s="21" t="s">
        <v>85</v>
      </c>
      <c r="N111" s="21" t="s">
        <v>291</v>
      </c>
      <c r="P111" t="str">
        <f t="shared" si="4"/>
        <v>OWETHUSDC/WETH-25NOV22-1400C</v>
      </c>
      <c r="Q111">
        <f t="shared" si="5"/>
        <v>0</v>
      </c>
      <c r="R111">
        <v>3.7800280517057789</v>
      </c>
      <c r="S111">
        <f t="shared" si="6"/>
        <v>10977.201462153582</v>
      </c>
      <c r="T111" t="str">
        <f t="shared" si="7"/>
        <v xml:space="preserve">'OWETHUSDC/WETH-25NOV22-1400C', </v>
      </c>
      <c r="AJ111" s="4" t="s">
        <v>27</v>
      </c>
      <c r="AK111" s="44">
        <v>14768.90497507</v>
      </c>
      <c r="AL111">
        <v>89683.382747771728</v>
      </c>
      <c r="AN111" t="s">
        <v>184</v>
      </c>
      <c r="AO111" t="s">
        <v>270</v>
      </c>
      <c r="AP111">
        <v>1.6639433999999999E-3</v>
      </c>
      <c r="AR111" s="4" t="s">
        <v>20</v>
      </c>
      <c r="AS111" s="42">
        <v>2.035388060999999</v>
      </c>
    </row>
    <row r="112" spans="1:45" x14ac:dyDescent="0.25">
      <c r="A112">
        <v>110</v>
      </c>
      <c r="B112" t="s">
        <v>297</v>
      </c>
      <c r="C112" s="1">
        <v>3047</v>
      </c>
      <c r="D112" t="s">
        <v>285</v>
      </c>
      <c r="E112" t="s">
        <v>877</v>
      </c>
      <c r="F112">
        <v>0</v>
      </c>
      <c r="G112" s="22">
        <v>20230201</v>
      </c>
      <c r="H112" s="56">
        <v>44958.916672187501</v>
      </c>
      <c r="I112">
        <v>0</v>
      </c>
      <c r="K112" s="21" t="s">
        <v>880</v>
      </c>
      <c r="L112" s="21" t="s">
        <v>538</v>
      </c>
      <c r="M112" s="21" t="s">
        <v>85</v>
      </c>
      <c r="N112" s="21" t="s">
        <v>291</v>
      </c>
      <c r="P112" t="str">
        <f t="shared" si="4"/>
        <v>OWETHUSDC/WETH-30DEC22-1350C</v>
      </c>
      <c r="Q112">
        <f t="shared" si="5"/>
        <v>0</v>
      </c>
      <c r="R112">
        <v>4.7021920000000002E-2</v>
      </c>
      <c r="S112">
        <f t="shared" si="6"/>
        <v>143.27579023999999</v>
      </c>
      <c r="T112" t="str">
        <f t="shared" si="7"/>
        <v xml:space="preserve">'OWETHUSDC/WETH-30DEC22-1350C', </v>
      </c>
      <c r="AJ112" s="27" t="s">
        <v>85</v>
      </c>
      <c r="AK112" s="44">
        <v>14768.90497507</v>
      </c>
      <c r="AL112">
        <v>89683.382747771728</v>
      </c>
      <c r="AN112" t="s">
        <v>184</v>
      </c>
      <c r="AO112" t="s">
        <v>270</v>
      </c>
      <c r="AP112">
        <v>1.4090999999999999E-3</v>
      </c>
      <c r="AR112" s="4" t="s">
        <v>331</v>
      </c>
      <c r="AS112" s="42">
        <v>2.5033500000000001E-3</v>
      </c>
    </row>
    <row r="113" spans="1:45" x14ac:dyDescent="0.25">
      <c r="A113">
        <v>111</v>
      </c>
      <c r="B113" t="s">
        <v>297</v>
      </c>
      <c r="C113" s="1">
        <v>9472.1338239899997</v>
      </c>
      <c r="D113" t="s">
        <v>285</v>
      </c>
      <c r="E113" t="s">
        <v>424</v>
      </c>
      <c r="F113">
        <v>0</v>
      </c>
      <c r="G113" s="22">
        <v>20230201</v>
      </c>
      <c r="H113" s="56">
        <v>44958.916672187501</v>
      </c>
      <c r="I113">
        <v>0</v>
      </c>
      <c r="K113" s="21" t="s">
        <v>550</v>
      </c>
      <c r="L113" s="21" t="s">
        <v>538</v>
      </c>
      <c r="M113" s="21" t="s">
        <v>85</v>
      </c>
      <c r="N113" s="21" t="s">
        <v>291</v>
      </c>
      <c r="P113" t="str">
        <f t="shared" si="4"/>
        <v>OWETHUSDC/WSTETH-02DEC22-1350C</v>
      </c>
      <c r="Q113">
        <f t="shared" si="5"/>
        <v>0</v>
      </c>
      <c r="R113">
        <v>0.99940190110900451</v>
      </c>
      <c r="S113">
        <f t="shared" si="6"/>
        <v>9466.4685512545111</v>
      </c>
      <c r="T113" t="str">
        <f t="shared" si="7"/>
        <v xml:space="preserve">'OWETHUSDC/WSTETH-02DEC22-1350C', </v>
      </c>
      <c r="AJ113" s="4" t="s">
        <v>24</v>
      </c>
      <c r="AK113" s="44">
        <v>1987.78841713</v>
      </c>
      <c r="AL113">
        <v>114272.33849318451</v>
      </c>
      <c r="AN113" t="s">
        <v>184</v>
      </c>
      <c r="AO113" t="s">
        <v>270</v>
      </c>
      <c r="AP113">
        <v>5.2499999999999997E-4</v>
      </c>
      <c r="AR113" s="4" t="s">
        <v>332</v>
      </c>
      <c r="AS113" s="42">
        <v>115.29838952</v>
      </c>
    </row>
    <row r="114" spans="1:45" x14ac:dyDescent="0.25">
      <c r="A114">
        <v>112</v>
      </c>
      <c r="B114" s="10" t="s">
        <v>297</v>
      </c>
      <c r="C114" s="149">
        <v>5625.02729593</v>
      </c>
      <c r="D114" s="10" t="s">
        <v>285</v>
      </c>
      <c r="E114" s="10" t="s">
        <v>299</v>
      </c>
      <c r="F114" s="10">
        <v>0</v>
      </c>
      <c r="G114" s="59">
        <v>20230201</v>
      </c>
      <c r="H114" s="150">
        <v>44958.916672187501</v>
      </c>
      <c r="I114" s="10">
        <v>0</v>
      </c>
      <c r="K114" s="21" t="s">
        <v>551</v>
      </c>
      <c r="L114" s="21" t="s">
        <v>538</v>
      </c>
      <c r="M114" s="21" t="s">
        <v>85</v>
      </c>
      <c r="N114" s="21" t="s">
        <v>291</v>
      </c>
      <c r="P114" t="str">
        <f t="shared" si="4"/>
        <v>OWETHUSDC/WSTETH-04NOV22-1700C</v>
      </c>
      <c r="Q114">
        <f t="shared" si="5"/>
        <v>0</v>
      </c>
      <c r="R114">
        <v>16719.740000000002</v>
      </c>
      <c r="S114">
        <f t="shared" si="6"/>
        <v>94048993.880852669</v>
      </c>
      <c r="T114" t="str">
        <f t="shared" si="7"/>
        <v xml:space="preserve">'OWETHUSDC/WSTETH-04NOV22-1700C', </v>
      </c>
      <c r="AJ114" s="27" t="s">
        <v>85</v>
      </c>
      <c r="AK114" s="44">
        <v>1987.78841713</v>
      </c>
      <c r="AL114">
        <v>114272.33849318451</v>
      </c>
      <c r="AN114" t="s">
        <v>184</v>
      </c>
      <c r="AO114" t="s">
        <v>270</v>
      </c>
      <c r="AP114">
        <v>1.8303131E-2</v>
      </c>
      <c r="AR114" s="4" t="s">
        <v>333</v>
      </c>
      <c r="AS114" s="42">
        <v>14.7502</v>
      </c>
    </row>
    <row r="115" spans="1:45" x14ac:dyDescent="0.25">
      <c r="A115">
        <v>113</v>
      </c>
      <c r="B115" t="s">
        <v>297</v>
      </c>
      <c r="C115" s="1">
        <v>5968</v>
      </c>
      <c r="D115" t="s">
        <v>285</v>
      </c>
      <c r="E115" t="s">
        <v>300</v>
      </c>
      <c r="F115">
        <v>0</v>
      </c>
      <c r="G115" s="22">
        <v>20230201</v>
      </c>
      <c r="H115" s="56">
        <v>44958.916672187501</v>
      </c>
      <c r="I115">
        <v>0</v>
      </c>
      <c r="K115" s="21" t="s">
        <v>552</v>
      </c>
      <c r="L115" s="21" t="s">
        <v>538</v>
      </c>
      <c r="M115" s="21" t="s">
        <v>85</v>
      </c>
      <c r="N115" s="21" t="s">
        <v>291</v>
      </c>
      <c r="P115" t="str">
        <f t="shared" si="4"/>
        <v>OWETHUSDC/WSTETH-09SEP22-1900C</v>
      </c>
      <c r="Q115">
        <f t="shared" si="5"/>
        <v>0</v>
      </c>
      <c r="R115">
        <v>1208.73</v>
      </c>
      <c r="S115">
        <f t="shared" si="6"/>
        <v>7213700.6399999997</v>
      </c>
      <c r="T115" t="str">
        <f t="shared" si="7"/>
        <v xml:space="preserve">'OWETHUSDC/WSTETH-09SEP22-1900C', </v>
      </c>
      <c r="AJ115" s="4" t="s">
        <v>95</v>
      </c>
      <c r="AK115" s="44">
        <v>45608184.3917</v>
      </c>
      <c r="AL115">
        <v>45608184.3917</v>
      </c>
      <c r="AN115" t="s">
        <v>184</v>
      </c>
      <c r="AO115" t="s">
        <v>270</v>
      </c>
      <c r="AP115">
        <v>4.4272812999999996E-3</v>
      </c>
      <c r="AR115" s="4" t="s">
        <v>113</v>
      </c>
      <c r="AS115" s="42">
        <v>3684.9042316034001</v>
      </c>
    </row>
    <row r="116" spans="1:45" x14ac:dyDescent="0.25">
      <c r="A116">
        <v>114</v>
      </c>
      <c r="B116" t="s">
        <v>297</v>
      </c>
      <c r="C116" s="149">
        <v>3334.9274678699999</v>
      </c>
      <c r="D116" s="10" t="s">
        <v>285</v>
      </c>
      <c r="E116" s="10" t="s">
        <v>980</v>
      </c>
      <c r="F116" s="10">
        <v>0</v>
      </c>
      <c r="G116" s="59">
        <v>20230201</v>
      </c>
      <c r="H116" s="150">
        <v>44958.916672187501</v>
      </c>
      <c r="I116" s="10">
        <v>0</v>
      </c>
      <c r="K116" s="21" t="s">
        <v>982</v>
      </c>
      <c r="L116" s="21" t="s">
        <v>538</v>
      </c>
      <c r="M116" s="21" t="s">
        <v>85</v>
      </c>
      <c r="N116" s="21" t="s">
        <v>291</v>
      </c>
      <c r="P116" t="str">
        <f t="shared" si="4"/>
        <v>OWETHUSDC/WSTETH-20JAN23-1600C</v>
      </c>
      <c r="Q116">
        <f t="shared" si="5"/>
        <v>0</v>
      </c>
      <c r="R116">
        <v>0.9994019011090044</v>
      </c>
      <c r="S116">
        <f t="shared" si="6"/>
        <v>3332.9328514499161</v>
      </c>
      <c r="T116" t="str">
        <f t="shared" si="7"/>
        <v xml:space="preserve">'OWETHUSDC/WSTETH-20JAN23-1600C', </v>
      </c>
      <c r="AJ116" s="27" t="s">
        <v>85</v>
      </c>
      <c r="AK116" s="44">
        <v>45608184.3917</v>
      </c>
      <c r="AL116">
        <v>45608184.3917</v>
      </c>
      <c r="AN116" t="s">
        <v>184</v>
      </c>
      <c r="AO116" t="s">
        <v>270</v>
      </c>
      <c r="AP116">
        <v>3.6355406787</v>
      </c>
      <c r="AR116" s="4" t="s">
        <v>14</v>
      </c>
      <c r="AS116" s="42">
        <v>1584.5868112820999</v>
      </c>
    </row>
    <row r="117" spans="1:45" x14ac:dyDescent="0.25">
      <c r="A117">
        <v>115</v>
      </c>
      <c r="B117" t="s">
        <v>297</v>
      </c>
      <c r="C117" s="1">
        <v>4006</v>
      </c>
      <c r="D117" t="s">
        <v>285</v>
      </c>
      <c r="E117" t="s">
        <v>878</v>
      </c>
      <c r="F117">
        <v>0</v>
      </c>
      <c r="G117" s="22">
        <v>20230201</v>
      </c>
      <c r="H117" s="56">
        <v>44958.916672187501</v>
      </c>
      <c r="I117">
        <v>0</v>
      </c>
      <c r="K117" s="21" t="s">
        <v>881</v>
      </c>
      <c r="L117" s="21" t="s">
        <v>538</v>
      </c>
      <c r="M117" s="21" t="s">
        <v>85</v>
      </c>
      <c r="N117" s="21" t="s">
        <v>291</v>
      </c>
      <c r="P117" t="str">
        <f t="shared" si="4"/>
        <v>OWETHUSDC/WSTETH-30DEC22-1350C</v>
      </c>
      <c r="Q117">
        <f t="shared" si="5"/>
        <v>0</v>
      </c>
      <c r="R117">
        <v>0.9994019011090044</v>
      </c>
      <c r="S117">
        <f t="shared" si="6"/>
        <v>4003.6040158426717</v>
      </c>
      <c r="T117" t="str">
        <f t="shared" si="7"/>
        <v xml:space="preserve">'OWETHUSDC/WSTETH-30DEC22-1350C', </v>
      </c>
      <c r="AJ117" s="4" t="s">
        <v>92</v>
      </c>
      <c r="AK117" s="44">
        <v>101</v>
      </c>
      <c r="AL117">
        <v>101.01377034016269</v>
      </c>
      <c r="AN117" t="s">
        <v>184</v>
      </c>
      <c r="AO117" t="s">
        <v>270</v>
      </c>
      <c r="AP117">
        <v>6.3310570499999996E-2</v>
      </c>
      <c r="AR117" s="4" t="s">
        <v>336</v>
      </c>
      <c r="AS117" s="42">
        <v>0.33565571999999999</v>
      </c>
    </row>
    <row r="118" spans="1:45" x14ac:dyDescent="0.25">
      <c r="A118">
        <v>116</v>
      </c>
      <c r="B118" t="s">
        <v>297</v>
      </c>
      <c r="C118" s="149">
        <v>60000</v>
      </c>
      <c r="D118" s="10" t="s">
        <v>285</v>
      </c>
      <c r="E118" s="10" t="s">
        <v>92</v>
      </c>
      <c r="F118" s="10">
        <v>0</v>
      </c>
      <c r="G118" s="59">
        <v>20230201</v>
      </c>
      <c r="H118" s="150">
        <v>44958.916672187501</v>
      </c>
      <c r="I118" s="10">
        <v>60008.983361006001</v>
      </c>
      <c r="K118" s="21" t="s">
        <v>541</v>
      </c>
      <c r="L118" s="21" t="s">
        <v>538</v>
      </c>
      <c r="M118" s="21" t="s">
        <v>85</v>
      </c>
      <c r="N118" s="21" t="s">
        <v>291</v>
      </c>
      <c r="P118" t="str">
        <f t="shared" si="4"/>
        <v>USDC</v>
      </c>
      <c r="Q118">
        <f t="shared" si="5"/>
        <v>1.0001497226834333</v>
      </c>
      <c r="R118">
        <v>0.38471588000000001</v>
      </c>
      <c r="S118">
        <f t="shared" si="6"/>
        <v>23082.952799999999</v>
      </c>
      <c r="T118" t="str">
        <f t="shared" si="7"/>
        <v xml:space="preserve">'USDC', </v>
      </c>
      <c r="AJ118" s="27" t="s">
        <v>85</v>
      </c>
      <c r="AK118" s="44">
        <v>101</v>
      </c>
      <c r="AL118">
        <v>101.01377034016269</v>
      </c>
      <c r="AN118" t="s">
        <v>184</v>
      </c>
      <c r="AO118" t="s">
        <v>270</v>
      </c>
      <c r="AP118">
        <v>3.3981742E-3</v>
      </c>
      <c r="AR118" s="4" t="s">
        <v>337</v>
      </c>
      <c r="AS118" s="42">
        <v>1367501156.8785999</v>
      </c>
    </row>
    <row r="119" spans="1:45" x14ac:dyDescent="0.25">
      <c r="A119">
        <v>117</v>
      </c>
      <c r="B119" t="s">
        <v>297</v>
      </c>
      <c r="C119" s="1">
        <v>137.93660295000001</v>
      </c>
      <c r="D119" t="s">
        <v>285</v>
      </c>
      <c r="E119" t="s">
        <v>436</v>
      </c>
      <c r="F119">
        <v>0</v>
      </c>
      <c r="G119" s="22">
        <v>20230201</v>
      </c>
      <c r="H119" s="56">
        <v>44958.916672187501</v>
      </c>
      <c r="I119">
        <v>2882.1753663816298</v>
      </c>
      <c r="K119" s="21" t="s">
        <v>833</v>
      </c>
      <c r="L119" s="21" t="s">
        <v>538</v>
      </c>
      <c r="M119" s="21" t="s">
        <v>85</v>
      </c>
      <c r="N119" s="21" t="s">
        <v>291</v>
      </c>
      <c r="P119" t="str">
        <f t="shared" si="4"/>
        <v>WAVAX</v>
      </c>
      <c r="Q119">
        <f t="shared" si="5"/>
        <v>20.894927849037838</v>
      </c>
      <c r="R119">
        <v>0.32653653999999999</v>
      </c>
      <c r="S119">
        <f t="shared" si="6"/>
        <v>45.041341066646794</v>
      </c>
      <c r="T119" t="str">
        <f t="shared" si="7"/>
        <v xml:space="preserve">'WAVAX', </v>
      </c>
      <c r="AJ119" s="3" t="s">
        <v>257</v>
      </c>
      <c r="AK119" s="44">
        <v>118588.3</v>
      </c>
      <c r="AL119">
        <v>118588.3</v>
      </c>
      <c r="AN119" t="s">
        <v>184</v>
      </c>
      <c r="AO119" t="s">
        <v>270</v>
      </c>
      <c r="AP119">
        <v>0.29467934690000003</v>
      </c>
      <c r="AR119" s="4" t="s">
        <v>338</v>
      </c>
      <c r="AS119" s="42">
        <v>1.7855998900000001</v>
      </c>
    </row>
    <row r="120" spans="1:45" x14ac:dyDescent="0.25">
      <c r="A120">
        <v>118</v>
      </c>
      <c r="B120" t="s">
        <v>297</v>
      </c>
      <c r="C120" s="149">
        <v>132.91860402</v>
      </c>
      <c r="D120" s="10" t="s">
        <v>285</v>
      </c>
      <c r="E120" s="10" t="s">
        <v>255</v>
      </c>
      <c r="F120" s="10">
        <v>0</v>
      </c>
      <c r="G120" s="59">
        <v>20230201</v>
      </c>
      <c r="H120" s="150">
        <v>44958.916672187501</v>
      </c>
      <c r="I120" s="10">
        <v>218192.560026847</v>
      </c>
      <c r="K120" s="21" t="s">
        <v>553</v>
      </c>
      <c r="L120" s="21" t="s">
        <v>538</v>
      </c>
      <c r="M120" s="21" t="s">
        <v>85</v>
      </c>
      <c r="N120" s="21" t="s">
        <v>291</v>
      </c>
      <c r="P120" t="str">
        <f t="shared" si="4"/>
        <v>WETH</v>
      </c>
      <c r="Q120">
        <f t="shared" si="5"/>
        <v>1641.5501925826425</v>
      </c>
      <c r="R120">
        <v>103.98</v>
      </c>
      <c r="S120">
        <f t="shared" si="6"/>
        <v>13820.8764459996</v>
      </c>
      <c r="T120" t="str">
        <f t="shared" si="7"/>
        <v xml:space="preserve">'WETH', </v>
      </c>
      <c r="AJ120" s="4" t="s">
        <v>95</v>
      </c>
      <c r="AK120" s="44">
        <v>118588.3</v>
      </c>
      <c r="AL120">
        <v>118588.3</v>
      </c>
      <c r="AN120" t="s">
        <v>184</v>
      </c>
      <c r="AO120" t="s">
        <v>270</v>
      </c>
      <c r="AP120">
        <v>3.4502529999999999E-3</v>
      </c>
      <c r="AR120" s="4" t="s">
        <v>31</v>
      </c>
      <c r="AS120" s="42">
        <v>43.072197150000001</v>
      </c>
    </row>
    <row r="121" spans="1:45" x14ac:dyDescent="0.25">
      <c r="A121">
        <v>119</v>
      </c>
      <c r="B121" t="s">
        <v>301</v>
      </c>
      <c r="C121" s="1">
        <v>4677.6508461699996</v>
      </c>
      <c r="D121" t="s">
        <v>283</v>
      </c>
      <c r="E121" t="s">
        <v>186</v>
      </c>
      <c r="F121">
        <v>0</v>
      </c>
      <c r="G121" s="22">
        <v>20230201</v>
      </c>
      <c r="H121" s="56">
        <v>44958.916672187501</v>
      </c>
      <c r="I121">
        <v>5197.9030852578499</v>
      </c>
      <c r="K121" s="21" t="s">
        <v>537</v>
      </c>
      <c r="L121" s="21" t="s">
        <v>538</v>
      </c>
      <c r="M121" s="21" t="s">
        <v>85</v>
      </c>
      <c r="N121" s="21" t="s">
        <v>291</v>
      </c>
      <c r="P121" t="str">
        <f t="shared" si="4"/>
        <v>CRV</v>
      </c>
      <c r="Q121">
        <f t="shared" si="5"/>
        <v>1.1112208363122755</v>
      </c>
      <c r="R121">
        <v>39.841106000000003</v>
      </c>
      <c r="S121">
        <f t="shared" si="6"/>
        <v>186362.78319324867</v>
      </c>
      <c r="T121" t="str">
        <f t="shared" si="7"/>
        <v xml:space="preserve">'CRV', </v>
      </c>
      <c r="AJ121" s="27" t="s">
        <v>85</v>
      </c>
      <c r="AK121" s="44">
        <v>118588.3</v>
      </c>
      <c r="AL121">
        <v>118588.3</v>
      </c>
      <c r="AN121" t="s">
        <v>184</v>
      </c>
      <c r="AO121" t="s">
        <v>270</v>
      </c>
      <c r="AP121">
        <v>7.5791675000000001E-3</v>
      </c>
      <c r="AR121" s="4" t="s">
        <v>340</v>
      </c>
      <c r="AS121" s="42">
        <v>0.30791584</v>
      </c>
    </row>
    <row r="122" spans="1:45" x14ac:dyDescent="0.25">
      <c r="A122">
        <v>120</v>
      </c>
      <c r="B122" t="s">
        <v>301</v>
      </c>
      <c r="C122" s="1">
        <v>131.47102329000001</v>
      </c>
      <c r="D122" t="s">
        <v>283</v>
      </c>
      <c r="E122" t="s">
        <v>187</v>
      </c>
      <c r="F122">
        <v>0</v>
      </c>
      <c r="G122" s="22">
        <v>20230201</v>
      </c>
      <c r="H122" s="56">
        <v>44958.916672187501</v>
      </c>
      <c r="I122">
        <v>857.07679042521704</v>
      </c>
      <c r="K122" s="21" t="s">
        <v>539</v>
      </c>
      <c r="L122" s="21" t="s">
        <v>538</v>
      </c>
      <c r="M122" s="21" t="s">
        <v>85</v>
      </c>
      <c r="N122" s="21" t="s">
        <v>291</v>
      </c>
      <c r="P122" t="str">
        <f t="shared" si="4"/>
        <v>CVX</v>
      </c>
      <c r="Q122">
        <f t="shared" si="5"/>
        <v>6.5191307481852414</v>
      </c>
      <c r="R122">
        <v>0.90154135000000002</v>
      </c>
      <c r="S122">
        <f t="shared" si="6"/>
        <v>118.52656382274805</v>
      </c>
      <c r="T122" t="str">
        <f t="shared" si="7"/>
        <v xml:space="preserve">'CVX', </v>
      </c>
      <c r="AJ122" s="3" t="s">
        <v>291</v>
      </c>
      <c r="AK122" s="44">
        <v>1110468.9355053599</v>
      </c>
      <c r="AL122">
        <v>3746103.6432988765</v>
      </c>
      <c r="AN122" t="s">
        <v>184</v>
      </c>
      <c r="AO122" t="s">
        <v>320</v>
      </c>
      <c r="AP122">
        <v>5024</v>
      </c>
      <c r="AR122" s="4" t="s">
        <v>341</v>
      </c>
      <c r="AS122" s="42">
        <v>5.6119999999999998E-5</v>
      </c>
    </row>
    <row r="123" spans="1:45" x14ac:dyDescent="0.25">
      <c r="A123">
        <v>121</v>
      </c>
      <c r="B123" t="s">
        <v>301</v>
      </c>
      <c r="C123" s="1">
        <v>184890.86146729</v>
      </c>
      <c r="D123" t="s">
        <v>284</v>
      </c>
      <c r="E123" t="s">
        <v>409</v>
      </c>
      <c r="F123">
        <v>0</v>
      </c>
      <c r="G123" s="22">
        <v>20230201</v>
      </c>
      <c r="H123" s="56">
        <v>44958.916672187501</v>
      </c>
      <c r="I123">
        <v>184920.647186413</v>
      </c>
      <c r="K123" s="21" t="s">
        <v>844</v>
      </c>
      <c r="L123" s="21" t="s">
        <v>538</v>
      </c>
      <c r="M123" s="21" t="s">
        <v>85</v>
      </c>
      <c r="N123" s="21" t="s">
        <v>291</v>
      </c>
      <c r="P123" t="str">
        <f t="shared" si="4"/>
        <v>DAI</v>
      </c>
      <c r="Q123">
        <f t="shared" si="5"/>
        <v>1.0001610989255316</v>
      </c>
      <c r="R123">
        <v>19.614688999999998</v>
      </c>
      <c r="S123">
        <f t="shared" si="6"/>
        <v>3626576.7466229768</v>
      </c>
      <c r="T123" t="str">
        <f t="shared" si="7"/>
        <v xml:space="preserve">'DAI', </v>
      </c>
      <c r="AJ123" s="4" t="s">
        <v>298</v>
      </c>
      <c r="AK123" s="44">
        <v>7000</v>
      </c>
      <c r="AL123">
        <v>0</v>
      </c>
      <c r="AN123" t="s">
        <v>184</v>
      </c>
      <c r="AO123" t="s">
        <v>321</v>
      </c>
      <c r="AP123">
        <v>8.9826517890000002</v>
      </c>
      <c r="AR123" s="4" t="s">
        <v>342</v>
      </c>
      <c r="AS123" s="42">
        <v>5.9800000000000001E-4</v>
      </c>
    </row>
    <row r="124" spans="1:45" x14ac:dyDescent="0.25">
      <c r="A124">
        <v>122</v>
      </c>
      <c r="B124" t="s">
        <v>301</v>
      </c>
      <c r="C124" s="1">
        <v>0.49557208000000003</v>
      </c>
      <c r="D124" t="s">
        <v>285</v>
      </c>
      <c r="E124" t="s">
        <v>15</v>
      </c>
      <c r="F124">
        <v>0</v>
      </c>
      <c r="G124" s="22">
        <v>20230201</v>
      </c>
      <c r="H124" s="56">
        <v>44958.916672187501</v>
      </c>
      <c r="I124">
        <v>813.62662015372405</v>
      </c>
      <c r="K124" s="21" t="s">
        <v>540</v>
      </c>
      <c r="L124" s="21" t="s">
        <v>538</v>
      </c>
      <c r="M124" s="21" t="s">
        <v>85</v>
      </c>
      <c r="N124" s="21" t="s">
        <v>291</v>
      </c>
      <c r="P124" t="str">
        <f t="shared" si="4"/>
        <v>ETH</v>
      </c>
      <c r="Q124">
        <f t="shared" si="5"/>
        <v>1641.7926937161674</v>
      </c>
      <c r="R124">
        <v>1208.73</v>
      </c>
      <c r="S124">
        <f t="shared" si="6"/>
        <v>599.01284025840005</v>
      </c>
      <c r="T124" t="str">
        <f t="shared" si="7"/>
        <v xml:space="preserve">'ETH', </v>
      </c>
      <c r="AJ124" s="27" t="s">
        <v>85</v>
      </c>
      <c r="AK124" s="44">
        <v>7000</v>
      </c>
      <c r="AL124">
        <v>0</v>
      </c>
      <c r="AN124" t="s">
        <v>184</v>
      </c>
      <c r="AO124" t="s">
        <v>109</v>
      </c>
      <c r="AP124">
        <v>2.53888889</v>
      </c>
      <c r="AR124" s="4" t="s">
        <v>22</v>
      </c>
      <c r="AS124" s="42">
        <v>37157.267476706998</v>
      </c>
    </row>
    <row r="125" spans="1:45" x14ac:dyDescent="0.25">
      <c r="A125">
        <v>123</v>
      </c>
      <c r="B125" t="s">
        <v>301</v>
      </c>
      <c r="C125" s="1">
        <v>486524.05826513999</v>
      </c>
      <c r="D125" t="s">
        <v>284</v>
      </c>
      <c r="E125" t="s">
        <v>785</v>
      </c>
      <c r="F125">
        <v>0</v>
      </c>
      <c r="G125" s="22">
        <v>20230201</v>
      </c>
      <c r="H125" s="56">
        <v>44958.916672187501</v>
      </c>
      <c r="I125">
        <v>486519.28284357098</v>
      </c>
      <c r="K125" s="21" t="s">
        <v>845</v>
      </c>
      <c r="L125" s="21" t="s">
        <v>538</v>
      </c>
      <c r="M125" s="21" t="s">
        <v>85</v>
      </c>
      <c r="N125" s="21" t="s">
        <v>291</v>
      </c>
      <c r="P125" t="str">
        <f t="shared" si="4"/>
        <v>MIM</v>
      </c>
      <c r="Q125">
        <f t="shared" si="5"/>
        <v>0.99999018461371458</v>
      </c>
      <c r="R125">
        <v>6.2919999999999998</v>
      </c>
      <c r="S125">
        <f t="shared" si="6"/>
        <v>3061209.3746042605</v>
      </c>
      <c r="T125" t="str">
        <f t="shared" si="7"/>
        <v xml:space="preserve">'MIM', </v>
      </c>
      <c r="AJ125" s="4" t="s">
        <v>310</v>
      </c>
      <c r="AK125" s="44">
        <v>7000</v>
      </c>
      <c r="AL125">
        <v>0</v>
      </c>
      <c r="AN125" t="s">
        <v>184</v>
      </c>
      <c r="AO125" t="s">
        <v>135</v>
      </c>
      <c r="AP125">
        <v>1.7534640000000001E-2</v>
      </c>
      <c r="AR125" s="4" t="s">
        <v>344</v>
      </c>
      <c r="AS125" s="42">
        <v>241319.15317850999</v>
      </c>
    </row>
    <row r="126" spans="1:45" x14ac:dyDescent="0.25">
      <c r="A126">
        <v>124</v>
      </c>
      <c r="B126" t="s">
        <v>301</v>
      </c>
      <c r="C126" s="1">
        <v>198332.63235676</v>
      </c>
      <c r="D126" t="s">
        <v>284</v>
      </c>
      <c r="E126" t="s">
        <v>92</v>
      </c>
      <c r="F126">
        <v>0</v>
      </c>
      <c r="G126" s="22">
        <v>20230201</v>
      </c>
      <c r="H126" s="56">
        <v>44958.916672187501</v>
      </c>
      <c r="I126">
        <v>198362.32725068799</v>
      </c>
      <c r="K126" s="21" t="s">
        <v>541</v>
      </c>
      <c r="L126" s="21" t="s">
        <v>538</v>
      </c>
      <c r="M126" s="21" t="s">
        <v>85</v>
      </c>
      <c r="N126" s="21" t="s">
        <v>291</v>
      </c>
      <c r="P126" t="str">
        <f t="shared" si="4"/>
        <v>USDC</v>
      </c>
      <c r="Q126">
        <f t="shared" si="5"/>
        <v>1.0001497226834291</v>
      </c>
      <c r="R126">
        <v>62.35</v>
      </c>
      <c r="S126">
        <f t="shared" si="6"/>
        <v>12366039.627443986</v>
      </c>
      <c r="T126" t="str">
        <f t="shared" si="7"/>
        <v xml:space="preserve">'USDC', </v>
      </c>
      <c r="AJ126" s="27" t="s">
        <v>85</v>
      </c>
      <c r="AK126" s="44">
        <v>7000</v>
      </c>
      <c r="AL126">
        <v>0</v>
      </c>
      <c r="AN126" t="s">
        <v>184</v>
      </c>
      <c r="AO126" t="s">
        <v>135</v>
      </c>
      <c r="AP126">
        <v>79.940653319999996</v>
      </c>
      <c r="AR126" s="4" t="s">
        <v>23</v>
      </c>
      <c r="AS126" s="42">
        <v>170268.13208671001</v>
      </c>
    </row>
    <row r="127" spans="1:45" x14ac:dyDescent="0.25">
      <c r="A127">
        <v>125</v>
      </c>
      <c r="B127" t="s">
        <v>301</v>
      </c>
      <c r="C127" s="1">
        <v>144346.71621568</v>
      </c>
      <c r="D127" t="s">
        <v>284</v>
      </c>
      <c r="E127" t="s">
        <v>38</v>
      </c>
      <c r="F127">
        <v>0</v>
      </c>
      <c r="G127" s="22">
        <v>20230201</v>
      </c>
      <c r="H127" s="56">
        <v>44958.916672187501</v>
      </c>
      <c r="I127">
        <v>144360.837073103</v>
      </c>
      <c r="K127" s="21" t="s">
        <v>846</v>
      </c>
      <c r="L127" s="21" t="s">
        <v>538</v>
      </c>
      <c r="M127" s="21" t="s">
        <v>85</v>
      </c>
      <c r="N127" s="21" t="s">
        <v>291</v>
      </c>
      <c r="P127" t="str">
        <f t="shared" si="4"/>
        <v>USDT</v>
      </c>
      <c r="Q127">
        <f t="shared" si="5"/>
        <v>1.0000978259692579</v>
      </c>
      <c r="R127">
        <v>0.99940190110900451</v>
      </c>
      <c r="S127">
        <f t="shared" si="6"/>
        <v>144260.38260479257</v>
      </c>
      <c r="T127" t="str">
        <f t="shared" si="7"/>
        <v xml:space="preserve">'USDT', </v>
      </c>
      <c r="AJ127" s="4" t="s">
        <v>116</v>
      </c>
      <c r="AK127" s="44">
        <v>150</v>
      </c>
      <c r="AL127">
        <v>8504.5901486239272</v>
      </c>
      <c r="AN127" t="s">
        <v>184</v>
      </c>
      <c r="AO127" t="s">
        <v>43</v>
      </c>
      <c r="AP127">
        <v>1.9338685143000001</v>
      </c>
      <c r="AR127" s="4" t="s">
        <v>29</v>
      </c>
      <c r="AS127" s="42">
        <v>9625.8983043931003</v>
      </c>
    </row>
    <row r="128" spans="1:45" x14ac:dyDescent="0.25">
      <c r="A128">
        <v>126</v>
      </c>
      <c r="B128" t="s">
        <v>302</v>
      </c>
      <c r="C128" s="1">
        <v>525.17289677999997</v>
      </c>
      <c r="D128" t="s">
        <v>283</v>
      </c>
      <c r="E128" t="s">
        <v>303</v>
      </c>
      <c r="F128">
        <v>0</v>
      </c>
      <c r="G128" s="22">
        <v>20230201</v>
      </c>
      <c r="H128" s="56">
        <v>44958.916672187501</v>
      </c>
      <c r="I128">
        <v>33.612332704076501</v>
      </c>
      <c r="K128" s="21" t="s">
        <v>1145</v>
      </c>
      <c r="L128" s="21" t="s">
        <v>538</v>
      </c>
      <c r="M128" s="21" t="s">
        <v>85</v>
      </c>
      <c r="N128" s="21" t="s">
        <v>291</v>
      </c>
      <c r="P128" t="str">
        <f t="shared" si="4"/>
        <v>AURA</v>
      </c>
      <c r="Q128">
        <f t="shared" si="5"/>
        <v>6.4002413129398472E-2</v>
      </c>
      <c r="R128">
        <v>0.38471588000000001</v>
      </c>
      <c r="S128">
        <f t="shared" si="6"/>
        <v>202.04235313686686</v>
      </c>
      <c r="T128" t="str">
        <f t="shared" si="7"/>
        <v xml:space="preserve">'AURA', </v>
      </c>
      <c r="AJ128" s="27" t="s">
        <v>85</v>
      </c>
      <c r="AK128" s="44">
        <v>150</v>
      </c>
      <c r="AL128">
        <v>8504.5901486239272</v>
      </c>
      <c r="AN128" t="s">
        <v>184</v>
      </c>
      <c r="AO128" t="s">
        <v>27</v>
      </c>
      <c r="AP128">
        <v>53.117741070000001</v>
      </c>
      <c r="AR128" s="4" t="s">
        <v>15</v>
      </c>
      <c r="AS128" s="42">
        <v>876.84472940049977</v>
      </c>
    </row>
    <row r="129" spans="1:45" x14ac:dyDescent="0.25">
      <c r="A129">
        <v>127</v>
      </c>
      <c r="B129" t="s">
        <v>302</v>
      </c>
      <c r="C129" s="1">
        <v>147.85662855000001</v>
      </c>
      <c r="D129" t="s">
        <v>283</v>
      </c>
      <c r="E129" t="s">
        <v>304</v>
      </c>
      <c r="F129">
        <v>0</v>
      </c>
      <c r="G129" s="22">
        <v>20230201</v>
      </c>
      <c r="H129" s="56">
        <v>44958.916672187501</v>
      </c>
      <c r="I129">
        <v>1033.87105328545</v>
      </c>
      <c r="K129" s="21" t="s">
        <v>1142</v>
      </c>
      <c r="L129" s="21" t="s">
        <v>538</v>
      </c>
      <c r="M129" s="21" t="s">
        <v>85</v>
      </c>
      <c r="N129" s="21" t="s">
        <v>291</v>
      </c>
      <c r="P129" t="str">
        <f t="shared" si="4"/>
        <v>BAL</v>
      </c>
      <c r="Q129">
        <f t="shared" si="5"/>
        <v>6.992388933958618</v>
      </c>
      <c r="R129">
        <v>59.23</v>
      </c>
      <c r="S129">
        <f t="shared" si="6"/>
        <v>8757.5481090164994</v>
      </c>
      <c r="T129" t="str">
        <f t="shared" si="7"/>
        <v xml:space="preserve">'BAL', </v>
      </c>
      <c r="AJ129" s="4" t="s">
        <v>303</v>
      </c>
      <c r="AK129" s="44">
        <v>1394.8793011</v>
      </c>
      <c r="AL129">
        <v>116.71120090001483</v>
      </c>
      <c r="AN129" t="s">
        <v>184</v>
      </c>
      <c r="AO129" t="s">
        <v>24</v>
      </c>
      <c r="AP129">
        <v>180.67693722999999</v>
      </c>
      <c r="AR129" s="4" t="s">
        <v>348</v>
      </c>
      <c r="AS129" s="42">
        <v>9823.8364263999993</v>
      </c>
    </row>
    <row r="130" spans="1:45" x14ac:dyDescent="0.25">
      <c r="A130">
        <v>128</v>
      </c>
      <c r="B130" t="s">
        <v>302</v>
      </c>
      <c r="C130" s="1">
        <v>1162.4818486300001</v>
      </c>
      <c r="D130" t="s">
        <v>284</v>
      </c>
      <c r="E130" t="s">
        <v>15</v>
      </c>
      <c r="F130">
        <v>0</v>
      </c>
      <c r="G130" s="22">
        <v>20230201</v>
      </c>
      <c r="H130" s="56">
        <v>44958.916672187501</v>
      </c>
      <c r="I130">
        <v>1908554.20565839</v>
      </c>
      <c r="K130" s="21" t="s">
        <v>540</v>
      </c>
      <c r="L130" s="21" t="s">
        <v>538</v>
      </c>
      <c r="M130" s="21" t="s">
        <v>85</v>
      </c>
      <c r="N130" s="21" t="s">
        <v>291</v>
      </c>
      <c r="P130" t="str">
        <f t="shared" ref="P130:P193" si="8">IF($C130="","",$E130)</f>
        <v>ETH</v>
      </c>
      <c r="Q130">
        <f t="shared" si="5"/>
        <v>1641.7926937161608</v>
      </c>
      <c r="R130">
        <v>0.32653653999999999</v>
      </c>
      <c r="S130">
        <f t="shared" si="6"/>
        <v>379.59280066444393</v>
      </c>
      <c r="T130" t="str">
        <f t="shared" si="7"/>
        <v xml:space="preserve">'ETH', </v>
      </c>
      <c r="AJ130" s="27" t="s">
        <v>85</v>
      </c>
      <c r="AK130" s="44">
        <v>1394.8793011</v>
      </c>
      <c r="AL130">
        <v>116.71120090001483</v>
      </c>
      <c r="AN130" t="s">
        <v>184</v>
      </c>
      <c r="AO130" t="s">
        <v>191</v>
      </c>
      <c r="AP130">
        <v>5.6554146698999999</v>
      </c>
      <c r="AR130" s="4" t="s">
        <v>270</v>
      </c>
      <c r="AS130" s="42">
        <v>3460.93190667</v>
      </c>
    </row>
    <row r="131" spans="1:45" x14ac:dyDescent="0.25">
      <c r="A131">
        <v>129</v>
      </c>
      <c r="B131" t="s">
        <v>302</v>
      </c>
      <c r="C131" s="1">
        <v>0.51253285999999998</v>
      </c>
      <c r="D131" t="s">
        <v>285</v>
      </c>
      <c r="E131" t="s">
        <v>15</v>
      </c>
      <c r="F131">
        <v>0</v>
      </c>
      <c r="G131" s="22">
        <v>20230201</v>
      </c>
      <c r="H131" s="56">
        <v>44958.916672187501</v>
      </c>
      <c r="I131">
        <v>841.47270483745206</v>
      </c>
      <c r="K131" s="21" t="s">
        <v>540</v>
      </c>
      <c r="L131" s="21" t="s">
        <v>538</v>
      </c>
      <c r="M131" s="21" t="s">
        <v>85</v>
      </c>
      <c r="N131" s="21" t="s">
        <v>291</v>
      </c>
      <c r="P131" t="str">
        <f t="shared" si="8"/>
        <v>ETH</v>
      </c>
      <c r="Q131">
        <f t="shared" ref="Q131:Q194" si="9">IF($C131="","",$I131/$C131)</f>
        <v>1641.792693716169</v>
      </c>
      <c r="R131">
        <v>103.98</v>
      </c>
      <c r="S131">
        <f t="shared" ref="S131:S194" si="10">IF($B131="","",$C131*$R131)</f>
        <v>53.2931667828</v>
      </c>
      <c r="T131" t="str">
        <f t="shared" ref="T131:T194" si="11">"'"&amp;P131&amp;"', "</f>
        <v xml:space="preserve">'ETH', </v>
      </c>
      <c r="AJ131" s="4" t="s">
        <v>304</v>
      </c>
      <c r="AK131" s="44">
        <v>379.65103078999999</v>
      </c>
      <c r="AL131">
        <v>2021.1598199270716</v>
      </c>
      <c r="AN131" t="s">
        <v>184</v>
      </c>
      <c r="AO131" t="s">
        <v>149</v>
      </c>
      <c r="AP131">
        <v>4.7709999999999999</v>
      </c>
      <c r="AR131" s="4" t="s">
        <v>350</v>
      </c>
      <c r="AS131" s="42">
        <v>347619.75382405001</v>
      </c>
    </row>
    <row r="132" spans="1:45" x14ac:dyDescent="0.25">
      <c r="A132">
        <v>130</v>
      </c>
      <c r="B132" t="s">
        <v>302</v>
      </c>
      <c r="C132" s="1">
        <v>1362.3328897599999</v>
      </c>
      <c r="D132" t="s">
        <v>284</v>
      </c>
      <c r="E132" t="s">
        <v>305</v>
      </c>
      <c r="F132">
        <v>0</v>
      </c>
      <c r="G132" s="22">
        <v>20230201</v>
      </c>
      <c r="H132" s="56">
        <v>44958.916672187501</v>
      </c>
      <c r="I132">
        <v>2188310.3524293802</v>
      </c>
      <c r="K132" s="21" t="s">
        <v>1146</v>
      </c>
      <c r="L132" s="21" t="s">
        <v>538</v>
      </c>
      <c r="M132" s="21" t="s">
        <v>85</v>
      </c>
      <c r="N132" s="21" t="s">
        <v>291</v>
      </c>
      <c r="P132" t="str">
        <f t="shared" si="8"/>
        <v>STETH</v>
      </c>
      <c r="Q132">
        <f t="shared" si="9"/>
        <v>1606.2963530263821</v>
      </c>
      <c r="R132">
        <v>39.841106000000003</v>
      </c>
      <c r="S132">
        <f t="shared" si="10"/>
        <v>54276.849068214477</v>
      </c>
      <c r="T132" t="str">
        <f t="shared" si="11"/>
        <v xml:space="preserve">'STETH', </v>
      </c>
      <c r="AJ132" s="27" t="s">
        <v>85</v>
      </c>
      <c r="AK132" s="44">
        <v>379.65103078999999</v>
      </c>
      <c r="AL132">
        <v>2021.1598199270716</v>
      </c>
      <c r="AN132" t="s">
        <v>184</v>
      </c>
      <c r="AO132" t="s">
        <v>307</v>
      </c>
      <c r="AP132">
        <v>5625.02729593</v>
      </c>
      <c r="AR132" s="4" t="s">
        <v>30</v>
      </c>
      <c r="AS132" s="42">
        <v>2339.8611111199998</v>
      </c>
    </row>
    <row r="133" spans="1:45" x14ac:dyDescent="0.25">
      <c r="A133">
        <v>131</v>
      </c>
      <c r="B133" t="s">
        <v>430</v>
      </c>
      <c r="C133" s="1">
        <v>8.4720420000000005E-2</v>
      </c>
      <c r="D133" t="s">
        <v>285</v>
      </c>
      <c r="E133" t="s">
        <v>15</v>
      </c>
      <c r="F133">
        <v>0</v>
      </c>
      <c r="G133" s="22">
        <v>20230201</v>
      </c>
      <c r="H133" s="56">
        <v>44958.916672187501</v>
      </c>
      <c r="I133">
        <v>139.093366564565</v>
      </c>
      <c r="K133" s="21" t="s">
        <v>540</v>
      </c>
      <c r="L133" s="21" t="s">
        <v>538</v>
      </c>
      <c r="M133" s="21" t="s">
        <v>85</v>
      </c>
      <c r="N133" s="21" t="s">
        <v>291</v>
      </c>
      <c r="P133" t="str">
        <f t="shared" si="8"/>
        <v>ETH</v>
      </c>
      <c r="Q133">
        <f t="shared" si="9"/>
        <v>1641.7926937161667</v>
      </c>
      <c r="R133">
        <v>16719.740000000002</v>
      </c>
      <c r="S133">
        <f t="shared" si="10"/>
        <v>1416.5033950908003</v>
      </c>
      <c r="T133" t="str">
        <f t="shared" si="11"/>
        <v xml:space="preserve">'ETH', </v>
      </c>
      <c r="AJ133" s="4" t="s">
        <v>186</v>
      </c>
      <c r="AK133" s="44">
        <v>-11772.469434529999</v>
      </c>
      <c r="AL133">
        <v>-7433.8382730026697</v>
      </c>
      <c r="AN133" t="s">
        <v>184</v>
      </c>
      <c r="AO133" t="s">
        <v>254</v>
      </c>
      <c r="AP133">
        <v>5968</v>
      </c>
      <c r="AR133" s="4" t="s">
        <v>109</v>
      </c>
      <c r="AS133" s="42">
        <v>0.68557060000000003</v>
      </c>
    </row>
    <row r="134" spans="1:45" x14ac:dyDescent="0.25">
      <c r="A134">
        <v>132</v>
      </c>
      <c r="B134" t="s">
        <v>430</v>
      </c>
      <c r="C134" s="1">
        <v>196525.25441796001</v>
      </c>
      <c r="D134" t="s">
        <v>285</v>
      </c>
      <c r="E134" t="s">
        <v>437</v>
      </c>
      <c r="F134">
        <v>0</v>
      </c>
      <c r="G134" s="22">
        <v>20230201</v>
      </c>
      <c r="H134" s="56">
        <v>44958.916672187501</v>
      </c>
      <c r="I134">
        <v>0</v>
      </c>
      <c r="K134" s="21" t="s">
        <v>834</v>
      </c>
      <c r="L134" s="21" t="s">
        <v>538</v>
      </c>
      <c r="M134" s="21" t="s">
        <v>85</v>
      </c>
      <c r="N134" s="21" t="s">
        <v>291</v>
      </c>
      <c r="P134" t="str">
        <f t="shared" si="8"/>
        <v>OBALUSDC/BAL-30DEC22-7.6C</v>
      </c>
      <c r="Q134">
        <f t="shared" si="9"/>
        <v>0</v>
      </c>
      <c r="R134">
        <v>16719.740000000002</v>
      </c>
      <c r="S134">
        <f t="shared" si="10"/>
        <v>3285851157.3021431</v>
      </c>
      <c r="T134" t="str">
        <f t="shared" si="11"/>
        <v xml:space="preserve">'OBALUSDC/BAL-30DEC22-7.6C', </v>
      </c>
      <c r="AJ134" s="27" t="s">
        <v>85</v>
      </c>
      <c r="AK134" s="44">
        <v>10.045171009999999</v>
      </c>
      <c r="AL134">
        <v>6.3431191839808037</v>
      </c>
      <c r="AN134" t="s">
        <v>184</v>
      </c>
      <c r="AO134" t="s">
        <v>89</v>
      </c>
      <c r="AP134">
        <v>24.565999999999999</v>
      </c>
      <c r="AR134" s="4" t="s">
        <v>353</v>
      </c>
      <c r="AS134" s="42">
        <v>54.776400000000002</v>
      </c>
    </row>
    <row r="135" spans="1:45" x14ac:dyDescent="0.25">
      <c r="A135">
        <v>133</v>
      </c>
      <c r="B135" t="s">
        <v>430</v>
      </c>
      <c r="C135" s="1">
        <v>201000.92417708001</v>
      </c>
      <c r="D135" t="s">
        <v>285</v>
      </c>
      <c r="E135" t="s">
        <v>438</v>
      </c>
      <c r="F135">
        <v>0</v>
      </c>
      <c r="G135" s="22">
        <v>20230201</v>
      </c>
      <c r="H135" s="56">
        <v>44958.916672187501</v>
      </c>
      <c r="I135">
        <v>0</v>
      </c>
      <c r="K135" s="21" t="s">
        <v>835</v>
      </c>
      <c r="L135" s="21" t="s">
        <v>538</v>
      </c>
      <c r="M135" s="21" t="s">
        <v>85</v>
      </c>
      <c r="N135" s="21" t="s">
        <v>291</v>
      </c>
      <c r="P135" t="str">
        <f t="shared" si="8"/>
        <v>OPERPUSDC/PERP-30DEC22-0.54C</v>
      </c>
      <c r="Q135">
        <f t="shared" si="9"/>
        <v>0</v>
      </c>
      <c r="R135">
        <v>5.6989999999999998</v>
      </c>
      <c r="S135">
        <f t="shared" si="10"/>
        <v>1145504.2668851789</v>
      </c>
      <c r="T135" t="str">
        <f t="shared" si="11"/>
        <v xml:space="preserve">'OPERPUSDC/PERP-30DEC22-0.54C', </v>
      </c>
      <c r="AJ135" s="27" t="s">
        <v>193</v>
      </c>
      <c r="AK135" s="44">
        <v>-11782.51460554</v>
      </c>
      <c r="AL135">
        <v>-7440.1813921866506</v>
      </c>
      <c r="AN135" t="s">
        <v>184</v>
      </c>
      <c r="AO135" t="s">
        <v>89</v>
      </c>
      <c r="AP135">
        <v>52.134156330000003</v>
      </c>
      <c r="AR135" s="4" t="s">
        <v>135</v>
      </c>
      <c r="AS135" s="42">
        <v>100.03406049</v>
      </c>
    </row>
    <row r="136" spans="1:45" x14ac:dyDescent="0.25">
      <c r="A136">
        <v>134</v>
      </c>
      <c r="B136" t="s">
        <v>430</v>
      </c>
      <c r="C136" s="1">
        <v>16140333</v>
      </c>
      <c r="D136" t="s">
        <v>285</v>
      </c>
      <c r="E136" t="s">
        <v>1143</v>
      </c>
      <c r="F136">
        <v>0</v>
      </c>
      <c r="G136" s="22">
        <v>20230201</v>
      </c>
      <c r="H136" s="56">
        <v>44958.916672187501</v>
      </c>
      <c r="I136">
        <v>0</v>
      </c>
      <c r="K136" s="21" t="s">
        <v>1144</v>
      </c>
      <c r="L136" s="21" t="s">
        <v>538</v>
      </c>
      <c r="M136" s="21" t="s">
        <v>85</v>
      </c>
      <c r="N136" s="21" t="s">
        <v>291</v>
      </c>
      <c r="P136" t="str">
        <f t="shared" si="8"/>
        <v>OSAMBUSDC/SAMB-24FEB23-0.023C</v>
      </c>
      <c r="Q136">
        <f t="shared" si="9"/>
        <v>0</v>
      </c>
      <c r="R136">
        <v>19.614688999999998</v>
      </c>
      <c r="S136">
        <f t="shared" si="10"/>
        <v>316587612.15143698</v>
      </c>
      <c r="T136" t="str">
        <f t="shared" si="11"/>
        <v xml:space="preserve">'OSAMBUSDC/SAMB-24FEB23-0.023C', </v>
      </c>
      <c r="AJ136" s="4" t="s">
        <v>187</v>
      </c>
      <c r="AK136" s="44">
        <v>3.0861679999999999E-2</v>
      </c>
      <c r="AL136">
        <v>0.13570357319882612</v>
      </c>
      <c r="AN136" t="s">
        <v>184</v>
      </c>
      <c r="AO136" t="s">
        <v>153</v>
      </c>
      <c r="AP136">
        <v>2.8970426800000002</v>
      </c>
      <c r="AR136" s="4" t="s">
        <v>355</v>
      </c>
      <c r="AS136" s="42">
        <v>5337.6979873099999</v>
      </c>
    </row>
    <row r="137" spans="1:45" x14ac:dyDescent="0.25">
      <c r="A137">
        <v>135</v>
      </c>
      <c r="B137" t="s">
        <v>430</v>
      </c>
      <c r="C137" s="1">
        <v>100050250.667</v>
      </c>
      <c r="D137" t="s">
        <v>285</v>
      </c>
      <c r="E137" t="s">
        <v>1113</v>
      </c>
      <c r="F137">
        <v>0</v>
      </c>
      <c r="G137" s="22">
        <v>20230201</v>
      </c>
      <c r="H137" s="56">
        <v>44958.916672187501</v>
      </c>
      <c r="I137">
        <v>0</v>
      </c>
      <c r="K137" s="21" t="s">
        <v>1114</v>
      </c>
      <c r="L137" s="21" t="s">
        <v>538</v>
      </c>
      <c r="M137" s="21" t="s">
        <v>85</v>
      </c>
      <c r="N137" s="21" t="s">
        <v>291</v>
      </c>
      <c r="P137" t="str">
        <f t="shared" si="8"/>
        <v>OSPELLUSDC/SPELL-27JAN23-0.00078C</v>
      </c>
      <c r="Q137">
        <f t="shared" si="9"/>
        <v>0</v>
      </c>
      <c r="R137">
        <v>1208.73</v>
      </c>
      <c r="S137">
        <f t="shared" si="10"/>
        <v>120933739488.7229</v>
      </c>
      <c r="T137" t="str">
        <f t="shared" si="11"/>
        <v xml:space="preserve">'OSPELLUSDC/SPELL-27JAN23-0.00078C', </v>
      </c>
      <c r="AJ137" s="27" t="s">
        <v>85</v>
      </c>
      <c r="AK137" s="44">
        <v>3.0861679999999999E-2</v>
      </c>
      <c r="AL137">
        <v>0.13570357319882612</v>
      </c>
      <c r="AN137" t="s">
        <v>184</v>
      </c>
      <c r="AO137" t="s">
        <v>158</v>
      </c>
      <c r="AP137">
        <v>0.82786806999999996</v>
      </c>
      <c r="AR137" s="4" t="s">
        <v>356</v>
      </c>
      <c r="AS137" s="42">
        <v>3281.8687999200001</v>
      </c>
    </row>
    <row r="138" spans="1:45" x14ac:dyDescent="0.25">
      <c r="A138">
        <v>136</v>
      </c>
      <c r="B138" t="s">
        <v>430</v>
      </c>
      <c r="C138" s="1">
        <v>100050250.667</v>
      </c>
      <c r="D138" t="s">
        <v>285</v>
      </c>
      <c r="E138" t="s">
        <v>439</v>
      </c>
      <c r="F138">
        <v>0</v>
      </c>
      <c r="G138" s="22">
        <v>20230201</v>
      </c>
      <c r="H138" s="56">
        <v>44958.916672187501</v>
      </c>
      <c r="I138">
        <v>0</v>
      </c>
      <c r="K138" s="21" t="s">
        <v>836</v>
      </c>
      <c r="L138" s="21" t="s">
        <v>538</v>
      </c>
      <c r="M138" s="21" t="s">
        <v>85</v>
      </c>
      <c r="N138" s="21" t="s">
        <v>291</v>
      </c>
      <c r="P138" t="str">
        <f t="shared" si="8"/>
        <v>OSPELLUSDC/SPELL-30DEC22-0.00079C</v>
      </c>
      <c r="Q138">
        <f t="shared" si="9"/>
        <v>0</v>
      </c>
      <c r="R138">
        <v>1208.73</v>
      </c>
      <c r="S138">
        <f t="shared" si="10"/>
        <v>120933739488.7229</v>
      </c>
      <c r="T138" t="str">
        <f t="shared" si="11"/>
        <v xml:space="preserve">'OSPELLUSDC/SPELL-30DEC22-0.00079C', </v>
      </c>
      <c r="AJ138" s="4" t="s">
        <v>15</v>
      </c>
      <c r="AK138" s="44">
        <v>1215.6422834100001</v>
      </c>
      <c r="AL138">
        <v>1485295.103757523</v>
      </c>
      <c r="AN138" t="s">
        <v>184</v>
      </c>
      <c r="AO138" t="s">
        <v>92</v>
      </c>
      <c r="AP138">
        <v>13972.219738</v>
      </c>
      <c r="AR138" s="4" t="s">
        <v>357</v>
      </c>
      <c r="AS138" s="42">
        <v>14.785856219999999</v>
      </c>
    </row>
    <row r="139" spans="1:45" x14ac:dyDescent="0.25">
      <c r="A139">
        <v>137</v>
      </c>
      <c r="B139" t="s">
        <v>430</v>
      </c>
      <c r="C139" s="1">
        <v>23.13</v>
      </c>
      <c r="D139" t="s">
        <v>285</v>
      </c>
      <c r="E139" t="s">
        <v>92</v>
      </c>
      <c r="F139">
        <v>0</v>
      </c>
      <c r="G139" s="22">
        <v>20230201</v>
      </c>
      <c r="H139" s="56">
        <v>44958.916672187501</v>
      </c>
      <c r="I139">
        <v>23.133463085667799</v>
      </c>
      <c r="K139" s="21" t="s">
        <v>541</v>
      </c>
      <c r="L139" s="21" t="s">
        <v>538</v>
      </c>
      <c r="M139" s="21" t="s">
        <v>85</v>
      </c>
      <c r="N139" s="21" t="s">
        <v>291</v>
      </c>
      <c r="P139" t="str">
        <f t="shared" si="8"/>
        <v>USDC</v>
      </c>
      <c r="Q139">
        <f t="shared" si="9"/>
        <v>1.0001497226834328</v>
      </c>
      <c r="R139">
        <v>6.2919999999999998</v>
      </c>
      <c r="S139">
        <f t="shared" si="10"/>
        <v>145.53395999999998</v>
      </c>
      <c r="T139" t="str">
        <f t="shared" si="11"/>
        <v xml:space="preserve">'USDC', </v>
      </c>
      <c r="AJ139" s="27" t="s">
        <v>85</v>
      </c>
      <c r="AK139" s="44">
        <v>1215.6422834100001</v>
      </c>
      <c r="AL139">
        <v>1485295.103757523</v>
      </c>
      <c r="AN139" t="s">
        <v>184</v>
      </c>
      <c r="AO139" t="s">
        <v>92</v>
      </c>
      <c r="AP139">
        <v>21</v>
      </c>
      <c r="AR139" s="4" t="s">
        <v>358</v>
      </c>
      <c r="AS139" s="42">
        <v>0.81765067999999996</v>
      </c>
    </row>
    <row r="140" spans="1:45" x14ac:dyDescent="0.25">
      <c r="A140">
        <v>138</v>
      </c>
      <c r="B140" t="s">
        <v>431</v>
      </c>
      <c r="C140" s="1">
        <v>4078.2780555300001</v>
      </c>
      <c r="D140" t="s">
        <v>283</v>
      </c>
      <c r="E140" t="s">
        <v>186</v>
      </c>
      <c r="F140">
        <v>0</v>
      </c>
      <c r="G140" s="22">
        <v>20230201</v>
      </c>
      <c r="H140" s="56">
        <v>44958.916672187501</v>
      </c>
      <c r="I140">
        <v>4531.8675515800496</v>
      </c>
      <c r="K140" s="21" t="s">
        <v>537</v>
      </c>
      <c r="L140" s="21" t="s">
        <v>538</v>
      </c>
      <c r="M140" s="21" t="s">
        <v>85</v>
      </c>
      <c r="N140" s="21" t="s">
        <v>291</v>
      </c>
      <c r="P140" t="str">
        <f t="shared" si="8"/>
        <v>CRV</v>
      </c>
      <c r="Q140">
        <f t="shared" si="9"/>
        <v>1.111220836312276</v>
      </c>
      <c r="R140">
        <v>62.35</v>
      </c>
      <c r="S140">
        <f t="shared" si="10"/>
        <v>254280.6367622955</v>
      </c>
      <c r="T140" t="str">
        <f t="shared" si="11"/>
        <v xml:space="preserve">'CRV', </v>
      </c>
      <c r="AJ140" s="4" t="s">
        <v>299</v>
      </c>
      <c r="AK140" s="44">
        <v>5625.02729593</v>
      </c>
      <c r="AL140">
        <v>0</v>
      </c>
      <c r="AN140" t="s">
        <v>184</v>
      </c>
      <c r="AO140" t="s">
        <v>92</v>
      </c>
      <c r="AP140">
        <v>1006533.600838</v>
      </c>
      <c r="AR140" s="4" t="s">
        <v>359</v>
      </c>
      <c r="AS140" s="42">
        <v>9.1121815000000002</v>
      </c>
    </row>
    <row r="141" spans="1:45" x14ac:dyDescent="0.25">
      <c r="A141">
        <v>139</v>
      </c>
      <c r="B141" t="s">
        <v>431</v>
      </c>
      <c r="C141" s="1">
        <v>222.84336465000001</v>
      </c>
      <c r="D141" t="s">
        <v>283</v>
      </c>
      <c r="E141" t="s">
        <v>187</v>
      </c>
      <c r="F141">
        <v>0</v>
      </c>
      <c r="G141" s="22">
        <v>20230201</v>
      </c>
      <c r="H141" s="56">
        <v>44958.916672187501</v>
      </c>
      <c r="I141">
        <v>1452.74503051887</v>
      </c>
      <c r="K141" s="21" t="s">
        <v>539</v>
      </c>
      <c r="L141" s="21" t="s">
        <v>538</v>
      </c>
      <c r="M141" s="21" t="s">
        <v>85</v>
      </c>
      <c r="N141" s="21" t="s">
        <v>291</v>
      </c>
      <c r="P141" t="str">
        <f t="shared" si="8"/>
        <v>CVX</v>
      </c>
      <c r="Q141">
        <f t="shared" si="9"/>
        <v>6.5191307481852361</v>
      </c>
      <c r="R141">
        <v>9.1027119999999996E-6</v>
      </c>
      <c r="S141">
        <f t="shared" si="10"/>
        <v>2.0284789695199307E-3</v>
      </c>
      <c r="T141" t="str">
        <f t="shared" si="11"/>
        <v xml:space="preserve">'CVX', </v>
      </c>
      <c r="AJ141" s="27" t="s">
        <v>85</v>
      </c>
      <c r="AK141" s="44">
        <v>5625.02729593</v>
      </c>
      <c r="AL141">
        <v>0</v>
      </c>
      <c r="AN141" t="s">
        <v>184</v>
      </c>
      <c r="AO141" t="s">
        <v>92</v>
      </c>
      <c r="AP141">
        <v>60000</v>
      </c>
      <c r="AR141" s="4" t="s">
        <v>43</v>
      </c>
      <c r="AS141" s="42">
        <v>5</v>
      </c>
    </row>
    <row r="142" spans="1:45" x14ac:dyDescent="0.25">
      <c r="A142">
        <v>140</v>
      </c>
      <c r="B142" t="s">
        <v>431</v>
      </c>
      <c r="C142" s="1">
        <v>1473.3469553899999</v>
      </c>
      <c r="D142" t="s">
        <v>284</v>
      </c>
      <c r="E142" t="s">
        <v>15</v>
      </c>
      <c r="F142">
        <v>0</v>
      </c>
      <c r="G142" s="22">
        <v>20230201</v>
      </c>
      <c r="H142" s="56">
        <v>44958.916672187501</v>
      </c>
      <c r="I142">
        <v>2418930.2666682601</v>
      </c>
      <c r="K142" s="21" t="s">
        <v>540</v>
      </c>
      <c r="L142" s="21" t="s">
        <v>538</v>
      </c>
      <c r="M142" s="21" t="s">
        <v>85</v>
      </c>
      <c r="N142" s="21" t="s">
        <v>291</v>
      </c>
      <c r="P142" t="str">
        <f t="shared" si="8"/>
        <v>ETH</v>
      </c>
      <c r="Q142">
        <f t="shared" si="9"/>
        <v>1641.7926937161662</v>
      </c>
      <c r="R142">
        <v>5.0092902000000002E-2</v>
      </c>
      <c r="S142">
        <f t="shared" si="10"/>
        <v>73.804224648349646</v>
      </c>
      <c r="T142" t="str">
        <f t="shared" si="11"/>
        <v xml:space="preserve">'ETH', </v>
      </c>
      <c r="AJ142" s="4" t="s">
        <v>300</v>
      </c>
      <c r="AK142" s="44">
        <v>5968</v>
      </c>
      <c r="AL142">
        <v>0</v>
      </c>
      <c r="AN142" t="s">
        <v>184</v>
      </c>
      <c r="AO142" t="s">
        <v>322</v>
      </c>
      <c r="AP142">
        <v>35119.677000000003</v>
      </c>
      <c r="AR142" s="4" t="s">
        <v>361</v>
      </c>
      <c r="AS142" s="42">
        <v>0.24234807999999999</v>
      </c>
    </row>
    <row r="143" spans="1:45" x14ac:dyDescent="0.25">
      <c r="A143">
        <v>141</v>
      </c>
      <c r="B143" t="s">
        <v>431</v>
      </c>
      <c r="C143" s="1">
        <v>0.44855499999999998</v>
      </c>
      <c r="D143" t="s">
        <v>285</v>
      </c>
      <c r="E143" t="s">
        <v>15</v>
      </c>
      <c r="F143">
        <v>0</v>
      </c>
      <c r="G143" s="22">
        <v>20230201</v>
      </c>
      <c r="H143" s="56">
        <v>44958.916672187501</v>
      </c>
      <c r="I143">
        <v>736.43432172985604</v>
      </c>
      <c r="K143" s="21" t="s">
        <v>540</v>
      </c>
      <c r="L143" s="21" t="s">
        <v>538</v>
      </c>
      <c r="M143" s="21" t="s">
        <v>85</v>
      </c>
      <c r="N143" s="21" t="s">
        <v>291</v>
      </c>
      <c r="P143" t="str">
        <f t="shared" si="8"/>
        <v>ETH</v>
      </c>
      <c r="Q143">
        <f t="shared" si="9"/>
        <v>1641.7926937161687</v>
      </c>
      <c r="R143">
        <v>0.38471588000000001</v>
      </c>
      <c r="S143">
        <f t="shared" si="10"/>
        <v>0.17256623155340001</v>
      </c>
      <c r="T143" t="str">
        <f t="shared" si="11"/>
        <v xml:space="preserve">'ETH', </v>
      </c>
      <c r="AJ143" s="27" t="s">
        <v>85</v>
      </c>
      <c r="AK143" s="44">
        <v>5968</v>
      </c>
      <c r="AL143">
        <v>0</v>
      </c>
      <c r="AN143" t="s">
        <v>184</v>
      </c>
      <c r="AO143" t="s">
        <v>255</v>
      </c>
      <c r="AP143">
        <v>7.9373880867000004</v>
      </c>
      <c r="AR143" s="4" t="s">
        <v>362</v>
      </c>
      <c r="AS143" s="42">
        <v>1E-8</v>
      </c>
    </row>
    <row r="144" spans="1:45" x14ac:dyDescent="0.25">
      <c r="A144">
        <v>142</v>
      </c>
      <c r="B144" t="s">
        <v>431</v>
      </c>
      <c r="C144" s="1">
        <v>1539.94584427</v>
      </c>
      <c r="D144" t="s">
        <v>284</v>
      </c>
      <c r="E144" t="s">
        <v>15</v>
      </c>
      <c r="F144">
        <v>0</v>
      </c>
      <c r="G144" s="22">
        <v>20230201</v>
      </c>
      <c r="H144" s="56">
        <v>44958.916672187501</v>
      </c>
      <c r="I144">
        <v>2528271.8358410602</v>
      </c>
      <c r="K144" s="21" t="s">
        <v>540</v>
      </c>
      <c r="L144" s="21" t="s">
        <v>538</v>
      </c>
      <c r="M144" s="21" t="s">
        <v>85</v>
      </c>
      <c r="N144" s="21" t="s">
        <v>291</v>
      </c>
      <c r="P144" t="str">
        <f t="shared" si="8"/>
        <v>ETH</v>
      </c>
      <c r="Q144">
        <f t="shared" si="9"/>
        <v>1641.7926937161669</v>
      </c>
      <c r="R144">
        <v>2467.3595374173997</v>
      </c>
      <c r="S144">
        <f t="shared" si="10"/>
        <v>3799600.0659658741</v>
      </c>
      <c r="T144" t="str">
        <f t="shared" si="11"/>
        <v xml:space="preserve">'ETH', </v>
      </c>
      <c r="AJ144" s="4" t="s">
        <v>305</v>
      </c>
      <c r="AK144" s="44">
        <v>931.15332089000003</v>
      </c>
      <c r="AL144">
        <v>1106399.083942621</v>
      </c>
      <c r="AN144" t="s">
        <v>184</v>
      </c>
      <c r="AO144" t="s">
        <v>162</v>
      </c>
      <c r="AP144">
        <v>1.0349904999999999</v>
      </c>
      <c r="AR144" s="4" t="s">
        <v>27</v>
      </c>
      <c r="AS144" s="42">
        <v>21654.830551119598</v>
      </c>
    </row>
    <row r="145" spans="1:45" x14ac:dyDescent="0.25">
      <c r="A145">
        <v>143</v>
      </c>
      <c r="B145" t="s">
        <v>431</v>
      </c>
      <c r="C145" s="1">
        <v>303.52303661000002</v>
      </c>
      <c r="D145" t="s">
        <v>283</v>
      </c>
      <c r="E145" t="s">
        <v>786</v>
      </c>
      <c r="F145">
        <v>0</v>
      </c>
      <c r="G145" s="22">
        <v>20230201</v>
      </c>
      <c r="H145" s="56">
        <v>44958.916672187501</v>
      </c>
      <c r="I145">
        <v>3266.8114311875102</v>
      </c>
      <c r="K145" s="21" t="s">
        <v>842</v>
      </c>
      <c r="L145" s="21" t="s">
        <v>538</v>
      </c>
      <c r="M145" s="21" t="s">
        <v>85</v>
      </c>
      <c r="N145" s="21" t="s">
        <v>291</v>
      </c>
      <c r="P145" t="str">
        <f t="shared" si="8"/>
        <v>FXS</v>
      </c>
      <c r="Q145">
        <f t="shared" si="9"/>
        <v>10.762976898472029</v>
      </c>
      <c r="R145">
        <v>0.9994019011090044</v>
      </c>
      <c r="S145">
        <f t="shared" si="10"/>
        <v>303.34149981841199</v>
      </c>
      <c r="T145" t="str">
        <f t="shared" si="11"/>
        <v xml:space="preserve">'FXS', </v>
      </c>
      <c r="AJ145" s="27" t="s">
        <v>85</v>
      </c>
      <c r="AK145" s="44">
        <v>931.15332089000003</v>
      </c>
      <c r="AL145">
        <v>1106399.083942621</v>
      </c>
      <c r="AN145" t="s">
        <v>184</v>
      </c>
      <c r="AO145" t="s">
        <v>162</v>
      </c>
      <c r="AP145">
        <v>1</v>
      </c>
      <c r="AR145" s="4" t="s">
        <v>364</v>
      </c>
      <c r="AS145" s="42">
        <v>4.3289484800000002</v>
      </c>
    </row>
    <row r="146" spans="1:45" x14ac:dyDescent="0.25">
      <c r="A146">
        <v>144</v>
      </c>
      <c r="B146" t="s">
        <v>787</v>
      </c>
      <c r="C146" s="1">
        <v>12020644.378134999</v>
      </c>
      <c r="D146" t="s">
        <v>284</v>
      </c>
      <c r="E146" t="s">
        <v>92</v>
      </c>
      <c r="F146">
        <v>0</v>
      </c>
      <c r="G146" s="22">
        <v>20230201</v>
      </c>
      <c r="H146" s="56">
        <v>44958.916672187501</v>
      </c>
      <c r="I146">
        <v>12022444.141267801</v>
      </c>
      <c r="K146" s="21" t="s">
        <v>541</v>
      </c>
      <c r="L146" s="21" t="s">
        <v>538</v>
      </c>
      <c r="M146" s="21" t="s">
        <v>85</v>
      </c>
      <c r="N146" s="21" t="s">
        <v>291</v>
      </c>
      <c r="P146" t="str">
        <f t="shared" si="8"/>
        <v>USDC</v>
      </c>
      <c r="Q146">
        <f t="shared" si="9"/>
        <v>1.0001497226834257</v>
      </c>
      <c r="R146">
        <v>0.99940190110900451</v>
      </c>
      <c r="S146">
        <f t="shared" si="10"/>
        <v>12013454.844063386</v>
      </c>
      <c r="T146" t="str">
        <f t="shared" si="11"/>
        <v xml:space="preserve">'USDC', </v>
      </c>
      <c r="AJ146" s="4" t="s">
        <v>92</v>
      </c>
      <c r="AK146" s="44">
        <v>1092529.0834579999</v>
      </c>
      <c r="AL146">
        <v>1092678.0388749989</v>
      </c>
      <c r="AN146" t="s">
        <v>184</v>
      </c>
      <c r="AO146" t="s">
        <v>99</v>
      </c>
      <c r="AP146">
        <v>10</v>
      </c>
      <c r="AR146" s="4" t="s">
        <v>24</v>
      </c>
      <c r="AS146" s="42">
        <v>5537.0213730553005</v>
      </c>
    </row>
    <row r="147" spans="1:45" x14ac:dyDescent="0.25">
      <c r="A147">
        <v>145</v>
      </c>
      <c r="B147" t="s">
        <v>33</v>
      </c>
      <c r="C147" s="1">
        <v>7893.1106499999996</v>
      </c>
      <c r="E147" t="s">
        <v>92</v>
      </c>
      <c r="F147">
        <v>0</v>
      </c>
      <c r="G147" s="22">
        <v>20230201</v>
      </c>
      <c r="H147" s="56">
        <v>44959.000002511573</v>
      </c>
      <c r="I147">
        <v>7894.2924277071497</v>
      </c>
      <c r="K147" s="21" t="s">
        <v>554</v>
      </c>
      <c r="L147" s="21" t="s">
        <v>555</v>
      </c>
      <c r="M147" s="21" t="s">
        <v>85</v>
      </c>
      <c r="N147" s="21" t="s">
        <v>32</v>
      </c>
      <c r="P147" t="str">
        <f t="shared" si="8"/>
        <v>USDC</v>
      </c>
      <c r="Q147">
        <f t="shared" si="9"/>
        <v>1.0001497226834328</v>
      </c>
      <c r="R147">
        <v>16719.740000000002</v>
      </c>
      <c r="S147">
        <f t="shared" si="10"/>
        <v>131970757.85923101</v>
      </c>
      <c r="T147" t="str">
        <f t="shared" si="11"/>
        <v xml:space="preserve">'USDC', </v>
      </c>
      <c r="AJ147" s="27" t="s">
        <v>85</v>
      </c>
      <c r="AK147" s="44">
        <v>1092529.0834579999</v>
      </c>
      <c r="AL147">
        <v>1092678.0388749989</v>
      </c>
      <c r="AN147" t="s">
        <v>184</v>
      </c>
      <c r="AO147" t="s">
        <v>99</v>
      </c>
      <c r="AP147">
        <v>183.58995200000001</v>
      </c>
      <c r="AR147" s="4" t="s">
        <v>366</v>
      </c>
      <c r="AS147" s="42">
        <v>0.66495972999999997</v>
      </c>
    </row>
    <row r="148" spans="1:45" x14ac:dyDescent="0.25">
      <c r="A148">
        <v>146</v>
      </c>
      <c r="B148" t="s">
        <v>111</v>
      </c>
      <c r="C148" s="1">
        <v>1E-8</v>
      </c>
      <c r="D148" t="s">
        <v>72</v>
      </c>
      <c r="E148" t="s">
        <v>84</v>
      </c>
      <c r="F148" t="s">
        <v>556</v>
      </c>
      <c r="G148" s="22">
        <v>20230201</v>
      </c>
      <c r="H148" s="56">
        <v>44959.000005520837</v>
      </c>
      <c r="I148">
        <v>3.9724287429936703E-9</v>
      </c>
      <c r="K148" s="21" t="s">
        <v>557</v>
      </c>
      <c r="L148" s="21" t="s">
        <v>558</v>
      </c>
      <c r="M148" s="21" t="s">
        <v>85</v>
      </c>
      <c r="N148" s="21" t="s">
        <v>112</v>
      </c>
      <c r="P148" t="str">
        <f t="shared" si="8"/>
        <v>ADA</v>
      </c>
      <c r="Q148">
        <f t="shared" si="9"/>
        <v>0.397242874299367</v>
      </c>
      <c r="R148">
        <v>0.99940190110900462</v>
      </c>
      <c r="S148">
        <f t="shared" si="10"/>
        <v>9.9940190110900463E-9</v>
      </c>
      <c r="T148" t="str">
        <f t="shared" si="11"/>
        <v xml:space="preserve">'ADA', </v>
      </c>
      <c r="AJ148" s="4" t="s">
        <v>255</v>
      </c>
      <c r="AK148" s="44">
        <v>47.937388089999999</v>
      </c>
      <c r="AL148">
        <v>58522.658123711968</v>
      </c>
      <c r="AN148" t="s">
        <v>184</v>
      </c>
      <c r="AO148" t="s">
        <v>99</v>
      </c>
      <c r="AP148">
        <v>20</v>
      </c>
      <c r="AR148" s="4" t="s">
        <v>190</v>
      </c>
      <c r="AS148" s="42">
        <v>0.34</v>
      </c>
    </row>
    <row r="149" spans="1:45" x14ac:dyDescent="0.25">
      <c r="A149">
        <v>147</v>
      </c>
      <c r="B149" t="s">
        <v>111</v>
      </c>
      <c r="C149" s="1">
        <v>4.9999999999999998E-8</v>
      </c>
      <c r="D149" t="s">
        <v>72</v>
      </c>
      <c r="E149" t="s">
        <v>20</v>
      </c>
      <c r="F149" t="s">
        <v>556</v>
      </c>
      <c r="G149" s="22">
        <v>20230201</v>
      </c>
      <c r="H149" s="56">
        <v>44959.000005520837</v>
      </c>
      <c r="I149">
        <v>6.8145885812454701E-6</v>
      </c>
      <c r="K149" s="21" t="s">
        <v>559</v>
      </c>
      <c r="L149" s="21" t="s">
        <v>558</v>
      </c>
      <c r="M149" s="21" t="s">
        <v>85</v>
      </c>
      <c r="N149" s="21" t="s">
        <v>112</v>
      </c>
      <c r="P149" t="str">
        <f t="shared" si="8"/>
        <v>BCH</v>
      </c>
      <c r="Q149">
        <f t="shared" si="9"/>
        <v>136.29177162490942</v>
      </c>
      <c r="R149">
        <v>5.896471216543126E-4</v>
      </c>
      <c r="S149">
        <f t="shared" si="10"/>
        <v>2.9482356082715626E-11</v>
      </c>
      <c r="T149" t="str">
        <f t="shared" si="11"/>
        <v xml:space="preserve">'BCH', </v>
      </c>
      <c r="AJ149" s="27" t="s">
        <v>85</v>
      </c>
      <c r="AK149" s="44">
        <v>47.937388089999999</v>
      </c>
      <c r="AL149">
        <v>58522.658123711968</v>
      </c>
      <c r="AN149" t="s">
        <v>184</v>
      </c>
      <c r="AO149" t="s">
        <v>99</v>
      </c>
      <c r="AP149">
        <v>19.999987999999998</v>
      </c>
      <c r="AR149" s="4" t="s">
        <v>368</v>
      </c>
      <c r="AS149" s="42">
        <v>0.89105878000000005</v>
      </c>
    </row>
    <row r="150" spans="1:45" x14ac:dyDescent="0.25">
      <c r="A150">
        <v>148</v>
      </c>
      <c r="B150" t="s">
        <v>111</v>
      </c>
      <c r="C150" s="1">
        <v>0.47315189000000002</v>
      </c>
      <c r="D150" t="s">
        <v>72</v>
      </c>
      <c r="E150" t="s">
        <v>113</v>
      </c>
      <c r="F150" t="s">
        <v>556</v>
      </c>
      <c r="G150" s="22">
        <v>20230201</v>
      </c>
      <c r="H150" s="56">
        <v>44959.000005520837</v>
      </c>
      <c r="I150">
        <v>20.553552259388599</v>
      </c>
      <c r="K150" s="21" t="s">
        <v>560</v>
      </c>
      <c r="L150" s="21" t="s">
        <v>558</v>
      </c>
      <c r="M150" s="21" t="s">
        <v>85</v>
      </c>
      <c r="N150" s="21" t="s">
        <v>112</v>
      </c>
      <c r="P150" t="str">
        <f t="shared" si="8"/>
        <v>BSV</v>
      </c>
      <c r="Q150">
        <f t="shared" si="9"/>
        <v>43.439649494771324</v>
      </c>
      <c r="R150">
        <v>0.32653653999999999</v>
      </c>
      <c r="S150">
        <f t="shared" si="10"/>
        <v>0.15450138105506059</v>
      </c>
      <c r="T150" t="str">
        <f t="shared" si="11"/>
        <v xml:space="preserve">'BSV', </v>
      </c>
      <c r="AJ150" s="3" t="s">
        <v>32</v>
      </c>
      <c r="AK150" s="44">
        <v>174960.64689599999</v>
      </c>
      <c r="AL150">
        <v>174984.50103087971</v>
      </c>
      <c r="AN150" t="s">
        <v>184</v>
      </c>
      <c r="AO150" t="s">
        <v>99</v>
      </c>
      <c r="AP150">
        <v>20.099976000000002</v>
      </c>
      <c r="AR150" s="4" t="s">
        <v>369</v>
      </c>
      <c r="AS150" s="42">
        <v>40.704174029999997</v>
      </c>
    </row>
    <row r="151" spans="1:45" x14ac:dyDescent="0.25">
      <c r="A151">
        <v>149</v>
      </c>
      <c r="B151" t="s">
        <v>111</v>
      </c>
      <c r="C151" s="1">
        <v>4.0000000000000001E-8</v>
      </c>
      <c r="D151" t="s">
        <v>72</v>
      </c>
      <c r="E151" t="s">
        <v>14</v>
      </c>
      <c r="F151" t="s">
        <v>556</v>
      </c>
      <c r="G151" s="22">
        <v>20230201</v>
      </c>
      <c r="H151" s="56">
        <v>44959.000005520837</v>
      </c>
      <c r="I151">
        <v>9.4895078613938596E-4</v>
      </c>
      <c r="K151" s="21" t="s">
        <v>561</v>
      </c>
      <c r="L151" s="21" t="s">
        <v>558</v>
      </c>
      <c r="M151" s="21" t="s">
        <v>85</v>
      </c>
      <c r="N151" s="21" t="s">
        <v>112</v>
      </c>
      <c r="P151" t="str">
        <f t="shared" si="8"/>
        <v>BTC</v>
      </c>
      <c r="Q151">
        <f t="shared" si="9"/>
        <v>23723.769653484647</v>
      </c>
      <c r="R151">
        <v>0.26910000000000001</v>
      </c>
      <c r="S151">
        <f t="shared" si="10"/>
        <v>1.0764E-8</v>
      </c>
      <c r="T151" t="str">
        <f t="shared" si="11"/>
        <v xml:space="preserve">'BTC', </v>
      </c>
      <c r="AJ151" s="4" t="s">
        <v>92</v>
      </c>
      <c r="AK151" s="44">
        <v>174960.64689599999</v>
      </c>
      <c r="AL151">
        <v>174984.50103087971</v>
      </c>
      <c r="AN151" t="s">
        <v>184</v>
      </c>
      <c r="AO151" t="s">
        <v>170</v>
      </c>
      <c r="AP151">
        <v>7.66849E-3</v>
      </c>
      <c r="AR151" s="4" t="s">
        <v>370</v>
      </c>
      <c r="AS151" s="42">
        <v>3013993111.0959401</v>
      </c>
    </row>
    <row r="152" spans="1:45" x14ac:dyDescent="0.25">
      <c r="A152">
        <v>150</v>
      </c>
      <c r="B152" t="s">
        <v>111</v>
      </c>
      <c r="C152" s="1">
        <v>2.9999999999999997E-8</v>
      </c>
      <c r="D152" t="s">
        <v>72</v>
      </c>
      <c r="E152" t="s">
        <v>23</v>
      </c>
      <c r="F152" t="s">
        <v>556</v>
      </c>
      <c r="G152" s="22">
        <v>20230201</v>
      </c>
      <c r="H152" s="56">
        <v>44959.000005520837</v>
      </c>
      <c r="I152">
        <v>3.2332935651830199E-8</v>
      </c>
      <c r="K152" s="21" t="s">
        <v>562</v>
      </c>
      <c r="L152" s="21" t="s">
        <v>558</v>
      </c>
      <c r="M152" s="21" t="s">
        <v>85</v>
      </c>
      <c r="N152" s="21" t="s">
        <v>112</v>
      </c>
      <c r="P152" t="str">
        <f t="shared" si="8"/>
        <v>EOS</v>
      </c>
      <c r="Q152">
        <f t="shared" si="9"/>
        <v>1.0777645217276735</v>
      </c>
      <c r="R152">
        <v>2.6713635478310818E-2</v>
      </c>
      <c r="S152">
        <f t="shared" si="10"/>
        <v>8.0140906434932443E-10</v>
      </c>
      <c r="T152" t="str">
        <f t="shared" si="11"/>
        <v xml:space="preserve">'EOS', </v>
      </c>
      <c r="AJ152" s="27" t="s">
        <v>85</v>
      </c>
      <c r="AK152" s="44">
        <v>174960.64689599999</v>
      </c>
      <c r="AL152">
        <v>174984.50103087971</v>
      </c>
      <c r="AN152" t="s">
        <v>213</v>
      </c>
      <c r="AO152" t="s">
        <v>84</v>
      </c>
      <c r="AP152" s="29">
        <v>9.6999999999999992E-9</v>
      </c>
      <c r="AR152" s="4" t="s">
        <v>371</v>
      </c>
      <c r="AS152" s="42">
        <v>4.3068300000000002E-3</v>
      </c>
    </row>
    <row r="153" spans="1:45" x14ac:dyDescent="0.25">
      <c r="A153">
        <v>151</v>
      </c>
      <c r="B153" t="s">
        <v>111</v>
      </c>
      <c r="C153" s="1">
        <v>1E-8</v>
      </c>
      <c r="D153" t="s">
        <v>72</v>
      </c>
      <c r="E153" t="s">
        <v>29</v>
      </c>
      <c r="F153" t="s">
        <v>556</v>
      </c>
      <c r="G153" s="22">
        <v>20230201</v>
      </c>
      <c r="H153" s="56">
        <v>44959.000005520837</v>
      </c>
      <c r="I153">
        <v>2.2367513521128399E-7</v>
      </c>
      <c r="K153" s="21" t="s">
        <v>563</v>
      </c>
      <c r="L153" s="21" t="s">
        <v>558</v>
      </c>
      <c r="M153" s="21" t="s">
        <v>85</v>
      </c>
      <c r="N153" s="21" t="s">
        <v>112</v>
      </c>
      <c r="P153" t="str">
        <f t="shared" si="8"/>
        <v>ETC</v>
      </c>
      <c r="Q153">
        <f t="shared" si="9"/>
        <v>22.367513521128398</v>
      </c>
      <c r="R153">
        <v>9.9934670000000008</v>
      </c>
      <c r="S153">
        <f t="shared" si="10"/>
        <v>9.9934670000000008E-8</v>
      </c>
      <c r="T153" t="str">
        <f t="shared" si="11"/>
        <v xml:space="preserve">'ETC', </v>
      </c>
      <c r="AJ153" s="3" t="s">
        <v>263</v>
      </c>
      <c r="AK153" s="44">
        <v>39244603.490000002</v>
      </c>
      <c r="AL153">
        <v>39244603.490000002</v>
      </c>
      <c r="AN153" t="s">
        <v>213</v>
      </c>
      <c r="AO153" t="s">
        <v>84</v>
      </c>
      <c r="AP153">
        <v>5.7406593000000001E-3</v>
      </c>
      <c r="AR153" s="4" t="s">
        <v>149</v>
      </c>
      <c r="AS153" s="42">
        <v>162254.56419957001</v>
      </c>
    </row>
    <row r="154" spans="1:45" x14ac:dyDescent="0.25">
      <c r="A154">
        <v>152</v>
      </c>
      <c r="B154" t="s">
        <v>111</v>
      </c>
      <c r="C154" s="1">
        <v>2.9999999999999997E-8</v>
      </c>
      <c r="D154" t="s">
        <v>72</v>
      </c>
      <c r="E154" t="s">
        <v>15</v>
      </c>
      <c r="F154" t="s">
        <v>556</v>
      </c>
      <c r="G154" s="22">
        <v>20230201</v>
      </c>
      <c r="H154" s="56">
        <v>44959.000005520837</v>
      </c>
      <c r="I154">
        <v>4.9253780811484998E-5</v>
      </c>
      <c r="K154" s="21" t="s">
        <v>564</v>
      </c>
      <c r="L154" s="21" t="s">
        <v>558</v>
      </c>
      <c r="M154" s="21" t="s">
        <v>85</v>
      </c>
      <c r="N154" s="21" t="s">
        <v>112</v>
      </c>
      <c r="P154" t="str">
        <f t="shared" si="8"/>
        <v>ETH</v>
      </c>
      <c r="Q154">
        <f t="shared" si="9"/>
        <v>1641.7926937161667</v>
      </c>
      <c r="R154">
        <v>13.03</v>
      </c>
      <c r="S154">
        <f t="shared" si="10"/>
        <v>3.9089999999999993E-7</v>
      </c>
      <c r="T154" t="str">
        <f t="shared" si="11"/>
        <v xml:space="preserve">'ETH', </v>
      </c>
      <c r="AJ154" s="4" t="s">
        <v>95</v>
      </c>
      <c r="AK154" s="44">
        <v>39244603.490000002</v>
      </c>
      <c r="AL154">
        <v>39244603.490000002</v>
      </c>
      <c r="AN154" t="s">
        <v>213</v>
      </c>
      <c r="AO154" t="s">
        <v>20</v>
      </c>
      <c r="AP154">
        <v>0.72885028029999999</v>
      </c>
      <c r="AR154" s="4" t="s">
        <v>373</v>
      </c>
      <c r="AS154" s="42">
        <v>0.34782034000000001</v>
      </c>
    </row>
    <row r="155" spans="1:45" x14ac:dyDescent="0.25">
      <c r="A155">
        <v>153</v>
      </c>
      <c r="B155" t="s">
        <v>111</v>
      </c>
      <c r="C155" s="1">
        <v>1E-8</v>
      </c>
      <c r="D155" t="s">
        <v>72</v>
      </c>
      <c r="E155" t="s">
        <v>24</v>
      </c>
      <c r="F155" t="s">
        <v>556</v>
      </c>
      <c r="G155" s="22">
        <v>20230201</v>
      </c>
      <c r="H155" s="56">
        <v>44959.000005520837</v>
      </c>
      <c r="I155">
        <v>1.0044362915612399E-6</v>
      </c>
      <c r="K155" s="21" t="s">
        <v>565</v>
      </c>
      <c r="L155" s="21" t="s">
        <v>558</v>
      </c>
      <c r="M155" s="21" t="s">
        <v>85</v>
      </c>
      <c r="N155" s="21" t="s">
        <v>112</v>
      </c>
      <c r="P155" t="str">
        <f t="shared" si="8"/>
        <v>LTC</v>
      </c>
      <c r="Q155">
        <f t="shared" si="9"/>
        <v>100.44362915612399</v>
      </c>
      <c r="R155">
        <v>0.22422048</v>
      </c>
      <c r="S155">
        <f t="shared" si="10"/>
        <v>2.2422047999999998E-9</v>
      </c>
      <c r="T155" t="str">
        <f t="shared" si="11"/>
        <v xml:space="preserve">'LTC', </v>
      </c>
      <c r="AJ155" s="27" t="s">
        <v>306</v>
      </c>
      <c r="AK155" s="44">
        <v>39244603.490000002</v>
      </c>
      <c r="AL155">
        <v>39244603.490000002</v>
      </c>
      <c r="AN155" t="s">
        <v>213</v>
      </c>
      <c r="AO155" t="s">
        <v>20</v>
      </c>
      <c r="AP155" s="29">
        <v>5.02E-8</v>
      </c>
      <c r="AR155" s="4" t="s">
        <v>89</v>
      </c>
      <c r="AS155" s="42">
        <v>956716.34132199001</v>
      </c>
    </row>
    <row r="156" spans="1:45" x14ac:dyDescent="0.25">
      <c r="A156">
        <v>154</v>
      </c>
      <c r="B156" t="s">
        <v>111</v>
      </c>
      <c r="C156" s="1">
        <v>1E-8</v>
      </c>
      <c r="D156" t="s">
        <v>72</v>
      </c>
      <c r="E156" t="s">
        <v>25</v>
      </c>
      <c r="F156" t="s">
        <v>556</v>
      </c>
      <c r="G156" s="22">
        <v>20230201</v>
      </c>
      <c r="H156" s="56">
        <v>44959.000005520837</v>
      </c>
      <c r="I156">
        <v>6.3193223607952295E-10</v>
      </c>
      <c r="K156" s="21" t="s">
        <v>566</v>
      </c>
      <c r="L156" s="21" t="s">
        <v>558</v>
      </c>
      <c r="M156" s="21" t="s">
        <v>85</v>
      </c>
      <c r="N156" s="21" t="s">
        <v>112</v>
      </c>
      <c r="P156" t="str">
        <f t="shared" si="8"/>
        <v>TRX</v>
      </c>
      <c r="Q156">
        <f t="shared" si="9"/>
        <v>6.3193223607952292E-2</v>
      </c>
      <c r="R156">
        <v>103.98</v>
      </c>
      <c r="S156">
        <f t="shared" si="10"/>
        <v>1.0398E-6</v>
      </c>
      <c r="T156" t="str">
        <f t="shared" si="11"/>
        <v xml:space="preserve">'TRX', </v>
      </c>
      <c r="AJ156" s="3" t="s">
        <v>184</v>
      </c>
      <c r="AK156" s="44">
        <v>5137700.5682828585</v>
      </c>
      <c r="AL156">
        <v>13414995.344821684</v>
      </c>
      <c r="AN156" t="s">
        <v>213</v>
      </c>
      <c r="AO156" t="s">
        <v>113</v>
      </c>
      <c r="AP156">
        <v>0.11285791119999999</v>
      </c>
      <c r="AR156" s="4" t="s">
        <v>375</v>
      </c>
      <c r="AS156" s="42">
        <v>3.0962099999999998E-3</v>
      </c>
    </row>
    <row r="157" spans="1:45" x14ac:dyDescent="0.25">
      <c r="A157">
        <v>155</v>
      </c>
      <c r="B157" t="s">
        <v>111</v>
      </c>
      <c r="C157" s="1">
        <v>9.9999999999999995E-8</v>
      </c>
      <c r="D157" t="s">
        <v>72</v>
      </c>
      <c r="E157" t="s">
        <v>99</v>
      </c>
      <c r="F157" t="s">
        <v>556</v>
      </c>
      <c r="G157" s="22">
        <v>20230201</v>
      </c>
      <c r="H157" s="56">
        <v>44959.000005520837</v>
      </c>
      <c r="I157">
        <v>4.1389184898682303E-8</v>
      </c>
      <c r="K157" s="21" t="s">
        <v>567</v>
      </c>
      <c r="L157" s="21" t="s">
        <v>558</v>
      </c>
      <c r="M157" s="21" t="s">
        <v>85</v>
      </c>
      <c r="N157" s="21" t="s">
        <v>112</v>
      </c>
      <c r="P157" t="str">
        <f t="shared" si="8"/>
        <v>XRP</v>
      </c>
      <c r="Q157">
        <f t="shared" si="9"/>
        <v>0.41389184898682307</v>
      </c>
      <c r="R157">
        <v>8.9764533631645035E-2</v>
      </c>
      <c r="S157">
        <f t="shared" si="10"/>
        <v>8.9764533631645035E-9</v>
      </c>
      <c r="T157" t="str">
        <f t="shared" si="11"/>
        <v xml:space="preserve">'XRP', </v>
      </c>
      <c r="AJ157" s="4" t="s">
        <v>185</v>
      </c>
      <c r="AK157" s="44">
        <v>4.0782600000000002E-3</v>
      </c>
      <c r="AL157">
        <v>5.3229532250203708E-2</v>
      </c>
      <c r="AN157" t="s">
        <v>213</v>
      </c>
      <c r="AO157" t="s">
        <v>113</v>
      </c>
      <c r="AP157">
        <v>0.47315189390000001</v>
      </c>
      <c r="AR157" s="4" t="s">
        <v>376</v>
      </c>
      <c r="AS157" s="42">
        <v>2.6598900000000002E-2</v>
      </c>
    </row>
    <row r="158" spans="1:45" x14ac:dyDescent="0.25">
      <c r="A158">
        <v>156</v>
      </c>
      <c r="B158" t="s">
        <v>40</v>
      </c>
      <c r="C158" s="1">
        <v>5.7406599999999999E-3</v>
      </c>
      <c r="D158" t="s">
        <v>72</v>
      </c>
      <c r="E158" t="s">
        <v>84</v>
      </c>
      <c r="F158" t="s">
        <v>568</v>
      </c>
      <c r="G158" s="22">
        <v>20230201</v>
      </c>
      <c r="H158" s="56">
        <v>44959.000000196756</v>
      </c>
      <c r="I158">
        <v>2.2804362787754002E-3</v>
      </c>
      <c r="K158" s="21" t="s">
        <v>557</v>
      </c>
      <c r="L158" s="21" t="s">
        <v>558</v>
      </c>
      <c r="M158" s="21" t="s">
        <v>85</v>
      </c>
      <c r="N158" s="21" t="s">
        <v>112</v>
      </c>
      <c r="P158" t="str">
        <f t="shared" si="8"/>
        <v>ADA</v>
      </c>
      <c r="Q158">
        <f t="shared" si="9"/>
        <v>0.39724287429936633</v>
      </c>
      <c r="R158">
        <v>5.7424658299678653E-2</v>
      </c>
      <c r="S158">
        <f t="shared" si="10"/>
        <v>3.2965543891463325E-4</v>
      </c>
      <c r="T158" t="str">
        <f t="shared" si="11"/>
        <v xml:space="preserve">'ADA', </v>
      </c>
      <c r="AJ158" s="27" t="s">
        <v>85</v>
      </c>
      <c r="AK158" s="44">
        <v>4.0782600000000002E-3</v>
      </c>
      <c r="AL158">
        <v>5.3229532250203708E-2</v>
      </c>
      <c r="AN158" t="s">
        <v>213</v>
      </c>
      <c r="AO158" t="s">
        <v>14</v>
      </c>
      <c r="AP158">
        <v>473.54122320379997</v>
      </c>
      <c r="AR158" s="4" t="s">
        <v>98</v>
      </c>
      <c r="AS158" s="42">
        <v>1214222.2371159999</v>
      </c>
    </row>
    <row r="159" spans="1:45" x14ac:dyDescent="0.25">
      <c r="A159">
        <v>157</v>
      </c>
      <c r="B159" t="s">
        <v>40</v>
      </c>
      <c r="C159" s="1">
        <v>0.72885027999999996</v>
      </c>
      <c r="D159" t="s">
        <v>72</v>
      </c>
      <c r="E159" t="s">
        <v>20</v>
      </c>
      <c r="F159" t="s">
        <v>568</v>
      </c>
      <c r="G159" s="22">
        <v>20230201</v>
      </c>
      <c r="H159" s="56">
        <v>44959.000000196756</v>
      </c>
      <c r="I159">
        <v>99.336295910511296</v>
      </c>
      <c r="K159" s="21" t="s">
        <v>559</v>
      </c>
      <c r="L159" s="21" t="s">
        <v>558</v>
      </c>
      <c r="M159" s="21" t="s">
        <v>85</v>
      </c>
      <c r="N159" s="21" t="s">
        <v>112</v>
      </c>
      <c r="P159" t="str">
        <f t="shared" si="8"/>
        <v>BCH</v>
      </c>
      <c r="Q159">
        <f t="shared" si="9"/>
        <v>136.29177162490944</v>
      </c>
      <c r="R159">
        <v>0.19321272626368072</v>
      </c>
      <c r="S159">
        <f t="shared" si="10"/>
        <v>0.14082314963684703</v>
      </c>
      <c r="T159" t="str">
        <f t="shared" si="11"/>
        <v xml:space="preserve">'BCH', </v>
      </c>
      <c r="AJ159" s="4" t="s">
        <v>14</v>
      </c>
      <c r="AK159" s="44">
        <v>7.9466503799999986</v>
      </c>
      <c r="AL159">
        <v>129954.4798906764</v>
      </c>
      <c r="AN159" t="s">
        <v>213</v>
      </c>
      <c r="AO159" t="s">
        <v>14</v>
      </c>
      <c r="AP159" s="29">
        <v>3.8600000000000002E-8</v>
      </c>
      <c r="AR159" s="4" t="s">
        <v>37</v>
      </c>
      <c r="AS159" s="42">
        <v>4741464068.5576315</v>
      </c>
    </row>
    <row r="160" spans="1:45" x14ac:dyDescent="0.25">
      <c r="A160">
        <v>158</v>
      </c>
      <c r="B160" t="s">
        <v>40</v>
      </c>
      <c r="C160" s="1">
        <v>0.11285791000000001</v>
      </c>
      <c r="D160" t="s">
        <v>72</v>
      </c>
      <c r="E160" t="s">
        <v>113</v>
      </c>
      <c r="F160" t="s">
        <v>568</v>
      </c>
      <c r="G160" s="22">
        <v>20230201</v>
      </c>
      <c r="H160" s="56">
        <v>44959.000000196756</v>
      </c>
      <c r="I160">
        <v>4.9025080531124603</v>
      </c>
      <c r="K160" s="21" t="s">
        <v>560</v>
      </c>
      <c r="L160" s="21" t="s">
        <v>558</v>
      </c>
      <c r="M160" s="21" t="s">
        <v>85</v>
      </c>
      <c r="N160" s="21" t="s">
        <v>112</v>
      </c>
      <c r="P160" t="str">
        <f t="shared" si="8"/>
        <v>BSV</v>
      </c>
      <c r="Q160">
        <f t="shared" si="9"/>
        <v>43.439649494771437</v>
      </c>
      <c r="R160">
        <v>39.841106000000003</v>
      </c>
      <c r="S160">
        <f t="shared" si="10"/>
        <v>4.4963839552484606</v>
      </c>
      <c r="T160" t="str">
        <f t="shared" si="11"/>
        <v xml:space="preserve">'BSV', </v>
      </c>
      <c r="AJ160" s="27" t="s">
        <v>85</v>
      </c>
      <c r="AK160" s="44">
        <v>7.9466503799999986</v>
      </c>
      <c r="AL160">
        <v>129954.4798906764</v>
      </c>
      <c r="AN160" t="s">
        <v>213</v>
      </c>
      <c r="AO160" t="s">
        <v>22</v>
      </c>
      <c r="AP160">
        <v>0.97764076359999996</v>
      </c>
      <c r="AR160" s="4" t="s">
        <v>153</v>
      </c>
      <c r="AS160" s="42">
        <v>0.14106867000000001</v>
      </c>
    </row>
    <row r="161" spans="1:45" x14ac:dyDescent="0.25">
      <c r="A161">
        <v>159</v>
      </c>
      <c r="B161" t="s">
        <v>40</v>
      </c>
      <c r="C161" s="1">
        <v>5.1900000000000003E-6</v>
      </c>
      <c r="D161" t="s">
        <v>72</v>
      </c>
      <c r="E161" t="s">
        <v>14</v>
      </c>
      <c r="F161" t="s">
        <v>568</v>
      </c>
      <c r="G161" s="22">
        <v>20230201</v>
      </c>
      <c r="H161" s="56">
        <v>44959.000000196756</v>
      </c>
      <c r="I161">
        <v>0.123126364501585</v>
      </c>
      <c r="K161" s="21" t="s">
        <v>561</v>
      </c>
      <c r="L161" s="21" t="s">
        <v>558</v>
      </c>
      <c r="M161" s="21" t="s">
        <v>85</v>
      </c>
      <c r="N161" s="21" t="s">
        <v>112</v>
      </c>
      <c r="P161" t="str">
        <f t="shared" si="8"/>
        <v>BTC</v>
      </c>
      <c r="Q161">
        <f t="shared" si="9"/>
        <v>23723.769653484585</v>
      </c>
      <c r="R161">
        <v>16719.740000000002</v>
      </c>
      <c r="S161">
        <f t="shared" si="10"/>
        <v>8.6775450600000012E-2</v>
      </c>
      <c r="T161" t="str">
        <f t="shared" si="11"/>
        <v xml:space="preserve">'BTC', </v>
      </c>
      <c r="AJ161" s="4" t="s">
        <v>31</v>
      </c>
      <c r="AK161" s="44">
        <v>0.06</v>
      </c>
      <c r="AL161">
        <v>2.324678286352595</v>
      </c>
      <c r="AN161" t="s">
        <v>213</v>
      </c>
      <c r="AO161" t="s">
        <v>23</v>
      </c>
      <c r="AP161" s="29">
        <v>3.1699999999999999E-8</v>
      </c>
      <c r="AR161" s="4" t="s">
        <v>380</v>
      </c>
      <c r="AS161" s="42">
        <v>38753.774400000002</v>
      </c>
    </row>
    <row r="162" spans="1:45" x14ac:dyDescent="0.25">
      <c r="A162">
        <v>160</v>
      </c>
      <c r="B162" t="s">
        <v>40</v>
      </c>
      <c r="C162" s="1">
        <v>0.97764076</v>
      </c>
      <c r="D162" t="s">
        <v>72</v>
      </c>
      <c r="E162" t="s">
        <v>22</v>
      </c>
      <c r="F162" t="s">
        <v>568</v>
      </c>
      <c r="G162" s="22">
        <v>20230201</v>
      </c>
      <c r="H162" s="56">
        <v>44959.000000196756</v>
      </c>
      <c r="I162">
        <v>6.3215185098984303</v>
      </c>
      <c r="K162" s="21" t="s">
        <v>569</v>
      </c>
      <c r="L162" s="21" t="s">
        <v>558</v>
      </c>
      <c r="M162" s="21" t="s">
        <v>85</v>
      </c>
      <c r="N162" s="21" t="s">
        <v>112</v>
      </c>
      <c r="P162" t="str">
        <f t="shared" si="8"/>
        <v>DOT</v>
      </c>
      <c r="Q162">
        <f t="shared" si="9"/>
        <v>6.4660954908410631</v>
      </c>
      <c r="R162">
        <v>9.7952366466312248E-3</v>
      </c>
      <c r="S162">
        <f t="shared" si="10"/>
        <v>9.5762225995924023E-3</v>
      </c>
      <c r="T162" t="str">
        <f t="shared" si="11"/>
        <v xml:space="preserve">'DOT', </v>
      </c>
      <c r="AJ162" s="27" t="s">
        <v>85</v>
      </c>
      <c r="AK162" s="44">
        <v>0.06</v>
      </c>
      <c r="AL162">
        <v>2.324678286352595</v>
      </c>
      <c r="AN162" t="s">
        <v>213</v>
      </c>
      <c r="AO162" t="s">
        <v>23</v>
      </c>
      <c r="AP162">
        <v>3.7085151300000001E-2</v>
      </c>
      <c r="AR162" s="4" t="s">
        <v>381</v>
      </c>
      <c r="AS162" s="42">
        <v>29.76350429</v>
      </c>
    </row>
    <row r="163" spans="1:45" x14ac:dyDescent="0.25">
      <c r="A163">
        <v>161</v>
      </c>
      <c r="B163" t="s">
        <v>40</v>
      </c>
      <c r="C163" s="1">
        <v>3.7085149999999997E-2</v>
      </c>
      <c r="D163" t="s">
        <v>72</v>
      </c>
      <c r="E163" t="s">
        <v>23</v>
      </c>
      <c r="F163" t="s">
        <v>568</v>
      </c>
      <c r="G163" s="22">
        <v>20230201</v>
      </c>
      <c r="H163" s="56">
        <v>44959.000000196756</v>
      </c>
      <c r="I163">
        <v>3.9969058952948999E-2</v>
      </c>
      <c r="K163" s="21" t="s">
        <v>562</v>
      </c>
      <c r="L163" s="21" t="s">
        <v>558</v>
      </c>
      <c r="M163" s="21" t="s">
        <v>85</v>
      </c>
      <c r="N163" s="21" t="s">
        <v>112</v>
      </c>
      <c r="P163" t="str">
        <f t="shared" si="8"/>
        <v>EOS</v>
      </c>
      <c r="Q163">
        <f t="shared" si="9"/>
        <v>1.0777645217276728</v>
      </c>
      <c r="R163">
        <v>6.6802390639210002E-7</v>
      </c>
      <c r="S163">
        <f t="shared" si="10"/>
        <v>2.4773766772136986E-8</v>
      </c>
      <c r="T163" t="str">
        <f t="shared" si="11"/>
        <v xml:space="preserve">'EOS', </v>
      </c>
      <c r="AJ163" s="4" t="s">
        <v>22</v>
      </c>
      <c r="AK163" s="44">
        <v>2.0019999999999998</v>
      </c>
      <c r="AL163">
        <v>11.51800243241007</v>
      </c>
      <c r="AN163" t="s">
        <v>213</v>
      </c>
      <c r="AO163" t="s">
        <v>29</v>
      </c>
      <c r="AP163" s="29">
        <v>6.1E-9</v>
      </c>
      <c r="AR163" s="4" t="s">
        <v>25</v>
      </c>
      <c r="AS163" s="42">
        <v>19672493.710447378</v>
      </c>
    </row>
    <row r="164" spans="1:45" x14ac:dyDescent="0.25">
      <c r="A164">
        <v>162</v>
      </c>
      <c r="B164" t="s">
        <v>40</v>
      </c>
      <c r="C164" s="1">
        <v>0.70701212999999996</v>
      </c>
      <c r="D164" t="s">
        <v>72</v>
      </c>
      <c r="E164" t="s">
        <v>29</v>
      </c>
      <c r="F164" t="s">
        <v>568</v>
      </c>
      <c r="G164" s="22">
        <v>20230201</v>
      </c>
      <c r="H164" s="56">
        <v>44959.000000196756</v>
      </c>
      <c r="I164">
        <v>15.814103377376799</v>
      </c>
      <c r="K164" s="21" t="s">
        <v>563</v>
      </c>
      <c r="L164" s="21" t="s">
        <v>558</v>
      </c>
      <c r="M164" s="21" t="s">
        <v>85</v>
      </c>
      <c r="N164" s="21" t="s">
        <v>112</v>
      </c>
      <c r="P164" t="str">
        <f t="shared" si="8"/>
        <v>ETC</v>
      </c>
      <c r="Q164">
        <f t="shared" si="9"/>
        <v>22.367513521128416</v>
      </c>
      <c r="R164">
        <v>3.5043787696136227E-3</v>
      </c>
      <c r="S164">
        <f t="shared" si="10"/>
        <v>2.4776382982313063E-3</v>
      </c>
      <c r="T164" t="str">
        <f t="shared" si="11"/>
        <v xml:space="preserve">'ETC', </v>
      </c>
      <c r="AJ164" s="27" t="s">
        <v>85</v>
      </c>
      <c r="AK164" s="44">
        <v>2.0019999999999998</v>
      </c>
      <c r="AL164">
        <v>11.51800243241007</v>
      </c>
      <c r="AN164" t="s">
        <v>213</v>
      </c>
      <c r="AO164" t="s">
        <v>29</v>
      </c>
      <c r="AP164">
        <v>0.70701212930000001</v>
      </c>
      <c r="AR164" s="4" t="s">
        <v>383</v>
      </c>
      <c r="AS164" s="42">
        <v>6.3152970000000003E-2</v>
      </c>
    </row>
    <row r="165" spans="1:45" x14ac:dyDescent="0.25">
      <c r="A165">
        <v>163</v>
      </c>
      <c r="B165" t="s">
        <v>40</v>
      </c>
      <c r="C165" s="1">
        <v>9.5337999999999998E-4</v>
      </c>
      <c r="D165" t="s">
        <v>72</v>
      </c>
      <c r="E165" t="s">
        <v>15</v>
      </c>
      <c r="F165" t="s">
        <v>568</v>
      </c>
      <c r="G165" s="22">
        <v>20230201</v>
      </c>
      <c r="H165" s="56">
        <v>44959.000000196756</v>
      </c>
      <c r="I165">
        <v>1.5652523183351199</v>
      </c>
      <c r="K165" s="21" t="s">
        <v>564</v>
      </c>
      <c r="L165" s="21" t="s">
        <v>558</v>
      </c>
      <c r="M165" s="21" t="s">
        <v>85</v>
      </c>
      <c r="N165" s="21" t="s">
        <v>112</v>
      </c>
      <c r="P165" t="str">
        <f t="shared" si="8"/>
        <v>ETH</v>
      </c>
      <c r="Q165">
        <f t="shared" si="9"/>
        <v>1641.7926937161676</v>
      </c>
      <c r="R165">
        <v>39.366320000000002</v>
      </c>
      <c r="S165">
        <f t="shared" si="10"/>
        <v>3.7531062161600001E-2</v>
      </c>
      <c r="T165" t="str">
        <f t="shared" si="11"/>
        <v xml:space="preserve">'ETH', </v>
      </c>
      <c r="AJ165" s="4" t="s">
        <v>23</v>
      </c>
      <c r="AK165" s="44">
        <v>3.5000000000000001E-3</v>
      </c>
      <c r="AL165">
        <v>3.1029820830361511E-3</v>
      </c>
      <c r="AN165" t="s">
        <v>213</v>
      </c>
      <c r="AO165" t="s">
        <v>15</v>
      </c>
      <c r="AP165" s="29">
        <v>2.8600000000000001E-8</v>
      </c>
      <c r="AR165" s="4" t="s">
        <v>384</v>
      </c>
      <c r="AS165" s="42">
        <v>20</v>
      </c>
    </row>
    <row r="166" spans="1:45" x14ac:dyDescent="0.25">
      <c r="A166">
        <v>164</v>
      </c>
      <c r="B166" t="s">
        <v>40</v>
      </c>
      <c r="C166" s="1">
        <v>6.244243E-2</v>
      </c>
      <c r="D166" t="s">
        <v>72</v>
      </c>
      <c r="E166" t="s">
        <v>27</v>
      </c>
      <c r="F166" t="s">
        <v>568</v>
      </c>
      <c r="G166" s="22">
        <v>20230201</v>
      </c>
      <c r="H166" s="56">
        <v>44959.000000196756</v>
      </c>
      <c r="I166">
        <v>0.45062356624178601</v>
      </c>
      <c r="K166" s="21" t="s">
        <v>570</v>
      </c>
      <c r="L166" s="21" t="s">
        <v>558</v>
      </c>
      <c r="M166" s="21" t="s">
        <v>85</v>
      </c>
      <c r="N166" s="21" t="s">
        <v>112</v>
      </c>
      <c r="P166" t="str">
        <f t="shared" si="8"/>
        <v>LINK</v>
      </c>
      <c r="Q166">
        <f t="shared" si="9"/>
        <v>7.2166244369699584</v>
      </c>
      <c r="R166">
        <v>7.0300000000000001E-2</v>
      </c>
      <c r="S166">
        <f t="shared" si="10"/>
        <v>4.3897028290000003E-3</v>
      </c>
      <c r="T166" t="str">
        <f t="shared" si="11"/>
        <v xml:space="preserve">'LINK', </v>
      </c>
      <c r="AJ166" s="27" t="s">
        <v>85</v>
      </c>
      <c r="AK166" s="44">
        <v>3.5000000000000001E-3</v>
      </c>
      <c r="AL166">
        <v>3.1029820830361511E-3</v>
      </c>
      <c r="AN166" t="s">
        <v>213</v>
      </c>
      <c r="AO166" t="s">
        <v>15</v>
      </c>
      <c r="AP166">
        <v>4971.4403833700999</v>
      </c>
      <c r="AR166" s="4" t="s">
        <v>158</v>
      </c>
      <c r="AS166" s="42">
        <v>4.7890616599999998</v>
      </c>
    </row>
    <row r="167" spans="1:45" x14ac:dyDescent="0.25">
      <c r="A167">
        <v>165</v>
      </c>
      <c r="B167" t="s">
        <v>40</v>
      </c>
      <c r="C167" s="1">
        <v>7.1564416099999999</v>
      </c>
      <c r="D167" t="s">
        <v>72</v>
      </c>
      <c r="E167" t="s">
        <v>24</v>
      </c>
      <c r="F167" t="s">
        <v>568</v>
      </c>
      <c r="G167" s="22">
        <v>20230201</v>
      </c>
      <c r="H167" s="56">
        <v>44959.000000196756</v>
      </c>
      <c r="I167">
        <v>718.81896715229504</v>
      </c>
      <c r="K167" s="21" t="s">
        <v>565</v>
      </c>
      <c r="L167" s="21" t="s">
        <v>558</v>
      </c>
      <c r="M167" s="21" t="s">
        <v>85</v>
      </c>
      <c r="N167" s="21" t="s">
        <v>112</v>
      </c>
      <c r="P167" t="str">
        <f t="shared" si="8"/>
        <v>LTC</v>
      </c>
      <c r="Q167">
        <f t="shared" si="9"/>
        <v>100.443629156124</v>
      </c>
      <c r="R167">
        <v>33.817394</v>
      </c>
      <c r="S167">
        <f t="shared" si="10"/>
        <v>242.01220556336435</v>
      </c>
      <c r="T167" t="str">
        <f t="shared" si="11"/>
        <v xml:space="preserve">'LTC', </v>
      </c>
      <c r="AJ167" s="4" t="s">
        <v>29</v>
      </c>
      <c r="AK167" s="44">
        <v>5.8799999999999999E-5</v>
      </c>
      <c r="AL167">
        <v>1.173509820722425E-3</v>
      </c>
      <c r="AN167" t="s">
        <v>213</v>
      </c>
      <c r="AO167" t="s">
        <v>27</v>
      </c>
      <c r="AP167">
        <v>6.2442432399999998E-2</v>
      </c>
      <c r="AR167" s="4" t="s">
        <v>95</v>
      </c>
      <c r="AS167" s="42">
        <v>-79762265.626461402</v>
      </c>
    </row>
    <row r="168" spans="1:45" x14ac:dyDescent="0.25">
      <c r="A168">
        <v>166</v>
      </c>
      <c r="B168" t="s">
        <v>40</v>
      </c>
      <c r="C168" s="1">
        <v>0.95766242000000001</v>
      </c>
      <c r="D168" t="s">
        <v>72</v>
      </c>
      <c r="E168" t="s">
        <v>25</v>
      </c>
      <c r="F168" t="s">
        <v>568</v>
      </c>
      <c r="G168" s="22">
        <v>20230201</v>
      </c>
      <c r="H168" s="56">
        <v>44959.000000196756</v>
      </c>
      <c r="I168">
        <v>6.0517775447992701E-2</v>
      </c>
      <c r="K168" s="21" t="s">
        <v>566</v>
      </c>
      <c r="L168" s="21" t="s">
        <v>558</v>
      </c>
      <c r="M168" s="21" t="s">
        <v>85</v>
      </c>
      <c r="N168" s="21" t="s">
        <v>112</v>
      </c>
      <c r="P168" t="str">
        <f t="shared" si="8"/>
        <v>TRX</v>
      </c>
      <c r="Q168">
        <f t="shared" si="9"/>
        <v>6.3193223607952265E-2</v>
      </c>
      <c r="R168">
        <v>8.5948563495374386E-3</v>
      </c>
      <c r="S168">
        <f t="shared" si="10"/>
        <v>8.2309709312503899E-3</v>
      </c>
      <c r="T168" t="str">
        <f t="shared" si="11"/>
        <v xml:space="preserve">'TRX', </v>
      </c>
      <c r="AJ168" s="27" t="s">
        <v>85</v>
      </c>
      <c r="AK168" s="44">
        <v>5.8799999999999999E-5</v>
      </c>
      <c r="AL168">
        <v>1.173509820722425E-3</v>
      </c>
      <c r="AN168" t="s">
        <v>213</v>
      </c>
      <c r="AO168" t="s">
        <v>27</v>
      </c>
      <c r="AP168" s="29">
        <v>4.6999999999999999E-9</v>
      </c>
      <c r="AR168" s="4" t="s">
        <v>92</v>
      </c>
      <c r="AS168" s="42">
        <v>4512595.36556256</v>
      </c>
    </row>
    <row r="169" spans="1:45" x14ac:dyDescent="0.25">
      <c r="A169">
        <v>167</v>
      </c>
      <c r="B169" t="s">
        <v>40</v>
      </c>
      <c r="C169" s="1">
        <v>0.54364484000000002</v>
      </c>
      <c r="D169" t="s">
        <v>72</v>
      </c>
      <c r="E169" t="s">
        <v>99</v>
      </c>
      <c r="F169" t="s">
        <v>568</v>
      </c>
      <c r="G169" s="22">
        <v>20230201</v>
      </c>
      <c r="H169" s="56">
        <v>44959.000000196756</v>
      </c>
      <c r="I169">
        <v>0.22501016801974499</v>
      </c>
      <c r="K169" s="21" t="s">
        <v>567</v>
      </c>
      <c r="L169" s="21" t="s">
        <v>558</v>
      </c>
      <c r="M169" s="21" t="s">
        <v>85</v>
      </c>
      <c r="N169" s="21" t="s">
        <v>112</v>
      </c>
      <c r="P169" t="str">
        <f t="shared" si="8"/>
        <v>XRP</v>
      </c>
      <c r="Q169">
        <f t="shared" si="9"/>
        <v>0.41389184898682196</v>
      </c>
      <c r="R169">
        <v>5.6989999999999998</v>
      </c>
      <c r="S169">
        <f t="shared" si="10"/>
        <v>3.0982319431600001</v>
      </c>
      <c r="T169" t="str">
        <f t="shared" si="11"/>
        <v xml:space="preserve">'XRP', </v>
      </c>
      <c r="AJ169" s="4" t="s">
        <v>15</v>
      </c>
      <c r="AK169" s="44">
        <v>6621.5465003899999</v>
      </c>
      <c r="AL169">
        <v>8090332.7652802533</v>
      </c>
      <c r="AN169" t="s">
        <v>213</v>
      </c>
      <c r="AO169" t="s">
        <v>24</v>
      </c>
      <c r="AP169">
        <v>7.1564416123000001</v>
      </c>
      <c r="AR169" s="4" t="s">
        <v>387</v>
      </c>
      <c r="AS169" s="42">
        <v>0.34680431</v>
      </c>
    </row>
    <row r="170" spans="1:45" x14ac:dyDescent="0.25">
      <c r="A170">
        <v>168</v>
      </c>
      <c r="B170" t="s">
        <v>432</v>
      </c>
      <c r="C170" s="1">
        <v>9.9829999999999998E-5</v>
      </c>
      <c r="E170" t="s">
        <v>14</v>
      </c>
      <c r="F170">
        <v>0</v>
      </c>
      <c r="G170" s="22">
        <v>20230201</v>
      </c>
      <c r="H170" s="56">
        <v>44959.000004398149</v>
      </c>
      <c r="I170">
        <v>2.3683439245073701</v>
      </c>
      <c r="K170" s="21" t="s">
        <v>571</v>
      </c>
      <c r="L170" s="21" t="s">
        <v>572</v>
      </c>
      <c r="M170" s="21" t="s">
        <v>85</v>
      </c>
      <c r="N170" s="21" t="s">
        <v>292</v>
      </c>
      <c r="P170" t="str">
        <f t="shared" si="8"/>
        <v>BTC</v>
      </c>
      <c r="Q170">
        <f t="shared" si="9"/>
        <v>23723.769653484625</v>
      </c>
      <c r="R170">
        <v>0.30611965000000002</v>
      </c>
      <c r="S170">
        <f t="shared" si="10"/>
        <v>3.0559924659499999E-5</v>
      </c>
      <c r="T170" t="str">
        <f t="shared" si="11"/>
        <v xml:space="preserve">'BTC', </v>
      </c>
      <c r="AJ170" s="27" t="s">
        <v>85</v>
      </c>
      <c r="AK170" s="44">
        <v>6621.5465003899999</v>
      </c>
      <c r="AL170">
        <v>8090332.7652802533</v>
      </c>
      <c r="AN170" t="s">
        <v>213</v>
      </c>
      <c r="AO170" t="s">
        <v>24</v>
      </c>
      <c r="AP170" s="29">
        <v>9.3000000000000006E-9</v>
      </c>
      <c r="AR170" s="4" t="s">
        <v>38</v>
      </c>
      <c r="AS170" s="42">
        <v>28650623.960021894</v>
      </c>
    </row>
    <row r="171" spans="1:45" x14ac:dyDescent="0.25">
      <c r="A171">
        <v>169</v>
      </c>
      <c r="B171" t="s">
        <v>432</v>
      </c>
      <c r="C171" s="1">
        <v>10194.94906873</v>
      </c>
      <c r="E171" t="s">
        <v>38</v>
      </c>
      <c r="F171">
        <v>0</v>
      </c>
      <c r="G171" s="22">
        <v>20230201</v>
      </c>
      <c r="H171" s="56">
        <v>44959.000004398149</v>
      </c>
      <c r="I171">
        <v>10195.946399504201</v>
      </c>
      <c r="K171" s="21" t="s">
        <v>573</v>
      </c>
      <c r="L171" s="21" t="s">
        <v>572</v>
      </c>
      <c r="M171" s="21" t="s">
        <v>85</v>
      </c>
      <c r="N171" s="21" t="s">
        <v>292</v>
      </c>
      <c r="P171" t="str">
        <f t="shared" si="8"/>
        <v>USDT</v>
      </c>
      <c r="Q171">
        <f t="shared" si="9"/>
        <v>1.0000978259692594</v>
      </c>
      <c r="R171">
        <v>0.90154135000000002</v>
      </c>
      <c r="S171">
        <f t="shared" si="10"/>
        <v>9191.1681466040882</v>
      </c>
      <c r="T171" t="str">
        <f t="shared" si="11"/>
        <v xml:space="preserve">'USDT', </v>
      </c>
      <c r="AJ171" s="4" t="s">
        <v>270</v>
      </c>
      <c r="AK171" s="44">
        <v>0.42501022999999999</v>
      </c>
      <c r="AL171">
        <v>1.656125928864528</v>
      </c>
      <c r="AN171" t="s">
        <v>213</v>
      </c>
      <c r="AO171" t="s">
        <v>25</v>
      </c>
      <c r="AP171" s="29">
        <v>7.8999999999999996E-9</v>
      </c>
      <c r="AR171" s="4" t="s">
        <v>194</v>
      </c>
      <c r="AS171" s="42">
        <v>59589.017780000002</v>
      </c>
    </row>
    <row r="172" spans="1:45" x14ac:dyDescent="0.25">
      <c r="A172">
        <v>170</v>
      </c>
      <c r="B172" t="s">
        <v>286</v>
      </c>
      <c r="C172" s="1">
        <v>1.899957E-2</v>
      </c>
      <c r="E172" t="s">
        <v>14</v>
      </c>
      <c r="F172" t="s">
        <v>574</v>
      </c>
      <c r="G172" s="22">
        <v>20230201</v>
      </c>
      <c r="H172" s="56">
        <v>44959.00000216435</v>
      </c>
      <c r="I172">
        <v>450.74142219525697</v>
      </c>
      <c r="K172" s="21" t="s">
        <v>571</v>
      </c>
      <c r="L172" s="21" t="s">
        <v>572</v>
      </c>
      <c r="M172" s="21" t="s">
        <v>85</v>
      </c>
      <c r="N172" s="21" t="s">
        <v>292</v>
      </c>
      <c r="P172" t="str">
        <f t="shared" si="8"/>
        <v>BTC</v>
      </c>
      <c r="Q172">
        <f t="shared" si="9"/>
        <v>23723.769653484629</v>
      </c>
      <c r="R172">
        <v>19.614688999999998</v>
      </c>
      <c r="S172">
        <f t="shared" si="10"/>
        <v>0.37267065668372995</v>
      </c>
      <c r="T172" t="str">
        <f t="shared" si="11"/>
        <v xml:space="preserve">'BTC', </v>
      </c>
      <c r="AJ172" s="27" t="s">
        <v>85</v>
      </c>
      <c r="AK172" s="44">
        <v>0.42501022999999999</v>
      </c>
      <c r="AL172">
        <v>1.656125928864528</v>
      </c>
      <c r="AN172" t="s">
        <v>213</v>
      </c>
      <c r="AO172" t="s">
        <v>25</v>
      </c>
      <c r="AP172">
        <v>0.95766241559999998</v>
      </c>
      <c r="AR172" s="4" t="s">
        <v>390</v>
      </c>
      <c r="AS172" s="42">
        <v>0.20872535</v>
      </c>
    </row>
    <row r="173" spans="1:45" x14ac:dyDescent="0.25">
      <c r="A173">
        <v>171</v>
      </c>
      <c r="B173" t="s">
        <v>286</v>
      </c>
      <c r="C173" s="1">
        <v>9.9825000000000001E-4</v>
      </c>
      <c r="E173" t="s">
        <v>287</v>
      </c>
      <c r="F173" t="s">
        <v>574</v>
      </c>
      <c r="G173" s="22">
        <v>20230201</v>
      </c>
      <c r="H173" s="56">
        <v>44959.00000216435</v>
      </c>
      <c r="I173">
        <v>3.6126418472135603E-4</v>
      </c>
      <c r="K173" s="21" t="s">
        <v>575</v>
      </c>
      <c r="L173" s="21" t="s">
        <v>572</v>
      </c>
      <c r="M173" s="21" t="s">
        <v>85</v>
      </c>
      <c r="N173" s="21" t="s">
        <v>292</v>
      </c>
      <c r="P173" t="str">
        <f t="shared" si="8"/>
        <v>ETHF</v>
      </c>
      <c r="Q173">
        <f t="shared" si="9"/>
        <v>0.36189750535572857</v>
      </c>
      <c r="R173">
        <v>1208.73</v>
      </c>
      <c r="S173">
        <f t="shared" si="10"/>
        <v>1.2066147225000001</v>
      </c>
      <c r="T173" t="str">
        <f t="shared" si="11"/>
        <v xml:space="preserve">'ETHF', </v>
      </c>
      <c r="AJ173" s="4" t="s">
        <v>256</v>
      </c>
      <c r="AK173" s="44">
        <v>5024</v>
      </c>
      <c r="AL173">
        <v>5185.7436937373186</v>
      </c>
      <c r="AN173" t="s">
        <v>213</v>
      </c>
      <c r="AO173" t="s">
        <v>99</v>
      </c>
      <c r="AP173" s="29">
        <v>9.7899999999999997E-8</v>
      </c>
      <c r="AR173" s="4" t="s">
        <v>391</v>
      </c>
      <c r="AS173" s="42">
        <v>97856389.900000006</v>
      </c>
    </row>
    <row r="174" spans="1:45" x14ac:dyDescent="0.25">
      <c r="A174">
        <v>172</v>
      </c>
      <c r="B174" t="s">
        <v>286</v>
      </c>
      <c r="C174" s="1">
        <v>9.9825000000000001E-4</v>
      </c>
      <c r="E174" t="s">
        <v>270</v>
      </c>
      <c r="F174" t="s">
        <v>574</v>
      </c>
      <c r="G174" s="22">
        <v>20230201</v>
      </c>
      <c r="H174" s="56">
        <v>44959.00000216435</v>
      </c>
      <c r="I174">
        <v>3.8383688663409399E-3</v>
      </c>
      <c r="K174" s="21" t="s">
        <v>576</v>
      </c>
      <c r="L174" s="21" t="s">
        <v>572</v>
      </c>
      <c r="M174" s="21" t="s">
        <v>85</v>
      </c>
      <c r="N174" s="21" t="s">
        <v>292</v>
      </c>
      <c r="P174" t="str">
        <f t="shared" si="8"/>
        <v>ETHW</v>
      </c>
      <c r="Q174">
        <f t="shared" si="9"/>
        <v>3.8450977874690109</v>
      </c>
      <c r="R174">
        <v>0.30499985403889135</v>
      </c>
      <c r="S174">
        <f t="shared" si="10"/>
        <v>3.0446610429432327E-4</v>
      </c>
      <c r="T174" t="str">
        <f t="shared" si="11"/>
        <v xml:space="preserve">'ETHW', </v>
      </c>
      <c r="AJ174" s="27" t="s">
        <v>85</v>
      </c>
      <c r="AK174" s="44">
        <v>5024</v>
      </c>
      <c r="AL174">
        <v>5185.7436937373186</v>
      </c>
      <c r="AN174" t="s">
        <v>213</v>
      </c>
      <c r="AO174" t="s">
        <v>99</v>
      </c>
      <c r="AP174">
        <v>0.54364484400000002</v>
      </c>
      <c r="AR174" s="4" t="s">
        <v>162</v>
      </c>
      <c r="AS174" s="42">
        <v>0.55556267999999998</v>
      </c>
    </row>
    <row r="175" spans="1:45" x14ac:dyDescent="0.25">
      <c r="A175">
        <v>173</v>
      </c>
      <c r="B175" t="s">
        <v>286</v>
      </c>
      <c r="C175" s="1">
        <v>9.5929999999999998E-5</v>
      </c>
      <c r="E175" t="s">
        <v>288</v>
      </c>
      <c r="F175" t="s">
        <v>574</v>
      </c>
      <c r="G175" s="22">
        <v>20230201</v>
      </c>
      <c r="H175" s="56">
        <v>44959.00000216435</v>
      </c>
      <c r="I175">
        <v>5.4064894645220397E-6</v>
      </c>
      <c r="K175" s="21" t="s">
        <v>577</v>
      </c>
      <c r="L175" s="21" t="s">
        <v>572</v>
      </c>
      <c r="M175" s="21" t="s">
        <v>85</v>
      </c>
      <c r="N175" s="21" t="s">
        <v>292</v>
      </c>
      <c r="P175" t="str">
        <f t="shared" si="8"/>
        <v>ROSE</v>
      </c>
      <c r="Q175">
        <f t="shared" si="9"/>
        <v>5.6358693469426034E-2</v>
      </c>
      <c r="R175">
        <v>3.7800280517057798</v>
      </c>
      <c r="S175">
        <f t="shared" si="10"/>
        <v>3.6261809100013548E-4</v>
      </c>
      <c r="T175" t="str">
        <f t="shared" si="11"/>
        <v xml:space="preserve">'ROSE', </v>
      </c>
      <c r="AJ175" s="4" t="s">
        <v>189</v>
      </c>
      <c r="AK175" s="44">
        <v>8.9826517900000002</v>
      </c>
      <c r="AL175">
        <v>1.623892634099743</v>
      </c>
      <c r="AN175" t="s">
        <v>112</v>
      </c>
      <c r="AO175" t="s">
        <v>116</v>
      </c>
      <c r="AP175">
        <v>0.10014646000000001</v>
      </c>
      <c r="AR175" s="4" t="s">
        <v>99</v>
      </c>
      <c r="AS175" s="42">
        <v>6252.3718175428003</v>
      </c>
    </row>
    <row r="176" spans="1:45" x14ac:dyDescent="0.25">
      <c r="A176">
        <v>174</v>
      </c>
      <c r="B176" t="s">
        <v>286</v>
      </c>
      <c r="C176" s="1">
        <v>1063.0153758599999</v>
      </c>
      <c r="E176" t="s">
        <v>983</v>
      </c>
      <c r="F176" t="s">
        <v>574</v>
      </c>
      <c r="G176" s="22">
        <v>20230201</v>
      </c>
      <c r="H176" s="56">
        <v>44959.00000216435</v>
      </c>
      <c r="I176">
        <v>265.46352410260198</v>
      </c>
      <c r="K176" s="21" t="s">
        <v>984</v>
      </c>
      <c r="L176" s="21" t="s">
        <v>572</v>
      </c>
      <c r="M176" s="21" t="s">
        <v>85</v>
      </c>
      <c r="N176" s="21" t="s">
        <v>292</v>
      </c>
      <c r="P176" t="str">
        <f t="shared" si="8"/>
        <v>SOV</v>
      </c>
      <c r="Q176">
        <f t="shared" si="9"/>
        <v>0.24972689025108114</v>
      </c>
      <c r="R176">
        <v>1.033539447639525</v>
      </c>
      <c r="S176">
        <f t="shared" si="10"/>
        <v>1098.6683243986663</v>
      </c>
      <c r="T176" t="str">
        <f t="shared" si="11"/>
        <v xml:space="preserve">'SOV', </v>
      </c>
      <c r="AJ176" s="27" t="s">
        <v>85</v>
      </c>
      <c r="AK176" s="44">
        <v>8.9826517900000002</v>
      </c>
      <c r="AL176">
        <v>1.623892634099743</v>
      </c>
      <c r="AN176" t="s">
        <v>112</v>
      </c>
      <c r="AO176" t="s">
        <v>84</v>
      </c>
      <c r="AP176">
        <v>3.2091770000000001E-4</v>
      </c>
      <c r="AR176" s="4" t="s">
        <v>394</v>
      </c>
      <c r="AS176" s="42">
        <v>3.9304560899999998</v>
      </c>
    </row>
    <row r="177" spans="1:45" x14ac:dyDescent="0.25">
      <c r="A177">
        <v>175</v>
      </c>
      <c r="B177" t="s">
        <v>286</v>
      </c>
      <c r="C177" s="1">
        <v>25393.8791447</v>
      </c>
      <c r="E177" t="s">
        <v>38</v>
      </c>
      <c r="F177" t="s">
        <v>574</v>
      </c>
      <c r="G177" s="22">
        <v>20230201</v>
      </c>
      <c r="H177" s="56">
        <v>44959.00000216435</v>
      </c>
      <c r="I177">
        <v>25396.363325540598</v>
      </c>
      <c r="K177" s="21" t="s">
        <v>573</v>
      </c>
      <c r="L177" s="21" t="s">
        <v>572</v>
      </c>
      <c r="M177" s="21" t="s">
        <v>85</v>
      </c>
      <c r="N177" s="21" t="s">
        <v>292</v>
      </c>
      <c r="P177" t="str">
        <f t="shared" si="8"/>
        <v>USDT</v>
      </c>
      <c r="Q177">
        <f t="shared" si="9"/>
        <v>1.0000978259692599</v>
      </c>
      <c r="R177">
        <v>4.3366579999999999</v>
      </c>
      <c r="S177">
        <f t="shared" si="10"/>
        <v>110124.56914389641</v>
      </c>
      <c r="T177" t="str">
        <f t="shared" si="11"/>
        <v xml:space="preserve">'USDT', </v>
      </c>
      <c r="AJ177" s="4" t="s">
        <v>109</v>
      </c>
      <c r="AK177" s="44">
        <v>2.53888889</v>
      </c>
      <c r="AL177">
        <v>3.7810762912031168</v>
      </c>
      <c r="AN177" t="s">
        <v>112</v>
      </c>
      <c r="AO177" t="s">
        <v>20</v>
      </c>
      <c r="AP177">
        <v>5.3552099999999996E-4</v>
      </c>
      <c r="AR177" s="4" t="s">
        <v>170</v>
      </c>
      <c r="AS177" s="42">
        <v>0.10222220999999999</v>
      </c>
    </row>
    <row r="178" spans="1:45" x14ac:dyDescent="0.25">
      <c r="A178">
        <v>176</v>
      </c>
      <c r="B178" t="s">
        <v>289</v>
      </c>
      <c r="C178" s="1">
        <v>1.995E-4</v>
      </c>
      <c r="E178" t="s">
        <v>14</v>
      </c>
      <c r="F178" t="s">
        <v>578</v>
      </c>
      <c r="G178" s="22">
        <v>20230201</v>
      </c>
      <c r="H178" s="56">
        <v>44959.000003668982</v>
      </c>
      <c r="I178">
        <v>4.73289204587019</v>
      </c>
      <c r="K178" s="21" t="s">
        <v>571</v>
      </c>
      <c r="L178" s="21" t="s">
        <v>572</v>
      </c>
      <c r="M178" s="21" t="s">
        <v>85</v>
      </c>
      <c r="N178" s="21" t="s">
        <v>292</v>
      </c>
      <c r="P178" t="str">
        <f t="shared" si="8"/>
        <v>BTC</v>
      </c>
      <c r="Q178">
        <f t="shared" si="9"/>
        <v>23723.769653484662</v>
      </c>
      <c r="R178">
        <v>1.5288371999999999</v>
      </c>
      <c r="S178">
        <f t="shared" si="10"/>
        <v>3.0500302139999997E-4</v>
      </c>
      <c r="T178" t="str">
        <f t="shared" si="11"/>
        <v xml:space="preserve">'BTC', </v>
      </c>
      <c r="AJ178" s="27" t="s">
        <v>85</v>
      </c>
      <c r="AK178" s="44">
        <v>2.53888889</v>
      </c>
      <c r="AL178">
        <v>3.7810762912031168</v>
      </c>
      <c r="AN178" t="s">
        <v>112</v>
      </c>
      <c r="AO178" t="s">
        <v>113</v>
      </c>
      <c r="AP178" s="29">
        <v>3.3400000000000001E-8</v>
      </c>
      <c r="AR178" s="4" t="s">
        <v>117</v>
      </c>
      <c r="AS178" s="42">
        <v>1.572583E-2</v>
      </c>
    </row>
    <row r="179" spans="1:45" x14ac:dyDescent="0.25">
      <c r="A179">
        <v>177</v>
      </c>
      <c r="B179" t="s">
        <v>289</v>
      </c>
      <c r="C179" s="1">
        <v>9.9825000000000001E-4</v>
      </c>
      <c r="E179" t="s">
        <v>15</v>
      </c>
      <c r="F179" t="s">
        <v>578</v>
      </c>
      <c r="G179" s="22">
        <v>20230201</v>
      </c>
      <c r="H179" s="56">
        <v>44959.000003668982</v>
      </c>
      <c r="I179">
        <v>1.6389195565021599</v>
      </c>
      <c r="K179" s="21" t="s">
        <v>579</v>
      </c>
      <c r="L179" s="21" t="s">
        <v>572</v>
      </c>
      <c r="M179" s="21" t="s">
        <v>85</v>
      </c>
      <c r="N179" s="21" t="s">
        <v>292</v>
      </c>
      <c r="P179" t="str">
        <f t="shared" si="8"/>
        <v>ETH</v>
      </c>
      <c r="Q179">
        <f t="shared" si="9"/>
        <v>1641.7926937161633</v>
      </c>
      <c r="R179">
        <v>2.060776928509652</v>
      </c>
      <c r="S179">
        <f t="shared" si="10"/>
        <v>2.0571705688847601E-3</v>
      </c>
      <c r="T179" t="str">
        <f t="shared" si="11"/>
        <v xml:space="preserve">'ETH', </v>
      </c>
      <c r="AJ179" s="4" t="s">
        <v>135</v>
      </c>
      <c r="AK179" s="44">
        <v>79.958187959999989</v>
      </c>
      <c r="AL179">
        <v>3.624474833894463</v>
      </c>
      <c r="AN179" t="s">
        <v>112</v>
      </c>
      <c r="AO179" t="s">
        <v>14</v>
      </c>
      <c r="AP179">
        <v>291.78577073859998</v>
      </c>
      <c r="AR179" s="4" t="s">
        <v>397</v>
      </c>
      <c r="AS179" s="42">
        <v>2.173E-4</v>
      </c>
    </row>
    <row r="180" spans="1:45" x14ac:dyDescent="0.25">
      <c r="A180">
        <v>178</v>
      </c>
      <c r="B180" t="s">
        <v>289</v>
      </c>
      <c r="C180" s="1">
        <v>59.393906000000001</v>
      </c>
      <c r="E180" t="s">
        <v>38</v>
      </c>
      <c r="F180" t="s">
        <v>578</v>
      </c>
      <c r="G180" s="22">
        <v>20230201</v>
      </c>
      <c r="H180" s="56">
        <v>44959.000003668982</v>
      </c>
      <c r="I180">
        <v>59.399716266422701</v>
      </c>
      <c r="K180" s="21" t="s">
        <v>573</v>
      </c>
      <c r="L180" s="21" t="s">
        <v>572</v>
      </c>
      <c r="M180" s="21" t="s">
        <v>85</v>
      </c>
      <c r="N180" s="21" t="s">
        <v>292</v>
      </c>
      <c r="P180" t="str">
        <f t="shared" si="8"/>
        <v>USDT</v>
      </c>
      <c r="Q180">
        <f t="shared" si="9"/>
        <v>1.0000978259692619</v>
      </c>
      <c r="R180">
        <v>4.9363444999999999E-2</v>
      </c>
      <c r="S180">
        <f t="shared" si="10"/>
        <v>2.93188781216617</v>
      </c>
      <c r="T180" t="str">
        <f t="shared" si="11"/>
        <v xml:space="preserve">'USDT', </v>
      </c>
      <c r="AJ180" s="27" t="s">
        <v>85</v>
      </c>
      <c r="AK180" s="44">
        <v>79.958187959999989</v>
      </c>
      <c r="AL180">
        <v>3.624474833894463</v>
      </c>
      <c r="AN180" t="s">
        <v>112</v>
      </c>
      <c r="AO180" t="s">
        <v>14</v>
      </c>
      <c r="AP180">
        <v>257.68569321349997</v>
      </c>
      <c r="AR180" s="4" t="s">
        <v>398</v>
      </c>
      <c r="AS180" s="42">
        <v>19451203.1070689</v>
      </c>
    </row>
    <row r="181" spans="1:45" x14ac:dyDescent="0.25">
      <c r="A181">
        <v>179</v>
      </c>
      <c r="B181" t="s">
        <v>433</v>
      </c>
      <c r="C181" s="1">
        <v>10047.015181999999</v>
      </c>
      <c r="E181" t="s">
        <v>38</v>
      </c>
      <c r="F181">
        <v>0</v>
      </c>
      <c r="G181" s="22">
        <v>20230201</v>
      </c>
      <c r="H181" s="56">
        <v>44959.000003668982</v>
      </c>
      <c r="I181">
        <v>10047.9980409983</v>
      </c>
      <c r="K181" s="21" t="s">
        <v>573</v>
      </c>
      <c r="L181" s="21" t="s">
        <v>572</v>
      </c>
      <c r="M181" s="21" t="s">
        <v>85</v>
      </c>
      <c r="N181" s="21" t="s">
        <v>292</v>
      </c>
      <c r="P181" t="str">
        <f t="shared" si="8"/>
        <v>USDT</v>
      </c>
      <c r="Q181">
        <f t="shared" si="9"/>
        <v>1.0000978259692552</v>
      </c>
      <c r="R181">
        <v>9.7238807541416214E-4</v>
      </c>
      <c r="S181">
        <f t="shared" si="10"/>
        <v>9.769597756481847</v>
      </c>
      <c r="T181" t="str">
        <f t="shared" si="11"/>
        <v xml:space="preserve">'USDT', </v>
      </c>
      <c r="AJ181" s="4" t="s">
        <v>43</v>
      </c>
      <c r="AK181" s="44">
        <v>1.9338685099999999</v>
      </c>
      <c r="AL181">
        <v>44.850595509763217</v>
      </c>
      <c r="AN181" t="s">
        <v>112</v>
      </c>
      <c r="AO181" t="s">
        <v>22</v>
      </c>
      <c r="AP181">
        <v>3.8972870000000001E-3</v>
      </c>
      <c r="AR181" s="3" t="s">
        <v>166</v>
      </c>
      <c r="AS181" s="42">
        <v>980242.57500840188</v>
      </c>
    </row>
    <row r="182" spans="1:45" x14ac:dyDescent="0.25">
      <c r="A182">
        <v>180</v>
      </c>
      <c r="B182" t="s">
        <v>114</v>
      </c>
      <c r="C182" s="1">
        <v>1E-8</v>
      </c>
      <c r="E182" t="s">
        <v>38</v>
      </c>
      <c r="F182" t="s">
        <v>580</v>
      </c>
      <c r="G182" s="22">
        <v>20230201</v>
      </c>
      <c r="H182" s="56">
        <v>44958.00000015046</v>
      </c>
      <c r="I182">
        <v>1.00009782596926E-8</v>
      </c>
      <c r="K182" s="21" t="s">
        <v>581</v>
      </c>
      <c r="L182" s="21" t="s">
        <v>558</v>
      </c>
      <c r="M182" s="21" t="s">
        <v>85</v>
      </c>
      <c r="N182" s="21" t="s">
        <v>112</v>
      </c>
      <c r="P182" t="str">
        <f t="shared" si="8"/>
        <v>USDT</v>
      </c>
      <c r="Q182">
        <f t="shared" si="9"/>
        <v>1.0000978259692599</v>
      </c>
      <c r="R182">
        <v>4.6684026999999997</v>
      </c>
      <c r="S182">
        <f t="shared" si="10"/>
        <v>4.6684026999999995E-8</v>
      </c>
      <c r="T182" t="str">
        <f t="shared" si="11"/>
        <v xml:space="preserve">'USDT', </v>
      </c>
      <c r="AJ182" s="27" t="s">
        <v>85</v>
      </c>
      <c r="AK182" s="44">
        <v>1.9338685099999999</v>
      </c>
      <c r="AL182">
        <v>44.850595509763217</v>
      </c>
      <c r="AN182" t="s">
        <v>112</v>
      </c>
      <c r="AO182" t="s">
        <v>29</v>
      </c>
      <c r="AP182">
        <v>0.1010306031</v>
      </c>
      <c r="AR182" s="4" t="s">
        <v>20</v>
      </c>
      <c r="AS182" s="42">
        <v>1.7695412699999999</v>
      </c>
    </row>
    <row r="183" spans="1:45" x14ac:dyDescent="0.25">
      <c r="A183">
        <v>181</v>
      </c>
      <c r="B183" t="s">
        <v>114</v>
      </c>
      <c r="C183" s="1">
        <v>7.4209999999999996E-5</v>
      </c>
      <c r="E183" t="s">
        <v>99</v>
      </c>
      <c r="F183" t="s">
        <v>580</v>
      </c>
      <c r="G183" s="22">
        <v>20230201</v>
      </c>
      <c r="H183" s="56">
        <v>44958.00000015046</v>
      </c>
      <c r="I183">
        <v>3.0714914113312101E-5</v>
      </c>
      <c r="K183" s="21" t="s">
        <v>567</v>
      </c>
      <c r="L183" s="21" t="s">
        <v>558</v>
      </c>
      <c r="M183" s="21" t="s">
        <v>85</v>
      </c>
      <c r="N183" s="21" t="s">
        <v>112</v>
      </c>
      <c r="P183" t="str">
        <f t="shared" si="8"/>
        <v>XRP</v>
      </c>
      <c r="Q183">
        <f t="shared" si="9"/>
        <v>0.41389184898682257</v>
      </c>
      <c r="R183">
        <v>8.1537980000000003E-3</v>
      </c>
      <c r="S183">
        <f t="shared" si="10"/>
        <v>6.0509334958000004E-7</v>
      </c>
      <c r="T183" t="str">
        <f t="shared" si="11"/>
        <v xml:space="preserve">'XRP', </v>
      </c>
      <c r="AJ183" s="4" t="s">
        <v>27</v>
      </c>
      <c r="AK183" s="44">
        <v>53.117741070000001</v>
      </c>
      <c r="AL183">
        <v>322.55463158027828</v>
      </c>
      <c r="AN183" t="s">
        <v>112</v>
      </c>
      <c r="AO183" t="s">
        <v>15</v>
      </c>
      <c r="AP183">
        <v>1547.6982186905</v>
      </c>
      <c r="AR183" s="4" t="s">
        <v>14</v>
      </c>
      <c r="AS183" s="42">
        <v>1.8847761800000001E-2</v>
      </c>
    </row>
    <row r="184" spans="1:45" x14ac:dyDescent="0.25">
      <c r="A184">
        <v>182</v>
      </c>
      <c r="B184" t="s">
        <v>115</v>
      </c>
      <c r="C184" s="1">
        <v>1E-8</v>
      </c>
      <c r="E184" t="s">
        <v>84</v>
      </c>
      <c r="F184" t="s">
        <v>580</v>
      </c>
      <c r="G184" s="22">
        <v>20230201</v>
      </c>
      <c r="H184" s="56">
        <v>44959.000003587964</v>
      </c>
      <c r="I184">
        <v>3.9724287429936703E-9</v>
      </c>
      <c r="K184" s="21" t="s">
        <v>557</v>
      </c>
      <c r="L184" s="21" t="s">
        <v>558</v>
      </c>
      <c r="M184" s="21" t="s">
        <v>85</v>
      </c>
      <c r="N184" s="21" t="s">
        <v>112</v>
      </c>
      <c r="P184" t="str">
        <f t="shared" si="8"/>
        <v>ADA</v>
      </c>
      <c r="Q184">
        <f t="shared" si="9"/>
        <v>0.397242874299367</v>
      </c>
      <c r="R184">
        <v>1.3434198305326158E-2</v>
      </c>
      <c r="S184">
        <f t="shared" si="10"/>
        <v>1.3434198305326158E-10</v>
      </c>
      <c r="T184" t="str">
        <f t="shared" si="11"/>
        <v xml:space="preserve">'ADA', </v>
      </c>
      <c r="AJ184" s="27" t="s">
        <v>85</v>
      </c>
      <c r="AK184" s="44">
        <v>53.117741070000001</v>
      </c>
      <c r="AL184">
        <v>322.55463158027828</v>
      </c>
      <c r="AN184" t="s">
        <v>112</v>
      </c>
      <c r="AO184" t="s">
        <v>27</v>
      </c>
      <c r="AP184">
        <v>9.5620959999999995E-4</v>
      </c>
      <c r="AR184" s="4" t="s">
        <v>23</v>
      </c>
      <c r="AS184" s="42">
        <v>9.9499194400000004</v>
      </c>
    </row>
    <row r="185" spans="1:45" x14ac:dyDescent="0.25">
      <c r="A185">
        <v>183</v>
      </c>
      <c r="B185" t="s">
        <v>115</v>
      </c>
      <c r="C185" s="1">
        <v>1E-8</v>
      </c>
      <c r="E185" t="s">
        <v>20</v>
      </c>
      <c r="F185" t="s">
        <v>580</v>
      </c>
      <c r="G185" s="22">
        <v>20230201</v>
      </c>
      <c r="H185" s="56">
        <v>44959.000003587964</v>
      </c>
      <c r="I185">
        <v>1.3629177162490899E-6</v>
      </c>
      <c r="K185" s="21" t="s">
        <v>559</v>
      </c>
      <c r="L185" s="21" t="s">
        <v>558</v>
      </c>
      <c r="M185" s="21" t="s">
        <v>85</v>
      </c>
      <c r="N185" s="21" t="s">
        <v>112</v>
      </c>
      <c r="P185" t="str">
        <f t="shared" si="8"/>
        <v>BCH</v>
      </c>
      <c r="Q185">
        <f t="shared" si="9"/>
        <v>136.29177162490899</v>
      </c>
      <c r="R185">
        <v>2.0494003E-2</v>
      </c>
      <c r="S185">
        <f t="shared" si="10"/>
        <v>2.0494003E-10</v>
      </c>
      <c r="T185" t="str">
        <f t="shared" si="11"/>
        <v xml:space="preserve">'BCH', </v>
      </c>
      <c r="AJ185" s="4" t="s">
        <v>24</v>
      </c>
      <c r="AK185" s="44">
        <v>1111.40706884</v>
      </c>
      <c r="AL185">
        <v>63891.651485509487</v>
      </c>
      <c r="AN185" t="s">
        <v>112</v>
      </c>
      <c r="AO185" t="s">
        <v>24</v>
      </c>
      <c r="AP185">
        <v>2.4771052999999999E-3</v>
      </c>
      <c r="AR185" s="4" t="s">
        <v>15</v>
      </c>
      <c r="AS185" s="42">
        <v>3.4037359600000001</v>
      </c>
    </row>
    <row r="186" spans="1:45" x14ac:dyDescent="0.25">
      <c r="A186">
        <v>184</v>
      </c>
      <c r="B186" t="s">
        <v>115</v>
      </c>
      <c r="C186" s="1">
        <v>1E-8</v>
      </c>
      <c r="E186" t="s">
        <v>113</v>
      </c>
      <c r="F186" t="s">
        <v>580</v>
      </c>
      <c r="G186" s="22">
        <v>20230201</v>
      </c>
      <c r="H186" s="56">
        <v>44959.000003587964</v>
      </c>
      <c r="I186">
        <v>4.34396494947714E-7</v>
      </c>
      <c r="K186" s="21" t="s">
        <v>560</v>
      </c>
      <c r="L186" s="21" t="s">
        <v>558</v>
      </c>
      <c r="M186" s="21" t="s">
        <v>85</v>
      </c>
      <c r="N186" s="21" t="s">
        <v>112</v>
      </c>
      <c r="P186" t="str">
        <f t="shared" si="8"/>
        <v>BSV</v>
      </c>
      <c r="Q186">
        <f t="shared" si="9"/>
        <v>43.439649494771402</v>
      </c>
      <c r="R186">
        <v>24.360496999999999</v>
      </c>
      <c r="S186">
        <f t="shared" si="10"/>
        <v>2.4360497000000001E-7</v>
      </c>
      <c r="T186" t="str">
        <f t="shared" si="11"/>
        <v xml:space="preserve">'BSV', </v>
      </c>
      <c r="AJ186" s="27" t="s">
        <v>85</v>
      </c>
      <c r="AK186" s="44">
        <v>1111.40706884</v>
      </c>
      <c r="AL186">
        <v>63891.651485509487</v>
      </c>
      <c r="AN186" t="s">
        <v>112</v>
      </c>
      <c r="AO186" t="s">
        <v>37</v>
      </c>
      <c r="AP186">
        <v>71073.205401560001</v>
      </c>
      <c r="AR186" s="4" t="s">
        <v>24</v>
      </c>
      <c r="AS186" s="42">
        <v>9.1421368100000002</v>
      </c>
    </row>
    <row r="187" spans="1:45" x14ac:dyDescent="0.25">
      <c r="A187">
        <v>185</v>
      </c>
      <c r="B187" t="s">
        <v>115</v>
      </c>
      <c r="C187" s="1">
        <v>1E-8</v>
      </c>
      <c r="E187" t="s">
        <v>23</v>
      </c>
      <c r="F187" t="s">
        <v>580</v>
      </c>
      <c r="G187" s="22">
        <v>20230201</v>
      </c>
      <c r="H187" s="56">
        <v>44959.000003587964</v>
      </c>
      <c r="I187">
        <v>1.0777645217276699E-8</v>
      </c>
      <c r="K187" s="21" t="s">
        <v>562</v>
      </c>
      <c r="L187" s="21" t="s">
        <v>558</v>
      </c>
      <c r="M187" s="21" t="s">
        <v>85</v>
      </c>
      <c r="N187" s="21" t="s">
        <v>112</v>
      </c>
      <c r="P187" t="str">
        <f t="shared" si="8"/>
        <v>EOS</v>
      </c>
      <c r="Q187">
        <f t="shared" si="9"/>
        <v>1.0777645217276699</v>
      </c>
      <c r="R187">
        <v>1.1527933884314108E-3</v>
      </c>
      <c r="S187">
        <f t="shared" si="10"/>
        <v>1.1527933884314109E-11</v>
      </c>
      <c r="T187" t="str">
        <f t="shared" si="11"/>
        <v xml:space="preserve">'EOS', </v>
      </c>
      <c r="AJ187" s="4" t="s">
        <v>191</v>
      </c>
      <c r="AK187" s="44">
        <v>5.6554146699999999</v>
      </c>
      <c r="AL187">
        <v>5.0223484310191928</v>
      </c>
      <c r="AN187" t="s">
        <v>112</v>
      </c>
      <c r="AO187" t="s">
        <v>25</v>
      </c>
      <c r="AP187">
        <v>4.8644820000000002E-4</v>
      </c>
      <c r="AR187" s="4" t="s">
        <v>89</v>
      </c>
      <c r="AS187" s="42">
        <v>867220.80407488998</v>
      </c>
    </row>
    <row r="188" spans="1:45" x14ac:dyDescent="0.25">
      <c r="A188">
        <v>186</v>
      </c>
      <c r="B188" t="s">
        <v>115</v>
      </c>
      <c r="C188" s="1">
        <v>1E-8</v>
      </c>
      <c r="E188" t="s">
        <v>29</v>
      </c>
      <c r="F188" t="s">
        <v>580</v>
      </c>
      <c r="G188" s="22">
        <v>20230201</v>
      </c>
      <c r="H188" s="56">
        <v>44959.000003587964</v>
      </c>
      <c r="I188">
        <v>2.2367513521128399E-7</v>
      </c>
      <c r="K188" s="21" t="s">
        <v>563</v>
      </c>
      <c r="L188" s="21" t="s">
        <v>558</v>
      </c>
      <c r="M188" s="21" t="s">
        <v>85</v>
      </c>
      <c r="N188" s="21" t="s">
        <v>112</v>
      </c>
      <c r="P188" t="str">
        <f t="shared" si="8"/>
        <v>ETC</v>
      </c>
      <c r="Q188">
        <f t="shared" si="9"/>
        <v>22.367513521128398</v>
      </c>
      <c r="R188">
        <v>0</v>
      </c>
      <c r="S188">
        <f t="shared" si="10"/>
        <v>0</v>
      </c>
      <c r="T188" t="str">
        <f t="shared" si="11"/>
        <v xml:space="preserve">'ETC', </v>
      </c>
      <c r="AJ188" s="27" t="s">
        <v>85</v>
      </c>
      <c r="AK188" s="44">
        <v>5.6554146699999999</v>
      </c>
      <c r="AL188">
        <v>5.0223484310191928</v>
      </c>
      <c r="AN188" t="s">
        <v>112</v>
      </c>
      <c r="AO188" t="s">
        <v>99</v>
      </c>
      <c r="AP188">
        <v>1.9184280000000001E-4</v>
      </c>
      <c r="AR188" s="4" t="s">
        <v>98</v>
      </c>
      <c r="AS188" s="42">
        <v>0.10834547999999999</v>
      </c>
    </row>
    <row r="189" spans="1:45" x14ac:dyDescent="0.25">
      <c r="A189">
        <v>187</v>
      </c>
      <c r="B189" t="s">
        <v>115</v>
      </c>
      <c r="C189" s="1">
        <v>1E-8</v>
      </c>
      <c r="E189" t="s">
        <v>15</v>
      </c>
      <c r="F189" t="s">
        <v>580</v>
      </c>
      <c r="G189" s="22">
        <v>20230201</v>
      </c>
      <c r="H189" s="56">
        <v>44959.000003587964</v>
      </c>
      <c r="I189">
        <v>1.6417926937161598E-5</v>
      </c>
      <c r="K189" s="21" t="s">
        <v>564</v>
      </c>
      <c r="L189" s="21" t="s">
        <v>558</v>
      </c>
      <c r="M189" s="21" t="s">
        <v>85</v>
      </c>
      <c r="N189" s="21" t="s">
        <v>112</v>
      </c>
      <c r="P189" t="str">
        <f t="shared" si="8"/>
        <v>ETH</v>
      </c>
      <c r="Q189">
        <f t="shared" si="9"/>
        <v>1641.7926937161599</v>
      </c>
      <c r="R189">
        <v>6.2919999999999998</v>
      </c>
      <c r="S189">
        <f t="shared" si="10"/>
        <v>6.2919999999999997E-8</v>
      </c>
      <c r="T189" t="str">
        <f t="shared" si="11"/>
        <v xml:space="preserve">'ETH', </v>
      </c>
      <c r="AJ189" s="4" t="s">
        <v>149</v>
      </c>
      <c r="AK189" s="44">
        <v>4.7709999999999999</v>
      </c>
      <c r="AL189">
        <v>5.3869935897813734</v>
      </c>
      <c r="AN189" t="s">
        <v>112</v>
      </c>
      <c r="AO189" t="s">
        <v>117</v>
      </c>
      <c r="AP189">
        <v>2.4299999999999999E-3</v>
      </c>
      <c r="AR189" s="4" t="s">
        <v>95</v>
      </c>
      <c r="AS189" s="42">
        <v>112996.6406</v>
      </c>
    </row>
    <row r="190" spans="1:45" x14ac:dyDescent="0.25">
      <c r="A190">
        <v>188</v>
      </c>
      <c r="B190" t="s">
        <v>115</v>
      </c>
      <c r="C190" s="1">
        <v>1E-8</v>
      </c>
      <c r="E190" t="s">
        <v>27</v>
      </c>
      <c r="F190" t="s">
        <v>580</v>
      </c>
      <c r="G190" s="22">
        <v>20230201</v>
      </c>
      <c r="H190" s="56">
        <v>44959.000003587964</v>
      </c>
      <c r="I190">
        <v>7.2166244369699703E-8</v>
      </c>
      <c r="K190" s="21" t="s">
        <v>570</v>
      </c>
      <c r="L190" s="21" t="s">
        <v>558</v>
      </c>
      <c r="M190" s="21" t="s">
        <v>85</v>
      </c>
      <c r="N190" s="21" t="s">
        <v>112</v>
      </c>
      <c r="P190" t="str">
        <f t="shared" si="8"/>
        <v>LINK</v>
      </c>
      <c r="Q190">
        <f t="shared" si="9"/>
        <v>7.2166244369699699</v>
      </c>
      <c r="R190">
        <v>2.6570859136728994E-7</v>
      </c>
      <c r="S190">
        <f t="shared" si="10"/>
        <v>2.6570859136728996E-15</v>
      </c>
      <c r="T190" t="str">
        <f t="shared" si="11"/>
        <v xml:space="preserve">'LINK', </v>
      </c>
      <c r="AJ190" s="27" t="s">
        <v>85</v>
      </c>
      <c r="AK190" s="44">
        <v>4.7709999999999999</v>
      </c>
      <c r="AL190">
        <v>5.3869935897813734</v>
      </c>
      <c r="AN190" t="s">
        <v>112</v>
      </c>
      <c r="AO190" t="s">
        <v>323</v>
      </c>
      <c r="AP190">
        <v>377.09760540000002</v>
      </c>
      <c r="AR190" s="4" t="s">
        <v>38</v>
      </c>
      <c r="AS190" s="42">
        <v>1.182861E-2</v>
      </c>
    </row>
    <row r="191" spans="1:45" x14ac:dyDescent="0.25">
      <c r="A191">
        <v>189</v>
      </c>
      <c r="B191" t="s">
        <v>115</v>
      </c>
      <c r="C191" s="1">
        <v>1E-8</v>
      </c>
      <c r="E191" t="s">
        <v>24</v>
      </c>
      <c r="F191" t="s">
        <v>580</v>
      </c>
      <c r="G191" s="22">
        <v>20230201</v>
      </c>
      <c r="H191" s="56">
        <v>44959.000003587964</v>
      </c>
      <c r="I191">
        <v>1.0044362915612399E-6</v>
      </c>
      <c r="K191" s="21" t="s">
        <v>565</v>
      </c>
      <c r="L191" s="21" t="s">
        <v>558</v>
      </c>
      <c r="M191" s="21" t="s">
        <v>85</v>
      </c>
      <c r="N191" s="21" t="s">
        <v>112</v>
      </c>
      <c r="P191" t="str">
        <f t="shared" si="8"/>
        <v>LTC</v>
      </c>
      <c r="Q191">
        <f t="shared" si="9"/>
        <v>100.44362915612399</v>
      </c>
      <c r="R191">
        <v>62.35</v>
      </c>
      <c r="S191">
        <f t="shared" si="10"/>
        <v>6.2350000000000004E-7</v>
      </c>
      <c r="T191" t="str">
        <f t="shared" si="11"/>
        <v xml:space="preserve">'LTC', </v>
      </c>
      <c r="AJ191" s="4" t="s">
        <v>89</v>
      </c>
      <c r="AK191" s="44">
        <v>76.700156329999999</v>
      </c>
      <c r="AL191">
        <v>6.2553256805855293</v>
      </c>
      <c r="AN191" t="s">
        <v>112</v>
      </c>
      <c r="AO191" t="s">
        <v>324</v>
      </c>
      <c r="AP191" s="29">
        <v>1.1000000000000001E-7</v>
      </c>
      <c r="AR191" s="4" t="s">
        <v>162</v>
      </c>
      <c r="AS191" s="42">
        <v>8.93329E-3</v>
      </c>
    </row>
    <row r="192" spans="1:45" x14ac:dyDescent="0.25">
      <c r="A192">
        <v>190</v>
      </c>
      <c r="B192" t="s">
        <v>115</v>
      </c>
      <c r="C192" s="1">
        <v>3.2621029500000001</v>
      </c>
      <c r="E192" t="s">
        <v>38</v>
      </c>
      <c r="F192" t="s">
        <v>580</v>
      </c>
      <c r="G192" s="22">
        <v>20230201</v>
      </c>
      <c r="H192" s="56">
        <v>44959.000003587964</v>
      </c>
      <c r="I192">
        <v>3.2624220683829099</v>
      </c>
      <c r="K192" s="21" t="s">
        <v>581</v>
      </c>
      <c r="L192" s="21" t="s">
        <v>558</v>
      </c>
      <c r="M192" s="21" t="s">
        <v>85</v>
      </c>
      <c r="N192" s="21" t="s">
        <v>112</v>
      </c>
      <c r="P192" t="str">
        <f t="shared" si="8"/>
        <v>USDT</v>
      </c>
      <c r="Q192">
        <f t="shared" si="9"/>
        <v>1.0000978259692601</v>
      </c>
      <c r="R192">
        <v>2.258648296506351E-4</v>
      </c>
      <c r="S192">
        <f t="shared" si="10"/>
        <v>7.3679432710458423E-4</v>
      </c>
      <c r="T192" t="str">
        <f t="shared" si="11"/>
        <v xml:space="preserve">'USDT', </v>
      </c>
      <c r="AJ192" s="27" t="s">
        <v>85</v>
      </c>
      <c r="AK192" s="44">
        <v>76.700156329999999</v>
      </c>
      <c r="AL192">
        <v>6.2553256805855293</v>
      </c>
      <c r="AN192" t="s">
        <v>112</v>
      </c>
      <c r="AO192" t="s">
        <v>324</v>
      </c>
      <c r="AP192" s="29">
        <v>1E-8</v>
      </c>
      <c r="AR192" s="4" t="s">
        <v>99</v>
      </c>
      <c r="AS192" s="42">
        <v>0.71704489000000005</v>
      </c>
    </row>
    <row r="193" spans="1:45" x14ac:dyDescent="0.25">
      <c r="A193">
        <v>191</v>
      </c>
      <c r="B193" t="s">
        <v>115</v>
      </c>
      <c r="C193" s="1">
        <v>6.4869999999999994E-5</v>
      </c>
      <c r="E193" t="s">
        <v>99</v>
      </c>
      <c r="F193" t="s">
        <v>580</v>
      </c>
      <c r="G193" s="22">
        <v>20230201</v>
      </c>
      <c r="H193" s="56">
        <v>44959.000003587964</v>
      </c>
      <c r="I193">
        <v>2.68491642437752E-5</v>
      </c>
      <c r="K193" s="21" t="s">
        <v>567</v>
      </c>
      <c r="L193" s="21" t="s">
        <v>558</v>
      </c>
      <c r="M193" s="21" t="s">
        <v>85</v>
      </c>
      <c r="N193" s="21" t="s">
        <v>112</v>
      </c>
      <c r="P193" t="str">
        <f t="shared" si="8"/>
        <v>XRP</v>
      </c>
      <c r="Q193">
        <f t="shared" si="9"/>
        <v>0.41389184898682291</v>
      </c>
      <c r="R193">
        <v>0.41775250000000003</v>
      </c>
      <c r="S193">
        <f t="shared" si="10"/>
        <v>2.7099604674999998E-5</v>
      </c>
      <c r="T193" t="str">
        <f t="shared" si="11"/>
        <v xml:space="preserve">'XRP', </v>
      </c>
      <c r="AJ193" s="4" t="s">
        <v>153</v>
      </c>
      <c r="AK193" s="44">
        <v>2.8970426800000002</v>
      </c>
      <c r="AL193">
        <v>38.138201150398459</v>
      </c>
      <c r="AN193" t="s">
        <v>112</v>
      </c>
      <c r="AO193" t="s">
        <v>325</v>
      </c>
      <c r="AP193">
        <v>3587.9402382600001</v>
      </c>
      <c r="AR193" s="3" t="s">
        <v>171</v>
      </c>
      <c r="AS193" s="42">
        <v>494465.35712</v>
      </c>
    </row>
    <row r="194" spans="1:45" x14ac:dyDescent="0.25">
      <c r="A194">
        <v>192</v>
      </c>
      <c r="B194" t="s">
        <v>41</v>
      </c>
      <c r="C194" s="1">
        <v>0.10014646000000001</v>
      </c>
      <c r="D194" t="s">
        <v>72</v>
      </c>
      <c r="E194" t="s">
        <v>116</v>
      </c>
      <c r="F194" t="s">
        <v>582</v>
      </c>
      <c r="G194" s="22">
        <v>20230201</v>
      </c>
      <c r="H194" s="56">
        <v>44959.000002199071</v>
      </c>
      <c r="I194">
        <v>8.8398904046197604</v>
      </c>
      <c r="K194" s="21" t="s">
        <v>583</v>
      </c>
      <c r="L194" s="21" t="s">
        <v>558</v>
      </c>
      <c r="M194" s="21" t="s">
        <v>85</v>
      </c>
      <c r="N194" s="21" t="s">
        <v>112</v>
      </c>
      <c r="P194" t="str">
        <f t="shared" ref="P194:P257" si="12">IF($C194="","",$E194)</f>
        <v>AAVE</v>
      </c>
      <c r="Q194">
        <f t="shared" si="9"/>
        <v>88.26962435436819</v>
      </c>
      <c r="R194">
        <v>6.6048439999999999</v>
      </c>
      <c r="S194">
        <f t="shared" si="10"/>
        <v>0.66145174545224006</v>
      </c>
      <c r="T194" t="str">
        <f t="shared" si="11"/>
        <v xml:space="preserve">'AAVE', </v>
      </c>
      <c r="AJ194" s="27" t="s">
        <v>85</v>
      </c>
      <c r="AK194" s="44">
        <v>2.8970426800000002</v>
      </c>
      <c r="AL194">
        <v>38.138201150398459</v>
      </c>
      <c r="AN194" t="s">
        <v>112</v>
      </c>
      <c r="AO194" t="s">
        <v>326</v>
      </c>
      <c r="AP194">
        <v>0.53247394999999997</v>
      </c>
      <c r="AR194" s="4" t="s">
        <v>20</v>
      </c>
      <c r="AS194" s="42">
        <v>0.1</v>
      </c>
    </row>
    <row r="195" spans="1:45" x14ac:dyDescent="0.25">
      <c r="A195">
        <v>193</v>
      </c>
      <c r="B195" t="s">
        <v>41</v>
      </c>
      <c r="C195" s="1">
        <v>3.2091999999999998E-4</v>
      </c>
      <c r="D195" t="s">
        <v>72</v>
      </c>
      <c r="E195" t="s">
        <v>84</v>
      </c>
      <c r="F195" t="s">
        <v>582</v>
      </c>
      <c r="G195" s="22">
        <v>20230201</v>
      </c>
      <c r="H195" s="56">
        <v>44959.000002199071</v>
      </c>
      <c r="I195">
        <v>1.2748318322015301E-4</v>
      </c>
      <c r="K195" s="21" t="s">
        <v>557</v>
      </c>
      <c r="L195" s="21" t="s">
        <v>558</v>
      </c>
      <c r="M195" s="21" t="s">
        <v>85</v>
      </c>
      <c r="N195" s="21" t="s">
        <v>112</v>
      </c>
      <c r="P195" t="str">
        <f t="shared" si="12"/>
        <v>ADA</v>
      </c>
      <c r="Q195">
        <f t="shared" ref="Q195:Q258" si="13">IF($C195="","",$I195/$C195)</f>
        <v>0.3972428742993675</v>
      </c>
      <c r="R195">
        <v>1.76108583409011E-4</v>
      </c>
      <c r="S195">
        <f t="shared" ref="S195:S258" si="14">IF($B195="","",$C195*$R195)</f>
        <v>5.651676658761981E-8</v>
      </c>
      <c r="T195" t="str">
        <f t="shared" ref="T195:T258" si="15">"'"&amp;P195&amp;"', "</f>
        <v xml:space="preserve">'ADA', </v>
      </c>
      <c r="AJ195" s="4" t="s">
        <v>158</v>
      </c>
      <c r="AK195" s="44">
        <v>0.82786806999999996</v>
      </c>
      <c r="AL195">
        <v>4.809573020528676</v>
      </c>
      <c r="AN195" t="s">
        <v>112</v>
      </c>
      <c r="AO195" t="s">
        <v>327</v>
      </c>
      <c r="AP195">
        <v>5.2478028200000004</v>
      </c>
      <c r="AR195" s="4" t="s">
        <v>14</v>
      </c>
      <c r="AS195" s="42">
        <v>7.4249999999999998</v>
      </c>
    </row>
    <row r="196" spans="1:45" x14ac:dyDescent="0.25">
      <c r="A196">
        <v>194</v>
      </c>
      <c r="B196" t="s">
        <v>41</v>
      </c>
      <c r="C196" s="1">
        <v>5.3552000000000005E-4</v>
      </c>
      <c r="D196" t="s">
        <v>72</v>
      </c>
      <c r="E196" t="s">
        <v>20</v>
      </c>
      <c r="F196" t="s">
        <v>582</v>
      </c>
      <c r="G196" s="22">
        <v>20230201</v>
      </c>
      <c r="H196" s="56">
        <v>44959.000002199071</v>
      </c>
      <c r="I196">
        <v>7.2986969540571503E-2</v>
      </c>
      <c r="K196" s="21" t="s">
        <v>559</v>
      </c>
      <c r="L196" s="21" t="s">
        <v>558</v>
      </c>
      <c r="M196" s="21" t="s">
        <v>85</v>
      </c>
      <c r="N196" s="21" t="s">
        <v>112</v>
      </c>
      <c r="P196" t="str">
        <f t="shared" si="12"/>
        <v>BCH</v>
      </c>
      <c r="Q196">
        <f t="shared" si="13"/>
        <v>136.29177162490942</v>
      </c>
      <c r="R196">
        <v>4.7741776000000002E-7</v>
      </c>
      <c r="S196">
        <f t="shared" si="14"/>
        <v>2.5566675883520004E-10</v>
      </c>
      <c r="T196" t="str">
        <f t="shared" si="15"/>
        <v xml:space="preserve">'BCH', </v>
      </c>
      <c r="AJ196" s="27" t="s">
        <v>85</v>
      </c>
      <c r="AK196" s="44">
        <v>0.82786806999999996</v>
      </c>
      <c r="AL196">
        <v>4.809573020528676</v>
      </c>
      <c r="AN196" t="s">
        <v>112</v>
      </c>
      <c r="AO196" t="s">
        <v>328</v>
      </c>
      <c r="AP196">
        <v>1.5389969999999999E-2</v>
      </c>
      <c r="AR196" s="4" t="s">
        <v>15</v>
      </c>
      <c r="AS196" s="42">
        <v>5.0000000000000001E-4</v>
      </c>
    </row>
    <row r="197" spans="1:45" x14ac:dyDescent="0.25">
      <c r="A197">
        <v>195</v>
      </c>
      <c r="B197" t="s">
        <v>41</v>
      </c>
      <c r="C197" s="1">
        <v>2.9999999999999997E-8</v>
      </c>
      <c r="D197" t="s">
        <v>72</v>
      </c>
      <c r="E197" t="s">
        <v>113</v>
      </c>
      <c r="F197" t="s">
        <v>582</v>
      </c>
      <c r="G197" s="22">
        <v>20230201</v>
      </c>
      <c r="H197" s="56">
        <v>44959.000002199071</v>
      </c>
      <c r="I197">
        <v>1.30318948484314E-6</v>
      </c>
      <c r="K197" s="21" t="s">
        <v>560</v>
      </c>
      <c r="L197" s="21" t="s">
        <v>558</v>
      </c>
      <c r="M197" s="21" t="s">
        <v>85</v>
      </c>
      <c r="N197" s="21" t="s">
        <v>112</v>
      </c>
      <c r="P197" t="str">
        <f t="shared" si="12"/>
        <v>BSV</v>
      </c>
      <c r="Q197">
        <f t="shared" si="13"/>
        <v>43.439649494771338</v>
      </c>
      <c r="R197">
        <v>0.17799487568856576</v>
      </c>
      <c r="S197">
        <f t="shared" si="14"/>
        <v>5.3398462706569721E-9</v>
      </c>
      <c r="T197" t="str">
        <f t="shared" si="15"/>
        <v xml:space="preserve">'BSV', </v>
      </c>
      <c r="AJ197" s="4" t="s">
        <v>92</v>
      </c>
      <c r="AK197" s="44">
        <v>5089258.3810449997</v>
      </c>
      <c r="AL197">
        <v>5089952.2505408712</v>
      </c>
      <c r="AN197" t="s">
        <v>112</v>
      </c>
      <c r="AO197" t="s">
        <v>329</v>
      </c>
      <c r="AP197">
        <v>152.41521331999999</v>
      </c>
      <c r="AR197" s="4" t="s">
        <v>24</v>
      </c>
      <c r="AS197" s="42">
        <v>914.82898999999998</v>
      </c>
    </row>
    <row r="198" spans="1:45" x14ac:dyDescent="0.25">
      <c r="A198">
        <v>196</v>
      </c>
      <c r="B198" t="s">
        <v>41</v>
      </c>
      <c r="C198" s="1">
        <v>16.642637789999998</v>
      </c>
      <c r="D198" t="s">
        <v>72</v>
      </c>
      <c r="E198" t="s">
        <v>14</v>
      </c>
      <c r="F198" t="s">
        <v>582</v>
      </c>
      <c r="G198" s="22">
        <v>20230201</v>
      </c>
      <c r="H198" s="56">
        <v>44959.000002199071</v>
      </c>
      <c r="I198">
        <v>394826.10535633902</v>
      </c>
      <c r="K198" s="21" t="s">
        <v>561</v>
      </c>
      <c r="L198" s="21" t="s">
        <v>558</v>
      </c>
      <c r="M198" s="21" t="s">
        <v>85</v>
      </c>
      <c r="N198" s="21" t="s">
        <v>112</v>
      </c>
      <c r="P198" t="str">
        <f t="shared" si="12"/>
        <v>BTC</v>
      </c>
      <c r="Q198">
        <f t="shared" si="13"/>
        <v>23723.769653484662</v>
      </c>
      <c r="R198">
        <v>1.1276999999999999</v>
      </c>
      <c r="S198">
        <f t="shared" si="14"/>
        <v>18.767902635782995</v>
      </c>
      <c r="T198" t="str">
        <f t="shared" si="15"/>
        <v xml:space="preserve">'BTC', </v>
      </c>
      <c r="AJ198" s="27" t="s">
        <v>85</v>
      </c>
      <c r="AK198" s="44">
        <v>5089258.3810449997</v>
      </c>
      <c r="AL198">
        <v>5089952.2505408712</v>
      </c>
      <c r="AN198" t="s">
        <v>112</v>
      </c>
      <c r="AO198" t="s">
        <v>330</v>
      </c>
      <c r="AP198">
        <v>0.39312850999999999</v>
      </c>
      <c r="AR198" s="4" t="s">
        <v>95</v>
      </c>
      <c r="AS198" s="42">
        <v>2.63E-3</v>
      </c>
    </row>
    <row r="199" spans="1:45" x14ac:dyDescent="0.25">
      <c r="A199">
        <v>197</v>
      </c>
      <c r="B199" t="s">
        <v>41</v>
      </c>
      <c r="C199" s="1">
        <v>-1.2029740000000001E-2</v>
      </c>
      <c r="D199" t="s">
        <v>90</v>
      </c>
      <c r="E199" t="s">
        <v>14</v>
      </c>
      <c r="F199" t="s">
        <v>582</v>
      </c>
      <c r="G199" s="22">
        <v>20230201</v>
      </c>
      <c r="H199" s="56">
        <v>44959.000002199071</v>
      </c>
      <c r="I199">
        <v>-285.39078075130999</v>
      </c>
      <c r="K199" s="21" t="s">
        <v>561</v>
      </c>
      <c r="L199" s="21" t="s">
        <v>558</v>
      </c>
      <c r="M199" s="21" t="s">
        <v>85</v>
      </c>
      <c r="N199" s="21" t="s">
        <v>112</v>
      </c>
      <c r="P199" t="str">
        <f t="shared" si="12"/>
        <v>BTC</v>
      </c>
      <c r="Q199">
        <f t="shared" si="13"/>
        <v>23723.769653484611</v>
      </c>
      <c r="R199">
        <v>0.23309070963322473</v>
      </c>
      <c r="S199">
        <f t="shared" si="14"/>
        <v>-2.8040206333031889E-3</v>
      </c>
      <c r="T199" t="str">
        <f t="shared" si="15"/>
        <v xml:space="preserve">'BTC', </v>
      </c>
      <c r="AJ199" s="4" t="s">
        <v>38</v>
      </c>
      <c r="AK199" s="44">
        <v>35119.677000000003</v>
      </c>
      <c r="AL199">
        <v>35075.93889653535</v>
      </c>
      <c r="AN199" t="s">
        <v>112</v>
      </c>
      <c r="AO199" t="s">
        <v>330</v>
      </c>
      <c r="AP199">
        <v>-29.37</v>
      </c>
      <c r="AR199" s="4" t="s">
        <v>99</v>
      </c>
      <c r="AS199" s="42">
        <v>493543</v>
      </c>
    </row>
    <row r="200" spans="1:45" x14ac:dyDescent="0.25">
      <c r="A200">
        <v>198</v>
      </c>
      <c r="B200" t="s">
        <v>41</v>
      </c>
      <c r="C200" s="1">
        <v>3.8972899999999999E-3</v>
      </c>
      <c r="D200" t="s">
        <v>72</v>
      </c>
      <c r="E200" t="s">
        <v>22</v>
      </c>
      <c r="F200" t="s">
        <v>582</v>
      </c>
      <c r="G200" s="22">
        <v>20230201</v>
      </c>
      <c r="H200" s="56">
        <v>44959.000002199071</v>
      </c>
      <c r="I200">
        <v>2.52002492954999E-2</v>
      </c>
      <c r="K200" s="21" t="s">
        <v>569</v>
      </c>
      <c r="L200" s="21" t="s">
        <v>558</v>
      </c>
      <c r="M200" s="21" t="s">
        <v>85</v>
      </c>
      <c r="N200" s="21" t="s">
        <v>112</v>
      </c>
      <c r="P200" t="str">
        <f t="shared" si="12"/>
        <v>DOT</v>
      </c>
      <c r="Q200">
        <f t="shared" si="13"/>
        <v>6.4660954908410462</v>
      </c>
      <c r="R200">
        <v>8.09E-2</v>
      </c>
      <c r="S200">
        <f t="shared" si="14"/>
        <v>3.1529076099999997E-4</v>
      </c>
      <c r="T200" t="str">
        <f t="shared" si="15"/>
        <v xml:space="preserve">'DOT', </v>
      </c>
      <c r="AJ200" s="27" t="s">
        <v>85</v>
      </c>
      <c r="AK200" s="44">
        <v>35119.677000000003</v>
      </c>
      <c r="AL200">
        <v>35075.93889653535</v>
      </c>
      <c r="AN200" t="s">
        <v>112</v>
      </c>
      <c r="AO200" t="s">
        <v>330</v>
      </c>
      <c r="AP200" s="29">
        <v>1E-8</v>
      </c>
      <c r="AR200" s="3" t="s">
        <v>172</v>
      </c>
      <c r="AS200" s="42">
        <v>10138.885630000001</v>
      </c>
    </row>
    <row r="201" spans="1:45" x14ac:dyDescent="0.25">
      <c r="A201">
        <v>199</v>
      </c>
      <c r="B201" t="s">
        <v>41</v>
      </c>
      <c r="C201" s="1">
        <v>0.1010306</v>
      </c>
      <c r="D201" t="s">
        <v>72</v>
      </c>
      <c r="E201" t="s">
        <v>29</v>
      </c>
      <c r="F201" t="s">
        <v>582</v>
      </c>
      <c r="G201" s="22">
        <v>20230201</v>
      </c>
      <c r="H201" s="56">
        <v>44959.000002199071</v>
      </c>
      <c r="I201">
        <v>2.2598033115477199</v>
      </c>
      <c r="K201" s="21" t="s">
        <v>563</v>
      </c>
      <c r="L201" s="21" t="s">
        <v>558</v>
      </c>
      <c r="M201" s="21" t="s">
        <v>85</v>
      </c>
      <c r="N201" s="21" t="s">
        <v>112</v>
      </c>
      <c r="P201" t="str">
        <f t="shared" si="12"/>
        <v>ETC</v>
      </c>
      <c r="Q201">
        <f t="shared" si="13"/>
        <v>22.367513521128448</v>
      </c>
      <c r="R201">
        <v>2.0373893000000001</v>
      </c>
      <c r="S201">
        <f t="shared" si="14"/>
        <v>0.20583866341258</v>
      </c>
      <c r="T201" t="str">
        <f t="shared" si="15"/>
        <v xml:space="preserve">'ETC', </v>
      </c>
      <c r="AJ201" s="4" t="s">
        <v>162</v>
      </c>
      <c r="AK201" s="44">
        <v>4.0349905000000001</v>
      </c>
      <c r="AL201">
        <v>0.35635009905164272</v>
      </c>
      <c r="AN201" t="s">
        <v>112</v>
      </c>
      <c r="AO201" t="s">
        <v>330</v>
      </c>
      <c r="AP201">
        <v>31.011724019999999</v>
      </c>
      <c r="AR201" s="4" t="s">
        <v>95</v>
      </c>
      <c r="AS201" s="42">
        <v>10138.885630000001</v>
      </c>
    </row>
    <row r="202" spans="1:45" x14ac:dyDescent="0.25">
      <c r="A202">
        <v>200</v>
      </c>
      <c r="B202" t="s">
        <v>41</v>
      </c>
      <c r="C202" s="1">
        <v>146.50766135000001</v>
      </c>
      <c r="D202" t="s">
        <v>72</v>
      </c>
      <c r="E202" t="s">
        <v>15</v>
      </c>
      <c r="F202" t="s">
        <v>582</v>
      </c>
      <c r="G202" s="22">
        <v>20230201</v>
      </c>
      <c r="H202" s="56">
        <v>44959.000002199071</v>
      </c>
      <c r="I202">
        <v>240535.20797787199</v>
      </c>
      <c r="K202" s="21" t="s">
        <v>564</v>
      </c>
      <c r="L202" s="21" t="s">
        <v>558</v>
      </c>
      <c r="M202" s="21" t="s">
        <v>85</v>
      </c>
      <c r="N202" s="21" t="s">
        <v>112</v>
      </c>
      <c r="P202" t="str">
        <f t="shared" si="12"/>
        <v>ETH</v>
      </c>
      <c r="Q202">
        <f t="shared" si="13"/>
        <v>1641.7926937161637</v>
      </c>
      <c r="R202">
        <v>2.3022142275532113E-2</v>
      </c>
      <c r="S202">
        <f t="shared" si="14"/>
        <v>3.3729202240551772</v>
      </c>
      <c r="T202" t="str">
        <f t="shared" si="15"/>
        <v xml:space="preserve">'ETH', </v>
      </c>
      <c r="AJ202" s="27" t="s">
        <v>85</v>
      </c>
      <c r="AK202" s="44">
        <v>4.0349905000000001</v>
      </c>
      <c r="AL202">
        <v>0.35635009905164272</v>
      </c>
      <c r="AN202" t="s">
        <v>112</v>
      </c>
      <c r="AO202" t="s">
        <v>331</v>
      </c>
      <c r="AP202">
        <v>2.5033500000000001E-3</v>
      </c>
      <c r="AR202" s="3" t="s">
        <v>45</v>
      </c>
      <c r="AS202" s="42">
        <v>-9971397314.0193577</v>
      </c>
    </row>
    <row r="203" spans="1:45" x14ac:dyDescent="0.25">
      <c r="A203">
        <v>201</v>
      </c>
      <c r="B203" t="s">
        <v>41</v>
      </c>
      <c r="C203" s="1">
        <v>-3.6632199999999997E-2</v>
      </c>
      <c r="D203" t="s">
        <v>90</v>
      </c>
      <c r="E203" t="s">
        <v>15</v>
      </c>
      <c r="F203" t="s">
        <v>582</v>
      </c>
      <c r="G203" s="22">
        <v>20230201</v>
      </c>
      <c r="H203" s="56">
        <v>44959.000002199071</v>
      </c>
      <c r="I203">
        <v>-60.142478314749397</v>
      </c>
      <c r="K203" s="21" t="s">
        <v>564</v>
      </c>
      <c r="L203" s="21" t="s">
        <v>558</v>
      </c>
      <c r="M203" s="21" t="s">
        <v>85</v>
      </c>
      <c r="N203" s="21" t="s">
        <v>112</v>
      </c>
      <c r="P203" t="str">
        <f t="shared" si="12"/>
        <v>ETH</v>
      </c>
      <c r="Q203">
        <f t="shared" si="13"/>
        <v>1641.7926937161678</v>
      </c>
      <c r="R203">
        <v>1.2567074957005915E-2</v>
      </c>
      <c r="S203">
        <f t="shared" si="14"/>
        <v>-4.6035960324003201E-4</v>
      </c>
      <c r="T203" t="str">
        <f t="shared" si="15"/>
        <v xml:space="preserve">'ETH', </v>
      </c>
      <c r="AJ203" s="4" t="s">
        <v>99</v>
      </c>
      <c r="AK203" s="44">
        <v>313.68989199999999</v>
      </c>
      <c r="AL203">
        <v>106.74755061957509</v>
      </c>
      <c r="AN203" t="s">
        <v>112</v>
      </c>
      <c r="AO203" t="s">
        <v>332</v>
      </c>
      <c r="AP203">
        <v>115.29838952</v>
      </c>
      <c r="AR203" s="4" t="s">
        <v>20</v>
      </c>
      <c r="AS203" s="42">
        <v>0.49829999999999902</v>
      </c>
    </row>
    <row r="204" spans="1:45" x14ac:dyDescent="0.25">
      <c r="A204">
        <v>202</v>
      </c>
      <c r="B204" t="s">
        <v>41</v>
      </c>
      <c r="C204" s="1">
        <v>9.5620999999999998E-4</v>
      </c>
      <c r="D204" t="s">
        <v>72</v>
      </c>
      <c r="E204" t="s">
        <v>27</v>
      </c>
      <c r="F204" t="s">
        <v>582</v>
      </c>
      <c r="G204" s="22">
        <v>20230201</v>
      </c>
      <c r="H204" s="56">
        <v>44959.000002199071</v>
      </c>
      <c r="I204">
        <v>6.9006084528750499E-3</v>
      </c>
      <c r="K204" s="21" t="s">
        <v>570</v>
      </c>
      <c r="L204" s="21" t="s">
        <v>558</v>
      </c>
      <c r="M204" s="21" t="s">
        <v>85</v>
      </c>
      <c r="N204" s="21" t="s">
        <v>112</v>
      </c>
      <c r="P204" t="str">
        <f t="shared" si="12"/>
        <v>LINK</v>
      </c>
      <c r="Q204">
        <f t="shared" si="13"/>
        <v>7.2166244369699646</v>
      </c>
      <c r="R204">
        <v>9.1027119999999996E-6</v>
      </c>
      <c r="S204">
        <f t="shared" si="14"/>
        <v>8.7041042415199998E-9</v>
      </c>
      <c r="T204" t="str">
        <f t="shared" si="15"/>
        <v xml:space="preserve">'LINK', </v>
      </c>
      <c r="AJ204" s="27" t="s">
        <v>85</v>
      </c>
      <c r="AK204" s="44">
        <v>313.68989199999999</v>
      </c>
      <c r="AL204">
        <v>106.74755061957509</v>
      </c>
      <c r="AN204" t="s">
        <v>112</v>
      </c>
      <c r="AO204" t="s">
        <v>333</v>
      </c>
      <c r="AP204">
        <v>14.7502</v>
      </c>
      <c r="AR204" s="4" t="s">
        <v>14</v>
      </c>
      <c r="AS204" s="42">
        <v>343.95710467827621</v>
      </c>
    </row>
    <row r="205" spans="1:45" x14ac:dyDescent="0.25">
      <c r="A205">
        <v>203</v>
      </c>
      <c r="B205" t="s">
        <v>41</v>
      </c>
      <c r="C205" s="1">
        <v>2.4771099999999998E-3</v>
      </c>
      <c r="D205" t="s">
        <v>72</v>
      </c>
      <c r="E205" t="s">
        <v>24</v>
      </c>
      <c r="F205" t="s">
        <v>582</v>
      </c>
      <c r="G205" s="22">
        <v>20230201</v>
      </c>
      <c r="H205" s="56">
        <v>44959.000002199071</v>
      </c>
      <c r="I205">
        <v>0.24880991821892601</v>
      </c>
      <c r="K205" s="21" t="s">
        <v>565</v>
      </c>
      <c r="L205" s="21" t="s">
        <v>558</v>
      </c>
      <c r="M205" s="21" t="s">
        <v>85</v>
      </c>
      <c r="N205" s="21" t="s">
        <v>112</v>
      </c>
      <c r="P205" t="str">
        <f t="shared" si="12"/>
        <v>LTC</v>
      </c>
      <c r="Q205">
        <f t="shared" si="13"/>
        <v>100.44362915612388</v>
      </c>
      <c r="R205">
        <v>13.78</v>
      </c>
      <c r="S205">
        <f t="shared" si="14"/>
        <v>3.4134575799999997E-2</v>
      </c>
      <c r="T205" t="str">
        <f t="shared" si="15"/>
        <v xml:space="preserve">'LTC', </v>
      </c>
      <c r="AJ205" s="4" t="s">
        <v>170</v>
      </c>
      <c r="AK205" s="44">
        <v>7.66849E-3</v>
      </c>
      <c r="AL205">
        <v>43.807707989979207</v>
      </c>
      <c r="AN205" t="s">
        <v>112</v>
      </c>
      <c r="AO205" t="s">
        <v>334</v>
      </c>
      <c r="AP205">
        <v>2605.5844934199999</v>
      </c>
      <c r="AR205" s="4" t="s">
        <v>22</v>
      </c>
      <c r="AS205" s="42">
        <v>33</v>
      </c>
    </row>
    <row r="206" spans="1:45" x14ac:dyDescent="0.25">
      <c r="A206">
        <v>204</v>
      </c>
      <c r="B206" t="s">
        <v>41</v>
      </c>
      <c r="C206" s="1">
        <v>71073.205401560001</v>
      </c>
      <c r="D206" t="s">
        <v>72</v>
      </c>
      <c r="E206" t="s">
        <v>37</v>
      </c>
      <c r="F206" t="s">
        <v>582</v>
      </c>
      <c r="G206" s="22">
        <v>20230201</v>
      </c>
      <c r="H206" s="56">
        <v>44959.000002199071</v>
      </c>
      <c r="I206">
        <v>0.85178370673186798</v>
      </c>
      <c r="K206" s="21" t="s">
        <v>584</v>
      </c>
      <c r="L206" s="21" t="s">
        <v>558</v>
      </c>
      <c r="M206" s="21" t="s">
        <v>85</v>
      </c>
      <c r="N206" s="21" t="s">
        <v>112</v>
      </c>
      <c r="P206" t="str">
        <f t="shared" si="12"/>
        <v>SHIB</v>
      </c>
      <c r="Q206">
        <f t="shared" si="13"/>
        <v>1.1984596753717992E-5</v>
      </c>
      <c r="R206">
        <v>0.21565690774719862</v>
      </c>
      <c r="S206">
        <f t="shared" si="14"/>
        <v>15327.427700581924</v>
      </c>
      <c r="T206" t="str">
        <f t="shared" si="15"/>
        <v xml:space="preserve">'SHIB', </v>
      </c>
      <c r="AJ206" s="27" t="s">
        <v>85</v>
      </c>
      <c r="AK206" s="44">
        <v>7.66849E-3</v>
      </c>
      <c r="AL206">
        <v>43.807707989979207</v>
      </c>
      <c r="AN206" t="s">
        <v>112</v>
      </c>
      <c r="AO206" t="s">
        <v>334</v>
      </c>
      <c r="AP206" s="29">
        <v>1E-8</v>
      </c>
      <c r="AR206" s="4" t="s">
        <v>23</v>
      </c>
      <c r="AS206" s="42">
        <v>147384.59369374899</v>
      </c>
    </row>
    <row r="207" spans="1:45" x14ac:dyDescent="0.25">
      <c r="A207">
        <v>205</v>
      </c>
      <c r="B207" t="s">
        <v>41</v>
      </c>
      <c r="C207" s="1">
        <v>4.8644999999999998E-4</v>
      </c>
      <c r="D207" t="s">
        <v>72</v>
      </c>
      <c r="E207" t="s">
        <v>25</v>
      </c>
      <c r="F207" t="s">
        <v>582</v>
      </c>
      <c r="G207" s="22">
        <v>20230201</v>
      </c>
      <c r="H207" s="56">
        <v>44959.000002199071</v>
      </c>
      <c r="I207">
        <v>3.0740343624088399E-5</v>
      </c>
      <c r="K207" s="21" t="s">
        <v>566</v>
      </c>
      <c r="L207" s="21" t="s">
        <v>558</v>
      </c>
      <c r="M207" s="21" t="s">
        <v>85</v>
      </c>
      <c r="N207" s="21" t="s">
        <v>112</v>
      </c>
      <c r="P207" t="str">
        <f t="shared" si="12"/>
        <v>TRX</v>
      </c>
      <c r="Q207">
        <f t="shared" si="13"/>
        <v>6.3193223607952306E-2</v>
      </c>
      <c r="R207">
        <v>0.30287269999999999</v>
      </c>
      <c r="S207">
        <f t="shared" si="14"/>
        <v>1.4733242491499999E-4</v>
      </c>
      <c r="T207" t="str">
        <f t="shared" si="15"/>
        <v xml:space="preserve">'TRX', </v>
      </c>
      <c r="AJ207" s="3" t="s">
        <v>108</v>
      </c>
      <c r="AK207" s="44">
        <v>45363982.454128131</v>
      </c>
      <c r="AL207">
        <v>31430984.23244011</v>
      </c>
      <c r="AN207" t="s">
        <v>112</v>
      </c>
      <c r="AO207" t="s">
        <v>334</v>
      </c>
      <c r="AP207">
        <v>1625.6897381399999</v>
      </c>
      <c r="AR207" s="4" t="s">
        <v>29</v>
      </c>
      <c r="AS207" s="42">
        <v>-0.40708584438984002</v>
      </c>
    </row>
    <row r="208" spans="1:45" x14ac:dyDescent="0.25">
      <c r="A208">
        <v>206</v>
      </c>
      <c r="B208" t="s">
        <v>41</v>
      </c>
      <c r="C208" s="1">
        <v>1.9184000000000001E-4</v>
      </c>
      <c r="D208" t="s">
        <v>72</v>
      </c>
      <c r="E208" t="s">
        <v>99</v>
      </c>
      <c r="F208" t="s">
        <v>582</v>
      </c>
      <c r="G208" s="22">
        <v>20230201</v>
      </c>
      <c r="H208" s="56">
        <v>44959.000002199071</v>
      </c>
      <c r="I208">
        <v>7.9401012309632203E-5</v>
      </c>
      <c r="K208" s="21" t="s">
        <v>567</v>
      </c>
      <c r="L208" s="21" t="s">
        <v>558</v>
      </c>
      <c r="M208" s="21" t="s">
        <v>85</v>
      </c>
      <c r="N208" s="21" t="s">
        <v>112</v>
      </c>
      <c r="P208" t="str">
        <f t="shared" si="12"/>
        <v>XRP</v>
      </c>
      <c r="Q208">
        <f t="shared" si="13"/>
        <v>0.41389184898682341</v>
      </c>
      <c r="R208">
        <v>5.0092902000000002E-2</v>
      </c>
      <c r="S208">
        <f t="shared" si="14"/>
        <v>9.6098223196799998E-6</v>
      </c>
      <c r="T208" t="str">
        <f t="shared" si="15"/>
        <v xml:space="preserve">'XRP', </v>
      </c>
      <c r="AJ208" s="4" t="s">
        <v>20</v>
      </c>
      <c r="AK208" s="44">
        <v>-3086.8876707200002</v>
      </c>
      <c r="AL208">
        <v>-307597.57568526833</v>
      </c>
      <c r="AN208" t="s">
        <v>112</v>
      </c>
      <c r="AO208" t="s">
        <v>334</v>
      </c>
      <c r="AP208">
        <v>-546.37</v>
      </c>
      <c r="AR208" s="4" t="s">
        <v>15</v>
      </c>
      <c r="AS208" s="42">
        <v>5256.4753521819885</v>
      </c>
    </row>
    <row r="209" spans="1:45" x14ac:dyDescent="0.25">
      <c r="A209">
        <v>207</v>
      </c>
      <c r="B209" t="s">
        <v>41</v>
      </c>
      <c r="C209" s="1">
        <v>2.4299999999999999E-3</v>
      </c>
      <c r="D209" t="s">
        <v>72</v>
      </c>
      <c r="E209" t="s">
        <v>117</v>
      </c>
      <c r="F209" t="s">
        <v>582</v>
      </c>
      <c r="G209" s="22">
        <v>20230201</v>
      </c>
      <c r="H209" s="56">
        <v>44959.000002199071</v>
      </c>
      <c r="I209">
        <v>3.1999734947466099</v>
      </c>
      <c r="K209" s="21" t="s">
        <v>585</v>
      </c>
      <c r="L209" s="21" t="s">
        <v>558</v>
      </c>
      <c r="M209" s="21" t="s">
        <v>85</v>
      </c>
      <c r="N209" s="21" t="s">
        <v>112</v>
      </c>
      <c r="P209" t="str">
        <f t="shared" si="12"/>
        <v>YFII</v>
      </c>
      <c r="Q209">
        <f t="shared" si="13"/>
        <v>1316.861520471856</v>
      </c>
      <c r="R209">
        <v>3.200562746442823E-3</v>
      </c>
      <c r="S209">
        <f t="shared" si="14"/>
        <v>7.7773674738560593E-6</v>
      </c>
      <c r="T209" t="str">
        <f t="shared" si="15"/>
        <v xml:space="preserve">'YFII', </v>
      </c>
      <c r="AJ209" s="27" t="s">
        <v>193</v>
      </c>
      <c r="AK209" s="44">
        <v>-3086.8876707200002</v>
      </c>
      <c r="AL209">
        <v>-307597.57568526833</v>
      </c>
      <c r="AN209" t="s">
        <v>112</v>
      </c>
      <c r="AO209" t="s">
        <v>335</v>
      </c>
      <c r="AP209">
        <v>0.74809400000000004</v>
      </c>
      <c r="AR209" s="4" t="s">
        <v>30</v>
      </c>
      <c r="AS209" s="42">
        <v>-3.6901195303759099E-2</v>
      </c>
    </row>
    <row r="210" spans="1:45" x14ac:dyDescent="0.25">
      <c r="A210">
        <v>208</v>
      </c>
      <c r="B210" t="s">
        <v>42</v>
      </c>
      <c r="C210" s="1">
        <v>39164.050470310001</v>
      </c>
      <c r="D210" t="s">
        <v>72</v>
      </c>
      <c r="E210" t="s">
        <v>38</v>
      </c>
      <c r="F210">
        <v>0</v>
      </c>
      <c r="G210" s="22">
        <v>20230201</v>
      </c>
      <c r="H210" s="56">
        <v>44959.000002858797</v>
      </c>
      <c r="I210">
        <v>39167.881731507499</v>
      </c>
      <c r="K210" s="21" t="s">
        <v>581</v>
      </c>
      <c r="L210" s="21" t="s">
        <v>558</v>
      </c>
      <c r="M210" s="21" t="s">
        <v>85</v>
      </c>
      <c r="N210" s="21" t="s">
        <v>112</v>
      </c>
      <c r="P210" t="str">
        <f t="shared" si="12"/>
        <v>USDT</v>
      </c>
      <c r="Q210">
        <f t="shared" si="13"/>
        <v>1.0000978259692623</v>
      </c>
      <c r="R210">
        <v>0.99974478737345207</v>
      </c>
      <c r="S210">
        <f t="shared" si="14"/>
        <v>39154.055310123214</v>
      </c>
      <c r="T210" t="str">
        <f t="shared" si="15"/>
        <v xml:space="preserve">'USDT', </v>
      </c>
      <c r="AJ210" s="4" t="s">
        <v>14</v>
      </c>
      <c r="AK210" s="44">
        <v>5.6822449999999997E-2</v>
      </c>
      <c r="AL210">
        <v>929.23830579595301</v>
      </c>
      <c r="AN210" t="s">
        <v>112</v>
      </c>
      <c r="AO210" t="s">
        <v>335</v>
      </c>
      <c r="AP210">
        <v>201.83665540999999</v>
      </c>
      <c r="AR210" s="4" t="s">
        <v>24</v>
      </c>
      <c r="AS210" s="42">
        <v>-29.569263762295201</v>
      </c>
    </row>
    <row r="211" spans="1:45" x14ac:dyDescent="0.25">
      <c r="A211">
        <v>209</v>
      </c>
      <c r="B211" t="s">
        <v>42</v>
      </c>
      <c r="C211" s="1">
        <v>155.1686</v>
      </c>
      <c r="D211" t="s">
        <v>90</v>
      </c>
      <c r="E211" t="s">
        <v>38</v>
      </c>
      <c r="F211">
        <v>0</v>
      </c>
      <c r="G211" s="22">
        <v>20230201</v>
      </c>
      <c r="H211" s="56">
        <v>44959.000002858797</v>
      </c>
      <c r="I211">
        <v>155.183779518694</v>
      </c>
      <c r="K211" s="21" t="s">
        <v>581</v>
      </c>
      <c r="L211" s="21" t="s">
        <v>558</v>
      </c>
      <c r="M211" s="21" t="s">
        <v>85</v>
      </c>
      <c r="N211" s="21" t="s">
        <v>112</v>
      </c>
      <c r="P211" t="str">
        <f t="shared" si="12"/>
        <v>USDT</v>
      </c>
      <c r="Q211">
        <f t="shared" si="13"/>
        <v>1.0000978259692619</v>
      </c>
      <c r="R211">
        <v>5.7869999999999999</v>
      </c>
      <c r="S211">
        <f t="shared" si="14"/>
        <v>897.96068819999994</v>
      </c>
      <c r="T211" t="str">
        <f t="shared" si="15"/>
        <v xml:space="preserve">'USDT', </v>
      </c>
      <c r="AJ211" s="27" t="s">
        <v>85</v>
      </c>
      <c r="AK211" s="44">
        <v>5.6822449999999997E-2</v>
      </c>
      <c r="AL211">
        <v>929.23830579595301</v>
      </c>
      <c r="AN211" t="s">
        <v>112</v>
      </c>
      <c r="AO211" t="s">
        <v>335</v>
      </c>
      <c r="AP211">
        <v>344.26372151999999</v>
      </c>
      <c r="AR211" s="4" t="s">
        <v>89</v>
      </c>
      <c r="AS211" s="42">
        <v>383818.60575309797</v>
      </c>
    </row>
    <row r="212" spans="1:45" x14ac:dyDescent="0.25">
      <c r="A212">
        <v>210</v>
      </c>
      <c r="B212" t="s">
        <v>120</v>
      </c>
      <c r="C212" s="1">
        <v>377.09760540000002</v>
      </c>
      <c r="E212" t="s">
        <v>121</v>
      </c>
      <c r="F212" t="s">
        <v>586</v>
      </c>
      <c r="G212" s="22">
        <v>20230201</v>
      </c>
      <c r="H212" s="56">
        <v>44959.000002777779</v>
      </c>
      <c r="I212">
        <v>0.143311108228726</v>
      </c>
      <c r="K212" s="21" t="s">
        <v>587</v>
      </c>
      <c r="L212" s="21" t="s">
        <v>558</v>
      </c>
      <c r="M212" s="21" t="s">
        <v>85</v>
      </c>
      <c r="N212" s="21" t="s">
        <v>112</v>
      </c>
      <c r="P212" t="str">
        <f t="shared" si="12"/>
        <v>AAC</v>
      </c>
      <c r="Q212">
        <f t="shared" si="13"/>
        <v>3.8003717386831754E-4</v>
      </c>
      <c r="R212">
        <v>1.0001621022067761</v>
      </c>
      <c r="S212">
        <f t="shared" si="14"/>
        <v>377.15873375400537</v>
      </c>
      <c r="T212" t="str">
        <f t="shared" si="15"/>
        <v xml:space="preserve">'AAC', </v>
      </c>
      <c r="AJ212" s="4" t="s">
        <v>15</v>
      </c>
      <c r="AK212" s="44">
        <v>-11923.311404599999</v>
      </c>
      <c r="AL212">
        <v>-14568131.013139229</v>
      </c>
      <c r="AN212" t="s">
        <v>112</v>
      </c>
      <c r="AO212" t="s">
        <v>335</v>
      </c>
      <c r="AP212">
        <v>488.2668764</v>
      </c>
      <c r="AR212" s="4" t="s">
        <v>37</v>
      </c>
      <c r="AS212" s="42">
        <v>-10030682958.4883</v>
      </c>
    </row>
    <row r="213" spans="1:45" x14ac:dyDescent="0.25">
      <c r="A213">
        <v>211</v>
      </c>
      <c r="B213" t="s">
        <v>120</v>
      </c>
      <c r="C213" s="1">
        <v>1.1000000000000001E-7</v>
      </c>
      <c r="E213" t="s">
        <v>84</v>
      </c>
      <c r="F213" t="s">
        <v>586</v>
      </c>
      <c r="G213" s="22">
        <v>20230201</v>
      </c>
      <c r="H213" s="56">
        <v>44959.000002777779</v>
      </c>
      <c r="I213">
        <v>4.3696716172930398E-8</v>
      </c>
      <c r="K213" s="21" t="s">
        <v>557</v>
      </c>
      <c r="L213" s="21" t="s">
        <v>558</v>
      </c>
      <c r="M213" s="21" t="s">
        <v>85</v>
      </c>
      <c r="N213" s="21" t="s">
        <v>112</v>
      </c>
      <c r="P213" t="str">
        <f t="shared" si="12"/>
        <v>ADA</v>
      </c>
      <c r="Q213">
        <f t="shared" si="13"/>
        <v>0.39724287429936722</v>
      </c>
      <c r="R213">
        <v>0.99489122315701173</v>
      </c>
      <c r="S213">
        <f t="shared" si="14"/>
        <v>1.0943803454727129E-7</v>
      </c>
      <c r="T213" t="str">
        <f t="shared" si="15"/>
        <v xml:space="preserve">'ADA', </v>
      </c>
      <c r="AJ213" s="27" t="s">
        <v>193</v>
      </c>
      <c r="AK213" s="44">
        <v>-11923.311404599999</v>
      </c>
      <c r="AL213">
        <v>-14568131.013139229</v>
      </c>
      <c r="AN213" t="s">
        <v>112</v>
      </c>
      <c r="AO213" t="s">
        <v>336</v>
      </c>
      <c r="AP213">
        <v>0.33565571999999999</v>
      </c>
      <c r="AR213" s="4" t="s">
        <v>95</v>
      </c>
      <c r="AS213" s="42">
        <v>-24678.549614920001</v>
      </c>
    </row>
    <row r="214" spans="1:45" x14ac:dyDescent="0.25">
      <c r="A214">
        <v>212</v>
      </c>
      <c r="B214" t="s">
        <v>120</v>
      </c>
      <c r="C214" s="1">
        <v>2.6E-7</v>
      </c>
      <c r="E214" t="s">
        <v>122</v>
      </c>
      <c r="F214" t="s">
        <v>586</v>
      </c>
      <c r="G214" s="22">
        <v>20230201</v>
      </c>
      <c r="H214" s="56">
        <v>44959.000002777779</v>
      </c>
      <c r="I214">
        <v>6.5268399592615396E-8</v>
      </c>
      <c r="K214" s="21" t="s">
        <v>588</v>
      </c>
      <c r="L214" s="21" t="s">
        <v>558</v>
      </c>
      <c r="M214" s="21" t="s">
        <v>85</v>
      </c>
      <c r="N214" s="21" t="s">
        <v>112</v>
      </c>
      <c r="P214" t="str">
        <f t="shared" si="12"/>
        <v>ALGO</v>
      </c>
      <c r="Q214">
        <f t="shared" si="13"/>
        <v>0.2510323061254438</v>
      </c>
      <c r="R214">
        <v>0.9994019011090044</v>
      </c>
      <c r="S214">
        <f t="shared" si="14"/>
        <v>2.5984449428834116E-7</v>
      </c>
      <c r="T214" t="str">
        <f t="shared" si="15"/>
        <v xml:space="preserve">'ALGO', </v>
      </c>
      <c r="AJ214" s="4" t="s">
        <v>107</v>
      </c>
      <c r="AK214" s="44">
        <v>33826924.97249233</v>
      </c>
      <c r="AL214">
        <v>34961818.305319443</v>
      </c>
      <c r="AN214" t="s">
        <v>112</v>
      </c>
      <c r="AO214" t="s">
        <v>337</v>
      </c>
      <c r="AP214">
        <v>1367501156.8785999</v>
      </c>
      <c r="AR214" s="4" t="s">
        <v>92</v>
      </c>
      <c r="AS214" s="42">
        <v>-66835.391536763593</v>
      </c>
    </row>
    <row r="215" spans="1:45" x14ac:dyDescent="0.25">
      <c r="A215">
        <v>213</v>
      </c>
      <c r="B215" t="s">
        <v>120</v>
      </c>
      <c r="C215" s="1">
        <v>0.53247394999999997</v>
      </c>
      <c r="E215" t="s">
        <v>123</v>
      </c>
      <c r="F215" t="s">
        <v>586</v>
      </c>
      <c r="G215" s="22">
        <v>20230201</v>
      </c>
      <c r="H215" s="56">
        <v>44959.000002777779</v>
      </c>
      <c r="I215">
        <v>1.98916204174477E-2</v>
      </c>
      <c r="K215" s="21" t="s">
        <v>589</v>
      </c>
      <c r="L215" s="21" t="s">
        <v>558</v>
      </c>
      <c r="M215" s="21" t="s">
        <v>85</v>
      </c>
      <c r="N215" s="21" t="s">
        <v>112</v>
      </c>
      <c r="P215" t="str">
        <f t="shared" si="12"/>
        <v>ARPA</v>
      </c>
      <c r="Q215">
        <f t="shared" si="13"/>
        <v>3.7356983224151534E-2</v>
      </c>
      <c r="R215">
        <v>1.9404659000000001E-2</v>
      </c>
      <c r="S215">
        <f t="shared" si="14"/>
        <v>1.033247542613305E-2</v>
      </c>
      <c r="T215" t="str">
        <f t="shared" si="15"/>
        <v xml:space="preserve">'ARPA', </v>
      </c>
      <c r="AJ215" s="27" t="s">
        <v>85</v>
      </c>
      <c r="AK215" s="44">
        <v>33826924.97249233</v>
      </c>
      <c r="AL215">
        <v>34961818.305319443</v>
      </c>
      <c r="AN215" t="s">
        <v>112</v>
      </c>
      <c r="AO215" t="s">
        <v>338</v>
      </c>
      <c r="AP215">
        <v>1.7855998900000001</v>
      </c>
      <c r="AR215" s="4" t="s">
        <v>38</v>
      </c>
      <c r="AS215" s="42">
        <v>52005130.943595007</v>
      </c>
    </row>
    <row r="216" spans="1:45" x14ac:dyDescent="0.25">
      <c r="A216">
        <v>214</v>
      </c>
      <c r="B216" t="s">
        <v>120</v>
      </c>
      <c r="C216" s="1">
        <v>4.3657420000000002E-2</v>
      </c>
      <c r="E216" t="s">
        <v>35</v>
      </c>
      <c r="F216" t="s">
        <v>586</v>
      </c>
      <c r="G216" s="22">
        <v>20230201</v>
      </c>
      <c r="H216" s="56">
        <v>44959.000002777779</v>
      </c>
      <c r="I216">
        <v>0.64911727083388604</v>
      </c>
      <c r="K216" s="21" t="s">
        <v>590</v>
      </c>
      <c r="L216" s="21" t="s">
        <v>558</v>
      </c>
      <c r="M216" s="21" t="s">
        <v>85</v>
      </c>
      <c r="N216" s="21" t="s">
        <v>112</v>
      </c>
      <c r="P216" t="str">
        <f t="shared" si="12"/>
        <v>ATOM</v>
      </c>
      <c r="Q216">
        <f t="shared" si="13"/>
        <v>14.868429486531408</v>
      </c>
      <c r="R216">
        <v>9.6580979887330798E-4</v>
      </c>
      <c r="S216">
        <f t="shared" si="14"/>
        <v>4.2164764029527536E-5</v>
      </c>
      <c r="T216" t="str">
        <f t="shared" si="15"/>
        <v xml:space="preserve">'ATOM', </v>
      </c>
      <c r="AJ216" s="4" t="s">
        <v>109</v>
      </c>
      <c r="AK216" s="44">
        <v>1010.5439135300001</v>
      </c>
      <c r="AL216">
        <v>1504.966856847326</v>
      </c>
      <c r="AN216" t="s">
        <v>112</v>
      </c>
      <c r="AO216" t="s">
        <v>339</v>
      </c>
      <c r="AP216">
        <v>43.072197150000001</v>
      </c>
      <c r="AR216" s="4" t="s">
        <v>99</v>
      </c>
      <c r="AS216" s="42">
        <v>5295091.7184229065</v>
      </c>
    </row>
    <row r="217" spans="1:45" x14ac:dyDescent="0.25">
      <c r="A217">
        <v>215</v>
      </c>
      <c r="B217" t="s">
        <v>120</v>
      </c>
      <c r="C217" s="1">
        <v>1.5389969999999999E-2</v>
      </c>
      <c r="E217" t="s">
        <v>185</v>
      </c>
      <c r="F217" t="s">
        <v>586</v>
      </c>
      <c r="G217" s="22">
        <v>20230201</v>
      </c>
      <c r="H217" s="56">
        <v>44959.000002777779</v>
      </c>
      <c r="I217">
        <v>0.32265632848832898</v>
      </c>
      <c r="K217" s="21" t="s">
        <v>591</v>
      </c>
      <c r="L217" s="21" t="s">
        <v>558</v>
      </c>
      <c r="M217" s="21" t="s">
        <v>85</v>
      </c>
      <c r="N217" s="21" t="s">
        <v>112</v>
      </c>
      <c r="P217" t="str">
        <f t="shared" si="12"/>
        <v>AVAX</v>
      </c>
      <c r="Q217">
        <f t="shared" si="13"/>
        <v>20.965364356677043</v>
      </c>
      <c r="R217">
        <v>2.8637358E-5</v>
      </c>
      <c r="S217">
        <f t="shared" si="14"/>
        <v>4.4072808049925999E-7</v>
      </c>
      <c r="T217" t="str">
        <f t="shared" si="15"/>
        <v xml:space="preserve">'AVAX', </v>
      </c>
      <c r="AJ217" s="27" t="s">
        <v>85</v>
      </c>
      <c r="AK217" s="44">
        <v>1010.5439135300001</v>
      </c>
      <c r="AL217">
        <v>1504.966856847326</v>
      </c>
      <c r="AN217" t="s">
        <v>112</v>
      </c>
      <c r="AO217" t="s">
        <v>340</v>
      </c>
      <c r="AP217">
        <v>0.30791584</v>
      </c>
      <c r="AR217" s="4" t="s">
        <v>398</v>
      </c>
      <c r="AS217" s="42">
        <v>1540128.6311230001</v>
      </c>
    </row>
    <row r="218" spans="1:45" x14ac:dyDescent="0.25">
      <c r="A218">
        <v>216</v>
      </c>
      <c r="B218" t="s">
        <v>120</v>
      </c>
      <c r="C218" s="1">
        <v>2.0454320000000002E-2</v>
      </c>
      <c r="E218" t="s">
        <v>124</v>
      </c>
      <c r="F218" t="s">
        <v>586</v>
      </c>
      <c r="G218" s="22">
        <v>20230201</v>
      </c>
      <c r="H218" s="56">
        <v>44959.000002777779</v>
      </c>
      <c r="I218">
        <v>5.5512923195214703E-3</v>
      </c>
      <c r="K218" s="21" t="s">
        <v>592</v>
      </c>
      <c r="L218" s="21" t="s">
        <v>558</v>
      </c>
      <c r="M218" s="21" t="s">
        <v>85</v>
      </c>
      <c r="N218" s="21" t="s">
        <v>112</v>
      </c>
      <c r="P218" t="str">
        <f t="shared" si="12"/>
        <v>BAT</v>
      </c>
      <c r="Q218">
        <f t="shared" si="13"/>
        <v>0.27139950482448061</v>
      </c>
      <c r="R218">
        <v>9.0786800000000001E-2</v>
      </c>
      <c r="S218">
        <f t="shared" si="14"/>
        <v>1.8569822589760002E-3</v>
      </c>
      <c r="T218" t="str">
        <f t="shared" si="15"/>
        <v xml:space="preserve">'BAT', </v>
      </c>
      <c r="AJ218" s="4" t="s">
        <v>27</v>
      </c>
      <c r="AK218" s="44">
        <v>-30046.69684552</v>
      </c>
      <c r="AL218">
        <v>-182456.9538534974</v>
      </c>
      <c r="AN218" t="s">
        <v>112</v>
      </c>
      <c r="AO218" t="s">
        <v>341</v>
      </c>
      <c r="AP218">
        <v>5.6119999999999998E-5</v>
      </c>
      <c r="AR218" s="3" t="s">
        <v>182</v>
      </c>
      <c r="AS218" s="42">
        <v>11647112.88739408</v>
      </c>
    </row>
    <row r="219" spans="1:45" x14ac:dyDescent="0.25">
      <c r="A219">
        <v>217</v>
      </c>
      <c r="B219" t="s">
        <v>120</v>
      </c>
      <c r="C219" s="1">
        <v>2459.27970366</v>
      </c>
      <c r="E219" t="s">
        <v>20</v>
      </c>
      <c r="F219" t="s">
        <v>586</v>
      </c>
      <c r="G219" s="22">
        <v>20230201</v>
      </c>
      <c r="H219" s="56">
        <v>44959.000002777779</v>
      </c>
      <c r="I219">
        <v>335179.58773300302</v>
      </c>
      <c r="K219" s="21" t="s">
        <v>559</v>
      </c>
      <c r="L219" s="21" t="s">
        <v>558</v>
      </c>
      <c r="M219" s="21" t="s">
        <v>85</v>
      </c>
      <c r="N219" s="21" t="s">
        <v>112</v>
      </c>
      <c r="P219" t="str">
        <f t="shared" si="12"/>
        <v>BCH</v>
      </c>
      <c r="Q219">
        <f t="shared" si="13"/>
        <v>136.29177162490916</v>
      </c>
      <c r="R219">
        <v>0.38471588000000001</v>
      </c>
      <c r="S219">
        <f t="shared" si="14"/>
        <v>946.1239553596962</v>
      </c>
      <c r="T219" t="str">
        <f t="shared" si="15"/>
        <v xml:space="preserve">'BCH', </v>
      </c>
      <c r="AJ219" s="27" t="s">
        <v>193</v>
      </c>
      <c r="AK219" s="44">
        <v>-30046.69684552</v>
      </c>
      <c r="AL219">
        <v>-182456.9538534974</v>
      </c>
      <c r="AN219" t="s">
        <v>112</v>
      </c>
      <c r="AO219" t="s">
        <v>342</v>
      </c>
      <c r="AP219">
        <v>5.9800000000000001E-4</v>
      </c>
      <c r="AR219" s="4" t="s">
        <v>84</v>
      </c>
      <c r="AS219" s="42">
        <v>59</v>
      </c>
    </row>
    <row r="220" spans="1:45" x14ac:dyDescent="0.25">
      <c r="A220">
        <v>218</v>
      </c>
      <c r="B220" t="s">
        <v>120</v>
      </c>
      <c r="C220" s="1">
        <v>2.5033500000000001E-3</v>
      </c>
      <c r="E220" t="s">
        <v>125</v>
      </c>
      <c r="F220" t="s">
        <v>586</v>
      </c>
      <c r="G220" s="22">
        <v>20230201</v>
      </c>
      <c r="H220" s="56">
        <v>44959.000002777779</v>
      </c>
      <c r="I220">
        <v>2.1616038303055E-4</v>
      </c>
      <c r="K220" s="21" t="s">
        <v>593</v>
      </c>
      <c r="L220" s="21" t="s">
        <v>558</v>
      </c>
      <c r="M220" s="21" t="s">
        <v>85</v>
      </c>
      <c r="N220" s="21" t="s">
        <v>112</v>
      </c>
      <c r="P220" t="str">
        <f t="shared" si="12"/>
        <v>BHD</v>
      </c>
      <c r="Q220">
        <f t="shared" si="13"/>
        <v>8.6348446294185782E-2</v>
      </c>
      <c r="R220">
        <v>0.98099999999999998</v>
      </c>
      <c r="S220">
        <f t="shared" si="14"/>
        <v>2.4557863500000001E-3</v>
      </c>
      <c r="T220" t="str">
        <f t="shared" si="15"/>
        <v xml:space="preserve">'BHD', </v>
      </c>
      <c r="AJ220" s="4" t="s">
        <v>24</v>
      </c>
      <c r="AK220" s="44">
        <v>8.9908658799999994</v>
      </c>
      <c r="AL220">
        <v>516.85947072252793</v>
      </c>
      <c r="AN220" t="s">
        <v>112</v>
      </c>
      <c r="AO220" t="s">
        <v>343</v>
      </c>
      <c r="AP220">
        <v>19056.338227560002</v>
      </c>
      <c r="AR220" s="4" t="s">
        <v>14</v>
      </c>
      <c r="AS220" s="42">
        <v>-221.57694376000001</v>
      </c>
    </row>
    <row r="221" spans="1:45" x14ac:dyDescent="0.25">
      <c r="A221">
        <v>219</v>
      </c>
      <c r="B221" t="s">
        <v>120</v>
      </c>
      <c r="C221" s="1">
        <v>115.29838952</v>
      </c>
      <c r="E221" t="s">
        <v>126</v>
      </c>
      <c r="F221" t="s">
        <v>586</v>
      </c>
      <c r="G221" s="22">
        <v>20230201</v>
      </c>
      <c r="H221" s="56">
        <v>44959.000002777779</v>
      </c>
      <c r="I221">
        <v>8.98895935123487</v>
      </c>
      <c r="K221" s="21" t="s">
        <v>594</v>
      </c>
      <c r="L221" s="21" t="s">
        <v>558</v>
      </c>
      <c r="M221" s="21" t="s">
        <v>85</v>
      </c>
      <c r="N221" s="21" t="s">
        <v>112</v>
      </c>
      <c r="P221" t="str">
        <f t="shared" si="12"/>
        <v>BLZ</v>
      </c>
      <c r="Q221">
        <f t="shared" si="13"/>
        <v>7.7962575094560352E-2</v>
      </c>
      <c r="R221">
        <v>6065.0834999999997</v>
      </c>
      <c r="S221">
        <f t="shared" si="14"/>
        <v>699294.35985432484</v>
      </c>
      <c r="T221" t="str">
        <f t="shared" si="15"/>
        <v xml:space="preserve">'BLZ', </v>
      </c>
      <c r="AJ221" s="27" t="s">
        <v>85</v>
      </c>
      <c r="AK221" s="44">
        <v>8.9908658799999994</v>
      </c>
      <c r="AL221">
        <v>516.85947072252793</v>
      </c>
      <c r="AN221" t="s">
        <v>112</v>
      </c>
      <c r="AO221" t="s">
        <v>343</v>
      </c>
      <c r="AP221">
        <v>18100.925351860002</v>
      </c>
      <c r="AR221" s="4" t="s">
        <v>15</v>
      </c>
      <c r="AS221" s="42">
        <v>-2975.5798351799999</v>
      </c>
    </row>
    <row r="222" spans="1:45" x14ac:dyDescent="0.25">
      <c r="A222">
        <v>220</v>
      </c>
      <c r="B222" t="s">
        <v>120</v>
      </c>
      <c r="C222" s="1">
        <v>14.7502</v>
      </c>
      <c r="E222" t="s">
        <v>127</v>
      </c>
      <c r="F222" t="s">
        <v>586</v>
      </c>
      <c r="G222" s="22">
        <v>20230201</v>
      </c>
      <c r="H222" s="56">
        <v>44959.000002777779</v>
      </c>
      <c r="I222">
        <v>3.3789448301495399</v>
      </c>
      <c r="K222" s="21" t="s">
        <v>595</v>
      </c>
      <c r="L222" s="21" t="s">
        <v>558</v>
      </c>
      <c r="M222" s="21" t="s">
        <v>85</v>
      </c>
      <c r="N222" s="21" t="s">
        <v>112</v>
      </c>
      <c r="P222" t="str">
        <f t="shared" si="12"/>
        <v>BOBA</v>
      </c>
      <c r="Q222">
        <f t="shared" si="13"/>
        <v>0.22907789929285977</v>
      </c>
      <c r="R222">
        <v>2467.3595374173997</v>
      </c>
      <c r="S222">
        <f t="shared" si="14"/>
        <v>36394.046648814125</v>
      </c>
      <c r="T222" t="str">
        <f t="shared" si="15"/>
        <v xml:space="preserve">'BOBA', </v>
      </c>
      <c r="AJ222" s="4" t="s">
        <v>149</v>
      </c>
      <c r="AK222" s="44">
        <v>-160712.46089824001</v>
      </c>
      <c r="AL222">
        <v>-181462.3761594652</v>
      </c>
      <c r="AN222" t="s">
        <v>112</v>
      </c>
      <c r="AO222" t="s">
        <v>344</v>
      </c>
      <c r="AP222">
        <v>241319.15317850999</v>
      </c>
      <c r="AR222" s="4" t="s">
        <v>270</v>
      </c>
      <c r="AS222" s="42">
        <v>1267.7570125100001</v>
      </c>
    </row>
    <row r="223" spans="1:45" x14ac:dyDescent="0.25">
      <c r="A223">
        <v>221</v>
      </c>
      <c r="B223" t="s">
        <v>120</v>
      </c>
      <c r="C223" s="1">
        <v>1.807E-4</v>
      </c>
      <c r="E223" t="s">
        <v>113</v>
      </c>
      <c r="F223" t="s">
        <v>586</v>
      </c>
      <c r="G223" s="22">
        <v>20230201</v>
      </c>
      <c r="H223" s="56">
        <v>44959.000002777779</v>
      </c>
      <c r="I223">
        <v>7.8495446637051897E-3</v>
      </c>
      <c r="K223" s="21" t="s">
        <v>560</v>
      </c>
      <c r="L223" s="21" t="s">
        <v>558</v>
      </c>
      <c r="M223" s="21" t="s">
        <v>85</v>
      </c>
      <c r="N223" s="21" t="s">
        <v>112</v>
      </c>
      <c r="P223" t="str">
        <f t="shared" si="12"/>
        <v>BSV</v>
      </c>
      <c r="Q223">
        <f t="shared" si="13"/>
        <v>43.439649494771388</v>
      </c>
      <c r="R223">
        <v>39.82</v>
      </c>
      <c r="S223">
        <f t="shared" si="14"/>
        <v>7.1954740000000003E-3</v>
      </c>
      <c r="T223" t="str">
        <f t="shared" si="15"/>
        <v xml:space="preserve">'BSV', </v>
      </c>
      <c r="AJ223" s="27" t="s">
        <v>193</v>
      </c>
      <c r="AK223" s="44">
        <v>-160712.46089824001</v>
      </c>
      <c r="AL223">
        <v>-181462.3761594652</v>
      </c>
      <c r="AN223" t="s">
        <v>112</v>
      </c>
      <c r="AO223" t="s">
        <v>345</v>
      </c>
      <c r="AP223" s="29">
        <v>1E-8</v>
      </c>
      <c r="AR223" s="4" t="s">
        <v>38</v>
      </c>
      <c r="AS223" s="42">
        <v>10004697.2340612</v>
      </c>
    </row>
    <row r="224" spans="1:45" x14ac:dyDescent="0.25">
      <c r="A224">
        <v>222</v>
      </c>
      <c r="B224" t="s">
        <v>120</v>
      </c>
      <c r="C224" s="1">
        <v>183.97205993</v>
      </c>
      <c r="E224" t="s">
        <v>14</v>
      </c>
      <c r="F224" t="s">
        <v>586</v>
      </c>
      <c r="G224" s="22">
        <v>20230201</v>
      </c>
      <c r="H224" s="56">
        <v>44959.000002777779</v>
      </c>
      <c r="I224">
        <v>4364510.7724563899</v>
      </c>
      <c r="K224" s="21" t="s">
        <v>561</v>
      </c>
      <c r="L224" s="21" t="s">
        <v>558</v>
      </c>
      <c r="M224" s="21" t="s">
        <v>85</v>
      </c>
      <c r="N224" s="21" t="s">
        <v>112</v>
      </c>
      <c r="P224" t="str">
        <f t="shared" si="12"/>
        <v>BTC</v>
      </c>
      <c r="Q224">
        <f t="shared" si="13"/>
        <v>23723.769653484629</v>
      </c>
      <c r="R224">
        <v>2.1343125000000001E-2</v>
      </c>
      <c r="S224">
        <f t="shared" si="14"/>
        <v>3.9265386715934816</v>
      </c>
      <c r="T224" t="str">
        <f t="shared" si="15"/>
        <v xml:space="preserve">'BTC', </v>
      </c>
      <c r="AJ224" s="4" t="s">
        <v>110</v>
      </c>
      <c r="AK224" s="44">
        <v>14232.599999999999</v>
      </c>
      <c r="AL224">
        <v>2633.2512670319743</v>
      </c>
      <c r="AN224" t="s">
        <v>112</v>
      </c>
      <c r="AO224" t="s">
        <v>345</v>
      </c>
      <c r="AP224">
        <v>-457203</v>
      </c>
      <c r="AR224" s="4" t="s">
        <v>183</v>
      </c>
      <c r="AS224" s="42">
        <v>1644286.05309931</v>
      </c>
    </row>
    <row r="225" spans="1:45" x14ac:dyDescent="0.25">
      <c r="A225">
        <v>223</v>
      </c>
      <c r="B225" t="s">
        <v>120</v>
      </c>
      <c r="C225" s="1">
        <v>0.33565571999999999</v>
      </c>
      <c r="E225" t="s">
        <v>128</v>
      </c>
      <c r="F225" t="s">
        <v>586</v>
      </c>
      <c r="G225" s="22">
        <v>20230201</v>
      </c>
      <c r="H225" s="56">
        <v>44959.000002777779</v>
      </c>
      <c r="I225">
        <v>6.6257040254458204E-3</v>
      </c>
      <c r="K225" s="21" t="s">
        <v>596</v>
      </c>
      <c r="L225" s="21" t="s">
        <v>558</v>
      </c>
      <c r="M225" s="21" t="s">
        <v>85</v>
      </c>
      <c r="N225" s="21" t="s">
        <v>112</v>
      </c>
      <c r="P225" t="str">
        <f t="shared" si="12"/>
        <v>BTM</v>
      </c>
      <c r="Q225">
        <f t="shared" si="13"/>
        <v>1.9739583241560194E-2</v>
      </c>
      <c r="R225">
        <v>103.98</v>
      </c>
      <c r="S225">
        <f t="shared" si="14"/>
        <v>34.901481765600003</v>
      </c>
      <c r="T225" t="str">
        <f t="shared" si="15"/>
        <v xml:space="preserve">'BTM', </v>
      </c>
      <c r="AJ225" s="27" t="s">
        <v>85</v>
      </c>
      <c r="AK225" s="44">
        <v>14232.599999999999</v>
      </c>
      <c r="AL225">
        <v>2633.2512670319743</v>
      </c>
      <c r="AN225" t="s">
        <v>112</v>
      </c>
      <c r="AO225" t="s">
        <v>345</v>
      </c>
      <c r="AP225">
        <v>26712.616036769999</v>
      </c>
      <c r="AR225" s="3" t="s">
        <v>275</v>
      </c>
    </row>
    <row r="226" spans="1:45" x14ac:dyDescent="0.25">
      <c r="A226">
        <v>224</v>
      </c>
      <c r="B226" t="s">
        <v>120</v>
      </c>
      <c r="C226" s="1">
        <v>1367501156.8785999</v>
      </c>
      <c r="E226" t="s">
        <v>129</v>
      </c>
      <c r="F226" t="s">
        <v>586</v>
      </c>
      <c r="G226" s="22">
        <v>20230201</v>
      </c>
      <c r="H226" s="56">
        <v>44959.000002777779</v>
      </c>
      <c r="I226">
        <v>993.992697592544</v>
      </c>
      <c r="K226" s="21" t="s">
        <v>597</v>
      </c>
      <c r="L226" s="21" t="s">
        <v>558</v>
      </c>
      <c r="M226" s="21" t="s">
        <v>85</v>
      </c>
      <c r="N226" s="21" t="s">
        <v>112</v>
      </c>
      <c r="P226" t="str">
        <f t="shared" si="12"/>
        <v>BTT</v>
      </c>
      <c r="Q226">
        <f t="shared" si="13"/>
        <v>7.2686790251891971E-7</v>
      </c>
      <c r="R226">
        <v>39.841106000000003</v>
      </c>
      <c r="S226">
        <f t="shared" si="14"/>
        <v>54482758546.322929</v>
      </c>
      <c r="T226" t="str">
        <f t="shared" si="15"/>
        <v xml:space="preserve">'BTT', </v>
      </c>
      <c r="AJ226" s="4" t="s">
        <v>95</v>
      </c>
      <c r="AK226" s="44">
        <v>10670883.885147721</v>
      </c>
      <c r="AL226">
        <v>10670883.885147721</v>
      </c>
      <c r="AN226" t="s">
        <v>112</v>
      </c>
      <c r="AO226" t="s">
        <v>345</v>
      </c>
      <c r="AP226">
        <v>7533</v>
      </c>
      <c r="AR226" s="4" t="s">
        <v>275</v>
      </c>
    </row>
    <row r="227" spans="1:45" x14ac:dyDescent="0.25">
      <c r="A227">
        <v>225</v>
      </c>
      <c r="B227" t="s">
        <v>120</v>
      </c>
      <c r="C227" s="1">
        <v>1.7855998900000001</v>
      </c>
      <c r="E227" t="s">
        <v>130</v>
      </c>
      <c r="F227" t="s">
        <v>586</v>
      </c>
      <c r="G227" s="22">
        <v>20230201</v>
      </c>
      <c r="H227" s="56">
        <v>44959.000002777779</v>
      </c>
      <c r="I227">
        <v>5.5069508628741801E-3</v>
      </c>
      <c r="K227" s="21" t="s">
        <v>598</v>
      </c>
      <c r="L227" s="21" t="s">
        <v>558</v>
      </c>
      <c r="M227" s="21" t="s">
        <v>85</v>
      </c>
      <c r="N227" s="21" t="s">
        <v>112</v>
      </c>
      <c r="P227" t="str">
        <f t="shared" si="12"/>
        <v>CMT</v>
      </c>
      <c r="Q227">
        <f t="shared" si="13"/>
        <v>3.0840900549530051E-3</v>
      </c>
      <c r="R227">
        <v>16719.740000000002</v>
      </c>
      <c r="S227">
        <f t="shared" si="14"/>
        <v>29854.765904828604</v>
      </c>
      <c r="T227" t="str">
        <f t="shared" si="15"/>
        <v xml:space="preserve">'CMT', </v>
      </c>
      <c r="AJ227" s="27" t="s">
        <v>85</v>
      </c>
      <c r="AK227" s="44">
        <v>10670883.885147721</v>
      </c>
      <c r="AL227">
        <v>10670883.885147721</v>
      </c>
      <c r="AN227" t="s">
        <v>112</v>
      </c>
      <c r="AO227" t="s">
        <v>345</v>
      </c>
      <c r="AP227">
        <v>593225.51604993001</v>
      </c>
      <c r="AR227" s="3" t="s">
        <v>56</v>
      </c>
      <c r="AS227" s="42">
        <v>-6696283787.5118961</v>
      </c>
    </row>
    <row r="228" spans="1:45" x14ac:dyDescent="0.25">
      <c r="A228">
        <v>226</v>
      </c>
      <c r="B228" t="s">
        <v>120</v>
      </c>
      <c r="C228" s="1">
        <v>0.30791584</v>
      </c>
      <c r="E228" t="s">
        <v>131</v>
      </c>
      <c r="F228" t="s">
        <v>586</v>
      </c>
      <c r="G228" s="22">
        <v>20230201</v>
      </c>
      <c r="H228" s="56">
        <v>44959.000002777779</v>
      </c>
      <c r="I228">
        <v>2.47962131715289E-2</v>
      </c>
      <c r="K228" s="21" t="s">
        <v>599</v>
      </c>
      <c r="L228" s="21" t="s">
        <v>558</v>
      </c>
      <c r="M228" s="21" t="s">
        <v>85</v>
      </c>
      <c r="N228" s="21" t="s">
        <v>112</v>
      </c>
      <c r="P228" t="str">
        <f t="shared" si="12"/>
        <v>CRO</v>
      </c>
      <c r="Q228">
        <f t="shared" si="13"/>
        <v>8.0529189961545664E-2</v>
      </c>
      <c r="R228">
        <v>5.6989999999999998</v>
      </c>
      <c r="S228">
        <f t="shared" si="14"/>
        <v>1.75481237216</v>
      </c>
      <c r="T228" t="str">
        <f t="shared" si="15"/>
        <v xml:space="preserve">'CRO', </v>
      </c>
      <c r="AJ228" s="4" t="s">
        <v>38</v>
      </c>
      <c r="AK228" s="44">
        <v>1056694.79363042</v>
      </c>
      <c r="AL228">
        <v>1055378.7841974639</v>
      </c>
      <c r="AN228" t="s">
        <v>112</v>
      </c>
      <c r="AO228" t="s">
        <v>346</v>
      </c>
      <c r="AP228" s="29">
        <v>1E-8</v>
      </c>
    </row>
    <row r="229" spans="1:45" x14ac:dyDescent="0.25">
      <c r="A229">
        <v>227</v>
      </c>
      <c r="B229" t="s">
        <v>120</v>
      </c>
      <c r="C229" s="1">
        <v>5.6119999999999998E-5</v>
      </c>
      <c r="E229" t="s">
        <v>132</v>
      </c>
      <c r="F229" t="s">
        <v>586</v>
      </c>
      <c r="G229" s="22">
        <v>20230201</v>
      </c>
      <c r="H229" s="56">
        <v>44959.000002777779</v>
      </c>
      <c r="I229">
        <v>3.5338691833542999E-3</v>
      </c>
      <c r="K229" s="21" t="s">
        <v>600</v>
      </c>
      <c r="L229" s="21" t="s">
        <v>558</v>
      </c>
      <c r="M229" s="21" t="s">
        <v>85</v>
      </c>
      <c r="N229" s="21" t="s">
        <v>112</v>
      </c>
      <c r="P229" t="str">
        <f t="shared" si="12"/>
        <v>DASH</v>
      </c>
      <c r="Q229">
        <f t="shared" si="13"/>
        <v>62.969871406883463</v>
      </c>
      <c r="R229">
        <v>0.90154135000000002</v>
      </c>
      <c r="S229">
        <f t="shared" si="14"/>
        <v>5.0594500562000003E-5</v>
      </c>
      <c r="T229" t="str">
        <f t="shared" si="15"/>
        <v xml:space="preserve">'DASH', </v>
      </c>
      <c r="AJ229" s="27" t="s">
        <v>85</v>
      </c>
      <c r="AK229" s="44">
        <v>1056694.79363042</v>
      </c>
      <c r="AL229">
        <v>1055378.7841974639</v>
      </c>
      <c r="AN229" t="s">
        <v>112</v>
      </c>
      <c r="AO229" t="s">
        <v>346</v>
      </c>
      <c r="AP229">
        <v>9624.8193363800001</v>
      </c>
    </row>
    <row r="230" spans="1:45" x14ac:dyDescent="0.25">
      <c r="A230">
        <v>228</v>
      </c>
      <c r="B230" t="s">
        <v>120</v>
      </c>
      <c r="C230" s="1">
        <v>5.9800000000000001E-4</v>
      </c>
      <c r="E230" t="s">
        <v>133</v>
      </c>
      <c r="F230" t="s">
        <v>586</v>
      </c>
      <c r="G230" s="22">
        <v>20230201</v>
      </c>
      <c r="H230" s="56">
        <v>44959.000002777779</v>
      </c>
      <c r="I230">
        <v>2.9304866496551299E-6</v>
      </c>
      <c r="K230" s="21" t="s">
        <v>601</v>
      </c>
      <c r="L230" s="21" t="s">
        <v>558</v>
      </c>
      <c r="M230" s="21" t="s">
        <v>85</v>
      </c>
      <c r="N230" s="21" t="s">
        <v>112</v>
      </c>
      <c r="P230" t="str">
        <f t="shared" si="12"/>
        <v>DON</v>
      </c>
      <c r="Q230">
        <f t="shared" si="13"/>
        <v>4.9004793472493813E-3</v>
      </c>
      <c r="R230">
        <v>19.614688999999998</v>
      </c>
      <c r="S230">
        <f t="shared" si="14"/>
        <v>1.1729584021999999E-2</v>
      </c>
      <c r="T230" t="str">
        <f t="shared" si="15"/>
        <v xml:space="preserve">'DON', </v>
      </c>
      <c r="AJ230" s="4" t="s">
        <v>170</v>
      </c>
      <c r="AK230" s="44">
        <v>-4.0319251200000004</v>
      </c>
      <c r="AL230">
        <v>-23033.13928745058</v>
      </c>
      <c r="AN230" t="s">
        <v>112</v>
      </c>
      <c r="AO230" t="s">
        <v>346</v>
      </c>
      <c r="AP230">
        <v>0.97793739999999996</v>
      </c>
    </row>
    <row r="231" spans="1:45" x14ac:dyDescent="0.25">
      <c r="A231">
        <v>229</v>
      </c>
      <c r="B231" t="s">
        <v>120</v>
      </c>
      <c r="C231" s="1">
        <v>40072.849136850004</v>
      </c>
      <c r="E231" t="s">
        <v>22</v>
      </c>
      <c r="F231" t="s">
        <v>586</v>
      </c>
      <c r="G231" s="22">
        <v>20230201</v>
      </c>
      <c r="H231" s="56">
        <v>44959.000002777779</v>
      </c>
      <c r="I231">
        <v>259114.86910894001</v>
      </c>
      <c r="K231" s="21" t="s">
        <v>569</v>
      </c>
      <c r="L231" s="21" t="s">
        <v>558</v>
      </c>
      <c r="M231" s="21" t="s">
        <v>85</v>
      </c>
      <c r="N231" s="21" t="s">
        <v>112</v>
      </c>
      <c r="P231" t="str">
        <f t="shared" si="12"/>
        <v>DOT</v>
      </c>
      <c r="Q231">
        <f t="shared" si="13"/>
        <v>6.4660954908410631</v>
      </c>
      <c r="R231">
        <v>1208.73</v>
      </c>
      <c r="S231">
        <f t="shared" si="14"/>
        <v>48437254.937184706</v>
      </c>
      <c r="T231" t="str">
        <f t="shared" si="15"/>
        <v xml:space="preserve">'DOT', </v>
      </c>
      <c r="AJ231" s="27" t="s">
        <v>193</v>
      </c>
      <c r="AK231" s="44">
        <v>-4.0319251200000004</v>
      </c>
      <c r="AL231">
        <v>-23033.13928745058</v>
      </c>
      <c r="AN231" t="s">
        <v>112</v>
      </c>
      <c r="AO231" t="s">
        <v>347</v>
      </c>
      <c r="AP231" s="29">
        <v>1E-8</v>
      </c>
    </row>
    <row r="232" spans="1:45" x14ac:dyDescent="0.25">
      <c r="A232">
        <v>230</v>
      </c>
      <c r="B232" t="s">
        <v>120</v>
      </c>
      <c r="C232" s="1">
        <v>1E-8</v>
      </c>
      <c r="E232" t="s">
        <v>28</v>
      </c>
      <c r="F232" t="s">
        <v>586</v>
      </c>
      <c r="G232" s="22">
        <v>20230201</v>
      </c>
      <c r="H232" s="56">
        <v>44959.000002777779</v>
      </c>
      <c r="I232">
        <v>4.7204932740448296E-9</v>
      </c>
      <c r="K232" s="21" t="s">
        <v>602</v>
      </c>
      <c r="L232" s="21" t="s">
        <v>558</v>
      </c>
      <c r="M232" s="21" t="s">
        <v>85</v>
      </c>
      <c r="N232" s="21" t="s">
        <v>112</v>
      </c>
      <c r="P232" t="str">
        <f t="shared" si="12"/>
        <v>ENJ</v>
      </c>
      <c r="Q232">
        <f t="shared" si="13"/>
        <v>0.47204932740448297</v>
      </c>
      <c r="R232">
        <v>62.35</v>
      </c>
      <c r="S232">
        <f t="shared" si="14"/>
        <v>6.2350000000000004E-7</v>
      </c>
      <c r="T232" t="str">
        <f t="shared" si="15"/>
        <v xml:space="preserve">'ENJ', </v>
      </c>
      <c r="AJ232" s="3" t="s">
        <v>169</v>
      </c>
      <c r="AK232" s="44">
        <v>186756865105.98315</v>
      </c>
      <c r="AL232">
        <v>-339272178.53992516</v>
      </c>
      <c r="AN232" t="s">
        <v>112</v>
      </c>
      <c r="AO232" t="s">
        <v>347</v>
      </c>
      <c r="AP232">
        <v>6</v>
      </c>
    </row>
    <row r="233" spans="1:45" x14ac:dyDescent="0.25">
      <c r="A233">
        <v>231</v>
      </c>
      <c r="B233" t="s">
        <v>120</v>
      </c>
      <c r="C233" s="1">
        <v>2397.07455385</v>
      </c>
      <c r="E233" t="s">
        <v>23</v>
      </c>
      <c r="F233" t="s">
        <v>586</v>
      </c>
      <c r="G233" s="22">
        <v>20230201</v>
      </c>
      <c r="H233" s="56">
        <v>44959.000002777779</v>
      </c>
      <c r="I233">
        <v>2583.48191007572</v>
      </c>
      <c r="K233" s="21" t="s">
        <v>562</v>
      </c>
      <c r="L233" s="21" t="s">
        <v>558</v>
      </c>
      <c r="M233" s="21" t="s">
        <v>85</v>
      </c>
      <c r="N233" s="21" t="s">
        <v>112</v>
      </c>
      <c r="P233" t="str">
        <f t="shared" si="12"/>
        <v>EOS</v>
      </c>
      <c r="Q233">
        <f t="shared" si="13"/>
        <v>1.0777645217276728</v>
      </c>
      <c r="R233">
        <v>5.0092902000000002E-2</v>
      </c>
      <c r="S233">
        <f t="shared" si="14"/>
        <v>120.07642071270178</v>
      </c>
      <c r="T233" t="str">
        <f t="shared" si="15"/>
        <v xml:space="preserve">'EOS', </v>
      </c>
      <c r="AJ233" s="4" t="s">
        <v>20</v>
      </c>
      <c r="AK233" s="44">
        <v>5377</v>
      </c>
      <c r="AL233">
        <v>535799.27126856288</v>
      </c>
      <c r="AN233" t="s">
        <v>112</v>
      </c>
      <c r="AO233" t="s">
        <v>347</v>
      </c>
      <c r="AP233">
        <v>99.530674790000006</v>
      </c>
    </row>
    <row r="234" spans="1:45" x14ac:dyDescent="0.25">
      <c r="A234">
        <v>232</v>
      </c>
      <c r="B234" t="s">
        <v>120</v>
      </c>
      <c r="C234" s="1">
        <v>90596.788308260002</v>
      </c>
      <c r="E234" t="s">
        <v>29</v>
      </c>
      <c r="F234" t="s">
        <v>586</v>
      </c>
      <c r="G234" s="22">
        <v>20230201</v>
      </c>
      <c r="H234" s="56">
        <v>44959.000002777779</v>
      </c>
      <c r="I234">
        <v>2026424.8874558201</v>
      </c>
      <c r="K234" s="21" t="s">
        <v>563</v>
      </c>
      <c r="L234" s="21" t="s">
        <v>558</v>
      </c>
      <c r="M234" s="21" t="s">
        <v>85</v>
      </c>
      <c r="N234" s="21" t="s">
        <v>112</v>
      </c>
      <c r="P234" t="str">
        <f t="shared" si="12"/>
        <v>ETC</v>
      </c>
      <c r="Q234">
        <f t="shared" si="13"/>
        <v>22.36751352112848</v>
      </c>
      <c r="R234">
        <v>0.99940190110900462</v>
      </c>
      <c r="S234">
        <f t="shared" si="14"/>
        <v>90542.602469645091</v>
      </c>
      <c r="T234" t="str">
        <f t="shared" si="15"/>
        <v xml:space="preserve">'ETC', </v>
      </c>
      <c r="AJ234" s="27" t="s">
        <v>168</v>
      </c>
      <c r="AK234" s="44">
        <v>5377</v>
      </c>
      <c r="AL234">
        <v>535799.27126856288</v>
      </c>
      <c r="AN234" t="s">
        <v>112</v>
      </c>
      <c r="AO234" t="s">
        <v>347</v>
      </c>
      <c r="AP234">
        <v>-1466.27</v>
      </c>
    </row>
    <row r="235" spans="1:45" x14ac:dyDescent="0.25">
      <c r="A235">
        <v>233</v>
      </c>
      <c r="B235" t="s">
        <v>120</v>
      </c>
      <c r="C235" s="1">
        <v>2734.87773595</v>
      </c>
      <c r="E235" t="s">
        <v>15</v>
      </c>
      <c r="F235" t="s">
        <v>586</v>
      </c>
      <c r="G235" s="22">
        <v>20230201</v>
      </c>
      <c r="H235" s="56">
        <v>44959.000002777779</v>
      </c>
      <c r="I235">
        <v>4490102.28508972</v>
      </c>
      <c r="K235" s="21" t="s">
        <v>564</v>
      </c>
      <c r="L235" s="21" t="s">
        <v>558</v>
      </c>
      <c r="M235" s="21" t="s">
        <v>85</v>
      </c>
      <c r="N235" s="21" t="s">
        <v>112</v>
      </c>
      <c r="P235" t="str">
        <f t="shared" si="12"/>
        <v>ETH</v>
      </c>
      <c r="Q235">
        <f t="shared" si="13"/>
        <v>1641.792693716166</v>
      </c>
      <c r="R235">
        <v>0.38471588000000001</v>
      </c>
      <c r="S235">
        <f t="shared" si="14"/>
        <v>1052.1508948784119</v>
      </c>
      <c r="T235" t="str">
        <f t="shared" si="15"/>
        <v xml:space="preserve">'ETH', </v>
      </c>
      <c r="AJ235" s="4" t="s">
        <v>14</v>
      </c>
      <c r="AK235" s="44">
        <v>-4340.0168467900003</v>
      </c>
      <c r="AL235">
        <v>-70973882.714262307</v>
      </c>
      <c r="AN235" t="s">
        <v>112</v>
      </c>
      <c r="AO235" t="s">
        <v>347</v>
      </c>
      <c r="AP235">
        <v>689.88583590999997</v>
      </c>
    </row>
    <row r="236" spans="1:45" x14ac:dyDescent="0.25">
      <c r="A236">
        <v>234</v>
      </c>
      <c r="B236" t="s">
        <v>120</v>
      </c>
      <c r="C236" s="1">
        <v>9823.8364263999993</v>
      </c>
      <c r="E236" t="s">
        <v>287</v>
      </c>
      <c r="F236" t="s">
        <v>586</v>
      </c>
      <c r="G236" s="22">
        <v>20230201</v>
      </c>
      <c r="H236" s="56">
        <v>44959.000002777779</v>
      </c>
      <c r="I236">
        <v>3555.2218957369</v>
      </c>
      <c r="K236" s="21" t="s">
        <v>603</v>
      </c>
      <c r="L236" s="21" t="s">
        <v>558</v>
      </c>
      <c r="M236" s="21" t="s">
        <v>85</v>
      </c>
      <c r="N236" s="21" t="s">
        <v>112</v>
      </c>
      <c r="P236" t="str">
        <f t="shared" si="12"/>
        <v>ETHF</v>
      </c>
      <c r="Q236">
        <f t="shared" si="13"/>
        <v>0.36189750535572907</v>
      </c>
      <c r="R236">
        <v>9.9934670000000008</v>
      </c>
      <c r="S236">
        <f t="shared" si="14"/>
        <v>98174.18514062633</v>
      </c>
      <c r="T236" t="str">
        <f t="shared" si="15"/>
        <v xml:space="preserve">'ETHF', </v>
      </c>
      <c r="AJ236" s="27" t="s">
        <v>168</v>
      </c>
      <c r="AK236" s="44">
        <v>-4340.0168467900003</v>
      </c>
      <c r="AL236">
        <v>-70973882.714262307</v>
      </c>
      <c r="AN236" t="s">
        <v>112</v>
      </c>
      <c r="AO236" t="s">
        <v>348</v>
      </c>
      <c r="AP236">
        <v>9823.8364263999993</v>
      </c>
    </row>
    <row r="237" spans="1:45" x14ac:dyDescent="0.25">
      <c r="A237">
        <v>235</v>
      </c>
      <c r="B237" t="s">
        <v>120</v>
      </c>
      <c r="C237" s="1">
        <v>3460.93190667</v>
      </c>
      <c r="E237" t="s">
        <v>270</v>
      </c>
      <c r="F237" t="s">
        <v>586</v>
      </c>
      <c r="G237" s="22">
        <v>20230201</v>
      </c>
      <c r="H237" s="56">
        <v>44959.000002777779</v>
      </c>
      <c r="I237">
        <v>13307.621616917701</v>
      </c>
      <c r="K237" s="21" t="s">
        <v>604</v>
      </c>
      <c r="L237" s="21" t="s">
        <v>558</v>
      </c>
      <c r="M237" s="21" t="s">
        <v>85</v>
      </c>
      <c r="N237" s="21" t="s">
        <v>112</v>
      </c>
      <c r="P237" t="str">
        <f t="shared" si="12"/>
        <v>ETHW</v>
      </c>
      <c r="Q237">
        <f t="shared" si="13"/>
        <v>3.8450977874690047</v>
      </c>
      <c r="R237">
        <v>103.98</v>
      </c>
      <c r="S237">
        <f t="shared" si="14"/>
        <v>359867.69965554663</v>
      </c>
      <c r="T237" t="str">
        <f t="shared" si="15"/>
        <v xml:space="preserve">'ETHW', </v>
      </c>
      <c r="AJ237" s="4" t="s">
        <v>31</v>
      </c>
      <c r="AK237" s="44">
        <v>5000</v>
      </c>
      <c r="AL237">
        <v>193723.1905293829</v>
      </c>
      <c r="AN237" t="s">
        <v>112</v>
      </c>
      <c r="AO237" t="s">
        <v>349</v>
      </c>
      <c r="AP237">
        <v>3460.93190667</v>
      </c>
    </row>
    <row r="238" spans="1:45" x14ac:dyDescent="0.25">
      <c r="A238">
        <v>236</v>
      </c>
      <c r="B238" t="s">
        <v>120</v>
      </c>
      <c r="C238" s="1">
        <v>118574.64384084</v>
      </c>
      <c r="E238" t="s">
        <v>256</v>
      </c>
      <c r="F238" t="s">
        <v>586</v>
      </c>
      <c r="G238" s="22">
        <v>20230201</v>
      </c>
      <c r="H238" s="56">
        <v>44959.000002777779</v>
      </c>
      <c r="I238">
        <v>130453.968542556</v>
      </c>
      <c r="K238" s="21" t="s">
        <v>605</v>
      </c>
      <c r="L238" s="21" t="s">
        <v>558</v>
      </c>
      <c r="M238" s="21" t="s">
        <v>85</v>
      </c>
      <c r="N238" s="21" t="s">
        <v>112</v>
      </c>
      <c r="P238" t="str">
        <f t="shared" si="12"/>
        <v>EUROC</v>
      </c>
      <c r="Q238">
        <f t="shared" si="13"/>
        <v>1.1001843591253906</v>
      </c>
      <c r="R238">
        <v>16719.740000000002</v>
      </c>
      <c r="S238">
        <f t="shared" si="14"/>
        <v>1982537215.6114464</v>
      </c>
      <c r="T238" t="str">
        <f t="shared" si="15"/>
        <v xml:space="preserve">'EUROC', </v>
      </c>
      <c r="AJ238" s="27" t="s">
        <v>168</v>
      </c>
      <c r="AK238" s="44">
        <v>5000</v>
      </c>
      <c r="AL238">
        <v>193723.1905293829</v>
      </c>
      <c r="AN238" t="s">
        <v>112</v>
      </c>
      <c r="AO238" t="s">
        <v>350</v>
      </c>
      <c r="AP238">
        <v>340417.99782405002</v>
      </c>
    </row>
    <row r="239" spans="1:45" x14ac:dyDescent="0.25">
      <c r="A239">
        <v>237</v>
      </c>
      <c r="B239" t="s">
        <v>120</v>
      </c>
      <c r="C239" s="1">
        <v>1.0244641699999999</v>
      </c>
      <c r="E239" t="s">
        <v>30</v>
      </c>
      <c r="F239" t="s">
        <v>586</v>
      </c>
      <c r="G239" s="22">
        <v>20230201</v>
      </c>
      <c r="H239" s="56">
        <v>44959.000002777779</v>
      </c>
      <c r="I239">
        <v>5.8266912386357097</v>
      </c>
      <c r="K239" s="21" t="s">
        <v>606</v>
      </c>
      <c r="L239" s="21" t="s">
        <v>558</v>
      </c>
      <c r="M239" s="21" t="s">
        <v>85</v>
      </c>
      <c r="N239" s="21" t="s">
        <v>112</v>
      </c>
      <c r="P239" t="str">
        <f t="shared" si="12"/>
        <v>FIL</v>
      </c>
      <c r="Q239">
        <f t="shared" si="13"/>
        <v>5.6875500473927856</v>
      </c>
      <c r="R239">
        <v>0.90154135000000002</v>
      </c>
      <c r="S239">
        <f t="shared" si="14"/>
        <v>0.92359681084842937</v>
      </c>
      <c r="T239" t="str">
        <f t="shared" si="15"/>
        <v xml:space="preserve">'FIL', </v>
      </c>
      <c r="AJ239" s="4" t="s">
        <v>29</v>
      </c>
      <c r="AK239" s="44">
        <v>98000</v>
      </c>
      <c r="AL239">
        <v>1955849.701204041</v>
      </c>
      <c r="AN239" t="s">
        <v>112</v>
      </c>
      <c r="AO239" t="s">
        <v>350</v>
      </c>
      <c r="AP239">
        <v>7201.7560000000003</v>
      </c>
    </row>
    <row r="240" spans="1:45" x14ac:dyDescent="0.25">
      <c r="A240">
        <v>238</v>
      </c>
      <c r="B240" t="s">
        <v>120</v>
      </c>
      <c r="C240" s="1">
        <v>1214222.2371169401</v>
      </c>
      <c r="E240" t="s">
        <v>940</v>
      </c>
      <c r="F240" t="s">
        <v>586</v>
      </c>
      <c r="G240" s="22">
        <v>20230201</v>
      </c>
      <c r="H240" s="56">
        <v>44959.000002777779</v>
      </c>
      <c r="I240">
        <v>52754.5519506813</v>
      </c>
      <c r="K240" s="21" t="s">
        <v>941</v>
      </c>
      <c r="L240" s="21" t="s">
        <v>558</v>
      </c>
      <c r="M240" s="21" t="s">
        <v>85</v>
      </c>
      <c r="N240" s="21" t="s">
        <v>112</v>
      </c>
      <c r="P240" t="str">
        <f t="shared" si="12"/>
        <v>FLR</v>
      </c>
      <c r="Q240">
        <f t="shared" si="13"/>
        <v>4.3447196351750379E-2</v>
      </c>
      <c r="R240">
        <v>3.7800280517057798</v>
      </c>
      <c r="S240">
        <f t="shared" si="14"/>
        <v>4589794.1173069803</v>
      </c>
      <c r="T240" t="str">
        <f t="shared" si="15"/>
        <v xml:space="preserve">'FLR', </v>
      </c>
      <c r="AJ240" s="27" t="s">
        <v>168</v>
      </c>
      <c r="AK240" s="44">
        <v>98000</v>
      </c>
      <c r="AL240">
        <v>1955849.701204041</v>
      </c>
      <c r="AN240" t="s">
        <v>112</v>
      </c>
      <c r="AO240" t="s">
        <v>351</v>
      </c>
      <c r="AP240">
        <v>2339.8611111199998</v>
      </c>
    </row>
    <row r="241" spans="1:42" x14ac:dyDescent="0.25">
      <c r="A241">
        <v>239</v>
      </c>
      <c r="B241" t="s">
        <v>120</v>
      </c>
      <c r="C241" s="1">
        <v>0.68557060000000003</v>
      </c>
      <c r="E241" t="s">
        <v>109</v>
      </c>
      <c r="F241" t="s">
        <v>586</v>
      </c>
      <c r="G241" s="22">
        <v>20230201</v>
      </c>
      <c r="H241" s="56">
        <v>44959.000002777779</v>
      </c>
      <c r="I241">
        <v>1.3237799068225</v>
      </c>
      <c r="K241" s="21" t="s">
        <v>607</v>
      </c>
      <c r="L241" s="21" t="s">
        <v>558</v>
      </c>
      <c r="M241" s="21" t="s">
        <v>85</v>
      </c>
      <c r="N241" s="21" t="s">
        <v>112</v>
      </c>
      <c r="P241" t="str">
        <f t="shared" si="12"/>
        <v>FTT</v>
      </c>
      <c r="Q241">
        <f t="shared" si="13"/>
        <v>1.9309169716765859</v>
      </c>
      <c r="R241">
        <v>24.360496999999999</v>
      </c>
      <c r="S241">
        <f t="shared" si="14"/>
        <v>16.7008405445882</v>
      </c>
      <c r="T241" t="str">
        <f t="shared" si="15"/>
        <v xml:space="preserve">'FTT', </v>
      </c>
      <c r="AJ241" s="4" t="s">
        <v>15</v>
      </c>
      <c r="AK241" s="44">
        <v>-38935</v>
      </c>
      <c r="AL241">
        <v>-47571531.242381789</v>
      </c>
      <c r="AN241" t="s">
        <v>112</v>
      </c>
      <c r="AO241" t="s">
        <v>352</v>
      </c>
      <c r="AP241">
        <v>0.68557060000000003</v>
      </c>
    </row>
    <row r="242" spans="1:42" x14ac:dyDescent="0.25">
      <c r="A242">
        <v>240</v>
      </c>
      <c r="B242" t="s">
        <v>120</v>
      </c>
      <c r="C242" s="1">
        <v>54.776400000000002</v>
      </c>
      <c r="E242" t="s">
        <v>134</v>
      </c>
      <c r="F242" t="s">
        <v>586</v>
      </c>
      <c r="G242" s="22">
        <v>20230201</v>
      </c>
      <c r="H242" s="56">
        <v>44959.000002777779</v>
      </c>
      <c r="I242">
        <v>137.26951800672299</v>
      </c>
      <c r="K242" s="21" t="s">
        <v>608</v>
      </c>
      <c r="L242" s="21" t="s">
        <v>558</v>
      </c>
      <c r="M242" s="21" t="s">
        <v>85</v>
      </c>
      <c r="N242" s="21" t="s">
        <v>112</v>
      </c>
      <c r="P242" t="str">
        <f t="shared" si="12"/>
        <v>GAS</v>
      </c>
      <c r="Q242">
        <f t="shared" si="13"/>
        <v>2.5059974369751021</v>
      </c>
      <c r="R242">
        <v>62.35</v>
      </c>
      <c r="S242">
        <f t="shared" si="14"/>
        <v>3415.3085400000004</v>
      </c>
      <c r="T242" t="str">
        <f t="shared" si="15"/>
        <v xml:space="preserve">'GAS', </v>
      </c>
      <c r="AJ242" s="27" t="s">
        <v>168</v>
      </c>
      <c r="AK242" s="44">
        <v>-38935</v>
      </c>
      <c r="AL242">
        <v>-47571531.242381789</v>
      </c>
      <c r="AN242" t="s">
        <v>112</v>
      </c>
      <c r="AO242" t="s">
        <v>353</v>
      </c>
      <c r="AP242">
        <v>54.776400000000002</v>
      </c>
    </row>
    <row r="243" spans="1:42" x14ac:dyDescent="0.25">
      <c r="A243">
        <v>241</v>
      </c>
      <c r="B243" t="s">
        <v>120</v>
      </c>
      <c r="C243" s="1">
        <v>3.4060489999999999E-2</v>
      </c>
      <c r="E243" t="s">
        <v>135</v>
      </c>
      <c r="F243" t="s">
        <v>586</v>
      </c>
      <c r="G243" s="22">
        <v>20230201</v>
      </c>
      <c r="H243" s="56">
        <v>44959.000002777779</v>
      </c>
      <c r="I243">
        <v>2.37409384383005E-3</v>
      </c>
      <c r="K243" s="21" t="s">
        <v>609</v>
      </c>
      <c r="L243" s="21" t="s">
        <v>558</v>
      </c>
      <c r="M243" s="21" t="s">
        <v>85</v>
      </c>
      <c r="N243" s="21" t="s">
        <v>112</v>
      </c>
      <c r="P243" t="str">
        <f t="shared" si="12"/>
        <v>HBAR</v>
      </c>
      <c r="Q243">
        <f t="shared" si="13"/>
        <v>6.9702280966305832E-2</v>
      </c>
      <c r="R243">
        <v>8.09E-2</v>
      </c>
      <c r="S243">
        <f t="shared" si="14"/>
        <v>2.755493641E-3</v>
      </c>
      <c r="T243" t="str">
        <f t="shared" si="15"/>
        <v xml:space="preserve">'HBAR', </v>
      </c>
      <c r="AJ243" s="4" t="s">
        <v>107</v>
      </c>
      <c r="AK243" s="44">
        <v>-30000000</v>
      </c>
      <c r="AL243">
        <v>-31006500</v>
      </c>
      <c r="AN243" t="s">
        <v>112</v>
      </c>
      <c r="AO243" t="s">
        <v>354</v>
      </c>
      <c r="AP243">
        <v>100.03406049</v>
      </c>
    </row>
    <row r="244" spans="1:42" x14ac:dyDescent="0.25">
      <c r="A244">
        <v>242</v>
      </c>
      <c r="B244" t="s">
        <v>120</v>
      </c>
      <c r="C244" s="1">
        <v>5337.6979873099999</v>
      </c>
      <c r="E244" t="s">
        <v>136</v>
      </c>
      <c r="F244" t="s">
        <v>586</v>
      </c>
      <c r="G244" s="22">
        <v>20230201</v>
      </c>
      <c r="H244" s="56">
        <v>44959.000002777779</v>
      </c>
      <c r="I244">
        <v>0.423886794756764</v>
      </c>
      <c r="K244" s="21" t="s">
        <v>610</v>
      </c>
      <c r="L244" s="21" t="s">
        <v>558</v>
      </c>
      <c r="M244" s="21" t="s">
        <v>85</v>
      </c>
      <c r="N244" s="21" t="s">
        <v>112</v>
      </c>
      <c r="P244" t="str">
        <f t="shared" si="12"/>
        <v>HPT</v>
      </c>
      <c r="Q244">
        <f t="shared" si="13"/>
        <v>7.9413783950408001E-5</v>
      </c>
      <c r="R244">
        <v>1.2567074957005913E-2</v>
      </c>
      <c r="S244">
        <f t="shared" si="14"/>
        <v>67.079250704384364</v>
      </c>
      <c r="T244" t="str">
        <f t="shared" si="15"/>
        <v xml:space="preserve">'HPT', </v>
      </c>
      <c r="AJ244" s="27" t="s">
        <v>168</v>
      </c>
      <c r="AK244" s="44">
        <v>-30000000</v>
      </c>
      <c r="AL244">
        <v>-31006500</v>
      </c>
      <c r="AN244" t="s">
        <v>112</v>
      </c>
      <c r="AO244" t="s">
        <v>355</v>
      </c>
      <c r="AP244">
        <v>5337.6979873099999</v>
      </c>
    </row>
    <row r="245" spans="1:42" x14ac:dyDescent="0.25">
      <c r="A245">
        <v>243</v>
      </c>
      <c r="B245" t="s">
        <v>120</v>
      </c>
      <c r="C245" s="1">
        <v>1124.88677766</v>
      </c>
      <c r="E245" t="s">
        <v>137</v>
      </c>
      <c r="F245" t="s">
        <v>586</v>
      </c>
      <c r="G245" s="22">
        <v>20230201</v>
      </c>
      <c r="H245" s="56">
        <v>44959.000002777779</v>
      </c>
      <c r="I245">
        <v>5836.9322024600897</v>
      </c>
      <c r="K245" s="21" t="s">
        <v>611</v>
      </c>
      <c r="L245" s="21" t="s">
        <v>558</v>
      </c>
      <c r="M245" s="21" t="s">
        <v>85</v>
      </c>
      <c r="N245" s="21" t="s">
        <v>112</v>
      </c>
      <c r="P245" t="str">
        <f t="shared" si="12"/>
        <v>HT</v>
      </c>
      <c r="Q245">
        <f t="shared" si="13"/>
        <v>5.1889064022977767</v>
      </c>
      <c r="R245">
        <v>1</v>
      </c>
      <c r="S245">
        <f t="shared" si="14"/>
        <v>1124.88677766</v>
      </c>
      <c r="T245" t="str">
        <f t="shared" si="15"/>
        <v xml:space="preserve">'HT', </v>
      </c>
      <c r="AJ245" s="4" t="s">
        <v>256</v>
      </c>
      <c r="AK245" s="44">
        <v>-15000000</v>
      </c>
      <c r="AL245">
        <v>-15482913.098339921</v>
      </c>
      <c r="AN245" t="s">
        <v>112</v>
      </c>
      <c r="AO245" t="s">
        <v>356</v>
      </c>
      <c r="AP245">
        <v>3281.8687999200001</v>
      </c>
    </row>
    <row r="246" spans="1:42" x14ac:dyDescent="0.25">
      <c r="A246">
        <v>244</v>
      </c>
      <c r="B246" t="s">
        <v>120</v>
      </c>
      <c r="C246" s="1">
        <v>14.785856219999999</v>
      </c>
      <c r="E246" t="s">
        <v>138</v>
      </c>
      <c r="F246" t="s">
        <v>586</v>
      </c>
      <c r="G246" s="22">
        <v>20230201</v>
      </c>
      <c r="H246" s="56">
        <v>44959.000002777779</v>
      </c>
      <c r="I246">
        <v>0.14515358711131399</v>
      </c>
      <c r="K246" s="21" t="s">
        <v>612</v>
      </c>
      <c r="L246" s="21" t="s">
        <v>558</v>
      </c>
      <c r="M246" s="21" t="s">
        <v>85</v>
      </c>
      <c r="N246" s="21" t="s">
        <v>112</v>
      </c>
      <c r="P246" t="str">
        <f t="shared" si="12"/>
        <v>IOST</v>
      </c>
      <c r="Q246">
        <f t="shared" si="13"/>
        <v>9.8170565810705539E-3</v>
      </c>
      <c r="R246">
        <v>0.9994019011090044</v>
      </c>
      <c r="S246">
        <f t="shared" si="14"/>
        <v>14.777012815792396</v>
      </c>
      <c r="T246" t="str">
        <f t="shared" si="15"/>
        <v xml:space="preserve">'IOST', </v>
      </c>
      <c r="AJ246" s="27" t="s">
        <v>168</v>
      </c>
      <c r="AK246" s="44">
        <v>-15000000</v>
      </c>
      <c r="AL246">
        <v>-15482913.098339921</v>
      </c>
      <c r="AN246" t="s">
        <v>112</v>
      </c>
      <c r="AO246" t="s">
        <v>357</v>
      </c>
      <c r="AP246">
        <v>14.785856219999999</v>
      </c>
    </row>
    <row r="247" spans="1:42" x14ac:dyDescent="0.25">
      <c r="A247">
        <v>245</v>
      </c>
      <c r="B247" t="s">
        <v>120</v>
      </c>
      <c r="C247" s="1">
        <v>0.81765067999999996</v>
      </c>
      <c r="E247" t="s">
        <v>139</v>
      </c>
      <c r="F247" t="s">
        <v>586</v>
      </c>
      <c r="G247" s="22">
        <v>20230201</v>
      </c>
      <c r="H247" s="56">
        <v>44959.000002777779</v>
      </c>
      <c r="I247">
        <v>1.50970447399295E-2</v>
      </c>
      <c r="K247" s="21" t="s">
        <v>613</v>
      </c>
      <c r="L247" s="21" t="s">
        <v>558</v>
      </c>
      <c r="M247" s="21" t="s">
        <v>85</v>
      </c>
      <c r="N247" s="21" t="s">
        <v>112</v>
      </c>
      <c r="P247" t="str">
        <f t="shared" si="12"/>
        <v>IRIS</v>
      </c>
      <c r="Q247">
        <f t="shared" si="13"/>
        <v>1.8463929779804624E-2</v>
      </c>
      <c r="R247">
        <v>9.0786800000000001E-2</v>
      </c>
      <c r="S247">
        <f t="shared" si="14"/>
        <v>7.4231888755023998E-2</v>
      </c>
      <c r="T247" t="str">
        <f t="shared" si="15"/>
        <v xml:space="preserve">'IRIS', </v>
      </c>
      <c r="AJ247" s="4" t="s">
        <v>37</v>
      </c>
      <c r="AK247" s="44">
        <v>187000000000</v>
      </c>
      <c r="AL247">
        <v>1688293.498807098</v>
      </c>
      <c r="AN247" t="s">
        <v>112</v>
      </c>
      <c r="AO247" t="s">
        <v>358</v>
      </c>
      <c r="AP247">
        <v>0.81765067999999996</v>
      </c>
    </row>
    <row r="248" spans="1:42" x14ac:dyDescent="0.25">
      <c r="A248">
        <v>246</v>
      </c>
      <c r="B248" t="s">
        <v>120</v>
      </c>
      <c r="C248" s="1">
        <v>9.1121815000000002</v>
      </c>
      <c r="E248" t="s">
        <v>140</v>
      </c>
      <c r="F248" t="s">
        <v>586</v>
      </c>
      <c r="G248" s="22">
        <v>20230201</v>
      </c>
      <c r="H248" s="56">
        <v>44959.000002777779</v>
      </c>
      <c r="I248">
        <v>0.24820953919834901</v>
      </c>
      <c r="K248" s="21" t="s">
        <v>614</v>
      </c>
      <c r="L248" s="21" t="s">
        <v>558</v>
      </c>
      <c r="M248" s="21" t="s">
        <v>85</v>
      </c>
      <c r="N248" s="21" t="s">
        <v>112</v>
      </c>
      <c r="P248" t="str">
        <f t="shared" si="12"/>
        <v>JST</v>
      </c>
      <c r="Q248">
        <f t="shared" si="13"/>
        <v>2.723931027914106E-2</v>
      </c>
      <c r="R248">
        <v>0.38471588000000001</v>
      </c>
      <c r="S248">
        <f t="shared" si="14"/>
        <v>3.5056009244922199</v>
      </c>
      <c r="T248" t="str">
        <f t="shared" si="15"/>
        <v xml:space="preserve">'JST', </v>
      </c>
      <c r="AJ248" s="27" t="s">
        <v>168</v>
      </c>
      <c r="AK248" s="44">
        <v>187000000000</v>
      </c>
      <c r="AL248">
        <v>1688293.498807098</v>
      </c>
      <c r="AN248" t="s">
        <v>112</v>
      </c>
      <c r="AO248" t="s">
        <v>359</v>
      </c>
      <c r="AP248">
        <v>9.1121815000000002</v>
      </c>
    </row>
    <row r="249" spans="1:42" x14ac:dyDescent="0.25">
      <c r="A249">
        <v>247</v>
      </c>
      <c r="B249" t="s">
        <v>120</v>
      </c>
      <c r="C249" s="1">
        <v>1.4966E-4</v>
      </c>
      <c r="E249" t="s">
        <v>43</v>
      </c>
      <c r="F249" t="s">
        <v>586</v>
      </c>
      <c r="G249" s="22">
        <v>20230201</v>
      </c>
      <c r="H249" s="56">
        <v>44959.000002777779</v>
      </c>
      <c r="I249">
        <v>5.4665470980329901E-3</v>
      </c>
      <c r="K249" s="21" t="s">
        <v>615</v>
      </c>
      <c r="L249" s="21" t="s">
        <v>558</v>
      </c>
      <c r="M249" s="21" t="s">
        <v>85</v>
      </c>
      <c r="N249" s="21" t="s">
        <v>112</v>
      </c>
      <c r="P249" t="str">
        <f t="shared" si="12"/>
        <v>KSM</v>
      </c>
      <c r="Q249">
        <f t="shared" si="13"/>
        <v>36.526440585547178</v>
      </c>
      <c r="R249">
        <v>103.98</v>
      </c>
      <c r="S249">
        <f t="shared" si="14"/>
        <v>1.55616468E-2</v>
      </c>
      <c r="T249" t="str">
        <f t="shared" si="15"/>
        <v xml:space="preserve">'KSM', </v>
      </c>
      <c r="AJ249" s="4" t="s">
        <v>95</v>
      </c>
      <c r="AK249" s="44">
        <v>-51200000</v>
      </c>
      <c r="AL249">
        <v>-51200000</v>
      </c>
      <c r="AN249" t="s">
        <v>112</v>
      </c>
      <c r="AO249" t="s">
        <v>360</v>
      </c>
      <c r="AP249">
        <v>5</v>
      </c>
    </row>
    <row r="250" spans="1:42" x14ac:dyDescent="0.25">
      <c r="A250">
        <v>248</v>
      </c>
      <c r="B250" t="s">
        <v>120</v>
      </c>
      <c r="C250" s="1">
        <v>0.24234807999999999</v>
      </c>
      <c r="E250" t="s">
        <v>141</v>
      </c>
      <c r="F250" t="s">
        <v>586</v>
      </c>
      <c r="G250" s="22">
        <v>20230201</v>
      </c>
      <c r="H250" s="56">
        <v>44959.000002777779</v>
      </c>
      <c r="I250">
        <v>4.0232628446472602E-4</v>
      </c>
      <c r="K250" s="21" t="s">
        <v>616</v>
      </c>
      <c r="L250" s="21" t="s">
        <v>558</v>
      </c>
      <c r="M250" s="21" t="s">
        <v>85</v>
      </c>
      <c r="N250" s="21" t="s">
        <v>112</v>
      </c>
      <c r="P250" t="str">
        <f t="shared" si="12"/>
        <v>LAMB</v>
      </c>
      <c r="Q250">
        <f t="shared" si="13"/>
        <v>1.6601174825264802E-3</v>
      </c>
      <c r="R250">
        <v>39.366320000000002</v>
      </c>
      <c r="S250">
        <f t="shared" si="14"/>
        <v>9.5403520686655998</v>
      </c>
      <c r="T250" t="str">
        <f t="shared" si="15"/>
        <v xml:space="preserve">'LAMB', </v>
      </c>
      <c r="AJ250" s="27" t="s">
        <v>168</v>
      </c>
      <c r="AK250" s="44">
        <v>-51200000</v>
      </c>
      <c r="AL250">
        <v>-51200000</v>
      </c>
      <c r="AN250" t="s">
        <v>112</v>
      </c>
      <c r="AO250" t="s">
        <v>361</v>
      </c>
      <c r="AP250">
        <v>0.24234807999999999</v>
      </c>
    </row>
    <row r="251" spans="1:42" x14ac:dyDescent="0.25">
      <c r="A251">
        <v>249</v>
      </c>
      <c r="B251" t="s">
        <v>120</v>
      </c>
      <c r="C251" s="1">
        <v>1E-8</v>
      </c>
      <c r="E251" t="s">
        <v>142</v>
      </c>
      <c r="F251" t="s">
        <v>586</v>
      </c>
      <c r="G251" s="22">
        <v>20230201</v>
      </c>
      <c r="H251" s="56">
        <v>44959.000002777779</v>
      </c>
      <c r="I251">
        <v>0</v>
      </c>
      <c r="K251" s="21" t="s">
        <v>617</v>
      </c>
      <c r="L251" s="21" t="s">
        <v>558</v>
      </c>
      <c r="M251" s="21" t="s">
        <v>85</v>
      </c>
      <c r="N251" s="21" t="s">
        <v>112</v>
      </c>
      <c r="P251" t="str">
        <f t="shared" si="12"/>
        <v>LEND</v>
      </c>
      <c r="Q251">
        <f t="shared" si="13"/>
        <v>0</v>
      </c>
      <c r="R251">
        <v>19.614688999999998</v>
      </c>
      <c r="S251">
        <f t="shared" si="14"/>
        <v>1.9614688999999999E-7</v>
      </c>
      <c r="T251" t="str">
        <f t="shared" si="15"/>
        <v xml:space="preserve">'LEND', </v>
      </c>
      <c r="AJ251" s="4" t="s">
        <v>92</v>
      </c>
      <c r="AK251" s="44">
        <v>-127000000</v>
      </c>
      <c r="AL251">
        <v>-127017315.1802046</v>
      </c>
      <c r="AN251" t="s">
        <v>112</v>
      </c>
      <c r="AO251" t="s">
        <v>362</v>
      </c>
      <c r="AP251" s="29">
        <v>1E-8</v>
      </c>
    </row>
    <row r="252" spans="1:42" x14ac:dyDescent="0.25">
      <c r="A252">
        <v>250</v>
      </c>
      <c r="B252" t="s">
        <v>120</v>
      </c>
      <c r="C252" s="1">
        <v>295.02421980999998</v>
      </c>
      <c r="E252" t="s">
        <v>27</v>
      </c>
      <c r="F252" t="s">
        <v>586</v>
      </c>
      <c r="G252" s="22">
        <v>20230201</v>
      </c>
      <c r="H252" s="56">
        <v>44959.000002777779</v>
      </c>
      <c r="I252">
        <v>2129.0789941788398</v>
      </c>
      <c r="K252" s="21" t="s">
        <v>570</v>
      </c>
      <c r="L252" s="21" t="s">
        <v>558</v>
      </c>
      <c r="M252" s="21" t="s">
        <v>85</v>
      </c>
      <c r="N252" s="21" t="s">
        <v>112</v>
      </c>
      <c r="P252" t="str">
        <f t="shared" si="12"/>
        <v>LINK</v>
      </c>
      <c r="Q252">
        <f t="shared" si="13"/>
        <v>7.2166244369699495</v>
      </c>
      <c r="R252">
        <v>9.1027119999999996E-6</v>
      </c>
      <c r="S252">
        <f t="shared" si="14"/>
        <v>2.6855205059551244E-3</v>
      </c>
      <c r="T252" t="str">
        <f t="shared" si="15"/>
        <v xml:space="preserve">'LINK', </v>
      </c>
      <c r="AJ252" s="27" t="s">
        <v>168</v>
      </c>
      <c r="AK252" s="44">
        <v>-127000000</v>
      </c>
      <c r="AL252">
        <v>-127017315.1802046</v>
      </c>
      <c r="AN252" t="s">
        <v>112</v>
      </c>
      <c r="AO252" t="s">
        <v>363</v>
      </c>
      <c r="AP252">
        <v>362</v>
      </c>
    </row>
    <row r="253" spans="1:42" x14ac:dyDescent="0.25">
      <c r="A253">
        <v>251</v>
      </c>
      <c r="B253" t="s">
        <v>120</v>
      </c>
      <c r="C253" s="1">
        <v>4.3289484800000002</v>
      </c>
      <c r="E253" t="s">
        <v>143</v>
      </c>
      <c r="F253" t="s">
        <v>586</v>
      </c>
      <c r="G253" s="22">
        <v>20230201</v>
      </c>
      <c r="H253" s="56">
        <v>44959.000002777779</v>
      </c>
      <c r="I253">
        <v>1.4364449732165299E-6</v>
      </c>
      <c r="K253" s="21" t="s">
        <v>618</v>
      </c>
      <c r="L253" s="21" t="s">
        <v>558</v>
      </c>
      <c r="M253" s="21" t="s">
        <v>85</v>
      </c>
      <c r="N253" s="21" t="s">
        <v>112</v>
      </c>
      <c r="P253" t="str">
        <f t="shared" si="12"/>
        <v>LOL</v>
      </c>
      <c r="Q253">
        <f t="shared" si="13"/>
        <v>3.3182306970225938E-7</v>
      </c>
      <c r="R253">
        <v>6065.0834999999997</v>
      </c>
      <c r="S253">
        <f t="shared" si="14"/>
        <v>26255.433998398079</v>
      </c>
      <c r="T253" t="str">
        <f t="shared" si="15"/>
        <v xml:space="preserve">'LOL', </v>
      </c>
      <c r="AJ253" s="4" t="s">
        <v>170</v>
      </c>
      <c r="AK253" s="44">
        <v>4</v>
      </c>
      <c r="AL253">
        <v>22850.760965968111</v>
      </c>
      <c r="AN253" t="s">
        <v>112</v>
      </c>
      <c r="AO253" t="s">
        <v>363</v>
      </c>
      <c r="AP253">
        <v>-2073</v>
      </c>
    </row>
    <row r="254" spans="1:42" x14ac:dyDescent="0.25">
      <c r="A254">
        <v>252</v>
      </c>
      <c r="B254" t="s">
        <v>120</v>
      </c>
      <c r="C254" s="1">
        <v>7156.2097181999998</v>
      </c>
      <c r="E254" t="s">
        <v>24</v>
      </c>
      <c r="F254" t="s">
        <v>586</v>
      </c>
      <c r="G254" s="22">
        <v>20230201</v>
      </c>
      <c r="H254" s="56">
        <v>44959.000002777779</v>
      </c>
      <c r="I254">
        <v>718795.67509833199</v>
      </c>
      <c r="K254" s="21" t="s">
        <v>565</v>
      </c>
      <c r="L254" s="21" t="s">
        <v>558</v>
      </c>
      <c r="M254" s="21" t="s">
        <v>85</v>
      </c>
      <c r="N254" s="21" t="s">
        <v>112</v>
      </c>
      <c r="P254" t="str">
        <f t="shared" si="12"/>
        <v>LTC</v>
      </c>
      <c r="Q254">
        <f t="shared" si="13"/>
        <v>100.44362915612408</v>
      </c>
      <c r="R254">
        <v>1208.73</v>
      </c>
      <c r="S254">
        <f t="shared" si="14"/>
        <v>8649925.3726798855</v>
      </c>
      <c r="T254" t="str">
        <f t="shared" si="15"/>
        <v xml:space="preserve">'LTC', </v>
      </c>
      <c r="AJ254" s="27" t="s">
        <v>168</v>
      </c>
      <c r="AK254" s="44">
        <v>4</v>
      </c>
      <c r="AL254">
        <v>22850.760965968111</v>
      </c>
      <c r="AN254" t="s">
        <v>112</v>
      </c>
      <c r="AO254" t="s">
        <v>363</v>
      </c>
      <c r="AP254">
        <v>23365.829594899998</v>
      </c>
    </row>
    <row r="255" spans="1:42" x14ac:dyDescent="0.25">
      <c r="A255">
        <v>253</v>
      </c>
      <c r="B255" t="s">
        <v>120</v>
      </c>
      <c r="C255" s="1">
        <v>0.66495972999999997</v>
      </c>
      <c r="E255" t="s">
        <v>144</v>
      </c>
      <c r="F255" t="s">
        <v>586</v>
      </c>
      <c r="G255" s="22">
        <v>20230201</v>
      </c>
      <c r="H255" s="56">
        <v>44959.000002777779</v>
      </c>
      <c r="I255">
        <v>1.8155176503011899E-4</v>
      </c>
      <c r="K255" s="21" t="s">
        <v>619</v>
      </c>
      <c r="L255" s="21" t="s">
        <v>558</v>
      </c>
      <c r="M255" s="21" t="s">
        <v>85</v>
      </c>
      <c r="N255" s="21" t="s">
        <v>112</v>
      </c>
      <c r="P255" t="str">
        <f t="shared" si="12"/>
        <v>LXT</v>
      </c>
      <c r="Q255">
        <f t="shared" si="13"/>
        <v>2.7302670648960802E-4</v>
      </c>
      <c r="R255">
        <v>1</v>
      </c>
      <c r="S255">
        <f t="shared" si="14"/>
        <v>0.66495972999999997</v>
      </c>
      <c r="T255" t="str">
        <f t="shared" si="15"/>
        <v xml:space="preserve">'LXT', </v>
      </c>
      <c r="AJ255" s="4" t="s">
        <v>26</v>
      </c>
      <c r="AK255" s="44">
        <v>-20000000</v>
      </c>
      <c r="AL255">
        <v>-416552.72751159238</v>
      </c>
      <c r="AN255" t="s">
        <v>112</v>
      </c>
      <c r="AO255" t="s">
        <v>363</v>
      </c>
      <c r="AP255" s="29">
        <v>1E-8</v>
      </c>
    </row>
    <row r="256" spans="1:42" x14ac:dyDescent="0.25">
      <c r="A256">
        <v>254</v>
      </c>
      <c r="B256" t="s">
        <v>120</v>
      </c>
      <c r="C256" s="1">
        <v>0.34</v>
      </c>
      <c r="E256" t="s">
        <v>190</v>
      </c>
      <c r="F256" t="s">
        <v>586</v>
      </c>
      <c r="G256" s="22">
        <v>20230201</v>
      </c>
      <c r="H256" s="56">
        <v>44959.000002777779</v>
      </c>
      <c r="I256">
        <v>0.27262798240686897</v>
      </c>
      <c r="K256" s="21" t="s">
        <v>620</v>
      </c>
      <c r="L256" s="21" t="s">
        <v>558</v>
      </c>
      <c r="M256" s="21" t="s">
        <v>85</v>
      </c>
      <c r="N256" s="21" t="s">
        <v>112</v>
      </c>
      <c r="P256" t="str">
        <f t="shared" si="12"/>
        <v>MANA</v>
      </c>
      <c r="Q256">
        <f t="shared" si="13"/>
        <v>0.80184700707902634</v>
      </c>
      <c r="R256">
        <v>1</v>
      </c>
      <c r="S256">
        <f t="shared" si="14"/>
        <v>0.34</v>
      </c>
      <c r="T256" t="str">
        <f t="shared" si="15"/>
        <v xml:space="preserve">'MANA', </v>
      </c>
      <c r="AJ256" s="27" t="s">
        <v>168</v>
      </c>
      <c r="AK256" s="44">
        <v>-20000000</v>
      </c>
      <c r="AL256">
        <v>-416552.72751159238</v>
      </c>
      <c r="AN256" t="s">
        <v>112</v>
      </c>
      <c r="AO256" t="s">
        <v>364</v>
      </c>
      <c r="AP256">
        <v>4.3289484800000002</v>
      </c>
    </row>
    <row r="257" spans="1:42" x14ac:dyDescent="0.25">
      <c r="A257">
        <v>255</v>
      </c>
      <c r="B257" t="s">
        <v>120</v>
      </c>
      <c r="C257" s="1">
        <v>0.89105878000000005</v>
      </c>
      <c r="E257" t="s">
        <v>145</v>
      </c>
      <c r="F257" t="s">
        <v>586</v>
      </c>
      <c r="G257" s="22">
        <v>20230201</v>
      </c>
      <c r="H257" s="56">
        <v>44959.000002777779</v>
      </c>
      <c r="I257">
        <v>7.51358956508055</v>
      </c>
      <c r="K257" s="21" t="s">
        <v>621</v>
      </c>
      <c r="L257" s="21" t="s">
        <v>558</v>
      </c>
      <c r="M257" s="21" t="s">
        <v>85</v>
      </c>
      <c r="N257" s="21" t="s">
        <v>112</v>
      </c>
      <c r="P257" t="str">
        <f t="shared" si="12"/>
        <v>NEO</v>
      </c>
      <c r="Q257">
        <f t="shared" si="13"/>
        <v>8.4322041752178798</v>
      </c>
      <c r="R257">
        <v>16719.740000000002</v>
      </c>
      <c r="S257">
        <f t="shared" si="14"/>
        <v>14898.271126317202</v>
      </c>
      <c r="T257" t="str">
        <f t="shared" si="15"/>
        <v xml:space="preserve">'NEO', </v>
      </c>
      <c r="AJ257" s="3" t="s">
        <v>292</v>
      </c>
      <c r="AK257" s="44">
        <v>86.579094099999992</v>
      </c>
      <c r="AL257">
        <v>401.64232005519716</v>
      </c>
      <c r="AN257" t="s">
        <v>112</v>
      </c>
      <c r="AO257" t="s">
        <v>365</v>
      </c>
      <c r="AP257">
        <v>20</v>
      </c>
    </row>
    <row r="258" spans="1:42" x14ac:dyDescent="0.25">
      <c r="A258">
        <v>256</v>
      </c>
      <c r="B258" t="s">
        <v>120</v>
      </c>
      <c r="C258" s="1">
        <v>40.704174029999997</v>
      </c>
      <c r="E258" t="s">
        <v>146</v>
      </c>
      <c r="F258" t="s">
        <v>586</v>
      </c>
      <c r="G258" s="22">
        <v>20230201</v>
      </c>
      <c r="H258" s="56">
        <v>44959.000002777779</v>
      </c>
      <c r="I258">
        <v>8.0448273954485203E-3</v>
      </c>
      <c r="K258" s="21" t="s">
        <v>622</v>
      </c>
      <c r="L258" s="21" t="s">
        <v>558</v>
      </c>
      <c r="M258" s="21" t="s">
        <v>85</v>
      </c>
      <c r="N258" s="21" t="s">
        <v>112</v>
      </c>
      <c r="P258" t="str">
        <f t="shared" ref="P258:P321" si="16">IF($C258="","",$E258)</f>
        <v>NEW</v>
      </c>
      <c r="Q258">
        <f t="shared" si="13"/>
        <v>1.9764133745888766E-4</v>
      </c>
      <c r="R258">
        <v>16719.740000000002</v>
      </c>
      <c r="S258">
        <f t="shared" si="14"/>
        <v>680563.20669635222</v>
      </c>
      <c r="T258" t="str">
        <f t="shared" si="15"/>
        <v xml:space="preserve">'NEW', </v>
      </c>
      <c r="AJ258" s="4" t="s">
        <v>14</v>
      </c>
      <c r="AK258" s="44">
        <v>1.9199069999999999E-2</v>
      </c>
      <c r="AL258">
        <v>313.96941313966414</v>
      </c>
      <c r="AN258" t="s">
        <v>112</v>
      </c>
      <c r="AO258" t="s">
        <v>365</v>
      </c>
      <c r="AP258">
        <v>6149.0642865700001</v>
      </c>
    </row>
    <row r="259" spans="1:42" x14ac:dyDescent="0.25">
      <c r="A259">
        <v>257</v>
      </c>
      <c r="B259" t="s">
        <v>120</v>
      </c>
      <c r="C259" s="1">
        <v>3049025070.2014399</v>
      </c>
      <c r="E259" t="s">
        <v>147</v>
      </c>
      <c r="F259" t="s">
        <v>586</v>
      </c>
      <c r="G259" s="22">
        <v>20230201</v>
      </c>
      <c r="H259" s="56">
        <v>44959.000002777779</v>
      </c>
      <c r="I259">
        <v>1432.99223971929</v>
      </c>
      <c r="K259" s="21" t="s">
        <v>623</v>
      </c>
      <c r="L259" s="21" t="s">
        <v>558</v>
      </c>
      <c r="M259" s="21" t="s">
        <v>85</v>
      </c>
      <c r="N259" s="21" t="s">
        <v>112</v>
      </c>
      <c r="P259" t="str">
        <f t="shared" si="16"/>
        <v>NFT</v>
      </c>
      <c r="Q259">
        <f t="shared" ref="Q259:Q322" si="17">IF($C259="","",$I259/$C259)</f>
        <v>4.6998375110920831E-7</v>
      </c>
      <c r="R259">
        <v>1208.73</v>
      </c>
      <c r="S259">
        <f t="shared" ref="S259:S322" si="18">IF($B259="","",$C259*$R259)</f>
        <v>3685448073104.5864</v>
      </c>
      <c r="T259" t="str">
        <f t="shared" ref="T259:T322" si="19">"'"&amp;P259&amp;"', "</f>
        <v xml:space="preserve">'NFT', </v>
      </c>
      <c r="AJ259" s="27" t="s">
        <v>85</v>
      </c>
      <c r="AK259" s="44">
        <v>1.9199069999999999E-2</v>
      </c>
      <c r="AL259">
        <v>313.96941313966414</v>
      </c>
      <c r="AN259" t="s">
        <v>112</v>
      </c>
      <c r="AO259" t="s">
        <v>365</v>
      </c>
      <c r="AP259">
        <v>4867.9546093700001</v>
      </c>
    </row>
    <row r="260" spans="1:42" x14ac:dyDescent="0.25">
      <c r="A260">
        <v>258</v>
      </c>
      <c r="B260" t="s">
        <v>120</v>
      </c>
      <c r="C260" s="1">
        <v>4.3068300000000002E-3</v>
      </c>
      <c r="E260" t="s">
        <v>148</v>
      </c>
      <c r="F260" t="s">
        <v>586</v>
      </c>
      <c r="G260" s="22">
        <v>20230201</v>
      </c>
      <c r="H260" s="56">
        <v>44959.000002777779</v>
      </c>
      <c r="I260">
        <v>1.07717067988575E-3</v>
      </c>
      <c r="K260" s="21" t="s">
        <v>624</v>
      </c>
      <c r="L260" s="21" t="s">
        <v>558</v>
      </c>
      <c r="M260" s="21" t="s">
        <v>85</v>
      </c>
      <c r="N260" s="21" t="s">
        <v>112</v>
      </c>
      <c r="P260" t="str">
        <f t="shared" si="16"/>
        <v>NULS</v>
      </c>
      <c r="Q260">
        <f t="shared" si="17"/>
        <v>0.25010754543033969</v>
      </c>
      <c r="R260">
        <v>1208.73</v>
      </c>
      <c r="S260">
        <f t="shared" si="18"/>
        <v>5.2057946259000003</v>
      </c>
      <c r="T260" t="str">
        <f t="shared" si="19"/>
        <v xml:space="preserve">'NULS', </v>
      </c>
      <c r="AJ260" s="4" t="s">
        <v>15</v>
      </c>
      <c r="AK260" s="44">
        <v>9.9825000000000001E-4</v>
      </c>
      <c r="AL260">
        <v>1.219681034100619</v>
      </c>
      <c r="AN260" t="s">
        <v>112</v>
      </c>
      <c r="AO260" t="s">
        <v>365</v>
      </c>
      <c r="AP260" s="29">
        <v>1E-8</v>
      </c>
    </row>
    <row r="261" spans="1:42" x14ac:dyDescent="0.25">
      <c r="A261">
        <v>259</v>
      </c>
      <c r="B261" t="s">
        <v>120</v>
      </c>
      <c r="C261" s="1">
        <v>0.34782034000000001</v>
      </c>
      <c r="E261" t="s">
        <v>150</v>
      </c>
      <c r="F261" t="s">
        <v>586</v>
      </c>
      <c r="G261" s="22">
        <v>20230201</v>
      </c>
      <c r="H261" s="56">
        <v>44959.000002777779</v>
      </c>
      <c r="I261">
        <v>0.10359366741979401</v>
      </c>
      <c r="K261" s="21" t="s">
        <v>625</v>
      </c>
      <c r="L261" s="21" t="s">
        <v>558</v>
      </c>
      <c r="M261" s="21" t="s">
        <v>85</v>
      </c>
      <c r="N261" s="21" t="s">
        <v>112</v>
      </c>
      <c r="P261" t="str">
        <f t="shared" si="16"/>
        <v>ONG</v>
      </c>
      <c r="Q261">
        <f t="shared" si="17"/>
        <v>0.29783671483902868</v>
      </c>
      <c r="R261">
        <v>0.38471588000000001</v>
      </c>
      <c r="S261">
        <f t="shared" si="18"/>
        <v>0.13381200818499919</v>
      </c>
      <c r="T261" t="str">
        <f t="shared" si="19"/>
        <v xml:space="preserve">'ONG', </v>
      </c>
      <c r="AJ261" s="27" t="s">
        <v>85</v>
      </c>
      <c r="AK261" s="44">
        <v>9.9825000000000001E-4</v>
      </c>
      <c r="AL261">
        <v>1.219681034100619</v>
      </c>
      <c r="AN261" t="s">
        <v>112</v>
      </c>
      <c r="AO261" t="s">
        <v>365</v>
      </c>
      <c r="AP261">
        <v>-5500</v>
      </c>
    </row>
    <row r="262" spans="1:42" x14ac:dyDescent="0.25">
      <c r="A262">
        <v>260</v>
      </c>
      <c r="B262" t="s">
        <v>120</v>
      </c>
      <c r="C262" s="1">
        <v>125538.52076047999</v>
      </c>
      <c r="E262" t="s">
        <v>89</v>
      </c>
      <c r="F262" t="s">
        <v>586</v>
      </c>
      <c r="G262" s="22">
        <v>20230201</v>
      </c>
      <c r="H262" s="56">
        <v>44959.000002777779</v>
      </c>
      <c r="I262">
        <v>12432.8442553859</v>
      </c>
      <c r="K262" s="21" t="s">
        <v>626</v>
      </c>
      <c r="L262" s="21" t="s">
        <v>558</v>
      </c>
      <c r="M262" s="21" t="s">
        <v>85</v>
      </c>
      <c r="N262" s="21" t="s">
        <v>112</v>
      </c>
      <c r="P262" t="str">
        <f t="shared" si="16"/>
        <v>OXT</v>
      </c>
      <c r="Q262">
        <f t="shared" si="17"/>
        <v>9.9036090118562292E-2</v>
      </c>
      <c r="R262">
        <v>16719.740000000002</v>
      </c>
      <c r="S262">
        <f t="shared" si="18"/>
        <v>2098971427.099828</v>
      </c>
      <c r="T262" t="str">
        <f t="shared" si="19"/>
        <v xml:space="preserve">'OXT', </v>
      </c>
      <c r="AJ262" s="4" t="s">
        <v>287</v>
      </c>
      <c r="AK262" s="44">
        <v>9.9825000000000001E-4</v>
      </c>
      <c r="AL262">
        <v>3.2524081496326362E-4</v>
      </c>
      <c r="AN262" t="s">
        <v>112</v>
      </c>
      <c r="AO262" t="s">
        <v>366</v>
      </c>
      <c r="AP262">
        <v>0.66495972999999997</v>
      </c>
    </row>
    <row r="263" spans="1:42" x14ac:dyDescent="0.25">
      <c r="A263">
        <v>261</v>
      </c>
      <c r="B263" t="s">
        <v>120</v>
      </c>
      <c r="C263" s="1">
        <v>3.0962099999999998E-3</v>
      </c>
      <c r="E263" t="s">
        <v>151</v>
      </c>
      <c r="F263" t="s">
        <v>586</v>
      </c>
      <c r="G263" s="22">
        <v>20230201</v>
      </c>
      <c r="H263" s="56">
        <v>44959.000002777779</v>
      </c>
      <c r="I263">
        <v>8.5184598002497596E-3</v>
      </c>
      <c r="K263" s="21" t="s">
        <v>627</v>
      </c>
      <c r="L263" s="21" t="s">
        <v>558</v>
      </c>
      <c r="M263" s="21" t="s">
        <v>85</v>
      </c>
      <c r="N263" s="21" t="s">
        <v>112</v>
      </c>
      <c r="P263" t="str">
        <f t="shared" si="16"/>
        <v>QTUM</v>
      </c>
      <c r="Q263">
        <f t="shared" si="17"/>
        <v>2.7512538878983532</v>
      </c>
      <c r="R263">
        <v>16719.740000000002</v>
      </c>
      <c r="S263">
        <f t="shared" si="18"/>
        <v>51.767826185400004</v>
      </c>
      <c r="T263" t="str">
        <f t="shared" si="19"/>
        <v xml:space="preserve">'QTUM', </v>
      </c>
      <c r="AJ263" s="27" t="s">
        <v>85</v>
      </c>
      <c r="AK263" s="44">
        <v>9.9825000000000001E-4</v>
      </c>
      <c r="AL263">
        <v>3.2524081496326362E-4</v>
      </c>
      <c r="AN263" t="s">
        <v>112</v>
      </c>
      <c r="AO263" t="s">
        <v>367</v>
      </c>
      <c r="AP263">
        <v>0.34</v>
      </c>
    </row>
    <row r="264" spans="1:42" x14ac:dyDescent="0.25">
      <c r="A264">
        <v>262</v>
      </c>
      <c r="B264" t="s">
        <v>120</v>
      </c>
      <c r="C264" s="1">
        <v>2.6598900000000002E-2</v>
      </c>
      <c r="E264" t="s">
        <v>152</v>
      </c>
      <c r="F264" t="s">
        <v>586</v>
      </c>
      <c r="G264" s="22">
        <v>20230201</v>
      </c>
      <c r="H264" s="56">
        <v>44959.000002777779</v>
      </c>
      <c r="I264">
        <v>7.8160839728942698E-4</v>
      </c>
      <c r="K264" s="21" t="s">
        <v>628</v>
      </c>
      <c r="L264" s="21" t="s">
        <v>558</v>
      </c>
      <c r="M264" s="21" t="s">
        <v>85</v>
      </c>
      <c r="N264" s="21" t="s">
        <v>112</v>
      </c>
      <c r="P264" t="str">
        <f t="shared" si="16"/>
        <v>REI</v>
      </c>
      <c r="Q264">
        <f t="shared" si="17"/>
        <v>2.9384989502927825E-2</v>
      </c>
      <c r="R264">
        <v>1208.73</v>
      </c>
      <c r="S264">
        <f t="shared" si="18"/>
        <v>32.150888397000003</v>
      </c>
      <c r="T264" t="str">
        <f t="shared" si="19"/>
        <v xml:space="preserve">'REI', </v>
      </c>
      <c r="AJ264" s="4" t="s">
        <v>270</v>
      </c>
      <c r="AK264" s="44">
        <v>9.9825000000000001E-4</v>
      </c>
      <c r="AL264">
        <v>3.8898539183139548E-3</v>
      </c>
      <c r="AN264" t="s">
        <v>112</v>
      </c>
      <c r="AO264" t="s">
        <v>368</v>
      </c>
      <c r="AP264">
        <v>0.89105878000000005</v>
      </c>
    </row>
    <row r="265" spans="1:42" x14ac:dyDescent="0.25">
      <c r="A265">
        <v>263</v>
      </c>
      <c r="B265" t="s">
        <v>120</v>
      </c>
      <c r="C265" s="1">
        <v>1214222.2371159999</v>
      </c>
      <c r="E265" t="s">
        <v>98</v>
      </c>
      <c r="F265" t="s">
        <v>586</v>
      </c>
      <c r="G265" s="22">
        <v>20230201</v>
      </c>
      <c r="H265" s="56">
        <v>44959.000002777779</v>
      </c>
      <c r="I265">
        <v>13783.825155569401</v>
      </c>
      <c r="K265" s="21" t="s">
        <v>629</v>
      </c>
      <c r="L265" s="21" t="s">
        <v>558</v>
      </c>
      <c r="M265" s="21" t="s">
        <v>85</v>
      </c>
      <c r="N265" s="21" t="s">
        <v>112</v>
      </c>
      <c r="P265" t="str">
        <f t="shared" si="16"/>
        <v>SGB</v>
      </c>
      <c r="Q265">
        <f t="shared" si="17"/>
        <v>1.1351978850517933E-2</v>
      </c>
      <c r="R265">
        <v>0.99940190110900451</v>
      </c>
      <c r="S265">
        <f t="shared" si="18"/>
        <v>1213496.0121425588</v>
      </c>
      <c r="T265" t="str">
        <f t="shared" si="19"/>
        <v xml:space="preserve">'SGB', </v>
      </c>
      <c r="AJ265" s="27" t="s">
        <v>85</v>
      </c>
      <c r="AK265" s="44">
        <v>9.9825000000000001E-4</v>
      </c>
      <c r="AL265">
        <v>3.8898539183139548E-3</v>
      </c>
      <c r="AN265" t="s">
        <v>112</v>
      </c>
      <c r="AO265" t="s">
        <v>369</v>
      </c>
      <c r="AP265">
        <v>40.704174029999997</v>
      </c>
    </row>
    <row r="266" spans="1:42" x14ac:dyDescent="0.25">
      <c r="A266">
        <v>264</v>
      </c>
      <c r="B266" t="s">
        <v>120</v>
      </c>
      <c r="C266" s="1">
        <v>1884988.30453923</v>
      </c>
      <c r="E266" t="s">
        <v>37</v>
      </c>
      <c r="F266" t="s">
        <v>586</v>
      </c>
      <c r="G266" s="22">
        <v>20230201</v>
      </c>
      <c r="H266" s="56">
        <v>44959.000002777779</v>
      </c>
      <c r="I266">
        <v>22.590824715377199</v>
      </c>
      <c r="K266" s="21" t="s">
        <v>584</v>
      </c>
      <c r="L266" s="21" t="s">
        <v>558</v>
      </c>
      <c r="M266" s="21" t="s">
        <v>85</v>
      </c>
      <c r="N266" s="21" t="s">
        <v>112</v>
      </c>
      <c r="P266" t="str">
        <f t="shared" si="16"/>
        <v>SHIB</v>
      </c>
      <c r="Q266">
        <f t="shared" si="17"/>
        <v>1.1984596753717971E-5</v>
      </c>
      <c r="R266">
        <v>0.99940190110900462</v>
      </c>
      <c r="S266">
        <f t="shared" si="18"/>
        <v>1883860.8951247458</v>
      </c>
      <c r="T266" t="str">
        <f t="shared" si="19"/>
        <v xml:space="preserve">'SHIB', </v>
      </c>
      <c r="AJ266" s="4" t="s">
        <v>288</v>
      </c>
      <c r="AK266" s="44">
        <v>9.5929999999999998E-5</v>
      </c>
      <c r="AL266">
        <v>4.4231165462276686E-6</v>
      </c>
      <c r="AN266" t="s">
        <v>112</v>
      </c>
      <c r="AO266" t="s">
        <v>370</v>
      </c>
      <c r="AP266">
        <v>3013993111.0959401</v>
      </c>
    </row>
    <row r="267" spans="1:42" x14ac:dyDescent="0.25">
      <c r="A267">
        <v>265</v>
      </c>
      <c r="B267" t="s">
        <v>120</v>
      </c>
      <c r="C267" s="1">
        <v>0.14106867000000001</v>
      </c>
      <c r="E267" t="s">
        <v>153</v>
      </c>
      <c r="F267" t="s">
        <v>586</v>
      </c>
      <c r="G267" s="22">
        <v>20230201</v>
      </c>
      <c r="H267" s="56">
        <v>44959.000002777779</v>
      </c>
      <c r="I267">
        <v>3.5257798464299901</v>
      </c>
      <c r="K267" s="21" t="s">
        <v>630</v>
      </c>
      <c r="L267" s="21" t="s">
        <v>558</v>
      </c>
      <c r="M267" s="21" t="s">
        <v>85</v>
      </c>
      <c r="N267" s="21" t="s">
        <v>112</v>
      </c>
      <c r="P267" t="str">
        <f t="shared" si="16"/>
        <v>SOL</v>
      </c>
      <c r="Q267">
        <f t="shared" si="17"/>
        <v>24.993358528367708</v>
      </c>
      <c r="R267">
        <v>16719.740000000002</v>
      </c>
      <c r="S267">
        <f t="shared" si="18"/>
        <v>2358.6314845458005</v>
      </c>
      <c r="T267" t="str">
        <f t="shared" si="19"/>
        <v xml:space="preserve">'SOL', </v>
      </c>
      <c r="AJ267" s="27" t="s">
        <v>85</v>
      </c>
      <c r="AK267" s="44">
        <v>9.5929999999999998E-5</v>
      </c>
      <c r="AL267">
        <v>4.4231165462276686E-6</v>
      </c>
      <c r="AN267" t="s">
        <v>112</v>
      </c>
      <c r="AO267" t="s">
        <v>371</v>
      </c>
      <c r="AP267">
        <v>4.3068300000000002E-3</v>
      </c>
    </row>
    <row r="268" spans="1:42" x14ac:dyDescent="0.25">
      <c r="A268">
        <v>266</v>
      </c>
      <c r="B268" t="s">
        <v>120</v>
      </c>
      <c r="C268" s="1">
        <v>38753.774400000002</v>
      </c>
      <c r="E268" t="s">
        <v>154</v>
      </c>
      <c r="F268" t="s">
        <v>586</v>
      </c>
      <c r="G268" s="22">
        <v>20230201</v>
      </c>
      <c r="H268" s="56">
        <v>44959.000002777779</v>
      </c>
      <c r="I268">
        <v>6117.3913156387098</v>
      </c>
      <c r="K268" s="21" t="s">
        <v>631</v>
      </c>
      <c r="L268" s="21" t="s">
        <v>558</v>
      </c>
      <c r="M268" s="21" t="s">
        <v>85</v>
      </c>
      <c r="N268" s="21" t="s">
        <v>112</v>
      </c>
      <c r="P268" t="str">
        <f t="shared" si="16"/>
        <v>SOLO</v>
      </c>
      <c r="Q268">
        <f t="shared" si="17"/>
        <v>0.15785278751167808</v>
      </c>
      <c r="R268">
        <v>0.9994019011090044</v>
      </c>
      <c r="S268">
        <f t="shared" si="18"/>
        <v>38730.595810509469</v>
      </c>
      <c r="T268" t="str">
        <f t="shared" si="19"/>
        <v xml:space="preserve">'SOLO', </v>
      </c>
      <c r="AJ268" s="4" t="s">
        <v>38</v>
      </c>
      <c r="AK268" s="44">
        <v>86.556804349999993</v>
      </c>
      <c r="AL268">
        <v>86.449006363582583</v>
      </c>
      <c r="AN268" t="s">
        <v>112</v>
      </c>
      <c r="AO268" t="s">
        <v>372</v>
      </c>
      <c r="AP268">
        <v>162254.56419957001</v>
      </c>
    </row>
    <row r="269" spans="1:42" x14ac:dyDescent="0.25">
      <c r="A269">
        <v>267</v>
      </c>
      <c r="B269" t="s">
        <v>120</v>
      </c>
      <c r="C269" s="1">
        <v>29.76350429</v>
      </c>
      <c r="E269" t="s">
        <v>155</v>
      </c>
      <c r="F269" t="s">
        <v>586</v>
      </c>
      <c r="G269" s="22">
        <v>20230201</v>
      </c>
      <c r="H269" s="56">
        <v>44959.000002777779</v>
      </c>
      <c r="I269">
        <v>11.611947660032</v>
      </c>
      <c r="K269" s="21" t="s">
        <v>632</v>
      </c>
      <c r="L269" s="21" t="s">
        <v>558</v>
      </c>
      <c r="M269" s="21" t="s">
        <v>85</v>
      </c>
      <c r="N269" s="21" t="s">
        <v>112</v>
      </c>
      <c r="P269" t="str">
        <f t="shared" si="16"/>
        <v>STORJ</v>
      </c>
      <c r="Q269">
        <f t="shared" si="17"/>
        <v>0.39014047361128118</v>
      </c>
      <c r="R269">
        <v>103.98</v>
      </c>
      <c r="S269">
        <f t="shared" si="18"/>
        <v>3094.8091760742</v>
      </c>
      <c r="T269" t="str">
        <f t="shared" si="19"/>
        <v xml:space="preserve">'STORJ', </v>
      </c>
      <c r="AJ269" s="27" t="s">
        <v>85</v>
      </c>
      <c r="AK269" s="44">
        <v>86.556804349999993</v>
      </c>
      <c r="AL269">
        <v>86.449006363582583</v>
      </c>
      <c r="AN269" t="s">
        <v>112</v>
      </c>
      <c r="AO269" t="s">
        <v>373</v>
      </c>
      <c r="AP269">
        <v>0.34782034000000001</v>
      </c>
    </row>
    <row r="270" spans="1:42" x14ac:dyDescent="0.25">
      <c r="A270">
        <v>268</v>
      </c>
      <c r="B270" t="s">
        <v>120</v>
      </c>
      <c r="C270" s="1">
        <v>44.266270740000003</v>
      </c>
      <c r="E270" t="s">
        <v>25</v>
      </c>
      <c r="F270" t="s">
        <v>586</v>
      </c>
      <c r="G270" s="22">
        <v>20230201</v>
      </c>
      <c r="H270" s="56">
        <v>44959.000002777779</v>
      </c>
      <c r="I270">
        <v>2.79732834516297</v>
      </c>
      <c r="K270" s="21" t="s">
        <v>566</v>
      </c>
      <c r="L270" s="21" t="s">
        <v>558</v>
      </c>
      <c r="M270" s="21" t="s">
        <v>85</v>
      </c>
      <c r="N270" s="21" t="s">
        <v>112</v>
      </c>
      <c r="P270" t="str">
        <f t="shared" si="16"/>
        <v>TRX</v>
      </c>
      <c r="Q270">
        <f t="shared" si="17"/>
        <v>6.3193223607952154E-2</v>
      </c>
      <c r="R270">
        <v>16719.740000000002</v>
      </c>
      <c r="S270">
        <f t="shared" si="18"/>
        <v>740120.53754240775</v>
      </c>
      <c r="T270" t="str">
        <f t="shared" si="19"/>
        <v xml:space="preserve">'TRX', </v>
      </c>
      <c r="AJ270" s="3" t="s">
        <v>112</v>
      </c>
      <c r="AK270" s="44">
        <v>9295606592.9325638</v>
      </c>
      <c r="AL270">
        <v>49016557.351335824</v>
      </c>
      <c r="AN270" t="s">
        <v>112</v>
      </c>
      <c r="AO270" t="s">
        <v>374</v>
      </c>
      <c r="AP270">
        <v>1000</v>
      </c>
    </row>
    <row r="271" spans="1:42" x14ac:dyDescent="0.25">
      <c r="A271">
        <v>269</v>
      </c>
      <c r="B271" t="s">
        <v>120</v>
      </c>
      <c r="C271" s="1">
        <v>6.3152970000000003E-2</v>
      </c>
      <c r="E271" t="s">
        <v>156</v>
      </c>
      <c r="F271" t="s">
        <v>586</v>
      </c>
      <c r="G271" s="22">
        <v>20230201</v>
      </c>
      <c r="H271" s="56">
        <v>44959.000002777779</v>
      </c>
      <c r="I271">
        <v>2.6417919465520202E-4</v>
      </c>
      <c r="K271" s="21" t="s">
        <v>633</v>
      </c>
      <c r="L271" s="21" t="s">
        <v>558</v>
      </c>
      <c r="M271" s="21" t="s">
        <v>85</v>
      </c>
      <c r="N271" s="21" t="s">
        <v>112</v>
      </c>
      <c r="P271" t="str">
        <f t="shared" si="16"/>
        <v>TT</v>
      </c>
      <c r="Q271">
        <f t="shared" si="17"/>
        <v>4.1831634308758881E-3</v>
      </c>
      <c r="R271">
        <v>16719.740000000002</v>
      </c>
      <c r="S271">
        <f t="shared" si="18"/>
        <v>1055.9012386278002</v>
      </c>
      <c r="T271" t="str">
        <f t="shared" si="19"/>
        <v xml:space="preserve">'TT', </v>
      </c>
      <c r="AJ271" s="4" t="s">
        <v>121</v>
      </c>
      <c r="AK271" s="44">
        <v>377.09760540000002</v>
      </c>
      <c r="AL271">
        <v>0.2259767804534227</v>
      </c>
      <c r="AN271" t="s">
        <v>112</v>
      </c>
      <c r="AO271" t="s">
        <v>374</v>
      </c>
      <c r="AP271">
        <v>955716.34132199001</v>
      </c>
    </row>
    <row r="272" spans="1:42" x14ac:dyDescent="0.25">
      <c r="A272">
        <v>270</v>
      </c>
      <c r="B272" t="s">
        <v>120</v>
      </c>
      <c r="C272" s="1">
        <v>20</v>
      </c>
      <c r="E272" t="s">
        <v>157</v>
      </c>
      <c r="F272" t="s">
        <v>586</v>
      </c>
      <c r="G272" s="22">
        <v>20230201</v>
      </c>
      <c r="H272" s="56">
        <v>44959.000002777779</v>
      </c>
      <c r="I272">
        <v>20.0142991117931</v>
      </c>
      <c r="K272" s="21" t="s">
        <v>634</v>
      </c>
      <c r="L272" s="21" t="s">
        <v>558</v>
      </c>
      <c r="M272" s="21" t="s">
        <v>85</v>
      </c>
      <c r="N272" s="21" t="s">
        <v>112</v>
      </c>
      <c r="P272" t="str">
        <f t="shared" si="16"/>
        <v>TUSD</v>
      </c>
      <c r="Q272">
        <f t="shared" si="17"/>
        <v>1.0007149555896551</v>
      </c>
      <c r="R272">
        <v>0.90154135000000002</v>
      </c>
      <c r="S272">
        <f t="shared" si="18"/>
        <v>18.030827000000002</v>
      </c>
      <c r="T272" t="str">
        <f t="shared" si="19"/>
        <v xml:space="preserve">'TUSD', </v>
      </c>
      <c r="AJ272" s="27" t="s">
        <v>85</v>
      </c>
      <c r="AK272" s="44">
        <v>377.09760540000002</v>
      </c>
      <c r="AL272">
        <v>0.2259767804534227</v>
      </c>
      <c r="AN272" t="s">
        <v>112</v>
      </c>
      <c r="AO272" t="s">
        <v>375</v>
      </c>
      <c r="AP272">
        <v>3.0962099999999998E-3</v>
      </c>
    </row>
    <row r="273" spans="1:42" x14ac:dyDescent="0.25">
      <c r="A273">
        <v>271</v>
      </c>
      <c r="B273" t="s">
        <v>120</v>
      </c>
      <c r="C273" s="1">
        <v>1E-8</v>
      </c>
      <c r="E273" t="s">
        <v>158</v>
      </c>
      <c r="F273" t="s">
        <v>586</v>
      </c>
      <c r="G273" s="22">
        <v>20230201</v>
      </c>
      <c r="H273" s="56">
        <v>44959.000002777779</v>
      </c>
      <c r="I273">
        <v>6.8127508479071302E-8</v>
      </c>
      <c r="K273" s="21" t="s">
        <v>635</v>
      </c>
      <c r="L273" s="21" t="s">
        <v>558</v>
      </c>
      <c r="M273" s="21" t="s">
        <v>85</v>
      </c>
      <c r="N273" s="21" t="s">
        <v>112</v>
      </c>
      <c r="P273" t="str">
        <f t="shared" si="16"/>
        <v>UNI</v>
      </c>
      <c r="Q273">
        <f t="shared" si="17"/>
        <v>6.8127508479071297</v>
      </c>
      <c r="R273">
        <v>1208.73</v>
      </c>
      <c r="S273">
        <f t="shared" si="18"/>
        <v>1.20873E-5</v>
      </c>
      <c r="T273" t="str">
        <f t="shared" si="19"/>
        <v xml:space="preserve">'UNI', </v>
      </c>
      <c r="AJ273" s="4" t="s">
        <v>116</v>
      </c>
      <c r="AK273" s="44">
        <v>0.10014646000000001</v>
      </c>
      <c r="AL273">
        <v>5.6780306475704014</v>
      </c>
      <c r="AN273" t="s">
        <v>112</v>
      </c>
      <c r="AO273" t="s">
        <v>376</v>
      </c>
      <c r="AP273">
        <v>2.6598900000000002E-2</v>
      </c>
    </row>
    <row r="274" spans="1:42" x14ac:dyDescent="0.25">
      <c r="A274">
        <v>272</v>
      </c>
      <c r="B274" t="s">
        <v>120</v>
      </c>
      <c r="C274" s="1">
        <v>5.6000000000000004E-7</v>
      </c>
      <c r="E274" t="s">
        <v>92</v>
      </c>
      <c r="F274" t="s">
        <v>586</v>
      </c>
      <c r="G274" s="22">
        <v>20230201</v>
      </c>
      <c r="H274" s="56">
        <v>44959.000002777779</v>
      </c>
      <c r="I274">
        <v>5.6008384470272203E-7</v>
      </c>
      <c r="K274" s="21" t="s">
        <v>636</v>
      </c>
      <c r="L274" s="21" t="s">
        <v>558</v>
      </c>
      <c r="M274" s="21" t="s">
        <v>85</v>
      </c>
      <c r="N274" s="21" t="s">
        <v>112</v>
      </c>
      <c r="P274" t="str">
        <f t="shared" si="16"/>
        <v>USDC</v>
      </c>
      <c r="Q274">
        <f t="shared" si="17"/>
        <v>1.0001497226834322</v>
      </c>
      <c r="R274">
        <v>1208.73</v>
      </c>
      <c r="S274">
        <f t="shared" si="18"/>
        <v>6.768888E-4</v>
      </c>
      <c r="T274" t="str">
        <f t="shared" si="19"/>
        <v xml:space="preserve">'USDC', </v>
      </c>
      <c r="AJ274" s="27" t="s">
        <v>85</v>
      </c>
      <c r="AK274" s="44">
        <v>0.10014646000000001</v>
      </c>
      <c r="AL274">
        <v>5.6780306475704014</v>
      </c>
      <c r="AN274" t="s">
        <v>112</v>
      </c>
      <c r="AO274" t="s">
        <v>377</v>
      </c>
      <c r="AP274">
        <v>1214222.2371159999</v>
      </c>
    </row>
    <row r="275" spans="1:42" x14ac:dyDescent="0.25">
      <c r="A275">
        <v>273</v>
      </c>
      <c r="B275" t="s">
        <v>120</v>
      </c>
      <c r="C275" s="1">
        <v>0.34680431</v>
      </c>
      <c r="E275" t="s">
        <v>159</v>
      </c>
      <c r="F275" t="s">
        <v>586</v>
      </c>
      <c r="G275" s="22">
        <v>20230201</v>
      </c>
      <c r="H275" s="56">
        <v>44959.000002777779</v>
      </c>
      <c r="I275">
        <v>0.346508206503439</v>
      </c>
      <c r="K275" s="21" t="s">
        <v>637</v>
      </c>
      <c r="L275" s="21" t="s">
        <v>558</v>
      </c>
      <c r="M275" s="21" t="s">
        <v>85</v>
      </c>
      <c r="N275" s="21" t="s">
        <v>112</v>
      </c>
      <c r="P275" t="str">
        <f t="shared" si="16"/>
        <v>USDP</v>
      </c>
      <c r="Q275">
        <f t="shared" si="17"/>
        <v>0.99914619430029283</v>
      </c>
      <c r="R275">
        <v>8.09E-2</v>
      </c>
      <c r="S275">
        <f t="shared" si="18"/>
        <v>2.8056468679E-2</v>
      </c>
      <c r="T275" t="str">
        <f t="shared" si="19"/>
        <v xml:space="preserve">'USDP', </v>
      </c>
      <c r="AJ275" s="4" t="s">
        <v>84</v>
      </c>
      <c r="AK275" s="44">
        <v>6.0617099999999997E-3</v>
      </c>
      <c r="AL275">
        <v>2.0011340522687014E-3</v>
      </c>
      <c r="AN275" t="s">
        <v>112</v>
      </c>
      <c r="AO275" t="s">
        <v>378</v>
      </c>
      <c r="AP275">
        <v>4741392995.3522301</v>
      </c>
    </row>
    <row r="276" spans="1:42" x14ac:dyDescent="0.25">
      <c r="A276">
        <v>274</v>
      </c>
      <c r="B276" t="s">
        <v>120</v>
      </c>
      <c r="C276" s="1">
        <v>3062396.2002532599</v>
      </c>
      <c r="E276" t="s">
        <v>38</v>
      </c>
      <c r="F276" t="s">
        <v>586</v>
      </c>
      <c r="G276" s="22">
        <v>20230201</v>
      </c>
      <c r="H276" s="56">
        <v>44959.000002777779</v>
      </c>
      <c r="I276">
        <v>3062695.7821298102</v>
      </c>
      <c r="K276" s="21" t="s">
        <v>581</v>
      </c>
      <c r="L276" s="21" t="s">
        <v>558</v>
      </c>
      <c r="M276" s="21" t="s">
        <v>85</v>
      </c>
      <c r="N276" s="21" t="s">
        <v>112</v>
      </c>
      <c r="P276" t="str">
        <f t="shared" si="16"/>
        <v>USDT</v>
      </c>
      <c r="Q276">
        <f t="shared" si="17"/>
        <v>1.0000978259692608</v>
      </c>
      <c r="R276">
        <v>0.99940190110900451</v>
      </c>
      <c r="S276">
        <f t="shared" si="18"/>
        <v>3060564.5844820994</v>
      </c>
      <c r="T276" t="str">
        <f t="shared" si="19"/>
        <v xml:space="preserve">'USDT', </v>
      </c>
      <c r="AJ276" s="27" t="s">
        <v>85</v>
      </c>
      <c r="AK276" s="44">
        <v>6.0617099999999997E-3</v>
      </c>
      <c r="AL276">
        <v>2.0011340522687014E-3</v>
      </c>
      <c r="AN276" t="s">
        <v>112</v>
      </c>
      <c r="AO276" t="s">
        <v>379</v>
      </c>
      <c r="AP276">
        <v>0.14106867000000001</v>
      </c>
    </row>
    <row r="277" spans="1:42" x14ac:dyDescent="0.25">
      <c r="A277">
        <v>275</v>
      </c>
      <c r="B277" t="s">
        <v>120</v>
      </c>
      <c r="C277" s="1">
        <v>25.959481520000001</v>
      </c>
      <c r="E277" t="s">
        <v>194</v>
      </c>
      <c r="F277" t="s">
        <v>586</v>
      </c>
      <c r="G277" s="22">
        <v>20230201</v>
      </c>
      <c r="H277" s="56">
        <v>44959.000002777779</v>
      </c>
      <c r="I277">
        <v>0.644162528845305</v>
      </c>
      <c r="K277" s="21" t="s">
        <v>638</v>
      </c>
      <c r="L277" s="21" t="s">
        <v>558</v>
      </c>
      <c r="M277" s="21" t="s">
        <v>85</v>
      </c>
      <c r="N277" s="21" t="s">
        <v>112</v>
      </c>
      <c r="P277" t="str">
        <f t="shared" si="16"/>
        <v>VET</v>
      </c>
      <c r="Q277">
        <f t="shared" si="17"/>
        <v>2.4814152330007899E-2</v>
      </c>
      <c r="R277">
        <v>0.99940190110900462</v>
      </c>
      <c r="S277">
        <f t="shared" si="18"/>
        <v>25.943955182892072</v>
      </c>
      <c r="T277" t="str">
        <f t="shared" si="19"/>
        <v xml:space="preserve">'VET', </v>
      </c>
      <c r="AJ277" s="4" t="s">
        <v>122</v>
      </c>
      <c r="AK277" s="44">
        <v>3587.9402382600001</v>
      </c>
      <c r="AL277">
        <v>940.67373421006187</v>
      </c>
      <c r="AN277" t="s">
        <v>112</v>
      </c>
      <c r="AO277" t="s">
        <v>380</v>
      </c>
      <c r="AP277">
        <v>38753.774400000002</v>
      </c>
    </row>
    <row r="278" spans="1:42" x14ac:dyDescent="0.25">
      <c r="A278">
        <v>276</v>
      </c>
      <c r="B278" t="s">
        <v>120</v>
      </c>
      <c r="C278" s="1">
        <v>0.20872535</v>
      </c>
      <c r="E278" t="s">
        <v>160</v>
      </c>
      <c r="F278" t="s">
        <v>586</v>
      </c>
      <c r="G278" s="22">
        <v>20230201</v>
      </c>
      <c r="H278" s="56">
        <v>44959.000002777779</v>
      </c>
      <c r="I278">
        <v>2.2654795205623101E-4</v>
      </c>
      <c r="K278" s="21" t="s">
        <v>639</v>
      </c>
      <c r="L278" s="21" t="s">
        <v>558</v>
      </c>
      <c r="M278" s="21" t="s">
        <v>85</v>
      </c>
      <c r="N278" s="21" t="s">
        <v>112</v>
      </c>
      <c r="P278" t="str">
        <f t="shared" si="16"/>
        <v>VSYS</v>
      </c>
      <c r="Q278">
        <f t="shared" si="17"/>
        <v>1.0853878173218106E-3</v>
      </c>
      <c r="R278">
        <v>0.38471588000000001</v>
      </c>
      <c r="S278">
        <f t="shared" si="18"/>
        <v>8.0299956703558009E-2</v>
      </c>
      <c r="T278" t="str">
        <f t="shared" si="19"/>
        <v xml:space="preserve">'VSYS', </v>
      </c>
      <c r="AJ278" s="27" t="s">
        <v>85</v>
      </c>
      <c r="AK278" s="44">
        <v>3587.9402382600001</v>
      </c>
      <c r="AL278">
        <v>940.67373421006187</v>
      </c>
      <c r="AN278" t="s">
        <v>112</v>
      </c>
      <c r="AO278" t="s">
        <v>381</v>
      </c>
      <c r="AP278">
        <v>29.76350429</v>
      </c>
    </row>
    <row r="279" spans="1:42" x14ac:dyDescent="0.25">
      <c r="A279">
        <v>277</v>
      </c>
      <c r="B279" t="s">
        <v>120</v>
      </c>
      <c r="C279" s="1">
        <v>97856389.900000006</v>
      </c>
      <c r="E279" t="s">
        <v>161</v>
      </c>
      <c r="F279" t="s">
        <v>586</v>
      </c>
      <c r="G279" s="22">
        <v>20230201</v>
      </c>
      <c r="H279" s="56">
        <v>44959.000002777779</v>
      </c>
      <c r="I279">
        <v>3590.9359402872901</v>
      </c>
      <c r="K279" s="21" t="s">
        <v>640</v>
      </c>
      <c r="L279" s="21" t="s">
        <v>558</v>
      </c>
      <c r="M279" s="21" t="s">
        <v>85</v>
      </c>
      <c r="N279" s="21" t="s">
        <v>112</v>
      </c>
      <c r="P279" t="str">
        <f t="shared" si="16"/>
        <v>XEC</v>
      </c>
      <c r="Q279">
        <f t="shared" si="17"/>
        <v>3.6695978095624493E-5</v>
      </c>
      <c r="R279">
        <v>2.1343125000000001E-2</v>
      </c>
      <c r="S279">
        <f t="shared" si="18"/>
        <v>2088561.1616844377</v>
      </c>
      <c r="T279" t="str">
        <f t="shared" si="19"/>
        <v xml:space="preserve">'XEC', </v>
      </c>
      <c r="AJ279" s="4" t="s">
        <v>123</v>
      </c>
      <c r="AK279" s="44">
        <v>0.53247394999999997</v>
      </c>
      <c r="AL279">
        <v>1.392465312391543E-2</v>
      </c>
      <c r="AN279" t="s">
        <v>112</v>
      </c>
      <c r="AO279" t="s">
        <v>382</v>
      </c>
      <c r="AP279">
        <v>5976030.9888418298</v>
      </c>
    </row>
    <row r="280" spans="1:42" x14ac:dyDescent="0.25">
      <c r="A280">
        <v>278</v>
      </c>
      <c r="B280" t="s">
        <v>120</v>
      </c>
      <c r="C280" s="1">
        <v>0.55556267999999998</v>
      </c>
      <c r="E280" t="s">
        <v>162</v>
      </c>
      <c r="F280" t="s">
        <v>586</v>
      </c>
      <c r="G280" s="22">
        <v>20230201</v>
      </c>
      <c r="H280" s="56">
        <v>44959.000002777779</v>
      </c>
      <c r="I280">
        <v>5.1265334191211202E-2</v>
      </c>
      <c r="K280" s="21" t="s">
        <v>641</v>
      </c>
      <c r="L280" s="21" t="s">
        <v>558</v>
      </c>
      <c r="M280" s="21" t="s">
        <v>85</v>
      </c>
      <c r="N280" s="21" t="s">
        <v>112</v>
      </c>
      <c r="P280" t="str">
        <f t="shared" si="16"/>
        <v>XLM</v>
      </c>
      <c r="Q280">
        <f t="shared" si="17"/>
        <v>9.2276418191393275E-2</v>
      </c>
      <c r="R280">
        <v>103.98</v>
      </c>
      <c r="S280">
        <f t="shared" si="18"/>
        <v>57.767407466400002</v>
      </c>
      <c r="T280" t="str">
        <f t="shared" si="19"/>
        <v xml:space="preserve">'XLM', </v>
      </c>
      <c r="AJ280" s="27" t="s">
        <v>85</v>
      </c>
      <c r="AK280" s="44">
        <v>0.53247394999999997</v>
      </c>
      <c r="AL280">
        <v>1.392465312391543E-2</v>
      </c>
      <c r="AN280" t="s">
        <v>112</v>
      </c>
      <c r="AO280" t="s">
        <v>382</v>
      </c>
      <c r="AP280">
        <v>13696462.7211191</v>
      </c>
    </row>
    <row r="281" spans="1:42" x14ac:dyDescent="0.25">
      <c r="A281">
        <v>279</v>
      </c>
      <c r="B281" t="s">
        <v>120</v>
      </c>
      <c r="C281" s="1">
        <v>3291.9747285799999</v>
      </c>
      <c r="E281" t="s">
        <v>99</v>
      </c>
      <c r="F281" t="s">
        <v>586</v>
      </c>
      <c r="G281" s="22">
        <v>20230201</v>
      </c>
      <c r="H281" s="56">
        <v>44959.000002777779</v>
      </c>
      <c r="I281">
        <v>1362.5215072298699</v>
      </c>
      <c r="K281" s="21" t="s">
        <v>567</v>
      </c>
      <c r="L281" s="21" t="s">
        <v>558</v>
      </c>
      <c r="M281" s="21" t="s">
        <v>85</v>
      </c>
      <c r="N281" s="21" t="s">
        <v>112</v>
      </c>
      <c r="P281" t="str">
        <f t="shared" si="16"/>
        <v>XRP</v>
      </c>
      <c r="Q281">
        <f t="shared" si="17"/>
        <v>0.41389184898682269</v>
      </c>
      <c r="R281">
        <v>39.841106000000003</v>
      </c>
      <c r="S281">
        <f t="shared" si="18"/>
        <v>131155.91411067703</v>
      </c>
      <c r="T281" t="str">
        <f t="shared" si="19"/>
        <v xml:space="preserve">'XRP', </v>
      </c>
      <c r="AJ281" s="4" t="s">
        <v>35</v>
      </c>
      <c r="AK281" s="44">
        <v>5.2478028200000004</v>
      </c>
      <c r="AL281">
        <v>53.404257610413431</v>
      </c>
      <c r="AN281" t="s">
        <v>112</v>
      </c>
      <c r="AO281" t="s">
        <v>383</v>
      </c>
      <c r="AP281">
        <v>6.3152970000000003E-2</v>
      </c>
    </row>
    <row r="282" spans="1:42" x14ac:dyDescent="0.25">
      <c r="A282">
        <v>280</v>
      </c>
      <c r="B282" t="s">
        <v>120</v>
      </c>
      <c r="C282" s="1">
        <v>3.9304560899999998</v>
      </c>
      <c r="E282" t="s">
        <v>163</v>
      </c>
      <c r="F282" t="s">
        <v>586</v>
      </c>
      <c r="G282" s="22">
        <v>20230201</v>
      </c>
      <c r="H282" s="56">
        <v>44959.000002777779</v>
      </c>
      <c r="I282">
        <v>4.3061045629475396</v>
      </c>
      <c r="K282" s="21" t="s">
        <v>642</v>
      </c>
      <c r="L282" s="21" t="s">
        <v>558</v>
      </c>
      <c r="M282" s="21" t="s">
        <v>85</v>
      </c>
      <c r="N282" s="21" t="s">
        <v>112</v>
      </c>
      <c r="P282" t="str">
        <f t="shared" si="16"/>
        <v>XTZ</v>
      </c>
      <c r="Q282">
        <f t="shared" si="17"/>
        <v>1.0955737615039836</v>
      </c>
      <c r="R282">
        <v>5.6989999999999998</v>
      </c>
      <c r="S282">
        <f t="shared" si="18"/>
        <v>22.399669256909998</v>
      </c>
      <c r="T282" t="str">
        <f t="shared" si="19"/>
        <v xml:space="preserve">'XTZ', </v>
      </c>
      <c r="AJ282" s="27" t="s">
        <v>85</v>
      </c>
      <c r="AK282" s="44">
        <v>5.2478028200000004</v>
      </c>
      <c r="AL282">
        <v>53.404257610413431</v>
      </c>
      <c r="AN282" t="s">
        <v>112</v>
      </c>
      <c r="AO282" t="s">
        <v>384</v>
      </c>
      <c r="AP282">
        <v>20</v>
      </c>
    </row>
    <row r="283" spans="1:42" x14ac:dyDescent="0.25">
      <c r="A283">
        <v>281</v>
      </c>
      <c r="B283" t="s">
        <v>120</v>
      </c>
      <c r="C283" s="1">
        <v>1.329583E-2</v>
      </c>
      <c r="E283" t="s">
        <v>117</v>
      </c>
      <c r="F283" t="s">
        <v>586</v>
      </c>
      <c r="G283" s="22">
        <v>20230201</v>
      </c>
      <c r="H283" s="56">
        <v>44959.000002777779</v>
      </c>
      <c r="I283">
        <v>17.5087669097353</v>
      </c>
      <c r="K283" s="21" t="s">
        <v>585</v>
      </c>
      <c r="L283" s="21" t="s">
        <v>558</v>
      </c>
      <c r="M283" s="21" t="s">
        <v>85</v>
      </c>
      <c r="N283" s="21" t="s">
        <v>112</v>
      </c>
      <c r="P283" t="str">
        <f t="shared" si="16"/>
        <v>YFII</v>
      </c>
      <c r="Q283">
        <f t="shared" si="17"/>
        <v>1316.8615204718546</v>
      </c>
      <c r="R283">
        <v>3.7800280517057803</v>
      </c>
      <c r="S283">
        <f t="shared" si="18"/>
        <v>5.0258610370711262E-2</v>
      </c>
      <c r="T283" t="str">
        <f t="shared" si="19"/>
        <v xml:space="preserve">'YFII', </v>
      </c>
      <c r="AJ283" s="4" t="s">
        <v>185</v>
      </c>
      <c r="AK283" s="44">
        <v>1.5389969999999999E-2</v>
      </c>
      <c r="AL283">
        <v>0.2008702006357288</v>
      </c>
      <c r="AN283" t="s">
        <v>112</v>
      </c>
      <c r="AO283" t="s">
        <v>385</v>
      </c>
      <c r="AP283">
        <v>4.7890616599999998</v>
      </c>
    </row>
    <row r="284" spans="1:42" x14ac:dyDescent="0.25">
      <c r="A284">
        <v>282</v>
      </c>
      <c r="B284" t="s">
        <v>120</v>
      </c>
      <c r="C284" s="1">
        <v>2.173E-4</v>
      </c>
      <c r="E284" t="s">
        <v>164</v>
      </c>
      <c r="F284" t="s">
        <v>586</v>
      </c>
      <c r="G284" s="22">
        <v>20230201</v>
      </c>
      <c r="H284" s="56">
        <v>44959.000002777779</v>
      </c>
      <c r="I284">
        <v>1.0262610581987601E-2</v>
      </c>
      <c r="K284" s="21" t="s">
        <v>643</v>
      </c>
      <c r="L284" s="21" t="s">
        <v>558</v>
      </c>
      <c r="M284" s="21" t="s">
        <v>85</v>
      </c>
      <c r="N284" s="21" t="s">
        <v>112</v>
      </c>
      <c r="P284" t="str">
        <f t="shared" si="16"/>
        <v>ZEC</v>
      </c>
      <c r="Q284">
        <f t="shared" si="17"/>
        <v>47.227844371779113</v>
      </c>
      <c r="R284">
        <v>6.2919999999999998</v>
      </c>
      <c r="S284">
        <f t="shared" si="18"/>
        <v>1.3672515999999999E-3</v>
      </c>
      <c r="T284" t="str">
        <f t="shared" si="19"/>
        <v xml:space="preserve">'ZEC', </v>
      </c>
      <c r="AJ284" s="27" t="s">
        <v>85</v>
      </c>
      <c r="AK284" s="44">
        <v>1.5389969999999999E-2</v>
      </c>
      <c r="AL284">
        <v>0.2008702006357288</v>
      </c>
      <c r="AN284" t="s">
        <v>112</v>
      </c>
      <c r="AO284" t="s">
        <v>319</v>
      </c>
      <c r="AP284">
        <v>-79762265.626461402</v>
      </c>
    </row>
    <row r="285" spans="1:42" x14ac:dyDescent="0.25">
      <c r="A285">
        <v>283</v>
      </c>
      <c r="B285" t="s">
        <v>120</v>
      </c>
      <c r="C285" s="1">
        <v>2157649.1468809498</v>
      </c>
      <c r="E285" t="s">
        <v>26</v>
      </c>
      <c r="F285" t="s">
        <v>586</v>
      </c>
      <c r="G285" s="22">
        <v>20230201</v>
      </c>
      <c r="H285" s="56">
        <v>44959.000002777779</v>
      </c>
      <c r="I285">
        <v>60791.9611186533</v>
      </c>
      <c r="K285" s="21" t="s">
        <v>644</v>
      </c>
      <c r="L285" s="21" t="s">
        <v>558</v>
      </c>
      <c r="M285" s="21" t="s">
        <v>85</v>
      </c>
      <c r="N285" s="21" t="s">
        <v>112</v>
      </c>
      <c r="P285" t="str">
        <f t="shared" si="16"/>
        <v>ZIL</v>
      </c>
      <c r="Q285">
        <f t="shared" si="17"/>
        <v>2.8175091027441982E-2</v>
      </c>
      <c r="R285">
        <v>62.35</v>
      </c>
      <c r="S285">
        <f t="shared" si="18"/>
        <v>134529424.30802724</v>
      </c>
      <c r="T285" t="str">
        <f t="shared" si="19"/>
        <v xml:space="preserve">'ZIL', </v>
      </c>
      <c r="AJ285" s="4" t="s">
        <v>124</v>
      </c>
      <c r="AK285" s="44">
        <v>152.41521331999999</v>
      </c>
      <c r="AL285">
        <v>34.003794089884757</v>
      </c>
      <c r="AN285" t="s">
        <v>112</v>
      </c>
      <c r="AO285" t="s">
        <v>386</v>
      </c>
      <c r="AP285">
        <v>4512595.36556256</v>
      </c>
    </row>
    <row r="286" spans="1:42" x14ac:dyDescent="0.25">
      <c r="A286">
        <v>284</v>
      </c>
      <c r="B286" t="s">
        <v>165</v>
      </c>
      <c r="C286" s="1">
        <v>1E-8</v>
      </c>
      <c r="E286" t="s">
        <v>20</v>
      </c>
      <c r="F286" t="s">
        <v>586</v>
      </c>
      <c r="G286" s="22">
        <v>20230201</v>
      </c>
      <c r="H286" s="56">
        <v>44959.000002777779</v>
      </c>
      <c r="I286">
        <v>1.3629177162490899E-6</v>
      </c>
      <c r="K286" s="21" t="s">
        <v>559</v>
      </c>
      <c r="L286" s="21" t="s">
        <v>558</v>
      </c>
      <c r="M286" s="21" t="s">
        <v>85</v>
      </c>
      <c r="N286" s="21" t="s">
        <v>112</v>
      </c>
      <c r="P286" t="str">
        <f t="shared" si="16"/>
        <v>BCH</v>
      </c>
      <c r="Q286">
        <f t="shared" si="17"/>
        <v>136.29177162490899</v>
      </c>
      <c r="R286">
        <v>9.1027119999999996E-6</v>
      </c>
      <c r="S286">
        <f t="shared" si="18"/>
        <v>9.1027119999999993E-14</v>
      </c>
      <c r="T286" t="str">
        <f t="shared" si="19"/>
        <v xml:space="preserve">'BCH', </v>
      </c>
      <c r="AJ286" s="27" t="s">
        <v>85</v>
      </c>
      <c r="AK286" s="44">
        <v>152.41521331999999</v>
      </c>
      <c r="AL286">
        <v>34.003794089884757</v>
      </c>
      <c r="AN286" t="s">
        <v>112</v>
      </c>
      <c r="AO286" t="s">
        <v>387</v>
      </c>
      <c r="AP286">
        <v>0.34680431</v>
      </c>
    </row>
    <row r="287" spans="1:42" x14ac:dyDescent="0.25">
      <c r="A287">
        <v>285</v>
      </c>
      <c r="B287" t="s">
        <v>165</v>
      </c>
      <c r="C287" s="1">
        <v>1E-8</v>
      </c>
      <c r="E287" t="s">
        <v>29</v>
      </c>
      <c r="F287" t="s">
        <v>586</v>
      </c>
      <c r="G287" s="22">
        <v>20230201</v>
      </c>
      <c r="H287" s="56">
        <v>44959.000002777779</v>
      </c>
      <c r="I287">
        <v>2.2367513521128399E-7</v>
      </c>
      <c r="K287" s="21" t="s">
        <v>563</v>
      </c>
      <c r="L287" s="21" t="s">
        <v>558</v>
      </c>
      <c r="M287" s="21" t="s">
        <v>85</v>
      </c>
      <c r="N287" s="21" t="s">
        <v>112</v>
      </c>
      <c r="P287" t="str">
        <f t="shared" si="16"/>
        <v>ETC</v>
      </c>
      <c r="Q287">
        <f t="shared" si="17"/>
        <v>22.367513521128398</v>
      </c>
      <c r="R287">
        <v>0.99940190110900451</v>
      </c>
      <c r="S287">
        <f t="shared" si="18"/>
        <v>9.9940190110900447E-9</v>
      </c>
      <c r="T287" t="str">
        <f t="shared" si="19"/>
        <v xml:space="preserve">'ETC', </v>
      </c>
      <c r="AJ287" s="4" t="s">
        <v>20</v>
      </c>
      <c r="AK287" s="44">
        <v>-2719.7565568099999</v>
      </c>
      <c r="AL287">
        <v>-271014.24235943722</v>
      </c>
      <c r="AN287" t="s">
        <v>112</v>
      </c>
      <c r="AO287" t="s">
        <v>388</v>
      </c>
      <c r="AP287">
        <v>20621131.491479099</v>
      </c>
    </row>
    <row r="288" spans="1:42" x14ac:dyDescent="0.25">
      <c r="A288">
        <v>286</v>
      </c>
      <c r="B288" t="s">
        <v>165</v>
      </c>
      <c r="C288" s="1">
        <v>1E-8</v>
      </c>
      <c r="E288" t="s">
        <v>24</v>
      </c>
      <c r="F288" t="s">
        <v>586</v>
      </c>
      <c r="G288" s="22">
        <v>20230201</v>
      </c>
      <c r="H288" s="56">
        <v>44959.000002777779</v>
      </c>
      <c r="I288">
        <v>1.0044362915612399E-6</v>
      </c>
      <c r="K288" s="21" t="s">
        <v>565</v>
      </c>
      <c r="L288" s="21" t="s">
        <v>558</v>
      </c>
      <c r="M288" s="21" t="s">
        <v>85</v>
      </c>
      <c r="N288" s="21" t="s">
        <v>112</v>
      </c>
      <c r="P288" t="str">
        <f t="shared" si="16"/>
        <v>LTC</v>
      </c>
      <c r="Q288">
        <f t="shared" si="17"/>
        <v>100.44362915612399</v>
      </c>
      <c r="R288">
        <v>2.8637358E-5</v>
      </c>
      <c r="S288">
        <f t="shared" si="18"/>
        <v>2.8637358000000001E-13</v>
      </c>
      <c r="T288" t="str">
        <f t="shared" si="19"/>
        <v xml:space="preserve">'LTC', </v>
      </c>
      <c r="AJ288" s="27" t="s">
        <v>85</v>
      </c>
      <c r="AK288" s="44">
        <v>2309.61344319</v>
      </c>
      <c r="AL288">
        <v>230144.91347838542</v>
      </c>
      <c r="AN288" t="s">
        <v>112</v>
      </c>
      <c r="AO288" t="s">
        <v>388</v>
      </c>
      <c r="AP288">
        <v>8853108.5269754808</v>
      </c>
    </row>
    <row r="289" spans="1:42" x14ac:dyDescent="0.25">
      <c r="A289">
        <v>287</v>
      </c>
      <c r="B289" t="s">
        <v>165</v>
      </c>
      <c r="C289" s="1">
        <v>1E-8</v>
      </c>
      <c r="E289" t="s">
        <v>25</v>
      </c>
      <c r="F289" t="s">
        <v>586</v>
      </c>
      <c r="G289" s="22">
        <v>20230201</v>
      </c>
      <c r="H289" s="56">
        <v>44959.000002777779</v>
      </c>
      <c r="I289">
        <v>6.3193223607952295E-10</v>
      </c>
      <c r="K289" s="21" t="s">
        <v>566</v>
      </c>
      <c r="L289" s="21" t="s">
        <v>558</v>
      </c>
      <c r="M289" s="21" t="s">
        <v>85</v>
      </c>
      <c r="N289" s="21" t="s">
        <v>112</v>
      </c>
      <c r="P289" t="str">
        <f t="shared" si="16"/>
        <v>TRX</v>
      </c>
      <c r="Q289">
        <f t="shared" si="17"/>
        <v>6.3193223607952292E-2</v>
      </c>
      <c r="R289">
        <v>0.38471588000000001</v>
      </c>
      <c r="S289">
        <f t="shared" si="18"/>
        <v>3.8471587999999998E-9</v>
      </c>
      <c r="T289" t="str">
        <f t="shared" si="19"/>
        <v xml:space="preserve">'TRX', </v>
      </c>
      <c r="AJ289" s="27" t="s">
        <v>193</v>
      </c>
      <c r="AK289" s="44">
        <v>-5029.37</v>
      </c>
      <c r="AL289">
        <v>-501159.15583782265</v>
      </c>
      <c r="AN289" t="s">
        <v>112</v>
      </c>
      <c r="AO289" t="s">
        <v>388</v>
      </c>
      <c r="AP289">
        <v>33167.9</v>
      </c>
    </row>
    <row r="290" spans="1:42" x14ac:dyDescent="0.25">
      <c r="A290">
        <v>288</v>
      </c>
      <c r="B290" t="s">
        <v>165</v>
      </c>
      <c r="C290" s="1">
        <v>0.90999770000000002</v>
      </c>
      <c r="E290" t="s">
        <v>38</v>
      </c>
      <c r="F290" t="s">
        <v>586</v>
      </c>
      <c r="G290" s="22">
        <v>20230201</v>
      </c>
      <c r="H290" s="56">
        <v>44959.000002777779</v>
      </c>
      <c r="I290">
        <v>0.91008672140702895</v>
      </c>
      <c r="K290" s="21" t="s">
        <v>581</v>
      </c>
      <c r="L290" s="21" t="s">
        <v>558</v>
      </c>
      <c r="M290" s="21" t="s">
        <v>85</v>
      </c>
      <c r="N290" s="21" t="s">
        <v>112</v>
      </c>
      <c r="P290" t="str">
        <f t="shared" si="16"/>
        <v>USDT</v>
      </c>
      <c r="Q290">
        <f t="shared" si="17"/>
        <v>1.0000978259692623</v>
      </c>
      <c r="R290">
        <v>1208.73</v>
      </c>
      <c r="S290">
        <f t="shared" si="18"/>
        <v>1099.941519921</v>
      </c>
      <c r="T290" t="str">
        <f t="shared" si="19"/>
        <v xml:space="preserve">'USDT', </v>
      </c>
      <c r="AJ290" s="4" t="s">
        <v>125</v>
      </c>
      <c r="AK290" s="44">
        <v>2.5033500000000001E-3</v>
      </c>
      <c r="AL290">
        <v>2.2277765296032829E-4</v>
      </c>
      <c r="AN290" t="s">
        <v>112</v>
      </c>
      <c r="AO290" t="s">
        <v>388</v>
      </c>
      <c r="AP290" s="29">
        <v>1E-8</v>
      </c>
    </row>
    <row r="291" spans="1:42" x14ac:dyDescent="0.25">
      <c r="A291">
        <v>289</v>
      </c>
      <c r="B291" t="s">
        <v>165</v>
      </c>
      <c r="C291" s="1">
        <v>7.6039999999999997E-5</v>
      </c>
      <c r="E291" t="s">
        <v>99</v>
      </c>
      <c r="F291" t="s">
        <v>586</v>
      </c>
      <c r="G291" s="22">
        <v>20230201</v>
      </c>
      <c r="H291" s="56">
        <v>44959.000002777779</v>
      </c>
      <c r="I291">
        <v>3.1472336196958002E-5</v>
      </c>
      <c r="K291" s="21" t="s">
        <v>567</v>
      </c>
      <c r="L291" s="21" t="s">
        <v>558</v>
      </c>
      <c r="M291" s="21" t="s">
        <v>85</v>
      </c>
      <c r="N291" s="21" t="s">
        <v>112</v>
      </c>
      <c r="P291" t="str">
        <f t="shared" si="16"/>
        <v>XRP</v>
      </c>
      <c r="Q291">
        <f t="shared" si="17"/>
        <v>0.41389184898682274</v>
      </c>
      <c r="R291">
        <v>1.0364599999999999</v>
      </c>
      <c r="S291">
        <f t="shared" si="18"/>
        <v>7.8812418399999993E-5</v>
      </c>
      <c r="T291" t="str">
        <f t="shared" si="19"/>
        <v xml:space="preserve">'XRP', </v>
      </c>
      <c r="AJ291" s="27" t="s">
        <v>85</v>
      </c>
      <c r="AK291" s="44">
        <v>2.5033500000000001E-3</v>
      </c>
      <c r="AL291">
        <v>2.2277765296032829E-4</v>
      </c>
      <c r="AN291" t="s">
        <v>112</v>
      </c>
      <c r="AO291" t="s">
        <v>388</v>
      </c>
      <c r="AP291">
        <v>817354.02785735996</v>
      </c>
    </row>
    <row r="292" spans="1:42" x14ac:dyDescent="0.25">
      <c r="A292">
        <v>290</v>
      </c>
      <c r="B292" t="s">
        <v>166</v>
      </c>
      <c r="C292" s="1">
        <v>0.331542</v>
      </c>
      <c r="E292" t="s">
        <v>35</v>
      </c>
      <c r="F292" t="s">
        <v>517</v>
      </c>
      <c r="G292" s="22">
        <v>20230201</v>
      </c>
      <c r="H292" s="56">
        <v>44958.917051192133</v>
      </c>
      <c r="I292">
        <v>4.9295088488236001</v>
      </c>
      <c r="K292" s="21" t="s">
        <v>645</v>
      </c>
      <c r="L292" s="21" t="s">
        <v>646</v>
      </c>
      <c r="M292" s="21" t="s">
        <v>85</v>
      </c>
      <c r="N292" s="21" t="s">
        <v>166</v>
      </c>
      <c r="P292" t="str">
        <f t="shared" si="16"/>
        <v>ATOM</v>
      </c>
      <c r="Q292">
        <f t="shared" si="17"/>
        <v>14.86842948653142</v>
      </c>
      <c r="R292">
        <v>1.1863900000000001</v>
      </c>
      <c r="S292">
        <f t="shared" si="18"/>
        <v>0.39333811338000002</v>
      </c>
      <c r="T292" t="str">
        <f t="shared" si="19"/>
        <v xml:space="preserve">'ATOM', </v>
      </c>
      <c r="AJ292" s="4" t="s">
        <v>126</v>
      </c>
      <c r="AK292" s="44">
        <v>115.29838952</v>
      </c>
      <c r="AL292">
        <v>6.5585114194220004</v>
      </c>
      <c r="AN292" t="s">
        <v>112</v>
      </c>
      <c r="AO292" t="s">
        <v>388</v>
      </c>
      <c r="AP292">
        <v>33123.9</v>
      </c>
    </row>
    <row r="293" spans="1:42" x14ac:dyDescent="0.25">
      <c r="A293">
        <v>291</v>
      </c>
      <c r="B293" t="s">
        <v>166</v>
      </c>
      <c r="C293" s="1">
        <v>1.7695412699999999</v>
      </c>
      <c r="E293" t="s">
        <v>20</v>
      </c>
      <c r="F293" t="s">
        <v>517</v>
      </c>
      <c r="G293" s="22">
        <v>20230201</v>
      </c>
      <c r="H293" s="56">
        <v>44958.917051006945</v>
      </c>
      <c r="I293">
        <v>241.173914651692</v>
      </c>
      <c r="K293" s="21" t="s">
        <v>647</v>
      </c>
      <c r="L293" s="21" t="s">
        <v>646</v>
      </c>
      <c r="M293" s="21" t="s">
        <v>85</v>
      </c>
      <c r="N293" s="21" t="s">
        <v>166</v>
      </c>
      <c r="P293" t="str">
        <f t="shared" si="16"/>
        <v>BCH</v>
      </c>
      <c r="Q293">
        <f t="shared" si="17"/>
        <v>136.29177162490933</v>
      </c>
      <c r="R293">
        <v>5.3040348599083235E-2</v>
      </c>
      <c r="S293">
        <f t="shared" si="18"/>
        <v>9.3857085821264466E-2</v>
      </c>
      <c r="T293" t="str">
        <f t="shared" si="19"/>
        <v xml:space="preserve">'BCH', </v>
      </c>
      <c r="AJ293" s="27" t="s">
        <v>85</v>
      </c>
      <c r="AK293" s="44">
        <v>115.29838952</v>
      </c>
      <c r="AL293">
        <v>6.5585114194220004</v>
      </c>
      <c r="AN293" t="s">
        <v>112</v>
      </c>
      <c r="AO293" t="s">
        <v>388</v>
      </c>
      <c r="AP293">
        <v>6.2163969999999999E-2</v>
      </c>
    </row>
    <row r="294" spans="1:42" x14ac:dyDescent="0.25">
      <c r="A294">
        <v>292</v>
      </c>
      <c r="B294" t="s">
        <v>166</v>
      </c>
      <c r="C294" s="1">
        <v>1.8847760000000002E-2</v>
      </c>
      <c r="E294" t="s">
        <v>14</v>
      </c>
      <c r="F294" t="s">
        <v>517</v>
      </c>
      <c r="G294" s="22">
        <v>20230201</v>
      </c>
      <c r="H294" s="56">
        <v>44958.917051006945</v>
      </c>
      <c r="I294">
        <v>447.13991672416199</v>
      </c>
      <c r="K294" s="21" t="s">
        <v>648</v>
      </c>
      <c r="L294" s="21" t="s">
        <v>646</v>
      </c>
      <c r="M294" s="21" t="s">
        <v>85</v>
      </c>
      <c r="N294" s="21" t="s">
        <v>166</v>
      </c>
      <c r="P294" t="str">
        <f t="shared" si="16"/>
        <v>BTC</v>
      </c>
      <c r="Q294">
        <f t="shared" si="17"/>
        <v>23723.769653484655</v>
      </c>
      <c r="R294">
        <v>1</v>
      </c>
      <c r="S294">
        <f t="shared" si="18"/>
        <v>1.8847760000000002E-2</v>
      </c>
      <c r="T294" t="str">
        <f t="shared" si="19"/>
        <v xml:space="preserve">'BTC', </v>
      </c>
      <c r="AJ294" s="4" t="s">
        <v>127</v>
      </c>
      <c r="AK294" s="44">
        <v>14.7502</v>
      </c>
      <c r="AL294">
        <v>2.9590711223279542</v>
      </c>
      <c r="AN294" t="s">
        <v>112</v>
      </c>
      <c r="AO294" t="s">
        <v>388</v>
      </c>
      <c r="AP294">
        <v>8853064.5269754808</v>
      </c>
    </row>
    <row r="295" spans="1:42" x14ac:dyDescent="0.25">
      <c r="A295">
        <v>293</v>
      </c>
      <c r="B295" t="s">
        <v>166</v>
      </c>
      <c r="C295" s="1">
        <v>9.9499194400000004</v>
      </c>
      <c r="E295" t="s">
        <v>23</v>
      </c>
      <c r="F295" t="s">
        <v>517</v>
      </c>
      <c r="G295" s="22">
        <v>20230201</v>
      </c>
      <c r="H295" s="56">
        <v>44958.917051006945</v>
      </c>
      <c r="I295">
        <v>10.7236701664804</v>
      </c>
      <c r="K295" s="21" t="s">
        <v>649</v>
      </c>
      <c r="L295" s="21" t="s">
        <v>646</v>
      </c>
      <c r="M295" s="21" t="s">
        <v>85</v>
      </c>
      <c r="N295" s="21" t="s">
        <v>166</v>
      </c>
      <c r="P295" t="str">
        <f t="shared" si="16"/>
        <v>EOS</v>
      </c>
      <c r="Q295">
        <f t="shared" si="17"/>
        <v>1.0777645217276652</v>
      </c>
      <c r="R295">
        <v>0.99940190110900451</v>
      </c>
      <c r="S295">
        <f t="shared" si="18"/>
        <v>9.9439684042174417</v>
      </c>
      <c r="T295" t="str">
        <f t="shared" si="19"/>
        <v xml:space="preserve">'EOS', </v>
      </c>
      <c r="AJ295" s="27" t="s">
        <v>85</v>
      </c>
      <c r="AK295" s="44">
        <v>14.7502</v>
      </c>
      <c r="AL295">
        <v>2.9590711223279542</v>
      </c>
      <c r="AN295" t="s">
        <v>112</v>
      </c>
      <c r="AO295" t="s">
        <v>388</v>
      </c>
      <c r="AP295">
        <v>12245.511049999999</v>
      </c>
    </row>
    <row r="296" spans="1:42" x14ac:dyDescent="0.25">
      <c r="A296">
        <v>294</v>
      </c>
      <c r="B296" t="s">
        <v>166</v>
      </c>
      <c r="C296" s="1">
        <v>3.4037359</v>
      </c>
      <c r="E296" t="s">
        <v>270</v>
      </c>
      <c r="F296" t="s">
        <v>517</v>
      </c>
      <c r="G296" s="22">
        <v>20230201</v>
      </c>
      <c r="H296" s="56">
        <v>44958.917051192133</v>
      </c>
      <c r="I296">
        <v>13.087697378218801</v>
      </c>
      <c r="K296" s="21" t="s">
        <v>650</v>
      </c>
      <c r="L296" s="21" t="s">
        <v>646</v>
      </c>
      <c r="M296" s="21" t="s">
        <v>85</v>
      </c>
      <c r="N296" s="21" t="s">
        <v>166</v>
      </c>
      <c r="P296" t="str">
        <f t="shared" si="16"/>
        <v>ETHW</v>
      </c>
      <c r="Q296">
        <f t="shared" si="17"/>
        <v>3.8450977874689984</v>
      </c>
      <c r="R296">
        <v>9.0786800000000001E-2</v>
      </c>
      <c r="S296">
        <f t="shared" si="18"/>
        <v>0.30901429040612</v>
      </c>
      <c r="T296" t="str">
        <f t="shared" si="19"/>
        <v xml:space="preserve">'ETHW', </v>
      </c>
      <c r="AJ296" s="4" t="s">
        <v>113</v>
      </c>
      <c r="AK296" s="44">
        <v>84.770241400000486</v>
      </c>
      <c r="AL296">
        <v>3282.1908275582246</v>
      </c>
      <c r="AN296" t="s">
        <v>112</v>
      </c>
      <c r="AO296" t="s">
        <v>388</v>
      </c>
      <c r="AP296">
        <v>-1000000</v>
      </c>
    </row>
    <row r="297" spans="1:42" x14ac:dyDescent="0.25">
      <c r="A297">
        <v>295</v>
      </c>
      <c r="B297" t="s">
        <v>166</v>
      </c>
      <c r="C297" s="1">
        <v>9.1421368100000002</v>
      </c>
      <c r="E297" t="s">
        <v>24</v>
      </c>
      <c r="F297" t="s">
        <v>517</v>
      </c>
      <c r="G297" s="22">
        <v>20230201</v>
      </c>
      <c r="H297" s="56">
        <v>44958.917051006945</v>
      </c>
      <c r="I297">
        <v>918.26939943819104</v>
      </c>
      <c r="K297" s="21" t="s">
        <v>651</v>
      </c>
      <c r="L297" s="21" t="s">
        <v>646</v>
      </c>
      <c r="M297" s="21" t="s">
        <v>85</v>
      </c>
      <c r="N297" s="21" t="s">
        <v>166</v>
      </c>
      <c r="P297" t="str">
        <f t="shared" si="16"/>
        <v>LTC</v>
      </c>
      <c r="Q297">
        <f t="shared" si="17"/>
        <v>100.44362915612406</v>
      </c>
      <c r="R297">
        <v>1.3863001368121896E-2</v>
      </c>
      <c r="S297">
        <f t="shared" si="18"/>
        <v>0.12673745510458753</v>
      </c>
      <c r="T297" t="str">
        <f t="shared" si="19"/>
        <v xml:space="preserve">'LTC', </v>
      </c>
      <c r="AJ297" s="27" t="s">
        <v>85</v>
      </c>
      <c r="AK297" s="44">
        <v>4231.1402414000004</v>
      </c>
      <c r="AL297">
        <v>163824.1139942744</v>
      </c>
      <c r="AN297" t="s">
        <v>112</v>
      </c>
      <c r="AO297" t="s">
        <v>388</v>
      </c>
      <c r="AP297">
        <v>-50520.467648209997</v>
      </c>
    </row>
    <row r="298" spans="1:42" x14ac:dyDescent="0.25">
      <c r="A298">
        <v>296</v>
      </c>
      <c r="B298" t="s">
        <v>166</v>
      </c>
      <c r="C298" s="1">
        <v>754022.67521092005</v>
      </c>
      <c r="E298" t="s">
        <v>89</v>
      </c>
      <c r="F298" t="s">
        <v>517</v>
      </c>
      <c r="G298" s="22">
        <v>20230201</v>
      </c>
      <c r="H298" s="56">
        <v>44958.917051006945</v>
      </c>
      <c r="I298">
        <v>74675.457613628503</v>
      </c>
      <c r="K298" s="21" t="s">
        <v>652</v>
      </c>
      <c r="L298" s="21" t="s">
        <v>646</v>
      </c>
      <c r="M298" s="21" t="s">
        <v>85</v>
      </c>
      <c r="N298" s="21" t="s">
        <v>166</v>
      </c>
      <c r="P298" t="str">
        <f t="shared" si="16"/>
        <v>OXT</v>
      </c>
      <c r="Q298">
        <f t="shared" si="17"/>
        <v>9.903609011856282E-2</v>
      </c>
      <c r="R298">
        <v>0.32653653999999999</v>
      </c>
      <c r="S298">
        <f t="shared" si="18"/>
        <v>246215.95544491758</v>
      </c>
      <c r="T298" t="str">
        <f t="shared" si="19"/>
        <v xml:space="preserve">'OXT', </v>
      </c>
      <c r="AJ298" s="27" t="s">
        <v>193</v>
      </c>
      <c r="AK298" s="44">
        <v>-4146.37</v>
      </c>
      <c r="AL298">
        <v>-160541.92316671618</v>
      </c>
      <c r="AN298" t="s">
        <v>112</v>
      </c>
      <c r="AO298" t="s">
        <v>388</v>
      </c>
      <c r="AP298">
        <v>-9528648.0788313001</v>
      </c>
    </row>
    <row r="299" spans="1:42" x14ac:dyDescent="0.25">
      <c r="A299">
        <v>297</v>
      </c>
      <c r="B299" t="s">
        <v>166</v>
      </c>
      <c r="C299" s="1">
        <v>0.10834547999999999</v>
      </c>
      <c r="E299" t="s">
        <v>98</v>
      </c>
      <c r="F299" t="s">
        <v>517</v>
      </c>
      <c r="G299" s="22">
        <v>20230201</v>
      </c>
      <c r="H299" s="56">
        <v>44958.917051192133</v>
      </c>
      <c r="I299">
        <v>1.22993559750922E-3</v>
      </c>
      <c r="K299" s="21" t="s">
        <v>653</v>
      </c>
      <c r="L299" s="21" t="s">
        <v>646</v>
      </c>
      <c r="M299" s="21" t="s">
        <v>85</v>
      </c>
      <c r="N299" s="21" t="s">
        <v>166</v>
      </c>
      <c r="P299" t="str">
        <f t="shared" si="16"/>
        <v>SGB</v>
      </c>
      <c r="Q299">
        <f t="shared" si="17"/>
        <v>1.1351978850517992E-2</v>
      </c>
      <c r="R299">
        <v>3.7800280517057789</v>
      </c>
      <c r="S299">
        <f t="shared" si="18"/>
        <v>0.40954895367552741</v>
      </c>
      <c r="T299" t="str">
        <f t="shared" si="19"/>
        <v xml:space="preserve">'SGB', </v>
      </c>
      <c r="AJ299" s="4" t="s">
        <v>14</v>
      </c>
      <c r="AK299" s="44">
        <v>1826.77260088</v>
      </c>
      <c r="AL299">
        <v>29873880.424307607</v>
      </c>
      <c r="AN299" t="s">
        <v>112</v>
      </c>
      <c r="AO299" t="s">
        <v>388</v>
      </c>
      <c r="AP299">
        <v>6596.56</v>
      </c>
    </row>
    <row r="300" spans="1:42" x14ac:dyDescent="0.25">
      <c r="A300">
        <v>298</v>
      </c>
      <c r="B300" t="s">
        <v>166</v>
      </c>
      <c r="C300" s="1">
        <v>117320.5983</v>
      </c>
      <c r="E300" t="s">
        <v>95</v>
      </c>
      <c r="F300" t="s">
        <v>517</v>
      </c>
      <c r="G300" s="22">
        <v>20230201</v>
      </c>
      <c r="H300" s="56">
        <v>44958.917051006945</v>
      </c>
      <c r="I300">
        <v>117320.5983</v>
      </c>
      <c r="K300" s="21" t="s">
        <v>654</v>
      </c>
      <c r="L300" s="21" t="s">
        <v>646</v>
      </c>
      <c r="M300" s="21" t="s">
        <v>85</v>
      </c>
      <c r="N300" s="21" t="s">
        <v>166</v>
      </c>
      <c r="P300" t="str">
        <f t="shared" si="16"/>
        <v>USD</v>
      </c>
      <c r="Q300">
        <f t="shared" si="17"/>
        <v>1</v>
      </c>
      <c r="R300">
        <v>0.99940190110900451</v>
      </c>
      <c r="S300">
        <f t="shared" si="18"/>
        <v>117250.42898026585</v>
      </c>
      <c r="T300" t="str">
        <f t="shared" si="19"/>
        <v xml:space="preserve">'USD', </v>
      </c>
      <c r="AJ300" s="27" t="s">
        <v>85</v>
      </c>
      <c r="AK300" s="44">
        <v>2326.77260088</v>
      </c>
      <c r="AL300">
        <v>38050563.282895654</v>
      </c>
      <c r="AN300" t="s">
        <v>112</v>
      </c>
      <c r="AO300" t="s">
        <v>389</v>
      </c>
      <c r="AP300">
        <v>59589.017780000002</v>
      </c>
    </row>
    <row r="301" spans="1:42" x14ac:dyDescent="0.25">
      <c r="A301">
        <v>299</v>
      </c>
      <c r="B301" t="s">
        <v>166</v>
      </c>
      <c r="C301" s="1">
        <v>1.182861E-2</v>
      </c>
      <c r="E301" t="s">
        <v>38</v>
      </c>
      <c r="F301" t="s">
        <v>517</v>
      </c>
      <c r="G301" s="22">
        <v>20230201</v>
      </c>
      <c r="H301" s="56">
        <v>44958.917050810189</v>
      </c>
      <c r="I301">
        <v>1.18297671452382E-2</v>
      </c>
      <c r="K301" s="21" t="s">
        <v>655</v>
      </c>
      <c r="L301" s="21" t="s">
        <v>646</v>
      </c>
      <c r="M301" s="21" t="s">
        <v>85</v>
      </c>
      <c r="N301" s="21" t="s">
        <v>166</v>
      </c>
      <c r="P301" t="str">
        <f t="shared" si="16"/>
        <v>USDT</v>
      </c>
      <c r="Q301">
        <f t="shared" si="17"/>
        <v>1.0000978259692559</v>
      </c>
      <c r="R301">
        <v>0.12440039999999999</v>
      </c>
      <c r="S301">
        <f t="shared" si="18"/>
        <v>1.4714838154439999E-3</v>
      </c>
      <c r="T301" t="str">
        <f t="shared" si="19"/>
        <v xml:space="preserve">'USDT', </v>
      </c>
      <c r="AJ301" s="27" t="s">
        <v>193</v>
      </c>
      <c r="AK301" s="44">
        <v>-500</v>
      </c>
      <c r="AL301">
        <v>-8176682.8585880492</v>
      </c>
      <c r="AN301" t="s">
        <v>112</v>
      </c>
      <c r="AO301" t="s">
        <v>390</v>
      </c>
      <c r="AP301">
        <v>0.20872535</v>
      </c>
    </row>
    <row r="302" spans="1:42" x14ac:dyDescent="0.25">
      <c r="A302">
        <v>300</v>
      </c>
      <c r="B302" t="s">
        <v>166</v>
      </c>
      <c r="C302" s="1">
        <v>8.93329E-3</v>
      </c>
      <c r="E302" t="s">
        <v>162</v>
      </c>
      <c r="F302" t="s">
        <v>517</v>
      </c>
      <c r="G302" s="22">
        <v>20230201</v>
      </c>
      <c r="H302" s="56">
        <v>44958.917051192133</v>
      </c>
      <c r="I302">
        <v>8.2433200386499198E-4</v>
      </c>
      <c r="K302" s="21" t="s">
        <v>656</v>
      </c>
      <c r="L302" s="21" t="s">
        <v>646</v>
      </c>
      <c r="M302" s="21" t="s">
        <v>85</v>
      </c>
      <c r="N302" s="21" t="s">
        <v>166</v>
      </c>
      <c r="P302" t="str">
        <f t="shared" si="16"/>
        <v>XLM</v>
      </c>
      <c r="Q302">
        <f t="shared" si="17"/>
        <v>9.2276418191393317E-2</v>
      </c>
      <c r="R302">
        <v>59.23</v>
      </c>
      <c r="S302">
        <f t="shared" si="18"/>
        <v>0.52911876670000002</v>
      </c>
      <c r="T302" t="str">
        <f t="shared" si="19"/>
        <v xml:space="preserve">'XLM', </v>
      </c>
      <c r="AJ302" s="4" t="s">
        <v>128</v>
      </c>
      <c r="AK302" s="44">
        <v>0.33565571999999999</v>
      </c>
      <c r="AL302">
        <v>3.3171758306922141E-3</v>
      </c>
      <c r="AN302" t="s">
        <v>112</v>
      </c>
      <c r="AO302" t="s">
        <v>391</v>
      </c>
      <c r="AP302">
        <v>97856389.900000006</v>
      </c>
    </row>
    <row r="303" spans="1:42" x14ac:dyDescent="0.25">
      <c r="A303">
        <v>301</v>
      </c>
      <c r="B303" t="s">
        <v>166</v>
      </c>
      <c r="C303" s="1">
        <v>0.71704489000000005</v>
      </c>
      <c r="E303" t="s">
        <v>99</v>
      </c>
      <c r="F303" t="s">
        <v>517</v>
      </c>
      <c r="G303" s="22">
        <v>20230201</v>
      </c>
      <c r="H303" s="56">
        <v>44958.917051192133</v>
      </c>
      <c r="I303">
        <v>0.29677903532865302</v>
      </c>
      <c r="K303" s="21" t="s">
        <v>657</v>
      </c>
      <c r="L303" s="21" t="s">
        <v>646</v>
      </c>
      <c r="M303" s="21" t="s">
        <v>85</v>
      </c>
      <c r="N303" s="21" t="s">
        <v>166</v>
      </c>
      <c r="P303" t="str">
        <f t="shared" si="16"/>
        <v>XRP</v>
      </c>
      <c r="Q303">
        <f t="shared" si="17"/>
        <v>0.41389184898682285</v>
      </c>
      <c r="R303">
        <v>0.32653653999999999</v>
      </c>
      <c r="S303">
        <f t="shared" si="18"/>
        <v>0.23414135740528061</v>
      </c>
      <c r="T303" t="str">
        <f t="shared" si="19"/>
        <v xml:space="preserve">'XRP', </v>
      </c>
      <c r="AJ303" s="27" t="s">
        <v>85</v>
      </c>
      <c r="AK303" s="44">
        <v>0.33565571999999999</v>
      </c>
      <c r="AL303">
        <v>3.3171758306922141E-3</v>
      </c>
      <c r="AN303" t="s">
        <v>112</v>
      </c>
      <c r="AO303" t="s">
        <v>392</v>
      </c>
      <c r="AP303">
        <v>0.55556267999999998</v>
      </c>
    </row>
    <row r="304" spans="1:42" x14ac:dyDescent="0.25">
      <c r="A304">
        <v>302</v>
      </c>
      <c r="B304" t="s">
        <v>167</v>
      </c>
      <c r="C304" s="1">
        <v>300</v>
      </c>
      <c r="E304" t="s">
        <v>116</v>
      </c>
      <c r="F304" t="s">
        <v>658</v>
      </c>
      <c r="G304" s="22">
        <v>20230201</v>
      </c>
      <c r="H304" s="56">
        <v>44958</v>
      </c>
      <c r="I304">
        <v>26480.8873063104</v>
      </c>
      <c r="K304" s="21" t="s">
        <v>853</v>
      </c>
      <c r="L304" s="21" t="s">
        <v>660</v>
      </c>
      <c r="M304" s="21" t="s">
        <v>168</v>
      </c>
      <c r="N304" s="21" t="s">
        <v>169</v>
      </c>
      <c r="P304" t="str">
        <f t="shared" si="16"/>
        <v>AAVE</v>
      </c>
      <c r="Q304">
        <f t="shared" si="17"/>
        <v>88.269624354368005</v>
      </c>
      <c r="R304">
        <v>13.03</v>
      </c>
      <c r="S304">
        <f t="shared" si="18"/>
        <v>3909</v>
      </c>
      <c r="T304" t="str">
        <f t="shared" si="19"/>
        <v xml:space="preserve">'AAVE', </v>
      </c>
      <c r="AJ304" s="4" t="s">
        <v>129</v>
      </c>
      <c r="AK304" s="44">
        <v>1367501156.8785999</v>
      </c>
      <c r="AL304">
        <v>927.57059291804489</v>
      </c>
      <c r="AN304" t="s">
        <v>112</v>
      </c>
      <c r="AO304" t="s">
        <v>393</v>
      </c>
      <c r="AP304">
        <v>7.6039999999999997E-5</v>
      </c>
    </row>
    <row r="305" spans="1:42" x14ac:dyDescent="0.25">
      <c r="A305">
        <v>303</v>
      </c>
      <c r="B305" t="s">
        <v>167</v>
      </c>
      <c r="C305" s="1">
        <v>150000</v>
      </c>
      <c r="E305" t="s">
        <v>84</v>
      </c>
      <c r="F305" t="s">
        <v>658</v>
      </c>
      <c r="G305" s="22">
        <v>20230201</v>
      </c>
      <c r="H305" s="56">
        <v>44958</v>
      </c>
      <c r="I305">
        <v>59586.431144905102</v>
      </c>
      <c r="K305" s="21" t="s">
        <v>854</v>
      </c>
      <c r="L305" s="21" t="s">
        <v>660</v>
      </c>
      <c r="M305" s="21" t="s">
        <v>168</v>
      </c>
      <c r="N305" s="21" t="s">
        <v>169</v>
      </c>
      <c r="P305" t="str">
        <f t="shared" si="16"/>
        <v>ADA</v>
      </c>
      <c r="Q305">
        <f t="shared" si="17"/>
        <v>0.39724287429936733</v>
      </c>
      <c r="R305">
        <v>103.98</v>
      </c>
      <c r="S305">
        <f t="shared" si="18"/>
        <v>15597000</v>
      </c>
      <c r="T305" t="str">
        <f t="shared" si="19"/>
        <v xml:space="preserve">'ADA', </v>
      </c>
      <c r="AJ305" s="27" t="s">
        <v>85</v>
      </c>
      <c r="AK305" s="44">
        <v>1367501156.8785999</v>
      </c>
      <c r="AL305">
        <v>927.57059291804489</v>
      </c>
      <c r="AN305" t="s">
        <v>112</v>
      </c>
      <c r="AO305" t="s">
        <v>393</v>
      </c>
      <c r="AP305">
        <v>6.4869999999999994E-5</v>
      </c>
    </row>
    <row r="306" spans="1:42" x14ac:dyDescent="0.25">
      <c r="A306">
        <v>304</v>
      </c>
      <c r="B306" t="s">
        <v>167</v>
      </c>
      <c r="C306" s="1">
        <v>35000</v>
      </c>
      <c r="E306" t="s">
        <v>122</v>
      </c>
      <c r="F306" t="s">
        <v>658</v>
      </c>
      <c r="G306" s="22">
        <v>20230201</v>
      </c>
      <c r="H306" s="56">
        <v>44958</v>
      </c>
      <c r="I306">
        <v>8786.1307143905306</v>
      </c>
      <c r="K306" s="21" t="s">
        <v>855</v>
      </c>
      <c r="L306" s="21" t="s">
        <v>660</v>
      </c>
      <c r="M306" s="21" t="s">
        <v>168</v>
      </c>
      <c r="N306" s="21" t="s">
        <v>169</v>
      </c>
      <c r="P306" t="str">
        <f t="shared" si="16"/>
        <v>ALGO</v>
      </c>
      <c r="Q306">
        <f t="shared" si="17"/>
        <v>0.25103230612544375</v>
      </c>
      <c r="R306">
        <v>16719.740000000002</v>
      </c>
      <c r="S306">
        <f t="shared" si="18"/>
        <v>585190900</v>
      </c>
      <c r="T306" t="str">
        <f t="shared" si="19"/>
        <v xml:space="preserve">'ALGO', </v>
      </c>
      <c r="AJ306" s="4" t="s">
        <v>130</v>
      </c>
      <c r="AK306" s="44">
        <v>1.7855998900000001</v>
      </c>
      <c r="AL306">
        <v>6.132119285401077E-3</v>
      </c>
      <c r="AN306" t="s">
        <v>112</v>
      </c>
      <c r="AO306" t="s">
        <v>393</v>
      </c>
      <c r="AP306">
        <v>5952.37141058</v>
      </c>
    </row>
    <row r="307" spans="1:42" x14ac:dyDescent="0.25">
      <c r="A307">
        <v>305</v>
      </c>
      <c r="B307" t="s">
        <v>167</v>
      </c>
      <c r="C307" s="1">
        <v>3000</v>
      </c>
      <c r="E307" t="s">
        <v>185</v>
      </c>
      <c r="F307" t="s">
        <v>658</v>
      </c>
      <c r="G307" s="22">
        <v>20230201</v>
      </c>
      <c r="H307" s="56">
        <v>44958</v>
      </c>
      <c r="I307">
        <v>62896.093070031297</v>
      </c>
      <c r="K307" s="21" t="s">
        <v>856</v>
      </c>
      <c r="L307" s="21" t="s">
        <v>660</v>
      </c>
      <c r="M307" s="21" t="s">
        <v>168</v>
      </c>
      <c r="N307" s="21" t="s">
        <v>169</v>
      </c>
      <c r="P307" t="str">
        <f t="shared" si="16"/>
        <v>AVAX</v>
      </c>
      <c r="Q307">
        <f t="shared" si="17"/>
        <v>20.9653643566771</v>
      </c>
      <c r="R307">
        <v>39.366320000000002</v>
      </c>
      <c r="S307">
        <f t="shared" si="18"/>
        <v>118098.96</v>
      </c>
      <c r="T307" t="str">
        <f t="shared" si="19"/>
        <v xml:space="preserve">'AVAX', </v>
      </c>
      <c r="AJ307" s="27" t="s">
        <v>85</v>
      </c>
      <c r="AK307" s="44">
        <v>1.7855998900000001</v>
      </c>
      <c r="AL307">
        <v>6.132119285401077E-3</v>
      </c>
      <c r="AN307" t="s">
        <v>112</v>
      </c>
      <c r="AO307" t="s">
        <v>393</v>
      </c>
      <c r="AP307">
        <v>300</v>
      </c>
    </row>
    <row r="308" spans="1:42" x14ac:dyDescent="0.25">
      <c r="A308">
        <v>306</v>
      </c>
      <c r="B308" t="s">
        <v>167</v>
      </c>
      <c r="C308" s="1">
        <v>100000</v>
      </c>
      <c r="E308" t="s">
        <v>124</v>
      </c>
      <c r="F308" t="s">
        <v>658</v>
      </c>
      <c r="G308" s="22">
        <v>20230201</v>
      </c>
      <c r="H308" s="56">
        <v>44958</v>
      </c>
      <c r="I308">
        <v>27139.950482447999</v>
      </c>
      <c r="K308" s="21" t="s">
        <v>857</v>
      </c>
      <c r="L308" s="21" t="s">
        <v>660</v>
      </c>
      <c r="M308" s="21" t="s">
        <v>168</v>
      </c>
      <c r="N308" s="21" t="s">
        <v>169</v>
      </c>
      <c r="P308" t="str">
        <f t="shared" si="16"/>
        <v>BAT</v>
      </c>
      <c r="Q308">
        <f t="shared" si="17"/>
        <v>0.27139950482448</v>
      </c>
      <c r="R308">
        <v>5.6989999999999998</v>
      </c>
      <c r="S308">
        <f t="shared" si="18"/>
        <v>569900</v>
      </c>
      <c r="T308" t="str">
        <f t="shared" si="19"/>
        <v xml:space="preserve">'BAT', </v>
      </c>
      <c r="AJ308" s="4" t="s">
        <v>31</v>
      </c>
      <c r="AK308" s="44">
        <v>43.072197150000001</v>
      </c>
      <c r="AL308">
        <v>1668.816691001718</v>
      </c>
      <c r="AN308" t="s">
        <v>112</v>
      </c>
      <c r="AO308" t="s">
        <v>393</v>
      </c>
      <c r="AP308">
        <v>7.4209999999999996E-5</v>
      </c>
    </row>
    <row r="309" spans="1:42" x14ac:dyDescent="0.25">
      <c r="A309">
        <v>307</v>
      </c>
      <c r="B309" t="s">
        <v>167</v>
      </c>
      <c r="C309" s="1">
        <v>5627</v>
      </c>
      <c r="E309" t="s">
        <v>20</v>
      </c>
      <c r="F309" t="s">
        <v>658</v>
      </c>
      <c r="G309" s="22">
        <v>20230201</v>
      </c>
      <c r="H309" s="56">
        <v>44958</v>
      </c>
      <c r="I309">
        <v>766913.79893336503</v>
      </c>
      <c r="K309" s="21" t="s">
        <v>659</v>
      </c>
      <c r="L309" s="21" t="s">
        <v>660</v>
      </c>
      <c r="M309" s="21" t="s">
        <v>168</v>
      </c>
      <c r="N309" s="21" t="s">
        <v>169</v>
      </c>
      <c r="P309" t="str">
        <f t="shared" si="16"/>
        <v>BCH</v>
      </c>
      <c r="Q309">
        <f t="shared" si="17"/>
        <v>136.29177162490936</v>
      </c>
      <c r="R309">
        <v>0.30611965000000002</v>
      </c>
      <c r="S309">
        <f t="shared" si="18"/>
        <v>1722.5352705500002</v>
      </c>
      <c r="T309" t="str">
        <f t="shared" si="19"/>
        <v xml:space="preserve">'BCH', </v>
      </c>
      <c r="AJ309" s="27" t="s">
        <v>85</v>
      </c>
      <c r="AK309" s="44">
        <v>43.072197150000001</v>
      </c>
      <c r="AL309">
        <v>1668.816691001718</v>
      </c>
      <c r="AN309" t="s">
        <v>112</v>
      </c>
      <c r="AO309" t="s">
        <v>394</v>
      </c>
      <c r="AP309">
        <v>3.9304560899999998</v>
      </c>
    </row>
    <row r="310" spans="1:42" x14ac:dyDescent="0.25">
      <c r="A310">
        <v>308</v>
      </c>
      <c r="B310" t="s">
        <v>167</v>
      </c>
      <c r="C310" s="1">
        <v>200</v>
      </c>
      <c r="E310" t="s">
        <v>31</v>
      </c>
      <c r="F310" t="s">
        <v>658</v>
      </c>
      <c r="G310" s="22">
        <v>20230201</v>
      </c>
      <c r="H310" s="56">
        <v>44958</v>
      </c>
      <c r="I310">
        <v>11112.045307439699</v>
      </c>
      <c r="K310" s="21" t="s">
        <v>1119</v>
      </c>
      <c r="L310" s="21" t="s">
        <v>660</v>
      </c>
      <c r="M310" s="21" t="s">
        <v>168</v>
      </c>
      <c r="N310" s="21" t="s">
        <v>169</v>
      </c>
      <c r="P310" t="str">
        <f t="shared" si="16"/>
        <v>COMP</v>
      </c>
      <c r="Q310">
        <f t="shared" si="17"/>
        <v>55.560226537198496</v>
      </c>
      <c r="R310">
        <v>0.90154135000000002</v>
      </c>
      <c r="S310">
        <f t="shared" si="18"/>
        <v>180.30826999999999</v>
      </c>
      <c r="T310" t="str">
        <f t="shared" si="19"/>
        <v xml:space="preserve">'COMP', </v>
      </c>
      <c r="AJ310" s="4" t="s">
        <v>131</v>
      </c>
      <c r="AK310" s="44">
        <v>0.30791584</v>
      </c>
      <c r="AL310">
        <v>2.0135583072477242E-2</v>
      </c>
      <c r="AN310" t="s">
        <v>112</v>
      </c>
      <c r="AO310" t="s">
        <v>395</v>
      </c>
      <c r="AP310">
        <v>0.10222220999999999</v>
      </c>
    </row>
    <row r="311" spans="1:42" x14ac:dyDescent="0.25">
      <c r="A311">
        <v>309</v>
      </c>
      <c r="B311" t="s">
        <v>167</v>
      </c>
      <c r="C311" s="1">
        <v>100</v>
      </c>
      <c r="E311" t="s">
        <v>132</v>
      </c>
      <c r="F311" t="s">
        <v>658</v>
      </c>
      <c r="G311" s="22">
        <v>20230201</v>
      </c>
      <c r="H311" s="56">
        <v>44958</v>
      </c>
      <c r="I311">
        <v>6296.9871406883603</v>
      </c>
      <c r="K311" s="21" t="s">
        <v>858</v>
      </c>
      <c r="L311" s="21" t="s">
        <v>660</v>
      </c>
      <c r="M311" s="21" t="s">
        <v>168</v>
      </c>
      <c r="N311" s="21" t="s">
        <v>169</v>
      </c>
      <c r="P311" t="str">
        <f t="shared" si="16"/>
        <v>DASH</v>
      </c>
      <c r="Q311">
        <f t="shared" si="17"/>
        <v>62.969871406883605</v>
      </c>
      <c r="R311">
        <v>19.614688999999998</v>
      </c>
      <c r="S311">
        <f t="shared" si="18"/>
        <v>1961.4688999999998</v>
      </c>
      <c r="T311" t="str">
        <f t="shared" si="19"/>
        <v xml:space="preserve">'DASH', </v>
      </c>
      <c r="AJ311" s="27" t="s">
        <v>85</v>
      </c>
      <c r="AK311" s="44">
        <v>0.30791584</v>
      </c>
      <c r="AL311">
        <v>2.0135583072477242E-2</v>
      </c>
      <c r="AN311" t="s">
        <v>112</v>
      </c>
      <c r="AO311" t="s">
        <v>396</v>
      </c>
      <c r="AP311">
        <v>1.329583E-2</v>
      </c>
    </row>
    <row r="312" spans="1:42" x14ac:dyDescent="0.25">
      <c r="A312">
        <v>310</v>
      </c>
      <c r="B312" t="s">
        <v>167</v>
      </c>
      <c r="C312" s="1">
        <v>600000</v>
      </c>
      <c r="E312" t="s">
        <v>188</v>
      </c>
      <c r="F312" t="s">
        <v>658</v>
      </c>
      <c r="G312" s="22">
        <v>20230201</v>
      </c>
      <c r="H312" s="56">
        <v>44958</v>
      </c>
      <c r="I312">
        <v>56502.553772164203</v>
      </c>
      <c r="K312" s="21" t="s">
        <v>859</v>
      </c>
      <c r="L312" s="21" t="s">
        <v>660</v>
      </c>
      <c r="M312" s="21" t="s">
        <v>168</v>
      </c>
      <c r="N312" s="21" t="s">
        <v>169</v>
      </c>
      <c r="P312" t="str">
        <f t="shared" si="16"/>
        <v>DOGE</v>
      </c>
      <c r="Q312">
        <f t="shared" si="17"/>
        <v>9.4170922953607003E-2</v>
      </c>
      <c r="R312">
        <v>1208.73</v>
      </c>
      <c r="S312">
        <f t="shared" si="18"/>
        <v>725238000</v>
      </c>
      <c r="T312" t="str">
        <f t="shared" si="19"/>
        <v xml:space="preserve">'DOGE', </v>
      </c>
      <c r="AJ312" s="4" t="s">
        <v>132</v>
      </c>
      <c r="AK312" s="44">
        <v>5.6119999999999998E-5</v>
      </c>
      <c r="AL312">
        <v>1.8802263034161919E-3</v>
      </c>
      <c r="AN312" t="s">
        <v>112</v>
      </c>
      <c r="AO312" t="s">
        <v>397</v>
      </c>
      <c r="AP312">
        <v>2.173E-4</v>
      </c>
    </row>
    <row r="313" spans="1:42" x14ac:dyDescent="0.25">
      <c r="A313">
        <v>311</v>
      </c>
      <c r="B313" t="s">
        <v>167</v>
      </c>
      <c r="C313" s="1">
        <v>5000</v>
      </c>
      <c r="E313" t="s">
        <v>22</v>
      </c>
      <c r="F313" t="s">
        <v>658</v>
      </c>
      <c r="G313" s="22">
        <v>20230201</v>
      </c>
      <c r="H313" s="56">
        <v>44958</v>
      </c>
      <c r="I313">
        <v>32330.477454205298</v>
      </c>
      <c r="K313" s="21" t="s">
        <v>860</v>
      </c>
      <c r="L313" s="21" t="s">
        <v>660</v>
      </c>
      <c r="M313" s="21" t="s">
        <v>168</v>
      </c>
      <c r="N313" s="21" t="s">
        <v>169</v>
      </c>
      <c r="P313" t="str">
        <f t="shared" si="16"/>
        <v>DOT</v>
      </c>
      <c r="Q313">
        <f t="shared" si="17"/>
        <v>6.4660954908410595</v>
      </c>
      <c r="R313">
        <v>3.7800280517057789</v>
      </c>
      <c r="S313">
        <f t="shared" si="18"/>
        <v>18900.140258528896</v>
      </c>
      <c r="T313" t="str">
        <f t="shared" si="19"/>
        <v xml:space="preserve">'DOT', </v>
      </c>
      <c r="AJ313" s="27" t="s">
        <v>85</v>
      </c>
      <c r="AK313" s="44">
        <v>5.6119999999999998E-5</v>
      </c>
      <c r="AL313">
        <v>1.8802263034161919E-3</v>
      </c>
      <c r="AN313" t="s">
        <v>112</v>
      </c>
      <c r="AO313" t="s">
        <v>398</v>
      </c>
      <c r="AP313">
        <v>19451203.1070689</v>
      </c>
    </row>
    <row r="314" spans="1:42" x14ac:dyDescent="0.25">
      <c r="A314">
        <v>312</v>
      </c>
      <c r="B314" t="s">
        <v>167</v>
      </c>
      <c r="C314" s="1">
        <v>15000</v>
      </c>
      <c r="E314" t="s">
        <v>28</v>
      </c>
      <c r="F314" t="s">
        <v>658</v>
      </c>
      <c r="G314" s="22">
        <v>20230201</v>
      </c>
      <c r="H314" s="56">
        <v>44958</v>
      </c>
      <c r="I314">
        <v>7080.7399110672404</v>
      </c>
      <c r="K314" s="21" t="s">
        <v>861</v>
      </c>
      <c r="L314" s="21" t="s">
        <v>660</v>
      </c>
      <c r="M314" s="21" t="s">
        <v>168</v>
      </c>
      <c r="N314" s="21" t="s">
        <v>169</v>
      </c>
      <c r="P314" t="str">
        <f t="shared" si="16"/>
        <v>ENJ</v>
      </c>
      <c r="Q314">
        <f t="shared" si="17"/>
        <v>0.47204932740448269</v>
      </c>
      <c r="R314">
        <v>1.033539447639525</v>
      </c>
      <c r="S314">
        <f t="shared" si="18"/>
        <v>15503.091714592874</v>
      </c>
      <c r="T314" t="str">
        <f t="shared" si="19"/>
        <v xml:space="preserve">'ENJ', </v>
      </c>
      <c r="AJ314" s="4" t="s">
        <v>133</v>
      </c>
      <c r="AK314" s="44">
        <v>5.9800000000000001E-4</v>
      </c>
      <c r="AL314">
        <v>1.107908488410577E-5</v>
      </c>
      <c r="AN314" t="s">
        <v>166</v>
      </c>
      <c r="AO314" t="s">
        <v>20</v>
      </c>
      <c r="AP314">
        <v>1.7695412699999999</v>
      </c>
    </row>
    <row r="315" spans="1:42" x14ac:dyDescent="0.25">
      <c r="A315">
        <v>313</v>
      </c>
      <c r="B315" t="s">
        <v>167</v>
      </c>
      <c r="C315" s="1">
        <v>30000</v>
      </c>
      <c r="E315" t="s">
        <v>23</v>
      </c>
      <c r="F315" t="s">
        <v>658</v>
      </c>
      <c r="G315" s="22">
        <v>20230201</v>
      </c>
      <c r="H315" s="56">
        <v>44958</v>
      </c>
      <c r="I315">
        <v>32332.935651830201</v>
      </c>
      <c r="K315" s="21" t="s">
        <v>862</v>
      </c>
      <c r="L315" s="21" t="s">
        <v>660</v>
      </c>
      <c r="M315" s="21" t="s">
        <v>168</v>
      </c>
      <c r="N315" s="21" t="s">
        <v>169</v>
      </c>
      <c r="P315" t="str">
        <f t="shared" si="16"/>
        <v>EOS</v>
      </c>
      <c r="Q315">
        <f t="shared" si="17"/>
        <v>1.0777645217276735</v>
      </c>
      <c r="R315">
        <v>0.17945811</v>
      </c>
      <c r="S315">
        <f t="shared" si="18"/>
        <v>5383.7433000000001</v>
      </c>
      <c r="T315" t="str">
        <f t="shared" si="19"/>
        <v xml:space="preserve">'EOS', </v>
      </c>
      <c r="AJ315" s="27" t="s">
        <v>85</v>
      </c>
      <c r="AK315" s="44">
        <v>5.9800000000000001E-4</v>
      </c>
      <c r="AL315">
        <v>1.107908488410577E-5</v>
      </c>
      <c r="AN315" t="s">
        <v>166</v>
      </c>
      <c r="AO315" t="s">
        <v>14</v>
      </c>
      <c r="AP315">
        <v>1.8847761800000001E-2</v>
      </c>
    </row>
    <row r="316" spans="1:42" x14ac:dyDescent="0.25">
      <c r="A316">
        <v>314</v>
      </c>
      <c r="B316" t="s">
        <v>167</v>
      </c>
      <c r="C316" s="1">
        <v>98000</v>
      </c>
      <c r="E316" t="s">
        <v>29</v>
      </c>
      <c r="F316" t="s">
        <v>658</v>
      </c>
      <c r="G316" s="22">
        <v>20230201</v>
      </c>
      <c r="H316" s="56">
        <v>44958</v>
      </c>
      <c r="I316">
        <v>2192016.3250705898</v>
      </c>
      <c r="K316" s="21" t="s">
        <v>661</v>
      </c>
      <c r="L316" s="21" t="s">
        <v>660</v>
      </c>
      <c r="M316" s="21" t="s">
        <v>168</v>
      </c>
      <c r="N316" s="21" t="s">
        <v>169</v>
      </c>
      <c r="P316" t="str">
        <f t="shared" si="16"/>
        <v>ETC</v>
      </c>
      <c r="Q316">
        <f t="shared" si="17"/>
        <v>22.367513521128465</v>
      </c>
      <c r="R316">
        <v>1.5288371999999999</v>
      </c>
      <c r="S316">
        <f t="shared" si="18"/>
        <v>149826.04559999998</v>
      </c>
      <c r="T316" t="str">
        <f t="shared" si="19"/>
        <v xml:space="preserve">'ETC', </v>
      </c>
      <c r="AJ316" s="4" t="s">
        <v>22</v>
      </c>
      <c r="AK316" s="44">
        <v>-3299.3106825299983</v>
      </c>
      <c r="AL316">
        <v>-18981.752480847674</v>
      </c>
      <c r="AN316" t="s">
        <v>166</v>
      </c>
      <c r="AO316" t="s">
        <v>23</v>
      </c>
      <c r="AP316">
        <v>9.9499194400000004</v>
      </c>
    </row>
    <row r="317" spans="1:42" x14ac:dyDescent="0.25">
      <c r="A317">
        <v>315</v>
      </c>
      <c r="B317" t="s">
        <v>167</v>
      </c>
      <c r="C317" s="1">
        <v>30000</v>
      </c>
      <c r="E317" t="s">
        <v>189</v>
      </c>
      <c r="F317" t="s">
        <v>658</v>
      </c>
      <c r="G317" s="22">
        <v>20230201</v>
      </c>
      <c r="H317" s="56">
        <v>44958</v>
      </c>
      <c r="I317">
        <v>17289.838235031199</v>
      </c>
      <c r="K317" s="21" t="s">
        <v>863</v>
      </c>
      <c r="L317" s="21" t="s">
        <v>660</v>
      </c>
      <c r="M317" s="21" t="s">
        <v>168</v>
      </c>
      <c r="N317" s="21" t="s">
        <v>169</v>
      </c>
      <c r="P317" t="str">
        <f t="shared" si="16"/>
        <v>FTM</v>
      </c>
      <c r="Q317">
        <f t="shared" si="17"/>
        <v>0.57632794116770658</v>
      </c>
      <c r="R317">
        <v>4.9363444999999999E-2</v>
      </c>
      <c r="S317">
        <f t="shared" si="18"/>
        <v>1480.90335</v>
      </c>
      <c r="T317" t="str">
        <f t="shared" si="19"/>
        <v xml:space="preserve">'FTM', </v>
      </c>
      <c r="AJ317" s="27" t="s">
        <v>85</v>
      </c>
      <c r="AK317" s="44">
        <v>36700.689317470002</v>
      </c>
      <c r="AL317">
        <v>211148.16624862421</v>
      </c>
      <c r="AN317" t="s">
        <v>166</v>
      </c>
      <c r="AO317" t="s">
        <v>15</v>
      </c>
      <c r="AP317">
        <v>3.4037359600000001</v>
      </c>
    </row>
    <row r="318" spans="1:42" x14ac:dyDescent="0.25">
      <c r="A318">
        <v>316</v>
      </c>
      <c r="B318" t="s">
        <v>167</v>
      </c>
      <c r="C318" s="1">
        <v>50000</v>
      </c>
      <c r="E318" t="s">
        <v>408</v>
      </c>
      <c r="F318" t="s">
        <v>658</v>
      </c>
      <c r="G318" s="22">
        <v>20230201</v>
      </c>
      <c r="H318" s="56">
        <v>44958</v>
      </c>
      <c r="I318">
        <v>4656.4139169192404</v>
      </c>
      <c r="K318" s="21" t="s">
        <v>864</v>
      </c>
      <c r="L318" s="21" t="s">
        <v>660</v>
      </c>
      <c r="M318" s="21" t="s">
        <v>168</v>
      </c>
      <c r="N318" s="21" t="s">
        <v>169</v>
      </c>
      <c r="P318" t="str">
        <f t="shared" si="16"/>
        <v>GRT</v>
      </c>
      <c r="Q318">
        <f t="shared" si="17"/>
        <v>9.3128278338384801E-2</v>
      </c>
      <c r="R318">
        <v>24.360496999999999</v>
      </c>
      <c r="S318">
        <f t="shared" si="18"/>
        <v>1218024.8499999999</v>
      </c>
      <c r="T318" t="str">
        <f t="shared" si="19"/>
        <v xml:space="preserve">'GRT', </v>
      </c>
      <c r="AJ318" s="27" t="s">
        <v>193</v>
      </c>
      <c r="AK318" s="44">
        <v>-40000</v>
      </c>
      <c r="AL318">
        <v>-230129.91872947189</v>
      </c>
      <c r="AN318" t="s">
        <v>166</v>
      </c>
      <c r="AO318" t="s">
        <v>24</v>
      </c>
      <c r="AP318">
        <v>9.1421368100000002</v>
      </c>
    </row>
    <row r="319" spans="1:42" x14ac:dyDescent="0.25">
      <c r="A319">
        <v>317</v>
      </c>
      <c r="B319" t="s">
        <v>167</v>
      </c>
      <c r="C319" s="1">
        <v>125000</v>
      </c>
      <c r="E319" t="s">
        <v>135</v>
      </c>
      <c r="F319" t="s">
        <v>658</v>
      </c>
      <c r="G319" s="22">
        <v>20230201</v>
      </c>
      <c r="H319" s="56">
        <v>44958</v>
      </c>
      <c r="I319">
        <v>8712.7851207882395</v>
      </c>
      <c r="K319" s="21" t="s">
        <v>865</v>
      </c>
      <c r="L319" s="21" t="s">
        <v>660</v>
      </c>
      <c r="M319" s="21" t="s">
        <v>168</v>
      </c>
      <c r="N319" s="21" t="s">
        <v>169</v>
      </c>
      <c r="P319" t="str">
        <f t="shared" si="16"/>
        <v>HBAR</v>
      </c>
      <c r="Q319">
        <f t="shared" si="17"/>
        <v>6.9702280966305916E-2</v>
      </c>
      <c r="R319">
        <v>6.2919999999999998</v>
      </c>
      <c r="S319">
        <f t="shared" si="18"/>
        <v>786500</v>
      </c>
      <c r="T319" t="str">
        <f t="shared" si="19"/>
        <v xml:space="preserve">'HBAR', </v>
      </c>
      <c r="AJ319" s="4" t="s">
        <v>28</v>
      </c>
      <c r="AK319" s="44">
        <v>241319.15317850999</v>
      </c>
      <c r="AL319">
        <v>75061.75397511058</v>
      </c>
      <c r="AN319" t="s">
        <v>166</v>
      </c>
      <c r="AO319" t="s">
        <v>89</v>
      </c>
      <c r="AP319">
        <v>867220.80407488998</v>
      </c>
    </row>
    <row r="320" spans="1:42" x14ac:dyDescent="0.25">
      <c r="A320">
        <v>318</v>
      </c>
      <c r="B320" t="s">
        <v>167</v>
      </c>
      <c r="C320" s="1">
        <v>7000</v>
      </c>
      <c r="E320" t="s">
        <v>27</v>
      </c>
      <c r="F320" t="s">
        <v>658</v>
      </c>
      <c r="G320" s="22">
        <v>20230201</v>
      </c>
      <c r="H320" s="56">
        <v>44958</v>
      </c>
      <c r="I320">
        <v>50516.371058789802</v>
      </c>
      <c r="K320" s="21" t="s">
        <v>866</v>
      </c>
      <c r="L320" s="21" t="s">
        <v>660</v>
      </c>
      <c r="M320" s="21" t="s">
        <v>168</v>
      </c>
      <c r="N320" s="21" t="s">
        <v>169</v>
      </c>
      <c r="P320" t="str">
        <f t="shared" si="16"/>
        <v>LINK</v>
      </c>
      <c r="Q320">
        <f t="shared" si="17"/>
        <v>7.2166244369699717</v>
      </c>
      <c r="R320">
        <v>62.35</v>
      </c>
      <c r="S320">
        <f t="shared" si="18"/>
        <v>436450</v>
      </c>
      <c r="T320" t="str">
        <f t="shared" si="19"/>
        <v xml:space="preserve">'LINK', </v>
      </c>
      <c r="AJ320" s="27" t="s">
        <v>85</v>
      </c>
      <c r="AK320" s="44">
        <v>241319.15317850999</v>
      </c>
      <c r="AL320">
        <v>75061.75397511058</v>
      </c>
      <c r="AN320" t="s">
        <v>166</v>
      </c>
      <c r="AO320" t="s">
        <v>98</v>
      </c>
      <c r="AP320">
        <v>0.10834547999999999</v>
      </c>
    </row>
    <row r="321" spans="1:42" x14ac:dyDescent="0.25">
      <c r="A321">
        <v>319</v>
      </c>
      <c r="B321" t="s">
        <v>167</v>
      </c>
      <c r="C321" s="1">
        <v>500</v>
      </c>
      <c r="E321" t="s">
        <v>24</v>
      </c>
      <c r="F321" t="s">
        <v>658</v>
      </c>
      <c r="G321" s="22">
        <v>20230201</v>
      </c>
      <c r="H321" s="56">
        <v>44958</v>
      </c>
      <c r="I321">
        <v>50221.814578062003</v>
      </c>
      <c r="K321" s="21" t="s">
        <v>867</v>
      </c>
      <c r="L321" s="21" t="s">
        <v>660</v>
      </c>
      <c r="M321" s="21" t="s">
        <v>168</v>
      </c>
      <c r="N321" s="21" t="s">
        <v>169</v>
      </c>
      <c r="P321" t="str">
        <f t="shared" si="16"/>
        <v>LTC</v>
      </c>
      <c r="Q321">
        <f t="shared" si="17"/>
        <v>100.443629156124</v>
      </c>
      <c r="R321">
        <v>0.41775250000000003</v>
      </c>
      <c r="S321">
        <f t="shared" si="18"/>
        <v>208.87625000000003</v>
      </c>
      <c r="T321" t="str">
        <f t="shared" si="19"/>
        <v xml:space="preserve">'LTC', </v>
      </c>
      <c r="AJ321" s="4" t="s">
        <v>23</v>
      </c>
      <c r="AK321" s="44">
        <v>15343.485490710009</v>
      </c>
      <c r="AL321">
        <v>13603.017305427929</v>
      </c>
      <c r="AN321" t="s">
        <v>166</v>
      </c>
      <c r="AO321" t="s">
        <v>95</v>
      </c>
      <c r="AP321">
        <v>112996.6406</v>
      </c>
    </row>
    <row r="322" spans="1:42" x14ac:dyDescent="0.25">
      <c r="A322">
        <v>320</v>
      </c>
      <c r="B322" t="s">
        <v>167</v>
      </c>
      <c r="C322" s="1">
        <v>45000</v>
      </c>
      <c r="E322" t="s">
        <v>190</v>
      </c>
      <c r="F322" t="s">
        <v>658</v>
      </c>
      <c r="G322" s="22">
        <v>20230201</v>
      </c>
      <c r="H322" s="56">
        <v>44958</v>
      </c>
      <c r="I322">
        <v>36083.1153185562</v>
      </c>
      <c r="K322" s="21" t="s">
        <v>868</v>
      </c>
      <c r="L322" s="21" t="s">
        <v>660</v>
      </c>
      <c r="M322" s="21" t="s">
        <v>168</v>
      </c>
      <c r="N322" s="21" t="s">
        <v>169</v>
      </c>
      <c r="P322" t="str">
        <f t="shared" ref="P322:P385" si="20">IF($C322="","",$E322)</f>
        <v>MANA</v>
      </c>
      <c r="Q322">
        <f t="shared" si="17"/>
        <v>0.80184700707902667</v>
      </c>
      <c r="R322">
        <v>0.88490000000000002</v>
      </c>
      <c r="S322">
        <f t="shared" si="18"/>
        <v>39820.5</v>
      </c>
      <c r="T322" t="str">
        <f t="shared" si="19"/>
        <v xml:space="preserve">'MANA', </v>
      </c>
      <c r="AJ322" s="27" t="s">
        <v>85</v>
      </c>
      <c r="AK322" s="44">
        <v>632546.48549071001</v>
      </c>
      <c r="AL322">
        <v>560794.40319004562</v>
      </c>
      <c r="AN322" t="s">
        <v>166</v>
      </c>
      <c r="AO322" t="s">
        <v>38</v>
      </c>
      <c r="AP322">
        <v>1.182861E-2</v>
      </c>
    </row>
    <row r="323" spans="1:42" x14ac:dyDescent="0.25">
      <c r="A323">
        <v>321</v>
      </c>
      <c r="B323" t="s">
        <v>167</v>
      </c>
      <c r="C323" s="1">
        <v>50000</v>
      </c>
      <c r="E323" t="s">
        <v>191</v>
      </c>
      <c r="F323" t="s">
        <v>658</v>
      </c>
      <c r="G323" s="22">
        <v>20230201</v>
      </c>
      <c r="H323" s="56">
        <v>44958</v>
      </c>
      <c r="I323">
        <v>59748.3695124636</v>
      </c>
      <c r="K323" s="21" t="s">
        <v>869</v>
      </c>
      <c r="L323" s="21" t="s">
        <v>660</v>
      </c>
      <c r="M323" s="21" t="s">
        <v>168</v>
      </c>
      <c r="N323" s="21" t="s">
        <v>169</v>
      </c>
      <c r="P323" t="str">
        <f t="shared" si="20"/>
        <v>MATIC</v>
      </c>
      <c r="Q323">
        <f t="shared" ref="Q323:Q387" si="21">IF($C323="","",$I323/$C323)</f>
        <v>1.1949673902492719</v>
      </c>
      <c r="R323">
        <v>1.1276999999999999</v>
      </c>
      <c r="S323">
        <f t="shared" ref="S323:S387" si="22">IF($B323="","",$C323*$R323)</f>
        <v>56384.999999999993</v>
      </c>
      <c r="T323" t="str">
        <f t="shared" ref="T323:T350" si="23">"'"&amp;P323&amp;"', "</f>
        <v xml:space="preserve">'MATIC', </v>
      </c>
      <c r="AJ323" s="27" t="s">
        <v>193</v>
      </c>
      <c r="AK323" s="44">
        <v>-617203</v>
      </c>
      <c r="AL323">
        <v>-547191.38588461769</v>
      </c>
      <c r="AN323" t="s">
        <v>166</v>
      </c>
      <c r="AO323" t="s">
        <v>162</v>
      </c>
      <c r="AP323">
        <v>8.93329E-3</v>
      </c>
    </row>
    <row r="324" spans="1:42" x14ac:dyDescent="0.25">
      <c r="A324">
        <v>322</v>
      </c>
      <c r="B324" t="s">
        <v>167</v>
      </c>
      <c r="C324" s="1">
        <v>10</v>
      </c>
      <c r="E324" t="s">
        <v>406</v>
      </c>
      <c r="F324" t="s">
        <v>658</v>
      </c>
      <c r="G324" s="22">
        <v>20230201</v>
      </c>
      <c r="H324" s="56">
        <v>44958</v>
      </c>
      <c r="I324">
        <v>6687.4626389904597</v>
      </c>
      <c r="K324" s="21" t="s">
        <v>1120</v>
      </c>
      <c r="L324" s="21" t="s">
        <v>660</v>
      </c>
      <c r="M324" s="21" t="s">
        <v>168</v>
      </c>
      <c r="N324" s="21" t="s">
        <v>169</v>
      </c>
      <c r="P324" t="str">
        <f t="shared" si="20"/>
        <v>MKR</v>
      </c>
      <c r="Q324">
        <f t="shared" si="21"/>
        <v>668.74626389904597</v>
      </c>
      <c r="R324">
        <v>8.09E-2</v>
      </c>
      <c r="S324">
        <f t="shared" si="22"/>
        <v>0.80899999999999994</v>
      </c>
      <c r="T324" t="str">
        <f t="shared" si="23"/>
        <v xml:space="preserve">'MKR', </v>
      </c>
      <c r="AJ324" s="4" t="s">
        <v>29</v>
      </c>
      <c r="AK324" s="44">
        <v>-98321.479875470002</v>
      </c>
      <c r="AL324">
        <v>-1962265.6840446652</v>
      </c>
      <c r="AN324" t="s">
        <v>166</v>
      </c>
      <c r="AO324" t="s">
        <v>99</v>
      </c>
      <c r="AP324">
        <v>0.71704489000000005</v>
      </c>
    </row>
    <row r="325" spans="1:42" x14ac:dyDescent="0.25">
      <c r="A325">
        <v>323</v>
      </c>
      <c r="B325" t="s">
        <v>167</v>
      </c>
      <c r="C325" s="1">
        <v>4000</v>
      </c>
      <c r="E325" t="s">
        <v>149</v>
      </c>
      <c r="F325" t="s">
        <v>658</v>
      </c>
      <c r="G325" s="22">
        <v>20230201</v>
      </c>
      <c r="H325" s="56">
        <v>44958</v>
      </c>
      <c r="I325">
        <v>5823.5292640164498</v>
      </c>
      <c r="K325" s="21" t="s">
        <v>1121</v>
      </c>
      <c r="L325" s="21" t="s">
        <v>660</v>
      </c>
      <c r="M325" s="21" t="s">
        <v>168</v>
      </c>
      <c r="N325" s="21" t="s">
        <v>169</v>
      </c>
      <c r="P325" t="str">
        <f t="shared" si="20"/>
        <v>OMG</v>
      </c>
      <c r="Q325">
        <f t="shared" si="21"/>
        <v>1.4558823160041126</v>
      </c>
      <c r="R325">
        <v>13.78</v>
      </c>
      <c r="S325">
        <f t="shared" si="22"/>
        <v>55120</v>
      </c>
      <c r="T325" t="str">
        <f t="shared" si="23"/>
        <v xml:space="preserve">'OMG', </v>
      </c>
      <c r="AJ325" s="27" t="s">
        <v>85</v>
      </c>
      <c r="AK325" s="44">
        <v>9678.5201245300013</v>
      </c>
      <c r="AL325">
        <v>193160.51728223779</v>
      </c>
      <c r="AN325" t="s">
        <v>171</v>
      </c>
      <c r="AO325" t="s">
        <v>20</v>
      </c>
      <c r="AP325">
        <v>0.1</v>
      </c>
    </row>
    <row r="326" spans="1:42" x14ac:dyDescent="0.25">
      <c r="A326">
        <v>324</v>
      </c>
      <c r="B326" t="s">
        <v>167</v>
      </c>
      <c r="C326" s="1">
        <v>80000</v>
      </c>
      <c r="E326" t="s">
        <v>89</v>
      </c>
      <c r="F326" t="s">
        <v>658</v>
      </c>
      <c r="G326" s="22">
        <v>20230201</v>
      </c>
      <c r="H326" s="56">
        <v>44958</v>
      </c>
      <c r="I326">
        <v>7922.8872094850203</v>
      </c>
      <c r="K326" s="21" t="s">
        <v>870</v>
      </c>
      <c r="L326" s="21" t="s">
        <v>660</v>
      </c>
      <c r="M326" s="21" t="s">
        <v>168</v>
      </c>
      <c r="N326" s="21" t="s">
        <v>169</v>
      </c>
      <c r="P326" t="str">
        <f t="shared" si="20"/>
        <v>OXT</v>
      </c>
      <c r="Q326">
        <f t="shared" si="21"/>
        <v>9.903609011856275E-2</v>
      </c>
      <c r="R326">
        <v>5.7869999999999999</v>
      </c>
      <c r="S326">
        <f t="shared" si="22"/>
        <v>462960</v>
      </c>
      <c r="T326" t="str">
        <f t="shared" si="23"/>
        <v xml:space="preserve">'OXT', </v>
      </c>
      <c r="AJ326" s="27" t="s">
        <v>193</v>
      </c>
      <c r="AK326" s="44">
        <v>-108000</v>
      </c>
      <c r="AL326">
        <v>-2155426.201326903</v>
      </c>
      <c r="AN326" t="s">
        <v>171</v>
      </c>
      <c r="AO326" t="s">
        <v>14</v>
      </c>
      <c r="AP326">
        <v>7.4249999999999998</v>
      </c>
    </row>
    <row r="327" spans="1:42" x14ac:dyDescent="0.25">
      <c r="A327">
        <v>325</v>
      </c>
      <c r="B327" t="s">
        <v>167</v>
      </c>
      <c r="C327" s="1">
        <v>5000000000</v>
      </c>
      <c r="E327" t="s">
        <v>37</v>
      </c>
      <c r="F327" t="s">
        <v>658</v>
      </c>
      <c r="G327" s="22">
        <v>20230201</v>
      </c>
      <c r="H327" s="56">
        <v>44958</v>
      </c>
      <c r="I327">
        <v>59922.983768589998</v>
      </c>
      <c r="K327" s="21" t="s">
        <v>1111</v>
      </c>
      <c r="L327" s="21" t="s">
        <v>660</v>
      </c>
      <c r="M327" s="21" t="s">
        <v>168</v>
      </c>
      <c r="N327" s="21" t="s">
        <v>169</v>
      </c>
      <c r="P327" t="str">
        <f t="shared" si="20"/>
        <v>SHIB</v>
      </c>
      <c r="Q327">
        <f t="shared" si="21"/>
        <v>1.1984596753718E-5</v>
      </c>
      <c r="R327">
        <v>1.0001621022067759</v>
      </c>
      <c r="S327">
        <f t="shared" si="22"/>
        <v>5000810511.0338793</v>
      </c>
      <c r="T327" t="str">
        <f t="shared" si="23"/>
        <v xml:space="preserve">'SHIB', </v>
      </c>
      <c r="AJ327" s="4" t="s">
        <v>15</v>
      </c>
      <c r="AK327" s="44">
        <v>5079.2188189799999</v>
      </c>
      <c r="AL327">
        <v>6205887.1640940178</v>
      </c>
      <c r="AN327" t="s">
        <v>171</v>
      </c>
      <c r="AO327" t="s">
        <v>15</v>
      </c>
      <c r="AP327">
        <v>5.0000000000000001E-4</v>
      </c>
    </row>
    <row r="328" spans="1:42" x14ac:dyDescent="0.25">
      <c r="A328">
        <v>326</v>
      </c>
      <c r="B328" t="s">
        <v>167</v>
      </c>
      <c r="C328" s="1">
        <v>3500</v>
      </c>
      <c r="E328" t="s">
        <v>153</v>
      </c>
      <c r="F328" t="s">
        <v>658</v>
      </c>
      <c r="G328" s="22">
        <v>20230201</v>
      </c>
      <c r="H328" s="56">
        <v>44958</v>
      </c>
      <c r="I328">
        <v>87476.754849287099</v>
      </c>
      <c r="K328" s="21" t="s">
        <v>871</v>
      </c>
      <c r="L328" s="21" t="s">
        <v>660</v>
      </c>
      <c r="M328" s="21" t="s">
        <v>168</v>
      </c>
      <c r="N328" s="21" t="s">
        <v>169</v>
      </c>
      <c r="P328" t="str">
        <f t="shared" si="20"/>
        <v>SOL</v>
      </c>
      <c r="Q328">
        <f t="shared" si="21"/>
        <v>24.993358528367743</v>
      </c>
      <c r="R328">
        <v>0.99940190110900451</v>
      </c>
      <c r="S328">
        <f t="shared" si="22"/>
        <v>3497.9066538815159</v>
      </c>
      <c r="T328" t="str">
        <f t="shared" si="23"/>
        <v xml:space="preserve">'SOL', </v>
      </c>
      <c r="AJ328" s="27" t="s">
        <v>85</v>
      </c>
      <c r="AK328" s="44">
        <v>11145.48881898</v>
      </c>
      <c r="AL328">
        <v>13617772.430042993</v>
      </c>
      <c r="AN328" t="s">
        <v>171</v>
      </c>
      <c r="AO328" t="s">
        <v>24</v>
      </c>
      <c r="AP328">
        <v>914.82898999999998</v>
      </c>
    </row>
    <row r="329" spans="1:42" x14ac:dyDescent="0.25">
      <c r="A329">
        <v>327</v>
      </c>
      <c r="B329" t="s">
        <v>167</v>
      </c>
      <c r="C329" s="1">
        <v>21600</v>
      </c>
      <c r="E329" t="s">
        <v>407</v>
      </c>
      <c r="F329" t="s">
        <v>658</v>
      </c>
      <c r="G329" s="22">
        <v>20230201</v>
      </c>
      <c r="H329" s="56">
        <v>44958</v>
      </c>
      <c r="I329">
        <v>28173.024289678699</v>
      </c>
      <c r="K329" s="21" t="s">
        <v>872</v>
      </c>
      <c r="L329" s="21" t="s">
        <v>660</v>
      </c>
      <c r="M329" s="21" t="s">
        <v>168</v>
      </c>
      <c r="N329" s="21" t="s">
        <v>169</v>
      </c>
      <c r="P329" t="str">
        <f t="shared" si="20"/>
        <v>SUSHI</v>
      </c>
      <c r="Q329">
        <f t="shared" si="21"/>
        <v>1.3043066800777174</v>
      </c>
      <c r="R329">
        <v>9.0786800000000001E-2</v>
      </c>
      <c r="S329">
        <f t="shared" si="22"/>
        <v>1960.99488</v>
      </c>
      <c r="T329" t="str">
        <f t="shared" si="23"/>
        <v xml:space="preserve">'SUSHI', </v>
      </c>
      <c r="AJ329" s="27" t="s">
        <v>193</v>
      </c>
      <c r="AK329" s="44">
        <v>-6066.27</v>
      </c>
      <c r="AL329">
        <v>-7411885.2659489755</v>
      </c>
      <c r="AN329" t="s">
        <v>171</v>
      </c>
      <c r="AO329" t="s">
        <v>95</v>
      </c>
      <c r="AP329">
        <v>2.63E-3</v>
      </c>
    </row>
    <row r="330" spans="1:42" x14ac:dyDescent="0.25">
      <c r="A330">
        <v>328</v>
      </c>
      <c r="B330" t="s">
        <v>167</v>
      </c>
      <c r="C330" s="1">
        <v>6000</v>
      </c>
      <c r="E330" t="s">
        <v>158</v>
      </c>
      <c r="F330" t="s">
        <v>658</v>
      </c>
      <c r="G330" s="22">
        <v>20230201</v>
      </c>
      <c r="H330" s="56">
        <v>44958</v>
      </c>
      <c r="I330">
        <v>40876.505087442703</v>
      </c>
      <c r="K330" s="21" t="s">
        <v>873</v>
      </c>
      <c r="L330" s="21" t="s">
        <v>660</v>
      </c>
      <c r="M330" s="21" t="s">
        <v>168</v>
      </c>
      <c r="N330" s="21" t="s">
        <v>169</v>
      </c>
      <c r="P330" t="str">
        <f t="shared" si="20"/>
        <v>UNI</v>
      </c>
      <c r="Q330">
        <f t="shared" si="21"/>
        <v>6.8127508479071173</v>
      </c>
      <c r="R330">
        <v>0.38471588000000001</v>
      </c>
      <c r="S330">
        <f t="shared" si="22"/>
        <v>2308.2952800000003</v>
      </c>
      <c r="T330" t="str">
        <f t="shared" si="23"/>
        <v xml:space="preserve">'UNI', </v>
      </c>
      <c r="AJ330" s="4" t="s">
        <v>287</v>
      </c>
      <c r="AK330" s="44">
        <v>9823.8364263999993</v>
      </c>
      <c r="AL330">
        <v>3200.7138145636168</v>
      </c>
      <c r="AN330" t="s">
        <v>171</v>
      </c>
      <c r="AO330" t="s">
        <v>99</v>
      </c>
      <c r="AP330">
        <v>493543</v>
      </c>
    </row>
    <row r="331" spans="1:42" x14ac:dyDescent="0.25">
      <c r="A331">
        <v>329</v>
      </c>
      <c r="B331" t="s">
        <v>167</v>
      </c>
      <c r="C331" s="1">
        <v>10000000</v>
      </c>
      <c r="E331" t="s">
        <v>38</v>
      </c>
      <c r="F331" t="s">
        <v>658</v>
      </c>
      <c r="G331" s="22">
        <v>20230201</v>
      </c>
      <c r="H331" s="56">
        <v>44958</v>
      </c>
      <c r="I331">
        <v>10000978.2596926</v>
      </c>
      <c r="K331" s="21" t="s">
        <v>848</v>
      </c>
      <c r="L331" s="21" t="s">
        <v>660</v>
      </c>
      <c r="M331" s="21" t="s">
        <v>168</v>
      </c>
      <c r="N331" s="21" t="s">
        <v>169</v>
      </c>
      <c r="P331" t="str">
        <f t="shared" si="20"/>
        <v>USDT</v>
      </c>
      <c r="Q331">
        <f t="shared" si="21"/>
        <v>1.0000978259692599</v>
      </c>
      <c r="R331">
        <v>6065.0834999999997</v>
      </c>
      <c r="S331">
        <f t="shared" si="22"/>
        <v>60650835000</v>
      </c>
      <c r="T331" t="str">
        <f t="shared" si="23"/>
        <v xml:space="preserve">'USDT', </v>
      </c>
      <c r="AJ331" s="27" t="s">
        <v>85</v>
      </c>
      <c r="AK331" s="44">
        <v>9823.8364263999993</v>
      </c>
      <c r="AL331">
        <v>3200.7138145636168</v>
      </c>
      <c r="AN331" t="s">
        <v>172</v>
      </c>
      <c r="AO331" t="s">
        <v>95</v>
      </c>
      <c r="AP331">
        <v>10138.885630000001</v>
      </c>
    </row>
    <row r="332" spans="1:42" x14ac:dyDescent="0.25">
      <c r="A332">
        <v>330</v>
      </c>
      <c r="B332" t="s">
        <v>167</v>
      </c>
      <c r="C332" s="1">
        <v>100000</v>
      </c>
      <c r="E332" t="s">
        <v>162</v>
      </c>
      <c r="F332" t="s">
        <v>658</v>
      </c>
      <c r="G332" s="22">
        <v>20230201</v>
      </c>
      <c r="H332" s="56">
        <v>44958</v>
      </c>
      <c r="I332">
        <v>9227.6418191393295</v>
      </c>
      <c r="K332" s="21" t="s">
        <v>874</v>
      </c>
      <c r="L332" s="21" t="s">
        <v>660</v>
      </c>
      <c r="M332" s="21" t="s">
        <v>168</v>
      </c>
      <c r="N332" s="21" t="s">
        <v>169</v>
      </c>
      <c r="P332" t="str">
        <f t="shared" si="20"/>
        <v>XLM</v>
      </c>
      <c r="Q332">
        <f t="shared" si="21"/>
        <v>9.2276418191393289E-2</v>
      </c>
      <c r="R332">
        <v>59.23</v>
      </c>
      <c r="S332">
        <f t="shared" si="22"/>
        <v>5923000</v>
      </c>
      <c r="T332" t="str">
        <f t="shared" si="23"/>
        <v xml:space="preserve">'XLM', </v>
      </c>
      <c r="AJ332" s="4" t="s">
        <v>270</v>
      </c>
      <c r="AK332" s="44">
        <v>3460.93190667</v>
      </c>
      <c r="AL332">
        <v>13486.120248613161</v>
      </c>
      <c r="AN332" t="s">
        <v>45</v>
      </c>
      <c r="AO332" t="s">
        <v>20</v>
      </c>
      <c r="AP332">
        <v>0.49829999999999902</v>
      </c>
    </row>
    <row r="333" spans="1:42" x14ac:dyDescent="0.25">
      <c r="A333">
        <v>331</v>
      </c>
      <c r="B333" t="s">
        <v>167</v>
      </c>
      <c r="C333" s="1">
        <v>5000</v>
      </c>
      <c r="E333" t="s">
        <v>163</v>
      </c>
      <c r="F333" t="s">
        <v>658</v>
      </c>
      <c r="G333" s="22">
        <v>20230201</v>
      </c>
      <c r="H333" s="56">
        <v>44958</v>
      </c>
      <c r="I333">
        <v>5477.8688075199198</v>
      </c>
      <c r="K333" s="21" t="s">
        <v>875</v>
      </c>
      <c r="L333" s="21" t="s">
        <v>660</v>
      </c>
      <c r="M333" s="21" t="s">
        <v>168</v>
      </c>
      <c r="N333" s="21" t="s">
        <v>169</v>
      </c>
      <c r="P333" t="str">
        <f t="shared" si="20"/>
        <v>XTZ</v>
      </c>
      <c r="Q333">
        <f t="shared" si="21"/>
        <v>1.095573761503984</v>
      </c>
      <c r="R333">
        <v>0.32653653999999999</v>
      </c>
      <c r="S333">
        <f t="shared" si="22"/>
        <v>1632.6826999999998</v>
      </c>
      <c r="T333" t="str">
        <f t="shared" si="23"/>
        <v xml:space="preserve">'XTZ', </v>
      </c>
      <c r="AJ333" s="27" t="s">
        <v>85</v>
      </c>
      <c r="AK333" s="44">
        <v>3460.93190667</v>
      </c>
      <c r="AL333">
        <v>13486.120248613161</v>
      </c>
      <c r="AN333" t="s">
        <v>45</v>
      </c>
      <c r="AO333" t="s">
        <v>14</v>
      </c>
      <c r="AP333">
        <v>83.467310608521004</v>
      </c>
    </row>
    <row r="334" spans="1:42" x14ac:dyDescent="0.25">
      <c r="A334">
        <v>332</v>
      </c>
      <c r="B334" t="s">
        <v>167</v>
      </c>
      <c r="C334" s="1">
        <v>2</v>
      </c>
      <c r="E334" t="s">
        <v>170</v>
      </c>
      <c r="F334" t="s">
        <v>658</v>
      </c>
      <c r="G334" s="22">
        <v>20230201</v>
      </c>
      <c r="H334" s="56">
        <v>44958</v>
      </c>
      <c r="I334">
        <v>14964.6414525617</v>
      </c>
      <c r="K334" s="21" t="s">
        <v>1115</v>
      </c>
      <c r="L334" s="21" t="s">
        <v>660</v>
      </c>
      <c r="M334" s="21" t="s">
        <v>168</v>
      </c>
      <c r="N334" s="21" t="s">
        <v>169</v>
      </c>
      <c r="P334" t="str">
        <f t="shared" si="20"/>
        <v>YFI</v>
      </c>
      <c r="Q334">
        <f t="shared" si="21"/>
        <v>7482.3207262808501</v>
      </c>
      <c r="R334">
        <v>13.03</v>
      </c>
      <c r="S334">
        <f t="shared" si="22"/>
        <v>26.06</v>
      </c>
      <c r="T334" t="str">
        <f t="shared" si="23"/>
        <v xml:space="preserve">'YFI', </v>
      </c>
      <c r="AJ334" s="4" t="s">
        <v>256</v>
      </c>
      <c r="AK334" s="44">
        <v>339630.03834208002</v>
      </c>
      <c r="AL334">
        <v>350564.15794908552</v>
      </c>
      <c r="AN334" t="s">
        <v>45</v>
      </c>
      <c r="AO334" t="s">
        <v>14</v>
      </c>
      <c r="AP334">
        <v>206.253836413801</v>
      </c>
    </row>
    <row r="335" spans="1:42" x14ac:dyDescent="0.25">
      <c r="A335">
        <v>333</v>
      </c>
      <c r="B335" t="s">
        <v>171</v>
      </c>
      <c r="C335" s="1">
        <v>5.0000000000000001E-4</v>
      </c>
      <c r="E335" t="s">
        <v>15</v>
      </c>
      <c r="F335" t="s">
        <v>517</v>
      </c>
      <c r="G335" s="22">
        <v>20230201</v>
      </c>
      <c r="H335" s="56">
        <v>44958.00000104167</v>
      </c>
      <c r="I335">
        <v>0.82089634685808399</v>
      </c>
      <c r="K335" s="21" t="s">
        <v>662</v>
      </c>
      <c r="L335" s="21" t="s">
        <v>663</v>
      </c>
      <c r="M335" s="21" t="s">
        <v>85</v>
      </c>
      <c r="N335" s="21" t="s">
        <v>171</v>
      </c>
      <c r="P335" t="str">
        <f t="shared" si="20"/>
        <v>ETH</v>
      </c>
      <c r="Q335">
        <f t="shared" si="21"/>
        <v>1641.7926937161681</v>
      </c>
      <c r="R335">
        <v>0.22422048</v>
      </c>
      <c r="S335">
        <f t="shared" si="22"/>
        <v>1.1211024E-4</v>
      </c>
      <c r="T335" t="str">
        <f t="shared" si="23"/>
        <v xml:space="preserve">'ETH', </v>
      </c>
      <c r="AJ335" s="27" t="s">
        <v>85</v>
      </c>
      <c r="AK335" s="44">
        <v>339630.03834208002</v>
      </c>
      <c r="AL335">
        <v>350564.15794908552</v>
      </c>
      <c r="AN335" t="s">
        <v>45</v>
      </c>
      <c r="AO335" t="s">
        <v>14</v>
      </c>
      <c r="AP335">
        <v>54.235957655954202</v>
      </c>
    </row>
    <row r="336" spans="1:42" x14ac:dyDescent="0.25">
      <c r="A336">
        <v>334</v>
      </c>
      <c r="B336" t="s">
        <v>171</v>
      </c>
      <c r="C336" s="1">
        <v>2.63E-3</v>
      </c>
      <c r="E336" t="s">
        <v>95</v>
      </c>
      <c r="F336" t="s">
        <v>517</v>
      </c>
      <c r="G336" s="22">
        <v>20230201</v>
      </c>
      <c r="H336" s="56">
        <v>44958.00000104167</v>
      </c>
      <c r="I336">
        <v>2.63E-3</v>
      </c>
      <c r="K336" s="21" t="s">
        <v>664</v>
      </c>
      <c r="L336" s="21" t="s">
        <v>663</v>
      </c>
      <c r="M336" s="21" t="s">
        <v>85</v>
      </c>
      <c r="N336" s="21" t="s">
        <v>171</v>
      </c>
      <c r="P336" t="str">
        <f t="shared" si="20"/>
        <v>USD</v>
      </c>
      <c r="Q336">
        <f t="shared" si="21"/>
        <v>1</v>
      </c>
      <c r="R336">
        <v>103.98</v>
      </c>
      <c r="S336">
        <f t="shared" si="22"/>
        <v>0.27346740000000003</v>
      </c>
      <c r="T336" t="str">
        <f t="shared" si="23"/>
        <v xml:space="preserve">'USD', </v>
      </c>
      <c r="AJ336" s="4" t="s">
        <v>30</v>
      </c>
      <c r="AK336" s="44">
        <v>2339.8611111199998</v>
      </c>
      <c r="AL336">
        <v>10047.308334751389</v>
      </c>
      <c r="AN336" t="s">
        <v>45</v>
      </c>
      <c r="AO336" t="s">
        <v>22</v>
      </c>
      <c r="AP336">
        <v>33</v>
      </c>
    </row>
    <row r="337" spans="1:42" x14ac:dyDescent="0.25">
      <c r="A337">
        <v>335</v>
      </c>
      <c r="B337" t="s">
        <v>172</v>
      </c>
      <c r="C337" s="1">
        <v>10852.32411</v>
      </c>
      <c r="E337" t="s">
        <v>95</v>
      </c>
      <c r="F337" t="s">
        <v>517</v>
      </c>
      <c r="G337" s="22">
        <v>20230201</v>
      </c>
      <c r="H337" s="56">
        <v>44958.00000104167</v>
      </c>
      <c r="I337">
        <v>10852.32411</v>
      </c>
      <c r="K337" s="21" t="s">
        <v>665</v>
      </c>
      <c r="L337" s="21" t="s">
        <v>666</v>
      </c>
      <c r="M337" s="21" t="s">
        <v>85</v>
      </c>
      <c r="N337" s="21" t="s">
        <v>172</v>
      </c>
      <c r="P337" t="str">
        <f t="shared" si="20"/>
        <v>USD</v>
      </c>
      <c r="Q337">
        <f t="shared" si="21"/>
        <v>1</v>
      </c>
      <c r="R337">
        <v>16719.740000000002</v>
      </c>
      <c r="S337">
        <f t="shared" si="22"/>
        <v>181448037.51493141</v>
      </c>
      <c r="T337" t="str">
        <f t="shared" si="23"/>
        <v xml:space="preserve">'USD', </v>
      </c>
      <c r="AJ337" s="27" t="s">
        <v>85</v>
      </c>
      <c r="AK337" s="44">
        <v>2339.8611111199998</v>
      </c>
      <c r="AL337">
        <v>10047.308334751389</v>
      </c>
      <c r="AN337" t="s">
        <v>45</v>
      </c>
      <c r="AO337" t="s">
        <v>23</v>
      </c>
      <c r="AP337">
        <v>147384.59369374899</v>
      </c>
    </row>
    <row r="338" spans="1:42" x14ac:dyDescent="0.25">
      <c r="A338">
        <v>336</v>
      </c>
      <c r="B338" t="s">
        <v>48</v>
      </c>
      <c r="C338" s="1">
        <v>2.6E-7</v>
      </c>
      <c r="D338" t="s">
        <v>72</v>
      </c>
      <c r="E338" t="s">
        <v>14</v>
      </c>
      <c r="F338" t="s">
        <v>667</v>
      </c>
      <c r="G338" s="22">
        <v>20230201</v>
      </c>
      <c r="H338" s="56">
        <v>44959.000005787035</v>
      </c>
      <c r="I338">
        <v>6.1681801099060102E-3</v>
      </c>
      <c r="K338" s="21" t="s">
        <v>668</v>
      </c>
      <c r="L338" s="21" t="s">
        <v>669</v>
      </c>
      <c r="M338" s="21" t="s">
        <v>85</v>
      </c>
      <c r="N338" s="21" t="s">
        <v>45</v>
      </c>
      <c r="P338" t="str">
        <f t="shared" si="20"/>
        <v>BTC</v>
      </c>
      <c r="Q338">
        <f t="shared" si="21"/>
        <v>23723.769653484655</v>
      </c>
      <c r="R338">
        <v>1.0002433738949958</v>
      </c>
      <c r="S338">
        <f t="shared" si="22"/>
        <v>2.6006327721269891E-7</v>
      </c>
      <c r="T338" t="str">
        <f t="shared" si="23"/>
        <v xml:space="preserve">'BTC', </v>
      </c>
      <c r="AJ338" s="4" t="s">
        <v>109</v>
      </c>
      <c r="AK338" s="44">
        <v>0.68557060000000003</v>
      </c>
      <c r="AL338">
        <v>1.020995740229458</v>
      </c>
      <c r="AN338" t="s">
        <v>45</v>
      </c>
      <c r="AO338" t="s">
        <v>29</v>
      </c>
      <c r="AP338">
        <v>-0.40708584438984002</v>
      </c>
    </row>
    <row r="339" spans="1:42" x14ac:dyDescent="0.25">
      <c r="A339">
        <v>337</v>
      </c>
      <c r="B339" t="s">
        <v>48</v>
      </c>
      <c r="C339" s="1">
        <v>6.7499999999999997E-6</v>
      </c>
      <c r="D339" t="s">
        <v>72</v>
      </c>
      <c r="E339" t="s">
        <v>15</v>
      </c>
      <c r="F339" t="s">
        <v>667</v>
      </c>
      <c r="G339" s="22">
        <v>20230201</v>
      </c>
      <c r="H339" s="56">
        <v>44959.000005787035</v>
      </c>
      <c r="I339">
        <v>1.10821006825841E-2</v>
      </c>
      <c r="K339" s="21" t="s">
        <v>670</v>
      </c>
      <c r="L339" s="21" t="s">
        <v>669</v>
      </c>
      <c r="M339" s="21" t="s">
        <v>85</v>
      </c>
      <c r="N339" s="21" t="s">
        <v>45</v>
      </c>
      <c r="P339" t="str">
        <f t="shared" si="20"/>
        <v>ETH</v>
      </c>
      <c r="Q339">
        <f t="shared" si="21"/>
        <v>1641.7926937161631</v>
      </c>
      <c r="R339">
        <v>39.366320000000002</v>
      </c>
      <c r="S339">
        <f t="shared" si="22"/>
        <v>2.6572265999999999E-4</v>
      </c>
      <c r="T339" t="str">
        <f t="shared" si="23"/>
        <v xml:space="preserve">'ETH', </v>
      </c>
      <c r="AJ339" s="27" t="s">
        <v>85</v>
      </c>
      <c r="AK339" s="44">
        <v>0.68557060000000003</v>
      </c>
      <c r="AL339">
        <v>1.020995740229458</v>
      </c>
      <c r="AN339" t="s">
        <v>45</v>
      </c>
      <c r="AO339" t="s">
        <v>15</v>
      </c>
      <c r="AP339">
        <v>-25.196230196931499</v>
      </c>
    </row>
    <row r="340" spans="1:42" x14ac:dyDescent="0.25">
      <c r="A340">
        <v>338</v>
      </c>
      <c r="B340" t="s">
        <v>48</v>
      </c>
      <c r="C340" s="1">
        <v>0.44933625999999999</v>
      </c>
      <c r="D340" t="s">
        <v>72</v>
      </c>
      <c r="E340" t="s">
        <v>99</v>
      </c>
      <c r="F340" t="s">
        <v>667</v>
      </c>
      <c r="G340" s="22">
        <v>20230201</v>
      </c>
      <c r="H340" s="56">
        <v>44959.000005787035</v>
      </c>
      <c r="I340">
        <v>0.185976615468224</v>
      </c>
      <c r="K340" s="21" t="s">
        <v>671</v>
      </c>
      <c r="L340" s="21" t="s">
        <v>669</v>
      </c>
      <c r="M340" s="21" t="s">
        <v>85</v>
      </c>
      <c r="N340" s="21" t="s">
        <v>45</v>
      </c>
      <c r="P340" t="str">
        <f t="shared" si="20"/>
        <v>XRP</v>
      </c>
      <c r="Q340">
        <f t="shared" si="21"/>
        <v>0.41389184898682335</v>
      </c>
      <c r="R340">
        <v>8.5419999999999996E-2</v>
      </c>
      <c r="S340">
        <f t="shared" si="22"/>
        <v>3.83823033292E-2</v>
      </c>
      <c r="T340" t="str">
        <f t="shared" si="23"/>
        <v xml:space="preserve">'XRP', </v>
      </c>
      <c r="AJ340" s="4" t="s">
        <v>134</v>
      </c>
      <c r="AK340" s="44">
        <v>54.776400000000002</v>
      </c>
      <c r="AL340">
        <v>113.6883984033032</v>
      </c>
      <c r="AN340" t="s">
        <v>45</v>
      </c>
      <c r="AO340" t="s">
        <v>15</v>
      </c>
      <c r="AP340">
        <v>5131.67158237892</v>
      </c>
    </row>
    <row r="341" spans="1:42" x14ac:dyDescent="0.25">
      <c r="A341">
        <v>339</v>
      </c>
      <c r="B341" t="s">
        <v>50</v>
      </c>
      <c r="C341" s="1">
        <v>9.0007799999999999E-3</v>
      </c>
      <c r="D341" t="s">
        <v>72</v>
      </c>
      <c r="E341" t="s">
        <v>38</v>
      </c>
      <c r="F341" t="s">
        <v>672</v>
      </c>
      <c r="G341" s="22">
        <v>20230201</v>
      </c>
      <c r="H341" s="56">
        <v>44959.000000844906</v>
      </c>
      <c r="I341">
        <v>9.0016605100276103E-3</v>
      </c>
      <c r="K341" s="21" t="s">
        <v>673</v>
      </c>
      <c r="L341" s="21" t="s">
        <v>669</v>
      </c>
      <c r="M341" s="21" t="s">
        <v>85</v>
      </c>
      <c r="N341" s="21" t="s">
        <v>45</v>
      </c>
      <c r="P341" t="str">
        <f t="shared" si="20"/>
        <v>USDT</v>
      </c>
      <c r="Q341">
        <f t="shared" si="21"/>
        <v>1.0000978259692617</v>
      </c>
      <c r="R341">
        <v>5.6989999999999998</v>
      </c>
      <c r="S341">
        <f t="shared" si="22"/>
        <v>5.1295445219999999E-2</v>
      </c>
      <c r="T341" t="str">
        <f t="shared" si="23"/>
        <v xml:space="preserve">'USDT', </v>
      </c>
      <c r="AJ341" s="27" t="s">
        <v>85</v>
      </c>
      <c r="AK341" s="44">
        <v>54.776400000000002</v>
      </c>
      <c r="AL341">
        <v>113.6883984033032</v>
      </c>
      <c r="AN341" t="s">
        <v>45</v>
      </c>
      <c r="AO341" t="s">
        <v>15</v>
      </c>
      <c r="AP341">
        <v>150</v>
      </c>
    </row>
    <row r="342" spans="1:42" x14ac:dyDescent="0.25">
      <c r="A342">
        <v>340</v>
      </c>
      <c r="B342" t="s">
        <v>51</v>
      </c>
      <c r="C342" s="1">
        <v>1.3863722599999999</v>
      </c>
      <c r="D342" t="s">
        <v>72</v>
      </c>
      <c r="E342" t="s">
        <v>14</v>
      </c>
      <c r="F342">
        <v>0</v>
      </c>
      <c r="G342" s="22">
        <v>20230201</v>
      </c>
      <c r="H342" s="56">
        <v>44959.000003854169</v>
      </c>
      <c r="I342">
        <v>32889.9761502209</v>
      </c>
      <c r="K342" s="21" t="s">
        <v>668</v>
      </c>
      <c r="L342" s="21" t="s">
        <v>669</v>
      </c>
      <c r="M342" s="21" t="s">
        <v>85</v>
      </c>
      <c r="N342" s="21" t="s">
        <v>45</v>
      </c>
      <c r="P342" t="str">
        <f t="shared" si="20"/>
        <v>BTC</v>
      </c>
      <c r="Q342">
        <f t="shared" si="21"/>
        <v>23723.769653484629</v>
      </c>
      <c r="R342">
        <v>0.30611965000000002</v>
      </c>
      <c r="S342">
        <f t="shared" si="22"/>
        <v>0.42439579100090902</v>
      </c>
      <c r="T342" t="str">
        <f t="shared" si="23"/>
        <v xml:space="preserve">'BTC', </v>
      </c>
      <c r="AJ342" s="4" t="s">
        <v>135</v>
      </c>
      <c r="AK342" s="44">
        <v>100.03406049</v>
      </c>
      <c r="AL342">
        <v>4.5345066468947701</v>
      </c>
      <c r="AN342" t="s">
        <v>45</v>
      </c>
      <c r="AO342" t="s">
        <v>30</v>
      </c>
      <c r="AP342">
        <v>-3.6901195303759099E-2</v>
      </c>
    </row>
    <row r="343" spans="1:42" x14ac:dyDescent="0.25">
      <c r="A343">
        <v>341</v>
      </c>
      <c r="B343" t="s">
        <v>51</v>
      </c>
      <c r="C343" s="1">
        <v>13464.90116609</v>
      </c>
      <c r="D343" t="s">
        <v>72</v>
      </c>
      <c r="E343" t="s">
        <v>38</v>
      </c>
      <c r="F343">
        <v>0</v>
      </c>
      <c r="G343" s="22">
        <v>20230201</v>
      </c>
      <c r="H343" s="56">
        <v>44959.000003854169</v>
      </c>
      <c r="I343">
        <v>13466.218383097499</v>
      </c>
      <c r="K343" s="21" t="s">
        <v>673</v>
      </c>
      <c r="L343" s="21" t="s">
        <v>669</v>
      </c>
      <c r="M343" s="21" t="s">
        <v>85</v>
      </c>
      <c r="N343" s="21" t="s">
        <v>45</v>
      </c>
      <c r="P343" t="str">
        <f t="shared" si="20"/>
        <v>USDT</v>
      </c>
      <c r="Q343">
        <f t="shared" si="21"/>
        <v>1.0000978259692552</v>
      </c>
      <c r="R343">
        <v>0.17945811</v>
      </c>
      <c r="S343">
        <f t="shared" si="22"/>
        <v>2416.3857146033074</v>
      </c>
      <c r="T343" t="str">
        <f t="shared" si="23"/>
        <v xml:space="preserve">'USDT', </v>
      </c>
      <c r="AJ343" s="27" t="s">
        <v>85</v>
      </c>
      <c r="AK343" s="44">
        <v>100.03406049</v>
      </c>
      <c r="AL343">
        <v>4.5345066468947701</v>
      </c>
      <c r="AN343" t="s">
        <v>45</v>
      </c>
      <c r="AO343" t="s">
        <v>24</v>
      </c>
      <c r="AP343">
        <v>-29.569263762295201</v>
      </c>
    </row>
    <row r="344" spans="1:42" x14ac:dyDescent="0.25">
      <c r="A344">
        <v>342</v>
      </c>
      <c r="B344" t="s">
        <v>51</v>
      </c>
      <c r="C344" s="1">
        <v>-10881.6477698</v>
      </c>
      <c r="D344" t="s">
        <v>90</v>
      </c>
      <c r="E344" t="s">
        <v>38</v>
      </c>
      <c r="F344">
        <v>0</v>
      </c>
      <c r="G344" s="22">
        <v>20230201</v>
      </c>
      <c r="H344" s="56">
        <v>44959.000003854169</v>
      </c>
      <c r="I344">
        <v>-10882.7122775402</v>
      </c>
      <c r="K344" s="21" t="s">
        <v>673</v>
      </c>
      <c r="L344" s="21" t="s">
        <v>669</v>
      </c>
      <c r="M344" s="21" t="s">
        <v>85</v>
      </c>
      <c r="N344" s="21" t="s">
        <v>45</v>
      </c>
      <c r="P344" t="str">
        <f t="shared" si="20"/>
        <v>USDT</v>
      </c>
      <c r="Q344">
        <f t="shared" si="21"/>
        <v>1.0000978259692577</v>
      </c>
      <c r="R344">
        <v>6.2919999999999998</v>
      </c>
      <c r="S344">
        <f t="shared" si="22"/>
        <v>-68467.327767581592</v>
      </c>
      <c r="T344" t="str">
        <f t="shared" si="23"/>
        <v xml:space="preserve">'USDT', </v>
      </c>
      <c r="AJ344" s="4" t="s">
        <v>136</v>
      </c>
      <c r="AK344" s="44">
        <v>5337.6979873099999</v>
      </c>
      <c r="AL344">
        <v>5.9962334919691651</v>
      </c>
      <c r="AN344" t="s">
        <v>45</v>
      </c>
      <c r="AO344" t="s">
        <v>89</v>
      </c>
      <c r="AP344">
        <v>383818.60575309797</v>
      </c>
    </row>
    <row r="345" spans="1:42" x14ac:dyDescent="0.25">
      <c r="A345">
        <v>343</v>
      </c>
      <c r="B345" t="s">
        <v>46</v>
      </c>
      <c r="C345" s="1">
        <v>784.73124084999995</v>
      </c>
      <c r="D345" t="s">
        <v>72</v>
      </c>
      <c r="E345" t="s">
        <v>14</v>
      </c>
      <c r="F345" t="s">
        <v>674</v>
      </c>
      <c r="G345" s="22">
        <v>20230201</v>
      </c>
      <c r="H345" s="56">
        <v>44959.000004363428</v>
      </c>
      <c r="I345">
        <v>18616783.197818499</v>
      </c>
      <c r="K345" s="21" t="s">
        <v>668</v>
      </c>
      <c r="L345" s="21" t="s">
        <v>669</v>
      </c>
      <c r="M345" s="21" t="s">
        <v>85</v>
      </c>
      <c r="N345" s="21" t="s">
        <v>45</v>
      </c>
      <c r="P345" t="str">
        <f t="shared" si="20"/>
        <v>BTC</v>
      </c>
      <c r="Q345">
        <f t="shared" si="21"/>
        <v>23723.769653484542</v>
      </c>
      <c r="R345">
        <v>62.35</v>
      </c>
      <c r="S345">
        <f t="shared" si="22"/>
        <v>48927.992866997498</v>
      </c>
      <c r="T345" t="str">
        <f t="shared" si="23"/>
        <v xml:space="preserve">'BTC', </v>
      </c>
      <c r="AJ345" s="27" t="s">
        <v>85</v>
      </c>
      <c r="AK345" s="44">
        <v>5337.6979873099999</v>
      </c>
      <c r="AL345">
        <v>5.9962334919691651</v>
      </c>
      <c r="AN345" t="s">
        <v>45</v>
      </c>
      <c r="AO345" t="s">
        <v>37</v>
      </c>
      <c r="AP345">
        <v>-10030682958.4883</v>
      </c>
    </row>
    <row r="346" spans="1:42" x14ac:dyDescent="0.25">
      <c r="A346">
        <v>344</v>
      </c>
      <c r="B346" t="s">
        <v>46</v>
      </c>
      <c r="C346" s="1">
        <v>-42.042089939999997</v>
      </c>
      <c r="D346" t="s">
        <v>90</v>
      </c>
      <c r="E346" t="s">
        <v>14</v>
      </c>
      <c r="F346" t="s">
        <v>674</v>
      </c>
      <c r="G346" s="22">
        <v>20230201</v>
      </c>
      <c r="H346" s="56">
        <v>44959.000004363428</v>
      </c>
      <c r="I346">
        <v>-997396.85748764395</v>
      </c>
      <c r="K346" s="21" t="s">
        <v>668</v>
      </c>
      <c r="L346" s="21" t="s">
        <v>669</v>
      </c>
      <c r="M346" s="21" t="s">
        <v>85</v>
      </c>
      <c r="N346" s="21" t="s">
        <v>45</v>
      </c>
      <c r="P346" t="str">
        <f t="shared" si="20"/>
        <v>BTC</v>
      </c>
      <c r="Q346">
        <f t="shared" si="21"/>
        <v>23723.769653484644</v>
      </c>
      <c r="R346">
        <v>0.41775250000000003</v>
      </c>
      <c r="S346">
        <f t="shared" si="22"/>
        <v>-17.56318817765985</v>
      </c>
      <c r="T346" t="str">
        <f t="shared" si="23"/>
        <v xml:space="preserve">'BTC', </v>
      </c>
      <c r="AJ346" s="4" t="s">
        <v>137</v>
      </c>
      <c r="AK346" s="44">
        <v>3354.5254768599998</v>
      </c>
      <c r="AL346">
        <v>16293.74993214988</v>
      </c>
      <c r="AN346" t="s">
        <v>45</v>
      </c>
      <c r="AO346" t="s">
        <v>92</v>
      </c>
      <c r="AP346">
        <v>-66835.391536763593</v>
      </c>
    </row>
    <row r="347" spans="1:42" x14ac:dyDescent="0.25">
      <c r="A347">
        <v>345</v>
      </c>
      <c r="B347" t="s">
        <v>46</v>
      </c>
      <c r="C347" s="1">
        <v>10131.681688999999</v>
      </c>
      <c r="D347" t="s">
        <v>72</v>
      </c>
      <c r="E347" t="s">
        <v>15</v>
      </c>
      <c r="F347" t="s">
        <v>674</v>
      </c>
      <c r="G347" s="22">
        <v>20230201</v>
      </c>
      <c r="H347" s="56">
        <v>44959.000004363428</v>
      </c>
      <c r="I347">
        <v>16634120.972058</v>
      </c>
      <c r="K347" s="21" t="s">
        <v>670</v>
      </c>
      <c r="L347" s="21" t="s">
        <v>669</v>
      </c>
      <c r="M347" s="21" t="s">
        <v>85</v>
      </c>
      <c r="N347" s="21" t="s">
        <v>45</v>
      </c>
      <c r="P347" t="str">
        <f t="shared" si="20"/>
        <v>ETH</v>
      </c>
      <c r="Q347">
        <f t="shared" si="21"/>
        <v>1641.7926937161599</v>
      </c>
      <c r="R347">
        <v>1.1276999999999999</v>
      </c>
      <c r="S347">
        <f t="shared" si="22"/>
        <v>11425.497440685298</v>
      </c>
      <c r="T347" t="str">
        <f t="shared" si="23"/>
        <v xml:space="preserve">'ETH', </v>
      </c>
      <c r="AJ347" s="27" t="s">
        <v>85</v>
      </c>
      <c r="AK347" s="44">
        <v>3354.5254768599998</v>
      </c>
      <c r="AL347">
        <v>16293.74993214988</v>
      </c>
      <c r="AN347" t="s">
        <v>45</v>
      </c>
      <c r="AO347" t="s">
        <v>38</v>
      </c>
      <c r="AP347">
        <v>34742049.153713502</v>
      </c>
    </row>
    <row r="348" spans="1:42" x14ac:dyDescent="0.25">
      <c r="A348">
        <v>346</v>
      </c>
      <c r="B348" t="s">
        <v>46</v>
      </c>
      <c r="C348" s="1">
        <v>-114.2466823</v>
      </c>
      <c r="D348" t="s">
        <v>90</v>
      </c>
      <c r="E348" t="s">
        <v>15</v>
      </c>
      <c r="F348" t="s">
        <v>674</v>
      </c>
      <c r="G348" s="22">
        <v>20230201</v>
      </c>
      <c r="H348" s="56">
        <v>44959.000004363428</v>
      </c>
      <c r="I348">
        <v>-187569.36828145201</v>
      </c>
      <c r="K348" s="21" t="s">
        <v>670</v>
      </c>
      <c r="L348" s="21" t="s">
        <v>669</v>
      </c>
      <c r="M348" s="21" t="s">
        <v>85</v>
      </c>
      <c r="N348" s="21" t="s">
        <v>45</v>
      </c>
      <c r="P348" t="str">
        <f t="shared" si="20"/>
        <v>ETH</v>
      </c>
      <c r="Q348">
        <f t="shared" si="21"/>
        <v>1641.7926937161658</v>
      </c>
      <c r="R348">
        <v>9.1027119999999996E-6</v>
      </c>
      <c r="S348">
        <f t="shared" si="22"/>
        <v>-1.0399546459323977E-3</v>
      </c>
      <c r="T348" t="str">
        <f t="shared" si="23"/>
        <v xml:space="preserve">'ETH', </v>
      </c>
      <c r="AJ348" s="4" t="s">
        <v>138</v>
      </c>
      <c r="AK348" s="44">
        <v>14.785856219999999</v>
      </c>
      <c r="AL348">
        <v>0.12488945366293019</v>
      </c>
      <c r="AN348" t="s">
        <v>45</v>
      </c>
      <c r="AO348" t="s">
        <v>38</v>
      </c>
      <c r="AP348">
        <v>17263081.789881501</v>
      </c>
    </row>
    <row r="349" spans="1:42" x14ac:dyDescent="0.25">
      <c r="A349">
        <v>347</v>
      </c>
      <c r="B349" t="s">
        <v>46</v>
      </c>
      <c r="C349" s="1">
        <v>666828.07845178002</v>
      </c>
      <c r="D349" t="s">
        <v>72</v>
      </c>
      <c r="E349" t="s">
        <v>89</v>
      </c>
      <c r="F349" t="s">
        <v>674</v>
      </c>
      <c r="G349" s="22">
        <v>20230201</v>
      </c>
      <c r="H349" s="56">
        <v>44959.000004363428</v>
      </c>
      <c r="I349">
        <v>66040.045671138505</v>
      </c>
      <c r="K349" s="21" t="s">
        <v>676</v>
      </c>
      <c r="L349" s="21" t="s">
        <v>669</v>
      </c>
      <c r="M349" s="21" t="s">
        <v>85</v>
      </c>
      <c r="N349" s="21" t="s">
        <v>45</v>
      </c>
      <c r="P349" t="str">
        <f t="shared" si="20"/>
        <v>OXT</v>
      </c>
      <c r="Q349">
        <f t="shared" si="21"/>
        <v>9.9036090118562736E-2</v>
      </c>
      <c r="R349">
        <v>13.78</v>
      </c>
      <c r="S349">
        <f t="shared" si="22"/>
        <v>9188890.9210655279</v>
      </c>
      <c r="T349" t="str">
        <f t="shared" si="23"/>
        <v xml:space="preserve">'OXT', </v>
      </c>
      <c r="AJ349" s="27" t="s">
        <v>85</v>
      </c>
      <c r="AK349" s="44">
        <v>14.785856219999999</v>
      </c>
      <c r="AL349">
        <v>0.12488945366293019</v>
      </c>
      <c r="AN349" t="s">
        <v>45</v>
      </c>
      <c r="AO349" t="s">
        <v>99</v>
      </c>
      <c r="AP349">
        <v>0.44933626032875401</v>
      </c>
    </row>
    <row r="350" spans="1:42" x14ac:dyDescent="0.25">
      <c r="A350">
        <v>348</v>
      </c>
      <c r="B350" t="s">
        <v>46</v>
      </c>
      <c r="C350" s="1">
        <v>4443830.2340762699</v>
      </c>
      <c r="D350" t="s">
        <v>72</v>
      </c>
      <c r="E350" t="s">
        <v>38</v>
      </c>
      <c r="F350" t="s">
        <v>674</v>
      </c>
      <c r="G350" s="22">
        <v>20230201</v>
      </c>
      <c r="H350" s="56">
        <v>44959.000004363428</v>
      </c>
      <c r="I350">
        <v>4444264.9560761498</v>
      </c>
      <c r="K350" s="21" t="s">
        <v>673</v>
      </c>
      <c r="L350" s="21" t="s">
        <v>669</v>
      </c>
      <c r="M350" s="21" t="s">
        <v>85</v>
      </c>
      <c r="N350" s="21" t="s">
        <v>45</v>
      </c>
      <c r="P350" t="str">
        <f t="shared" si="20"/>
        <v>USDT</v>
      </c>
      <c r="Q350">
        <f t="shared" si="21"/>
        <v>1.000097825969261</v>
      </c>
      <c r="R350">
        <v>5.7869999999999999</v>
      </c>
      <c r="S350">
        <f t="shared" si="22"/>
        <v>25716445.564599372</v>
      </c>
      <c r="T350" t="str">
        <f t="shared" si="23"/>
        <v xml:space="preserve">'USDT', </v>
      </c>
      <c r="AJ350" s="4" t="s">
        <v>139</v>
      </c>
      <c r="AK350" s="44">
        <v>0.81765067999999996</v>
      </c>
      <c r="AL350">
        <v>1.0843441088562659E-2</v>
      </c>
      <c r="AN350" t="s">
        <v>45</v>
      </c>
      <c r="AO350" t="s">
        <v>99</v>
      </c>
      <c r="AP350">
        <v>5297132.9727466302</v>
      </c>
    </row>
    <row r="351" spans="1:42" x14ac:dyDescent="0.25">
      <c r="A351">
        <v>349</v>
      </c>
      <c r="B351" t="s">
        <v>46</v>
      </c>
      <c r="C351" s="1">
        <v>487144.72657032998</v>
      </c>
      <c r="D351" t="s">
        <v>90</v>
      </c>
      <c r="E351" t="s">
        <v>38</v>
      </c>
      <c r="F351" t="s">
        <v>674</v>
      </c>
      <c r="G351" s="22">
        <v>20230201</v>
      </c>
      <c r="H351" s="56">
        <v>44959.000004363428</v>
      </c>
      <c r="I351">
        <v>487192.38197537698</v>
      </c>
      <c r="K351" s="21" t="s">
        <v>673</v>
      </c>
      <c r="L351" s="21" t="s">
        <v>669</v>
      </c>
      <c r="M351" s="21" t="s">
        <v>85</v>
      </c>
      <c r="N351" s="21" t="s">
        <v>45</v>
      </c>
      <c r="P351" t="str">
        <f t="shared" si="20"/>
        <v>USDT</v>
      </c>
      <c r="Q351">
        <f t="shared" si="21"/>
        <v>1.0000978259692608</v>
      </c>
      <c r="R351">
        <v>1.9404659000000001E-2</v>
      </c>
      <c r="S351">
        <f t="shared" si="22"/>
        <v>9452.8773027454936</v>
      </c>
      <c r="T351" t="str">
        <f>IF($C351="","","'"&amp;P351&amp;"', ")</f>
        <v xml:space="preserve">'USDT', </v>
      </c>
      <c r="AJ351" s="27" t="s">
        <v>85</v>
      </c>
      <c r="AK351" s="44">
        <v>0.81765067999999996</v>
      </c>
      <c r="AL351">
        <v>1.0843441088562659E-2</v>
      </c>
      <c r="AN351" t="s">
        <v>45</v>
      </c>
      <c r="AO351" t="s">
        <v>99</v>
      </c>
      <c r="AP351">
        <v>-2041.7036599847299</v>
      </c>
    </row>
    <row r="352" spans="1:42" x14ac:dyDescent="0.25">
      <c r="A352">
        <v>350</v>
      </c>
      <c r="B352" t="s">
        <v>46</v>
      </c>
      <c r="C352" s="1">
        <v>4431.38013417</v>
      </c>
      <c r="D352" t="s">
        <v>72</v>
      </c>
      <c r="E352" t="s">
        <v>99</v>
      </c>
      <c r="F352" t="s">
        <v>674</v>
      </c>
      <c r="G352" s="22">
        <v>20230201</v>
      </c>
      <c r="H352" s="56">
        <v>44959.000004363428</v>
      </c>
      <c r="I352">
        <v>1834.1121172951</v>
      </c>
      <c r="K352" s="21" t="s">
        <v>671</v>
      </c>
      <c r="L352" s="21" t="s">
        <v>669</v>
      </c>
      <c r="M352" s="21" t="s">
        <v>85</v>
      </c>
      <c r="N352" s="21" t="s">
        <v>45</v>
      </c>
      <c r="P352" t="str">
        <f t="shared" si="20"/>
        <v>XRP</v>
      </c>
      <c r="Q352">
        <f t="shared" si="21"/>
        <v>0.41389184898682368</v>
      </c>
      <c r="R352">
        <v>9.0786800000000001E-2</v>
      </c>
      <c r="S352">
        <f t="shared" si="22"/>
        <v>402.31082196486494</v>
      </c>
      <c r="T352" t="str">
        <f t="shared" ref="T352:T407" si="24">IF($C352="","","'"&amp;P352&amp;"', ")</f>
        <v xml:space="preserve">'XRP', </v>
      </c>
      <c r="AJ352" s="4" t="s">
        <v>140</v>
      </c>
      <c r="AK352" s="44">
        <v>9.1121815000000002</v>
      </c>
      <c r="AL352">
        <v>0.19232876287963729</v>
      </c>
      <c r="AN352" t="s">
        <v>45</v>
      </c>
      <c r="AO352" t="s">
        <v>26</v>
      </c>
      <c r="AP352">
        <v>1540128.6311230001</v>
      </c>
    </row>
    <row r="353" spans="1:42" x14ac:dyDescent="0.25">
      <c r="A353">
        <v>351</v>
      </c>
      <c r="B353" t="s">
        <v>46</v>
      </c>
      <c r="C353" s="1">
        <v>3309495.2408833001</v>
      </c>
      <c r="D353" t="s">
        <v>72</v>
      </c>
      <c r="E353" t="s">
        <v>26</v>
      </c>
      <c r="F353" t="s">
        <v>674</v>
      </c>
      <c r="G353" s="22">
        <v>20230201</v>
      </c>
      <c r="H353" s="56">
        <v>44959.000004363428</v>
      </c>
      <c r="I353">
        <v>93245.329666773105</v>
      </c>
      <c r="K353" s="21" t="s">
        <v>677</v>
      </c>
      <c r="L353" s="21" t="s">
        <v>669</v>
      </c>
      <c r="M353" s="21" t="s">
        <v>85</v>
      </c>
      <c r="N353" s="21" t="s">
        <v>45</v>
      </c>
      <c r="P353" t="str">
        <f t="shared" si="20"/>
        <v>ZIL</v>
      </c>
      <c r="Q353">
        <f t="shared" si="21"/>
        <v>2.817509102744201E-2</v>
      </c>
      <c r="R353">
        <v>103.98</v>
      </c>
      <c r="S353">
        <f t="shared" si="22"/>
        <v>344121315.14704555</v>
      </c>
      <c r="T353" t="str">
        <f t="shared" si="24"/>
        <v xml:space="preserve">'ZIL', </v>
      </c>
      <c r="AJ353" s="27" t="s">
        <v>85</v>
      </c>
      <c r="AK353" s="44">
        <v>9.1121815000000002</v>
      </c>
      <c r="AL353">
        <v>0.19232876287963729</v>
      </c>
      <c r="AN353" t="s">
        <v>45</v>
      </c>
      <c r="AO353" t="s">
        <v>319</v>
      </c>
      <c r="AP353">
        <v>-24678.549614920001</v>
      </c>
    </row>
    <row r="354" spans="1:42" x14ac:dyDescent="0.25">
      <c r="A354">
        <v>352</v>
      </c>
      <c r="B354" t="s">
        <v>173</v>
      </c>
      <c r="C354" s="1">
        <v>9.4549999999999994E-5</v>
      </c>
      <c r="D354" t="s">
        <v>72</v>
      </c>
      <c r="E354" t="s">
        <v>113</v>
      </c>
      <c r="F354" t="s">
        <v>678</v>
      </c>
      <c r="G354" s="22">
        <v>20230201</v>
      </c>
      <c r="H354" s="56">
        <v>44959.000004363428</v>
      </c>
      <c r="I354">
        <v>4.1072188597306297E-3</v>
      </c>
      <c r="K354" s="21" t="s">
        <v>679</v>
      </c>
      <c r="L354" s="21" t="s">
        <v>669</v>
      </c>
      <c r="M354" s="21" t="s">
        <v>85</v>
      </c>
      <c r="N354" s="21" t="s">
        <v>45</v>
      </c>
      <c r="P354" t="str">
        <f t="shared" si="20"/>
        <v>BSV</v>
      </c>
      <c r="Q354">
        <f t="shared" si="21"/>
        <v>43.439649494771338</v>
      </c>
      <c r="R354">
        <v>39.841106000000003</v>
      </c>
      <c r="S354">
        <f t="shared" si="22"/>
        <v>3.7669765722999999E-3</v>
      </c>
      <c r="T354" t="str">
        <f t="shared" si="24"/>
        <v xml:space="preserve">'BSV', </v>
      </c>
      <c r="AJ354" s="4" t="s">
        <v>43</v>
      </c>
      <c r="AK354" s="44">
        <v>5</v>
      </c>
      <c r="AL354">
        <v>115.9608196675254</v>
      </c>
      <c r="AN354" t="s">
        <v>182</v>
      </c>
      <c r="AO354" t="s">
        <v>84</v>
      </c>
      <c r="AP354">
        <v>59</v>
      </c>
    </row>
    <row r="355" spans="1:42" x14ac:dyDescent="0.25">
      <c r="A355">
        <v>353</v>
      </c>
      <c r="B355" t="s">
        <v>173</v>
      </c>
      <c r="C355" s="1">
        <v>1E-8</v>
      </c>
      <c r="D355" t="s">
        <v>72</v>
      </c>
      <c r="E355" t="s">
        <v>22</v>
      </c>
      <c r="F355" t="s">
        <v>678</v>
      </c>
      <c r="G355" s="22">
        <v>20230201</v>
      </c>
      <c r="H355" s="56">
        <v>44959.000004363428</v>
      </c>
      <c r="I355">
        <v>6.46609549084106E-8</v>
      </c>
      <c r="K355" s="21" t="s">
        <v>680</v>
      </c>
      <c r="L355" s="21" t="s">
        <v>669</v>
      </c>
      <c r="M355" s="21" t="s">
        <v>85</v>
      </c>
      <c r="N355" s="21" t="s">
        <v>45</v>
      </c>
      <c r="P355" t="str">
        <f t="shared" si="20"/>
        <v>DOT</v>
      </c>
      <c r="Q355">
        <f t="shared" si="21"/>
        <v>6.4660954908410595</v>
      </c>
      <c r="R355">
        <v>0.90154135000000002</v>
      </c>
      <c r="S355">
        <f t="shared" si="22"/>
        <v>9.0154135000000011E-9</v>
      </c>
      <c r="T355" t="str">
        <f t="shared" si="24"/>
        <v xml:space="preserve">'DOT', </v>
      </c>
      <c r="AJ355" s="27" t="s">
        <v>85</v>
      </c>
      <c r="AK355" s="44">
        <v>5</v>
      </c>
      <c r="AL355">
        <v>115.9608196675254</v>
      </c>
      <c r="AN355" t="s">
        <v>182</v>
      </c>
      <c r="AO355" t="s">
        <v>14</v>
      </c>
      <c r="AP355">
        <v>-221.57694376000001</v>
      </c>
    </row>
    <row r="356" spans="1:42" x14ac:dyDescent="0.25">
      <c r="A356">
        <v>354</v>
      </c>
      <c r="B356" t="s">
        <v>173</v>
      </c>
      <c r="C356" s="1">
        <v>8.7929999999999993E-5</v>
      </c>
      <c r="D356" t="s">
        <v>72</v>
      </c>
      <c r="E356" t="s">
        <v>270</v>
      </c>
      <c r="F356" t="s">
        <v>678</v>
      </c>
      <c r="G356" s="22">
        <v>20230201</v>
      </c>
      <c r="H356" s="56">
        <v>44959.000004363428</v>
      </c>
      <c r="I356">
        <v>3.3809944845215E-4</v>
      </c>
      <c r="K356" s="21" t="s">
        <v>681</v>
      </c>
      <c r="L356" s="21" t="s">
        <v>669</v>
      </c>
      <c r="M356" s="21" t="s">
        <v>85</v>
      </c>
      <c r="N356" s="21" t="s">
        <v>45</v>
      </c>
      <c r="P356" t="str">
        <f t="shared" si="20"/>
        <v>ETHW</v>
      </c>
      <c r="Q356">
        <f t="shared" si="21"/>
        <v>3.8450977874690095</v>
      </c>
      <c r="R356">
        <v>1208.73</v>
      </c>
      <c r="S356">
        <f t="shared" si="22"/>
        <v>0.1062836289</v>
      </c>
      <c r="T356" t="str">
        <f t="shared" si="24"/>
        <v xml:space="preserve">'ETHW', </v>
      </c>
      <c r="AJ356" s="4" t="s">
        <v>141</v>
      </c>
      <c r="AK356" s="44">
        <v>0.24234807999999999</v>
      </c>
      <c r="AL356">
        <v>2.7518533091107778E-4</v>
      </c>
      <c r="AN356" t="s">
        <v>182</v>
      </c>
      <c r="AO356" t="s">
        <v>15</v>
      </c>
      <c r="AP356">
        <v>-2975.5798351799999</v>
      </c>
    </row>
    <row r="357" spans="1:42" x14ac:dyDescent="0.25">
      <c r="A357">
        <v>355</v>
      </c>
      <c r="B357" t="s">
        <v>173</v>
      </c>
      <c r="C357" s="1">
        <v>1E-8</v>
      </c>
      <c r="D357" t="s">
        <v>72</v>
      </c>
      <c r="E357" t="s">
        <v>24</v>
      </c>
      <c r="F357" t="s">
        <v>678</v>
      </c>
      <c r="G357" s="22">
        <v>20230201</v>
      </c>
      <c r="H357" s="56">
        <v>44959.000004363428</v>
      </c>
      <c r="I357">
        <v>1.0044362915612399E-6</v>
      </c>
      <c r="K357" s="21" t="s">
        <v>675</v>
      </c>
      <c r="L357" s="21" t="s">
        <v>669</v>
      </c>
      <c r="M357" s="21" t="s">
        <v>85</v>
      </c>
      <c r="N357" s="21" t="s">
        <v>45</v>
      </c>
      <c r="P357" t="str">
        <f t="shared" si="20"/>
        <v>LTC</v>
      </c>
      <c r="Q357">
        <f t="shared" si="21"/>
        <v>100.44362915612399</v>
      </c>
      <c r="R357">
        <v>6.2919999999999998</v>
      </c>
      <c r="S357">
        <f t="shared" si="22"/>
        <v>6.2919999999999997E-8</v>
      </c>
      <c r="T357" t="str">
        <f t="shared" si="24"/>
        <v xml:space="preserve">'LTC', </v>
      </c>
      <c r="AJ357" s="27" t="s">
        <v>85</v>
      </c>
      <c r="AK357" s="44">
        <v>0.24234807999999999</v>
      </c>
      <c r="AL357">
        <v>2.7518533091107778E-4</v>
      </c>
      <c r="AN357" t="s">
        <v>182</v>
      </c>
      <c r="AO357" t="s">
        <v>270</v>
      </c>
      <c r="AP357">
        <v>1267.7570125100001</v>
      </c>
    </row>
    <row r="358" spans="1:42" x14ac:dyDescent="0.25">
      <c r="A358">
        <v>356</v>
      </c>
      <c r="B358" t="s">
        <v>173</v>
      </c>
      <c r="C358" s="1">
        <v>5.2E-7</v>
      </c>
      <c r="D358" t="s">
        <v>72</v>
      </c>
      <c r="E358" t="s">
        <v>92</v>
      </c>
      <c r="F358" t="s">
        <v>678</v>
      </c>
      <c r="G358" s="22">
        <v>20230201</v>
      </c>
      <c r="H358" s="56">
        <v>44959.000004363428</v>
      </c>
      <c r="I358">
        <v>5.2007785579538504E-7</v>
      </c>
      <c r="K358" s="21" t="s">
        <v>888</v>
      </c>
      <c r="L358" s="21" t="s">
        <v>669</v>
      </c>
      <c r="M358" s="21" t="s">
        <v>85</v>
      </c>
      <c r="N358" s="21" t="s">
        <v>45</v>
      </c>
      <c r="P358" t="str">
        <f t="shared" si="20"/>
        <v>USDC</v>
      </c>
      <c r="Q358">
        <f t="shared" si="21"/>
        <v>1.0001497226834328</v>
      </c>
      <c r="R358">
        <v>62.35</v>
      </c>
      <c r="S358">
        <f t="shared" si="22"/>
        <v>3.2422000000000002E-5</v>
      </c>
      <c r="T358" t="str">
        <f t="shared" si="24"/>
        <v xml:space="preserve">'USDC', </v>
      </c>
      <c r="AJ358" s="4" t="s">
        <v>142</v>
      </c>
      <c r="AK358" s="44">
        <v>1E-8</v>
      </c>
      <c r="AL358">
        <v>0</v>
      </c>
      <c r="AN358" t="s">
        <v>182</v>
      </c>
      <c r="AO358" t="s">
        <v>38</v>
      </c>
      <c r="AP358">
        <v>10004697.2340612</v>
      </c>
    </row>
    <row r="359" spans="1:42" x14ac:dyDescent="0.25">
      <c r="A359">
        <v>357</v>
      </c>
      <c r="B359" t="s">
        <v>173</v>
      </c>
      <c r="C359" s="1">
        <v>5.47</v>
      </c>
      <c r="D359" t="s">
        <v>72</v>
      </c>
      <c r="E359" t="s">
        <v>161</v>
      </c>
      <c r="F359" t="s">
        <v>678</v>
      </c>
      <c r="G359" s="22">
        <v>20230201</v>
      </c>
      <c r="H359" s="56">
        <v>44959.000004363428</v>
      </c>
      <c r="I359">
        <v>2.0072700018306601E-4</v>
      </c>
      <c r="K359" s="21" t="s">
        <v>682</v>
      </c>
      <c r="L359" s="21" t="s">
        <v>669</v>
      </c>
      <c r="M359" s="21" t="s">
        <v>85</v>
      </c>
      <c r="N359" s="21" t="s">
        <v>45</v>
      </c>
      <c r="P359" t="str">
        <f t="shared" si="20"/>
        <v>XEC</v>
      </c>
      <c r="Q359">
        <f t="shared" si="21"/>
        <v>3.6695978095624499E-5</v>
      </c>
      <c r="R359">
        <v>0.99940190110900451</v>
      </c>
      <c r="S359">
        <f t="shared" si="22"/>
        <v>5.4667283990662545</v>
      </c>
      <c r="T359" t="str">
        <f t="shared" si="24"/>
        <v xml:space="preserve">'XEC', </v>
      </c>
      <c r="AJ359" s="27" t="s">
        <v>85</v>
      </c>
      <c r="AK359" s="44">
        <v>1E-8</v>
      </c>
      <c r="AL359">
        <v>0</v>
      </c>
      <c r="AN359" t="s">
        <v>182</v>
      </c>
      <c r="AO359" t="s">
        <v>183</v>
      </c>
      <c r="AP359">
        <v>1644286.05309931</v>
      </c>
    </row>
    <row r="360" spans="1:42" x14ac:dyDescent="0.25">
      <c r="A360">
        <v>358</v>
      </c>
      <c r="B360" t="s">
        <v>173</v>
      </c>
      <c r="C360" s="1">
        <v>4.4000000000000002E-7</v>
      </c>
      <c r="D360" t="s">
        <v>72</v>
      </c>
      <c r="E360" t="s">
        <v>99</v>
      </c>
      <c r="F360" t="s">
        <v>678</v>
      </c>
      <c r="G360" s="22">
        <v>20230201</v>
      </c>
      <c r="H360" s="56">
        <v>44959.000004363428</v>
      </c>
      <c r="I360">
        <v>1.8211241355420201E-7</v>
      </c>
      <c r="K360" s="21" t="s">
        <v>671</v>
      </c>
      <c r="L360" s="21" t="s">
        <v>669</v>
      </c>
      <c r="M360" s="21" t="s">
        <v>85</v>
      </c>
      <c r="N360" s="21" t="s">
        <v>45</v>
      </c>
      <c r="P360" t="str">
        <f t="shared" si="20"/>
        <v>XRP</v>
      </c>
      <c r="Q360">
        <f t="shared" si="21"/>
        <v>0.41389184898682274</v>
      </c>
      <c r="R360">
        <v>16719.740000000002</v>
      </c>
      <c r="S360">
        <f t="shared" si="22"/>
        <v>7.356685600000001E-3</v>
      </c>
      <c r="T360" t="str">
        <f t="shared" si="24"/>
        <v xml:space="preserve">'XRP', </v>
      </c>
      <c r="AJ360" s="4" t="s">
        <v>27</v>
      </c>
      <c r="AK360" s="44">
        <v>7841.9514679599997</v>
      </c>
      <c r="AL360">
        <v>47619.829376495356</v>
      </c>
    </row>
    <row r="361" spans="1:42" x14ac:dyDescent="0.25">
      <c r="A361">
        <v>359</v>
      </c>
      <c r="B361" t="s">
        <v>174</v>
      </c>
      <c r="C361" s="1">
        <v>7.1361999999999999E-4</v>
      </c>
      <c r="E361" t="s">
        <v>15</v>
      </c>
      <c r="F361">
        <v>0</v>
      </c>
      <c r="G361" s="22">
        <v>20230201</v>
      </c>
      <c r="H361" s="56">
        <v>44958.916004513892</v>
      </c>
      <c r="I361">
        <v>1.17161610208973</v>
      </c>
      <c r="K361" s="21" t="s">
        <v>683</v>
      </c>
      <c r="L361" s="21" t="s">
        <v>684</v>
      </c>
      <c r="M361" s="21" t="s">
        <v>85</v>
      </c>
      <c r="N361" s="21" t="s">
        <v>175</v>
      </c>
      <c r="P361" t="str">
        <f t="shared" si="20"/>
        <v>ETH</v>
      </c>
      <c r="Q361">
        <f t="shared" si="21"/>
        <v>1641.7926937161656</v>
      </c>
      <c r="R361">
        <v>0.90154135000000002</v>
      </c>
      <c r="S361">
        <f t="shared" si="22"/>
        <v>6.4335793818699998E-4</v>
      </c>
      <c r="T361" t="str">
        <f t="shared" si="24"/>
        <v xml:space="preserve">'ETH', </v>
      </c>
      <c r="AJ361" s="27" t="s">
        <v>85</v>
      </c>
      <c r="AK361" s="44">
        <v>26914.95146796</v>
      </c>
      <c r="AL361">
        <v>163439.59814307874</v>
      </c>
    </row>
    <row r="362" spans="1:42" x14ac:dyDescent="0.25">
      <c r="A362">
        <v>360</v>
      </c>
      <c r="B362" t="s">
        <v>174</v>
      </c>
      <c r="C362" s="1">
        <v>0.01</v>
      </c>
      <c r="E362" t="s">
        <v>107</v>
      </c>
      <c r="F362">
        <v>0</v>
      </c>
      <c r="G362" s="22">
        <v>20230201</v>
      </c>
      <c r="H362" s="56">
        <v>44958.916004317129</v>
      </c>
      <c r="I362">
        <v>1.0990049999999999E-2</v>
      </c>
      <c r="K362" s="21" t="s">
        <v>685</v>
      </c>
      <c r="L362" s="21" t="s">
        <v>684</v>
      </c>
      <c r="M362" s="21" t="s">
        <v>85</v>
      </c>
      <c r="N362" s="21" t="s">
        <v>175</v>
      </c>
      <c r="P362" t="str">
        <f t="shared" si="20"/>
        <v>EUR</v>
      </c>
      <c r="Q362">
        <f t="shared" si="21"/>
        <v>1.099005</v>
      </c>
      <c r="R362">
        <v>1208.73</v>
      </c>
      <c r="S362">
        <f t="shared" si="22"/>
        <v>12.087300000000001</v>
      </c>
      <c r="T362" t="str">
        <f t="shared" si="24"/>
        <v xml:space="preserve">'EUR', </v>
      </c>
      <c r="AJ362" s="27" t="s">
        <v>193</v>
      </c>
      <c r="AK362" s="44">
        <v>-19073</v>
      </c>
      <c r="AL362">
        <v>-115819.76876658338</v>
      </c>
    </row>
    <row r="363" spans="1:42" x14ac:dyDescent="0.25">
      <c r="A363">
        <v>361</v>
      </c>
      <c r="B363" t="s">
        <v>174</v>
      </c>
      <c r="C363" s="1">
        <v>0.01</v>
      </c>
      <c r="E363" t="s">
        <v>176</v>
      </c>
      <c r="F363">
        <v>0</v>
      </c>
      <c r="G363" s="22">
        <v>20230201</v>
      </c>
      <c r="H363" s="56">
        <v>44958.916004317129</v>
      </c>
      <c r="I363">
        <v>1.2372650000000001E-2</v>
      </c>
      <c r="K363" s="21" t="s">
        <v>686</v>
      </c>
      <c r="L363" s="21" t="s">
        <v>684</v>
      </c>
      <c r="M363" s="21" t="s">
        <v>85</v>
      </c>
      <c r="N363" s="21" t="s">
        <v>175</v>
      </c>
      <c r="P363" t="str">
        <f t="shared" si="20"/>
        <v>GBP</v>
      </c>
      <c r="Q363">
        <f t="shared" si="21"/>
        <v>1.2372650000000001</v>
      </c>
      <c r="R363">
        <v>16719.740000000002</v>
      </c>
      <c r="S363">
        <f t="shared" si="22"/>
        <v>167.19740000000002</v>
      </c>
      <c r="T363" t="str">
        <f t="shared" si="24"/>
        <v xml:space="preserve">'GBP', </v>
      </c>
      <c r="AJ363" s="4" t="s">
        <v>143</v>
      </c>
      <c r="AK363" s="44">
        <v>4.3289484800000002</v>
      </c>
      <c r="AL363">
        <v>1.058141254504416E-6</v>
      </c>
    </row>
    <row r="364" spans="1:42" x14ac:dyDescent="0.25">
      <c r="A364">
        <v>362</v>
      </c>
      <c r="B364" t="s">
        <v>174</v>
      </c>
      <c r="C364" s="1">
        <v>0.10983253</v>
      </c>
      <c r="E364" t="s">
        <v>177</v>
      </c>
      <c r="F364">
        <v>0</v>
      </c>
      <c r="G364" s="22">
        <v>20230201</v>
      </c>
      <c r="H364" s="56">
        <v>44958.916004513892</v>
      </c>
      <c r="I364">
        <v>3.4025954485702097E-4</v>
      </c>
      <c r="K364" s="21" t="s">
        <v>687</v>
      </c>
      <c r="L364" s="21" t="s">
        <v>684</v>
      </c>
      <c r="M364" s="21" t="s">
        <v>85</v>
      </c>
      <c r="N364" s="21" t="s">
        <v>175</v>
      </c>
      <c r="P364" t="str">
        <f t="shared" si="20"/>
        <v>TRY</v>
      </c>
      <c r="Q364">
        <f t="shared" si="21"/>
        <v>3.0979851311539576E-3</v>
      </c>
      <c r="R364">
        <v>1208.73</v>
      </c>
      <c r="S364">
        <f t="shared" si="22"/>
        <v>132.75787398689999</v>
      </c>
      <c r="T364" t="str">
        <f t="shared" si="24"/>
        <v xml:space="preserve">'TRY', </v>
      </c>
      <c r="AJ364" s="27" t="s">
        <v>85</v>
      </c>
      <c r="AK364" s="44">
        <v>4.3289484800000002</v>
      </c>
      <c r="AL364">
        <v>1.058141254504416E-6</v>
      </c>
    </row>
    <row r="365" spans="1:42" x14ac:dyDescent="0.25">
      <c r="A365">
        <v>363</v>
      </c>
      <c r="B365" t="s">
        <v>174</v>
      </c>
      <c r="C365" s="1">
        <v>6.5778299999999998E-3</v>
      </c>
      <c r="E365" t="s">
        <v>95</v>
      </c>
      <c r="F365">
        <v>0</v>
      </c>
      <c r="G365" s="22">
        <v>20230201</v>
      </c>
      <c r="H365" s="56">
        <v>44958.916004513892</v>
      </c>
      <c r="I365">
        <v>6.5778299999999998E-3</v>
      </c>
      <c r="K365" s="21" t="s">
        <v>688</v>
      </c>
      <c r="L365" s="21" t="s">
        <v>684</v>
      </c>
      <c r="M365" s="21" t="s">
        <v>85</v>
      </c>
      <c r="N365" s="21" t="s">
        <v>175</v>
      </c>
      <c r="P365" t="str">
        <f t="shared" si="20"/>
        <v>USD</v>
      </c>
      <c r="Q365">
        <f t="shared" si="21"/>
        <v>1</v>
      </c>
      <c r="R365">
        <v>1.0364599999999999</v>
      </c>
      <c r="S365">
        <f t="shared" si="22"/>
        <v>6.8176576817999997E-3</v>
      </c>
      <c r="T365" t="str">
        <f t="shared" si="24"/>
        <v xml:space="preserve">'USD', </v>
      </c>
      <c r="AJ365" s="4" t="s">
        <v>24</v>
      </c>
      <c r="AK365" s="44">
        <v>-5868.792733369999</v>
      </c>
      <c r="AL365">
        <v>-337380.30868611252</v>
      </c>
    </row>
    <row r="366" spans="1:42" x14ac:dyDescent="0.25">
      <c r="A366">
        <v>364</v>
      </c>
      <c r="B366" t="s">
        <v>174</v>
      </c>
      <c r="C366" s="1">
        <v>9.9996000000000004E-4</v>
      </c>
      <c r="E366" t="s">
        <v>38</v>
      </c>
      <c r="F366">
        <v>0</v>
      </c>
      <c r="G366" s="22">
        <v>20230201</v>
      </c>
      <c r="H366" s="56">
        <v>44958.916004513892</v>
      </c>
      <c r="I366">
        <v>1.0000578220562199E-3</v>
      </c>
      <c r="K366" s="21" t="s">
        <v>689</v>
      </c>
      <c r="L366" s="21" t="s">
        <v>684</v>
      </c>
      <c r="M366" s="21" t="s">
        <v>85</v>
      </c>
      <c r="N366" s="21" t="s">
        <v>175</v>
      </c>
      <c r="P366" t="str">
        <f t="shared" si="20"/>
        <v>USDT</v>
      </c>
      <c r="Q366">
        <f t="shared" si="21"/>
        <v>1.0000978259692586</v>
      </c>
      <c r="R366">
        <v>1.0335394476395248</v>
      </c>
      <c r="S366">
        <f t="shared" si="22"/>
        <v>1.0334981060616192E-3</v>
      </c>
      <c r="T366" t="str">
        <f t="shared" si="24"/>
        <v xml:space="preserve">'USDT', </v>
      </c>
      <c r="AJ366" s="27" t="s">
        <v>85</v>
      </c>
      <c r="AK366" s="44">
        <v>11431.207266630001</v>
      </c>
      <c r="AL366">
        <v>657147.80049081286</v>
      </c>
    </row>
    <row r="367" spans="1:42" x14ac:dyDescent="0.25">
      <c r="A367">
        <v>365</v>
      </c>
      <c r="B367" t="s">
        <v>174</v>
      </c>
      <c r="C367" s="1">
        <v>9.9999999999999995E-8</v>
      </c>
      <c r="E367" t="s">
        <v>162</v>
      </c>
      <c r="F367">
        <v>0</v>
      </c>
      <c r="G367" s="22">
        <v>20230201</v>
      </c>
      <c r="H367" s="56">
        <v>44958.916004513892</v>
      </c>
      <c r="I367">
        <v>9.2276418191393298E-9</v>
      </c>
      <c r="K367" s="21" t="s">
        <v>690</v>
      </c>
      <c r="L367" s="21" t="s">
        <v>684</v>
      </c>
      <c r="M367" s="21" t="s">
        <v>85</v>
      </c>
      <c r="N367" s="21" t="s">
        <v>175</v>
      </c>
      <c r="P367" t="str">
        <f t="shared" si="20"/>
        <v>XLM</v>
      </c>
      <c r="Q367">
        <f t="shared" si="21"/>
        <v>9.2276418191393303E-2</v>
      </c>
      <c r="R367">
        <v>1</v>
      </c>
      <c r="S367">
        <f t="shared" si="22"/>
        <v>9.9999999999999995E-8</v>
      </c>
      <c r="T367" t="str">
        <f t="shared" si="24"/>
        <v xml:space="preserve">'XLM', </v>
      </c>
      <c r="AJ367" s="27" t="s">
        <v>193</v>
      </c>
      <c r="AK367" s="44">
        <v>-17300</v>
      </c>
      <c r="AL367">
        <v>-994528.10917692538</v>
      </c>
    </row>
    <row r="368" spans="1:42" x14ac:dyDescent="0.25">
      <c r="A368">
        <v>366</v>
      </c>
      <c r="B368" t="s">
        <v>178</v>
      </c>
      <c r="C368" s="1">
        <v>3552880.5354093201</v>
      </c>
      <c r="E368" t="s">
        <v>179</v>
      </c>
      <c r="F368">
        <v>0</v>
      </c>
      <c r="G368" s="22">
        <v>20230201</v>
      </c>
      <c r="H368" s="56">
        <v>44959.000000196756</v>
      </c>
      <c r="I368">
        <v>29643.2086511089</v>
      </c>
      <c r="K368" s="21" t="s">
        <v>691</v>
      </c>
      <c r="L368" s="21" t="s">
        <v>692</v>
      </c>
      <c r="M368" s="21" t="s">
        <v>85</v>
      </c>
      <c r="N368" s="21" t="s">
        <v>180</v>
      </c>
      <c r="P368" t="str">
        <f t="shared" si="20"/>
        <v>SHFT</v>
      </c>
      <c r="Q368">
        <f t="shared" si="21"/>
        <v>8.3434296075181047E-3</v>
      </c>
      <c r="R368">
        <v>1.0001621022067764</v>
      </c>
      <c r="S368">
        <f t="shared" si="22"/>
        <v>3553456.4651845228</v>
      </c>
      <c r="T368" t="str">
        <f t="shared" si="24"/>
        <v xml:space="preserve">'SHFT', </v>
      </c>
      <c r="AJ368" s="4" t="s">
        <v>144</v>
      </c>
      <c r="AK368" s="44">
        <v>0.66495972999999997</v>
      </c>
      <c r="AL368">
        <v>1.3747523872825721E-4</v>
      </c>
    </row>
    <row r="369" spans="1:38" x14ac:dyDescent="0.25">
      <c r="A369">
        <v>367</v>
      </c>
      <c r="B369" t="s">
        <v>181</v>
      </c>
      <c r="C369" s="1">
        <v>230.27350530999999</v>
      </c>
      <c r="E369" t="s">
        <v>14</v>
      </c>
      <c r="F369">
        <v>0</v>
      </c>
      <c r="G369" s="22">
        <v>20230201</v>
      </c>
      <c r="H369" s="56">
        <v>44959.000000775464</v>
      </c>
      <c r="I369">
        <v>5462955.5972749097</v>
      </c>
      <c r="J369" s="34"/>
      <c r="K369" s="21" t="s">
        <v>694</v>
      </c>
      <c r="L369" s="21" t="s">
        <v>693</v>
      </c>
      <c r="M369" s="21" t="s">
        <v>85</v>
      </c>
      <c r="N369" s="21" t="s">
        <v>182</v>
      </c>
      <c r="P369" t="str">
        <f t="shared" si="20"/>
        <v>BTC</v>
      </c>
      <c r="Q369">
        <f t="shared" si="21"/>
        <v>23723.769653484629</v>
      </c>
      <c r="R369">
        <v>2.1343125000000001E-2</v>
      </c>
      <c r="S369">
        <f t="shared" si="22"/>
        <v>4.9147562080194938</v>
      </c>
      <c r="T369" t="str">
        <f t="shared" si="24"/>
        <v xml:space="preserve">'BTC', </v>
      </c>
      <c r="AJ369" s="27" t="s">
        <v>85</v>
      </c>
      <c r="AK369" s="44">
        <v>0.66495972999999997</v>
      </c>
      <c r="AL369">
        <v>1.3747523872825721E-4</v>
      </c>
    </row>
    <row r="370" spans="1:38" x14ac:dyDescent="0.25">
      <c r="A370">
        <v>368</v>
      </c>
      <c r="B370" t="s">
        <v>181</v>
      </c>
      <c r="C370" s="1">
        <v>2545.5731326700002</v>
      </c>
      <c r="E370" t="s">
        <v>15</v>
      </c>
      <c r="F370">
        <v>0</v>
      </c>
      <c r="G370" s="22">
        <v>20230201</v>
      </c>
      <c r="H370" s="56">
        <v>44959.000000775464</v>
      </c>
      <c r="I370">
        <v>4179303.3705377802</v>
      </c>
      <c r="K370" s="21" t="s">
        <v>916</v>
      </c>
      <c r="L370" s="21" t="s">
        <v>693</v>
      </c>
      <c r="M370" s="21" t="s">
        <v>85</v>
      </c>
      <c r="N370" s="21" t="s">
        <v>182</v>
      </c>
      <c r="P370" t="str">
        <f t="shared" si="20"/>
        <v>ETH</v>
      </c>
      <c r="Q370">
        <f t="shared" si="21"/>
        <v>1641.7926937161665</v>
      </c>
      <c r="R370">
        <v>103.98</v>
      </c>
      <c r="S370">
        <f t="shared" si="22"/>
        <v>264688.69433502661</v>
      </c>
      <c r="T370" t="str">
        <f t="shared" si="24"/>
        <v xml:space="preserve">'ETH', </v>
      </c>
      <c r="AJ370" s="4" t="s">
        <v>190</v>
      </c>
      <c r="AK370" s="44">
        <v>0.34</v>
      </c>
      <c r="AL370">
        <v>0.1527997152353536</v>
      </c>
    </row>
    <row r="371" spans="1:38" x14ac:dyDescent="0.25">
      <c r="A371">
        <v>369</v>
      </c>
      <c r="B371" t="s">
        <v>181</v>
      </c>
      <c r="C371" s="1">
        <v>1644286.05309931</v>
      </c>
      <c r="E371" t="s">
        <v>183</v>
      </c>
      <c r="F371">
        <v>0</v>
      </c>
      <c r="G371" s="22">
        <v>20230201</v>
      </c>
      <c r="H371" s="56">
        <v>44959.000000775464</v>
      </c>
      <c r="I371">
        <v>313513.56445876701</v>
      </c>
      <c r="K371" s="21" t="s">
        <v>695</v>
      </c>
      <c r="L371" s="21" t="s">
        <v>693</v>
      </c>
      <c r="M371" s="21" t="s">
        <v>85</v>
      </c>
      <c r="N371" s="21" t="s">
        <v>182</v>
      </c>
      <c r="P371" t="str">
        <f t="shared" si="20"/>
        <v>WOO</v>
      </c>
      <c r="Q371">
        <f t="shared" si="21"/>
        <v>0.19066850556071202</v>
      </c>
      <c r="R371">
        <v>39.841106000000003</v>
      </c>
      <c r="S371">
        <f t="shared" si="22"/>
        <v>65510174.935851246</v>
      </c>
      <c r="T371" t="str">
        <f t="shared" si="24"/>
        <v xml:space="preserve">'WOO', </v>
      </c>
      <c r="AJ371" s="27" t="s">
        <v>85</v>
      </c>
      <c r="AK371" s="44">
        <v>0.34</v>
      </c>
      <c r="AL371">
        <v>0.1527997152353536</v>
      </c>
    </row>
    <row r="372" spans="1:38" x14ac:dyDescent="0.25">
      <c r="A372">
        <v>370</v>
      </c>
      <c r="B372" t="s">
        <v>184</v>
      </c>
      <c r="C372" s="1">
        <v>4.9807125799999996</v>
      </c>
      <c r="E372" t="s">
        <v>116</v>
      </c>
      <c r="F372">
        <v>0</v>
      </c>
      <c r="G372" s="22">
        <v>20230201</v>
      </c>
      <c r="H372" s="56">
        <v>44958.991572025465</v>
      </c>
      <c r="I372">
        <v>439.64562845367601</v>
      </c>
      <c r="K372" s="21" t="s">
        <v>696</v>
      </c>
      <c r="L372" s="21" t="s">
        <v>697</v>
      </c>
      <c r="M372" s="21" t="s">
        <v>85</v>
      </c>
      <c r="N372" s="21" t="s">
        <v>184</v>
      </c>
      <c r="P372" t="str">
        <f t="shared" si="20"/>
        <v>AAVE</v>
      </c>
      <c r="Q372">
        <f t="shared" si="21"/>
        <v>88.26962435436819</v>
      </c>
      <c r="R372">
        <v>40.841106000000003</v>
      </c>
      <c r="S372">
        <f t="shared" si="22"/>
        <v>203.41781043531347</v>
      </c>
      <c r="T372" t="str">
        <f t="shared" si="24"/>
        <v xml:space="preserve">'AAVE', </v>
      </c>
      <c r="AJ372" s="4" t="s">
        <v>145</v>
      </c>
      <c r="AK372" s="44">
        <v>0.89105878000000005</v>
      </c>
      <c r="AL372">
        <v>5.9237362248513286</v>
      </c>
    </row>
    <row r="373" spans="1:38" x14ac:dyDescent="0.25">
      <c r="A373">
        <v>371</v>
      </c>
      <c r="B373" t="s">
        <v>184</v>
      </c>
      <c r="C373" s="1">
        <v>59</v>
      </c>
      <c r="E373" t="s">
        <v>84</v>
      </c>
      <c r="F373">
        <v>0</v>
      </c>
      <c r="G373" s="22">
        <v>20230201</v>
      </c>
      <c r="H373" s="56">
        <v>44958.991572025465</v>
      </c>
      <c r="I373">
        <v>23.437329583662699</v>
      </c>
      <c r="K373" s="21" t="s">
        <v>883</v>
      </c>
      <c r="L373" s="21" t="s">
        <v>697</v>
      </c>
      <c r="M373" s="21" t="s">
        <v>85</v>
      </c>
      <c r="N373" s="21" t="s">
        <v>184</v>
      </c>
      <c r="P373" t="str">
        <f t="shared" si="20"/>
        <v>ADA</v>
      </c>
      <c r="Q373">
        <f t="shared" si="21"/>
        <v>0.39724287429936778</v>
      </c>
      <c r="R373">
        <v>41.841106000000003</v>
      </c>
      <c r="S373">
        <f t="shared" si="22"/>
        <v>2468.625254</v>
      </c>
      <c r="T373" t="str">
        <f t="shared" si="24"/>
        <v xml:space="preserve">'ADA', </v>
      </c>
      <c r="AJ373" s="27" t="s">
        <v>85</v>
      </c>
      <c r="AK373" s="44">
        <v>0.89105878000000005</v>
      </c>
      <c r="AL373">
        <v>5.9237362248513286</v>
      </c>
    </row>
    <row r="374" spans="1:38" x14ac:dyDescent="0.25">
      <c r="A374">
        <v>372</v>
      </c>
      <c r="B374" t="s">
        <v>184</v>
      </c>
      <c r="C374" s="1">
        <v>116.66666600000001</v>
      </c>
      <c r="E374" t="s">
        <v>122</v>
      </c>
      <c r="F374">
        <v>0</v>
      </c>
      <c r="G374" s="22">
        <v>20230201</v>
      </c>
      <c r="H374" s="56">
        <v>44958.991572025465</v>
      </c>
      <c r="I374">
        <v>29.287102213946898</v>
      </c>
      <c r="K374" s="21" t="s">
        <v>837</v>
      </c>
      <c r="L374" s="21" t="s">
        <v>697</v>
      </c>
      <c r="M374" s="21" t="s">
        <v>85</v>
      </c>
      <c r="N374" s="21" t="s">
        <v>184</v>
      </c>
      <c r="P374" t="str">
        <f t="shared" si="20"/>
        <v>ALGO</v>
      </c>
      <c r="Q374">
        <f t="shared" si="21"/>
        <v>0.25103230612544375</v>
      </c>
      <c r="R374">
        <v>42.841106000000003</v>
      </c>
      <c r="S374">
        <f t="shared" si="22"/>
        <v>4998.129004772597</v>
      </c>
      <c r="T374" t="str">
        <f t="shared" si="24"/>
        <v xml:space="preserve">'ALGO', </v>
      </c>
      <c r="AJ374" s="4" t="s">
        <v>146</v>
      </c>
      <c r="AK374" s="44">
        <v>40.704174029999997</v>
      </c>
      <c r="AL374">
        <v>7.431168330338943E-3</v>
      </c>
    </row>
    <row r="375" spans="1:38" x14ac:dyDescent="0.25">
      <c r="A375">
        <v>373</v>
      </c>
      <c r="B375" t="s">
        <v>184</v>
      </c>
      <c r="C375" s="1">
        <v>6.2959599999999998E-3</v>
      </c>
      <c r="E375" t="s">
        <v>185</v>
      </c>
      <c r="F375">
        <v>0</v>
      </c>
      <c r="G375" s="22">
        <v>20230201</v>
      </c>
      <c r="H375" s="56">
        <v>44958.991572025465</v>
      </c>
      <c r="I375">
        <v>0.13199709537506399</v>
      </c>
      <c r="K375" s="21" t="s">
        <v>698</v>
      </c>
      <c r="L375" s="21" t="s">
        <v>697</v>
      </c>
      <c r="M375" s="21" t="s">
        <v>85</v>
      </c>
      <c r="N375" s="21" t="s">
        <v>184</v>
      </c>
      <c r="P375" t="str">
        <f t="shared" si="20"/>
        <v>AVAX</v>
      </c>
      <c r="Q375">
        <f t="shared" si="21"/>
        <v>20.965364356676979</v>
      </c>
      <c r="R375">
        <v>43.841106000000003</v>
      </c>
      <c r="S375">
        <f t="shared" si="22"/>
        <v>0.27602184973176003</v>
      </c>
      <c r="T375" t="str">
        <f t="shared" si="24"/>
        <v xml:space="preserve">'AVAX', </v>
      </c>
      <c r="AJ375" s="27" t="s">
        <v>85</v>
      </c>
      <c r="AK375" s="44">
        <v>40.704174029999997</v>
      </c>
      <c r="AL375">
        <v>7.431168330338943E-3</v>
      </c>
    </row>
    <row r="376" spans="1:38" x14ac:dyDescent="0.25">
      <c r="A376">
        <v>374</v>
      </c>
      <c r="B376" t="s">
        <v>184</v>
      </c>
      <c r="C376" s="1">
        <v>18675.811631879998</v>
      </c>
      <c r="E376" t="s">
        <v>124</v>
      </c>
      <c r="F376">
        <v>0</v>
      </c>
      <c r="G376" s="22">
        <v>20230201</v>
      </c>
      <c r="H376" s="56">
        <v>44958.991572025465</v>
      </c>
      <c r="I376">
        <v>5068.6060290875002</v>
      </c>
      <c r="K376" s="21" t="s">
        <v>826</v>
      </c>
      <c r="L376" s="21" t="s">
        <v>697</v>
      </c>
      <c r="M376" s="21" t="s">
        <v>85</v>
      </c>
      <c r="N376" s="21" t="s">
        <v>184</v>
      </c>
      <c r="P376" t="str">
        <f t="shared" si="20"/>
        <v>BAT</v>
      </c>
      <c r="Q376">
        <f t="shared" si="21"/>
        <v>0.27139950482448028</v>
      </c>
      <c r="R376">
        <v>44.841106000000003</v>
      </c>
      <c r="S376">
        <f t="shared" si="22"/>
        <v>837444.04902116407</v>
      </c>
      <c r="T376" t="str">
        <f t="shared" si="24"/>
        <v xml:space="preserve">'BAT', </v>
      </c>
      <c r="AJ376" s="4" t="s">
        <v>147</v>
      </c>
      <c r="AK376" s="44">
        <v>3013993111.0959439</v>
      </c>
      <c r="AL376">
        <v>1548.0118504366519</v>
      </c>
    </row>
    <row r="377" spans="1:38" x14ac:dyDescent="0.25">
      <c r="A377">
        <v>375</v>
      </c>
      <c r="B377" t="s">
        <v>184</v>
      </c>
      <c r="C377" s="1">
        <v>1.7652E-4</v>
      </c>
      <c r="E377" t="s">
        <v>87</v>
      </c>
      <c r="F377">
        <v>0</v>
      </c>
      <c r="G377" s="22">
        <v>20230201</v>
      </c>
      <c r="H377" s="56">
        <v>44958.991572025465</v>
      </c>
      <c r="I377">
        <v>5.6040262484110002E-2</v>
      </c>
      <c r="K377" s="21" t="s">
        <v>909</v>
      </c>
      <c r="L377" s="21" t="s">
        <v>697</v>
      </c>
      <c r="M377" s="21" t="s">
        <v>85</v>
      </c>
      <c r="N377" s="21" t="s">
        <v>184</v>
      </c>
      <c r="P377" t="str">
        <f t="shared" si="20"/>
        <v>BNB</v>
      </c>
      <c r="Q377">
        <f t="shared" si="21"/>
        <v>317.47259508333337</v>
      </c>
      <c r="R377">
        <v>45.841106000000003</v>
      </c>
      <c r="S377">
        <f t="shared" si="22"/>
        <v>8.0918720311200006E-3</v>
      </c>
      <c r="T377" t="str">
        <f t="shared" si="24"/>
        <v xml:space="preserve">'BNB', </v>
      </c>
      <c r="AJ377" s="27" t="s">
        <v>85</v>
      </c>
      <c r="AK377" s="44">
        <v>3013993111.0959439</v>
      </c>
      <c r="AL377">
        <v>1548.0118504366519</v>
      </c>
    </row>
    <row r="378" spans="1:38" x14ac:dyDescent="0.25">
      <c r="A378">
        <v>376</v>
      </c>
      <c r="B378" t="s">
        <v>184</v>
      </c>
      <c r="C378" s="1">
        <v>105.20941641</v>
      </c>
      <c r="E378" t="s">
        <v>14</v>
      </c>
      <c r="F378">
        <v>0</v>
      </c>
      <c r="G378" s="22">
        <v>20230201</v>
      </c>
      <c r="H378" s="56">
        <v>44958.991572025465</v>
      </c>
      <c r="I378">
        <v>2495963.9602883798</v>
      </c>
      <c r="K378" s="21" t="s">
        <v>699</v>
      </c>
      <c r="L378" s="21" t="s">
        <v>697</v>
      </c>
      <c r="M378" s="21" t="s">
        <v>85</v>
      </c>
      <c r="N378" s="21" t="s">
        <v>184</v>
      </c>
      <c r="P378" t="str">
        <f t="shared" si="20"/>
        <v>BTC</v>
      </c>
      <c r="Q378">
        <f t="shared" si="21"/>
        <v>23723.769653484571</v>
      </c>
      <c r="R378">
        <v>46.841106000000003</v>
      </c>
      <c r="S378">
        <f t="shared" si="22"/>
        <v>4928.12542625895</v>
      </c>
      <c r="T378" t="str">
        <f t="shared" si="24"/>
        <v xml:space="preserve">'BTC', </v>
      </c>
      <c r="AJ378" s="4" t="s">
        <v>148</v>
      </c>
      <c r="AK378" s="44">
        <v>4.3068300000000002E-3</v>
      </c>
      <c r="AL378">
        <v>7.408290106056878E-4</v>
      </c>
    </row>
    <row r="379" spans="1:38" x14ac:dyDescent="0.25">
      <c r="A379">
        <v>377</v>
      </c>
      <c r="B379" t="s">
        <v>184</v>
      </c>
      <c r="C379" s="1">
        <v>24.022343129999999</v>
      </c>
      <c r="E379" t="s">
        <v>132</v>
      </c>
      <c r="F379">
        <v>0</v>
      </c>
      <c r="G379" s="22">
        <v>20230201</v>
      </c>
      <c r="H379" s="56">
        <v>44958.991572025465</v>
      </c>
      <c r="I379">
        <v>1512.6838577881299</v>
      </c>
      <c r="K379" s="21" t="s">
        <v>700</v>
      </c>
      <c r="L379" s="21" t="s">
        <v>697</v>
      </c>
      <c r="M379" s="21" t="s">
        <v>85</v>
      </c>
      <c r="N379" s="21" t="s">
        <v>184</v>
      </c>
      <c r="P379" t="str">
        <f t="shared" si="20"/>
        <v>DASH</v>
      </c>
      <c r="Q379">
        <f t="shared" si="21"/>
        <v>62.969871406883442</v>
      </c>
      <c r="R379">
        <v>47.841106000000003</v>
      </c>
      <c r="S379">
        <f t="shared" si="22"/>
        <v>1149.2554640507019</v>
      </c>
      <c r="T379" t="str">
        <f t="shared" si="24"/>
        <v xml:space="preserve">'DASH', </v>
      </c>
      <c r="AJ379" s="27" t="s">
        <v>85</v>
      </c>
      <c r="AK379" s="44">
        <v>4.3068300000000002E-3</v>
      </c>
      <c r="AL379">
        <v>7.408290106056878E-4</v>
      </c>
    </row>
    <row r="380" spans="1:38" x14ac:dyDescent="0.25">
      <c r="A380">
        <v>378</v>
      </c>
      <c r="B380" t="s">
        <v>184</v>
      </c>
      <c r="C380" s="1">
        <v>27.861319609999999</v>
      </c>
      <c r="E380" t="s">
        <v>22</v>
      </c>
      <c r="F380">
        <v>0</v>
      </c>
      <c r="G380" s="22">
        <v>20230201</v>
      </c>
      <c r="H380" s="56">
        <v>44958.991572025465</v>
      </c>
      <c r="I380">
        <v>180.15395309910201</v>
      </c>
      <c r="K380" s="21" t="s">
        <v>701</v>
      </c>
      <c r="L380" s="21" t="s">
        <v>697</v>
      </c>
      <c r="M380" s="21" t="s">
        <v>85</v>
      </c>
      <c r="N380" s="21" t="s">
        <v>184</v>
      </c>
      <c r="P380" t="str">
        <f t="shared" si="20"/>
        <v>DOT</v>
      </c>
      <c r="Q380">
        <f t="shared" si="21"/>
        <v>6.4660954908410391</v>
      </c>
      <c r="R380">
        <v>48.841106000000003</v>
      </c>
      <c r="S380">
        <f t="shared" si="22"/>
        <v>1360.7776643718887</v>
      </c>
      <c r="T380" t="str">
        <f t="shared" si="24"/>
        <v xml:space="preserve">'DOT', </v>
      </c>
      <c r="AJ380" s="4" t="s">
        <v>149</v>
      </c>
      <c r="AK380" s="44">
        <v>162254.56419957001</v>
      </c>
      <c r="AL380">
        <v>183203.58357909331</v>
      </c>
    </row>
    <row r="381" spans="1:38" x14ac:dyDescent="0.25">
      <c r="A381">
        <v>379</v>
      </c>
      <c r="B381" t="s">
        <v>184</v>
      </c>
      <c r="C381" s="1">
        <v>12565.235635719901</v>
      </c>
      <c r="E381" t="s">
        <v>28</v>
      </c>
      <c r="F381">
        <v>0</v>
      </c>
      <c r="G381" s="22">
        <v>20230201</v>
      </c>
      <c r="H381" s="56">
        <v>44958.991572025465</v>
      </c>
      <c r="I381">
        <v>5931.4110305204604</v>
      </c>
      <c r="K381" s="21" t="s">
        <v>783</v>
      </c>
      <c r="L381" s="21" t="s">
        <v>697</v>
      </c>
      <c r="M381" s="21" t="s">
        <v>85</v>
      </c>
      <c r="N381" s="21" t="s">
        <v>184</v>
      </c>
      <c r="P381" t="str">
        <f t="shared" si="20"/>
        <v>ENJ</v>
      </c>
      <c r="Q381">
        <f t="shared" si="21"/>
        <v>0.47204932740448619</v>
      </c>
      <c r="R381">
        <v>49.841106000000003</v>
      </c>
      <c r="S381">
        <f t="shared" si="22"/>
        <v>626265.24123489298</v>
      </c>
      <c r="T381" t="str">
        <f t="shared" si="24"/>
        <v xml:space="preserve">'ENJ', </v>
      </c>
      <c r="AJ381" s="27" t="s">
        <v>85</v>
      </c>
      <c r="AK381" s="44">
        <v>162254.56419957001</v>
      </c>
      <c r="AL381">
        <v>183203.58357909331</v>
      </c>
    </row>
    <row r="382" spans="1:38" x14ac:dyDescent="0.25">
      <c r="A382">
        <v>380</v>
      </c>
      <c r="B382" t="s">
        <v>184</v>
      </c>
      <c r="C382" s="1">
        <v>46067.408100000001</v>
      </c>
      <c r="E382" t="s">
        <v>23</v>
      </c>
      <c r="F382">
        <v>0</v>
      </c>
      <c r="G382" s="22">
        <v>20230201</v>
      </c>
      <c r="H382" s="56">
        <v>44958.991572025465</v>
      </c>
      <c r="I382">
        <v>49649.818058130099</v>
      </c>
      <c r="K382" s="21" t="s">
        <v>702</v>
      </c>
      <c r="L382" s="21" t="s">
        <v>697</v>
      </c>
      <c r="M382" s="21" t="s">
        <v>85</v>
      </c>
      <c r="N382" s="21" t="s">
        <v>184</v>
      </c>
      <c r="P382" t="str">
        <f t="shared" si="20"/>
        <v>EOS</v>
      </c>
      <c r="Q382">
        <f t="shared" si="21"/>
        <v>1.0777645217276746</v>
      </c>
      <c r="R382">
        <v>50.841106000000003</v>
      </c>
      <c r="S382">
        <f t="shared" si="22"/>
        <v>2342117.9783573588</v>
      </c>
      <c r="T382" t="str">
        <f t="shared" si="24"/>
        <v xml:space="preserve">'EOS', </v>
      </c>
      <c r="AJ382" s="4" t="s">
        <v>150</v>
      </c>
      <c r="AK382" s="44">
        <v>0.34782034000000001</v>
      </c>
      <c r="AL382">
        <v>8.0812801871423298E-2</v>
      </c>
    </row>
    <row r="383" spans="1:38" x14ac:dyDescent="0.25">
      <c r="A383">
        <v>381</v>
      </c>
      <c r="B383" t="s">
        <v>184</v>
      </c>
      <c r="C383" s="1">
        <v>5.8799999999999999E-5</v>
      </c>
      <c r="E383" t="s">
        <v>29</v>
      </c>
      <c r="F383">
        <v>0</v>
      </c>
      <c r="G383" s="22">
        <v>20230201</v>
      </c>
      <c r="H383" s="56">
        <v>44958.991572025465</v>
      </c>
      <c r="I383">
        <v>1.31520979504235E-3</v>
      </c>
      <c r="K383" s="21" t="s">
        <v>703</v>
      </c>
      <c r="L383" s="21" t="s">
        <v>697</v>
      </c>
      <c r="M383" s="21" t="s">
        <v>85</v>
      </c>
      <c r="N383" s="21" t="s">
        <v>184</v>
      </c>
      <c r="P383" t="str">
        <f t="shared" si="20"/>
        <v>ETC</v>
      </c>
      <c r="Q383">
        <f t="shared" si="21"/>
        <v>22.367513521128402</v>
      </c>
      <c r="R383">
        <v>51.841106000000003</v>
      </c>
      <c r="S383">
        <f t="shared" si="22"/>
        <v>3.0482570328000001E-3</v>
      </c>
      <c r="T383" t="str">
        <f t="shared" si="24"/>
        <v xml:space="preserve">'ETC', </v>
      </c>
      <c r="AJ383" s="27" t="s">
        <v>85</v>
      </c>
      <c r="AK383" s="44">
        <v>0.34782034000000001</v>
      </c>
      <c r="AL383">
        <v>8.0812801871423298E-2</v>
      </c>
    </row>
    <row r="384" spans="1:38" x14ac:dyDescent="0.25">
      <c r="A384">
        <v>382</v>
      </c>
      <c r="B384" t="s">
        <v>184</v>
      </c>
      <c r="C384" s="1">
        <v>225.42596376</v>
      </c>
      <c r="E384" t="s">
        <v>15</v>
      </c>
      <c r="F384">
        <v>0</v>
      </c>
      <c r="G384" s="22">
        <v>20230201</v>
      </c>
      <c r="H384" s="56">
        <v>44958.991572025465</v>
      </c>
      <c r="I384">
        <v>370102.70027509303</v>
      </c>
      <c r="K384" s="21" t="s">
        <v>704</v>
      </c>
      <c r="L384" s="21" t="s">
        <v>697</v>
      </c>
      <c r="M384" s="21" t="s">
        <v>85</v>
      </c>
      <c r="N384" s="21" t="s">
        <v>184</v>
      </c>
      <c r="P384" t="str">
        <f t="shared" si="20"/>
        <v>ETH</v>
      </c>
      <c r="Q384">
        <f t="shared" si="21"/>
        <v>1641.7926937161651</v>
      </c>
      <c r="R384">
        <v>52.841106000000003</v>
      </c>
      <c r="S384">
        <f t="shared" si="22"/>
        <v>11911.75724619432</v>
      </c>
      <c r="T384" t="str">
        <f t="shared" si="24"/>
        <v xml:space="preserve">'ETH', </v>
      </c>
      <c r="AJ384" s="4" t="s">
        <v>89</v>
      </c>
      <c r="AK384" s="44">
        <v>950734.69046149997</v>
      </c>
      <c r="AL384">
        <v>77537.718424978273</v>
      </c>
    </row>
    <row r="385" spans="1:38" x14ac:dyDescent="0.25">
      <c r="A385">
        <v>383</v>
      </c>
      <c r="B385" t="s">
        <v>184</v>
      </c>
      <c r="C385" s="1">
        <v>1268.1820227400001</v>
      </c>
      <c r="E385" t="s">
        <v>270</v>
      </c>
      <c r="F385">
        <v>0</v>
      </c>
      <c r="G385" s="22">
        <v>20230201</v>
      </c>
      <c r="H385" s="56">
        <v>44958.991572025465</v>
      </c>
      <c r="I385">
        <v>4876.2838897455504</v>
      </c>
      <c r="K385" s="21" t="s">
        <v>705</v>
      </c>
      <c r="L385" s="21" t="s">
        <v>697</v>
      </c>
      <c r="M385" s="21" t="s">
        <v>85</v>
      </c>
      <c r="N385" s="21" t="s">
        <v>184</v>
      </c>
      <c r="P385" t="str">
        <f t="shared" si="20"/>
        <v>ETHW</v>
      </c>
      <c r="Q385">
        <f t="shared" si="21"/>
        <v>3.8450977874690118</v>
      </c>
      <c r="R385">
        <v>53.841106000000003</v>
      </c>
      <c r="S385">
        <f t="shared" si="22"/>
        <v>68280.322713638758</v>
      </c>
      <c r="T385" t="str">
        <f t="shared" si="24"/>
        <v xml:space="preserve">'ETHW', </v>
      </c>
      <c r="AJ385" s="27" t="s">
        <v>85</v>
      </c>
      <c r="AK385" s="44">
        <v>950734.69046149997</v>
      </c>
      <c r="AL385">
        <v>77537.718424978273</v>
      </c>
    </row>
    <row r="386" spans="1:38" x14ac:dyDescent="0.25">
      <c r="A386">
        <v>384</v>
      </c>
      <c r="B386" t="s">
        <v>184</v>
      </c>
      <c r="C386" s="1">
        <v>235746.127034</v>
      </c>
      <c r="E386" t="s">
        <v>256</v>
      </c>
      <c r="F386">
        <v>0</v>
      </c>
      <c r="G386" s="22">
        <v>20230201</v>
      </c>
      <c r="H386" s="56">
        <v>44958.991572025465</v>
      </c>
      <c r="I386">
        <v>259364.20168719499</v>
      </c>
      <c r="K386" s="21" t="s">
        <v>706</v>
      </c>
      <c r="L386" s="21" t="s">
        <v>697</v>
      </c>
      <c r="M386" s="21" t="s">
        <v>85</v>
      </c>
      <c r="N386" s="21" t="s">
        <v>184</v>
      </c>
      <c r="P386" t="str">
        <f t="shared" ref="P386:P407" si="25">IF($C386="","",$E386)</f>
        <v>EUROC</v>
      </c>
      <c r="Q386">
        <f t="shared" si="21"/>
        <v>1.1001843591253939</v>
      </c>
      <c r="R386">
        <v>54.841106000000003</v>
      </c>
      <c r="S386">
        <f t="shared" si="22"/>
        <v>12928578.34176106</v>
      </c>
      <c r="T386" t="str">
        <f t="shared" si="24"/>
        <v xml:space="preserve">'EUROC', </v>
      </c>
      <c r="AJ386" s="4" t="s">
        <v>151</v>
      </c>
      <c r="AK386" s="44">
        <v>3.0962099999999998E-3</v>
      </c>
      <c r="AL386">
        <v>6.2342268195535906E-3</v>
      </c>
    </row>
    <row r="387" spans="1:38" x14ac:dyDescent="0.25">
      <c r="A387">
        <v>385</v>
      </c>
      <c r="B387" t="s">
        <v>184</v>
      </c>
      <c r="C387" s="1">
        <v>4549.2025536299998</v>
      </c>
      <c r="E387" t="s">
        <v>189</v>
      </c>
      <c r="F387">
        <v>0</v>
      </c>
      <c r="G387" s="22">
        <v>20230201</v>
      </c>
      <c r="H387" s="56">
        <v>44958.991572025465</v>
      </c>
      <c r="I387">
        <v>2621.83254168846</v>
      </c>
      <c r="K387" s="21" t="s">
        <v>707</v>
      </c>
      <c r="L387" s="21" t="s">
        <v>697</v>
      </c>
      <c r="M387" s="21" t="s">
        <v>85</v>
      </c>
      <c r="N387" s="21" t="s">
        <v>184</v>
      </c>
      <c r="P387" t="str">
        <f t="shared" si="25"/>
        <v>FTM</v>
      </c>
      <c r="Q387">
        <f t="shared" si="21"/>
        <v>0.57632794116770858</v>
      </c>
      <c r="R387">
        <v>55.841106000000003</v>
      </c>
      <c r="S387">
        <f t="shared" si="22"/>
        <v>254032.50201272353</v>
      </c>
      <c r="T387" t="str">
        <f t="shared" si="24"/>
        <v xml:space="preserve">'FTM', </v>
      </c>
      <c r="AJ387" s="27" t="s">
        <v>85</v>
      </c>
      <c r="AK387" s="44">
        <v>3.0962099999999998E-3</v>
      </c>
      <c r="AL387">
        <v>6.2342268195535906E-3</v>
      </c>
    </row>
    <row r="388" spans="1:38" x14ac:dyDescent="0.25">
      <c r="A388">
        <v>386</v>
      </c>
      <c r="B388" t="s">
        <v>184</v>
      </c>
      <c r="C388" s="1">
        <v>2.53888889</v>
      </c>
      <c r="E388" t="s">
        <v>109</v>
      </c>
      <c r="F388">
        <v>0</v>
      </c>
      <c r="G388" s="22">
        <v>20230201</v>
      </c>
      <c r="H388" s="56">
        <v>44958.991572025465</v>
      </c>
      <c r="I388">
        <v>4.9023836469021402</v>
      </c>
      <c r="K388" s="21" t="s">
        <v>708</v>
      </c>
      <c r="L388" s="21" t="s">
        <v>697</v>
      </c>
      <c r="M388" s="21" t="s">
        <v>85</v>
      </c>
      <c r="N388" s="21" t="s">
        <v>184</v>
      </c>
      <c r="P388" t="str">
        <f t="shared" si="25"/>
        <v>FTT</v>
      </c>
      <c r="Q388">
        <f t="shared" ref="Q388:Q407" si="26">IF($C388="","",$I388/$C388)</f>
        <v>1.9309169716765906</v>
      </c>
      <c r="R388">
        <v>56.841106000000003</v>
      </c>
      <c r="S388">
        <f t="shared" ref="S388:S407" si="27">IF($B388="","",$C388*$R388)</f>
        <v>144.31325251871235</v>
      </c>
      <c r="T388" t="str">
        <f t="shared" si="24"/>
        <v xml:space="preserve">'FTT', </v>
      </c>
      <c r="AJ388" s="4" t="s">
        <v>152</v>
      </c>
      <c r="AK388" s="44">
        <v>2.6598900000000002E-2</v>
      </c>
      <c r="AL388">
        <v>5.9957183944127747E-4</v>
      </c>
    </row>
    <row r="389" spans="1:38" x14ac:dyDescent="0.25">
      <c r="A389">
        <v>387</v>
      </c>
      <c r="B389" t="s">
        <v>184</v>
      </c>
      <c r="C389" s="1">
        <v>4172.2821614699997</v>
      </c>
      <c r="E389" t="s">
        <v>408</v>
      </c>
      <c r="F389">
        <v>0</v>
      </c>
      <c r="G389" s="22">
        <v>20230201</v>
      </c>
      <c r="H389" s="56">
        <v>44958.991572025465</v>
      </c>
      <c r="I389">
        <v>388.557454439656</v>
      </c>
      <c r="K389" s="21" t="s">
        <v>822</v>
      </c>
      <c r="L389" s="21" t="s">
        <v>697</v>
      </c>
      <c r="M389" s="21" t="s">
        <v>85</v>
      </c>
      <c r="N389" s="21" t="s">
        <v>184</v>
      </c>
      <c r="P389" t="str">
        <f t="shared" si="25"/>
        <v>GRT</v>
      </c>
      <c r="Q389">
        <f t="shared" si="26"/>
        <v>9.3128278338384829E-2</v>
      </c>
      <c r="R389">
        <v>57.841106000000003</v>
      </c>
      <c r="S389">
        <f t="shared" si="27"/>
        <v>241329.41476349538</v>
      </c>
      <c r="T389" t="str">
        <f t="shared" si="24"/>
        <v xml:space="preserve">'GRT', </v>
      </c>
      <c r="AJ389" s="27" t="s">
        <v>85</v>
      </c>
      <c r="AK389" s="44">
        <v>2.6598900000000002E-2</v>
      </c>
      <c r="AL389">
        <v>5.9957183944127747E-4</v>
      </c>
    </row>
    <row r="390" spans="1:38" x14ac:dyDescent="0.25">
      <c r="A390">
        <v>388</v>
      </c>
      <c r="B390" t="s">
        <v>184</v>
      </c>
      <c r="C390" s="1">
        <v>43431.008708870002</v>
      </c>
      <c r="E390" t="s">
        <v>135</v>
      </c>
      <c r="F390">
        <v>0</v>
      </c>
      <c r="G390" s="22">
        <v>20230201</v>
      </c>
      <c r="H390" s="56">
        <v>44958.991572025465</v>
      </c>
      <c r="I390">
        <v>3027.2403716757299</v>
      </c>
      <c r="K390" s="21" t="s">
        <v>709</v>
      </c>
      <c r="L390" s="21" t="s">
        <v>697</v>
      </c>
      <c r="M390" s="21" t="s">
        <v>85</v>
      </c>
      <c r="N390" s="21" t="s">
        <v>184</v>
      </c>
      <c r="P390" t="str">
        <f t="shared" si="25"/>
        <v>HBAR</v>
      </c>
      <c r="Q390">
        <f t="shared" si="26"/>
        <v>6.9702280966305777E-2</v>
      </c>
      <c r="R390">
        <v>58.841106000000003</v>
      </c>
      <c r="S390">
        <f t="shared" si="27"/>
        <v>2555528.587125543</v>
      </c>
      <c r="T390" t="str">
        <f t="shared" si="24"/>
        <v xml:space="preserve">'HBAR', </v>
      </c>
      <c r="AJ390" s="4" t="s">
        <v>98</v>
      </c>
      <c r="AK390" s="44">
        <v>1214222.2371159999</v>
      </c>
      <c r="AL390">
        <v>14587.05820208952</v>
      </c>
    </row>
    <row r="391" spans="1:38" x14ac:dyDescent="0.25">
      <c r="A391">
        <v>389</v>
      </c>
      <c r="B391" t="s">
        <v>184</v>
      </c>
      <c r="C391" s="1">
        <v>9.2269799999999992E-3</v>
      </c>
      <c r="E391" t="s">
        <v>43</v>
      </c>
      <c r="F391">
        <v>0</v>
      </c>
      <c r="G391" s="22">
        <v>20230201</v>
      </c>
      <c r="H391" s="56">
        <v>44958.991572025465</v>
      </c>
      <c r="I391">
        <v>0.337028736754032</v>
      </c>
      <c r="K391" s="21" t="s">
        <v>710</v>
      </c>
      <c r="L391" s="21" t="s">
        <v>697</v>
      </c>
      <c r="M391" s="21" t="s">
        <v>85</v>
      </c>
      <c r="N391" s="21" t="s">
        <v>184</v>
      </c>
      <c r="P391" t="str">
        <f t="shared" si="25"/>
        <v>KSM</v>
      </c>
      <c r="Q391">
        <f t="shared" si="26"/>
        <v>36.526440585547171</v>
      </c>
      <c r="R391">
        <v>59.841106000000003</v>
      </c>
      <c r="S391">
        <f t="shared" si="27"/>
        <v>0.55215268823987995</v>
      </c>
      <c r="T391" t="str">
        <f t="shared" si="24"/>
        <v xml:space="preserve">'KSM', </v>
      </c>
      <c r="AJ391" s="27" t="s">
        <v>85</v>
      </c>
      <c r="AK391" s="44">
        <v>1214222.2371159999</v>
      </c>
      <c r="AL391">
        <v>14587.05820208952</v>
      </c>
    </row>
    <row r="392" spans="1:38" x14ac:dyDescent="0.25">
      <c r="A392">
        <v>390</v>
      </c>
      <c r="B392" t="s">
        <v>184</v>
      </c>
      <c r="C392" s="1">
        <v>23.333333329999999</v>
      </c>
      <c r="E392" t="s">
        <v>27</v>
      </c>
      <c r="F392">
        <v>0</v>
      </c>
      <c r="G392" s="22">
        <v>20230201</v>
      </c>
      <c r="H392" s="56">
        <v>44958.991572025465</v>
      </c>
      <c r="I392">
        <v>168.387903505243</v>
      </c>
      <c r="K392" s="21" t="s">
        <v>884</v>
      </c>
      <c r="L392" s="21" t="s">
        <v>697</v>
      </c>
      <c r="M392" s="21" t="s">
        <v>85</v>
      </c>
      <c r="N392" s="21" t="s">
        <v>184</v>
      </c>
      <c r="P392" t="str">
        <f t="shared" si="25"/>
        <v>LINK</v>
      </c>
      <c r="Q392">
        <f t="shared" si="26"/>
        <v>7.2166244369699326</v>
      </c>
      <c r="R392">
        <v>60.841106000000003</v>
      </c>
      <c r="S392">
        <f t="shared" si="27"/>
        <v>1419.625806463863</v>
      </c>
      <c r="T392" t="str">
        <f t="shared" si="24"/>
        <v xml:space="preserve">'LINK', </v>
      </c>
      <c r="AJ392" s="4" t="s">
        <v>37</v>
      </c>
      <c r="AK392" s="44">
        <v>4793408512.5576334</v>
      </c>
      <c r="AL392">
        <v>43276.365929827021</v>
      </c>
    </row>
    <row r="393" spans="1:38" x14ac:dyDescent="0.25">
      <c r="A393">
        <v>391</v>
      </c>
      <c r="B393" t="s">
        <v>184</v>
      </c>
      <c r="C393" s="1">
        <v>0.76852028999999999</v>
      </c>
      <c r="E393" t="s">
        <v>190</v>
      </c>
      <c r="F393">
        <v>0</v>
      </c>
      <c r="G393" s="22">
        <v>20230201</v>
      </c>
      <c r="H393" s="56">
        <v>44958.991572025465</v>
      </c>
      <c r="I393">
        <v>0.61623569441600701</v>
      </c>
      <c r="K393" s="21" t="s">
        <v>711</v>
      </c>
      <c r="L393" s="21" t="s">
        <v>697</v>
      </c>
      <c r="M393" s="21" t="s">
        <v>85</v>
      </c>
      <c r="N393" s="21" t="s">
        <v>184</v>
      </c>
      <c r="P393" t="str">
        <f t="shared" si="25"/>
        <v>MANA</v>
      </c>
      <c r="Q393">
        <f t="shared" si="26"/>
        <v>0.80184700707902845</v>
      </c>
      <c r="R393">
        <v>61.841106000000003</v>
      </c>
      <c r="S393">
        <f t="shared" si="27"/>
        <v>47.526144717040744</v>
      </c>
      <c r="T393" t="str">
        <f t="shared" si="24"/>
        <v xml:space="preserve">'MANA', </v>
      </c>
      <c r="AJ393" s="27" t="s">
        <v>85</v>
      </c>
      <c r="AK393" s="44">
        <v>4793408512.5576334</v>
      </c>
      <c r="AL393">
        <v>43276.365929827021</v>
      </c>
    </row>
    <row r="394" spans="1:38" x14ac:dyDescent="0.25">
      <c r="A394">
        <v>392</v>
      </c>
      <c r="B394" t="s">
        <v>184</v>
      </c>
      <c r="C394" s="1">
        <v>5309.6083114499997</v>
      </c>
      <c r="E394" t="s">
        <v>191</v>
      </c>
      <c r="F394">
        <v>0</v>
      </c>
      <c r="G394" s="22">
        <v>20230201</v>
      </c>
      <c r="H394" s="56">
        <v>44958.991572025465</v>
      </c>
      <c r="I394">
        <v>6344.8087871792504</v>
      </c>
      <c r="K394" s="21" t="s">
        <v>942</v>
      </c>
      <c r="L394" s="21" t="s">
        <v>697</v>
      </c>
      <c r="M394" s="21" t="s">
        <v>85</v>
      </c>
      <c r="N394" s="21" t="s">
        <v>184</v>
      </c>
      <c r="P394" t="str">
        <f t="shared" si="25"/>
        <v>MATIC</v>
      </c>
      <c r="Q394">
        <f t="shared" si="26"/>
        <v>1.1949673902492721</v>
      </c>
      <c r="R394">
        <v>62.841106000000003</v>
      </c>
      <c r="S394">
        <f t="shared" si="27"/>
        <v>333661.65871831047</v>
      </c>
      <c r="T394" t="str">
        <f t="shared" si="24"/>
        <v xml:space="preserve">'MATIC', </v>
      </c>
      <c r="AJ394" s="4" t="s">
        <v>153</v>
      </c>
      <c r="AK394" s="44">
        <v>0.14106867000000001</v>
      </c>
      <c r="AL394">
        <v>1.8571025375708929</v>
      </c>
    </row>
    <row r="395" spans="1:38" x14ac:dyDescent="0.25">
      <c r="A395">
        <v>393</v>
      </c>
      <c r="B395" t="s">
        <v>184</v>
      </c>
      <c r="C395" s="1">
        <v>478.42099999999999</v>
      </c>
      <c r="E395" t="s">
        <v>149</v>
      </c>
      <c r="F395">
        <v>0</v>
      </c>
      <c r="G395" s="22">
        <v>20230201</v>
      </c>
      <c r="H395" s="56">
        <v>44958.991572025465</v>
      </c>
      <c r="I395" s="20">
        <v>696.52467350500297</v>
      </c>
      <c r="K395" s="21" t="s">
        <v>712</v>
      </c>
      <c r="L395" s="21" t="s">
        <v>697</v>
      </c>
      <c r="M395" s="21" t="s">
        <v>85</v>
      </c>
      <c r="N395" s="21" t="s">
        <v>184</v>
      </c>
      <c r="P395" t="str">
        <f t="shared" si="25"/>
        <v>OMG</v>
      </c>
      <c r="Q395">
        <f t="shared" si="26"/>
        <v>1.4558823160041114</v>
      </c>
      <c r="R395">
        <v>63.841106000000003</v>
      </c>
      <c r="S395">
        <f t="shared" si="27"/>
        <v>30542.925773626001</v>
      </c>
      <c r="T395" t="str">
        <f t="shared" si="24"/>
        <v xml:space="preserve">'OMG', </v>
      </c>
      <c r="AJ395" s="27" t="s">
        <v>85</v>
      </c>
      <c r="AK395" s="44">
        <v>0.14106867000000001</v>
      </c>
      <c r="AL395">
        <v>1.8571025375708929</v>
      </c>
    </row>
    <row r="396" spans="1:38" x14ac:dyDescent="0.25">
      <c r="A396">
        <v>394</v>
      </c>
      <c r="B396" t="s">
        <v>184</v>
      </c>
      <c r="C396" s="1">
        <v>637715.31955742999</v>
      </c>
      <c r="E396" t="s">
        <v>89</v>
      </c>
      <c r="F396">
        <v>0</v>
      </c>
      <c r="G396" s="22">
        <v>20230201</v>
      </c>
      <c r="H396" s="56">
        <v>44958.991572025465</v>
      </c>
      <c r="I396" s="20">
        <v>63156.831857677702</v>
      </c>
      <c r="K396" s="21" t="s">
        <v>713</v>
      </c>
      <c r="L396" s="21" t="s">
        <v>697</v>
      </c>
      <c r="M396" s="21" t="s">
        <v>85</v>
      </c>
      <c r="N396" s="21" t="s">
        <v>184</v>
      </c>
      <c r="P396" t="str">
        <f t="shared" si="25"/>
        <v>OXT</v>
      </c>
      <c r="Q396">
        <f t="shared" si="26"/>
        <v>9.9036090118562792E-2</v>
      </c>
      <c r="R396">
        <v>64.841105999999996</v>
      </c>
      <c r="S396">
        <f t="shared" si="27"/>
        <v>41350166.633247189</v>
      </c>
      <c r="T396" t="str">
        <f t="shared" si="24"/>
        <v xml:space="preserve">'OXT', </v>
      </c>
      <c r="AJ396" s="4" t="s">
        <v>154</v>
      </c>
      <c r="AK396" s="44">
        <v>38753.774400000002</v>
      </c>
      <c r="AL396">
        <v>7978.226257767119</v>
      </c>
    </row>
    <row r="397" spans="1:38" x14ac:dyDescent="0.25">
      <c r="A397">
        <v>395</v>
      </c>
      <c r="B397" t="s">
        <v>184</v>
      </c>
      <c r="C397" s="1">
        <v>502292149.83496702</v>
      </c>
      <c r="E397" t="s">
        <v>37</v>
      </c>
      <c r="F397">
        <v>0</v>
      </c>
      <c r="G397" s="22">
        <v>20230201</v>
      </c>
      <c r="H397" s="56">
        <v>44958.991572025465</v>
      </c>
      <c r="I397" s="20">
        <v>6019.7688683301803</v>
      </c>
      <c r="K397" s="21" t="s">
        <v>819</v>
      </c>
      <c r="L397" s="21" t="s">
        <v>697</v>
      </c>
      <c r="M397" s="21" t="s">
        <v>85</v>
      </c>
      <c r="N397" s="21" t="s">
        <v>184</v>
      </c>
      <c r="P397" t="str">
        <f t="shared" si="25"/>
        <v>SHIB</v>
      </c>
      <c r="Q397">
        <f t="shared" si="26"/>
        <v>1.1984596753717998E-5</v>
      </c>
      <c r="R397">
        <v>65.841105999999996</v>
      </c>
      <c r="S397">
        <f t="shared" si="27"/>
        <v>33071470680.251945</v>
      </c>
      <c r="T397" t="str">
        <f t="shared" si="24"/>
        <v xml:space="preserve">'SHIB', </v>
      </c>
      <c r="AJ397" s="27" t="s">
        <v>85</v>
      </c>
      <c r="AK397" s="44">
        <v>38753.774400000002</v>
      </c>
      <c r="AL397">
        <v>7978.226257767119</v>
      </c>
    </row>
    <row r="398" spans="1:38" x14ac:dyDescent="0.25">
      <c r="A398">
        <v>396</v>
      </c>
      <c r="B398" t="s">
        <v>184</v>
      </c>
      <c r="C398" s="1">
        <v>30.23117474</v>
      </c>
      <c r="E398" t="s">
        <v>153</v>
      </c>
      <c r="F398">
        <v>0</v>
      </c>
      <c r="G398" s="22">
        <v>20230201</v>
      </c>
      <c r="H398" s="56">
        <v>44958.991572025465</v>
      </c>
      <c r="I398">
        <v>755.57858901055499</v>
      </c>
      <c r="K398" s="21" t="s">
        <v>943</v>
      </c>
      <c r="L398" s="21" t="s">
        <v>697</v>
      </c>
      <c r="M398" s="21" t="s">
        <v>85</v>
      </c>
      <c r="N398" s="21" t="s">
        <v>184</v>
      </c>
      <c r="P398" t="str">
        <f t="shared" si="25"/>
        <v>SOL</v>
      </c>
      <c r="Q398">
        <f t="shared" si="26"/>
        <v>24.993358528367761</v>
      </c>
      <c r="R398">
        <v>66.841105999999996</v>
      </c>
      <c r="S398">
        <f t="shared" si="27"/>
        <v>2020.6851553008623</v>
      </c>
      <c r="T398" t="str">
        <f t="shared" si="24"/>
        <v xml:space="preserve">'SOL', </v>
      </c>
      <c r="AJ398" s="4" t="s">
        <v>155</v>
      </c>
      <c r="AK398" s="44">
        <v>29.76350429</v>
      </c>
      <c r="AL398">
        <v>8.7891975775563402</v>
      </c>
    </row>
    <row r="399" spans="1:38" x14ac:dyDescent="0.25">
      <c r="A399">
        <v>397</v>
      </c>
      <c r="B399" t="s">
        <v>184</v>
      </c>
      <c r="C399" s="1">
        <v>1074.51510798</v>
      </c>
      <c r="E399" t="s">
        <v>407</v>
      </c>
      <c r="F399">
        <v>0</v>
      </c>
      <c r="G399" s="22">
        <v>20230201</v>
      </c>
      <c r="H399" s="56">
        <v>44958.991572025465</v>
      </c>
      <c r="I399">
        <v>1401.49723318274</v>
      </c>
      <c r="K399" s="21" t="s">
        <v>823</v>
      </c>
      <c r="L399" s="21" t="s">
        <v>697</v>
      </c>
      <c r="M399" s="21" t="s">
        <v>85</v>
      </c>
      <c r="N399" s="21" t="s">
        <v>184</v>
      </c>
      <c r="P399" t="str">
        <f t="shared" si="25"/>
        <v>SUSHI</v>
      </c>
      <c r="Q399">
        <f t="shared" si="26"/>
        <v>1.3043066800777139</v>
      </c>
      <c r="R399">
        <v>67.841105999999996</v>
      </c>
      <c r="S399">
        <f t="shared" si="27"/>
        <v>72896.293339072625</v>
      </c>
      <c r="T399" t="str">
        <f t="shared" si="24"/>
        <v xml:space="preserve">'SUSHI', </v>
      </c>
      <c r="AJ399" s="27" t="s">
        <v>85</v>
      </c>
      <c r="AK399" s="44">
        <v>29.76350429</v>
      </c>
      <c r="AL399">
        <v>8.7891975775563402</v>
      </c>
    </row>
    <row r="400" spans="1:38" x14ac:dyDescent="0.25">
      <c r="A400">
        <v>398</v>
      </c>
      <c r="B400" t="s">
        <v>184</v>
      </c>
      <c r="C400" s="1">
        <v>1795.5197447099999</v>
      </c>
      <c r="E400" t="s">
        <v>158</v>
      </c>
      <c r="F400">
        <v>0</v>
      </c>
      <c r="G400" s="22">
        <v>20230201</v>
      </c>
      <c r="H400" s="56">
        <v>44958.991572025465</v>
      </c>
      <c r="I400">
        <v>12232.428663207</v>
      </c>
      <c r="K400" s="21" t="s">
        <v>714</v>
      </c>
      <c r="L400" s="21" t="s">
        <v>697</v>
      </c>
      <c r="M400" s="21" t="s">
        <v>85</v>
      </c>
      <c r="N400" s="21" t="s">
        <v>184</v>
      </c>
      <c r="P400" t="str">
        <f t="shared" si="25"/>
        <v>UNI</v>
      </c>
      <c r="Q400">
        <f t="shared" si="26"/>
        <v>6.8127508479071048</v>
      </c>
      <c r="R400">
        <v>68.841105999999996</v>
      </c>
      <c r="S400">
        <f t="shared" si="27"/>
        <v>123605.56507067404</v>
      </c>
      <c r="T400" t="str">
        <f t="shared" si="24"/>
        <v xml:space="preserve">'UNI', </v>
      </c>
      <c r="AJ400" s="4" t="s">
        <v>25</v>
      </c>
      <c r="AK400" s="44">
        <v>-14515248.94181318</v>
      </c>
      <c r="AL400">
        <v>-738701.82282670285</v>
      </c>
    </row>
    <row r="401" spans="1:38" x14ac:dyDescent="0.25">
      <c r="A401">
        <v>399</v>
      </c>
      <c r="B401" t="s">
        <v>184</v>
      </c>
      <c r="C401" s="1">
        <v>1909653.545619</v>
      </c>
      <c r="E401" t="s">
        <v>92</v>
      </c>
      <c r="F401">
        <v>0</v>
      </c>
      <c r="G401" s="22">
        <v>20230201</v>
      </c>
      <c r="H401" s="56">
        <v>44958.991572025465</v>
      </c>
      <c r="I401">
        <v>1909939.4640722701</v>
      </c>
      <c r="K401" s="21" t="s">
        <v>715</v>
      </c>
      <c r="L401" s="21" t="s">
        <v>697</v>
      </c>
      <c r="M401" s="21" t="s">
        <v>85</v>
      </c>
      <c r="N401" s="21" t="s">
        <v>184</v>
      </c>
      <c r="P401" t="str">
        <f t="shared" si="25"/>
        <v>USDC</v>
      </c>
      <c r="Q401">
        <f t="shared" si="26"/>
        <v>1.0001497226834293</v>
      </c>
      <c r="R401">
        <v>69.841105999999996</v>
      </c>
      <c r="S401">
        <f t="shared" si="27"/>
        <v>133372315.70285241</v>
      </c>
      <c r="T401" t="str">
        <f t="shared" si="24"/>
        <v xml:space="preserve">'USDC', </v>
      </c>
      <c r="AJ401" s="27" t="s">
        <v>85</v>
      </c>
      <c r="AK401" s="44">
        <v>12984751.05818682</v>
      </c>
      <c r="AL401">
        <v>660812.59192206408</v>
      </c>
    </row>
    <row r="402" spans="1:38" x14ac:dyDescent="0.25">
      <c r="A402">
        <v>400</v>
      </c>
      <c r="B402" t="s">
        <v>184</v>
      </c>
      <c r="C402" s="1">
        <v>96.45</v>
      </c>
      <c r="E402" t="s">
        <v>38</v>
      </c>
      <c r="F402">
        <v>0</v>
      </c>
      <c r="G402" s="22">
        <v>20230201</v>
      </c>
      <c r="H402" s="56">
        <v>44958.991572025465</v>
      </c>
      <c r="I402">
        <v>96.459435314735302</v>
      </c>
      <c r="K402" s="21" t="s">
        <v>716</v>
      </c>
      <c r="L402" s="21" t="s">
        <v>697</v>
      </c>
      <c r="M402" s="21" t="s">
        <v>85</v>
      </c>
      <c r="N402" s="21" t="s">
        <v>184</v>
      </c>
      <c r="P402" t="str">
        <f t="shared" si="25"/>
        <v>USDT</v>
      </c>
      <c r="Q402">
        <f t="shared" si="26"/>
        <v>1.0000978259692619</v>
      </c>
      <c r="R402">
        <v>70.841105999999996</v>
      </c>
      <c r="S402">
        <f t="shared" si="27"/>
        <v>6832.6246737000001</v>
      </c>
      <c r="T402" t="str">
        <f t="shared" si="24"/>
        <v xml:space="preserve">'USDT', </v>
      </c>
      <c r="AJ402" s="27" t="s">
        <v>193</v>
      </c>
      <c r="AK402" s="44">
        <v>-27500000</v>
      </c>
      <c r="AL402">
        <v>-1399514.4147487669</v>
      </c>
    </row>
    <row r="403" spans="1:38" x14ac:dyDescent="0.25">
      <c r="A403">
        <v>401</v>
      </c>
      <c r="B403" t="s">
        <v>184</v>
      </c>
      <c r="C403" s="1">
        <v>7753.8623047999999</v>
      </c>
      <c r="E403" t="s">
        <v>162</v>
      </c>
      <c r="F403">
        <v>0</v>
      </c>
      <c r="G403" s="22">
        <v>20230201</v>
      </c>
      <c r="H403" s="56">
        <v>44958.991572025465</v>
      </c>
      <c r="I403">
        <v>715.49864063620601</v>
      </c>
      <c r="K403" s="21" t="s">
        <v>717</v>
      </c>
      <c r="L403" s="21" t="s">
        <v>697</v>
      </c>
      <c r="M403" s="21" t="s">
        <v>85</v>
      </c>
      <c r="N403" s="21" t="s">
        <v>184</v>
      </c>
      <c r="P403" t="str">
        <f t="shared" si="25"/>
        <v>XLM</v>
      </c>
      <c r="Q403">
        <f t="shared" si="26"/>
        <v>9.2276418191393372E-2</v>
      </c>
      <c r="R403">
        <v>71.841105999999996</v>
      </c>
      <c r="S403">
        <f t="shared" si="27"/>
        <v>557046.04374854104</v>
      </c>
      <c r="T403" t="str">
        <f t="shared" si="24"/>
        <v xml:space="preserve">'XLM', </v>
      </c>
      <c r="AJ403" s="4" t="s">
        <v>156</v>
      </c>
      <c r="AK403" s="44">
        <v>6.3152970000000003E-2</v>
      </c>
      <c r="AL403">
        <v>2.1142595802624739E-4</v>
      </c>
    </row>
    <row r="404" spans="1:38" x14ac:dyDescent="0.25">
      <c r="A404">
        <v>402</v>
      </c>
      <c r="B404" t="s">
        <v>184</v>
      </c>
      <c r="C404" s="1">
        <v>283.58991600000002</v>
      </c>
      <c r="E404" t="s">
        <v>99</v>
      </c>
      <c r="F404">
        <v>0</v>
      </c>
      <c r="G404" s="22">
        <v>20230201</v>
      </c>
      <c r="H404" s="56">
        <v>44958.991572025465</v>
      </c>
      <c r="I404">
        <v>117.375554687258</v>
      </c>
      <c r="K404" s="21" t="s">
        <v>718</v>
      </c>
      <c r="L404" s="21" t="s">
        <v>697</v>
      </c>
      <c r="M404" s="21" t="s">
        <v>85</v>
      </c>
      <c r="N404" s="21" t="s">
        <v>184</v>
      </c>
      <c r="P404" t="str">
        <f t="shared" si="25"/>
        <v>XRP</v>
      </c>
      <c r="Q404">
        <f t="shared" si="26"/>
        <v>0.41389184898682363</v>
      </c>
      <c r="R404">
        <v>72.841105999999996</v>
      </c>
      <c r="S404">
        <f t="shared" si="27"/>
        <v>20657.003131887097</v>
      </c>
      <c r="T404" t="str">
        <f t="shared" si="24"/>
        <v xml:space="preserve">'XRP', </v>
      </c>
      <c r="AJ404" s="27" t="s">
        <v>85</v>
      </c>
      <c r="AK404" s="44">
        <v>6.3152970000000003E-2</v>
      </c>
      <c r="AL404">
        <v>2.1142595802624739E-4</v>
      </c>
    </row>
    <row r="405" spans="1:38" x14ac:dyDescent="0.25">
      <c r="A405">
        <v>403</v>
      </c>
      <c r="B405" t="s">
        <v>184</v>
      </c>
      <c r="C405" s="1">
        <v>2212.6419660000001</v>
      </c>
      <c r="E405" t="s">
        <v>163</v>
      </c>
      <c r="F405">
        <v>0</v>
      </c>
      <c r="G405" s="22">
        <v>20230201</v>
      </c>
      <c r="H405" s="56">
        <v>44958.991572025465</v>
      </c>
      <c r="I405">
        <v>2424.1124815521898</v>
      </c>
      <c r="K405" s="21" t="s">
        <v>887</v>
      </c>
      <c r="L405" s="21" t="s">
        <v>697</v>
      </c>
      <c r="M405" s="21" t="s">
        <v>85</v>
      </c>
      <c r="N405" s="21" t="s">
        <v>184</v>
      </c>
      <c r="P405" t="str">
        <f t="shared" si="25"/>
        <v>XTZ</v>
      </c>
      <c r="Q405">
        <f t="shared" si="26"/>
        <v>1.0955737615039838</v>
      </c>
      <c r="R405">
        <v>73.841105999999996</v>
      </c>
      <c r="S405">
        <f t="shared" si="27"/>
        <v>163383.9299514544</v>
      </c>
      <c r="T405" t="str">
        <f t="shared" si="24"/>
        <v xml:space="preserve">'XTZ', </v>
      </c>
      <c r="AJ405" s="4" t="s">
        <v>157</v>
      </c>
      <c r="AK405" s="44">
        <v>20</v>
      </c>
      <c r="AL405">
        <v>19.96844747437672</v>
      </c>
    </row>
    <row r="406" spans="1:38" x14ac:dyDescent="0.25">
      <c r="A406">
        <v>404</v>
      </c>
      <c r="B406" t="s">
        <v>184</v>
      </c>
      <c r="C406" s="1">
        <v>0.27839324999999998</v>
      </c>
      <c r="E406" t="s">
        <v>170</v>
      </c>
      <c r="F406">
        <v>0</v>
      </c>
      <c r="G406" s="22">
        <v>20230201</v>
      </c>
      <c r="H406" s="56">
        <v>44958.991572025465</v>
      </c>
      <c r="I406">
        <v>2083.0275845316901</v>
      </c>
      <c r="K406" s="21" t="s">
        <v>719</v>
      </c>
      <c r="L406" s="21" t="s">
        <v>697</v>
      </c>
      <c r="M406" s="21" t="s">
        <v>85</v>
      </c>
      <c r="N406" s="21" t="s">
        <v>184</v>
      </c>
      <c r="P406" t="str">
        <f t="shared" si="25"/>
        <v>YFI</v>
      </c>
      <c r="Q406">
        <f t="shared" si="26"/>
        <v>7482.3207262808646</v>
      </c>
      <c r="R406">
        <v>74.841105999999996</v>
      </c>
      <c r="S406">
        <f t="shared" si="27"/>
        <v>20.835258732934498</v>
      </c>
      <c r="T406" t="str">
        <f t="shared" si="24"/>
        <v xml:space="preserve">'YFI', </v>
      </c>
      <c r="AJ406" s="27" t="s">
        <v>85</v>
      </c>
      <c r="AK406" s="44">
        <v>20</v>
      </c>
      <c r="AL406">
        <v>19.96844747437672</v>
      </c>
    </row>
    <row r="407" spans="1:38" x14ac:dyDescent="0.25">
      <c r="A407">
        <v>405</v>
      </c>
      <c r="B407" t="s">
        <v>192</v>
      </c>
      <c r="C407" s="1">
        <v>-1285.2</v>
      </c>
      <c r="E407" t="s">
        <v>116</v>
      </c>
      <c r="F407" t="s">
        <v>506</v>
      </c>
      <c r="G407" s="22">
        <v>20230201</v>
      </c>
      <c r="H407" s="56">
        <v>44959.000005520837</v>
      </c>
      <c r="I407">
        <v>-113444.121220234</v>
      </c>
      <c r="K407" s="21" t="s">
        <v>720</v>
      </c>
      <c r="L407" s="21" t="s">
        <v>721</v>
      </c>
      <c r="M407" s="21" t="s">
        <v>193</v>
      </c>
      <c r="N407" s="21" t="s">
        <v>86</v>
      </c>
      <c r="P407" t="str">
        <f t="shared" si="25"/>
        <v>AAVE</v>
      </c>
      <c r="Q407">
        <f t="shared" si="26"/>
        <v>88.26962435436819</v>
      </c>
      <c r="R407">
        <v>75.841105999999996</v>
      </c>
      <c r="S407">
        <f t="shared" si="27"/>
        <v>-97470.989431199996</v>
      </c>
      <c r="T407" t="str">
        <f t="shared" si="24"/>
        <v xml:space="preserve">'AAVE', </v>
      </c>
      <c r="AJ407" s="4" t="s">
        <v>158</v>
      </c>
      <c r="AK407" s="44">
        <v>4.7890616599999998</v>
      </c>
      <c r="AL407">
        <v>27.822478711595039</v>
      </c>
    </row>
    <row r="408" spans="1:38" x14ac:dyDescent="0.25">
      <c r="A408">
        <v>406</v>
      </c>
      <c r="B408" t="s">
        <v>192</v>
      </c>
      <c r="C408" s="1">
        <v>-450000</v>
      </c>
      <c r="E408" t="s">
        <v>84</v>
      </c>
      <c r="F408" t="s">
        <v>506</v>
      </c>
      <c r="G408">
        <v>20230201</v>
      </c>
      <c r="H408" s="56">
        <v>44959.000005520837</v>
      </c>
      <c r="I408" s="20">
        <v>-178759.29343471499</v>
      </c>
      <c r="K408" s="21" t="s">
        <v>722</v>
      </c>
      <c r="L408" s="21" t="s">
        <v>721</v>
      </c>
      <c r="M408" s="21" t="s">
        <v>193</v>
      </c>
      <c r="N408" s="21" t="s">
        <v>86</v>
      </c>
      <c r="AJ408" s="27" t="s">
        <v>85</v>
      </c>
      <c r="AK408" s="44">
        <v>4.7890616599999998</v>
      </c>
      <c r="AL408">
        <v>27.822478711595039</v>
      </c>
    </row>
    <row r="409" spans="1:38" x14ac:dyDescent="0.25">
      <c r="A409">
        <v>407</v>
      </c>
      <c r="B409" t="s">
        <v>192</v>
      </c>
      <c r="C409" s="1">
        <v>-244800</v>
      </c>
      <c r="E409" t="s">
        <v>122</v>
      </c>
      <c r="F409" t="s">
        <v>506</v>
      </c>
      <c r="G409">
        <v>20230201</v>
      </c>
      <c r="H409" s="56">
        <v>44959.000005520837</v>
      </c>
      <c r="I409" s="20">
        <v>-61452.708539508603</v>
      </c>
      <c r="K409" s="21" t="s">
        <v>723</v>
      </c>
      <c r="L409" s="21" t="s">
        <v>721</v>
      </c>
      <c r="M409" s="21" t="s">
        <v>193</v>
      </c>
      <c r="N409" s="21" t="s">
        <v>86</v>
      </c>
      <c r="AJ409" s="4" t="s">
        <v>92</v>
      </c>
      <c r="AK409" s="44">
        <v>4512595.36556256</v>
      </c>
      <c r="AL409">
        <v>4513210.612821972</v>
      </c>
    </row>
    <row r="410" spans="1:38" x14ac:dyDescent="0.25">
      <c r="A410">
        <v>408</v>
      </c>
      <c r="B410" t="s">
        <v>192</v>
      </c>
      <c r="C410" s="1">
        <v>-6000</v>
      </c>
      <c r="E410" t="s">
        <v>185</v>
      </c>
      <c r="F410" t="s">
        <v>506</v>
      </c>
      <c r="G410">
        <v>20230201</v>
      </c>
      <c r="H410" s="56">
        <v>44959.000005520837</v>
      </c>
      <c r="I410" s="20">
        <v>-125792.186140062</v>
      </c>
      <c r="K410" s="21" t="s">
        <v>724</v>
      </c>
      <c r="L410" s="21" t="s">
        <v>721</v>
      </c>
      <c r="M410" s="21" t="s">
        <v>193</v>
      </c>
      <c r="N410" s="21" t="s">
        <v>86</v>
      </c>
      <c r="AJ410" s="27" t="s">
        <v>85</v>
      </c>
      <c r="AK410" s="44">
        <v>4512595.36556256</v>
      </c>
      <c r="AL410">
        <v>4513210.612821972</v>
      </c>
    </row>
    <row r="411" spans="1:38" x14ac:dyDescent="0.25">
      <c r="A411">
        <v>409</v>
      </c>
      <c r="B411" t="s">
        <v>192</v>
      </c>
      <c r="C411" s="1">
        <v>-200000</v>
      </c>
      <c r="E411" t="s">
        <v>124</v>
      </c>
      <c r="F411" t="s">
        <v>506</v>
      </c>
      <c r="G411">
        <v>20230201</v>
      </c>
      <c r="H411" s="56">
        <v>44959.000005520837</v>
      </c>
      <c r="I411" s="20">
        <v>-54279.9009648961</v>
      </c>
      <c r="K411" s="21" t="s">
        <v>725</v>
      </c>
      <c r="L411" s="21" t="s">
        <v>721</v>
      </c>
      <c r="M411" s="21" t="s">
        <v>193</v>
      </c>
      <c r="N411" s="21" t="s">
        <v>86</v>
      </c>
      <c r="AJ411" s="4" t="s">
        <v>159</v>
      </c>
      <c r="AK411" s="44">
        <v>0.34680431</v>
      </c>
      <c r="AL411">
        <v>0.34492841110450329</v>
      </c>
    </row>
    <row r="412" spans="1:38" x14ac:dyDescent="0.25">
      <c r="A412">
        <v>410</v>
      </c>
      <c r="B412" t="s">
        <v>192</v>
      </c>
      <c r="C412" s="1">
        <v>-90</v>
      </c>
      <c r="E412" t="s">
        <v>20</v>
      </c>
      <c r="F412" t="s">
        <v>506</v>
      </c>
      <c r="G412">
        <v>20230201</v>
      </c>
      <c r="H412" s="56">
        <v>44959.000005520837</v>
      </c>
      <c r="I412" s="20">
        <v>-12266.2594462418</v>
      </c>
      <c r="K412" s="21" t="s">
        <v>726</v>
      </c>
      <c r="L412" s="21" t="s">
        <v>721</v>
      </c>
      <c r="M412" s="21" t="s">
        <v>193</v>
      </c>
      <c r="N412" s="21" t="s">
        <v>86</v>
      </c>
      <c r="P412" t="s">
        <v>235</v>
      </c>
      <c r="Q412" s="20">
        <v>39697417.520000003</v>
      </c>
      <c r="R412" t="s">
        <v>72</v>
      </c>
      <c r="S412" t="s">
        <v>95</v>
      </c>
      <c r="U412" s="57" t="s">
        <v>410</v>
      </c>
      <c r="V412" s="56">
        <v>44883</v>
      </c>
      <c r="W412">
        <v>39697417.520000003</v>
      </c>
      <c r="Y412" s="21" t="s">
        <v>263</v>
      </c>
      <c r="Z412" s="21" t="s">
        <v>311</v>
      </c>
      <c r="AA412" s="21" t="s">
        <v>306</v>
      </c>
      <c r="AB412" s="21" t="s">
        <v>263</v>
      </c>
      <c r="AJ412" s="27" t="s">
        <v>85</v>
      </c>
      <c r="AK412" s="44">
        <v>0.34680431</v>
      </c>
      <c r="AL412">
        <v>0.34492841110450329</v>
      </c>
    </row>
    <row r="413" spans="1:38" x14ac:dyDescent="0.25">
      <c r="A413">
        <v>411</v>
      </c>
      <c r="B413" t="s">
        <v>192</v>
      </c>
      <c r="C413" s="1">
        <v>-26317551.3978105</v>
      </c>
      <c r="E413" t="s">
        <v>88</v>
      </c>
      <c r="F413" t="s">
        <v>506</v>
      </c>
      <c r="G413">
        <v>20230201</v>
      </c>
      <c r="H413" s="56">
        <v>44959.000005520837</v>
      </c>
      <c r="I413" s="20">
        <v>-26322968.121202201</v>
      </c>
      <c r="K413" s="21" t="s">
        <v>985</v>
      </c>
      <c r="L413" s="21" t="s">
        <v>721</v>
      </c>
      <c r="M413" s="21" t="s">
        <v>193</v>
      </c>
      <c r="N413" s="21" t="s">
        <v>86</v>
      </c>
      <c r="P413" t="s">
        <v>257</v>
      </c>
      <c r="Q413" s="20">
        <v>141983.65</v>
      </c>
      <c r="R413" t="s">
        <v>72</v>
      </c>
      <c r="S413" t="s">
        <v>95</v>
      </c>
      <c r="U413" s="57" t="s">
        <v>410</v>
      </c>
      <c r="V413" s="56">
        <v>44883</v>
      </c>
      <c r="W413">
        <v>141983.65</v>
      </c>
      <c r="Y413" s="21" t="s">
        <v>257</v>
      </c>
      <c r="Z413" s="21" t="s">
        <v>259</v>
      </c>
      <c r="AA413" s="21" t="s">
        <v>85</v>
      </c>
      <c r="AB413" s="21" t="s">
        <v>257</v>
      </c>
      <c r="AJ413" s="4" t="s">
        <v>38</v>
      </c>
      <c r="AK413" s="44">
        <v>10490636.347712729</v>
      </c>
      <c r="AL413">
        <v>10477571.291961037</v>
      </c>
    </row>
    <row r="414" spans="1:38" x14ac:dyDescent="0.25">
      <c r="A414">
        <v>412</v>
      </c>
      <c r="B414" t="s">
        <v>192</v>
      </c>
      <c r="C414" s="1">
        <v>-2300</v>
      </c>
      <c r="E414" t="s">
        <v>31</v>
      </c>
      <c r="F414" t="s">
        <v>506</v>
      </c>
      <c r="G414">
        <v>20230201</v>
      </c>
      <c r="H414" s="56">
        <v>44959.000005520837</v>
      </c>
      <c r="I414" s="20">
        <v>-127788.521035556</v>
      </c>
      <c r="K414" s="21" t="s">
        <v>727</v>
      </c>
      <c r="L414" s="21" t="s">
        <v>721</v>
      </c>
      <c r="M414" s="21" t="s">
        <v>193</v>
      </c>
      <c r="N414" s="21" t="s">
        <v>86</v>
      </c>
      <c r="R414" s="57"/>
      <c r="S414" s="56"/>
      <c r="AJ414" s="27" t="s">
        <v>85</v>
      </c>
      <c r="AK414" s="44">
        <v>37405875.610862829</v>
      </c>
      <c r="AL414">
        <v>37359290.271890208</v>
      </c>
    </row>
    <row r="415" spans="1:38" x14ac:dyDescent="0.25">
      <c r="A415">
        <v>413</v>
      </c>
      <c r="B415" t="s">
        <v>192</v>
      </c>
      <c r="C415" s="1">
        <v>-1000</v>
      </c>
      <c r="E415" t="s">
        <v>132</v>
      </c>
      <c r="F415" t="s">
        <v>506</v>
      </c>
      <c r="G415">
        <v>20230201</v>
      </c>
      <c r="H415" s="56">
        <v>44959.000005520837</v>
      </c>
      <c r="I415" s="20">
        <v>-62969.871406883598</v>
      </c>
      <c r="K415" s="21" t="s">
        <v>728</v>
      </c>
      <c r="L415" s="21" t="s">
        <v>721</v>
      </c>
      <c r="M415" s="21" t="s">
        <v>193</v>
      </c>
      <c r="N415" s="21" t="s">
        <v>86</v>
      </c>
      <c r="AJ415" s="27" t="s">
        <v>193</v>
      </c>
      <c r="AK415" s="44">
        <v>-26915239.2631501</v>
      </c>
      <c r="AL415">
        <v>-26881718.979929172</v>
      </c>
    </row>
    <row r="416" spans="1:38" x14ac:dyDescent="0.25">
      <c r="A416">
        <v>414</v>
      </c>
      <c r="B416" t="s">
        <v>192</v>
      </c>
      <c r="C416" s="1">
        <v>-1100000</v>
      </c>
      <c r="E416" t="s">
        <v>188</v>
      </c>
      <c r="F416" t="s">
        <v>506</v>
      </c>
      <c r="G416">
        <v>20230201</v>
      </c>
      <c r="H416" s="56">
        <v>44959.000005520837</v>
      </c>
      <c r="I416" s="20">
        <v>-103588.015248967</v>
      </c>
      <c r="K416" s="21" t="s">
        <v>729</v>
      </c>
      <c r="L416" s="21" t="s">
        <v>721</v>
      </c>
      <c r="M416" s="21" t="s">
        <v>193</v>
      </c>
      <c r="N416" s="21" t="s">
        <v>86</v>
      </c>
      <c r="AJ416" s="4" t="s">
        <v>194</v>
      </c>
      <c r="AK416" s="44">
        <v>59589.017780000002</v>
      </c>
      <c r="AL416">
        <v>1143.3895217359529</v>
      </c>
    </row>
    <row r="417" spans="1:38" x14ac:dyDescent="0.25">
      <c r="A417">
        <v>415</v>
      </c>
      <c r="B417" t="s">
        <v>192</v>
      </c>
      <c r="C417" s="1">
        <v>-15000</v>
      </c>
      <c r="E417" t="s">
        <v>22</v>
      </c>
      <c r="F417" t="s">
        <v>506</v>
      </c>
      <c r="G417">
        <v>20230201</v>
      </c>
      <c r="H417" s="56">
        <v>44959.000005520837</v>
      </c>
      <c r="I417" s="20">
        <v>-96991.432362616004</v>
      </c>
      <c r="K417" s="21" t="s">
        <v>730</v>
      </c>
      <c r="L417" s="21" t="s">
        <v>721</v>
      </c>
      <c r="M417" s="21" t="s">
        <v>193</v>
      </c>
      <c r="N417" s="21" t="s">
        <v>86</v>
      </c>
      <c r="P417" t="str">
        <f t="shared" ref="P417:P424" si="28">IF($C417="","",$E417)</f>
        <v>DOT</v>
      </c>
      <c r="Q417">
        <f>IF($C417="","",$I417/$C417)</f>
        <v>6.4660954908410666</v>
      </c>
      <c r="S417">
        <f t="shared" ref="S417:S424" si="29">IF($B417="","",$C417*$R417)</f>
        <v>0</v>
      </c>
      <c r="AJ417" s="27" t="s">
        <v>85</v>
      </c>
      <c r="AK417" s="44">
        <v>59589.017780000002</v>
      </c>
      <c r="AL417">
        <v>1143.3895217359529</v>
      </c>
    </row>
    <row r="418" spans="1:38" x14ac:dyDescent="0.25">
      <c r="A418">
        <v>416</v>
      </c>
      <c r="B418" t="s">
        <v>192</v>
      </c>
      <c r="C418" s="1">
        <v>-60000</v>
      </c>
      <c r="E418" t="s">
        <v>28</v>
      </c>
      <c r="F418" t="s">
        <v>506</v>
      </c>
      <c r="G418">
        <v>20230201</v>
      </c>
      <c r="H418" s="56">
        <v>44959.000005520837</v>
      </c>
      <c r="I418" s="20">
        <v>-28322.9596442689</v>
      </c>
      <c r="K418" s="21" t="s">
        <v>731</v>
      </c>
      <c r="L418" s="21" t="s">
        <v>721</v>
      </c>
      <c r="M418" s="21" t="s">
        <v>193</v>
      </c>
      <c r="N418" s="21" t="s">
        <v>86</v>
      </c>
      <c r="P418" t="str">
        <f t="shared" si="28"/>
        <v>ENJ</v>
      </c>
      <c r="Q418">
        <f>IF($C418="","",$I418/$C418)</f>
        <v>0.47204932740448169</v>
      </c>
      <c r="S418">
        <f t="shared" si="29"/>
        <v>0</v>
      </c>
      <c r="AJ418" s="4" t="s">
        <v>160</v>
      </c>
      <c r="AK418" s="44">
        <v>0.20872535</v>
      </c>
      <c r="AL418">
        <v>1.9676883399649811E-4</v>
      </c>
    </row>
    <row r="419" spans="1:38" x14ac:dyDescent="0.25">
      <c r="A419">
        <v>417</v>
      </c>
      <c r="B419" t="s">
        <v>192</v>
      </c>
      <c r="C419" s="1">
        <v>-41313</v>
      </c>
      <c r="E419" t="s">
        <v>23</v>
      </c>
      <c r="F419" t="s">
        <v>506</v>
      </c>
      <c r="G419">
        <v>20230201</v>
      </c>
      <c r="H419" s="56">
        <v>44959.000005520837</v>
      </c>
      <c r="I419" s="20">
        <v>-44525.685686135403</v>
      </c>
      <c r="K419" s="21" t="s">
        <v>1417</v>
      </c>
      <c r="L419" s="21" t="s">
        <v>721</v>
      </c>
      <c r="M419" s="21" t="s">
        <v>193</v>
      </c>
      <c r="N419" s="21" t="s">
        <v>86</v>
      </c>
      <c r="P419" t="str">
        <f t="shared" si="28"/>
        <v>EOS</v>
      </c>
      <c r="Q419">
        <f>IF($C419="","",$I419/$C419)</f>
        <v>1.0777645217276741</v>
      </c>
      <c r="S419">
        <f t="shared" si="29"/>
        <v>0</v>
      </c>
      <c r="AJ419" s="27" t="s">
        <v>85</v>
      </c>
      <c r="AK419" s="44">
        <v>0.20872535</v>
      </c>
      <c r="AL419">
        <v>1.9676883399649811E-4</v>
      </c>
    </row>
    <row r="420" spans="1:38" x14ac:dyDescent="0.25">
      <c r="A420">
        <v>418</v>
      </c>
      <c r="B420" t="s">
        <v>192</v>
      </c>
      <c r="C420" s="1">
        <v>-300000</v>
      </c>
      <c r="E420" t="s">
        <v>189</v>
      </c>
      <c r="F420" t="s">
        <v>506</v>
      </c>
      <c r="G420">
        <v>20230201</v>
      </c>
      <c r="H420" s="56">
        <v>44959.000005520837</v>
      </c>
      <c r="I420" s="20">
        <v>-172898.38235031199</v>
      </c>
      <c r="K420" s="21" t="s">
        <v>732</v>
      </c>
      <c r="L420" s="21" t="s">
        <v>721</v>
      </c>
      <c r="M420" s="21" t="s">
        <v>193</v>
      </c>
      <c r="N420" s="21" t="s">
        <v>86</v>
      </c>
      <c r="P420" t="str">
        <f t="shared" si="28"/>
        <v>FTM</v>
      </c>
      <c r="S420">
        <f t="shared" si="29"/>
        <v>0</v>
      </c>
      <c r="AJ420" s="4" t="s">
        <v>161</v>
      </c>
      <c r="AK420" s="44">
        <v>97856389.900000006</v>
      </c>
      <c r="AL420">
        <v>2783.8908510174469</v>
      </c>
    </row>
    <row r="421" spans="1:38" x14ac:dyDescent="0.25">
      <c r="A421">
        <v>419</v>
      </c>
      <c r="B421" t="s">
        <v>192</v>
      </c>
      <c r="C421" s="1">
        <v>-240000</v>
      </c>
      <c r="E421" t="s">
        <v>408</v>
      </c>
      <c r="F421" t="s">
        <v>506</v>
      </c>
      <c r="G421">
        <v>20230201</v>
      </c>
      <c r="H421" s="56">
        <v>44959.000005520837</v>
      </c>
      <c r="I421" s="20">
        <v>-22350.7868012123</v>
      </c>
      <c r="K421" s="21" t="s">
        <v>827</v>
      </c>
      <c r="L421" s="21" t="s">
        <v>721</v>
      </c>
      <c r="M421" s="21" t="s">
        <v>193</v>
      </c>
      <c r="N421" s="21" t="s">
        <v>86</v>
      </c>
      <c r="P421" t="str">
        <f t="shared" si="28"/>
        <v>GRT</v>
      </c>
      <c r="S421">
        <f t="shared" si="29"/>
        <v>0</v>
      </c>
      <c r="AJ421" s="4" t="s">
        <v>85</v>
      </c>
      <c r="AK421" s="44">
        <v>97856389.900000006</v>
      </c>
      <c r="AL421">
        <v>2783.8908510174469</v>
      </c>
    </row>
    <row r="422" spans="1:38" x14ac:dyDescent="0.25">
      <c r="A422">
        <v>420</v>
      </c>
      <c r="B422" t="s">
        <v>192</v>
      </c>
      <c r="C422" s="1">
        <v>-628800</v>
      </c>
      <c r="E422" t="s">
        <v>135</v>
      </c>
      <c r="F422" t="s">
        <v>506</v>
      </c>
      <c r="G422">
        <v>20230201</v>
      </c>
      <c r="H422" s="56">
        <v>44959.000005520837</v>
      </c>
      <c r="I422" s="20">
        <v>-43828.7942716131</v>
      </c>
      <c r="K422" s="21" t="s">
        <v>828</v>
      </c>
      <c r="L422" s="21" t="s">
        <v>721</v>
      </c>
      <c r="M422" s="21" t="s">
        <v>193</v>
      </c>
      <c r="N422" s="21" t="s">
        <v>86</v>
      </c>
      <c r="P422" t="str">
        <f t="shared" si="28"/>
        <v>HBAR</v>
      </c>
      <c r="S422">
        <f t="shared" si="29"/>
        <v>0</v>
      </c>
      <c r="AJ422" s="4" t="s">
        <v>162</v>
      </c>
      <c r="AK422" s="44">
        <v>0.55556267999999998</v>
      </c>
      <c r="AL422">
        <v>4.9064506111574757E-2</v>
      </c>
    </row>
    <row r="423" spans="1:38" x14ac:dyDescent="0.25">
      <c r="A423">
        <v>421</v>
      </c>
      <c r="B423" t="s">
        <v>192</v>
      </c>
      <c r="C423" s="1">
        <v>-21485.08</v>
      </c>
      <c r="E423" t="s">
        <v>27</v>
      </c>
      <c r="F423" t="s">
        <v>506</v>
      </c>
      <c r="G423">
        <v>20230201</v>
      </c>
      <c r="H423" s="56">
        <v>44959.000005520837</v>
      </c>
      <c r="I423" s="20">
        <v>-155049.75335825401</v>
      </c>
      <c r="K423" s="21" t="s">
        <v>733</v>
      </c>
      <c r="L423" s="21" t="s">
        <v>721</v>
      </c>
      <c r="M423" s="21" t="s">
        <v>193</v>
      </c>
      <c r="N423" s="21" t="s">
        <v>86</v>
      </c>
      <c r="P423" t="str">
        <f t="shared" si="28"/>
        <v>LINK</v>
      </c>
      <c r="S423">
        <f t="shared" si="29"/>
        <v>0</v>
      </c>
      <c r="AJ423" s="4" t="s">
        <v>85</v>
      </c>
      <c r="AK423" s="44">
        <v>0.55556267999999998</v>
      </c>
      <c r="AL423">
        <v>4.9064506111574757E-2</v>
      </c>
    </row>
    <row r="424" spans="1:38" x14ac:dyDescent="0.25">
      <c r="A424">
        <v>422</v>
      </c>
      <c r="B424" t="s">
        <v>192</v>
      </c>
      <c r="C424" s="1">
        <v>-1574.172</v>
      </c>
      <c r="E424" t="s">
        <v>24</v>
      </c>
      <c r="F424" t="s">
        <v>506</v>
      </c>
      <c r="G424">
        <v>20230201</v>
      </c>
      <c r="H424" s="56">
        <v>44959.000005520837</v>
      </c>
      <c r="I424" s="20">
        <v>-158115.54859595399</v>
      </c>
      <c r="K424" s="21" t="s">
        <v>734</v>
      </c>
      <c r="L424" s="21" t="s">
        <v>721</v>
      </c>
      <c r="M424" s="21" t="s">
        <v>193</v>
      </c>
      <c r="N424" s="21" t="s">
        <v>86</v>
      </c>
      <c r="P424" t="str">
        <f t="shared" si="28"/>
        <v>LTC</v>
      </c>
      <c r="S424">
        <f t="shared" si="29"/>
        <v>0</v>
      </c>
      <c r="AJ424" s="4" t="s">
        <v>99</v>
      </c>
      <c r="AK424" s="44">
        <v>1335.7771694800001</v>
      </c>
      <c r="AL424">
        <v>454.56020309235521</v>
      </c>
    </row>
    <row r="425" spans="1:38" x14ac:dyDescent="0.25">
      <c r="A425">
        <v>423</v>
      </c>
      <c r="B425" t="s">
        <v>192</v>
      </c>
      <c r="C425" s="1">
        <v>-90000</v>
      </c>
      <c r="E425" t="s">
        <v>190</v>
      </c>
      <c r="F425" t="s">
        <v>506</v>
      </c>
      <c r="G425">
        <v>20230201</v>
      </c>
      <c r="H425" s="56">
        <v>44959.000005520837</v>
      </c>
      <c r="I425" s="20">
        <v>-72166.230637112501</v>
      </c>
      <c r="K425" s="21" t="s">
        <v>735</v>
      </c>
      <c r="L425" s="21" t="s">
        <v>721</v>
      </c>
      <c r="M425" s="21" t="s">
        <v>193</v>
      </c>
      <c r="N425" s="21" t="s">
        <v>86</v>
      </c>
      <c r="AJ425" s="4" t="s">
        <v>85</v>
      </c>
      <c r="AK425" s="44">
        <v>1335.7771694800001</v>
      </c>
      <c r="AL425">
        <v>454.56020309235521</v>
      </c>
    </row>
    <row r="426" spans="1:38" x14ac:dyDescent="0.25">
      <c r="A426">
        <v>424</v>
      </c>
      <c r="B426" t="s">
        <v>192</v>
      </c>
      <c r="C426" s="1">
        <v>-100000</v>
      </c>
      <c r="E426" t="s">
        <v>191</v>
      </c>
      <c r="F426" t="s">
        <v>506</v>
      </c>
      <c r="G426">
        <v>20230201</v>
      </c>
      <c r="H426" s="56">
        <v>44959.000005520837</v>
      </c>
      <c r="I426" s="20">
        <v>-119496.739024927</v>
      </c>
      <c r="K426" s="21" t="s">
        <v>736</v>
      </c>
      <c r="L426" s="21" t="s">
        <v>721</v>
      </c>
      <c r="M426" s="21" t="s">
        <v>193</v>
      </c>
      <c r="N426" s="21" t="s">
        <v>86</v>
      </c>
      <c r="AJ426" s="4" t="s">
        <v>163</v>
      </c>
      <c r="AK426" s="44">
        <v>3.9304560899999998</v>
      </c>
      <c r="AL426">
        <v>3.972655860982079</v>
      </c>
    </row>
    <row r="427" spans="1:38" x14ac:dyDescent="0.25">
      <c r="A427">
        <v>425</v>
      </c>
      <c r="B427" t="s">
        <v>192</v>
      </c>
      <c r="C427" s="1">
        <v>-14</v>
      </c>
      <c r="E427" t="s">
        <v>406</v>
      </c>
      <c r="F427" t="s">
        <v>506</v>
      </c>
      <c r="G427">
        <v>20230201</v>
      </c>
      <c r="H427" s="56">
        <v>44959.000005520837</v>
      </c>
      <c r="I427" s="20">
        <v>-9362.44769458665</v>
      </c>
      <c r="K427" s="21" t="s">
        <v>737</v>
      </c>
      <c r="L427" s="21" t="s">
        <v>721</v>
      </c>
      <c r="M427" s="21" t="s">
        <v>193</v>
      </c>
      <c r="N427" s="21" t="s">
        <v>86</v>
      </c>
      <c r="AJ427" s="4" t="s">
        <v>85</v>
      </c>
      <c r="AK427" s="44">
        <v>3.9304560899999998</v>
      </c>
      <c r="AL427">
        <v>3.972655860982079</v>
      </c>
    </row>
    <row r="428" spans="1:38" x14ac:dyDescent="0.25">
      <c r="A428">
        <v>426</v>
      </c>
      <c r="B428" t="s">
        <v>192</v>
      </c>
      <c r="C428" s="1">
        <v>-6000000000</v>
      </c>
      <c r="E428" t="s">
        <v>37</v>
      </c>
      <c r="F428" t="s">
        <v>506</v>
      </c>
      <c r="G428">
        <v>20230201</v>
      </c>
      <c r="H428" s="56">
        <v>44959.000005520837</v>
      </c>
      <c r="I428" s="20">
        <v>-71907.580522307995</v>
      </c>
      <c r="K428" s="21" t="s">
        <v>738</v>
      </c>
      <c r="L428" s="21" t="s">
        <v>721</v>
      </c>
      <c r="M428" s="21" t="s">
        <v>193</v>
      </c>
      <c r="N428" s="21" t="s">
        <v>86</v>
      </c>
      <c r="P428" t="s">
        <v>235</v>
      </c>
      <c r="Q428">
        <v>38289617.950000003</v>
      </c>
      <c r="R428">
        <v>38289617.950000003</v>
      </c>
      <c r="S428" t="s">
        <v>72</v>
      </c>
      <c r="U428" t="s">
        <v>95</v>
      </c>
      <c r="W428" t="s">
        <v>295</v>
      </c>
      <c r="X428">
        <v>44874</v>
      </c>
      <c r="Y428">
        <v>38289617.950000003</v>
      </c>
      <c r="AA428" t="s">
        <v>263</v>
      </c>
      <c r="AB428" t="s">
        <v>265</v>
      </c>
      <c r="AC428" t="s">
        <v>263</v>
      </c>
      <c r="AD428" t="s">
        <v>264</v>
      </c>
      <c r="AJ428" s="4" t="s">
        <v>170</v>
      </c>
      <c r="AK428" s="44">
        <v>0.10222220999999999</v>
      </c>
      <c r="AL428">
        <v>583.96382153074887</v>
      </c>
    </row>
    <row r="429" spans="1:38" x14ac:dyDescent="0.25">
      <c r="A429">
        <v>427</v>
      </c>
      <c r="B429" t="s">
        <v>192</v>
      </c>
      <c r="C429" s="1">
        <v>-8500</v>
      </c>
      <c r="E429" t="s">
        <v>153</v>
      </c>
      <c r="F429" t="s">
        <v>506</v>
      </c>
      <c r="G429">
        <v>20230201</v>
      </c>
      <c r="H429" s="56">
        <v>44959.000005520837</v>
      </c>
      <c r="I429" s="20">
        <v>-212443.547491126</v>
      </c>
      <c r="K429" s="21" t="s">
        <v>739</v>
      </c>
      <c r="L429" s="21" t="s">
        <v>721</v>
      </c>
      <c r="M429" s="21" t="s">
        <v>193</v>
      </c>
      <c r="N429" s="21" t="s">
        <v>86</v>
      </c>
      <c r="P429" t="s">
        <v>257</v>
      </c>
      <c r="Q429">
        <v>9770263.2400000002</v>
      </c>
      <c r="R429">
        <v>9770263.2400000002</v>
      </c>
      <c r="S429" t="s">
        <v>72</v>
      </c>
      <c r="U429" t="s">
        <v>95</v>
      </c>
      <c r="W429" t="s">
        <v>295</v>
      </c>
      <c r="X429">
        <v>44874</v>
      </c>
      <c r="Y429">
        <v>9770263.2400000002</v>
      </c>
      <c r="AA429" t="s">
        <v>257</v>
      </c>
      <c r="AB429" t="s">
        <v>258</v>
      </c>
      <c r="AC429" t="s">
        <v>257</v>
      </c>
      <c r="AD429" t="s">
        <v>259</v>
      </c>
      <c r="AJ429" s="4" t="s">
        <v>85</v>
      </c>
      <c r="AK429" s="44">
        <v>0.10222220999999999</v>
      </c>
      <c r="AL429">
        <v>583.96382153074887</v>
      </c>
    </row>
    <row r="430" spans="1:38" x14ac:dyDescent="0.25">
      <c r="A430">
        <v>428</v>
      </c>
      <c r="B430" t="s">
        <v>192</v>
      </c>
      <c r="C430" s="1">
        <v>-43200</v>
      </c>
      <c r="E430" t="s">
        <v>407</v>
      </c>
      <c r="F430" t="s">
        <v>506</v>
      </c>
      <c r="G430">
        <v>20230201</v>
      </c>
      <c r="H430" s="56">
        <v>44959.000005520837</v>
      </c>
      <c r="I430" s="20">
        <v>-56346.048579357499</v>
      </c>
      <c r="K430" s="21" t="s">
        <v>820</v>
      </c>
      <c r="L430" s="21" t="s">
        <v>721</v>
      </c>
      <c r="M430" s="21" t="s">
        <v>193</v>
      </c>
      <c r="N430" s="21" t="s">
        <v>86</v>
      </c>
      <c r="AJ430" s="4" t="s">
        <v>117</v>
      </c>
      <c r="AK430" s="44">
        <v>1.572583E-2</v>
      </c>
      <c r="AL430">
        <v>32.499444517869279</v>
      </c>
    </row>
    <row r="431" spans="1:38" x14ac:dyDescent="0.25">
      <c r="A431">
        <v>429</v>
      </c>
      <c r="B431" t="s">
        <v>192</v>
      </c>
      <c r="C431" s="1">
        <v>-12000</v>
      </c>
      <c r="E431" t="s">
        <v>158</v>
      </c>
      <c r="F431" t="s">
        <v>506</v>
      </c>
      <c r="G431">
        <v>20230201</v>
      </c>
      <c r="H431" s="56">
        <v>44959.000005520837</v>
      </c>
      <c r="I431" s="20">
        <v>-81753.010174885494</v>
      </c>
      <c r="K431" s="21" t="s">
        <v>740</v>
      </c>
      <c r="L431" s="21" t="s">
        <v>721</v>
      </c>
      <c r="M431" s="21" t="s">
        <v>193</v>
      </c>
      <c r="N431" s="21" t="s">
        <v>86</v>
      </c>
      <c r="AJ431" s="4" t="s">
        <v>85</v>
      </c>
      <c r="AK431" s="44">
        <v>1.572583E-2</v>
      </c>
      <c r="AL431">
        <v>32.499444517869279</v>
      </c>
    </row>
    <row r="432" spans="1:38" x14ac:dyDescent="0.25">
      <c r="A432">
        <v>430</v>
      </c>
      <c r="B432" t="s">
        <v>192</v>
      </c>
      <c r="C432" s="1">
        <v>-10481957.095437599</v>
      </c>
      <c r="E432" t="s">
        <v>38</v>
      </c>
      <c r="F432" t="s">
        <v>506</v>
      </c>
      <c r="G432">
        <v>20230201</v>
      </c>
      <c r="H432" s="56">
        <v>44959.000005520837</v>
      </c>
      <c r="I432" s="20">
        <v>-10482982.503050201</v>
      </c>
      <c r="K432" s="21" t="s">
        <v>986</v>
      </c>
      <c r="L432" s="21" t="s">
        <v>721</v>
      </c>
      <c r="M432" s="21" t="s">
        <v>193</v>
      </c>
      <c r="N432" s="21" t="s">
        <v>86</v>
      </c>
      <c r="AJ432" s="4" t="s">
        <v>164</v>
      </c>
      <c r="AK432" s="44">
        <v>2.173E-4</v>
      </c>
      <c r="AL432">
        <v>8.8366813215128449E-3</v>
      </c>
    </row>
    <row r="433" spans="1:38" x14ac:dyDescent="0.25">
      <c r="A433">
        <v>431</v>
      </c>
      <c r="B433" t="s">
        <v>192</v>
      </c>
      <c r="C433" s="1">
        <v>-100</v>
      </c>
      <c r="E433" t="s">
        <v>194</v>
      </c>
      <c r="F433" t="s">
        <v>506</v>
      </c>
      <c r="G433">
        <v>20230201</v>
      </c>
      <c r="H433" s="56">
        <v>44959.000005520837</v>
      </c>
      <c r="I433" s="20">
        <v>-2.4814152330007899</v>
      </c>
      <c r="K433" s="21" t="s">
        <v>741</v>
      </c>
      <c r="L433" s="21" t="s">
        <v>721</v>
      </c>
      <c r="M433" s="21" t="s">
        <v>193</v>
      </c>
      <c r="N433" s="21" t="s">
        <v>86</v>
      </c>
      <c r="AJ433" s="4" t="s">
        <v>85</v>
      </c>
      <c r="AK433" s="44">
        <v>2.173E-4</v>
      </c>
      <c r="AL433">
        <v>8.8366813215128449E-3</v>
      </c>
    </row>
    <row r="434" spans="1:38" x14ac:dyDescent="0.25">
      <c r="A434">
        <v>432</v>
      </c>
      <c r="B434" t="s">
        <v>192</v>
      </c>
      <c r="C434" s="1">
        <v>-1000000</v>
      </c>
      <c r="E434" t="s">
        <v>162</v>
      </c>
      <c r="F434" t="s">
        <v>506</v>
      </c>
      <c r="G434">
        <v>20230201</v>
      </c>
      <c r="H434" s="56">
        <v>44959.000005520837</v>
      </c>
      <c r="I434" s="20">
        <v>-92276.418191393299</v>
      </c>
      <c r="K434" s="21" t="s">
        <v>742</v>
      </c>
      <c r="L434" s="21" t="s">
        <v>721</v>
      </c>
      <c r="M434" s="21" t="s">
        <v>193</v>
      </c>
      <c r="N434" s="21" t="s">
        <v>86</v>
      </c>
      <c r="AJ434" s="4" t="s">
        <v>26</v>
      </c>
      <c r="AK434" s="44">
        <v>19402725.175014921</v>
      </c>
      <c r="AL434">
        <v>404112.90464051522</v>
      </c>
    </row>
    <row r="435" spans="1:38" x14ac:dyDescent="0.25">
      <c r="A435">
        <v>433</v>
      </c>
      <c r="B435" t="s">
        <v>192</v>
      </c>
      <c r="C435" s="1">
        <v>-68160</v>
      </c>
      <c r="E435" t="s">
        <v>163</v>
      </c>
      <c r="F435" t="s">
        <v>506</v>
      </c>
      <c r="G435">
        <v>20230201</v>
      </c>
      <c r="H435" s="56">
        <v>44959.000005520837</v>
      </c>
      <c r="I435" s="20">
        <v>-74674.307584111593</v>
      </c>
      <c r="K435" s="21" t="s">
        <v>829</v>
      </c>
      <c r="L435" s="21" t="s">
        <v>721</v>
      </c>
      <c r="M435" s="21" t="s">
        <v>193</v>
      </c>
      <c r="N435" s="21" t="s">
        <v>86</v>
      </c>
      <c r="AJ435" s="4" t="s">
        <v>85</v>
      </c>
      <c r="AK435" s="44">
        <v>19402725.175014921</v>
      </c>
      <c r="AL435">
        <v>404112.90464051522</v>
      </c>
    </row>
    <row r="436" spans="1:38" x14ac:dyDescent="0.25">
      <c r="A436">
        <v>434</v>
      </c>
      <c r="B436" t="s">
        <v>849</v>
      </c>
      <c r="C436" s="1">
        <v>-10012421.226086</v>
      </c>
      <c r="D436" t="s">
        <v>314</v>
      </c>
      <c r="E436" t="s">
        <v>38</v>
      </c>
      <c r="F436">
        <v>0</v>
      </c>
      <c r="G436">
        <v>20230201</v>
      </c>
      <c r="H436" s="56">
        <v>44958.916672187501</v>
      </c>
      <c r="I436" s="20">
        <v>-10013400.700897099</v>
      </c>
      <c r="K436" s="21" t="s">
        <v>851</v>
      </c>
      <c r="L436" s="21" t="s">
        <v>852</v>
      </c>
      <c r="M436" s="21" t="s">
        <v>193</v>
      </c>
      <c r="N436" s="21" t="s">
        <v>291</v>
      </c>
      <c r="AJ436" s="4" t="s">
        <v>166</v>
      </c>
      <c r="AK436" s="44">
        <v>984235.53820117004</v>
      </c>
      <c r="AL436">
        <v>337598.48340671888</v>
      </c>
    </row>
    <row r="437" spans="1:38" x14ac:dyDescent="0.25">
      <c r="A437">
        <v>435</v>
      </c>
      <c r="B437" t="s">
        <v>201</v>
      </c>
      <c r="C437" s="1">
        <v>-3350</v>
      </c>
      <c r="E437" t="s">
        <v>14</v>
      </c>
      <c r="F437">
        <v>0</v>
      </c>
      <c r="G437">
        <v>20230201</v>
      </c>
      <c r="H437" s="56">
        <v>44958</v>
      </c>
      <c r="I437" s="20">
        <v>-79474628.3391736</v>
      </c>
      <c r="K437" s="21" t="s">
        <v>747</v>
      </c>
      <c r="L437" s="21" t="s">
        <v>748</v>
      </c>
      <c r="M437" s="21" t="s">
        <v>193</v>
      </c>
      <c r="N437" s="21" t="s">
        <v>101</v>
      </c>
      <c r="AJ437" s="4" t="s">
        <v>35</v>
      </c>
      <c r="AK437" s="44">
        <v>430.45047</v>
      </c>
      <c r="AL437">
        <v>4380.4785692011837</v>
      </c>
    </row>
    <row r="438" spans="1:38" x14ac:dyDescent="0.25">
      <c r="A438">
        <v>436</v>
      </c>
      <c r="B438" t="s">
        <v>201</v>
      </c>
      <c r="C438" s="1">
        <v>-4350822.18</v>
      </c>
      <c r="E438" t="s">
        <v>23</v>
      </c>
      <c r="F438">
        <v>0</v>
      </c>
      <c r="G438">
        <v>20230201</v>
      </c>
      <c r="H438" s="56">
        <v>44958</v>
      </c>
      <c r="I438" s="20">
        <v>-4689161.7859498598</v>
      </c>
      <c r="K438" s="21" t="s">
        <v>749</v>
      </c>
      <c r="L438" s="21" t="s">
        <v>748</v>
      </c>
      <c r="M438" s="21" t="s">
        <v>193</v>
      </c>
      <c r="N438" s="21" t="s">
        <v>101</v>
      </c>
      <c r="AJ438" s="4" t="s">
        <v>85</v>
      </c>
      <c r="AK438" s="44">
        <v>430.45047</v>
      </c>
      <c r="AL438">
        <v>4380.4785692011837</v>
      </c>
    </row>
    <row r="439" spans="1:38" x14ac:dyDescent="0.25">
      <c r="A439">
        <v>437</v>
      </c>
      <c r="B439" t="s">
        <v>201</v>
      </c>
      <c r="C439" s="1">
        <v>-6499.9949999999999</v>
      </c>
      <c r="E439" t="s">
        <v>15</v>
      </c>
      <c r="F439">
        <v>0</v>
      </c>
      <c r="G439">
        <v>20230201</v>
      </c>
      <c r="H439" s="56">
        <v>44958</v>
      </c>
      <c r="I439">
        <v>-10671644.3001916</v>
      </c>
      <c r="K439" t="s">
        <v>750</v>
      </c>
      <c r="L439" t="s">
        <v>748</v>
      </c>
      <c r="M439" t="s">
        <v>193</v>
      </c>
      <c r="N439" t="s">
        <v>101</v>
      </c>
      <c r="AJ439" s="4" t="s">
        <v>20</v>
      </c>
      <c r="AK439" s="44">
        <v>1.7695412699999999</v>
      </c>
      <c r="AL439">
        <v>176.32860757776589</v>
      </c>
    </row>
    <row r="440" spans="1:38" x14ac:dyDescent="0.25">
      <c r="A440">
        <v>438</v>
      </c>
      <c r="B440" t="s">
        <v>167</v>
      </c>
      <c r="C440" s="1">
        <v>-1340.01684679</v>
      </c>
      <c r="E440" t="s">
        <v>14</v>
      </c>
      <c r="F440" t="s">
        <v>658</v>
      </c>
      <c r="G440">
        <v>20230201</v>
      </c>
      <c r="H440" s="56">
        <v>44958</v>
      </c>
      <c r="I440">
        <v>-31790251.005034801</v>
      </c>
      <c r="K440" t="s">
        <v>751</v>
      </c>
      <c r="L440" t="s">
        <v>660</v>
      </c>
      <c r="M440" t="s">
        <v>168</v>
      </c>
      <c r="N440" t="s">
        <v>169</v>
      </c>
      <c r="AJ440" s="27" t="s">
        <v>85</v>
      </c>
      <c r="AK440" s="44">
        <v>1.7695412699999999</v>
      </c>
      <c r="AL440">
        <v>176.32860757776589</v>
      </c>
    </row>
    <row r="441" spans="1:38" x14ac:dyDescent="0.25">
      <c r="A441">
        <v>439</v>
      </c>
      <c r="B441" t="s">
        <v>167</v>
      </c>
      <c r="C441" s="1">
        <v>-26855</v>
      </c>
      <c r="E441" t="s">
        <v>15</v>
      </c>
      <c r="F441" t="s">
        <v>658</v>
      </c>
      <c r="G441">
        <v>20230201</v>
      </c>
      <c r="H441" s="56">
        <v>44958</v>
      </c>
      <c r="I441">
        <v>-44090342.7897477</v>
      </c>
      <c r="K441" t="s">
        <v>752</v>
      </c>
      <c r="L441" t="s">
        <v>660</v>
      </c>
      <c r="M441" t="s">
        <v>168</v>
      </c>
      <c r="N441" t="s">
        <v>169</v>
      </c>
      <c r="AJ441" s="4" t="s">
        <v>14</v>
      </c>
      <c r="AK441" s="44">
        <v>1.8847760000000002E-2</v>
      </c>
      <c r="AL441">
        <v>308.224312229563</v>
      </c>
    </row>
    <row r="442" spans="1:38" x14ac:dyDescent="0.25">
      <c r="A442">
        <v>440</v>
      </c>
      <c r="B442" t="s">
        <v>167</v>
      </c>
      <c r="C442" s="1">
        <v>-15000000</v>
      </c>
      <c r="E442" t="s">
        <v>256</v>
      </c>
      <c r="F442" t="s">
        <v>658</v>
      </c>
      <c r="G442">
        <v>20230201</v>
      </c>
      <c r="H442" s="56">
        <v>44958</v>
      </c>
      <c r="I442">
        <v>-16502765.386880901</v>
      </c>
      <c r="K442" t="s">
        <v>753</v>
      </c>
      <c r="L442" t="s">
        <v>660</v>
      </c>
      <c r="M442" t="s">
        <v>168</v>
      </c>
      <c r="N442" t="s">
        <v>169</v>
      </c>
      <c r="AJ442" s="27" t="s">
        <v>85</v>
      </c>
      <c r="AK442" s="44">
        <v>1.8847760000000002E-2</v>
      </c>
      <c r="AL442">
        <v>308.224312229563</v>
      </c>
    </row>
    <row r="443" spans="1:38" x14ac:dyDescent="0.25">
      <c r="A443">
        <v>441</v>
      </c>
      <c r="B443" t="s">
        <v>167</v>
      </c>
      <c r="C443" s="1">
        <v>-42800000</v>
      </c>
      <c r="E443" t="s">
        <v>95</v>
      </c>
      <c r="F443" t="s">
        <v>658</v>
      </c>
      <c r="G443">
        <v>20230201</v>
      </c>
      <c r="H443" s="56">
        <v>44958</v>
      </c>
      <c r="I443">
        <v>-42800000</v>
      </c>
      <c r="K443" t="s">
        <v>754</v>
      </c>
      <c r="L443" t="s">
        <v>660</v>
      </c>
      <c r="M443" t="s">
        <v>168</v>
      </c>
      <c r="N443" t="s">
        <v>169</v>
      </c>
      <c r="AJ443" s="4" t="s">
        <v>22</v>
      </c>
      <c r="AK443" s="44">
        <v>34.962823350000001</v>
      </c>
      <c r="AL443">
        <v>201.1497924022095</v>
      </c>
    </row>
    <row r="444" spans="1:38" x14ac:dyDescent="0.25">
      <c r="A444">
        <v>442</v>
      </c>
      <c r="B444" t="s">
        <v>167</v>
      </c>
      <c r="C444" s="1">
        <v>-89706000</v>
      </c>
      <c r="E444" t="s">
        <v>92</v>
      </c>
      <c r="F444" t="s">
        <v>658</v>
      </c>
      <c r="G444">
        <v>20230201</v>
      </c>
      <c r="H444" s="56">
        <v>44958</v>
      </c>
      <c r="I444">
        <v>-89719431.023040101</v>
      </c>
      <c r="K444" t="s">
        <v>755</v>
      </c>
      <c r="L444" t="s">
        <v>660</v>
      </c>
      <c r="M444" t="s">
        <v>168</v>
      </c>
      <c r="N444" t="s">
        <v>169</v>
      </c>
      <c r="AJ444" s="27" t="s">
        <v>85</v>
      </c>
      <c r="AK444" s="44">
        <v>34.962823350000001</v>
      </c>
      <c r="AL444">
        <v>201.1497924022095</v>
      </c>
    </row>
    <row r="445" spans="1:38" x14ac:dyDescent="0.25">
      <c r="A445">
        <v>443</v>
      </c>
      <c r="B445" t="s">
        <v>167</v>
      </c>
      <c r="C445" s="1">
        <v>-20000000</v>
      </c>
      <c r="E445" t="s">
        <v>26</v>
      </c>
      <c r="F445" t="s">
        <v>658</v>
      </c>
      <c r="G445">
        <v>20230201</v>
      </c>
      <c r="H445" s="56">
        <v>44958</v>
      </c>
      <c r="I445">
        <v>-563501.82054883998</v>
      </c>
      <c r="K445" t="s">
        <v>756</v>
      </c>
      <c r="L445" t="s">
        <v>660</v>
      </c>
      <c r="M445" t="s">
        <v>168</v>
      </c>
      <c r="N445" t="s">
        <v>169</v>
      </c>
      <c r="AJ445" s="4" t="s">
        <v>23</v>
      </c>
      <c r="AK445" s="44">
        <v>9.9499194400000004</v>
      </c>
      <c r="AL445">
        <v>8.8212633571351713</v>
      </c>
    </row>
    <row r="446" spans="1:38" x14ac:dyDescent="0.25">
      <c r="A446">
        <v>444</v>
      </c>
      <c r="B446" t="s">
        <v>202</v>
      </c>
      <c r="C446" s="1">
        <v>-5000</v>
      </c>
      <c r="E446" t="s">
        <v>20</v>
      </c>
      <c r="F446" t="s">
        <v>757</v>
      </c>
      <c r="G446">
        <v>20230201</v>
      </c>
      <c r="H446" s="56">
        <v>44958</v>
      </c>
      <c r="I446">
        <v>-681458.85812454706</v>
      </c>
      <c r="K446" t="s">
        <v>758</v>
      </c>
      <c r="L446" t="s">
        <v>744</v>
      </c>
      <c r="M446" t="s">
        <v>193</v>
      </c>
      <c r="N446" t="s">
        <v>112</v>
      </c>
      <c r="AJ446" s="27" t="s">
        <v>85</v>
      </c>
      <c r="AK446" s="44">
        <v>9.9499194400000004</v>
      </c>
      <c r="AL446">
        <v>8.8212633571351713</v>
      </c>
    </row>
    <row r="447" spans="1:38" x14ac:dyDescent="0.25">
      <c r="A447">
        <v>445</v>
      </c>
      <c r="B447" t="s">
        <v>202</v>
      </c>
      <c r="C447" s="1">
        <v>-40000</v>
      </c>
      <c r="E447" t="s">
        <v>22</v>
      </c>
      <c r="F447" t="s">
        <v>757</v>
      </c>
      <c r="G447">
        <v>20230201</v>
      </c>
      <c r="H447" s="56">
        <v>44958</v>
      </c>
      <c r="I447">
        <v>-258643.81963364201</v>
      </c>
      <c r="K447" t="s">
        <v>759</v>
      </c>
      <c r="L447" t="s">
        <v>744</v>
      </c>
      <c r="M447" t="s">
        <v>193</v>
      </c>
      <c r="N447" t="s">
        <v>112</v>
      </c>
      <c r="AJ447" s="4" t="s">
        <v>270</v>
      </c>
      <c r="AK447" s="44">
        <v>3.4037359</v>
      </c>
      <c r="AL447">
        <v>13.26324610821024</v>
      </c>
    </row>
    <row r="448" spans="1:38" x14ac:dyDescent="0.25">
      <c r="A448">
        <v>446</v>
      </c>
      <c r="B448" t="s">
        <v>202</v>
      </c>
      <c r="C448" s="1">
        <v>-160000</v>
      </c>
      <c r="E448" t="s">
        <v>23</v>
      </c>
      <c r="F448" t="s">
        <v>757</v>
      </c>
      <c r="G448">
        <v>20230201</v>
      </c>
      <c r="H448" s="56">
        <v>44958</v>
      </c>
      <c r="I448">
        <v>-172442.32347642799</v>
      </c>
      <c r="K448" t="s">
        <v>743</v>
      </c>
      <c r="L448" t="s">
        <v>744</v>
      </c>
      <c r="M448" t="s">
        <v>193</v>
      </c>
      <c r="N448" t="s">
        <v>112</v>
      </c>
      <c r="AJ448" s="27" t="s">
        <v>85</v>
      </c>
      <c r="AK448" s="44">
        <v>3.4037359</v>
      </c>
      <c r="AL448">
        <v>13.26324610821024</v>
      </c>
    </row>
    <row r="449" spans="1:38" x14ac:dyDescent="0.25">
      <c r="A449">
        <v>447</v>
      </c>
      <c r="B449" t="s">
        <v>202</v>
      </c>
      <c r="C449" s="1">
        <v>-108000</v>
      </c>
      <c r="E449" t="s">
        <v>29</v>
      </c>
      <c r="F449" t="s">
        <v>757</v>
      </c>
      <c r="G449">
        <v>20230201</v>
      </c>
      <c r="H449" s="56">
        <v>44958</v>
      </c>
      <c r="I449">
        <v>-2415691.4602818699</v>
      </c>
      <c r="K449" t="s">
        <v>760</v>
      </c>
      <c r="L449" t="s">
        <v>744</v>
      </c>
      <c r="M449" t="s">
        <v>193</v>
      </c>
      <c r="N449" t="s">
        <v>112</v>
      </c>
      <c r="AJ449" s="4" t="s">
        <v>43</v>
      </c>
      <c r="AK449" s="44">
        <v>6392.7486803700003</v>
      </c>
      <c r="AL449">
        <v>148261.67538083941</v>
      </c>
    </row>
    <row r="450" spans="1:38" x14ac:dyDescent="0.25">
      <c r="A450">
        <v>448</v>
      </c>
      <c r="B450" t="s">
        <v>202</v>
      </c>
      <c r="C450" s="1">
        <v>-4600</v>
      </c>
      <c r="E450" t="s">
        <v>15</v>
      </c>
      <c r="F450" t="s">
        <v>757</v>
      </c>
      <c r="G450">
        <v>20230201</v>
      </c>
      <c r="H450" s="56">
        <v>44958</v>
      </c>
      <c r="I450">
        <v>-7552246.3910943698</v>
      </c>
      <c r="K450" t="s">
        <v>761</v>
      </c>
      <c r="L450" t="s">
        <v>744</v>
      </c>
      <c r="M450" t="s">
        <v>193</v>
      </c>
      <c r="N450" t="s">
        <v>112</v>
      </c>
      <c r="AJ450" s="27" t="s">
        <v>85</v>
      </c>
      <c r="AK450" s="44">
        <v>6392.7486803700003</v>
      </c>
      <c r="AL450">
        <v>148261.67538083941</v>
      </c>
    </row>
    <row r="451" spans="1:38" x14ac:dyDescent="0.25">
      <c r="A451">
        <v>449</v>
      </c>
      <c r="B451" t="s">
        <v>202</v>
      </c>
      <c r="C451" s="1">
        <v>-17000</v>
      </c>
      <c r="E451" t="s">
        <v>27</v>
      </c>
      <c r="F451" t="s">
        <v>757</v>
      </c>
      <c r="G451">
        <v>20230201</v>
      </c>
      <c r="H451" s="56">
        <v>44958</v>
      </c>
      <c r="I451">
        <v>-122682.61542848901</v>
      </c>
      <c r="K451" t="s">
        <v>745</v>
      </c>
      <c r="L451" t="s">
        <v>744</v>
      </c>
      <c r="M451" t="s">
        <v>193</v>
      </c>
      <c r="N451" t="s">
        <v>112</v>
      </c>
      <c r="AJ451" s="4" t="s">
        <v>24</v>
      </c>
      <c r="AK451" s="44">
        <v>9.1421368100000002</v>
      </c>
      <c r="AL451">
        <v>525.55560898763406</v>
      </c>
    </row>
    <row r="452" spans="1:38" x14ac:dyDescent="0.25">
      <c r="A452">
        <v>450</v>
      </c>
      <c r="B452" t="s">
        <v>202</v>
      </c>
      <c r="C452" s="1">
        <v>-11800</v>
      </c>
      <c r="E452" t="s">
        <v>24</v>
      </c>
      <c r="F452" t="s">
        <v>757</v>
      </c>
      <c r="G452">
        <v>20230201</v>
      </c>
      <c r="H452" s="56">
        <v>44958</v>
      </c>
      <c r="I452">
        <v>-1185234.8240422599</v>
      </c>
      <c r="K452" t="s">
        <v>746</v>
      </c>
      <c r="L452" t="s">
        <v>744</v>
      </c>
      <c r="M452" t="s">
        <v>193</v>
      </c>
      <c r="N452" t="s">
        <v>112</v>
      </c>
      <c r="AJ452" s="27" t="s">
        <v>85</v>
      </c>
      <c r="AK452" s="44">
        <v>9.1421368100000002</v>
      </c>
      <c r="AL452">
        <v>525.55560898763406</v>
      </c>
    </row>
    <row r="453" spans="1:38" x14ac:dyDescent="0.25">
      <c r="A453">
        <v>451</v>
      </c>
      <c r="B453" t="s">
        <v>205</v>
      </c>
      <c r="C453" s="1">
        <v>-2600208</v>
      </c>
      <c r="E453" t="s">
        <v>89</v>
      </c>
      <c r="F453">
        <v>0</v>
      </c>
      <c r="G453">
        <v>20230201</v>
      </c>
      <c r="H453" s="56">
        <v>44958</v>
      </c>
      <c r="I453">
        <v>-257514.433815008</v>
      </c>
      <c r="K453" t="s">
        <v>762</v>
      </c>
      <c r="L453" t="s">
        <v>763</v>
      </c>
      <c r="M453" t="s">
        <v>206</v>
      </c>
      <c r="N453" t="s">
        <v>207</v>
      </c>
      <c r="AJ453" s="4" t="s">
        <v>89</v>
      </c>
      <c r="AK453" s="44">
        <v>864101.84359399998</v>
      </c>
      <c r="AL453">
        <v>70472.326413768707</v>
      </c>
    </row>
    <row r="454" spans="1:38" x14ac:dyDescent="0.25">
      <c r="A454">
        <v>452</v>
      </c>
      <c r="B454" t="s">
        <v>205</v>
      </c>
      <c r="C454" s="1">
        <v>-1000000</v>
      </c>
      <c r="E454" t="s">
        <v>92</v>
      </c>
      <c r="F454">
        <v>0</v>
      </c>
      <c r="G454">
        <v>20230201</v>
      </c>
      <c r="H454" s="56">
        <v>44958</v>
      </c>
      <c r="I454">
        <v>-1000149.72268343</v>
      </c>
      <c r="K454" t="s">
        <v>764</v>
      </c>
      <c r="L454" t="s">
        <v>763</v>
      </c>
      <c r="M454" t="s">
        <v>206</v>
      </c>
      <c r="N454" t="s">
        <v>207</v>
      </c>
      <c r="AJ454" s="27" t="s">
        <v>85</v>
      </c>
      <c r="AK454" s="44">
        <v>864101.84359399998</v>
      </c>
      <c r="AL454">
        <v>70472.326413768707</v>
      </c>
    </row>
    <row r="455" spans="1:38" x14ac:dyDescent="0.25">
      <c r="A455">
        <v>453</v>
      </c>
      <c r="B455" t="s">
        <v>208</v>
      </c>
      <c r="C455" s="1">
        <v>-201.17</v>
      </c>
      <c r="E455" t="s">
        <v>99</v>
      </c>
      <c r="F455" t="s">
        <v>757</v>
      </c>
      <c r="G455">
        <v>20230201</v>
      </c>
      <c r="H455" s="56">
        <v>44958</v>
      </c>
      <c r="I455">
        <v>-83.262623260679305</v>
      </c>
      <c r="K455" t="s">
        <v>765</v>
      </c>
      <c r="L455" t="s">
        <v>766</v>
      </c>
      <c r="M455" t="s">
        <v>206</v>
      </c>
      <c r="N455" t="s">
        <v>209</v>
      </c>
      <c r="AJ455" s="4" t="s">
        <v>98</v>
      </c>
      <c r="AK455" s="44">
        <v>0.10834547999999999</v>
      </c>
      <c r="AL455">
        <v>1.3016083665599509E-3</v>
      </c>
    </row>
    <row r="456" spans="1:38" x14ac:dyDescent="0.25">
      <c r="A456">
        <v>454</v>
      </c>
      <c r="B456" t="s">
        <v>211</v>
      </c>
      <c r="C456" s="1">
        <v>-8.9590416800000003</v>
      </c>
      <c r="D456" t="s">
        <v>72</v>
      </c>
      <c r="E456" t="s">
        <v>20</v>
      </c>
      <c r="F456" t="s">
        <v>674</v>
      </c>
      <c r="G456">
        <v>20230201</v>
      </c>
      <c r="H456" s="56">
        <v>44959.000004363428</v>
      </c>
      <c r="I456">
        <v>-1221.0436626286</v>
      </c>
      <c r="K456" t="s">
        <v>1126</v>
      </c>
      <c r="L456" t="s">
        <v>767</v>
      </c>
      <c r="M456" t="s">
        <v>193</v>
      </c>
      <c r="N456" t="s">
        <v>45</v>
      </c>
      <c r="AJ456" s="27" t="s">
        <v>85</v>
      </c>
      <c r="AK456" s="44">
        <v>0.10834547999999999</v>
      </c>
      <c r="AL456">
        <v>1.3016083665599509E-3</v>
      </c>
    </row>
    <row r="457" spans="1:38" x14ac:dyDescent="0.25">
      <c r="A457">
        <v>455</v>
      </c>
      <c r="B457" t="s">
        <v>211</v>
      </c>
      <c r="C457" s="1">
        <v>-4537.0498287999999</v>
      </c>
      <c r="D457" t="s">
        <v>72</v>
      </c>
      <c r="E457" t="s">
        <v>23</v>
      </c>
      <c r="F457" t="s">
        <v>674</v>
      </c>
      <c r="G457">
        <v>20230201</v>
      </c>
      <c r="H457" s="56">
        <v>44959.000004363428</v>
      </c>
      <c r="I457">
        <v>-4889.8713387912603</v>
      </c>
      <c r="K457" t="s">
        <v>1418</v>
      </c>
      <c r="L457" t="s">
        <v>767</v>
      </c>
      <c r="M457" t="s">
        <v>193</v>
      </c>
      <c r="N457" t="s">
        <v>45</v>
      </c>
      <c r="AJ457" s="4" t="s">
        <v>95</v>
      </c>
      <c r="AK457" s="44">
        <v>113250.4023</v>
      </c>
      <c r="AL457">
        <v>113250.4023</v>
      </c>
    </row>
    <row r="458" spans="1:38" x14ac:dyDescent="0.25">
      <c r="A458">
        <v>456</v>
      </c>
      <c r="B458" t="s">
        <v>211</v>
      </c>
      <c r="C458" s="1">
        <v>-3.6981750000000001E-2</v>
      </c>
      <c r="D458" t="s">
        <v>72</v>
      </c>
      <c r="E458" t="s">
        <v>30</v>
      </c>
      <c r="F458" t="s">
        <v>674</v>
      </c>
      <c r="G458">
        <v>20230201</v>
      </c>
      <c r="H458" s="56">
        <v>44959.000004363428</v>
      </c>
      <c r="I458">
        <v>-0.21033555396516801</v>
      </c>
      <c r="K458" t="s">
        <v>768</v>
      </c>
      <c r="L458" t="s">
        <v>767</v>
      </c>
      <c r="M458" t="s">
        <v>193</v>
      </c>
      <c r="N458" t="s">
        <v>45</v>
      </c>
      <c r="AJ458" s="27" t="s">
        <v>85</v>
      </c>
      <c r="AK458" s="44">
        <v>113250.4023</v>
      </c>
      <c r="AL458">
        <v>113250.4023</v>
      </c>
    </row>
    <row r="459" spans="1:38" x14ac:dyDescent="0.25">
      <c r="A459">
        <v>457</v>
      </c>
      <c r="B459" t="s">
        <v>211</v>
      </c>
      <c r="C459" s="1">
        <v>-70.981874360000006</v>
      </c>
      <c r="D459" t="s">
        <v>72</v>
      </c>
      <c r="E459" t="s">
        <v>24</v>
      </c>
      <c r="F459" t="s">
        <v>674</v>
      </c>
      <c r="G459">
        <v>20230201</v>
      </c>
      <c r="H459" s="56">
        <v>44959.000004363428</v>
      </c>
      <c r="I459">
        <v>-7129.6770650224298</v>
      </c>
      <c r="K459" t="s">
        <v>1132</v>
      </c>
      <c r="L459" t="s">
        <v>767</v>
      </c>
      <c r="M459" t="s">
        <v>193</v>
      </c>
      <c r="N459" t="s">
        <v>45</v>
      </c>
      <c r="AJ459" s="4" t="s">
        <v>38</v>
      </c>
      <c r="AK459" s="44">
        <v>1.182861E-2</v>
      </c>
      <c r="AL459">
        <v>1.1813878629662419E-2</v>
      </c>
    </row>
    <row r="460" spans="1:38" x14ac:dyDescent="0.25">
      <c r="A460">
        <v>458</v>
      </c>
      <c r="B460" t="s">
        <v>211</v>
      </c>
      <c r="C460" s="1">
        <v>-10040040859.104401</v>
      </c>
      <c r="D460" t="s">
        <v>72</v>
      </c>
      <c r="E460" t="s">
        <v>37</v>
      </c>
      <c r="F460" t="s">
        <v>674</v>
      </c>
      <c r="G460">
        <v>20230201</v>
      </c>
      <c r="H460" s="56">
        <v>44959.000004363428</v>
      </c>
      <c r="I460">
        <v>-120325.841087219</v>
      </c>
      <c r="K460" t="s">
        <v>1063</v>
      </c>
      <c r="L460" t="s">
        <v>767</v>
      </c>
      <c r="M460" t="s">
        <v>193</v>
      </c>
      <c r="N460" t="s">
        <v>45</v>
      </c>
      <c r="AJ460" s="27" t="s">
        <v>85</v>
      </c>
      <c r="AK460" s="44">
        <v>1.182861E-2</v>
      </c>
      <c r="AL460">
        <v>1.1813878629662419E-2</v>
      </c>
    </row>
    <row r="461" spans="1:38" x14ac:dyDescent="0.25">
      <c r="A461">
        <v>459</v>
      </c>
      <c r="B461" t="s">
        <v>212</v>
      </c>
      <c r="C461" s="1">
        <v>-5077934.5846861601</v>
      </c>
      <c r="E461" t="s">
        <v>38</v>
      </c>
      <c r="F461">
        <v>0</v>
      </c>
      <c r="G461">
        <v>20230201</v>
      </c>
      <c r="H461" s="56">
        <v>44959.000000775464</v>
      </c>
      <c r="I461">
        <v>-5078431.3385587502</v>
      </c>
      <c r="K461" t="s">
        <v>944</v>
      </c>
      <c r="L461" t="s">
        <v>945</v>
      </c>
      <c r="M461" t="s">
        <v>193</v>
      </c>
      <c r="N461" t="s">
        <v>182</v>
      </c>
      <c r="AJ461" s="4" t="s">
        <v>162</v>
      </c>
      <c r="AK461" s="44">
        <v>8.93329E-3</v>
      </c>
      <c r="AL461">
        <v>7.8894331383358885E-4</v>
      </c>
    </row>
    <row r="462" spans="1:38" x14ac:dyDescent="0.25">
      <c r="A462">
        <v>460</v>
      </c>
      <c r="B462" t="s">
        <v>420</v>
      </c>
      <c r="C462" s="1">
        <v>79941.919999999998</v>
      </c>
      <c r="E462" t="s">
        <v>95</v>
      </c>
      <c r="G462">
        <v>20230201</v>
      </c>
      <c r="H462" s="56">
        <v>44959.000002777779</v>
      </c>
      <c r="I462">
        <v>79941.919999999998</v>
      </c>
      <c r="K462" t="s">
        <v>769</v>
      </c>
      <c r="L462" t="s">
        <v>770</v>
      </c>
      <c r="M462" t="s">
        <v>306</v>
      </c>
      <c r="N462" t="s">
        <v>420</v>
      </c>
      <c r="AJ462" s="27" t="s">
        <v>85</v>
      </c>
      <c r="AK462" s="44">
        <v>8.93329E-3</v>
      </c>
      <c r="AL462">
        <v>7.8894331383358885E-4</v>
      </c>
    </row>
    <row r="463" spans="1:38" x14ac:dyDescent="0.25">
      <c r="A463">
        <v>461</v>
      </c>
      <c r="B463" t="s">
        <v>257</v>
      </c>
      <c r="C463" s="1">
        <v>209451.69</v>
      </c>
      <c r="D463" t="s">
        <v>72</v>
      </c>
      <c r="E463" t="s">
        <v>95</v>
      </c>
      <c r="G463">
        <v>20230201</v>
      </c>
      <c r="H463" s="56">
        <v>44959.000002777779</v>
      </c>
      <c r="I463">
        <v>209451.69</v>
      </c>
      <c r="K463" t="s">
        <v>258</v>
      </c>
      <c r="L463" t="s">
        <v>259</v>
      </c>
      <c r="M463" t="s">
        <v>85</v>
      </c>
      <c r="N463" t="s">
        <v>257</v>
      </c>
      <c r="AJ463" s="4" t="s">
        <v>99</v>
      </c>
      <c r="AK463" s="44">
        <v>0.71704489000000005</v>
      </c>
      <c r="AL463">
        <v>0.24400781677652089</v>
      </c>
    </row>
    <row r="464" spans="1:38" x14ac:dyDescent="0.25">
      <c r="A464">
        <v>462</v>
      </c>
      <c r="B464" t="s">
        <v>235</v>
      </c>
      <c r="C464" s="1">
        <v>25152036.77</v>
      </c>
      <c r="D464" t="s">
        <v>72</v>
      </c>
      <c r="E464" t="s">
        <v>95</v>
      </c>
      <c r="G464">
        <v>20230201</v>
      </c>
      <c r="H464" s="56">
        <v>44959.000002777779</v>
      </c>
      <c r="I464">
        <v>25152036.77</v>
      </c>
      <c r="K464" t="s">
        <v>771</v>
      </c>
      <c r="L464" t="s">
        <v>311</v>
      </c>
      <c r="M464" t="s">
        <v>306</v>
      </c>
      <c r="N464" t="s">
        <v>263</v>
      </c>
      <c r="AJ464" s="27" t="s">
        <v>85</v>
      </c>
      <c r="AK464" s="44">
        <v>0.71704489000000005</v>
      </c>
      <c r="AL464">
        <v>0.24400781677652089</v>
      </c>
    </row>
    <row r="465" spans="36:38" x14ac:dyDescent="0.25">
      <c r="AJ465" s="3" t="s">
        <v>171</v>
      </c>
      <c r="AK465" s="44">
        <v>3.13E-3</v>
      </c>
      <c r="AL465">
        <v>0.61353960886582493</v>
      </c>
    </row>
    <row r="466" spans="36:38" x14ac:dyDescent="0.25">
      <c r="AJ466" s="4" t="s">
        <v>15</v>
      </c>
      <c r="AK466" s="44">
        <v>5.0000000000000001E-4</v>
      </c>
      <c r="AL466">
        <v>0.6109096088658249</v>
      </c>
    </row>
    <row r="467" spans="36:38" x14ac:dyDescent="0.25">
      <c r="AJ467" s="27" t="s">
        <v>85</v>
      </c>
      <c r="AK467" s="44">
        <v>5.0000000000000001E-4</v>
      </c>
      <c r="AL467">
        <v>0.6109096088658249</v>
      </c>
    </row>
    <row r="468" spans="36:38" x14ac:dyDescent="0.25">
      <c r="AJ468" s="4" t="s">
        <v>95</v>
      </c>
      <c r="AK468" s="44">
        <v>2.63E-3</v>
      </c>
      <c r="AL468">
        <v>2.63E-3</v>
      </c>
    </row>
    <row r="469" spans="36:38" x14ac:dyDescent="0.25">
      <c r="AJ469" s="27" t="s">
        <v>85</v>
      </c>
      <c r="AK469" s="44">
        <v>2.63E-3</v>
      </c>
      <c r="AL469">
        <v>2.63E-3</v>
      </c>
    </row>
    <row r="470" spans="36:38" x14ac:dyDescent="0.25">
      <c r="AJ470" s="3" t="s">
        <v>172</v>
      </c>
      <c r="AK470" s="44">
        <v>10138.885630000001</v>
      </c>
      <c r="AL470">
        <v>10138.885630000001</v>
      </c>
    </row>
    <row r="471" spans="36:38" x14ac:dyDescent="0.25">
      <c r="AJ471" s="4" t="s">
        <v>95</v>
      </c>
      <c r="AK471" s="44">
        <v>10138.885630000001</v>
      </c>
      <c r="AL471">
        <v>10138.885630000001</v>
      </c>
    </row>
    <row r="472" spans="36:38" x14ac:dyDescent="0.25">
      <c r="AJ472" s="27" t="s">
        <v>85</v>
      </c>
      <c r="AK472" s="44">
        <v>10138.885630000001</v>
      </c>
      <c r="AL472">
        <v>10138.885630000001</v>
      </c>
    </row>
    <row r="473" spans="36:38" x14ac:dyDescent="0.25">
      <c r="AJ473" s="3" t="s">
        <v>45</v>
      </c>
      <c r="AK473" s="44">
        <v>-9963717952.8686657</v>
      </c>
      <c r="AL473">
        <v>79562000.668711618</v>
      </c>
    </row>
    <row r="474" spans="36:38" x14ac:dyDescent="0.25">
      <c r="AJ474" s="4" t="s">
        <v>20</v>
      </c>
      <c r="AK474" s="44">
        <v>-1463.7902284300001</v>
      </c>
      <c r="AL474">
        <v>-145861.584095748</v>
      </c>
    </row>
    <row r="475" spans="36:38" x14ac:dyDescent="0.25">
      <c r="AJ475" s="27" t="s">
        <v>85</v>
      </c>
      <c r="AK475" s="44">
        <v>109.51263598</v>
      </c>
      <c r="AL475">
        <v>10912.55171150891</v>
      </c>
    </row>
    <row r="476" spans="36:38" x14ac:dyDescent="0.25">
      <c r="AJ476" s="27" t="s">
        <v>193</v>
      </c>
      <c r="AK476" s="44">
        <v>-1573.30286441</v>
      </c>
      <c r="AL476">
        <v>-156774.13580725691</v>
      </c>
    </row>
    <row r="477" spans="36:38" x14ac:dyDescent="0.25">
      <c r="AJ477" s="4" t="s">
        <v>113</v>
      </c>
      <c r="AK477" s="44">
        <v>0.86729455</v>
      </c>
      <c r="AL477">
        <v>33.580489683509107</v>
      </c>
    </row>
    <row r="478" spans="36:38" x14ac:dyDescent="0.25">
      <c r="AJ478" s="27" t="s">
        <v>85</v>
      </c>
      <c r="AK478" s="44">
        <v>0.86729455</v>
      </c>
      <c r="AL478">
        <v>33.580489683509107</v>
      </c>
    </row>
    <row r="479" spans="36:38" x14ac:dyDescent="0.25">
      <c r="AJ479" s="4" t="s">
        <v>14</v>
      </c>
      <c r="AK479" s="44">
        <v>512.06016428000009</v>
      </c>
      <c r="AL479">
        <v>8373907.135668112</v>
      </c>
    </row>
    <row r="480" spans="36:38" x14ac:dyDescent="0.25">
      <c r="AJ480" s="27" t="s">
        <v>85</v>
      </c>
      <c r="AK480" s="44">
        <v>512.06016428000009</v>
      </c>
      <c r="AL480">
        <v>8373907.135668112</v>
      </c>
    </row>
    <row r="481" spans="36:38" x14ac:dyDescent="0.25">
      <c r="AJ481" s="4" t="s">
        <v>22</v>
      </c>
      <c r="AK481" s="44">
        <v>6.8575999999999999E-4</v>
      </c>
      <c r="AL481">
        <v>3.9453473266980654E-3</v>
      </c>
    </row>
    <row r="482" spans="36:38" x14ac:dyDescent="0.25">
      <c r="AJ482" s="27" t="s">
        <v>85</v>
      </c>
      <c r="AK482" s="44">
        <v>6.8575999999999999E-4</v>
      </c>
      <c r="AL482">
        <v>3.9453473266980654E-3</v>
      </c>
    </row>
    <row r="483" spans="36:38" x14ac:dyDescent="0.25">
      <c r="AJ483" s="4" t="s">
        <v>23</v>
      </c>
      <c r="AK483" s="44">
        <v>147536.53602641</v>
      </c>
      <c r="AL483">
        <v>130800.92225233369</v>
      </c>
    </row>
    <row r="484" spans="36:38" x14ac:dyDescent="0.25">
      <c r="AJ484" s="27" t="s">
        <v>85</v>
      </c>
      <c r="AK484" s="44">
        <v>147536.53602641</v>
      </c>
      <c r="AL484">
        <v>130800.92225233369</v>
      </c>
    </row>
    <row r="485" spans="36:38" x14ac:dyDescent="0.25">
      <c r="AJ485" s="4" t="s">
        <v>29</v>
      </c>
      <c r="AK485" s="44">
        <v>-0.40707694999999999</v>
      </c>
      <c r="AL485">
        <v>-8.1242992961689033</v>
      </c>
    </row>
    <row r="486" spans="36:38" x14ac:dyDescent="0.25">
      <c r="AJ486" s="27" t="s">
        <v>193</v>
      </c>
      <c r="AK486" s="44">
        <v>-0.40707694999999999</v>
      </c>
      <c r="AL486">
        <v>-8.1242992961689033</v>
      </c>
    </row>
    <row r="487" spans="36:38" x14ac:dyDescent="0.25">
      <c r="AJ487" s="4" t="s">
        <v>15</v>
      </c>
      <c r="AK487" s="44">
        <v>5099.6463487399997</v>
      </c>
      <c r="AL487">
        <v>6230845.91252557</v>
      </c>
    </row>
    <row r="488" spans="36:38" x14ac:dyDescent="0.25">
      <c r="AJ488" s="27" t="s">
        <v>85</v>
      </c>
      <c r="AK488" s="44">
        <v>6364.6002509999998</v>
      </c>
      <c r="AL488">
        <v>7776390.8998514814</v>
      </c>
    </row>
    <row r="489" spans="36:38" x14ac:dyDescent="0.25">
      <c r="AJ489" s="27" t="s">
        <v>193</v>
      </c>
      <c r="AK489" s="44">
        <v>-1264.9539022599999</v>
      </c>
      <c r="AL489">
        <v>-1545544.9873259109</v>
      </c>
    </row>
    <row r="490" spans="36:38" x14ac:dyDescent="0.25">
      <c r="AJ490" s="4" t="s">
        <v>270</v>
      </c>
      <c r="AK490" s="44">
        <v>8.7929999999999993E-5</v>
      </c>
      <c r="AL490">
        <v>3.4263446535171162E-4</v>
      </c>
    </row>
    <row r="491" spans="36:38" x14ac:dyDescent="0.25">
      <c r="AJ491" s="27" t="s">
        <v>85</v>
      </c>
      <c r="AK491" s="44">
        <v>8.7929999999999993E-5</v>
      </c>
      <c r="AL491">
        <v>3.4263446535171162E-4</v>
      </c>
    </row>
    <row r="492" spans="36:38" x14ac:dyDescent="0.25">
      <c r="AJ492" s="4" t="s">
        <v>30</v>
      </c>
      <c r="AK492" s="44">
        <v>-3.6900389999999998E-2</v>
      </c>
      <c r="AL492">
        <v>-0.15844940293277221</v>
      </c>
    </row>
    <row r="493" spans="36:38" x14ac:dyDescent="0.25">
      <c r="AJ493" s="27" t="s">
        <v>193</v>
      </c>
      <c r="AK493" s="44">
        <v>-3.6900389999999998E-2</v>
      </c>
      <c r="AL493">
        <v>-0.15844940293277221</v>
      </c>
    </row>
    <row r="494" spans="36:38" x14ac:dyDescent="0.25">
      <c r="AJ494" s="4" t="s">
        <v>27</v>
      </c>
      <c r="AK494" s="44">
        <v>7.5870867500000001</v>
      </c>
      <c r="AL494">
        <v>46.072177056415278</v>
      </c>
    </row>
    <row r="495" spans="36:38" x14ac:dyDescent="0.25">
      <c r="AJ495" s="27" t="s">
        <v>85</v>
      </c>
      <c r="AK495" s="44">
        <v>7.5870867500000001</v>
      </c>
      <c r="AL495">
        <v>46.072177056415278</v>
      </c>
    </row>
    <row r="496" spans="36:38" x14ac:dyDescent="0.25">
      <c r="AJ496" s="4" t="s">
        <v>24</v>
      </c>
      <c r="AK496" s="44">
        <v>3634.9021786799999</v>
      </c>
      <c r="AL496">
        <v>208960.25380379806</v>
      </c>
    </row>
    <row r="497" spans="36:38" x14ac:dyDescent="0.25">
      <c r="AJ497" s="27" t="s">
        <v>85</v>
      </c>
      <c r="AK497" s="44">
        <v>3634.9021786799999</v>
      </c>
      <c r="AL497">
        <v>208960.25380379806</v>
      </c>
    </row>
    <row r="498" spans="36:38" x14ac:dyDescent="0.25">
      <c r="AJ498" s="4" t="s">
        <v>89</v>
      </c>
      <c r="AK498" s="44">
        <v>387813.07240811997</v>
      </c>
      <c r="AL498">
        <v>31628.319773742609</v>
      </c>
    </row>
    <row r="499" spans="36:38" x14ac:dyDescent="0.25">
      <c r="AJ499" s="27" t="s">
        <v>85</v>
      </c>
      <c r="AK499" s="44">
        <v>387813.07240811997</v>
      </c>
      <c r="AL499">
        <v>31628.319773742609</v>
      </c>
    </row>
    <row r="500" spans="36:38" x14ac:dyDescent="0.25">
      <c r="AJ500" s="4" t="s">
        <v>37</v>
      </c>
      <c r="AK500" s="44">
        <v>-10030463790.585346</v>
      </c>
      <c r="AL500">
        <v>-90558.111270937152</v>
      </c>
    </row>
    <row r="501" spans="36:38" x14ac:dyDescent="0.25">
      <c r="AJ501" s="27" t="s">
        <v>85</v>
      </c>
      <c r="AK501" s="44">
        <v>8.1457000000000003E-4</v>
      </c>
      <c r="AL501">
        <v>7.3541884241887576E-9</v>
      </c>
    </row>
    <row r="502" spans="36:38" x14ac:dyDescent="0.25">
      <c r="AJ502" s="27" t="s">
        <v>193</v>
      </c>
      <c r="AK502" s="44">
        <v>-10030463790.586161</v>
      </c>
      <c r="AL502">
        <v>-90558.111270944501</v>
      </c>
    </row>
    <row r="503" spans="36:38" x14ac:dyDescent="0.25">
      <c r="AJ503" s="4" t="s">
        <v>92</v>
      </c>
      <c r="AK503" s="44">
        <v>-66833.931200249994</v>
      </c>
      <c r="AL503">
        <v>-66843.043338537522</v>
      </c>
    </row>
    <row r="504" spans="36:38" x14ac:dyDescent="0.25">
      <c r="AJ504" s="27" t="s">
        <v>193</v>
      </c>
      <c r="AK504" s="44">
        <v>-66833.931200249994</v>
      </c>
      <c r="AL504">
        <v>-66843.043338537522</v>
      </c>
    </row>
    <row r="505" spans="36:38" x14ac:dyDescent="0.25">
      <c r="AJ505" s="4" t="s">
        <v>38</v>
      </c>
      <c r="AK505" s="44">
        <v>64941345.912050463</v>
      </c>
      <c r="AL505">
        <v>64860467.853102624</v>
      </c>
    </row>
    <row r="506" spans="36:38" x14ac:dyDescent="0.25">
      <c r="AJ506" s="27" t="s">
        <v>85</v>
      </c>
      <c r="AK506" s="44">
        <v>64966266.08846093</v>
      </c>
      <c r="AL506">
        <v>64885356.993884429</v>
      </c>
    </row>
    <row r="507" spans="36:38" x14ac:dyDescent="0.25">
      <c r="AJ507" s="27" t="s">
        <v>193</v>
      </c>
      <c r="AK507" s="44">
        <v>-24920.176410470001</v>
      </c>
      <c r="AL507">
        <v>-24889.140781805239</v>
      </c>
    </row>
    <row r="508" spans="36:38" x14ac:dyDescent="0.25">
      <c r="AJ508" s="4" t="s">
        <v>161</v>
      </c>
      <c r="AK508" s="44">
        <v>5.47</v>
      </c>
      <c r="AL508">
        <v>1.5561459982967789E-4</v>
      </c>
    </row>
    <row r="509" spans="36:38" x14ac:dyDescent="0.25">
      <c r="AJ509" s="27" t="s">
        <v>85</v>
      </c>
      <c r="AK509" s="44">
        <v>5.47</v>
      </c>
      <c r="AL509">
        <v>1.5561459982967789E-4</v>
      </c>
    </row>
    <row r="510" spans="36:38" x14ac:dyDescent="0.25">
      <c r="AJ510" s="4" t="s">
        <v>99</v>
      </c>
      <c r="AK510" s="44">
        <v>2875.9911805200004</v>
      </c>
      <c r="AL510">
        <v>978.68953368765267</v>
      </c>
    </row>
    <row r="511" spans="36:38" x14ac:dyDescent="0.25">
      <c r="AJ511" s="27" t="s">
        <v>85</v>
      </c>
      <c r="AK511" s="44">
        <v>2875.9911805200004</v>
      </c>
      <c r="AL511">
        <v>978.68953368765267</v>
      </c>
    </row>
    <row r="512" spans="36:38" x14ac:dyDescent="0.25">
      <c r="AJ512" s="4" t="s">
        <v>26</v>
      </c>
      <c r="AK512" s="44">
        <v>1325303.8365750101</v>
      </c>
      <c r="AL512">
        <v>27602.946395344909</v>
      </c>
    </row>
    <row r="513" spans="36:38" x14ac:dyDescent="0.25">
      <c r="AJ513" s="27" t="s">
        <v>85</v>
      </c>
      <c r="AK513" s="44">
        <v>1325303.8365750101</v>
      </c>
      <c r="AL513">
        <v>27602.946395344909</v>
      </c>
    </row>
    <row r="514" spans="36:38" x14ac:dyDescent="0.25">
      <c r="AJ514" s="3" t="s">
        <v>207</v>
      </c>
      <c r="AK514" s="44">
        <v>-3600208</v>
      </c>
      <c r="AL514">
        <v>-1212197.8096977568</v>
      </c>
    </row>
    <row r="515" spans="36:38" x14ac:dyDescent="0.25">
      <c r="AJ515" s="4" t="s">
        <v>89</v>
      </c>
      <c r="AK515" s="44">
        <v>-2600208</v>
      </c>
      <c r="AL515">
        <v>-212061.4696961458</v>
      </c>
    </row>
    <row r="516" spans="36:38" x14ac:dyDescent="0.25">
      <c r="AJ516" s="27" t="s">
        <v>206</v>
      </c>
      <c r="AK516" s="44">
        <v>-2600208</v>
      </c>
      <c r="AL516">
        <v>-212061.4696961458</v>
      </c>
    </row>
    <row r="517" spans="36:38" x14ac:dyDescent="0.25">
      <c r="AJ517" s="4" t="s">
        <v>92</v>
      </c>
      <c r="AK517" s="44">
        <v>-1000000</v>
      </c>
      <c r="AL517">
        <v>-1000136.340001611</v>
      </c>
    </row>
    <row r="518" spans="36:38" x14ac:dyDescent="0.25">
      <c r="AJ518" s="27" t="s">
        <v>206</v>
      </c>
      <c r="AK518" s="44">
        <v>-1000000</v>
      </c>
      <c r="AL518">
        <v>-1000136.340001611</v>
      </c>
    </row>
    <row r="519" spans="36:38" x14ac:dyDescent="0.25">
      <c r="AJ519" s="3" t="s">
        <v>175</v>
      </c>
      <c r="AK519" s="44">
        <v>0.13812404</v>
      </c>
      <c r="AL519">
        <v>0.90747768552352293</v>
      </c>
    </row>
    <row r="520" spans="36:38" x14ac:dyDescent="0.25">
      <c r="AJ520" s="4" t="s">
        <v>15</v>
      </c>
      <c r="AK520" s="44">
        <v>7.1361999999999999E-4</v>
      </c>
      <c r="AL520">
        <v>0.87191463015765991</v>
      </c>
    </row>
    <row r="521" spans="36:38" x14ac:dyDescent="0.25">
      <c r="AJ521" s="27" t="s">
        <v>85</v>
      </c>
      <c r="AK521" s="44">
        <v>7.1361999999999999E-4</v>
      </c>
      <c r="AL521">
        <v>0.87191463015765991</v>
      </c>
    </row>
    <row r="522" spans="36:38" x14ac:dyDescent="0.25">
      <c r="AJ522" s="4" t="s">
        <v>107</v>
      </c>
      <c r="AK522" s="44">
        <v>0.01</v>
      </c>
      <c r="AL522">
        <v>1.0335499999999999E-2</v>
      </c>
    </row>
    <row r="523" spans="36:38" x14ac:dyDescent="0.25">
      <c r="AJ523" s="27" t="s">
        <v>85</v>
      </c>
      <c r="AK523" s="44">
        <v>0.01</v>
      </c>
      <c r="AL523">
        <v>1.0335499999999999E-2</v>
      </c>
    </row>
    <row r="524" spans="36:38" x14ac:dyDescent="0.25">
      <c r="AJ524" s="4" t="s">
        <v>176</v>
      </c>
      <c r="AK524" s="44">
        <v>0.01</v>
      </c>
      <c r="AL524">
        <v>1.1838899999999999E-2</v>
      </c>
    </row>
    <row r="525" spans="36:38" x14ac:dyDescent="0.25">
      <c r="AJ525" s="27" t="s">
        <v>85</v>
      </c>
      <c r="AK525" s="44">
        <v>0.01</v>
      </c>
      <c r="AL525">
        <v>1.1838899999999999E-2</v>
      </c>
    </row>
    <row r="526" spans="36:38" x14ac:dyDescent="0.25">
      <c r="AJ526" s="4" t="s">
        <v>177</v>
      </c>
      <c r="AK526" s="44">
        <v>0.10983253</v>
      </c>
      <c r="AL526">
        <v>5.8121018861928813E-3</v>
      </c>
    </row>
    <row r="527" spans="36:38" x14ac:dyDescent="0.25">
      <c r="AJ527" s="27" t="s">
        <v>85</v>
      </c>
      <c r="AK527" s="44">
        <v>0.10983253</v>
      </c>
      <c r="AL527">
        <v>5.8121018861928813E-3</v>
      </c>
    </row>
    <row r="528" spans="36:38" x14ac:dyDescent="0.25">
      <c r="AJ528" s="4" t="s">
        <v>95</v>
      </c>
      <c r="AK528" s="44">
        <v>6.5778299999999998E-3</v>
      </c>
      <c r="AL528">
        <v>6.5778299999999998E-3</v>
      </c>
    </row>
    <row r="529" spans="36:38" x14ac:dyDescent="0.25">
      <c r="AJ529" s="27" t="s">
        <v>85</v>
      </c>
      <c r="AK529" s="44">
        <v>6.5778299999999998E-3</v>
      </c>
      <c r="AL529">
        <v>6.5778299999999998E-3</v>
      </c>
    </row>
    <row r="530" spans="36:38" x14ac:dyDescent="0.25">
      <c r="AJ530" s="4" t="s">
        <v>38</v>
      </c>
      <c r="AK530" s="44">
        <v>9.9996000000000004E-4</v>
      </c>
      <c r="AL530">
        <v>9.9871464817229052E-4</v>
      </c>
    </row>
    <row r="531" spans="36:38" x14ac:dyDescent="0.25">
      <c r="AJ531" s="27" t="s">
        <v>85</v>
      </c>
      <c r="AK531" s="44">
        <v>9.9996000000000004E-4</v>
      </c>
      <c r="AL531">
        <v>9.9871464817229052E-4</v>
      </c>
    </row>
    <row r="532" spans="36:38" x14ac:dyDescent="0.25">
      <c r="AJ532" s="4" t="s">
        <v>162</v>
      </c>
      <c r="AK532" s="44">
        <v>9.9999999999999995E-8</v>
      </c>
      <c r="AL532">
        <v>8.8314978449550921E-9</v>
      </c>
    </row>
    <row r="533" spans="36:38" x14ac:dyDescent="0.25">
      <c r="AJ533" s="27" t="s">
        <v>85</v>
      </c>
      <c r="AK533" s="44">
        <v>9.9999999999999995E-8</v>
      </c>
      <c r="AL533">
        <v>8.8314978449550921E-9</v>
      </c>
    </row>
    <row r="534" spans="36:38" x14ac:dyDescent="0.25">
      <c r="AJ534" s="3" t="s">
        <v>209</v>
      </c>
      <c r="AK534" s="44">
        <v>-201.17</v>
      </c>
      <c r="AL534">
        <v>-68.457432980148155</v>
      </c>
    </row>
    <row r="535" spans="36:38" x14ac:dyDescent="0.25">
      <c r="AJ535" s="4" t="s">
        <v>99</v>
      </c>
      <c r="AK535" s="44">
        <v>-201.17</v>
      </c>
      <c r="AL535">
        <v>-68.457432980148155</v>
      </c>
    </row>
    <row r="536" spans="36:38" x14ac:dyDescent="0.25">
      <c r="AJ536" s="27" t="s">
        <v>206</v>
      </c>
      <c r="AK536" s="44">
        <v>-201.17</v>
      </c>
      <c r="AL536">
        <v>-68.457432980148155</v>
      </c>
    </row>
    <row r="537" spans="36:38" x14ac:dyDescent="0.25">
      <c r="AJ537" s="3" t="s">
        <v>180</v>
      </c>
      <c r="AK537" s="44">
        <v>3189967.2936231201</v>
      </c>
      <c r="AL537">
        <v>27700.14279195312</v>
      </c>
    </row>
    <row r="538" spans="36:38" x14ac:dyDescent="0.25">
      <c r="AJ538" s="4" t="s">
        <v>179</v>
      </c>
      <c r="AK538" s="44">
        <v>3189967.2936231201</v>
      </c>
      <c r="AL538">
        <v>27700.14279195312</v>
      </c>
    </row>
    <row r="539" spans="36:38" x14ac:dyDescent="0.25">
      <c r="AJ539" s="27" t="s">
        <v>85</v>
      </c>
      <c r="AK539" s="44">
        <v>3189967.2936231201</v>
      </c>
      <c r="AL539">
        <v>27700.14279195312</v>
      </c>
    </row>
    <row r="540" spans="36:38" x14ac:dyDescent="0.25">
      <c r="AJ540" s="3" t="s">
        <v>182</v>
      </c>
      <c r="AK540" s="44">
        <v>10957624.232298901</v>
      </c>
      <c r="AL540">
        <v>2993803.983628212</v>
      </c>
    </row>
    <row r="541" spans="36:38" x14ac:dyDescent="0.25">
      <c r="AJ541" s="4" t="s">
        <v>84</v>
      </c>
      <c r="AK541" s="44">
        <v>59</v>
      </c>
      <c r="AL541">
        <v>19.477492173636382</v>
      </c>
    </row>
    <row r="542" spans="36:38" x14ac:dyDescent="0.25">
      <c r="AJ542" s="27" t="s">
        <v>85</v>
      </c>
      <c r="AK542" s="44">
        <v>59</v>
      </c>
      <c r="AL542">
        <v>19.477492173636382</v>
      </c>
    </row>
    <row r="543" spans="36:38" x14ac:dyDescent="0.25">
      <c r="AJ543" s="4" t="s">
        <v>14</v>
      </c>
      <c r="AK543" s="44">
        <v>-174.51592060999999</v>
      </c>
      <c r="AL543">
        <v>-2853922.6732049999</v>
      </c>
    </row>
    <row r="544" spans="36:38" x14ac:dyDescent="0.25">
      <c r="AJ544" s="27" t="s">
        <v>193</v>
      </c>
      <c r="AK544" s="44">
        <v>-174.51592060999999</v>
      </c>
      <c r="AL544">
        <v>-2853922.6732049999</v>
      </c>
    </row>
    <row r="545" spans="36:38" x14ac:dyDescent="0.25">
      <c r="AJ545" s="4" t="s">
        <v>15</v>
      </c>
      <c r="AK545" s="44">
        <v>-2994.3247933399998</v>
      </c>
      <c r="AL545">
        <v>-3658523.5766331628</v>
      </c>
    </row>
    <row r="546" spans="36:38" x14ac:dyDescent="0.25">
      <c r="AJ546" s="27" t="s">
        <v>193</v>
      </c>
      <c r="AK546" s="44">
        <v>-2994.3247933399998</v>
      </c>
      <c r="AL546">
        <v>-3658523.5766331628</v>
      </c>
    </row>
    <row r="547" spans="36:38" x14ac:dyDescent="0.25">
      <c r="AJ547" s="4" t="s">
        <v>270</v>
      </c>
      <c r="AK547" s="44">
        <v>1267.7570125100001</v>
      </c>
      <c r="AL547">
        <v>4940.0346432076312</v>
      </c>
    </row>
    <row r="548" spans="36:38" x14ac:dyDescent="0.25">
      <c r="AJ548" s="27" t="s">
        <v>85</v>
      </c>
      <c r="AK548" s="44">
        <v>1267.7570125100001</v>
      </c>
      <c r="AL548">
        <v>4940.0346432076312</v>
      </c>
    </row>
    <row r="549" spans="36:38" x14ac:dyDescent="0.25">
      <c r="AJ549" s="4" t="s">
        <v>38</v>
      </c>
      <c r="AK549" s="44">
        <v>9315180.2629010305</v>
      </c>
      <c r="AL549">
        <v>9303579.1220895518</v>
      </c>
    </row>
    <row r="550" spans="36:38" x14ac:dyDescent="0.25">
      <c r="AJ550" s="27" t="s">
        <v>85</v>
      </c>
      <c r="AK550" s="44">
        <v>9315180.2629010305</v>
      </c>
      <c r="AL550">
        <v>9303579.1220895518</v>
      </c>
    </row>
    <row r="551" spans="36:38" x14ac:dyDescent="0.25">
      <c r="AJ551" s="4" t="s">
        <v>183</v>
      </c>
      <c r="AK551" s="44">
        <v>1644286.05309931</v>
      </c>
      <c r="AL551">
        <v>197711.5992414417</v>
      </c>
    </row>
    <row r="552" spans="36:38" x14ac:dyDescent="0.25">
      <c r="AJ552" s="27" t="s">
        <v>85</v>
      </c>
      <c r="AK552" s="44">
        <v>1644286.05309931</v>
      </c>
      <c r="AL552">
        <v>197711.5992414417</v>
      </c>
    </row>
    <row r="553" spans="36:38" x14ac:dyDescent="0.25">
      <c r="AJ553" s="3" t="s">
        <v>275</v>
      </c>
      <c r="AK553" s="44"/>
    </row>
    <row r="554" spans="36:38" x14ac:dyDescent="0.25">
      <c r="AJ554" s="4" t="s">
        <v>275</v>
      </c>
      <c r="AK554" s="44"/>
    </row>
    <row r="555" spans="36:38" x14ac:dyDescent="0.25">
      <c r="AJ555" s="27" t="s">
        <v>275</v>
      </c>
      <c r="AK555" s="44"/>
    </row>
    <row r="556" spans="36:38" x14ac:dyDescent="0.25">
      <c r="AJ556" s="3" t="s">
        <v>56</v>
      </c>
      <c r="AK556" s="44">
        <v>180298235352.4292</v>
      </c>
      <c r="AL556">
        <v>43392573.956692718</v>
      </c>
    </row>
    <row r="557" spans="36:38" x14ac:dyDescent="0.25">
      <c r="AK557"/>
    </row>
    <row r="558" spans="36:38" x14ac:dyDescent="0.25">
      <c r="AK558"/>
    </row>
    <row r="559" spans="36:38" x14ac:dyDescent="0.25">
      <c r="AK559"/>
    </row>
    <row r="560" spans="36:38" x14ac:dyDescent="0.25">
      <c r="AK560"/>
    </row>
    <row r="561" spans="37:37" x14ac:dyDescent="0.25">
      <c r="AK561"/>
    </row>
    <row r="562" spans="37:37" x14ac:dyDescent="0.25">
      <c r="AK562"/>
    </row>
    <row r="563" spans="37:37" x14ac:dyDescent="0.25">
      <c r="AK563"/>
    </row>
    <row r="564" spans="37:37" x14ac:dyDescent="0.25">
      <c r="AK564"/>
    </row>
    <row r="565" spans="37:37" x14ac:dyDescent="0.25">
      <c r="AK565"/>
    </row>
    <row r="566" spans="37:37" x14ac:dyDescent="0.25">
      <c r="AK566"/>
    </row>
    <row r="567" spans="37:37" x14ac:dyDescent="0.25">
      <c r="AK567"/>
    </row>
    <row r="568" spans="37:37" x14ac:dyDescent="0.25">
      <c r="AK568"/>
    </row>
    <row r="569" spans="37:37" x14ac:dyDescent="0.25">
      <c r="AK569"/>
    </row>
    <row r="570" spans="37:37" x14ac:dyDescent="0.25">
      <c r="AK570"/>
    </row>
    <row r="571" spans="37:37" x14ac:dyDescent="0.25">
      <c r="AK571"/>
    </row>
    <row r="572" spans="37:37" x14ac:dyDescent="0.25">
      <c r="AK572"/>
    </row>
    <row r="573" spans="37:37" x14ac:dyDescent="0.25">
      <c r="AK573"/>
    </row>
    <row r="574" spans="37:37" x14ac:dyDescent="0.25">
      <c r="AK574"/>
    </row>
    <row r="575" spans="37:37" x14ac:dyDescent="0.25">
      <c r="AK575"/>
    </row>
    <row r="576" spans="37:37" x14ac:dyDescent="0.25">
      <c r="AK576"/>
    </row>
    <row r="577" spans="37:37" x14ac:dyDescent="0.25">
      <c r="AK577"/>
    </row>
    <row r="578" spans="37:37" x14ac:dyDescent="0.25">
      <c r="AK578"/>
    </row>
    <row r="579" spans="37:37" x14ac:dyDescent="0.25">
      <c r="AK579"/>
    </row>
    <row r="580" spans="37:37" x14ac:dyDescent="0.25">
      <c r="AK580"/>
    </row>
    <row r="581" spans="37:37" x14ac:dyDescent="0.25">
      <c r="AK581"/>
    </row>
  </sheetData>
  <autoFilter ref="A1:I469" xr:uid="{F6B4BA57-7490-4753-AE48-5C059F678BC4}"/>
  <pageMargins left="0.7" right="0.7" top="0.75" bottom="0.75" header="0.3" footer="0.3"/>
  <pageSetup orientation="portrait"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C8AAB-27C5-4A85-9364-A120C030EC1E}">
  <sheetPr codeName="Sheet15"/>
  <dimension ref="A1:O1661"/>
  <sheetViews>
    <sheetView zoomScale="78" zoomScaleNormal="78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A2" sqref="A2:G374"/>
    </sheetView>
  </sheetViews>
  <sheetFormatPr defaultRowHeight="15" x14ac:dyDescent="0.25"/>
  <cols>
    <col min="1" max="1" width="18.5703125" bestFit="1" customWidth="1"/>
    <col min="2" max="2" width="19.7109375" style="42" bestFit="1" customWidth="1"/>
    <col min="3" max="3" width="12.140625" bestFit="1" customWidth="1"/>
    <col min="4" max="4" width="53.140625" bestFit="1" customWidth="1"/>
    <col min="5" max="5" width="27.140625" bestFit="1" customWidth="1"/>
    <col min="6" max="6" width="11.140625" bestFit="1" customWidth="1"/>
    <col min="7" max="7" width="19.5703125" style="56" bestFit="1" customWidth="1"/>
    <col min="9" max="9" width="18.5703125" bestFit="1" customWidth="1"/>
    <col min="10" max="10" width="22.5703125" style="56" customWidth="1"/>
    <col min="15" max="15" width="255.7109375" bestFit="1" customWidth="1"/>
  </cols>
  <sheetData>
    <row r="1" spans="1:15" s="10" customFormat="1" x14ac:dyDescent="0.25">
      <c r="A1" s="10" t="s">
        <v>71</v>
      </c>
      <c r="B1" s="173" t="s">
        <v>72</v>
      </c>
      <c r="C1" s="10" t="s">
        <v>73</v>
      </c>
      <c r="D1" s="10" t="s">
        <v>74</v>
      </c>
      <c r="E1" s="10" t="s">
        <v>75</v>
      </c>
      <c r="F1" s="174" t="s">
        <v>76</v>
      </c>
      <c r="G1" s="150" t="s">
        <v>77</v>
      </c>
      <c r="I1" s="10" t="s">
        <v>82</v>
      </c>
      <c r="J1" s="150" t="s">
        <v>968</v>
      </c>
      <c r="O1" s="10" t="s">
        <v>989</v>
      </c>
    </row>
    <row r="2" spans="1:15" x14ac:dyDescent="0.25">
      <c r="A2" t="s">
        <v>120</v>
      </c>
      <c r="B2" s="42">
        <v>377.09760540000002</v>
      </c>
      <c r="D2" t="s">
        <v>121</v>
      </c>
      <c r="E2" t="s">
        <v>952</v>
      </c>
      <c r="F2" s="30">
        <v>44958</v>
      </c>
      <c r="G2" s="56">
        <v>44958.669130127317</v>
      </c>
      <c r="I2" t="str">
        <f>IF($A2="","",RIGHT($E2,LEN($E2)-SEARCH(".",$E2)))</f>
        <v>HUBI</v>
      </c>
      <c r="J2" s="56">
        <f>IF($A2="","",$G2)</f>
        <v>44958.669130127317</v>
      </c>
      <c r="O2" t="s">
        <v>1064</v>
      </c>
    </row>
    <row r="3" spans="1:15" x14ac:dyDescent="0.25">
      <c r="A3" t="s">
        <v>91</v>
      </c>
      <c r="B3" s="42">
        <v>-1285.2</v>
      </c>
      <c r="D3" t="s">
        <v>116</v>
      </c>
      <c r="E3" t="s">
        <v>953</v>
      </c>
      <c r="F3" s="30">
        <v>44958</v>
      </c>
      <c r="G3" s="56">
        <v>44958.666670451392</v>
      </c>
      <c r="I3" t="str">
        <f t="shared" ref="I3:I66" si="0">IF($A3="","",RIGHT($E3,LEN($E3)-SEARCH(".",$E3)))</f>
        <v>BINE</v>
      </c>
      <c r="J3" s="56">
        <f t="shared" ref="J3:J66" si="1">IF($A3="","",$G3)</f>
        <v>44958.666670451392</v>
      </c>
      <c r="O3" t="str">
        <f>"SET @ts_from = '" &amp; TEXT(TodaysReportDate, "yyyy-mm-dd") &amp; " 13:00:00';"</f>
        <v>SET @ts_from = '2023-02-01 13:00:00';</v>
      </c>
    </row>
    <row r="4" spans="1:15" x14ac:dyDescent="0.25">
      <c r="A4" t="s">
        <v>184</v>
      </c>
      <c r="B4" s="42">
        <v>381.43474309010003</v>
      </c>
      <c r="D4" t="s">
        <v>116</v>
      </c>
      <c r="E4" t="s">
        <v>954</v>
      </c>
      <c r="F4" s="30">
        <v>44958</v>
      </c>
      <c r="G4" s="56">
        <v>44958.658478819445</v>
      </c>
      <c r="I4" t="str">
        <f t="shared" si="0"/>
        <v>FBLK</v>
      </c>
      <c r="J4" s="56">
        <f t="shared" si="1"/>
        <v>44958.658478819445</v>
      </c>
      <c r="O4" t="str">
        <f>"SET @ts_to = '" &amp; TEXT(TodaysReportDate, "yyyy-mm-dd") &amp; " 16:05:00';"</f>
        <v>SET @ts_to = '2023-02-01 16:05:00';</v>
      </c>
    </row>
    <row r="5" spans="1:15" x14ac:dyDescent="0.25">
      <c r="A5" t="s">
        <v>41</v>
      </c>
      <c r="B5" s="42">
        <v>3.2091770000000001E-4</v>
      </c>
      <c r="D5" t="s">
        <v>84</v>
      </c>
      <c r="E5" t="s">
        <v>952</v>
      </c>
      <c r="F5" s="30">
        <v>44958</v>
      </c>
      <c r="G5" s="56">
        <v>44958.669514317131</v>
      </c>
      <c r="I5" t="str">
        <f t="shared" si="0"/>
        <v>HUBI</v>
      </c>
      <c r="J5" s="56">
        <f t="shared" si="1"/>
        <v>44958.669514317131</v>
      </c>
    </row>
    <row r="6" spans="1:15" x14ac:dyDescent="0.25">
      <c r="A6" t="s">
        <v>91</v>
      </c>
      <c r="B6" s="42">
        <v>-244800</v>
      </c>
      <c r="D6" t="s">
        <v>122</v>
      </c>
      <c r="E6" t="s">
        <v>953</v>
      </c>
      <c r="F6" s="30">
        <v>44958</v>
      </c>
      <c r="G6" s="56">
        <v>44958.666670451392</v>
      </c>
      <c r="I6" t="str">
        <f t="shared" si="0"/>
        <v>BINE</v>
      </c>
      <c r="J6" s="56">
        <f t="shared" si="1"/>
        <v>44958.666670451392</v>
      </c>
      <c r="O6" t="s">
        <v>990</v>
      </c>
    </row>
    <row r="7" spans="1:15" x14ac:dyDescent="0.25">
      <c r="A7" t="s">
        <v>83</v>
      </c>
      <c r="B7" s="42">
        <v>4.2548999999999998E-3</v>
      </c>
      <c r="D7" t="s">
        <v>35</v>
      </c>
      <c r="E7" t="s">
        <v>953</v>
      </c>
      <c r="F7" s="30">
        <v>44958</v>
      </c>
      <c r="G7" s="56">
        <v>44958.666668668979</v>
      </c>
      <c r="I7" t="str">
        <f t="shared" si="0"/>
        <v>BINE</v>
      </c>
      <c r="J7" s="56">
        <f t="shared" si="1"/>
        <v>44958.666668668979</v>
      </c>
      <c r="O7" t="s">
        <v>991</v>
      </c>
    </row>
    <row r="8" spans="1:15" x14ac:dyDescent="0.25">
      <c r="A8" t="s">
        <v>120</v>
      </c>
      <c r="B8" s="42">
        <v>4.3657420000000002E-2</v>
      </c>
      <c r="D8" t="s">
        <v>35</v>
      </c>
      <c r="E8" t="s">
        <v>952</v>
      </c>
      <c r="F8" s="30">
        <v>44958</v>
      </c>
      <c r="G8" s="56">
        <v>44958.669130127317</v>
      </c>
      <c r="I8" t="str">
        <f t="shared" si="0"/>
        <v>HUBI</v>
      </c>
      <c r="J8" s="56">
        <f t="shared" si="1"/>
        <v>44958.669130127317</v>
      </c>
      <c r="O8" t="s">
        <v>992</v>
      </c>
    </row>
    <row r="9" spans="1:15" x14ac:dyDescent="0.25">
      <c r="A9" t="s">
        <v>120</v>
      </c>
      <c r="B9" s="42">
        <v>1.5389969999999999E-2</v>
      </c>
      <c r="D9" t="s">
        <v>185</v>
      </c>
      <c r="E9" t="s">
        <v>952</v>
      </c>
      <c r="F9" s="30">
        <v>44958</v>
      </c>
      <c r="G9" s="56">
        <v>44958.669130127317</v>
      </c>
      <c r="I9" t="str">
        <f t="shared" si="0"/>
        <v>HUBI</v>
      </c>
      <c r="J9" s="56">
        <f t="shared" si="1"/>
        <v>44958.669130127317</v>
      </c>
      <c r="O9" t="s">
        <v>993</v>
      </c>
    </row>
    <row r="10" spans="1:15" x14ac:dyDescent="0.25">
      <c r="A10" t="s">
        <v>184</v>
      </c>
      <c r="B10" s="42">
        <v>18675.811631879998</v>
      </c>
      <c r="D10" t="s">
        <v>124</v>
      </c>
      <c r="E10" t="s">
        <v>954</v>
      </c>
      <c r="F10" s="30">
        <v>44958</v>
      </c>
      <c r="G10" s="56">
        <v>44958.658478819445</v>
      </c>
      <c r="I10" t="str">
        <f t="shared" si="0"/>
        <v>FBLK</v>
      </c>
      <c r="J10" s="56">
        <f t="shared" si="1"/>
        <v>44958.658478819445</v>
      </c>
      <c r="O10" t="s">
        <v>994</v>
      </c>
    </row>
    <row r="11" spans="1:15" x14ac:dyDescent="0.25">
      <c r="A11" t="s">
        <v>111</v>
      </c>
      <c r="B11" s="42">
        <v>5.02E-8</v>
      </c>
      <c r="D11" t="s">
        <v>20</v>
      </c>
      <c r="E11" t="s">
        <v>972</v>
      </c>
      <c r="F11" s="30">
        <v>44958</v>
      </c>
      <c r="G11" s="56">
        <v>44958.669514039349</v>
      </c>
      <c r="I11" t="str">
        <f t="shared" si="0"/>
        <v>FUB2</v>
      </c>
      <c r="J11" s="56">
        <f t="shared" si="1"/>
        <v>44958.669514039349</v>
      </c>
      <c r="O11" t="s">
        <v>1065</v>
      </c>
    </row>
    <row r="12" spans="1:15" x14ac:dyDescent="0.25">
      <c r="A12" t="s">
        <v>165</v>
      </c>
      <c r="B12" s="42">
        <v>1E-8</v>
      </c>
      <c r="D12" t="s">
        <v>20</v>
      </c>
      <c r="E12" t="s">
        <v>952</v>
      </c>
      <c r="F12" s="30">
        <v>44958</v>
      </c>
      <c r="G12" s="56">
        <v>44958.669130127317</v>
      </c>
      <c r="I12" t="str">
        <f t="shared" si="0"/>
        <v>HUBI</v>
      </c>
      <c r="J12" s="56">
        <f t="shared" si="1"/>
        <v>44958.669130127317</v>
      </c>
      <c r="O12" t="s">
        <v>995</v>
      </c>
    </row>
    <row r="13" spans="1:15" x14ac:dyDescent="0.25">
      <c r="A13" t="s">
        <v>18</v>
      </c>
      <c r="B13" s="42">
        <v>1.57738248</v>
      </c>
      <c r="D13" t="s">
        <v>87</v>
      </c>
      <c r="E13" t="s">
        <v>953</v>
      </c>
      <c r="F13" s="30">
        <v>44958</v>
      </c>
      <c r="G13" s="56">
        <v>44958.666670023151</v>
      </c>
      <c r="I13" t="str">
        <f t="shared" si="0"/>
        <v>BINE</v>
      </c>
      <c r="J13" s="56">
        <f t="shared" si="1"/>
        <v>44958.666670023151</v>
      </c>
      <c r="O13" t="s">
        <v>996</v>
      </c>
    </row>
    <row r="14" spans="1:15" x14ac:dyDescent="0.25">
      <c r="A14" t="s">
        <v>111</v>
      </c>
      <c r="B14" s="42">
        <v>0.47315189390000001</v>
      </c>
      <c r="D14" t="s">
        <v>113</v>
      </c>
      <c r="E14" t="s">
        <v>972</v>
      </c>
      <c r="F14" s="30">
        <v>44958</v>
      </c>
      <c r="G14" s="56">
        <v>44958.669514039349</v>
      </c>
      <c r="I14" t="str">
        <f t="shared" si="0"/>
        <v>FUB2</v>
      </c>
      <c r="J14" s="56">
        <f t="shared" si="1"/>
        <v>44958.669514039349</v>
      </c>
      <c r="O14" t="s">
        <v>1066</v>
      </c>
    </row>
    <row r="15" spans="1:15" x14ac:dyDescent="0.25">
      <c r="A15" t="s">
        <v>120</v>
      </c>
      <c r="B15" s="42">
        <v>1.807E-4</v>
      </c>
      <c r="D15" t="s">
        <v>113</v>
      </c>
      <c r="E15" t="s">
        <v>952</v>
      </c>
      <c r="F15" s="30">
        <v>44958</v>
      </c>
      <c r="G15" s="56">
        <v>44958.669130127317</v>
      </c>
      <c r="I15" t="str">
        <f t="shared" si="0"/>
        <v>HUBI</v>
      </c>
      <c r="J15" s="56">
        <f t="shared" si="1"/>
        <v>44958.669130127317</v>
      </c>
      <c r="O15" t="s">
        <v>995</v>
      </c>
    </row>
    <row r="16" spans="1:15" x14ac:dyDescent="0.25">
      <c r="A16" t="s">
        <v>12</v>
      </c>
      <c r="B16" s="42">
        <v>-32.51838497</v>
      </c>
      <c r="C16" t="s">
        <v>90</v>
      </c>
      <c r="D16" t="s">
        <v>14</v>
      </c>
      <c r="E16" t="s">
        <v>953</v>
      </c>
      <c r="F16" s="30">
        <v>44958</v>
      </c>
      <c r="G16" s="56">
        <v>44958.666667627316</v>
      </c>
      <c r="I16" t="str">
        <f t="shared" si="0"/>
        <v>BINE</v>
      </c>
      <c r="J16" s="56">
        <f t="shared" si="1"/>
        <v>44958.666667627316</v>
      </c>
      <c r="O16" t="s">
        <v>997</v>
      </c>
    </row>
    <row r="17" spans="1:15" x14ac:dyDescent="0.25">
      <c r="A17" t="s">
        <v>93</v>
      </c>
      <c r="B17" s="42">
        <v>7.9996000000000008E-3</v>
      </c>
      <c r="D17" t="s">
        <v>14</v>
      </c>
      <c r="E17" t="s">
        <v>963</v>
      </c>
      <c r="F17" s="30">
        <v>44958</v>
      </c>
      <c r="G17" s="56">
        <v>44958.668445648145</v>
      </c>
      <c r="I17" t="str">
        <f t="shared" si="0"/>
        <v>BTFX</v>
      </c>
      <c r="J17" s="56">
        <f t="shared" si="1"/>
        <v>44958.668445648145</v>
      </c>
      <c r="O17" t="s">
        <v>1067</v>
      </c>
    </row>
    <row r="18" spans="1:15" x14ac:dyDescent="0.25">
      <c r="A18" t="s">
        <v>181</v>
      </c>
      <c r="B18" s="42">
        <v>200.68825408000001</v>
      </c>
      <c r="D18" t="s">
        <v>14</v>
      </c>
      <c r="E18" t="s">
        <v>961</v>
      </c>
      <c r="F18" s="30">
        <v>44958</v>
      </c>
      <c r="G18" s="56">
        <v>44958.670044756946</v>
      </c>
      <c r="I18" t="str">
        <f t="shared" si="0"/>
        <v>WOOX</v>
      </c>
      <c r="J18" s="56">
        <f t="shared" si="1"/>
        <v>44958.670044756946</v>
      </c>
      <c r="O18" t="s">
        <v>995</v>
      </c>
    </row>
    <row r="19" spans="1:15" x14ac:dyDescent="0.25">
      <c r="A19" t="s">
        <v>120</v>
      </c>
      <c r="B19" s="42">
        <v>0.33565571999999999</v>
      </c>
      <c r="D19" t="s">
        <v>128</v>
      </c>
      <c r="E19" t="s">
        <v>952</v>
      </c>
      <c r="F19" s="30">
        <v>44958</v>
      </c>
      <c r="G19" s="56">
        <v>44958.669130127317</v>
      </c>
      <c r="I19" t="str">
        <f t="shared" si="0"/>
        <v>HUBI</v>
      </c>
      <c r="J19" s="56">
        <f t="shared" si="1"/>
        <v>44958.669130127317</v>
      </c>
      <c r="O19" t="s">
        <v>998</v>
      </c>
    </row>
    <row r="20" spans="1:15" x14ac:dyDescent="0.25">
      <c r="A20" t="s">
        <v>18</v>
      </c>
      <c r="B20" s="42">
        <v>13517588.466357</v>
      </c>
      <c r="D20" t="s">
        <v>88</v>
      </c>
      <c r="E20" t="s">
        <v>953</v>
      </c>
      <c r="F20" s="30">
        <v>44958</v>
      </c>
      <c r="G20" s="56">
        <v>44958.666670023151</v>
      </c>
      <c r="I20" t="str">
        <f t="shared" si="0"/>
        <v>BINE</v>
      </c>
      <c r="J20" s="56">
        <f t="shared" si="1"/>
        <v>44958.666670023151</v>
      </c>
      <c r="O20" t="s">
        <v>1067</v>
      </c>
    </row>
    <row r="21" spans="1:15" x14ac:dyDescent="0.25">
      <c r="A21" t="s">
        <v>184</v>
      </c>
      <c r="B21" s="42">
        <v>234.18534098000001</v>
      </c>
      <c r="D21" t="s">
        <v>31</v>
      </c>
      <c r="E21" t="s">
        <v>954</v>
      </c>
      <c r="F21" s="30">
        <v>44958</v>
      </c>
      <c r="G21" s="56">
        <v>44958.658478819445</v>
      </c>
      <c r="I21" t="str">
        <f t="shared" si="0"/>
        <v>FBLK</v>
      </c>
      <c r="J21" s="56">
        <f t="shared" si="1"/>
        <v>44958.658478819445</v>
      </c>
      <c r="O21" t="s">
        <v>995</v>
      </c>
    </row>
    <row r="22" spans="1:15" x14ac:dyDescent="0.25">
      <c r="A22" t="s">
        <v>120</v>
      </c>
      <c r="B22" s="42">
        <v>0.30791584</v>
      </c>
      <c r="D22" t="s">
        <v>131</v>
      </c>
      <c r="E22" t="s">
        <v>952</v>
      </c>
      <c r="F22" s="30">
        <v>44958</v>
      </c>
      <c r="G22" s="56">
        <v>44958.669130127317</v>
      </c>
      <c r="I22" t="str">
        <f t="shared" si="0"/>
        <v>HUBI</v>
      </c>
      <c r="J22" s="56">
        <f t="shared" si="1"/>
        <v>44958.669130127317</v>
      </c>
      <c r="O22" t="s">
        <v>999</v>
      </c>
    </row>
    <row r="23" spans="1:15" x14ac:dyDescent="0.25">
      <c r="A23" t="s">
        <v>83</v>
      </c>
      <c r="B23" s="42">
        <v>1.5637979999999999E-2</v>
      </c>
      <c r="D23" t="s">
        <v>186</v>
      </c>
      <c r="E23" t="s">
        <v>953</v>
      </c>
      <c r="F23" s="30">
        <v>44958</v>
      </c>
      <c r="G23" s="56">
        <v>44958.666668668979</v>
      </c>
      <c r="I23" t="str">
        <f t="shared" si="0"/>
        <v>BINE</v>
      </c>
      <c r="J23" s="56">
        <f t="shared" si="1"/>
        <v>44958.666668668979</v>
      </c>
      <c r="O23" t="s">
        <v>1068</v>
      </c>
    </row>
    <row r="24" spans="1:15" x14ac:dyDescent="0.25">
      <c r="A24" t="s">
        <v>184</v>
      </c>
      <c r="B24" s="42">
        <v>24.022343129999999</v>
      </c>
      <c r="D24" t="s">
        <v>132</v>
      </c>
      <c r="E24" t="s">
        <v>954</v>
      </c>
      <c r="F24" s="30">
        <v>44958</v>
      </c>
      <c r="G24" s="56">
        <v>44958.658478819445</v>
      </c>
      <c r="I24" t="str">
        <f t="shared" si="0"/>
        <v>FBLK</v>
      </c>
      <c r="J24" s="56">
        <f t="shared" si="1"/>
        <v>44958.658478819445</v>
      </c>
      <c r="O24" t="s">
        <v>995</v>
      </c>
    </row>
    <row r="25" spans="1:15" x14ac:dyDescent="0.25">
      <c r="A25" t="s">
        <v>184</v>
      </c>
      <c r="B25" s="42">
        <v>27.861319610799999</v>
      </c>
      <c r="D25" t="s">
        <v>22</v>
      </c>
      <c r="E25" t="s">
        <v>954</v>
      </c>
      <c r="F25" s="30">
        <v>44958</v>
      </c>
      <c r="G25" s="56">
        <v>44958.658478819445</v>
      </c>
      <c r="I25" t="str">
        <f t="shared" si="0"/>
        <v>FBLK</v>
      </c>
      <c r="J25" s="56">
        <f t="shared" si="1"/>
        <v>44958.658478819445</v>
      </c>
      <c r="O25" t="s">
        <v>1000</v>
      </c>
    </row>
    <row r="26" spans="1:15" x14ac:dyDescent="0.25">
      <c r="A26" t="s">
        <v>41</v>
      </c>
      <c r="B26" s="42">
        <v>3.8972870000000001E-3</v>
      </c>
      <c r="D26" t="s">
        <v>22</v>
      </c>
      <c r="E26" t="s">
        <v>952</v>
      </c>
      <c r="F26" s="30">
        <v>44958</v>
      </c>
      <c r="G26" s="56">
        <v>44958.669514317131</v>
      </c>
      <c r="I26" t="str">
        <f t="shared" si="0"/>
        <v>HUBI</v>
      </c>
      <c r="J26" s="56">
        <f t="shared" si="1"/>
        <v>44958.669514317131</v>
      </c>
      <c r="O26" t="s">
        <v>1069</v>
      </c>
    </row>
    <row r="27" spans="1:15" x14ac:dyDescent="0.25">
      <c r="A27" t="s">
        <v>120</v>
      </c>
      <c r="B27" s="42">
        <v>40072.849136850004</v>
      </c>
      <c r="D27" t="s">
        <v>22</v>
      </c>
      <c r="E27" t="s">
        <v>952</v>
      </c>
      <c r="F27" s="30">
        <v>44958</v>
      </c>
      <c r="G27" s="56">
        <v>44958.669130127317</v>
      </c>
      <c r="I27" t="str">
        <f t="shared" si="0"/>
        <v>HUBI</v>
      </c>
      <c r="J27" s="56">
        <f t="shared" si="1"/>
        <v>44958.669130127317</v>
      </c>
      <c r="O27" t="s">
        <v>995</v>
      </c>
    </row>
    <row r="28" spans="1:15" x14ac:dyDescent="0.25">
      <c r="A28" t="s">
        <v>173</v>
      </c>
      <c r="B28" s="42">
        <v>8.6419723E-9</v>
      </c>
      <c r="C28" t="s">
        <v>72</v>
      </c>
      <c r="D28" t="s">
        <v>22</v>
      </c>
      <c r="E28" t="s">
        <v>958</v>
      </c>
      <c r="F28" s="30">
        <v>44958</v>
      </c>
      <c r="G28" s="56">
        <v>44958.666668206017</v>
      </c>
      <c r="I28" t="str">
        <f t="shared" si="0"/>
        <v>OKEX</v>
      </c>
      <c r="J28" s="56">
        <f t="shared" si="1"/>
        <v>44958.666668206017</v>
      </c>
      <c r="O28" t="s">
        <v>1001</v>
      </c>
    </row>
    <row r="29" spans="1:15" x14ac:dyDescent="0.25">
      <c r="A29" t="s">
        <v>120</v>
      </c>
      <c r="B29" s="42">
        <v>1E-8</v>
      </c>
      <c r="D29" t="s">
        <v>28</v>
      </c>
      <c r="E29" t="s">
        <v>952</v>
      </c>
      <c r="F29" s="30">
        <v>44958</v>
      </c>
      <c r="G29" s="56">
        <v>44958.669130127317</v>
      </c>
      <c r="I29" t="str">
        <f t="shared" si="0"/>
        <v>HUBI</v>
      </c>
      <c r="J29" s="56">
        <f t="shared" si="1"/>
        <v>44958.669130127317</v>
      </c>
      <c r="O29" t="s">
        <v>1069</v>
      </c>
    </row>
    <row r="30" spans="1:15" x14ac:dyDescent="0.25">
      <c r="A30" t="s">
        <v>102</v>
      </c>
      <c r="B30" s="42">
        <v>5046541.6092999997</v>
      </c>
      <c r="D30" t="s">
        <v>23</v>
      </c>
      <c r="E30" t="s">
        <v>957</v>
      </c>
      <c r="F30" s="30">
        <v>44958</v>
      </c>
      <c r="G30" s="56">
        <v>44958.666666944446</v>
      </c>
      <c r="I30" t="str">
        <f t="shared" si="0"/>
        <v>BULL</v>
      </c>
      <c r="J30" s="56">
        <f t="shared" si="1"/>
        <v>44958.666666944446</v>
      </c>
      <c r="O30" t="s">
        <v>995</v>
      </c>
    </row>
    <row r="31" spans="1:15" x14ac:dyDescent="0.25">
      <c r="A31" t="s">
        <v>166</v>
      </c>
      <c r="B31" s="42">
        <v>9.9499194400000004</v>
      </c>
      <c r="D31" t="s">
        <v>23</v>
      </c>
      <c r="E31" t="s">
        <v>956</v>
      </c>
      <c r="F31" s="30">
        <v>44958</v>
      </c>
      <c r="G31" s="56">
        <v>44958.659753622684</v>
      </c>
      <c r="I31" t="str">
        <f t="shared" si="0"/>
        <v>KRKE</v>
      </c>
      <c r="J31" s="56">
        <f t="shared" si="1"/>
        <v>44958.659753622684</v>
      </c>
      <c r="O31" t="s">
        <v>1002</v>
      </c>
    </row>
    <row r="32" spans="1:15" x14ac:dyDescent="0.25">
      <c r="A32" t="s">
        <v>83</v>
      </c>
      <c r="B32" s="42">
        <v>168.23816400000001</v>
      </c>
      <c r="D32" t="s">
        <v>29</v>
      </c>
      <c r="E32" t="s">
        <v>953</v>
      </c>
      <c r="F32" s="30">
        <v>44958</v>
      </c>
      <c r="G32" s="56">
        <v>44958.666668668979</v>
      </c>
      <c r="I32" t="str">
        <f t="shared" si="0"/>
        <v>BINE</v>
      </c>
      <c r="J32" s="56">
        <f t="shared" si="1"/>
        <v>44958.666668668979</v>
      </c>
      <c r="O32" t="s">
        <v>1070</v>
      </c>
    </row>
    <row r="33" spans="1:15" x14ac:dyDescent="0.25">
      <c r="A33" t="s">
        <v>91</v>
      </c>
      <c r="B33" s="42">
        <v>0.15721859999999999</v>
      </c>
      <c r="D33" t="s">
        <v>29</v>
      </c>
      <c r="E33" t="s">
        <v>953</v>
      </c>
      <c r="F33" s="30">
        <v>44958</v>
      </c>
      <c r="G33" s="56">
        <v>44958.666670451392</v>
      </c>
      <c r="I33" t="str">
        <f t="shared" si="0"/>
        <v>BINE</v>
      </c>
      <c r="J33" s="56">
        <f t="shared" si="1"/>
        <v>44958.666670451392</v>
      </c>
      <c r="O33" t="s">
        <v>995</v>
      </c>
    </row>
    <row r="34" spans="1:15" x14ac:dyDescent="0.25">
      <c r="A34" t="s">
        <v>111</v>
      </c>
      <c r="B34" s="42">
        <v>6.1E-9</v>
      </c>
      <c r="D34" t="s">
        <v>29</v>
      </c>
      <c r="E34" t="s">
        <v>972</v>
      </c>
      <c r="F34" s="30">
        <v>44958</v>
      </c>
      <c r="G34" s="56">
        <v>44958.669514039349</v>
      </c>
      <c r="I34" t="str">
        <f t="shared" si="0"/>
        <v>FUB2</v>
      </c>
      <c r="J34" s="56">
        <f t="shared" si="1"/>
        <v>44958.669514039349</v>
      </c>
      <c r="O34" t="s">
        <v>1003</v>
      </c>
    </row>
    <row r="35" spans="1:15" x14ac:dyDescent="0.25">
      <c r="A35" t="s">
        <v>41</v>
      </c>
      <c r="B35" s="42">
        <v>0.1010306031</v>
      </c>
      <c r="D35" t="s">
        <v>29</v>
      </c>
      <c r="E35" t="s">
        <v>952</v>
      </c>
      <c r="F35" s="30">
        <v>44958</v>
      </c>
      <c r="G35" s="56">
        <v>44958.669514317131</v>
      </c>
      <c r="I35" t="str">
        <f t="shared" si="0"/>
        <v>HUBI</v>
      </c>
      <c r="J35" s="56">
        <f t="shared" si="1"/>
        <v>44958.669514317131</v>
      </c>
      <c r="O35" t="s">
        <v>1071</v>
      </c>
    </row>
    <row r="36" spans="1:15" x14ac:dyDescent="0.25">
      <c r="A36" t="s">
        <v>120</v>
      </c>
      <c r="B36" s="42">
        <v>2588.14173437</v>
      </c>
      <c r="D36" t="s">
        <v>15</v>
      </c>
      <c r="E36" t="s">
        <v>952</v>
      </c>
      <c r="F36" s="30">
        <v>44958</v>
      </c>
      <c r="G36" s="56">
        <v>44958.669130127317</v>
      </c>
      <c r="I36" t="str">
        <f t="shared" si="0"/>
        <v>HUBI</v>
      </c>
      <c r="J36" s="56">
        <f t="shared" si="1"/>
        <v>44958.669130127317</v>
      </c>
      <c r="O36" t="s">
        <v>995</v>
      </c>
    </row>
    <row r="37" spans="1:15" x14ac:dyDescent="0.25">
      <c r="A37" t="s">
        <v>48</v>
      </c>
      <c r="B37" s="42">
        <v>6.7475689886000002E-6</v>
      </c>
      <c r="D37" t="s">
        <v>15</v>
      </c>
      <c r="E37" t="s">
        <v>958</v>
      </c>
      <c r="F37" s="30">
        <v>44958</v>
      </c>
      <c r="G37" s="56">
        <v>44958.668234155091</v>
      </c>
      <c r="I37" t="str">
        <f t="shared" si="0"/>
        <v>OKEX</v>
      </c>
      <c r="J37" s="56">
        <f t="shared" si="1"/>
        <v>44958.668234155091</v>
      </c>
      <c r="O37" t="s">
        <v>1004</v>
      </c>
    </row>
    <row r="38" spans="1:15" x14ac:dyDescent="0.25">
      <c r="A38" t="s">
        <v>120</v>
      </c>
      <c r="B38" s="42">
        <v>9823.8364263999993</v>
      </c>
      <c r="D38" t="s">
        <v>287</v>
      </c>
      <c r="E38" t="s">
        <v>952</v>
      </c>
      <c r="F38" s="30">
        <v>44958</v>
      </c>
      <c r="G38" s="56">
        <v>44958.669130127317</v>
      </c>
      <c r="I38" t="str">
        <f t="shared" si="0"/>
        <v>HUBI</v>
      </c>
      <c r="J38" s="56">
        <f t="shared" si="1"/>
        <v>44958.669130127317</v>
      </c>
      <c r="O38" t="s">
        <v>1071</v>
      </c>
    </row>
    <row r="39" spans="1:15" x14ac:dyDescent="0.25">
      <c r="A39" t="s">
        <v>83</v>
      </c>
      <c r="B39" s="42">
        <v>787941.12900212</v>
      </c>
      <c r="D39" t="s">
        <v>107</v>
      </c>
      <c r="E39" t="s">
        <v>953</v>
      </c>
      <c r="F39" s="30">
        <v>44958</v>
      </c>
      <c r="G39" s="56">
        <v>44958.666668668979</v>
      </c>
      <c r="I39" t="str">
        <f t="shared" si="0"/>
        <v>BINE</v>
      </c>
      <c r="J39" s="56">
        <f t="shared" si="1"/>
        <v>44958.666668668979</v>
      </c>
      <c r="O39" t="s">
        <v>995</v>
      </c>
    </row>
    <row r="40" spans="1:15" x14ac:dyDescent="0.25">
      <c r="A40" t="s">
        <v>184</v>
      </c>
      <c r="B40" s="42">
        <v>235746.127034</v>
      </c>
      <c r="D40" t="s">
        <v>320</v>
      </c>
      <c r="E40" t="s">
        <v>954</v>
      </c>
      <c r="F40" s="30">
        <v>44958</v>
      </c>
      <c r="G40" s="56">
        <v>44958.658478819445</v>
      </c>
      <c r="I40" t="str">
        <f t="shared" si="0"/>
        <v>FBLK</v>
      </c>
      <c r="J40" s="56">
        <f t="shared" si="1"/>
        <v>44958.658478819445</v>
      </c>
      <c r="O40" t="s">
        <v>1005</v>
      </c>
    </row>
    <row r="41" spans="1:15" x14ac:dyDescent="0.25">
      <c r="A41" t="s">
        <v>46</v>
      </c>
      <c r="B41" s="42">
        <v>-3.6981667822626602E-2</v>
      </c>
      <c r="D41" t="s">
        <v>30</v>
      </c>
      <c r="E41" t="s">
        <v>958</v>
      </c>
      <c r="F41" s="30">
        <v>44958</v>
      </c>
      <c r="G41" s="56">
        <v>44958.668168761571</v>
      </c>
      <c r="I41" t="str">
        <f t="shared" si="0"/>
        <v>OKEX</v>
      </c>
      <c r="J41" s="56">
        <f t="shared" si="1"/>
        <v>44958.668168761571</v>
      </c>
      <c r="O41" t="s">
        <v>1072</v>
      </c>
    </row>
    <row r="42" spans="1:15" x14ac:dyDescent="0.25">
      <c r="A42" t="s">
        <v>184</v>
      </c>
      <c r="B42" s="42">
        <v>2.53888889</v>
      </c>
      <c r="D42" t="s">
        <v>109</v>
      </c>
      <c r="E42" t="s">
        <v>954</v>
      </c>
      <c r="F42" s="30">
        <v>44958</v>
      </c>
      <c r="G42" s="56">
        <v>44958.658478819445</v>
      </c>
      <c r="I42" t="str">
        <f t="shared" si="0"/>
        <v>FBLK</v>
      </c>
      <c r="J42" s="56">
        <f t="shared" si="1"/>
        <v>44958.658478819445</v>
      </c>
      <c r="O42" t="s">
        <v>995</v>
      </c>
    </row>
    <row r="43" spans="1:15" x14ac:dyDescent="0.25">
      <c r="A43" t="s">
        <v>184</v>
      </c>
      <c r="B43" s="42">
        <v>43431.008708870002</v>
      </c>
      <c r="D43" t="s">
        <v>135</v>
      </c>
      <c r="E43" t="s">
        <v>954</v>
      </c>
      <c r="F43" s="30">
        <v>44958</v>
      </c>
      <c r="G43" s="56">
        <v>44958.658478819445</v>
      </c>
      <c r="I43" t="str">
        <f t="shared" si="0"/>
        <v>FBLK</v>
      </c>
      <c r="J43" s="56">
        <f t="shared" si="1"/>
        <v>44958.658478819445</v>
      </c>
      <c r="O43" t="s">
        <v>1006</v>
      </c>
    </row>
    <row r="44" spans="1:15" x14ac:dyDescent="0.25">
      <c r="A44" t="s">
        <v>120</v>
      </c>
      <c r="B44" s="42">
        <v>3.4060489999999999E-2</v>
      </c>
      <c r="D44" t="s">
        <v>135</v>
      </c>
      <c r="E44" t="s">
        <v>952</v>
      </c>
      <c r="F44" s="30">
        <v>44958</v>
      </c>
      <c r="G44" s="56">
        <v>44958.669130127317</v>
      </c>
      <c r="I44" t="str">
        <f t="shared" si="0"/>
        <v>HUBI</v>
      </c>
      <c r="J44" s="56">
        <f t="shared" si="1"/>
        <v>44958.669130127317</v>
      </c>
      <c r="O44" t="s">
        <v>1073</v>
      </c>
    </row>
    <row r="45" spans="1:15" x14ac:dyDescent="0.25">
      <c r="A45" t="s">
        <v>120</v>
      </c>
      <c r="B45" s="42">
        <v>1124.88677766</v>
      </c>
      <c r="D45" t="s">
        <v>137</v>
      </c>
      <c r="E45" t="s">
        <v>952</v>
      </c>
      <c r="F45" s="30">
        <v>44958</v>
      </c>
      <c r="G45" s="56">
        <v>44958.669130127317</v>
      </c>
      <c r="I45" t="str">
        <f t="shared" si="0"/>
        <v>HUBI</v>
      </c>
      <c r="J45" s="56">
        <f t="shared" si="1"/>
        <v>44958.669130127317</v>
      </c>
      <c r="O45" t="s">
        <v>995</v>
      </c>
    </row>
    <row r="46" spans="1:15" x14ac:dyDescent="0.25">
      <c r="A46" t="s">
        <v>184</v>
      </c>
      <c r="B46" s="42">
        <v>9.2269842999999994E-3</v>
      </c>
      <c r="D46" t="s">
        <v>43</v>
      </c>
      <c r="E46" t="s">
        <v>954</v>
      </c>
      <c r="F46" s="30">
        <v>44958</v>
      </c>
      <c r="G46" s="56">
        <v>44958.658478819445</v>
      </c>
      <c r="I46" t="str">
        <f t="shared" si="0"/>
        <v>FBLK</v>
      </c>
      <c r="J46" s="56">
        <f t="shared" si="1"/>
        <v>44958.658478819445</v>
      </c>
      <c r="O46" t="s">
        <v>1007</v>
      </c>
    </row>
    <row r="47" spans="1:15" x14ac:dyDescent="0.25">
      <c r="A47" t="s">
        <v>111</v>
      </c>
      <c r="B47" s="42">
        <v>4.6999999999999999E-9</v>
      </c>
      <c r="D47" t="s">
        <v>27</v>
      </c>
      <c r="E47" t="s">
        <v>972</v>
      </c>
      <c r="F47" s="30">
        <v>44958</v>
      </c>
      <c r="G47" s="56">
        <v>44958.669514039349</v>
      </c>
      <c r="I47" t="str">
        <f t="shared" si="0"/>
        <v>FUB2</v>
      </c>
      <c r="J47" s="56">
        <f t="shared" si="1"/>
        <v>44958.669514039349</v>
      </c>
      <c r="O47" t="s">
        <v>1073</v>
      </c>
    </row>
    <row r="48" spans="1:15" x14ac:dyDescent="0.25">
      <c r="A48" t="s">
        <v>120</v>
      </c>
      <c r="B48" s="42">
        <v>7273.55930868</v>
      </c>
      <c r="D48" t="s">
        <v>24</v>
      </c>
      <c r="E48" t="s">
        <v>952</v>
      </c>
      <c r="F48" s="30">
        <v>44958</v>
      </c>
      <c r="G48" s="56">
        <v>44958.669130127317</v>
      </c>
      <c r="I48" t="str">
        <f t="shared" si="0"/>
        <v>HUBI</v>
      </c>
      <c r="J48" s="56">
        <f t="shared" si="1"/>
        <v>44958.669130127317</v>
      </c>
      <c r="O48" t="s">
        <v>995</v>
      </c>
    </row>
    <row r="49" spans="1:15" x14ac:dyDescent="0.25">
      <c r="A49" t="s">
        <v>171</v>
      </c>
      <c r="B49" s="42">
        <v>914.82898999999998</v>
      </c>
      <c r="D49" t="s">
        <v>24</v>
      </c>
      <c r="E49" t="s">
        <v>964</v>
      </c>
      <c r="F49" s="30">
        <v>44958</v>
      </c>
      <c r="G49" s="56">
        <v>44958.668754432867</v>
      </c>
      <c r="I49" t="str">
        <f t="shared" si="0"/>
        <v>LMAC</v>
      </c>
      <c r="J49" s="56">
        <f t="shared" si="1"/>
        <v>44958.668754432867</v>
      </c>
      <c r="O49" t="s">
        <v>1008</v>
      </c>
    </row>
    <row r="50" spans="1:15" x14ac:dyDescent="0.25">
      <c r="A50" t="s">
        <v>91</v>
      </c>
      <c r="B50" s="42">
        <v>-100000</v>
      </c>
      <c r="D50" t="s">
        <v>191</v>
      </c>
      <c r="E50" t="s">
        <v>953</v>
      </c>
      <c r="F50" s="30">
        <v>44958</v>
      </c>
      <c r="G50" s="56">
        <v>44958.666670451392</v>
      </c>
      <c r="I50" t="str">
        <f t="shared" si="0"/>
        <v>BINE</v>
      </c>
      <c r="J50" s="56">
        <f t="shared" si="1"/>
        <v>44958.666670451392</v>
      </c>
      <c r="O50" t="s">
        <v>1074</v>
      </c>
    </row>
    <row r="51" spans="1:15" x14ac:dyDescent="0.25">
      <c r="A51" t="s">
        <v>184</v>
      </c>
      <c r="B51" s="42">
        <v>5309.6083114499997</v>
      </c>
      <c r="D51" t="s">
        <v>191</v>
      </c>
      <c r="E51" t="s">
        <v>954</v>
      </c>
      <c r="F51" s="30">
        <v>44958</v>
      </c>
      <c r="G51" s="56">
        <v>44958.658478819445</v>
      </c>
      <c r="I51" t="str">
        <f t="shared" si="0"/>
        <v>FBLK</v>
      </c>
      <c r="J51" s="56">
        <f t="shared" si="1"/>
        <v>44958.658478819445</v>
      </c>
      <c r="O51" t="s">
        <v>995</v>
      </c>
    </row>
    <row r="52" spans="1:15" x14ac:dyDescent="0.25">
      <c r="A52" t="s">
        <v>83</v>
      </c>
      <c r="B52" s="42">
        <v>0.64611249999999998</v>
      </c>
      <c r="D52" t="s">
        <v>406</v>
      </c>
      <c r="E52" t="s">
        <v>953</v>
      </c>
      <c r="F52" s="30">
        <v>44958</v>
      </c>
      <c r="G52" s="56">
        <v>44958.666668668979</v>
      </c>
      <c r="I52" t="str">
        <f t="shared" si="0"/>
        <v>BINE</v>
      </c>
      <c r="J52" s="56">
        <f t="shared" si="1"/>
        <v>44958.666668668979</v>
      </c>
      <c r="O52" t="s">
        <v>1009</v>
      </c>
    </row>
    <row r="53" spans="1:15" x14ac:dyDescent="0.25">
      <c r="A53" t="s">
        <v>120</v>
      </c>
      <c r="B53" s="42">
        <v>40.704174029999997</v>
      </c>
      <c r="D53" t="s">
        <v>146</v>
      </c>
      <c r="E53" t="s">
        <v>952</v>
      </c>
      <c r="F53" s="30">
        <v>44958</v>
      </c>
      <c r="G53" s="56">
        <v>44958.669130127317</v>
      </c>
      <c r="I53" t="str">
        <f t="shared" si="0"/>
        <v>HUBI</v>
      </c>
      <c r="J53" s="56">
        <f t="shared" si="1"/>
        <v>44958.669130127317</v>
      </c>
      <c r="O53" t="s">
        <v>1075</v>
      </c>
    </row>
    <row r="54" spans="1:15" x14ac:dyDescent="0.25">
      <c r="A54" t="s">
        <v>120</v>
      </c>
      <c r="B54" s="42">
        <v>3049025070.2014399</v>
      </c>
      <c r="D54" t="s">
        <v>147</v>
      </c>
      <c r="E54" t="s">
        <v>952</v>
      </c>
      <c r="F54" s="30">
        <v>44958</v>
      </c>
      <c r="G54" s="56">
        <v>44958.669130127317</v>
      </c>
      <c r="I54" t="str">
        <f t="shared" si="0"/>
        <v>HUBI</v>
      </c>
      <c r="J54" s="56">
        <f t="shared" si="1"/>
        <v>44958.669130127317</v>
      </c>
      <c r="O54" t="s">
        <v>995</v>
      </c>
    </row>
    <row r="55" spans="1:15" x14ac:dyDescent="0.25">
      <c r="A55" t="s">
        <v>184</v>
      </c>
      <c r="B55" s="42">
        <v>34311.93215886</v>
      </c>
      <c r="D55" t="s">
        <v>892</v>
      </c>
      <c r="E55" t="s">
        <v>954</v>
      </c>
      <c r="F55" s="30">
        <v>44958</v>
      </c>
      <c r="G55" s="56">
        <v>44958.658478819445</v>
      </c>
      <c r="I55" t="str">
        <f t="shared" si="0"/>
        <v>FBLK</v>
      </c>
      <c r="J55" s="56">
        <f t="shared" si="1"/>
        <v>44958.658478819445</v>
      </c>
      <c r="O55" t="s">
        <v>1010</v>
      </c>
    </row>
    <row r="56" spans="1:15" x14ac:dyDescent="0.25">
      <c r="A56" t="s">
        <v>184</v>
      </c>
      <c r="B56" s="42">
        <v>32302.942249520001</v>
      </c>
      <c r="D56" t="s">
        <v>959</v>
      </c>
      <c r="E56" t="s">
        <v>954</v>
      </c>
      <c r="F56" s="30">
        <v>44958</v>
      </c>
      <c r="G56" s="56">
        <v>44958.658478819445</v>
      </c>
      <c r="I56" t="str">
        <f t="shared" si="0"/>
        <v>FBLK</v>
      </c>
      <c r="J56" s="56">
        <f t="shared" si="1"/>
        <v>44958.658478819445</v>
      </c>
      <c r="O56" t="s">
        <v>1076</v>
      </c>
    </row>
    <row r="57" spans="1:15" x14ac:dyDescent="0.25">
      <c r="A57" t="s">
        <v>184</v>
      </c>
      <c r="B57" s="42">
        <v>100050250.667</v>
      </c>
      <c r="D57" t="s">
        <v>897</v>
      </c>
      <c r="E57" t="s">
        <v>954</v>
      </c>
      <c r="F57" s="30">
        <v>44958</v>
      </c>
      <c r="G57" s="56">
        <v>44958.658478819445</v>
      </c>
      <c r="I57" t="str">
        <f t="shared" si="0"/>
        <v>FBLK</v>
      </c>
      <c r="J57" s="56">
        <f t="shared" si="1"/>
        <v>44958.658478819445</v>
      </c>
      <c r="O57" t="s">
        <v>995</v>
      </c>
    </row>
    <row r="58" spans="1:15" x14ac:dyDescent="0.25">
      <c r="A58" t="s">
        <v>184</v>
      </c>
      <c r="B58" s="42">
        <v>31925.004081070001</v>
      </c>
      <c r="D58" t="s">
        <v>900</v>
      </c>
      <c r="E58" t="s">
        <v>954</v>
      </c>
      <c r="F58" s="30">
        <v>44958</v>
      </c>
      <c r="G58" s="56">
        <v>44958.658478819445</v>
      </c>
      <c r="I58" t="str">
        <f t="shared" si="0"/>
        <v>FBLK</v>
      </c>
      <c r="J58" s="56">
        <f t="shared" si="1"/>
        <v>44958.658478819445</v>
      </c>
      <c r="O58" t="s">
        <v>1011</v>
      </c>
    </row>
    <row r="59" spans="1:15" x14ac:dyDescent="0.25">
      <c r="A59" t="s">
        <v>184</v>
      </c>
      <c r="B59" s="42">
        <v>3032</v>
      </c>
      <c r="D59" t="s">
        <v>967</v>
      </c>
      <c r="E59" t="s">
        <v>954</v>
      </c>
      <c r="F59" s="30">
        <v>44958</v>
      </c>
      <c r="G59" s="56">
        <v>44958.658478819445</v>
      </c>
      <c r="I59" t="str">
        <f t="shared" si="0"/>
        <v>FBLK</v>
      </c>
      <c r="J59" s="56">
        <f t="shared" si="1"/>
        <v>44958.658478819445</v>
      </c>
      <c r="O59" t="s">
        <v>1077</v>
      </c>
    </row>
    <row r="60" spans="1:15" x14ac:dyDescent="0.25">
      <c r="A60" t="s">
        <v>184</v>
      </c>
      <c r="B60" s="42">
        <v>2891</v>
      </c>
      <c r="D60" t="s">
        <v>903</v>
      </c>
      <c r="E60" t="s">
        <v>954</v>
      </c>
      <c r="F60" s="30">
        <v>44958</v>
      </c>
      <c r="G60" s="56">
        <v>44958.658478819445</v>
      </c>
      <c r="I60" t="str">
        <f t="shared" si="0"/>
        <v>FBLK</v>
      </c>
      <c r="J60" s="56">
        <f t="shared" si="1"/>
        <v>44958.658478819445</v>
      </c>
      <c r="O60" t="s">
        <v>995</v>
      </c>
    </row>
    <row r="61" spans="1:15" x14ac:dyDescent="0.25">
      <c r="A61" t="s">
        <v>184</v>
      </c>
      <c r="B61" s="42">
        <v>5968</v>
      </c>
      <c r="D61" t="s">
        <v>254</v>
      </c>
      <c r="E61" t="s">
        <v>954</v>
      </c>
      <c r="F61" s="30">
        <v>44958</v>
      </c>
      <c r="G61" s="56">
        <v>44958.658478819445</v>
      </c>
      <c r="I61" t="str">
        <f t="shared" si="0"/>
        <v>FBLK</v>
      </c>
      <c r="J61" s="56">
        <f t="shared" si="1"/>
        <v>44958.658478819445</v>
      </c>
      <c r="O61" t="s">
        <v>1012</v>
      </c>
    </row>
    <row r="62" spans="1:15" x14ac:dyDescent="0.25">
      <c r="A62" t="s">
        <v>184</v>
      </c>
      <c r="B62" s="42">
        <v>3334.9274678699999</v>
      </c>
      <c r="D62" t="s">
        <v>1060</v>
      </c>
      <c r="E62" t="s">
        <v>954</v>
      </c>
      <c r="F62" s="30">
        <v>44958</v>
      </c>
      <c r="G62" s="56">
        <v>44958.658478819445</v>
      </c>
      <c r="I62" t="str">
        <f t="shared" si="0"/>
        <v>FBLK</v>
      </c>
      <c r="J62" s="56">
        <f t="shared" si="1"/>
        <v>44958.658478819445</v>
      </c>
      <c r="O62" t="s">
        <v>1077</v>
      </c>
    </row>
    <row r="63" spans="1:15" x14ac:dyDescent="0.25">
      <c r="A63" t="s">
        <v>120</v>
      </c>
      <c r="B63" s="42">
        <v>129906.34564455001</v>
      </c>
      <c r="D63" t="s">
        <v>89</v>
      </c>
      <c r="E63" t="s">
        <v>952</v>
      </c>
      <c r="F63" s="30">
        <v>44958</v>
      </c>
      <c r="G63" s="56">
        <v>44958.669130127317</v>
      </c>
      <c r="I63" t="str">
        <f t="shared" si="0"/>
        <v>HUBI</v>
      </c>
      <c r="J63" s="56">
        <f t="shared" si="1"/>
        <v>44958.669130127317</v>
      </c>
      <c r="O63" t="s">
        <v>995</v>
      </c>
    </row>
    <row r="64" spans="1:15" x14ac:dyDescent="0.25">
      <c r="A64" t="s">
        <v>91</v>
      </c>
      <c r="B64" s="42">
        <v>-43200</v>
      </c>
      <c r="D64" t="s">
        <v>407</v>
      </c>
      <c r="E64" t="s">
        <v>953</v>
      </c>
      <c r="F64" s="30">
        <v>44958</v>
      </c>
      <c r="G64" s="56">
        <v>44958.666670451392</v>
      </c>
      <c r="I64" t="str">
        <f t="shared" si="0"/>
        <v>BINE</v>
      </c>
      <c r="J64" s="56">
        <f t="shared" si="1"/>
        <v>44958.666670451392</v>
      </c>
      <c r="O64" t="s">
        <v>1013</v>
      </c>
    </row>
    <row r="65" spans="1:15" x14ac:dyDescent="0.25">
      <c r="A65" t="s">
        <v>184</v>
      </c>
      <c r="B65" s="42">
        <v>1074.51510798</v>
      </c>
      <c r="D65" t="s">
        <v>407</v>
      </c>
      <c r="E65" t="s">
        <v>954</v>
      </c>
      <c r="F65" s="30">
        <v>44958</v>
      </c>
      <c r="G65" s="56">
        <v>44958.658478819445</v>
      </c>
      <c r="I65" t="str">
        <f t="shared" si="0"/>
        <v>FBLK</v>
      </c>
      <c r="J65" s="56">
        <f t="shared" si="1"/>
        <v>44958.658478819445</v>
      </c>
      <c r="O65" t="s">
        <v>1078</v>
      </c>
    </row>
    <row r="66" spans="1:15" x14ac:dyDescent="0.25">
      <c r="A66" t="s">
        <v>41</v>
      </c>
      <c r="B66" s="42">
        <v>4.8644820000000002E-4</v>
      </c>
      <c r="D66" t="s">
        <v>25</v>
      </c>
      <c r="E66" t="s">
        <v>952</v>
      </c>
      <c r="F66" s="30">
        <v>44958</v>
      </c>
      <c r="G66" s="56">
        <v>44958.669514317131</v>
      </c>
      <c r="I66" t="str">
        <f t="shared" si="0"/>
        <v>HUBI</v>
      </c>
      <c r="J66" s="56">
        <f t="shared" si="1"/>
        <v>44958.669514317131</v>
      </c>
      <c r="O66" t="s">
        <v>995</v>
      </c>
    </row>
    <row r="67" spans="1:15" x14ac:dyDescent="0.25">
      <c r="A67" t="s">
        <v>83</v>
      </c>
      <c r="B67" s="42">
        <v>5383.9497593899996</v>
      </c>
      <c r="D67" t="s">
        <v>158</v>
      </c>
      <c r="E67" t="s">
        <v>953</v>
      </c>
      <c r="F67" s="30">
        <v>44958</v>
      </c>
      <c r="G67" s="56">
        <v>44958.666668668979</v>
      </c>
      <c r="I67" t="str">
        <f t="shared" ref="I67:I130" si="2">IF($A67="","",RIGHT($E67,LEN($E67)-SEARCH(".",$E67)))</f>
        <v>BINE</v>
      </c>
      <c r="J67" s="56">
        <f t="shared" ref="J67:J130" si="3">IF($A67="","",$G67)</f>
        <v>44958.666668668979</v>
      </c>
      <c r="O67" t="s">
        <v>1014</v>
      </c>
    </row>
    <row r="68" spans="1:15" x14ac:dyDescent="0.25">
      <c r="A68" t="s">
        <v>93</v>
      </c>
      <c r="B68" s="42">
        <v>2.755467E-2</v>
      </c>
      <c r="D68" t="s">
        <v>95</v>
      </c>
      <c r="E68" t="s">
        <v>963</v>
      </c>
      <c r="F68" s="30">
        <v>44958</v>
      </c>
      <c r="G68" s="56">
        <v>44958.668445648145</v>
      </c>
      <c r="I68" t="str">
        <f t="shared" si="2"/>
        <v>BTFX</v>
      </c>
      <c r="J68" s="56">
        <f t="shared" si="3"/>
        <v>44958.668445648145</v>
      </c>
      <c r="O68" t="s">
        <v>1079</v>
      </c>
    </row>
    <row r="69" spans="1:15" x14ac:dyDescent="0.25">
      <c r="A69" t="s">
        <v>105</v>
      </c>
      <c r="B69" s="42">
        <v>0.5</v>
      </c>
      <c r="D69" t="s">
        <v>92</v>
      </c>
      <c r="E69" t="s">
        <v>957</v>
      </c>
      <c r="F69" s="30">
        <v>44958</v>
      </c>
      <c r="G69" s="56">
        <v>44958.666669942133</v>
      </c>
      <c r="I69" t="str">
        <f t="shared" si="2"/>
        <v>BULL</v>
      </c>
      <c r="J69" s="56">
        <f t="shared" si="3"/>
        <v>44958.666669942133</v>
      </c>
      <c r="O69" t="s">
        <v>995</v>
      </c>
    </row>
    <row r="70" spans="1:15" x14ac:dyDescent="0.25">
      <c r="A70" t="s">
        <v>120</v>
      </c>
      <c r="B70" s="42">
        <v>5.6000000000000004E-7</v>
      </c>
      <c r="D70" t="s">
        <v>92</v>
      </c>
      <c r="E70" t="s">
        <v>952</v>
      </c>
      <c r="F70" s="30">
        <v>44958</v>
      </c>
      <c r="G70" s="56">
        <v>44958.669130127317</v>
      </c>
      <c r="I70" t="str">
        <f t="shared" si="2"/>
        <v>HUBI</v>
      </c>
      <c r="J70" s="56">
        <f t="shared" si="3"/>
        <v>44958.669130127317</v>
      </c>
      <c r="O70" t="s">
        <v>1015</v>
      </c>
    </row>
    <row r="71" spans="1:15" x14ac:dyDescent="0.25">
      <c r="A71" t="s">
        <v>173</v>
      </c>
      <c r="B71" s="42">
        <v>5.1611396659999999E-7</v>
      </c>
      <c r="C71" t="s">
        <v>72</v>
      </c>
      <c r="D71" t="s">
        <v>92</v>
      </c>
      <c r="E71" t="s">
        <v>958</v>
      </c>
      <c r="F71" s="30">
        <v>44958</v>
      </c>
      <c r="G71" s="56">
        <v>44958.666668206017</v>
      </c>
      <c r="I71" t="str">
        <f t="shared" si="2"/>
        <v>OKEX</v>
      </c>
      <c r="J71" s="56">
        <f t="shared" si="3"/>
        <v>44958.666668206017</v>
      </c>
      <c r="O71" t="s">
        <v>1080</v>
      </c>
    </row>
    <row r="72" spans="1:15" x14ac:dyDescent="0.25">
      <c r="A72" t="s">
        <v>91</v>
      </c>
      <c r="B72" s="42">
        <v>-6890166.5636146097</v>
      </c>
      <c r="D72" t="s">
        <v>38</v>
      </c>
      <c r="E72" t="s">
        <v>953</v>
      </c>
      <c r="F72" s="30">
        <v>44958</v>
      </c>
      <c r="G72" s="56">
        <v>44958.666670451392</v>
      </c>
      <c r="I72" t="str">
        <f t="shared" si="2"/>
        <v>BINE</v>
      </c>
      <c r="J72" s="56">
        <f t="shared" si="3"/>
        <v>44958.666670451392</v>
      </c>
      <c r="O72" t="s">
        <v>995</v>
      </c>
    </row>
    <row r="73" spans="1:15" x14ac:dyDescent="0.25">
      <c r="A73" t="s">
        <v>18</v>
      </c>
      <c r="B73" s="42">
        <v>-1190112.4805836801</v>
      </c>
      <c r="C73" t="s">
        <v>90</v>
      </c>
      <c r="D73" t="s">
        <v>38</v>
      </c>
      <c r="E73" t="s">
        <v>953</v>
      </c>
      <c r="F73" s="30">
        <v>44958</v>
      </c>
      <c r="G73" s="56">
        <v>44958.666670023151</v>
      </c>
      <c r="I73" t="str">
        <f t="shared" si="2"/>
        <v>BINE</v>
      </c>
      <c r="J73" s="56">
        <f t="shared" si="3"/>
        <v>44958.666670023151</v>
      </c>
      <c r="O73" t="s">
        <v>1016</v>
      </c>
    </row>
    <row r="74" spans="1:15" x14ac:dyDescent="0.25">
      <c r="A74" t="s">
        <v>296</v>
      </c>
      <c r="B74" s="42">
        <v>830389.31212748995</v>
      </c>
      <c r="D74" t="s">
        <v>38</v>
      </c>
      <c r="E74" t="s">
        <v>953</v>
      </c>
      <c r="F74" s="30">
        <v>44958</v>
      </c>
      <c r="G74" s="56">
        <v>44958.666668865742</v>
      </c>
      <c r="I74" t="str">
        <f t="shared" si="2"/>
        <v>BINE</v>
      </c>
      <c r="J74" s="56">
        <f t="shared" si="3"/>
        <v>44958.666668865742</v>
      </c>
      <c r="O74" t="s">
        <v>1081</v>
      </c>
    </row>
    <row r="75" spans="1:15" x14ac:dyDescent="0.25">
      <c r="A75" t="s">
        <v>115</v>
      </c>
      <c r="B75" s="42">
        <v>0.38083325000000001</v>
      </c>
      <c r="C75" t="s">
        <v>402</v>
      </c>
      <c r="D75" t="s">
        <v>38</v>
      </c>
      <c r="E75" t="s">
        <v>974</v>
      </c>
      <c r="F75" s="30">
        <v>44958</v>
      </c>
      <c r="G75" s="56">
        <v>44958.669600543981</v>
      </c>
      <c r="I75" t="str">
        <f t="shared" si="2"/>
        <v>HUB2</v>
      </c>
      <c r="J75" s="56">
        <f t="shared" si="3"/>
        <v>44958.669600543981</v>
      </c>
      <c r="O75" t="s">
        <v>995</v>
      </c>
    </row>
    <row r="76" spans="1:15" x14ac:dyDescent="0.25">
      <c r="A76" t="s">
        <v>115</v>
      </c>
      <c r="B76" s="42">
        <v>0.82486462000000005</v>
      </c>
      <c r="C76" t="s">
        <v>402</v>
      </c>
      <c r="D76" t="s">
        <v>38</v>
      </c>
      <c r="E76" t="s">
        <v>974</v>
      </c>
      <c r="F76" s="30">
        <v>44958</v>
      </c>
      <c r="G76" s="56">
        <v>44958.669600543981</v>
      </c>
      <c r="I76" t="str">
        <f t="shared" si="2"/>
        <v>HUB2</v>
      </c>
      <c r="J76" s="56">
        <f t="shared" si="3"/>
        <v>44958.669600543981</v>
      </c>
      <c r="O76" t="s">
        <v>1017</v>
      </c>
    </row>
    <row r="77" spans="1:15" x14ac:dyDescent="0.25">
      <c r="A77" t="s">
        <v>120</v>
      </c>
      <c r="B77" s="42">
        <v>3782355.2471721498</v>
      </c>
      <c r="D77" t="s">
        <v>38</v>
      </c>
      <c r="E77" t="s">
        <v>952</v>
      </c>
      <c r="F77" s="30">
        <v>44958</v>
      </c>
      <c r="G77" s="56">
        <v>44958.669130127317</v>
      </c>
      <c r="I77" t="str">
        <f t="shared" si="2"/>
        <v>HUBI</v>
      </c>
      <c r="J77" s="56">
        <f t="shared" si="3"/>
        <v>44958.669130127317</v>
      </c>
      <c r="O77" t="s">
        <v>1082</v>
      </c>
    </row>
    <row r="78" spans="1:15" x14ac:dyDescent="0.25">
      <c r="A78" t="s">
        <v>46</v>
      </c>
      <c r="B78" s="42">
        <v>4857301.14385782</v>
      </c>
      <c r="D78" t="s">
        <v>38</v>
      </c>
      <c r="E78" t="s">
        <v>958</v>
      </c>
      <c r="F78" s="30">
        <v>44958</v>
      </c>
      <c r="G78" s="56">
        <v>44958.668168761571</v>
      </c>
      <c r="I78" t="str">
        <f t="shared" si="2"/>
        <v>OKEX</v>
      </c>
      <c r="J78" s="56">
        <f t="shared" si="3"/>
        <v>44958.668168761571</v>
      </c>
      <c r="O78" t="s">
        <v>995</v>
      </c>
    </row>
    <row r="79" spans="1:15" x14ac:dyDescent="0.25">
      <c r="A79" t="s">
        <v>93</v>
      </c>
      <c r="B79" s="42">
        <v>30</v>
      </c>
      <c r="C79" t="s">
        <v>890</v>
      </c>
      <c r="D79" t="s">
        <v>96</v>
      </c>
      <c r="E79" t="s">
        <v>963</v>
      </c>
      <c r="F79" s="30">
        <v>44958</v>
      </c>
      <c r="G79" s="56">
        <v>44958.668445648145</v>
      </c>
      <c r="I79" t="str">
        <f t="shared" si="2"/>
        <v>BTFX</v>
      </c>
      <c r="J79" s="56">
        <f t="shared" si="3"/>
        <v>44958.668445648145</v>
      </c>
      <c r="O79" t="s">
        <v>1018</v>
      </c>
    </row>
    <row r="80" spans="1:15" x14ac:dyDescent="0.25">
      <c r="A80" t="s">
        <v>83</v>
      </c>
      <c r="B80" s="42">
        <v>891563.24522429996</v>
      </c>
      <c r="D80" t="s">
        <v>162</v>
      </c>
      <c r="E80" t="s">
        <v>953</v>
      </c>
      <c r="F80" s="30">
        <v>44958</v>
      </c>
      <c r="G80" s="56">
        <v>44958.666668668979</v>
      </c>
      <c r="I80" t="str">
        <f t="shared" si="2"/>
        <v>BINE</v>
      </c>
      <c r="J80" s="56">
        <f t="shared" si="3"/>
        <v>44958.666668668979</v>
      </c>
      <c r="O80" t="s">
        <v>1083</v>
      </c>
    </row>
    <row r="81" spans="1:15" x14ac:dyDescent="0.25">
      <c r="A81" t="s">
        <v>83</v>
      </c>
      <c r="B81" s="42">
        <v>29153</v>
      </c>
      <c r="D81" t="s">
        <v>99</v>
      </c>
      <c r="E81" t="s">
        <v>953</v>
      </c>
      <c r="F81" s="30">
        <v>44958</v>
      </c>
      <c r="G81" s="56">
        <v>44958.666668668979</v>
      </c>
      <c r="I81" t="str">
        <f t="shared" si="2"/>
        <v>BINE</v>
      </c>
      <c r="J81" s="56">
        <f t="shared" si="3"/>
        <v>44958.666668668979</v>
      </c>
      <c r="O81" t="s">
        <v>995</v>
      </c>
    </row>
    <row r="82" spans="1:15" x14ac:dyDescent="0.25">
      <c r="A82" t="s">
        <v>115</v>
      </c>
      <c r="B82" s="42">
        <v>7.4209999999999996E-5</v>
      </c>
      <c r="C82" t="s">
        <v>402</v>
      </c>
      <c r="D82" t="s">
        <v>99</v>
      </c>
      <c r="E82" t="s">
        <v>974</v>
      </c>
      <c r="F82" s="30">
        <v>44958</v>
      </c>
      <c r="G82" s="56">
        <v>44958.669600543981</v>
      </c>
      <c r="I82" t="str">
        <f t="shared" si="2"/>
        <v>HUB2</v>
      </c>
      <c r="J82" s="56">
        <f t="shared" si="3"/>
        <v>44958.669600543981</v>
      </c>
      <c r="O82" t="s">
        <v>1019</v>
      </c>
    </row>
    <row r="83" spans="1:15" x14ac:dyDescent="0.25">
      <c r="A83" t="s">
        <v>83</v>
      </c>
      <c r="B83" s="42">
        <v>60966.228199999998</v>
      </c>
      <c r="D83" t="s">
        <v>163</v>
      </c>
      <c r="E83" t="s">
        <v>953</v>
      </c>
      <c r="F83" s="30">
        <v>44958</v>
      </c>
      <c r="G83" s="56">
        <v>44958.666668668979</v>
      </c>
      <c r="I83" t="str">
        <f t="shared" si="2"/>
        <v>BINE</v>
      </c>
      <c r="J83" s="56">
        <f t="shared" si="3"/>
        <v>44958.666668668979</v>
      </c>
      <c r="O83" t="s">
        <v>1084</v>
      </c>
    </row>
    <row r="84" spans="1:15" x14ac:dyDescent="0.25">
      <c r="A84" t="s">
        <v>91</v>
      </c>
      <c r="B84" s="42">
        <v>-68160</v>
      </c>
      <c r="D84" t="s">
        <v>163</v>
      </c>
      <c r="E84" t="s">
        <v>953</v>
      </c>
      <c r="F84" s="30">
        <v>44958</v>
      </c>
      <c r="G84" s="56">
        <v>44958.666670451392</v>
      </c>
      <c r="I84" t="str">
        <f t="shared" si="2"/>
        <v>BINE</v>
      </c>
      <c r="J84" s="56">
        <f t="shared" si="3"/>
        <v>44958.666670451392</v>
      </c>
      <c r="O84" t="s">
        <v>995</v>
      </c>
    </row>
    <row r="85" spans="1:15" x14ac:dyDescent="0.25">
      <c r="A85" t="s">
        <v>120</v>
      </c>
      <c r="B85" s="42">
        <v>3.9304560899999998</v>
      </c>
      <c r="D85" t="s">
        <v>163</v>
      </c>
      <c r="E85" t="s">
        <v>952</v>
      </c>
      <c r="F85" s="30">
        <v>44958</v>
      </c>
      <c r="G85" s="56">
        <v>44958.669130127317</v>
      </c>
      <c r="I85" t="str">
        <f t="shared" si="2"/>
        <v>HUBI</v>
      </c>
      <c r="J85" s="56">
        <f t="shared" si="3"/>
        <v>44958.669130127317</v>
      </c>
      <c r="O85" t="s">
        <v>1020</v>
      </c>
    </row>
    <row r="86" spans="1:15" x14ac:dyDescent="0.25">
      <c r="A86" t="s">
        <v>83</v>
      </c>
      <c r="B86" s="42">
        <v>0.72856047000000002</v>
      </c>
      <c r="D86" t="s">
        <v>170</v>
      </c>
      <c r="E86" t="s">
        <v>953</v>
      </c>
      <c r="F86" s="30">
        <v>44958</v>
      </c>
      <c r="G86" s="56">
        <v>44958.666668668979</v>
      </c>
      <c r="I86" t="str">
        <f t="shared" si="2"/>
        <v>BINE</v>
      </c>
      <c r="J86" s="56">
        <f t="shared" si="3"/>
        <v>44958.666668668979</v>
      </c>
      <c r="O86" t="s">
        <v>1085</v>
      </c>
    </row>
    <row r="87" spans="1:15" x14ac:dyDescent="0.25">
      <c r="A87" t="s">
        <v>120</v>
      </c>
      <c r="B87" s="42">
        <v>1.329583E-2</v>
      </c>
      <c r="D87" t="s">
        <v>117</v>
      </c>
      <c r="E87" t="s">
        <v>952</v>
      </c>
      <c r="F87" s="30">
        <v>44958</v>
      </c>
      <c r="G87" s="56">
        <v>44958.669130127317</v>
      </c>
      <c r="I87" t="str">
        <f t="shared" si="2"/>
        <v>HUBI</v>
      </c>
      <c r="J87" s="56">
        <f t="shared" si="3"/>
        <v>44958.669130127317</v>
      </c>
      <c r="O87" t="s">
        <v>995</v>
      </c>
    </row>
    <row r="88" spans="1:15" x14ac:dyDescent="0.25">
      <c r="A88" t="s">
        <v>120</v>
      </c>
      <c r="B88" s="42">
        <v>2.173E-4</v>
      </c>
      <c r="D88" t="s">
        <v>164</v>
      </c>
      <c r="E88" t="s">
        <v>952</v>
      </c>
      <c r="F88" s="30">
        <v>44958</v>
      </c>
      <c r="G88" s="56">
        <v>44958.669130127317</v>
      </c>
      <c r="I88" t="str">
        <f t="shared" si="2"/>
        <v>HUBI</v>
      </c>
      <c r="J88" s="56">
        <f t="shared" si="3"/>
        <v>44958.669130127317</v>
      </c>
      <c r="O88" t="s">
        <v>1021</v>
      </c>
    </row>
    <row r="89" spans="1:15" x14ac:dyDescent="0.25">
      <c r="A89" t="s">
        <v>41</v>
      </c>
      <c r="B89" s="42">
        <v>0.10014646000000001</v>
      </c>
      <c r="D89" t="s">
        <v>116</v>
      </c>
      <c r="E89" t="s">
        <v>952</v>
      </c>
      <c r="F89" s="30">
        <v>44958</v>
      </c>
      <c r="G89" s="56">
        <v>44958.669514317131</v>
      </c>
      <c r="I89" t="str">
        <f t="shared" si="2"/>
        <v>HUBI</v>
      </c>
      <c r="J89" s="56">
        <f t="shared" si="3"/>
        <v>44958.669514317131</v>
      </c>
      <c r="O89" t="s">
        <v>1022</v>
      </c>
    </row>
    <row r="90" spans="1:15" x14ac:dyDescent="0.25">
      <c r="A90" t="s">
        <v>83</v>
      </c>
      <c r="B90" s="42">
        <v>264138.78909999999</v>
      </c>
      <c r="D90" t="s">
        <v>84</v>
      </c>
      <c r="E90" t="s">
        <v>953</v>
      </c>
      <c r="F90" s="30">
        <v>44958</v>
      </c>
      <c r="G90" s="56">
        <v>44958.666668668979</v>
      </c>
      <c r="I90" t="str">
        <f t="shared" si="2"/>
        <v>BINE</v>
      </c>
      <c r="J90" s="56">
        <f t="shared" si="3"/>
        <v>44958.666668668979</v>
      </c>
      <c r="O90" t="s">
        <v>995</v>
      </c>
    </row>
    <row r="91" spans="1:15" x14ac:dyDescent="0.25">
      <c r="A91" t="s">
        <v>184</v>
      </c>
      <c r="B91" s="42">
        <v>59</v>
      </c>
      <c r="D91" t="s">
        <v>84</v>
      </c>
      <c r="E91" t="s">
        <v>954</v>
      </c>
      <c r="F91" s="30">
        <v>44958</v>
      </c>
      <c r="G91" s="56">
        <v>44958.658478819445</v>
      </c>
      <c r="I91" t="str">
        <f t="shared" si="2"/>
        <v>FBLK</v>
      </c>
      <c r="J91" s="56">
        <f t="shared" si="3"/>
        <v>44958.658478819445</v>
      </c>
      <c r="O91" t="s">
        <v>1023</v>
      </c>
    </row>
    <row r="92" spans="1:15" x14ac:dyDescent="0.25">
      <c r="A92" t="s">
        <v>115</v>
      </c>
      <c r="B92" s="42">
        <v>1E-8</v>
      </c>
      <c r="C92" t="s">
        <v>402</v>
      </c>
      <c r="D92" t="s">
        <v>84</v>
      </c>
      <c r="E92" t="s">
        <v>974</v>
      </c>
      <c r="F92" s="30">
        <v>44958</v>
      </c>
      <c r="G92" s="56">
        <v>44958.669600543981</v>
      </c>
      <c r="I92" t="str">
        <f t="shared" si="2"/>
        <v>HUB2</v>
      </c>
      <c r="J92" s="56">
        <f t="shared" si="3"/>
        <v>44958.669600543981</v>
      </c>
      <c r="O92" t="s">
        <v>1086</v>
      </c>
    </row>
    <row r="93" spans="1:15" x14ac:dyDescent="0.25">
      <c r="A93" t="s">
        <v>83</v>
      </c>
      <c r="B93" s="42">
        <v>1734.4968308099999</v>
      </c>
      <c r="D93" t="s">
        <v>185</v>
      </c>
      <c r="E93" t="s">
        <v>953</v>
      </c>
      <c r="F93" s="30">
        <v>44958</v>
      </c>
      <c r="G93" s="56">
        <v>44958.666668668979</v>
      </c>
      <c r="I93" t="str">
        <f t="shared" si="2"/>
        <v>BINE</v>
      </c>
      <c r="J93" s="56">
        <f t="shared" si="3"/>
        <v>44958.666668668979</v>
      </c>
      <c r="O93" t="s">
        <v>995</v>
      </c>
    </row>
    <row r="94" spans="1:15" x14ac:dyDescent="0.25">
      <c r="A94" t="s">
        <v>91</v>
      </c>
      <c r="B94" s="42">
        <v>-200000</v>
      </c>
      <c r="D94" t="s">
        <v>124</v>
      </c>
      <c r="E94" t="s">
        <v>953</v>
      </c>
      <c r="F94" s="30">
        <v>44958</v>
      </c>
      <c r="G94" s="56">
        <v>44958.666670451392</v>
      </c>
      <c r="I94" t="str">
        <f t="shared" si="2"/>
        <v>BINE</v>
      </c>
      <c r="J94" s="56">
        <f t="shared" si="3"/>
        <v>44958.666670451392</v>
      </c>
      <c r="O94" t="s">
        <v>1024</v>
      </c>
    </row>
    <row r="95" spans="1:15" x14ac:dyDescent="0.25">
      <c r="A95" t="s">
        <v>173</v>
      </c>
      <c r="B95" s="42">
        <v>3.3324575999999999E-9</v>
      </c>
      <c r="C95" t="s">
        <v>72</v>
      </c>
      <c r="D95" t="s">
        <v>20</v>
      </c>
      <c r="E95" t="s">
        <v>958</v>
      </c>
      <c r="F95" s="30">
        <v>44958</v>
      </c>
      <c r="G95" s="56">
        <v>44958.666668206017</v>
      </c>
      <c r="I95" t="str">
        <f t="shared" si="2"/>
        <v>OKEX</v>
      </c>
      <c r="J95" s="56">
        <f t="shared" si="3"/>
        <v>44958.666668206017</v>
      </c>
      <c r="O95" t="s">
        <v>1087</v>
      </c>
    </row>
    <row r="96" spans="1:15" x14ac:dyDescent="0.25">
      <c r="A96" t="s">
        <v>120</v>
      </c>
      <c r="B96" s="42">
        <v>115.29838952</v>
      </c>
      <c r="D96" t="s">
        <v>126</v>
      </c>
      <c r="E96" t="s">
        <v>952</v>
      </c>
      <c r="F96" s="30">
        <v>44958</v>
      </c>
      <c r="G96" s="56">
        <v>44958.669130127317</v>
      </c>
      <c r="I96" t="str">
        <f t="shared" si="2"/>
        <v>HUBI</v>
      </c>
      <c r="J96" s="56">
        <f t="shared" si="3"/>
        <v>44958.669130127317</v>
      </c>
      <c r="O96" t="s">
        <v>995</v>
      </c>
    </row>
    <row r="97" spans="1:15" x14ac:dyDescent="0.25">
      <c r="A97" t="s">
        <v>91</v>
      </c>
      <c r="B97" s="42">
        <v>2337.51666806</v>
      </c>
      <c r="D97" t="s">
        <v>87</v>
      </c>
      <c r="E97" t="s">
        <v>953</v>
      </c>
      <c r="F97" s="30">
        <v>44958</v>
      </c>
      <c r="G97" s="56">
        <v>44958.666670451392</v>
      </c>
      <c r="I97" t="str">
        <f t="shared" si="2"/>
        <v>BINE</v>
      </c>
      <c r="J97" s="56">
        <f t="shared" si="3"/>
        <v>44958.666670451392</v>
      </c>
      <c r="O97" t="s">
        <v>1025</v>
      </c>
    </row>
    <row r="98" spans="1:15" x14ac:dyDescent="0.25">
      <c r="A98" t="s">
        <v>120</v>
      </c>
      <c r="B98" s="42">
        <v>14.7502</v>
      </c>
      <c r="D98" t="s">
        <v>127</v>
      </c>
      <c r="E98" t="s">
        <v>952</v>
      </c>
      <c r="F98" s="30">
        <v>44958</v>
      </c>
      <c r="G98" s="56">
        <v>44958.669130127317</v>
      </c>
      <c r="I98" t="str">
        <f t="shared" si="2"/>
        <v>HUBI</v>
      </c>
      <c r="J98" s="56">
        <f t="shared" si="3"/>
        <v>44958.669130127317</v>
      </c>
      <c r="O98" t="s">
        <v>1088</v>
      </c>
    </row>
    <row r="99" spans="1:15" x14ac:dyDescent="0.25">
      <c r="A99" t="s">
        <v>40</v>
      </c>
      <c r="B99" s="42">
        <v>0.11285791119999999</v>
      </c>
      <c r="D99" t="s">
        <v>113</v>
      </c>
      <c r="E99" t="s">
        <v>973</v>
      </c>
      <c r="F99" s="30">
        <v>44958</v>
      </c>
      <c r="G99" s="56">
        <v>44958.669514120367</v>
      </c>
      <c r="I99" t="str">
        <f t="shared" si="2"/>
        <v>FUBI</v>
      </c>
      <c r="J99" s="56">
        <f t="shared" si="3"/>
        <v>44958.669514120367</v>
      </c>
      <c r="O99" t="s">
        <v>1026</v>
      </c>
    </row>
    <row r="100" spans="1:15" x14ac:dyDescent="0.25">
      <c r="A100" t="s">
        <v>41</v>
      </c>
      <c r="B100" s="42">
        <v>3.3400000000000001E-8</v>
      </c>
      <c r="D100" t="s">
        <v>113</v>
      </c>
      <c r="E100" t="s">
        <v>952</v>
      </c>
      <c r="F100" s="30">
        <v>44958</v>
      </c>
      <c r="G100" s="56">
        <v>44958.669514317131</v>
      </c>
      <c r="I100" t="str">
        <f t="shared" si="2"/>
        <v>HUBI</v>
      </c>
      <c r="J100" s="56">
        <f t="shared" si="3"/>
        <v>44958.669514317131</v>
      </c>
      <c r="O100" t="s">
        <v>1027</v>
      </c>
    </row>
    <row r="101" spans="1:15" x14ac:dyDescent="0.25">
      <c r="A101" t="s">
        <v>93</v>
      </c>
      <c r="B101" s="42">
        <v>1E-3</v>
      </c>
      <c r="C101" t="s">
        <v>889</v>
      </c>
      <c r="D101" t="s">
        <v>14</v>
      </c>
      <c r="E101" t="s">
        <v>963</v>
      </c>
      <c r="F101" s="30">
        <v>44958</v>
      </c>
      <c r="G101" s="56">
        <v>44958.668445648145</v>
      </c>
      <c r="I101" t="str">
        <f t="shared" si="2"/>
        <v>BTFX</v>
      </c>
      <c r="J101" s="56">
        <f t="shared" si="3"/>
        <v>44958.668445648145</v>
      </c>
      <c r="O101" t="s">
        <v>1089</v>
      </c>
    </row>
    <row r="102" spans="1:15" x14ac:dyDescent="0.25">
      <c r="A102" t="s">
        <v>93</v>
      </c>
      <c r="B102" s="42">
        <v>1E-3</v>
      </c>
      <c r="C102" t="s">
        <v>890</v>
      </c>
      <c r="D102" t="s">
        <v>14</v>
      </c>
      <c r="E102" t="s">
        <v>963</v>
      </c>
      <c r="F102" s="30">
        <v>44958</v>
      </c>
      <c r="G102" s="56">
        <v>44958.668445648145</v>
      </c>
      <c r="I102" t="str">
        <f t="shared" si="2"/>
        <v>BTFX</v>
      </c>
      <c r="J102" s="56">
        <f t="shared" si="3"/>
        <v>44958.668445648145</v>
      </c>
      <c r="O102" t="s">
        <v>995</v>
      </c>
    </row>
    <row r="103" spans="1:15" x14ac:dyDescent="0.25">
      <c r="A103" t="s">
        <v>105</v>
      </c>
      <c r="B103" s="42">
        <v>68.916424419999998</v>
      </c>
      <c r="D103" t="s">
        <v>14</v>
      </c>
      <c r="E103" t="s">
        <v>957</v>
      </c>
      <c r="F103" s="30">
        <v>44958</v>
      </c>
      <c r="G103" s="56">
        <v>44958.666669942133</v>
      </c>
      <c r="I103" t="str">
        <f t="shared" si="2"/>
        <v>BULL</v>
      </c>
      <c r="J103" s="56">
        <f t="shared" si="3"/>
        <v>44958.666669942133</v>
      </c>
      <c r="O103" t="s">
        <v>1028</v>
      </c>
    </row>
    <row r="104" spans="1:15" x14ac:dyDescent="0.25">
      <c r="A104" t="s">
        <v>184</v>
      </c>
      <c r="B104" s="42">
        <v>24.006481999999998</v>
      </c>
      <c r="D104" t="s">
        <v>14</v>
      </c>
      <c r="E104" t="s">
        <v>954</v>
      </c>
      <c r="F104" s="30">
        <v>44958</v>
      </c>
      <c r="G104" s="56">
        <v>44958.658478819445</v>
      </c>
      <c r="I104" t="str">
        <f t="shared" si="2"/>
        <v>FBLK</v>
      </c>
      <c r="J104" s="56">
        <f t="shared" si="3"/>
        <v>44958.658478819445</v>
      </c>
      <c r="O104" t="s">
        <v>1090</v>
      </c>
    </row>
    <row r="105" spans="1:15" x14ac:dyDescent="0.25">
      <c r="A105" t="s">
        <v>120</v>
      </c>
      <c r="B105" s="42">
        <v>127.94040937</v>
      </c>
      <c r="D105" t="s">
        <v>14</v>
      </c>
      <c r="E105" t="s">
        <v>952</v>
      </c>
      <c r="F105" s="30">
        <v>44958</v>
      </c>
      <c r="G105" s="56">
        <v>44958.669130127317</v>
      </c>
      <c r="I105" t="str">
        <f t="shared" si="2"/>
        <v>HUBI</v>
      </c>
      <c r="J105" s="56">
        <f t="shared" si="3"/>
        <v>44958.669130127317</v>
      </c>
      <c r="O105" t="s">
        <v>995</v>
      </c>
    </row>
    <row r="106" spans="1:15" x14ac:dyDescent="0.25">
      <c r="A106" t="s">
        <v>171</v>
      </c>
      <c r="B106" s="42">
        <v>7.4249999999999998</v>
      </c>
      <c r="D106" t="s">
        <v>14</v>
      </c>
      <c r="E106" t="s">
        <v>964</v>
      </c>
      <c r="F106" s="30">
        <v>44958</v>
      </c>
      <c r="G106" s="56">
        <v>44958.668754432867</v>
      </c>
      <c r="I106" t="str">
        <f t="shared" si="2"/>
        <v>LMAC</v>
      </c>
      <c r="J106" s="56">
        <f t="shared" si="3"/>
        <v>44958.668754432867</v>
      </c>
      <c r="O106" t="s">
        <v>1029</v>
      </c>
    </row>
    <row r="107" spans="1:15" x14ac:dyDescent="0.25">
      <c r="A107" t="s">
        <v>46</v>
      </c>
      <c r="B107" s="42">
        <v>765.19191673713203</v>
      </c>
      <c r="D107" t="s">
        <v>14</v>
      </c>
      <c r="E107" t="s">
        <v>958</v>
      </c>
      <c r="F107" s="30">
        <v>44958</v>
      </c>
      <c r="G107" s="56">
        <v>44958.668168761571</v>
      </c>
      <c r="I107" t="str">
        <f t="shared" si="2"/>
        <v>OKEX</v>
      </c>
      <c r="J107" s="56">
        <f t="shared" si="3"/>
        <v>44958.668168761571</v>
      </c>
      <c r="O107" t="s">
        <v>1091</v>
      </c>
    </row>
    <row r="108" spans="1:15" x14ac:dyDescent="0.25">
      <c r="A108" t="s">
        <v>46</v>
      </c>
      <c r="B108" s="42">
        <v>-41.230342020064803</v>
      </c>
      <c r="C108" t="s">
        <v>90</v>
      </c>
      <c r="D108" t="s">
        <v>14</v>
      </c>
      <c r="E108" t="s">
        <v>958</v>
      </c>
      <c r="F108" s="30">
        <v>44958</v>
      </c>
      <c r="G108" s="56">
        <v>44958.668168761571</v>
      </c>
      <c r="I108" t="str">
        <f t="shared" si="2"/>
        <v>OKEX</v>
      </c>
      <c r="J108" s="56">
        <f t="shared" si="3"/>
        <v>44958.668168761571</v>
      </c>
      <c r="O108" t="s">
        <v>995</v>
      </c>
    </row>
    <row r="109" spans="1:15" x14ac:dyDescent="0.25">
      <c r="A109" t="s">
        <v>83</v>
      </c>
      <c r="B109" s="42">
        <v>4097202.89061569</v>
      </c>
      <c r="D109" t="s">
        <v>88</v>
      </c>
      <c r="E109" t="s">
        <v>953</v>
      </c>
      <c r="F109" s="30">
        <v>44958</v>
      </c>
      <c r="G109" s="56">
        <v>44958.666668668979</v>
      </c>
      <c r="I109" t="str">
        <f t="shared" si="2"/>
        <v>BINE</v>
      </c>
      <c r="J109" s="56">
        <f t="shared" si="3"/>
        <v>44958.666668668979</v>
      </c>
      <c r="O109" t="s">
        <v>1030</v>
      </c>
    </row>
    <row r="110" spans="1:15" x14ac:dyDescent="0.25">
      <c r="A110" t="s">
        <v>91</v>
      </c>
      <c r="B110" s="42">
        <v>-24480971.449027698</v>
      </c>
      <c r="D110" t="s">
        <v>88</v>
      </c>
      <c r="E110" t="s">
        <v>953</v>
      </c>
      <c r="F110" s="30">
        <v>44958</v>
      </c>
      <c r="G110" s="56">
        <v>44958.666670451392</v>
      </c>
      <c r="I110" t="str">
        <f t="shared" si="2"/>
        <v>BINE</v>
      </c>
      <c r="J110" s="56">
        <f t="shared" si="3"/>
        <v>44958.666670451392</v>
      </c>
      <c r="O110" t="s">
        <v>1092</v>
      </c>
    </row>
    <row r="111" spans="1:15" x14ac:dyDescent="0.25">
      <c r="A111" t="s">
        <v>120</v>
      </c>
      <c r="B111" s="42">
        <v>1.7855998900000001</v>
      </c>
      <c r="D111" t="s">
        <v>130</v>
      </c>
      <c r="E111" t="s">
        <v>952</v>
      </c>
      <c r="F111" s="30">
        <v>44958</v>
      </c>
      <c r="G111" s="56">
        <v>44958.669130127317</v>
      </c>
      <c r="I111" t="str">
        <f t="shared" si="2"/>
        <v>HUBI</v>
      </c>
      <c r="J111" s="56">
        <f t="shared" si="3"/>
        <v>44958.669130127317</v>
      </c>
      <c r="O111" t="s">
        <v>995</v>
      </c>
    </row>
    <row r="112" spans="1:15" x14ac:dyDescent="0.25">
      <c r="A112" t="s">
        <v>83</v>
      </c>
      <c r="B112" s="42">
        <v>318185.63023370999</v>
      </c>
      <c r="D112" t="s">
        <v>188</v>
      </c>
      <c r="E112" t="s">
        <v>953</v>
      </c>
      <c r="F112" s="30">
        <v>44958</v>
      </c>
      <c r="G112" s="56">
        <v>44958.666668668979</v>
      </c>
      <c r="I112" t="str">
        <f t="shared" si="2"/>
        <v>BINE</v>
      </c>
      <c r="J112" s="56">
        <f t="shared" si="3"/>
        <v>44958.666668668979</v>
      </c>
      <c r="O112" t="s">
        <v>1031</v>
      </c>
    </row>
    <row r="113" spans="1:15" x14ac:dyDescent="0.25">
      <c r="A113" t="s">
        <v>83</v>
      </c>
      <c r="B113" s="42">
        <v>10910.783052299999</v>
      </c>
      <c r="D113" t="s">
        <v>22</v>
      </c>
      <c r="E113" t="s">
        <v>953</v>
      </c>
      <c r="F113" s="30">
        <v>44958</v>
      </c>
      <c r="G113" s="56">
        <v>44958.666668668979</v>
      </c>
      <c r="I113" t="str">
        <f t="shared" si="2"/>
        <v>BINE</v>
      </c>
      <c r="J113" s="56">
        <f t="shared" si="3"/>
        <v>44958.666668668979</v>
      </c>
      <c r="O113" t="s">
        <v>1093</v>
      </c>
    </row>
    <row r="114" spans="1:15" x14ac:dyDescent="0.25">
      <c r="A114" t="s">
        <v>40</v>
      </c>
      <c r="B114" s="42">
        <v>0.97764076359999996</v>
      </c>
      <c r="D114" t="s">
        <v>22</v>
      </c>
      <c r="E114" t="s">
        <v>973</v>
      </c>
      <c r="F114" s="30">
        <v>44958</v>
      </c>
      <c r="G114" s="56">
        <v>44958.669514120367</v>
      </c>
      <c r="I114" t="str">
        <f t="shared" si="2"/>
        <v>FUBI</v>
      </c>
      <c r="J114" s="56">
        <f t="shared" si="3"/>
        <v>44958.669514120367</v>
      </c>
      <c r="O114" t="s">
        <v>995</v>
      </c>
    </row>
    <row r="115" spans="1:15" x14ac:dyDescent="0.25">
      <c r="A115" t="s">
        <v>91</v>
      </c>
      <c r="B115" s="42">
        <v>-60000</v>
      </c>
      <c r="D115" t="s">
        <v>28</v>
      </c>
      <c r="E115" t="s">
        <v>953</v>
      </c>
      <c r="F115" s="30">
        <v>44958</v>
      </c>
      <c r="G115" s="56">
        <v>44958.666670451392</v>
      </c>
      <c r="I115" t="str">
        <f t="shared" si="2"/>
        <v>BINE</v>
      </c>
      <c r="J115" s="56">
        <f t="shared" si="3"/>
        <v>44958.666670451392</v>
      </c>
      <c r="O115" t="s">
        <v>1032</v>
      </c>
    </row>
    <row r="116" spans="1:15" x14ac:dyDescent="0.25">
      <c r="A116" t="s">
        <v>184</v>
      </c>
      <c r="B116" s="42">
        <v>46067.408100000001</v>
      </c>
      <c r="D116" t="s">
        <v>23</v>
      </c>
      <c r="E116" t="s">
        <v>954</v>
      </c>
      <c r="F116" s="30">
        <v>44958</v>
      </c>
      <c r="G116" s="56">
        <v>44958.658478819445</v>
      </c>
      <c r="I116" t="str">
        <f t="shared" si="2"/>
        <v>FBLK</v>
      </c>
      <c r="J116" s="56">
        <f t="shared" si="3"/>
        <v>44958.658478819445</v>
      </c>
      <c r="O116" t="s">
        <v>1094</v>
      </c>
    </row>
    <row r="117" spans="1:15" x14ac:dyDescent="0.25">
      <c r="A117" t="s">
        <v>40</v>
      </c>
      <c r="B117" s="42">
        <v>3.7085151300000001E-2</v>
      </c>
      <c r="D117" t="s">
        <v>23</v>
      </c>
      <c r="E117" t="s">
        <v>973</v>
      </c>
      <c r="F117" s="30">
        <v>44958</v>
      </c>
      <c r="G117" s="56">
        <v>44958.669514120367</v>
      </c>
      <c r="I117" t="str">
        <f t="shared" si="2"/>
        <v>FUBI</v>
      </c>
      <c r="J117" s="56">
        <f t="shared" si="3"/>
        <v>44958.669514120367</v>
      </c>
      <c r="O117" t="s">
        <v>995</v>
      </c>
    </row>
    <row r="118" spans="1:15" x14ac:dyDescent="0.25">
      <c r="A118" t="s">
        <v>46</v>
      </c>
      <c r="B118" s="42">
        <v>-8178.6733446320804</v>
      </c>
      <c r="D118" t="s">
        <v>23</v>
      </c>
      <c r="E118" t="s">
        <v>958</v>
      </c>
      <c r="F118" s="30">
        <v>44958</v>
      </c>
      <c r="G118" s="56">
        <v>44958.668168761571</v>
      </c>
      <c r="I118" t="str">
        <f t="shared" si="2"/>
        <v>OKEX</v>
      </c>
      <c r="J118" s="56">
        <f t="shared" si="3"/>
        <v>44958.668168761571</v>
      </c>
      <c r="O118" t="s">
        <v>1033</v>
      </c>
    </row>
    <row r="119" spans="1:15" x14ac:dyDescent="0.25">
      <c r="A119" t="s">
        <v>40</v>
      </c>
      <c r="B119" s="42">
        <v>0.70701212930000001</v>
      </c>
      <c r="D119" t="s">
        <v>29</v>
      </c>
      <c r="E119" t="s">
        <v>973</v>
      </c>
      <c r="F119" s="30">
        <v>44958</v>
      </c>
      <c r="G119" s="56">
        <v>44958.669514120367</v>
      </c>
      <c r="I119" t="str">
        <f t="shared" si="2"/>
        <v>FUBI</v>
      </c>
      <c r="J119" s="56">
        <f t="shared" si="3"/>
        <v>44958.669514120367</v>
      </c>
      <c r="O119" t="s">
        <v>1094</v>
      </c>
    </row>
    <row r="120" spans="1:15" x14ac:dyDescent="0.25">
      <c r="A120" t="s">
        <v>120</v>
      </c>
      <c r="B120" s="42">
        <v>89822.843744910002</v>
      </c>
      <c r="D120" t="s">
        <v>29</v>
      </c>
      <c r="E120" t="s">
        <v>952</v>
      </c>
      <c r="F120" s="30">
        <v>44958</v>
      </c>
      <c r="G120" s="56">
        <v>44958.669130127317</v>
      </c>
      <c r="I120" t="str">
        <f t="shared" si="2"/>
        <v>HUBI</v>
      </c>
      <c r="J120" s="56">
        <f t="shared" si="3"/>
        <v>44958.669130127317</v>
      </c>
      <c r="O120" t="s">
        <v>995</v>
      </c>
    </row>
    <row r="121" spans="1:15" x14ac:dyDescent="0.25">
      <c r="A121" t="s">
        <v>12</v>
      </c>
      <c r="B121" s="42">
        <v>6793.6983234999998</v>
      </c>
      <c r="D121" t="s">
        <v>15</v>
      </c>
      <c r="E121" t="s">
        <v>953</v>
      </c>
      <c r="F121" s="30">
        <v>44958</v>
      </c>
      <c r="G121" s="56">
        <v>44958.666667627316</v>
      </c>
      <c r="I121" t="str">
        <f t="shared" si="2"/>
        <v>BINE</v>
      </c>
      <c r="J121" s="56">
        <f t="shared" si="3"/>
        <v>44958.666667627316</v>
      </c>
      <c r="O121" t="s">
        <v>1034</v>
      </c>
    </row>
    <row r="122" spans="1:15" x14ac:dyDescent="0.25">
      <c r="A122" t="s">
        <v>12</v>
      </c>
      <c r="B122" s="42">
        <v>-19.765636740000001</v>
      </c>
      <c r="C122" t="s">
        <v>90</v>
      </c>
      <c r="D122" t="s">
        <v>15</v>
      </c>
      <c r="E122" t="s">
        <v>953</v>
      </c>
      <c r="F122" s="30">
        <v>44958</v>
      </c>
      <c r="G122" s="56">
        <v>44958.666667627316</v>
      </c>
      <c r="I122" t="str">
        <f t="shared" si="2"/>
        <v>BINE</v>
      </c>
      <c r="J122" s="56">
        <f t="shared" si="3"/>
        <v>44958.666667627316</v>
      </c>
      <c r="O122" t="s">
        <v>1095</v>
      </c>
    </row>
    <row r="123" spans="1:15" x14ac:dyDescent="0.25">
      <c r="A123" t="s">
        <v>104</v>
      </c>
      <c r="B123" s="42">
        <v>14703.112633000001</v>
      </c>
      <c r="D123" t="s">
        <v>15</v>
      </c>
      <c r="E123" t="s">
        <v>957</v>
      </c>
      <c r="F123" s="30">
        <v>44958</v>
      </c>
      <c r="G123" s="56">
        <v>44958.66667003472</v>
      </c>
      <c r="I123" t="str">
        <f t="shared" si="2"/>
        <v>BULL</v>
      </c>
      <c r="J123" s="56">
        <f t="shared" si="3"/>
        <v>44958.66667003472</v>
      </c>
      <c r="O123" t="s">
        <v>995</v>
      </c>
    </row>
    <row r="124" spans="1:15" x14ac:dyDescent="0.25">
      <c r="A124" t="s">
        <v>184</v>
      </c>
      <c r="B124" s="42">
        <v>510.26150282819998</v>
      </c>
      <c r="D124" t="s">
        <v>15</v>
      </c>
      <c r="E124" t="s">
        <v>954</v>
      </c>
      <c r="F124" s="30">
        <v>44958</v>
      </c>
      <c r="G124" s="56">
        <v>44958.658478819445</v>
      </c>
      <c r="I124" t="str">
        <f t="shared" si="2"/>
        <v>FBLK</v>
      </c>
      <c r="J124" s="56">
        <f t="shared" si="3"/>
        <v>44958.658478819445</v>
      </c>
      <c r="O124" t="s">
        <v>1035</v>
      </c>
    </row>
    <row r="125" spans="1:15" x14ac:dyDescent="0.25">
      <c r="A125" t="s">
        <v>111</v>
      </c>
      <c r="B125" s="42">
        <v>2.8600000000000001E-8</v>
      </c>
      <c r="D125" t="s">
        <v>15</v>
      </c>
      <c r="E125" t="s">
        <v>972</v>
      </c>
      <c r="F125" s="30">
        <v>44958</v>
      </c>
      <c r="G125" s="56">
        <v>44958.669514039349</v>
      </c>
      <c r="I125" t="str">
        <f t="shared" si="2"/>
        <v>FUB2</v>
      </c>
      <c r="J125" s="56">
        <f t="shared" si="3"/>
        <v>44958.669514039349</v>
      </c>
      <c r="O125" t="s">
        <v>1096</v>
      </c>
    </row>
    <row r="126" spans="1:15" x14ac:dyDescent="0.25">
      <c r="A126" t="s">
        <v>93</v>
      </c>
      <c r="B126" s="42">
        <v>0.02</v>
      </c>
      <c r="D126" t="s">
        <v>270</v>
      </c>
      <c r="E126" t="s">
        <v>963</v>
      </c>
      <c r="F126" s="30">
        <v>44958</v>
      </c>
      <c r="G126" s="56">
        <v>44958.668445648145</v>
      </c>
      <c r="I126" t="str">
        <f t="shared" si="2"/>
        <v>BTFX</v>
      </c>
      <c r="J126" s="56">
        <f t="shared" si="3"/>
        <v>44958.668445648145</v>
      </c>
      <c r="O126" t="s">
        <v>995</v>
      </c>
    </row>
    <row r="127" spans="1:15" x14ac:dyDescent="0.25">
      <c r="A127" t="s">
        <v>184</v>
      </c>
      <c r="B127" s="42">
        <v>1271.8180884257999</v>
      </c>
      <c r="D127" t="s">
        <v>270</v>
      </c>
      <c r="E127" t="s">
        <v>954</v>
      </c>
      <c r="F127" s="30">
        <v>44958</v>
      </c>
      <c r="G127" s="56">
        <v>44958.658478819445</v>
      </c>
      <c r="I127" t="str">
        <f t="shared" si="2"/>
        <v>FBLK</v>
      </c>
      <c r="J127" s="56">
        <f t="shared" si="3"/>
        <v>44958.658478819445</v>
      </c>
      <c r="O127" t="s">
        <v>1036</v>
      </c>
    </row>
    <row r="128" spans="1:15" x14ac:dyDescent="0.25">
      <c r="A128" t="s">
        <v>173</v>
      </c>
      <c r="B128" s="42">
        <v>8.7934414489999996E-5</v>
      </c>
      <c r="C128" t="s">
        <v>72</v>
      </c>
      <c r="D128" t="s">
        <v>270</v>
      </c>
      <c r="E128" t="s">
        <v>958</v>
      </c>
      <c r="F128" s="30">
        <v>44958</v>
      </c>
      <c r="G128" s="56">
        <v>44958.666668206017</v>
      </c>
      <c r="I128" t="str">
        <f t="shared" si="2"/>
        <v>OKEX</v>
      </c>
      <c r="J128" s="56">
        <f t="shared" si="3"/>
        <v>44958.666668206017</v>
      </c>
      <c r="O128" t="s">
        <v>1095</v>
      </c>
    </row>
    <row r="129" spans="1:15" x14ac:dyDescent="0.25">
      <c r="A129" t="s">
        <v>120</v>
      </c>
      <c r="B129" s="42">
        <v>1214222.2371169401</v>
      </c>
      <c r="D129" t="s">
        <v>940</v>
      </c>
      <c r="E129" t="s">
        <v>952</v>
      </c>
      <c r="F129" s="30">
        <v>44958</v>
      </c>
      <c r="G129" s="56">
        <v>44958.669130127317</v>
      </c>
      <c r="I129" t="str">
        <f t="shared" si="2"/>
        <v>HUBI</v>
      </c>
      <c r="J129" s="56">
        <f t="shared" si="3"/>
        <v>44958.669130127317</v>
      </c>
      <c r="O129" t="s">
        <v>995</v>
      </c>
    </row>
    <row r="130" spans="1:15" x14ac:dyDescent="0.25">
      <c r="A130" t="s">
        <v>184</v>
      </c>
      <c r="B130" s="42">
        <v>4449.1942946600002</v>
      </c>
      <c r="D130" t="s">
        <v>189</v>
      </c>
      <c r="E130" t="s">
        <v>954</v>
      </c>
      <c r="F130" s="30">
        <v>44958</v>
      </c>
      <c r="G130" s="56">
        <v>44958.658478819445</v>
      </c>
      <c r="I130" t="str">
        <f t="shared" si="2"/>
        <v>FBLK</v>
      </c>
      <c r="J130" s="56">
        <f t="shared" si="3"/>
        <v>44958.658478819445</v>
      </c>
      <c r="O130" t="s">
        <v>1037</v>
      </c>
    </row>
    <row r="131" spans="1:15" x14ac:dyDescent="0.25">
      <c r="A131" t="s">
        <v>120</v>
      </c>
      <c r="B131" s="42">
        <v>5337.6979873099999</v>
      </c>
      <c r="D131" t="s">
        <v>136</v>
      </c>
      <c r="E131" t="s">
        <v>952</v>
      </c>
      <c r="F131" s="30">
        <v>44958</v>
      </c>
      <c r="G131" s="56">
        <v>44958.669130127317</v>
      </c>
      <c r="I131" t="str">
        <f t="shared" ref="I131:I194" si="4">IF($A131="","",RIGHT($E131,LEN($E131)-SEARCH(".",$E131)))</f>
        <v>HUBI</v>
      </c>
      <c r="J131" s="56">
        <f t="shared" ref="J131:J194" si="5">IF($A131="","",$G131)</f>
        <v>44958.669130127317</v>
      </c>
      <c r="O131" t="s">
        <v>1097</v>
      </c>
    </row>
    <row r="132" spans="1:15" x14ac:dyDescent="0.25">
      <c r="A132" t="s">
        <v>120</v>
      </c>
      <c r="B132" s="42">
        <v>0.81765067999999996</v>
      </c>
      <c r="D132" t="s">
        <v>139</v>
      </c>
      <c r="E132" t="s">
        <v>952</v>
      </c>
      <c r="F132" s="30">
        <v>44958</v>
      </c>
      <c r="G132" s="56">
        <v>44958.669130127317</v>
      </c>
      <c r="I132" t="str">
        <f t="shared" si="4"/>
        <v>HUBI</v>
      </c>
      <c r="J132" s="56">
        <f t="shared" si="5"/>
        <v>44958.669130127317</v>
      </c>
      <c r="O132" t="s">
        <v>995</v>
      </c>
    </row>
    <row r="133" spans="1:15" x14ac:dyDescent="0.25">
      <c r="A133" t="s">
        <v>120</v>
      </c>
      <c r="B133" s="42">
        <v>9.1121815000000002</v>
      </c>
      <c r="D133" t="s">
        <v>140</v>
      </c>
      <c r="E133" t="s">
        <v>952</v>
      </c>
      <c r="F133" s="30">
        <v>44958</v>
      </c>
      <c r="G133" s="56">
        <v>44958.669130127317</v>
      </c>
      <c r="I133" t="str">
        <f t="shared" si="4"/>
        <v>HUBI</v>
      </c>
      <c r="J133" s="56">
        <f t="shared" si="5"/>
        <v>44958.669130127317</v>
      </c>
      <c r="O133" t="s">
        <v>1038</v>
      </c>
    </row>
    <row r="134" spans="1:15" x14ac:dyDescent="0.25">
      <c r="A134" t="s">
        <v>83</v>
      </c>
      <c r="B134" s="42">
        <v>5435.8354016200001</v>
      </c>
      <c r="D134" t="s">
        <v>27</v>
      </c>
      <c r="E134" t="s">
        <v>953</v>
      </c>
      <c r="F134" s="30">
        <v>44958</v>
      </c>
      <c r="G134" s="56">
        <v>44958.666668668979</v>
      </c>
      <c r="I134" t="str">
        <f t="shared" si="4"/>
        <v>BINE</v>
      </c>
      <c r="J134" s="56">
        <f t="shared" si="5"/>
        <v>44958.666668668979</v>
      </c>
      <c r="O134" t="s">
        <v>1098</v>
      </c>
    </row>
    <row r="135" spans="1:15" x14ac:dyDescent="0.25">
      <c r="A135" t="s">
        <v>102</v>
      </c>
      <c r="B135" s="42">
        <v>138690.21759819001</v>
      </c>
      <c r="D135" t="s">
        <v>27</v>
      </c>
      <c r="E135" t="s">
        <v>957</v>
      </c>
      <c r="F135" s="30">
        <v>44958</v>
      </c>
      <c r="G135" s="56">
        <v>44958.666666944446</v>
      </c>
      <c r="I135" t="str">
        <f t="shared" si="4"/>
        <v>BULL</v>
      </c>
      <c r="J135" s="56">
        <f t="shared" si="5"/>
        <v>44958.666666944446</v>
      </c>
      <c r="O135" t="s">
        <v>995</v>
      </c>
    </row>
    <row r="136" spans="1:15" x14ac:dyDescent="0.25">
      <c r="A136" t="s">
        <v>40</v>
      </c>
      <c r="B136" s="42">
        <v>6.2442432399999998E-2</v>
      </c>
      <c r="D136" t="s">
        <v>27</v>
      </c>
      <c r="E136" t="s">
        <v>973</v>
      </c>
      <c r="F136" s="30">
        <v>44958</v>
      </c>
      <c r="G136" s="56">
        <v>44958.669514120367</v>
      </c>
      <c r="I136" t="str">
        <f t="shared" si="4"/>
        <v>FUBI</v>
      </c>
      <c r="J136" s="56">
        <f t="shared" si="5"/>
        <v>44958.669514120367</v>
      </c>
      <c r="O136" t="s">
        <v>1039</v>
      </c>
    </row>
    <row r="137" spans="1:15" x14ac:dyDescent="0.25">
      <c r="A137" t="s">
        <v>115</v>
      </c>
      <c r="B137" s="42">
        <v>1E-8</v>
      </c>
      <c r="C137" t="s">
        <v>402</v>
      </c>
      <c r="D137" t="s">
        <v>27</v>
      </c>
      <c r="E137" t="s">
        <v>974</v>
      </c>
      <c r="F137" s="30">
        <v>44958</v>
      </c>
      <c r="G137" s="56">
        <v>44958.669600543981</v>
      </c>
      <c r="I137" t="str">
        <f t="shared" si="4"/>
        <v>HUB2</v>
      </c>
      <c r="J137" s="56">
        <f t="shared" si="5"/>
        <v>44958.669600543981</v>
      </c>
      <c r="O137" t="s">
        <v>1099</v>
      </c>
    </row>
    <row r="138" spans="1:15" x14ac:dyDescent="0.25">
      <c r="A138" t="s">
        <v>120</v>
      </c>
      <c r="B138" s="42">
        <v>4.3289484800000002</v>
      </c>
      <c r="D138" t="s">
        <v>143</v>
      </c>
      <c r="E138" t="s">
        <v>952</v>
      </c>
      <c r="F138" s="30">
        <v>44958</v>
      </c>
      <c r="G138" s="56">
        <v>44958.669130127317</v>
      </c>
      <c r="I138" t="str">
        <f t="shared" si="4"/>
        <v>HUBI</v>
      </c>
      <c r="J138" s="56">
        <f t="shared" si="5"/>
        <v>44958.669130127317</v>
      </c>
      <c r="O138" t="s">
        <v>995</v>
      </c>
    </row>
    <row r="139" spans="1:15" x14ac:dyDescent="0.25">
      <c r="A139" t="s">
        <v>91</v>
      </c>
      <c r="B139" s="42">
        <v>-1523.127</v>
      </c>
      <c r="D139" t="s">
        <v>24</v>
      </c>
      <c r="E139" t="s">
        <v>953</v>
      </c>
      <c r="F139" s="30">
        <v>44958</v>
      </c>
      <c r="G139" s="56">
        <v>44958.666670451392</v>
      </c>
      <c r="I139" t="str">
        <f t="shared" si="4"/>
        <v>BINE</v>
      </c>
      <c r="J139" s="56">
        <f t="shared" si="5"/>
        <v>44958.666670451392</v>
      </c>
      <c r="O139" t="s">
        <v>1040</v>
      </c>
    </row>
    <row r="140" spans="1:15" x14ac:dyDescent="0.25">
      <c r="A140" t="s">
        <v>102</v>
      </c>
      <c r="B140" s="42">
        <v>7522.7147869700002</v>
      </c>
      <c r="D140" t="s">
        <v>24</v>
      </c>
      <c r="E140" t="s">
        <v>957</v>
      </c>
      <c r="F140" s="30">
        <v>44958</v>
      </c>
      <c r="G140" s="56">
        <v>44958.666666944446</v>
      </c>
      <c r="I140" t="str">
        <f t="shared" si="4"/>
        <v>BULL</v>
      </c>
      <c r="J140" s="56">
        <f t="shared" si="5"/>
        <v>44958.666666944446</v>
      </c>
      <c r="O140" t="s">
        <v>1100</v>
      </c>
    </row>
    <row r="141" spans="1:15" x14ac:dyDescent="0.25">
      <c r="A141" t="s">
        <v>40</v>
      </c>
      <c r="B141" s="42">
        <v>7.1564416123000001</v>
      </c>
      <c r="D141" t="s">
        <v>24</v>
      </c>
      <c r="E141" t="s">
        <v>973</v>
      </c>
      <c r="F141" s="30">
        <v>44958</v>
      </c>
      <c r="G141" s="56">
        <v>44958.669514120367</v>
      </c>
      <c r="I141" t="str">
        <f t="shared" si="4"/>
        <v>FUBI</v>
      </c>
      <c r="J141" s="56">
        <f t="shared" si="5"/>
        <v>44958.669514120367</v>
      </c>
      <c r="O141" t="s">
        <v>995</v>
      </c>
    </row>
    <row r="142" spans="1:15" x14ac:dyDescent="0.25">
      <c r="A142" t="s">
        <v>165</v>
      </c>
      <c r="B142" s="42">
        <v>1E-8</v>
      </c>
      <c r="D142" t="s">
        <v>24</v>
      </c>
      <c r="E142" t="s">
        <v>952</v>
      </c>
      <c r="F142" s="30">
        <v>44958</v>
      </c>
      <c r="G142" s="56">
        <v>44958.669130127317</v>
      </c>
      <c r="I142" t="str">
        <f t="shared" si="4"/>
        <v>HUBI</v>
      </c>
      <c r="J142" s="56">
        <f t="shared" si="5"/>
        <v>44958.669130127317</v>
      </c>
      <c r="O142" t="s">
        <v>1041</v>
      </c>
    </row>
    <row r="143" spans="1:15" x14ac:dyDescent="0.25">
      <c r="A143" t="s">
        <v>173</v>
      </c>
      <c r="B143" s="42">
        <v>6.8821467999999997E-9</v>
      </c>
      <c r="C143" t="s">
        <v>72</v>
      </c>
      <c r="D143" t="s">
        <v>24</v>
      </c>
      <c r="E143" t="s">
        <v>958</v>
      </c>
      <c r="F143" s="30">
        <v>44958</v>
      </c>
      <c r="G143" s="56">
        <v>44958.666668206017</v>
      </c>
      <c r="I143" t="str">
        <f t="shared" si="4"/>
        <v>OKEX</v>
      </c>
      <c r="J143" s="56">
        <f t="shared" si="5"/>
        <v>44958.666668206017</v>
      </c>
      <c r="O143" t="s">
        <v>1101</v>
      </c>
    </row>
    <row r="144" spans="1:15" x14ac:dyDescent="0.25">
      <c r="A144" t="s">
        <v>120</v>
      </c>
      <c r="B144" s="42">
        <v>0.66495972999999997</v>
      </c>
      <c r="D144" t="s">
        <v>144</v>
      </c>
      <c r="E144" t="s">
        <v>952</v>
      </c>
      <c r="F144" s="30">
        <v>44958</v>
      </c>
      <c r="G144" s="56">
        <v>44958.669130127317</v>
      </c>
      <c r="I144" t="str">
        <f t="shared" si="4"/>
        <v>HUBI</v>
      </c>
      <c r="J144" s="56">
        <f t="shared" si="5"/>
        <v>44958.669130127317</v>
      </c>
      <c r="O144" t="s">
        <v>995</v>
      </c>
    </row>
    <row r="145" spans="1:15" x14ac:dyDescent="0.25">
      <c r="A145" t="s">
        <v>83</v>
      </c>
      <c r="B145" s="42">
        <v>20755.945748679998</v>
      </c>
      <c r="D145" t="s">
        <v>190</v>
      </c>
      <c r="E145" t="s">
        <v>953</v>
      </c>
      <c r="F145" s="30">
        <v>44958</v>
      </c>
      <c r="G145" s="56">
        <v>44958.666668668979</v>
      </c>
      <c r="I145" t="str">
        <f t="shared" si="4"/>
        <v>BINE</v>
      </c>
      <c r="J145" s="56">
        <f t="shared" si="5"/>
        <v>44958.666668668979</v>
      </c>
      <c r="O145" t="s">
        <v>1042</v>
      </c>
    </row>
    <row r="146" spans="1:15" x14ac:dyDescent="0.25">
      <c r="A146" t="s">
        <v>120</v>
      </c>
      <c r="B146" s="42">
        <v>0.89105878000000005</v>
      </c>
      <c r="D146" t="s">
        <v>145</v>
      </c>
      <c r="E146" t="s">
        <v>952</v>
      </c>
      <c r="F146" s="30">
        <v>44958</v>
      </c>
      <c r="G146" s="56">
        <v>44958.669130127317</v>
      </c>
      <c r="I146" t="str">
        <f t="shared" si="4"/>
        <v>HUBI</v>
      </c>
      <c r="J146" s="56">
        <f t="shared" si="5"/>
        <v>44958.669130127317</v>
      </c>
      <c r="O146" t="s">
        <v>1100</v>
      </c>
    </row>
    <row r="147" spans="1:15" x14ac:dyDescent="0.25">
      <c r="A147" t="s">
        <v>184</v>
      </c>
      <c r="B147" s="42">
        <v>196525.25441796001</v>
      </c>
      <c r="D147" t="s">
        <v>895</v>
      </c>
      <c r="E147" t="s">
        <v>954</v>
      </c>
      <c r="F147" s="30">
        <v>44958</v>
      </c>
      <c r="G147" s="56">
        <v>44958.658478819445</v>
      </c>
      <c r="I147" t="str">
        <f t="shared" si="4"/>
        <v>FBLK</v>
      </c>
      <c r="J147" s="56">
        <f t="shared" si="5"/>
        <v>44958.658478819445</v>
      </c>
      <c r="O147" t="s">
        <v>995</v>
      </c>
    </row>
    <row r="148" spans="1:15" x14ac:dyDescent="0.25">
      <c r="A148" t="s">
        <v>184</v>
      </c>
      <c r="B148" s="42">
        <v>201000.92417708001</v>
      </c>
      <c r="D148" t="s">
        <v>896</v>
      </c>
      <c r="E148" t="s">
        <v>954</v>
      </c>
      <c r="F148" s="30">
        <v>44958</v>
      </c>
      <c r="G148" s="56">
        <v>44958.658478819445</v>
      </c>
      <c r="I148" t="str">
        <f t="shared" si="4"/>
        <v>FBLK</v>
      </c>
      <c r="J148" s="56">
        <f t="shared" si="5"/>
        <v>44958.658478819445</v>
      </c>
      <c r="O148" t="s">
        <v>1043</v>
      </c>
    </row>
    <row r="149" spans="1:15" x14ac:dyDescent="0.25">
      <c r="A149" t="s">
        <v>184</v>
      </c>
      <c r="B149" s="42">
        <v>16140333</v>
      </c>
      <c r="D149" t="s">
        <v>1151</v>
      </c>
      <c r="E149" t="s">
        <v>954</v>
      </c>
      <c r="F149" s="30">
        <v>44958</v>
      </c>
      <c r="G149" s="56">
        <v>44958.658478819445</v>
      </c>
      <c r="I149" t="str">
        <f t="shared" si="4"/>
        <v>FBLK</v>
      </c>
      <c r="J149" s="56">
        <f t="shared" si="5"/>
        <v>44958.658478819445</v>
      </c>
      <c r="O149" t="s">
        <v>1102</v>
      </c>
    </row>
    <row r="150" spans="1:15" x14ac:dyDescent="0.25">
      <c r="A150" t="s">
        <v>184</v>
      </c>
      <c r="B150" s="42">
        <v>2698</v>
      </c>
      <c r="D150" t="s">
        <v>902</v>
      </c>
      <c r="E150" t="s">
        <v>954</v>
      </c>
      <c r="F150" s="30">
        <v>44958</v>
      </c>
      <c r="G150" s="56">
        <v>44958.658478819445</v>
      </c>
      <c r="I150" t="str">
        <f t="shared" si="4"/>
        <v>FBLK</v>
      </c>
      <c r="J150" s="56">
        <f t="shared" si="5"/>
        <v>44958.658478819445</v>
      </c>
      <c r="O150" t="s">
        <v>995</v>
      </c>
    </row>
    <row r="151" spans="1:15" x14ac:dyDescent="0.25">
      <c r="A151" t="s">
        <v>184</v>
      </c>
      <c r="B151" s="42">
        <v>2904</v>
      </c>
      <c r="D151" t="s">
        <v>904</v>
      </c>
      <c r="E151" t="s">
        <v>954</v>
      </c>
      <c r="F151" s="30">
        <v>44958</v>
      </c>
      <c r="G151" s="56">
        <v>44958.658478819445</v>
      </c>
      <c r="I151" t="str">
        <f t="shared" si="4"/>
        <v>FBLK</v>
      </c>
      <c r="J151" s="56">
        <f t="shared" si="5"/>
        <v>44958.658478819445</v>
      </c>
      <c r="O151" t="s">
        <v>1044</v>
      </c>
    </row>
    <row r="152" spans="1:15" x14ac:dyDescent="0.25">
      <c r="A152" t="s">
        <v>184</v>
      </c>
      <c r="B152" s="42">
        <v>3047</v>
      </c>
      <c r="D152" t="s">
        <v>1062</v>
      </c>
      <c r="E152" t="s">
        <v>954</v>
      </c>
      <c r="F152" s="30">
        <v>44958</v>
      </c>
      <c r="G152" s="56">
        <v>44958.658478819445</v>
      </c>
      <c r="I152" t="str">
        <f t="shared" si="4"/>
        <v>FBLK</v>
      </c>
      <c r="J152" s="56">
        <f t="shared" si="5"/>
        <v>44958.658478819445</v>
      </c>
      <c r="O152" t="s">
        <v>1102</v>
      </c>
    </row>
    <row r="153" spans="1:15" x14ac:dyDescent="0.25">
      <c r="A153" t="s">
        <v>83</v>
      </c>
      <c r="B153" s="42">
        <v>340676.66061952</v>
      </c>
      <c r="D153" t="s">
        <v>89</v>
      </c>
      <c r="E153" t="s">
        <v>953</v>
      </c>
      <c r="F153" s="30">
        <v>44958</v>
      </c>
      <c r="G153" s="56">
        <v>44958.666668668979</v>
      </c>
      <c r="I153" t="str">
        <f t="shared" si="4"/>
        <v>BINE</v>
      </c>
      <c r="J153" s="56">
        <f t="shared" si="5"/>
        <v>44958.666668668979</v>
      </c>
      <c r="O153" t="s">
        <v>995</v>
      </c>
    </row>
    <row r="154" spans="1:15" x14ac:dyDescent="0.25">
      <c r="A154" t="s">
        <v>97</v>
      </c>
      <c r="B154" s="42">
        <v>22277.5319929</v>
      </c>
      <c r="D154" t="s">
        <v>98</v>
      </c>
      <c r="E154" t="s">
        <v>955</v>
      </c>
      <c r="F154" s="30">
        <v>44958</v>
      </c>
      <c r="G154" s="56">
        <v>44958.66682677083</v>
      </c>
      <c r="I154" t="str">
        <f t="shared" si="4"/>
        <v>BTSE</v>
      </c>
      <c r="J154" s="56">
        <f t="shared" si="5"/>
        <v>44958.66682677083</v>
      </c>
      <c r="O154" t="s">
        <v>1045</v>
      </c>
    </row>
    <row r="155" spans="1:15" x14ac:dyDescent="0.25">
      <c r="A155" t="s">
        <v>120</v>
      </c>
      <c r="B155" s="42">
        <v>1214222.2371159999</v>
      </c>
      <c r="D155" t="s">
        <v>98</v>
      </c>
      <c r="E155" t="s">
        <v>952</v>
      </c>
      <c r="F155" s="30">
        <v>44958</v>
      </c>
      <c r="G155" s="56">
        <v>44958.669130127317</v>
      </c>
      <c r="I155" t="str">
        <f t="shared" si="4"/>
        <v>HUBI</v>
      </c>
      <c r="J155" s="56">
        <f t="shared" si="5"/>
        <v>44958.669130127317</v>
      </c>
      <c r="O155" t="s">
        <v>1103</v>
      </c>
    </row>
    <row r="156" spans="1:15" x14ac:dyDescent="0.25">
      <c r="A156" t="s">
        <v>166</v>
      </c>
      <c r="B156" s="42">
        <v>0.10834547999999999</v>
      </c>
      <c r="D156" t="s">
        <v>98</v>
      </c>
      <c r="E156" t="s">
        <v>956</v>
      </c>
      <c r="F156" s="30">
        <v>44958</v>
      </c>
      <c r="G156" s="56">
        <v>44958.659753622684</v>
      </c>
      <c r="I156" t="str">
        <f t="shared" si="4"/>
        <v>KRKE</v>
      </c>
      <c r="J156" s="56">
        <f t="shared" si="5"/>
        <v>44958.659753622684</v>
      </c>
      <c r="O156" t="s">
        <v>995</v>
      </c>
    </row>
    <row r="157" spans="1:15" x14ac:dyDescent="0.25">
      <c r="A157" t="s">
        <v>184</v>
      </c>
      <c r="B157" s="42">
        <v>502292149.83496702</v>
      </c>
      <c r="D157" t="s">
        <v>37</v>
      </c>
      <c r="E157" t="s">
        <v>954</v>
      </c>
      <c r="F157" s="30">
        <v>44958</v>
      </c>
      <c r="G157" s="56">
        <v>44958.658478819445</v>
      </c>
      <c r="I157" t="str">
        <f t="shared" si="4"/>
        <v>FBLK</v>
      </c>
      <c r="J157" s="56">
        <f t="shared" si="5"/>
        <v>44958.658478819445</v>
      </c>
      <c r="O157" t="s">
        <v>1046</v>
      </c>
    </row>
    <row r="158" spans="1:15" x14ac:dyDescent="0.25">
      <c r="A158" t="s">
        <v>120</v>
      </c>
      <c r="B158" s="42">
        <v>1884988.30453923</v>
      </c>
      <c r="D158" t="s">
        <v>37</v>
      </c>
      <c r="E158" t="s">
        <v>952</v>
      </c>
      <c r="F158" s="30">
        <v>44958</v>
      </c>
      <c r="G158" s="56">
        <v>44958.669130127317</v>
      </c>
      <c r="I158" t="str">
        <f t="shared" si="4"/>
        <v>HUBI</v>
      </c>
      <c r="J158" s="56">
        <f t="shared" si="5"/>
        <v>44958.669130127317</v>
      </c>
      <c r="O158" t="s">
        <v>1103</v>
      </c>
    </row>
    <row r="159" spans="1:15" x14ac:dyDescent="0.25">
      <c r="A159" t="s">
        <v>46</v>
      </c>
      <c r="B159" s="42">
        <v>-10040020950.3806</v>
      </c>
      <c r="D159" t="s">
        <v>37</v>
      </c>
      <c r="E159" t="s">
        <v>958</v>
      </c>
      <c r="F159" s="30">
        <v>44958</v>
      </c>
      <c r="G159" s="56">
        <v>44958.668168761571</v>
      </c>
      <c r="I159" t="str">
        <f t="shared" si="4"/>
        <v>OKEX</v>
      </c>
      <c r="J159" s="56">
        <f t="shared" si="5"/>
        <v>44958.668168761571</v>
      </c>
      <c r="O159" t="s">
        <v>1026</v>
      </c>
    </row>
    <row r="160" spans="1:15" x14ac:dyDescent="0.25">
      <c r="A160" t="s">
        <v>184</v>
      </c>
      <c r="B160" s="42">
        <v>30.23117474</v>
      </c>
      <c r="D160" t="s">
        <v>153</v>
      </c>
      <c r="E160" t="s">
        <v>954</v>
      </c>
      <c r="F160" s="30">
        <v>44958</v>
      </c>
      <c r="G160" s="56">
        <v>44958.658478819445</v>
      </c>
      <c r="I160" t="str">
        <f t="shared" si="4"/>
        <v>FBLK</v>
      </c>
      <c r="J160" s="56">
        <f t="shared" si="5"/>
        <v>44958.658478819445</v>
      </c>
      <c r="O160" t="s">
        <v>1047</v>
      </c>
    </row>
    <row r="161" spans="1:15" x14ac:dyDescent="0.25">
      <c r="A161" t="s">
        <v>120</v>
      </c>
      <c r="B161" s="42">
        <v>6.3152970000000003E-2</v>
      </c>
      <c r="D161" t="s">
        <v>156</v>
      </c>
      <c r="E161" t="s">
        <v>952</v>
      </c>
      <c r="F161" s="30">
        <v>44958</v>
      </c>
      <c r="G161" s="56">
        <v>44958.669130127317</v>
      </c>
      <c r="I161" t="str">
        <f t="shared" si="4"/>
        <v>HUBI</v>
      </c>
      <c r="J161" s="56">
        <f t="shared" si="5"/>
        <v>44958.669130127317</v>
      </c>
      <c r="O161" t="s">
        <v>1104</v>
      </c>
    </row>
    <row r="162" spans="1:15" x14ac:dyDescent="0.25">
      <c r="A162" t="s">
        <v>120</v>
      </c>
      <c r="B162" s="42">
        <v>1E-8</v>
      </c>
      <c r="D162" t="s">
        <v>158</v>
      </c>
      <c r="E162" t="s">
        <v>952</v>
      </c>
      <c r="F162" s="30">
        <v>44958</v>
      </c>
      <c r="G162" s="56">
        <v>44958.669130127317</v>
      </c>
      <c r="I162" t="str">
        <f t="shared" si="4"/>
        <v>HUBI</v>
      </c>
      <c r="J162" s="56">
        <f t="shared" si="5"/>
        <v>44958.669130127317</v>
      </c>
      <c r="O162" t="s">
        <v>995</v>
      </c>
    </row>
    <row r="163" spans="1:15" x14ac:dyDescent="0.25">
      <c r="A163" t="s">
        <v>100</v>
      </c>
      <c r="B163" s="42">
        <v>31099578.1028</v>
      </c>
      <c r="D163" t="s">
        <v>95</v>
      </c>
      <c r="E163" t="s">
        <v>957</v>
      </c>
      <c r="F163" s="30">
        <v>44958</v>
      </c>
      <c r="G163" s="56">
        <v>44958.625005787035</v>
      </c>
      <c r="I163" t="str">
        <f t="shared" si="4"/>
        <v>BULL</v>
      </c>
      <c r="J163" s="56">
        <f t="shared" si="5"/>
        <v>44958.625005787035</v>
      </c>
      <c r="O163" t="s">
        <v>1048</v>
      </c>
    </row>
    <row r="164" spans="1:15" x14ac:dyDescent="0.25">
      <c r="A164" t="s">
        <v>166</v>
      </c>
      <c r="B164" s="42">
        <v>117320.5983</v>
      </c>
      <c r="D164" t="s">
        <v>95</v>
      </c>
      <c r="E164" t="s">
        <v>956</v>
      </c>
      <c r="F164" s="30">
        <v>44958</v>
      </c>
      <c r="G164" s="56">
        <v>44958.659753819447</v>
      </c>
      <c r="I164" t="str">
        <f t="shared" si="4"/>
        <v>KRKE</v>
      </c>
      <c r="J164" s="56">
        <f t="shared" si="5"/>
        <v>44958.659753819447</v>
      </c>
      <c r="O164" t="s">
        <v>1104</v>
      </c>
    </row>
    <row r="165" spans="1:15" x14ac:dyDescent="0.25">
      <c r="A165" t="s">
        <v>1422</v>
      </c>
      <c r="B165" s="42">
        <v>2830.33</v>
      </c>
      <c r="D165" t="s">
        <v>95</v>
      </c>
      <c r="E165" t="s">
        <v>1423</v>
      </c>
      <c r="F165" s="30">
        <v>44958</v>
      </c>
      <c r="G165" s="56">
        <v>44958.666666666664</v>
      </c>
      <c r="I165" t="str">
        <f t="shared" si="4"/>
        <v>Silvergate Checking</v>
      </c>
      <c r="J165" s="56">
        <f t="shared" si="5"/>
        <v>44958.666666666664</v>
      </c>
      <c r="O165" t="s">
        <v>995</v>
      </c>
    </row>
    <row r="166" spans="1:15" x14ac:dyDescent="0.25">
      <c r="A166" t="s">
        <v>184</v>
      </c>
      <c r="B166" s="42">
        <v>83652.445357000004</v>
      </c>
      <c r="D166" t="s">
        <v>92</v>
      </c>
      <c r="E166" t="s">
        <v>954</v>
      </c>
      <c r="F166" s="30">
        <v>44958</v>
      </c>
      <c r="G166" s="56">
        <v>44958.658478819445</v>
      </c>
      <c r="I166" t="str">
        <f t="shared" si="4"/>
        <v>FBLK</v>
      </c>
      <c r="J166" s="56">
        <f t="shared" si="5"/>
        <v>44958.658478819445</v>
      </c>
      <c r="O166" t="s">
        <v>1049</v>
      </c>
    </row>
    <row r="167" spans="1:15" x14ac:dyDescent="0.25">
      <c r="A167" t="s">
        <v>120</v>
      </c>
      <c r="B167" s="42">
        <v>0.34680431</v>
      </c>
      <c r="D167" t="s">
        <v>159</v>
      </c>
      <c r="E167" t="s">
        <v>952</v>
      </c>
      <c r="F167" s="30">
        <v>44958</v>
      </c>
      <c r="G167" s="56">
        <v>44958.669130127317</v>
      </c>
      <c r="I167" t="str">
        <f t="shared" si="4"/>
        <v>HUBI</v>
      </c>
      <c r="J167" s="56">
        <f t="shared" si="5"/>
        <v>44958.669130127317</v>
      </c>
      <c r="O167" t="s">
        <v>1105</v>
      </c>
    </row>
    <row r="168" spans="1:15" x14ac:dyDescent="0.25">
      <c r="A168" t="s">
        <v>83</v>
      </c>
      <c r="B168" s="42">
        <v>8413.3746508900003</v>
      </c>
      <c r="D168" t="s">
        <v>38</v>
      </c>
      <c r="E168" t="s">
        <v>953</v>
      </c>
      <c r="F168" s="30">
        <v>44958</v>
      </c>
      <c r="G168" s="56">
        <v>44958.666668668979</v>
      </c>
      <c r="I168" t="str">
        <f t="shared" si="4"/>
        <v>BINE</v>
      </c>
      <c r="J168" s="56">
        <f t="shared" si="5"/>
        <v>44958.666668668979</v>
      </c>
      <c r="O168" t="s">
        <v>995</v>
      </c>
    </row>
    <row r="169" spans="1:15" x14ac:dyDescent="0.25">
      <c r="A169" t="s">
        <v>296</v>
      </c>
      <c r="B169" s="42">
        <v>-19061.23803873</v>
      </c>
      <c r="C169" t="s">
        <v>90</v>
      </c>
      <c r="D169" t="s">
        <v>38</v>
      </c>
      <c r="E169" t="s">
        <v>953</v>
      </c>
      <c r="F169" s="30">
        <v>44958</v>
      </c>
      <c r="G169" s="56">
        <v>44958.666668865742</v>
      </c>
      <c r="I169" t="str">
        <f t="shared" si="4"/>
        <v>BINE</v>
      </c>
      <c r="J169" s="56">
        <f t="shared" si="5"/>
        <v>44958.666668865742</v>
      </c>
      <c r="O169" t="s">
        <v>1050</v>
      </c>
    </row>
    <row r="170" spans="1:15" x14ac:dyDescent="0.25">
      <c r="A170" t="s">
        <v>115</v>
      </c>
      <c r="B170" s="42">
        <v>2.0453260000000001E-2</v>
      </c>
      <c r="C170" t="s">
        <v>402</v>
      </c>
      <c r="D170" t="s">
        <v>38</v>
      </c>
      <c r="E170" t="s">
        <v>974</v>
      </c>
      <c r="F170" s="30">
        <v>44958</v>
      </c>
      <c r="G170" s="56">
        <v>44958.669600543981</v>
      </c>
      <c r="I170" t="str">
        <f t="shared" si="4"/>
        <v>HUB2</v>
      </c>
      <c r="J170" s="56">
        <f t="shared" si="5"/>
        <v>44958.669600543981</v>
      </c>
      <c r="O170" t="s">
        <v>1105</v>
      </c>
    </row>
    <row r="171" spans="1:15" x14ac:dyDescent="0.25">
      <c r="A171" t="s">
        <v>115</v>
      </c>
      <c r="B171" s="42">
        <v>0.27855855000000002</v>
      </c>
      <c r="C171" t="s">
        <v>402</v>
      </c>
      <c r="D171" t="s">
        <v>38</v>
      </c>
      <c r="E171" t="s">
        <v>974</v>
      </c>
      <c r="F171" s="30">
        <v>44958</v>
      </c>
      <c r="G171" s="56">
        <v>44958.669600543981</v>
      </c>
      <c r="I171" t="str">
        <f t="shared" si="4"/>
        <v>HUB2</v>
      </c>
      <c r="J171" s="56">
        <f t="shared" si="5"/>
        <v>44958.669600543981</v>
      </c>
      <c r="O171" t="s">
        <v>995</v>
      </c>
    </row>
    <row r="172" spans="1:15" x14ac:dyDescent="0.25">
      <c r="A172" t="s">
        <v>115</v>
      </c>
      <c r="B172" s="42">
        <v>0.4652213</v>
      </c>
      <c r="C172" t="s">
        <v>402</v>
      </c>
      <c r="D172" t="s">
        <v>38</v>
      </c>
      <c r="E172" t="s">
        <v>974</v>
      </c>
      <c r="F172" s="30">
        <v>44958</v>
      </c>
      <c r="G172" s="56">
        <v>44958.669600543981</v>
      </c>
      <c r="I172" t="str">
        <f t="shared" si="4"/>
        <v>HUB2</v>
      </c>
      <c r="J172" s="56">
        <f t="shared" si="5"/>
        <v>44958.669600543981</v>
      </c>
      <c r="O172" t="s">
        <v>1051</v>
      </c>
    </row>
    <row r="173" spans="1:15" x14ac:dyDescent="0.25">
      <c r="A173" t="s">
        <v>50</v>
      </c>
      <c r="B173" s="42">
        <v>9.0007773026227998E-3</v>
      </c>
      <c r="D173" t="s">
        <v>38</v>
      </c>
      <c r="E173" t="s">
        <v>958</v>
      </c>
      <c r="F173" s="30">
        <v>44958</v>
      </c>
      <c r="G173" s="56">
        <v>44958.668299560188</v>
      </c>
      <c r="I173" t="str">
        <f t="shared" si="4"/>
        <v>OKEX</v>
      </c>
      <c r="J173" s="56">
        <f t="shared" si="5"/>
        <v>44958.668299560188</v>
      </c>
      <c r="O173" t="s">
        <v>1106</v>
      </c>
    </row>
    <row r="174" spans="1:15" x14ac:dyDescent="0.25">
      <c r="A174" t="s">
        <v>181</v>
      </c>
      <c r="B174" s="42">
        <v>-3700763.7298459001</v>
      </c>
      <c r="D174" t="s">
        <v>38</v>
      </c>
      <c r="E174" t="s">
        <v>961</v>
      </c>
      <c r="F174" s="30">
        <v>44958</v>
      </c>
      <c r="G174" s="56">
        <v>44958.670044756946</v>
      </c>
      <c r="I174" t="str">
        <f t="shared" si="4"/>
        <v>WOOX</v>
      </c>
      <c r="J174" s="56">
        <f t="shared" si="5"/>
        <v>44958.670044756946</v>
      </c>
      <c r="O174" t="s">
        <v>995</v>
      </c>
    </row>
    <row r="175" spans="1:15" x14ac:dyDescent="0.25">
      <c r="A175" t="s">
        <v>184</v>
      </c>
      <c r="B175" s="42">
        <v>132.91860401709999</v>
      </c>
      <c r="D175" t="s">
        <v>255</v>
      </c>
      <c r="E175" t="s">
        <v>954</v>
      </c>
      <c r="F175" s="30">
        <v>44958</v>
      </c>
      <c r="G175" s="56">
        <v>44958.658478819445</v>
      </c>
      <c r="I175" t="str">
        <f t="shared" si="4"/>
        <v>FBLK</v>
      </c>
      <c r="J175" s="56">
        <f t="shared" si="5"/>
        <v>44958.658478819445</v>
      </c>
      <c r="O175" t="s">
        <v>1052</v>
      </c>
    </row>
    <row r="176" spans="1:15" x14ac:dyDescent="0.25">
      <c r="A176" t="s">
        <v>181</v>
      </c>
      <c r="B176" s="42">
        <v>1644286.05309931</v>
      </c>
      <c r="D176" t="s">
        <v>183</v>
      </c>
      <c r="E176" t="s">
        <v>961</v>
      </c>
      <c r="F176" s="30">
        <v>44958</v>
      </c>
      <c r="G176" s="56">
        <v>44958.670044756946</v>
      </c>
      <c r="I176" t="str">
        <f t="shared" si="4"/>
        <v>WOOX</v>
      </c>
      <c r="J176" s="56">
        <f t="shared" si="5"/>
        <v>44958.670044756946</v>
      </c>
      <c r="O176" t="s">
        <v>1106</v>
      </c>
    </row>
    <row r="177" spans="1:15" x14ac:dyDescent="0.25">
      <c r="A177" t="s">
        <v>120</v>
      </c>
      <c r="B177" s="42">
        <v>0.55556267999999998</v>
      </c>
      <c r="D177" t="s">
        <v>162</v>
      </c>
      <c r="E177" t="s">
        <v>952</v>
      </c>
      <c r="F177" s="30">
        <v>44958</v>
      </c>
      <c r="G177" s="56">
        <v>44958.669130127317</v>
      </c>
      <c r="I177" t="str">
        <f t="shared" si="4"/>
        <v>HUBI</v>
      </c>
      <c r="J177" s="56">
        <f t="shared" si="5"/>
        <v>44958.669130127317</v>
      </c>
      <c r="O177" t="s">
        <v>995</v>
      </c>
    </row>
    <row r="178" spans="1:15" x14ac:dyDescent="0.25">
      <c r="A178" t="s">
        <v>48</v>
      </c>
      <c r="B178" s="42">
        <v>0.44933626032875401</v>
      </c>
      <c r="D178" t="s">
        <v>99</v>
      </c>
      <c r="E178" t="s">
        <v>958</v>
      </c>
      <c r="F178" s="30">
        <v>44958</v>
      </c>
      <c r="G178" s="56">
        <v>44958.668234155091</v>
      </c>
      <c r="I178" t="str">
        <f t="shared" si="4"/>
        <v>OKEX</v>
      </c>
      <c r="J178" s="56">
        <f t="shared" si="5"/>
        <v>44958.668234155091</v>
      </c>
      <c r="O178" t="s">
        <v>1053</v>
      </c>
    </row>
    <row r="179" spans="1:15" x14ac:dyDescent="0.25">
      <c r="A179" t="s">
        <v>184</v>
      </c>
      <c r="B179" s="42">
        <v>2212.6419660000001</v>
      </c>
      <c r="D179" t="s">
        <v>163</v>
      </c>
      <c r="E179" t="s">
        <v>954</v>
      </c>
      <c r="F179" s="30">
        <v>44958</v>
      </c>
      <c r="G179" s="56">
        <v>44958.658478819445</v>
      </c>
      <c r="I179" t="str">
        <f t="shared" si="4"/>
        <v>FBLK</v>
      </c>
      <c r="J179" s="56">
        <f t="shared" si="5"/>
        <v>44958.658478819445</v>
      </c>
      <c r="O179" t="s">
        <v>1107</v>
      </c>
    </row>
    <row r="180" spans="1:15" x14ac:dyDescent="0.25">
      <c r="A180" t="s">
        <v>83</v>
      </c>
      <c r="B180" s="42">
        <v>1195.29652549</v>
      </c>
      <c r="D180" t="s">
        <v>116</v>
      </c>
      <c r="E180" t="s">
        <v>953</v>
      </c>
      <c r="F180" s="30">
        <v>44958</v>
      </c>
      <c r="G180" s="56">
        <v>44958.666668668979</v>
      </c>
      <c r="I180" t="str">
        <f t="shared" si="4"/>
        <v>BINE</v>
      </c>
      <c r="J180" s="56">
        <f t="shared" si="5"/>
        <v>44958.666668668979</v>
      </c>
      <c r="O180" t="s">
        <v>995</v>
      </c>
    </row>
    <row r="181" spans="1:15" x14ac:dyDescent="0.25">
      <c r="A181" t="s">
        <v>91</v>
      </c>
      <c r="B181" s="42">
        <v>-450000</v>
      </c>
      <c r="D181" t="s">
        <v>84</v>
      </c>
      <c r="E181" t="s">
        <v>953</v>
      </c>
      <c r="F181" s="30">
        <v>44958</v>
      </c>
      <c r="G181" s="56">
        <v>44958.666670451392</v>
      </c>
      <c r="I181" t="str">
        <f t="shared" si="4"/>
        <v>BINE</v>
      </c>
      <c r="J181" s="56">
        <f t="shared" si="5"/>
        <v>44958.666670451392</v>
      </c>
      <c r="O181" t="s">
        <v>1054</v>
      </c>
    </row>
    <row r="182" spans="1:15" x14ac:dyDescent="0.25">
      <c r="A182" t="s">
        <v>111</v>
      </c>
      <c r="B182" s="42">
        <v>9.6999999999999992E-9</v>
      </c>
      <c r="D182" t="s">
        <v>84</v>
      </c>
      <c r="E182" t="s">
        <v>972</v>
      </c>
      <c r="F182" s="30">
        <v>44958</v>
      </c>
      <c r="G182" s="56">
        <v>44958.669514039349</v>
      </c>
      <c r="I182" t="str">
        <f t="shared" si="4"/>
        <v>FUB2</v>
      </c>
      <c r="J182" s="56">
        <f t="shared" si="5"/>
        <v>44958.669514039349</v>
      </c>
      <c r="O182" t="s">
        <v>1108</v>
      </c>
    </row>
    <row r="183" spans="1:15" x14ac:dyDescent="0.25">
      <c r="A183" t="s">
        <v>40</v>
      </c>
      <c r="B183" s="42">
        <v>5.7406593000000001E-3</v>
      </c>
      <c r="D183" t="s">
        <v>84</v>
      </c>
      <c r="E183" t="s">
        <v>973</v>
      </c>
      <c r="F183" s="30">
        <v>44958</v>
      </c>
      <c r="G183" s="56">
        <v>44958.669514120367</v>
      </c>
      <c r="I183" t="str">
        <f t="shared" si="4"/>
        <v>FUBI</v>
      </c>
      <c r="J183" s="56">
        <f t="shared" si="5"/>
        <v>44958.669514120367</v>
      </c>
      <c r="O183" t="s">
        <v>995</v>
      </c>
    </row>
    <row r="184" spans="1:15" x14ac:dyDescent="0.25">
      <c r="A184" t="s">
        <v>120</v>
      </c>
      <c r="B184" s="42">
        <v>1.1000000000000001E-7</v>
      </c>
      <c r="D184" t="s">
        <v>84</v>
      </c>
      <c r="E184" t="s">
        <v>952</v>
      </c>
      <c r="F184" s="30">
        <v>44958</v>
      </c>
      <c r="G184" s="56">
        <v>44958.669130127317</v>
      </c>
      <c r="I184" t="str">
        <f t="shared" si="4"/>
        <v>HUBI</v>
      </c>
      <c r="J184" s="56">
        <f t="shared" si="5"/>
        <v>44958.669130127317</v>
      </c>
      <c r="O184" t="s">
        <v>1109</v>
      </c>
    </row>
    <row r="185" spans="1:15" x14ac:dyDescent="0.25">
      <c r="A185" t="s">
        <v>83</v>
      </c>
      <c r="B185" s="42">
        <v>183116.88590200001</v>
      </c>
      <c r="D185" t="s">
        <v>122</v>
      </c>
      <c r="E185" t="s">
        <v>953</v>
      </c>
      <c r="F185" s="30">
        <v>44958</v>
      </c>
      <c r="G185" s="56">
        <v>44958.666668668979</v>
      </c>
      <c r="I185" t="str">
        <f t="shared" si="4"/>
        <v>BINE</v>
      </c>
      <c r="J185" s="56">
        <f t="shared" si="5"/>
        <v>44958.666668668979</v>
      </c>
      <c r="O185" t="s">
        <v>1055</v>
      </c>
    </row>
    <row r="186" spans="1:15" x14ac:dyDescent="0.25">
      <c r="A186" t="s">
        <v>184</v>
      </c>
      <c r="B186" s="42">
        <v>12009788.018113</v>
      </c>
      <c r="D186" t="s">
        <v>891</v>
      </c>
      <c r="E186" t="s">
        <v>954</v>
      </c>
      <c r="F186" s="30">
        <v>44958</v>
      </c>
      <c r="G186" s="56">
        <v>44958.658478819445</v>
      </c>
      <c r="I186" t="str">
        <f t="shared" si="4"/>
        <v>FBLK</v>
      </c>
      <c r="J186" s="56">
        <f t="shared" si="5"/>
        <v>44958.658478819445</v>
      </c>
      <c r="O186" t="s">
        <v>1056</v>
      </c>
    </row>
    <row r="187" spans="1:15" x14ac:dyDescent="0.25">
      <c r="A187" t="s">
        <v>91</v>
      </c>
      <c r="B187" s="42">
        <v>-90</v>
      </c>
      <c r="D187" t="s">
        <v>20</v>
      </c>
      <c r="E187" t="s">
        <v>953</v>
      </c>
      <c r="F187" s="30">
        <v>44958</v>
      </c>
      <c r="G187" s="56">
        <v>44958.666670451392</v>
      </c>
      <c r="I187" t="str">
        <f t="shared" si="4"/>
        <v>BINE</v>
      </c>
      <c r="J187" s="56">
        <f t="shared" si="5"/>
        <v>44958.666670451392</v>
      </c>
      <c r="O187" t="s">
        <v>1057</v>
      </c>
    </row>
    <row r="188" spans="1:15" x14ac:dyDescent="0.25">
      <c r="A188" t="s">
        <v>97</v>
      </c>
      <c r="B188" s="42">
        <v>0.21932823000000001</v>
      </c>
      <c r="D188" t="s">
        <v>20</v>
      </c>
      <c r="E188" t="s">
        <v>955</v>
      </c>
      <c r="F188" s="30">
        <v>44958</v>
      </c>
      <c r="G188" s="56">
        <v>44958.666701770831</v>
      </c>
      <c r="I188" t="str">
        <f t="shared" si="4"/>
        <v>BTSE</v>
      </c>
      <c r="J188" s="56">
        <f t="shared" si="5"/>
        <v>44958.666701770831</v>
      </c>
      <c r="O188" t="s">
        <v>1110</v>
      </c>
    </row>
    <row r="189" spans="1:15" x14ac:dyDescent="0.25">
      <c r="A189" t="s">
        <v>115</v>
      </c>
      <c r="B189" s="42">
        <v>1E-8</v>
      </c>
      <c r="C189" t="s">
        <v>402</v>
      </c>
      <c r="D189" t="s">
        <v>20</v>
      </c>
      <c r="E189" t="s">
        <v>974</v>
      </c>
      <c r="F189" s="30">
        <v>44958</v>
      </c>
      <c r="G189" s="56">
        <v>44958.669600543981</v>
      </c>
      <c r="I189" t="str">
        <f t="shared" si="4"/>
        <v>HUB2</v>
      </c>
      <c r="J189" s="56">
        <f t="shared" si="5"/>
        <v>44958.669600543981</v>
      </c>
      <c r="O189" t="s">
        <v>1058</v>
      </c>
    </row>
    <row r="190" spans="1:15" x14ac:dyDescent="0.25">
      <c r="A190" t="s">
        <v>46</v>
      </c>
      <c r="B190" s="42">
        <v>-8.9590210718971601</v>
      </c>
      <c r="D190" t="s">
        <v>20</v>
      </c>
      <c r="E190" t="s">
        <v>958</v>
      </c>
      <c r="F190" s="30">
        <v>44958</v>
      </c>
      <c r="G190" s="56">
        <v>44958.668168761571</v>
      </c>
      <c r="I190" t="str">
        <f t="shared" si="4"/>
        <v>OKEX</v>
      </c>
      <c r="J190" s="56">
        <f t="shared" si="5"/>
        <v>44958.668168761571</v>
      </c>
      <c r="O190" t="s">
        <v>1059</v>
      </c>
    </row>
    <row r="191" spans="1:15" x14ac:dyDescent="0.25">
      <c r="A191" t="s">
        <v>115</v>
      </c>
      <c r="B191" s="42">
        <v>1E-8</v>
      </c>
      <c r="C191" t="s">
        <v>402</v>
      </c>
      <c r="D191" t="s">
        <v>113</v>
      </c>
      <c r="E191" t="s">
        <v>974</v>
      </c>
      <c r="F191" s="30">
        <v>44958</v>
      </c>
      <c r="G191" s="56">
        <v>44958.669600543981</v>
      </c>
      <c r="I191" t="str">
        <f t="shared" si="4"/>
        <v>HUB2</v>
      </c>
      <c r="J191" s="56">
        <f t="shared" si="5"/>
        <v>44958.669600543981</v>
      </c>
    </row>
    <row r="192" spans="1:15" x14ac:dyDescent="0.25">
      <c r="A192" t="s">
        <v>83</v>
      </c>
      <c r="B192" s="42">
        <v>64.331986569999998</v>
      </c>
      <c r="D192" t="s">
        <v>14</v>
      </c>
      <c r="E192" t="s">
        <v>953</v>
      </c>
      <c r="F192" s="30">
        <v>44958</v>
      </c>
      <c r="G192" s="56">
        <v>44958.666668668979</v>
      </c>
      <c r="I192" t="str">
        <f t="shared" si="4"/>
        <v>BINE</v>
      </c>
      <c r="J192" s="56">
        <f t="shared" si="5"/>
        <v>44958.666668668979</v>
      </c>
    </row>
    <row r="193" spans="1:10" x14ac:dyDescent="0.25">
      <c r="A193" t="s">
        <v>91</v>
      </c>
      <c r="B193" s="42">
        <v>1513.6744490999999</v>
      </c>
      <c r="D193" t="s">
        <v>14</v>
      </c>
      <c r="E193" t="s">
        <v>953</v>
      </c>
      <c r="F193" s="30">
        <v>44958</v>
      </c>
      <c r="G193" s="56">
        <v>44958.666670451392</v>
      </c>
      <c r="I193" t="str">
        <f t="shared" si="4"/>
        <v>BINE</v>
      </c>
      <c r="J193" s="56">
        <f t="shared" si="5"/>
        <v>44958.666670451392</v>
      </c>
    </row>
    <row r="194" spans="1:10" x14ac:dyDescent="0.25">
      <c r="A194" t="s">
        <v>100</v>
      </c>
      <c r="B194" s="42">
        <v>2753.1016107599999</v>
      </c>
      <c r="D194" t="s">
        <v>14</v>
      </c>
      <c r="E194" t="s">
        <v>957</v>
      </c>
      <c r="F194" s="30">
        <v>44958</v>
      </c>
      <c r="G194" s="56">
        <v>44958.625005787035</v>
      </c>
      <c r="I194" t="str">
        <f t="shared" si="4"/>
        <v>BULL</v>
      </c>
      <c r="J194" s="56">
        <f t="shared" si="5"/>
        <v>44958.625005787035</v>
      </c>
    </row>
    <row r="195" spans="1:10" x14ac:dyDescent="0.25">
      <c r="A195" t="s">
        <v>40</v>
      </c>
      <c r="B195" s="42">
        <v>5.1931999999999997E-6</v>
      </c>
      <c r="D195" t="s">
        <v>14</v>
      </c>
      <c r="E195" t="s">
        <v>973</v>
      </c>
      <c r="F195" s="30">
        <v>44958</v>
      </c>
      <c r="G195" s="56">
        <v>44958.669514120367</v>
      </c>
      <c r="I195" t="str">
        <f t="shared" ref="I195:I258" si="6">IF($A195="","",RIGHT($E195,LEN($E195)-SEARCH(".",$E195)))</f>
        <v>FUBI</v>
      </c>
      <c r="J195" s="56">
        <f t="shared" ref="J195:J258" si="7">IF($A195="","",$G195)</f>
        <v>44958.669514120367</v>
      </c>
    </row>
    <row r="196" spans="1:10" x14ac:dyDescent="0.25">
      <c r="A196" t="s">
        <v>41</v>
      </c>
      <c r="B196" s="42">
        <v>16.630374081900001</v>
      </c>
      <c r="D196" t="s">
        <v>14</v>
      </c>
      <c r="E196" t="s">
        <v>952</v>
      </c>
      <c r="F196" s="30">
        <v>44958</v>
      </c>
      <c r="G196" s="56">
        <v>44958.669514317131</v>
      </c>
      <c r="I196" t="str">
        <f t="shared" si="6"/>
        <v>HUBI</v>
      </c>
      <c r="J196" s="56">
        <f t="shared" si="7"/>
        <v>44958.669514317131</v>
      </c>
    </row>
    <row r="197" spans="1:10" x14ac:dyDescent="0.25">
      <c r="A197" t="s">
        <v>41</v>
      </c>
      <c r="B197" s="42">
        <v>-1.22637044E-2</v>
      </c>
      <c r="C197" t="s">
        <v>90</v>
      </c>
      <c r="D197" t="s">
        <v>14</v>
      </c>
      <c r="E197" t="s">
        <v>952</v>
      </c>
      <c r="F197" s="30">
        <v>44958</v>
      </c>
      <c r="G197" s="56">
        <v>44958.669514317131</v>
      </c>
      <c r="I197" t="str">
        <f t="shared" si="6"/>
        <v>HUBI</v>
      </c>
      <c r="J197" s="56">
        <f t="shared" si="7"/>
        <v>44958.669514317131</v>
      </c>
    </row>
    <row r="198" spans="1:10" x14ac:dyDescent="0.25">
      <c r="A198" t="s">
        <v>166</v>
      </c>
      <c r="B198" s="42">
        <v>1.8847761800000001E-2</v>
      </c>
      <c r="D198" t="s">
        <v>14</v>
      </c>
      <c r="E198" t="s">
        <v>956</v>
      </c>
      <c r="F198" s="30">
        <v>44958</v>
      </c>
      <c r="G198" s="56">
        <v>44958.659753819447</v>
      </c>
      <c r="I198" t="str">
        <f t="shared" si="6"/>
        <v>KRKE</v>
      </c>
      <c r="J198" s="56">
        <f t="shared" si="7"/>
        <v>44958.659753819447</v>
      </c>
    </row>
    <row r="199" spans="1:10" x14ac:dyDescent="0.25">
      <c r="A199" t="s">
        <v>83</v>
      </c>
      <c r="B199" s="42">
        <v>876.23241947999998</v>
      </c>
      <c r="D199" t="s">
        <v>132</v>
      </c>
      <c r="E199" t="s">
        <v>953</v>
      </c>
      <c r="F199" s="30">
        <v>44958</v>
      </c>
      <c r="G199" s="56">
        <v>44958.666668668979</v>
      </c>
      <c r="I199" t="str">
        <f t="shared" si="6"/>
        <v>BINE</v>
      </c>
      <c r="J199" s="56">
        <f t="shared" si="7"/>
        <v>44958.666668668979</v>
      </c>
    </row>
    <row r="200" spans="1:10" x14ac:dyDescent="0.25">
      <c r="A200" t="s">
        <v>91</v>
      </c>
      <c r="B200" s="42">
        <v>-1000</v>
      </c>
      <c r="D200" t="s">
        <v>132</v>
      </c>
      <c r="E200" t="s">
        <v>953</v>
      </c>
      <c r="F200" s="30">
        <v>44958</v>
      </c>
      <c r="G200" s="56">
        <v>44958.666670451392</v>
      </c>
      <c r="I200" t="str">
        <f t="shared" si="6"/>
        <v>BINE</v>
      </c>
      <c r="J200" s="56">
        <f t="shared" si="7"/>
        <v>44958.666670451392</v>
      </c>
    </row>
    <row r="201" spans="1:10" x14ac:dyDescent="0.25">
      <c r="A201" t="s">
        <v>120</v>
      </c>
      <c r="B201" s="42">
        <v>5.6119999999999998E-5</v>
      </c>
      <c r="D201" t="s">
        <v>132</v>
      </c>
      <c r="E201" t="s">
        <v>952</v>
      </c>
      <c r="F201" s="30">
        <v>44958</v>
      </c>
      <c r="G201" s="56">
        <v>44958.669130127317</v>
      </c>
      <c r="I201" t="str">
        <f t="shared" si="6"/>
        <v>HUBI</v>
      </c>
      <c r="J201" s="56">
        <f t="shared" si="7"/>
        <v>44958.669130127317</v>
      </c>
    </row>
    <row r="202" spans="1:10" x14ac:dyDescent="0.25">
      <c r="A202" t="s">
        <v>91</v>
      </c>
      <c r="B202" s="42">
        <v>-1100000</v>
      </c>
      <c r="D202" t="s">
        <v>188</v>
      </c>
      <c r="E202" t="s">
        <v>953</v>
      </c>
      <c r="F202" s="30">
        <v>44958</v>
      </c>
      <c r="G202" s="56">
        <v>44958.666670451392</v>
      </c>
      <c r="I202" t="str">
        <f t="shared" si="6"/>
        <v>BINE</v>
      </c>
      <c r="J202" s="56">
        <f t="shared" si="7"/>
        <v>44958.666670451392</v>
      </c>
    </row>
    <row r="203" spans="1:10" x14ac:dyDescent="0.25">
      <c r="A203" t="s">
        <v>91</v>
      </c>
      <c r="B203" s="42">
        <v>-15000</v>
      </c>
      <c r="D203" t="s">
        <v>22</v>
      </c>
      <c r="E203" t="s">
        <v>953</v>
      </c>
      <c r="F203" s="30">
        <v>44958</v>
      </c>
      <c r="G203" s="56">
        <v>44958.666670451392</v>
      </c>
      <c r="I203" t="str">
        <f t="shared" si="6"/>
        <v>BINE</v>
      </c>
      <c r="J203" s="56">
        <f t="shared" si="7"/>
        <v>44958.666670451392</v>
      </c>
    </row>
    <row r="204" spans="1:10" x14ac:dyDescent="0.25">
      <c r="A204" t="s">
        <v>83</v>
      </c>
      <c r="B204" s="42">
        <v>108650.73496</v>
      </c>
      <c r="D204" t="s">
        <v>23</v>
      </c>
      <c r="E204" t="s">
        <v>953</v>
      </c>
      <c r="F204" s="30">
        <v>44958</v>
      </c>
      <c r="G204" s="56">
        <v>44958.666668668979</v>
      </c>
      <c r="I204" t="str">
        <f t="shared" si="6"/>
        <v>BINE</v>
      </c>
      <c r="J204" s="56">
        <f t="shared" si="7"/>
        <v>44958.666668668979</v>
      </c>
    </row>
    <row r="205" spans="1:10" x14ac:dyDescent="0.25">
      <c r="A205" t="s">
        <v>91</v>
      </c>
      <c r="B205" s="42">
        <v>-14023.7</v>
      </c>
      <c r="D205" t="s">
        <v>23</v>
      </c>
      <c r="E205" t="s">
        <v>953</v>
      </c>
      <c r="F205" s="30">
        <v>44958</v>
      </c>
      <c r="G205" s="56">
        <v>44958.666670451392</v>
      </c>
      <c r="I205" t="str">
        <f t="shared" si="6"/>
        <v>BINE</v>
      </c>
      <c r="J205" s="56">
        <f t="shared" si="7"/>
        <v>44958.666670451392</v>
      </c>
    </row>
    <row r="206" spans="1:10" x14ac:dyDescent="0.25">
      <c r="A206" t="s">
        <v>115</v>
      </c>
      <c r="B206" s="42">
        <v>1E-8</v>
      </c>
      <c r="C206" t="s">
        <v>402</v>
      </c>
      <c r="D206" t="s">
        <v>23</v>
      </c>
      <c r="E206" t="s">
        <v>974</v>
      </c>
      <c r="F206" s="30">
        <v>44958</v>
      </c>
      <c r="G206" s="56">
        <v>44958.669600543981</v>
      </c>
      <c r="I206" t="str">
        <f t="shared" si="6"/>
        <v>HUB2</v>
      </c>
      <c r="J206" s="56">
        <f t="shared" si="7"/>
        <v>44958.669600543981</v>
      </c>
    </row>
    <row r="207" spans="1:10" x14ac:dyDescent="0.25">
      <c r="A207" t="s">
        <v>120</v>
      </c>
      <c r="B207" s="42">
        <v>2397.07455385</v>
      </c>
      <c r="D207" t="s">
        <v>23</v>
      </c>
      <c r="E207" t="s">
        <v>952</v>
      </c>
      <c r="F207" s="30">
        <v>44958</v>
      </c>
      <c r="G207" s="56">
        <v>44958.669130127317</v>
      </c>
      <c r="I207" t="str">
        <f t="shared" si="6"/>
        <v>HUBI</v>
      </c>
      <c r="J207" s="56">
        <f t="shared" si="7"/>
        <v>44958.669130127317</v>
      </c>
    </row>
    <row r="208" spans="1:10" x14ac:dyDescent="0.25">
      <c r="A208" t="s">
        <v>165</v>
      </c>
      <c r="B208" s="42">
        <v>1E-8</v>
      </c>
      <c r="D208" t="s">
        <v>29</v>
      </c>
      <c r="E208" t="s">
        <v>952</v>
      </c>
      <c r="F208" s="30">
        <v>44958</v>
      </c>
      <c r="G208" s="56">
        <v>44958.669130127317</v>
      </c>
      <c r="I208" t="str">
        <f t="shared" si="6"/>
        <v>HUBI</v>
      </c>
      <c r="J208" s="56">
        <f t="shared" si="7"/>
        <v>44958.669130127317</v>
      </c>
    </row>
    <row r="209" spans="1:10" x14ac:dyDescent="0.25">
      <c r="A209" t="s">
        <v>173</v>
      </c>
      <c r="B209" s="42">
        <v>2.7714130000000002E-9</v>
      </c>
      <c r="C209" t="s">
        <v>72</v>
      </c>
      <c r="D209" t="s">
        <v>29</v>
      </c>
      <c r="E209" t="s">
        <v>958</v>
      </c>
      <c r="F209" s="30">
        <v>44958</v>
      </c>
      <c r="G209" s="56">
        <v>44958.666668206017</v>
      </c>
      <c r="I209" t="str">
        <f t="shared" si="6"/>
        <v>OKEX</v>
      </c>
      <c r="J209" s="56">
        <f t="shared" si="7"/>
        <v>44958.666668206017</v>
      </c>
    </row>
    <row r="210" spans="1:10" x14ac:dyDescent="0.25">
      <c r="A210" t="s">
        <v>83</v>
      </c>
      <c r="B210" s="42">
        <v>680.93375911999999</v>
      </c>
      <c r="D210" t="s">
        <v>15</v>
      </c>
      <c r="E210" t="s">
        <v>953</v>
      </c>
      <c r="F210" s="30">
        <v>44958</v>
      </c>
      <c r="G210" s="56">
        <v>44958.666668668979</v>
      </c>
      <c r="I210" t="str">
        <f t="shared" si="6"/>
        <v>BINE</v>
      </c>
      <c r="J210" s="56">
        <f t="shared" si="7"/>
        <v>44958.666668668979</v>
      </c>
    </row>
    <row r="211" spans="1:10" x14ac:dyDescent="0.25">
      <c r="A211" t="s">
        <v>93</v>
      </c>
      <c r="B211" s="42">
        <v>0.02</v>
      </c>
      <c r="D211" t="s">
        <v>15</v>
      </c>
      <c r="E211" t="s">
        <v>963</v>
      </c>
      <c r="F211" s="30">
        <v>44958</v>
      </c>
      <c r="G211" s="56">
        <v>44958.668445648145</v>
      </c>
      <c r="I211" t="str">
        <f t="shared" si="6"/>
        <v>BTFX</v>
      </c>
      <c r="J211" s="56">
        <f t="shared" si="7"/>
        <v>44958.668445648145</v>
      </c>
    </row>
    <row r="212" spans="1:10" x14ac:dyDescent="0.25">
      <c r="A212" t="s">
        <v>105</v>
      </c>
      <c r="B212" s="42">
        <v>1056.60242466</v>
      </c>
      <c r="D212" t="s">
        <v>15</v>
      </c>
      <c r="E212" t="s">
        <v>957</v>
      </c>
      <c r="F212" s="30">
        <v>44958</v>
      </c>
      <c r="G212" s="56">
        <v>44958.666669942133</v>
      </c>
      <c r="I212" t="str">
        <f t="shared" si="6"/>
        <v>BULL</v>
      </c>
      <c r="J212" s="56">
        <f t="shared" si="7"/>
        <v>44958.666669942133</v>
      </c>
    </row>
    <row r="213" spans="1:10" x14ac:dyDescent="0.25">
      <c r="A213" t="s">
        <v>40</v>
      </c>
      <c r="B213" s="42">
        <v>9.533775E-4</v>
      </c>
      <c r="D213" t="s">
        <v>15</v>
      </c>
      <c r="E213" t="s">
        <v>973</v>
      </c>
      <c r="F213" s="30">
        <v>44958</v>
      </c>
      <c r="G213" s="56">
        <v>44958.669514120367</v>
      </c>
      <c r="I213" t="str">
        <f t="shared" si="6"/>
        <v>FUBI</v>
      </c>
      <c r="J213" s="56">
        <f t="shared" si="7"/>
        <v>44958.669514120367</v>
      </c>
    </row>
    <row r="214" spans="1:10" x14ac:dyDescent="0.25">
      <c r="A214" t="s">
        <v>41</v>
      </c>
      <c r="B214" s="42">
        <v>146.46928298220001</v>
      </c>
      <c r="D214" t="s">
        <v>15</v>
      </c>
      <c r="E214" t="s">
        <v>952</v>
      </c>
      <c r="F214" s="30">
        <v>44958</v>
      </c>
      <c r="G214" s="56">
        <v>44958.669514317131</v>
      </c>
      <c r="I214" t="str">
        <f t="shared" si="6"/>
        <v>HUBI</v>
      </c>
      <c r="J214" s="56">
        <f t="shared" si="7"/>
        <v>44958.669514317131</v>
      </c>
    </row>
    <row r="215" spans="1:10" x14ac:dyDescent="0.25">
      <c r="A215" t="s">
        <v>41</v>
      </c>
      <c r="B215" s="42">
        <v>-3.8378363899999997E-2</v>
      </c>
      <c r="C215" t="s">
        <v>90</v>
      </c>
      <c r="D215" t="s">
        <v>15</v>
      </c>
      <c r="E215" t="s">
        <v>952</v>
      </c>
      <c r="F215" s="30">
        <v>44958</v>
      </c>
      <c r="G215" s="56">
        <v>44958.669514317131</v>
      </c>
      <c r="I215" t="str">
        <f t="shared" si="6"/>
        <v>HUBI</v>
      </c>
      <c r="J215" s="56">
        <f t="shared" si="7"/>
        <v>44958.669514317131</v>
      </c>
    </row>
    <row r="216" spans="1:10" x14ac:dyDescent="0.25">
      <c r="A216" t="s">
        <v>46</v>
      </c>
      <c r="B216" s="42">
        <v>10101.4724386585</v>
      </c>
      <c r="D216" t="s">
        <v>15</v>
      </c>
      <c r="E216" t="s">
        <v>958</v>
      </c>
      <c r="F216" s="30">
        <v>44958</v>
      </c>
      <c r="G216" s="56">
        <v>44958.668168761571</v>
      </c>
      <c r="I216" t="str">
        <f t="shared" si="6"/>
        <v>OKEX</v>
      </c>
      <c r="J216" s="56">
        <f t="shared" si="7"/>
        <v>44958.668168761571</v>
      </c>
    </row>
    <row r="217" spans="1:10" x14ac:dyDescent="0.25">
      <c r="A217" t="s">
        <v>181</v>
      </c>
      <c r="B217" s="42">
        <v>2135.2461026699998</v>
      </c>
      <c r="D217" t="s">
        <v>15</v>
      </c>
      <c r="E217" t="s">
        <v>961</v>
      </c>
      <c r="F217" s="30">
        <v>44958</v>
      </c>
      <c r="G217" s="56">
        <v>44958.670044756946</v>
      </c>
      <c r="I217" t="str">
        <f t="shared" si="6"/>
        <v>WOOX</v>
      </c>
      <c r="J217" s="56">
        <f t="shared" si="7"/>
        <v>44958.670044756946</v>
      </c>
    </row>
    <row r="218" spans="1:10" x14ac:dyDescent="0.25">
      <c r="A218" t="s">
        <v>120</v>
      </c>
      <c r="B218" s="42">
        <v>3460.93190667</v>
      </c>
      <c r="D218" t="s">
        <v>270</v>
      </c>
      <c r="E218" t="s">
        <v>952</v>
      </c>
      <c r="F218" s="30">
        <v>44958</v>
      </c>
      <c r="G218" s="56">
        <v>44958.669130127317</v>
      </c>
      <c r="I218" t="str">
        <f t="shared" si="6"/>
        <v>HUBI</v>
      </c>
      <c r="J218" s="56">
        <f t="shared" si="7"/>
        <v>44958.669130127317</v>
      </c>
    </row>
    <row r="219" spans="1:10" x14ac:dyDescent="0.25">
      <c r="A219" t="s">
        <v>120</v>
      </c>
      <c r="B219" s="42">
        <v>1.0244641699999999</v>
      </c>
      <c r="D219" t="s">
        <v>30</v>
      </c>
      <c r="E219" t="s">
        <v>952</v>
      </c>
      <c r="F219" s="30">
        <v>44958</v>
      </c>
      <c r="G219" s="56">
        <v>44958.669130127317</v>
      </c>
      <c r="I219" t="str">
        <f t="shared" si="6"/>
        <v>HUBI</v>
      </c>
      <c r="J219" s="56">
        <f t="shared" si="7"/>
        <v>44958.669130127317</v>
      </c>
    </row>
    <row r="220" spans="1:10" x14ac:dyDescent="0.25">
      <c r="A220" t="s">
        <v>97</v>
      </c>
      <c r="B220" s="42">
        <v>22277.5319929</v>
      </c>
      <c r="D220" t="s">
        <v>940</v>
      </c>
      <c r="E220" t="s">
        <v>955</v>
      </c>
      <c r="F220" s="30">
        <v>44958</v>
      </c>
      <c r="G220" s="56">
        <v>44958.666799189814</v>
      </c>
      <c r="I220" t="str">
        <f t="shared" si="6"/>
        <v>BTSE</v>
      </c>
      <c r="J220" s="56">
        <f t="shared" si="7"/>
        <v>44958.666799189814</v>
      </c>
    </row>
    <row r="221" spans="1:10" x14ac:dyDescent="0.25">
      <c r="A221" t="s">
        <v>83</v>
      </c>
      <c r="B221" s="42">
        <v>251224.2230036</v>
      </c>
      <c r="D221" t="s">
        <v>189</v>
      </c>
      <c r="E221" t="s">
        <v>953</v>
      </c>
      <c r="F221" s="30">
        <v>44958</v>
      </c>
      <c r="G221" s="56">
        <v>44958.666668668979</v>
      </c>
      <c r="I221" t="str">
        <f t="shared" si="6"/>
        <v>BINE</v>
      </c>
      <c r="J221" s="56">
        <f t="shared" si="7"/>
        <v>44958.666668668979</v>
      </c>
    </row>
    <row r="222" spans="1:10" x14ac:dyDescent="0.25">
      <c r="A222" t="s">
        <v>91</v>
      </c>
      <c r="B222" s="42">
        <v>-300000</v>
      </c>
      <c r="D222" t="s">
        <v>189</v>
      </c>
      <c r="E222" t="s">
        <v>953</v>
      </c>
      <c r="F222" s="30">
        <v>44958</v>
      </c>
      <c r="G222" s="56">
        <v>44958.666670451392</v>
      </c>
      <c r="I222" t="str">
        <f t="shared" si="6"/>
        <v>BINE</v>
      </c>
      <c r="J222" s="56">
        <f t="shared" si="7"/>
        <v>44958.666670451392</v>
      </c>
    </row>
    <row r="223" spans="1:10" x14ac:dyDescent="0.25">
      <c r="A223" t="s">
        <v>184</v>
      </c>
      <c r="B223" s="42">
        <v>9610.881346008</v>
      </c>
      <c r="D223" t="s">
        <v>321</v>
      </c>
      <c r="E223" t="s">
        <v>954</v>
      </c>
      <c r="F223" s="30">
        <v>44958</v>
      </c>
      <c r="G223" s="56">
        <v>44958.658478819445</v>
      </c>
      <c r="I223" t="str">
        <f t="shared" si="6"/>
        <v>FBLK</v>
      </c>
      <c r="J223" s="56">
        <f t="shared" si="7"/>
        <v>44958.658478819445</v>
      </c>
    </row>
    <row r="224" spans="1:10" x14ac:dyDescent="0.25">
      <c r="A224" t="s">
        <v>120</v>
      </c>
      <c r="B224" s="42">
        <v>0.68557060000000003</v>
      </c>
      <c r="D224" t="s">
        <v>109</v>
      </c>
      <c r="E224" t="s">
        <v>952</v>
      </c>
      <c r="F224" s="30">
        <v>44958</v>
      </c>
      <c r="G224" s="56">
        <v>44958.669130127317</v>
      </c>
      <c r="I224" t="str">
        <f t="shared" si="6"/>
        <v>HUBI</v>
      </c>
      <c r="J224" s="56">
        <f t="shared" si="7"/>
        <v>44958.669130127317</v>
      </c>
    </row>
    <row r="225" spans="1:10" x14ac:dyDescent="0.25">
      <c r="A225" t="s">
        <v>83</v>
      </c>
      <c r="B225" s="42">
        <v>190921.88873999999</v>
      </c>
      <c r="D225" t="s">
        <v>408</v>
      </c>
      <c r="E225" t="s">
        <v>953</v>
      </c>
      <c r="F225" s="30">
        <v>44958</v>
      </c>
      <c r="G225" s="56">
        <v>44958.666668668979</v>
      </c>
      <c r="I225" t="str">
        <f t="shared" si="6"/>
        <v>BINE</v>
      </c>
      <c r="J225" s="56">
        <f t="shared" si="7"/>
        <v>44958.666668668979</v>
      </c>
    </row>
    <row r="226" spans="1:10" x14ac:dyDescent="0.25">
      <c r="A226" t="s">
        <v>120</v>
      </c>
      <c r="B226" s="42">
        <v>1.4966E-4</v>
      </c>
      <c r="D226" t="s">
        <v>43</v>
      </c>
      <c r="E226" t="s">
        <v>952</v>
      </c>
      <c r="F226" s="30">
        <v>44958</v>
      </c>
      <c r="G226" s="56">
        <v>44958.669130127317</v>
      </c>
      <c r="I226" t="str">
        <f t="shared" si="6"/>
        <v>HUBI</v>
      </c>
      <c r="J226" s="56">
        <f t="shared" si="7"/>
        <v>44958.669130127317</v>
      </c>
    </row>
    <row r="227" spans="1:10" x14ac:dyDescent="0.25">
      <c r="A227" t="s">
        <v>91</v>
      </c>
      <c r="B227" s="42">
        <v>-22341</v>
      </c>
      <c r="D227" t="s">
        <v>27</v>
      </c>
      <c r="E227" t="s">
        <v>953</v>
      </c>
      <c r="F227" s="30">
        <v>44958</v>
      </c>
      <c r="G227" s="56">
        <v>44958.666670451392</v>
      </c>
      <c r="I227" t="str">
        <f t="shared" si="6"/>
        <v>BINE</v>
      </c>
      <c r="J227" s="56">
        <f t="shared" si="7"/>
        <v>44958.666670451392</v>
      </c>
    </row>
    <row r="228" spans="1:10" x14ac:dyDescent="0.25">
      <c r="A228" t="s">
        <v>184</v>
      </c>
      <c r="B228" s="42">
        <v>4419.0977655899997</v>
      </c>
      <c r="D228" t="s">
        <v>27</v>
      </c>
      <c r="E228" t="s">
        <v>954</v>
      </c>
      <c r="F228" s="30">
        <v>44958</v>
      </c>
      <c r="G228" s="56">
        <v>44958.658478819445</v>
      </c>
      <c r="I228" t="str">
        <f t="shared" si="6"/>
        <v>FBLK</v>
      </c>
      <c r="J228" s="56">
        <f t="shared" si="7"/>
        <v>44958.658478819445</v>
      </c>
    </row>
    <row r="229" spans="1:10" x14ac:dyDescent="0.25">
      <c r="A229" t="s">
        <v>41</v>
      </c>
      <c r="B229" s="42">
        <v>9.5620959999999995E-4</v>
      </c>
      <c r="D229" t="s">
        <v>27</v>
      </c>
      <c r="E229" t="s">
        <v>952</v>
      </c>
      <c r="F229" s="30">
        <v>44958</v>
      </c>
      <c r="G229" s="56">
        <v>44958.669514317131</v>
      </c>
      <c r="I229" t="str">
        <f t="shared" si="6"/>
        <v>HUBI</v>
      </c>
      <c r="J229" s="56">
        <f t="shared" si="7"/>
        <v>44958.669514317131</v>
      </c>
    </row>
    <row r="230" spans="1:10" x14ac:dyDescent="0.25">
      <c r="A230" t="s">
        <v>115</v>
      </c>
      <c r="B230" s="42">
        <v>1E-8</v>
      </c>
      <c r="C230" t="s">
        <v>402</v>
      </c>
      <c r="D230" t="s">
        <v>24</v>
      </c>
      <c r="E230" t="s">
        <v>974</v>
      </c>
      <c r="F230" s="30">
        <v>44958</v>
      </c>
      <c r="G230" s="56">
        <v>44958.669600543981</v>
      </c>
      <c r="I230" t="str">
        <f t="shared" si="6"/>
        <v>HUB2</v>
      </c>
      <c r="J230" s="56">
        <f t="shared" si="7"/>
        <v>44958.669600543981</v>
      </c>
    </row>
    <row r="231" spans="1:10" x14ac:dyDescent="0.25">
      <c r="A231" t="s">
        <v>41</v>
      </c>
      <c r="B231" s="42">
        <v>2.4771052999999999E-3</v>
      </c>
      <c r="D231" t="s">
        <v>24</v>
      </c>
      <c r="E231" t="s">
        <v>952</v>
      </c>
      <c r="F231" s="30">
        <v>44958</v>
      </c>
      <c r="G231" s="56">
        <v>44958.669514317131</v>
      </c>
      <c r="I231" t="str">
        <f t="shared" si="6"/>
        <v>HUBI</v>
      </c>
      <c r="J231" s="56">
        <f t="shared" si="7"/>
        <v>44958.669514317131</v>
      </c>
    </row>
    <row r="232" spans="1:10" x14ac:dyDescent="0.25">
      <c r="A232" t="s">
        <v>46</v>
      </c>
      <c r="B232" s="42">
        <v>-50.2619802453261</v>
      </c>
      <c r="D232" t="s">
        <v>24</v>
      </c>
      <c r="E232" t="s">
        <v>958</v>
      </c>
      <c r="F232" s="30">
        <v>44958</v>
      </c>
      <c r="G232" s="56">
        <v>44958.668168761571</v>
      </c>
      <c r="I232" t="str">
        <f t="shared" si="6"/>
        <v>OKEX</v>
      </c>
      <c r="J232" s="56">
        <f t="shared" si="7"/>
        <v>44958.668168761571</v>
      </c>
    </row>
    <row r="233" spans="1:10" x14ac:dyDescent="0.25">
      <c r="A233" t="s">
        <v>91</v>
      </c>
      <c r="B233" s="42">
        <v>-90000</v>
      </c>
      <c r="D233" t="s">
        <v>190</v>
      </c>
      <c r="E233" t="s">
        <v>953</v>
      </c>
      <c r="F233" s="30">
        <v>44958</v>
      </c>
      <c r="G233" s="56">
        <v>44958.666670451392</v>
      </c>
      <c r="I233" t="str">
        <f t="shared" si="6"/>
        <v>BINE</v>
      </c>
      <c r="J233" s="56">
        <f t="shared" si="7"/>
        <v>44958.666670451392</v>
      </c>
    </row>
    <row r="234" spans="1:10" x14ac:dyDescent="0.25">
      <c r="A234" t="s">
        <v>184</v>
      </c>
      <c r="B234" s="42">
        <v>22526.102019130001</v>
      </c>
      <c r="D234" t="s">
        <v>190</v>
      </c>
      <c r="E234" t="s">
        <v>954</v>
      </c>
      <c r="F234" s="30">
        <v>44958</v>
      </c>
      <c r="G234" s="56">
        <v>44958.658478819445</v>
      </c>
      <c r="I234" t="str">
        <f t="shared" si="6"/>
        <v>FBLK</v>
      </c>
      <c r="J234" s="56">
        <f t="shared" si="7"/>
        <v>44958.658478819445</v>
      </c>
    </row>
    <row r="235" spans="1:10" x14ac:dyDescent="0.25">
      <c r="A235" t="s">
        <v>91</v>
      </c>
      <c r="B235" s="42">
        <v>-14</v>
      </c>
      <c r="D235" t="s">
        <v>406</v>
      </c>
      <c r="E235" t="s">
        <v>953</v>
      </c>
      <c r="F235" s="30">
        <v>44958</v>
      </c>
      <c r="G235" s="56">
        <v>44958.666670451392</v>
      </c>
      <c r="I235" t="str">
        <f t="shared" si="6"/>
        <v>BINE</v>
      </c>
      <c r="J235" s="56">
        <f t="shared" si="7"/>
        <v>44958.666670451392</v>
      </c>
    </row>
    <row r="236" spans="1:10" x14ac:dyDescent="0.25">
      <c r="A236" t="s">
        <v>184</v>
      </c>
      <c r="B236" s="42">
        <v>8.6649163700000003</v>
      </c>
      <c r="D236" t="s">
        <v>406</v>
      </c>
      <c r="E236" t="s">
        <v>954</v>
      </c>
      <c r="F236" s="30">
        <v>44958</v>
      </c>
      <c r="G236" s="56">
        <v>44958.658478819445</v>
      </c>
      <c r="I236" t="str">
        <f t="shared" si="6"/>
        <v>FBLK</v>
      </c>
      <c r="J236" s="56">
        <f t="shared" si="7"/>
        <v>44958.658478819445</v>
      </c>
    </row>
    <row r="237" spans="1:10" x14ac:dyDescent="0.25">
      <c r="A237" t="s">
        <v>120</v>
      </c>
      <c r="B237" s="42">
        <v>4.3068300000000002E-3</v>
      </c>
      <c r="D237" t="s">
        <v>148</v>
      </c>
      <c r="E237" t="s">
        <v>952</v>
      </c>
      <c r="F237" s="30">
        <v>44958</v>
      </c>
      <c r="G237" s="56">
        <v>44958.669130127317</v>
      </c>
      <c r="I237" t="str">
        <f t="shared" si="6"/>
        <v>HUBI</v>
      </c>
      <c r="J237" s="56">
        <f t="shared" si="7"/>
        <v>44958.669130127317</v>
      </c>
    </row>
    <row r="238" spans="1:10" x14ac:dyDescent="0.25">
      <c r="A238" t="s">
        <v>184</v>
      </c>
      <c r="B238" s="42">
        <v>33991.374100820001</v>
      </c>
      <c r="D238" t="s">
        <v>894</v>
      </c>
      <c r="E238" t="s">
        <v>954</v>
      </c>
      <c r="F238" s="30">
        <v>44958</v>
      </c>
      <c r="G238" s="56">
        <v>44958.658478819445</v>
      </c>
      <c r="I238" t="str">
        <f t="shared" si="6"/>
        <v>FBLK</v>
      </c>
      <c r="J238" s="56">
        <f t="shared" si="7"/>
        <v>44958.658478819445</v>
      </c>
    </row>
    <row r="239" spans="1:10" x14ac:dyDescent="0.25">
      <c r="A239" t="s">
        <v>184</v>
      </c>
      <c r="B239" s="42">
        <v>478.42099999999999</v>
      </c>
      <c r="D239" t="s">
        <v>149</v>
      </c>
      <c r="E239" t="s">
        <v>954</v>
      </c>
      <c r="F239" s="30">
        <v>44958</v>
      </c>
      <c r="G239" s="56">
        <v>44958.658478819445</v>
      </c>
      <c r="I239" t="str">
        <f t="shared" si="6"/>
        <v>FBLK</v>
      </c>
      <c r="J239" s="56">
        <f t="shared" si="7"/>
        <v>44958.658478819445</v>
      </c>
    </row>
    <row r="240" spans="1:10" x14ac:dyDescent="0.25">
      <c r="A240" t="s">
        <v>120</v>
      </c>
      <c r="B240" s="42">
        <v>0.34782034000000001</v>
      </c>
      <c r="D240" t="s">
        <v>150</v>
      </c>
      <c r="E240" t="s">
        <v>952</v>
      </c>
      <c r="F240" s="30">
        <v>44958</v>
      </c>
      <c r="G240" s="56">
        <v>44958.669130127317</v>
      </c>
      <c r="I240" t="str">
        <f t="shared" si="6"/>
        <v>HUBI</v>
      </c>
      <c r="J240" s="56">
        <f t="shared" si="7"/>
        <v>44958.669130127317</v>
      </c>
    </row>
    <row r="241" spans="1:10" x14ac:dyDescent="0.25">
      <c r="A241" t="s">
        <v>184</v>
      </c>
      <c r="B241" s="42">
        <v>19597.425537219999</v>
      </c>
      <c r="D241" t="s">
        <v>960</v>
      </c>
      <c r="E241" t="s">
        <v>954</v>
      </c>
      <c r="F241" s="30">
        <v>44958</v>
      </c>
      <c r="G241" s="56">
        <v>44958.658478819445</v>
      </c>
      <c r="I241" t="str">
        <f t="shared" si="6"/>
        <v>FBLK</v>
      </c>
      <c r="J241" s="56">
        <f t="shared" si="7"/>
        <v>44958.658478819445</v>
      </c>
    </row>
    <row r="242" spans="1:10" x14ac:dyDescent="0.25">
      <c r="A242" t="s">
        <v>184</v>
      </c>
      <c r="B242" s="42">
        <v>29214.150499390002</v>
      </c>
      <c r="D242" t="s">
        <v>898</v>
      </c>
      <c r="E242" t="s">
        <v>954</v>
      </c>
      <c r="F242" s="30">
        <v>44958</v>
      </c>
      <c r="G242" s="56">
        <v>44958.658478819445</v>
      </c>
      <c r="I242" t="str">
        <f t="shared" si="6"/>
        <v>FBLK</v>
      </c>
      <c r="J242" s="56">
        <f t="shared" si="7"/>
        <v>44958.658478819445</v>
      </c>
    </row>
    <row r="243" spans="1:10" x14ac:dyDescent="0.25">
      <c r="A243" t="s">
        <v>184</v>
      </c>
      <c r="B243" s="42">
        <v>20213.414599259999</v>
      </c>
      <c r="D243" t="s">
        <v>899</v>
      </c>
      <c r="E243" t="s">
        <v>954</v>
      </c>
      <c r="F243" s="30">
        <v>44958</v>
      </c>
      <c r="G243" s="56">
        <v>44958.658478819445</v>
      </c>
      <c r="I243" t="str">
        <f t="shared" si="6"/>
        <v>FBLK</v>
      </c>
      <c r="J243" s="56">
        <f t="shared" si="7"/>
        <v>44958.658478819445</v>
      </c>
    </row>
    <row r="244" spans="1:10" x14ac:dyDescent="0.25">
      <c r="A244" t="s">
        <v>184</v>
      </c>
      <c r="B244" s="42">
        <v>17599.94336709</v>
      </c>
      <c r="D244" t="s">
        <v>901</v>
      </c>
      <c r="E244" t="s">
        <v>954</v>
      </c>
      <c r="F244" s="30">
        <v>44958</v>
      </c>
      <c r="G244" s="56">
        <v>44958.658478819445</v>
      </c>
      <c r="I244" t="str">
        <f t="shared" si="6"/>
        <v>FBLK</v>
      </c>
      <c r="J244" s="56">
        <f t="shared" si="7"/>
        <v>44958.658478819445</v>
      </c>
    </row>
    <row r="245" spans="1:10" x14ac:dyDescent="0.25">
      <c r="A245" t="s">
        <v>184</v>
      </c>
      <c r="B245" s="42">
        <v>4006</v>
      </c>
      <c r="D245" t="s">
        <v>906</v>
      </c>
      <c r="E245" t="s">
        <v>954</v>
      </c>
      <c r="F245" s="30">
        <v>44958</v>
      </c>
      <c r="G245" s="56">
        <v>44958.658478819445</v>
      </c>
      <c r="I245" t="str">
        <f t="shared" si="6"/>
        <v>FBLK</v>
      </c>
      <c r="J245" s="56">
        <f t="shared" si="7"/>
        <v>44958.658478819445</v>
      </c>
    </row>
    <row r="246" spans="1:10" x14ac:dyDescent="0.25">
      <c r="A246" t="s">
        <v>184</v>
      </c>
      <c r="B246" s="42">
        <v>637715.31955742999</v>
      </c>
      <c r="D246" t="s">
        <v>89</v>
      </c>
      <c r="E246" t="s">
        <v>954</v>
      </c>
      <c r="F246" s="30">
        <v>44958</v>
      </c>
      <c r="G246" s="56">
        <v>44958.658478819445</v>
      </c>
      <c r="I246" t="str">
        <f t="shared" si="6"/>
        <v>FBLK</v>
      </c>
      <c r="J246" s="56">
        <f t="shared" si="7"/>
        <v>44958.658478819445</v>
      </c>
    </row>
    <row r="247" spans="1:10" x14ac:dyDescent="0.25">
      <c r="A247" t="s">
        <v>46</v>
      </c>
      <c r="B247" s="42">
        <v>666762.01786078</v>
      </c>
      <c r="D247" t="s">
        <v>89</v>
      </c>
      <c r="E247" t="s">
        <v>958</v>
      </c>
      <c r="F247" s="30">
        <v>44958</v>
      </c>
      <c r="G247" s="56">
        <v>44958.668168761571</v>
      </c>
      <c r="I247" t="str">
        <f t="shared" si="6"/>
        <v>OKEX</v>
      </c>
      <c r="J247" s="56">
        <f t="shared" si="7"/>
        <v>44958.668168761571</v>
      </c>
    </row>
    <row r="248" spans="1:10" x14ac:dyDescent="0.25">
      <c r="A248" t="s">
        <v>83</v>
      </c>
      <c r="B248" s="42">
        <v>10051339201.25</v>
      </c>
      <c r="D248" t="s">
        <v>37</v>
      </c>
      <c r="E248" t="s">
        <v>953</v>
      </c>
      <c r="F248" s="30">
        <v>44958</v>
      </c>
      <c r="G248" s="56">
        <v>44958.666668668979</v>
      </c>
      <c r="I248" t="str">
        <f t="shared" si="6"/>
        <v>BINE</v>
      </c>
      <c r="J248" s="56">
        <f t="shared" si="7"/>
        <v>44958.666668668979</v>
      </c>
    </row>
    <row r="249" spans="1:10" x14ac:dyDescent="0.25">
      <c r="A249" t="s">
        <v>91</v>
      </c>
      <c r="B249" s="42">
        <v>-6000000000</v>
      </c>
      <c r="D249" t="s">
        <v>37</v>
      </c>
      <c r="E249" t="s">
        <v>953</v>
      </c>
      <c r="F249" s="30">
        <v>44958</v>
      </c>
      <c r="G249" s="56">
        <v>44958.666670451392</v>
      </c>
      <c r="I249" t="str">
        <f t="shared" si="6"/>
        <v>BINE</v>
      </c>
      <c r="J249" s="56">
        <f t="shared" si="7"/>
        <v>44958.666670451392</v>
      </c>
    </row>
    <row r="250" spans="1:10" x14ac:dyDescent="0.25">
      <c r="A250" t="s">
        <v>41</v>
      </c>
      <c r="B250" s="42">
        <v>71073.205401560001</v>
      </c>
      <c r="D250" t="s">
        <v>37</v>
      </c>
      <c r="E250" t="s">
        <v>952</v>
      </c>
      <c r="F250" s="30">
        <v>44958</v>
      </c>
      <c r="G250" s="56">
        <v>44958.669514317131</v>
      </c>
      <c r="I250" t="str">
        <f t="shared" si="6"/>
        <v>HUBI</v>
      </c>
      <c r="J250" s="56">
        <f t="shared" si="7"/>
        <v>44958.669514317131</v>
      </c>
    </row>
    <row r="251" spans="1:10" x14ac:dyDescent="0.25">
      <c r="A251" t="s">
        <v>91</v>
      </c>
      <c r="B251" s="42">
        <v>-8500</v>
      </c>
      <c r="D251" t="s">
        <v>153</v>
      </c>
      <c r="E251" t="s">
        <v>953</v>
      </c>
      <c r="F251" s="30">
        <v>44958</v>
      </c>
      <c r="G251" s="56">
        <v>44958.666670451392</v>
      </c>
      <c r="I251" t="str">
        <f t="shared" si="6"/>
        <v>BINE</v>
      </c>
      <c r="J251" s="56">
        <f t="shared" si="7"/>
        <v>44958.666670451392</v>
      </c>
    </row>
    <row r="252" spans="1:10" x14ac:dyDescent="0.25">
      <c r="A252" t="s">
        <v>120</v>
      </c>
      <c r="B252" s="42">
        <v>0.14106867000000001</v>
      </c>
      <c r="D252" t="s">
        <v>153</v>
      </c>
      <c r="E252" t="s">
        <v>952</v>
      </c>
      <c r="F252" s="30">
        <v>44958</v>
      </c>
      <c r="G252" s="56">
        <v>44958.669130127317</v>
      </c>
      <c r="I252" t="str">
        <f t="shared" si="6"/>
        <v>HUBI</v>
      </c>
      <c r="J252" s="56">
        <f t="shared" si="7"/>
        <v>44958.669130127317</v>
      </c>
    </row>
    <row r="253" spans="1:10" x14ac:dyDescent="0.25">
      <c r="A253" t="s">
        <v>120</v>
      </c>
      <c r="B253" s="42">
        <v>29.76350429</v>
      </c>
      <c r="D253" t="s">
        <v>155</v>
      </c>
      <c r="E253" t="s">
        <v>952</v>
      </c>
      <c r="F253" s="30">
        <v>44958</v>
      </c>
      <c r="G253" s="56">
        <v>44958.669130127317</v>
      </c>
      <c r="I253" t="str">
        <f t="shared" si="6"/>
        <v>HUBI</v>
      </c>
      <c r="J253" s="56">
        <f t="shared" si="7"/>
        <v>44958.669130127317</v>
      </c>
    </row>
    <row r="254" spans="1:10" x14ac:dyDescent="0.25">
      <c r="A254" t="s">
        <v>40</v>
      </c>
      <c r="B254" s="42">
        <v>0.95766241559999998</v>
      </c>
      <c r="D254" t="s">
        <v>25</v>
      </c>
      <c r="E254" t="s">
        <v>973</v>
      </c>
      <c r="F254" s="30">
        <v>44958</v>
      </c>
      <c r="G254" s="56">
        <v>44958.669514120367</v>
      </c>
      <c r="I254" t="str">
        <f t="shared" si="6"/>
        <v>FUBI</v>
      </c>
      <c r="J254" s="56">
        <f t="shared" si="7"/>
        <v>44958.669514120367</v>
      </c>
    </row>
    <row r="255" spans="1:10" x14ac:dyDescent="0.25">
      <c r="A255" t="s">
        <v>120</v>
      </c>
      <c r="B255" s="42">
        <v>20</v>
      </c>
      <c r="D255" t="s">
        <v>157</v>
      </c>
      <c r="E255" t="s">
        <v>952</v>
      </c>
      <c r="F255" s="30">
        <v>44958</v>
      </c>
      <c r="G255" s="56">
        <v>44958.669130127317</v>
      </c>
      <c r="I255" t="str">
        <f t="shared" si="6"/>
        <v>HUBI</v>
      </c>
      <c r="J255" s="56">
        <f t="shared" si="7"/>
        <v>44958.669130127317</v>
      </c>
    </row>
    <row r="256" spans="1:10" x14ac:dyDescent="0.25">
      <c r="A256" t="s">
        <v>91</v>
      </c>
      <c r="B256" s="42">
        <v>-12000</v>
      </c>
      <c r="D256" t="s">
        <v>158</v>
      </c>
      <c r="E256" t="s">
        <v>953</v>
      </c>
      <c r="F256" s="30">
        <v>44958</v>
      </c>
      <c r="G256" s="56">
        <v>44958.666670451392</v>
      </c>
      <c r="I256" t="str">
        <f t="shared" si="6"/>
        <v>BINE</v>
      </c>
      <c r="J256" s="56">
        <f t="shared" si="7"/>
        <v>44958.666670451392</v>
      </c>
    </row>
    <row r="257" spans="1:10" x14ac:dyDescent="0.25">
      <c r="A257" t="s">
        <v>97</v>
      </c>
      <c r="B257" s="42">
        <v>125335.8</v>
      </c>
      <c r="D257" t="s">
        <v>95</v>
      </c>
      <c r="E257" t="s">
        <v>955</v>
      </c>
      <c r="F257" s="30">
        <v>44958</v>
      </c>
      <c r="G257" s="56">
        <v>44958.666854861112</v>
      </c>
      <c r="I257" t="str">
        <f t="shared" si="6"/>
        <v>BTSE</v>
      </c>
      <c r="J257" s="56">
        <f t="shared" si="7"/>
        <v>44958.666854861112</v>
      </c>
    </row>
    <row r="258" spans="1:10" x14ac:dyDescent="0.25">
      <c r="A258" t="s">
        <v>102</v>
      </c>
      <c r="B258" s="42">
        <v>2086116.023</v>
      </c>
      <c r="D258" t="s">
        <v>95</v>
      </c>
      <c r="E258" t="s">
        <v>957</v>
      </c>
      <c r="F258" s="30">
        <v>44958</v>
      </c>
      <c r="G258" s="56">
        <v>44958.666666944446</v>
      </c>
      <c r="I258" t="str">
        <f t="shared" si="6"/>
        <v>BULL</v>
      </c>
      <c r="J258" s="56">
        <f t="shared" si="7"/>
        <v>44958.666666944446</v>
      </c>
    </row>
    <row r="259" spans="1:10" x14ac:dyDescent="0.25">
      <c r="A259" t="s">
        <v>18</v>
      </c>
      <c r="B259" s="42">
        <v>34695591.667348303</v>
      </c>
      <c r="D259" t="s">
        <v>38</v>
      </c>
      <c r="E259" t="s">
        <v>953</v>
      </c>
      <c r="F259" s="30">
        <v>44958</v>
      </c>
      <c r="G259" s="56">
        <v>44958.666670023151</v>
      </c>
      <c r="I259" t="str">
        <f t="shared" ref="I259:I322" si="8">IF($A259="","",RIGHT($E259,LEN($E259)-SEARCH(".",$E259)))</f>
        <v>BINE</v>
      </c>
      <c r="J259" s="56">
        <f t="shared" ref="J259:J322" si="9">IF($A259="","",$G259)</f>
        <v>44958.666670023151</v>
      </c>
    </row>
    <row r="260" spans="1:10" x14ac:dyDescent="0.25">
      <c r="A260" t="s">
        <v>115</v>
      </c>
      <c r="B260" s="42">
        <v>1.698995E-2</v>
      </c>
      <c r="C260" t="s">
        <v>402</v>
      </c>
      <c r="D260" t="s">
        <v>38</v>
      </c>
      <c r="E260" t="s">
        <v>974</v>
      </c>
      <c r="F260" s="30">
        <v>44958</v>
      </c>
      <c r="G260" s="56">
        <v>44958.669600543981</v>
      </c>
      <c r="I260" t="str">
        <f t="shared" si="8"/>
        <v>HUB2</v>
      </c>
      <c r="J260" s="56">
        <f t="shared" si="9"/>
        <v>44958.669600543981</v>
      </c>
    </row>
    <row r="261" spans="1:10" x14ac:dyDescent="0.25">
      <c r="A261" t="s">
        <v>115</v>
      </c>
      <c r="B261" s="42">
        <v>6.2163969999999999E-2</v>
      </c>
      <c r="C261" t="s">
        <v>402</v>
      </c>
      <c r="D261" t="s">
        <v>38</v>
      </c>
      <c r="E261" t="s">
        <v>974</v>
      </c>
      <c r="F261" s="30">
        <v>44958</v>
      </c>
      <c r="G261" s="56">
        <v>44958.669600543981</v>
      </c>
      <c r="I261" t="str">
        <f t="shared" si="8"/>
        <v>HUB2</v>
      </c>
      <c r="J261" s="56">
        <f t="shared" si="9"/>
        <v>44958.669600543981</v>
      </c>
    </row>
    <row r="262" spans="1:10" x14ac:dyDescent="0.25">
      <c r="A262" t="s">
        <v>115</v>
      </c>
      <c r="B262" s="42">
        <v>0.1</v>
      </c>
      <c r="C262" t="s">
        <v>402</v>
      </c>
      <c r="D262" t="s">
        <v>38</v>
      </c>
      <c r="E262" t="s">
        <v>974</v>
      </c>
      <c r="F262" s="30">
        <v>44958</v>
      </c>
      <c r="G262" s="56">
        <v>44958.669600543981</v>
      </c>
      <c r="I262" t="str">
        <f t="shared" si="8"/>
        <v>HUB2</v>
      </c>
      <c r="J262" s="56">
        <f t="shared" si="9"/>
        <v>44958.669600543981</v>
      </c>
    </row>
    <row r="263" spans="1:10" x14ac:dyDescent="0.25">
      <c r="A263" t="s">
        <v>115</v>
      </c>
      <c r="B263" s="42">
        <v>0.86978191999999999</v>
      </c>
      <c r="C263" t="s">
        <v>402</v>
      </c>
      <c r="D263" t="s">
        <v>38</v>
      </c>
      <c r="E263" t="s">
        <v>974</v>
      </c>
      <c r="F263" s="30">
        <v>44958</v>
      </c>
      <c r="G263" s="56">
        <v>44958.669600543981</v>
      </c>
      <c r="I263" t="str">
        <f t="shared" si="8"/>
        <v>HUB2</v>
      </c>
      <c r="J263" s="56">
        <f t="shared" si="9"/>
        <v>44958.669600543981</v>
      </c>
    </row>
    <row r="264" spans="1:10" x14ac:dyDescent="0.25">
      <c r="A264" t="s">
        <v>165</v>
      </c>
      <c r="B264" s="42">
        <v>0.90999770000000002</v>
      </c>
      <c r="D264" t="s">
        <v>38</v>
      </c>
      <c r="E264" t="s">
        <v>952</v>
      </c>
      <c r="F264" s="30">
        <v>44958</v>
      </c>
      <c r="G264" s="56">
        <v>44958.669130127317</v>
      </c>
      <c r="I264" t="str">
        <f t="shared" si="8"/>
        <v>HUBI</v>
      </c>
      <c r="J264" s="56">
        <f t="shared" si="9"/>
        <v>44958.669130127317</v>
      </c>
    </row>
    <row r="265" spans="1:10" x14ac:dyDescent="0.25">
      <c r="A265" t="s">
        <v>184</v>
      </c>
      <c r="B265" s="42">
        <v>96.45</v>
      </c>
      <c r="D265" t="s">
        <v>322</v>
      </c>
      <c r="E265" t="s">
        <v>954</v>
      </c>
      <c r="F265" s="30">
        <v>44958</v>
      </c>
      <c r="G265" s="56">
        <v>44958.658478819445</v>
      </c>
      <c r="I265" t="str">
        <f t="shared" si="8"/>
        <v>FBLK</v>
      </c>
      <c r="J265" s="56">
        <f t="shared" si="9"/>
        <v>44958.658478819445</v>
      </c>
    </row>
    <row r="266" spans="1:10" x14ac:dyDescent="0.25">
      <c r="A266" t="s">
        <v>93</v>
      </c>
      <c r="B266" s="42">
        <v>29.9885932</v>
      </c>
      <c r="D266" t="s">
        <v>96</v>
      </c>
      <c r="E266" t="s">
        <v>963</v>
      </c>
      <c r="F266" s="30">
        <v>44958</v>
      </c>
      <c r="G266" s="56">
        <v>44958.668445648145</v>
      </c>
      <c r="I266" t="str">
        <f t="shared" si="8"/>
        <v>BTFX</v>
      </c>
      <c r="J266" s="56">
        <f t="shared" si="9"/>
        <v>44958.668445648145</v>
      </c>
    </row>
    <row r="267" spans="1:10" x14ac:dyDescent="0.25">
      <c r="A267" t="s">
        <v>93</v>
      </c>
      <c r="B267" s="42">
        <v>30</v>
      </c>
      <c r="C267" t="s">
        <v>890</v>
      </c>
      <c r="D267" t="s">
        <v>318</v>
      </c>
      <c r="E267" t="s">
        <v>963</v>
      </c>
      <c r="F267" s="30">
        <v>44958</v>
      </c>
      <c r="G267" s="56">
        <v>44958.668445648145</v>
      </c>
      <c r="I267" t="str">
        <f t="shared" si="8"/>
        <v>BTFX</v>
      </c>
      <c r="J267" s="56">
        <f t="shared" si="9"/>
        <v>44958.668445648145</v>
      </c>
    </row>
    <row r="268" spans="1:10" x14ac:dyDescent="0.25">
      <c r="A268" t="s">
        <v>91</v>
      </c>
      <c r="B268" s="42">
        <v>-100</v>
      </c>
      <c r="D268" t="s">
        <v>194</v>
      </c>
      <c r="E268" t="s">
        <v>953</v>
      </c>
      <c r="F268" s="30">
        <v>44958</v>
      </c>
      <c r="G268" s="56">
        <v>44958.666670451392</v>
      </c>
      <c r="I268" t="str">
        <f t="shared" si="8"/>
        <v>BINE</v>
      </c>
      <c r="J268" s="56">
        <f t="shared" si="9"/>
        <v>44958.666670451392</v>
      </c>
    </row>
    <row r="269" spans="1:10" x14ac:dyDescent="0.25">
      <c r="A269" t="s">
        <v>120</v>
      </c>
      <c r="B269" s="42">
        <v>0.20872535</v>
      </c>
      <c r="D269" t="s">
        <v>160</v>
      </c>
      <c r="E269" t="s">
        <v>952</v>
      </c>
      <c r="F269" s="30">
        <v>44958</v>
      </c>
      <c r="G269" s="56">
        <v>44958.669130127317</v>
      </c>
      <c r="I269" t="str">
        <f t="shared" si="8"/>
        <v>HUBI</v>
      </c>
      <c r="J269" s="56">
        <f t="shared" si="9"/>
        <v>44958.669130127317</v>
      </c>
    </row>
    <row r="270" spans="1:10" x14ac:dyDescent="0.25">
      <c r="A270" t="s">
        <v>173</v>
      </c>
      <c r="B270" s="42">
        <v>5.47</v>
      </c>
      <c r="C270" t="s">
        <v>72</v>
      </c>
      <c r="D270" t="s">
        <v>161</v>
      </c>
      <c r="E270" t="s">
        <v>958</v>
      </c>
      <c r="F270" s="30">
        <v>44958</v>
      </c>
      <c r="G270" s="56">
        <v>44958.666668206017</v>
      </c>
      <c r="I270" t="str">
        <f t="shared" si="8"/>
        <v>OKEX</v>
      </c>
      <c r="J270" s="56">
        <f t="shared" si="9"/>
        <v>44958.666668206017</v>
      </c>
    </row>
    <row r="271" spans="1:10" x14ac:dyDescent="0.25">
      <c r="A271" t="s">
        <v>184</v>
      </c>
      <c r="B271" s="42">
        <v>283.58991600000002</v>
      </c>
      <c r="D271" t="s">
        <v>99</v>
      </c>
      <c r="E271" t="s">
        <v>954</v>
      </c>
      <c r="F271" s="30">
        <v>44958</v>
      </c>
      <c r="G271" s="56">
        <v>44958.658478819445</v>
      </c>
      <c r="I271" t="str">
        <f t="shared" si="8"/>
        <v>FBLK</v>
      </c>
      <c r="J271" s="56">
        <f t="shared" si="9"/>
        <v>44958.658478819445</v>
      </c>
    </row>
    <row r="272" spans="1:10" x14ac:dyDescent="0.25">
      <c r="A272" t="s">
        <v>111</v>
      </c>
      <c r="B272" s="42">
        <v>9.7899999999999997E-8</v>
      </c>
      <c r="D272" t="s">
        <v>99</v>
      </c>
      <c r="E272" t="s">
        <v>972</v>
      </c>
      <c r="F272" s="30">
        <v>44958</v>
      </c>
      <c r="G272" s="56">
        <v>44958.669514039349</v>
      </c>
      <c r="I272" t="str">
        <f t="shared" si="8"/>
        <v>FUB2</v>
      </c>
      <c r="J272" s="56">
        <f t="shared" si="9"/>
        <v>44958.669514039349</v>
      </c>
    </row>
    <row r="273" spans="1:10" x14ac:dyDescent="0.25">
      <c r="A273" t="s">
        <v>120</v>
      </c>
      <c r="B273" s="42">
        <v>2991.9747285799999</v>
      </c>
      <c r="D273" t="s">
        <v>99</v>
      </c>
      <c r="E273" t="s">
        <v>952</v>
      </c>
      <c r="F273" s="30">
        <v>44958</v>
      </c>
      <c r="G273" s="56">
        <v>44958.669130127317</v>
      </c>
      <c r="I273" t="str">
        <f t="shared" si="8"/>
        <v>HUBI</v>
      </c>
      <c r="J273" s="56">
        <f t="shared" si="9"/>
        <v>44958.669130127317</v>
      </c>
    </row>
    <row r="274" spans="1:10" x14ac:dyDescent="0.25">
      <c r="A274" t="s">
        <v>171</v>
      </c>
      <c r="B274" s="42">
        <v>493543</v>
      </c>
      <c r="D274" t="s">
        <v>99</v>
      </c>
      <c r="E274" t="s">
        <v>964</v>
      </c>
      <c r="F274" s="30">
        <v>44958</v>
      </c>
      <c r="G274" s="56">
        <v>44958.668754432867</v>
      </c>
      <c r="I274" t="str">
        <f t="shared" si="8"/>
        <v>LMAC</v>
      </c>
      <c r="J274" s="56">
        <f t="shared" si="9"/>
        <v>44958.668754432867</v>
      </c>
    </row>
    <row r="275" spans="1:10" x14ac:dyDescent="0.25">
      <c r="A275" t="s">
        <v>173</v>
      </c>
      <c r="B275" s="42">
        <v>4.4140430209999998E-7</v>
      </c>
      <c r="C275" t="s">
        <v>72</v>
      </c>
      <c r="D275" t="s">
        <v>99</v>
      </c>
      <c r="E275" t="s">
        <v>958</v>
      </c>
      <c r="F275" s="30">
        <v>44958</v>
      </c>
      <c r="G275" s="56">
        <v>44958.666668206017</v>
      </c>
      <c r="I275" t="str">
        <f t="shared" si="8"/>
        <v>OKEX</v>
      </c>
      <c r="J275" s="56">
        <f t="shared" si="9"/>
        <v>44958.666668206017</v>
      </c>
    </row>
    <row r="276" spans="1:10" x14ac:dyDescent="0.25">
      <c r="A276" t="s">
        <v>184</v>
      </c>
      <c r="B276" s="42">
        <v>30439.515093000002</v>
      </c>
      <c r="D276" t="s">
        <v>122</v>
      </c>
      <c r="E276" t="s">
        <v>954</v>
      </c>
      <c r="F276" s="30">
        <v>44958</v>
      </c>
      <c r="G276" s="56">
        <v>44958.658478819445</v>
      </c>
      <c r="I276" t="str">
        <f t="shared" si="8"/>
        <v>FBLK</v>
      </c>
      <c r="J276" s="56">
        <f t="shared" si="9"/>
        <v>44958.658478819445</v>
      </c>
    </row>
    <row r="277" spans="1:10" x14ac:dyDescent="0.25">
      <c r="A277" t="s">
        <v>120</v>
      </c>
      <c r="B277" s="42">
        <v>2.6E-7</v>
      </c>
      <c r="D277" t="s">
        <v>122</v>
      </c>
      <c r="E277" t="s">
        <v>952</v>
      </c>
      <c r="F277" s="30">
        <v>44958</v>
      </c>
      <c r="G277" s="56">
        <v>44958.669130127317</v>
      </c>
      <c r="I277" t="str">
        <f t="shared" si="8"/>
        <v>HUBI</v>
      </c>
      <c r="J277" s="56">
        <f t="shared" si="9"/>
        <v>44958.669130127317</v>
      </c>
    </row>
    <row r="278" spans="1:10" x14ac:dyDescent="0.25">
      <c r="A278" t="s">
        <v>120</v>
      </c>
      <c r="B278" s="42">
        <v>0.53247394999999997</v>
      </c>
      <c r="D278" t="s">
        <v>123</v>
      </c>
      <c r="E278" t="s">
        <v>952</v>
      </c>
      <c r="F278" s="30">
        <v>44958</v>
      </c>
      <c r="G278" s="56">
        <v>44958.669130127317</v>
      </c>
      <c r="I278" t="str">
        <f t="shared" si="8"/>
        <v>HUBI</v>
      </c>
      <c r="J278" s="56">
        <f t="shared" si="9"/>
        <v>44958.669130127317</v>
      </c>
    </row>
    <row r="279" spans="1:10" x14ac:dyDescent="0.25">
      <c r="A279" t="s">
        <v>91</v>
      </c>
      <c r="B279" s="42">
        <v>-6000</v>
      </c>
      <c r="D279" t="s">
        <v>185</v>
      </c>
      <c r="E279" t="s">
        <v>953</v>
      </c>
      <c r="F279" s="30">
        <v>44958</v>
      </c>
      <c r="G279" s="56">
        <v>44958.666670451392</v>
      </c>
      <c r="I279" t="str">
        <f t="shared" si="8"/>
        <v>BINE</v>
      </c>
      <c r="J279" s="56">
        <f t="shared" si="9"/>
        <v>44958.666670451392</v>
      </c>
    </row>
    <row r="280" spans="1:10" x14ac:dyDescent="0.25">
      <c r="A280" t="s">
        <v>184</v>
      </c>
      <c r="B280" s="42">
        <v>547.25846926700001</v>
      </c>
      <c r="D280" t="s">
        <v>185</v>
      </c>
      <c r="E280" t="s">
        <v>954</v>
      </c>
      <c r="F280" s="30">
        <v>44958</v>
      </c>
      <c r="G280" s="56">
        <v>44958.658478819445</v>
      </c>
      <c r="I280" t="str">
        <f t="shared" si="8"/>
        <v>FBLK</v>
      </c>
      <c r="J280" s="56">
        <f t="shared" si="9"/>
        <v>44958.658478819445</v>
      </c>
    </row>
    <row r="281" spans="1:10" x14ac:dyDescent="0.25">
      <c r="A281" t="s">
        <v>83</v>
      </c>
      <c r="B281" s="42">
        <v>72482.054453889999</v>
      </c>
      <c r="D281" t="s">
        <v>124</v>
      </c>
      <c r="E281" t="s">
        <v>953</v>
      </c>
      <c r="F281" s="30">
        <v>44958</v>
      </c>
      <c r="G281" s="56">
        <v>44958.666668668979</v>
      </c>
      <c r="I281" t="str">
        <f t="shared" si="8"/>
        <v>BINE</v>
      </c>
      <c r="J281" s="56">
        <f t="shared" si="9"/>
        <v>44958.666668668979</v>
      </c>
    </row>
    <row r="282" spans="1:10" x14ac:dyDescent="0.25">
      <c r="A282" t="s">
        <v>120</v>
      </c>
      <c r="B282" s="42">
        <v>2.0454320000000002E-2</v>
      </c>
      <c r="D282" t="s">
        <v>124</v>
      </c>
      <c r="E282" t="s">
        <v>952</v>
      </c>
      <c r="F282" s="30">
        <v>44958</v>
      </c>
      <c r="G282" s="56">
        <v>44958.669130127317</v>
      </c>
      <c r="I282" t="str">
        <f t="shared" si="8"/>
        <v>HUBI</v>
      </c>
      <c r="J282" s="56">
        <f t="shared" si="9"/>
        <v>44958.669130127317</v>
      </c>
    </row>
    <row r="283" spans="1:10" x14ac:dyDescent="0.25">
      <c r="A283" t="s">
        <v>83</v>
      </c>
      <c r="B283" s="42">
        <v>313.98505587</v>
      </c>
      <c r="D283" t="s">
        <v>20</v>
      </c>
      <c r="E283" t="s">
        <v>953</v>
      </c>
      <c r="F283" s="30">
        <v>44958</v>
      </c>
      <c r="G283" s="56">
        <v>44958.666668668979</v>
      </c>
      <c r="I283" t="str">
        <f t="shared" si="8"/>
        <v>BINE</v>
      </c>
      <c r="J283" s="56">
        <f t="shared" si="9"/>
        <v>44958.666668668979</v>
      </c>
    </row>
    <row r="284" spans="1:10" x14ac:dyDescent="0.25">
      <c r="A284" t="s">
        <v>40</v>
      </c>
      <c r="B284" s="42">
        <v>0.72885028029999999</v>
      </c>
      <c r="D284" t="s">
        <v>20</v>
      </c>
      <c r="E284" t="s">
        <v>973</v>
      </c>
      <c r="F284" s="30">
        <v>44958</v>
      </c>
      <c r="G284" s="56">
        <v>44958.669514120367</v>
      </c>
      <c r="I284" t="str">
        <f t="shared" si="8"/>
        <v>FUBI</v>
      </c>
      <c r="J284" s="56">
        <f t="shared" si="9"/>
        <v>44958.669514120367</v>
      </c>
    </row>
    <row r="285" spans="1:10" x14ac:dyDescent="0.25">
      <c r="A285" t="s">
        <v>41</v>
      </c>
      <c r="B285" s="42">
        <v>5.3552099999999996E-4</v>
      </c>
      <c r="D285" t="s">
        <v>20</v>
      </c>
      <c r="E285" t="s">
        <v>952</v>
      </c>
      <c r="F285" s="30">
        <v>44958</v>
      </c>
      <c r="G285" s="56">
        <v>44958.669514317131</v>
      </c>
      <c r="I285" t="str">
        <f t="shared" si="8"/>
        <v>HUBI</v>
      </c>
      <c r="J285" s="56">
        <f t="shared" si="9"/>
        <v>44958.669514317131</v>
      </c>
    </row>
    <row r="286" spans="1:10" x14ac:dyDescent="0.25">
      <c r="A286" t="s">
        <v>120</v>
      </c>
      <c r="B286" s="42">
        <v>2395.3619034899998</v>
      </c>
      <c r="D286" t="s">
        <v>20</v>
      </c>
      <c r="E286" t="s">
        <v>952</v>
      </c>
      <c r="F286" s="30">
        <v>44958</v>
      </c>
      <c r="G286" s="56">
        <v>44958.669130127317</v>
      </c>
      <c r="I286" t="str">
        <f t="shared" si="8"/>
        <v>HUBI</v>
      </c>
      <c r="J286" s="56">
        <f t="shared" si="9"/>
        <v>44958.669130127317</v>
      </c>
    </row>
    <row r="287" spans="1:10" x14ac:dyDescent="0.25">
      <c r="A287" t="s">
        <v>166</v>
      </c>
      <c r="B287" s="42">
        <v>1.7695412699999999</v>
      </c>
      <c r="D287" t="s">
        <v>20</v>
      </c>
      <c r="E287" t="s">
        <v>956</v>
      </c>
      <c r="F287" s="30">
        <v>44958</v>
      </c>
      <c r="G287" s="56">
        <v>44958.659753819447</v>
      </c>
      <c r="I287" t="str">
        <f t="shared" si="8"/>
        <v>KRKE</v>
      </c>
      <c r="J287" s="56">
        <f t="shared" si="9"/>
        <v>44958.659753819447</v>
      </c>
    </row>
    <row r="288" spans="1:10" x14ac:dyDescent="0.25">
      <c r="A288" t="s">
        <v>120</v>
      </c>
      <c r="B288" s="42">
        <v>2.5033500000000001E-3</v>
      </c>
      <c r="D288" t="s">
        <v>125</v>
      </c>
      <c r="E288" t="s">
        <v>952</v>
      </c>
      <c r="F288" s="30">
        <v>44958</v>
      </c>
      <c r="G288" s="56">
        <v>44958.669130127317</v>
      </c>
      <c r="I288" t="str">
        <f t="shared" si="8"/>
        <v>HUBI</v>
      </c>
      <c r="J288" s="56">
        <f t="shared" si="9"/>
        <v>44958.669130127317</v>
      </c>
    </row>
    <row r="289" spans="1:10" x14ac:dyDescent="0.25">
      <c r="A289" t="s">
        <v>296</v>
      </c>
      <c r="B289" s="42">
        <v>1.1939999999999999E-5</v>
      </c>
      <c r="D289" t="s">
        <v>87</v>
      </c>
      <c r="E289" t="s">
        <v>953</v>
      </c>
      <c r="F289" s="30">
        <v>44958</v>
      </c>
      <c r="G289" s="56">
        <v>44958.666668865742</v>
      </c>
      <c r="I289" t="str">
        <f t="shared" si="8"/>
        <v>BINE</v>
      </c>
      <c r="J289" s="56">
        <f t="shared" si="9"/>
        <v>44958.666668865742</v>
      </c>
    </row>
    <row r="290" spans="1:10" x14ac:dyDescent="0.25">
      <c r="A290" t="s">
        <v>184</v>
      </c>
      <c r="B290" s="42">
        <v>1.7651759999999999E-4</v>
      </c>
      <c r="D290" t="s">
        <v>962</v>
      </c>
      <c r="E290" t="s">
        <v>954</v>
      </c>
      <c r="F290" s="30">
        <v>44958</v>
      </c>
      <c r="G290" s="56">
        <v>44958.658478819445</v>
      </c>
      <c r="I290" t="str">
        <f t="shared" si="8"/>
        <v>FBLK</v>
      </c>
      <c r="J290" s="56">
        <f t="shared" si="9"/>
        <v>44958.658478819445</v>
      </c>
    </row>
    <row r="291" spans="1:10" x14ac:dyDescent="0.25">
      <c r="A291" t="s">
        <v>173</v>
      </c>
      <c r="B291" s="42">
        <v>9.4549999999999994E-5</v>
      </c>
      <c r="C291" t="s">
        <v>72</v>
      </c>
      <c r="D291" t="s">
        <v>113</v>
      </c>
      <c r="E291" t="s">
        <v>958</v>
      </c>
      <c r="F291" s="30">
        <v>44958</v>
      </c>
      <c r="G291" s="56">
        <v>44958.666668206017</v>
      </c>
      <c r="I291" t="str">
        <f t="shared" si="8"/>
        <v>OKEX</v>
      </c>
      <c r="J291" s="56">
        <f t="shared" si="9"/>
        <v>44958.666668206017</v>
      </c>
    </row>
    <row r="292" spans="1:10" x14ac:dyDescent="0.25">
      <c r="A292" t="s">
        <v>12</v>
      </c>
      <c r="B292" s="42">
        <v>1087.3581084699999</v>
      </c>
      <c r="D292" t="s">
        <v>14</v>
      </c>
      <c r="E292" t="s">
        <v>953</v>
      </c>
      <c r="F292" s="30">
        <v>44958</v>
      </c>
      <c r="G292" s="56">
        <v>44958.666667627316</v>
      </c>
      <c r="I292" t="str">
        <f t="shared" si="8"/>
        <v>BINE</v>
      </c>
      <c r="J292" s="56">
        <f t="shared" si="9"/>
        <v>44958.666667627316</v>
      </c>
    </row>
    <row r="293" spans="1:10" x14ac:dyDescent="0.25">
      <c r="A293" t="s">
        <v>97</v>
      </c>
      <c r="B293" s="42">
        <v>5.7861299999999997E-2</v>
      </c>
      <c r="D293" t="s">
        <v>14</v>
      </c>
      <c r="E293" t="s">
        <v>955</v>
      </c>
      <c r="F293" s="30">
        <v>44958</v>
      </c>
      <c r="G293" s="56">
        <v>44958.666743553244</v>
      </c>
      <c r="I293" t="str">
        <f t="shared" si="8"/>
        <v>BTSE</v>
      </c>
      <c r="J293" s="56">
        <f t="shared" si="9"/>
        <v>44958.666743553244</v>
      </c>
    </row>
    <row r="294" spans="1:10" x14ac:dyDescent="0.25">
      <c r="A294" t="s">
        <v>111</v>
      </c>
      <c r="B294" s="42">
        <v>3.8600000000000002E-8</v>
      </c>
      <c r="D294" t="s">
        <v>14</v>
      </c>
      <c r="E294" t="s">
        <v>972</v>
      </c>
      <c r="F294" s="30">
        <v>44958</v>
      </c>
      <c r="G294" s="56">
        <v>44958.669514039349</v>
      </c>
      <c r="I294" t="str">
        <f t="shared" si="8"/>
        <v>FUB2</v>
      </c>
      <c r="J294" s="56">
        <f t="shared" si="9"/>
        <v>44958.669514039349</v>
      </c>
    </row>
    <row r="295" spans="1:10" x14ac:dyDescent="0.25">
      <c r="A295" t="s">
        <v>48</v>
      </c>
      <c r="B295" s="42">
        <v>2.647276654E-7</v>
      </c>
      <c r="D295" t="s">
        <v>14</v>
      </c>
      <c r="E295" t="s">
        <v>958</v>
      </c>
      <c r="F295" s="30">
        <v>44958</v>
      </c>
      <c r="G295" s="56">
        <v>44958.668234155091</v>
      </c>
      <c r="I295" t="str">
        <f t="shared" si="8"/>
        <v>OKEX</v>
      </c>
      <c r="J295" s="56">
        <f t="shared" si="9"/>
        <v>44958.668234155091</v>
      </c>
    </row>
    <row r="296" spans="1:10" x14ac:dyDescent="0.25">
      <c r="A296" t="s">
        <v>120</v>
      </c>
      <c r="B296" s="42">
        <v>1367501156.8785999</v>
      </c>
      <c r="D296" t="s">
        <v>129</v>
      </c>
      <c r="E296" t="s">
        <v>952</v>
      </c>
      <c r="F296" s="30">
        <v>44958</v>
      </c>
      <c r="G296" s="56">
        <v>44958.669130127317</v>
      </c>
      <c r="I296" t="str">
        <f t="shared" si="8"/>
        <v>HUBI</v>
      </c>
      <c r="J296" s="56">
        <f t="shared" si="9"/>
        <v>44958.669130127317</v>
      </c>
    </row>
    <row r="297" spans="1:10" x14ac:dyDescent="0.25">
      <c r="A297" t="s">
        <v>83</v>
      </c>
      <c r="B297" s="42">
        <v>2037.00354083</v>
      </c>
      <c r="D297" t="s">
        <v>31</v>
      </c>
      <c r="E297" t="s">
        <v>953</v>
      </c>
      <c r="F297" s="30">
        <v>44958</v>
      </c>
      <c r="G297" s="56">
        <v>44958.666668668979</v>
      </c>
      <c r="I297" t="str">
        <f t="shared" si="8"/>
        <v>BINE</v>
      </c>
      <c r="J297" s="56">
        <f t="shared" si="9"/>
        <v>44958.666668668979</v>
      </c>
    </row>
    <row r="298" spans="1:10" x14ac:dyDescent="0.25">
      <c r="A298" t="s">
        <v>91</v>
      </c>
      <c r="B298" s="42">
        <v>-2300</v>
      </c>
      <c r="D298" t="s">
        <v>31</v>
      </c>
      <c r="E298" t="s">
        <v>953</v>
      </c>
      <c r="F298" s="30">
        <v>44958</v>
      </c>
      <c r="G298" s="56">
        <v>44958.666670451392</v>
      </c>
      <c r="I298" t="str">
        <f t="shared" si="8"/>
        <v>BINE</v>
      </c>
      <c r="J298" s="56">
        <f t="shared" si="9"/>
        <v>44958.666670451392</v>
      </c>
    </row>
    <row r="299" spans="1:10" x14ac:dyDescent="0.25">
      <c r="A299" t="s">
        <v>184</v>
      </c>
      <c r="B299" s="42">
        <v>9.7777784334</v>
      </c>
      <c r="D299" t="s">
        <v>186</v>
      </c>
      <c r="E299" t="s">
        <v>954</v>
      </c>
      <c r="F299" s="30">
        <v>44958</v>
      </c>
      <c r="G299" s="56">
        <v>44958.658478819445</v>
      </c>
      <c r="I299" t="str">
        <f t="shared" si="8"/>
        <v>FBLK</v>
      </c>
      <c r="J299" s="56">
        <f t="shared" si="9"/>
        <v>44958.658478819445</v>
      </c>
    </row>
    <row r="300" spans="1:10" x14ac:dyDescent="0.25">
      <c r="A300" t="s">
        <v>184</v>
      </c>
      <c r="B300" s="42">
        <v>134689.23003788001</v>
      </c>
      <c r="D300" t="s">
        <v>188</v>
      </c>
      <c r="E300" t="s">
        <v>954</v>
      </c>
      <c r="F300" s="30">
        <v>44958</v>
      </c>
      <c r="G300" s="56">
        <v>44958.658478819445</v>
      </c>
      <c r="I300" t="str">
        <f t="shared" si="8"/>
        <v>FBLK</v>
      </c>
      <c r="J300" s="56">
        <f t="shared" si="9"/>
        <v>44958.658478819445</v>
      </c>
    </row>
    <row r="301" spans="1:10" x14ac:dyDescent="0.25">
      <c r="A301" t="s">
        <v>120</v>
      </c>
      <c r="B301" s="42">
        <v>5.9800000000000001E-4</v>
      </c>
      <c r="D301" t="s">
        <v>133</v>
      </c>
      <c r="E301" t="s">
        <v>952</v>
      </c>
      <c r="F301" s="30">
        <v>44958</v>
      </c>
      <c r="G301" s="56">
        <v>44958.669130127317</v>
      </c>
      <c r="I301" t="str">
        <f t="shared" si="8"/>
        <v>HUBI</v>
      </c>
      <c r="J301" s="56">
        <f t="shared" si="9"/>
        <v>44958.669130127317</v>
      </c>
    </row>
    <row r="302" spans="1:10" x14ac:dyDescent="0.25">
      <c r="A302" t="s">
        <v>83</v>
      </c>
      <c r="B302" s="42">
        <v>34878.939946099999</v>
      </c>
      <c r="D302" t="s">
        <v>28</v>
      </c>
      <c r="E302" t="s">
        <v>953</v>
      </c>
      <c r="F302" s="30">
        <v>44958</v>
      </c>
      <c r="G302" s="56">
        <v>44958.666668668979</v>
      </c>
      <c r="I302" t="str">
        <f t="shared" si="8"/>
        <v>BINE</v>
      </c>
      <c r="J302" s="56">
        <f t="shared" si="9"/>
        <v>44958.666668668979</v>
      </c>
    </row>
    <row r="303" spans="1:10" x14ac:dyDescent="0.25">
      <c r="A303" t="s">
        <v>184</v>
      </c>
      <c r="B303" s="42">
        <v>12565.235635720001</v>
      </c>
      <c r="D303" t="s">
        <v>28</v>
      </c>
      <c r="E303" t="s">
        <v>954</v>
      </c>
      <c r="F303" s="30">
        <v>44958</v>
      </c>
      <c r="G303" s="56">
        <v>44958.658478819445</v>
      </c>
      <c r="I303" t="str">
        <f t="shared" si="8"/>
        <v>FBLK</v>
      </c>
      <c r="J303" s="56">
        <f t="shared" si="9"/>
        <v>44958.658478819445</v>
      </c>
    </row>
    <row r="304" spans="1:10" x14ac:dyDescent="0.25">
      <c r="A304" t="s">
        <v>111</v>
      </c>
      <c r="B304" s="42">
        <v>3.1699999999999999E-8</v>
      </c>
      <c r="D304" t="s">
        <v>23</v>
      </c>
      <c r="E304" t="s">
        <v>972</v>
      </c>
      <c r="F304" s="30">
        <v>44958</v>
      </c>
      <c r="G304" s="56">
        <v>44958.669514039349</v>
      </c>
      <c r="I304" t="str">
        <f t="shared" si="8"/>
        <v>FUB2</v>
      </c>
      <c r="J304" s="56">
        <f t="shared" si="9"/>
        <v>44958.669514039349</v>
      </c>
    </row>
    <row r="305" spans="1:10" x14ac:dyDescent="0.25">
      <c r="A305" t="s">
        <v>184</v>
      </c>
      <c r="B305" s="42">
        <v>5.8799999999999999E-5</v>
      </c>
      <c r="D305" t="s">
        <v>29</v>
      </c>
      <c r="E305" t="s">
        <v>954</v>
      </c>
      <c r="F305" s="30">
        <v>44958</v>
      </c>
      <c r="G305" s="56">
        <v>44958.658478819445</v>
      </c>
      <c r="I305" t="str">
        <f t="shared" si="8"/>
        <v>FBLK</v>
      </c>
      <c r="J305" s="56">
        <f t="shared" si="9"/>
        <v>44958.658478819445</v>
      </c>
    </row>
    <row r="306" spans="1:10" x14ac:dyDescent="0.25">
      <c r="A306" t="s">
        <v>115</v>
      </c>
      <c r="B306" s="42">
        <v>1E-8</v>
      </c>
      <c r="C306" t="s">
        <v>402</v>
      </c>
      <c r="D306" t="s">
        <v>29</v>
      </c>
      <c r="E306" t="s">
        <v>974</v>
      </c>
      <c r="F306" s="30">
        <v>44958</v>
      </c>
      <c r="G306" s="56">
        <v>44958.669600543981</v>
      </c>
      <c r="I306" t="str">
        <f t="shared" si="8"/>
        <v>HUB2</v>
      </c>
      <c r="J306" s="56">
        <f t="shared" si="9"/>
        <v>44958.669600543981</v>
      </c>
    </row>
    <row r="307" spans="1:10" x14ac:dyDescent="0.25">
      <c r="A307" t="s">
        <v>91</v>
      </c>
      <c r="B307" s="42">
        <v>14715.0798</v>
      </c>
      <c r="D307" t="s">
        <v>15</v>
      </c>
      <c r="E307" t="s">
        <v>953</v>
      </c>
      <c r="F307" s="30">
        <v>44958</v>
      </c>
      <c r="G307" s="56">
        <v>44958.666670451392</v>
      </c>
      <c r="I307" t="str">
        <f t="shared" si="8"/>
        <v>BINE</v>
      </c>
      <c r="J307" s="56">
        <f t="shared" si="9"/>
        <v>44958.666670451392</v>
      </c>
    </row>
    <row r="308" spans="1:10" x14ac:dyDescent="0.25">
      <c r="A308" t="s">
        <v>97</v>
      </c>
      <c r="B308" s="42">
        <v>0.73541904000000002</v>
      </c>
      <c r="D308" t="s">
        <v>15</v>
      </c>
      <c r="E308" t="s">
        <v>955</v>
      </c>
      <c r="F308" s="30">
        <v>44958</v>
      </c>
      <c r="G308" s="56">
        <v>44958.66677152778</v>
      </c>
      <c r="I308" t="str">
        <f t="shared" si="8"/>
        <v>BTSE</v>
      </c>
      <c r="J308" s="56">
        <f t="shared" si="9"/>
        <v>44958.66677152778</v>
      </c>
    </row>
    <row r="309" spans="1:10" x14ac:dyDescent="0.25">
      <c r="A309" t="s">
        <v>115</v>
      </c>
      <c r="B309" s="42">
        <v>1E-8</v>
      </c>
      <c r="C309" t="s">
        <v>402</v>
      </c>
      <c r="D309" t="s">
        <v>15</v>
      </c>
      <c r="E309" t="s">
        <v>974</v>
      </c>
      <c r="F309" s="30">
        <v>44958</v>
      </c>
      <c r="G309" s="56">
        <v>44958.669600543981</v>
      </c>
      <c r="I309" t="str">
        <f t="shared" si="8"/>
        <v>HUB2</v>
      </c>
      <c r="J309" s="56">
        <f t="shared" si="9"/>
        <v>44958.669600543981</v>
      </c>
    </row>
    <row r="310" spans="1:10" x14ac:dyDescent="0.25">
      <c r="A310" t="s">
        <v>171</v>
      </c>
      <c r="B310" s="42">
        <v>5.0000000000000001E-4</v>
      </c>
      <c r="D310" t="s">
        <v>15</v>
      </c>
      <c r="E310" t="s">
        <v>964</v>
      </c>
      <c r="F310" s="30">
        <v>44958</v>
      </c>
      <c r="G310" s="56">
        <v>44958.668754432867</v>
      </c>
      <c r="I310" t="str">
        <f t="shared" si="8"/>
        <v>LMAC</v>
      </c>
      <c r="J310" s="56">
        <f t="shared" si="9"/>
        <v>44958.668754432867</v>
      </c>
    </row>
    <row r="311" spans="1:10" x14ac:dyDescent="0.25">
      <c r="A311" t="s">
        <v>46</v>
      </c>
      <c r="B311" s="42">
        <v>-105.29978161805499</v>
      </c>
      <c r="C311" t="s">
        <v>90</v>
      </c>
      <c r="D311" t="s">
        <v>15</v>
      </c>
      <c r="E311" t="s">
        <v>958</v>
      </c>
      <c r="F311" s="30">
        <v>44958</v>
      </c>
      <c r="G311" s="56">
        <v>44958.668168761571</v>
      </c>
      <c r="I311" t="str">
        <f t="shared" si="8"/>
        <v>OKEX</v>
      </c>
      <c r="J311" s="56">
        <f t="shared" si="9"/>
        <v>44958.668168761571</v>
      </c>
    </row>
    <row r="312" spans="1:10" x14ac:dyDescent="0.25">
      <c r="A312" t="s">
        <v>1424</v>
      </c>
      <c r="B312" s="42">
        <v>42244.639999999999</v>
      </c>
      <c r="D312" t="s">
        <v>107</v>
      </c>
      <c r="E312" t="s">
        <v>1425</v>
      </c>
      <c r="F312" s="30">
        <v>44958</v>
      </c>
      <c r="G312" s="56">
        <v>44958.666666666664</v>
      </c>
      <c r="I312" t="str">
        <f t="shared" si="8"/>
        <v>Silvergate Network</v>
      </c>
      <c r="J312" s="56">
        <f t="shared" si="9"/>
        <v>44958.666666666664</v>
      </c>
    </row>
    <row r="313" spans="1:10" x14ac:dyDescent="0.25">
      <c r="A313" t="s">
        <v>120</v>
      </c>
      <c r="B313" s="42">
        <v>108703.41602545</v>
      </c>
      <c r="D313" t="s">
        <v>256</v>
      </c>
      <c r="E313" t="s">
        <v>952</v>
      </c>
      <c r="F313" s="30">
        <v>44958</v>
      </c>
      <c r="G313" s="56">
        <v>44958.669130127317</v>
      </c>
      <c r="I313" t="str">
        <f t="shared" si="8"/>
        <v>HUBI</v>
      </c>
      <c r="J313" s="56">
        <f t="shared" si="9"/>
        <v>44958.669130127317</v>
      </c>
    </row>
    <row r="314" spans="1:10" x14ac:dyDescent="0.25">
      <c r="A314" t="s">
        <v>83</v>
      </c>
      <c r="B314" s="42">
        <v>0.19800000000000001</v>
      </c>
      <c r="D314" t="s">
        <v>30</v>
      </c>
      <c r="E314" t="s">
        <v>953</v>
      </c>
      <c r="F314" s="30">
        <v>44958</v>
      </c>
      <c r="G314" s="56">
        <v>44958.666668668979</v>
      </c>
      <c r="I314" t="str">
        <f t="shared" si="8"/>
        <v>BINE</v>
      </c>
      <c r="J314" s="56">
        <f t="shared" si="9"/>
        <v>44958.666668668979</v>
      </c>
    </row>
    <row r="315" spans="1:10" x14ac:dyDescent="0.25">
      <c r="A315" t="s">
        <v>120</v>
      </c>
      <c r="B315" s="42">
        <v>54.776400000000002</v>
      </c>
      <c r="D315" t="s">
        <v>134</v>
      </c>
      <c r="E315" t="s">
        <v>952</v>
      </c>
      <c r="F315" s="30">
        <v>44958</v>
      </c>
      <c r="G315" s="56">
        <v>44958.669130127317</v>
      </c>
      <c r="I315" t="str">
        <f t="shared" si="8"/>
        <v>HUBI</v>
      </c>
      <c r="J315" s="56">
        <f t="shared" si="9"/>
        <v>44958.669130127317</v>
      </c>
    </row>
    <row r="316" spans="1:10" x14ac:dyDescent="0.25">
      <c r="A316" t="s">
        <v>91</v>
      </c>
      <c r="B316" s="42">
        <v>-240000</v>
      </c>
      <c r="D316" t="s">
        <v>408</v>
      </c>
      <c r="E316" t="s">
        <v>953</v>
      </c>
      <c r="F316" s="30">
        <v>44958</v>
      </c>
      <c r="G316" s="56">
        <v>44958.666670451392</v>
      </c>
      <c r="I316" t="str">
        <f t="shared" si="8"/>
        <v>BINE</v>
      </c>
      <c r="J316" s="56">
        <f t="shared" si="9"/>
        <v>44958.666670451392</v>
      </c>
    </row>
    <row r="317" spans="1:10" x14ac:dyDescent="0.25">
      <c r="A317" t="s">
        <v>184</v>
      </c>
      <c r="B317" s="42">
        <v>4172.2821614699997</v>
      </c>
      <c r="D317" t="s">
        <v>408</v>
      </c>
      <c r="E317" t="s">
        <v>954</v>
      </c>
      <c r="F317" s="30">
        <v>44958</v>
      </c>
      <c r="G317" s="56">
        <v>44958.658478819445</v>
      </c>
      <c r="I317" t="str">
        <f t="shared" si="8"/>
        <v>FBLK</v>
      </c>
      <c r="J317" s="56">
        <f t="shared" si="9"/>
        <v>44958.658478819445</v>
      </c>
    </row>
    <row r="318" spans="1:10" x14ac:dyDescent="0.25">
      <c r="A318" t="s">
        <v>83</v>
      </c>
      <c r="B318" s="42">
        <v>401149.33700806001</v>
      </c>
      <c r="D318" t="s">
        <v>135</v>
      </c>
      <c r="E318" t="s">
        <v>953</v>
      </c>
      <c r="F318" s="30">
        <v>44958</v>
      </c>
      <c r="G318" s="56">
        <v>44958.666668668979</v>
      </c>
      <c r="I318" t="str">
        <f t="shared" si="8"/>
        <v>BINE</v>
      </c>
      <c r="J318" s="56">
        <f t="shared" si="9"/>
        <v>44958.666668668979</v>
      </c>
    </row>
    <row r="319" spans="1:10" x14ac:dyDescent="0.25">
      <c r="A319" t="s">
        <v>91</v>
      </c>
      <c r="B319" s="42">
        <v>-628800</v>
      </c>
      <c r="D319" t="s">
        <v>135</v>
      </c>
      <c r="E319" t="s">
        <v>953</v>
      </c>
      <c r="F319" s="30">
        <v>44958</v>
      </c>
      <c r="G319" s="56">
        <v>44958.666670451392</v>
      </c>
      <c r="I319" t="str">
        <f t="shared" si="8"/>
        <v>BINE</v>
      </c>
      <c r="J319" s="56">
        <f t="shared" si="9"/>
        <v>44958.666670451392</v>
      </c>
    </row>
    <row r="320" spans="1:10" x14ac:dyDescent="0.25">
      <c r="A320" t="s">
        <v>120</v>
      </c>
      <c r="B320" s="42">
        <v>14.785856219999999</v>
      </c>
      <c r="D320" t="s">
        <v>138</v>
      </c>
      <c r="E320" t="s">
        <v>952</v>
      </c>
      <c r="F320" s="30">
        <v>44958</v>
      </c>
      <c r="G320" s="56">
        <v>44958.669130127317</v>
      </c>
      <c r="I320" t="str">
        <f t="shared" si="8"/>
        <v>HUBI</v>
      </c>
      <c r="J320" s="56">
        <f t="shared" si="9"/>
        <v>44958.669130127317</v>
      </c>
    </row>
    <row r="321" spans="1:10" x14ac:dyDescent="0.25">
      <c r="A321" t="s">
        <v>120</v>
      </c>
      <c r="B321" s="42">
        <v>0.24234807999999999</v>
      </c>
      <c r="D321" t="s">
        <v>141</v>
      </c>
      <c r="E321" t="s">
        <v>952</v>
      </c>
      <c r="F321" s="30">
        <v>44958</v>
      </c>
      <c r="G321" s="56">
        <v>44958.669130127317</v>
      </c>
      <c r="I321" t="str">
        <f t="shared" si="8"/>
        <v>HUBI</v>
      </c>
      <c r="J321" s="56">
        <f t="shared" si="9"/>
        <v>44958.669130127317</v>
      </c>
    </row>
    <row r="322" spans="1:10" x14ac:dyDescent="0.25">
      <c r="A322" t="s">
        <v>120</v>
      </c>
      <c r="B322" s="42">
        <v>1E-8</v>
      </c>
      <c r="D322" t="s">
        <v>142</v>
      </c>
      <c r="E322" t="s">
        <v>952</v>
      </c>
      <c r="F322" s="30">
        <v>44958</v>
      </c>
      <c r="G322" s="56">
        <v>44958.669130127317</v>
      </c>
      <c r="I322" t="str">
        <f t="shared" si="8"/>
        <v>HUBI</v>
      </c>
      <c r="J322" s="56">
        <f t="shared" si="9"/>
        <v>44958.669130127317</v>
      </c>
    </row>
    <row r="323" spans="1:10" x14ac:dyDescent="0.25">
      <c r="A323" t="s">
        <v>120</v>
      </c>
      <c r="B323" s="42">
        <v>295.02421980999998</v>
      </c>
      <c r="D323" t="s">
        <v>27</v>
      </c>
      <c r="E323" t="s">
        <v>952</v>
      </c>
      <c r="F323" s="30">
        <v>44958</v>
      </c>
      <c r="G323" s="56">
        <v>44958.669130127317</v>
      </c>
      <c r="I323" t="str">
        <f t="shared" ref="I323:I386" si="10">IF($A323="","",RIGHT($E323,LEN($E323)-SEARCH(".",$E323)))</f>
        <v>HUBI</v>
      </c>
      <c r="J323" s="56">
        <f t="shared" ref="J323:J386" si="11">IF($A323="","",$G323)</f>
        <v>44958.669130127317</v>
      </c>
    </row>
    <row r="324" spans="1:10" x14ac:dyDescent="0.25">
      <c r="A324" t="s">
        <v>83</v>
      </c>
      <c r="B324" s="42">
        <v>370.32083317000001</v>
      </c>
      <c r="D324" t="s">
        <v>24</v>
      </c>
      <c r="E324" t="s">
        <v>953</v>
      </c>
      <c r="F324" s="30">
        <v>44958</v>
      </c>
      <c r="G324" s="56">
        <v>44958.666668668979</v>
      </c>
      <c r="I324" t="str">
        <f t="shared" si="10"/>
        <v>BINE</v>
      </c>
      <c r="J324" s="56">
        <f t="shared" si="11"/>
        <v>44958.666668668979</v>
      </c>
    </row>
    <row r="325" spans="1:10" x14ac:dyDescent="0.25">
      <c r="A325" t="s">
        <v>111</v>
      </c>
      <c r="B325" s="42">
        <v>9.3000000000000006E-9</v>
      </c>
      <c r="D325" t="s">
        <v>24</v>
      </c>
      <c r="E325" t="s">
        <v>972</v>
      </c>
      <c r="F325" s="30">
        <v>44958</v>
      </c>
      <c r="G325" s="56">
        <v>44958.669514039349</v>
      </c>
      <c r="I325" t="str">
        <f t="shared" si="10"/>
        <v>FUB2</v>
      </c>
      <c r="J325" s="56">
        <f t="shared" si="11"/>
        <v>44958.669514039349</v>
      </c>
    </row>
    <row r="326" spans="1:10" x14ac:dyDescent="0.25">
      <c r="A326" t="s">
        <v>166</v>
      </c>
      <c r="B326" s="42">
        <v>9.1421368100000002</v>
      </c>
      <c r="D326" t="s">
        <v>24</v>
      </c>
      <c r="E326" t="s">
        <v>956</v>
      </c>
      <c r="F326" s="30">
        <v>44958</v>
      </c>
      <c r="G326" s="56">
        <v>44958.631970601855</v>
      </c>
      <c r="I326" t="str">
        <f t="shared" si="10"/>
        <v>KRKE</v>
      </c>
      <c r="J326" s="56">
        <f t="shared" si="11"/>
        <v>44958.631970601855</v>
      </c>
    </row>
    <row r="327" spans="1:10" x14ac:dyDescent="0.25">
      <c r="A327" t="s">
        <v>120</v>
      </c>
      <c r="B327" s="42">
        <v>0.34</v>
      </c>
      <c r="D327" t="s">
        <v>190</v>
      </c>
      <c r="E327" t="s">
        <v>952</v>
      </c>
      <c r="F327" s="30">
        <v>44958</v>
      </c>
      <c r="G327" s="56">
        <v>44958.669130127317</v>
      </c>
      <c r="I327" t="str">
        <f t="shared" si="10"/>
        <v>HUBI</v>
      </c>
      <c r="J327" s="56">
        <f t="shared" si="11"/>
        <v>44958.669130127317</v>
      </c>
    </row>
    <row r="328" spans="1:10" x14ac:dyDescent="0.25">
      <c r="A328" t="s">
        <v>83</v>
      </c>
      <c r="B328" s="42">
        <v>54255.668474589998</v>
      </c>
      <c r="D328" t="s">
        <v>191</v>
      </c>
      <c r="E328" t="s">
        <v>953</v>
      </c>
      <c r="F328" s="30">
        <v>44958</v>
      </c>
      <c r="G328" s="56">
        <v>44958.666668668979</v>
      </c>
      <c r="I328" t="str">
        <f t="shared" si="10"/>
        <v>BINE</v>
      </c>
      <c r="J328" s="56">
        <f t="shared" si="11"/>
        <v>44958.666668668979</v>
      </c>
    </row>
    <row r="329" spans="1:10" x14ac:dyDescent="0.25">
      <c r="A329" t="s">
        <v>184</v>
      </c>
      <c r="B329" s="42">
        <v>27015.87850934</v>
      </c>
      <c r="D329" t="s">
        <v>1150</v>
      </c>
      <c r="E329" t="s">
        <v>954</v>
      </c>
      <c r="F329" s="30">
        <v>44958</v>
      </c>
      <c r="G329" s="56">
        <v>44958.658478819445</v>
      </c>
      <c r="I329" t="str">
        <f t="shared" si="10"/>
        <v>FBLK</v>
      </c>
      <c r="J329" s="56">
        <f t="shared" si="11"/>
        <v>44958.658478819445</v>
      </c>
    </row>
    <row r="330" spans="1:10" x14ac:dyDescent="0.25">
      <c r="A330" t="s">
        <v>184</v>
      </c>
      <c r="B330" s="42">
        <v>33793.379334129997</v>
      </c>
      <c r="D330" t="s">
        <v>893</v>
      </c>
      <c r="E330" t="s">
        <v>954</v>
      </c>
      <c r="F330" s="30">
        <v>44958</v>
      </c>
      <c r="G330" s="56">
        <v>44958.658478819445</v>
      </c>
      <c r="I330" t="str">
        <f t="shared" si="10"/>
        <v>FBLK</v>
      </c>
      <c r="J330" s="56">
        <f t="shared" si="11"/>
        <v>44958.658478819445</v>
      </c>
    </row>
    <row r="331" spans="1:10" x14ac:dyDescent="0.25">
      <c r="A331" t="s">
        <v>83</v>
      </c>
      <c r="B331" s="42">
        <v>20735.4498193</v>
      </c>
      <c r="D331" t="s">
        <v>149</v>
      </c>
      <c r="E331" t="s">
        <v>953</v>
      </c>
      <c r="F331" s="30">
        <v>44958</v>
      </c>
      <c r="G331" s="56">
        <v>44958.666668668979</v>
      </c>
      <c r="I331" t="str">
        <f t="shared" si="10"/>
        <v>BINE</v>
      </c>
      <c r="J331" s="56">
        <f t="shared" si="11"/>
        <v>44958.666668668979</v>
      </c>
    </row>
    <row r="332" spans="1:10" x14ac:dyDescent="0.25">
      <c r="A332" t="s">
        <v>184</v>
      </c>
      <c r="B332" s="42">
        <v>100050250.667</v>
      </c>
      <c r="D332" t="s">
        <v>1124</v>
      </c>
      <c r="E332" t="s">
        <v>954</v>
      </c>
      <c r="F332" s="30">
        <v>44958</v>
      </c>
      <c r="G332" s="56">
        <v>44958.658478819445</v>
      </c>
      <c r="I332" t="str">
        <f t="shared" si="10"/>
        <v>FBLK</v>
      </c>
      <c r="J332" s="56">
        <f t="shared" si="11"/>
        <v>44958.658478819445</v>
      </c>
    </row>
    <row r="333" spans="1:10" x14ac:dyDescent="0.25">
      <c r="A333" t="s">
        <v>184</v>
      </c>
      <c r="B333" s="42">
        <v>14343.096203720001</v>
      </c>
      <c r="D333" t="s">
        <v>1149</v>
      </c>
      <c r="E333" t="s">
        <v>954</v>
      </c>
      <c r="F333" s="30">
        <v>44958</v>
      </c>
      <c r="G333" s="56">
        <v>44958.658478819445</v>
      </c>
      <c r="I333" t="str">
        <f t="shared" si="10"/>
        <v>FBLK</v>
      </c>
      <c r="J333" s="56">
        <f t="shared" si="11"/>
        <v>44958.658478819445</v>
      </c>
    </row>
    <row r="334" spans="1:10" x14ac:dyDescent="0.25">
      <c r="A334" t="s">
        <v>184</v>
      </c>
      <c r="B334" s="42">
        <v>14689.01107909</v>
      </c>
      <c r="D334" t="s">
        <v>1061</v>
      </c>
      <c r="E334" t="s">
        <v>954</v>
      </c>
      <c r="F334" s="30">
        <v>44958</v>
      </c>
      <c r="G334" s="56">
        <v>44958.658478819445</v>
      </c>
      <c r="I334" t="str">
        <f t="shared" si="10"/>
        <v>FBLK</v>
      </c>
      <c r="J334" s="56">
        <f t="shared" si="11"/>
        <v>44958.658478819445</v>
      </c>
    </row>
    <row r="335" spans="1:10" x14ac:dyDescent="0.25">
      <c r="A335" t="s">
        <v>184</v>
      </c>
      <c r="B335" s="42">
        <v>9472.1338239899997</v>
      </c>
      <c r="D335" t="s">
        <v>905</v>
      </c>
      <c r="E335" t="s">
        <v>954</v>
      </c>
      <c r="F335" s="30">
        <v>44958</v>
      </c>
      <c r="G335" s="56">
        <v>44958.658478819445</v>
      </c>
      <c r="I335" t="str">
        <f t="shared" si="10"/>
        <v>FBLK</v>
      </c>
      <c r="J335" s="56">
        <f t="shared" si="11"/>
        <v>44958.658478819445</v>
      </c>
    </row>
    <row r="336" spans="1:10" x14ac:dyDescent="0.25">
      <c r="A336" t="s">
        <v>184</v>
      </c>
      <c r="B336" s="42">
        <v>5625.02729593</v>
      </c>
      <c r="D336" t="s">
        <v>307</v>
      </c>
      <c r="E336" t="s">
        <v>954</v>
      </c>
      <c r="F336" s="30">
        <v>44958</v>
      </c>
      <c r="G336" s="56">
        <v>44958.658478819445</v>
      </c>
      <c r="I336" t="str">
        <f t="shared" si="10"/>
        <v>FBLK</v>
      </c>
      <c r="J336" s="56">
        <f t="shared" si="11"/>
        <v>44958.658478819445</v>
      </c>
    </row>
    <row r="337" spans="1:10" x14ac:dyDescent="0.25">
      <c r="A337" t="s">
        <v>166</v>
      </c>
      <c r="B337" s="42">
        <v>754022.67521092005</v>
      </c>
      <c r="D337" t="s">
        <v>89</v>
      </c>
      <c r="E337" t="s">
        <v>956</v>
      </c>
      <c r="F337" s="30">
        <v>44958</v>
      </c>
      <c r="G337" s="56">
        <v>44958.659753819447</v>
      </c>
      <c r="I337" t="str">
        <f t="shared" si="10"/>
        <v>KRKE</v>
      </c>
      <c r="J337" s="56">
        <f t="shared" si="11"/>
        <v>44958.659753819447</v>
      </c>
    </row>
    <row r="338" spans="1:10" x14ac:dyDescent="0.25">
      <c r="A338" t="s">
        <v>120</v>
      </c>
      <c r="B338" s="42">
        <v>3.0962099999999998E-3</v>
      </c>
      <c r="D338" t="s">
        <v>151</v>
      </c>
      <c r="E338" t="s">
        <v>952</v>
      </c>
      <c r="F338" s="30">
        <v>44958</v>
      </c>
      <c r="G338" s="56">
        <v>44958.669130127317</v>
      </c>
      <c r="I338" t="str">
        <f t="shared" si="10"/>
        <v>HUBI</v>
      </c>
      <c r="J338" s="56">
        <f t="shared" si="11"/>
        <v>44958.669130127317</v>
      </c>
    </row>
    <row r="339" spans="1:10" x14ac:dyDescent="0.25">
      <c r="A339" t="s">
        <v>120</v>
      </c>
      <c r="B339" s="42">
        <v>2.6598900000000002E-2</v>
      </c>
      <c r="D339" t="s">
        <v>152</v>
      </c>
      <c r="E339" t="s">
        <v>952</v>
      </c>
      <c r="F339" s="30">
        <v>44958</v>
      </c>
      <c r="G339" s="56">
        <v>44958.669130127317</v>
      </c>
      <c r="I339" t="str">
        <f t="shared" si="10"/>
        <v>HUBI</v>
      </c>
      <c r="J339" s="56">
        <f t="shared" si="11"/>
        <v>44958.669130127317</v>
      </c>
    </row>
    <row r="340" spans="1:10" x14ac:dyDescent="0.25">
      <c r="A340" t="s">
        <v>83</v>
      </c>
      <c r="B340" s="42">
        <v>4113.7903612800001</v>
      </c>
      <c r="D340" t="s">
        <v>153</v>
      </c>
      <c r="E340" t="s">
        <v>953</v>
      </c>
      <c r="F340" s="30">
        <v>44958</v>
      </c>
      <c r="G340" s="56">
        <v>44958.666668668979</v>
      </c>
      <c r="I340" t="str">
        <f t="shared" si="10"/>
        <v>BINE</v>
      </c>
      <c r="J340" s="56">
        <f t="shared" si="11"/>
        <v>44958.666668668979</v>
      </c>
    </row>
    <row r="341" spans="1:10" x14ac:dyDescent="0.25">
      <c r="A341" t="s">
        <v>120</v>
      </c>
      <c r="B341" s="42">
        <v>38753.774400000002</v>
      </c>
      <c r="D341" t="s">
        <v>154</v>
      </c>
      <c r="E341" t="s">
        <v>952</v>
      </c>
      <c r="F341" s="30">
        <v>44958</v>
      </c>
      <c r="G341" s="56">
        <v>44958.669130127317</v>
      </c>
      <c r="I341" t="str">
        <f t="shared" si="10"/>
        <v>HUBI</v>
      </c>
      <c r="J341" s="56">
        <f t="shared" si="11"/>
        <v>44958.669130127317</v>
      </c>
    </row>
    <row r="342" spans="1:10" x14ac:dyDescent="0.25">
      <c r="A342" t="s">
        <v>83</v>
      </c>
      <c r="B342" s="42">
        <v>20514.645938630001</v>
      </c>
      <c r="D342" t="s">
        <v>407</v>
      </c>
      <c r="E342" t="s">
        <v>953</v>
      </c>
      <c r="F342" s="30">
        <v>44958</v>
      </c>
      <c r="G342" s="56">
        <v>44958.666668668979</v>
      </c>
      <c r="I342" t="str">
        <f t="shared" si="10"/>
        <v>BINE</v>
      </c>
      <c r="J342" s="56">
        <f t="shared" si="11"/>
        <v>44958.666668668979</v>
      </c>
    </row>
    <row r="343" spans="1:10" x14ac:dyDescent="0.25">
      <c r="A343" t="s">
        <v>83</v>
      </c>
      <c r="B343" s="42">
        <v>48.9</v>
      </c>
      <c r="D343" t="s">
        <v>25</v>
      </c>
      <c r="E343" t="s">
        <v>953</v>
      </c>
      <c r="F343" s="30">
        <v>44958</v>
      </c>
      <c r="G343" s="56">
        <v>44958.666668668979</v>
      </c>
      <c r="I343" t="str">
        <f t="shared" si="10"/>
        <v>BINE</v>
      </c>
      <c r="J343" s="56">
        <f t="shared" si="11"/>
        <v>44958.666668668979</v>
      </c>
    </row>
    <row r="344" spans="1:10" x14ac:dyDescent="0.25">
      <c r="A344" t="s">
        <v>111</v>
      </c>
      <c r="B344" s="42">
        <v>7.8999999999999996E-9</v>
      </c>
      <c r="D344" t="s">
        <v>25</v>
      </c>
      <c r="E344" t="s">
        <v>972</v>
      </c>
      <c r="F344" s="30">
        <v>44958</v>
      </c>
      <c r="G344" s="56">
        <v>44958.669514039349</v>
      </c>
      <c r="I344" t="str">
        <f t="shared" si="10"/>
        <v>FUB2</v>
      </c>
      <c r="J344" s="56">
        <f t="shared" si="11"/>
        <v>44958.669514039349</v>
      </c>
    </row>
    <row r="345" spans="1:10" x14ac:dyDescent="0.25">
      <c r="A345" t="s">
        <v>120</v>
      </c>
      <c r="B345" s="42">
        <v>44.266270740000003</v>
      </c>
      <c r="D345" t="s">
        <v>25</v>
      </c>
      <c r="E345" t="s">
        <v>952</v>
      </c>
      <c r="F345" s="30">
        <v>44958</v>
      </c>
      <c r="G345" s="56">
        <v>44958.669130127317</v>
      </c>
      <c r="I345" t="str">
        <f t="shared" si="10"/>
        <v>HUBI</v>
      </c>
      <c r="J345" s="56">
        <f t="shared" si="11"/>
        <v>44958.669130127317</v>
      </c>
    </row>
    <row r="346" spans="1:10" x14ac:dyDescent="0.25">
      <c r="A346" t="s">
        <v>165</v>
      </c>
      <c r="B346" s="42">
        <v>1E-8</v>
      </c>
      <c r="D346" t="s">
        <v>25</v>
      </c>
      <c r="E346" t="s">
        <v>952</v>
      </c>
      <c r="F346" s="30">
        <v>44958</v>
      </c>
      <c r="G346" s="56">
        <v>44958.669130127317</v>
      </c>
      <c r="I346" t="str">
        <f t="shared" si="10"/>
        <v>HUBI</v>
      </c>
      <c r="J346" s="56">
        <f t="shared" si="11"/>
        <v>44958.669130127317</v>
      </c>
    </row>
    <row r="347" spans="1:10" x14ac:dyDescent="0.25">
      <c r="A347" t="s">
        <v>184</v>
      </c>
      <c r="B347" s="42">
        <v>1795.5197447099999</v>
      </c>
      <c r="D347" t="s">
        <v>158</v>
      </c>
      <c r="E347" t="s">
        <v>954</v>
      </c>
      <c r="F347" s="30">
        <v>44958</v>
      </c>
      <c r="G347" s="56">
        <v>44958.658478819445</v>
      </c>
      <c r="I347" t="str">
        <f t="shared" si="10"/>
        <v>FBLK</v>
      </c>
      <c r="J347" s="56">
        <f t="shared" si="11"/>
        <v>44958.658478819445</v>
      </c>
    </row>
    <row r="348" spans="1:10" x14ac:dyDescent="0.25">
      <c r="A348" t="s">
        <v>104</v>
      </c>
      <c r="B348" s="42">
        <v>9624756.3628000002</v>
      </c>
      <c r="D348" t="s">
        <v>95</v>
      </c>
      <c r="E348" t="s">
        <v>957</v>
      </c>
      <c r="F348" s="30">
        <v>44958</v>
      </c>
      <c r="G348" s="56">
        <v>44958.66667003472</v>
      </c>
      <c r="I348" t="str">
        <f t="shared" si="10"/>
        <v>BULL</v>
      </c>
      <c r="J348" s="56">
        <f t="shared" si="11"/>
        <v>44958.66667003472</v>
      </c>
    </row>
    <row r="349" spans="1:10" x14ac:dyDescent="0.25">
      <c r="A349" t="s">
        <v>403</v>
      </c>
      <c r="B349" s="42">
        <v>7637.2139559999996</v>
      </c>
      <c r="D349" t="s">
        <v>95</v>
      </c>
      <c r="E349" t="s">
        <v>965</v>
      </c>
      <c r="F349" s="30">
        <v>44959</v>
      </c>
      <c r="G349" s="56">
        <v>44959.35361554398</v>
      </c>
      <c r="I349" t="str">
        <f t="shared" si="10"/>
        <v>DYDX</v>
      </c>
      <c r="J349" s="56">
        <f t="shared" si="11"/>
        <v>44959.35361554398</v>
      </c>
    </row>
    <row r="350" spans="1:10" x14ac:dyDescent="0.25">
      <c r="A350" t="s">
        <v>171</v>
      </c>
      <c r="B350" s="42">
        <v>2.63E-3</v>
      </c>
      <c r="D350" t="s">
        <v>95</v>
      </c>
      <c r="E350" t="s">
        <v>964</v>
      </c>
      <c r="F350" s="30">
        <v>44958</v>
      </c>
      <c r="G350" s="56">
        <v>44958.668754432867</v>
      </c>
      <c r="I350" t="str">
        <f t="shared" si="10"/>
        <v>LMAC</v>
      </c>
      <c r="J350" s="56">
        <f t="shared" si="11"/>
        <v>44958.668754432867</v>
      </c>
    </row>
    <row r="351" spans="1:10" x14ac:dyDescent="0.25">
      <c r="A351" t="s">
        <v>172</v>
      </c>
      <c r="B351" s="42">
        <v>10852.32411</v>
      </c>
      <c r="D351" t="s">
        <v>95</v>
      </c>
      <c r="E351" t="s">
        <v>966</v>
      </c>
      <c r="F351" s="30">
        <v>44958</v>
      </c>
      <c r="G351" s="56">
        <v>44958.668754432867</v>
      </c>
      <c r="I351" t="str">
        <f t="shared" si="10"/>
        <v>LMAX</v>
      </c>
      <c r="J351" s="56">
        <f t="shared" si="11"/>
        <v>44958.668754432867</v>
      </c>
    </row>
    <row r="352" spans="1:10" x14ac:dyDescent="0.25">
      <c r="A352" t="s">
        <v>1424</v>
      </c>
      <c r="B352" s="42">
        <v>164376.72</v>
      </c>
      <c r="D352" t="s">
        <v>95</v>
      </c>
      <c r="E352" t="s">
        <v>1425</v>
      </c>
      <c r="F352" s="30">
        <v>44958</v>
      </c>
      <c r="G352" s="56">
        <v>44958.666666666664</v>
      </c>
      <c r="I352" t="str">
        <f t="shared" si="10"/>
        <v>Silvergate Network</v>
      </c>
      <c r="J352" s="56">
        <f t="shared" si="11"/>
        <v>44958.666666666664</v>
      </c>
    </row>
    <row r="353" spans="1:10" x14ac:dyDescent="0.25">
      <c r="A353" t="s">
        <v>115</v>
      </c>
      <c r="B353" s="42">
        <v>1E-8</v>
      </c>
      <c r="C353" t="s">
        <v>402</v>
      </c>
      <c r="D353" t="s">
        <v>38</v>
      </c>
      <c r="E353" t="s">
        <v>974</v>
      </c>
      <c r="F353" s="30">
        <v>44958</v>
      </c>
      <c r="G353" s="56">
        <v>44958.669600543981</v>
      </c>
      <c r="I353" t="str">
        <f t="shared" si="10"/>
        <v>HUB2</v>
      </c>
      <c r="J353" s="56">
        <f t="shared" si="11"/>
        <v>44958.669600543981</v>
      </c>
    </row>
    <row r="354" spans="1:10" x14ac:dyDescent="0.25">
      <c r="A354" t="s">
        <v>115</v>
      </c>
      <c r="B354" s="42">
        <v>8.1999999999999998E-7</v>
      </c>
      <c r="C354" t="s">
        <v>402</v>
      </c>
      <c r="D354" t="s">
        <v>38</v>
      </c>
      <c r="E354" t="s">
        <v>974</v>
      </c>
      <c r="F354" s="30">
        <v>44958</v>
      </c>
      <c r="G354" s="56">
        <v>44958.669600543981</v>
      </c>
      <c r="I354" t="str">
        <f t="shared" si="10"/>
        <v>HUB2</v>
      </c>
      <c r="J354" s="56">
        <f t="shared" si="11"/>
        <v>44958.669600543981</v>
      </c>
    </row>
    <row r="355" spans="1:10" x14ac:dyDescent="0.25">
      <c r="A355" t="s">
        <v>115</v>
      </c>
      <c r="B355" s="42">
        <v>0.24323531000000001</v>
      </c>
      <c r="C355" t="s">
        <v>402</v>
      </c>
      <c r="D355" t="s">
        <v>38</v>
      </c>
      <c r="E355" t="s">
        <v>974</v>
      </c>
      <c r="F355" s="30">
        <v>44958</v>
      </c>
      <c r="G355" s="56">
        <v>44958.669600543981</v>
      </c>
      <c r="I355" t="str">
        <f t="shared" si="10"/>
        <v>HUB2</v>
      </c>
      <c r="J355" s="56">
        <f t="shared" si="11"/>
        <v>44958.669600543981</v>
      </c>
    </row>
    <row r="356" spans="1:10" x14ac:dyDescent="0.25">
      <c r="A356" t="s">
        <v>166</v>
      </c>
      <c r="B356" s="42">
        <v>1.182861E-2</v>
      </c>
      <c r="D356" t="s">
        <v>38</v>
      </c>
      <c r="E356" t="s">
        <v>956</v>
      </c>
      <c r="F356" s="30">
        <v>44958</v>
      </c>
      <c r="G356" s="56">
        <v>44958.652808877312</v>
      </c>
      <c r="I356" t="str">
        <f t="shared" si="10"/>
        <v>KRKE</v>
      </c>
      <c r="J356" s="56">
        <f t="shared" si="11"/>
        <v>44958.652808877312</v>
      </c>
    </row>
    <row r="357" spans="1:10" x14ac:dyDescent="0.25">
      <c r="A357" t="s">
        <v>46</v>
      </c>
      <c r="B357" s="42">
        <v>520511.94390155899</v>
      </c>
      <c r="C357" t="s">
        <v>90</v>
      </c>
      <c r="D357" t="s">
        <v>38</v>
      </c>
      <c r="E357" t="s">
        <v>958</v>
      </c>
      <c r="F357" s="30">
        <v>44958</v>
      </c>
      <c r="G357" s="56">
        <v>44958.668168761571</v>
      </c>
      <c r="I357" t="str">
        <f t="shared" si="10"/>
        <v>OKEX</v>
      </c>
      <c r="J357" s="56">
        <f t="shared" si="11"/>
        <v>44958.668168761571</v>
      </c>
    </row>
    <row r="358" spans="1:10" x14ac:dyDescent="0.25">
      <c r="A358" t="s">
        <v>184</v>
      </c>
      <c r="B358" s="42">
        <v>9993143.2604130004</v>
      </c>
      <c r="D358" t="s">
        <v>907</v>
      </c>
      <c r="E358" t="s">
        <v>954</v>
      </c>
      <c r="F358" s="30">
        <v>44958</v>
      </c>
      <c r="G358" s="56">
        <v>44958.658478819445</v>
      </c>
      <c r="I358" t="str">
        <f t="shared" si="10"/>
        <v>FBLK</v>
      </c>
      <c r="J358" s="56">
        <f t="shared" si="11"/>
        <v>44958.658478819445</v>
      </c>
    </row>
    <row r="359" spans="1:10" x14ac:dyDescent="0.25">
      <c r="A359" t="s">
        <v>120</v>
      </c>
      <c r="B359" s="42">
        <v>25.959481520000001</v>
      </c>
      <c r="D359" t="s">
        <v>194</v>
      </c>
      <c r="E359" t="s">
        <v>952</v>
      </c>
      <c r="F359" s="30">
        <v>44958</v>
      </c>
      <c r="G359" s="56">
        <v>44958.669130127317</v>
      </c>
      <c r="I359" t="str">
        <f t="shared" si="10"/>
        <v>HUBI</v>
      </c>
      <c r="J359" s="56">
        <f t="shared" si="11"/>
        <v>44958.669130127317</v>
      </c>
    </row>
    <row r="360" spans="1:10" x14ac:dyDescent="0.25">
      <c r="A360" t="s">
        <v>184</v>
      </c>
      <c r="B360" s="42">
        <v>137.93660294520001</v>
      </c>
      <c r="D360" t="s">
        <v>908</v>
      </c>
      <c r="E360" t="s">
        <v>954</v>
      </c>
      <c r="F360" s="30">
        <v>44958</v>
      </c>
      <c r="G360" s="56">
        <v>44958.658478819445</v>
      </c>
      <c r="I360" t="str">
        <f t="shared" si="10"/>
        <v>FBLK</v>
      </c>
      <c r="J360" s="56">
        <f t="shared" si="11"/>
        <v>44958.658478819445</v>
      </c>
    </row>
    <row r="361" spans="1:10" x14ac:dyDescent="0.25">
      <c r="A361" t="s">
        <v>120</v>
      </c>
      <c r="B361" s="42">
        <v>97856389.900000006</v>
      </c>
      <c r="D361" t="s">
        <v>161</v>
      </c>
      <c r="E361" t="s">
        <v>952</v>
      </c>
      <c r="F361" s="30">
        <v>44958</v>
      </c>
      <c r="G361" s="56">
        <v>44958.669130127317</v>
      </c>
      <c r="I361" t="str">
        <f t="shared" si="10"/>
        <v>HUBI</v>
      </c>
      <c r="J361" s="56">
        <f t="shared" si="11"/>
        <v>44958.669130127317</v>
      </c>
    </row>
    <row r="362" spans="1:10" x14ac:dyDescent="0.25">
      <c r="A362" t="s">
        <v>91</v>
      </c>
      <c r="B362" s="42">
        <v>-1000000</v>
      </c>
      <c r="D362" t="s">
        <v>162</v>
      </c>
      <c r="E362" t="s">
        <v>953</v>
      </c>
      <c r="F362" s="30">
        <v>44958</v>
      </c>
      <c r="G362" s="56">
        <v>44958.666670451392</v>
      </c>
      <c r="I362" t="str">
        <f t="shared" si="10"/>
        <v>BINE</v>
      </c>
      <c r="J362" s="56">
        <f t="shared" si="11"/>
        <v>44958.666670451392</v>
      </c>
    </row>
    <row r="363" spans="1:10" x14ac:dyDescent="0.25">
      <c r="A363" t="s">
        <v>184</v>
      </c>
      <c r="B363" s="42">
        <v>7753.8623047999999</v>
      </c>
      <c r="D363" t="s">
        <v>162</v>
      </c>
      <c r="E363" t="s">
        <v>954</v>
      </c>
      <c r="F363" s="30">
        <v>44958</v>
      </c>
      <c r="G363" s="56">
        <v>44958.658478819445</v>
      </c>
      <c r="I363" t="str">
        <f t="shared" si="10"/>
        <v>FBLK</v>
      </c>
      <c r="J363" s="56">
        <f t="shared" si="11"/>
        <v>44958.658478819445</v>
      </c>
    </row>
    <row r="364" spans="1:10" x14ac:dyDescent="0.25">
      <c r="A364" t="s">
        <v>97</v>
      </c>
      <c r="B364" s="42">
        <v>86647.684072849996</v>
      </c>
      <c r="D364" t="s">
        <v>99</v>
      </c>
      <c r="E364" t="s">
        <v>955</v>
      </c>
      <c r="F364" s="30">
        <v>44958</v>
      </c>
      <c r="G364" s="56">
        <v>44958.66688271991</v>
      </c>
      <c r="I364" t="str">
        <f t="shared" si="10"/>
        <v>BTSE</v>
      </c>
      <c r="J364" s="56">
        <f t="shared" si="11"/>
        <v>44958.66688271991</v>
      </c>
    </row>
    <row r="365" spans="1:10" x14ac:dyDescent="0.25">
      <c r="A365" t="s">
        <v>40</v>
      </c>
      <c r="B365" s="42">
        <v>0.54364484400000002</v>
      </c>
      <c r="D365" t="s">
        <v>99</v>
      </c>
      <c r="E365" t="s">
        <v>973</v>
      </c>
      <c r="F365" s="30">
        <v>44958</v>
      </c>
      <c r="G365" s="56">
        <v>44958.669514120367</v>
      </c>
      <c r="I365" t="str">
        <f t="shared" si="10"/>
        <v>FUBI</v>
      </c>
      <c r="J365" s="56">
        <f t="shared" si="11"/>
        <v>44958.669514120367</v>
      </c>
    </row>
    <row r="366" spans="1:10" x14ac:dyDescent="0.25">
      <c r="A366" t="s">
        <v>115</v>
      </c>
      <c r="B366" s="42">
        <v>6.4869999999999994E-5</v>
      </c>
      <c r="C366" t="s">
        <v>402</v>
      </c>
      <c r="D366" t="s">
        <v>99</v>
      </c>
      <c r="E366" t="s">
        <v>974</v>
      </c>
      <c r="F366" s="30">
        <v>44958</v>
      </c>
      <c r="G366" s="56">
        <v>44958.669600543981</v>
      </c>
      <c r="I366" t="str">
        <f t="shared" si="10"/>
        <v>HUB2</v>
      </c>
      <c r="J366" s="56">
        <f t="shared" si="11"/>
        <v>44958.669600543981</v>
      </c>
    </row>
    <row r="367" spans="1:10" x14ac:dyDescent="0.25">
      <c r="A367" t="s">
        <v>41</v>
      </c>
      <c r="B367" s="42">
        <v>1.9184280000000001E-4</v>
      </c>
      <c r="D367" t="s">
        <v>99</v>
      </c>
      <c r="E367" t="s">
        <v>952</v>
      </c>
      <c r="F367" s="30">
        <v>44958</v>
      </c>
      <c r="G367" s="56">
        <v>44958.669514317131</v>
      </c>
      <c r="I367" t="str">
        <f t="shared" si="10"/>
        <v>HUBI</v>
      </c>
      <c r="J367" s="56">
        <f t="shared" si="11"/>
        <v>44958.669514317131</v>
      </c>
    </row>
    <row r="368" spans="1:10" x14ac:dyDescent="0.25">
      <c r="A368" t="s">
        <v>165</v>
      </c>
      <c r="B368" s="42">
        <v>7.6039999999999997E-5</v>
      </c>
      <c r="D368" t="s">
        <v>99</v>
      </c>
      <c r="E368" t="s">
        <v>952</v>
      </c>
      <c r="F368" s="30">
        <v>44958</v>
      </c>
      <c r="G368" s="56">
        <v>44958.669130127317</v>
      </c>
      <c r="I368" t="str">
        <f t="shared" si="10"/>
        <v>HUBI</v>
      </c>
      <c r="J368" s="56">
        <f t="shared" si="11"/>
        <v>44958.669130127317</v>
      </c>
    </row>
    <row r="369" spans="1:10" x14ac:dyDescent="0.25">
      <c r="A369" t="s">
        <v>46</v>
      </c>
      <c r="B369" s="42">
        <v>4431.3801341738499</v>
      </c>
      <c r="D369" t="s">
        <v>99</v>
      </c>
      <c r="E369" t="s">
        <v>958</v>
      </c>
      <c r="F369" s="30">
        <v>44958</v>
      </c>
      <c r="G369" s="56">
        <v>44958.668168761571</v>
      </c>
      <c r="I369" t="str">
        <f t="shared" si="10"/>
        <v>OKEX</v>
      </c>
      <c r="J369" s="56">
        <f t="shared" si="11"/>
        <v>44958.668168761571</v>
      </c>
    </row>
    <row r="370" spans="1:10" x14ac:dyDescent="0.25">
      <c r="A370" t="s">
        <v>184</v>
      </c>
      <c r="B370" s="42">
        <v>0.27839324999999998</v>
      </c>
      <c r="D370" t="s">
        <v>170</v>
      </c>
      <c r="E370" t="s">
        <v>954</v>
      </c>
      <c r="F370" s="30">
        <v>44958</v>
      </c>
      <c r="G370" s="56">
        <v>44958.658478819445</v>
      </c>
      <c r="I370" t="str">
        <f t="shared" si="10"/>
        <v>FBLK</v>
      </c>
      <c r="J370" s="56">
        <f t="shared" si="11"/>
        <v>44958.658478819445</v>
      </c>
    </row>
    <row r="371" spans="1:10" x14ac:dyDescent="0.25">
      <c r="A371" t="s">
        <v>41</v>
      </c>
      <c r="B371" s="42">
        <v>2.4299999999999999E-3</v>
      </c>
      <c r="D371" t="s">
        <v>117</v>
      </c>
      <c r="E371" t="s">
        <v>952</v>
      </c>
      <c r="F371" s="30">
        <v>44958</v>
      </c>
      <c r="G371" s="56">
        <v>44958.669514317131</v>
      </c>
      <c r="I371" t="str">
        <f t="shared" si="10"/>
        <v>HUBI</v>
      </c>
      <c r="J371" s="56">
        <f t="shared" si="11"/>
        <v>44958.669514317131</v>
      </c>
    </row>
    <row r="372" spans="1:10" x14ac:dyDescent="0.25">
      <c r="A372" t="s">
        <v>83</v>
      </c>
      <c r="B372" s="42">
        <v>18966318.7722039</v>
      </c>
      <c r="D372" t="s">
        <v>26</v>
      </c>
      <c r="E372" t="s">
        <v>953</v>
      </c>
      <c r="F372" s="30">
        <v>44958</v>
      </c>
      <c r="G372" s="56">
        <v>44958.666668668979</v>
      </c>
      <c r="I372" t="str">
        <f t="shared" si="10"/>
        <v>BINE</v>
      </c>
      <c r="J372" s="56">
        <f t="shared" si="11"/>
        <v>44958.666668668979</v>
      </c>
    </row>
    <row r="373" spans="1:10" x14ac:dyDescent="0.25">
      <c r="A373" t="s">
        <v>120</v>
      </c>
      <c r="B373" s="42">
        <v>2145099.1468809498</v>
      </c>
      <c r="D373" t="s">
        <v>26</v>
      </c>
      <c r="E373" t="s">
        <v>952</v>
      </c>
      <c r="F373" s="30">
        <v>44958</v>
      </c>
      <c r="G373" s="56">
        <v>44958.669130127317</v>
      </c>
      <c r="I373" t="str">
        <f t="shared" si="10"/>
        <v>HUBI</v>
      </c>
      <c r="J373" s="56">
        <f t="shared" si="11"/>
        <v>44958.669130127317</v>
      </c>
    </row>
    <row r="374" spans="1:10" x14ac:dyDescent="0.25">
      <c r="A374" t="s">
        <v>46</v>
      </c>
      <c r="B374" s="42">
        <v>3302905.2408833001</v>
      </c>
      <c r="D374" t="s">
        <v>26</v>
      </c>
      <c r="E374" t="s">
        <v>958</v>
      </c>
      <c r="F374">
        <v>44958</v>
      </c>
      <c r="G374" s="56">
        <v>44958.668168761571</v>
      </c>
      <c r="I374" t="str">
        <f t="shared" si="10"/>
        <v>OKEX</v>
      </c>
      <c r="J374" s="56">
        <f t="shared" si="11"/>
        <v>44958.668168761571</v>
      </c>
    </row>
    <row r="375" spans="1:10" x14ac:dyDescent="0.25">
      <c r="I375" t="str">
        <f t="shared" si="10"/>
        <v/>
      </c>
      <c r="J375" s="56" t="str">
        <f t="shared" si="11"/>
        <v/>
      </c>
    </row>
    <row r="376" spans="1:10" x14ac:dyDescent="0.25">
      <c r="I376" t="str">
        <f t="shared" si="10"/>
        <v/>
      </c>
      <c r="J376" s="56" t="str">
        <f t="shared" si="11"/>
        <v/>
      </c>
    </row>
    <row r="377" spans="1:10" x14ac:dyDescent="0.25">
      <c r="I377" t="str">
        <f t="shared" si="10"/>
        <v/>
      </c>
      <c r="J377" s="56" t="str">
        <f t="shared" si="11"/>
        <v/>
      </c>
    </row>
    <row r="378" spans="1:10" x14ac:dyDescent="0.25">
      <c r="I378" t="str">
        <f t="shared" si="10"/>
        <v/>
      </c>
      <c r="J378" s="56" t="str">
        <f t="shared" si="11"/>
        <v/>
      </c>
    </row>
    <row r="379" spans="1:10" x14ac:dyDescent="0.25">
      <c r="I379" t="str">
        <f t="shared" si="10"/>
        <v/>
      </c>
      <c r="J379" s="56" t="str">
        <f t="shared" si="11"/>
        <v/>
      </c>
    </row>
    <row r="380" spans="1:10" x14ac:dyDescent="0.25">
      <c r="I380" t="str">
        <f t="shared" si="10"/>
        <v/>
      </c>
      <c r="J380" s="56" t="str">
        <f t="shared" si="11"/>
        <v/>
      </c>
    </row>
    <row r="381" spans="1:10" x14ac:dyDescent="0.25">
      <c r="I381" t="str">
        <f t="shared" si="10"/>
        <v/>
      </c>
      <c r="J381" s="56" t="str">
        <f t="shared" si="11"/>
        <v/>
      </c>
    </row>
    <row r="382" spans="1:10" x14ac:dyDescent="0.25">
      <c r="I382" t="str">
        <f t="shared" si="10"/>
        <v/>
      </c>
      <c r="J382" s="56" t="str">
        <f t="shared" si="11"/>
        <v/>
      </c>
    </row>
    <row r="383" spans="1:10" x14ac:dyDescent="0.25">
      <c r="I383" t="str">
        <f t="shared" si="10"/>
        <v/>
      </c>
      <c r="J383" s="56" t="str">
        <f t="shared" si="11"/>
        <v/>
      </c>
    </row>
    <row r="384" spans="1:10" x14ac:dyDescent="0.25">
      <c r="I384" t="str">
        <f t="shared" si="10"/>
        <v/>
      </c>
      <c r="J384" s="56" t="str">
        <f t="shared" si="11"/>
        <v/>
      </c>
    </row>
    <row r="385" spans="9:10" x14ac:dyDescent="0.25">
      <c r="I385" t="str">
        <f t="shared" si="10"/>
        <v/>
      </c>
      <c r="J385" s="56" t="str">
        <f t="shared" si="11"/>
        <v/>
      </c>
    </row>
    <row r="386" spans="9:10" x14ac:dyDescent="0.25">
      <c r="I386" t="str">
        <f t="shared" si="10"/>
        <v/>
      </c>
      <c r="J386" s="56" t="str">
        <f t="shared" si="11"/>
        <v/>
      </c>
    </row>
    <row r="387" spans="9:10" x14ac:dyDescent="0.25">
      <c r="I387" t="str">
        <f t="shared" ref="I387:I450" si="12">IF($A387="","",RIGHT($E387,LEN($E387)-SEARCH(".",$E387)))</f>
        <v/>
      </c>
      <c r="J387" s="56" t="str">
        <f t="shared" ref="J387:J450" si="13">IF($A387="","",$G387)</f>
        <v/>
      </c>
    </row>
    <row r="388" spans="9:10" x14ac:dyDescent="0.25">
      <c r="I388" t="str">
        <f t="shared" si="12"/>
        <v/>
      </c>
      <c r="J388" s="56" t="str">
        <f t="shared" si="13"/>
        <v/>
      </c>
    </row>
    <row r="389" spans="9:10" x14ac:dyDescent="0.25">
      <c r="I389" t="str">
        <f t="shared" si="12"/>
        <v/>
      </c>
      <c r="J389" s="56" t="str">
        <f t="shared" si="13"/>
        <v/>
      </c>
    </row>
    <row r="390" spans="9:10" x14ac:dyDescent="0.25">
      <c r="I390" t="str">
        <f t="shared" si="12"/>
        <v/>
      </c>
      <c r="J390" s="56" t="str">
        <f t="shared" si="13"/>
        <v/>
      </c>
    </row>
    <row r="391" spans="9:10" x14ac:dyDescent="0.25">
      <c r="I391" t="str">
        <f t="shared" si="12"/>
        <v/>
      </c>
      <c r="J391" s="56" t="str">
        <f t="shared" si="13"/>
        <v/>
      </c>
    </row>
    <row r="392" spans="9:10" x14ac:dyDescent="0.25">
      <c r="I392" t="str">
        <f t="shared" si="12"/>
        <v/>
      </c>
      <c r="J392" s="56" t="str">
        <f t="shared" si="13"/>
        <v/>
      </c>
    </row>
    <row r="393" spans="9:10" x14ac:dyDescent="0.25">
      <c r="I393" t="str">
        <f t="shared" si="12"/>
        <v/>
      </c>
      <c r="J393" s="56" t="str">
        <f t="shared" si="13"/>
        <v/>
      </c>
    </row>
    <row r="394" spans="9:10" x14ac:dyDescent="0.25">
      <c r="I394" t="str">
        <f t="shared" si="12"/>
        <v/>
      </c>
      <c r="J394" s="56" t="str">
        <f t="shared" si="13"/>
        <v/>
      </c>
    </row>
    <row r="395" spans="9:10" x14ac:dyDescent="0.25">
      <c r="I395" t="str">
        <f t="shared" si="12"/>
        <v/>
      </c>
      <c r="J395" s="56" t="str">
        <f t="shared" si="13"/>
        <v/>
      </c>
    </row>
    <row r="396" spans="9:10" x14ac:dyDescent="0.25">
      <c r="I396" t="str">
        <f t="shared" si="12"/>
        <v/>
      </c>
      <c r="J396" s="56" t="str">
        <f t="shared" si="13"/>
        <v/>
      </c>
    </row>
    <row r="397" spans="9:10" x14ac:dyDescent="0.25">
      <c r="I397" t="str">
        <f t="shared" si="12"/>
        <v/>
      </c>
      <c r="J397" s="56" t="str">
        <f t="shared" si="13"/>
        <v/>
      </c>
    </row>
    <row r="398" spans="9:10" x14ac:dyDescent="0.25">
      <c r="I398" t="str">
        <f t="shared" si="12"/>
        <v/>
      </c>
      <c r="J398" s="56" t="str">
        <f t="shared" si="13"/>
        <v/>
      </c>
    </row>
    <row r="399" spans="9:10" x14ac:dyDescent="0.25">
      <c r="I399" t="str">
        <f t="shared" si="12"/>
        <v/>
      </c>
      <c r="J399" s="56" t="str">
        <f t="shared" si="13"/>
        <v/>
      </c>
    </row>
    <row r="400" spans="9:10" x14ac:dyDescent="0.25">
      <c r="I400" t="str">
        <f t="shared" si="12"/>
        <v/>
      </c>
      <c r="J400" s="56" t="str">
        <f t="shared" si="13"/>
        <v/>
      </c>
    </row>
    <row r="401" spans="9:10" x14ac:dyDescent="0.25">
      <c r="I401" t="str">
        <f t="shared" si="12"/>
        <v/>
      </c>
      <c r="J401" s="56" t="str">
        <f t="shared" si="13"/>
        <v/>
      </c>
    </row>
    <row r="402" spans="9:10" x14ac:dyDescent="0.25">
      <c r="I402" t="str">
        <f t="shared" si="12"/>
        <v/>
      </c>
      <c r="J402" s="56" t="str">
        <f t="shared" si="13"/>
        <v/>
      </c>
    </row>
    <row r="403" spans="9:10" x14ac:dyDescent="0.25">
      <c r="I403" t="str">
        <f t="shared" si="12"/>
        <v/>
      </c>
      <c r="J403" s="56" t="str">
        <f t="shared" si="13"/>
        <v/>
      </c>
    </row>
    <row r="404" spans="9:10" x14ac:dyDescent="0.25">
      <c r="I404" t="str">
        <f t="shared" si="12"/>
        <v/>
      </c>
      <c r="J404" s="56" t="str">
        <f t="shared" si="13"/>
        <v/>
      </c>
    </row>
    <row r="405" spans="9:10" x14ac:dyDescent="0.25">
      <c r="I405" t="str">
        <f t="shared" si="12"/>
        <v/>
      </c>
      <c r="J405" s="56" t="str">
        <f t="shared" si="13"/>
        <v/>
      </c>
    </row>
    <row r="406" spans="9:10" x14ac:dyDescent="0.25">
      <c r="I406" t="str">
        <f t="shared" si="12"/>
        <v/>
      </c>
      <c r="J406" s="56" t="str">
        <f t="shared" si="13"/>
        <v/>
      </c>
    </row>
    <row r="407" spans="9:10" x14ac:dyDescent="0.25">
      <c r="I407" t="str">
        <f t="shared" si="12"/>
        <v/>
      </c>
      <c r="J407" s="56" t="str">
        <f t="shared" si="13"/>
        <v/>
      </c>
    </row>
    <row r="408" spans="9:10" x14ac:dyDescent="0.25">
      <c r="I408" t="str">
        <f t="shared" si="12"/>
        <v/>
      </c>
      <c r="J408" s="56" t="str">
        <f t="shared" si="13"/>
        <v/>
      </c>
    </row>
    <row r="409" spans="9:10" x14ac:dyDescent="0.25">
      <c r="I409" t="str">
        <f t="shared" si="12"/>
        <v/>
      </c>
      <c r="J409" s="56" t="str">
        <f t="shared" si="13"/>
        <v/>
      </c>
    </row>
    <row r="410" spans="9:10" x14ac:dyDescent="0.25">
      <c r="I410" t="str">
        <f t="shared" si="12"/>
        <v/>
      </c>
      <c r="J410" s="56" t="str">
        <f t="shared" si="13"/>
        <v/>
      </c>
    </row>
    <row r="411" spans="9:10" x14ac:dyDescent="0.25">
      <c r="I411" t="str">
        <f t="shared" si="12"/>
        <v/>
      </c>
      <c r="J411" s="56" t="str">
        <f t="shared" si="13"/>
        <v/>
      </c>
    </row>
    <row r="412" spans="9:10" x14ac:dyDescent="0.25">
      <c r="I412" t="str">
        <f t="shared" si="12"/>
        <v/>
      </c>
      <c r="J412" s="56" t="str">
        <f t="shared" si="13"/>
        <v/>
      </c>
    </row>
    <row r="413" spans="9:10" x14ac:dyDescent="0.25">
      <c r="I413" t="str">
        <f t="shared" si="12"/>
        <v/>
      </c>
      <c r="J413" s="56" t="str">
        <f t="shared" si="13"/>
        <v/>
      </c>
    </row>
    <row r="414" spans="9:10" x14ac:dyDescent="0.25">
      <c r="I414" t="str">
        <f t="shared" si="12"/>
        <v/>
      </c>
      <c r="J414" s="56" t="str">
        <f t="shared" si="13"/>
        <v/>
      </c>
    </row>
    <row r="415" spans="9:10" x14ac:dyDescent="0.25">
      <c r="I415" t="str">
        <f t="shared" si="12"/>
        <v/>
      </c>
      <c r="J415" s="56" t="str">
        <f t="shared" si="13"/>
        <v/>
      </c>
    </row>
    <row r="416" spans="9:10" x14ac:dyDescent="0.25">
      <c r="I416" t="str">
        <f t="shared" si="12"/>
        <v/>
      </c>
      <c r="J416" s="56" t="str">
        <f t="shared" si="13"/>
        <v/>
      </c>
    </row>
    <row r="417" spans="9:10" x14ac:dyDescent="0.25">
      <c r="I417" t="str">
        <f t="shared" si="12"/>
        <v/>
      </c>
      <c r="J417" s="56" t="str">
        <f t="shared" si="13"/>
        <v/>
      </c>
    </row>
    <row r="418" spans="9:10" x14ac:dyDescent="0.25">
      <c r="I418" t="str">
        <f t="shared" si="12"/>
        <v/>
      </c>
      <c r="J418" s="56" t="str">
        <f t="shared" si="13"/>
        <v/>
      </c>
    </row>
    <row r="419" spans="9:10" x14ac:dyDescent="0.25">
      <c r="I419" t="str">
        <f t="shared" si="12"/>
        <v/>
      </c>
      <c r="J419" s="56" t="str">
        <f t="shared" si="13"/>
        <v/>
      </c>
    </row>
    <row r="420" spans="9:10" x14ac:dyDescent="0.25">
      <c r="I420" t="str">
        <f t="shared" si="12"/>
        <v/>
      </c>
      <c r="J420" s="56" t="str">
        <f t="shared" si="13"/>
        <v/>
      </c>
    </row>
    <row r="421" spans="9:10" x14ac:dyDescent="0.25">
      <c r="I421" t="str">
        <f t="shared" si="12"/>
        <v/>
      </c>
      <c r="J421" s="56" t="str">
        <f t="shared" si="13"/>
        <v/>
      </c>
    </row>
    <row r="422" spans="9:10" x14ac:dyDescent="0.25">
      <c r="I422" t="str">
        <f t="shared" si="12"/>
        <v/>
      </c>
      <c r="J422" s="56" t="str">
        <f t="shared" si="13"/>
        <v/>
      </c>
    </row>
    <row r="423" spans="9:10" x14ac:dyDescent="0.25">
      <c r="I423" t="str">
        <f t="shared" si="12"/>
        <v/>
      </c>
      <c r="J423" s="56" t="str">
        <f t="shared" si="13"/>
        <v/>
      </c>
    </row>
    <row r="424" spans="9:10" x14ac:dyDescent="0.25">
      <c r="I424" t="str">
        <f t="shared" si="12"/>
        <v/>
      </c>
      <c r="J424" s="56" t="str">
        <f t="shared" si="13"/>
        <v/>
      </c>
    </row>
    <row r="425" spans="9:10" x14ac:dyDescent="0.25">
      <c r="I425" t="str">
        <f t="shared" si="12"/>
        <v/>
      </c>
      <c r="J425" s="56" t="str">
        <f t="shared" si="13"/>
        <v/>
      </c>
    </row>
    <row r="426" spans="9:10" x14ac:dyDescent="0.25">
      <c r="I426" t="str">
        <f t="shared" si="12"/>
        <v/>
      </c>
      <c r="J426" s="56" t="str">
        <f t="shared" si="13"/>
        <v/>
      </c>
    </row>
    <row r="427" spans="9:10" x14ac:dyDescent="0.25">
      <c r="I427" t="str">
        <f t="shared" si="12"/>
        <v/>
      </c>
      <c r="J427" s="56" t="str">
        <f t="shared" si="13"/>
        <v/>
      </c>
    </row>
    <row r="428" spans="9:10" x14ac:dyDescent="0.25">
      <c r="I428" t="str">
        <f t="shared" si="12"/>
        <v/>
      </c>
      <c r="J428" s="56" t="str">
        <f t="shared" si="13"/>
        <v/>
      </c>
    </row>
    <row r="429" spans="9:10" x14ac:dyDescent="0.25">
      <c r="I429" t="str">
        <f t="shared" si="12"/>
        <v/>
      </c>
      <c r="J429" s="56" t="str">
        <f t="shared" si="13"/>
        <v/>
      </c>
    </row>
    <row r="430" spans="9:10" x14ac:dyDescent="0.25">
      <c r="I430" t="str">
        <f t="shared" si="12"/>
        <v/>
      </c>
      <c r="J430" s="56" t="str">
        <f t="shared" si="13"/>
        <v/>
      </c>
    </row>
    <row r="431" spans="9:10" x14ac:dyDescent="0.25">
      <c r="I431" t="str">
        <f t="shared" si="12"/>
        <v/>
      </c>
      <c r="J431" s="56" t="str">
        <f t="shared" si="13"/>
        <v/>
      </c>
    </row>
    <row r="432" spans="9:10" x14ac:dyDescent="0.25">
      <c r="I432" t="str">
        <f t="shared" si="12"/>
        <v/>
      </c>
      <c r="J432" s="56" t="str">
        <f t="shared" si="13"/>
        <v/>
      </c>
    </row>
    <row r="433" spans="9:10" x14ac:dyDescent="0.25">
      <c r="I433" t="str">
        <f t="shared" si="12"/>
        <v/>
      </c>
      <c r="J433" s="56" t="str">
        <f t="shared" si="13"/>
        <v/>
      </c>
    </row>
    <row r="434" spans="9:10" x14ac:dyDescent="0.25">
      <c r="I434" t="str">
        <f t="shared" si="12"/>
        <v/>
      </c>
      <c r="J434" s="56" t="str">
        <f t="shared" si="13"/>
        <v/>
      </c>
    </row>
    <row r="435" spans="9:10" x14ac:dyDescent="0.25">
      <c r="I435" t="str">
        <f t="shared" si="12"/>
        <v/>
      </c>
      <c r="J435" s="56" t="str">
        <f t="shared" si="13"/>
        <v/>
      </c>
    </row>
    <row r="436" spans="9:10" x14ac:dyDescent="0.25">
      <c r="I436" t="str">
        <f t="shared" si="12"/>
        <v/>
      </c>
      <c r="J436" s="56" t="str">
        <f t="shared" si="13"/>
        <v/>
      </c>
    </row>
    <row r="437" spans="9:10" x14ac:dyDescent="0.25">
      <c r="I437" t="str">
        <f t="shared" si="12"/>
        <v/>
      </c>
      <c r="J437" s="56" t="str">
        <f t="shared" si="13"/>
        <v/>
      </c>
    </row>
    <row r="438" spans="9:10" x14ac:dyDescent="0.25">
      <c r="I438" t="str">
        <f t="shared" si="12"/>
        <v/>
      </c>
      <c r="J438" s="56" t="str">
        <f t="shared" si="13"/>
        <v/>
      </c>
    </row>
    <row r="439" spans="9:10" x14ac:dyDescent="0.25">
      <c r="I439" t="str">
        <f t="shared" si="12"/>
        <v/>
      </c>
      <c r="J439" s="56" t="str">
        <f t="shared" si="13"/>
        <v/>
      </c>
    </row>
    <row r="440" spans="9:10" x14ac:dyDescent="0.25">
      <c r="I440" t="str">
        <f t="shared" si="12"/>
        <v/>
      </c>
      <c r="J440" s="56" t="str">
        <f t="shared" si="13"/>
        <v/>
      </c>
    </row>
    <row r="441" spans="9:10" x14ac:dyDescent="0.25">
      <c r="I441" t="str">
        <f t="shared" si="12"/>
        <v/>
      </c>
      <c r="J441" s="56" t="str">
        <f t="shared" si="13"/>
        <v/>
      </c>
    </row>
    <row r="442" spans="9:10" x14ac:dyDescent="0.25">
      <c r="I442" t="str">
        <f t="shared" si="12"/>
        <v/>
      </c>
      <c r="J442" s="56" t="str">
        <f t="shared" si="13"/>
        <v/>
      </c>
    </row>
    <row r="443" spans="9:10" x14ac:dyDescent="0.25">
      <c r="I443" t="str">
        <f t="shared" si="12"/>
        <v/>
      </c>
      <c r="J443" s="56" t="str">
        <f t="shared" si="13"/>
        <v/>
      </c>
    </row>
    <row r="444" spans="9:10" x14ac:dyDescent="0.25">
      <c r="I444" t="str">
        <f t="shared" si="12"/>
        <v/>
      </c>
      <c r="J444" s="56" t="str">
        <f t="shared" si="13"/>
        <v/>
      </c>
    </row>
    <row r="445" spans="9:10" x14ac:dyDescent="0.25">
      <c r="I445" t="str">
        <f t="shared" si="12"/>
        <v/>
      </c>
      <c r="J445" s="56" t="str">
        <f t="shared" si="13"/>
        <v/>
      </c>
    </row>
    <row r="446" spans="9:10" x14ac:dyDescent="0.25">
      <c r="I446" t="str">
        <f t="shared" si="12"/>
        <v/>
      </c>
      <c r="J446" s="56" t="str">
        <f t="shared" si="13"/>
        <v/>
      </c>
    </row>
    <row r="447" spans="9:10" x14ac:dyDescent="0.25">
      <c r="I447" t="str">
        <f t="shared" si="12"/>
        <v/>
      </c>
      <c r="J447" s="56" t="str">
        <f t="shared" si="13"/>
        <v/>
      </c>
    </row>
    <row r="448" spans="9:10" x14ac:dyDescent="0.25">
      <c r="I448" t="str">
        <f t="shared" si="12"/>
        <v/>
      </c>
      <c r="J448" s="56" t="str">
        <f t="shared" si="13"/>
        <v/>
      </c>
    </row>
    <row r="449" spans="9:10" x14ac:dyDescent="0.25">
      <c r="I449" t="str">
        <f t="shared" si="12"/>
        <v/>
      </c>
      <c r="J449" s="56" t="str">
        <f t="shared" si="13"/>
        <v/>
      </c>
    </row>
    <row r="450" spans="9:10" x14ac:dyDescent="0.25">
      <c r="I450" t="str">
        <f t="shared" si="12"/>
        <v/>
      </c>
      <c r="J450" s="56" t="str">
        <f t="shared" si="13"/>
        <v/>
      </c>
    </row>
    <row r="451" spans="9:10" x14ac:dyDescent="0.25">
      <c r="I451" t="str">
        <f t="shared" ref="I451:I514" si="14">IF($A451="","",RIGHT($E451,LEN($E451)-SEARCH(".",$E451)))</f>
        <v/>
      </c>
      <c r="J451" s="56" t="str">
        <f t="shared" ref="J451:J514" si="15">IF($A451="","",$G451)</f>
        <v/>
      </c>
    </row>
    <row r="452" spans="9:10" x14ac:dyDescent="0.25">
      <c r="I452" t="str">
        <f t="shared" si="14"/>
        <v/>
      </c>
      <c r="J452" s="56" t="str">
        <f t="shared" si="15"/>
        <v/>
      </c>
    </row>
    <row r="453" spans="9:10" x14ac:dyDescent="0.25">
      <c r="I453" t="str">
        <f t="shared" si="14"/>
        <v/>
      </c>
      <c r="J453" s="56" t="str">
        <f t="shared" si="15"/>
        <v/>
      </c>
    </row>
    <row r="454" spans="9:10" x14ac:dyDescent="0.25">
      <c r="I454" t="str">
        <f t="shared" si="14"/>
        <v/>
      </c>
      <c r="J454" s="56" t="str">
        <f t="shared" si="15"/>
        <v/>
      </c>
    </row>
    <row r="455" spans="9:10" x14ac:dyDescent="0.25">
      <c r="I455" t="str">
        <f t="shared" si="14"/>
        <v/>
      </c>
      <c r="J455" s="56" t="str">
        <f t="shared" si="15"/>
        <v/>
      </c>
    </row>
    <row r="456" spans="9:10" x14ac:dyDescent="0.25">
      <c r="I456" t="str">
        <f t="shared" si="14"/>
        <v/>
      </c>
      <c r="J456" s="56" t="str">
        <f t="shared" si="15"/>
        <v/>
      </c>
    </row>
    <row r="457" spans="9:10" x14ac:dyDescent="0.25">
      <c r="I457" t="str">
        <f t="shared" si="14"/>
        <v/>
      </c>
      <c r="J457" s="56" t="str">
        <f t="shared" si="15"/>
        <v/>
      </c>
    </row>
    <row r="458" spans="9:10" x14ac:dyDescent="0.25">
      <c r="I458" t="str">
        <f t="shared" si="14"/>
        <v/>
      </c>
      <c r="J458" s="56" t="str">
        <f t="shared" si="15"/>
        <v/>
      </c>
    </row>
    <row r="459" spans="9:10" x14ac:dyDescent="0.25">
      <c r="I459" t="str">
        <f t="shared" si="14"/>
        <v/>
      </c>
      <c r="J459" s="56" t="str">
        <f t="shared" si="15"/>
        <v/>
      </c>
    </row>
    <row r="460" spans="9:10" x14ac:dyDescent="0.25">
      <c r="I460" t="str">
        <f t="shared" si="14"/>
        <v/>
      </c>
      <c r="J460" s="56" t="str">
        <f t="shared" si="15"/>
        <v/>
      </c>
    </row>
    <row r="461" spans="9:10" x14ac:dyDescent="0.25">
      <c r="I461" t="str">
        <f t="shared" si="14"/>
        <v/>
      </c>
      <c r="J461" s="56" t="str">
        <f t="shared" si="15"/>
        <v/>
      </c>
    </row>
    <row r="462" spans="9:10" x14ac:dyDescent="0.25">
      <c r="I462" t="str">
        <f t="shared" si="14"/>
        <v/>
      </c>
      <c r="J462" s="56" t="str">
        <f t="shared" si="15"/>
        <v/>
      </c>
    </row>
    <row r="463" spans="9:10" x14ac:dyDescent="0.25">
      <c r="I463" t="str">
        <f t="shared" si="14"/>
        <v/>
      </c>
      <c r="J463" s="56" t="str">
        <f t="shared" si="15"/>
        <v/>
      </c>
    </row>
    <row r="464" spans="9:10" x14ac:dyDescent="0.25">
      <c r="I464" t="str">
        <f t="shared" si="14"/>
        <v/>
      </c>
      <c r="J464" s="56" t="str">
        <f t="shared" si="15"/>
        <v/>
      </c>
    </row>
    <row r="465" spans="9:10" x14ac:dyDescent="0.25">
      <c r="I465" t="str">
        <f t="shared" si="14"/>
        <v/>
      </c>
      <c r="J465" s="56" t="str">
        <f t="shared" si="15"/>
        <v/>
      </c>
    </row>
    <row r="466" spans="9:10" x14ac:dyDescent="0.25">
      <c r="I466" t="str">
        <f t="shared" si="14"/>
        <v/>
      </c>
      <c r="J466" s="56" t="str">
        <f t="shared" si="15"/>
        <v/>
      </c>
    </row>
    <row r="467" spans="9:10" x14ac:dyDescent="0.25">
      <c r="I467" t="str">
        <f t="shared" si="14"/>
        <v/>
      </c>
      <c r="J467" s="56" t="str">
        <f t="shared" si="15"/>
        <v/>
      </c>
    </row>
    <row r="468" spans="9:10" x14ac:dyDescent="0.25">
      <c r="I468" t="str">
        <f t="shared" si="14"/>
        <v/>
      </c>
      <c r="J468" s="56" t="str">
        <f t="shared" si="15"/>
        <v/>
      </c>
    </row>
    <row r="469" spans="9:10" x14ac:dyDescent="0.25">
      <c r="I469" t="str">
        <f t="shared" si="14"/>
        <v/>
      </c>
      <c r="J469" s="56" t="str">
        <f t="shared" si="15"/>
        <v/>
      </c>
    </row>
    <row r="470" spans="9:10" x14ac:dyDescent="0.25">
      <c r="I470" t="str">
        <f t="shared" si="14"/>
        <v/>
      </c>
      <c r="J470" s="56" t="str">
        <f t="shared" si="15"/>
        <v/>
      </c>
    </row>
    <row r="471" spans="9:10" x14ac:dyDescent="0.25">
      <c r="I471" t="str">
        <f t="shared" si="14"/>
        <v/>
      </c>
      <c r="J471" s="56" t="str">
        <f t="shared" si="15"/>
        <v/>
      </c>
    </row>
    <row r="472" spans="9:10" x14ac:dyDescent="0.25">
      <c r="I472" t="str">
        <f t="shared" si="14"/>
        <v/>
      </c>
      <c r="J472" s="56" t="str">
        <f t="shared" si="15"/>
        <v/>
      </c>
    </row>
    <row r="473" spans="9:10" x14ac:dyDescent="0.25">
      <c r="I473" t="str">
        <f t="shared" si="14"/>
        <v/>
      </c>
      <c r="J473" s="56" t="str">
        <f t="shared" si="15"/>
        <v/>
      </c>
    </row>
    <row r="474" spans="9:10" x14ac:dyDescent="0.25">
      <c r="I474" t="str">
        <f t="shared" si="14"/>
        <v/>
      </c>
      <c r="J474" s="56" t="str">
        <f t="shared" si="15"/>
        <v/>
      </c>
    </row>
    <row r="475" spans="9:10" x14ac:dyDescent="0.25">
      <c r="I475" t="str">
        <f t="shared" si="14"/>
        <v/>
      </c>
      <c r="J475" s="56" t="str">
        <f t="shared" si="15"/>
        <v/>
      </c>
    </row>
    <row r="476" spans="9:10" x14ac:dyDescent="0.25">
      <c r="I476" t="str">
        <f t="shared" si="14"/>
        <v/>
      </c>
      <c r="J476" s="56" t="str">
        <f t="shared" si="15"/>
        <v/>
      </c>
    </row>
    <row r="477" spans="9:10" x14ac:dyDescent="0.25">
      <c r="I477" t="str">
        <f t="shared" si="14"/>
        <v/>
      </c>
      <c r="J477" s="56" t="str">
        <f t="shared" si="15"/>
        <v/>
      </c>
    </row>
    <row r="478" spans="9:10" x14ac:dyDescent="0.25">
      <c r="I478" t="str">
        <f t="shared" si="14"/>
        <v/>
      </c>
      <c r="J478" s="56" t="str">
        <f t="shared" si="15"/>
        <v/>
      </c>
    </row>
    <row r="479" spans="9:10" x14ac:dyDescent="0.25">
      <c r="I479" t="str">
        <f t="shared" si="14"/>
        <v/>
      </c>
      <c r="J479" s="56" t="str">
        <f t="shared" si="15"/>
        <v/>
      </c>
    </row>
    <row r="480" spans="9:10" x14ac:dyDescent="0.25">
      <c r="I480" t="str">
        <f t="shared" si="14"/>
        <v/>
      </c>
      <c r="J480" s="56" t="str">
        <f t="shared" si="15"/>
        <v/>
      </c>
    </row>
    <row r="481" spans="9:10" x14ac:dyDescent="0.25">
      <c r="I481" t="str">
        <f t="shared" si="14"/>
        <v/>
      </c>
      <c r="J481" s="56" t="str">
        <f t="shared" si="15"/>
        <v/>
      </c>
    </row>
    <row r="482" spans="9:10" x14ac:dyDescent="0.25">
      <c r="I482" t="str">
        <f t="shared" si="14"/>
        <v/>
      </c>
      <c r="J482" s="56" t="str">
        <f t="shared" si="15"/>
        <v/>
      </c>
    </row>
    <row r="483" spans="9:10" x14ac:dyDescent="0.25">
      <c r="I483" t="str">
        <f t="shared" si="14"/>
        <v/>
      </c>
      <c r="J483" s="56" t="str">
        <f t="shared" si="15"/>
        <v/>
      </c>
    </row>
    <row r="484" spans="9:10" x14ac:dyDescent="0.25">
      <c r="I484" t="str">
        <f t="shared" si="14"/>
        <v/>
      </c>
      <c r="J484" s="56" t="str">
        <f t="shared" si="15"/>
        <v/>
      </c>
    </row>
    <row r="485" spans="9:10" x14ac:dyDescent="0.25">
      <c r="I485" t="str">
        <f t="shared" si="14"/>
        <v/>
      </c>
      <c r="J485" s="56" t="str">
        <f t="shared" si="15"/>
        <v/>
      </c>
    </row>
    <row r="486" spans="9:10" x14ac:dyDescent="0.25">
      <c r="I486" t="str">
        <f t="shared" si="14"/>
        <v/>
      </c>
      <c r="J486" s="56" t="str">
        <f t="shared" si="15"/>
        <v/>
      </c>
    </row>
    <row r="487" spans="9:10" x14ac:dyDescent="0.25">
      <c r="I487" t="str">
        <f t="shared" si="14"/>
        <v/>
      </c>
      <c r="J487" s="56" t="str">
        <f t="shared" si="15"/>
        <v/>
      </c>
    </row>
    <row r="488" spans="9:10" x14ac:dyDescent="0.25">
      <c r="I488" t="str">
        <f t="shared" si="14"/>
        <v/>
      </c>
      <c r="J488" s="56" t="str">
        <f t="shared" si="15"/>
        <v/>
      </c>
    </row>
    <row r="489" spans="9:10" x14ac:dyDescent="0.25">
      <c r="I489" t="str">
        <f t="shared" si="14"/>
        <v/>
      </c>
      <c r="J489" s="56" t="str">
        <f t="shared" si="15"/>
        <v/>
      </c>
    </row>
    <row r="490" spans="9:10" x14ac:dyDescent="0.25">
      <c r="I490" t="str">
        <f t="shared" si="14"/>
        <v/>
      </c>
      <c r="J490" s="56" t="str">
        <f t="shared" si="15"/>
        <v/>
      </c>
    </row>
    <row r="491" spans="9:10" x14ac:dyDescent="0.25">
      <c r="I491" t="str">
        <f t="shared" si="14"/>
        <v/>
      </c>
      <c r="J491" s="56" t="str">
        <f t="shared" si="15"/>
        <v/>
      </c>
    </row>
    <row r="492" spans="9:10" x14ac:dyDescent="0.25">
      <c r="I492" t="str">
        <f t="shared" si="14"/>
        <v/>
      </c>
      <c r="J492" s="56" t="str">
        <f t="shared" si="15"/>
        <v/>
      </c>
    </row>
    <row r="493" spans="9:10" x14ac:dyDescent="0.25">
      <c r="I493" t="str">
        <f t="shared" si="14"/>
        <v/>
      </c>
      <c r="J493" s="56" t="str">
        <f t="shared" si="15"/>
        <v/>
      </c>
    </row>
    <row r="494" spans="9:10" x14ac:dyDescent="0.25">
      <c r="I494" t="str">
        <f t="shared" si="14"/>
        <v/>
      </c>
      <c r="J494" s="56" t="str">
        <f t="shared" si="15"/>
        <v/>
      </c>
    </row>
    <row r="495" spans="9:10" x14ac:dyDescent="0.25">
      <c r="I495" t="str">
        <f t="shared" si="14"/>
        <v/>
      </c>
      <c r="J495" s="56" t="str">
        <f t="shared" si="15"/>
        <v/>
      </c>
    </row>
    <row r="496" spans="9:10" x14ac:dyDescent="0.25">
      <c r="I496" t="str">
        <f t="shared" si="14"/>
        <v/>
      </c>
      <c r="J496" s="56" t="str">
        <f t="shared" si="15"/>
        <v/>
      </c>
    </row>
    <row r="497" spans="9:10" x14ac:dyDescent="0.25">
      <c r="I497" t="str">
        <f t="shared" si="14"/>
        <v/>
      </c>
      <c r="J497" s="56" t="str">
        <f t="shared" si="15"/>
        <v/>
      </c>
    </row>
    <row r="498" spans="9:10" x14ac:dyDescent="0.25">
      <c r="I498" t="str">
        <f t="shared" si="14"/>
        <v/>
      </c>
      <c r="J498" s="56" t="str">
        <f t="shared" si="15"/>
        <v/>
      </c>
    </row>
    <row r="499" spans="9:10" x14ac:dyDescent="0.25">
      <c r="I499" t="str">
        <f t="shared" si="14"/>
        <v/>
      </c>
      <c r="J499" s="56" t="str">
        <f t="shared" si="15"/>
        <v/>
      </c>
    </row>
    <row r="500" spans="9:10" x14ac:dyDescent="0.25">
      <c r="I500" t="str">
        <f t="shared" si="14"/>
        <v/>
      </c>
      <c r="J500" s="56" t="str">
        <f t="shared" si="15"/>
        <v/>
      </c>
    </row>
    <row r="501" spans="9:10" x14ac:dyDescent="0.25">
      <c r="I501" t="str">
        <f t="shared" si="14"/>
        <v/>
      </c>
      <c r="J501" s="56" t="str">
        <f t="shared" si="15"/>
        <v/>
      </c>
    </row>
    <row r="502" spans="9:10" x14ac:dyDescent="0.25">
      <c r="I502" t="str">
        <f t="shared" si="14"/>
        <v/>
      </c>
      <c r="J502" s="56" t="str">
        <f t="shared" si="15"/>
        <v/>
      </c>
    </row>
    <row r="503" spans="9:10" x14ac:dyDescent="0.25">
      <c r="I503" t="str">
        <f t="shared" si="14"/>
        <v/>
      </c>
      <c r="J503" s="56" t="str">
        <f t="shared" si="15"/>
        <v/>
      </c>
    </row>
    <row r="504" spans="9:10" x14ac:dyDescent="0.25">
      <c r="I504" t="str">
        <f t="shared" si="14"/>
        <v/>
      </c>
      <c r="J504" s="56" t="str">
        <f t="shared" si="15"/>
        <v/>
      </c>
    </row>
    <row r="505" spans="9:10" x14ac:dyDescent="0.25">
      <c r="I505" t="str">
        <f t="shared" si="14"/>
        <v/>
      </c>
      <c r="J505" s="56" t="str">
        <f t="shared" si="15"/>
        <v/>
      </c>
    </row>
    <row r="506" spans="9:10" x14ac:dyDescent="0.25">
      <c r="I506" t="str">
        <f t="shared" si="14"/>
        <v/>
      </c>
      <c r="J506" s="56" t="str">
        <f t="shared" si="15"/>
        <v/>
      </c>
    </row>
    <row r="507" spans="9:10" x14ac:dyDescent="0.25">
      <c r="I507" t="str">
        <f t="shared" si="14"/>
        <v/>
      </c>
      <c r="J507" s="56" t="str">
        <f t="shared" si="15"/>
        <v/>
      </c>
    </row>
    <row r="508" spans="9:10" x14ac:dyDescent="0.25">
      <c r="I508" t="str">
        <f t="shared" si="14"/>
        <v/>
      </c>
      <c r="J508" s="56" t="str">
        <f t="shared" si="15"/>
        <v/>
      </c>
    </row>
    <row r="509" spans="9:10" x14ac:dyDescent="0.25">
      <c r="I509" t="str">
        <f t="shared" si="14"/>
        <v/>
      </c>
      <c r="J509" s="56" t="str">
        <f t="shared" si="15"/>
        <v/>
      </c>
    </row>
    <row r="510" spans="9:10" x14ac:dyDescent="0.25">
      <c r="I510" t="str">
        <f t="shared" si="14"/>
        <v/>
      </c>
      <c r="J510" s="56" t="str">
        <f t="shared" si="15"/>
        <v/>
      </c>
    </row>
    <row r="511" spans="9:10" x14ac:dyDescent="0.25">
      <c r="I511" t="str">
        <f t="shared" si="14"/>
        <v/>
      </c>
      <c r="J511" s="56" t="str">
        <f t="shared" si="15"/>
        <v/>
      </c>
    </row>
    <row r="512" spans="9:10" x14ac:dyDescent="0.25">
      <c r="I512" t="str">
        <f t="shared" si="14"/>
        <v/>
      </c>
      <c r="J512" s="56" t="str">
        <f t="shared" si="15"/>
        <v/>
      </c>
    </row>
    <row r="513" spans="9:10" x14ac:dyDescent="0.25">
      <c r="I513" t="str">
        <f t="shared" si="14"/>
        <v/>
      </c>
      <c r="J513" s="56" t="str">
        <f t="shared" si="15"/>
        <v/>
      </c>
    </row>
    <row r="514" spans="9:10" x14ac:dyDescent="0.25">
      <c r="I514" t="str">
        <f t="shared" si="14"/>
        <v/>
      </c>
      <c r="J514" s="56" t="str">
        <f t="shared" si="15"/>
        <v/>
      </c>
    </row>
    <row r="515" spans="9:10" x14ac:dyDescent="0.25">
      <c r="I515" t="str">
        <f t="shared" ref="I515:I578" si="16">IF($A515="","",RIGHT($E515,LEN($E515)-SEARCH(".",$E515)))</f>
        <v/>
      </c>
      <c r="J515" s="56" t="str">
        <f t="shared" ref="J515:J578" si="17">IF($A515="","",$G515)</f>
        <v/>
      </c>
    </row>
    <row r="516" spans="9:10" x14ac:dyDescent="0.25">
      <c r="I516" t="str">
        <f t="shared" si="16"/>
        <v/>
      </c>
      <c r="J516" s="56" t="str">
        <f t="shared" si="17"/>
        <v/>
      </c>
    </row>
    <row r="517" spans="9:10" x14ac:dyDescent="0.25">
      <c r="I517" t="str">
        <f t="shared" si="16"/>
        <v/>
      </c>
      <c r="J517" s="56" t="str">
        <f t="shared" si="17"/>
        <v/>
      </c>
    </row>
    <row r="518" spans="9:10" x14ac:dyDescent="0.25">
      <c r="I518" t="str">
        <f t="shared" si="16"/>
        <v/>
      </c>
      <c r="J518" s="56" t="str">
        <f t="shared" si="17"/>
        <v/>
      </c>
    </row>
    <row r="519" spans="9:10" x14ac:dyDescent="0.25">
      <c r="I519" t="str">
        <f t="shared" si="16"/>
        <v/>
      </c>
      <c r="J519" s="56" t="str">
        <f t="shared" si="17"/>
        <v/>
      </c>
    </row>
    <row r="520" spans="9:10" x14ac:dyDescent="0.25">
      <c r="I520" t="str">
        <f t="shared" si="16"/>
        <v/>
      </c>
      <c r="J520" s="56" t="str">
        <f t="shared" si="17"/>
        <v/>
      </c>
    </row>
    <row r="521" spans="9:10" x14ac:dyDescent="0.25">
      <c r="I521" t="str">
        <f t="shared" si="16"/>
        <v/>
      </c>
      <c r="J521" s="56" t="str">
        <f t="shared" si="17"/>
        <v/>
      </c>
    </row>
    <row r="522" spans="9:10" x14ac:dyDescent="0.25">
      <c r="I522" t="str">
        <f t="shared" si="16"/>
        <v/>
      </c>
      <c r="J522" s="56" t="str">
        <f t="shared" si="17"/>
        <v/>
      </c>
    </row>
    <row r="523" spans="9:10" x14ac:dyDescent="0.25">
      <c r="I523" t="str">
        <f t="shared" si="16"/>
        <v/>
      </c>
      <c r="J523" s="56" t="str">
        <f t="shared" si="17"/>
        <v/>
      </c>
    </row>
    <row r="524" spans="9:10" x14ac:dyDescent="0.25">
      <c r="I524" t="str">
        <f t="shared" si="16"/>
        <v/>
      </c>
      <c r="J524" s="56" t="str">
        <f t="shared" si="17"/>
        <v/>
      </c>
    </row>
    <row r="525" spans="9:10" x14ac:dyDescent="0.25">
      <c r="I525" t="str">
        <f t="shared" si="16"/>
        <v/>
      </c>
      <c r="J525" s="56" t="str">
        <f t="shared" si="17"/>
        <v/>
      </c>
    </row>
    <row r="526" spans="9:10" x14ac:dyDescent="0.25">
      <c r="I526" t="str">
        <f t="shared" si="16"/>
        <v/>
      </c>
      <c r="J526" s="56" t="str">
        <f t="shared" si="17"/>
        <v/>
      </c>
    </row>
    <row r="527" spans="9:10" x14ac:dyDescent="0.25">
      <c r="I527" t="str">
        <f t="shared" si="16"/>
        <v/>
      </c>
      <c r="J527" s="56" t="str">
        <f t="shared" si="17"/>
        <v/>
      </c>
    </row>
    <row r="528" spans="9:10" x14ac:dyDescent="0.25">
      <c r="I528" t="str">
        <f t="shared" si="16"/>
        <v/>
      </c>
      <c r="J528" s="56" t="str">
        <f t="shared" si="17"/>
        <v/>
      </c>
    </row>
    <row r="529" spans="9:10" x14ac:dyDescent="0.25">
      <c r="I529" t="str">
        <f t="shared" si="16"/>
        <v/>
      </c>
      <c r="J529" s="56" t="str">
        <f t="shared" si="17"/>
        <v/>
      </c>
    </row>
    <row r="530" spans="9:10" x14ac:dyDescent="0.25">
      <c r="I530" t="str">
        <f t="shared" si="16"/>
        <v/>
      </c>
      <c r="J530" s="56" t="str">
        <f t="shared" si="17"/>
        <v/>
      </c>
    </row>
    <row r="531" spans="9:10" x14ac:dyDescent="0.25">
      <c r="I531" t="str">
        <f t="shared" si="16"/>
        <v/>
      </c>
      <c r="J531" s="56" t="str">
        <f t="shared" si="17"/>
        <v/>
      </c>
    </row>
    <row r="532" spans="9:10" x14ac:dyDescent="0.25">
      <c r="I532" t="str">
        <f t="shared" si="16"/>
        <v/>
      </c>
      <c r="J532" s="56" t="str">
        <f t="shared" si="17"/>
        <v/>
      </c>
    </row>
    <row r="533" spans="9:10" x14ac:dyDescent="0.25">
      <c r="I533" t="str">
        <f t="shared" si="16"/>
        <v/>
      </c>
      <c r="J533" s="56" t="str">
        <f t="shared" si="17"/>
        <v/>
      </c>
    </row>
    <row r="534" spans="9:10" x14ac:dyDescent="0.25">
      <c r="I534" t="str">
        <f t="shared" si="16"/>
        <v/>
      </c>
      <c r="J534" s="56" t="str">
        <f t="shared" si="17"/>
        <v/>
      </c>
    </row>
    <row r="535" spans="9:10" x14ac:dyDescent="0.25">
      <c r="I535" t="str">
        <f t="shared" si="16"/>
        <v/>
      </c>
      <c r="J535" s="56" t="str">
        <f t="shared" si="17"/>
        <v/>
      </c>
    </row>
    <row r="536" spans="9:10" x14ac:dyDescent="0.25">
      <c r="I536" t="str">
        <f t="shared" si="16"/>
        <v/>
      </c>
      <c r="J536" s="56" t="str">
        <f t="shared" si="17"/>
        <v/>
      </c>
    </row>
    <row r="537" spans="9:10" x14ac:dyDescent="0.25">
      <c r="I537" t="str">
        <f t="shared" si="16"/>
        <v/>
      </c>
      <c r="J537" s="56" t="str">
        <f t="shared" si="17"/>
        <v/>
      </c>
    </row>
    <row r="538" spans="9:10" x14ac:dyDescent="0.25">
      <c r="I538" t="str">
        <f t="shared" si="16"/>
        <v/>
      </c>
      <c r="J538" s="56" t="str">
        <f t="shared" si="17"/>
        <v/>
      </c>
    </row>
    <row r="539" spans="9:10" x14ac:dyDescent="0.25">
      <c r="I539" t="str">
        <f t="shared" si="16"/>
        <v/>
      </c>
      <c r="J539" s="56" t="str">
        <f t="shared" si="17"/>
        <v/>
      </c>
    </row>
    <row r="540" spans="9:10" x14ac:dyDescent="0.25">
      <c r="I540" t="str">
        <f t="shared" si="16"/>
        <v/>
      </c>
      <c r="J540" s="56" t="str">
        <f t="shared" si="17"/>
        <v/>
      </c>
    </row>
    <row r="541" spans="9:10" x14ac:dyDescent="0.25">
      <c r="I541" t="str">
        <f t="shared" si="16"/>
        <v/>
      </c>
      <c r="J541" s="56" t="str">
        <f t="shared" si="17"/>
        <v/>
      </c>
    </row>
    <row r="542" spans="9:10" x14ac:dyDescent="0.25">
      <c r="I542" t="str">
        <f t="shared" si="16"/>
        <v/>
      </c>
      <c r="J542" s="56" t="str">
        <f t="shared" si="17"/>
        <v/>
      </c>
    </row>
    <row r="543" spans="9:10" x14ac:dyDescent="0.25">
      <c r="I543" t="str">
        <f t="shared" si="16"/>
        <v/>
      </c>
      <c r="J543" s="56" t="str">
        <f t="shared" si="17"/>
        <v/>
      </c>
    </row>
    <row r="544" spans="9:10" x14ac:dyDescent="0.25">
      <c r="I544" t="str">
        <f t="shared" si="16"/>
        <v/>
      </c>
      <c r="J544" s="56" t="str">
        <f t="shared" si="17"/>
        <v/>
      </c>
    </row>
    <row r="545" spans="9:10" x14ac:dyDescent="0.25">
      <c r="I545" t="str">
        <f t="shared" si="16"/>
        <v/>
      </c>
      <c r="J545" s="56" t="str">
        <f t="shared" si="17"/>
        <v/>
      </c>
    </row>
    <row r="546" spans="9:10" x14ac:dyDescent="0.25">
      <c r="I546" t="str">
        <f t="shared" si="16"/>
        <v/>
      </c>
      <c r="J546" s="56" t="str">
        <f t="shared" si="17"/>
        <v/>
      </c>
    </row>
    <row r="547" spans="9:10" x14ac:dyDescent="0.25">
      <c r="I547" t="str">
        <f t="shared" si="16"/>
        <v/>
      </c>
      <c r="J547" s="56" t="str">
        <f t="shared" si="17"/>
        <v/>
      </c>
    </row>
    <row r="548" spans="9:10" x14ac:dyDescent="0.25">
      <c r="I548" t="str">
        <f t="shared" si="16"/>
        <v/>
      </c>
      <c r="J548" s="56" t="str">
        <f t="shared" si="17"/>
        <v/>
      </c>
    </row>
    <row r="549" spans="9:10" x14ac:dyDescent="0.25">
      <c r="I549" t="str">
        <f t="shared" si="16"/>
        <v/>
      </c>
      <c r="J549" s="56" t="str">
        <f t="shared" si="17"/>
        <v/>
      </c>
    </row>
    <row r="550" spans="9:10" x14ac:dyDescent="0.25">
      <c r="I550" t="str">
        <f t="shared" si="16"/>
        <v/>
      </c>
      <c r="J550" s="56" t="str">
        <f t="shared" si="17"/>
        <v/>
      </c>
    </row>
    <row r="551" spans="9:10" x14ac:dyDescent="0.25">
      <c r="I551" t="str">
        <f t="shared" si="16"/>
        <v/>
      </c>
      <c r="J551" s="56" t="str">
        <f t="shared" si="17"/>
        <v/>
      </c>
    </row>
    <row r="552" spans="9:10" x14ac:dyDescent="0.25">
      <c r="I552" t="str">
        <f t="shared" si="16"/>
        <v/>
      </c>
      <c r="J552" s="56" t="str">
        <f t="shared" si="17"/>
        <v/>
      </c>
    </row>
    <row r="553" spans="9:10" x14ac:dyDescent="0.25">
      <c r="I553" t="str">
        <f t="shared" si="16"/>
        <v/>
      </c>
      <c r="J553" s="56" t="str">
        <f t="shared" si="17"/>
        <v/>
      </c>
    </row>
    <row r="554" spans="9:10" x14ac:dyDescent="0.25">
      <c r="I554" t="str">
        <f t="shared" si="16"/>
        <v/>
      </c>
      <c r="J554" s="56" t="str">
        <f t="shared" si="17"/>
        <v/>
      </c>
    </row>
    <row r="555" spans="9:10" x14ac:dyDescent="0.25">
      <c r="I555" t="str">
        <f t="shared" si="16"/>
        <v/>
      </c>
      <c r="J555" s="56" t="str">
        <f t="shared" si="17"/>
        <v/>
      </c>
    </row>
    <row r="556" spans="9:10" x14ac:dyDescent="0.25">
      <c r="I556" t="str">
        <f t="shared" si="16"/>
        <v/>
      </c>
      <c r="J556" s="56" t="str">
        <f t="shared" si="17"/>
        <v/>
      </c>
    </row>
    <row r="557" spans="9:10" x14ac:dyDescent="0.25">
      <c r="I557" t="str">
        <f t="shared" si="16"/>
        <v/>
      </c>
      <c r="J557" s="56" t="str">
        <f t="shared" si="17"/>
        <v/>
      </c>
    </row>
    <row r="558" spans="9:10" x14ac:dyDescent="0.25">
      <c r="I558" t="str">
        <f t="shared" si="16"/>
        <v/>
      </c>
      <c r="J558" s="56" t="str">
        <f t="shared" si="17"/>
        <v/>
      </c>
    </row>
    <row r="559" spans="9:10" x14ac:dyDescent="0.25">
      <c r="I559" t="str">
        <f t="shared" si="16"/>
        <v/>
      </c>
      <c r="J559" s="56" t="str">
        <f t="shared" si="17"/>
        <v/>
      </c>
    </row>
    <row r="560" spans="9:10" x14ac:dyDescent="0.25">
      <c r="I560" t="str">
        <f t="shared" si="16"/>
        <v/>
      </c>
      <c r="J560" s="56" t="str">
        <f t="shared" si="17"/>
        <v/>
      </c>
    </row>
    <row r="561" spans="9:10" x14ac:dyDescent="0.25">
      <c r="I561" t="str">
        <f t="shared" si="16"/>
        <v/>
      </c>
      <c r="J561" s="56" t="str">
        <f t="shared" si="17"/>
        <v/>
      </c>
    </row>
    <row r="562" spans="9:10" x14ac:dyDescent="0.25">
      <c r="I562" t="str">
        <f t="shared" si="16"/>
        <v/>
      </c>
      <c r="J562" s="56" t="str">
        <f t="shared" si="17"/>
        <v/>
      </c>
    </row>
    <row r="563" spans="9:10" x14ac:dyDescent="0.25">
      <c r="I563" t="str">
        <f t="shared" si="16"/>
        <v/>
      </c>
      <c r="J563" s="56" t="str">
        <f t="shared" si="17"/>
        <v/>
      </c>
    </row>
    <row r="564" spans="9:10" x14ac:dyDescent="0.25">
      <c r="I564" t="str">
        <f t="shared" si="16"/>
        <v/>
      </c>
      <c r="J564" s="56" t="str">
        <f t="shared" si="17"/>
        <v/>
      </c>
    </row>
    <row r="565" spans="9:10" x14ac:dyDescent="0.25">
      <c r="I565" t="str">
        <f t="shared" si="16"/>
        <v/>
      </c>
      <c r="J565" s="56" t="str">
        <f t="shared" si="17"/>
        <v/>
      </c>
    </row>
    <row r="566" spans="9:10" x14ac:dyDescent="0.25">
      <c r="I566" t="str">
        <f t="shared" si="16"/>
        <v/>
      </c>
      <c r="J566" s="56" t="str">
        <f t="shared" si="17"/>
        <v/>
      </c>
    </row>
    <row r="567" spans="9:10" x14ac:dyDescent="0.25">
      <c r="I567" t="str">
        <f t="shared" si="16"/>
        <v/>
      </c>
      <c r="J567" s="56" t="str">
        <f t="shared" si="17"/>
        <v/>
      </c>
    </row>
    <row r="568" spans="9:10" x14ac:dyDescent="0.25">
      <c r="I568" t="str">
        <f t="shared" si="16"/>
        <v/>
      </c>
      <c r="J568" s="56" t="str">
        <f t="shared" si="17"/>
        <v/>
      </c>
    </row>
    <row r="569" spans="9:10" x14ac:dyDescent="0.25">
      <c r="I569" t="str">
        <f t="shared" si="16"/>
        <v/>
      </c>
      <c r="J569" s="56" t="str">
        <f t="shared" si="17"/>
        <v/>
      </c>
    </row>
    <row r="570" spans="9:10" x14ac:dyDescent="0.25">
      <c r="I570" t="str">
        <f t="shared" si="16"/>
        <v/>
      </c>
      <c r="J570" s="56" t="str">
        <f t="shared" si="17"/>
        <v/>
      </c>
    </row>
    <row r="571" spans="9:10" x14ac:dyDescent="0.25">
      <c r="I571" t="str">
        <f t="shared" si="16"/>
        <v/>
      </c>
      <c r="J571" s="56" t="str">
        <f t="shared" si="17"/>
        <v/>
      </c>
    </row>
    <row r="572" spans="9:10" x14ac:dyDescent="0.25">
      <c r="I572" t="str">
        <f t="shared" si="16"/>
        <v/>
      </c>
      <c r="J572" s="56" t="str">
        <f t="shared" si="17"/>
        <v/>
      </c>
    </row>
    <row r="573" spans="9:10" x14ac:dyDescent="0.25">
      <c r="I573" t="str">
        <f t="shared" si="16"/>
        <v/>
      </c>
      <c r="J573" s="56" t="str">
        <f t="shared" si="17"/>
        <v/>
      </c>
    </row>
    <row r="574" spans="9:10" x14ac:dyDescent="0.25">
      <c r="I574" t="str">
        <f t="shared" si="16"/>
        <v/>
      </c>
      <c r="J574" s="56" t="str">
        <f t="shared" si="17"/>
        <v/>
      </c>
    </row>
    <row r="575" spans="9:10" x14ac:dyDescent="0.25">
      <c r="I575" t="str">
        <f t="shared" si="16"/>
        <v/>
      </c>
      <c r="J575" s="56" t="str">
        <f t="shared" si="17"/>
        <v/>
      </c>
    </row>
    <row r="576" spans="9:10" x14ac:dyDescent="0.25">
      <c r="I576" t="str">
        <f t="shared" si="16"/>
        <v/>
      </c>
      <c r="J576" s="56" t="str">
        <f t="shared" si="17"/>
        <v/>
      </c>
    </row>
    <row r="577" spans="9:10" x14ac:dyDescent="0.25">
      <c r="I577" t="str">
        <f t="shared" si="16"/>
        <v/>
      </c>
      <c r="J577" s="56" t="str">
        <f t="shared" si="17"/>
        <v/>
      </c>
    </row>
    <row r="578" spans="9:10" x14ac:dyDescent="0.25">
      <c r="I578" t="str">
        <f t="shared" si="16"/>
        <v/>
      </c>
      <c r="J578" s="56" t="str">
        <f t="shared" si="17"/>
        <v/>
      </c>
    </row>
    <row r="579" spans="9:10" x14ac:dyDescent="0.25">
      <c r="I579" t="str">
        <f t="shared" ref="I579:I642" si="18">IF($A579="","",RIGHT($E579,LEN($E579)-SEARCH(".",$E579)))</f>
        <v/>
      </c>
      <c r="J579" s="56" t="str">
        <f t="shared" ref="J579:J642" si="19">IF($A579="","",$G579)</f>
        <v/>
      </c>
    </row>
    <row r="580" spans="9:10" x14ac:dyDescent="0.25">
      <c r="I580" t="str">
        <f t="shared" si="18"/>
        <v/>
      </c>
      <c r="J580" s="56" t="str">
        <f t="shared" si="19"/>
        <v/>
      </c>
    </row>
    <row r="581" spans="9:10" x14ac:dyDescent="0.25">
      <c r="I581" t="str">
        <f t="shared" si="18"/>
        <v/>
      </c>
      <c r="J581" s="56" t="str">
        <f t="shared" si="19"/>
        <v/>
      </c>
    </row>
    <row r="582" spans="9:10" x14ac:dyDescent="0.25">
      <c r="I582" t="str">
        <f t="shared" si="18"/>
        <v/>
      </c>
      <c r="J582" s="56" t="str">
        <f t="shared" si="19"/>
        <v/>
      </c>
    </row>
    <row r="583" spans="9:10" x14ac:dyDescent="0.25">
      <c r="I583" t="str">
        <f t="shared" si="18"/>
        <v/>
      </c>
      <c r="J583" s="56" t="str">
        <f t="shared" si="19"/>
        <v/>
      </c>
    </row>
    <row r="584" spans="9:10" x14ac:dyDescent="0.25">
      <c r="I584" t="str">
        <f t="shared" si="18"/>
        <v/>
      </c>
      <c r="J584" s="56" t="str">
        <f t="shared" si="19"/>
        <v/>
      </c>
    </row>
    <row r="585" spans="9:10" x14ac:dyDescent="0.25">
      <c r="I585" t="str">
        <f t="shared" si="18"/>
        <v/>
      </c>
      <c r="J585" s="56" t="str">
        <f t="shared" si="19"/>
        <v/>
      </c>
    </row>
    <row r="586" spans="9:10" x14ac:dyDescent="0.25">
      <c r="I586" t="str">
        <f t="shared" si="18"/>
        <v/>
      </c>
      <c r="J586" s="56" t="str">
        <f t="shared" si="19"/>
        <v/>
      </c>
    </row>
    <row r="587" spans="9:10" x14ac:dyDescent="0.25">
      <c r="I587" t="str">
        <f t="shared" si="18"/>
        <v/>
      </c>
      <c r="J587" s="56" t="str">
        <f t="shared" si="19"/>
        <v/>
      </c>
    </row>
    <row r="588" spans="9:10" x14ac:dyDescent="0.25">
      <c r="I588" t="str">
        <f t="shared" si="18"/>
        <v/>
      </c>
      <c r="J588" s="56" t="str">
        <f t="shared" si="19"/>
        <v/>
      </c>
    </row>
    <row r="589" spans="9:10" x14ac:dyDescent="0.25">
      <c r="I589" t="str">
        <f t="shared" si="18"/>
        <v/>
      </c>
      <c r="J589" s="56" t="str">
        <f t="shared" si="19"/>
        <v/>
      </c>
    </row>
    <row r="590" spans="9:10" x14ac:dyDescent="0.25">
      <c r="I590" t="str">
        <f t="shared" si="18"/>
        <v/>
      </c>
      <c r="J590" s="56" t="str">
        <f t="shared" si="19"/>
        <v/>
      </c>
    </row>
    <row r="591" spans="9:10" x14ac:dyDescent="0.25">
      <c r="I591" t="str">
        <f t="shared" si="18"/>
        <v/>
      </c>
      <c r="J591" s="56" t="str">
        <f t="shared" si="19"/>
        <v/>
      </c>
    </row>
    <row r="592" spans="9:10" x14ac:dyDescent="0.25">
      <c r="I592" t="str">
        <f t="shared" si="18"/>
        <v/>
      </c>
      <c r="J592" s="56" t="str">
        <f t="shared" si="19"/>
        <v/>
      </c>
    </row>
    <row r="593" spans="9:10" x14ac:dyDescent="0.25">
      <c r="I593" t="str">
        <f t="shared" si="18"/>
        <v/>
      </c>
      <c r="J593" s="56" t="str">
        <f t="shared" si="19"/>
        <v/>
      </c>
    </row>
    <row r="594" spans="9:10" x14ac:dyDescent="0.25">
      <c r="I594" t="str">
        <f t="shared" si="18"/>
        <v/>
      </c>
      <c r="J594" s="56" t="str">
        <f t="shared" si="19"/>
        <v/>
      </c>
    </row>
    <row r="595" spans="9:10" x14ac:dyDescent="0.25">
      <c r="I595" t="str">
        <f t="shared" si="18"/>
        <v/>
      </c>
      <c r="J595" s="56" t="str">
        <f t="shared" si="19"/>
        <v/>
      </c>
    </row>
    <row r="596" spans="9:10" x14ac:dyDescent="0.25">
      <c r="I596" t="str">
        <f t="shared" si="18"/>
        <v/>
      </c>
      <c r="J596" s="56" t="str">
        <f t="shared" si="19"/>
        <v/>
      </c>
    </row>
    <row r="597" spans="9:10" x14ac:dyDescent="0.25">
      <c r="I597" t="str">
        <f t="shared" si="18"/>
        <v/>
      </c>
      <c r="J597" s="56" t="str">
        <f t="shared" si="19"/>
        <v/>
      </c>
    </row>
    <row r="598" spans="9:10" x14ac:dyDescent="0.25">
      <c r="I598" t="str">
        <f t="shared" si="18"/>
        <v/>
      </c>
      <c r="J598" s="56" t="str">
        <f t="shared" si="19"/>
        <v/>
      </c>
    </row>
    <row r="599" spans="9:10" x14ac:dyDescent="0.25">
      <c r="I599" t="str">
        <f t="shared" si="18"/>
        <v/>
      </c>
      <c r="J599" s="56" t="str">
        <f t="shared" si="19"/>
        <v/>
      </c>
    </row>
    <row r="600" spans="9:10" x14ac:dyDescent="0.25">
      <c r="I600" t="str">
        <f t="shared" si="18"/>
        <v/>
      </c>
      <c r="J600" s="56" t="str">
        <f t="shared" si="19"/>
        <v/>
      </c>
    </row>
    <row r="601" spans="9:10" x14ac:dyDescent="0.25">
      <c r="I601" t="str">
        <f t="shared" si="18"/>
        <v/>
      </c>
      <c r="J601" s="56" t="str">
        <f t="shared" si="19"/>
        <v/>
      </c>
    </row>
    <row r="602" spans="9:10" x14ac:dyDescent="0.25">
      <c r="I602" t="str">
        <f t="shared" si="18"/>
        <v/>
      </c>
      <c r="J602" s="56" t="str">
        <f t="shared" si="19"/>
        <v/>
      </c>
    </row>
    <row r="603" spans="9:10" x14ac:dyDescent="0.25">
      <c r="I603" t="str">
        <f t="shared" si="18"/>
        <v/>
      </c>
      <c r="J603" s="56" t="str">
        <f t="shared" si="19"/>
        <v/>
      </c>
    </row>
    <row r="604" spans="9:10" x14ac:dyDescent="0.25">
      <c r="I604" t="str">
        <f t="shared" si="18"/>
        <v/>
      </c>
      <c r="J604" s="56" t="str">
        <f t="shared" si="19"/>
        <v/>
      </c>
    </row>
    <row r="605" spans="9:10" x14ac:dyDescent="0.25">
      <c r="I605" t="str">
        <f t="shared" si="18"/>
        <v/>
      </c>
      <c r="J605" s="56" t="str">
        <f t="shared" si="19"/>
        <v/>
      </c>
    </row>
    <row r="606" spans="9:10" x14ac:dyDescent="0.25">
      <c r="I606" t="str">
        <f t="shared" si="18"/>
        <v/>
      </c>
      <c r="J606" s="56" t="str">
        <f t="shared" si="19"/>
        <v/>
      </c>
    </row>
    <row r="607" spans="9:10" x14ac:dyDescent="0.25">
      <c r="I607" t="str">
        <f t="shared" si="18"/>
        <v/>
      </c>
      <c r="J607" s="56" t="str">
        <f t="shared" si="19"/>
        <v/>
      </c>
    </row>
    <row r="608" spans="9:10" x14ac:dyDescent="0.25">
      <c r="I608" t="str">
        <f t="shared" si="18"/>
        <v/>
      </c>
      <c r="J608" s="56" t="str">
        <f t="shared" si="19"/>
        <v/>
      </c>
    </row>
    <row r="609" spans="9:10" x14ac:dyDescent="0.25">
      <c r="I609" t="str">
        <f t="shared" si="18"/>
        <v/>
      </c>
      <c r="J609" s="56" t="str">
        <f t="shared" si="19"/>
        <v/>
      </c>
    </row>
    <row r="610" spans="9:10" x14ac:dyDescent="0.25">
      <c r="I610" t="str">
        <f t="shared" si="18"/>
        <v/>
      </c>
      <c r="J610" s="56" t="str">
        <f t="shared" si="19"/>
        <v/>
      </c>
    </row>
    <row r="611" spans="9:10" x14ac:dyDescent="0.25">
      <c r="I611" t="str">
        <f t="shared" si="18"/>
        <v/>
      </c>
      <c r="J611" s="56" t="str">
        <f t="shared" si="19"/>
        <v/>
      </c>
    </row>
    <row r="612" spans="9:10" x14ac:dyDescent="0.25">
      <c r="I612" t="str">
        <f t="shared" si="18"/>
        <v/>
      </c>
      <c r="J612" s="56" t="str">
        <f t="shared" si="19"/>
        <v/>
      </c>
    </row>
    <row r="613" spans="9:10" x14ac:dyDescent="0.25">
      <c r="I613" t="str">
        <f t="shared" si="18"/>
        <v/>
      </c>
      <c r="J613" s="56" t="str">
        <f t="shared" si="19"/>
        <v/>
      </c>
    </row>
    <row r="614" spans="9:10" x14ac:dyDescent="0.25">
      <c r="I614" t="str">
        <f t="shared" si="18"/>
        <v/>
      </c>
      <c r="J614" s="56" t="str">
        <f t="shared" si="19"/>
        <v/>
      </c>
    </row>
    <row r="615" spans="9:10" x14ac:dyDescent="0.25">
      <c r="I615" t="str">
        <f t="shared" si="18"/>
        <v/>
      </c>
      <c r="J615" s="56" t="str">
        <f t="shared" si="19"/>
        <v/>
      </c>
    </row>
    <row r="616" spans="9:10" x14ac:dyDescent="0.25">
      <c r="I616" t="str">
        <f t="shared" si="18"/>
        <v/>
      </c>
      <c r="J616" s="56" t="str">
        <f t="shared" si="19"/>
        <v/>
      </c>
    </row>
    <row r="617" spans="9:10" x14ac:dyDescent="0.25">
      <c r="I617" t="str">
        <f t="shared" si="18"/>
        <v/>
      </c>
      <c r="J617" s="56" t="str">
        <f t="shared" si="19"/>
        <v/>
      </c>
    </row>
    <row r="618" spans="9:10" x14ac:dyDescent="0.25">
      <c r="I618" t="str">
        <f t="shared" si="18"/>
        <v/>
      </c>
      <c r="J618" s="56" t="str">
        <f t="shared" si="19"/>
        <v/>
      </c>
    </row>
    <row r="619" spans="9:10" x14ac:dyDescent="0.25">
      <c r="I619" t="str">
        <f t="shared" si="18"/>
        <v/>
      </c>
      <c r="J619" s="56" t="str">
        <f t="shared" si="19"/>
        <v/>
      </c>
    </row>
    <row r="620" spans="9:10" x14ac:dyDescent="0.25">
      <c r="I620" t="str">
        <f t="shared" si="18"/>
        <v/>
      </c>
      <c r="J620" s="56" t="str">
        <f t="shared" si="19"/>
        <v/>
      </c>
    </row>
    <row r="621" spans="9:10" x14ac:dyDescent="0.25">
      <c r="I621" t="str">
        <f t="shared" si="18"/>
        <v/>
      </c>
      <c r="J621" s="56" t="str">
        <f t="shared" si="19"/>
        <v/>
      </c>
    </row>
    <row r="622" spans="9:10" x14ac:dyDescent="0.25">
      <c r="I622" t="str">
        <f t="shared" si="18"/>
        <v/>
      </c>
      <c r="J622" s="56" t="str">
        <f t="shared" si="19"/>
        <v/>
      </c>
    </row>
    <row r="623" spans="9:10" x14ac:dyDescent="0.25">
      <c r="I623" t="str">
        <f t="shared" si="18"/>
        <v/>
      </c>
      <c r="J623" s="56" t="str">
        <f t="shared" si="19"/>
        <v/>
      </c>
    </row>
    <row r="624" spans="9:10" x14ac:dyDescent="0.25">
      <c r="I624" t="str">
        <f t="shared" si="18"/>
        <v/>
      </c>
      <c r="J624" s="56" t="str">
        <f t="shared" si="19"/>
        <v/>
      </c>
    </row>
    <row r="625" spans="9:10" x14ac:dyDescent="0.25">
      <c r="I625" t="str">
        <f t="shared" si="18"/>
        <v/>
      </c>
      <c r="J625" s="56" t="str">
        <f t="shared" si="19"/>
        <v/>
      </c>
    </row>
    <row r="626" spans="9:10" x14ac:dyDescent="0.25">
      <c r="I626" t="str">
        <f t="shared" si="18"/>
        <v/>
      </c>
      <c r="J626" s="56" t="str">
        <f t="shared" si="19"/>
        <v/>
      </c>
    </row>
    <row r="627" spans="9:10" x14ac:dyDescent="0.25">
      <c r="I627" t="str">
        <f t="shared" si="18"/>
        <v/>
      </c>
      <c r="J627" s="56" t="str">
        <f t="shared" si="19"/>
        <v/>
      </c>
    </row>
    <row r="628" spans="9:10" x14ac:dyDescent="0.25">
      <c r="I628" t="str">
        <f t="shared" si="18"/>
        <v/>
      </c>
      <c r="J628" s="56" t="str">
        <f t="shared" si="19"/>
        <v/>
      </c>
    </row>
    <row r="629" spans="9:10" x14ac:dyDescent="0.25">
      <c r="I629" t="str">
        <f t="shared" si="18"/>
        <v/>
      </c>
      <c r="J629" s="56" t="str">
        <f t="shared" si="19"/>
        <v/>
      </c>
    </row>
    <row r="630" spans="9:10" x14ac:dyDescent="0.25">
      <c r="I630" t="str">
        <f t="shared" si="18"/>
        <v/>
      </c>
      <c r="J630" s="56" t="str">
        <f t="shared" si="19"/>
        <v/>
      </c>
    </row>
    <row r="631" spans="9:10" x14ac:dyDescent="0.25">
      <c r="I631" t="str">
        <f t="shared" si="18"/>
        <v/>
      </c>
      <c r="J631" s="56" t="str">
        <f t="shared" si="19"/>
        <v/>
      </c>
    </row>
    <row r="632" spans="9:10" x14ac:dyDescent="0.25">
      <c r="I632" t="str">
        <f t="shared" si="18"/>
        <v/>
      </c>
      <c r="J632" s="56" t="str">
        <f t="shared" si="19"/>
        <v/>
      </c>
    </row>
    <row r="633" spans="9:10" x14ac:dyDescent="0.25">
      <c r="I633" t="str">
        <f t="shared" si="18"/>
        <v/>
      </c>
      <c r="J633" s="56" t="str">
        <f t="shared" si="19"/>
        <v/>
      </c>
    </row>
    <row r="634" spans="9:10" x14ac:dyDescent="0.25">
      <c r="I634" t="str">
        <f t="shared" si="18"/>
        <v/>
      </c>
      <c r="J634" s="56" t="str">
        <f t="shared" si="19"/>
        <v/>
      </c>
    </row>
    <row r="635" spans="9:10" x14ac:dyDescent="0.25">
      <c r="I635" t="str">
        <f t="shared" si="18"/>
        <v/>
      </c>
      <c r="J635" s="56" t="str">
        <f t="shared" si="19"/>
        <v/>
      </c>
    </row>
    <row r="636" spans="9:10" x14ac:dyDescent="0.25">
      <c r="I636" t="str">
        <f t="shared" si="18"/>
        <v/>
      </c>
      <c r="J636" s="56" t="str">
        <f t="shared" si="19"/>
        <v/>
      </c>
    </row>
    <row r="637" spans="9:10" x14ac:dyDescent="0.25">
      <c r="I637" t="str">
        <f t="shared" si="18"/>
        <v/>
      </c>
      <c r="J637" s="56" t="str">
        <f t="shared" si="19"/>
        <v/>
      </c>
    </row>
    <row r="638" spans="9:10" x14ac:dyDescent="0.25">
      <c r="I638" t="str">
        <f t="shared" si="18"/>
        <v/>
      </c>
      <c r="J638" s="56" t="str">
        <f t="shared" si="19"/>
        <v/>
      </c>
    </row>
    <row r="639" spans="9:10" x14ac:dyDescent="0.25">
      <c r="I639" t="str">
        <f t="shared" si="18"/>
        <v/>
      </c>
      <c r="J639" s="56" t="str">
        <f t="shared" si="19"/>
        <v/>
      </c>
    </row>
    <row r="640" spans="9:10" x14ac:dyDescent="0.25">
      <c r="I640" t="str">
        <f t="shared" si="18"/>
        <v/>
      </c>
      <c r="J640" s="56" t="str">
        <f t="shared" si="19"/>
        <v/>
      </c>
    </row>
    <row r="641" spans="9:10" x14ac:dyDescent="0.25">
      <c r="I641" t="str">
        <f t="shared" si="18"/>
        <v/>
      </c>
      <c r="J641" s="56" t="str">
        <f t="shared" si="19"/>
        <v/>
      </c>
    </row>
    <row r="642" spans="9:10" x14ac:dyDescent="0.25">
      <c r="I642" t="str">
        <f t="shared" si="18"/>
        <v/>
      </c>
      <c r="J642" s="56" t="str">
        <f t="shared" si="19"/>
        <v/>
      </c>
    </row>
    <row r="643" spans="9:10" x14ac:dyDescent="0.25">
      <c r="I643" t="str">
        <f t="shared" ref="I643:I706" si="20">IF($A643="","",RIGHT($E643,LEN($E643)-SEARCH(".",$E643)))</f>
        <v/>
      </c>
      <c r="J643" s="56" t="str">
        <f t="shared" ref="J643:J706" si="21">IF($A643="","",$G643)</f>
        <v/>
      </c>
    </row>
    <row r="644" spans="9:10" x14ac:dyDescent="0.25">
      <c r="I644" t="str">
        <f t="shared" si="20"/>
        <v/>
      </c>
      <c r="J644" s="56" t="str">
        <f t="shared" si="21"/>
        <v/>
      </c>
    </row>
    <row r="645" spans="9:10" x14ac:dyDescent="0.25">
      <c r="I645" t="str">
        <f t="shared" si="20"/>
        <v/>
      </c>
      <c r="J645" s="56" t="str">
        <f t="shared" si="21"/>
        <v/>
      </c>
    </row>
    <row r="646" spans="9:10" x14ac:dyDescent="0.25">
      <c r="I646" t="str">
        <f t="shared" si="20"/>
        <v/>
      </c>
      <c r="J646" s="56" t="str">
        <f t="shared" si="21"/>
        <v/>
      </c>
    </row>
    <row r="647" spans="9:10" x14ac:dyDescent="0.25">
      <c r="I647" t="str">
        <f t="shared" si="20"/>
        <v/>
      </c>
      <c r="J647" s="56" t="str">
        <f t="shared" si="21"/>
        <v/>
      </c>
    </row>
    <row r="648" spans="9:10" x14ac:dyDescent="0.25">
      <c r="I648" t="str">
        <f t="shared" si="20"/>
        <v/>
      </c>
      <c r="J648" s="56" t="str">
        <f t="shared" si="21"/>
        <v/>
      </c>
    </row>
    <row r="649" spans="9:10" x14ac:dyDescent="0.25">
      <c r="I649" t="str">
        <f t="shared" si="20"/>
        <v/>
      </c>
      <c r="J649" s="56" t="str">
        <f t="shared" si="21"/>
        <v/>
      </c>
    </row>
    <row r="650" spans="9:10" x14ac:dyDescent="0.25">
      <c r="I650" t="str">
        <f t="shared" si="20"/>
        <v/>
      </c>
      <c r="J650" s="56" t="str">
        <f t="shared" si="21"/>
        <v/>
      </c>
    </row>
    <row r="651" spans="9:10" x14ac:dyDescent="0.25">
      <c r="I651" t="str">
        <f t="shared" si="20"/>
        <v/>
      </c>
      <c r="J651" s="56" t="str">
        <f t="shared" si="21"/>
        <v/>
      </c>
    </row>
    <row r="652" spans="9:10" x14ac:dyDescent="0.25">
      <c r="I652" t="str">
        <f t="shared" si="20"/>
        <v/>
      </c>
      <c r="J652" s="56" t="str">
        <f t="shared" si="21"/>
        <v/>
      </c>
    </row>
    <row r="653" spans="9:10" x14ac:dyDescent="0.25">
      <c r="I653" t="str">
        <f t="shared" si="20"/>
        <v/>
      </c>
      <c r="J653" s="56" t="str">
        <f t="shared" si="21"/>
        <v/>
      </c>
    </row>
    <row r="654" spans="9:10" x14ac:dyDescent="0.25">
      <c r="I654" t="str">
        <f t="shared" si="20"/>
        <v/>
      </c>
      <c r="J654" s="56" t="str">
        <f t="shared" si="21"/>
        <v/>
      </c>
    </row>
    <row r="655" spans="9:10" x14ac:dyDescent="0.25">
      <c r="I655" t="str">
        <f t="shared" si="20"/>
        <v/>
      </c>
      <c r="J655" s="56" t="str">
        <f t="shared" si="21"/>
        <v/>
      </c>
    </row>
    <row r="656" spans="9:10" x14ac:dyDescent="0.25">
      <c r="I656" t="str">
        <f t="shared" si="20"/>
        <v/>
      </c>
      <c r="J656" s="56" t="str">
        <f t="shared" si="21"/>
        <v/>
      </c>
    </row>
    <row r="657" spans="9:10" x14ac:dyDescent="0.25">
      <c r="I657" t="str">
        <f t="shared" si="20"/>
        <v/>
      </c>
      <c r="J657" s="56" t="str">
        <f t="shared" si="21"/>
        <v/>
      </c>
    </row>
    <row r="658" spans="9:10" x14ac:dyDescent="0.25">
      <c r="I658" t="str">
        <f t="shared" si="20"/>
        <v/>
      </c>
      <c r="J658" s="56" t="str">
        <f t="shared" si="21"/>
        <v/>
      </c>
    </row>
    <row r="659" spans="9:10" x14ac:dyDescent="0.25">
      <c r="I659" t="str">
        <f t="shared" si="20"/>
        <v/>
      </c>
      <c r="J659" s="56" t="str">
        <f t="shared" si="21"/>
        <v/>
      </c>
    </row>
    <row r="660" spans="9:10" x14ac:dyDescent="0.25">
      <c r="I660" t="str">
        <f t="shared" si="20"/>
        <v/>
      </c>
      <c r="J660" s="56" t="str">
        <f t="shared" si="21"/>
        <v/>
      </c>
    </row>
    <row r="661" spans="9:10" x14ac:dyDescent="0.25">
      <c r="I661" t="str">
        <f t="shared" si="20"/>
        <v/>
      </c>
      <c r="J661" s="56" t="str">
        <f t="shared" si="21"/>
        <v/>
      </c>
    </row>
    <row r="662" spans="9:10" x14ac:dyDescent="0.25">
      <c r="I662" t="str">
        <f t="shared" si="20"/>
        <v/>
      </c>
      <c r="J662" s="56" t="str">
        <f t="shared" si="21"/>
        <v/>
      </c>
    </row>
    <row r="663" spans="9:10" x14ac:dyDescent="0.25">
      <c r="I663" t="str">
        <f t="shared" si="20"/>
        <v/>
      </c>
      <c r="J663" s="56" t="str">
        <f t="shared" si="21"/>
        <v/>
      </c>
    </row>
    <row r="664" spans="9:10" x14ac:dyDescent="0.25">
      <c r="I664" t="str">
        <f t="shared" si="20"/>
        <v/>
      </c>
      <c r="J664" s="56" t="str">
        <f t="shared" si="21"/>
        <v/>
      </c>
    </row>
    <row r="665" spans="9:10" x14ac:dyDescent="0.25">
      <c r="I665" t="str">
        <f t="shared" si="20"/>
        <v/>
      </c>
      <c r="J665" s="56" t="str">
        <f t="shared" si="21"/>
        <v/>
      </c>
    </row>
    <row r="666" spans="9:10" x14ac:dyDescent="0.25">
      <c r="I666" t="str">
        <f t="shared" si="20"/>
        <v/>
      </c>
      <c r="J666" s="56" t="str">
        <f t="shared" si="21"/>
        <v/>
      </c>
    </row>
    <row r="667" spans="9:10" x14ac:dyDescent="0.25">
      <c r="I667" t="str">
        <f t="shared" si="20"/>
        <v/>
      </c>
      <c r="J667" s="56" t="str">
        <f t="shared" si="21"/>
        <v/>
      </c>
    </row>
    <row r="668" spans="9:10" x14ac:dyDescent="0.25">
      <c r="I668" t="str">
        <f t="shared" si="20"/>
        <v/>
      </c>
      <c r="J668" s="56" t="str">
        <f t="shared" si="21"/>
        <v/>
      </c>
    </row>
    <row r="669" spans="9:10" x14ac:dyDescent="0.25">
      <c r="I669" t="str">
        <f t="shared" si="20"/>
        <v/>
      </c>
      <c r="J669" s="56" t="str">
        <f t="shared" si="21"/>
        <v/>
      </c>
    </row>
    <row r="670" spans="9:10" x14ac:dyDescent="0.25">
      <c r="I670" t="str">
        <f t="shared" si="20"/>
        <v/>
      </c>
      <c r="J670" s="56" t="str">
        <f t="shared" si="21"/>
        <v/>
      </c>
    </row>
    <row r="671" spans="9:10" x14ac:dyDescent="0.25">
      <c r="I671" t="str">
        <f t="shared" si="20"/>
        <v/>
      </c>
      <c r="J671" s="56" t="str">
        <f t="shared" si="21"/>
        <v/>
      </c>
    </row>
    <row r="672" spans="9:10" x14ac:dyDescent="0.25">
      <c r="I672" t="str">
        <f t="shared" si="20"/>
        <v/>
      </c>
      <c r="J672" s="56" t="str">
        <f t="shared" si="21"/>
        <v/>
      </c>
    </row>
    <row r="673" spans="9:10" x14ac:dyDescent="0.25">
      <c r="I673" t="str">
        <f t="shared" si="20"/>
        <v/>
      </c>
      <c r="J673" s="56" t="str">
        <f t="shared" si="21"/>
        <v/>
      </c>
    </row>
    <row r="674" spans="9:10" x14ac:dyDescent="0.25">
      <c r="I674" t="str">
        <f t="shared" si="20"/>
        <v/>
      </c>
      <c r="J674" s="56" t="str">
        <f t="shared" si="21"/>
        <v/>
      </c>
    </row>
    <row r="675" spans="9:10" x14ac:dyDescent="0.25">
      <c r="I675" t="str">
        <f t="shared" si="20"/>
        <v/>
      </c>
      <c r="J675" s="56" t="str">
        <f t="shared" si="21"/>
        <v/>
      </c>
    </row>
    <row r="676" spans="9:10" x14ac:dyDescent="0.25">
      <c r="I676" t="str">
        <f t="shared" si="20"/>
        <v/>
      </c>
      <c r="J676" s="56" t="str">
        <f t="shared" si="21"/>
        <v/>
      </c>
    </row>
    <row r="677" spans="9:10" x14ac:dyDescent="0.25">
      <c r="I677" t="str">
        <f t="shared" si="20"/>
        <v/>
      </c>
      <c r="J677" s="56" t="str">
        <f t="shared" si="21"/>
        <v/>
      </c>
    </row>
    <row r="678" spans="9:10" x14ac:dyDescent="0.25">
      <c r="I678" t="str">
        <f t="shared" si="20"/>
        <v/>
      </c>
      <c r="J678" s="56" t="str">
        <f t="shared" si="21"/>
        <v/>
      </c>
    </row>
    <row r="679" spans="9:10" x14ac:dyDescent="0.25">
      <c r="I679" t="str">
        <f t="shared" si="20"/>
        <v/>
      </c>
      <c r="J679" s="56" t="str">
        <f t="shared" si="21"/>
        <v/>
      </c>
    </row>
    <row r="680" spans="9:10" x14ac:dyDescent="0.25">
      <c r="I680" t="str">
        <f t="shared" si="20"/>
        <v/>
      </c>
      <c r="J680" s="56" t="str">
        <f t="shared" si="21"/>
        <v/>
      </c>
    </row>
    <row r="681" spans="9:10" x14ac:dyDescent="0.25">
      <c r="I681" t="str">
        <f t="shared" si="20"/>
        <v/>
      </c>
      <c r="J681" s="56" t="str">
        <f t="shared" si="21"/>
        <v/>
      </c>
    </row>
    <row r="682" spans="9:10" x14ac:dyDescent="0.25">
      <c r="I682" t="str">
        <f t="shared" si="20"/>
        <v/>
      </c>
      <c r="J682" s="56" t="str">
        <f t="shared" si="21"/>
        <v/>
      </c>
    </row>
    <row r="683" spans="9:10" x14ac:dyDescent="0.25">
      <c r="I683" t="str">
        <f t="shared" si="20"/>
        <v/>
      </c>
      <c r="J683" s="56" t="str">
        <f t="shared" si="21"/>
        <v/>
      </c>
    </row>
    <row r="684" spans="9:10" x14ac:dyDescent="0.25">
      <c r="I684" t="str">
        <f t="shared" si="20"/>
        <v/>
      </c>
      <c r="J684" s="56" t="str">
        <f t="shared" si="21"/>
        <v/>
      </c>
    </row>
    <row r="685" spans="9:10" x14ac:dyDescent="0.25">
      <c r="I685" t="str">
        <f t="shared" si="20"/>
        <v/>
      </c>
      <c r="J685" s="56" t="str">
        <f t="shared" si="21"/>
        <v/>
      </c>
    </row>
    <row r="686" spans="9:10" x14ac:dyDescent="0.25">
      <c r="I686" t="str">
        <f t="shared" si="20"/>
        <v/>
      </c>
      <c r="J686" s="56" t="str">
        <f t="shared" si="21"/>
        <v/>
      </c>
    </row>
    <row r="687" spans="9:10" x14ac:dyDescent="0.25">
      <c r="I687" t="str">
        <f t="shared" si="20"/>
        <v/>
      </c>
      <c r="J687" s="56" t="str">
        <f t="shared" si="21"/>
        <v/>
      </c>
    </row>
    <row r="688" spans="9:10" x14ac:dyDescent="0.25">
      <c r="I688" t="str">
        <f t="shared" si="20"/>
        <v/>
      </c>
      <c r="J688" s="56" t="str">
        <f t="shared" si="21"/>
        <v/>
      </c>
    </row>
    <row r="689" spans="9:10" x14ac:dyDescent="0.25">
      <c r="I689" t="str">
        <f t="shared" si="20"/>
        <v/>
      </c>
      <c r="J689" s="56" t="str">
        <f t="shared" si="21"/>
        <v/>
      </c>
    </row>
    <row r="690" spans="9:10" x14ac:dyDescent="0.25">
      <c r="I690" t="str">
        <f t="shared" si="20"/>
        <v/>
      </c>
      <c r="J690" s="56" t="str">
        <f t="shared" si="21"/>
        <v/>
      </c>
    </row>
    <row r="691" spans="9:10" x14ac:dyDescent="0.25">
      <c r="I691" t="str">
        <f t="shared" si="20"/>
        <v/>
      </c>
      <c r="J691" s="56" t="str">
        <f t="shared" si="21"/>
        <v/>
      </c>
    </row>
    <row r="692" spans="9:10" x14ac:dyDescent="0.25">
      <c r="I692" t="str">
        <f t="shared" si="20"/>
        <v/>
      </c>
      <c r="J692" s="56" t="str">
        <f t="shared" si="21"/>
        <v/>
      </c>
    </row>
    <row r="693" spans="9:10" x14ac:dyDescent="0.25">
      <c r="I693" t="str">
        <f t="shared" si="20"/>
        <v/>
      </c>
      <c r="J693" s="56" t="str">
        <f t="shared" si="21"/>
        <v/>
      </c>
    </row>
    <row r="694" spans="9:10" x14ac:dyDescent="0.25">
      <c r="I694" t="str">
        <f t="shared" si="20"/>
        <v/>
      </c>
      <c r="J694" s="56" t="str">
        <f t="shared" si="21"/>
        <v/>
      </c>
    </row>
    <row r="695" spans="9:10" x14ac:dyDescent="0.25">
      <c r="I695" t="str">
        <f t="shared" si="20"/>
        <v/>
      </c>
      <c r="J695" s="56" t="str">
        <f t="shared" si="21"/>
        <v/>
      </c>
    </row>
    <row r="696" spans="9:10" x14ac:dyDescent="0.25">
      <c r="I696" t="str">
        <f t="shared" si="20"/>
        <v/>
      </c>
      <c r="J696" s="56" t="str">
        <f t="shared" si="21"/>
        <v/>
      </c>
    </row>
    <row r="697" spans="9:10" x14ac:dyDescent="0.25">
      <c r="I697" t="str">
        <f t="shared" si="20"/>
        <v/>
      </c>
      <c r="J697" s="56" t="str">
        <f t="shared" si="21"/>
        <v/>
      </c>
    </row>
    <row r="698" spans="9:10" x14ac:dyDescent="0.25">
      <c r="I698" t="str">
        <f t="shared" si="20"/>
        <v/>
      </c>
      <c r="J698" s="56" t="str">
        <f t="shared" si="21"/>
        <v/>
      </c>
    </row>
    <row r="699" spans="9:10" x14ac:dyDescent="0.25">
      <c r="I699" t="str">
        <f t="shared" si="20"/>
        <v/>
      </c>
      <c r="J699" s="56" t="str">
        <f t="shared" si="21"/>
        <v/>
      </c>
    </row>
    <row r="700" spans="9:10" x14ac:dyDescent="0.25">
      <c r="I700" t="str">
        <f t="shared" si="20"/>
        <v/>
      </c>
      <c r="J700" s="56" t="str">
        <f t="shared" si="21"/>
        <v/>
      </c>
    </row>
    <row r="701" spans="9:10" x14ac:dyDescent="0.25">
      <c r="I701" t="str">
        <f t="shared" si="20"/>
        <v/>
      </c>
      <c r="J701" s="56" t="str">
        <f t="shared" si="21"/>
        <v/>
      </c>
    </row>
    <row r="702" spans="9:10" x14ac:dyDescent="0.25">
      <c r="I702" t="str">
        <f t="shared" si="20"/>
        <v/>
      </c>
      <c r="J702" s="56" t="str">
        <f t="shared" si="21"/>
        <v/>
      </c>
    </row>
    <row r="703" spans="9:10" x14ac:dyDescent="0.25">
      <c r="I703" t="str">
        <f t="shared" si="20"/>
        <v/>
      </c>
      <c r="J703" s="56" t="str">
        <f t="shared" si="21"/>
        <v/>
      </c>
    </row>
    <row r="704" spans="9:10" x14ac:dyDescent="0.25">
      <c r="I704" t="str">
        <f t="shared" si="20"/>
        <v/>
      </c>
      <c r="J704" s="56" t="str">
        <f t="shared" si="21"/>
        <v/>
      </c>
    </row>
    <row r="705" spans="9:10" x14ac:dyDescent="0.25">
      <c r="I705" t="str">
        <f t="shared" si="20"/>
        <v/>
      </c>
      <c r="J705" s="56" t="str">
        <f t="shared" si="21"/>
        <v/>
      </c>
    </row>
    <row r="706" spans="9:10" x14ac:dyDescent="0.25">
      <c r="I706" t="str">
        <f t="shared" si="20"/>
        <v/>
      </c>
      <c r="J706" s="56" t="str">
        <f t="shared" si="21"/>
        <v/>
      </c>
    </row>
    <row r="707" spans="9:10" x14ac:dyDescent="0.25">
      <c r="I707" t="str">
        <f t="shared" ref="I707:I770" si="22">IF($A707="","",RIGHT($E707,LEN($E707)-SEARCH(".",$E707)))</f>
        <v/>
      </c>
      <c r="J707" s="56" t="str">
        <f t="shared" ref="J707:J770" si="23">IF($A707="","",$G707)</f>
        <v/>
      </c>
    </row>
    <row r="708" spans="9:10" x14ac:dyDescent="0.25">
      <c r="I708" t="str">
        <f t="shared" si="22"/>
        <v/>
      </c>
      <c r="J708" s="56" t="str">
        <f t="shared" si="23"/>
        <v/>
      </c>
    </row>
    <row r="709" spans="9:10" x14ac:dyDescent="0.25">
      <c r="I709" t="str">
        <f t="shared" si="22"/>
        <v/>
      </c>
      <c r="J709" s="56" t="str">
        <f t="shared" si="23"/>
        <v/>
      </c>
    </row>
    <row r="710" spans="9:10" x14ac:dyDescent="0.25">
      <c r="I710" t="str">
        <f t="shared" si="22"/>
        <v/>
      </c>
      <c r="J710" s="56" t="str">
        <f t="shared" si="23"/>
        <v/>
      </c>
    </row>
    <row r="711" spans="9:10" x14ac:dyDescent="0.25">
      <c r="I711" t="str">
        <f t="shared" si="22"/>
        <v/>
      </c>
      <c r="J711" s="56" t="str">
        <f t="shared" si="23"/>
        <v/>
      </c>
    </row>
    <row r="712" spans="9:10" x14ac:dyDescent="0.25">
      <c r="I712" t="str">
        <f t="shared" si="22"/>
        <v/>
      </c>
      <c r="J712" s="56" t="str">
        <f t="shared" si="23"/>
        <v/>
      </c>
    </row>
    <row r="713" spans="9:10" x14ac:dyDescent="0.25">
      <c r="I713" t="str">
        <f t="shared" si="22"/>
        <v/>
      </c>
      <c r="J713" s="56" t="str">
        <f t="shared" si="23"/>
        <v/>
      </c>
    </row>
    <row r="714" spans="9:10" x14ac:dyDescent="0.25">
      <c r="I714" t="str">
        <f t="shared" si="22"/>
        <v/>
      </c>
      <c r="J714" s="56" t="str">
        <f t="shared" si="23"/>
        <v/>
      </c>
    </row>
    <row r="715" spans="9:10" x14ac:dyDescent="0.25">
      <c r="I715" t="str">
        <f t="shared" si="22"/>
        <v/>
      </c>
      <c r="J715" s="56" t="str">
        <f t="shared" si="23"/>
        <v/>
      </c>
    </row>
    <row r="716" spans="9:10" x14ac:dyDescent="0.25">
      <c r="I716" t="str">
        <f t="shared" si="22"/>
        <v/>
      </c>
      <c r="J716" s="56" t="str">
        <f t="shared" si="23"/>
        <v/>
      </c>
    </row>
    <row r="717" spans="9:10" x14ac:dyDescent="0.25">
      <c r="I717" t="str">
        <f t="shared" si="22"/>
        <v/>
      </c>
      <c r="J717" s="56" t="str">
        <f t="shared" si="23"/>
        <v/>
      </c>
    </row>
    <row r="718" spans="9:10" x14ac:dyDescent="0.25">
      <c r="I718" t="str">
        <f t="shared" si="22"/>
        <v/>
      </c>
      <c r="J718" s="56" t="str">
        <f t="shared" si="23"/>
        <v/>
      </c>
    </row>
    <row r="719" spans="9:10" x14ac:dyDescent="0.25">
      <c r="I719" t="str">
        <f t="shared" si="22"/>
        <v/>
      </c>
      <c r="J719" s="56" t="str">
        <f t="shared" si="23"/>
        <v/>
      </c>
    </row>
    <row r="720" spans="9:10" x14ac:dyDescent="0.25">
      <c r="I720" t="str">
        <f t="shared" si="22"/>
        <v/>
      </c>
      <c r="J720" s="56" t="str">
        <f t="shared" si="23"/>
        <v/>
      </c>
    </row>
    <row r="721" spans="9:10" x14ac:dyDescent="0.25">
      <c r="I721" t="str">
        <f t="shared" si="22"/>
        <v/>
      </c>
      <c r="J721" s="56" t="str">
        <f t="shared" si="23"/>
        <v/>
      </c>
    </row>
    <row r="722" spans="9:10" x14ac:dyDescent="0.25">
      <c r="I722" t="str">
        <f t="shared" si="22"/>
        <v/>
      </c>
      <c r="J722" s="56" t="str">
        <f t="shared" si="23"/>
        <v/>
      </c>
    </row>
    <row r="723" spans="9:10" x14ac:dyDescent="0.25">
      <c r="I723" t="str">
        <f t="shared" si="22"/>
        <v/>
      </c>
      <c r="J723" s="56" t="str">
        <f t="shared" si="23"/>
        <v/>
      </c>
    </row>
    <row r="724" spans="9:10" x14ac:dyDescent="0.25">
      <c r="I724" t="str">
        <f t="shared" si="22"/>
        <v/>
      </c>
      <c r="J724" s="56" t="str">
        <f t="shared" si="23"/>
        <v/>
      </c>
    </row>
    <row r="725" spans="9:10" x14ac:dyDescent="0.25">
      <c r="I725" t="str">
        <f t="shared" si="22"/>
        <v/>
      </c>
      <c r="J725" s="56" t="str">
        <f t="shared" si="23"/>
        <v/>
      </c>
    </row>
    <row r="726" spans="9:10" x14ac:dyDescent="0.25">
      <c r="I726" t="str">
        <f t="shared" si="22"/>
        <v/>
      </c>
      <c r="J726" s="56" t="str">
        <f t="shared" si="23"/>
        <v/>
      </c>
    </row>
    <row r="727" spans="9:10" x14ac:dyDescent="0.25">
      <c r="I727" t="str">
        <f t="shared" si="22"/>
        <v/>
      </c>
      <c r="J727" s="56" t="str">
        <f t="shared" si="23"/>
        <v/>
      </c>
    </row>
    <row r="728" spans="9:10" x14ac:dyDescent="0.25">
      <c r="I728" t="str">
        <f t="shared" si="22"/>
        <v/>
      </c>
      <c r="J728" s="56" t="str">
        <f t="shared" si="23"/>
        <v/>
      </c>
    </row>
    <row r="729" spans="9:10" x14ac:dyDescent="0.25">
      <c r="I729" t="str">
        <f t="shared" si="22"/>
        <v/>
      </c>
      <c r="J729" s="56" t="str">
        <f t="shared" si="23"/>
        <v/>
      </c>
    </row>
    <row r="730" spans="9:10" x14ac:dyDescent="0.25">
      <c r="I730" t="str">
        <f t="shared" si="22"/>
        <v/>
      </c>
      <c r="J730" s="56" t="str">
        <f t="shared" si="23"/>
        <v/>
      </c>
    </row>
    <row r="731" spans="9:10" x14ac:dyDescent="0.25">
      <c r="I731" t="str">
        <f t="shared" si="22"/>
        <v/>
      </c>
      <c r="J731" s="56" t="str">
        <f t="shared" si="23"/>
        <v/>
      </c>
    </row>
    <row r="732" spans="9:10" x14ac:dyDescent="0.25">
      <c r="I732" t="str">
        <f t="shared" si="22"/>
        <v/>
      </c>
      <c r="J732" s="56" t="str">
        <f t="shared" si="23"/>
        <v/>
      </c>
    </row>
    <row r="733" spans="9:10" x14ac:dyDescent="0.25">
      <c r="I733" t="str">
        <f t="shared" si="22"/>
        <v/>
      </c>
      <c r="J733" s="56" t="str">
        <f t="shared" si="23"/>
        <v/>
      </c>
    </row>
    <row r="734" spans="9:10" x14ac:dyDescent="0.25">
      <c r="I734" t="str">
        <f t="shared" si="22"/>
        <v/>
      </c>
      <c r="J734" s="56" t="str">
        <f t="shared" si="23"/>
        <v/>
      </c>
    </row>
    <row r="735" spans="9:10" x14ac:dyDescent="0.25">
      <c r="I735" t="str">
        <f t="shared" si="22"/>
        <v/>
      </c>
      <c r="J735" s="56" t="str">
        <f t="shared" si="23"/>
        <v/>
      </c>
    </row>
    <row r="736" spans="9:10" x14ac:dyDescent="0.25">
      <c r="I736" t="str">
        <f t="shared" si="22"/>
        <v/>
      </c>
      <c r="J736" s="56" t="str">
        <f t="shared" si="23"/>
        <v/>
      </c>
    </row>
    <row r="737" spans="9:10" x14ac:dyDescent="0.25">
      <c r="I737" t="str">
        <f t="shared" si="22"/>
        <v/>
      </c>
      <c r="J737" s="56" t="str">
        <f t="shared" si="23"/>
        <v/>
      </c>
    </row>
    <row r="738" spans="9:10" x14ac:dyDescent="0.25">
      <c r="I738" t="str">
        <f t="shared" si="22"/>
        <v/>
      </c>
      <c r="J738" s="56" t="str">
        <f t="shared" si="23"/>
        <v/>
      </c>
    </row>
    <row r="739" spans="9:10" x14ac:dyDescent="0.25">
      <c r="I739" t="str">
        <f t="shared" si="22"/>
        <v/>
      </c>
      <c r="J739" s="56" t="str">
        <f t="shared" si="23"/>
        <v/>
      </c>
    </row>
    <row r="740" spans="9:10" x14ac:dyDescent="0.25">
      <c r="I740" t="str">
        <f t="shared" si="22"/>
        <v/>
      </c>
      <c r="J740" s="56" t="str">
        <f t="shared" si="23"/>
        <v/>
      </c>
    </row>
    <row r="741" spans="9:10" x14ac:dyDescent="0.25">
      <c r="I741" t="str">
        <f t="shared" si="22"/>
        <v/>
      </c>
      <c r="J741" s="56" t="str">
        <f t="shared" si="23"/>
        <v/>
      </c>
    </row>
    <row r="742" spans="9:10" x14ac:dyDescent="0.25">
      <c r="I742" t="str">
        <f t="shared" si="22"/>
        <v/>
      </c>
      <c r="J742" s="56" t="str">
        <f t="shared" si="23"/>
        <v/>
      </c>
    </row>
    <row r="743" spans="9:10" x14ac:dyDescent="0.25">
      <c r="I743" t="str">
        <f t="shared" si="22"/>
        <v/>
      </c>
      <c r="J743" s="56" t="str">
        <f t="shared" si="23"/>
        <v/>
      </c>
    </row>
    <row r="744" spans="9:10" x14ac:dyDescent="0.25">
      <c r="I744" t="str">
        <f t="shared" si="22"/>
        <v/>
      </c>
      <c r="J744" s="56" t="str">
        <f t="shared" si="23"/>
        <v/>
      </c>
    </row>
    <row r="745" spans="9:10" x14ac:dyDescent="0.25">
      <c r="I745" t="str">
        <f t="shared" si="22"/>
        <v/>
      </c>
      <c r="J745" s="56" t="str">
        <f t="shared" si="23"/>
        <v/>
      </c>
    </row>
    <row r="746" spans="9:10" x14ac:dyDescent="0.25">
      <c r="I746" t="str">
        <f t="shared" si="22"/>
        <v/>
      </c>
      <c r="J746" s="56" t="str">
        <f t="shared" si="23"/>
        <v/>
      </c>
    </row>
    <row r="747" spans="9:10" x14ac:dyDescent="0.25">
      <c r="I747" t="str">
        <f t="shared" si="22"/>
        <v/>
      </c>
      <c r="J747" s="56" t="str">
        <f t="shared" si="23"/>
        <v/>
      </c>
    </row>
    <row r="748" spans="9:10" x14ac:dyDescent="0.25">
      <c r="I748" t="str">
        <f t="shared" si="22"/>
        <v/>
      </c>
      <c r="J748" s="56" t="str">
        <f t="shared" si="23"/>
        <v/>
      </c>
    </row>
    <row r="749" spans="9:10" x14ac:dyDescent="0.25">
      <c r="I749" t="str">
        <f t="shared" si="22"/>
        <v/>
      </c>
      <c r="J749" s="56" t="str">
        <f t="shared" si="23"/>
        <v/>
      </c>
    </row>
    <row r="750" spans="9:10" x14ac:dyDescent="0.25">
      <c r="I750" t="str">
        <f t="shared" si="22"/>
        <v/>
      </c>
      <c r="J750" s="56" t="str">
        <f t="shared" si="23"/>
        <v/>
      </c>
    </row>
    <row r="751" spans="9:10" x14ac:dyDescent="0.25">
      <c r="I751" t="str">
        <f t="shared" si="22"/>
        <v/>
      </c>
      <c r="J751" s="56" t="str">
        <f t="shared" si="23"/>
        <v/>
      </c>
    </row>
    <row r="752" spans="9:10" x14ac:dyDescent="0.25">
      <c r="I752" t="str">
        <f t="shared" si="22"/>
        <v/>
      </c>
      <c r="J752" s="56" t="str">
        <f t="shared" si="23"/>
        <v/>
      </c>
    </row>
    <row r="753" spans="9:10" x14ac:dyDescent="0.25">
      <c r="I753" t="str">
        <f t="shared" si="22"/>
        <v/>
      </c>
      <c r="J753" s="56" t="str">
        <f t="shared" si="23"/>
        <v/>
      </c>
    </row>
    <row r="754" spans="9:10" x14ac:dyDescent="0.25">
      <c r="I754" t="str">
        <f t="shared" si="22"/>
        <v/>
      </c>
      <c r="J754" s="56" t="str">
        <f t="shared" si="23"/>
        <v/>
      </c>
    </row>
    <row r="755" spans="9:10" x14ac:dyDescent="0.25">
      <c r="I755" t="str">
        <f t="shared" si="22"/>
        <v/>
      </c>
      <c r="J755" s="56" t="str">
        <f t="shared" si="23"/>
        <v/>
      </c>
    </row>
    <row r="756" spans="9:10" x14ac:dyDescent="0.25">
      <c r="I756" t="str">
        <f t="shared" si="22"/>
        <v/>
      </c>
      <c r="J756" s="56" t="str">
        <f t="shared" si="23"/>
        <v/>
      </c>
    </row>
    <row r="757" spans="9:10" x14ac:dyDescent="0.25">
      <c r="I757" t="str">
        <f t="shared" si="22"/>
        <v/>
      </c>
      <c r="J757" s="56" t="str">
        <f t="shared" si="23"/>
        <v/>
      </c>
    </row>
    <row r="758" spans="9:10" x14ac:dyDescent="0.25">
      <c r="I758" t="str">
        <f t="shared" si="22"/>
        <v/>
      </c>
      <c r="J758" s="56" t="str">
        <f t="shared" si="23"/>
        <v/>
      </c>
    </row>
    <row r="759" spans="9:10" x14ac:dyDescent="0.25">
      <c r="I759" t="str">
        <f t="shared" si="22"/>
        <v/>
      </c>
      <c r="J759" s="56" t="str">
        <f t="shared" si="23"/>
        <v/>
      </c>
    </row>
    <row r="760" spans="9:10" x14ac:dyDescent="0.25">
      <c r="I760" t="str">
        <f t="shared" si="22"/>
        <v/>
      </c>
      <c r="J760" s="56" t="str">
        <f t="shared" si="23"/>
        <v/>
      </c>
    </row>
    <row r="761" spans="9:10" x14ac:dyDescent="0.25">
      <c r="I761" t="str">
        <f t="shared" si="22"/>
        <v/>
      </c>
      <c r="J761" s="56" t="str">
        <f t="shared" si="23"/>
        <v/>
      </c>
    </row>
    <row r="762" spans="9:10" x14ac:dyDescent="0.25">
      <c r="I762" t="str">
        <f t="shared" si="22"/>
        <v/>
      </c>
      <c r="J762" s="56" t="str">
        <f t="shared" si="23"/>
        <v/>
      </c>
    </row>
    <row r="763" spans="9:10" x14ac:dyDescent="0.25">
      <c r="I763" t="str">
        <f t="shared" si="22"/>
        <v/>
      </c>
      <c r="J763" s="56" t="str">
        <f t="shared" si="23"/>
        <v/>
      </c>
    </row>
    <row r="764" spans="9:10" x14ac:dyDescent="0.25">
      <c r="I764" t="str">
        <f t="shared" si="22"/>
        <v/>
      </c>
      <c r="J764" s="56" t="str">
        <f t="shared" si="23"/>
        <v/>
      </c>
    </row>
    <row r="765" spans="9:10" x14ac:dyDescent="0.25">
      <c r="I765" t="str">
        <f t="shared" si="22"/>
        <v/>
      </c>
      <c r="J765" s="56" t="str">
        <f t="shared" si="23"/>
        <v/>
      </c>
    </row>
    <row r="766" spans="9:10" x14ac:dyDescent="0.25">
      <c r="I766" t="str">
        <f t="shared" si="22"/>
        <v/>
      </c>
      <c r="J766" s="56" t="str">
        <f t="shared" si="23"/>
        <v/>
      </c>
    </row>
    <row r="767" spans="9:10" x14ac:dyDescent="0.25">
      <c r="I767" t="str">
        <f t="shared" si="22"/>
        <v/>
      </c>
      <c r="J767" s="56" t="str">
        <f t="shared" si="23"/>
        <v/>
      </c>
    </row>
    <row r="768" spans="9:10" x14ac:dyDescent="0.25">
      <c r="I768" t="str">
        <f t="shared" si="22"/>
        <v/>
      </c>
      <c r="J768" s="56" t="str">
        <f t="shared" si="23"/>
        <v/>
      </c>
    </row>
    <row r="769" spans="9:10" x14ac:dyDescent="0.25">
      <c r="I769" t="str">
        <f t="shared" si="22"/>
        <v/>
      </c>
      <c r="J769" s="56" t="str">
        <f t="shared" si="23"/>
        <v/>
      </c>
    </row>
    <row r="770" spans="9:10" x14ac:dyDescent="0.25">
      <c r="I770" t="str">
        <f t="shared" si="22"/>
        <v/>
      </c>
      <c r="J770" s="56" t="str">
        <f t="shared" si="23"/>
        <v/>
      </c>
    </row>
    <row r="771" spans="9:10" x14ac:dyDescent="0.25">
      <c r="I771" t="str">
        <f t="shared" ref="I771:I834" si="24">IF($A771="","",RIGHT($E771,LEN($E771)-SEARCH(".",$E771)))</f>
        <v/>
      </c>
      <c r="J771" s="56" t="str">
        <f t="shared" ref="J771:J834" si="25">IF($A771="","",$G771)</f>
        <v/>
      </c>
    </row>
    <row r="772" spans="9:10" x14ac:dyDescent="0.25">
      <c r="I772" t="str">
        <f t="shared" si="24"/>
        <v/>
      </c>
      <c r="J772" s="56" t="str">
        <f t="shared" si="25"/>
        <v/>
      </c>
    </row>
    <row r="773" spans="9:10" x14ac:dyDescent="0.25">
      <c r="I773" t="str">
        <f t="shared" si="24"/>
        <v/>
      </c>
      <c r="J773" s="56" t="str">
        <f t="shared" si="25"/>
        <v/>
      </c>
    </row>
    <row r="774" spans="9:10" x14ac:dyDescent="0.25">
      <c r="I774" t="str">
        <f t="shared" si="24"/>
        <v/>
      </c>
      <c r="J774" s="56" t="str">
        <f t="shared" si="25"/>
        <v/>
      </c>
    </row>
    <row r="775" spans="9:10" x14ac:dyDescent="0.25">
      <c r="I775" t="str">
        <f t="shared" si="24"/>
        <v/>
      </c>
      <c r="J775" s="56" t="str">
        <f t="shared" si="25"/>
        <v/>
      </c>
    </row>
    <row r="776" spans="9:10" x14ac:dyDescent="0.25">
      <c r="I776" t="str">
        <f t="shared" si="24"/>
        <v/>
      </c>
      <c r="J776" s="56" t="str">
        <f t="shared" si="25"/>
        <v/>
      </c>
    </row>
    <row r="777" spans="9:10" x14ac:dyDescent="0.25">
      <c r="I777" t="str">
        <f t="shared" si="24"/>
        <v/>
      </c>
      <c r="J777" s="56" t="str">
        <f t="shared" si="25"/>
        <v/>
      </c>
    </row>
    <row r="778" spans="9:10" x14ac:dyDescent="0.25">
      <c r="I778" t="str">
        <f t="shared" si="24"/>
        <v/>
      </c>
      <c r="J778" s="56" t="str">
        <f t="shared" si="25"/>
        <v/>
      </c>
    </row>
    <row r="779" spans="9:10" x14ac:dyDescent="0.25">
      <c r="I779" t="str">
        <f t="shared" si="24"/>
        <v/>
      </c>
      <c r="J779" s="56" t="str">
        <f t="shared" si="25"/>
        <v/>
      </c>
    </row>
    <row r="780" spans="9:10" x14ac:dyDescent="0.25">
      <c r="I780" t="str">
        <f t="shared" si="24"/>
        <v/>
      </c>
      <c r="J780" s="56" t="str">
        <f t="shared" si="25"/>
        <v/>
      </c>
    </row>
    <row r="781" spans="9:10" x14ac:dyDescent="0.25">
      <c r="I781" t="str">
        <f t="shared" si="24"/>
        <v/>
      </c>
      <c r="J781" s="56" t="str">
        <f t="shared" si="25"/>
        <v/>
      </c>
    </row>
    <row r="782" spans="9:10" x14ac:dyDescent="0.25">
      <c r="I782" t="str">
        <f t="shared" si="24"/>
        <v/>
      </c>
      <c r="J782" s="56" t="str">
        <f t="shared" si="25"/>
        <v/>
      </c>
    </row>
    <row r="783" spans="9:10" x14ac:dyDescent="0.25">
      <c r="I783" t="str">
        <f t="shared" si="24"/>
        <v/>
      </c>
      <c r="J783" s="56" t="str">
        <f t="shared" si="25"/>
        <v/>
      </c>
    </row>
    <row r="784" spans="9:10" x14ac:dyDescent="0.25">
      <c r="I784" t="str">
        <f t="shared" si="24"/>
        <v/>
      </c>
      <c r="J784" s="56" t="str">
        <f t="shared" si="25"/>
        <v/>
      </c>
    </row>
    <row r="785" spans="9:10" x14ac:dyDescent="0.25">
      <c r="I785" t="str">
        <f t="shared" si="24"/>
        <v/>
      </c>
      <c r="J785" s="56" t="str">
        <f t="shared" si="25"/>
        <v/>
      </c>
    </row>
    <row r="786" spans="9:10" x14ac:dyDescent="0.25">
      <c r="I786" t="str">
        <f t="shared" si="24"/>
        <v/>
      </c>
      <c r="J786" s="56" t="str">
        <f t="shared" si="25"/>
        <v/>
      </c>
    </row>
    <row r="787" spans="9:10" x14ac:dyDescent="0.25">
      <c r="I787" t="str">
        <f t="shared" si="24"/>
        <v/>
      </c>
      <c r="J787" s="56" t="str">
        <f t="shared" si="25"/>
        <v/>
      </c>
    </row>
    <row r="788" spans="9:10" x14ac:dyDescent="0.25">
      <c r="I788" t="str">
        <f t="shared" si="24"/>
        <v/>
      </c>
      <c r="J788" s="56" t="str">
        <f t="shared" si="25"/>
        <v/>
      </c>
    </row>
    <row r="789" spans="9:10" x14ac:dyDescent="0.25">
      <c r="I789" t="str">
        <f t="shared" si="24"/>
        <v/>
      </c>
      <c r="J789" s="56" t="str">
        <f t="shared" si="25"/>
        <v/>
      </c>
    </row>
    <row r="790" spans="9:10" x14ac:dyDescent="0.25">
      <c r="I790" t="str">
        <f t="shared" si="24"/>
        <v/>
      </c>
      <c r="J790" s="56" t="str">
        <f t="shared" si="25"/>
        <v/>
      </c>
    </row>
    <row r="791" spans="9:10" x14ac:dyDescent="0.25">
      <c r="I791" t="str">
        <f t="shared" si="24"/>
        <v/>
      </c>
      <c r="J791" s="56" t="str">
        <f t="shared" si="25"/>
        <v/>
      </c>
    </row>
    <row r="792" spans="9:10" x14ac:dyDescent="0.25">
      <c r="I792" t="str">
        <f t="shared" si="24"/>
        <v/>
      </c>
      <c r="J792" s="56" t="str">
        <f t="shared" si="25"/>
        <v/>
      </c>
    </row>
    <row r="793" spans="9:10" x14ac:dyDescent="0.25">
      <c r="I793" t="str">
        <f t="shared" si="24"/>
        <v/>
      </c>
      <c r="J793" s="56" t="str">
        <f t="shared" si="25"/>
        <v/>
      </c>
    </row>
    <row r="794" spans="9:10" x14ac:dyDescent="0.25">
      <c r="I794" t="str">
        <f t="shared" si="24"/>
        <v/>
      </c>
      <c r="J794" s="56" t="str">
        <f t="shared" si="25"/>
        <v/>
      </c>
    </row>
    <row r="795" spans="9:10" x14ac:dyDescent="0.25">
      <c r="I795" t="str">
        <f t="shared" si="24"/>
        <v/>
      </c>
      <c r="J795" s="56" t="str">
        <f t="shared" si="25"/>
        <v/>
      </c>
    </row>
    <row r="796" spans="9:10" x14ac:dyDescent="0.25">
      <c r="I796" t="str">
        <f t="shared" si="24"/>
        <v/>
      </c>
      <c r="J796" s="56" t="str">
        <f t="shared" si="25"/>
        <v/>
      </c>
    </row>
    <row r="797" spans="9:10" x14ac:dyDescent="0.25">
      <c r="I797" t="str">
        <f t="shared" si="24"/>
        <v/>
      </c>
      <c r="J797" s="56" t="str">
        <f t="shared" si="25"/>
        <v/>
      </c>
    </row>
    <row r="798" spans="9:10" x14ac:dyDescent="0.25">
      <c r="I798" t="str">
        <f t="shared" si="24"/>
        <v/>
      </c>
      <c r="J798" s="56" t="str">
        <f t="shared" si="25"/>
        <v/>
      </c>
    </row>
    <row r="799" spans="9:10" x14ac:dyDescent="0.25">
      <c r="I799" t="str">
        <f t="shared" si="24"/>
        <v/>
      </c>
      <c r="J799" s="56" t="str">
        <f t="shared" si="25"/>
        <v/>
      </c>
    </row>
    <row r="800" spans="9:10" x14ac:dyDescent="0.25">
      <c r="I800" t="str">
        <f t="shared" si="24"/>
        <v/>
      </c>
      <c r="J800" s="56" t="str">
        <f t="shared" si="25"/>
        <v/>
      </c>
    </row>
    <row r="801" spans="9:10" x14ac:dyDescent="0.25">
      <c r="I801" t="str">
        <f t="shared" si="24"/>
        <v/>
      </c>
      <c r="J801" s="56" t="str">
        <f t="shared" si="25"/>
        <v/>
      </c>
    </row>
    <row r="802" spans="9:10" x14ac:dyDescent="0.25">
      <c r="I802" t="str">
        <f t="shared" si="24"/>
        <v/>
      </c>
      <c r="J802" s="56" t="str">
        <f t="shared" si="25"/>
        <v/>
      </c>
    </row>
    <row r="803" spans="9:10" x14ac:dyDescent="0.25">
      <c r="I803" t="str">
        <f t="shared" si="24"/>
        <v/>
      </c>
      <c r="J803" s="56" t="str">
        <f t="shared" si="25"/>
        <v/>
      </c>
    </row>
    <row r="804" spans="9:10" x14ac:dyDescent="0.25">
      <c r="I804" t="str">
        <f t="shared" si="24"/>
        <v/>
      </c>
      <c r="J804" s="56" t="str">
        <f t="shared" si="25"/>
        <v/>
      </c>
    </row>
    <row r="805" spans="9:10" x14ac:dyDescent="0.25">
      <c r="I805" t="str">
        <f t="shared" si="24"/>
        <v/>
      </c>
      <c r="J805" s="56" t="str">
        <f t="shared" si="25"/>
        <v/>
      </c>
    </row>
    <row r="806" spans="9:10" x14ac:dyDescent="0.25">
      <c r="I806" t="str">
        <f t="shared" si="24"/>
        <v/>
      </c>
      <c r="J806" s="56" t="str">
        <f t="shared" si="25"/>
        <v/>
      </c>
    </row>
    <row r="807" spans="9:10" x14ac:dyDescent="0.25">
      <c r="I807" t="str">
        <f t="shared" si="24"/>
        <v/>
      </c>
      <c r="J807" s="56" t="str">
        <f t="shared" si="25"/>
        <v/>
      </c>
    </row>
    <row r="808" spans="9:10" x14ac:dyDescent="0.25">
      <c r="I808" t="str">
        <f t="shared" si="24"/>
        <v/>
      </c>
      <c r="J808" s="56" t="str">
        <f t="shared" si="25"/>
        <v/>
      </c>
    </row>
    <row r="809" spans="9:10" x14ac:dyDescent="0.25">
      <c r="I809" t="str">
        <f t="shared" si="24"/>
        <v/>
      </c>
      <c r="J809" s="56" t="str">
        <f t="shared" si="25"/>
        <v/>
      </c>
    </row>
    <row r="810" spans="9:10" x14ac:dyDescent="0.25">
      <c r="I810" t="str">
        <f t="shared" si="24"/>
        <v/>
      </c>
      <c r="J810" s="56" t="str">
        <f t="shared" si="25"/>
        <v/>
      </c>
    </row>
    <row r="811" spans="9:10" x14ac:dyDescent="0.25">
      <c r="I811" t="str">
        <f t="shared" si="24"/>
        <v/>
      </c>
      <c r="J811" s="56" t="str">
        <f t="shared" si="25"/>
        <v/>
      </c>
    </row>
    <row r="812" spans="9:10" x14ac:dyDescent="0.25">
      <c r="I812" t="str">
        <f t="shared" si="24"/>
        <v/>
      </c>
      <c r="J812" s="56" t="str">
        <f t="shared" si="25"/>
        <v/>
      </c>
    </row>
    <row r="813" spans="9:10" x14ac:dyDescent="0.25">
      <c r="I813" t="str">
        <f t="shared" si="24"/>
        <v/>
      </c>
      <c r="J813" s="56" t="str">
        <f t="shared" si="25"/>
        <v/>
      </c>
    </row>
    <row r="814" spans="9:10" x14ac:dyDescent="0.25">
      <c r="I814" t="str">
        <f t="shared" si="24"/>
        <v/>
      </c>
      <c r="J814" s="56" t="str">
        <f t="shared" si="25"/>
        <v/>
      </c>
    </row>
    <row r="815" spans="9:10" x14ac:dyDescent="0.25">
      <c r="I815" t="str">
        <f t="shared" si="24"/>
        <v/>
      </c>
      <c r="J815" s="56" t="str">
        <f t="shared" si="25"/>
        <v/>
      </c>
    </row>
    <row r="816" spans="9:10" x14ac:dyDescent="0.25">
      <c r="I816" t="str">
        <f t="shared" si="24"/>
        <v/>
      </c>
      <c r="J816" s="56" t="str">
        <f t="shared" si="25"/>
        <v/>
      </c>
    </row>
    <row r="817" spans="9:10" x14ac:dyDescent="0.25">
      <c r="I817" t="str">
        <f t="shared" si="24"/>
        <v/>
      </c>
      <c r="J817" s="56" t="str">
        <f t="shared" si="25"/>
        <v/>
      </c>
    </row>
    <row r="818" spans="9:10" x14ac:dyDescent="0.25">
      <c r="I818" t="str">
        <f t="shared" si="24"/>
        <v/>
      </c>
      <c r="J818" s="56" t="str">
        <f t="shared" si="25"/>
        <v/>
      </c>
    </row>
    <row r="819" spans="9:10" x14ac:dyDescent="0.25">
      <c r="I819" t="str">
        <f t="shared" si="24"/>
        <v/>
      </c>
      <c r="J819" s="56" t="str">
        <f t="shared" si="25"/>
        <v/>
      </c>
    </row>
    <row r="820" spans="9:10" x14ac:dyDescent="0.25">
      <c r="I820" t="str">
        <f t="shared" si="24"/>
        <v/>
      </c>
      <c r="J820" s="56" t="str">
        <f t="shared" si="25"/>
        <v/>
      </c>
    </row>
    <row r="821" spans="9:10" x14ac:dyDescent="0.25">
      <c r="I821" t="str">
        <f t="shared" si="24"/>
        <v/>
      </c>
      <c r="J821" s="56" t="str">
        <f t="shared" si="25"/>
        <v/>
      </c>
    </row>
    <row r="822" spans="9:10" x14ac:dyDescent="0.25">
      <c r="I822" t="str">
        <f t="shared" si="24"/>
        <v/>
      </c>
      <c r="J822" s="56" t="str">
        <f t="shared" si="25"/>
        <v/>
      </c>
    </row>
    <row r="823" spans="9:10" x14ac:dyDescent="0.25">
      <c r="I823" t="str">
        <f t="shared" si="24"/>
        <v/>
      </c>
      <c r="J823" s="56" t="str">
        <f t="shared" si="25"/>
        <v/>
      </c>
    </row>
    <row r="824" spans="9:10" x14ac:dyDescent="0.25">
      <c r="I824" t="str">
        <f t="shared" si="24"/>
        <v/>
      </c>
      <c r="J824" s="56" t="str">
        <f t="shared" si="25"/>
        <v/>
      </c>
    </row>
    <row r="825" spans="9:10" x14ac:dyDescent="0.25">
      <c r="I825" t="str">
        <f t="shared" si="24"/>
        <v/>
      </c>
      <c r="J825" s="56" t="str">
        <f t="shared" si="25"/>
        <v/>
      </c>
    </row>
    <row r="826" spans="9:10" x14ac:dyDescent="0.25">
      <c r="I826" t="str">
        <f t="shared" si="24"/>
        <v/>
      </c>
      <c r="J826" s="56" t="str">
        <f t="shared" si="25"/>
        <v/>
      </c>
    </row>
    <row r="827" spans="9:10" x14ac:dyDescent="0.25">
      <c r="I827" t="str">
        <f t="shared" si="24"/>
        <v/>
      </c>
      <c r="J827" s="56" t="str">
        <f t="shared" si="25"/>
        <v/>
      </c>
    </row>
    <row r="828" spans="9:10" x14ac:dyDescent="0.25">
      <c r="I828" t="str">
        <f t="shared" si="24"/>
        <v/>
      </c>
      <c r="J828" s="56" t="str">
        <f t="shared" si="25"/>
        <v/>
      </c>
    </row>
    <row r="829" spans="9:10" x14ac:dyDescent="0.25">
      <c r="I829" t="str">
        <f t="shared" si="24"/>
        <v/>
      </c>
      <c r="J829" s="56" t="str">
        <f t="shared" si="25"/>
        <v/>
      </c>
    </row>
    <row r="830" spans="9:10" x14ac:dyDescent="0.25">
      <c r="I830" t="str">
        <f t="shared" si="24"/>
        <v/>
      </c>
      <c r="J830" s="56" t="str">
        <f t="shared" si="25"/>
        <v/>
      </c>
    </row>
    <row r="831" spans="9:10" x14ac:dyDescent="0.25">
      <c r="I831" t="str">
        <f t="shared" si="24"/>
        <v/>
      </c>
      <c r="J831" s="56" t="str">
        <f t="shared" si="25"/>
        <v/>
      </c>
    </row>
    <row r="832" spans="9:10" x14ac:dyDescent="0.25">
      <c r="I832" t="str">
        <f t="shared" si="24"/>
        <v/>
      </c>
      <c r="J832" s="56" t="str">
        <f t="shared" si="25"/>
        <v/>
      </c>
    </row>
    <row r="833" spans="9:10" x14ac:dyDescent="0.25">
      <c r="I833" t="str">
        <f t="shared" si="24"/>
        <v/>
      </c>
      <c r="J833" s="56" t="str">
        <f t="shared" si="25"/>
        <v/>
      </c>
    </row>
    <row r="834" spans="9:10" x14ac:dyDescent="0.25">
      <c r="I834" t="str">
        <f t="shared" si="24"/>
        <v/>
      </c>
      <c r="J834" s="56" t="str">
        <f t="shared" si="25"/>
        <v/>
      </c>
    </row>
    <row r="835" spans="9:10" x14ac:dyDescent="0.25">
      <c r="I835" t="str">
        <f t="shared" ref="I835:I898" si="26">IF($A835="","",RIGHT($E835,LEN($E835)-SEARCH(".",$E835)))</f>
        <v/>
      </c>
      <c r="J835" s="56" t="str">
        <f t="shared" ref="J835:J898" si="27">IF($A835="","",$G835)</f>
        <v/>
      </c>
    </row>
    <row r="836" spans="9:10" x14ac:dyDescent="0.25">
      <c r="I836" t="str">
        <f t="shared" si="26"/>
        <v/>
      </c>
      <c r="J836" s="56" t="str">
        <f t="shared" si="27"/>
        <v/>
      </c>
    </row>
    <row r="837" spans="9:10" x14ac:dyDescent="0.25">
      <c r="I837" t="str">
        <f t="shared" si="26"/>
        <v/>
      </c>
      <c r="J837" s="56" t="str">
        <f t="shared" si="27"/>
        <v/>
      </c>
    </row>
    <row r="838" spans="9:10" x14ac:dyDescent="0.25">
      <c r="I838" t="str">
        <f t="shared" si="26"/>
        <v/>
      </c>
      <c r="J838" s="56" t="str">
        <f t="shared" si="27"/>
        <v/>
      </c>
    </row>
    <row r="839" spans="9:10" x14ac:dyDescent="0.25">
      <c r="I839" t="str">
        <f t="shared" si="26"/>
        <v/>
      </c>
      <c r="J839" s="56" t="str">
        <f t="shared" si="27"/>
        <v/>
      </c>
    </row>
    <row r="840" spans="9:10" x14ac:dyDescent="0.25">
      <c r="I840" t="str">
        <f t="shared" si="26"/>
        <v/>
      </c>
      <c r="J840" s="56" t="str">
        <f t="shared" si="27"/>
        <v/>
      </c>
    </row>
    <row r="841" spans="9:10" x14ac:dyDescent="0.25">
      <c r="I841" t="str">
        <f t="shared" si="26"/>
        <v/>
      </c>
      <c r="J841" s="56" t="str">
        <f t="shared" si="27"/>
        <v/>
      </c>
    </row>
    <row r="842" spans="9:10" x14ac:dyDescent="0.25">
      <c r="I842" t="str">
        <f t="shared" si="26"/>
        <v/>
      </c>
      <c r="J842" s="56" t="str">
        <f t="shared" si="27"/>
        <v/>
      </c>
    </row>
    <row r="843" spans="9:10" x14ac:dyDescent="0.25">
      <c r="I843" t="str">
        <f t="shared" si="26"/>
        <v/>
      </c>
      <c r="J843" s="56" t="str">
        <f t="shared" si="27"/>
        <v/>
      </c>
    </row>
    <row r="844" spans="9:10" x14ac:dyDescent="0.25">
      <c r="I844" t="str">
        <f t="shared" si="26"/>
        <v/>
      </c>
      <c r="J844" s="56" t="str">
        <f t="shared" si="27"/>
        <v/>
      </c>
    </row>
    <row r="845" spans="9:10" x14ac:dyDescent="0.25">
      <c r="I845" t="str">
        <f t="shared" si="26"/>
        <v/>
      </c>
      <c r="J845" s="56" t="str">
        <f t="shared" si="27"/>
        <v/>
      </c>
    </row>
    <row r="846" spans="9:10" x14ac:dyDescent="0.25">
      <c r="I846" t="str">
        <f t="shared" si="26"/>
        <v/>
      </c>
      <c r="J846" s="56" t="str">
        <f t="shared" si="27"/>
        <v/>
      </c>
    </row>
    <row r="847" spans="9:10" x14ac:dyDescent="0.25">
      <c r="I847" t="str">
        <f t="shared" si="26"/>
        <v/>
      </c>
      <c r="J847" s="56" t="str">
        <f t="shared" si="27"/>
        <v/>
      </c>
    </row>
    <row r="848" spans="9:10" x14ac:dyDescent="0.25">
      <c r="I848" t="str">
        <f t="shared" si="26"/>
        <v/>
      </c>
      <c r="J848" s="56" t="str">
        <f t="shared" si="27"/>
        <v/>
      </c>
    </row>
    <row r="849" spans="9:10" x14ac:dyDescent="0.25">
      <c r="I849" t="str">
        <f t="shared" si="26"/>
        <v/>
      </c>
      <c r="J849" s="56" t="str">
        <f t="shared" si="27"/>
        <v/>
      </c>
    </row>
    <row r="850" spans="9:10" x14ac:dyDescent="0.25">
      <c r="I850" t="str">
        <f t="shared" si="26"/>
        <v/>
      </c>
      <c r="J850" s="56" t="str">
        <f t="shared" si="27"/>
        <v/>
      </c>
    </row>
    <row r="851" spans="9:10" x14ac:dyDescent="0.25">
      <c r="I851" t="str">
        <f t="shared" si="26"/>
        <v/>
      </c>
      <c r="J851" s="56" t="str">
        <f t="shared" si="27"/>
        <v/>
      </c>
    </row>
    <row r="852" spans="9:10" x14ac:dyDescent="0.25">
      <c r="I852" t="str">
        <f t="shared" si="26"/>
        <v/>
      </c>
      <c r="J852" s="56" t="str">
        <f t="shared" si="27"/>
        <v/>
      </c>
    </row>
    <row r="853" spans="9:10" x14ac:dyDescent="0.25">
      <c r="I853" t="str">
        <f t="shared" si="26"/>
        <v/>
      </c>
      <c r="J853" s="56" t="str">
        <f t="shared" si="27"/>
        <v/>
      </c>
    </row>
    <row r="854" spans="9:10" x14ac:dyDescent="0.25">
      <c r="I854" t="str">
        <f t="shared" si="26"/>
        <v/>
      </c>
      <c r="J854" s="56" t="str">
        <f t="shared" si="27"/>
        <v/>
      </c>
    </row>
    <row r="855" spans="9:10" x14ac:dyDescent="0.25">
      <c r="I855" t="str">
        <f t="shared" si="26"/>
        <v/>
      </c>
      <c r="J855" s="56" t="str">
        <f t="shared" si="27"/>
        <v/>
      </c>
    </row>
    <row r="856" spans="9:10" x14ac:dyDescent="0.25">
      <c r="I856" t="str">
        <f t="shared" si="26"/>
        <v/>
      </c>
      <c r="J856" s="56" t="str">
        <f t="shared" si="27"/>
        <v/>
      </c>
    </row>
    <row r="857" spans="9:10" x14ac:dyDescent="0.25">
      <c r="I857" t="str">
        <f t="shared" si="26"/>
        <v/>
      </c>
      <c r="J857" s="56" t="str">
        <f t="shared" si="27"/>
        <v/>
      </c>
    </row>
    <row r="858" spans="9:10" x14ac:dyDescent="0.25">
      <c r="I858" t="str">
        <f t="shared" si="26"/>
        <v/>
      </c>
      <c r="J858" s="56" t="str">
        <f t="shared" si="27"/>
        <v/>
      </c>
    </row>
    <row r="859" spans="9:10" x14ac:dyDescent="0.25">
      <c r="I859" t="str">
        <f t="shared" si="26"/>
        <v/>
      </c>
      <c r="J859" s="56" t="str">
        <f t="shared" si="27"/>
        <v/>
      </c>
    </row>
    <row r="860" spans="9:10" x14ac:dyDescent="0.25">
      <c r="I860" t="str">
        <f t="shared" si="26"/>
        <v/>
      </c>
      <c r="J860" s="56" t="str">
        <f t="shared" si="27"/>
        <v/>
      </c>
    </row>
    <row r="861" spans="9:10" x14ac:dyDescent="0.25">
      <c r="I861" t="str">
        <f t="shared" si="26"/>
        <v/>
      </c>
      <c r="J861" s="56" t="str">
        <f t="shared" si="27"/>
        <v/>
      </c>
    </row>
    <row r="862" spans="9:10" x14ac:dyDescent="0.25">
      <c r="I862" t="str">
        <f t="shared" si="26"/>
        <v/>
      </c>
      <c r="J862" s="56" t="str">
        <f t="shared" si="27"/>
        <v/>
      </c>
    </row>
    <row r="863" spans="9:10" x14ac:dyDescent="0.25">
      <c r="I863" t="str">
        <f t="shared" si="26"/>
        <v/>
      </c>
      <c r="J863" s="56" t="str">
        <f t="shared" si="27"/>
        <v/>
      </c>
    </row>
    <row r="864" spans="9:10" x14ac:dyDescent="0.25">
      <c r="I864" t="str">
        <f t="shared" si="26"/>
        <v/>
      </c>
      <c r="J864" s="56" t="str">
        <f t="shared" si="27"/>
        <v/>
      </c>
    </row>
    <row r="865" spans="9:10" x14ac:dyDescent="0.25">
      <c r="I865" t="str">
        <f t="shared" si="26"/>
        <v/>
      </c>
      <c r="J865" s="56" t="str">
        <f t="shared" si="27"/>
        <v/>
      </c>
    </row>
    <row r="866" spans="9:10" x14ac:dyDescent="0.25">
      <c r="I866" t="str">
        <f t="shared" si="26"/>
        <v/>
      </c>
      <c r="J866" s="56" t="str">
        <f t="shared" si="27"/>
        <v/>
      </c>
    </row>
    <row r="867" spans="9:10" x14ac:dyDescent="0.25">
      <c r="I867" t="str">
        <f t="shared" si="26"/>
        <v/>
      </c>
      <c r="J867" s="56" t="str">
        <f t="shared" si="27"/>
        <v/>
      </c>
    </row>
    <row r="868" spans="9:10" x14ac:dyDescent="0.25">
      <c r="I868" t="str">
        <f t="shared" si="26"/>
        <v/>
      </c>
      <c r="J868" s="56" t="str">
        <f t="shared" si="27"/>
        <v/>
      </c>
    </row>
    <row r="869" spans="9:10" x14ac:dyDescent="0.25">
      <c r="I869" t="str">
        <f t="shared" si="26"/>
        <v/>
      </c>
      <c r="J869" s="56" t="str">
        <f t="shared" si="27"/>
        <v/>
      </c>
    </row>
    <row r="870" spans="9:10" x14ac:dyDescent="0.25">
      <c r="I870" t="str">
        <f t="shared" si="26"/>
        <v/>
      </c>
      <c r="J870" s="56" t="str">
        <f t="shared" si="27"/>
        <v/>
      </c>
    </row>
    <row r="871" spans="9:10" x14ac:dyDescent="0.25">
      <c r="I871" t="str">
        <f t="shared" si="26"/>
        <v/>
      </c>
      <c r="J871" s="56" t="str">
        <f t="shared" si="27"/>
        <v/>
      </c>
    </row>
    <row r="872" spans="9:10" x14ac:dyDescent="0.25">
      <c r="I872" t="str">
        <f t="shared" si="26"/>
        <v/>
      </c>
      <c r="J872" s="56" t="str">
        <f t="shared" si="27"/>
        <v/>
      </c>
    </row>
    <row r="873" spans="9:10" x14ac:dyDescent="0.25">
      <c r="I873" t="str">
        <f t="shared" si="26"/>
        <v/>
      </c>
      <c r="J873" s="56" t="str">
        <f t="shared" si="27"/>
        <v/>
      </c>
    </row>
    <row r="874" spans="9:10" x14ac:dyDescent="0.25">
      <c r="I874" t="str">
        <f t="shared" si="26"/>
        <v/>
      </c>
      <c r="J874" s="56" t="str">
        <f t="shared" si="27"/>
        <v/>
      </c>
    </row>
    <row r="875" spans="9:10" x14ac:dyDescent="0.25">
      <c r="I875" t="str">
        <f t="shared" si="26"/>
        <v/>
      </c>
      <c r="J875" s="56" t="str">
        <f t="shared" si="27"/>
        <v/>
      </c>
    </row>
    <row r="876" spans="9:10" x14ac:dyDescent="0.25">
      <c r="I876" t="str">
        <f t="shared" si="26"/>
        <v/>
      </c>
      <c r="J876" s="56" t="str">
        <f t="shared" si="27"/>
        <v/>
      </c>
    </row>
    <row r="877" spans="9:10" x14ac:dyDescent="0.25">
      <c r="I877" t="str">
        <f t="shared" si="26"/>
        <v/>
      </c>
      <c r="J877" s="56" t="str">
        <f t="shared" si="27"/>
        <v/>
      </c>
    </row>
    <row r="878" spans="9:10" x14ac:dyDescent="0.25">
      <c r="I878" t="str">
        <f t="shared" si="26"/>
        <v/>
      </c>
      <c r="J878" s="56" t="str">
        <f t="shared" si="27"/>
        <v/>
      </c>
    </row>
    <row r="879" spans="9:10" x14ac:dyDescent="0.25">
      <c r="I879" t="str">
        <f t="shared" si="26"/>
        <v/>
      </c>
      <c r="J879" s="56" t="str">
        <f t="shared" si="27"/>
        <v/>
      </c>
    </row>
    <row r="880" spans="9:10" x14ac:dyDescent="0.25">
      <c r="I880" t="str">
        <f t="shared" si="26"/>
        <v/>
      </c>
      <c r="J880" s="56" t="str">
        <f t="shared" si="27"/>
        <v/>
      </c>
    </row>
    <row r="881" spans="9:10" x14ac:dyDescent="0.25">
      <c r="I881" t="str">
        <f t="shared" si="26"/>
        <v/>
      </c>
      <c r="J881" s="56" t="str">
        <f t="shared" si="27"/>
        <v/>
      </c>
    </row>
    <row r="882" spans="9:10" x14ac:dyDescent="0.25">
      <c r="I882" t="str">
        <f t="shared" si="26"/>
        <v/>
      </c>
      <c r="J882" s="56" t="str">
        <f t="shared" si="27"/>
        <v/>
      </c>
    </row>
    <row r="883" spans="9:10" x14ac:dyDescent="0.25">
      <c r="I883" t="str">
        <f t="shared" si="26"/>
        <v/>
      </c>
      <c r="J883" s="56" t="str">
        <f t="shared" si="27"/>
        <v/>
      </c>
    </row>
    <row r="884" spans="9:10" x14ac:dyDescent="0.25">
      <c r="I884" t="str">
        <f t="shared" si="26"/>
        <v/>
      </c>
      <c r="J884" s="56" t="str">
        <f t="shared" si="27"/>
        <v/>
      </c>
    </row>
    <row r="885" spans="9:10" x14ac:dyDescent="0.25">
      <c r="I885" t="str">
        <f t="shared" si="26"/>
        <v/>
      </c>
      <c r="J885" s="56" t="str">
        <f t="shared" si="27"/>
        <v/>
      </c>
    </row>
    <row r="886" spans="9:10" x14ac:dyDescent="0.25">
      <c r="I886" t="str">
        <f t="shared" si="26"/>
        <v/>
      </c>
      <c r="J886" s="56" t="str">
        <f t="shared" si="27"/>
        <v/>
      </c>
    </row>
    <row r="887" spans="9:10" x14ac:dyDescent="0.25">
      <c r="I887" t="str">
        <f t="shared" si="26"/>
        <v/>
      </c>
      <c r="J887" s="56" t="str">
        <f t="shared" si="27"/>
        <v/>
      </c>
    </row>
    <row r="888" spans="9:10" x14ac:dyDescent="0.25">
      <c r="I888" t="str">
        <f t="shared" si="26"/>
        <v/>
      </c>
      <c r="J888" s="56" t="str">
        <f t="shared" si="27"/>
        <v/>
      </c>
    </row>
    <row r="889" spans="9:10" x14ac:dyDescent="0.25">
      <c r="I889" t="str">
        <f t="shared" si="26"/>
        <v/>
      </c>
      <c r="J889" s="56" t="str">
        <f t="shared" si="27"/>
        <v/>
      </c>
    </row>
    <row r="890" spans="9:10" x14ac:dyDescent="0.25">
      <c r="I890" t="str">
        <f t="shared" si="26"/>
        <v/>
      </c>
      <c r="J890" s="56" t="str">
        <f t="shared" si="27"/>
        <v/>
      </c>
    </row>
    <row r="891" spans="9:10" x14ac:dyDescent="0.25">
      <c r="I891" t="str">
        <f t="shared" si="26"/>
        <v/>
      </c>
      <c r="J891" s="56" t="str">
        <f t="shared" si="27"/>
        <v/>
      </c>
    </row>
    <row r="892" spans="9:10" x14ac:dyDescent="0.25">
      <c r="I892" t="str">
        <f t="shared" si="26"/>
        <v/>
      </c>
      <c r="J892" s="56" t="str">
        <f t="shared" si="27"/>
        <v/>
      </c>
    </row>
    <row r="893" spans="9:10" x14ac:dyDescent="0.25">
      <c r="I893" t="str">
        <f t="shared" si="26"/>
        <v/>
      </c>
      <c r="J893" s="56" t="str">
        <f t="shared" si="27"/>
        <v/>
      </c>
    </row>
    <row r="894" spans="9:10" x14ac:dyDescent="0.25">
      <c r="I894" t="str">
        <f t="shared" si="26"/>
        <v/>
      </c>
      <c r="J894" s="56" t="str">
        <f t="shared" si="27"/>
        <v/>
      </c>
    </row>
    <row r="895" spans="9:10" x14ac:dyDescent="0.25">
      <c r="I895" t="str">
        <f t="shared" si="26"/>
        <v/>
      </c>
      <c r="J895" s="56" t="str">
        <f t="shared" si="27"/>
        <v/>
      </c>
    </row>
    <row r="896" spans="9:10" x14ac:dyDescent="0.25">
      <c r="I896" t="str">
        <f t="shared" si="26"/>
        <v/>
      </c>
      <c r="J896" s="56" t="str">
        <f t="shared" si="27"/>
        <v/>
      </c>
    </row>
    <row r="897" spans="9:10" x14ac:dyDescent="0.25">
      <c r="I897" t="str">
        <f t="shared" si="26"/>
        <v/>
      </c>
      <c r="J897" s="56" t="str">
        <f t="shared" si="27"/>
        <v/>
      </c>
    </row>
    <row r="898" spans="9:10" x14ac:dyDescent="0.25">
      <c r="I898" t="str">
        <f t="shared" si="26"/>
        <v/>
      </c>
      <c r="J898" s="56" t="str">
        <f t="shared" si="27"/>
        <v/>
      </c>
    </row>
    <row r="899" spans="9:10" x14ac:dyDescent="0.25">
      <c r="I899" t="str">
        <f t="shared" ref="I899:I962" si="28">IF($A899="","",RIGHT($E899,LEN($E899)-SEARCH(".",$E899)))</f>
        <v/>
      </c>
      <c r="J899" s="56" t="str">
        <f t="shared" ref="J899:J962" si="29">IF($A899="","",$G899)</f>
        <v/>
      </c>
    </row>
    <row r="900" spans="9:10" x14ac:dyDescent="0.25">
      <c r="I900" t="str">
        <f t="shared" si="28"/>
        <v/>
      </c>
      <c r="J900" s="56" t="str">
        <f t="shared" si="29"/>
        <v/>
      </c>
    </row>
    <row r="901" spans="9:10" x14ac:dyDescent="0.25">
      <c r="I901" t="str">
        <f t="shared" si="28"/>
        <v/>
      </c>
      <c r="J901" s="56" t="str">
        <f t="shared" si="29"/>
        <v/>
      </c>
    </row>
    <row r="902" spans="9:10" x14ac:dyDescent="0.25">
      <c r="I902" t="str">
        <f t="shared" si="28"/>
        <v/>
      </c>
      <c r="J902" s="56" t="str">
        <f t="shared" si="29"/>
        <v/>
      </c>
    </row>
    <row r="903" spans="9:10" x14ac:dyDescent="0.25">
      <c r="I903" t="str">
        <f t="shared" si="28"/>
        <v/>
      </c>
      <c r="J903" s="56" t="str">
        <f t="shared" si="29"/>
        <v/>
      </c>
    </row>
    <row r="904" spans="9:10" x14ac:dyDescent="0.25">
      <c r="I904" t="str">
        <f t="shared" si="28"/>
        <v/>
      </c>
      <c r="J904" s="56" t="str">
        <f t="shared" si="29"/>
        <v/>
      </c>
    </row>
    <row r="905" spans="9:10" x14ac:dyDescent="0.25">
      <c r="I905" t="str">
        <f t="shared" si="28"/>
        <v/>
      </c>
      <c r="J905" s="56" t="str">
        <f t="shared" si="29"/>
        <v/>
      </c>
    </row>
    <row r="906" spans="9:10" x14ac:dyDescent="0.25">
      <c r="I906" t="str">
        <f t="shared" si="28"/>
        <v/>
      </c>
      <c r="J906" s="56" t="str">
        <f t="shared" si="29"/>
        <v/>
      </c>
    </row>
    <row r="907" spans="9:10" x14ac:dyDescent="0.25">
      <c r="I907" t="str">
        <f t="shared" si="28"/>
        <v/>
      </c>
      <c r="J907" s="56" t="str">
        <f t="shared" si="29"/>
        <v/>
      </c>
    </row>
    <row r="908" spans="9:10" x14ac:dyDescent="0.25">
      <c r="I908" t="str">
        <f t="shared" si="28"/>
        <v/>
      </c>
      <c r="J908" s="56" t="str">
        <f t="shared" si="29"/>
        <v/>
      </c>
    </row>
    <row r="909" spans="9:10" x14ac:dyDescent="0.25">
      <c r="I909" t="str">
        <f t="shared" si="28"/>
        <v/>
      </c>
      <c r="J909" s="56" t="str">
        <f t="shared" si="29"/>
        <v/>
      </c>
    </row>
    <row r="910" spans="9:10" x14ac:dyDescent="0.25">
      <c r="I910" t="str">
        <f t="shared" si="28"/>
        <v/>
      </c>
      <c r="J910" s="56" t="str">
        <f t="shared" si="29"/>
        <v/>
      </c>
    </row>
    <row r="911" spans="9:10" x14ac:dyDescent="0.25">
      <c r="I911" t="str">
        <f t="shared" si="28"/>
        <v/>
      </c>
      <c r="J911" s="56" t="str">
        <f t="shared" si="29"/>
        <v/>
      </c>
    </row>
    <row r="912" spans="9:10" x14ac:dyDescent="0.25">
      <c r="I912" t="str">
        <f t="shared" si="28"/>
        <v/>
      </c>
      <c r="J912" s="56" t="str">
        <f t="shared" si="29"/>
        <v/>
      </c>
    </row>
    <row r="913" spans="9:10" x14ac:dyDescent="0.25">
      <c r="I913" t="str">
        <f t="shared" si="28"/>
        <v/>
      </c>
      <c r="J913" s="56" t="str">
        <f t="shared" si="29"/>
        <v/>
      </c>
    </row>
    <row r="914" spans="9:10" x14ac:dyDescent="0.25">
      <c r="I914" t="str">
        <f t="shared" si="28"/>
        <v/>
      </c>
      <c r="J914" s="56" t="str">
        <f t="shared" si="29"/>
        <v/>
      </c>
    </row>
    <row r="915" spans="9:10" x14ac:dyDescent="0.25">
      <c r="I915" t="str">
        <f t="shared" si="28"/>
        <v/>
      </c>
      <c r="J915" s="56" t="str">
        <f t="shared" si="29"/>
        <v/>
      </c>
    </row>
    <row r="916" spans="9:10" x14ac:dyDescent="0.25">
      <c r="I916" t="str">
        <f t="shared" si="28"/>
        <v/>
      </c>
      <c r="J916" s="56" t="str">
        <f t="shared" si="29"/>
        <v/>
      </c>
    </row>
    <row r="917" spans="9:10" x14ac:dyDescent="0.25">
      <c r="I917" t="str">
        <f t="shared" si="28"/>
        <v/>
      </c>
      <c r="J917" s="56" t="str">
        <f t="shared" si="29"/>
        <v/>
      </c>
    </row>
    <row r="918" spans="9:10" x14ac:dyDescent="0.25">
      <c r="I918" t="str">
        <f t="shared" si="28"/>
        <v/>
      </c>
      <c r="J918" s="56" t="str">
        <f t="shared" si="29"/>
        <v/>
      </c>
    </row>
    <row r="919" spans="9:10" x14ac:dyDescent="0.25">
      <c r="I919" t="str">
        <f t="shared" si="28"/>
        <v/>
      </c>
      <c r="J919" s="56" t="str">
        <f t="shared" si="29"/>
        <v/>
      </c>
    </row>
    <row r="920" spans="9:10" x14ac:dyDescent="0.25">
      <c r="I920" t="str">
        <f t="shared" si="28"/>
        <v/>
      </c>
      <c r="J920" s="56" t="str">
        <f t="shared" si="29"/>
        <v/>
      </c>
    </row>
    <row r="921" spans="9:10" x14ac:dyDescent="0.25">
      <c r="I921" t="str">
        <f t="shared" si="28"/>
        <v/>
      </c>
      <c r="J921" s="56" t="str">
        <f t="shared" si="29"/>
        <v/>
      </c>
    </row>
    <row r="922" spans="9:10" x14ac:dyDescent="0.25">
      <c r="I922" t="str">
        <f t="shared" si="28"/>
        <v/>
      </c>
      <c r="J922" s="56" t="str">
        <f t="shared" si="29"/>
        <v/>
      </c>
    </row>
    <row r="923" spans="9:10" x14ac:dyDescent="0.25">
      <c r="I923" t="str">
        <f t="shared" si="28"/>
        <v/>
      </c>
      <c r="J923" s="56" t="str">
        <f t="shared" si="29"/>
        <v/>
      </c>
    </row>
    <row r="924" spans="9:10" x14ac:dyDescent="0.25">
      <c r="I924" t="str">
        <f t="shared" si="28"/>
        <v/>
      </c>
      <c r="J924" s="56" t="str">
        <f t="shared" si="29"/>
        <v/>
      </c>
    </row>
    <row r="925" spans="9:10" x14ac:dyDescent="0.25">
      <c r="I925" t="str">
        <f t="shared" si="28"/>
        <v/>
      </c>
      <c r="J925" s="56" t="str">
        <f t="shared" si="29"/>
        <v/>
      </c>
    </row>
    <row r="926" spans="9:10" x14ac:dyDescent="0.25">
      <c r="I926" t="str">
        <f t="shared" si="28"/>
        <v/>
      </c>
      <c r="J926" s="56" t="str">
        <f t="shared" si="29"/>
        <v/>
      </c>
    </row>
    <row r="927" spans="9:10" x14ac:dyDescent="0.25">
      <c r="I927" t="str">
        <f t="shared" si="28"/>
        <v/>
      </c>
      <c r="J927" s="56" t="str">
        <f t="shared" si="29"/>
        <v/>
      </c>
    </row>
    <row r="928" spans="9:10" x14ac:dyDescent="0.25">
      <c r="I928" t="str">
        <f t="shared" si="28"/>
        <v/>
      </c>
      <c r="J928" s="56" t="str">
        <f t="shared" si="29"/>
        <v/>
      </c>
    </row>
    <row r="929" spans="9:10" x14ac:dyDescent="0.25">
      <c r="I929" t="str">
        <f t="shared" si="28"/>
        <v/>
      </c>
      <c r="J929" s="56" t="str">
        <f t="shared" si="29"/>
        <v/>
      </c>
    </row>
    <row r="930" spans="9:10" x14ac:dyDescent="0.25">
      <c r="I930" t="str">
        <f t="shared" si="28"/>
        <v/>
      </c>
      <c r="J930" s="56" t="str">
        <f t="shared" si="29"/>
        <v/>
      </c>
    </row>
    <row r="931" spans="9:10" x14ac:dyDescent="0.25">
      <c r="I931" t="str">
        <f t="shared" si="28"/>
        <v/>
      </c>
      <c r="J931" s="56" t="str">
        <f t="shared" si="29"/>
        <v/>
      </c>
    </row>
    <row r="932" spans="9:10" x14ac:dyDescent="0.25">
      <c r="I932" t="str">
        <f t="shared" si="28"/>
        <v/>
      </c>
      <c r="J932" s="56" t="str">
        <f t="shared" si="29"/>
        <v/>
      </c>
    </row>
    <row r="933" spans="9:10" x14ac:dyDescent="0.25">
      <c r="I933" t="str">
        <f t="shared" si="28"/>
        <v/>
      </c>
      <c r="J933" s="56" t="str">
        <f t="shared" si="29"/>
        <v/>
      </c>
    </row>
    <row r="934" spans="9:10" x14ac:dyDescent="0.25">
      <c r="I934" t="str">
        <f t="shared" si="28"/>
        <v/>
      </c>
      <c r="J934" s="56" t="str">
        <f t="shared" si="29"/>
        <v/>
      </c>
    </row>
    <row r="935" spans="9:10" x14ac:dyDescent="0.25">
      <c r="I935" t="str">
        <f t="shared" si="28"/>
        <v/>
      </c>
      <c r="J935" s="56" t="str">
        <f t="shared" si="29"/>
        <v/>
      </c>
    </row>
    <row r="936" spans="9:10" x14ac:dyDescent="0.25">
      <c r="I936" t="str">
        <f t="shared" si="28"/>
        <v/>
      </c>
      <c r="J936" s="56" t="str">
        <f t="shared" si="29"/>
        <v/>
      </c>
    </row>
    <row r="937" spans="9:10" x14ac:dyDescent="0.25">
      <c r="I937" t="str">
        <f t="shared" si="28"/>
        <v/>
      </c>
      <c r="J937" s="56" t="str">
        <f t="shared" si="29"/>
        <v/>
      </c>
    </row>
    <row r="938" spans="9:10" x14ac:dyDescent="0.25">
      <c r="I938" t="str">
        <f t="shared" si="28"/>
        <v/>
      </c>
      <c r="J938" s="56" t="str">
        <f t="shared" si="29"/>
        <v/>
      </c>
    </row>
    <row r="939" spans="9:10" x14ac:dyDescent="0.25">
      <c r="I939" t="str">
        <f t="shared" si="28"/>
        <v/>
      </c>
      <c r="J939" s="56" t="str">
        <f t="shared" si="29"/>
        <v/>
      </c>
    </row>
    <row r="940" spans="9:10" x14ac:dyDescent="0.25">
      <c r="I940" t="str">
        <f t="shared" si="28"/>
        <v/>
      </c>
      <c r="J940" s="56" t="str">
        <f t="shared" si="29"/>
        <v/>
      </c>
    </row>
    <row r="941" spans="9:10" x14ac:dyDescent="0.25">
      <c r="I941" t="str">
        <f t="shared" si="28"/>
        <v/>
      </c>
      <c r="J941" s="56" t="str">
        <f t="shared" si="29"/>
        <v/>
      </c>
    </row>
    <row r="942" spans="9:10" x14ac:dyDescent="0.25">
      <c r="I942" t="str">
        <f t="shared" si="28"/>
        <v/>
      </c>
      <c r="J942" s="56" t="str">
        <f t="shared" si="29"/>
        <v/>
      </c>
    </row>
    <row r="943" spans="9:10" x14ac:dyDescent="0.25">
      <c r="I943" t="str">
        <f t="shared" si="28"/>
        <v/>
      </c>
      <c r="J943" s="56" t="str">
        <f t="shared" si="29"/>
        <v/>
      </c>
    </row>
    <row r="944" spans="9:10" x14ac:dyDescent="0.25">
      <c r="I944" t="str">
        <f t="shared" si="28"/>
        <v/>
      </c>
      <c r="J944" s="56" t="str">
        <f t="shared" si="29"/>
        <v/>
      </c>
    </row>
    <row r="945" spans="9:10" x14ac:dyDescent="0.25">
      <c r="I945" t="str">
        <f t="shared" si="28"/>
        <v/>
      </c>
      <c r="J945" s="56" t="str">
        <f t="shared" si="29"/>
        <v/>
      </c>
    </row>
    <row r="946" spans="9:10" x14ac:dyDescent="0.25">
      <c r="I946" t="str">
        <f t="shared" si="28"/>
        <v/>
      </c>
      <c r="J946" s="56" t="str">
        <f t="shared" si="29"/>
        <v/>
      </c>
    </row>
    <row r="947" spans="9:10" x14ac:dyDescent="0.25">
      <c r="I947" t="str">
        <f t="shared" si="28"/>
        <v/>
      </c>
      <c r="J947" s="56" t="str">
        <f t="shared" si="29"/>
        <v/>
      </c>
    </row>
    <row r="948" spans="9:10" x14ac:dyDescent="0.25">
      <c r="I948" t="str">
        <f t="shared" si="28"/>
        <v/>
      </c>
      <c r="J948" s="56" t="str">
        <f t="shared" si="29"/>
        <v/>
      </c>
    </row>
    <row r="949" spans="9:10" x14ac:dyDescent="0.25">
      <c r="I949" t="str">
        <f t="shared" si="28"/>
        <v/>
      </c>
      <c r="J949" s="56" t="str">
        <f t="shared" si="29"/>
        <v/>
      </c>
    </row>
    <row r="950" spans="9:10" x14ac:dyDescent="0.25">
      <c r="I950" t="str">
        <f t="shared" si="28"/>
        <v/>
      </c>
      <c r="J950" s="56" t="str">
        <f t="shared" si="29"/>
        <v/>
      </c>
    </row>
    <row r="951" spans="9:10" x14ac:dyDescent="0.25">
      <c r="I951" t="str">
        <f t="shared" si="28"/>
        <v/>
      </c>
      <c r="J951" s="56" t="str">
        <f t="shared" si="29"/>
        <v/>
      </c>
    </row>
    <row r="952" spans="9:10" x14ac:dyDescent="0.25">
      <c r="I952" t="str">
        <f t="shared" si="28"/>
        <v/>
      </c>
      <c r="J952" s="56" t="str">
        <f t="shared" si="29"/>
        <v/>
      </c>
    </row>
    <row r="953" spans="9:10" x14ac:dyDescent="0.25">
      <c r="I953" t="str">
        <f t="shared" si="28"/>
        <v/>
      </c>
      <c r="J953" s="56" t="str">
        <f t="shared" si="29"/>
        <v/>
      </c>
    </row>
    <row r="954" spans="9:10" x14ac:dyDescent="0.25">
      <c r="I954" t="str">
        <f t="shared" si="28"/>
        <v/>
      </c>
      <c r="J954" s="56" t="str">
        <f t="shared" si="29"/>
        <v/>
      </c>
    </row>
    <row r="955" spans="9:10" x14ac:dyDescent="0.25">
      <c r="I955" t="str">
        <f t="shared" si="28"/>
        <v/>
      </c>
      <c r="J955" s="56" t="str">
        <f t="shared" si="29"/>
        <v/>
      </c>
    </row>
    <row r="956" spans="9:10" x14ac:dyDescent="0.25">
      <c r="I956" t="str">
        <f t="shared" si="28"/>
        <v/>
      </c>
      <c r="J956" s="56" t="str">
        <f t="shared" si="29"/>
        <v/>
      </c>
    </row>
    <row r="957" spans="9:10" x14ac:dyDescent="0.25">
      <c r="I957" t="str">
        <f t="shared" si="28"/>
        <v/>
      </c>
      <c r="J957" s="56" t="str">
        <f t="shared" si="29"/>
        <v/>
      </c>
    </row>
    <row r="958" spans="9:10" x14ac:dyDescent="0.25">
      <c r="I958" t="str">
        <f t="shared" si="28"/>
        <v/>
      </c>
      <c r="J958" s="56" t="str">
        <f t="shared" si="29"/>
        <v/>
      </c>
    </row>
    <row r="959" spans="9:10" x14ac:dyDescent="0.25">
      <c r="I959" t="str">
        <f t="shared" si="28"/>
        <v/>
      </c>
      <c r="J959" s="56" t="str">
        <f t="shared" si="29"/>
        <v/>
      </c>
    </row>
    <row r="960" spans="9:10" x14ac:dyDescent="0.25">
      <c r="I960" t="str">
        <f t="shared" si="28"/>
        <v/>
      </c>
      <c r="J960" s="56" t="str">
        <f t="shared" si="29"/>
        <v/>
      </c>
    </row>
    <row r="961" spans="9:10" x14ac:dyDescent="0.25">
      <c r="I961" t="str">
        <f t="shared" si="28"/>
        <v/>
      </c>
      <c r="J961" s="56" t="str">
        <f t="shared" si="29"/>
        <v/>
      </c>
    </row>
    <row r="962" spans="9:10" x14ac:dyDescent="0.25">
      <c r="I962" t="str">
        <f t="shared" si="28"/>
        <v/>
      </c>
      <c r="J962" s="56" t="str">
        <f t="shared" si="29"/>
        <v/>
      </c>
    </row>
    <row r="963" spans="9:10" x14ac:dyDescent="0.25">
      <c r="I963" t="str">
        <f t="shared" ref="I963:I1026" si="30">IF($A963="","",RIGHT($E963,LEN($E963)-SEARCH(".",$E963)))</f>
        <v/>
      </c>
      <c r="J963" s="56" t="str">
        <f t="shared" ref="J963:J1026" si="31">IF($A963="","",$G963)</f>
        <v/>
      </c>
    </row>
    <row r="964" spans="9:10" x14ac:dyDescent="0.25">
      <c r="I964" t="str">
        <f t="shared" si="30"/>
        <v/>
      </c>
      <c r="J964" s="56" t="str">
        <f t="shared" si="31"/>
        <v/>
      </c>
    </row>
    <row r="965" spans="9:10" x14ac:dyDescent="0.25">
      <c r="I965" t="str">
        <f t="shared" si="30"/>
        <v/>
      </c>
      <c r="J965" s="56" t="str">
        <f t="shared" si="31"/>
        <v/>
      </c>
    </row>
    <row r="966" spans="9:10" x14ac:dyDescent="0.25">
      <c r="I966" t="str">
        <f t="shared" si="30"/>
        <v/>
      </c>
      <c r="J966" s="56" t="str">
        <f t="shared" si="31"/>
        <v/>
      </c>
    </row>
    <row r="967" spans="9:10" x14ac:dyDescent="0.25">
      <c r="I967" t="str">
        <f t="shared" si="30"/>
        <v/>
      </c>
      <c r="J967" s="56" t="str">
        <f t="shared" si="31"/>
        <v/>
      </c>
    </row>
    <row r="968" spans="9:10" x14ac:dyDescent="0.25">
      <c r="I968" t="str">
        <f t="shared" si="30"/>
        <v/>
      </c>
      <c r="J968" s="56" t="str">
        <f t="shared" si="31"/>
        <v/>
      </c>
    </row>
    <row r="969" spans="9:10" x14ac:dyDescent="0.25">
      <c r="I969" t="str">
        <f t="shared" si="30"/>
        <v/>
      </c>
      <c r="J969" s="56" t="str">
        <f t="shared" si="31"/>
        <v/>
      </c>
    </row>
    <row r="970" spans="9:10" x14ac:dyDescent="0.25">
      <c r="I970" t="str">
        <f t="shared" si="30"/>
        <v/>
      </c>
      <c r="J970" s="56" t="str">
        <f t="shared" si="31"/>
        <v/>
      </c>
    </row>
    <row r="971" spans="9:10" x14ac:dyDescent="0.25">
      <c r="I971" t="str">
        <f t="shared" si="30"/>
        <v/>
      </c>
      <c r="J971" s="56" t="str">
        <f t="shared" si="31"/>
        <v/>
      </c>
    </row>
    <row r="972" spans="9:10" x14ac:dyDescent="0.25">
      <c r="I972" t="str">
        <f t="shared" si="30"/>
        <v/>
      </c>
      <c r="J972" s="56" t="str">
        <f t="shared" si="31"/>
        <v/>
      </c>
    </row>
    <row r="973" spans="9:10" x14ac:dyDescent="0.25">
      <c r="I973" t="str">
        <f t="shared" si="30"/>
        <v/>
      </c>
      <c r="J973" s="56" t="str">
        <f t="shared" si="31"/>
        <v/>
      </c>
    </row>
    <row r="974" spans="9:10" x14ac:dyDescent="0.25">
      <c r="I974" t="str">
        <f t="shared" si="30"/>
        <v/>
      </c>
      <c r="J974" s="56" t="str">
        <f t="shared" si="31"/>
        <v/>
      </c>
    </row>
    <row r="975" spans="9:10" x14ac:dyDescent="0.25">
      <c r="I975" t="str">
        <f t="shared" si="30"/>
        <v/>
      </c>
      <c r="J975" s="56" t="str">
        <f t="shared" si="31"/>
        <v/>
      </c>
    </row>
    <row r="976" spans="9:10" x14ac:dyDescent="0.25">
      <c r="I976" t="str">
        <f t="shared" si="30"/>
        <v/>
      </c>
      <c r="J976" s="56" t="str">
        <f t="shared" si="31"/>
        <v/>
      </c>
    </row>
    <row r="977" spans="9:10" x14ac:dyDescent="0.25">
      <c r="I977" t="str">
        <f t="shared" si="30"/>
        <v/>
      </c>
      <c r="J977" s="56" t="str">
        <f t="shared" si="31"/>
        <v/>
      </c>
    </row>
    <row r="978" spans="9:10" x14ac:dyDescent="0.25">
      <c r="I978" t="str">
        <f t="shared" si="30"/>
        <v/>
      </c>
      <c r="J978" s="56" t="str">
        <f t="shared" si="31"/>
        <v/>
      </c>
    </row>
    <row r="979" spans="9:10" x14ac:dyDescent="0.25">
      <c r="I979" t="str">
        <f t="shared" si="30"/>
        <v/>
      </c>
      <c r="J979" s="56" t="str">
        <f t="shared" si="31"/>
        <v/>
      </c>
    </row>
    <row r="980" spans="9:10" x14ac:dyDescent="0.25">
      <c r="I980" t="str">
        <f t="shared" si="30"/>
        <v/>
      </c>
      <c r="J980" s="56" t="str">
        <f t="shared" si="31"/>
        <v/>
      </c>
    </row>
    <row r="981" spans="9:10" x14ac:dyDescent="0.25">
      <c r="I981" t="str">
        <f t="shared" si="30"/>
        <v/>
      </c>
      <c r="J981" s="56" t="str">
        <f t="shared" si="31"/>
        <v/>
      </c>
    </row>
    <row r="982" spans="9:10" x14ac:dyDescent="0.25">
      <c r="I982" t="str">
        <f t="shared" si="30"/>
        <v/>
      </c>
      <c r="J982" s="56" t="str">
        <f t="shared" si="31"/>
        <v/>
      </c>
    </row>
    <row r="983" spans="9:10" x14ac:dyDescent="0.25">
      <c r="I983" t="str">
        <f t="shared" si="30"/>
        <v/>
      </c>
      <c r="J983" s="56" t="str">
        <f t="shared" si="31"/>
        <v/>
      </c>
    </row>
    <row r="984" spans="9:10" x14ac:dyDescent="0.25">
      <c r="I984" t="str">
        <f t="shared" si="30"/>
        <v/>
      </c>
      <c r="J984" s="56" t="str">
        <f t="shared" si="31"/>
        <v/>
      </c>
    </row>
    <row r="985" spans="9:10" x14ac:dyDescent="0.25">
      <c r="I985" t="str">
        <f t="shared" si="30"/>
        <v/>
      </c>
      <c r="J985" s="56" t="str">
        <f t="shared" si="31"/>
        <v/>
      </c>
    </row>
    <row r="986" spans="9:10" x14ac:dyDescent="0.25">
      <c r="I986" t="str">
        <f t="shared" si="30"/>
        <v/>
      </c>
      <c r="J986" s="56" t="str">
        <f t="shared" si="31"/>
        <v/>
      </c>
    </row>
    <row r="987" spans="9:10" x14ac:dyDescent="0.25">
      <c r="I987" t="str">
        <f t="shared" si="30"/>
        <v/>
      </c>
      <c r="J987" s="56" t="str">
        <f t="shared" si="31"/>
        <v/>
      </c>
    </row>
    <row r="988" spans="9:10" x14ac:dyDescent="0.25">
      <c r="I988" t="str">
        <f t="shared" si="30"/>
        <v/>
      </c>
      <c r="J988" s="56" t="str">
        <f t="shared" si="31"/>
        <v/>
      </c>
    </row>
    <row r="989" spans="9:10" x14ac:dyDescent="0.25">
      <c r="I989" t="str">
        <f t="shared" si="30"/>
        <v/>
      </c>
      <c r="J989" s="56" t="str">
        <f t="shared" si="31"/>
        <v/>
      </c>
    </row>
    <row r="990" spans="9:10" x14ac:dyDescent="0.25">
      <c r="I990" t="str">
        <f t="shared" si="30"/>
        <v/>
      </c>
      <c r="J990" s="56" t="str">
        <f t="shared" si="31"/>
        <v/>
      </c>
    </row>
    <row r="991" spans="9:10" x14ac:dyDescent="0.25">
      <c r="I991" t="str">
        <f t="shared" si="30"/>
        <v/>
      </c>
      <c r="J991" s="56" t="str">
        <f t="shared" si="31"/>
        <v/>
      </c>
    </row>
    <row r="992" spans="9:10" x14ac:dyDescent="0.25">
      <c r="I992" t="str">
        <f t="shared" si="30"/>
        <v/>
      </c>
      <c r="J992" s="56" t="str">
        <f t="shared" si="31"/>
        <v/>
      </c>
    </row>
    <row r="993" spans="9:10" x14ac:dyDescent="0.25">
      <c r="I993" t="str">
        <f t="shared" si="30"/>
        <v/>
      </c>
      <c r="J993" s="56" t="str">
        <f t="shared" si="31"/>
        <v/>
      </c>
    </row>
    <row r="994" spans="9:10" x14ac:dyDescent="0.25">
      <c r="I994" t="str">
        <f t="shared" si="30"/>
        <v/>
      </c>
      <c r="J994" s="56" t="str">
        <f t="shared" si="31"/>
        <v/>
      </c>
    </row>
    <row r="995" spans="9:10" x14ac:dyDescent="0.25">
      <c r="I995" t="str">
        <f t="shared" si="30"/>
        <v/>
      </c>
      <c r="J995" s="56" t="str">
        <f t="shared" si="31"/>
        <v/>
      </c>
    </row>
    <row r="996" spans="9:10" x14ac:dyDescent="0.25">
      <c r="I996" t="str">
        <f t="shared" si="30"/>
        <v/>
      </c>
      <c r="J996" s="56" t="str">
        <f t="shared" si="31"/>
        <v/>
      </c>
    </row>
    <row r="997" spans="9:10" x14ac:dyDescent="0.25">
      <c r="I997" t="str">
        <f t="shared" si="30"/>
        <v/>
      </c>
      <c r="J997" s="56" t="str">
        <f t="shared" si="31"/>
        <v/>
      </c>
    </row>
    <row r="998" spans="9:10" x14ac:dyDescent="0.25">
      <c r="I998" t="str">
        <f t="shared" si="30"/>
        <v/>
      </c>
      <c r="J998" s="56" t="str">
        <f t="shared" si="31"/>
        <v/>
      </c>
    </row>
    <row r="999" spans="9:10" x14ac:dyDescent="0.25">
      <c r="I999" t="str">
        <f t="shared" si="30"/>
        <v/>
      </c>
      <c r="J999" s="56" t="str">
        <f t="shared" si="31"/>
        <v/>
      </c>
    </row>
    <row r="1000" spans="9:10" x14ac:dyDescent="0.25">
      <c r="I1000" t="str">
        <f t="shared" si="30"/>
        <v/>
      </c>
      <c r="J1000" s="56" t="str">
        <f t="shared" si="31"/>
        <v/>
      </c>
    </row>
    <row r="1001" spans="9:10" x14ac:dyDescent="0.25">
      <c r="I1001" t="str">
        <f t="shared" si="30"/>
        <v/>
      </c>
      <c r="J1001" s="56" t="str">
        <f t="shared" si="31"/>
        <v/>
      </c>
    </row>
    <row r="1002" spans="9:10" x14ac:dyDescent="0.25">
      <c r="I1002" t="str">
        <f t="shared" si="30"/>
        <v/>
      </c>
      <c r="J1002" s="56" t="str">
        <f t="shared" si="31"/>
        <v/>
      </c>
    </row>
    <row r="1003" spans="9:10" x14ac:dyDescent="0.25">
      <c r="I1003" t="str">
        <f t="shared" si="30"/>
        <v/>
      </c>
      <c r="J1003" s="56" t="str">
        <f t="shared" si="31"/>
        <v/>
      </c>
    </row>
    <row r="1004" spans="9:10" x14ac:dyDescent="0.25">
      <c r="I1004" t="str">
        <f t="shared" si="30"/>
        <v/>
      </c>
      <c r="J1004" s="56" t="str">
        <f t="shared" si="31"/>
        <v/>
      </c>
    </row>
    <row r="1005" spans="9:10" x14ac:dyDescent="0.25">
      <c r="I1005" t="str">
        <f t="shared" si="30"/>
        <v/>
      </c>
      <c r="J1005" s="56" t="str">
        <f t="shared" si="31"/>
        <v/>
      </c>
    </row>
    <row r="1006" spans="9:10" x14ac:dyDescent="0.25">
      <c r="I1006" t="str">
        <f t="shared" si="30"/>
        <v/>
      </c>
      <c r="J1006" s="56" t="str">
        <f t="shared" si="31"/>
        <v/>
      </c>
    </row>
    <row r="1007" spans="9:10" x14ac:dyDescent="0.25">
      <c r="I1007" t="str">
        <f t="shared" si="30"/>
        <v/>
      </c>
      <c r="J1007" s="56" t="str">
        <f t="shared" si="31"/>
        <v/>
      </c>
    </row>
    <row r="1008" spans="9:10" x14ac:dyDescent="0.25">
      <c r="I1008" t="str">
        <f t="shared" si="30"/>
        <v/>
      </c>
      <c r="J1008" s="56" t="str">
        <f t="shared" si="31"/>
        <v/>
      </c>
    </row>
    <row r="1009" spans="9:10" x14ac:dyDescent="0.25">
      <c r="I1009" t="str">
        <f t="shared" si="30"/>
        <v/>
      </c>
      <c r="J1009" s="56" t="str">
        <f t="shared" si="31"/>
        <v/>
      </c>
    </row>
    <row r="1010" spans="9:10" x14ac:dyDescent="0.25">
      <c r="I1010" t="str">
        <f t="shared" si="30"/>
        <v/>
      </c>
      <c r="J1010" s="56" t="str">
        <f t="shared" si="31"/>
        <v/>
      </c>
    </row>
    <row r="1011" spans="9:10" x14ac:dyDescent="0.25">
      <c r="I1011" t="str">
        <f t="shared" si="30"/>
        <v/>
      </c>
      <c r="J1011" s="56" t="str">
        <f t="shared" si="31"/>
        <v/>
      </c>
    </row>
    <row r="1012" spans="9:10" x14ac:dyDescent="0.25">
      <c r="I1012" t="str">
        <f t="shared" si="30"/>
        <v/>
      </c>
      <c r="J1012" s="56" t="str">
        <f t="shared" si="31"/>
        <v/>
      </c>
    </row>
    <row r="1013" spans="9:10" x14ac:dyDescent="0.25">
      <c r="I1013" t="str">
        <f t="shared" si="30"/>
        <v/>
      </c>
      <c r="J1013" s="56" t="str">
        <f t="shared" si="31"/>
        <v/>
      </c>
    </row>
    <row r="1014" spans="9:10" x14ac:dyDescent="0.25">
      <c r="I1014" t="str">
        <f t="shared" si="30"/>
        <v/>
      </c>
      <c r="J1014" s="56" t="str">
        <f t="shared" si="31"/>
        <v/>
      </c>
    </row>
    <row r="1015" spans="9:10" x14ac:dyDescent="0.25">
      <c r="I1015" t="str">
        <f t="shared" si="30"/>
        <v/>
      </c>
      <c r="J1015" s="56" t="str">
        <f t="shared" si="31"/>
        <v/>
      </c>
    </row>
    <row r="1016" spans="9:10" x14ac:dyDescent="0.25">
      <c r="I1016" t="str">
        <f t="shared" si="30"/>
        <v/>
      </c>
      <c r="J1016" s="56" t="str">
        <f t="shared" si="31"/>
        <v/>
      </c>
    </row>
    <row r="1017" spans="9:10" x14ac:dyDescent="0.25">
      <c r="I1017" t="str">
        <f t="shared" si="30"/>
        <v/>
      </c>
      <c r="J1017" s="56" t="str">
        <f t="shared" si="31"/>
        <v/>
      </c>
    </row>
    <row r="1018" spans="9:10" x14ac:dyDescent="0.25">
      <c r="I1018" t="str">
        <f t="shared" si="30"/>
        <v/>
      </c>
      <c r="J1018" s="56" t="str">
        <f t="shared" si="31"/>
        <v/>
      </c>
    </row>
    <row r="1019" spans="9:10" x14ac:dyDescent="0.25">
      <c r="I1019" t="str">
        <f t="shared" si="30"/>
        <v/>
      </c>
      <c r="J1019" s="56" t="str">
        <f t="shared" si="31"/>
        <v/>
      </c>
    </row>
    <row r="1020" spans="9:10" x14ac:dyDescent="0.25">
      <c r="I1020" t="str">
        <f t="shared" si="30"/>
        <v/>
      </c>
      <c r="J1020" s="56" t="str">
        <f t="shared" si="31"/>
        <v/>
      </c>
    </row>
    <row r="1021" spans="9:10" x14ac:dyDescent="0.25">
      <c r="I1021" t="str">
        <f t="shared" si="30"/>
        <v/>
      </c>
      <c r="J1021" s="56" t="str">
        <f t="shared" si="31"/>
        <v/>
      </c>
    </row>
    <row r="1022" spans="9:10" x14ac:dyDescent="0.25">
      <c r="I1022" t="str">
        <f t="shared" si="30"/>
        <v/>
      </c>
      <c r="J1022" s="56" t="str">
        <f t="shared" si="31"/>
        <v/>
      </c>
    </row>
    <row r="1023" spans="9:10" x14ac:dyDescent="0.25">
      <c r="I1023" t="str">
        <f t="shared" si="30"/>
        <v/>
      </c>
      <c r="J1023" s="56" t="str">
        <f t="shared" si="31"/>
        <v/>
      </c>
    </row>
    <row r="1024" spans="9:10" x14ac:dyDescent="0.25">
      <c r="I1024" t="str">
        <f t="shared" si="30"/>
        <v/>
      </c>
      <c r="J1024" s="56" t="str">
        <f t="shared" si="31"/>
        <v/>
      </c>
    </row>
    <row r="1025" spans="9:10" x14ac:dyDescent="0.25">
      <c r="I1025" t="str">
        <f t="shared" si="30"/>
        <v/>
      </c>
      <c r="J1025" s="56" t="str">
        <f t="shared" si="31"/>
        <v/>
      </c>
    </row>
    <row r="1026" spans="9:10" x14ac:dyDescent="0.25">
      <c r="I1026" t="str">
        <f t="shared" si="30"/>
        <v/>
      </c>
      <c r="J1026" s="56" t="str">
        <f t="shared" si="31"/>
        <v/>
      </c>
    </row>
    <row r="1027" spans="9:10" x14ac:dyDescent="0.25">
      <c r="I1027" t="str">
        <f t="shared" ref="I1027:I1090" si="32">IF($A1027="","",RIGHT($E1027,LEN($E1027)-SEARCH(".",$E1027)))</f>
        <v/>
      </c>
      <c r="J1027" s="56" t="str">
        <f t="shared" ref="J1027:J1090" si="33">IF($A1027="","",$G1027)</f>
        <v/>
      </c>
    </row>
    <row r="1028" spans="9:10" x14ac:dyDescent="0.25">
      <c r="I1028" t="str">
        <f t="shared" si="32"/>
        <v/>
      </c>
      <c r="J1028" s="56" t="str">
        <f t="shared" si="33"/>
        <v/>
      </c>
    </row>
    <row r="1029" spans="9:10" x14ac:dyDescent="0.25">
      <c r="I1029" t="str">
        <f t="shared" si="32"/>
        <v/>
      </c>
      <c r="J1029" s="56" t="str">
        <f t="shared" si="33"/>
        <v/>
      </c>
    </row>
    <row r="1030" spans="9:10" x14ac:dyDescent="0.25">
      <c r="I1030" t="str">
        <f t="shared" si="32"/>
        <v/>
      </c>
      <c r="J1030" s="56" t="str">
        <f t="shared" si="33"/>
        <v/>
      </c>
    </row>
    <row r="1031" spans="9:10" x14ac:dyDescent="0.25">
      <c r="I1031" t="str">
        <f t="shared" si="32"/>
        <v/>
      </c>
      <c r="J1031" s="56" t="str">
        <f t="shared" si="33"/>
        <v/>
      </c>
    </row>
    <row r="1032" spans="9:10" x14ac:dyDescent="0.25">
      <c r="I1032" t="str">
        <f t="shared" si="32"/>
        <v/>
      </c>
      <c r="J1032" s="56" t="str">
        <f t="shared" si="33"/>
        <v/>
      </c>
    </row>
    <row r="1033" spans="9:10" x14ac:dyDescent="0.25">
      <c r="I1033" t="str">
        <f t="shared" si="32"/>
        <v/>
      </c>
      <c r="J1033" s="56" t="str">
        <f t="shared" si="33"/>
        <v/>
      </c>
    </row>
    <row r="1034" spans="9:10" x14ac:dyDescent="0.25">
      <c r="I1034" t="str">
        <f t="shared" si="32"/>
        <v/>
      </c>
      <c r="J1034" s="56" t="str">
        <f t="shared" si="33"/>
        <v/>
      </c>
    </row>
    <row r="1035" spans="9:10" x14ac:dyDescent="0.25">
      <c r="I1035" t="str">
        <f t="shared" si="32"/>
        <v/>
      </c>
      <c r="J1035" s="56" t="str">
        <f t="shared" si="33"/>
        <v/>
      </c>
    </row>
    <row r="1036" spans="9:10" x14ac:dyDescent="0.25">
      <c r="I1036" t="str">
        <f t="shared" si="32"/>
        <v/>
      </c>
      <c r="J1036" s="56" t="str">
        <f t="shared" si="33"/>
        <v/>
      </c>
    </row>
    <row r="1037" spans="9:10" x14ac:dyDescent="0.25">
      <c r="I1037" t="str">
        <f t="shared" si="32"/>
        <v/>
      </c>
      <c r="J1037" s="56" t="str">
        <f t="shared" si="33"/>
        <v/>
      </c>
    </row>
    <row r="1038" spans="9:10" x14ac:dyDescent="0.25">
      <c r="I1038" t="str">
        <f t="shared" si="32"/>
        <v/>
      </c>
      <c r="J1038" s="56" t="str">
        <f t="shared" si="33"/>
        <v/>
      </c>
    </row>
    <row r="1039" spans="9:10" x14ac:dyDescent="0.25">
      <c r="I1039" t="str">
        <f t="shared" si="32"/>
        <v/>
      </c>
      <c r="J1039" s="56" t="str">
        <f t="shared" si="33"/>
        <v/>
      </c>
    </row>
    <row r="1040" spans="9:10" x14ac:dyDescent="0.25">
      <c r="I1040" t="str">
        <f t="shared" si="32"/>
        <v/>
      </c>
      <c r="J1040" s="56" t="str">
        <f t="shared" si="33"/>
        <v/>
      </c>
    </row>
    <row r="1041" spans="9:10" x14ac:dyDescent="0.25">
      <c r="I1041" t="str">
        <f t="shared" si="32"/>
        <v/>
      </c>
      <c r="J1041" s="56" t="str">
        <f t="shared" si="33"/>
        <v/>
      </c>
    </row>
    <row r="1042" spans="9:10" x14ac:dyDescent="0.25">
      <c r="I1042" t="str">
        <f t="shared" si="32"/>
        <v/>
      </c>
      <c r="J1042" s="56" t="str">
        <f t="shared" si="33"/>
        <v/>
      </c>
    </row>
    <row r="1043" spans="9:10" x14ac:dyDescent="0.25">
      <c r="I1043" t="str">
        <f t="shared" si="32"/>
        <v/>
      </c>
      <c r="J1043" s="56" t="str">
        <f t="shared" si="33"/>
        <v/>
      </c>
    </row>
    <row r="1044" spans="9:10" x14ac:dyDescent="0.25">
      <c r="I1044" t="str">
        <f t="shared" si="32"/>
        <v/>
      </c>
      <c r="J1044" s="56" t="str">
        <f t="shared" si="33"/>
        <v/>
      </c>
    </row>
    <row r="1045" spans="9:10" x14ac:dyDescent="0.25">
      <c r="I1045" t="str">
        <f t="shared" si="32"/>
        <v/>
      </c>
      <c r="J1045" s="56" t="str">
        <f t="shared" si="33"/>
        <v/>
      </c>
    </row>
    <row r="1046" spans="9:10" x14ac:dyDescent="0.25">
      <c r="I1046" t="str">
        <f t="shared" si="32"/>
        <v/>
      </c>
      <c r="J1046" s="56" t="str">
        <f t="shared" si="33"/>
        <v/>
      </c>
    </row>
    <row r="1047" spans="9:10" x14ac:dyDescent="0.25">
      <c r="I1047" t="str">
        <f t="shared" si="32"/>
        <v/>
      </c>
      <c r="J1047" s="56" t="str">
        <f t="shared" si="33"/>
        <v/>
      </c>
    </row>
    <row r="1048" spans="9:10" x14ac:dyDescent="0.25">
      <c r="I1048" t="str">
        <f t="shared" si="32"/>
        <v/>
      </c>
      <c r="J1048" s="56" t="str">
        <f t="shared" si="33"/>
        <v/>
      </c>
    </row>
    <row r="1049" spans="9:10" x14ac:dyDescent="0.25">
      <c r="I1049" t="str">
        <f t="shared" si="32"/>
        <v/>
      </c>
      <c r="J1049" s="56" t="str">
        <f t="shared" si="33"/>
        <v/>
      </c>
    </row>
    <row r="1050" spans="9:10" x14ac:dyDescent="0.25">
      <c r="I1050" t="str">
        <f t="shared" si="32"/>
        <v/>
      </c>
      <c r="J1050" s="56" t="str">
        <f t="shared" si="33"/>
        <v/>
      </c>
    </row>
    <row r="1051" spans="9:10" x14ac:dyDescent="0.25">
      <c r="I1051" t="str">
        <f t="shared" si="32"/>
        <v/>
      </c>
      <c r="J1051" s="56" t="str">
        <f t="shared" si="33"/>
        <v/>
      </c>
    </row>
    <row r="1052" spans="9:10" x14ac:dyDescent="0.25">
      <c r="I1052" t="str">
        <f t="shared" si="32"/>
        <v/>
      </c>
      <c r="J1052" s="56" t="str">
        <f t="shared" si="33"/>
        <v/>
      </c>
    </row>
    <row r="1053" spans="9:10" x14ac:dyDescent="0.25">
      <c r="I1053" t="str">
        <f t="shared" si="32"/>
        <v/>
      </c>
      <c r="J1053" s="56" t="str">
        <f t="shared" si="33"/>
        <v/>
      </c>
    </row>
    <row r="1054" spans="9:10" x14ac:dyDescent="0.25">
      <c r="I1054" t="str">
        <f t="shared" si="32"/>
        <v/>
      </c>
      <c r="J1054" s="56" t="str">
        <f t="shared" si="33"/>
        <v/>
      </c>
    </row>
    <row r="1055" spans="9:10" x14ac:dyDescent="0.25">
      <c r="I1055" t="str">
        <f t="shared" si="32"/>
        <v/>
      </c>
      <c r="J1055" s="56" t="str">
        <f t="shared" si="33"/>
        <v/>
      </c>
    </row>
    <row r="1056" spans="9:10" x14ac:dyDescent="0.25">
      <c r="I1056" t="str">
        <f t="shared" si="32"/>
        <v/>
      </c>
      <c r="J1056" s="56" t="str">
        <f t="shared" si="33"/>
        <v/>
      </c>
    </row>
    <row r="1057" spans="9:10" x14ac:dyDescent="0.25">
      <c r="I1057" t="str">
        <f t="shared" si="32"/>
        <v/>
      </c>
      <c r="J1057" s="56" t="str">
        <f t="shared" si="33"/>
        <v/>
      </c>
    </row>
    <row r="1058" spans="9:10" x14ac:dyDescent="0.25">
      <c r="I1058" t="str">
        <f t="shared" si="32"/>
        <v/>
      </c>
      <c r="J1058" s="56" t="str">
        <f t="shared" si="33"/>
        <v/>
      </c>
    </row>
    <row r="1059" spans="9:10" x14ac:dyDescent="0.25">
      <c r="I1059" t="str">
        <f t="shared" si="32"/>
        <v/>
      </c>
      <c r="J1059" s="56" t="str">
        <f t="shared" si="33"/>
        <v/>
      </c>
    </row>
    <row r="1060" spans="9:10" x14ac:dyDescent="0.25">
      <c r="I1060" t="str">
        <f t="shared" si="32"/>
        <v/>
      </c>
      <c r="J1060" s="56" t="str">
        <f t="shared" si="33"/>
        <v/>
      </c>
    </row>
    <row r="1061" spans="9:10" x14ac:dyDescent="0.25">
      <c r="I1061" t="str">
        <f t="shared" si="32"/>
        <v/>
      </c>
      <c r="J1061" s="56" t="str">
        <f t="shared" si="33"/>
        <v/>
      </c>
    </row>
    <row r="1062" spans="9:10" x14ac:dyDescent="0.25">
      <c r="I1062" t="str">
        <f t="shared" si="32"/>
        <v/>
      </c>
      <c r="J1062" s="56" t="str">
        <f t="shared" si="33"/>
        <v/>
      </c>
    </row>
    <row r="1063" spans="9:10" x14ac:dyDescent="0.25">
      <c r="I1063" t="str">
        <f t="shared" si="32"/>
        <v/>
      </c>
      <c r="J1063" s="56" t="str">
        <f t="shared" si="33"/>
        <v/>
      </c>
    </row>
    <row r="1064" spans="9:10" x14ac:dyDescent="0.25">
      <c r="I1064" t="str">
        <f t="shared" si="32"/>
        <v/>
      </c>
      <c r="J1064" s="56" t="str">
        <f t="shared" si="33"/>
        <v/>
      </c>
    </row>
    <row r="1065" spans="9:10" x14ac:dyDescent="0.25">
      <c r="I1065" t="str">
        <f t="shared" si="32"/>
        <v/>
      </c>
      <c r="J1065" s="56" t="str">
        <f t="shared" si="33"/>
        <v/>
      </c>
    </row>
    <row r="1066" spans="9:10" x14ac:dyDescent="0.25">
      <c r="I1066" t="str">
        <f t="shared" si="32"/>
        <v/>
      </c>
      <c r="J1066" s="56" t="str">
        <f t="shared" si="33"/>
        <v/>
      </c>
    </row>
    <row r="1067" spans="9:10" x14ac:dyDescent="0.25">
      <c r="I1067" t="str">
        <f t="shared" si="32"/>
        <v/>
      </c>
      <c r="J1067" s="56" t="str">
        <f t="shared" si="33"/>
        <v/>
      </c>
    </row>
    <row r="1068" spans="9:10" x14ac:dyDescent="0.25">
      <c r="I1068" t="str">
        <f t="shared" si="32"/>
        <v/>
      </c>
      <c r="J1068" s="56" t="str">
        <f t="shared" si="33"/>
        <v/>
      </c>
    </row>
    <row r="1069" spans="9:10" x14ac:dyDescent="0.25">
      <c r="I1069" t="str">
        <f t="shared" si="32"/>
        <v/>
      </c>
      <c r="J1069" s="56" t="str">
        <f t="shared" si="33"/>
        <v/>
      </c>
    </row>
    <row r="1070" spans="9:10" x14ac:dyDescent="0.25">
      <c r="I1070" t="str">
        <f t="shared" si="32"/>
        <v/>
      </c>
      <c r="J1070" s="56" t="str">
        <f t="shared" si="33"/>
        <v/>
      </c>
    </row>
    <row r="1071" spans="9:10" x14ac:dyDescent="0.25">
      <c r="I1071" t="str">
        <f t="shared" si="32"/>
        <v/>
      </c>
      <c r="J1071" s="56" t="str">
        <f t="shared" si="33"/>
        <v/>
      </c>
    </row>
    <row r="1072" spans="9:10" x14ac:dyDescent="0.25">
      <c r="I1072" t="str">
        <f t="shared" si="32"/>
        <v/>
      </c>
      <c r="J1072" s="56" t="str">
        <f t="shared" si="33"/>
        <v/>
      </c>
    </row>
    <row r="1073" spans="9:10" x14ac:dyDescent="0.25">
      <c r="I1073" t="str">
        <f t="shared" si="32"/>
        <v/>
      </c>
      <c r="J1073" s="56" t="str">
        <f t="shared" si="33"/>
        <v/>
      </c>
    </row>
    <row r="1074" spans="9:10" x14ac:dyDescent="0.25">
      <c r="I1074" t="str">
        <f t="shared" si="32"/>
        <v/>
      </c>
      <c r="J1074" s="56" t="str">
        <f t="shared" si="33"/>
        <v/>
      </c>
    </row>
    <row r="1075" spans="9:10" x14ac:dyDescent="0.25">
      <c r="I1075" t="str">
        <f t="shared" si="32"/>
        <v/>
      </c>
      <c r="J1075" s="56" t="str">
        <f t="shared" si="33"/>
        <v/>
      </c>
    </row>
    <row r="1076" spans="9:10" x14ac:dyDescent="0.25">
      <c r="I1076" t="str">
        <f t="shared" si="32"/>
        <v/>
      </c>
      <c r="J1076" s="56" t="str">
        <f t="shared" si="33"/>
        <v/>
      </c>
    </row>
    <row r="1077" spans="9:10" x14ac:dyDescent="0.25">
      <c r="I1077" t="str">
        <f t="shared" si="32"/>
        <v/>
      </c>
      <c r="J1077" s="56" t="str">
        <f t="shared" si="33"/>
        <v/>
      </c>
    </row>
    <row r="1078" spans="9:10" x14ac:dyDescent="0.25">
      <c r="I1078" t="str">
        <f t="shared" si="32"/>
        <v/>
      </c>
      <c r="J1078" s="56" t="str">
        <f t="shared" si="33"/>
        <v/>
      </c>
    </row>
    <row r="1079" spans="9:10" x14ac:dyDescent="0.25">
      <c r="I1079" t="str">
        <f t="shared" si="32"/>
        <v/>
      </c>
      <c r="J1079" s="56" t="str">
        <f t="shared" si="33"/>
        <v/>
      </c>
    </row>
    <row r="1080" spans="9:10" x14ac:dyDescent="0.25">
      <c r="I1080" t="str">
        <f t="shared" si="32"/>
        <v/>
      </c>
      <c r="J1080" s="56" t="str">
        <f t="shared" si="33"/>
        <v/>
      </c>
    </row>
    <row r="1081" spans="9:10" x14ac:dyDescent="0.25">
      <c r="I1081" t="str">
        <f t="shared" si="32"/>
        <v/>
      </c>
      <c r="J1081" s="56" t="str">
        <f t="shared" si="33"/>
        <v/>
      </c>
    </row>
    <row r="1082" spans="9:10" x14ac:dyDescent="0.25">
      <c r="I1082" t="str">
        <f t="shared" si="32"/>
        <v/>
      </c>
      <c r="J1082" s="56" t="str">
        <f t="shared" si="33"/>
        <v/>
      </c>
    </row>
    <row r="1083" spans="9:10" x14ac:dyDescent="0.25">
      <c r="I1083" t="str">
        <f t="shared" si="32"/>
        <v/>
      </c>
      <c r="J1083" s="56" t="str">
        <f t="shared" si="33"/>
        <v/>
      </c>
    </row>
    <row r="1084" spans="9:10" x14ac:dyDescent="0.25">
      <c r="I1084" t="str">
        <f t="shared" si="32"/>
        <v/>
      </c>
      <c r="J1084" s="56" t="str">
        <f t="shared" si="33"/>
        <v/>
      </c>
    </row>
    <row r="1085" spans="9:10" x14ac:dyDescent="0.25">
      <c r="I1085" t="str">
        <f t="shared" si="32"/>
        <v/>
      </c>
      <c r="J1085" s="56" t="str">
        <f t="shared" si="33"/>
        <v/>
      </c>
    </row>
    <row r="1086" spans="9:10" x14ac:dyDescent="0.25">
      <c r="I1086" t="str">
        <f t="shared" si="32"/>
        <v/>
      </c>
      <c r="J1086" s="56" t="str">
        <f t="shared" si="33"/>
        <v/>
      </c>
    </row>
    <row r="1087" spans="9:10" x14ac:dyDescent="0.25">
      <c r="I1087" t="str">
        <f t="shared" si="32"/>
        <v/>
      </c>
      <c r="J1087" s="56" t="str">
        <f t="shared" si="33"/>
        <v/>
      </c>
    </row>
    <row r="1088" spans="9:10" x14ac:dyDescent="0.25">
      <c r="I1088" t="str">
        <f t="shared" si="32"/>
        <v/>
      </c>
      <c r="J1088" s="56" t="str">
        <f t="shared" si="33"/>
        <v/>
      </c>
    </row>
    <row r="1089" spans="9:10" x14ac:dyDescent="0.25">
      <c r="I1089" t="str">
        <f t="shared" si="32"/>
        <v/>
      </c>
      <c r="J1089" s="56" t="str">
        <f t="shared" si="33"/>
        <v/>
      </c>
    </row>
    <row r="1090" spans="9:10" x14ac:dyDescent="0.25">
      <c r="I1090" t="str">
        <f t="shared" si="32"/>
        <v/>
      </c>
      <c r="J1090" s="56" t="str">
        <f t="shared" si="33"/>
        <v/>
      </c>
    </row>
    <row r="1091" spans="9:10" x14ac:dyDescent="0.25">
      <c r="I1091" t="str">
        <f t="shared" ref="I1091:I1154" si="34">IF($A1091="","",RIGHT($E1091,LEN($E1091)-SEARCH(".",$E1091)))</f>
        <v/>
      </c>
      <c r="J1091" s="56" t="str">
        <f t="shared" ref="J1091:J1154" si="35">IF($A1091="","",$G1091)</f>
        <v/>
      </c>
    </row>
    <row r="1092" spans="9:10" x14ac:dyDescent="0.25">
      <c r="I1092" t="str">
        <f t="shared" si="34"/>
        <v/>
      </c>
      <c r="J1092" s="56" t="str">
        <f t="shared" si="35"/>
        <v/>
      </c>
    </row>
    <row r="1093" spans="9:10" x14ac:dyDescent="0.25">
      <c r="I1093" t="str">
        <f t="shared" si="34"/>
        <v/>
      </c>
      <c r="J1093" s="56" t="str">
        <f t="shared" si="35"/>
        <v/>
      </c>
    </row>
    <row r="1094" spans="9:10" x14ac:dyDescent="0.25">
      <c r="I1094" t="str">
        <f t="shared" si="34"/>
        <v/>
      </c>
      <c r="J1094" s="56" t="str">
        <f t="shared" si="35"/>
        <v/>
      </c>
    </row>
    <row r="1095" spans="9:10" x14ac:dyDescent="0.25">
      <c r="I1095" t="str">
        <f t="shared" si="34"/>
        <v/>
      </c>
      <c r="J1095" s="56" t="str">
        <f t="shared" si="35"/>
        <v/>
      </c>
    </row>
    <row r="1096" spans="9:10" x14ac:dyDescent="0.25">
      <c r="I1096" t="str">
        <f t="shared" si="34"/>
        <v/>
      </c>
      <c r="J1096" s="56" t="str">
        <f t="shared" si="35"/>
        <v/>
      </c>
    </row>
    <row r="1097" spans="9:10" x14ac:dyDescent="0.25">
      <c r="I1097" t="str">
        <f t="shared" si="34"/>
        <v/>
      </c>
      <c r="J1097" s="56" t="str">
        <f t="shared" si="35"/>
        <v/>
      </c>
    </row>
    <row r="1098" spans="9:10" x14ac:dyDescent="0.25">
      <c r="I1098" t="str">
        <f t="shared" si="34"/>
        <v/>
      </c>
      <c r="J1098" s="56" t="str">
        <f t="shared" si="35"/>
        <v/>
      </c>
    </row>
    <row r="1099" spans="9:10" x14ac:dyDescent="0.25">
      <c r="I1099" t="str">
        <f t="shared" si="34"/>
        <v/>
      </c>
      <c r="J1099" s="56" t="str">
        <f t="shared" si="35"/>
        <v/>
      </c>
    </row>
    <row r="1100" spans="9:10" x14ac:dyDescent="0.25">
      <c r="I1100" t="str">
        <f t="shared" si="34"/>
        <v/>
      </c>
      <c r="J1100" s="56" t="str">
        <f t="shared" si="35"/>
        <v/>
      </c>
    </row>
    <row r="1101" spans="9:10" x14ac:dyDescent="0.25">
      <c r="I1101" t="str">
        <f t="shared" si="34"/>
        <v/>
      </c>
      <c r="J1101" s="56" t="str">
        <f t="shared" si="35"/>
        <v/>
      </c>
    </row>
    <row r="1102" spans="9:10" x14ac:dyDescent="0.25">
      <c r="I1102" t="str">
        <f t="shared" si="34"/>
        <v/>
      </c>
      <c r="J1102" s="56" t="str">
        <f t="shared" si="35"/>
        <v/>
      </c>
    </row>
    <row r="1103" spans="9:10" x14ac:dyDescent="0.25">
      <c r="I1103" t="str">
        <f t="shared" si="34"/>
        <v/>
      </c>
      <c r="J1103" s="56" t="str">
        <f t="shared" si="35"/>
        <v/>
      </c>
    </row>
    <row r="1104" spans="9:10" x14ac:dyDescent="0.25">
      <c r="I1104" t="str">
        <f t="shared" si="34"/>
        <v/>
      </c>
      <c r="J1104" s="56" t="str">
        <f t="shared" si="35"/>
        <v/>
      </c>
    </row>
    <row r="1105" spans="9:10" x14ac:dyDescent="0.25">
      <c r="I1105" t="str">
        <f t="shared" si="34"/>
        <v/>
      </c>
      <c r="J1105" s="56" t="str">
        <f t="shared" si="35"/>
        <v/>
      </c>
    </row>
    <row r="1106" spans="9:10" x14ac:dyDescent="0.25">
      <c r="I1106" t="str">
        <f t="shared" si="34"/>
        <v/>
      </c>
      <c r="J1106" s="56" t="str">
        <f t="shared" si="35"/>
        <v/>
      </c>
    </row>
    <row r="1107" spans="9:10" x14ac:dyDescent="0.25">
      <c r="I1107" t="str">
        <f t="shared" si="34"/>
        <v/>
      </c>
      <c r="J1107" s="56" t="str">
        <f t="shared" si="35"/>
        <v/>
      </c>
    </row>
    <row r="1108" spans="9:10" x14ac:dyDescent="0.25">
      <c r="I1108" t="str">
        <f t="shared" si="34"/>
        <v/>
      </c>
      <c r="J1108" s="56" t="str">
        <f t="shared" si="35"/>
        <v/>
      </c>
    </row>
    <row r="1109" spans="9:10" x14ac:dyDescent="0.25">
      <c r="I1109" t="str">
        <f t="shared" si="34"/>
        <v/>
      </c>
      <c r="J1109" s="56" t="str">
        <f t="shared" si="35"/>
        <v/>
      </c>
    </row>
    <row r="1110" spans="9:10" x14ac:dyDescent="0.25">
      <c r="I1110" t="str">
        <f t="shared" si="34"/>
        <v/>
      </c>
      <c r="J1110" s="56" t="str">
        <f t="shared" si="35"/>
        <v/>
      </c>
    </row>
    <row r="1111" spans="9:10" x14ac:dyDescent="0.25">
      <c r="I1111" t="str">
        <f t="shared" si="34"/>
        <v/>
      </c>
      <c r="J1111" s="56" t="str">
        <f t="shared" si="35"/>
        <v/>
      </c>
    </row>
    <row r="1112" spans="9:10" x14ac:dyDescent="0.25">
      <c r="I1112" t="str">
        <f t="shared" si="34"/>
        <v/>
      </c>
      <c r="J1112" s="56" t="str">
        <f t="shared" si="35"/>
        <v/>
      </c>
    </row>
    <row r="1113" spans="9:10" x14ac:dyDescent="0.25">
      <c r="I1113" t="str">
        <f t="shared" si="34"/>
        <v/>
      </c>
      <c r="J1113" s="56" t="str">
        <f t="shared" si="35"/>
        <v/>
      </c>
    </row>
    <row r="1114" spans="9:10" x14ac:dyDescent="0.25">
      <c r="I1114" t="str">
        <f t="shared" si="34"/>
        <v/>
      </c>
      <c r="J1114" s="56" t="str">
        <f t="shared" si="35"/>
        <v/>
      </c>
    </row>
    <row r="1115" spans="9:10" x14ac:dyDescent="0.25">
      <c r="I1115" t="str">
        <f t="shared" si="34"/>
        <v/>
      </c>
      <c r="J1115" s="56" t="str">
        <f t="shared" si="35"/>
        <v/>
      </c>
    </row>
    <row r="1116" spans="9:10" x14ac:dyDescent="0.25">
      <c r="I1116" t="str">
        <f t="shared" si="34"/>
        <v/>
      </c>
      <c r="J1116" s="56" t="str">
        <f t="shared" si="35"/>
        <v/>
      </c>
    </row>
    <row r="1117" spans="9:10" x14ac:dyDescent="0.25">
      <c r="I1117" t="str">
        <f t="shared" si="34"/>
        <v/>
      </c>
      <c r="J1117" s="56" t="str">
        <f t="shared" si="35"/>
        <v/>
      </c>
    </row>
    <row r="1118" spans="9:10" x14ac:dyDescent="0.25">
      <c r="I1118" t="str">
        <f t="shared" si="34"/>
        <v/>
      </c>
      <c r="J1118" s="56" t="str">
        <f t="shared" si="35"/>
        <v/>
      </c>
    </row>
    <row r="1119" spans="9:10" x14ac:dyDescent="0.25">
      <c r="I1119" t="str">
        <f t="shared" si="34"/>
        <v/>
      </c>
      <c r="J1119" s="56" t="str">
        <f t="shared" si="35"/>
        <v/>
      </c>
    </row>
    <row r="1120" spans="9:10" x14ac:dyDescent="0.25">
      <c r="I1120" t="str">
        <f t="shared" si="34"/>
        <v/>
      </c>
      <c r="J1120" s="56" t="str">
        <f t="shared" si="35"/>
        <v/>
      </c>
    </row>
    <row r="1121" spans="9:10" x14ac:dyDescent="0.25">
      <c r="I1121" t="str">
        <f t="shared" si="34"/>
        <v/>
      </c>
      <c r="J1121" s="56" t="str">
        <f t="shared" si="35"/>
        <v/>
      </c>
    </row>
    <row r="1122" spans="9:10" x14ac:dyDescent="0.25">
      <c r="I1122" t="str">
        <f t="shared" si="34"/>
        <v/>
      </c>
      <c r="J1122" s="56" t="str">
        <f t="shared" si="35"/>
        <v/>
      </c>
    </row>
    <row r="1123" spans="9:10" x14ac:dyDescent="0.25">
      <c r="I1123" t="str">
        <f t="shared" si="34"/>
        <v/>
      </c>
      <c r="J1123" s="56" t="str">
        <f t="shared" si="35"/>
        <v/>
      </c>
    </row>
    <row r="1124" spans="9:10" x14ac:dyDescent="0.25">
      <c r="I1124" t="str">
        <f t="shared" si="34"/>
        <v/>
      </c>
      <c r="J1124" s="56" t="str">
        <f t="shared" si="35"/>
        <v/>
      </c>
    </row>
    <row r="1125" spans="9:10" x14ac:dyDescent="0.25">
      <c r="I1125" t="str">
        <f t="shared" si="34"/>
        <v/>
      </c>
      <c r="J1125" s="56" t="str">
        <f t="shared" si="35"/>
        <v/>
      </c>
    </row>
    <row r="1126" spans="9:10" x14ac:dyDescent="0.25">
      <c r="I1126" t="str">
        <f t="shared" si="34"/>
        <v/>
      </c>
      <c r="J1126" s="56" t="str">
        <f t="shared" si="35"/>
        <v/>
      </c>
    </row>
    <row r="1127" spans="9:10" x14ac:dyDescent="0.25">
      <c r="I1127" t="str">
        <f t="shared" si="34"/>
        <v/>
      </c>
      <c r="J1127" s="56" t="str">
        <f t="shared" si="35"/>
        <v/>
      </c>
    </row>
    <row r="1128" spans="9:10" x14ac:dyDescent="0.25">
      <c r="I1128" t="str">
        <f t="shared" si="34"/>
        <v/>
      </c>
      <c r="J1128" s="56" t="str">
        <f t="shared" si="35"/>
        <v/>
      </c>
    </row>
    <row r="1129" spans="9:10" x14ac:dyDescent="0.25">
      <c r="I1129" t="str">
        <f t="shared" si="34"/>
        <v/>
      </c>
      <c r="J1129" s="56" t="str">
        <f t="shared" si="35"/>
        <v/>
      </c>
    </row>
    <row r="1130" spans="9:10" x14ac:dyDescent="0.25">
      <c r="I1130" t="str">
        <f t="shared" si="34"/>
        <v/>
      </c>
      <c r="J1130" s="56" t="str">
        <f t="shared" si="35"/>
        <v/>
      </c>
    </row>
    <row r="1131" spans="9:10" x14ac:dyDescent="0.25">
      <c r="I1131" t="str">
        <f t="shared" si="34"/>
        <v/>
      </c>
      <c r="J1131" s="56" t="str">
        <f t="shared" si="35"/>
        <v/>
      </c>
    </row>
    <row r="1132" spans="9:10" x14ac:dyDescent="0.25">
      <c r="I1132" t="str">
        <f t="shared" si="34"/>
        <v/>
      </c>
      <c r="J1132" s="56" t="str">
        <f t="shared" si="35"/>
        <v/>
      </c>
    </row>
    <row r="1133" spans="9:10" x14ac:dyDescent="0.25">
      <c r="I1133" t="str">
        <f t="shared" si="34"/>
        <v/>
      </c>
      <c r="J1133" s="56" t="str">
        <f t="shared" si="35"/>
        <v/>
      </c>
    </row>
    <row r="1134" spans="9:10" x14ac:dyDescent="0.25">
      <c r="I1134" t="str">
        <f t="shared" si="34"/>
        <v/>
      </c>
      <c r="J1134" s="56" t="str">
        <f t="shared" si="35"/>
        <v/>
      </c>
    </row>
    <row r="1135" spans="9:10" x14ac:dyDescent="0.25">
      <c r="I1135" t="str">
        <f t="shared" si="34"/>
        <v/>
      </c>
      <c r="J1135" s="56" t="str">
        <f t="shared" si="35"/>
        <v/>
      </c>
    </row>
    <row r="1136" spans="9:10" x14ac:dyDescent="0.25">
      <c r="I1136" t="str">
        <f t="shared" si="34"/>
        <v/>
      </c>
      <c r="J1136" s="56" t="str">
        <f t="shared" si="35"/>
        <v/>
      </c>
    </row>
    <row r="1137" spans="9:10" x14ac:dyDescent="0.25">
      <c r="I1137" t="str">
        <f t="shared" si="34"/>
        <v/>
      </c>
      <c r="J1137" s="56" t="str">
        <f t="shared" si="35"/>
        <v/>
      </c>
    </row>
    <row r="1138" spans="9:10" x14ac:dyDescent="0.25">
      <c r="I1138" t="str">
        <f t="shared" si="34"/>
        <v/>
      </c>
      <c r="J1138" s="56" t="str">
        <f t="shared" si="35"/>
        <v/>
      </c>
    </row>
    <row r="1139" spans="9:10" x14ac:dyDescent="0.25">
      <c r="I1139" t="str">
        <f t="shared" si="34"/>
        <v/>
      </c>
      <c r="J1139" s="56" t="str">
        <f t="shared" si="35"/>
        <v/>
      </c>
    </row>
    <row r="1140" spans="9:10" x14ac:dyDescent="0.25">
      <c r="I1140" t="str">
        <f t="shared" si="34"/>
        <v/>
      </c>
      <c r="J1140" s="56" t="str">
        <f t="shared" si="35"/>
        <v/>
      </c>
    </row>
    <row r="1141" spans="9:10" x14ac:dyDescent="0.25">
      <c r="I1141" t="str">
        <f t="shared" si="34"/>
        <v/>
      </c>
      <c r="J1141" s="56" t="str">
        <f t="shared" si="35"/>
        <v/>
      </c>
    </row>
    <row r="1142" spans="9:10" x14ac:dyDescent="0.25">
      <c r="I1142" t="str">
        <f t="shared" si="34"/>
        <v/>
      </c>
      <c r="J1142" s="56" t="str">
        <f t="shared" si="35"/>
        <v/>
      </c>
    </row>
    <row r="1143" spans="9:10" x14ac:dyDescent="0.25">
      <c r="I1143" t="str">
        <f t="shared" si="34"/>
        <v/>
      </c>
      <c r="J1143" s="56" t="str">
        <f t="shared" si="35"/>
        <v/>
      </c>
    </row>
    <row r="1144" spans="9:10" x14ac:dyDescent="0.25">
      <c r="I1144" t="str">
        <f t="shared" si="34"/>
        <v/>
      </c>
      <c r="J1144" s="56" t="str">
        <f t="shared" si="35"/>
        <v/>
      </c>
    </row>
    <row r="1145" spans="9:10" x14ac:dyDescent="0.25">
      <c r="I1145" t="str">
        <f t="shared" si="34"/>
        <v/>
      </c>
      <c r="J1145" s="56" t="str">
        <f t="shared" si="35"/>
        <v/>
      </c>
    </row>
    <row r="1146" spans="9:10" x14ac:dyDescent="0.25">
      <c r="I1146" t="str">
        <f t="shared" si="34"/>
        <v/>
      </c>
      <c r="J1146" s="56" t="str">
        <f t="shared" si="35"/>
        <v/>
      </c>
    </row>
    <row r="1147" spans="9:10" x14ac:dyDescent="0.25">
      <c r="I1147" t="str">
        <f t="shared" si="34"/>
        <v/>
      </c>
      <c r="J1147" s="56" t="str">
        <f t="shared" si="35"/>
        <v/>
      </c>
    </row>
    <row r="1148" spans="9:10" x14ac:dyDescent="0.25">
      <c r="I1148" t="str">
        <f t="shared" si="34"/>
        <v/>
      </c>
      <c r="J1148" s="56" t="str">
        <f t="shared" si="35"/>
        <v/>
      </c>
    </row>
    <row r="1149" spans="9:10" x14ac:dyDescent="0.25">
      <c r="I1149" t="str">
        <f t="shared" si="34"/>
        <v/>
      </c>
      <c r="J1149" s="56" t="str">
        <f t="shared" si="35"/>
        <v/>
      </c>
    </row>
    <row r="1150" spans="9:10" x14ac:dyDescent="0.25">
      <c r="I1150" t="str">
        <f t="shared" si="34"/>
        <v/>
      </c>
      <c r="J1150" s="56" t="str">
        <f t="shared" si="35"/>
        <v/>
      </c>
    </row>
    <row r="1151" spans="9:10" x14ac:dyDescent="0.25">
      <c r="I1151" t="str">
        <f t="shared" si="34"/>
        <v/>
      </c>
      <c r="J1151" s="56" t="str">
        <f t="shared" si="35"/>
        <v/>
      </c>
    </row>
    <row r="1152" spans="9:10" x14ac:dyDescent="0.25">
      <c r="I1152" t="str">
        <f t="shared" si="34"/>
        <v/>
      </c>
      <c r="J1152" s="56" t="str">
        <f t="shared" si="35"/>
        <v/>
      </c>
    </row>
    <row r="1153" spans="9:10" x14ac:dyDescent="0.25">
      <c r="I1153" t="str">
        <f t="shared" si="34"/>
        <v/>
      </c>
      <c r="J1153" s="56" t="str">
        <f t="shared" si="35"/>
        <v/>
      </c>
    </row>
    <row r="1154" spans="9:10" x14ac:dyDescent="0.25">
      <c r="I1154" t="str">
        <f t="shared" si="34"/>
        <v/>
      </c>
      <c r="J1154" s="56" t="str">
        <f t="shared" si="35"/>
        <v/>
      </c>
    </row>
    <row r="1155" spans="9:10" x14ac:dyDescent="0.25">
      <c r="I1155" t="str">
        <f t="shared" ref="I1155:I1218" si="36">IF($A1155="","",RIGHT($E1155,LEN($E1155)-SEARCH(".",$E1155)))</f>
        <v/>
      </c>
      <c r="J1155" s="56" t="str">
        <f t="shared" ref="J1155:J1218" si="37">IF($A1155="","",$G1155)</f>
        <v/>
      </c>
    </row>
    <row r="1156" spans="9:10" x14ac:dyDescent="0.25">
      <c r="I1156" t="str">
        <f t="shared" si="36"/>
        <v/>
      </c>
      <c r="J1156" s="56" t="str">
        <f t="shared" si="37"/>
        <v/>
      </c>
    </row>
    <row r="1157" spans="9:10" x14ac:dyDescent="0.25">
      <c r="I1157" t="str">
        <f t="shared" si="36"/>
        <v/>
      </c>
      <c r="J1157" s="56" t="str">
        <f t="shared" si="37"/>
        <v/>
      </c>
    </row>
    <row r="1158" spans="9:10" x14ac:dyDescent="0.25">
      <c r="I1158" t="str">
        <f t="shared" si="36"/>
        <v/>
      </c>
      <c r="J1158" s="56" t="str">
        <f t="shared" si="37"/>
        <v/>
      </c>
    </row>
    <row r="1159" spans="9:10" x14ac:dyDescent="0.25">
      <c r="I1159" t="str">
        <f t="shared" si="36"/>
        <v/>
      </c>
      <c r="J1159" s="56" t="str">
        <f t="shared" si="37"/>
        <v/>
      </c>
    </row>
    <row r="1160" spans="9:10" x14ac:dyDescent="0.25">
      <c r="I1160" t="str">
        <f t="shared" si="36"/>
        <v/>
      </c>
      <c r="J1160" s="56" t="str">
        <f t="shared" si="37"/>
        <v/>
      </c>
    </row>
    <row r="1161" spans="9:10" x14ac:dyDescent="0.25">
      <c r="I1161" t="str">
        <f t="shared" si="36"/>
        <v/>
      </c>
      <c r="J1161" s="56" t="str">
        <f t="shared" si="37"/>
        <v/>
      </c>
    </row>
    <row r="1162" spans="9:10" x14ac:dyDescent="0.25">
      <c r="I1162" t="str">
        <f t="shared" si="36"/>
        <v/>
      </c>
      <c r="J1162" s="56" t="str">
        <f t="shared" si="37"/>
        <v/>
      </c>
    </row>
    <row r="1163" spans="9:10" x14ac:dyDescent="0.25">
      <c r="I1163" t="str">
        <f t="shared" si="36"/>
        <v/>
      </c>
      <c r="J1163" s="56" t="str">
        <f t="shared" si="37"/>
        <v/>
      </c>
    </row>
    <row r="1164" spans="9:10" x14ac:dyDescent="0.25">
      <c r="I1164" t="str">
        <f t="shared" si="36"/>
        <v/>
      </c>
      <c r="J1164" s="56" t="str">
        <f t="shared" si="37"/>
        <v/>
      </c>
    </row>
    <row r="1165" spans="9:10" x14ac:dyDescent="0.25">
      <c r="I1165" t="str">
        <f t="shared" si="36"/>
        <v/>
      </c>
      <c r="J1165" s="56" t="str">
        <f t="shared" si="37"/>
        <v/>
      </c>
    </row>
    <row r="1166" spans="9:10" x14ac:dyDescent="0.25">
      <c r="I1166" t="str">
        <f t="shared" si="36"/>
        <v/>
      </c>
      <c r="J1166" s="56" t="str">
        <f t="shared" si="37"/>
        <v/>
      </c>
    </row>
    <row r="1167" spans="9:10" x14ac:dyDescent="0.25">
      <c r="I1167" t="str">
        <f t="shared" si="36"/>
        <v/>
      </c>
      <c r="J1167" s="56" t="str">
        <f t="shared" si="37"/>
        <v/>
      </c>
    </row>
    <row r="1168" spans="9:10" x14ac:dyDescent="0.25">
      <c r="I1168" t="str">
        <f t="shared" si="36"/>
        <v/>
      </c>
      <c r="J1168" s="56" t="str">
        <f t="shared" si="37"/>
        <v/>
      </c>
    </row>
    <row r="1169" spans="9:10" x14ac:dyDescent="0.25">
      <c r="I1169" t="str">
        <f t="shared" si="36"/>
        <v/>
      </c>
      <c r="J1169" s="56" t="str">
        <f t="shared" si="37"/>
        <v/>
      </c>
    </row>
    <row r="1170" spans="9:10" x14ac:dyDescent="0.25">
      <c r="I1170" t="str">
        <f t="shared" si="36"/>
        <v/>
      </c>
      <c r="J1170" s="56" t="str">
        <f t="shared" si="37"/>
        <v/>
      </c>
    </row>
    <row r="1171" spans="9:10" x14ac:dyDescent="0.25">
      <c r="I1171" t="str">
        <f t="shared" si="36"/>
        <v/>
      </c>
      <c r="J1171" s="56" t="str">
        <f t="shared" si="37"/>
        <v/>
      </c>
    </row>
    <row r="1172" spans="9:10" x14ac:dyDescent="0.25">
      <c r="I1172" t="str">
        <f t="shared" si="36"/>
        <v/>
      </c>
      <c r="J1172" s="56" t="str">
        <f t="shared" si="37"/>
        <v/>
      </c>
    </row>
    <row r="1173" spans="9:10" x14ac:dyDescent="0.25">
      <c r="I1173" t="str">
        <f t="shared" si="36"/>
        <v/>
      </c>
      <c r="J1173" s="56" t="str">
        <f t="shared" si="37"/>
        <v/>
      </c>
    </row>
    <row r="1174" spans="9:10" x14ac:dyDescent="0.25">
      <c r="I1174" t="str">
        <f t="shared" si="36"/>
        <v/>
      </c>
      <c r="J1174" s="56" t="str">
        <f t="shared" si="37"/>
        <v/>
      </c>
    </row>
    <row r="1175" spans="9:10" x14ac:dyDescent="0.25">
      <c r="I1175" t="str">
        <f t="shared" si="36"/>
        <v/>
      </c>
      <c r="J1175" s="56" t="str">
        <f t="shared" si="37"/>
        <v/>
      </c>
    </row>
    <row r="1176" spans="9:10" x14ac:dyDescent="0.25">
      <c r="I1176" t="str">
        <f t="shared" si="36"/>
        <v/>
      </c>
      <c r="J1176" s="56" t="str">
        <f t="shared" si="37"/>
        <v/>
      </c>
    </row>
    <row r="1177" spans="9:10" x14ac:dyDescent="0.25">
      <c r="I1177" t="str">
        <f t="shared" si="36"/>
        <v/>
      </c>
      <c r="J1177" s="56" t="str">
        <f t="shared" si="37"/>
        <v/>
      </c>
    </row>
    <row r="1178" spans="9:10" x14ac:dyDescent="0.25">
      <c r="I1178" t="str">
        <f t="shared" si="36"/>
        <v/>
      </c>
      <c r="J1178" s="56" t="str">
        <f t="shared" si="37"/>
        <v/>
      </c>
    </row>
    <row r="1179" spans="9:10" x14ac:dyDescent="0.25">
      <c r="I1179" t="str">
        <f t="shared" si="36"/>
        <v/>
      </c>
      <c r="J1179" s="56" t="str">
        <f t="shared" si="37"/>
        <v/>
      </c>
    </row>
    <row r="1180" spans="9:10" x14ac:dyDescent="0.25">
      <c r="I1180" t="str">
        <f t="shared" si="36"/>
        <v/>
      </c>
      <c r="J1180" s="56" t="str">
        <f t="shared" si="37"/>
        <v/>
      </c>
    </row>
    <row r="1181" spans="9:10" x14ac:dyDescent="0.25">
      <c r="I1181" t="str">
        <f t="shared" si="36"/>
        <v/>
      </c>
      <c r="J1181" s="56" t="str">
        <f t="shared" si="37"/>
        <v/>
      </c>
    </row>
    <row r="1182" spans="9:10" x14ac:dyDescent="0.25">
      <c r="I1182" t="str">
        <f t="shared" si="36"/>
        <v/>
      </c>
      <c r="J1182" s="56" t="str">
        <f t="shared" si="37"/>
        <v/>
      </c>
    </row>
    <row r="1183" spans="9:10" x14ac:dyDescent="0.25">
      <c r="I1183" t="str">
        <f t="shared" si="36"/>
        <v/>
      </c>
      <c r="J1183" s="56" t="str">
        <f t="shared" si="37"/>
        <v/>
      </c>
    </row>
    <row r="1184" spans="9:10" x14ac:dyDescent="0.25">
      <c r="I1184" t="str">
        <f t="shared" si="36"/>
        <v/>
      </c>
      <c r="J1184" s="56" t="str">
        <f t="shared" si="37"/>
        <v/>
      </c>
    </row>
    <row r="1185" spans="9:10" x14ac:dyDescent="0.25">
      <c r="I1185" t="str">
        <f t="shared" si="36"/>
        <v/>
      </c>
      <c r="J1185" s="56" t="str">
        <f t="shared" si="37"/>
        <v/>
      </c>
    </row>
    <row r="1186" spans="9:10" x14ac:dyDescent="0.25">
      <c r="I1186" t="str">
        <f t="shared" si="36"/>
        <v/>
      </c>
      <c r="J1186" s="56" t="str">
        <f t="shared" si="37"/>
        <v/>
      </c>
    </row>
    <row r="1187" spans="9:10" x14ac:dyDescent="0.25">
      <c r="I1187" t="str">
        <f t="shared" si="36"/>
        <v/>
      </c>
      <c r="J1187" s="56" t="str">
        <f t="shared" si="37"/>
        <v/>
      </c>
    </row>
    <row r="1188" spans="9:10" x14ac:dyDescent="0.25">
      <c r="I1188" t="str">
        <f t="shared" si="36"/>
        <v/>
      </c>
      <c r="J1188" s="56" t="str">
        <f t="shared" si="37"/>
        <v/>
      </c>
    </row>
    <row r="1189" spans="9:10" x14ac:dyDescent="0.25">
      <c r="I1189" t="str">
        <f t="shared" si="36"/>
        <v/>
      </c>
      <c r="J1189" s="56" t="str">
        <f t="shared" si="37"/>
        <v/>
      </c>
    </row>
    <row r="1190" spans="9:10" x14ac:dyDescent="0.25">
      <c r="I1190" t="str">
        <f t="shared" si="36"/>
        <v/>
      </c>
      <c r="J1190" s="56" t="str">
        <f t="shared" si="37"/>
        <v/>
      </c>
    </row>
    <row r="1191" spans="9:10" x14ac:dyDescent="0.25">
      <c r="I1191" t="str">
        <f t="shared" si="36"/>
        <v/>
      </c>
      <c r="J1191" s="56" t="str">
        <f t="shared" si="37"/>
        <v/>
      </c>
    </row>
    <row r="1192" spans="9:10" x14ac:dyDescent="0.25">
      <c r="I1192" t="str">
        <f t="shared" si="36"/>
        <v/>
      </c>
      <c r="J1192" s="56" t="str">
        <f t="shared" si="37"/>
        <v/>
      </c>
    </row>
    <row r="1193" spans="9:10" x14ac:dyDescent="0.25">
      <c r="I1193" t="str">
        <f t="shared" si="36"/>
        <v/>
      </c>
      <c r="J1193" s="56" t="str">
        <f t="shared" si="37"/>
        <v/>
      </c>
    </row>
    <row r="1194" spans="9:10" x14ac:dyDescent="0.25">
      <c r="I1194" t="str">
        <f t="shared" si="36"/>
        <v/>
      </c>
      <c r="J1194" s="56" t="str">
        <f t="shared" si="37"/>
        <v/>
      </c>
    </row>
    <row r="1195" spans="9:10" x14ac:dyDescent="0.25">
      <c r="I1195" t="str">
        <f t="shared" si="36"/>
        <v/>
      </c>
      <c r="J1195" s="56" t="str">
        <f t="shared" si="37"/>
        <v/>
      </c>
    </row>
    <row r="1196" spans="9:10" x14ac:dyDescent="0.25">
      <c r="I1196" t="str">
        <f t="shared" si="36"/>
        <v/>
      </c>
      <c r="J1196" s="56" t="str">
        <f t="shared" si="37"/>
        <v/>
      </c>
    </row>
    <row r="1197" spans="9:10" x14ac:dyDescent="0.25">
      <c r="I1197" t="str">
        <f t="shared" si="36"/>
        <v/>
      </c>
      <c r="J1197" s="56" t="str">
        <f t="shared" si="37"/>
        <v/>
      </c>
    </row>
    <row r="1198" spans="9:10" x14ac:dyDescent="0.25">
      <c r="I1198" t="str">
        <f t="shared" si="36"/>
        <v/>
      </c>
      <c r="J1198" s="56" t="str">
        <f t="shared" si="37"/>
        <v/>
      </c>
    </row>
    <row r="1199" spans="9:10" x14ac:dyDescent="0.25">
      <c r="I1199" t="str">
        <f t="shared" si="36"/>
        <v/>
      </c>
      <c r="J1199" s="56" t="str">
        <f t="shared" si="37"/>
        <v/>
      </c>
    </row>
    <row r="1200" spans="9:10" x14ac:dyDescent="0.25">
      <c r="I1200" t="str">
        <f t="shared" si="36"/>
        <v/>
      </c>
      <c r="J1200" s="56" t="str">
        <f t="shared" si="37"/>
        <v/>
      </c>
    </row>
    <row r="1201" spans="9:10" x14ac:dyDescent="0.25">
      <c r="I1201" t="str">
        <f t="shared" si="36"/>
        <v/>
      </c>
      <c r="J1201" s="56" t="str">
        <f t="shared" si="37"/>
        <v/>
      </c>
    </row>
    <row r="1202" spans="9:10" x14ac:dyDescent="0.25">
      <c r="I1202" t="str">
        <f t="shared" si="36"/>
        <v/>
      </c>
      <c r="J1202" s="56" t="str">
        <f t="shared" si="37"/>
        <v/>
      </c>
    </row>
    <row r="1203" spans="9:10" x14ac:dyDescent="0.25">
      <c r="I1203" t="str">
        <f t="shared" si="36"/>
        <v/>
      </c>
      <c r="J1203" s="56" t="str">
        <f t="shared" si="37"/>
        <v/>
      </c>
    </row>
    <row r="1204" spans="9:10" x14ac:dyDescent="0.25">
      <c r="I1204" t="str">
        <f t="shared" si="36"/>
        <v/>
      </c>
      <c r="J1204" s="56" t="str">
        <f t="shared" si="37"/>
        <v/>
      </c>
    </row>
    <row r="1205" spans="9:10" x14ac:dyDescent="0.25">
      <c r="I1205" t="str">
        <f t="shared" si="36"/>
        <v/>
      </c>
      <c r="J1205" s="56" t="str">
        <f t="shared" si="37"/>
        <v/>
      </c>
    </row>
    <row r="1206" spans="9:10" x14ac:dyDescent="0.25">
      <c r="I1206" t="str">
        <f t="shared" si="36"/>
        <v/>
      </c>
      <c r="J1206" s="56" t="str">
        <f t="shared" si="37"/>
        <v/>
      </c>
    </row>
    <row r="1207" spans="9:10" x14ac:dyDescent="0.25">
      <c r="I1207" t="str">
        <f t="shared" si="36"/>
        <v/>
      </c>
      <c r="J1207" s="56" t="str">
        <f t="shared" si="37"/>
        <v/>
      </c>
    </row>
    <row r="1208" spans="9:10" x14ac:dyDescent="0.25">
      <c r="I1208" t="str">
        <f t="shared" si="36"/>
        <v/>
      </c>
      <c r="J1208" s="56" t="str">
        <f t="shared" si="37"/>
        <v/>
      </c>
    </row>
    <row r="1209" spans="9:10" x14ac:dyDescent="0.25">
      <c r="I1209" t="str">
        <f t="shared" si="36"/>
        <v/>
      </c>
      <c r="J1209" s="56" t="str">
        <f t="shared" si="37"/>
        <v/>
      </c>
    </row>
    <row r="1210" spans="9:10" x14ac:dyDescent="0.25">
      <c r="I1210" t="str">
        <f t="shared" si="36"/>
        <v/>
      </c>
      <c r="J1210" s="56" t="str">
        <f t="shared" si="37"/>
        <v/>
      </c>
    </row>
    <row r="1211" spans="9:10" x14ac:dyDescent="0.25">
      <c r="I1211" t="str">
        <f t="shared" si="36"/>
        <v/>
      </c>
      <c r="J1211" s="56" t="str">
        <f t="shared" si="37"/>
        <v/>
      </c>
    </row>
    <row r="1212" spans="9:10" x14ac:dyDescent="0.25">
      <c r="I1212" t="str">
        <f t="shared" si="36"/>
        <v/>
      </c>
      <c r="J1212" s="56" t="str">
        <f t="shared" si="37"/>
        <v/>
      </c>
    </row>
    <row r="1213" spans="9:10" x14ac:dyDescent="0.25">
      <c r="I1213" t="str">
        <f t="shared" si="36"/>
        <v/>
      </c>
      <c r="J1213" s="56" t="str">
        <f t="shared" si="37"/>
        <v/>
      </c>
    </row>
    <row r="1214" spans="9:10" x14ac:dyDescent="0.25">
      <c r="I1214" t="str">
        <f t="shared" si="36"/>
        <v/>
      </c>
      <c r="J1214" s="56" t="str">
        <f t="shared" si="37"/>
        <v/>
      </c>
    </row>
    <row r="1215" spans="9:10" x14ac:dyDescent="0.25">
      <c r="I1215" t="str">
        <f t="shared" si="36"/>
        <v/>
      </c>
      <c r="J1215" s="56" t="str">
        <f t="shared" si="37"/>
        <v/>
      </c>
    </row>
    <row r="1216" spans="9:10" x14ac:dyDescent="0.25">
      <c r="I1216" t="str">
        <f t="shared" si="36"/>
        <v/>
      </c>
      <c r="J1216" s="56" t="str">
        <f t="shared" si="37"/>
        <v/>
      </c>
    </row>
    <row r="1217" spans="9:10" x14ac:dyDescent="0.25">
      <c r="I1217" t="str">
        <f t="shared" si="36"/>
        <v/>
      </c>
      <c r="J1217" s="56" t="str">
        <f t="shared" si="37"/>
        <v/>
      </c>
    </row>
    <row r="1218" spans="9:10" x14ac:dyDescent="0.25">
      <c r="I1218" t="str">
        <f t="shared" si="36"/>
        <v/>
      </c>
      <c r="J1218" s="56" t="str">
        <f t="shared" si="37"/>
        <v/>
      </c>
    </row>
    <row r="1219" spans="9:10" x14ac:dyDescent="0.25">
      <c r="I1219" t="str">
        <f t="shared" ref="I1219:I1282" si="38">IF($A1219="","",RIGHT($E1219,LEN($E1219)-SEARCH(".",$E1219)))</f>
        <v/>
      </c>
      <c r="J1219" s="56" t="str">
        <f t="shared" ref="J1219:J1282" si="39">IF($A1219="","",$G1219)</f>
        <v/>
      </c>
    </row>
    <row r="1220" spans="9:10" x14ac:dyDescent="0.25">
      <c r="I1220" t="str">
        <f t="shared" si="38"/>
        <v/>
      </c>
      <c r="J1220" s="56" t="str">
        <f t="shared" si="39"/>
        <v/>
      </c>
    </row>
    <row r="1221" spans="9:10" x14ac:dyDescent="0.25">
      <c r="I1221" t="str">
        <f t="shared" si="38"/>
        <v/>
      </c>
      <c r="J1221" s="56" t="str">
        <f t="shared" si="39"/>
        <v/>
      </c>
    </row>
    <row r="1222" spans="9:10" x14ac:dyDescent="0.25">
      <c r="I1222" t="str">
        <f t="shared" si="38"/>
        <v/>
      </c>
      <c r="J1222" s="56" t="str">
        <f t="shared" si="39"/>
        <v/>
      </c>
    </row>
    <row r="1223" spans="9:10" x14ac:dyDescent="0.25">
      <c r="I1223" t="str">
        <f t="shared" si="38"/>
        <v/>
      </c>
      <c r="J1223" s="56" t="str">
        <f t="shared" si="39"/>
        <v/>
      </c>
    </row>
    <row r="1224" spans="9:10" x14ac:dyDescent="0.25">
      <c r="I1224" t="str">
        <f t="shared" si="38"/>
        <v/>
      </c>
      <c r="J1224" s="56" t="str">
        <f t="shared" si="39"/>
        <v/>
      </c>
    </row>
    <row r="1225" spans="9:10" x14ac:dyDescent="0.25">
      <c r="I1225" t="str">
        <f t="shared" si="38"/>
        <v/>
      </c>
      <c r="J1225" s="56" t="str">
        <f t="shared" si="39"/>
        <v/>
      </c>
    </row>
    <row r="1226" spans="9:10" x14ac:dyDescent="0.25">
      <c r="I1226" t="str">
        <f t="shared" si="38"/>
        <v/>
      </c>
      <c r="J1226" s="56" t="str">
        <f t="shared" si="39"/>
        <v/>
      </c>
    </row>
    <row r="1227" spans="9:10" x14ac:dyDescent="0.25">
      <c r="I1227" t="str">
        <f t="shared" si="38"/>
        <v/>
      </c>
      <c r="J1227" s="56" t="str">
        <f t="shared" si="39"/>
        <v/>
      </c>
    </row>
    <row r="1228" spans="9:10" x14ac:dyDescent="0.25">
      <c r="I1228" t="str">
        <f t="shared" si="38"/>
        <v/>
      </c>
      <c r="J1228" s="56" t="str">
        <f t="shared" si="39"/>
        <v/>
      </c>
    </row>
    <row r="1229" spans="9:10" x14ac:dyDescent="0.25">
      <c r="I1229" t="str">
        <f t="shared" si="38"/>
        <v/>
      </c>
      <c r="J1229" s="56" t="str">
        <f t="shared" si="39"/>
        <v/>
      </c>
    </row>
    <row r="1230" spans="9:10" x14ac:dyDescent="0.25">
      <c r="I1230" t="str">
        <f t="shared" si="38"/>
        <v/>
      </c>
      <c r="J1230" s="56" t="str">
        <f t="shared" si="39"/>
        <v/>
      </c>
    </row>
    <row r="1231" spans="9:10" x14ac:dyDescent="0.25">
      <c r="I1231" t="str">
        <f t="shared" si="38"/>
        <v/>
      </c>
      <c r="J1231" s="56" t="str">
        <f t="shared" si="39"/>
        <v/>
      </c>
    </row>
    <row r="1232" spans="9:10" x14ac:dyDescent="0.25">
      <c r="I1232" t="str">
        <f t="shared" si="38"/>
        <v/>
      </c>
      <c r="J1232" s="56" t="str">
        <f t="shared" si="39"/>
        <v/>
      </c>
    </row>
    <row r="1233" spans="9:10" x14ac:dyDescent="0.25">
      <c r="I1233" t="str">
        <f t="shared" si="38"/>
        <v/>
      </c>
      <c r="J1233" s="56" t="str">
        <f t="shared" si="39"/>
        <v/>
      </c>
    </row>
    <row r="1234" spans="9:10" x14ac:dyDescent="0.25">
      <c r="I1234" t="str">
        <f t="shared" si="38"/>
        <v/>
      </c>
      <c r="J1234" s="56" t="str">
        <f t="shared" si="39"/>
        <v/>
      </c>
    </row>
    <row r="1235" spans="9:10" x14ac:dyDescent="0.25">
      <c r="I1235" t="str">
        <f t="shared" si="38"/>
        <v/>
      </c>
      <c r="J1235" s="56" t="str">
        <f t="shared" si="39"/>
        <v/>
      </c>
    </row>
    <row r="1236" spans="9:10" x14ac:dyDescent="0.25">
      <c r="I1236" t="str">
        <f t="shared" si="38"/>
        <v/>
      </c>
      <c r="J1236" s="56" t="str">
        <f t="shared" si="39"/>
        <v/>
      </c>
    </row>
    <row r="1237" spans="9:10" x14ac:dyDescent="0.25">
      <c r="I1237" t="str">
        <f t="shared" si="38"/>
        <v/>
      </c>
      <c r="J1237" s="56" t="str">
        <f t="shared" si="39"/>
        <v/>
      </c>
    </row>
    <row r="1238" spans="9:10" x14ac:dyDescent="0.25">
      <c r="I1238" t="str">
        <f t="shared" si="38"/>
        <v/>
      </c>
      <c r="J1238" s="56" t="str">
        <f t="shared" si="39"/>
        <v/>
      </c>
    </row>
    <row r="1239" spans="9:10" x14ac:dyDescent="0.25">
      <c r="I1239" t="str">
        <f t="shared" si="38"/>
        <v/>
      </c>
      <c r="J1239" s="56" t="str">
        <f t="shared" si="39"/>
        <v/>
      </c>
    </row>
    <row r="1240" spans="9:10" x14ac:dyDescent="0.25">
      <c r="I1240" t="str">
        <f t="shared" si="38"/>
        <v/>
      </c>
      <c r="J1240" s="56" t="str">
        <f t="shared" si="39"/>
        <v/>
      </c>
    </row>
    <row r="1241" spans="9:10" x14ac:dyDescent="0.25">
      <c r="I1241" t="str">
        <f t="shared" si="38"/>
        <v/>
      </c>
      <c r="J1241" s="56" t="str">
        <f t="shared" si="39"/>
        <v/>
      </c>
    </row>
    <row r="1242" spans="9:10" x14ac:dyDescent="0.25">
      <c r="I1242" t="str">
        <f t="shared" si="38"/>
        <v/>
      </c>
      <c r="J1242" s="56" t="str">
        <f t="shared" si="39"/>
        <v/>
      </c>
    </row>
    <row r="1243" spans="9:10" x14ac:dyDescent="0.25">
      <c r="I1243" t="str">
        <f t="shared" si="38"/>
        <v/>
      </c>
      <c r="J1243" s="56" t="str">
        <f t="shared" si="39"/>
        <v/>
      </c>
    </row>
    <row r="1244" spans="9:10" x14ac:dyDescent="0.25">
      <c r="I1244" t="str">
        <f t="shared" si="38"/>
        <v/>
      </c>
      <c r="J1244" s="56" t="str">
        <f t="shared" si="39"/>
        <v/>
      </c>
    </row>
    <row r="1245" spans="9:10" x14ac:dyDescent="0.25">
      <c r="I1245" t="str">
        <f t="shared" si="38"/>
        <v/>
      </c>
      <c r="J1245" s="56" t="str">
        <f t="shared" si="39"/>
        <v/>
      </c>
    </row>
    <row r="1246" spans="9:10" x14ac:dyDescent="0.25">
      <c r="I1246" t="str">
        <f t="shared" si="38"/>
        <v/>
      </c>
      <c r="J1246" s="56" t="str">
        <f t="shared" si="39"/>
        <v/>
      </c>
    </row>
    <row r="1247" spans="9:10" x14ac:dyDescent="0.25">
      <c r="I1247" t="str">
        <f t="shared" si="38"/>
        <v/>
      </c>
      <c r="J1247" s="56" t="str">
        <f t="shared" si="39"/>
        <v/>
      </c>
    </row>
    <row r="1248" spans="9:10" x14ac:dyDescent="0.25">
      <c r="I1248" t="str">
        <f t="shared" si="38"/>
        <v/>
      </c>
      <c r="J1248" s="56" t="str">
        <f t="shared" si="39"/>
        <v/>
      </c>
    </row>
    <row r="1249" spans="9:10" x14ac:dyDescent="0.25">
      <c r="I1249" t="str">
        <f t="shared" si="38"/>
        <v/>
      </c>
      <c r="J1249" s="56" t="str">
        <f t="shared" si="39"/>
        <v/>
      </c>
    </row>
    <row r="1250" spans="9:10" x14ac:dyDescent="0.25">
      <c r="I1250" t="str">
        <f t="shared" si="38"/>
        <v/>
      </c>
      <c r="J1250" s="56" t="str">
        <f t="shared" si="39"/>
        <v/>
      </c>
    </row>
    <row r="1251" spans="9:10" x14ac:dyDescent="0.25">
      <c r="I1251" t="str">
        <f t="shared" si="38"/>
        <v/>
      </c>
      <c r="J1251" s="56" t="str">
        <f t="shared" si="39"/>
        <v/>
      </c>
    </row>
    <row r="1252" spans="9:10" x14ac:dyDescent="0.25">
      <c r="I1252" t="str">
        <f t="shared" si="38"/>
        <v/>
      </c>
      <c r="J1252" s="56" t="str">
        <f t="shared" si="39"/>
        <v/>
      </c>
    </row>
    <row r="1253" spans="9:10" x14ac:dyDescent="0.25">
      <c r="I1253" t="str">
        <f t="shared" si="38"/>
        <v/>
      </c>
      <c r="J1253" s="56" t="str">
        <f t="shared" si="39"/>
        <v/>
      </c>
    </row>
    <row r="1254" spans="9:10" x14ac:dyDescent="0.25">
      <c r="I1254" t="str">
        <f t="shared" si="38"/>
        <v/>
      </c>
      <c r="J1254" s="56" t="str">
        <f t="shared" si="39"/>
        <v/>
      </c>
    </row>
    <row r="1255" spans="9:10" x14ac:dyDescent="0.25">
      <c r="I1255" t="str">
        <f t="shared" si="38"/>
        <v/>
      </c>
      <c r="J1255" s="56" t="str">
        <f t="shared" si="39"/>
        <v/>
      </c>
    </row>
    <row r="1256" spans="9:10" x14ac:dyDescent="0.25">
      <c r="I1256" t="str">
        <f t="shared" si="38"/>
        <v/>
      </c>
      <c r="J1256" s="56" t="str">
        <f t="shared" si="39"/>
        <v/>
      </c>
    </row>
    <row r="1257" spans="9:10" x14ac:dyDescent="0.25">
      <c r="I1257" t="str">
        <f t="shared" si="38"/>
        <v/>
      </c>
      <c r="J1257" s="56" t="str">
        <f t="shared" si="39"/>
        <v/>
      </c>
    </row>
    <row r="1258" spans="9:10" x14ac:dyDescent="0.25">
      <c r="I1258" t="str">
        <f t="shared" si="38"/>
        <v/>
      </c>
      <c r="J1258" s="56" t="str">
        <f t="shared" si="39"/>
        <v/>
      </c>
    </row>
    <row r="1259" spans="9:10" x14ac:dyDescent="0.25">
      <c r="I1259" t="str">
        <f t="shared" si="38"/>
        <v/>
      </c>
      <c r="J1259" s="56" t="str">
        <f t="shared" si="39"/>
        <v/>
      </c>
    </row>
    <row r="1260" spans="9:10" x14ac:dyDescent="0.25">
      <c r="I1260" t="str">
        <f t="shared" si="38"/>
        <v/>
      </c>
      <c r="J1260" s="56" t="str">
        <f t="shared" si="39"/>
        <v/>
      </c>
    </row>
    <row r="1261" spans="9:10" x14ac:dyDescent="0.25">
      <c r="I1261" t="str">
        <f t="shared" si="38"/>
        <v/>
      </c>
      <c r="J1261" s="56" t="str">
        <f t="shared" si="39"/>
        <v/>
      </c>
    </row>
    <row r="1262" spans="9:10" x14ac:dyDescent="0.25">
      <c r="I1262" t="str">
        <f t="shared" si="38"/>
        <v/>
      </c>
      <c r="J1262" s="56" t="str">
        <f t="shared" si="39"/>
        <v/>
      </c>
    </row>
    <row r="1263" spans="9:10" x14ac:dyDescent="0.25">
      <c r="I1263" t="str">
        <f t="shared" si="38"/>
        <v/>
      </c>
      <c r="J1263" s="56" t="str">
        <f t="shared" si="39"/>
        <v/>
      </c>
    </row>
    <row r="1264" spans="9:10" x14ac:dyDescent="0.25">
      <c r="I1264" t="str">
        <f t="shared" si="38"/>
        <v/>
      </c>
      <c r="J1264" s="56" t="str">
        <f t="shared" si="39"/>
        <v/>
      </c>
    </row>
    <row r="1265" spans="9:10" x14ac:dyDescent="0.25">
      <c r="I1265" t="str">
        <f t="shared" si="38"/>
        <v/>
      </c>
      <c r="J1265" s="56" t="str">
        <f t="shared" si="39"/>
        <v/>
      </c>
    </row>
    <row r="1266" spans="9:10" x14ac:dyDescent="0.25">
      <c r="I1266" t="str">
        <f t="shared" si="38"/>
        <v/>
      </c>
      <c r="J1266" s="56" t="str">
        <f t="shared" si="39"/>
        <v/>
      </c>
    </row>
    <row r="1267" spans="9:10" x14ac:dyDescent="0.25">
      <c r="I1267" t="str">
        <f t="shared" si="38"/>
        <v/>
      </c>
      <c r="J1267" s="56" t="str">
        <f t="shared" si="39"/>
        <v/>
      </c>
    </row>
    <row r="1268" spans="9:10" x14ac:dyDescent="0.25">
      <c r="I1268" t="str">
        <f t="shared" si="38"/>
        <v/>
      </c>
      <c r="J1268" s="56" t="str">
        <f t="shared" si="39"/>
        <v/>
      </c>
    </row>
    <row r="1269" spans="9:10" x14ac:dyDescent="0.25">
      <c r="I1269" t="str">
        <f t="shared" si="38"/>
        <v/>
      </c>
      <c r="J1269" s="56" t="str">
        <f t="shared" si="39"/>
        <v/>
      </c>
    </row>
    <row r="1270" spans="9:10" x14ac:dyDescent="0.25">
      <c r="I1270" t="str">
        <f t="shared" si="38"/>
        <v/>
      </c>
      <c r="J1270" s="56" t="str">
        <f t="shared" si="39"/>
        <v/>
      </c>
    </row>
    <row r="1271" spans="9:10" x14ac:dyDescent="0.25">
      <c r="I1271" t="str">
        <f t="shared" si="38"/>
        <v/>
      </c>
      <c r="J1271" s="56" t="str">
        <f t="shared" si="39"/>
        <v/>
      </c>
    </row>
    <row r="1272" spans="9:10" x14ac:dyDescent="0.25">
      <c r="I1272" t="str">
        <f t="shared" si="38"/>
        <v/>
      </c>
      <c r="J1272" s="56" t="str">
        <f t="shared" si="39"/>
        <v/>
      </c>
    </row>
    <row r="1273" spans="9:10" x14ac:dyDescent="0.25">
      <c r="I1273" t="str">
        <f t="shared" si="38"/>
        <v/>
      </c>
      <c r="J1273" s="56" t="str">
        <f t="shared" si="39"/>
        <v/>
      </c>
    </row>
    <row r="1274" spans="9:10" x14ac:dyDescent="0.25">
      <c r="I1274" t="str">
        <f t="shared" si="38"/>
        <v/>
      </c>
      <c r="J1274" s="56" t="str">
        <f t="shared" si="39"/>
        <v/>
      </c>
    </row>
    <row r="1275" spans="9:10" x14ac:dyDescent="0.25">
      <c r="I1275" t="str">
        <f t="shared" si="38"/>
        <v/>
      </c>
      <c r="J1275" s="56" t="str">
        <f t="shared" si="39"/>
        <v/>
      </c>
    </row>
    <row r="1276" spans="9:10" x14ac:dyDescent="0.25">
      <c r="I1276" t="str">
        <f t="shared" si="38"/>
        <v/>
      </c>
      <c r="J1276" s="56" t="str">
        <f t="shared" si="39"/>
        <v/>
      </c>
    </row>
    <row r="1277" spans="9:10" x14ac:dyDescent="0.25">
      <c r="I1277" t="str">
        <f t="shared" si="38"/>
        <v/>
      </c>
      <c r="J1277" s="56" t="str">
        <f t="shared" si="39"/>
        <v/>
      </c>
    </row>
    <row r="1278" spans="9:10" x14ac:dyDescent="0.25">
      <c r="I1278" t="str">
        <f t="shared" si="38"/>
        <v/>
      </c>
      <c r="J1278" s="56" t="str">
        <f t="shared" si="39"/>
        <v/>
      </c>
    </row>
    <row r="1279" spans="9:10" x14ac:dyDescent="0.25">
      <c r="I1279" t="str">
        <f t="shared" si="38"/>
        <v/>
      </c>
      <c r="J1279" s="56" t="str">
        <f t="shared" si="39"/>
        <v/>
      </c>
    </row>
    <row r="1280" spans="9:10" x14ac:dyDescent="0.25">
      <c r="I1280" t="str">
        <f t="shared" si="38"/>
        <v/>
      </c>
      <c r="J1280" s="56" t="str">
        <f t="shared" si="39"/>
        <v/>
      </c>
    </row>
    <row r="1281" spans="9:10" x14ac:dyDescent="0.25">
      <c r="I1281" t="str">
        <f t="shared" si="38"/>
        <v/>
      </c>
      <c r="J1281" s="56" t="str">
        <f t="shared" si="39"/>
        <v/>
      </c>
    </row>
    <row r="1282" spans="9:10" x14ac:dyDescent="0.25">
      <c r="I1282" t="str">
        <f t="shared" si="38"/>
        <v/>
      </c>
      <c r="J1282" s="56" t="str">
        <f t="shared" si="39"/>
        <v/>
      </c>
    </row>
    <row r="1283" spans="9:10" x14ac:dyDescent="0.25">
      <c r="I1283" t="str">
        <f t="shared" ref="I1283:I1346" si="40">IF($A1283="","",RIGHT($E1283,LEN($E1283)-SEARCH(".",$E1283)))</f>
        <v/>
      </c>
      <c r="J1283" s="56" t="str">
        <f t="shared" ref="J1283:J1346" si="41">IF($A1283="","",$G1283)</f>
        <v/>
      </c>
    </row>
    <row r="1284" spans="9:10" x14ac:dyDescent="0.25">
      <c r="I1284" t="str">
        <f t="shared" si="40"/>
        <v/>
      </c>
      <c r="J1284" s="56" t="str">
        <f t="shared" si="41"/>
        <v/>
      </c>
    </row>
    <row r="1285" spans="9:10" x14ac:dyDescent="0.25">
      <c r="I1285" t="str">
        <f t="shared" si="40"/>
        <v/>
      </c>
      <c r="J1285" s="56" t="str">
        <f t="shared" si="41"/>
        <v/>
      </c>
    </row>
    <row r="1286" spans="9:10" x14ac:dyDescent="0.25">
      <c r="I1286" t="str">
        <f t="shared" si="40"/>
        <v/>
      </c>
      <c r="J1286" s="56" t="str">
        <f t="shared" si="41"/>
        <v/>
      </c>
    </row>
    <row r="1287" spans="9:10" x14ac:dyDescent="0.25">
      <c r="I1287" t="str">
        <f t="shared" si="40"/>
        <v/>
      </c>
      <c r="J1287" s="56" t="str">
        <f t="shared" si="41"/>
        <v/>
      </c>
    </row>
    <row r="1288" spans="9:10" x14ac:dyDescent="0.25">
      <c r="I1288" t="str">
        <f t="shared" si="40"/>
        <v/>
      </c>
      <c r="J1288" s="56" t="str">
        <f t="shared" si="41"/>
        <v/>
      </c>
    </row>
    <row r="1289" spans="9:10" x14ac:dyDescent="0.25">
      <c r="I1289" t="str">
        <f t="shared" si="40"/>
        <v/>
      </c>
      <c r="J1289" s="56" t="str">
        <f t="shared" si="41"/>
        <v/>
      </c>
    </row>
    <row r="1290" spans="9:10" x14ac:dyDescent="0.25">
      <c r="I1290" t="str">
        <f t="shared" si="40"/>
        <v/>
      </c>
      <c r="J1290" s="56" t="str">
        <f t="shared" si="41"/>
        <v/>
      </c>
    </row>
    <row r="1291" spans="9:10" x14ac:dyDescent="0.25">
      <c r="I1291" t="str">
        <f t="shared" si="40"/>
        <v/>
      </c>
      <c r="J1291" s="56" t="str">
        <f t="shared" si="41"/>
        <v/>
      </c>
    </row>
    <row r="1292" spans="9:10" x14ac:dyDescent="0.25">
      <c r="I1292" t="str">
        <f t="shared" si="40"/>
        <v/>
      </c>
      <c r="J1292" s="56" t="str">
        <f t="shared" si="41"/>
        <v/>
      </c>
    </row>
    <row r="1293" spans="9:10" x14ac:dyDescent="0.25">
      <c r="I1293" t="str">
        <f t="shared" si="40"/>
        <v/>
      </c>
      <c r="J1293" s="56" t="str">
        <f t="shared" si="41"/>
        <v/>
      </c>
    </row>
    <row r="1294" spans="9:10" x14ac:dyDescent="0.25">
      <c r="I1294" t="str">
        <f t="shared" si="40"/>
        <v/>
      </c>
      <c r="J1294" s="56" t="str">
        <f t="shared" si="41"/>
        <v/>
      </c>
    </row>
    <row r="1295" spans="9:10" x14ac:dyDescent="0.25">
      <c r="I1295" t="str">
        <f t="shared" si="40"/>
        <v/>
      </c>
      <c r="J1295" s="56" t="str">
        <f t="shared" si="41"/>
        <v/>
      </c>
    </row>
    <row r="1296" spans="9:10" x14ac:dyDescent="0.25">
      <c r="I1296" t="str">
        <f t="shared" si="40"/>
        <v/>
      </c>
      <c r="J1296" s="56" t="str">
        <f t="shared" si="41"/>
        <v/>
      </c>
    </row>
    <row r="1297" spans="9:10" x14ac:dyDescent="0.25">
      <c r="I1297" t="str">
        <f t="shared" si="40"/>
        <v/>
      </c>
      <c r="J1297" s="56" t="str">
        <f t="shared" si="41"/>
        <v/>
      </c>
    </row>
    <row r="1298" spans="9:10" x14ac:dyDescent="0.25">
      <c r="I1298" t="str">
        <f t="shared" si="40"/>
        <v/>
      </c>
      <c r="J1298" s="56" t="str">
        <f t="shared" si="41"/>
        <v/>
      </c>
    </row>
    <row r="1299" spans="9:10" x14ac:dyDescent="0.25">
      <c r="I1299" t="str">
        <f t="shared" si="40"/>
        <v/>
      </c>
      <c r="J1299" s="56" t="str">
        <f t="shared" si="41"/>
        <v/>
      </c>
    </row>
    <row r="1300" spans="9:10" x14ac:dyDescent="0.25">
      <c r="I1300" t="str">
        <f t="shared" si="40"/>
        <v/>
      </c>
      <c r="J1300" s="56" t="str">
        <f t="shared" si="41"/>
        <v/>
      </c>
    </row>
    <row r="1301" spans="9:10" x14ac:dyDescent="0.25">
      <c r="I1301" t="str">
        <f t="shared" si="40"/>
        <v/>
      </c>
      <c r="J1301" s="56" t="str">
        <f t="shared" si="41"/>
        <v/>
      </c>
    </row>
    <row r="1302" spans="9:10" x14ac:dyDescent="0.25">
      <c r="I1302" t="str">
        <f t="shared" si="40"/>
        <v/>
      </c>
      <c r="J1302" s="56" t="str">
        <f t="shared" si="41"/>
        <v/>
      </c>
    </row>
    <row r="1303" spans="9:10" x14ac:dyDescent="0.25">
      <c r="I1303" t="str">
        <f t="shared" si="40"/>
        <v/>
      </c>
      <c r="J1303" s="56" t="str">
        <f t="shared" si="41"/>
        <v/>
      </c>
    </row>
    <row r="1304" spans="9:10" x14ac:dyDescent="0.25">
      <c r="I1304" t="str">
        <f t="shared" si="40"/>
        <v/>
      </c>
      <c r="J1304" s="56" t="str">
        <f t="shared" si="41"/>
        <v/>
      </c>
    </row>
    <row r="1305" spans="9:10" x14ac:dyDescent="0.25">
      <c r="I1305" t="str">
        <f t="shared" si="40"/>
        <v/>
      </c>
      <c r="J1305" s="56" t="str">
        <f t="shared" si="41"/>
        <v/>
      </c>
    </row>
    <row r="1306" spans="9:10" x14ac:dyDescent="0.25">
      <c r="I1306" t="str">
        <f t="shared" si="40"/>
        <v/>
      </c>
      <c r="J1306" s="56" t="str">
        <f t="shared" si="41"/>
        <v/>
      </c>
    </row>
    <row r="1307" spans="9:10" x14ac:dyDescent="0.25">
      <c r="I1307" t="str">
        <f t="shared" si="40"/>
        <v/>
      </c>
      <c r="J1307" s="56" t="str">
        <f t="shared" si="41"/>
        <v/>
      </c>
    </row>
    <row r="1308" spans="9:10" x14ac:dyDescent="0.25">
      <c r="I1308" t="str">
        <f t="shared" si="40"/>
        <v/>
      </c>
      <c r="J1308" s="56" t="str">
        <f t="shared" si="41"/>
        <v/>
      </c>
    </row>
    <row r="1309" spans="9:10" x14ac:dyDescent="0.25">
      <c r="I1309" t="str">
        <f t="shared" si="40"/>
        <v/>
      </c>
      <c r="J1309" s="56" t="str">
        <f t="shared" si="41"/>
        <v/>
      </c>
    </row>
    <row r="1310" spans="9:10" x14ac:dyDescent="0.25">
      <c r="I1310" t="str">
        <f t="shared" si="40"/>
        <v/>
      </c>
      <c r="J1310" s="56" t="str">
        <f t="shared" si="41"/>
        <v/>
      </c>
    </row>
    <row r="1311" spans="9:10" x14ac:dyDescent="0.25">
      <c r="I1311" t="str">
        <f t="shared" si="40"/>
        <v/>
      </c>
      <c r="J1311" s="56" t="str">
        <f t="shared" si="41"/>
        <v/>
      </c>
    </row>
    <row r="1312" spans="9:10" x14ac:dyDescent="0.25">
      <c r="I1312" t="str">
        <f t="shared" si="40"/>
        <v/>
      </c>
      <c r="J1312" s="56" t="str">
        <f t="shared" si="41"/>
        <v/>
      </c>
    </row>
    <row r="1313" spans="9:10" x14ac:dyDescent="0.25">
      <c r="I1313" t="str">
        <f t="shared" si="40"/>
        <v/>
      </c>
      <c r="J1313" s="56" t="str">
        <f t="shared" si="41"/>
        <v/>
      </c>
    </row>
    <row r="1314" spans="9:10" x14ac:dyDescent="0.25">
      <c r="I1314" t="str">
        <f t="shared" si="40"/>
        <v/>
      </c>
      <c r="J1314" s="56" t="str">
        <f t="shared" si="41"/>
        <v/>
      </c>
    </row>
    <row r="1315" spans="9:10" x14ac:dyDescent="0.25">
      <c r="I1315" t="str">
        <f t="shared" si="40"/>
        <v/>
      </c>
      <c r="J1315" s="56" t="str">
        <f t="shared" si="41"/>
        <v/>
      </c>
    </row>
    <row r="1316" spans="9:10" x14ac:dyDescent="0.25">
      <c r="I1316" t="str">
        <f t="shared" si="40"/>
        <v/>
      </c>
      <c r="J1316" s="56" t="str">
        <f t="shared" si="41"/>
        <v/>
      </c>
    </row>
    <row r="1317" spans="9:10" x14ac:dyDescent="0.25">
      <c r="I1317" t="str">
        <f t="shared" si="40"/>
        <v/>
      </c>
      <c r="J1317" s="56" t="str">
        <f t="shared" si="41"/>
        <v/>
      </c>
    </row>
    <row r="1318" spans="9:10" x14ac:dyDescent="0.25">
      <c r="I1318" t="str">
        <f t="shared" si="40"/>
        <v/>
      </c>
      <c r="J1318" s="56" t="str">
        <f t="shared" si="41"/>
        <v/>
      </c>
    </row>
    <row r="1319" spans="9:10" x14ac:dyDescent="0.25">
      <c r="I1319" t="str">
        <f t="shared" si="40"/>
        <v/>
      </c>
      <c r="J1319" s="56" t="str">
        <f t="shared" si="41"/>
        <v/>
      </c>
    </row>
    <row r="1320" spans="9:10" x14ac:dyDescent="0.25">
      <c r="I1320" t="str">
        <f t="shared" si="40"/>
        <v/>
      </c>
      <c r="J1320" s="56" t="str">
        <f t="shared" si="41"/>
        <v/>
      </c>
    </row>
    <row r="1321" spans="9:10" x14ac:dyDescent="0.25">
      <c r="I1321" t="str">
        <f t="shared" si="40"/>
        <v/>
      </c>
      <c r="J1321" s="56" t="str">
        <f t="shared" si="41"/>
        <v/>
      </c>
    </row>
    <row r="1322" spans="9:10" x14ac:dyDescent="0.25">
      <c r="I1322" t="str">
        <f t="shared" si="40"/>
        <v/>
      </c>
      <c r="J1322" s="56" t="str">
        <f t="shared" si="41"/>
        <v/>
      </c>
    </row>
    <row r="1323" spans="9:10" x14ac:dyDescent="0.25">
      <c r="I1323" t="str">
        <f t="shared" si="40"/>
        <v/>
      </c>
      <c r="J1323" s="56" t="str">
        <f t="shared" si="41"/>
        <v/>
      </c>
    </row>
    <row r="1324" spans="9:10" x14ac:dyDescent="0.25">
      <c r="I1324" t="str">
        <f t="shared" si="40"/>
        <v/>
      </c>
      <c r="J1324" s="56" t="str">
        <f t="shared" si="41"/>
        <v/>
      </c>
    </row>
    <row r="1325" spans="9:10" x14ac:dyDescent="0.25">
      <c r="I1325" t="str">
        <f t="shared" si="40"/>
        <v/>
      </c>
      <c r="J1325" s="56" t="str">
        <f t="shared" si="41"/>
        <v/>
      </c>
    </row>
    <row r="1326" spans="9:10" x14ac:dyDescent="0.25">
      <c r="I1326" t="str">
        <f t="shared" si="40"/>
        <v/>
      </c>
      <c r="J1326" s="56" t="str">
        <f t="shared" si="41"/>
        <v/>
      </c>
    </row>
    <row r="1327" spans="9:10" x14ac:dyDescent="0.25">
      <c r="I1327" t="str">
        <f t="shared" si="40"/>
        <v/>
      </c>
      <c r="J1327" s="56" t="str">
        <f t="shared" si="41"/>
        <v/>
      </c>
    </row>
    <row r="1328" spans="9:10" x14ac:dyDescent="0.25">
      <c r="I1328" t="str">
        <f t="shared" si="40"/>
        <v/>
      </c>
      <c r="J1328" s="56" t="str">
        <f t="shared" si="41"/>
        <v/>
      </c>
    </row>
    <row r="1329" spans="9:10" x14ac:dyDescent="0.25">
      <c r="I1329" t="str">
        <f t="shared" si="40"/>
        <v/>
      </c>
      <c r="J1329" s="56" t="str">
        <f t="shared" si="41"/>
        <v/>
      </c>
    </row>
    <row r="1330" spans="9:10" x14ac:dyDescent="0.25">
      <c r="I1330" t="str">
        <f t="shared" si="40"/>
        <v/>
      </c>
      <c r="J1330" s="56" t="str">
        <f t="shared" si="41"/>
        <v/>
      </c>
    </row>
    <row r="1331" spans="9:10" x14ac:dyDescent="0.25">
      <c r="I1331" t="str">
        <f t="shared" si="40"/>
        <v/>
      </c>
      <c r="J1331" s="56" t="str">
        <f t="shared" si="41"/>
        <v/>
      </c>
    </row>
    <row r="1332" spans="9:10" x14ac:dyDescent="0.25">
      <c r="I1332" t="str">
        <f t="shared" si="40"/>
        <v/>
      </c>
      <c r="J1332" s="56" t="str">
        <f t="shared" si="41"/>
        <v/>
      </c>
    </row>
    <row r="1333" spans="9:10" x14ac:dyDescent="0.25">
      <c r="I1333" t="str">
        <f t="shared" si="40"/>
        <v/>
      </c>
      <c r="J1333" s="56" t="str">
        <f t="shared" si="41"/>
        <v/>
      </c>
    </row>
    <row r="1334" spans="9:10" x14ac:dyDescent="0.25">
      <c r="I1334" t="str">
        <f t="shared" si="40"/>
        <v/>
      </c>
      <c r="J1334" s="56" t="str">
        <f t="shared" si="41"/>
        <v/>
      </c>
    </row>
    <row r="1335" spans="9:10" x14ac:dyDescent="0.25">
      <c r="I1335" t="str">
        <f t="shared" si="40"/>
        <v/>
      </c>
      <c r="J1335" s="56" t="str">
        <f t="shared" si="41"/>
        <v/>
      </c>
    </row>
    <row r="1336" spans="9:10" x14ac:dyDescent="0.25">
      <c r="I1336" t="str">
        <f t="shared" si="40"/>
        <v/>
      </c>
      <c r="J1336" s="56" t="str">
        <f t="shared" si="41"/>
        <v/>
      </c>
    </row>
    <row r="1337" spans="9:10" x14ac:dyDescent="0.25">
      <c r="I1337" t="str">
        <f t="shared" si="40"/>
        <v/>
      </c>
      <c r="J1337" s="56" t="str">
        <f t="shared" si="41"/>
        <v/>
      </c>
    </row>
    <row r="1338" spans="9:10" x14ac:dyDescent="0.25">
      <c r="I1338" t="str">
        <f t="shared" si="40"/>
        <v/>
      </c>
      <c r="J1338" s="56" t="str">
        <f t="shared" si="41"/>
        <v/>
      </c>
    </row>
    <row r="1339" spans="9:10" x14ac:dyDescent="0.25">
      <c r="I1339" t="str">
        <f t="shared" si="40"/>
        <v/>
      </c>
      <c r="J1339" s="56" t="str">
        <f t="shared" si="41"/>
        <v/>
      </c>
    </row>
    <row r="1340" spans="9:10" x14ac:dyDescent="0.25">
      <c r="I1340" t="str">
        <f t="shared" si="40"/>
        <v/>
      </c>
      <c r="J1340" s="56" t="str">
        <f t="shared" si="41"/>
        <v/>
      </c>
    </row>
    <row r="1341" spans="9:10" x14ac:dyDescent="0.25">
      <c r="I1341" t="str">
        <f t="shared" si="40"/>
        <v/>
      </c>
      <c r="J1341" s="56" t="str">
        <f t="shared" si="41"/>
        <v/>
      </c>
    </row>
    <row r="1342" spans="9:10" x14ac:dyDescent="0.25">
      <c r="I1342" t="str">
        <f t="shared" si="40"/>
        <v/>
      </c>
      <c r="J1342" s="56" t="str">
        <f t="shared" si="41"/>
        <v/>
      </c>
    </row>
    <row r="1343" spans="9:10" x14ac:dyDescent="0.25">
      <c r="I1343" t="str">
        <f t="shared" si="40"/>
        <v/>
      </c>
      <c r="J1343" s="56" t="str">
        <f t="shared" si="41"/>
        <v/>
      </c>
    </row>
    <row r="1344" spans="9:10" x14ac:dyDescent="0.25">
      <c r="I1344" t="str">
        <f t="shared" si="40"/>
        <v/>
      </c>
      <c r="J1344" s="56" t="str">
        <f t="shared" si="41"/>
        <v/>
      </c>
    </row>
    <row r="1345" spans="9:10" x14ac:dyDescent="0.25">
      <c r="I1345" t="str">
        <f t="shared" si="40"/>
        <v/>
      </c>
      <c r="J1345" s="56" t="str">
        <f t="shared" si="41"/>
        <v/>
      </c>
    </row>
    <row r="1346" spans="9:10" x14ac:dyDescent="0.25">
      <c r="I1346" t="str">
        <f t="shared" si="40"/>
        <v/>
      </c>
      <c r="J1346" s="56" t="str">
        <f t="shared" si="41"/>
        <v/>
      </c>
    </row>
    <row r="1347" spans="9:10" x14ac:dyDescent="0.25">
      <c r="I1347" t="str">
        <f t="shared" ref="I1347:I1410" si="42">IF($A1347="","",RIGHT($E1347,LEN($E1347)-SEARCH(".",$E1347)))</f>
        <v/>
      </c>
      <c r="J1347" s="56" t="str">
        <f t="shared" ref="J1347:J1410" si="43">IF($A1347="","",$G1347)</f>
        <v/>
      </c>
    </row>
    <row r="1348" spans="9:10" x14ac:dyDescent="0.25">
      <c r="I1348" t="str">
        <f t="shared" si="42"/>
        <v/>
      </c>
      <c r="J1348" s="56" t="str">
        <f t="shared" si="43"/>
        <v/>
      </c>
    </row>
    <row r="1349" spans="9:10" x14ac:dyDescent="0.25">
      <c r="I1349" t="str">
        <f t="shared" si="42"/>
        <v/>
      </c>
      <c r="J1349" s="56" t="str">
        <f t="shared" si="43"/>
        <v/>
      </c>
    </row>
    <row r="1350" spans="9:10" x14ac:dyDescent="0.25">
      <c r="I1350" t="str">
        <f t="shared" si="42"/>
        <v/>
      </c>
      <c r="J1350" s="56" t="str">
        <f t="shared" si="43"/>
        <v/>
      </c>
    </row>
    <row r="1351" spans="9:10" x14ac:dyDescent="0.25">
      <c r="I1351" t="str">
        <f t="shared" si="42"/>
        <v/>
      </c>
      <c r="J1351" s="56" t="str">
        <f t="shared" si="43"/>
        <v/>
      </c>
    </row>
    <row r="1352" spans="9:10" x14ac:dyDescent="0.25">
      <c r="I1352" t="str">
        <f t="shared" si="42"/>
        <v/>
      </c>
      <c r="J1352" s="56" t="str">
        <f t="shared" si="43"/>
        <v/>
      </c>
    </row>
    <row r="1353" spans="9:10" x14ac:dyDescent="0.25">
      <c r="I1353" t="str">
        <f t="shared" si="42"/>
        <v/>
      </c>
      <c r="J1353" s="56" t="str">
        <f t="shared" si="43"/>
        <v/>
      </c>
    </row>
    <row r="1354" spans="9:10" x14ac:dyDescent="0.25">
      <c r="I1354" t="str">
        <f t="shared" si="42"/>
        <v/>
      </c>
      <c r="J1354" s="56" t="str">
        <f t="shared" si="43"/>
        <v/>
      </c>
    </row>
    <row r="1355" spans="9:10" x14ac:dyDescent="0.25">
      <c r="I1355" t="str">
        <f t="shared" si="42"/>
        <v/>
      </c>
      <c r="J1355" s="56" t="str">
        <f t="shared" si="43"/>
        <v/>
      </c>
    </row>
    <row r="1356" spans="9:10" x14ac:dyDescent="0.25">
      <c r="I1356" t="str">
        <f t="shared" si="42"/>
        <v/>
      </c>
      <c r="J1356" s="56" t="str">
        <f t="shared" si="43"/>
        <v/>
      </c>
    </row>
    <row r="1357" spans="9:10" x14ac:dyDescent="0.25">
      <c r="I1357" t="str">
        <f t="shared" si="42"/>
        <v/>
      </c>
      <c r="J1357" s="56" t="str">
        <f t="shared" si="43"/>
        <v/>
      </c>
    </row>
    <row r="1358" spans="9:10" x14ac:dyDescent="0.25">
      <c r="I1358" t="str">
        <f t="shared" si="42"/>
        <v/>
      </c>
      <c r="J1358" s="56" t="str">
        <f t="shared" si="43"/>
        <v/>
      </c>
    </row>
    <row r="1359" spans="9:10" x14ac:dyDescent="0.25">
      <c r="I1359" t="str">
        <f t="shared" si="42"/>
        <v/>
      </c>
      <c r="J1359" s="56" t="str">
        <f t="shared" si="43"/>
        <v/>
      </c>
    </row>
    <row r="1360" spans="9:10" x14ac:dyDescent="0.25">
      <c r="I1360" t="str">
        <f t="shared" si="42"/>
        <v/>
      </c>
      <c r="J1360" s="56" t="str">
        <f t="shared" si="43"/>
        <v/>
      </c>
    </row>
    <row r="1361" spans="9:10" x14ac:dyDescent="0.25">
      <c r="I1361" t="str">
        <f t="shared" si="42"/>
        <v/>
      </c>
      <c r="J1361" s="56" t="str">
        <f t="shared" si="43"/>
        <v/>
      </c>
    </row>
    <row r="1362" spans="9:10" x14ac:dyDescent="0.25">
      <c r="I1362" t="str">
        <f t="shared" si="42"/>
        <v/>
      </c>
      <c r="J1362" s="56" t="str">
        <f t="shared" si="43"/>
        <v/>
      </c>
    </row>
    <row r="1363" spans="9:10" x14ac:dyDescent="0.25">
      <c r="I1363" t="str">
        <f t="shared" si="42"/>
        <v/>
      </c>
      <c r="J1363" s="56" t="str">
        <f t="shared" si="43"/>
        <v/>
      </c>
    </row>
    <row r="1364" spans="9:10" x14ac:dyDescent="0.25">
      <c r="I1364" t="str">
        <f t="shared" si="42"/>
        <v/>
      </c>
      <c r="J1364" s="56" t="str">
        <f t="shared" si="43"/>
        <v/>
      </c>
    </row>
    <row r="1365" spans="9:10" x14ac:dyDescent="0.25">
      <c r="I1365" t="str">
        <f t="shared" si="42"/>
        <v/>
      </c>
      <c r="J1365" s="56" t="str">
        <f t="shared" si="43"/>
        <v/>
      </c>
    </row>
    <row r="1366" spans="9:10" x14ac:dyDescent="0.25">
      <c r="I1366" t="str">
        <f t="shared" si="42"/>
        <v/>
      </c>
      <c r="J1366" s="56" t="str">
        <f t="shared" si="43"/>
        <v/>
      </c>
    </row>
    <row r="1367" spans="9:10" x14ac:dyDescent="0.25">
      <c r="I1367" t="str">
        <f t="shared" si="42"/>
        <v/>
      </c>
      <c r="J1367" s="56" t="str">
        <f t="shared" si="43"/>
        <v/>
      </c>
    </row>
    <row r="1368" spans="9:10" x14ac:dyDescent="0.25">
      <c r="I1368" t="str">
        <f t="shared" si="42"/>
        <v/>
      </c>
      <c r="J1368" s="56" t="str">
        <f t="shared" si="43"/>
        <v/>
      </c>
    </row>
    <row r="1369" spans="9:10" x14ac:dyDescent="0.25">
      <c r="I1369" t="str">
        <f t="shared" si="42"/>
        <v/>
      </c>
      <c r="J1369" s="56" t="str">
        <f t="shared" si="43"/>
        <v/>
      </c>
    </row>
    <row r="1370" spans="9:10" x14ac:dyDescent="0.25">
      <c r="I1370" t="str">
        <f t="shared" si="42"/>
        <v/>
      </c>
      <c r="J1370" s="56" t="str">
        <f t="shared" si="43"/>
        <v/>
      </c>
    </row>
    <row r="1371" spans="9:10" x14ac:dyDescent="0.25">
      <c r="I1371" t="str">
        <f t="shared" si="42"/>
        <v/>
      </c>
      <c r="J1371" s="56" t="str">
        <f t="shared" si="43"/>
        <v/>
      </c>
    </row>
    <row r="1372" spans="9:10" x14ac:dyDescent="0.25">
      <c r="I1372" t="str">
        <f t="shared" si="42"/>
        <v/>
      </c>
      <c r="J1372" s="56" t="str">
        <f t="shared" si="43"/>
        <v/>
      </c>
    </row>
    <row r="1373" spans="9:10" x14ac:dyDescent="0.25">
      <c r="I1373" t="str">
        <f t="shared" si="42"/>
        <v/>
      </c>
      <c r="J1373" s="56" t="str">
        <f t="shared" si="43"/>
        <v/>
      </c>
    </row>
    <row r="1374" spans="9:10" x14ac:dyDescent="0.25">
      <c r="I1374" t="str">
        <f t="shared" si="42"/>
        <v/>
      </c>
      <c r="J1374" s="56" t="str">
        <f t="shared" si="43"/>
        <v/>
      </c>
    </row>
    <row r="1375" spans="9:10" x14ac:dyDescent="0.25">
      <c r="I1375" t="str">
        <f t="shared" si="42"/>
        <v/>
      </c>
      <c r="J1375" s="56" t="str">
        <f t="shared" si="43"/>
        <v/>
      </c>
    </row>
    <row r="1376" spans="9:10" x14ac:dyDescent="0.25">
      <c r="I1376" t="str">
        <f t="shared" si="42"/>
        <v/>
      </c>
      <c r="J1376" s="56" t="str">
        <f t="shared" si="43"/>
        <v/>
      </c>
    </row>
    <row r="1377" spans="9:10" x14ac:dyDescent="0.25">
      <c r="I1377" t="str">
        <f t="shared" si="42"/>
        <v/>
      </c>
      <c r="J1377" s="56" t="str">
        <f t="shared" si="43"/>
        <v/>
      </c>
    </row>
    <row r="1378" spans="9:10" x14ac:dyDescent="0.25">
      <c r="I1378" t="str">
        <f t="shared" si="42"/>
        <v/>
      </c>
      <c r="J1378" s="56" t="str">
        <f t="shared" si="43"/>
        <v/>
      </c>
    </row>
    <row r="1379" spans="9:10" x14ac:dyDescent="0.25">
      <c r="I1379" t="str">
        <f t="shared" si="42"/>
        <v/>
      </c>
      <c r="J1379" s="56" t="str">
        <f t="shared" si="43"/>
        <v/>
      </c>
    </row>
    <row r="1380" spans="9:10" x14ac:dyDescent="0.25">
      <c r="I1380" t="str">
        <f t="shared" si="42"/>
        <v/>
      </c>
      <c r="J1380" s="56" t="str">
        <f t="shared" si="43"/>
        <v/>
      </c>
    </row>
    <row r="1381" spans="9:10" x14ac:dyDescent="0.25">
      <c r="I1381" t="str">
        <f t="shared" si="42"/>
        <v/>
      </c>
      <c r="J1381" s="56" t="str">
        <f t="shared" si="43"/>
        <v/>
      </c>
    </row>
    <row r="1382" spans="9:10" x14ac:dyDescent="0.25">
      <c r="I1382" t="str">
        <f t="shared" si="42"/>
        <v/>
      </c>
      <c r="J1382" s="56" t="str">
        <f t="shared" si="43"/>
        <v/>
      </c>
    </row>
    <row r="1383" spans="9:10" x14ac:dyDescent="0.25">
      <c r="I1383" t="str">
        <f t="shared" si="42"/>
        <v/>
      </c>
      <c r="J1383" s="56" t="str">
        <f t="shared" si="43"/>
        <v/>
      </c>
    </row>
    <row r="1384" spans="9:10" x14ac:dyDescent="0.25">
      <c r="I1384" t="str">
        <f t="shared" si="42"/>
        <v/>
      </c>
      <c r="J1384" s="56" t="str">
        <f t="shared" si="43"/>
        <v/>
      </c>
    </row>
    <row r="1385" spans="9:10" x14ac:dyDescent="0.25">
      <c r="I1385" t="str">
        <f t="shared" si="42"/>
        <v/>
      </c>
      <c r="J1385" s="56" t="str">
        <f t="shared" si="43"/>
        <v/>
      </c>
    </row>
    <row r="1386" spans="9:10" x14ac:dyDescent="0.25">
      <c r="I1386" t="str">
        <f t="shared" si="42"/>
        <v/>
      </c>
      <c r="J1386" s="56" t="str">
        <f t="shared" si="43"/>
        <v/>
      </c>
    </row>
    <row r="1387" spans="9:10" x14ac:dyDescent="0.25">
      <c r="I1387" t="str">
        <f t="shared" si="42"/>
        <v/>
      </c>
      <c r="J1387" s="56" t="str">
        <f t="shared" si="43"/>
        <v/>
      </c>
    </row>
    <row r="1388" spans="9:10" x14ac:dyDescent="0.25">
      <c r="I1388" t="str">
        <f t="shared" si="42"/>
        <v/>
      </c>
      <c r="J1388" s="56" t="str">
        <f t="shared" si="43"/>
        <v/>
      </c>
    </row>
    <row r="1389" spans="9:10" x14ac:dyDescent="0.25">
      <c r="I1389" t="str">
        <f t="shared" si="42"/>
        <v/>
      </c>
      <c r="J1389" s="56" t="str">
        <f t="shared" si="43"/>
        <v/>
      </c>
    </row>
    <row r="1390" spans="9:10" x14ac:dyDescent="0.25">
      <c r="I1390" t="str">
        <f t="shared" si="42"/>
        <v/>
      </c>
      <c r="J1390" s="56" t="str">
        <f t="shared" si="43"/>
        <v/>
      </c>
    </row>
    <row r="1391" spans="9:10" x14ac:dyDescent="0.25">
      <c r="I1391" t="str">
        <f t="shared" si="42"/>
        <v/>
      </c>
      <c r="J1391" s="56" t="str">
        <f t="shared" si="43"/>
        <v/>
      </c>
    </row>
    <row r="1392" spans="9:10" x14ac:dyDescent="0.25">
      <c r="I1392" t="str">
        <f t="shared" si="42"/>
        <v/>
      </c>
      <c r="J1392" s="56" t="str">
        <f t="shared" si="43"/>
        <v/>
      </c>
    </row>
    <row r="1393" spans="9:10" x14ac:dyDescent="0.25">
      <c r="I1393" t="str">
        <f t="shared" si="42"/>
        <v/>
      </c>
      <c r="J1393" s="56" t="str">
        <f t="shared" si="43"/>
        <v/>
      </c>
    </row>
    <row r="1394" spans="9:10" x14ac:dyDescent="0.25">
      <c r="I1394" t="str">
        <f t="shared" si="42"/>
        <v/>
      </c>
      <c r="J1394" s="56" t="str">
        <f t="shared" si="43"/>
        <v/>
      </c>
    </row>
    <row r="1395" spans="9:10" x14ac:dyDescent="0.25">
      <c r="I1395" t="str">
        <f t="shared" si="42"/>
        <v/>
      </c>
      <c r="J1395" s="56" t="str">
        <f t="shared" si="43"/>
        <v/>
      </c>
    </row>
    <row r="1396" spans="9:10" x14ac:dyDescent="0.25">
      <c r="I1396" t="str">
        <f t="shared" si="42"/>
        <v/>
      </c>
      <c r="J1396" s="56" t="str">
        <f t="shared" si="43"/>
        <v/>
      </c>
    </row>
    <row r="1397" spans="9:10" x14ac:dyDescent="0.25">
      <c r="I1397" t="str">
        <f t="shared" si="42"/>
        <v/>
      </c>
      <c r="J1397" s="56" t="str">
        <f t="shared" si="43"/>
        <v/>
      </c>
    </row>
    <row r="1398" spans="9:10" x14ac:dyDescent="0.25">
      <c r="I1398" t="str">
        <f t="shared" si="42"/>
        <v/>
      </c>
      <c r="J1398" s="56" t="str">
        <f t="shared" si="43"/>
        <v/>
      </c>
    </row>
    <row r="1399" spans="9:10" x14ac:dyDescent="0.25">
      <c r="I1399" t="str">
        <f t="shared" si="42"/>
        <v/>
      </c>
      <c r="J1399" s="56" t="str">
        <f t="shared" si="43"/>
        <v/>
      </c>
    </row>
    <row r="1400" spans="9:10" x14ac:dyDescent="0.25">
      <c r="I1400" t="str">
        <f t="shared" si="42"/>
        <v/>
      </c>
      <c r="J1400" s="56" t="str">
        <f t="shared" si="43"/>
        <v/>
      </c>
    </row>
    <row r="1401" spans="9:10" x14ac:dyDescent="0.25">
      <c r="I1401" t="str">
        <f t="shared" si="42"/>
        <v/>
      </c>
      <c r="J1401" s="56" t="str">
        <f t="shared" si="43"/>
        <v/>
      </c>
    </row>
    <row r="1402" spans="9:10" x14ac:dyDescent="0.25">
      <c r="I1402" t="str">
        <f t="shared" si="42"/>
        <v/>
      </c>
      <c r="J1402" s="56" t="str">
        <f t="shared" si="43"/>
        <v/>
      </c>
    </row>
    <row r="1403" spans="9:10" x14ac:dyDescent="0.25">
      <c r="I1403" t="str">
        <f t="shared" si="42"/>
        <v/>
      </c>
      <c r="J1403" s="56" t="str">
        <f t="shared" si="43"/>
        <v/>
      </c>
    </row>
    <row r="1404" spans="9:10" x14ac:dyDescent="0.25">
      <c r="I1404" t="str">
        <f t="shared" si="42"/>
        <v/>
      </c>
      <c r="J1404" s="56" t="str">
        <f t="shared" si="43"/>
        <v/>
      </c>
    </row>
    <row r="1405" spans="9:10" x14ac:dyDescent="0.25">
      <c r="I1405" t="str">
        <f t="shared" si="42"/>
        <v/>
      </c>
      <c r="J1405" s="56" t="str">
        <f t="shared" si="43"/>
        <v/>
      </c>
    </row>
    <row r="1406" spans="9:10" x14ac:dyDescent="0.25">
      <c r="I1406" t="str">
        <f t="shared" si="42"/>
        <v/>
      </c>
      <c r="J1406" s="56" t="str">
        <f t="shared" si="43"/>
        <v/>
      </c>
    </row>
    <row r="1407" spans="9:10" x14ac:dyDescent="0.25">
      <c r="I1407" t="str">
        <f t="shared" si="42"/>
        <v/>
      </c>
      <c r="J1407" s="56" t="str">
        <f t="shared" si="43"/>
        <v/>
      </c>
    </row>
    <row r="1408" spans="9:10" x14ac:dyDescent="0.25">
      <c r="I1408" t="str">
        <f t="shared" si="42"/>
        <v/>
      </c>
      <c r="J1408" s="56" t="str">
        <f t="shared" si="43"/>
        <v/>
      </c>
    </row>
    <row r="1409" spans="9:10" x14ac:dyDescent="0.25">
      <c r="I1409" t="str">
        <f t="shared" si="42"/>
        <v/>
      </c>
      <c r="J1409" s="56" t="str">
        <f t="shared" si="43"/>
        <v/>
      </c>
    </row>
    <row r="1410" spans="9:10" x14ac:dyDescent="0.25">
      <c r="I1410" t="str">
        <f t="shared" si="42"/>
        <v/>
      </c>
      <c r="J1410" s="56" t="str">
        <f t="shared" si="43"/>
        <v/>
      </c>
    </row>
    <row r="1411" spans="9:10" x14ac:dyDescent="0.25">
      <c r="I1411" t="str">
        <f t="shared" ref="I1411:I1474" si="44">IF($A1411="","",RIGHT($E1411,LEN($E1411)-SEARCH(".",$E1411)))</f>
        <v/>
      </c>
      <c r="J1411" s="56" t="str">
        <f t="shared" ref="J1411:J1474" si="45">IF($A1411="","",$G1411)</f>
        <v/>
      </c>
    </row>
    <row r="1412" spans="9:10" x14ac:dyDescent="0.25">
      <c r="I1412" t="str">
        <f t="shared" si="44"/>
        <v/>
      </c>
      <c r="J1412" s="56" t="str">
        <f t="shared" si="45"/>
        <v/>
      </c>
    </row>
    <row r="1413" spans="9:10" x14ac:dyDescent="0.25">
      <c r="I1413" t="str">
        <f t="shared" si="44"/>
        <v/>
      </c>
      <c r="J1413" s="56" t="str">
        <f t="shared" si="45"/>
        <v/>
      </c>
    </row>
    <row r="1414" spans="9:10" x14ac:dyDescent="0.25">
      <c r="I1414" t="str">
        <f t="shared" si="44"/>
        <v/>
      </c>
      <c r="J1414" s="56" t="str">
        <f t="shared" si="45"/>
        <v/>
      </c>
    </row>
    <row r="1415" spans="9:10" x14ac:dyDescent="0.25">
      <c r="I1415" t="str">
        <f t="shared" si="44"/>
        <v/>
      </c>
      <c r="J1415" s="56" t="str">
        <f t="shared" si="45"/>
        <v/>
      </c>
    </row>
    <row r="1416" spans="9:10" x14ac:dyDescent="0.25">
      <c r="I1416" t="str">
        <f t="shared" si="44"/>
        <v/>
      </c>
      <c r="J1416" s="56" t="str">
        <f t="shared" si="45"/>
        <v/>
      </c>
    </row>
    <row r="1417" spans="9:10" x14ac:dyDescent="0.25">
      <c r="I1417" t="str">
        <f t="shared" si="44"/>
        <v/>
      </c>
      <c r="J1417" s="56" t="str">
        <f t="shared" si="45"/>
        <v/>
      </c>
    </row>
    <row r="1418" spans="9:10" x14ac:dyDescent="0.25">
      <c r="I1418" t="str">
        <f t="shared" si="44"/>
        <v/>
      </c>
      <c r="J1418" s="56" t="str">
        <f t="shared" si="45"/>
        <v/>
      </c>
    </row>
    <row r="1419" spans="9:10" x14ac:dyDescent="0.25">
      <c r="I1419" t="str">
        <f t="shared" si="44"/>
        <v/>
      </c>
      <c r="J1419" s="56" t="str">
        <f t="shared" si="45"/>
        <v/>
      </c>
    </row>
    <row r="1420" spans="9:10" x14ac:dyDescent="0.25">
      <c r="I1420" t="str">
        <f t="shared" si="44"/>
        <v/>
      </c>
      <c r="J1420" s="56" t="str">
        <f t="shared" si="45"/>
        <v/>
      </c>
    </row>
    <row r="1421" spans="9:10" x14ac:dyDescent="0.25">
      <c r="I1421" t="str">
        <f t="shared" si="44"/>
        <v/>
      </c>
      <c r="J1421" s="56" t="str">
        <f t="shared" si="45"/>
        <v/>
      </c>
    </row>
    <row r="1422" spans="9:10" x14ac:dyDescent="0.25">
      <c r="I1422" t="str">
        <f t="shared" si="44"/>
        <v/>
      </c>
      <c r="J1422" s="56" t="str">
        <f t="shared" si="45"/>
        <v/>
      </c>
    </row>
    <row r="1423" spans="9:10" x14ac:dyDescent="0.25">
      <c r="I1423" t="str">
        <f t="shared" si="44"/>
        <v/>
      </c>
      <c r="J1423" s="56" t="str">
        <f t="shared" si="45"/>
        <v/>
      </c>
    </row>
    <row r="1424" spans="9:10" x14ac:dyDescent="0.25">
      <c r="I1424" t="str">
        <f t="shared" si="44"/>
        <v/>
      </c>
      <c r="J1424" s="56" t="str">
        <f t="shared" si="45"/>
        <v/>
      </c>
    </row>
    <row r="1425" spans="9:10" x14ac:dyDescent="0.25">
      <c r="I1425" t="str">
        <f t="shared" si="44"/>
        <v/>
      </c>
      <c r="J1425" s="56" t="str">
        <f t="shared" si="45"/>
        <v/>
      </c>
    </row>
    <row r="1426" spans="9:10" x14ac:dyDescent="0.25">
      <c r="I1426" t="str">
        <f t="shared" si="44"/>
        <v/>
      </c>
      <c r="J1426" s="56" t="str">
        <f t="shared" si="45"/>
        <v/>
      </c>
    </row>
    <row r="1427" spans="9:10" x14ac:dyDescent="0.25">
      <c r="I1427" t="str">
        <f t="shared" si="44"/>
        <v/>
      </c>
      <c r="J1427" s="56" t="str">
        <f t="shared" si="45"/>
        <v/>
      </c>
    </row>
    <row r="1428" spans="9:10" x14ac:dyDescent="0.25">
      <c r="I1428" t="str">
        <f t="shared" si="44"/>
        <v/>
      </c>
      <c r="J1428" s="56" t="str">
        <f t="shared" si="45"/>
        <v/>
      </c>
    </row>
    <row r="1429" spans="9:10" x14ac:dyDescent="0.25">
      <c r="I1429" t="str">
        <f t="shared" si="44"/>
        <v/>
      </c>
      <c r="J1429" s="56" t="str">
        <f t="shared" si="45"/>
        <v/>
      </c>
    </row>
    <row r="1430" spans="9:10" x14ac:dyDescent="0.25">
      <c r="I1430" t="str">
        <f t="shared" si="44"/>
        <v/>
      </c>
      <c r="J1430" s="56" t="str">
        <f t="shared" si="45"/>
        <v/>
      </c>
    </row>
    <row r="1431" spans="9:10" x14ac:dyDescent="0.25">
      <c r="I1431" t="str">
        <f t="shared" si="44"/>
        <v/>
      </c>
      <c r="J1431" s="56" t="str">
        <f t="shared" si="45"/>
        <v/>
      </c>
    </row>
    <row r="1432" spans="9:10" x14ac:dyDescent="0.25">
      <c r="I1432" t="str">
        <f t="shared" si="44"/>
        <v/>
      </c>
      <c r="J1432" s="56" t="str">
        <f t="shared" si="45"/>
        <v/>
      </c>
    </row>
    <row r="1433" spans="9:10" x14ac:dyDescent="0.25">
      <c r="I1433" t="str">
        <f t="shared" si="44"/>
        <v/>
      </c>
      <c r="J1433" s="56" t="str">
        <f t="shared" si="45"/>
        <v/>
      </c>
    </row>
    <row r="1434" spans="9:10" x14ac:dyDescent="0.25">
      <c r="I1434" t="str">
        <f t="shared" si="44"/>
        <v/>
      </c>
      <c r="J1434" s="56" t="str">
        <f t="shared" si="45"/>
        <v/>
      </c>
    </row>
    <row r="1435" spans="9:10" x14ac:dyDescent="0.25">
      <c r="I1435" t="str">
        <f t="shared" si="44"/>
        <v/>
      </c>
      <c r="J1435" s="56" t="str">
        <f t="shared" si="45"/>
        <v/>
      </c>
    </row>
    <row r="1436" spans="9:10" x14ac:dyDescent="0.25">
      <c r="I1436" t="str">
        <f t="shared" si="44"/>
        <v/>
      </c>
      <c r="J1436" s="56" t="str">
        <f t="shared" si="45"/>
        <v/>
      </c>
    </row>
    <row r="1437" spans="9:10" x14ac:dyDescent="0.25">
      <c r="I1437" t="str">
        <f t="shared" si="44"/>
        <v/>
      </c>
      <c r="J1437" s="56" t="str">
        <f t="shared" si="45"/>
        <v/>
      </c>
    </row>
    <row r="1438" spans="9:10" x14ac:dyDescent="0.25">
      <c r="I1438" t="str">
        <f t="shared" si="44"/>
        <v/>
      </c>
      <c r="J1438" s="56" t="str">
        <f t="shared" si="45"/>
        <v/>
      </c>
    </row>
    <row r="1439" spans="9:10" x14ac:dyDescent="0.25">
      <c r="I1439" t="str">
        <f t="shared" si="44"/>
        <v/>
      </c>
      <c r="J1439" s="56" t="str">
        <f t="shared" si="45"/>
        <v/>
      </c>
    </row>
    <row r="1440" spans="9:10" x14ac:dyDescent="0.25">
      <c r="I1440" t="str">
        <f t="shared" si="44"/>
        <v/>
      </c>
      <c r="J1440" s="56" t="str">
        <f t="shared" si="45"/>
        <v/>
      </c>
    </row>
    <row r="1441" spans="9:10" x14ac:dyDescent="0.25">
      <c r="I1441" t="str">
        <f t="shared" si="44"/>
        <v/>
      </c>
      <c r="J1441" s="56" t="str">
        <f t="shared" si="45"/>
        <v/>
      </c>
    </row>
    <row r="1442" spans="9:10" x14ac:dyDescent="0.25">
      <c r="I1442" t="str">
        <f t="shared" si="44"/>
        <v/>
      </c>
      <c r="J1442" s="56" t="str">
        <f t="shared" si="45"/>
        <v/>
      </c>
    </row>
    <row r="1443" spans="9:10" x14ac:dyDescent="0.25">
      <c r="I1443" t="str">
        <f t="shared" si="44"/>
        <v/>
      </c>
      <c r="J1443" s="56" t="str">
        <f t="shared" si="45"/>
        <v/>
      </c>
    </row>
    <row r="1444" spans="9:10" x14ac:dyDescent="0.25">
      <c r="I1444" t="str">
        <f t="shared" si="44"/>
        <v/>
      </c>
      <c r="J1444" s="56" t="str">
        <f t="shared" si="45"/>
        <v/>
      </c>
    </row>
    <row r="1445" spans="9:10" x14ac:dyDescent="0.25">
      <c r="I1445" t="str">
        <f t="shared" si="44"/>
        <v/>
      </c>
      <c r="J1445" s="56" t="str">
        <f t="shared" si="45"/>
        <v/>
      </c>
    </row>
    <row r="1446" spans="9:10" x14ac:dyDescent="0.25">
      <c r="I1446" t="str">
        <f t="shared" si="44"/>
        <v/>
      </c>
      <c r="J1446" s="56" t="str">
        <f t="shared" si="45"/>
        <v/>
      </c>
    </row>
    <row r="1447" spans="9:10" x14ac:dyDescent="0.25">
      <c r="I1447" t="str">
        <f t="shared" si="44"/>
        <v/>
      </c>
      <c r="J1447" s="56" t="str">
        <f t="shared" si="45"/>
        <v/>
      </c>
    </row>
    <row r="1448" spans="9:10" x14ac:dyDescent="0.25">
      <c r="I1448" t="str">
        <f t="shared" si="44"/>
        <v/>
      </c>
      <c r="J1448" s="56" t="str">
        <f t="shared" si="45"/>
        <v/>
      </c>
    </row>
    <row r="1449" spans="9:10" x14ac:dyDescent="0.25">
      <c r="I1449" t="str">
        <f t="shared" si="44"/>
        <v/>
      </c>
      <c r="J1449" s="56" t="str">
        <f t="shared" si="45"/>
        <v/>
      </c>
    </row>
    <row r="1450" spans="9:10" x14ac:dyDescent="0.25">
      <c r="I1450" t="str">
        <f t="shared" si="44"/>
        <v/>
      </c>
      <c r="J1450" s="56" t="str">
        <f t="shared" si="45"/>
        <v/>
      </c>
    </row>
    <row r="1451" spans="9:10" x14ac:dyDescent="0.25">
      <c r="I1451" t="str">
        <f t="shared" si="44"/>
        <v/>
      </c>
      <c r="J1451" s="56" t="str">
        <f t="shared" si="45"/>
        <v/>
      </c>
    </row>
    <row r="1452" spans="9:10" x14ac:dyDescent="0.25">
      <c r="I1452" t="str">
        <f t="shared" si="44"/>
        <v/>
      </c>
      <c r="J1452" s="56" t="str">
        <f t="shared" si="45"/>
        <v/>
      </c>
    </row>
    <row r="1453" spans="9:10" x14ac:dyDescent="0.25">
      <c r="I1453" t="str">
        <f t="shared" si="44"/>
        <v/>
      </c>
      <c r="J1453" s="56" t="str">
        <f t="shared" si="45"/>
        <v/>
      </c>
    </row>
    <row r="1454" spans="9:10" x14ac:dyDescent="0.25">
      <c r="I1454" t="str">
        <f t="shared" si="44"/>
        <v/>
      </c>
      <c r="J1454" s="56" t="str">
        <f t="shared" si="45"/>
        <v/>
      </c>
    </row>
    <row r="1455" spans="9:10" x14ac:dyDescent="0.25">
      <c r="I1455" t="str">
        <f t="shared" si="44"/>
        <v/>
      </c>
      <c r="J1455" s="56" t="str">
        <f t="shared" si="45"/>
        <v/>
      </c>
    </row>
    <row r="1456" spans="9:10" x14ac:dyDescent="0.25">
      <c r="I1456" t="str">
        <f t="shared" si="44"/>
        <v/>
      </c>
      <c r="J1456" s="56" t="str">
        <f t="shared" si="45"/>
        <v/>
      </c>
    </row>
    <row r="1457" spans="9:10" x14ac:dyDescent="0.25">
      <c r="I1457" t="str">
        <f t="shared" si="44"/>
        <v/>
      </c>
      <c r="J1457" s="56" t="str">
        <f t="shared" si="45"/>
        <v/>
      </c>
    </row>
    <row r="1458" spans="9:10" x14ac:dyDescent="0.25">
      <c r="I1458" t="str">
        <f t="shared" si="44"/>
        <v/>
      </c>
      <c r="J1458" s="56" t="str">
        <f t="shared" si="45"/>
        <v/>
      </c>
    </row>
    <row r="1459" spans="9:10" x14ac:dyDescent="0.25">
      <c r="I1459" t="str">
        <f t="shared" si="44"/>
        <v/>
      </c>
      <c r="J1459" s="56" t="str">
        <f t="shared" si="45"/>
        <v/>
      </c>
    </row>
    <row r="1460" spans="9:10" x14ac:dyDescent="0.25">
      <c r="I1460" t="str">
        <f t="shared" si="44"/>
        <v/>
      </c>
      <c r="J1460" s="56" t="str">
        <f t="shared" si="45"/>
        <v/>
      </c>
    </row>
    <row r="1461" spans="9:10" x14ac:dyDescent="0.25">
      <c r="I1461" t="str">
        <f t="shared" si="44"/>
        <v/>
      </c>
      <c r="J1461" s="56" t="str">
        <f t="shared" si="45"/>
        <v/>
      </c>
    </row>
    <row r="1462" spans="9:10" x14ac:dyDescent="0.25">
      <c r="I1462" t="str">
        <f t="shared" si="44"/>
        <v/>
      </c>
      <c r="J1462" s="56" t="str">
        <f t="shared" si="45"/>
        <v/>
      </c>
    </row>
    <row r="1463" spans="9:10" x14ac:dyDescent="0.25">
      <c r="I1463" t="str">
        <f t="shared" si="44"/>
        <v/>
      </c>
      <c r="J1463" s="56" t="str">
        <f t="shared" si="45"/>
        <v/>
      </c>
    </row>
    <row r="1464" spans="9:10" x14ac:dyDescent="0.25">
      <c r="I1464" t="str">
        <f t="shared" si="44"/>
        <v/>
      </c>
      <c r="J1464" s="56" t="str">
        <f t="shared" si="45"/>
        <v/>
      </c>
    </row>
    <row r="1465" spans="9:10" x14ac:dyDescent="0.25">
      <c r="I1465" t="str">
        <f t="shared" si="44"/>
        <v/>
      </c>
      <c r="J1465" s="56" t="str">
        <f t="shared" si="45"/>
        <v/>
      </c>
    </row>
    <row r="1466" spans="9:10" x14ac:dyDescent="0.25">
      <c r="I1466" t="str">
        <f t="shared" si="44"/>
        <v/>
      </c>
      <c r="J1466" s="56" t="str">
        <f t="shared" si="45"/>
        <v/>
      </c>
    </row>
    <row r="1467" spans="9:10" x14ac:dyDescent="0.25">
      <c r="I1467" t="str">
        <f t="shared" si="44"/>
        <v/>
      </c>
      <c r="J1467" s="56" t="str">
        <f t="shared" si="45"/>
        <v/>
      </c>
    </row>
    <row r="1468" spans="9:10" x14ac:dyDescent="0.25">
      <c r="I1468" t="str">
        <f t="shared" si="44"/>
        <v/>
      </c>
      <c r="J1468" s="56" t="str">
        <f t="shared" si="45"/>
        <v/>
      </c>
    </row>
    <row r="1469" spans="9:10" x14ac:dyDescent="0.25">
      <c r="I1469" t="str">
        <f t="shared" si="44"/>
        <v/>
      </c>
      <c r="J1469" s="56" t="str">
        <f t="shared" si="45"/>
        <v/>
      </c>
    </row>
    <row r="1470" spans="9:10" x14ac:dyDescent="0.25">
      <c r="I1470" t="str">
        <f t="shared" si="44"/>
        <v/>
      </c>
      <c r="J1470" s="56" t="str">
        <f t="shared" si="45"/>
        <v/>
      </c>
    </row>
    <row r="1471" spans="9:10" x14ac:dyDescent="0.25">
      <c r="I1471" t="str">
        <f t="shared" si="44"/>
        <v/>
      </c>
      <c r="J1471" s="56" t="str">
        <f t="shared" si="45"/>
        <v/>
      </c>
    </row>
    <row r="1472" spans="9:10" x14ac:dyDescent="0.25">
      <c r="I1472" t="str">
        <f t="shared" si="44"/>
        <v/>
      </c>
      <c r="J1472" s="56" t="str">
        <f t="shared" si="45"/>
        <v/>
      </c>
    </row>
    <row r="1473" spans="9:10" x14ac:dyDescent="0.25">
      <c r="I1473" t="str">
        <f t="shared" si="44"/>
        <v/>
      </c>
      <c r="J1473" s="56" t="str">
        <f t="shared" si="45"/>
        <v/>
      </c>
    </row>
    <row r="1474" spans="9:10" x14ac:dyDescent="0.25">
      <c r="I1474" t="str">
        <f t="shared" si="44"/>
        <v/>
      </c>
      <c r="J1474" s="56" t="str">
        <f t="shared" si="45"/>
        <v/>
      </c>
    </row>
    <row r="1475" spans="9:10" x14ac:dyDescent="0.25">
      <c r="I1475" t="str">
        <f t="shared" ref="I1475:I1538" si="46">IF($A1475="","",RIGHT($E1475,LEN($E1475)-SEARCH(".",$E1475)))</f>
        <v/>
      </c>
      <c r="J1475" s="56" t="str">
        <f t="shared" ref="J1475:J1538" si="47">IF($A1475="","",$G1475)</f>
        <v/>
      </c>
    </row>
    <row r="1476" spans="9:10" x14ac:dyDescent="0.25">
      <c r="I1476" t="str">
        <f t="shared" si="46"/>
        <v/>
      </c>
      <c r="J1476" s="56" t="str">
        <f t="shared" si="47"/>
        <v/>
      </c>
    </row>
    <row r="1477" spans="9:10" x14ac:dyDescent="0.25">
      <c r="I1477" t="str">
        <f t="shared" si="46"/>
        <v/>
      </c>
      <c r="J1477" s="56" t="str">
        <f t="shared" si="47"/>
        <v/>
      </c>
    </row>
    <row r="1478" spans="9:10" x14ac:dyDescent="0.25">
      <c r="I1478" t="str">
        <f t="shared" si="46"/>
        <v/>
      </c>
      <c r="J1478" s="56" t="str">
        <f t="shared" si="47"/>
        <v/>
      </c>
    </row>
    <row r="1479" spans="9:10" x14ac:dyDescent="0.25">
      <c r="I1479" t="str">
        <f t="shared" si="46"/>
        <v/>
      </c>
      <c r="J1479" s="56" t="str">
        <f t="shared" si="47"/>
        <v/>
      </c>
    </row>
    <row r="1480" spans="9:10" x14ac:dyDescent="0.25">
      <c r="I1480" t="str">
        <f t="shared" si="46"/>
        <v/>
      </c>
      <c r="J1480" s="56" t="str">
        <f t="shared" si="47"/>
        <v/>
      </c>
    </row>
    <row r="1481" spans="9:10" x14ac:dyDescent="0.25">
      <c r="I1481" t="str">
        <f t="shared" si="46"/>
        <v/>
      </c>
      <c r="J1481" s="56" t="str">
        <f t="shared" si="47"/>
        <v/>
      </c>
    </row>
    <row r="1482" spans="9:10" x14ac:dyDescent="0.25">
      <c r="I1482" t="str">
        <f t="shared" si="46"/>
        <v/>
      </c>
      <c r="J1482" s="56" t="str">
        <f t="shared" si="47"/>
        <v/>
      </c>
    </row>
    <row r="1483" spans="9:10" x14ac:dyDescent="0.25">
      <c r="I1483" t="str">
        <f t="shared" si="46"/>
        <v/>
      </c>
      <c r="J1483" s="56" t="str">
        <f t="shared" si="47"/>
        <v/>
      </c>
    </row>
    <row r="1484" spans="9:10" x14ac:dyDescent="0.25">
      <c r="I1484" t="str">
        <f t="shared" si="46"/>
        <v/>
      </c>
      <c r="J1484" s="56" t="str">
        <f t="shared" si="47"/>
        <v/>
      </c>
    </row>
    <row r="1485" spans="9:10" x14ac:dyDescent="0.25">
      <c r="I1485" t="str">
        <f t="shared" si="46"/>
        <v/>
      </c>
      <c r="J1485" s="56" t="str">
        <f t="shared" si="47"/>
        <v/>
      </c>
    </row>
    <row r="1486" spans="9:10" x14ac:dyDescent="0.25">
      <c r="I1486" t="str">
        <f t="shared" si="46"/>
        <v/>
      </c>
      <c r="J1486" s="56" t="str">
        <f t="shared" si="47"/>
        <v/>
      </c>
    </row>
    <row r="1487" spans="9:10" x14ac:dyDescent="0.25">
      <c r="I1487" t="str">
        <f t="shared" si="46"/>
        <v/>
      </c>
      <c r="J1487" s="56" t="str">
        <f t="shared" si="47"/>
        <v/>
      </c>
    </row>
    <row r="1488" spans="9:10" x14ac:dyDescent="0.25">
      <c r="I1488" t="str">
        <f t="shared" si="46"/>
        <v/>
      </c>
      <c r="J1488" s="56" t="str">
        <f t="shared" si="47"/>
        <v/>
      </c>
    </row>
    <row r="1489" spans="9:10" x14ac:dyDescent="0.25">
      <c r="I1489" t="str">
        <f t="shared" si="46"/>
        <v/>
      </c>
      <c r="J1489" s="56" t="str">
        <f t="shared" si="47"/>
        <v/>
      </c>
    </row>
    <row r="1490" spans="9:10" x14ac:dyDescent="0.25">
      <c r="I1490" t="str">
        <f t="shared" si="46"/>
        <v/>
      </c>
      <c r="J1490" s="56" t="str">
        <f t="shared" si="47"/>
        <v/>
      </c>
    </row>
    <row r="1491" spans="9:10" x14ac:dyDescent="0.25">
      <c r="I1491" t="str">
        <f t="shared" si="46"/>
        <v/>
      </c>
      <c r="J1491" s="56" t="str">
        <f t="shared" si="47"/>
        <v/>
      </c>
    </row>
    <row r="1492" spans="9:10" x14ac:dyDescent="0.25">
      <c r="I1492" t="str">
        <f t="shared" si="46"/>
        <v/>
      </c>
      <c r="J1492" s="56" t="str">
        <f t="shared" si="47"/>
        <v/>
      </c>
    </row>
    <row r="1493" spans="9:10" x14ac:dyDescent="0.25">
      <c r="I1493" t="str">
        <f t="shared" si="46"/>
        <v/>
      </c>
      <c r="J1493" s="56" t="str">
        <f t="shared" si="47"/>
        <v/>
      </c>
    </row>
    <row r="1494" spans="9:10" x14ac:dyDescent="0.25">
      <c r="I1494" t="str">
        <f t="shared" si="46"/>
        <v/>
      </c>
      <c r="J1494" s="56" t="str">
        <f t="shared" si="47"/>
        <v/>
      </c>
    </row>
    <row r="1495" spans="9:10" x14ac:dyDescent="0.25">
      <c r="I1495" t="str">
        <f t="shared" si="46"/>
        <v/>
      </c>
      <c r="J1495" s="56" t="str">
        <f t="shared" si="47"/>
        <v/>
      </c>
    </row>
    <row r="1496" spans="9:10" x14ac:dyDescent="0.25">
      <c r="I1496" t="str">
        <f t="shared" si="46"/>
        <v/>
      </c>
      <c r="J1496" s="56" t="str">
        <f t="shared" si="47"/>
        <v/>
      </c>
    </row>
    <row r="1497" spans="9:10" x14ac:dyDescent="0.25">
      <c r="I1497" t="str">
        <f t="shared" si="46"/>
        <v/>
      </c>
      <c r="J1497" s="56" t="str">
        <f t="shared" si="47"/>
        <v/>
      </c>
    </row>
    <row r="1498" spans="9:10" x14ac:dyDescent="0.25">
      <c r="I1498" t="str">
        <f t="shared" si="46"/>
        <v/>
      </c>
      <c r="J1498" s="56" t="str">
        <f t="shared" si="47"/>
        <v/>
      </c>
    </row>
    <row r="1499" spans="9:10" x14ac:dyDescent="0.25">
      <c r="I1499" t="str">
        <f t="shared" si="46"/>
        <v/>
      </c>
      <c r="J1499" s="56" t="str">
        <f t="shared" si="47"/>
        <v/>
      </c>
    </row>
    <row r="1500" spans="9:10" x14ac:dyDescent="0.25">
      <c r="I1500" t="str">
        <f t="shared" si="46"/>
        <v/>
      </c>
      <c r="J1500" s="56" t="str">
        <f t="shared" si="47"/>
        <v/>
      </c>
    </row>
    <row r="1501" spans="9:10" x14ac:dyDescent="0.25">
      <c r="I1501" t="str">
        <f t="shared" si="46"/>
        <v/>
      </c>
      <c r="J1501" s="56" t="str">
        <f t="shared" si="47"/>
        <v/>
      </c>
    </row>
    <row r="1502" spans="9:10" x14ac:dyDescent="0.25">
      <c r="I1502" t="str">
        <f t="shared" si="46"/>
        <v/>
      </c>
      <c r="J1502" s="56" t="str">
        <f t="shared" si="47"/>
        <v/>
      </c>
    </row>
    <row r="1503" spans="9:10" x14ac:dyDescent="0.25">
      <c r="I1503" t="str">
        <f t="shared" si="46"/>
        <v/>
      </c>
      <c r="J1503" s="56" t="str">
        <f t="shared" si="47"/>
        <v/>
      </c>
    </row>
    <row r="1504" spans="9:10" x14ac:dyDescent="0.25">
      <c r="I1504" t="str">
        <f t="shared" si="46"/>
        <v/>
      </c>
      <c r="J1504" s="56" t="str">
        <f t="shared" si="47"/>
        <v/>
      </c>
    </row>
    <row r="1505" spans="9:10" x14ac:dyDescent="0.25">
      <c r="I1505" t="str">
        <f t="shared" si="46"/>
        <v/>
      </c>
      <c r="J1505" s="56" t="str">
        <f t="shared" si="47"/>
        <v/>
      </c>
    </row>
    <row r="1506" spans="9:10" x14ac:dyDescent="0.25">
      <c r="I1506" t="str">
        <f t="shared" si="46"/>
        <v/>
      </c>
      <c r="J1506" s="56" t="str">
        <f t="shared" si="47"/>
        <v/>
      </c>
    </row>
    <row r="1507" spans="9:10" x14ac:dyDescent="0.25">
      <c r="I1507" t="str">
        <f t="shared" si="46"/>
        <v/>
      </c>
      <c r="J1507" s="56" t="str">
        <f t="shared" si="47"/>
        <v/>
      </c>
    </row>
    <row r="1508" spans="9:10" x14ac:dyDescent="0.25">
      <c r="I1508" t="str">
        <f t="shared" si="46"/>
        <v/>
      </c>
      <c r="J1508" s="56" t="str">
        <f t="shared" si="47"/>
        <v/>
      </c>
    </row>
    <row r="1509" spans="9:10" x14ac:dyDescent="0.25">
      <c r="I1509" t="str">
        <f t="shared" si="46"/>
        <v/>
      </c>
      <c r="J1509" s="56" t="str">
        <f t="shared" si="47"/>
        <v/>
      </c>
    </row>
    <row r="1510" spans="9:10" x14ac:dyDescent="0.25">
      <c r="I1510" t="str">
        <f t="shared" si="46"/>
        <v/>
      </c>
      <c r="J1510" s="56" t="str">
        <f t="shared" si="47"/>
        <v/>
      </c>
    </row>
    <row r="1511" spans="9:10" x14ac:dyDescent="0.25">
      <c r="I1511" t="str">
        <f t="shared" si="46"/>
        <v/>
      </c>
      <c r="J1511" s="56" t="str">
        <f t="shared" si="47"/>
        <v/>
      </c>
    </row>
    <row r="1512" spans="9:10" x14ac:dyDescent="0.25">
      <c r="I1512" t="str">
        <f t="shared" si="46"/>
        <v/>
      </c>
      <c r="J1512" s="56" t="str">
        <f t="shared" si="47"/>
        <v/>
      </c>
    </row>
    <row r="1513" spans="9:10" x14ac:dyDescent="0.25">
      <c r="I1513" t="str">
        <f t="shared" si="46"/>
        <v/>
      </c>
      <c r="J1513" s="56" t="str">
        <f t="shared" si="47"/>
        <v/>
      </c>
    </row>
    <row r="1514" spans="9:10" x14ac:dyDescent="0.25">
      <c r="I1514" t="str">
        <f t="shared" si="46"/>
        <v/>
      </c>
      <c r="J1514" s="56" t="str">
        <f t="shared" si="47"/>
        <v/>
      </c>
    </row>
    <row r="1515" spans="9:10" x14ac:dyDescent="0.25">
      <c r="I1515" t="str">
        <f t="shared" si="46"/>
        <v/>
      </c>
      <c r="J1515" s="56" t="str">
        <f t="shared" si="47"/>
        <v/>
      </c>
    </row>
    <row r="1516" spans="9:10" x14ac:dyDescent="0.25">
      <c r="I1516" t="str">
        <f t="shared" si="46"/>
        <v/>
      </c>
      <c r="J1516" s="56" t="str">
        <f t="shared" si="47"/>
        <v/>
      </c>
    </row>
    <row r="1517" spans="9:10" x14ac:dyDescent="0.25">
      <c r="I1517" t="str">
        <f t="shared" si="46"/>
        <v/>
      </c>
      <c r="J1517" s="56" t="str">
        <f t="shared" si="47"/>
        <v/>
      </c>
    </row>
    <row r="1518" spans="9:10" x14ac:dyDescent="0.25">
      <c r="I1518" t="str">
        <f t="shared" si="46"/>
        <v/>
      </c>
      <c r="J1518" s="56" t="str">
        <f t="shared" si="47"/>
        <v/>
      </c>
    </row>
    <row r="1519" spans="9:10" x14ac:dyDescent="0.25">
      <c r="I1519" t="str">
        <f t="shared" si="46"/>
        <v/>
      </c>
      <c r="J1519" s="56" t="str">
        <f t="shared" si="47"/>
        <v/>
      </c>
    </row>
    <row r="1520" spans="9:10" x14ac:dyDescent="0.25">
      <c r="I1520" t="str">
        <f t="shared" si="46"/>
        <v/>
      </c>
      <c r="J1520" s="56" t="str">
        <f t="shared" si="47"/>
        <v/>
      </c>
    </row>
    <row r="1521" spans="9:10" x14ac:dyDescent="0.25">
      <c r="I1521" t="str">
        <f t="shared" si="46"/>
        <v/>
      </c>
      <c r="J1521" s="56" t="str">
        <f t="shared" si="47"/>
        <v/>
      </c>
    </row>
    <row r="1522" spans="9:10" x14ac:dyDescent="0.25">
      <c r="I1522" t="str">
        <f t="shared" si="46"/>
        <v/>
      </c>
      <c r="J1522" s="56" t="str">
        <f t="shared" si="47"/>
        <v/>
      </c>
    </row>
    <row r="1523" spans="9:10" x14ac:dyDescent="0.25">
      <c r="I1523" t="str">
        <f t="shared" si="46"/>
        <v/>
      </c>
      <c r="J1523" s="56" t="str">
        <f t="shared" si="47"/>
        <v/>
      </c>
    </row>
    <row r="1524" spans="9:10" x14ac:dyDescent="0.25">
      <c r="I1524" t="str">
        <f t="shared" si="46"/>
        <v/>
      </c>
      <c r="J1524" s="56" t="str">
        <f t="shared" si="47"/>
        <v/>
      </c>
    </row>
    <row r="1525" spans="9:10" x14ac:dyDescent="0.25">
      <c r="I1525" t="str">
        <f t="shared" si="46"/>
        <v/>
      </c>
      <c r="J1525" s="56" t="str">
        <f t="shared" si="47"/>
        <v/>
      </c>
    </row>
    <row r="1526" spans="9:10" x14ac:dyDescent="0.25">
      <c r="I1526" t="str">
        <f t="shared" si="46"/>
        <v/>
      </c>
      <c r="J1526" s="56" t="str">
        <f t="shared" si="47"/>
        <v/>
      </c>
    </row>
    <row r="1527" spans="9:10" x14ac:dyDescent="0.25">
      <c r="I1527" t="str">
        <f t="shared" si="46"/>
        <v/>
      </c>
      <c r="J1527" s="56" t="str">
        <f t="shared" si="47"/>
        <v/>
      </c>
    </row>
    <row r="1528" spans="9:10" x14ac:dyDescent="0.25">
      <c r="I1528" t="str">
        <f t="shared" si="46"/>
        <v/>
      </c>
      <c r="J1528" s="56" t="str">
        <f t="shared" si="47"/>
        <v/>
      </c>
    </row>
    <row r="1529" spans="9:10" x14ac:dyDescent="0.25">
      <c r="I1529" t="str">
        <f t="shared" si="46"/>
        <v/>
      </c>
      <c r="J1529" s="56" t="str">
        <f t="shared" si="47"/>
        <v/>
      </c>
    </row>
    <row r="1530" spans="9:10" x14ac:dyDescent="0.25">
      <c r="I1530" t="str">
        <f t="shared" si="46"/>
        <v/>
      </c>
      <c r="J1530" s="56" t="str">
        <f t="shared" si="47"/>
        <v/>
      </c>
    </row>
    <row r="1531" spans="9:10" x14ac:dyDescent="0.25">
      <c r="I1531" t="str">
        <f t="shared" si="46"/>
        <v/>
      </c>
      <c r="J1531" s="56" t="str">
        <f t="shared" si="47"/>
        <v/>
      </c>
    </row>
    <row r="1532" spans="9:10" x14ac:dyDescent="0.25">
      <c r="I1532" t="str">
        <f t="shared" si="46"/>
        <v/>
      </c>
      <c r="J1532" s="56" t="str">
        <f t="shared" si="47"/>
        <v/>
      </c>
    </row>
    <row r="1533" spans="9:10" x14ac:dyDescent="0.25">
      <c r="I1533" t="str">
        <f t="shared" si="46"/>
        <v/>
      </c>
      <c r="J1533" s="56" t="str">
        <f t="shared" si="47"/>
        <v/>
      </c>
    </row>
    <row r="1534" spans="9:10" x14ac:dyDescent="0.25">
      <c r="I1534" t="str">
        <f t="shared" si="46"/>
        <v/>
      </c>
      <c r="J1534" s="56" t="str">
        <f t="shared" si="47"/>
        <v/>
      </c>
    </row>
    <row r="1535" spans="9:10" x14ac:dyDescent="0.25">
      <c r="I1535" t="str">
        <f t="shared" si="46"/>
        <v/>
      </c>
      <c r="J1535" s="56" t="str">
        <f t="shared" si="47"/>
        <v/>
      </c>
    </row>
    <row r="1536" spans="9:10" x14ac:dyDescent="0.25">
      <c r="I1536" t="str">
        <f t="shared" si="46"/>
        <v/>
      </c>
      <c r="J1536" s="56" t="str">
        <f t="shared" si="47"/>
        <v/>
      </c>
    </row>
    <row r="1537" spans="9:10" x14ac:dyDescent="0.25">
      <c r="I1537" t="str">
        <f t="shared" si="46"/>
        <v/>
      </c>
      <c r="J1537" s="56" t="str">
        <f t="shared" si="47"/>
        <v/>
      </c>
    </row>
    <row r="1538" spans="9:10" x14ac:dyDescent="0.25">
      <c r="I1538" t="str">
        <f t="shared" si="46"/>
        <v/>
      </c>
      <c r="J1538" s="56" t="str">
        <f t="shared" si="47"/>
        <v/>
      </c>
    </row>
    <row r="1539" spans="9:10" x14ac:dyDescent="0.25">
      <c r="I1539" t="str">
        <f t="shared" ref="I1539:I1602" si="48">IF($A1539="","",RIGHT($E1539,LEN($E1539)-SEARCH(".",$E1539)))</f>
        <v/>
      </c>
      <c r="J1539" s="56" t="str">
        <f t="shared" ref="J1539:J1602" si="49">IF($A1539="","",$G1539)</f>
        <v/>
      </c>
    </row>
    <row r="1540" spans="9:10" x14ac:dyDescent="0.25">
      <c r="I1540" t="str">
        <f t="shared" si="48"/>
        <v/>
      </c>
      <c r="J1540" s="56" t="str">
        <f t="shared" si="49"/>
        <v/>
      </c>
    </row>
    <row r="1541" spans="9:10" x14ac:dyDescent="0.25">
      <c r="I1541" t="str">
        <f t="shared" si="48"/>
        <v/>
      </c>
      <c r="J1541" s="56" t="str">
        <f t="shared" si="49"/>
        <v/>
      </c>
    </row>
    <row r="1542" spans="9:10" x14ac:dyDescent="0.25">
      <c r="I1542" t="str">
        <f t="shared" si="48"/>
        <v/>
      </c>
      <c r="J1542" s="56" t="str">
        <f t="shared" si="49"/>
        <v/>
      </c>
    </row>
    <row r="1543" spans="9:10" x14ac:dyDescent="0.25">
      <c r="I1543" t="str">
        <f t="shared" si="48"/>
        <v/>
      </c>
      <c r="J1543" s="56" t="str">
        <f t="shared" si="49"/>
        <v/>
      </c>
    </row>
    <row r="1544" spans="9:10" x14ac:dyDescent="0.25">
      <c r="I1544" t="str">
        <f t="shared" si="48"/>
        <v/>
      </c>
      <c r="J1544" s="56" t="str">
        <f t="shared" si="49"/>
        <v/>
      </c>
    </row>
    <row r="1545" spans="9:10" x14ac:dyDescent="0.25">
      <c r="I1545" t="str">
        <f t="shared" si="48"/>
        <v/>
      </c>
      <c r="J1545" s="56" t="str">
        <f t="shared" si="49"/>
        <v/>
      </c>
    </row>
    <row r="1546" spans="9:10" x14ac:dyDescent="0.25">
      <c r="I1546" t="str">
        <f t="shared" si="48"/>
        <v/>
      </c>
      <c r="J1546" s="56" t="str">
        <f t="shared" si="49"/>
        <v/>
      </c>
    </row>
    <row r="1547" spans="9:10" x14ac:dyDescent="0.25">
      <c r="I1547" t="str">
        <f t="shared" si="48"/>
        <v/>
      </c>
      <c r="J1547" s="56" t="str">
        <f t="shared" si="49"/>
        <v/>
      </c>
    </row>
    <row r="1548" spans="9:10" x14ac:dyDescent="0.25">
      <c r="I1548" t="str">
        <f t="shared" si="48"/>
        <v/>
      </c>
      <c r="J1548" s="56" t="str">
        <f t="shared" si="49"/>
        <v/>
      </c>
    </row>
    <row r="1549" spans="9:10" x14ac:dyDescent="0.25">
      <c r="I1549" t="str">
        <f t="shared" si="48"/>
        <v/>
      </c>
      <c r="J1549" s="56" t="str">
        <f t="shared" si="49"/>
        <v/>
      </c>
    </row>
    <row r="1550" spans="9:10" x14ac:dyDescent="0.25">
      <c r="I1550" t="str">
        <f t="shared" si="48"/>
        <v/>
      </c>
      <c r="J1550" s="56" t="str">
        <f t="shared" si="49"/>
        <v/>
      </c>
    </row>
    <row r="1551" spans="9:10" x14ac:dyDescent="0.25">
      <c r="I1551" t="str">
        <f t="shared" si="48"/>
        <v/>
      </c>
      <c r="J1551" s="56" t="str">
        <f t="shared" si="49"/>
        <v/>
      </c>
    </row>
    <row r="1552" spans="9:10" x14ac:dyDescent="0.25">
      <c r="I1552" t="str">
        <f t="shared" si="48"/>
        <v/>
      </c>
      <c r="J1552" s="56" t="str">
        <f t="shared" si="49"/>
        <v/>
      </c>
    </row>
    <row r="1553" spans="9:10" x14ac:dyDescent="0.25">
      <c r="I1553" t="str">
        <f t="shared" si="48"/>
        <v/>
      </c>
      <c r="J1553" s="56" t="str">
        <f t="shared" si="49"/>
        <v/>
      </c>
    </row>
    <row r="1554" spans="9:10" x14ac:dyDescent="0.25">
      <c r="I1554" t="str">
        <f t="shared" si="48"/>
        <v/>
      </c>
      <c r="J1554" s="56" t="str">
        <f t="shared" si="49"/>
        <v/>
      </c>
    </row>
    <row r="1555" spans="9:10" x14ac:dyDescent="0.25">
      <c r="I1555" t="str">
        <f t="shared" si="48"/>
        <v/>
      </c>
      <c r="J1555" s="56" t="str">
        <f t="shared" si="49"/>
        <v/>
      </c>
    </row>
    <row r="1556" spans="9:10" x14ac:dyDescent="0.25">
      <c r="I1556" t="str">
        <f t="shared" si="48"/>
        <v/>
      </c>
      <c r="J1556" s="56" t="str">
        <f t="shared" si="49"/>
        <v/>
      </c>
    </row>
    <row r="1557" spans="9:10" x14ac:dyDescent="0.25">
      <c r="I1557" t="str">
        <f t="shared" si="48"/>
        <v/>
      </c>
      <c r="J1557" s="56" t="str">
        <f t="shared" si="49"/>
        <v/>
      </c>
    </row>
    <row r="1558" spans="9:10" x14ac:dyDescent="0.25">
      <c r="I1558" t="str">
        <f t="shared" si="48"/>
        <v/>
      </c>
      <c r="J1558" s="56" t="str">
        <f t="shared" si="49"/>
        <v/>
      </c>
    </row>
    <row r="1559" spans="9:10" x14ac:dyDescent="0.25">
      <c r="I1559" t="str">
        <f t="shared" si="48"/>
        <v/>
      </c>
      <c r="J1559" s="56" t="str">
        <f t="shared" si="49"/>
        <v/>
      </c>
    </row>
    <row r="1560" spans="9:10" x14ac:dyDescent="0.25">
      <c r="I1560" t="str">
        <f t="shared" si="48"/>
        <v/>
      </c>
      <c r="J1560" s="56" t="str">
        <f t="shared" si="49"/>
        <v/>
      </c>
    </row>
    <row r="1561" spans="9:10" x14ac:dyDescent="0.25">
      <c r="I1561" t="str">
        <f t="shared" si="48"/>
        <v/>
      </c>
      <c r="J1561" s="56" t="str">
        <f t="shared" si="49"/>
        <v/>
      </c>
    </row>
    <row r="1562" spans="9:10" x14ac:dyDescent="0.25">
      <c r="I1562" t="str">
        <f t="shared" si="48"/>
        <v/>
      </c>
      <c r="J1562" s="56" t="str">
        <f t="shared" si="49"/>
        <v/>
      </c>
    </row>
    <row r="1563" spans="9:10" x14ac:dyDescent="0.25">
      <c r="I1563" t="str">
        <f t="shared" si="48"/>
        <v/>
      </c>
      <c r="J1563" s="56" t="str">
        <f t="shared" si="49"/>
        <v/>
      </c>
    </row>
    <row r="1564" spans="9:10" x14ac:dyDescent="0.25">
      <c r="I1564" t="str">
        <f t="shared" si="48"/>
        <v/>
      </c>
      <c r="J1564" s="56" t="str">
        <f t="shared" si="49"/>
        <v/>
      </c>
    </row>
    <row r="1565" spans="9:10" x14ac:dyDescent="0.25">
      <c r="I1565" t="str">
        <f t="shared" si="48"/>
        <v/>
      </c>
      <c r="J1565" s="56" t="str">
        <f t="shared" si="49"/>
        <v/>
      </c>
    </row>
    <row r="1566" spans="9:10" x14ac:dyDescent="0.25">
      <c r="I1566" t="str">
        <f t="shared" si="48"/>
        <v/>
      </c>
      <c r="J1566" s="56" t="str">
        <f t="shared" si="49"/>
        <v/>
      </c>
    </row>
    <row r="1567" spans="9:10" x14ac:dyDescent="0.25">
      <c r="I1567" t="str">
        <f t="shared" si="48"/>
        <v/>
      </c>
      <c r="J1567" s="56" t="str">
        <f t="shared" si="49"/>
        <v/>
      </c>
    </row>
    <row r="1568" spans="9:10" x14ac:dyDescent="0.25">
      <c r="I1568" t="str">
        <f t="shared" si="48"/>
        <v/>
      </c>
      <c r="J1568" s="56" t="str">
        <f t="shared" si="49"/>
        <v/>
      </c>
    </row>
    <row r="1569" spans="9:10" x14ac:dyDescent="0.25">
      <c r="I1569" t="str">
        <f t="shared" si="48"/>
        <v/>
      </c>
      <c r="J1569" s="56" t="str">
        <f t="shared" si="49"/>
        <v/>
      </c>
    </row>
    <row r="1570" spans="9:10" x14ac:dyDescent="0.25">
      <c r="I1570" t="str">
        <f t="shared" si="48"/>
        <v/>
      </c>
      <c r="J1570" s="56" t="str">
        <f t="shared" si="49"/>
        <v/>
      </c>
    </row>
    <row r="1571" spans="9:10" x14ac:dyDescent="0.25">
      <c r="I1571" t="str">
        <f t="shared" si="48"/>
        <v/>
      </c>
      <c r="J1571" s="56" t="str">
        <f t="shared" si="49"/>
        <v/>
      </c>
    </row>
    <row r="1572" spans="9:10" x14ac:dyDescent="0.25">
      <c r="I1572" t="str">
        <f t="shared" si="48"/>
        <v/>
      </c>
      <c r="J1572" s="56" t="str">
        <f t="shared" si="49"/>
        <v/>
      </c>
    </row>
    <row r="1573" spans="9:10" x14ac:dyDescent="0.25">
      <c r="I1573" t="str">
        <f t="shared" si="48"/>
        <v/>
      </c>
      <c r="J1573" s="56" t="str">
        <f t="shared" si="49"/>
        <v/>
      </c>
    </row>
    <row r="1574" spans="9:10" x14ac:dyDescent="0.25">
      <c r="I1574" t="str">
        <f t="shared" si="48"/>
        <v/>
      </c>
      <c r="J1574" s="56" t="str">
        <f t="shared" si="49"/>
        <v/>
      </c>
    </row>
    <row r="1575" spans="9:10" x14ac:dyDescent="0.25">
      <c r="I1575" t="str">
        <f t="shared" si="48"/>
        <v/>
      </c>
      <c r="J1575" s="56" t="str">
        <f t="shared" si="49"/>
        <v/>
      </c>
    </row>
    <row r="1576" spans="9:10" x14ac:dyDescent="0.25">
      <c r="I1576" t="str">
        <f t="shared" si="48"/>
        <v/>
      </c>
      <c r="J1576" s="56" t="str">
        <f t="shared" si="49"/>
        <v/>
      </c>
    </row>
    <row r="1577" spans="9:10" x14ac:dyDescent="0.25">
      <c r="I1577" t="str">
        <f t="shared" si="48"/>
        <v/>
      </c>
      <c r="J1577" s="56" t="str">
        <f t="shared" si="49"/>
        <v/>
      </c>
    </row>
    <row r="1578" spans="9:10" x14ac:dyDescent="0.25">
      <c r="I1578" t="str">
        <f t="shared" si="48"/>
        <v/>
      </c>
      <c r="J1578" s="56" t="str">
        <f t="shared" si="49"/>
        <v/>
      </c>
    </row>
    <row r="1579" spans="9:10" x14ac:dyDescent="0.25">
      <c r="I1579" t="str">
        <f t="shared" si="48"/>
        <v/>
      </c>
      <c r="J1579" s="56" t="str">
        <f t="shared" si="49"/>
        <v/>
      </c>
    </row>
    <row r="1580" spans="9:10" x14ac:dyDescent="0.25">
      <c r="I1580" t="str">
        <f t="shared" si="48"/>
        <v/>
      </c>
      <c r="J1580" s="56" t="str">
        <f t="shared" si="49"/>
        <v/>
      </c>
    </row>
    <row r="1581" spans="9:10" x14ac:dyDescent="0.25">
      <c r="I1581" t="str">
        <f t="shared" si="48"/>
        <v/>
      </c>
      <c r="J1581" s="56" t="str">
        <f t="shared" si="49"/>
        <v/>
      </c>
    </row>
    <row r="1582" spans="9:10" x14ac:dyDescent="0.25">
      <c r="I1582" t="str">
        <f t="shared" si="48"/>
        <v/>
      </c>
      <c r="J1582" s="56" t="str">
        <f t="shared" si="49"/>
        <v/>
      </c>
    </row>
    <row r="1583" spans="9:10" x14ac:dyDescent="0.25">
      <c r="I1583" t="str">
        <f t="shared" si="48"/>
        <v/>
      </c>
      <c r="J1583" s="56" t="str">
        <f t="shared" si="49"/>
        <v/>
      </c>
    </row>
    <row r="1584" spans="9:10" x14ac:dyDescent="0.25">
      <c r="I1584" t="str">
        <f t="shared" si="48"/>
        <v/>
      </c>
      <c r="J1584" s="56" t="str">
        <f t="shared" si="49"/>
        <v/>
      </c>
    </row>
    <row r="1585" spans="9:10" x14ac:dyDescent="0.25">
      <c r="I1585" t="str">
        <f t="shared" si="48"/>
        <v/>
      </c>
      <c r="J1585" s="56" t="str">
        <f t="shared" si="49"/>
        <v/>
      </c>
    </row>
    <row r="1586" spans="9:10" x14ac:dyDescent="0.25">
      <c r="I1586" t="str">
        <f t="shared" si="48"/>
        <v/>
      </c>
      <c r="J1586" s="56" t="str">
        <f t="shared" si="49"/>
        <v/>
      </c>
    </row>
    <row r="1587" spans="9:10" x14ac:dyDescent="0.25">
      <c r="I1587" t="str">
        <f t="shared" si="48"/>
        <v/>
      </c>
      <c r="J1587" s="56" t="str">
        <f t="shared" si="49"/>
        <v/>
      </c>
    </row>
    <row r="1588" spans="9:10" x14ac:dyDescent="0.25">
      <c r="I1588" t="str">
        <f t="shared" si="48"/>
        <v/>
      </c>
      <c r="J1588" s="56" t="str">
        <f t="shared" si="49"/>
        <v/>
      </c>
    </row>
    <row r="1589" spans="9:10" x14ac:dyDescent="0.25">
      <c r="I1589" t="str">
        <f t="shared" si="48"/>
        <v/>
      </c>
      <c r="J1589" s="56" t="str">
        <f t="shared" si="49"/>
        <v/>
      </c>
    </row>
    <row r="1590" spans="9:10" x14ac:dyDescent="0.25">
      <c r="I1590" t="str">
        <f t="shared" si="48"/>
        <v/>
      </c>
      <c r="J1590" s="56" t="str">
        <f t="shared" si="49"/>
        <v/>
      </c>
    </row>
    <row r="1591" spans="9:10" x14ac:dyDescent="0.25">
      <c r="I1591" t="str">
        <f t="shared" si="48"/>
        <v/>
      </c>
      <c r="J1591" s="56" t="str">
        <f t="shared" si="49"/>
        <v/>
      </c>
    </row>
    <row r="1592" spans="9:10" x14ac:dyDescent="0.25">
      <c r="I1592" t="str">
        <f t="shared" si="48"/>
        <v/>
      </c>
      <c r="J1592" s="56" t="str">
        <f t="shared" si="49"/>
        <v/>
      </c>
    </row>
    <row r="1593" spans="9:10" x14ac:dyDescent="0.25">
      <c r="I1593" t="str">
        <f t="shared" si="48"/>
        <v/>
      </c>
      <c r="J1593" s="56" t="str">
        <f t="shared" si="49"/>
        <v/>
      </c>
    </row>
    <row r="1594" spans="9:10" x14ac:dyDescent="0.25">
      <c r="I1594" t="str">
        <f t="shared" si="48"/>
        <v/>
      </c>
      <c r="J1594" s="56" t="str">
        <f t="shared" si="49"/>
        <v/>
      </c>
    </row>
    <row r="1595" spans="9:10" x14ac:dyDescent="0.25">
      <c r="I1595" t="str">
        <f t="shared" si="48"/>
        <v/>
      </c>
      <c r="J1595" s="56" t="str">
        <f t="shared" si="49"/>
        <v/>
      </c>
    </row>
    <row r="1596" spans="9:10" x14ac:dyDescent="0.25">
      <c r="I1596" t="str">
        <f t="shared" si="48"/>
        <v/>
      </c>
      <c r="J1596" s="56" t="str">
        <f t="shared" si="49"/>
        <v/>
      </c>
    </row>
    <row r="1597" spans="9:10" x14ac:dyDescent="0.25">
      <c r="I1597" t="str">
        <f t="shared" si="48"/>
        <v/>
      </c>
      <c r="J1597" s="56" t="str">
        <f t="shared" si="49"/>
        <v/>
      </c>
    </row>
    <row r="1598" spans="9:10" x14ac:dyDescent="0.25">
      <c r="I1598" t="str">
        <f t="shared" si="48"/>
        <v/>
      </c>
      <c r="J1598" s="56" t="str">
        <f t="shared" si="49"/>
        <v/>
      </c>
    </row>
    <row r="1599" spans="9:10" x14ac:dyDescent="0.25">
      <c r="I1599" t="str">
        <f t="shared" si="48"/>
        <v/>
      </c>
      <c r="J1599" s="56" t="str">
        <f t="shared" si="49"/>
        <v/>
      </c>
    </row>
    <row r="1600" spans="9:10" x14ac:dyDescent="0.25">
      <c r="I1600" t="str">
        <f t="shared" si="48"/>
        <v/>
      </c>
      <c r="J1600" s="56" t="str">
        <f t="shared" si="49"/>
        <v/>
      </c>
    </row>
    <row r="1601" spans="9:10" x14ac:dyDescent="0.25">
      <c r="I1601" t="str">
        <f t="shared" si="48"/>
        <v/>
      </c>
      <c r="J1601" s="56" t="str">
        <f t="shared" si="49"/>
        <v/>
      </c>
    </row>
    <row r="1602" spans="9:10" x14ac:dyDescent="0.25">
      <c r="I1602" t="str">
        <f t="shared" si="48"/>
        <v/>
      </c>
      <c r="J1602" s="56" t="str">
        <f t="shared" si="49"/>
        <v/>
      </c>
    </row>
    <row r="1603" spans="9:10" x14ac:dyDescent="0.25">
      <c r="I1603" t="str">
        <f t="shared" ref="I1603:I1661" si="50">IF($A1603="","",RIGHT($E1603,LEN($E1603)-SEARCH(".",$E1603)))</f>
        <v/>
      </c>
      <c r="J1603" s="56" t="str">
        <f t="shared" ref="J1603:J1661" si="51">IF($A1603="","",$G1603)</f>
        <v/>
      </c>
    </row>
    <row r="1604" spans="9:10" x14ac:dyDescent="0.25">
      <c r="I1604" t="str">
        <f t="shared" si="50"/>
        <v/>
      </c>
      <c r="J1604" s="56" t="str">
        <f t="shared" si="51"/>
        <v/>
      </c>
    </row>
    <row r="1605" spans="9:10" x14ac:dyDescent="0.25">
      <c r="I1605" t="str">
        <f t="shared" si="50"/>
        <v/>
      </c>
      <c r="J1605" s="56" t="str">
        <f t="shared" si="51"/>
        <v/>
      </c>
    </row>
    <row r="1606" spans="9:10" x14ac:dyDescent="0.25">
      <c r="I1606" t="str">
        <f t="shared" si="50"/>
        <v/>
      </c>
      <c r="J1606" s="56" t="str">
        <f t="shared" si="51"/>
        <v/>
      </c>
    </row>
    <row r="1607" spans="9:10" x14ac:dyDescent="0.25">
      <c r="I1607" t="str">
        <f t="shared" si="50"/>
        <v/>
      </c>
      <c r="J1607" s="56" t="str">
        <f t="shared" si="51"/>
        <v/>
      </c>
    </row>
    <row r="1608" spans="9:10" x14ac:dyDescent="0.25">
      <c r="I1608" t="str">
        <f t="shared" si="50"/>
        <v/>
      </c>
      <c r="J1608" s="56" t="str">
        <f t="shared" si="51"/>
        <v/>
      </c>
    </row>
    <row r="1609" spans="9:10" x14ac:dyDescent="0.25">
      <c r="I1609" t="str">
        <f t="shared" si="50"/>
        <v/>
      </c>
      <c r="J1609" s="56" t="str">
        <f t="shared" si="51"/>
        <v/>
      </c>
    </row>
    <row r="1610" spans="9:10" x14ac:dyDescent="0.25">
      <c r="I1610" t="str">
        <f t="shared" si="50"/>
        <v/>
      </c>
      <c r="J1610" s="56" t="str">
        <f t="shared" si="51"/>
        <v/>
      </c>
    </row>
    <row r="1611" spans="9:10" x14ac:dyDescent="0.25">
      <c r="I1611" t="str">
        <f t="shared" si="50"/>
        <v/>
      </c>
      <c r="J1611" s="56" t="str">
        <f t="shared" si="51"/>
        <v/>
      </c>
    </row>
    <row r="1612" spans="9:10" x14ac:dyDescent="0.25">
      <c r="I1612" t="str">
        <f t="shared" si="50"/>
        <v/>
      </c>
      <c r="J1612" s="56" t="str">
        <f t="shared" si="51"/>
        <v/>
      </c>
    </row>
    <row r="1613" spans="9:10" x14ac:dyDescent="0.25">
      <c r="I1613" t="str">
        <f t="shared" si="50"/>
        <v/>
      </c>
      <c r="J1613" s="56" t="str">
        <f t="shared" si="51"/>
        <v/>
      </c>
    </row>
    <row r="1614" spans="9:10" x14ac:dyDescent="0.25">
      <c r="I1614" t="str">
        <f t="shared" si="50"/>
        <v/>
      </c>
      <c r="J1614" s="56" t="str">
        <f t="shared" si="51"/>
        <v/>
      </c>
    </row>
    <row r="1615" spans="9:10" x14ac:dyDescent="0.25">
      <c r="I1615" t="str">
        <f t="shared" si="50"/>
        <v/>
      </c>
      <c r="J1615" s="56" t="str">
        <f t="shared" si="51"/>
        <v/>
      </c>
    </row>
    <row r="1616" spans="9:10" x14ac:dyDescent="0.25">
      <c r="I1616" t="str">
        <f t="shared" si="50"/>
        <v/>
      </c>
      <c r="J1616" s="56" t="str">
        <f t="shared" si="51"/>
        <v/>
      </c>
    </row>
    <row r="1617" spans="9:10" x14ac:dyDescent="0.25">
      <c r="I1617" t="str">
        <f t="shared" si="50"/>
        <v/>
      </c>
      <c r="J1617" s="56" t="str">
        <f t="shared" si="51"/>
        <v/>
      </c>
    </row>
    <row r="1618" spans="9:10" x14ac:dyDescent="0.25">
      <c r="I1618" t="str">
        <f t="shared" si="50"/>
        <v/>
      </c>
      <c r="J1618" s="56" t="str">
        <f t="shared" si="51"/>
        <v/>
      </c>
    </row>
    <row r="1619" spans="9:10" x14ac:dyDescent="0.25">
      <c r="I1619" t="str">
        <f t="shared" si="50"/>
        <v/>
      </c>
      <c r="J1619" s="56" t="str">
        <f t="shared" si="51"/>
        <v/>
      </c>
    </row>
    <row r="1620" spans="9:10" x14ac:dyDescent="0.25">
      <c r="I1620" t="str">
        <f t="shared" si="50"/>
        <v/>
      </c>
      <c r="J1620" s="56" t="str">
        <f t="shared" si="51"/>
        <v/>
      </c>
    </row>
    <row r="1621" spans="9:10" x14ac:dyDescent="0.25">
      <c r="I1621" t="str">
        <f t="shared" si="50"/>
        <v/>
      </c>
      <c r="J1621" s="56" t="str">
        <f t="shared" si="51"/>
        <v/>
      </c>
    </row>
    <row r="1622" spans="9:10" x14ac:dyDescent="0.25">
      <c r="I1622" t="str">
        <f t="shared" si="50"/>
        <v/>
      </c>
      <c r="J1622" s="56" t="str">
        <f t="shared" si="51"/>
        <v/>
      </c>
    </row>
    <row r="1623" spans="9:10" x14ac:dyDescent="0.25">
      <c r="I1623" t="str">
        <f t="shared" si="50"/>
        <v/>
      </c>
      <c r="J1623" s="56" t="str">
        <f t="shared" si="51"/>
        <v/>
      </c>
    </row>
    <row r="1624" spans="9:10" x14ac:dyDescent="0.25">
      <c r="I1624" t="str">
        <f t="shared" si="50"/>
        <v/>
      </c>
      <c r="J1624" s="56" t="str">
        <f t="shared" si="51"/>
        <v/>
      </c>
    </row>
    <row r="1625" spans="9:10" x14ac:dyDescent="0.25">
      <c r="I1625" t="str">
        <f t="shared" si="50"/>
        <v/>
      </c>
      <c r="J1625" s="56" t="str">
        <f t="shared" si="51"/>
        <v/>
      </c>
    </row>
    <row r="1626" spans="9:10" x14ac:dyDescent="0.25">
      <c r="I1626" t="str">
        <f t="shared" si="50"/>
        <v/>
      </c>
      <c r="J1626" s="56" t="str">
        <f t="shared" si="51"/>
        <v/>
      </c>
    </row>
    <row r="1627" spans="9:10" x14ac:dyDescent="0.25">
      <c r="I1627" t="str">
        <f t="shared" si="50"/>
        <v/>
      </c>
      <c r="J1627" s="56" t="str">
        <f t="shared" si="51"/>
        <v/>
      </c>
    </row>
    <row r="1628" spans="9:10" x14ac:dyDescent="0.25">
      <c r="I1628" t="str">
        <f t="shared" si="50"/>
        <v/>
      </c>
      <c r="J1628" s="56" t="str">
        <f t="shared" si="51"/>
        <v/>
      </c>
    </row>
    <row r="1629" spans="9:10" x14ac:dyDescent="0.25">
      <c r="I1629" t="str">
        <f t="shared" si="50"/>
        <v/>
      </c>
      <c r="J1629" s="56" t="str">
        <f t="shared" si="51"/>
        <v/>
      </c>
    </row>
    <row r="1630" spans="9:10" x14ac:dyDescent="0.25">
      <c r="I1630" t="str">
        <f t="shared" si="50"/>
        <v/>
      </c>
      <c r="J1630" s="56" t="str">
        <f t="shared" si="51"/>
        <v/>
      </c>
    </row>
    <row r="1631" spans="9:10" x14ac:dyDescent="0.25">
      <c r="I1631" t="str">
        <f t="shared" si="50"/>
        <v/>
      </c>
      <c r="J1631" s="56" t="str">
        <f t="shared" si="51"/>
        <v/>
      </c>
    </row>
    <row r="1632" spans="9:10" x14ac:dyDescent="0.25">
      <c r="I1632" t="str">
        <f t="shared" si="50"/>
        <v/>
      </c>
      <c r="J1632" s="56" t="str">
        <f t="shared" si="51"/>
        <v/>
      </c>
    </row>
    <row r="1633" spans="9:10" x14ac:dyDescent="0.25">
      <c r="I1633" t="str">
        <f t="shared" si="50"/>
        <v/>
      </c>
      <c r="J1633" s="56" t="str">
        <f t="shared" si="51"/>
        <v/>
      </c>
    </row>
    <row r="1634" spans="9:10" x14ac:dyDescent="0.25">
      <c r="I1634" t="str">
        <f t="shared" si="50"/>
        <v/>
      </c>
      <c r="J1634" s="56" t="str">
        <f t="shared" si="51"/>
        <v/>
      </c>
    </row>
    <row r="1635" spans="9:10" x14ac:dyDescent="0.25">
      <c r="I1635" t="str">
        <f t="shared" si="50"/>
        <v/>
      </c>
      <c r="J1635" s="56" t="str">
        <f t="shared" si="51"/>
        <v/>
      </c>
    </row>
    <row r="1636" spans="9:10" x14ac:dyDescent="0.25">
      <c r="I1636" t="str">
        <f t="shared" si="50"/>
        <v/>
      </c>
      <c r="J1636" s="56" t="str">
        <f t="shared" si="51"/>
        <v/>
      </c>
    </row>
    <row r="1637" spans="9:10" x14ac:dyDescent="0.25">
      <c r="I1637" t="str">
        <f t="shared" si="50"/>
        <v/>
      </c>
      <c r="J1637" s="56" t="str">
        <f t="shared" si="51"/>
        <v/>
      </c>
    </row>
    <row r="1638" spans="9:10" x14ac:dyDescent="0.25">
      <c r="I1638" t="str">
        <f t="shared" si="50"/>
        <v/>
      </c>
      <c r="J1638" s="56" t="str">
        <f t="shared" si="51"/>
        <v/>
      </c>
    </row>
    <row r="1639" spans="9:10" x14ac:dyDescent="0.25">
      <c r="I1639" t="str">
        <f t="shared" si="50"/>
        <v/>
      </c>
      <c r="J1639" s="56" t="str">
        <f t="shared" si="51"/>
        <v/>
      </c>
    </row>
    <row r="1640" spans="9:10" x14ac:dyDescent="0.25">
      <c r="I1640" t="str">
        <f t="shared" si="50"/>
        <v/>
      </c>
      <c r="J1640" s="56" t="str">
        <f t="shared" si="51"/>
        <v/>
      </c>
    </row>
    <row r="1641" spans="9:10" x14ac:dyDescent="0.25">
      <c r="I1641" t="str">
        <f t="shared" si="50"/>
        <v/>
      </c>
      <c r="J1641" s="56" t="str">
        <f t="shared" si="51"/>
        <v/>
      </c>
    </row>
    <row r="1642" spans="9:10" x14ac:dyDescent="0.25">
      <c r="I1642" t="str">
        <f t="shared" si="50"/>
        <v/>
      </c>
      <c r="J1642" s="56" t="str">
        <f t="shared" si="51"/>
        <v/>
      </c>
    </row>
    <row r="1643" spans="9:10" x14ac:dyDescent="0.25">
      <c r="I1643" t="str">
        <f t="shared" si="50"/>
        <v/>
      </c>
      <c r="J1643" s="56" t="str">
        <f t="shared" si="51"/>
        <v/>
      </c>
    </row>
    <row r="1644" spans="9:10" x14ac:dyDescent="0.25">
      <c r="I1644" t="str">
        <f t="shared" si="50"/>
        <v/>
      </c>
      <c r="J1644" s="56" t="str">
        <f t="shared" si="51"/>
        <v/>
      </c>
    </row>
    <row r="1645" spans="9:10" x14ac:dyDescent="0.25">
      <c r="I1645" t="str">
        <f t="shared" si="50"/>
        <v/>
      </c>
      <c r="J1645" s="56" t="str">
        <f t="shared" si="51"/>
        <v/>
      </c>
    </row>
    <row r="1646" spans="9:10" x14ac:dyDescent="0.25">
      <c r="I1646" t="str">
        <f t="shared" si="50"/>
        <v/>
      </c>
      <c r="J1646" s="56" t="str">
        <f t="shared" si="51"/>
        <v/>
      </c>
    </row>
    <row r="1647" spans="9:10" x14ac:dyDescent="0.25">
      <c r="I1647" t="str">
        <f t="shared" si="50"/>
        <v/>
      </c>
      <c r="J1647" s="56" t="str">
        <f t="shared" si="51"/>
        <v/>
      </c>
    </row>
    <row r="1648" spans="9:10" x14ac:dyDescent="0.25">
      <c r="I1648" t="str">
        <f t="shared" si="50"/>
        <v/>
      </c>
      <c r="J1648" s="56" t="str">
        <f t="shared" si="51"/>
        <v/>
      </c>
    </row>
    <row r="1649" spans="9:10" x14ac:dyDescent="0.25">
      <c r="I1649" t="str">
        <f t="shared" si="50"/>
        <v/>
      </c>
      <c r="J1649" s="56" t="str">
        <f t="shared" si="51"/>
        <v/>
      </c>
    </row>
    <row r="1650" spans="9:10" x14ac:dyDescent="0.25">
      <c r="I1650" t="str">
        <f t="shared" si="50"/>
        <v/>
      </c>
      <c r="J1650" s="56" t="str">
        <f t="shared" si="51"/>
        <v/>
      </c>
    </row>
    <row r="1651" spans="9:10" x14ac:dyDescent="0.25">
      <c r="I1651" t="str">
        <f t="shared" si="50"/>
        <v/>
      </c>
      <c r="J1651" s="56" t="str">
        <f t="shared" si="51"/>
        <v/>
      </c>
    </row>
    <row r="1652" spans="9:10" x14ac:dyDescent="0.25">
      <c r="I1652" t="str">
        <f t="shared" si="50"/>
        <v/>
      </c>
      <c r="J1652" s="56" t="str">
        <f t="shared" si="51"/>
        <v/>
      </c>
    </row>
    <row r="1653" spans="9:10" x14ac:dyDescent="0.25">
      <c r="I1653" t="str">
        <f t="shared" si="50"/>
        <v/>
      </c>
      <c r="J1653" s="56" t="str">
        <f t="shared" si="51"/>
        <v/>
      </c>
    </row>
    <row r="1654" spans="9:10" x14ac:dyDescent="0.25">
      <c r="I1654" t="str">
        <f t="shared" si="50"/>
        <v/>
      </c>
      <c r="J1654" s="56" t="str">
        <f t="shared" si="51"/>
        <v/>
      </c>
    </row>
    <row r="1655" spans="9:10" x14ac:dyDescent="0.25">
      <c r="I1655" t="str">
        <f t="shared" si="50"/>
        <v/>
      </c>
      <c r="J1655" s="56" t="str">
        <f t="shared" si="51"/>
        <v/>
      </c>
    </row>
    <row r="1656" spans="9:10" x14ac:dyDescent="0.25">
      <c r="I1656" t="str">
        <f t="shared" si="50"/>
        <v/>
      </c>
      <c r="J1656" s="56" t="str">
        <f t="shared" si="51"/>
        <v/>
      </c>
    </row>
    <row r="1657" spans="9:10" x14ac:dyDescent="0.25">
      <c r="I1657" t="str">
        <f t="shared" si="50"/>
        <v/>
      </c>
      <c r="J1657" s="56" t="str">
        <f t="shared" si="51"/>
        <v/>
      </c>
    </row>
    <row r="1658" spans="9:10" x14ac:dyDescent="0.25">
      <c r="I1658" t="str">
        <f t="shared" si="50"/>
        <v/>
      </c>
      <c r="J1658" s="56" t="str">
        <f t="shared" si="51"/>
        <v/>
      </c>
    </row>
    <row r="1659" spans="9:10" x14ac:dyDescent="0.25">
      <c r="I1659" t="str">
        <f t="shared" si="50"/>
        <v/>
      </c>
      <c r="J1659" s="56" t="str">
        <f t="shared" si="51"/>
        <v/>
      </c>
    </row>
    <row r="1660" spans="9:10" x14ac:dyDescent="0.25">
      <c r="I1660" t="str">
        <f t="shared" si="50"/>
        <v/>
      </c>
      <c r="J1660" s="56" t="str">
        <f t="shared" si="51"/>
        <v/>
      </c>
    </row>
    <row r="1661" spans="9:10" x14ac:dyDescent="0.25">
      <c r="I1661" t="str">
        <f t="shared" si="50"/>
        <v/>
      </c>
      <c r="J1661" s="56" t="str">
        <f t="shared" si="51"/>
        <v/>
      </c>
    </row>
  </sheetData>
  <sortState xmlns:xlrd2="http://schemas.microsoft.com/office/spreadsheetml/2017/richdata2" ref="A2:G368">
    <sortCondition ref="A2:A368"/>
    <sortCondition ref="D2:D368"/>
  </sortState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E26DA-3CEC-4D7F-959D-B060BD756CDA}">
  <sheetPr codeName="Sheet17"/>
  <dimension ref="A1:CE423"/>
  <sheetViews>
    <sheetView zoomScale="82" zoomScaleNormal="82" workbookViewId="0">
      <pane xSplit="3" ySplit="1" topLeftCell="D2" activePane="bottomRight" state="frozenSplit"/>
      <selection sqref="A1:XFD1"/>
      <selection pane="topRight" activeCell="W49" sqref="W49"/>
      <selection pane="bottomLeft" activeCell="A3" sqref="A3"/>
      <selection pane="bottomRight" activeCell="C14" sqref="C14"/>
    </sheetView>
  </sheetViews>
  <sheetFormatPr defaultRowHeight="15" x14ac:dyDescent="0.25"/>
  <cols>
    <col min="1" max="1" width="13.85546875" style="202" customWidth="1"/>
    <col min="2" max="2" width="36.5703125" style="42" customWidth="1"/>
    <col min="3" max="3" width="34.7109375" style="42" customWidth="1"/>
    <col min="4" max="4" width="11.85546875" style="42" bestFit="1" customWidth="1"/>
    <col min="5" max="7" width="12.85546875" style="42" bestFit="1" customWidth="1"/>
    <col min="8" max="8" width="9.5703125" style="42" bestFit="1" customWidth="1"/>
    <col min="9" max="9" width="10.28515625" style="42" bestFit="1" customWidth="1"/>
    <col min="10" max="10" width="20.7109375" style="42" bestFit="1" customWidth="1"/>
    <col min="11" max="11" width="12.140625" style="42" bestFit="1" customWidth="1"/>
    <col min="12" max="12" width="9.5703125" style="42" bestFit="1" customWidth="1"/>
    <col min="13" max="13" width="12.85546875" style="42" bestFit="1" customWidth="1"/>
    <col min="14" max="14" width="12.28515625" style="42" bestFit="1" customWidth="1"/>
    <col min="15" max="15" width="10.5703125" style="42" bestFit="1" customWidth="1"/>
    <col min="16" max="17" width="10.28515625" style="42" bestFit="1" customWidth="1"/>
    <col min="18" max="18" width="8.140625" style="42" bestFit="1" customWidth="1"/>
    <col min="19" max="19" width="12.85546875" style="42" bestFit="1" customWidth="1"/>
    <col min="20" max="20" width="12.140625" style="42" bestFit="1" customWidth="1"/>
    <col min="21" max="21" width="21.140625" style="42" bestFit="1" customWidth="1"/>
    <col min="22" max="23" width="20.140625" style="42" bestFit="1" customWidth="1"/>
    <col min="24" max="24" width="19.28515625" style="42" bestFit="1" customWidth="1"/>
    <col min="25" max="25" width="19.42578125" style="42" bestFit="1" customWidth="1"/>
    <col min="26" max="26" width="20.85546875" style="42" bestFit="1" customWidth="1"/>
    <col min="27" max="29" width="21.5703125" style="42" bestFit="1" customWidth="1"/>
    <col min="30" max="30" width="20.42578125" style="42" bestFit="1" customWidth="1"/>
    <col min="31" max="31" width="19.5703125" style="42" bestFit="1" customWidth="1"/>
    <col min="32" max="32" width="20.5703125" style="42" bestFit="1" customWidth="1"/>
    <col min="33" max="33" width="14" style="42" bestFit="1" customWidth="1"/>
    <col min="34" max="36" width="12.140625" style="42" bestFit="1" customWidth="1"/>
    <col min="37" max="37" width="12.85546875" style="42" bestFit="1" customWidth="1"/>
    <col min="38" max="38" width="12.140625" style="42" bestFit="1" customWidth="1"/>
    <col min="39" max="39" width="20.7109375" style="42" bestFit="1" customWidth="1"/>
    <col min="40" max="41" width="12.85546875" style="42" bestFit="1" customWidth="1"/>
    <col min="42" max="42" width="19.5703125" style="42" bestFit="1" customWidth="1"/>
    <col min="43" max="43" width="20.5703125" style="42" bestFit="1" customWidth="1"/>
    <col min="44" max="46" width="21.5703125" style="42" bestFit="1" customWidth="1"/>
    <col min="47" max="47" width="20.42578125" style="42" bestFit="1" customWidth="1"/>
    <col min="48" max="48" width="21.28515625" style="42" bestFit="1" customWidth="1"/>
    <col min="49" max="49" width="21.140625" style="42" bestFit="1" customWidth="1"/>
    <col min="50" max="50" width="20.140625" style="42" bestFit="1" customWidth="1"/>
    <col min="51" max="51" width="19.28515625" style="42" bestFit="1" customWidth="1"/>
    <col min="52" max="52" width="19.42578125" style="42" bestFit="1" customWidth="1"/>
    <col min="53" max="53" width="20.85546875" style="42" bestFit="1" customWidth="1"/>
    <col min="54" max="54" width="9.85546875" style="42" bestFit="1" customWidth="1"/>
    <col min="55" max="56" width="12.85546875" style="42" bestFit="1" customWidth="1"/>
    <col min="57" max="57" width="12.28515625" style="42" bestFit="1" customWidth="1"/>
    <col min="58" max="58" width="12.85546875" style="42" bestFit="1" customWidth="1"/>
    <col min="59" max="59" width="11.28515625" style="42" bestFit="1" customWidth="1"/>
    <col min="60" max="60" width="12.140625" style="42" bestFit="1" customWidth="1"/>
    <col min="61" max="61" width="11.85546875" style="42" bestFit="1" customWidth="1"/>
    <col min="62" max="65" width="12.85546875" style="42" bestFit="1" customWidth="1"/>
    <col min="66" max="66" width="11.85546875" style="42" bestFit="1" customWidth="1"/>
    <col min="67" max="69" width="12.85546875" style="42" bestFit="1" customWidth="1"/>
    <col min="70" max="70" width="13.28515625" style="42" bestFit="1" customWidth="1"/>
    <col min="71" max="72" width="11.85546875" style="42" bestFit="1" customWidth="1"/>
    <col min="73" max="73" width="13.28515625" style="42" bestFit="1" customWidth="1"/>
    <col min="74" max="74" width="12.140625" style="42" bestFit="1" customWidth="1"/>
    <col min="75" max="75" width="12.85546875" style="42" bestFit="1" customWidth="1"/>
    <col min="76" max="76" width="15" style="42" bestFit="1" customWidth="1"/>
    <col min="77" max="77" width="12.85546875" style="42" bestFit="1" customWidth="1"/>
    <col min="78" max="79" width="15" style="42" bestFit="1" customWidth="1"/>
    <col min="80" max="83" width="9.140625" style="42"/>
  </cols>
  <sheetData>
    <row r="1" spans="1:83" s="10" customFormat="1" x14ac:dyDescent="0.25">
      <c r="A1" s="203" t="s">
        <v>1152</v>
      </c>
      <c r="B1" s="173" t="s">
        <v>1410</v>
      </c>
      <c r="C1" s="173" t="s">
        <v>1409</v>
      </c>
      <c r="D1" s="173" t="s">
        <v>116</v>
      </c>
      <c r="E1" s="173" t="s">
        <v>84</v>
      </c>
      <c r="F1" s="173" t="s">
        <v>122</v>
      </c>
      <c r="G1" s="173" t="s">
        <v>185</v>
      </c>
      <c r="H1" s="173" t="s">
        <v>124</v>
      </c>
      <c r="I1" s="173" t="s">
        <v>1157</v>
      </c>
      <c r="J1" s="173" t="s">
        <v>1158</v>
      </c>
      <c r="K1" s="173" t="s">
        <v>1159</v>
      </c>
      <c r="L1" s="173" t="s">
        <v>20</v>
      </c>
      <c r="M1" s="173" t="s">
        <v>1160</v>
      </c>
      <c r="N1" s="173" t="s">
        <v>1161</v>
      </c>
      <c r="O1" s="173" t="s">
        <v>1162</v>
      </c>
      <c r="P1" s="173" t="s">
        <v>1163</v>
      </c>
      <c r="Q1" s="173" t="s">
        <v>1164</v>
      </c>
      <c r="R1" s="173" t="s">
        <v>14</v>
      </c>
      <c r="S1" s="173" t="s">
        <v>1188</v>
      </c>
      <c r="T1" s="173" t="s">
        <v>88</v>
      </c>
      <c r="U1" s="173" t="s">
        <v>1165</v>
      </c>
      <c r="V1" s="173" t="s">
        <v>920</v>
      </c>
      <c r="W1" s="173" t="s">
        <v>917</v>
      </c>
      <c r="X1" s="173" t="s">
        <v>918</v>
      </c>
      <c r="Y1" s="173" t="s">
        <v>921</v>
      </c>
      <c r="Z1" s="173" t="s">
        <v>919</v>
      </c>
      <c r="AA1" s="173" t="s">
        <v>16</v>
      </c>
      <c r="AB1" s="173" t="s">
        <v>455</v>
      </c>
      <c r="AC1" s="173" t="s">
        <v>31</v>
      </c>
      <c r="AD1" s="173" t="s">
        <v>188</v>
      </c>
      <c r="AE1" s="173" t="s">
        <v>22</v>
      </c>
      <c r="AF1" s="173" t="s">
        <v>28</v>
      </c>
      <c r="AG1" s="173" t="s">
        <v>23</v>
      </c>
      <c r="AH1" s="173" t="s">
        <v>29</v>
      </c>
      <c r="AI1" s="173" t="s">
        <v>15</v>
      </c>
      <c r="AJ1" s="173" t="s">
        <v>107</v>
      </c>
      <c r="AK1" s="173" t="s">
        <v>256</v>
      </c>
      <c r="AL1" s="173" t="s">
        <v>1186</v>
      </c>
      <c r="AM1" s="173" t="s">
        <v>1187</v>
      </c>
      <c r="AN1" s="173" t="s">
        <v>189</v>
      </c>
      <c r="AO1" s="173" t="s">
        <v>408</v>
      </c>
      <c r="AP1" s="173" t="s">
        <v>135</v>
      </c>
      <c r="AQ1" s="173" t="s">
        <v>1177</v>
      </c>
      <c r="AR1" s="173" t="s">
        <v>1193</v>
      </c>
      <c r="AS1" s="173" t="s">
        <v>821</v>
      </c>
      <c r="AT1" s="173" t="s">
        <v>1194</v>
      </c>
      <c r="AU1" s="173" t="s">
        <v>1195</v>
      </c>
      <c r="AV1" s="173" t="s">
        <v>27</v>
      </c>
      <c r="AW1" s="173" t="s">
        <v>24</v>
      </c>
      <c r="AX1" s="173" t="s">
        <v>190</v>
      </c>
      <c r="AY1" s="173" t="s">
        <v>191</v>
      </c>
      <c r="AZ1" s="173" t="s">
        <v>406</v>
      </c>
      <c r="BA1" s="173" t="s">
        <v>89</v>
      </c>
      <c r="BB1" s="173" t="s">
        <v>1209</v>
      </c>
      <c r="BC1" s="173" t="s">
        <v>924</v>
      </c>
      <c r="BD1" s="173" t="s">
        <v>925</v>
      </c>
      <c r="BE1" s="173" t="s">
        <v>922</v>
      </c>
      <c r="BF1" s="173" t="s">
        <v>923</v>
      </c>
      <c r="BG1" s="173" t="s">
        <v>1210</v>
      </c>
      <c r="BH1" s="173" t="s">
        <v>927</v>
      </c>
      <c r="BI1" s="173" t="s">
        <v>934</v>
      </c>
      <c r="BJ1" s="173" t="s">
        <v>926</v>
      </c>
      <c r="BK1" s="173" t="s">
        <v>469</v>
      </c>
      <c r="BL1" s="173" t="s">
        <v>49</v>
      </c>
      <c r="BM1" s="173" t="s">
        <v>47</v>
      </c>
      <c r="BN1" s="173" t="s">
        <v>465</v>
      </c>
      <c r="BO1" s="173" t="s">
        <v>466</v>
      </c>
      <c r="BP1" s="173" t="s">
        <v>467</v>
      </c>
      <c r="BQ1" s="173" t="s">
        <v>468</v>
      </c>
      <c r="BR1" s="173" t="s">
        <v>37</v>
      </c>
      <c r="BS1" s="173" t="s">
        <v>153</v>
      </c>
      <c r="BT1" s="173" t="s">
        <v>983</v>
      </c>
      <c r="BU1" s="173" t="s">
        <v>407</v>
      </c>
      <c r="BV1" s="173" t="s">
        <v>158</v>
      </c>
      <c r="BW1" s="173" t="s">
        <v>95</v>
      </c>
      <c r="BX1" s="173" t="s">
        <v>38</v>
      </c>
      <c r="BY1" s="173" t="s">
        <v>162</v>
      </c>
      <c r="BZ1" s="173" t="s">
        <v>99</v>
      </c>
      <c r="CA1" s="173" t="s">
        <v>163</v>
      </c>
      <c r="CB1" s="173" t="s">
        <v>170</v>
      </c>
      <c r="CC1" s="173" t="s">
        <v>26</v>
      </c>
      <c r="CD1" s="173"/>
      <c r="CE1" s="173"/>
    </row>
    <row r="2" spans="1:83" x14ac:dyDescent="0.25">
      <c r="A2" s="202">
        <v>44958</v>
      </c>
      <c r="B2" s="42" t="s">
        <v>1407</v>
      </c>
      <c r="C2" s="42" t="s">
        <v>1408</v>
      </c>
      <c r="D2" s="42">
        <v>-292.10700164000002</v>
      </c>
      <c r="E2" s="42">
        <v>0</v>
      </c>
      <c r="F2" s="42">
        <v>0</v>
      </c>
      <c r="G2" s="42">
        <v>0</v>
      </c>
      <c r="H2" s="42">
        <v>0</v>
      </c>
      <c r="I2" s="42">
        <v>0</v>
      </c>
      <c r="J2" s="42">
        <v>0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  <c r="P2" s="42">
        <v>0</v>
      </c>
      <c r="Q2" s="42">
        <v>0</v>
      </c>
      <c r="R2" s="42">
        <v>0</v>
      </c>
      <c r="S2" s="42">
        <v>0</v>
      </c>
      <c r="T2" s="42">
        <v>0</v>
      </c>
      <c r="U2" s="42">
        <v>0</v>
      </c>
      <c r="V2" s="42">
        <v>0</v>
      </c>
      <c r="W2" s="42">
        <v>0</v>
      </c>
      <c r="X2" s="42">
        <v>0</v>
      </c>
      <c r="Y2" s="42">
        <v>0</v>
      </c>
      <c r="Z2" s="42">
        <v>0</v>
      </c>
      <c r="AA2" s="42">
        <v>0</v>
      </c>
      <c r="AB2" s="42">
        <v>0</v>
      </c>
      <c r="AC2" s="42">
        <v>0</v>
      </c>
      <c r="AD2" s="42">
        <v>0</v>
      </c>
      <c r="AE2" s="42">
        <v>0</v>
      </c>
      <c r="AF2" s="42">
        <v>0</v>
      </c>
      <c r="AG2" s="42">
        <v>0</v>
      </c>
      <c r="AH2" s="42">
        <v>0</v>
      </c>
      <c r="AI2" s="42">
        <v>0</v>
      </c>
      <c r="AJ2" s="42">
        <v>0</v>
      </c>
      <c r="AK2" s="42">
        <v>0</v>
      </c>
      <c r="AL2" s="42">
        <v>0</v>
      </c>
      <c r="AM2" s="42">
        <v>0</v>
      </c>
      <c r="AN2" s="42">
        <v>0</v>
      </c>
      <c r="AO2" s="42">
        <v>0</v>
      </c>
      <c r="AP2" s="42">
        <v>0</v>
      </c>
      <c r="AQ2" s="42">
        <v>0</v>
      </c>
      <c r="AR2" s="42">
        <v>0</v>
      </c>
      <c r="AS2" s="42">
        <v>0</v>
      </c>
      <c r="AT2" s="42">
        <v>0</v>
      </c>
      <c r="AU2" s="42">
        <v>0</v>
      </c>
      <c r="AV2" s="42">
        <v>0</v>
      </c>
      <c r="AW2" s="42">
        <v>0</v>
      </c>
      <c r="AX2" s="42">
        <v>0</v>
      </c>
      <c r="AY2" s="42">
        <v>0</v>
      </c>
      <c r="AZ2" s="42">
        <v>0</v>
      </c>
      <c r="BA2" s="42">
        <v>0</v>
      </c>
      <c r="BB2" s="42">
        <v>0</v>
      </c>
      <c r="BC2" s="42">
        <v>0</v>
      </c>
      <c r="BD2" s="42">
        <v>0</v>
      </c>
      <c r="BE2" s="42">
        <v>0</v>
      </c>
      <c r="BF2" s="42">
        <v>0</v>
      </c>
      <c r="BG2" s="42">
        <v>0</v>
      </c>
      <c r="BH2" s="42">
        <v>0</v>
      </c>
      <c r="BI2" s="42">
        <v>0</v>
      </c>
      <c r="BJ2" s="42">
        <v>0</v>
      </c>
      <c r="BK2" s="42">
        <v>0</v>
      </c>
      <c r="BL2" s="42">
        <v>0</v>
      </c>
      <c r="BM2" s="42">
        <v>0</v>
      </c>
      <c r="BN2" s="42">
        <v>0</v>
      </c>
      <c r="BO2" s="42">
        <v>0</v>
      </c>
      <c r="BP2" s="42">
        <v>0</v>
      </c>
      <c r="BQ2" s="42">
        <v>0</v>
      </c>
      <c r="BR2" s="42">
        <v>0</v>
      </c>
      <c r="BS2" s="42">
        <v>0</v>
      </c>
      <c r="BT2" s="42">
        <v>0</v>
      </c>
      <c r="BU2" s="42">
        <v>0</v>
      </c>
      <c r="BV2" s="42">
        <v>0</v>
      </c>
      <c r="BW2" s="42">
        <v>28196.319722916</v>
      </c>
      <c r="BX2" s="42">
        <v>0</v>
      </c>
      <c r="BY2" s="42">
        <v>0</v>
      </c>
      <c r="BZ2" s="42">
        <v>0</v>
      </c>
      <c r="CA2" s="42">
        <v>0</v>
      </c>
      <c r="CB2" s="42">
        <v>0</v>
      </c>
      <c r="CC2" s="42">
        <v>0</v>
      </c>
    </row>
    <row r="3" spans="1:83" x14ac:dyDescent="0.25">
      <c r="A3" s="202">
        <v>44958</v>
      </c>
      <c r="B3" s="42" t="s">
        <v>1407</v>
      </c>
      <c r="C3" s="42" t="s">
        <v>1405</v>
      </c>
      <c r="D3" s="42">
        <v>292.077</v>
      </c>
      <c r="E3" s="42">
        <v>0</v>
      </c>
      <c r="F3" s="42">
        <v>0</v>
      </c>
      <c r="G3" s="42">
        <v>0</v>
      </c>
      <c r="H3" s="42">
        <v>0</v>
      </c>
      <c r="I3" s="42">
        <v>0</v>
      </c>
      <c r="J3" s="42">
        <v>0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  <c r="P3" s="42">
        <v>0</v>
      </c>
      <c r="Q3" s="42">
        <v>0</v>
      </c>
      <c r="R3" s="42">
        <v>0</v>
      </c>
      <c r="S3" s="42">
        <v>0</v>
      </c>
      <c r="T3" s="42">
        <v>0</v>
      </c>
      <c r="U3" s="42">
        <v>0</v>
      </c>
      <c r="V3" s="42">
        <v>0</v>
      </c>
      <c r="W3" s="42">
        <v>0</v>
      </c>
      <c r="X3" s="42">
        <v>0</v>
      </c>
      <c r="Y3" s="42">
        <v>0</v>
      </c>
      <c r="Z3" s="42">
        <v>0</v>
      </c>
      <c r="AA3" s="42">
        <v>0</v>
      </c>
      <c r="AB3" s="42">
        <v>0</v>
      </c>
      <c r="AC3" s="42">
        <v>0</v>
      </c>
      <c r="AD3" s="42">
        <v>0</v>
      </c>
      <c r="AE3" s="42">
        <v>0</v>
      </c>
      <c r="AF3" s="42">
        <v>0</v>
      </c>
      <c r="AG3" s="42">
        <v>0</v>
      </c>
      <c r="AH3" s="42">
        <v>0</v>
      </c>
      <c r="AI3" s="42">
        <v>0</v>
      </c>
      <c r="AJ3" s="42">
        <v>0</v>
      </c>
      <c r="AK3" s="42">
        <v>0</v>
      </c>
      <c r="AL3" s="42">
        <v>0</v>
      </c>
      <c r="AM3" s="42">
        <v>0</v>
      </c>
      <c r="AN3" s="42">
        <v>0</v>
      </c>
      <c r="AO3" s="42">
        <v>0</v>
      </c>
      <c r="AP3" s="42">
        <v>0</v>
      </c>
      <c r="AQ3" s="42">
        <v>0</v>
      </c>
      <c r="AR3" s="42">
        <v>0</v>
      </c>
      <c r="AS3" s="42">
        <v>0</v>
      </c>
      <c r="AT3" s="42">
        <v>0</v>
      </c>
      <c r="AU3" s="42">
        <v>0</v>
      </c>
      <c r="AV3" s="42">
        <v>0</v>
      </c>
      <c r="AW3" s="42">
        <v>0</v>
      </c>
      <c r="AX3" s="42">
        <v>0</v>
      </c>
      <c r="AY3" s="42">
        <v>0</v>
      </c>
      <c r="AZ3" s="42">
        <v>0</v>
      </c>
      <c r="BA3" s="42">
        <v>0</v>
      </c>
      <c r="BB3" s="42">
        <v>0</v>
      </c>
      <c r="BC3" s="42">
        <v>0</v>
      </c>
      <c r="BD3" s="42">
        <v>0</v>
      </c>
      <c r="BE3" s="42">
        <v>0</v>
      </c>
      <c r="BF3" s="42">
        <v>0</v>
      </c>
      <c r="BG3" s="42">
        <v>0</v>
      </c>
      <c r="BH3" s="42">
        <v>0</v>
      </c>
      <c r="BI3" s="42">
        <v>0</v>
      </c>
      <c r="BJ3" s="42">
        <v>0</v>
      </c>
      <c r="BK3" s="42">
        <v>0</v>
      </c>
      <c r="BL3" s="42">
        <v>0</v>
      </c>
      <c r="BM3" s="42">
        <v>0</v>
      </c>
      <c r="BN3" s="42">
        <v>0</v>
      </c>
      <c r="BO3" s="42">
        <v>0</v>
      </c>
      <c r="BP3" s="42">
        <v>0</v>
      </c>
      <c r="BQ3" s="42">
        <v>0</v>
      </c>
      <c r="BR3" s="42">
        <v>0</v>
      </c>
      <c r="BS3" s="42">
        <v>0</v>
      </c>
      <c r="BT3" s="42">
        <v>0</v>
      </c>
      <c r="BU3" s="42">
        <v>0</v>
      </c>
      <c r="BV3" s="42">
        <v>0</v>
      </c>
      <c r="BW3" s="42">
        <v>0</v>
      </c>
      <c r="BX3" s="42">
        <v>-27742.572100000001</v>
      </c>
      <c r="BY3" s="42">
        <v>0</v>
      </c>
      <c r="BZ3" s="42">
        <v>0</v>
      </c>
      <c r="CA3" s="42">
        <v>0</v>
      </c>
      <c r="CB3" s="42">
        <v>0</v>
      </c>
      <c r="CC3" s="42">
        <v>0</v>
      </c>
    </row>
    <row r="4" spans="1:83" x14ac:dyDescent="0.25">
      <c r="A4" s="202">
        <v>44958</v>
      </c>
      <c r="B4" s="42" t="s">
        <v>1406</v>
      </c>
      <c r="C4" s="42" t="s">
        <v>1405</v>
      </c>
      <c r="D4" s="42">
        <v>0.208689130000038</v>
      </c>
      <c r="E4" s="42">
        <v>0</v>
      </c>
      <c r="F4" s="42">
        <v>0</v>
      </c>
      <c r="G4" s="42">
        <v>0</v>
      </c>
      <c r="H4" s="42">
        <v>0</v>
      </c>
      <c r="I4" s="42">
        <v>0</v>
      </c>
      <c r="J4" s="42">
        <v>0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  <c r="P4" s="42">
        <v>0</v>
      </c>
      <c r="Q4" s="42">
        <v>0</v>
      </c>
      <c r="R4" s="42">
        <v>0</v>
      </c>
      <c r="S4" s="42">
        <v>0</v>
      </c>
      <c r="T4" s="42">
        <v>0</v>
      </c>
      <c r="U4" s="42">
        <v>0</v>
      </c>
      <c r="V4" s="42">
        <v>0</v>
      </c>
      <c r="W4" s="42">
        <v>0</v>
      </c>
      <c r="X4" s="42">
        <v>0</v>
      </c>
      <c r="Y4" s="42">
        <v>0</v>
      </c>
      <c r="Z4" s="42">
        <v>0</v>
      </c>
      <c r="AA4" s="42">
        <v>0</v>
      </c>
      <c r="AB4" s="42">
        <v>0</v>
      </c>
      <c r="AC4" s="42">
        <v>0</v>
      </c>
      <c r="AD4" s="42">
        <v>0</v>
      </c>
      <c r="AE4" s="42">
        <v>0</v>
      </c>
      <c r="AF4" s="42">
        <v>0</v>
      </c>
      <c r="AG4" s="42">
        <v>0</v>
      </c>
      <c r="AH4" s="42">
        <v>0</v>
      </c>
      <c r="AI4" s="42">
        <v>0</v>
      </c>
      <c r="AJ4" s="42">
        <v>0</v>
      </c>
      <c r="AK4" s="42">
        <v>0</v>
      </c>
      <c r="AL4" s="42">
        <v>0</v>
      </c>
      <c r="AM4" s="42">
        <v>0</v>
      </c>
      <c r="AN4" s="42">
        <v>0</v>
      </c>
      <c r="AO4" s="42">
        <v>0</v>
      </c>
      <c r="AP4" s="42">
        <v>0</v>
      </c>
      <c r="AQ4" s="42">
        <v>0</v>
      </c>
      <c r="AR4" s="42">
        <v>0</v>
      </c>
      <c r="AS4" s="42">
        <v>0</v>
      </c>
      <c r="AT4" s="42">
        <v>0</v>
      </c>
      <c r="AU4" s="42">
        <v>0</v>
      </c>
      <c r="AV4" s="42">
        <v>0</v>
      </c>
      <c r="AW4" s="42">
        <v>0</v>
      </c>
      <c r="AX4" s="42">
        <v>0</v>
      </c>
      <c r="AY4" s="42">
        <v>0</v>
      </c>
      <c r="AZ4" s="42">
        <v>0</v>
      </c>
      <c r="BA4" s="42">
        <v>0</v>
      </c>
      <c r="BB4" s="42">
        <v>0</v>
      </c>
      <c r="BC4" s="42">
        <v>0</v>
      </c>
      <c r="BD4" s="42">
        <v>0</v>
      </c>
      <c r="BE4" s="42">
        <v>0</v>
      </c>
      <c r="BF4" s="42">
        <v>0</v>
      </c>
      <c r="BG4" s="42">
        <v>0</v>
      </c>
      <c r="BH4" s="42">
        <v>0</v>
      </c>
      <c r="BI4" s="42">
        <v>0</v>
      </c>
      <c r="BJ4" s="42">
        <v>0</v>
      </c>
      <c r="BK4" s="42">
        <v>0</v>
      </c>
      <c r="BL4" s="42">
        <v>0</v>
      </c>
      <c r="BM4" s="42">
        <v>0</v>
      </c>
      <c r="BN4" s="42">
        <v>0</v>
      </c>
      <c r="BO4" s="42">
        <v>0</v>
      </c>
      <c r="BP4" s="42">
        <v>0</v>
      </c>
      <c r="BQ4" s="42">
        <v>0</v>
      </c>
      <c r="BR4" s="42">
        <v>0</v>
      </c>
      <c r="BS4" s="42">
        <v>0</v>
      </c>
      <c r="BT4" s="42">
        <v>0</v>
      </c>
      <c r="BU4" s="42">
        <v>0</v>
      </c>
      <c r="BV4" s="42">
        <v>0</v>
      </c>
      <c r="BW4" s="42">
        <v>0</v>
      </c>
      <c r="BX4" s="42">
        <v>-30.745770142000701</v>
      </c>
      <c r="BY4" s="42">
        <v>0</v>
      </c>
      <c r="BZ4" s="42">
        <v>0</v>
      </c>
      <c r="CA4" s="42">
        <v>0</v>
      </c>
      <c r="CB4" s="42">
        <v>0</v>
      </c>
      <c r="CC4" s="42">
        <v>0</v>
      </c>
    </row>
    <row r="5" spans="1:83" x14ac:dyDescent="0.25">
      <c r="A5" s="202">
        <v>44958</v>
      </c>
      <c r="B5" s="42" t="s">
        <v>1403</v>
      </c>
      <c r="C5" s="42" t="s">
        <v>1404</v>
      </c>
      <c r="D5" s="42">
        <v>0</v>
      </c>
      <c r="E5" s="42">
        <v>-41668.629730950001</v>
      </c>
      <c r="F5" s="42">
        <v>0</v>
      </c>
      <c r="G5" s="42">
        <v>0</v>
      </c>
      <c r="H5" s="42">
        <v>0</v>
      </c>
      <c r="I5" s="42">
        <v>0</v>
      </c>
      <c r="J5" s="42">
        <v>0</v>
      </c>
      <c r="K5" s="42">
        <v>0</v>
      </c>
      <c r="L5" s="42">
        <v>0</v>
      </c>
      <c r="M5" s="42">
        <v>0</v>
      </c>
      <c r="N5" s="42">
        <v>0</v>
      </c>
      <c r="O5" s="42">
        <v>0</v>
      </c>
      <c r="P5" s="42">
        <v>0</v>
      </c>
      <c r="Q5" s="42">
        <v>0</v>
      </c>
      <c r="R5" s="42">
        <v>0</v>
      </c>
      <c r="S5" s="42">
        <v>0</v>
      </c>
      <c r="T5" s="42">
        <v>0</v>
      </c>
      <c r="U5" s="42">
        <v>0</v>
      </c>
      <c r="V5" s="42">
        <v>0</v>
      </c>
      <c r="W5" s="42">
        <v>0</v>
      </c>
      <c r="X5" s="42">
        <v>0</v>
      </c>
      <c r="Y5" s="42">
        <v>0</v>
      </c>
      <c r="Z5" s="42">
        <v>0</v>
      </c>
      <c r="AA5" s="42">
        <v>0</v>
      </c>
      <c r="AB5" s="42">
        <v>0</v>
      </c>
      <c r="AC5" s="42">
        <v>0</v>
      </c>
      <c r="AD5" s="42">
        <v>0</v>
      </c>
      <c r="AE5" s="42">
        <v>0</v>
      </c>
      <c r="AF5" s="42">
        <v>0</v>
      </c>
      <c r="AG5" s="42">
        <v>0</v>
      </c>
      <c r="AH5" s="42">
        <v>0</v>
      </c>
      <c r="AI5" s="42">
        <v>0</v>
      </c>
      <c r="AJ5" s="42">
        <v>0</v>
      </c>
      <c r="AK5" s="42">
        <v>0</v>
      </c>
      <c r="AL5" s="42">
        <v>0</v>
      </c>
      <c r="AM5" s="42">
        <v>0</v>
      </c>
      <c r="AN5" s="42">
        <v>0</v>
      </c>
      <c r="AO5" s="42">
        <v>0</v>
      </c>
      <c r="AP5" s="42">
        <v>0</v>
      </c>
      <c r="AQ5" s="42">
        <v>0</v>
      </c>
      <c r="AR5" s="42">
        <v>0</v>
      </c>
      <c r="AS5" s="42">
        <v>0</v>
      </c>
      <c r="AT5" s="42">
        <v>0</v>
      </c>
      <c r="AU5" s="42">
        <v>0</v>
      </c>
      <c r="AV5" s="42">
        <v>0</v>
      </c>
      <c r="AW5" s="42">
        <v>0</v>
      </c>
      <c r="AX5" s="42">
        <v>0</v>
      </c>
      <c r="AY5" s="42">
        <v>0</v>
      </c>
      <c r="AZ5" s="42">
        <v>0</v>
      </c>
      <c r="BA5" s="42">
        <v>0</v>
      </c>
      <c r="BB5" s="42">
        <v>0</v>
      </c>
      <c r="BC5" s="42">
        <v>0</v>
      </c>
      <c r="BD5" s="42">
        <v>0</v>
      </c>
      <c r="BE5" s="42">
        <v>0</v>
      </c>
      <c r="BF5" s="42">
        <v>0</v>
      </c>
      <c r="BG5" s="42">
        <v>0</v>
      </c>
      <c r="BH5" s="42">
        <v>0</v>
      </c>
      <c r="BI5" s="42">
        <v>0</v>
      </c>
      <c r="BJ5" s="42">
        <v>0</v>
      </c>
      <c r="BK5" s="42">
        <v>0</v>
      </c>
      <c r="BL5" s="42">
        <v>0</v>
      </c>
      <c r="BM5" s="42">
        <v>0</v>
      </c>
      <c r="BN5" s="42">
        <v>0</v>
      </c>
      <c r="BO5" s="42">
        <v>0</v>
      </c>
      <c r="BP5" s="42">
        <v>0</v>
      </c>
      <c r="BQ5" s="42">
        <v>0</v>
      </c>
      <c r="BR5" s="42">
        <v>0</v>
      </c>
      <c r="BS5" s="42">
        <v>0</v>
      </c>
      <c r="BT5" s="42">
        <v>0</v>
      </c>
      <c r="BU5" s="42">
        <v>0</v>
      </c>
      <c r="BV5" s="42">
        <v>0</v>
      </c>
      <c r="BW5" s="42">
        <v>36826.470585342002</v>
      </c>
      <c r="BX5" s="42">
        <v>0</v>
      </c>
      <c r="BY5" s="42">
        <v>0</v>
      </c>
      <c r="BZ5" s="42">
        <v>0</v>
      </c>
      <c r="CA5" s="42">
        <v>0</v>
      </c>
      <c r="CB5" s="42">
        <v>0</v>
      </c>
      <c r="CC5" s="42">
        <v>0</v>
      </c>
    </row>
    <row r="6" spans="1:83" x14ac:dyDescent="0.25">
      <c r="A6" s="202">
        <v>44958</v>
      </c>
      <c r="B6" s="42" t="s">
        <v>1403</v>
      </c>
      <c r="C6" s="42" t="s">
        <v>1401</v>
      </c>
      <c r="D6" s="42">
        <v>0</v>
      </c>
      <c r="E6" s="42">
        <v>41616.843995265997</v>
      </c>
      <c r="F6" s="42">
        <v>0</v>
      </c>
      <c r="G6" s="42">
        <v>0</v>
      </c>
      <c r="H6" s="42">
        <v>0</v>
      </c>
      <c r="I6" s="42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  <c r="P6" s="42">
        <v>0</v>
      </c>
      <c r="Q6" s="42">
        <v>0</v>
      </c>
      <c r="R6" s="42">
        <v>0</v>
      </c>
      <c r="S6" s="42">
        <v>0</v>
      </c>
      <c r="T6" s="42">
        <v>0</v>
      </c>
      <c r="U6" s="42">
        <v>0</v>
      </c>
      <c r="V6" s="42">
        <v>0</v>
      </c>
      <c r="W6" s="42">
        <v>0</v>
      </c>
      <c r="X6" s="42">
        <v>0</v>
      </c>
      <c r="Y6" s="42">
        <v>0</v>
      </c>
      <c r="Z6" s="42">
        <v>0</v>
      </c>
      <c r="AA6" s="42">
        <v>0</v>
      </c>
      <c r="AB6" s="42">
        <v>0</v>
      </c>
      <c r="AC6" s="42">
        <v>0</v>
      </c>
      <c r="AD6" s="42">
        <v>0</v>
      </c>
      <c r="AE6" s="42">
        <v>0</v>
      </c>
      <c r="AF6" s="42">
        <v>0</v>
      </c>
      <c r="AG6" s="42">
        <v>0</v>
      </c>
      <c r="AH6" s="42">
        <v>0</v>
      </c>
      <c r="AI6" s="42">
        <v>0</v>
      </c>
      <c r="AJ6" s="42">
        <v>0</v>
      </c>
      <c r="AK6" s="42">
        <v>0</v>
      </c>
      <c r="AL6" s="42">
        <v>0</v>
      </c>
      <c r="AM6" s="42">
        <v>0</v>
      </c>
      <c r="AN6" s="42">
        <v>0</v>
      </c>
      <c r="AO6" s="42">
        <v>0</v>
      </c>
      <c r="AP6" s="42">
        <v>0</v>
      </c>
      <c r="AQ6" s="42">
        <v>0</v>
      </c>
      <c r="AR6" s="42">
        <v>0</v>
      </c>
      <c r="AS6" s="42">
        <v>0</v>
      </c>
      <c r="AT6" s="42">
        <v>0</v>
      </c>
      <c r="AU6" s="42">
        <v>0</v>
      </c>
      <c r="AV6" s="42">
        <v>0</v>
      </c>
      <c r="AW6" s="42">
        <v>0</v>
      </c>
      <c r="AX6" s="42">
        <v>0</v>
      </c>
      <c r="AY6" s="42">
        <v>0</v>
      </c>
      <c r="AZ6" s="42">
        <v>0</v>
      </c>
      <c r="BA6" s="42">
        <v>0</v>
      </c>
      <c r="BB6" s="42">
        <v>0</v>
      </c>
      <c r="BC6" s="42">
        <v>0</v>
      </c>
      <c r="BD6" s="42">
        <v>0</v>
      </c>
      <c r="BE6" s="42">
        <v>0</v>
      </c>
      <c r="BF6" s="42">
        <v>0</v>
      </c>
      <c r="BG6" s="42">
        <v>0</v>
      </c>
      <c r="BH6" s="42">
        <v>0</v>
      </c>
      <c r="BI6" s="42">
        <v>0</v>
      </c>
      <c r="BJ6" s="42">
        <v>0</v>
      </c>
      <c r="BK6" s="42">
        <v>0</v>
      </c>
      <c r="BL6" s="42">
        <v>0</v>
      </c>
      <c r="BM6" s="42">
        <v>0</v>
      </c>
      <c r="BN6" s="42">
        <v>0</v>
      </c>
      <c r="BO6" s="42">
        <v>0</v>
      </c>
      <c r="BP6" s="42">
        <v>0</v>
      </c>
      <c r="BQ6" s="42">
        <v>0</v>
      </c>
      <c r="BR6" s="42">
        <v>0</v>
      </c>
      <c r="BS6" s="42">
        <v>0</v>
      </c>
      <c r="BT6" s="42">
        <v>0</v>
      </c>
      <c r="BU6" s="42">
        <v>0</v>
      </c>
      <c r="BV6" s="42">
        <v>0</v>
      </c>
      <c r="BW6" s="42">
        <v>0</v>
      </c>
      <c r="BX6" s="42">
        <v>-34620.956206698997</v>
      </c>
      <c r="BY6" s="42">
        <v>0</v>
      </c>
      <c r="BZ6" s="42">
        <v>0</v>
      </c>
      <c r="CA6" s="42">
        <v>0</v>
      </c>
      <c r="CB6" s="42">
        <v>0</v>
      </c>
      <c r="CC6" s="42">
        <v>0</v>
      </c>
    </row>
    <row r="7" spans="1:83" x14ac:dyDescent="0.25">
      <c r="A7" s="202">
        <v>44958</v>
      </c>
      <c r="B7" s="42" t="s">
        <v>1402</v>
      </c>
      <c r="C7" s="42" t="s">
        <v>1401</v>
      </c>
      <c r="D7" s="42">
        <v>0</v>
      </c>
      <c r="E7" s="42">
        <v>23.0944322190043</v>
      </c>
      <c r="F7" s="42">
        <v>0</v>
      </c>
      <c r="G7" s="42">
        <v>0</v>
      </c>
      <c r="H7" s="42">
        <v>0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>
        <v>0</v>
      </c>
      <c r="O7" s="42">
        <v>0</v>
      </c>
      <c r="P7" s="42">
        <v>0</v>
      </c>
      <c r="Q7" s="42">
        <v>0</v>
      </c>
      <c r="R7" s="42">
        <v>0</v>
      </c>
      <c r="S7" s="42">
        <v>0</v>
      </c>
      <c r="T7" s="42">
        <v>0</v>
      </c>
      <c r="U7" s="42">
        <v>0</v>
      </c>
      <c r="V7" s="42">
        <v>0</v>
      </c>
      <c r="W7" s="42">
        <v>0</v>
      </c>
      <c r="X7" s="42">
        <v>0</v>
      </c>
      <c r="Y7" s="42">
        <v>0</v>
      </c>
      <c r="Z7" s="42">
        <v>0</v>
      </c>
      <c r="AA7" s="42">
        <v>0</v>
      </c>
      <c r="AB7" s="42">
        <v>0</v>
      </c>
      <c r="AC7" s="42">
        <v>0</v>
      </c>
      <c r="AD7" s="42">
        <v>0</v>
      </c>
      <c r="AE7" s="42">
        <v>0</v>
      </c>
      <c r="AF7" s="42">
        <v>0</v>
      </c>
      <c r="AG7" s="42">
        <v>0</v>
      </c>
      <c r="AH7" s="42">
        <v>0</v>
      </c>
      <c r="AI7" s="42">
        <v>0</v>
      </c>
      <c r="AJ7" s="42">
        <v>0</v>
      </c>
      <c r="AK7" s="42">
        <v>0</v>
      </c>
      <c r="AL7" s="42">
        <v>0</v>
      </c>
      <c r="AM7" s="42">
        <v>0</v>
      </c>
      <c r="AN7" s="42">
        <v>0</v>
      </c>
      <c r="AO7" s="42">
        <v>0</v>
      </c>
      <c r="AP7" s="42">
        <v>0</v>
      </c>
      <c r="AQ7" s="42">
        <v>0</v>
      </c>
      <c r="AR7" s="42">
        <v>0</v>
      </c>
      <c r="AS7" s="42">
        <v>0</v>
      </c>
      <c r="AT7" s="42">
        <v>0</v>
      </c>
      <c r="AU7" s="42">
        <v>0</v>
      </c>
      <c r="AV7" s="42">
        <v>0</v>
      </c>
      <c r="AW7" s="42">
        <v>0</v>
      </c>
      <c r="AX7" s="42">
        <v>0</v>
      </c>
      <c r="AY7" s="42">
        <v>0</v>
      </c>
      <c r="AZ7" s="42">
        <v>0</v>
      </c>
      <c r="BA7" s="42">
        <v>0</v>
      </c>
      <c r="BB7" s="42">
        <v>0</v>
      </c>
      <c r="BC7" s="42">
        <v>0</v>
      </c>
      <c r="BD7" s="42">
        <v>0</v>
      </c>
      <c r="BE7" s="42">
        <v>0</v>
      </c>
      <c r="BF7" s="42">
        <v>0</v>
      </c>
      <c r="BG7" s="42">
        <v>0</v>
      </c>
      <c r="BH7" s="42">
        <v>0</v>
      </c>
      <c r="BI7" s="42">
        <v>0</v>
      </c>
      <c r="BJ7" s="42">
        <v>0</v>
      </c>
      <c r="BK7" s="42">
        <v>0</v>
      </c>
      <c r="BL7" s="42">
        <v>0</v>
      </c>
      <c r="BM7" s="42">
        <v>0</v>
      </c>
      <c r="BN7" s="42">
        <v>0</v>
      </c>
      <c r="BO7" s="42">
        <v>0</v>
      </c>
      <c r="BP7" s="42">
        <v>0</v>
      </c>
      <c r="BQ7" s="42">
        <v>0</v>
      </c>
      <c r="BR7" s="42">
        <v>0</v>
      </c>
      <c r="BS7" s="42">
        <v>0</v>
      </c>
      <c r="BT7" s="42">
        <v>0</v>
      </c>
      <c r="BU7" s="42">
        <v>0</v>
      </c>
      <c r="BV7" s="42">
        <v>0</v>
      </c>
      <c r="BW7" s="42">
        <v>0</v>
      </c>
      <c r="BX7" s="42">
        <v>-374.81067481200199</v>
      </c>
      <c r="BY7" s="42">
        <v>0</v>
      </c>
      <c r="BZ7" s="42">
        <v>0</v>
      </c>
      <c r="CA7" s="42">
        <v>0</v>
      </c>
      <c r="CB7" s="42">
        <v>0</v>
      </c>
      <c r="CC7" s="42">
        <v>0</v>
      </c>
    </row>
    <row r="8" spans="1:83" x14ac:dyDescent="0.25">
      <c r="A8" s="202">
        <v>44958</v>
      </c>
      <c r="B8" s="42" t="s">
        <v>1399</v>
      </c>
      <c r="C8" s="42" t="s">
        <v>1400</v>
      </c>
      <c r="D8" s="42">
        <v>0</v>
      </c>
      <c r="E8" s="42">
        <v>0</v>
      </c>
      <c r="F8" s="42">
        <v>-113941.4476382</v>
      </c>
      <c r="G8" s="42">
        <v>0</v>
      </c>
      <c r="H8" s="42">
        <v>0</v>
      </c>
      <c r="I8" s="42">
        <v>0</v>
      </c>
      <c r="J8" s="42">
        <v>0</v>
      </c>
      <c r="K8" s="42">
        <v>0</v>
      </c>
      <c r="L8" s="42">
        <v>0</v>
      </c>
      <c r="M8" s="42">
        <v>0</v>
      </c>
      <c r="N8" s="42">
        <v>0</v>
      </c>
      <c r="O8" s="42">
        <v>0</v>
      </c>
      <c r="P8" s="42">
        <v>0</v>
      </c>
      <c r="Q8" s="42">
        <v>0</v>
      </c>
      <c r="R8" s="42">
        <v>0</v>
      </c>
      <c r="S8" s="42">
        <v>0</v>
      </c>
      <c r="T8" s="42">
        <v>0</v>
      </c>
      <c r="U8" s="42">
        <v>0</v>
      </c>
      <c r="V8" s="42">
        <v>0</v>
      </c>
      <c r="W8" s="42">
        <v>0</v>
      </c>
      <c r="X8" s="42">
        <v>0</v>
      </c>
      <c r="Y8" s="42">
        <v>0</v>
      </c>
      <c r="Z8" s="42">
        <v>0</v>
      </c>
      <c r="AA8" s="42">
        <v>0</v>
      </c>
      <c r="AB8" s="42">
        <v>0</v>
      </c>
      <c r="AC8" s="42">
        <v>0</v>
      </c>
      <c r="AD8" s="42">
        <v>0</v>
      </c>
      <c r="AE8" s="42">
        <v>0</v>
      </c>
      <c r="AF8" s="42">
        <v>0</v>
      </c>
      <c r="AG8" s="42">
        <v>0</v>
      </c>
      <c r="AH8" s="42">
        <v>0</v>
      </c>
      <c r="AI8" s="42">
        <v>0</v>
      </c>
      <c r="AJ8" s="42">
        <v>0</v>
      </c>
      <c r="AK8" s="42">
        <v>0</v>
      </c>
      <c r="AL8" s="42">
        <v>0</v>
      </c>
      <c r="AM8" s="42">
        <v>0</v>
      </c>
      <c r="AN8" s="42">
        <v>0</v>
      </c>
      <c r="AO8" s="42">
        <v>0</v>
      </c>
      <c r="AP8" s="42">
        <v>0</v>
      </c>
      <c r="AQ8" s="42">
        <v>0</v>
      </c>
      <c r="AR8" s="42">
        <v>0</v>
      </c>
      <c r="AS8" s="42">
        <v>0</v>
      </c>
      <c r="AT8" s="42">
        <v>0</v>
      </c>
      <c r="AU8" s="42">
        <v>0</v>
      </c>
      <c r="AV8" s="42">
        <v>0</v>
      </c>
      <c r="AW8" s="42">
        <v>0</v>
      </c>
      <c r="AX8" s="42">
        <v>0</v>
      </c>
      <c r="AY8" s="42">
        <v>0</v>
      </c>
      <c r="AZ8" s="42">
        <v>0</v>
      </c>
      <c r="BA8" s="42">
        <v>0</v>
      </c>
      <c r="BB8" s="42">
        <v>0</v>
      </c>
      <c r="BC8" s="42">
        <v>0</v>
      </c>
      <c r="BD8" s="42">
        <v>0</v>
      </c>
      <c r="BE8" s="42">
        <v>0</v>
      </c>
      <c r="BF8" s="42">
        <v>0</v>
      </c>
      <c r="BG8" s="42">
        <v>0</v>
      </c>
      <c r="BH8" s="42">
        <v>0</v>
      </c>
      <c r="BI8" s="42">
        <v>0</v>
      </c>
      <c r="BJ8" s="42">
        <v>0</v>
      </c>
      <c r="BK8" s="42">
        <v>0</v>
      </c>
      <c r="BL8" s="42">
        <v>0</v>
      </c>
      <c r="BM8" s="42">
        <v>0</v>
      </c>
      <c r="BN8" s="42">
        <v>0</v>
      </c>
      <c r="BO8" s="42">
        <v>0</v>
      </c>
      <c r="BP8" s="42">
        <v>0</v>
      </c>
      <c r="BQ8" s="42">
        <v>0</v>
      </c>
      <c r="BR8" s="42">
        <v>0</v>
      </c>
      <c r="BS8" s="42">
        <v>0</v>
      </c>
      <c r="BT8" s="42">
        <v>0</v>
      </c>
      <c r="BU8" s="42">
        <v>0</v>
      </c>
      <c r="BV8" s="42">
        <v>0</v>
      </c>
      <c r="BW8" s="42">
        <v>27583.55567414</v>
      </c>
      <c r="BX8" s="42">
        <v>0</v>
      </c>
      <c r="BY8" s="42">
        <v>0</v>
      </c>
      <c r="BZ8" s="42">
        <v>0</v>
      </c>
      <c r="CA8" s="42">
        <v>0</v>
      </c>
      <c r="CB8" s="42">
        <v>0</v>
      </c>
      <c r="CC8" s="42">
        <v>0</v>
      </c>
    </row>
    <row r="9" spans="1:83" x14ac:dyDescent="0.25">
      <c r="A9" s="202">
        <v>44958</v>
      </c>
      <c r="B9" s="42" t="s">
        <v>1399</v>
      </c>
      <c r="C9" s="42" t="s">
        <v>1398</v>
      </c>
      <c r="D9" s="42">
        <v>0</v>
      </c>
      <c r="E9" s="42">
        <v>0</v>
      </c>
      <c r="F9" s="42">
        <v>113963</v>
      </c>
      <c r="G9" s="42">
        <v>0</v>
      </c>
      <c r="H9" s="42">
        <v>0</v>
      </c>
      <c r="I9" s="42">
        <v>0</v>
      </c>
      <c r="J9" s="42">
        <v>0</v>
      </c>
      <c r="K9" s="42">
        <v>0</v>
      </c>
      <c r="L9" s="42">
        <v>0</v>
      </c>
      <c r="M9" s="42">
        <v>0</v>
      </c>
      <c r="N9" s="42">
        <v>0</v>
      </c>
      <c r="O9" s="42">
        <v>0</v>
      </c>
      <c r="P9" s="42">
        <v>0</v>
      </c>
      <c r="Q9" s="42">
        <v>0</v>
      </c>
      <c r="R9" s="42">
        <v>0</v>
      </c>
      <c r="S9" s="42">
        <v>0</v>
      </c>
      <c r="T9" s="42">
        <v>0</v>
      </c>
      <c r="U9" s="42">
        <v>0</v>
      </c>
      <c r="V9" s="42">
        <v>0</v>
      </c>
      <c r="W9" s="42">
        <v>0</v>
      </c>
      <c r="X9" s="42">
        <v>0</v>
      </c>
      <c r="Y9" s="42">
        <v>0</v>
      </c>
      <c r="Z9" s="42">
        <v>0</v>
      </c>
      <c r="AA9" s="42">
        <v>0</v>
      </c>
      <c r="AB9" s="42">
        <v>0</v>
      </c>
      <c r="AC9" s="42">
        <v>0</v>
      </c>
      <c r="AD9" s="42">
        <v>0</v>
      </c>
      <c r="AE9" s="42">
        <v>0</v>
      </c>
      <c r="AF9" s="42">
        <v>0</v>
      </c>
      <c r="AG9" s="42">
        <v>0</v>
      </c>
      <c r="AH9" s="42">
        <v>0</v>
      </c>
      <c r="AI9" s="42">
        <v>0</v>
      </c>
      <c r="AJ9" s="42">
        <v>0</v>
      </c>
      <c r="AK9" s="42">
        <v>0</v>
      </c>
      <c r="AL9" s="42">
        <v>0</v>
      </c>
      <c r="AM9" s="42">
        <v>0</v>
      </c>
      <c r="AN9" s="42">
        <v>0</v>
      </c>
      <c r="AO9" s="42">
        <v>0</v>
      </c>
      <c r="AP9" s="42">
        <v>0</v>
      </c>
      <c r="AQ9" s="42">
        <v>0</v>
      </c>
      <c r="AR9" s="42">
        <v>0</v>
      </c>
      <c r="AS9" s="42">
        <v>0</v>
      </c>
      <c r="AT9" s="42">
        <v>0</v>
      </c>
      <c r="AU9" s="42">
        <v>0</v>
      </c>
      <c r="AV9" s="42">
        <v>0</v>
      </c>
      <c r="AW9" s="42">
        <v>0</v>
      </c>
      <c r="AX9" s="42">
        <v>0</v>
      </c>
      <c r="AY9" s="42">
        <v>0</v>
      </c>
      <c r="AZ9" s="42">
        <v>0</v>
      </c>
      <c r="BA9" s="42">
        <v>0</v>
      </c>
      <c r="BB9" s="42">
        <v>0</v>
      </c>
      <c r="BC9" s="42">
        <v>0</v>
      </c>
      <c r="BD9" s="42">
        <v>0</v>
      </c>
      <c r="BE9" s="42">
        <v>0</v>
      </c>
      <c r="BF9" s="42">
        <v>0</v>
      </c>
      <c r="BG9" s="42">
        <v>0</v>
      </c>
      <c r="BH9" s="42">
        <v>0</v>
      </c>
      <c r="BI9" s="42">
        <v>0</v>
      </c>
      <c r="BJ9" s="42">
        <v>0</v>
      </c>
      <c r="BK9" s="42">
        <v>0</v>
      </c>
      <c r="BL9" s="42">
        <v>0</v>
      </c>
      <c r="BM9" s="42">
        <v>0</v>
      </c>
      <c r="BN9" s="42">
        <v>0</v>
      </c>
      <c r="BO9" s="42">
        <v>0</v>
      </c>
      <c r="BP9" s="42">
        <v>0</v>
      </c>
      <c r="BQ9" s="42">
        <v>0</v>
      </c>
      <c r="BR9" s="42">
        <v>0</v>
      </c>
      <c r="BS9" s="42">
        <v>0</v>
      </c>
      <c r="BT9" s="42">
        <v>0</v>
      </c>
      <c r="BU9" s="42">
        <v>0</v>
      </c>
      <c r="BV9" s="42">
        <v>0</v>
      </c>
      <c r="BW9" s="42">
        <v>0</v>
      </c>
      <c r="BX9" s="42">
        <v>-27532.984100000001</v>
      </c>
      <c r="BY9" s="42">
        <v>0</v>
      </c>
      <c r="BZ9" s="42">
        <v>0</v>
      </c>
      <c r="CA9" s="42">
        <v>0</v>
      </c>
      <c r="CB9" s="42">
        <v>0</v>
      </c>
      <c r="CC9" s="42">
        <v>0</v>
      </c>
    </row>
    <row r="10" spans="1:83" x14ac:dyDescent="0.25">
      <c r="A10" s="202">
        <v>44958</v>
      </c>
      <c r="B10" s="42" t="s">
        <v>1396</v>
      </c>
      <c r="C10" s="42" t="s">
        <v>1397</v>
      </c>
      <c r="D10" s="42">
        <v>0</v>
      </c>
      <c r="E10" s="42">
        <v>0</v>
      </c>
      <c r="F10" s="42">
        <v>0</v>
      </c>
      <c r="G10" s="42">
        <v>-937.97824927999795</v>
      </c>
      <c r="H10" s="42">
        <v>0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>
        <v>0</v>
      </c>
      <c r="O10" s="42">
        <v>0</v>
      </c>
      <c r="P10" s="42">
        <v>0</v>
      </c>
      <c r="Q10" s="42">
        <v>0</v>
      </c>
      <c r="R10" s="42">
        <v>0</v>
      </c>
      <c r="S10" s="42">
        <v>0</v>
      </c>
      <c r="T10" s="42">
        <v>0</v>
      </c>
      <c r="U10" s="42">
        <v>0</v>
      </c>
      <c r="V10" s="42">
        <v>0</v>
      </c>
      <c r="W10" s="42">
        <v>0</v>
      </c>
      <c r="X10" s="42">
        <v>0</v>
      </c>
      <c r="Y10" s="42">
        <v>0</v>
      </c>
      <c r="Z10" s="42">
        <v>0</v>
      </c>
      <c r="AA10" s="42">
        <v>0</v>
      </c>
      <c r="AB10" s="42">
        <v>0</v>
      </c>
      <c r="AC10" s="42">
        <v>0</v>
      </c>
      <c r="AD10" s="42">
        <v>0</v>
      </c>
      <c r="AE10" s="42">
        <v>0</v>
      </c>
      <c r="AF10" s="42">
        <v>0</v>
      </c>
      <c r="AG10" s="42">
        <v>0</v>
      </c>
      <c r="AH10" s="42">
        <v>0</v>
      </c>
      <c r="AI10" s="42">
        <v>0</v>
      </c>
      <c r="AJ10" s="42">
        <v>0</v>
      </c>
      <c r="AK10" s="42">
        <v>0</v>
      </c>
      <c r="AL10" s="42">
        <v>0</v>
      </c>
      <c r="AM10" s="42">
        <v>0</v>
      </c>
      <c r="AN10" s="42">
        <v>0</v>
      </c>
      <c r="AO10" s="42">
        <v>0</v>
      </c>
      <c r="AP10" s="42">
        <v>0</v>
      </c>
      <c r="AQ10" s="42">
        <v>0</v>
      </c>
      <c r="AR10" s="42">
        <v>0</v>
      </c>
      <c r="AS10" s="42">
        <v>0</v>
      </c>
      <c r="AT10" s="42">
        <v>0</v>
      </c>
      <c r="AU10" s="42">
        <v>0</v>
      </c>
      <c r="AV10" s="42">
        <v>0</v>
      </c>
      <c r="AW10" s="42">
        <v>0</v>
      </c>
      <c r="AX10" s="42">
        <v>0</v>
      </c>
      <c r="AY10" s="42">
        <v>0</v>
      </c>
      <c r="AZ10" s="42">
        <v>0</v>
      </c>
      <c r="BA10" s="42">
        <v>0</v>
      </c>
      <c r="BB10" s="42">
        <v>0</v>
      </c>
      <c r="BC10" s="42">
        <v>0</v>
      </c>
      <c r="BD10" s="42">
        <v>0</v>
      </c>
      <c r="BE10" s="42">
        <v>0</v>
      </c>
      <c r="BF10" s="42">
        <v>0</v>
      </c>
      <c r="BG10" s="42">
        <v>0</v>
      </c>
      <c r="BH10" s="42">
        <v>0</v>
      </c>
      <c r="BI10" s="42">
        <v>0</v>
      </c>
      <c r="BJ10" s="42">
        <v>0</v>
      </c>
      <c r="BK10" s="42">
        <v>0</v>
      </c>
      <c r="BL10" s="42">
        <v>0</v>
      </c>
      <c r="BM10" s="42">
        <v>0</v>
      </c>
      <c r="BN10" s="42">
        <v>0</v>
      </c>
      <c r="BO10" s="42">
        <v>0</v>
      </c>
      <c r="BP10" s="42">
        <v>0</v>
      </c>
      <c r="BQ10" s="42">
        <v>0</v>
      </c>
      <c r="BR10" s="42">
        <v>0</v>
      </c>
      <c r="BS10" s="42">
        <v>0</v>
      </c>
      <c r="BT10" s="42">
        <v>0</v>
      </c>
      <c r="BU10" s="42">
        <v>0</v>
      </c>
      <c r="BV10" s="42">
        <v>0</v>
      </c>
      <c r="BW10" s="42">
        <v>13937.313161669999</v>
      </c>
      <c r="BX10" s="42">
        <v>0</v>
      </c>
      <c r="BY10" s="42">
        <v>0</v>
      </c>
      <c r="BZ10" s="42">
        <v>0</v>
      </c>
      <c r="CA10" s="42">
        <v>0</v>
      </c>
      <c r="CB10" s="42">
        <v>0</v>
      </c>
      <c r="CC10" s="42">
        <v>0</v>
      </c>
    </row>
    <row r="11" spans="1:83" x14ac:dyDescent="0.25">
      <c r="A11" s="202">
        <v>44958</v>
      </c>
      <c r="B11" s="42" t="s">
        <v>1396</v>
      </c>
      <c r="C11" s="42" t="s">
        <v>1395</v>
      </c>
      <c r="D11" s="42">
        <v>0</v>
      </c>
      <c r="E11" s="42">
        <v>0</v>
      </c>
      <c r="F11" s="42">
        <v>0</v>
      </c>
      <c r="G11" s="42">
        <v>936.43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>
        <v>0</v>
      </c>
      <c r="O11" s="42">
        <v>0</v>
      </c>
      <c r="P11" s="42">
        <v>0</v>
      </c>
      <c r="Q11" s="42">
        <v>0</v>
      </c>
      <c r="R11" s="42">
        <v>0</v>
      </c>
      <c r="S11" s="42">
        <v>0</v>
      </c>
      <c r="T11" s="42">
        <v>0</v>
      </c>
      <c r="U11" s="42">
        <v>0</v>
      </c>
      <c r="V11" s="42">
        <v>0</v>
      </c>
      <c r="W11" s="42">
        <v>0</v>
      </c>
      <c r="X11" s="42">
        <v>0</v>
      </c>
      <c r="Y11" s="42">
        <v>0</v>
      </c>
      <c r="Z11" s="42">
        <v>0</v>
      </c>
      <c r="AA11" s="42">
        <v>0</v>
      </c>
      <c r="AB11" s="42">
        <v>0</v>
      </c>
      <c r="AC11" s="42">
        <v>0</v>
      </c>
      <c r="AD11" s="42">
        <v>0</v>
      </c>
      <c r="AE11" s="42">
        <v>0</v>
      </c>
      <c r="AF11" s="42">
        <v>0</v>
      </c>
      <c r="AG11" s="42">
        <v>0</v>
      </c>
      <c r="AH11" s="42">
        <v>0</v>
      </c>
      <c r="AI11" s="42">
        <v>0</v>
      </c>
      <c r="AJ11" s="42">
        <v>0</v>
      </c>
      <c r="AK11" s="42">
        <v>0</v>
      </c>
      <c r="AL11" s="42">
        <v>0</v>
      </c>
      <c r="AM11" s="42">
        <v>0</v>
      </c>
      <c r="AN11" s="42">
        <v>0</v>
      </c>
      <c r="AO11" s="42">
        <v>0</v>
      </c>
      <c r="AP11" s="42">
        <v>0</v>
      </c>
      <c r="AQ11" s="42">
        <v>0</v>
      </c>
      <c r="AR11" s="42">
        <v>0</v>
      </c>
      <c r="AS11" s="42">
        <v>0</v>
      </c>
      <c r="AT11" s="42">
        <v>0</v>
      </c>
      <c r="AU11" s="42">
        <v>0</v>
      </c>
      <c r="AV11" s="42">
        <v>0</v>
      </c>
      <c r="AW11" s="42">
        <v>0</v>
      </c>
      <c r="AX11" s="42">
        <v>0</v>
      </c>
      <c r="AY11" s="42">
        <v>0</v>
      </c>
      <c r="AZ11" s="42">
        <v>0</v>
      </c>
      <c r="BA11" s="42">
        <v>0</v>
      </c>
      <c r="BB11" s="42">
        <v>0</v>
      </c>
      <c r="BC11" s="42">
        <v>0</v>
      </c>
      <c r="BD11" s="42">
        <v>0</v>
      </c>
      <c r="BE11" s="42">
        <v>0</v>
      </c>
      <c r="BF11" s="42">
        <v>0</v>
      </c>
      <c r="BG11" s="42">
        <v>0</v>
      </c>
      <c r="BH11" s="42">
        <v>0</v>
      </c>
      <c r="BI11" s="42">
        <v>0</v>
      </c>
      <c r="BJ11" s="42">
        <v>0</v>
      </c>
      <c r="BK11" s="42">
        <v>0</v>
      </c>
      <c r="BL11" s="42">
        <v>0</v>
      </c>
      <c r="BM11" s="42">
        <v>0</v>
      </c>
      <c r="BN11" s="42">
        <v>0</v>
      </c>
      <c r="BO11" s="42">
        <v>0</v>
      </c>
      <c r="BP11" s="42">
        <v>0</v>
      </c>
      <c r="BQ11" s="42">
        <v>0</v>
      </c>
      <c r="BR11" s="42">
        <v>0</v>
      </c>
      <c r="BS11" s="42">
        <v>0</v>
      </c>
      <c r="BT11" s="42">
        <v>0</v>
      </c>
      <c r="BU11" s="42">
        <v>0</v>
      </c>
      <c r="BV11" s="42">
        <v>0</v>
      </c>
      <c r="BW11" s="42">
        <v>0</v>
      </c>
      <c r="BX11" s="42">
        <v>-13713.5707</v>
      </c>
      <c r="BY11" s="42">
        <v>0</v>
      </c>
      <c r="BZ11" s="42">
        <v>0</v>
      </c>
      <c r="CA11" s="42">
        <v>0</v>
      </c>
      <c r="CB11" s="42">
        <v>0</v>
      </c>
      <c r="CC11" s="42">
        <v>0</v>
      </c>
    </row>
    <row r="12" spans="1:83" x14ac:dyDescent="0.25">
      <c r="A12" s="202">
        <v>44958</v>
      </c>
      <c r="B12" s="42" t="s">
        <v>1394</v>
      </c>
      <c r="C12" s="42" t="s">
        <v>1282</v>
      </c>
      <c r="D12" s="42">
        <v>0</v>
      </c>
      <c r="E12" s="42">
        <v>0</v>
      </c>
      <c r="F12" s="42">
        <v>0</v>
      </c>
      <c r="G12" s="42">
        <v>0</v>
      </c>
      <c r="H12" s="42">
        <v>0</v>
      </c>
      <c r="I12" s="42">
        <v>0</v>
      </c>
      <c r="J12" s="42">
        <v>0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  <c r="P12" s="42">
        <v>0</v>
      </c>
      <c r="Q12" s="42">
        <v>0</v>
      </c>
      <c r="R12" s="42">
        <v>0</v>
      </c>
      <c r="S12" s="42">
        <v>0</v>
      </c>
      <c r="T12" s="42">
        <v>0</v>
      </c>
      <c r="U12" s="42">
        <v>0</v>
      </c>
      <c r="V12" s="42">
        <v>0</v>
      </c>
      <c r="W12" s="42">
        <v>0</v>
      </c>
      <c r="X12" s="42">
        <v>0</v>
      </c>
      <c r="Y12" s="42">
        <v>0</v>
      </c>
      <c r="Z12" s="42">
        <v>0</v>
      </c>
      <c r="AA12" s="42">
        <v>0</v>
      </c>
      <c r="AB12" s="42">
        <v>0</v>
      </c>
      <c r="AC12" s="42">
        <v>0</v>
      </c>
      <c r="AD12" s="42">
        <v>0</v>
      </c>
      <c r="AE12" s="42">
        <v>0</v>
      </c>
      <c r="AF12" s="42">
        <v>0</v>
      </c>
      <c r="AG12" s="42">
        <v>0</v>
      </c>
      <c r="AH12" s="42">
        <v>0</v>
      </c>
      <c r="AI12" s="42">
        <v>0</v>
      </c>
      <c r="AJ12" s="42">
        <v>0</v>
      </c>
      <c r="AK12" s="42">
        <v>0</v>
      </c>
      <c r="AL12" s="42">
        <v>-1757.3</v>
      </c>
      <c r="AM12" s="42">
        <v>0</v>
      </c>
      <c r="AN12" s="42">
        <v>0</v>
      </c>
      <c r="AO12" s="42">
        <v>0</v>
      </c>
      <c r="AP12" s="42">
        <v>0</v>
      </c>
      <c r="AQ12" s="42">
        <v>0</v>
      </c>
      <c r="AR12" s="42">
        <v>0</v>
      </c>
      <c r="AS12" s="42">
        <v>0</v>
      </c>
      <c r="AT12" s="42">
        <v>0</v>
      </c>
      <c r="AU12" s="42">
        <v>0</v>
      </c>
      <c r="AV12" s="42">
        <v>0</v>
      </c>
      <c r="AW12" s="42">
        <v>0</v>
      </c>
      <c r="AX12" s="42">
        <v>0</v>
      </c>
      <c r="AY12" s="42">
        <v>0</v>
      </c>
      <c r="AZ12" s="42">
        <v>0</v>
      </c>
      <c r="BA12" s="42">
        <v>0</v>
      </c>
      <c r="BB12" s="42">
        <v>0</v>
      </c>
      <c r="BC12" s="42">
        <v>0</v>
      </c>
      <c r="BD12" s="42">
        <v>0</v>
      </c>
      <c r="BE12" s="42">
        <v>0</v>
      </c>
      <c r="BF12" s="42">
        <v>0</v>
      </c>
      <c r="BG12" s="42">
        <v>0</v>
      </c>
      <c r="BH12" s="42">
        <v>0</v>
      </c>
      <c r="BI12" s="42">
        <v>0</v>
      </c>
      <c r="BJ12" s="42">
        <v>0</v>
      </c>
      <c r="BK12" s="42">
        <v>0</v>
      </c>
      <c r="BL12" s="42">
        <v>0</v>
      </c>
      <c r="BM12" s="42">
        <v>0</v>
      </c>
      <c r="BN12" s="42">
        <v>0</v>
      </c>
      <c r="BO12" s="42">
        <v>0</v>
      </c>
      <c r="BP12" s="42">
        <v>0</v>
      </c>
      <c r="BQ12" s="42">
        <v>0</v>
      </c>
      <c r="BR12" s="42">
        <v>0</v>
      </c>
      <c r="BS12" s="42">
        <v>0</v>
      </c>
      <c r="BT12" s="42">
        <v>0</v>
      </c>
      <c r="BU12" s="42">
        <v>0</v>
      </c>
      <c r="BV12" s="42">
        <v>0</v>
      </c>
      <c r="BW12" s="42">
        <v>87864.960628700006</v>
      </c>
      <c r="BX12" s="42">
        <v>0</v>
      </c>
      <c r="BY12" s="42">
        <v>0</v>
      </c>
      <c r="BZ12" s="42">
        <v>0</v>
      </c>
      <c r="CA12" s="42">
        <v>0</v>
      </c>
      <c r="CB12" s="42">
        <v>0</v>
      </c>
      <c r="CC12" s="42">
        <v>0</v>
      </c>
    </row>
    <row r="13" spans="1:83" x14ac:dyDescent="0.25">
      <c r="A13" s="202">
        <v>44958</v>
      </c>
      <c r="B13" s="42" t="s">
        <v>1394</v>
      </c>
      <c r="C13" s="42" t="s">
        <v>469</v>
      </c>
      <c r="D13" s="42">
        <v>0</v>
      </c>
      <c r="E13" s="42">
        <v>0</v>
      </c>
      <c r="F13" s="42">
        <v>0</v>
      </c>
      <c r="G13" s="42">
        <v>0</v>
      </c>
      <c r="H13" s="42">
        <v>0</v>
      </c>
      <c r="I13" s="42">
        <v>0</v>
      </c>
      <c r="J13" s="42">
        <v>0</v>
      </c>
      <c r="K13" s="42">
        <v>0</v>
      </c>
      <c r="L13" s="42">
        <v>0</v>
      </c>
      <c r="M13" s="42">
        <v>0</v>
      </c>
      <c r="N13" s="42">
        <v>0</v>
      </c>
      <c r="O13" s="42">
        <v>0</v>
      </c>
      <c r="P13" s="42">
        <v>0</v>
      </c>
      <c r="Q13" s="42">
        <v>0</v>
      </c>
      <c r="R13" s="42">
        <v>0</v>
      </c>
      <c r="S13" s="42">
        <v>0</v>
      </c>
      <c r="T13" s="42">
        <v>0</v>
      </c>
      <c r="U13" s="42">
        <v>0</v>
      </c>
      <c r="V13" s="42">
        <v>0</v>
      </c>
      <c r="W13" s="42">
        <v>0</v>
      </c>
      <c r="X13" s="42">
        <v>0</v>
      </c>
      <c r="Y13" s="42">
        <v>0</v>
      </c>
      <c r="Z13" s="42">
        <v>0</v>
      </c>
      <c r="AA13" s="42">
        <v>0</v>
      </c>
      <c r="AB13" s="42">
        <v>0</v>
      </c>
      <c r="AC13" s="42">
        <v>0</v>
      </c>
      <c r="AD13" s="42">
        <v>0</v>
      </c>
      <c r="AE13" s="42">
        <v>0</v>
      </c>
      <c r="AF13" s="42">
        <v>0</v>
      </c>
      <c r="AG13" s="42">
        <v>0</v>
      </c>
      <c r="AH13" s="42">
        <v>0</v>
      </c>
      <c r="AI13" s="42">
        <v>0</v>
      </c>
      <c r="AJ13" s="42">
        <v>0</v>
      </c>
      <c r="AK13" s="42">
        <v>0</v>
      </c>
      <c r="AL13" s="42">
        <v>0</v>
      </c>
      <c r="AM13" s="42">
        <v>0</v>
      </c>
      <c r="AN13" s="42">
        <v>0</v>
      </c>
      <c r="AO13" s="42">
        <v>0</v>
      </c>
      <c r="AP13" s="42">
        <v>0</v>
      </c>
      <c r="AQ13" s="42">
        <v>0</v>
      </c>
      <c r="AR13" s="42">
        <v>0</v>
      </c>
      <c r="AS13" s="42">
        <v>0</v>
      </c>
      <c r="AT13" s="42">
        <v>0</v>
      </c>
      <c r="AU13" s="42">
        <v>0</v>
      </c>
      <c r="AV13" s="42">
        <v>0</v>
      </c>
      <c r="AW13" s="42">
        <v>0</v>
      </c>
      <c r="AX13" s="42">
        <v>0</v>
      </c>
      <c r="AY13" s="42">
        <v>0</v>
      </c>
      <c r="AZ13" s="42">
        <v>0</v>
      </c>
      <c r="BA13" s="42">
        <v>0</v>
      </c>
      <c r="BB13" s="42">
        <v>0</v>
      </c>
      <c r="BC13" s="42">
        <v>0</v>
      </c>
      <c r="BD13" s="42">
        <v>0</v>
      </c>
      <c r="BE13" s="42">
        <v>0</v>
      </c>
      <c r="BF13" s="42">
        <v>0</v>
      </c>
      <c r="BG13" s="42">
        <v>0</v>
      </c>
      <c r="BH13" s="42">
        <v>0</v>
      </c>
      <c r="BI13" s="42">
        <v>0</v>
      </c>
      <c r="BJ13" s="42">
        <v>0</v>
      </c>
      <c r="BK13" s="42">
        <v>1757.5</v>
      </c>
      <c r="BL13" s="42">
        <v>0</v>
      </c>
      <c r="BM13" s="42">
        <v>0</v>
      </c>
      <c r="BN13" s="42">
        <v>0</v>
      </c>
      <c r="BO13" s="42">
        <v>0</v>
      </c>
      <c r="BP13" s="42">
        <v>0</v>
      </c>
      <c r="BQ13" s="42">
        <v>0</v>
      </c>
      <c r="BR13" s="42">
        <v>0</v>
      </c>
      <c r="BS13" s="42">
        <v>0</v>
      </c>
      <c r="BT13" s="42">
        <v>0</v>
      </c>
      <c r="BU13" s="42">
        <v>0</v>
      </c>
      <c r="BV13" s="42">
        <v>0</v>
      </c>
      <c r="BW13" s="42">
        <v>0</v>
      </c>
      <c r="BX13" s="42">
        <v>0</v>
      </c>
      <c r="BY13" s="42">
        <v>0</v>
      </c>
      <c r="BZ13" s="42">
        <v>0</v>
      </c>
      <c r="CA13" s="42">
        <v>0</v>
      </c>
      <c r="CB13" s="42">
        <v>0</v>
      </c>
      <c r="CC13" s="42">
        <v>0</v>
      </c>
    </row>
    <row r="14" spans="1:83" x14ac:dyDescent="0.25">
      <c r="A14" s="202">
        <v>44958</v>
      </c>
      <c r="B14" s="42" t="s">
        <v>1394</v>
      </c>
      <c r="C14" s="42" t="s">
        <v>1235</v>
      </c>
      <c r="D14" s="42">
        <v>0</v>
      </c>
      <c r="E14" s="42">
        <v>0</v>
      </c>
      <c r="F14" s="42">
        <v>0</v>
      </c>
      <c r="G14" s="42">
        <v>0</v>
      </c>
      <c r="H14" s="42">
        <v>0</v>
      </c>
      <c r="I14" s="42">
        <v>0</v>
      </c>
      <c r="J14" s="42">
        <v>0</v>
      </c>
      <c r="K14" s="42">
        <v>0</v>
      </c>
      <c r="L14" s="42">
        <v>0</v>
      </c>
      <c r="M14" s="42">
        <v>0</v>
      </c>
      <c r="N14" s="42">
        <v>0</v>
      </c>
      <c r="O14" s="42">
        <v>0</v>
      </c>
      <c r="P14" s="42">
        <v>0</v>
      </c>
      <c r="Q14" s="42">
        <v>0</v>
      </c>
      <c r="R14" s="42">
        <v>0</v>
      </c>
      <c r="S14" s="42">
        <v>0</v>
      </c>
      <c r="T14" s="42">
        <v>0</v>
      </c>
      <c r="U14" s="42">
        <v>0</v>
      </c>
      <c r="V14" s="42">
        <v>0</v>
      </c>
      <c r="W14" s="42">
        <v>0</v>
      </c>
      <c r="X14" s="42">
        <v>0</v>
      </c>
      <c r="Y14" s="42">
        <v>0</v>
      </c>
      <c r="Z14" s="42">
        <v>0</v>
      </c>
      <c r="AA14" s="42">
        <v>0</v>
      </c>
      <c r="AB14" s="42">
        <v>0</v>
      </c>
      <c r="AC14" s="42">
        <v>0</v>
      </c>
      <c r="AD14" s="42">
        <v>0</v>
      </c>
      <c r="AE14" s="42">
        <v>0</v>
      </c>
      <c r="AF14" s="42">
        <v>0</v>
      </c>
      <c r="AG14" s="42">
        <v>0</v>
      </c>
      <c r="AH14" s="42">
        <v>0</v>
      </c>
      <c r="AI14" s="42">
        <v>0</v>
      </c>
      <c r="AJ14" s="42">
        <v>0</v>
      </c>
      <c r="AK14" s="42">
        <v>0</v>
      </c>
      <c r="AL14" s="42">
        <v>0</v>
      </c>
      <c r="AM14" s="42">
        <v>0</v>
      </c>
      <c r="AN14" s="42">
        <v>0</v>
      </c>
      <c r="AO14" s="42">
        <v>0</v>
      </c>
      <c r="AP14" s="42">
        <v>0</v>
      </c>
      <c r="AQ14" s="42">
        <v>0</v>
      </c>
      <c r="AR14" s="42">
        <v>0</v>
      </c>
      <c r="AS14" s="42">
        <v>0</v>
      </c>
      <c r="AT14" s="42">
        <v>0</v>
      </c>
      <c r="AU14" s="42">
        <v>0</v>
      </c>
      <c r="AV14" s="42">
        <v>0</v>
      </c>
      <c r="AW14" s="42">
        <v>0</v>
      </c>
      <c r="AX14" s="42">
        <v>0</v>
      </c>
      <c r="AY14" s="42">
        <v>0</v>
      </c>
      <c r="AZ14" s="42">
        <v>0</v>
      </c>
      <c r="BA14" s="42">
        <v>0</v>
      </c>
      <c r="BB14" s="42">
        <v>0</v>
      </c>
      <c r="BC14" s="42">
        <v>0</v>
      </c>
      <c r="BD14" s="42">
        <v>0</v>
      </c>
      <c r="BE14" s="42">
        <v>0</v>
      </c>
      <c r="BF14" s="42">
        <v>0</v>
      </c>
      <c r="BG14" s="42">
        <v>0</v>
      </c>
      <c r="BH14" s="42">
        <v>0</v>
      </c>
      <c r="BI14" s="42">
        <v>0</v>
      </c>
      <c r="BJ14" s="42">
        <v>0</v>
      </c>
      <c r="BK14" s="42">
        <v>0</v>
      </c>
      <c r="BL14" s="42">
        <v>0</v>
      </c>
      <c r="BM14" s="42">
        <v>0</v>
      </c>
      <c r="BN14" s="42">
        <v>0</v>
      </c>
      <c r="BO14" s="42">
        <v>0</v>
      </c>
      <c r="BP14" s="42">
        <v>0</v>
      </c>
      <c r="BQ14" s="42">
        <v>0</v>
      </c>
      <c r="BR14" s="42">
        <v>0</v>
      </c>
      <c r="BS14" s="42">
        <v>0</v>
      </c>
      <c r="BT14" s="42">
        <v>0</v>
      </c>
      <c r="BU14" s="42">
        <v>0</v>
      </c>
      <c r="BV14" s="42">
        <v>0</v>
      </c>
      <c r="BW14" s="42">
        <v>0</v>
      </c>
      <c r="BX14" s="42">
        <v>-14829.577522127</v>
      </c>
      <c r="BY14" s="42">
        <v>0</v>
      </c>
      <c r="BZ14" s="42">
        <v>0</v>
      </c>
      <c r="CA14" s="42">
        <v>0</v>
      </c>
      <c r="CB14" s="42">
        <v>0</v>
      </c>
      <c r="CC14" s="42">
        <v>0</v>
      </c>
    </row>
    <row r="15" spans="1:83" x14ac:dyDescent="0.25">
      <c r="A15" s="202">
        <v>44958</v>
      </c>
      <c r="B15" s="42" t="s">
        <v>1393</v>
      </c>
      <c r="C15" s="42" t="s">
        <v>456</v>
      </c>
      <c r="D15" s="42">
        <v>0</v>
      </c>
      <c r="E15" s="42">
        <v>0</v>
      </c>
      <c r="F15" s="42">
        <v>0</v>
      </c>
      <c r="G15" s="42">
        <v>0</v>
      </c>
      <c r="H15" s="42">
        <v>0</v>
      </c>
      <c r="I15" s="42">
        <v>5811</v>
      </c>
      <c r="J15" s="42">
        <v>0</v>
      </c>
      <c r="K15" s="42">
        <v>0</v>
      </c>
      <c r="L15" s="42">
        <v>0</v>
      </c>
      <c r="M15" s="42">
        <v>0</v>
      </c>
      <c r="N15" s="42">
        <v>0</v>
      </c>
      <c r="O15" s="42">
        <v>0</v>
      </c>
      <c r="P15" s="42">
        <v>0</v>
      </c>
      <c r="Q15" s="42">
        <v>0</v>
      </c>
      <c r="R15" s="42">
        <v>0</v>
      </c>
      <c r="S15" s="42">
        <v>0</v>
      </c>
      <c r="T15" s="42">
        <v>0</v>
      </c>
      <c r="U15" s="42">
        <v>0</v>
      </c>
      <c r="V15" s="42">
        <v>0</v>
      </c>
      <c r="W15" s="42">
        <v>0</v>
      </c>
      <c r="X15" s="42">
        <v>0</v>
      </c>
      <c r="Y15" s="42">
        <v>0</v>
      </c>
      <c r="Z15" s="42">
        <v>0</v>
      </c>
      <c r="AA15" s="42">
        <v>0</v>
      </c>
      <c r="AB15" s="42">
        <v>0</v>
      </c>
      <c r="AC15" s="42">
        <v>0</v>
      </c>
      <c r="AD15" s="42">
        <v>0</v>
      </c>
      <c r="AE15" s="42">
        <v>0</v>
      </c>
      <c r="AF15" s="42">
        <v>0</v>
      </c>
      <c r="AG15" s="42">
        <v>0</v>
      </c>
      <c r="AH15" s="42">
        <v>0</v>
      </c>
      <c r="AI15" s="42">
        <v>0</v>
      </c>
      <c r="AJ15" s="42">
        <v>0</v>
      </c>
      <c r="AK15" s="42">
        <v>0</v>
      </c>
      <c r="AL15" s="42">
        <v>0</v>
      </c>
      <c r="AM15" s="42">
        <v>0</v>
      </c>
      <c r="AN15" s="42">
        <v>0</v>
      </c>
      <c r="AO15" s="42">
        <v>0</v>
      </c>
      <c r="AP15" s="42">
        <v>0</v>
      </c>
      <c r="AQ15" s="42">
        <v>0</v>
      </c>
      <c r="AR15" s="42">
        <v>0</v>
      </c>
      <c r="AS15" s="42">
        <v>0</v>
      </c>
      <c r="AT15" s="42">
        <v>0</v>
      </c>
      <c r="AU15" s="42">
        <v>0</v>
      </c>
      <c r="AV15" s="42">
        <v>0</v>
      </c>
      <c r="AW15" s="42">
        <v>0</v>
      </c>
      <c r="AX15" s="42">
        <v>0</v>
      </c>
      <c r="AY15" s="42">
        <v>0</v>
      </c>
      <c r="AZ15" s="42">
        <v>0</v>
      </c>
      <c r="BA15" s="42">
        <v>0</v>
      </c>
      <c r="BB15" s="42">
        <v>0</v>
      </c>
      <c r="BC15" s="42">
        <v>0</v>
      </c>
      <c r="BD15" s="42">
        <v>0</v>
      </c>
      <c r="BE15" s="42">
        <v>0</v>
      </c>
      <c r="BF15" s="42">
        <v>0</v>
      </c>
      <c r="BG15" s="42">
        <v>0</v>
      </c>
      <c r="BH15" s="42">
        <v>0</v>
      </c>
      <c r="BI15" s="42">
        <v>0</v>
      </c>
      <c r="BJ15" s="42">
        <v>0</v>
      </c>
      <c r="BK15" s="42">
        <v>0</v>
      </c>
      <c r="BL15" s="42">
        <v>0</v>
      </c>
      <c r="BM15" s="42">
        <v>0</v>
      </c>
      <c r="BN15" s="42">
        <v>0</v>
      </c>
      <c r="BO15" s="42">
        <v>0</v>
      </c>
      <c r="BP15" s="42">
        <v>0</v>
      </c>
      <c r="BQ15" s="42">
        <v>0</v>
      </c>
      <c r="BR15" s="42">
        <v>0</v>
      </c>
      <c r="BS15" s="42">
        <v>0</v>
      </c>
      <c r="BT15" s="42">
        <v>0</v>
      </c>
      <c r="BU15" s="42">
        <v>0</v>
      </c>
      <c r="BV15" s="42">
        <v>0</v>
      </c>
      <c r="BW15" s="42">
        <v>0</v>
      </c>
      <c r="BX15" s="42">
        <v>-143455.33198583499</v>
      </c>
      <c r="BY15" s="42">
        <v>0</v>
      </c>
      <c r="BZ15" s="42">
        <v>0</v>
      </c>
      <c r="CA15" s="42">
        <v>0</v>
      </c>
      <c r="CB15" s="42">
        <v>0</v>
      </c>
      <c r="CC15" s="42">
        <v>0</v>
      </c>
    </row>
    <row r="16" spans="1:83" x14ac:dyDescent="0.25">
      <c r="A16" s="202">
        <v>44958</v>
      </c>
      <c r="B16" s="42" t="s">
        <v>1393</v>
      </c>
      <c r="C16" s="42" t="s">
        <v>1282</v>
      </c>
      <c r="D16" s="42">
        <v>0</v>
      </c>
      <c r="E16" s="42">
        <v>0</v>
      </c>
      <c r="F16" s="42">
        <v>0</v>
      </c>
      <c r="G16" s="42">
        <v>0</v>
      </c>
      <c r="H16" s="42">
        <v>0</v>
      </c>
      <c r="I16" s="42">
        <v>0</v>
      </c>
      <c r="J16" s="42">
        <v>0</v>
      </c>
      <c r="K16" s="42">
        <v>0</v>
      </c>
      <c r="L16" s="42">
        <v>0</v>
      </c>
      <c r="M16" s="42">
        <v>0</v>
      </c>
      <c r="N16" s="42">
        <v>0</v>
      </c>
      <c r="O16" s="42">
        <v>0</v>
      </c>
      <c r="P16" s="42">
        <v>0</v>
      </c>
      <c r="Q16" s="42">
        <v>0</v>
      </c>
      <c r="R16" s="42">
        <v>0</v>
      </c>
      <c r="S16" s="42">
        <v>0</v>
      </c>
      <c r="T16" s="42">
        <v>0</v>
      </c>
      <c r="U16" s="42">
        <v>0</v>
      </c>
      <c r="V16" s="42">
        <v>0</v>
      </c>
      <c r="W16" s="42">
        <v>0</v>
      </c>
      <c r="X16" s="42">
        <v>0</v>
      </c>
      <c r="Y16" s="42">
        <v>0</v>
      </c>
      <c r="Z16" s="42">
        <v>0</v>
      </c>
      <c r="AA16" s="42">
        <v>0</v>
      </c>
      <c r="AB16" s="42">
        <v>0</v>
      </c>
      <c r="AC16" s="42">
        <v>0</v>
      </c>
      <c r="AD16" s="42">
        <v>0</v>
      </c>
      <c r="AE16" s="42">
        <v>0</v>
      </c>
      <c r="AF16" s="42">
        <v>0</v>
      </c>
      <c r="AG16" s="42">
        <v>0</v>
      </c>
      <c r="AH16" s="42">
        <v>0</v>
      </c>
      <c r="AI16" s="42">
        <v>0</v>
      </c>
      <c r="AJ16" s="42">
        <v>0</v>
      </c>
      <c r="AK16" s="42">
        <v>0</v>
      </c>
      <c r="AL16" s="42">
        <v>-5811</v>
      </c>
      <c r="AM16" s="42">
        <v>0</v>
      </c>
      <c r="AN16" s="42">
        <v>0</v>
      </c>
      <c r="AO16" s="42">
        <v>0</v>
      </c>
      <c r="AP16" s="42">
        <v>0</v>
      </c>
      <c r="AQ16" s="42">
        <v>0</v>
      </c>
      <c r="AR16" s="42">
        <v>0</v>
      </c>
      <c r="AS16" s="42">
        <v>0</v>
      </c>
      <c r="AT16" s="42">
        <v>0</v>
      </c>
      <c r="AU16" s="42">
        <v>0</v>
      </c>
      <c r="AV16" s="42">
        <v>0</v>
      </c>
      <c r="AW16" s="42">
        <v>0</v>
      </c>
      <c r="AX16" s="42">
        <v>0</v>
      </c>
      <c r="AY16" s="42">
        <v>0</v>
      </c>
      <c r="AZ16" s="42">
        <v>0</v>
      </c>
      <c r="BA16" s="42">
        <v>0</v>
      </c>
      <c r="BB16" s="42">
        <v>0</v>
      </c>
      <c r="BC16" s="42">
        <v>0</v>
      </c>
      <c r="BD16" s="42">
        <v>0</v>
      </c>
      <c r="BE16" s="42">
        <v>0</v>
      </c>
      <c r="BF16" s="42">
        <v>0</v>
      </c>
      <c r="BG16" s="42">
        <v>0</v>
      </c>
      <c r="BH16" s="42">
        <v>0</v>
      </c>
      <c r="BI16" s="42">
        <v>0</v>
      </c>
      <c r="BJ16" s="42">
        <v>0</v>
      </c>
      <c r="BK16" s="42">
        <v>0</v>
      </c>
      <c r="BL16" s="42">
        <v>0</v>
      </c>
      <c r="BM16" s="42">
        <v>0</v>
      </c>
      <c r="BN16" s="42">
        <v>0</v>
      </c>
      <c r="BO16" s="42">
        <v>0</v>
      </c>
      <c r="BP16" s="42">
        <v>0</v>
      </c>
      <c r="BQ16" s="42">
        <v>0</v>
      </c>
      <c r="BR16" s="42">
        <v>0</v>
      </c>
      <c r="BS16" s="42">
        <v>0</v>
      </c>
      <c r="BT16" s="42">
        <v>0</v>
      </c>
      <c r="BU16" s="42">
        <v>0</v>
      </c>
      <c r="BV16" s="42">
        <v>0</v>
      </c>
      <c r="BW16" s="42">
        <v>290549.68059589999</v>
      </c>
      <c r="BX16" s="42">
        <v>0</v>
      </c>
      <c r="BY16" s="42">
        <v>0</v>
      </c>
      <c r="BZ16" s="42">
        <v>0</v>
      </c>
      <c r="CA16" s="42">
        <v>0</v>
      </c>
      <c r="CB16" s="42">
        <v>0</v>
      </c>
      <c r="CC16" s="42">
        <v>0</v>
      </c>
    </row>
    <row r="17" spans="1:81" x14ac:dyDescent="0.25">
      <c r="A17" s="202">
        <v>44958</v>
      </c>
      <c r="B17" s="42" t="s">
        <v>1391</v>
      </c>
      <c r="C17" s="42" t="s">
        <v>1392</v>
      </c>
      <c r="D17" s="42">
        <v>0</v>
      </c>
      <c r="E17" s="42">
        <v>0</v>
      </c>
      <c r="F17" s="42">
        <v>0</v>
      </c>
      <c r="G17" s="42">
        <v>0</v>
      </c>
      <c r="H17" s="42">
        <v>10679.405044470001</v>
      </c>
      <c r="I17" s="42">
        <v>0</v>
      </c>
      <c r="J17" s="42">
        <v>0</v>
      </c>
      <c r="K17" s="42">
        <v>0</v>
      </c>
      <c r="L17" s="42">
        <v>0</v>
      </c>
      <c r="M17" s="42">
        <v>0</v>
      </c>
      <c r="N17" s="42">
        <v>0</v>
      </c>
      <c r="O17" s="42">
        <v>0</v>
      </c>
      <c r="P17" s="42">
        <v>0</v>
      </c>
      <c r="Q17" s="42">
        <v>0</v>
      </c>
      <c r="R17" s="42">
        <v>0</v>
      </c>
      <c r="S17" s="42">
        <v>0</v>
      </c>
      <c r="T17" s="42">
        <v>0</v>
      </c>
      <c r="U17" s="42">
        <v>0</v>
      </c>
      <c r="V17" s="42">
        <v>0</v>
      </c>
      <c r="W17" s="42">
        <v>0</v>
      </c>
      <c r="X17" s="42">
        <v>0</v>
      </c>
      <c r="Y17" s="42">
        <v>0</v>
      </c>
      <c r="Z17" s="42">
        <v>0</v>
      </c>
      <c r="AA17" s="42">
        <v>0</v>
      </c>
      <c r="AB17" s="42">
        <v>0</v>
      </c>
      <c r="AC17" s="42">
        <v>0</v>
      </c>
      <c r="AD17" s="42">
        <v>0</v>
      </c>
      <c r="AE17" s="42">
        <v>0</v>
      </c>
      <c r="AF17" s="42">
        <v>0</v>
      </c>
      <c r="AG17" s="42">
        <v>0</v>
      </c>
      <c r="AH17" s="42">
        <v>0</v>
      </c>
      <c r="AI17" s="42">
        <v>0</v>
      </c>
      <c r="AJ17" s="42">
        <v>0</v>
      </c>
      <c r="AK17" s="42">
        <v>0</v>
      </c>
      <c r="AL17" s="42">
        <v>0</v>
      </c>
      <c r="AM17" s="42">
        <v>0</v>
      </c>
      <c r="AN17" s="42">
        <v>0</v>
      </c>
      <c r="AO17" s="42">
        <v>0</v>
      </c>
      <c r="AP17" s="42">
        <v>0</v>
      </c>
      <c r="AQ17" s="42">
        <v>0</v>
      </c>
      <c r="AR17" s="42">
        <v>0</v>
      </c>
      <c r="AS17" s="42">
        <v>0</v>
      </c>
      <c r="AT17" s="42">
        <v>0</v>
      </c>
      <c r="AU17" s="42">
        <v>0</v>
      </c>
      <c r="AV17" s="42">
        <v>0</v>
      </c>
      <c r="AW17" s="42">
        <v>0</v>
      </c>
      <c r="AX17" s="42">
        <v>0</v>
      </c>
      <c r="AY17" s="42">
        <v>0</v>
      </c>
      <c r="AZ17" s="42">
        <v>0</v>
      </c>
      <c r="BA17" s="42">
        <v>0</v>
      </c>
      <c r="BB17" s="42">
        <v>0</v>
      </c>
      <c r="BC17" s="42">
        <v>0</v>
      </c>
      <c r="BD17" s="42">
        <v>0</v>
      </c>
      <c r="BE17" s="42">
        <v>0</v>
      </c>
      <c r="BF17" s="42">
        <v>0</v>
      </c>
      <c r="BG17" s="42">
        <v>0</v>
      </c>
      <c r="BH17" s="42">
        <v>0</v>
      </c>
      <c r="BI17" s="42">
        <v>0</v>
      </c>
      <c r="BJ17" s="42">
        <v>0</v>
      </c>
      <c r="BK17" s="42">
        <v>0</v>
      </c>
      <c r="BL17" s="42">
        <v>0</v>
      </c>
      <c r="BM17" s="42">
        <v>0</v>
      </c>
      <c r="BN17" s="42">
        <v>0</v>
      </c>
      <c r="BO17" s="42">
        <v>0</v>
      </c>
      <c r="BP17" s="42">
        <v>0</v>
      </c>
      <c r="BQ17" s="42">
        <v>0</v>
      </c>
      <c r="BR17" s="42">
        <v>0</v>
      </c>
      <c r="BS17" s="42">
        <v>0</v>
      </c>
      <c r="BT17" s="42">
        <v>0</v>
      </c>
      <c r="BU17" s="42">
        <v>0</v>
      </c>
      <c r="BV17" s="42">
        <v>0</v>
      </c>
      <c r="BW17" s="42">
        <v>-7810.3968815319904</v>
      </c>
      <c r="BX17" s="42">
        <v>0</v>
      </c>
      <c r="BY17" s="42">
        <v>0</v>
      </c>
      <c r="BZ17" s="42">
        <v>0</v>
      </c>
      <c r="CA17" s="42">
        <v>0</v>
      </c>
      <c r="CB17" s="42">
        <v>0</v>
      </c>
      <c r="CC17" s="42">
        <v>0</v>
      </c>
    </row>
    <row r="18" spans="1:81" x14ac:dyDescent="0.25">
      <c r="A18" s="202">
        <v>44958</v>
      </c>
      <c r="B18" s="42" t="s">
        <v>1391</v>
      </c>
      <c r="C18" s="42" t="s">
        <v>1390</v>
      </c>
      <c r="D18" s="42">
        <v>0</v>
      </c>
      <c r="E18" s="42">
        <v>0</v>
      </c>
      <c r="F18" s="42">
        <v>0</v>
      </c>
      <c r="G18" s="42">
        <v>0</v>
      </c>
      <c r="H18" s="42">
        <v>-10649</v>
      </c>
      <c r="I18" s="42">
        <v>0</v>
      </c>
      <c r="J18" s="42">
        <v>0</v>
      </c>
      <c r="K18" s="42">
        <v>0</v>
      </c>
      <c r="L18" s="42">
        <v>0</v>
      </c>
      <c r="M18" s="42">
        <v>0</v>
      </c>
      <c r="N18" s="42">
        <v>0</v>
      </c>
      <c r="O18" s="42">
        <v>0</v>
      </c>
      <c r="P18" s="42">
        <v>0</v>
      </c>
      <c r="Q18" s="42">
        <v>0</v>
      </c>
      <c r="R18" s="42">
        <v>0</v>
      </c>
      <c r="S18" s="42">
        <v>0</v>
      </c>
      <c r="T18" s="42">
        <v>0</v>
      </c>
      <c r="U18" s="42">
        <v>0</v>
      </c>
      <c r="V18" s="42">
        <v>0</v>
      </c>
      <c r="W18" s="42">
        <v>0</v>
      </c>
      <c r="X18" s="42">
        <v>0</v>
      </c>
      <c r="Y18" s="42">
        <v>0</v>
      </c>
      <c r="Z18" s="42">
        <v>0</v>
      </c>
      <c r="AA18" s="42">
        <v>0</v>
      </c>
      <c r="AB18" s="42">
        <v>0</v>
      </c>
      <c r="AC18" s="42">
        <v>0</v>
      </c>
      <c r="AD18" s="42">
        <v>0</v>
      </c>
      <c r="AE18" s="42">
        <v>0</v>
      </c>
      <c r="AF18" s="42">
        <v>0</v>
      </c>
      <c r="AG18" s="42">
        <v>0</v>
      </c>
      <c r="AH18" s="42">
        <v>0</v>
      </c>
      <c r="AI18" s="42">
        <v>0</v>
      </c>
      <c r="AJ18" s="42">
        <v>0</v>
      </c>
      <c r="AK18" s="42">
        <v>0</v>
      </c>
      <c r="AL18" s="42">
        <v>0</v>
      </c>
      <c r="AM18" s="42">
        <v>0</v>
      </c>
      <c r="AN18" s="42">
        <v>0</v>
      </c>
      <c r="AO18" s="42">
        <v>0</v>
      </c>
      <c r="AP18" s="42">
        <v>0</v>
      </c>
      <c r="AQ18" s="42">
        <v>0</v>
      </c>
      <c r="AR18" s="42">
        <v>0</v>
      </c>
      <c r="AS18" s="42">
        <v>0</v>
      </c>
      <c r="AT18" s="42">
        <v>0</v>
      </c>
      <c r="AU18" s="42">
        <v>0</v>
      </c>
      <c r="AV18" s="42">
        <v>0</v>
      </c>
      <c r="AW18" s="42">
        <v>0</v>
      </c>
      <c r="AX18" s="42">
        <v>0</v>
      </c>
      <c r="AY18" s="42">
        <v>0</v>
      </c>
      <c r="AZ18" s="42">
        <v>0</v>
      </c>
      <c r="BA18" s="42">
        <v>0</v>
      </c>
      <c r="BB18" s="42">
        <v>0</v>
      </c>
      <c r="BC18" s="42">
        <v>0</v>
      </c>
      <c r="BD18" s="42">
        <v>0</v>
      </c>
      <c r="BE18" s="42">
        <v>0</v>
      </c>
      <c r="BF18" s="42">
        <v>0</v>
      </c>
      <c r="BG18" s="42">
        <v>0</v>
      </c>
      <c r="BH18" s="42">
        <v>0</v>
      </c>
      <c r="BI18" s="42">
        <v>0</v>
      </c>
      <c r="BJ18" s="42">
        <v>0</v>
      </c>
      <c r="BK18" s="42">
        <v>0</v>
      </c>
      <c r="BL18" s="42">
        <v>0</v>
      </c>
      <c r="BM18" s="42">
        <v>0</v>
      </c>
      <c r="BN18" s="42">
        <v>0</v>
      </c>
      <c r="BO18" s="42">
        <v>0</v>
      </c>
      <c r="BP18" s="42">
        <v>0</v>
      </c>
      <c r="BQ18" s="42">
        <v>0</v>
      </c>
      <c r="BR18" s="42">
        <v>0</v>
      </c>
      <c r="BS18" s="42">
        <v>0</v>
      </c>
      <c r="BT18" s="42">
        <v>0</v>
      </c>
      <c r="BU18" s="42">
        <v>0</v>
      </c>
      <c r="BV18" s="42">
        <v>0</v>
      </c>
      <c r="BW18" s="42">
        <v>0</v>
      </c>
      <c r="BX18" s="42">
        <v>7652.1777000000002</v>
      </c>
      <c r="BY18" s="42">
        <v>0</v>
      </c>
      <c r="BZ18" s="42">
        <v>0</v>
      </c>
      <c r="CA18" s="42">
        <v>0</v>
      </c>
      <c r="CB18" s="42">
        <v>0</v>
      </c>
      <c r="CC18" s="42">
        <v>0</v>
      </c>
    </row>
    <row r="19" spans="1:81" x14ac:dyDescent="0.25">
      <c r="A19" s="202">
        <v>44958</v>
      </c>
      <c r="B19" s="42" t="s">
        <v>1389</v>
      </c>
      <c r="C19" s="42" t="s">
        <v>1386</v>
      </c>
      <c r="D19" s="42">
        <v>0</v>
      </c>
      <c r="E19" s="42">
        <v>0</v>
      </c>
      <c r="F19" s="42">
        <v>0</v>
      </c>
      <c r="G19" s="42">
        <v>0</v>
      </c>
      <c r="H19" s="42">
        <v>0</v>
      </c>
      <c r="I19" s="42">
        <v>0</v>
      </c>
      <c r="J19" s="42">
        <v>0</v>
      </c>
      <c r="K19" s="42">
        <v>0</v>
      </c>
      <c r="L19" s="42">
        <v>1406.9028712100001</v>
      </c>
      <c r="M19" s="42">
        <v>0</v>
      </c>
      <c r="N19" s="42">
        <v>0</v>
      </c>
      <c r="O19" s="42">
        <v>0</v>
      </c>
      <c r="P19" s="42">
        <v>0</v>
      </c>
      <c r="Q19" s="42">
        <v>0</v>
      </c>
      <c r="R19" s="42">
        <v>0</v>
      </c>
      <c r="S19" s="42">
        <v>0</v>
      </c>
      <c r="T19" s="42">
        <v>0</v>
      </c>
      <c r="U19" s="42">
        <v>0</v>
      </c>
      <c r="V19" s="42">
        <v>0</v>
      </c>
      <c r="W19" s="42">
        <v>0</v>
      </c>
      <c r="X19" s="42">
        <v>0</v>
      </c>
      <c r="Y19" s="42">
        <v>0</v>
      </c>
      <c r="Z19" s="42">
        <v>0</v>
      </c>
      <c r="AA19" s="42">
        <v>0</v>
      </c>
      <c r="AB19" s="42">
        <v>0</v>
      </c>
      <c r="AC19" s="42">
        <v>0</v>
      </c>
      <c r="AD19" s="42">
        <v>0</v>
      </c>
      <c r="AE19" s="42">
        <v>0</v>
      </c>
      <c r="AF19" s="42">
        <v>0</v>
      </c>
      <c r="AG19" s="42">
        <v>0</v>
      </c>
      <c r="AH19" s="42">
        <v>0</v>
      </c>
      <c r="AI19" s="42">
        <v>0</v>
      </c>
      <c r="AJ19" s="42">
        <v>0</v>
      </c>
      <c r="AK19" s="42">
        <v>0</v>
      </c>
      <c r="AL19" s="42">
        <v>0</v>
      </c>
      <c r="AM19" s="42">
        <v>0</v>
      </c>
      <c r="AN19" s="42">
        <v>0</v>
      </c>
      <c r="AO19" s="42">
        <v>0</v>
      </c>
      <c r="AP19" s="42">
        <v>0</v>
      </c>
      <c r="AQ19" s="42">
        <v>0</v>
      </c>
      <c r="AR19" s="42">
        <v>0</v>
      </c>
      <c r="AS19" s="42">
        <v>0</v>
      </c>
      <c r="AT19" s="42">
        <v>0</v>
      </c>
      <c r="AU19" s="42">
        <v>0</v>
      </c>
      <c r="AV19" s="42">
        <v>0</v>
      </c>
      <c r="AW19" s="42">
        <v>0</v>
      </c>
      <c r="AX19" s="42">
        <v>0</v>
      </c>
      <c r="AY19" s="42">
        <v>0</v>
      </c>
      <c r="AZ19" s="42">
        <v>0</v>
      </c>
      <c r="BA19" s="42">
        <v>0</v>
      </c>
      <c r="BB19" s="42">
        <v>0</v>
      </c>
      <c r="BC19" s="42">
        <v>0</v>
      </c>
      <c r="BD19" s="42">
        <v>0</v>
      </c>
      <c r="BE19" s="42">
        <v>0</v>
      </c>
      <c r="BF19" s="42">
        <v>0</v>
      </c>
      <c r="BG19" s="42">
        <v>0</v>
      </c>
      <c r="BH19" s="42">
        <v>0</v>
      </c>
      <c r="BI19" s="42">
        <v>0</v>
      </c>
      <c r="BJ19" s="42">
        <v>0</v>
      </c>
      <c r="BK19" s="42">
        <v>0</v>
      </c>
      <c r="BL19" s="42">
        <v>0</v>
      </c>
      <c r="BM19" s="42">
        <v>0</v>
      </c>
      <c r="BN19" s="42">
        <v>0</v>
      </c>
      <c r="BO19" s="42">
        <v>0</v>
      </c>
      <c r="BP19" s="42">
        <v>0</v>
      </c>
      <c r="BQ19" s="42">
        <v>0</v>
      </c>
      <c r="BR19" s="42">
        <v>0</v>
      </c>
      <c r="BS19" s="42">
        <v>0</v>
      </c>
      <c r="BT19" s="42">
        <v>0</v>
      </c>
      <c r="BU19" s="42">
        <v>0</v>
      </c>
      <c r="BV19" s="42">
        <v>0</v>
      </c>
      <c r="BW19" s="42">
        <v>0</v>
      </c>
      <c r="BX19" s="42">
        <v>-380231.59006027202</v>
      </c>
      <c r="BY19" s="42">
        <v>0</v>
      </c>
      <c r="BZ19" s="42">
        <v>0</v>
      </c>
      <c r="CA19" s="42">
        <v>0</v>
      </c>
      <c r="CB19" s="42">
        <v>0</v>
      </c>
      <c r="CC19" s="42">
        <v>0</v>
      </c>
    </row>
    <row r="20" spans="1:81" x14ac:dyDescent="0.25">
      <c r="A20" s="202">
        <v>44958</v>
      </c>
      <c r="B20" s="42" t="s">
        <v>1388</v>
      </c>
      <c r="C20" s="42" t="s">
        <v>1387</v>
      </c>
      <c r="D20" s="42">
        <v>0</v>
      </c>
      <c r="E20" s="42">
        <v>0</v>
      </c>
      <c r="F20" s="42">
        <v>0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  <c r="L20" s="42">
        <v>30.717781299999899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42">
        <v>0</v>
      </c>
      <c r="X20" s="42">
        <v>0</v>
      </c>
      <c r="Y20" s="42">
        <v>0</v>
      </c>
      <c r="Z20" s="42">
        <v>0</v>
      </c>
      <c r="AA20" s="42">
        <v>0</v>
      </c>
      <c r="AB20" s="42">
        <v>0</v>
      </c>
      <c r="AC20" s="42">
        <v>0</v>
      </c>
      <c r="AD20" s="42">
        <v>0</v>
      </c>
      <c r="AE20" s="42">
        <v>0</v>
      </c>
      <c r="AF20" s="42">
        <v>0</v>
      </c>
      <c r="AG20" s="42">
        <v>0</v>
      </c>
      <c r="AH20" s="42">
        <v>0</v>
      </c>
      <c r="AI20" s="42">
        <v>0</v>
      </c>
      <c r="AJ20" s="42">
        <v>0</v>
      </c>
      <c r="AK20" s="42">
        <v>0</v>
      </c>
      <c r="AL20" s="42">
        <v>0</v>
      </c>
      <c r="AM20" s="42">
        <v>0</v>
      </c>
      <c r="AN20" s="42">
        <v>0</v>
      </c>
      <c r="AO20" s="42">
        <v>0</v>
      </c>
      <c r="AP20" s="42">
        <v>0</v>
      </c>
      <c r="AQ20" s="42">
        <v>0</v>
      </c>
      <c r="AR20" s="42">
        <v>0</v>
      </c>
      <c r="AS20" s="42">
        <v>0</v>
      </c>
      <c r="AT20" s="42">
        <v>0</v>
      </c>
      <c r="AU20" s="42">
        <v>0</v>
      </c>
      <c r="AV20" s="42">
        <v>0</v>
      </c>
      <c r="AW20" s="42">
        <v>0</v>
      </c>
      <c r="AX20" s="42">
        <v>0</v>
      </c>
      <c r="AY20" s="42">
        <v>0</v>
      </c>
      <c r="AZ20" s="42">
        <v>0</v>
      </c>
      <c r="BA20" s="42">
        <v>0</v>
      </c>
      <c r="BB20" s="42">
        <v>0</v>
      </c>
      <c r="BC20" s="42">
        <v>0</v>
      </c>
      <c r="BD20" s="42">
        <v>0</v>
      </c>
      <c r="BE20" s="42">
        <v>0</v>
      </c>
      <c r="BF20" s="42">
        <v>0</v>
      </c>
      <c r="BG20" s="42">
        <v>0</v>
      </c>
      <c r="BH20" s="42">
        <v>0</v>
      </c>
      <c r="BI20" s="42">
        <v>0</v>
      </c>
      <c r="BJ20" s="42">
        <v>0</v>
      </c>
      <c r="BK20" s="42">
        <v>0</v>
      </c>
      <c r="BL20" s="42">
        <v>0</v>
      </c>
      <c r="BM20" s="42">
        <v>0</v>
      </c>
      <c r="BN20" s="42">
        <v>0</v>
      </c>
      <c r="BO20" s="42">
        <v>0</v>
      </c>
      <c r="BP20" s="42">
        <v>0</v>
      </c>
      <c r="BQ20" s="42">
        <v>0</v>
      </c>
      <c r="BR20" s="42">
        <v>0</v>
      </c>
      <c r="BS20" s="42">
        <v>0</v>
      </c>
      <c r="BT20" s="42">
        <v>0</v>
      </c>
      <c r="BU20" s="42">
        <v>0</v>
      </c>
      <c r="BV20" s="42">
        <v>0</v>
      </c>
      <c r="BW20" s="42">
        <v>-6069.1739729540004</v>
      </c>
      <c r="BX20" s="42">
        <v>0</v>
      </c>
      <c r="BY20" s="42">
        <v>0</v>
      </c>
      <c r="BZ20" s="42">
        <v>0</v>
      </c>
      <c r="CA20" s="42">
        <v>0</v>
      </c>
      <c r="CB20" s="42">
        <v>0</v>
      </c>
      <c r="CC20" s="42">
        <v>0</v>
      </c>
    </row>
    <row r="21" spans="1:81" x14ac:dyDescent="0.25">
      <c r="A21" s="202">
        <v>44958</v>
      </c>
      <c r="B21" s="42" t="s">
        <v>1388</v>
      </c>
      <c r="C21" s="42" t="s">
        <v>1386</v>
      </c>
      <c r="D21" s="42">
        <v>0</v>
      </c>
      <c r="E21" s="42">
        <v>0</v>
      </c>
      <c r="F21" s="42">
        <v>0</v>
      </c>
      <c r="G21" s="42">
        <v>0</v>
      </c>
      <c r="H21" s="42">
        <v>0</v>
      </c>
      <c r="I21" s="42">
        <v>0</v>
      </c>
      <c r="J21" s="42">
        <v>0</v>
      </c>
      <c r="K21" s="42">
        <v>0</v>
      </c>
      <c r="L21" s="42">
        <v>-30.824000000000002</v>
      </c>
      <c r="M21" s="42">
        <v>0</v>
      </c>
      <c r="N21" s="42">
        <v>0</v>
      </c>
      <c r="O21" s="42">
        <v>0</v>
      </c>
      <c r="P21" s="42">
        <v>0</v>
      </c>
      <c r="Q21" s="42">
        <v>0</v>
      </c>
      <c r="R21" s="42">
        <v>0</v>
      </c>
      <c r="S21" s="42">
        <v>0</v>
      </c>
      <c r="T21" s="42">
        <v>0</v>
      </c>
      <c r="U21" s="42">
        <v>0</v>
      </c>
      <c r="V21" s="42">
        <v>0</v>
      </c>
      <c r="W21" s="42">
        <v>0</v>
      </c>
      <c r="X21" s="42">
        <v>0</v>
      </c>
      <c r="Y21" s="42">
        <v>0</v>
      </c>
      <c r="Z21" s="42">
        <v>0</v>
      </c>
      <c r="AA21" s="42">
        <v>0</v>
      </c>
      <c r="AB21" s="42">
        <v>0</v>
      </c>
      <c r="AC21" s="42">
        <v>0</v>
      </c>
      <c r="AD21" s="42">
        <v>0</v>
      </c>
      <c r="AE21" s="42">
        <v>0</v>
      </c>
      <c r="AF21" s="42">
        <v>0</v>
      </c>
      <c r="AG21" s="42">
        <v>0</v>
      </c>
      <c r="AH21" s="42">
        <v>0</v>
      </c>
      <c r="AI21" s="42">
        <v>0</v>
      </c>
      <c r="AJ21" s="42">
        <v>0</v>
      </c>
      <c r="AK21" s="42">
        <v>0</v>
      </c>
      <c r="AL21" s="42">
        <v>0</v>
      </c>
      <c r="AM21" s="42">
        <v>0</v>
      </c>
      <c r="AN21" s="42">
        <v>0</v>
      </c>
      <c r="AO21" s="42">
        <v>0</v>
      </c>
      <c r="AP21" s="42">
        <v>0</v>
      </c>
      <c r="AQ21" s="42">
        <v>0</v>
      </c>
      <c r="AR21" s="42">
        <v>0</v>
      </c>
      <c r="AS21" s="42">
        <v>0</v>
      </c>
      <c r="AT21" s="42">
        <v>0</v>
      </c>
      <c r="AU21" s="42">
        <v>0</v>
      </c>
      <c r="AV21" s="42">
        <v>0</v>
      </c>
      <c r="AW21" s="42">
        <v>0</v>
      </c>
      <c r="AX21" s="42">
        <v>0</v>
      </c>
      <c r="AY21" s="42">
        <v>0</v>
      </c>
      <c r="AZ21" s="42">
        <v>0</v>
      </c>
      <c r="BA21" s="42">
        <v>0</v>
      </c>
      <c r="BB21" s="42">
        <v>0</v>
      </c>
      <c r="BC21" s="42">
        <v>0</v>
      </c>
      <c r="BD21" s="42">
        <v>0</v>
      </c>
      <c r="BE21" s="42">
        <v>0</v>
      </c>
      <c r="BF21" s="42">
        <v>0</v>
      </c>
      <c r="BG21" s="42">
        <v>0</v>
      </c>
      <c r="BH21" s="42">
        <v>0</v>
      </c>
      <c r="BI21" s="42">
        <v>0</v>
      </c>
      <c r="BJ21" s="42">
        <v>0</v>
      </c>
      <c r="BK21" s="42">
        <v>0</v>
      </c>
      <c r="BL21" s="42">
        <v>0</v>
      </c>
      <c r="BM21" s="42">
        <v>0</v>
      </c>
      <c r="BN21" s="42">
        <v>0</v>
      </c>
      <c r="BO21" s="42">
        <v>0</v>
      </c>
      <c r="BP21" s="42">
        <v>0</v>
      </c>
      <c r="BQ21" s="42">
        <v>0</v>
      </c>
      <c r="BR21" s="42">
        <v>0</v>
      </c>
      <c r="BS21" s="42">
        <v>0</v>
      </c>
      <c r="BT21" s="42">
        <v>0</v>
      </c>
      <c r="BU21" s="42">
        <v>0</v>
      </c>
      <c r="BV21" s="42">
        <v>0</v>
      </c>
      <c r="BW21" s="42">
        <v>0</v>
      </c>
      <c r="BX21" s="42">
        <v>5358.5352000000003</v>
      </c>
      <c r="BY21" s="42">
        <v>0</v>
      </c>
      <c r="BZ21" s="42">
        <v>0</v>
      </c>
      <c r="CA21" s="42">
        <v>0</v>
      </c>
      <c r="CB21" s="42">
        <v>0</v>
      </c>
      <c r="CC21" s="42">
        <v>0</v>
      </c>
    </row>
    <row r="22" spans="1:81" x14ac:dyDescent="0.25">
      <c r="A22" s="202">
        <v>44958</v>
      </c>
      <c r="B22" s="42" t="s">
        <v>1385</v>
      </c>
      <c r="C22" s="42" t="s">
        <v>458</v>
      </c>
      <c r="D22" s="42">
        <v>0</v>
      </c>
      <c r="E22" s="42">
        <v>0</v>
      </c>
      <c r="F22" s="42">
        <v>0</v>
      </c>
      <c r="G22" s="42">
        <v>0</v>
      </c>
      <c r="H22" s="42">
        <v>0</v>
      </c>
      <c r="I22" s="42">
        <v>0</v>
      </c>
      <c r="J22" s="42">
        <v>1830.6779999999901</v>
      </c>
      <c r="K22" s="42">
        <v>0</v>
      </c>
      <c r="L22" s="42">
        <v>0</v>
      </c>
      <c r="M22" s="42">
        <v>0</v>
      </c>
      <c r="N22" s="42">
        <v>0</v>
      </c>
      <c r="O22" s="42">
        <v>0</v>
      </c>
      <c r="P22" s="42">
        <v>0</v>
      </c>
      <c r="Q22" s="42">
        <v>0</v>
      </c>
      <c r="R22" s="42">
        <v>0</v>
      </c>
      <c r="S22" s="42">
        <v>0</v>
      </c>
      <c r="T22" s="42">
        <v>0</v>
      </c>
      <c r="U22" s="42">
        <v>0</v>
      </c>
      <c r="V22" s="42">
        <v>0</v>
      </c>
      <c r="W22" s="42">
        <v>0</v>
      </c>
      <c r="X22" s="42">
        <v>0</v>
      </c>
      <c r="Y22" s="42">
        <v>0</v>
      </c>
      <c r="Z22" s="42">
        <v>0</v>
      </c>
      <c r="AA22" s="42">
        <v>0</v>
      </c>
      <c r="AB22" s="42">
        <v>0</v>
      </c>
      <c r="AC22" s="42">
        <v>0</v>
      </c>
      <c r="AD22" s="42">
        <v>0</v>
      </c>
      <c r="AE22" s="42">
        <v>0</v>
      </c>
      <c r="AF22" s="42">
        <v>0</v>
      </c>
      <c r="AG22" s="42">
        <v>0</v>
      </c>
      <c r="AH22" s="42">
        <v>0</v>
      </c>
      <c r="AI22" s="42">
        <v>0</v>
      </c>
      <c r="AJ22" s="42">
        <v>0</v>
      </c>
      <c r="AK22" s="42">
        <v>0</v>
      </c>
      <c r="AL22" s="42">
        <v>0</v>
      </c>
      <c r="AM22" s="42">
        <v>0</v>
      </c>
      <c r="AN22" s="42">
        <v>0</v>
      </c>
      <c r="AO22" s="42">
        <v>0</v>
      </c>
      <c r="AP22" s="42">
        <v>0</v>
      </c>
      <c r="AQ22" s="42">
        <v>0</v>
      </c>
      <c r="AR22" s="42">
        <v>0</v>
      </c>
      <c r="AS22" s="42">
        <v>0</v>
      </c>
      <c r="AT22" s="42">
        <v>0</v>
      </c>
      <c r="AU22" s="42">
        <v>0</v>
      </c>
      <c r="AV22" s="42">
        <v>0</v>
      </c>
      <c r="AW22" s="42">
        <v>0</v>
      </c>
      <c r="AX22" s="42">
        <v>0</v>
      </c>
      <c r="AY22" s="42">
        <v>0</v>
      </c>
      <c r="AZ22" s="42">
        <v>0</v>
      </c>
      <c r="BA22" s="42">
        <v>0</v>
      </c>
      <c r="BB22" s="42">
        <v>0</v>
      </c>
      <c r="BC22" s="42">
        <v>0</v>
      </c>
      <c r="BD22" s="42">
        <v>0</v>
      </c>
      <c r="BE22" s="42">
        <v>0</v>
      </c>
      <c r="BF22" s="42">
        <v>0</v>
      </c>
      <c r="BG22" s="42">
        <v>0</v>
      </c>
      <c r="BH22" s="42">
        <v>0</v>
      </c>
      <c r="BI22" s="42">
        <v>0</v>
      </c>
      <c r="BJ22" s="42">
        <v>0</v>
      </c>
      <c r="BK22" s="42">
        <v>0</v>
      </c>
      <c r="BL22" s="42">
        <v>0</v>
      </c>
      <c r="BM22" s="42">
        <v>0</v>
      </c>
      <c r="BN22" s="42">
        <v>0</v>
      </c>
      <c r="BO22" s="42">
        <v>0</v>
      </c>
      <c r="BP22" s="42">
        <v>0</v>
      </c>
      <c r="BQ22" s="42">
        <v>0</v>
      </c>
      <c r="BR22" s="42">
        <v>0</v>
      </c>
      <c r="BS22" s="42">
        <v>0</v>
      </c>
      <c r="BT22" s="42">
        <v>0</v>
      </c>
      <c r="BU22" s="42">
        <v>0</v>
      </c>
      <c r="BV22" s="42">
        <v>0</v>
      </c>
      <c r="BW22" s="42">
        <v>0</v>
      </c>
      <c r="BX22" s="42">
        <v>-271727.94188835402</v>
      </c>
      <c r="BY22" s="42">
        <v>0</v>
      </c>
      <c r="BZ22" s="42">
        <v>0</v>
      </c>
      <c r="CA22" s="42">
        <v>0</v>
      </c>
      <c r="CB22" s="42">
        <v>0</v>
      </c>
      <c r="CC22" s="42">
        <v>0</v>
      </c>
    </row>
    <row r="23" spans="1:81" x14ac:dyDescent="0.25">
      <c r="A23" s="202">
        <v>44958</v>
      </c>
      <c r="B23" s="42" t="s">
        <v>1385</v>
      </c>
      <c r="C23" s="42" t="s">
        <v>1387</v>
      </c>
      <c r="D23" s="42">
        <v>0</v>
      </c>
      <c r="E23" s="42">
        <v>0</v>
      </c>
      <c r="F23" s="42">
        <v>0</v>
      </c>
      <c r="G23" s="42">
        <v>0</v>
      </c>
      <c r="H23" s="42">
        <v>0</v>
      </c>
      <c r="I23" s="42">
        <v>0</v>
      </c>
      <c r="J23" s="42">
        <v>0</v>
      </c>
      <c r="K23" s="42">
        <v>0</v>
      </c>
      <c r="L23" s="42">
        <v>3431.1557097740001</v>
      </c>
      <c r="M23" s="42">
        <v>0</v>
      </c>
      <c r="N23" s="42">
        <v>0</v>
      </c>
      <c r="O23" s="42">
        <v>0</v>
      </c>
      <c r="P23" s="42">
        <v>0</v>
      </c>
      <c r="Q23" s="42">
        <v>0</v>
      </c>
      <c r="R23" s="42">
        <v>0</v>
      </c>
      <c r="S23" s="42">
        <v>0</v>
      </c>
      <c r="T23" s="42">
        <v>0</v>
      </c>
      <c r="U23" s="42">
        <v>0</v>
      </c>
      <c r="V23" s="42">
        <v>0</v>
      </c>
      <c r="W23" s="42">
        <v>0</v>
      </c>
      <c r="X23" s="42">
        <v>0</v>
      </c>
      <c r="Y23" s="42">
        <v>0</v>
      </c>
      <c r="Z23" s="42">
        <v>0</v>
      </c>
      <c r="AA23" s="42">
        <v>0</v>
      </c>
      <c r="AB23" s="42">
        <v>0</v>
      </c>
      <c r="AC23" s="42">
        <v>0</v>
      </c>
      <c r="AD23" s="42">
        <v>0</v>
      </c>
      <c r="AE23" s="42">
        <v>0</v>
      </c>
      <c r="AF23" s="42">
        <v>0</v>
      </c>
      <c r="AG23" s="42">
        <v>0</v>
      </c>
      <c r="AH23" s="42">
        <v>0</v>
      </c>
      <c r="AI23" s="42">
        <v>0</v>
      </c>
      <c r="AJ23" s="42">
        <v>0</v>
      </c>
      <c r="AK23" s="42">
        <v>0</v>
      </c>
      <c r="AL23" s="42">
        <v>0</v>
      </c>
      <c r="AM23" s="42">
        <v>0</v>
      </c>
      <c r="AN23" s="42">
        <v>0</v>
      </c>
      <c r="AO23" s="42">
        <v>0</v>
      </c>
      <c r="AP23" s="42">
        <v>0</v>
      </c>
      <c r="AQ23" s="42">
        <v>0</v>
      </c>
      <c r="AR23" s="42">
        <v>0</v>
      </c>
      <c r="AS23" s="42">
        <v>0</v>
      </c>
      <c r="AT23" s="42">
        <v>0</v>
      </c>
      <c r="AU23" s="42">
        <v>0</v>
      </c>
      <c r="AV23" s="42">
        <v>0</v>
      </c>
      <c r="AW23" s="42">
        <v>0</v>
      </c>
      <c r="AX23" s="42">
        <v>0</v>
      </c>
      <c r="AY23" s="42">
        <v>0</v>
      </c>
      <c r="AZ23" s="42">
        <v>0</v>
      </c>
      <c r="BA23" s="42">
        <v>0</v>
      </c>
      <c r="BB23" s="42">
        <v>0</v>
      </c>
      <c r="BC23" s="42">
        <v>0</v>
      </c>
      <c r="BD23" s="42">
        <v>0</v>
      </c>
      <c r="BE23" s="42">
        <v>0</v>
      </c>
      <c r="BF23" s="42">
        <v>0</v>
      </c>
      <c r="BG23" s="42">
        <v>0</v>
      </c>
      <c r="BH23" s="42">
        <v>0</v>
      </c>
      <c r="BI23" s="42">
        <v>0</v>
      </c>
      <c r="BJ23" s="42">
        <v>0</v>
      </c>
      <c r="BK23" s="42">
        <v>0</v>
      </c>
      <c r="BL23" s="42">
        <v>0</v>
      </c>
      <c r="BM23" s="42">
        <v>0</v>
      </c>
      <c r="BN23" s="42">
        <v>0</v>
      </c>
      <c r="BO23" s="42">
        <v>0</v>
      </c>
      <c r="BP23" s="42">
        <v>0</v>
      </c>
      <c r="BQ23" s="42">
        <v>0</v>
      </c>
      <c r="BR23" s="42">
        <v>0</v>
      </c>
      <c r="BS23" s="42">
        <v>0</v>
      </c>
      <c r="BT23" s="42">
        <v>0</v>
      </c>
      <c r="BU23" s="42">
        <v>0</v>
      </c>
      <c r="BV23" s="42">
        <v>0</v>
      </c>
      <c r="BW23" s="42">
        <v>-320044.72499999998</v>
      </c>
      <c r="BX23" s="42">
        <v>0</v>
      </c>
      <c r="BY23" s="42">
        <v>0</v>
      </c>
      <c r="BZ23" s="42">
        <v>0</v>
      </c>
      <c r="CA23" s="42">
        <v>0</v>
      </c>
      <c r="CB23" s="42">
        <v>0</v>
      </c>
      <c r="CC23" s="42">
        <v>0</v>
      </c>
    </row>
    <row r="24" spans="1:81" x14ac:dyDescent="0.25">
      <c r="A24" s="202">
        <v>44958</v>
      </c>
      <c r="B24" s="42" t="s">
        <v>1385</v>
      </c>
      <c r="C24" s="42" t="s">
        <v>1386</v>
      </c>
      <c r="D24" s="42">
        <v>0</v>
      </c>
      <c r="E24" s="42">
        <v>0</v>
      </c>
      <c r="F24" s="42">
        <v>0</v>
      </c>
      <c r="G24" s="42">
        <v>0</v>
      </c>
      <c r="H24" s="42">
        <v>0</v>
      </c>
      <c r="I24" s="42">
        <v>0</v>
      </c>
      <c r="J24" s="42">
        <v>0</v>
      </c>
      <c r="K24" s="42">
        <v>0</v>
      </c>
      <c r="L24" s="42">
        <v>-5319.9688666669999</v>
      </c>
      <c r="M24" s="42">
        <v>0</v>
      </c>
      <c r="N24" s="42">
        <v>0</v>
      </c>
      <c r="O24" s="42">
        <v>0</v>
      </c>
      <c r="P24" s="42">
        <v>0</v>
      </c>
      <c r="Q24" s="42">
        <v>0</v>
      </c>
      <c r="R24" s="42">
        <v>0</v>
      </c>
      <c r="S24" s="42">
        <v>0</v>
      </c>
      <c r="T24" s="42">
        <v>0</v>
      </c>
      <c r="U24" s="42">
        <v>0</v>
      </c>
      <c r="V24" s="42">
        <v>0</v>
      </c>
      <c r="W24" s="42">
        <v>0</v>
      </c>
      <c r="X24" s="42">
        <v>0</v>
      </c>
      <c r="Y24" s="42">
        <v>0</v>
      </c>
      <c r="Z24" s="42">
        <v>0</v>
      </c>
      <c r="AA24" s="42">
        <v>0</v>
      </c>
      <c r="AB24" s="42">
        <v>0</v>
      </c>
      <c r="AC24" s="42">
        <v>0</v>
      </c>
      <c r="AD24" s="42">
        <v>0</v>
      </c>
      <c r="AE24" s="42">
        <v>0</v>
      </c>
      <c r="AF24" s="42">
        <v>0</v>
      </c>
      <c r="AG24" s="42">
        <v>0</v>
      </c>
      <c r="AH24" s="42">
        <v>0</v>
      </c>
      <c r="AI24" s="42">
        <v>0</v>
      </c>
      <c r="AJ24" s="42">
        <v>0</v>
      </c>
      <c r="AK24" s="42">
        <v>0</v>
      </c>
      <c r="AL24" s="42">
        <v>0</v>
      </c>
      <c r="AM24" s="42">
        <v>0</v>
      </c>
      <c r="AN24" s="42">
        <v>0</v>
      </c>
      <c r="AO24" s="42">
        <v>0</v>
      </c>
      <c r="AP24" s="42">
        <v>0</v>
      </c>
      <c r="AQ24" s="42">
        <v>0</v>
      </c>
      <c r="AR24" s="42">
        <v>0</v>
      </c>
      <c r="AS24" s="42">
        <v>0</v>
      </c>
      <c r="AT24" s="42">
        <v>0</v>
      </c>
      <c r="AU24" s="42">
        <v>0</v>
      </c>
      <c r="AV24" s="42">
        <v>0</v>
      </c>
      <c r="AW24" s="42">
        <v>0</v>
      </c>
      <c r="AX24" s="42">
        <v>0</v>
      </c>
      <c r="AY24" s="42">
        <v>0</v>
      </c>
      <c r="AZ24" s="42">
        <v>0</v>
      </c>
      <c r="BA24" s="42">
        <v>0</v>
      </c>
      <c r="BB24" s="42">
        <v>0</v>
      </c>
      <c r="BC24" s="42">
        <v>0</v>
      </c>
      <c r="BD24" s="42">
        <v>0</v>
      </c>
      <c r="BE24" s="42">
        <v>0</v>
      </c>
      <c r="BF24" s="42">
        <v>0</v>
      </c>
      <c r="BG24" s="42">
        <v>0</v>
      </c>
      <c r="BH24" s="42">
        <v>0</v>
      </c>
      <c r="BI24" s="42">
        <v>0</v>
      </c>
      <c r="BJ24" s="42">
        <v>0</v>
      </c>
      <c r="BK24" s="42">
        <v>0</v>
      </c>
      <c r="BL24" s="42">
        <v>0</v>
      </c>
      <c r="BM24" s="42">
        <v>0</v>
      </c>
      <c r="BN24" s="42">
        <v>0</v>
      </c>
      <c r="BO24" s="42">
        <v>0</v>
      </c>
      <c r="BP24" s="42">
        <v>0</v>
      </c>
      <c r="BQ24" s="42">
        <v>0</v>
      </c>
      <c r="BR24" s="42">
        <v>0</v>
      </c>
      <c r="BS24" s="42">
        <v>0</v>
      </c>
      <c r="BT24" s="42">
        <v>0</v>
      </c>
      <c r="BU24" s="42">
        <v>0</v>
      </c>
      <c r="BV24" s="42">
        <v>0</v>
      </c>
      <c r="BW24" s="42">
        <v>0</v>
      </c>
      <c r="BX24" s="42">
        <v>1429771.0696716099</v>
      </c>
      <c r="BY24" s="42">
        <v>0</v>
      </c>
      <c r="BZ24" s="42">
        <v>0</v>
      </c>
      <c r="CA24" s="42">
        <v>0</v>
      </c>
      <c r="CB24" s="42">
        <v>0</v>
      </c>
      <c r="CC24" s="42">
        <v>0</v>
      </c>
    </row>
    <row r="25" spans="1:81" x14ac:dyDescent="0.25">
      <c r="A25" s="202">
        <v>44958</v>
      </c>
      <c r="B25" s="42" t="s">
        <v>1385</v>
      </c>
      <c r="C25" s="42" t="s">
        <v>1384</v>
      </c>
      <c r="D25" s="42">
        <v>0</v>
      </c>
      <c r="E25" s="42">
        <v>0</v>
      </c>
      <c r="F25" s="42">
        <v>0</v>
      </c>
      <c r="G25" s="42">
        <v>0</v>
      </c>
      <c r="H25" s="42">
        <v>0</v>
      </c>
      <c r="I25" s="42">
        <v>0</v>
      </c>
      <c r="J25" s="42">
        <v>0</v>
      </c>
      <c r="K25" s="42">
        <v>0</v>
      </c>
      <c r="L25" s="42">
        <v>0</v>
      </c>
      <c r="M25" s="42">
        <v>0</v>
      </c>
      <c r="N25" s="42">
        <v>0</v>
      </c>
      <c r="O25" s="42">
        <v>0</v>
      </c>
      <c r="P25" s="42">
        <v>0</v>
      </c>
      <c r="Q25" s="42">
        <v>0</v>
      </c>
      <c r="R25" s="42">
        <v>0</v>
      </c>
      <c r="S25" s="42">
        <v>0</v>
      </c>
      <c r="T25" s="42">
        <v>0</v>
      </c>
      <c r="U25" s="42">
        <v>0</v>
      </c>
      <c r="V25" s="42">
        <v>0</v>
      </c>
      <c r="W25" s="42">
        <v>0</v>
      </c>
      <c r="X25" s="42">
        <v>0</v>
      </c>
      <c r="Y25" s="42">
        <v>0</v>
      </c>
      <c r="Z25" s="42">
        <v>0</v>
      </c>
      <c r="AA25" s="42">
        <v>0</v>
      </c>
      <c r="AB25" s="42">
        <v>0</v>
      </c>
      <c r="AC25" s="42">
        <v>0</v>
      </c>
      <c r="AD25" s="42">
        <v>0</v>
      </c>
      <c r="AE25" s="42">
        <v>0</v>
      </c>
      <c r="AF25" s="42">
        <v>0</v>
      </c>
      <c r="AG25" s="42">
        <v>0</v>
      </c>
      <c r="AH25" s="42">
        <v>0</v>
      </c>
      <c r="AI25" s="42">
        <v>0</v>
      </c>
      <c r="AJ25" s="42">
        <v>0</v>
      </c>
      <c r="AK25" s="42">
        <v>0</v>
      </c>
      <c r="AL25" s="42">
        <v>0</v>
      </c>
      <c r="AM25" s="42">
        <v>0</v>
      </c>
      <c r="AN25" s="42">
        <v>0</v>
      </c>
      <c r="AO25" s="42">
        <v>0</v>
      </c>
      <c r="AP25" s="42">
        <v>0</v>
      </c>
      <c r="AQ25" s="42">
        <v>50056.675420129002</v>
      </c>
      <c r="AR25" s="42">
        <v>0</v>
      </c>
      <c r="AS25" s="42">
        <v>0</v>
      </c>
      <c r="AT25" s="42">
        <v>0</v>
      </c>
      <c r="AU25" s="42">
        <v>0</v>
      </c>
      <c r="AV25" s="42">
        <v>0</v>
      </c>
      <c r="AW25" s="42">
        <v>0</v>
      </c>
      <c r="AX25" s="42">
        <v>0</v>
      </c>
      <c r="AY25" s="42">
        <v>0</v>
      </c>
      <c r="AZ25" s="42">
        <v>0</v>
      </c>
      <c r="BA25" s="42">
        <v>0</v>
      </c>
      <c r="BB25" s="42">
        <v>0</v>
      </c>
      <c r="BC25" s="42">
        <v>0</v>
      </c>
      <c r="BD25" s="42">
        <v>0</v>
      </c>
      <c r="BE25" s="42">
        <v>0</v>
      </c>
      <c r="BF25" s="42">
        <v>0</v>
      </c>
      <c r="BG25" s="42">
        <v>0</v>
      </c>
      <c r="BH25" s="42">
        <v>0</v>
      </c>
      <c r="BI25" s="42">
        <v>0</v>
      </c>
      <c r="BJ25" s="42">
        <v>0</v>
      </c>
      <c r="BK25" s="42">
        <v>0</v>
      </c>
      <c r="BL25" s="42">
        <v>0</v>
      </c>
      <c r="BM25" s="42">
        <v>0</v>
      </c>
      <c r="BN25" s="42">
        <v>0</v>
      </c>
      <c r="BO25" s="42">
        <v>0</v>
      </c>
      <c r="BP25" s="42">
        <v>0</v>
      </c>
      <c r="BQ25" s="42">
        <v>0</v>
      </c>
      <c r="BR25" s="42">
        <v>0</v>
      </c>
      <c r="BS25" s="42">
        <v>0</v>
      </c>
      <c r="BT25" s="42">
        <v>0</v>
      </c>
      <c r="BU25" s="42">
        <v>0</v>
      </c>
      <c r="BV25" s="42">
        <v>0</v>
      </c>
      <c r="BW25" s="42">
        <v>0</v>
      </c>
      <c r="BX25" s="42">
        <v>-50000.018098410997</v>
      </c>
      <c r="BY25" s="42">
        <v>0</v>
      </c>
      <c r="BZ25" s="42">
        <v>0</v>
      </c>
      <c r="CA25" s="42">
        <v>0</v>
      </c>
      <c r="CB25" s="42">
        <v>0</v>
      </c>
      <c r="CC25" s="42">
        <v>0</v>
      </c>
    </row>
    <row r="26" spans="1:81" x14ac:dyDescent="0.25">
      <c r="A26" s="202">
        <v>44958</v>
      </c>
      <c r="B26" s="42" t="s">
        <v>1383</v>
      </c>
      <c r="C26" s="42" t="s">
        <v>21</v>
      </c>
      <c r="D26" s="42">
        <v>0</v>
      </c>
      <c r="E26" s="42">
        <v>0</v>
      </c>
      <c r="F26" s="42">
        <v>0</v>
      </c>
      <c r="G26" s="42">
        <v>0</v>
      </c>
      <c r="H26" s="42">
        <v>0</v>
      </c>
      <c r="I26" s="42">
        <v>0</v>
      </c>
      <c r="J26" s="42">
        <v>0</v>
      </c>
      <c r="K26" s="42">
        <v>-6.2560000000000002</v>
      </c>
      <c r="L26" s="42">
        <v>0</v>
      </c>
      <c r="M26" s="42">
        <v>0</v>
      </c>
      <c r="N26" s="42">
        <v>0</v>
      </c>
      <c r="O26" s="42">
        <v>0</v>
      </c>
      <c r="P26" s="42">
        <v>0</v>
      </c>
      <c r="Q26" s="42">
        <v>0</v>
      </c>
      <c r="R26" s="42">
        <v>0</v>
      </c>
      <c r="S26" s="42">
        <v>0</v>
      </c>
      <c r="T26" s="42">
        <v>0</v>
      </c>
      <c r="U26" s="42">
        <v>0</v>
      </c>
      <c r="V26" s="42">
        <v>0</v>
      </c>
      <c r="W26" s="42">
        <v>0</v>
      </c>
      <c r="X26" s="42">
        <v>0</v>
      </c>
      <c r="Y26" s="42">
        <v>0</v>
      </c>
      <c r="Z26" s="42">
        <v>0</v>
      </c>
      <c r="AA26" s="42">
        <v>0</v>
      </c>
      <c r="AB26" s="42">
        <v>0</v>
      </c>
      <c r="AC26" s="42">
        <v>0</v>
      </c>
      <c r="AD26" s="42">
        <v>0</v>
      </c>
      <c r="AE26" s="42">
        <v>0</v>
      </c>
      <c r="AF26" s="42">
        <v>0</v>
      </c>
      <c r="AG26" s="42">
        <v>0</v>
      </c>
      <c r="AH26" s="42">
        <v>0</v>
      </c>
      <c r="AI26" s="42">
        <v>0</v>
      </c>
      <c r="AJ26" s="42">
        <v>0</v>
      </c>
      <c r="AK26" s="42">
        <v>0</v>
      </c>
      <c r="AL26" s="42">
        <v>0</v>
      </c>
      <c r="AM26" s="42">
        <v>0</v>
      </c>
      <c r="AN26" s="42">
        <v>0</v>
      </c>
      <c r="AO26" s="42">
        <v>0</v>
      </c>
      <c r="AP26" s="42">
        <v>0</v>
      </c>
      <c r="AQ26" s="42">
        <v>0</v>
      </c>
      <c r="AR26" s="42">
        <v>0</v>
      </c>
      <c r="AS26" s="42">
        <v>0</v>
      </c>
      <c r="AT26" s="42">
        <v>0</v>
      </c>
      <c r="AU26" s="42">
        <v>0</v>
      </c>
      <c r="AV26" s="42">
        <v>0</v>
      </c>
      <c r="AW26" s="42">
        <v>0</v>
      </c>
      <c r="AX26" s="42">
        <v>0</v>
      </c>
      <c r="AY26" s="42">
        <v>0</v>
      </c>
      <c r="AZ26" s="42">
        <v>0</v>
      </c>
      <c r="BA26" s="42">
        <v>0</v>
      </c>
      <c r="BB26" s="42">
        <v>0</v>
      </c>
      <c r="BC26" s="42">
        <v>0</v>
      </c>
      <c r="BD26" s="42">
        <v>0</v>
      </c>
      <c r="BE26" s="42">
        <v>0</v>
      </c>
      <c r="BF26" s="42">
        <v>0</v>
      </c>
      <c r="BG26" s="42">
        <v>0</v>
      </c>
      <c r="BH26" s="42">
        <v>0</v>
      </c>
      <c r="BI26" s="42">
        <v>0</v>
      </c>
      <c r="BJ26" s="42">
        <v>0</v>
      </c>
      <c r="BK26" s="42">
        <v>0</v>
      </c>
      <c r="BL26" s="42">
        <v>0</v>
      </c>
      <c r="BM26" s="42">
        <v>0</v>
      </c>
      <c r="BN26" s="42">
        <v>0</v>
      </c>
      <c r="BO26" s="42">
        <v>0</v>
      </c>
      <c r="BP26" s="42">
        <v>0</v>
      </c>
      <c r="BQ26" s="42">
        <v>0</v>
      </c>
      <c r="BR26" s="42">
        <v>0</v>
      </c>
      <c r="BS26" s="42">
        <v>0</v>
      </c>
      <c r="BT26" s="42">
        <v>0</v>
      </c>
      <c r="BU26" s="42">
        <v>0</v>
      </c>
      <c r="BV26" s="42">
        <v>0</v>
      </c>
      <c r="BW26" s="42">
        <v>0</v>
      </c>
      <c r="BX26" s="42">
        <v>-1311050.87020099</v>
      </c>
      <c r="BY26" s="42">
        <v>0</v>
      </c>
      <c r="BZ26" s="42">
        <v>0</v>
      </c>
      <c r="CA26" s="42">
        <v>0</v>
      </c>
      <c r="CB26" s="42">
        <v>0</v>
      </c>
      <c r="CC26" s="42">
        <v>0</v>
      </c>
    </row>
    <row r="27" spans="1:81" x14ac:dyDescent="0.25">
      <c r="A27" s="202">
        <v>44958</v>
      </c>
      <c r="B27" s="42" t="s">
        <v>1383</v>
      </c>
      <c r="C27" s="42" t="s">
        <v>1349</v>
      </c>
      <c r="D27" s="42">
        <v>0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42">
        <v>0</v>
      </c>
      <c r="M27" s="42">
        <v>0</v>
      </c>
      <c r="N27" s="42">
        <v>0</v>
      </c>
      <c r="O27" s="42">
        <v>0</v>
      </c>
      <c r="P27" s="42">
        <v>0</v>
      </c>
      <c r="Q27" s="42">
        <v>0</v>
      </c>
      <c r="R27" s="42">
        <v>20.873619582</v>
      </c>
      <c r="S27" s="42">
        <v>0</v>
      </c>
      <c r="T27" s="42">
        <v>0</v>
      </c>
      <c r="U27" s="42">
        <v>0</v>
      </c>
      <c r="V27" s="42">
        <v>0</v>
      </c>
      <c r="W27" s="42">
        <v>0</v>
      </c>
      <c r="X27" s="42">
        <v>0</v>
      </c>
      <c r="Y27" s="42">
        <v>0</v>
      </c>
      <c r="Z27" s="42">
        <v>0</v>
      </c>
      <c r="AA27" s="42">
        <v>0</v>
      </c>
      <c r="AB27" s="42">
        <v>0</v>
      </c>
      <c r="AC27" s="42">
        <v>0</v>
      </c>
      <c r="AD27" s="42">
        <v>0</v>
      </c>
      <c r="AE27" s="42">
        <v>0</v>
      </c>
      <c r="AF27" s="42">
        <v>0</v>
      </c>
      <c r="AG27" s="42">
        <v>0</v>
      </c>
      <c r="AH27" s="42">
        <v>0</v>
      </c>
      <c r="AI27" s="42">
        <v>0</v>
      </c>
      <c r="AJ27" s="42">
        <v>0</v>
      </c>
      <c r="AK27" s="42">
        <v>0</v>
      </c>
      <c r="AL27" s="42">
        <v>0</v>
      </c>
      <c r="AM27" s="42">
        <v>0</v>
      </c>
      <c r="AN27" s="42">
        <v>0</v>
      </c>
      <c r="AO27" s="42">
        <v>0</v>
      </c>
      <c r="AP27" s="42">
        <v>0</v>
      </c>
      <c r="AQ27" s="42">
        <v>0</v>
      </c>
      <c r="AR27" s="42">
        <v>0</v>
      </c>
      <c r="AS27" s="42">
        <v>0</v>
      </c>
      <c r="AT27" s="42">
        <v>0</v>
      </c>
      <c r="AU27" s="42">
        <v>0</v>
      </c>
      <c r="AV27" s="42">
        <v>0</v>
      </c>
      <c r="AW27" s="42">
        <v>0</v>
      </c>
      <c r="AX27" s="42">
        <v>0</v>
      </c>
      <c r="AY27" s="42">
        <v>0</v>
      </c>
      <c r="AZ27" s="42">
        <v>0</v>
      </c>
      <c r="BA27" s="42">
        <v>0</v>
      </c>
      <c r="BB27" s="42">
        <v>0</v>
      </c>
      <c r="BC27" s="42">
        <v>0</v>
      </c>
      <c r="BD27" s="42">
        <v>0</v>
      </c>
      <c r="BE27" s="42">
        <v>0</v>
      </c>
      <c r="BF27" s="42">
        <v>0</v>
      </c>
      <c r="BG27" s="42">
        <v>0</v>
      </c>
      <c r="BH27" s="42">
        <v>0</v>
      </c>
      <c r="BI27" s="42">
        <v>0</v>
      </c>
      <c r="BJ27" s="42">
        <v>0</v>
      </c>
      <c r="BK27" s="42">
        <v>0</v>
      </c>
      <c r="BL27" s="42">
        <v>0</v>
      </c>
      <c r="BM27" s="42">
        <v>0</v>
      </c>
      <c r="BN27" s="42">
        <v>0</v>
      </c>
      <c r="BO27" s="42">
        <v>0</v>
      </c>
      <c r="BP27" s="42">
        <v>0</v>
      </c>
      <c r="BQ27" s="42">
        <v>0</v>
      </c>
      <c r="BR27" s="42">
        <v>0</v>
      </c>
      <c r="BS27" s="42">
        <v>0</v>
      </c>
      <c r="BT27" s="42">
        <v>0</v>
      </c>
      <c r="BU27" s="42">
        <v>0</v>
      </c>
      <c r="BV27" s="42">
        <v>0</v>
      </c>
      <c r="BW27" s="42">
        <v>0</v>
      </c>
      <c r="BX27" s="42">
        <v>0</v>
      </c>
      <c r="BY27" s="42">
        <v>0</v>
      </c>
      <c r="BZ27" s="42">
        <v>0</v>
      </c>
      <c r="CA27" s="42">
        <v>0</v>
      </c>
      <c r="CB27" s="42">
        <v>0</v>
      </c>
      <c r="CC27" s="42">
        <v>0</v>
      </c>
    </row>
    <row r="28" spans="1:81" x14ac:dyDescent="0.25">
      <c r="A28" s="202">
        <v>44958</v>
      </c>
      <c r="B28" s="42" t="s">
        <v>1383</v>
      </c>
      <c r="C28" s="42" t="s">
        <v>1347</v>
      </c>
      <c r="D28" s="42">
        <v>0</v>
      </c>
      <c r="E28" s="42">
        <v>0</v>
      </c>
      <c r="F28" s="42">
        <v>0</v>
      </c>
      <c r="G28" s="42">
        <v>0</v>
      </c>
      <c r="H28" s="42">
        <v>0</v>
      </c>
      <c r="I28" s="42">
        <v>0</v>
      </c>
      <c r="J28" s="42">
        <v>0</v>
      </c>
      <c r="K28" s="42">
        <v>0</v>
      </c>
      <c r="L28" s="42">
        <v>0</v>
      </c>
      <c r="M28" s="42">
        <v>0</v>
      </c>
      <c r="N28" s="42">
        <v>0</v>
      </c>
      <c r="O28" s="42">
        <v>0</v>
      </c>
      <c r="P28" s="42">
        <v>0</v>
      </c>
      <c r="Q28" s="42">
        <v>0</v>
      </c>
      <c r="R28" s="42">
        <v>369.21539245000002</v>
      </c>
      <c r="S28" s="42">
        <v>0</v>
      </c>
      <c r="T28" s="42">
        <v>0</v>
      </c>
      <c r="U28" s="42">
        <v>0</v>
      </c>
      <c r="V28" s="42">
        <v>0</v>
      </c>
      <c r="W28" s="42">
        <v>0</v>
      </c>
      <c r="X28" s="42">
        <v>0</v>
      </c>
      <c r="Y28" s="42">
        <v>0</v>
      </c>
      <c r="Z28" s="42">
        <v>0</v>
      </c>
      <c r="AA28" s="42">
        <v>0</v>
      </c>
      <c r="AB28" s="42">
        <v>0</v>
      </c>
      <c r="AC28" s="42">
        <v>0</v>
      </c>
      <c r="AD28" s="42">
        <v>0</v>
      </c>
      <c r="AE28" s="42">
        <v>0</v>
      </c>
      <c r="AF28" s="42">
        <v>0</v>
      </c>
      <c r="AG28" s="42">
        <v>0</v>
      </c>
      <c r="AH28" s="42">
        <v>0</v>
      </c>
      <c r="AI28" s="42">
        <v>0</v>
      </c>
      <c r="AJ28" s="42">
        <v>0</v>
      </c>
      <c r="AK28" s="42">
        <v>0</v>
      </c>
      <c r="AL28" s="42">
        <v>0</v>
      </c>
      <c r="AM28" s="42">
        <v>0</v>
      </c>
      <c r="AN28" s="42">
        <v>0</v>
      </c>
      <c r="AO28" s="42">
        <v>0</v>
      </c>
      <c r="AP28" s="42">
        <v>0</v>
      </c>
      <c r="AQ28" s="42">
        <v>0</v>
      </c>
      <c r="AR28" s="42">
        <v>0</v>
      </c>
      <c r="AS28" s="42">
        <v>0</v>
      </c>
      <c r="AT28" s="42">
        <v>0</v>
      </c>
      <c r="AU28" s="42">
        <v>0</v>
      </c>
      <c r="AV28" s="42">
        <v>0</v>
      </c>
      <c r="AW28" s="42">
        <v>0</v>
      </c>
      <c r="AX28" s="42">
        <v>0</v>
      </c>
      <c r="AY28" s="42">
        <v>0</v>
      </c>
      <c r="AZ28" s="42">
        <v>0</v>
      </c>
      <c r="BA28" s="42">
        <v>0</v>
      </c>
      <c r="BB28" s="42">
        <v>0</v>
      </c>
      <c r="BC28" s="42">
        <v>0</v>
      </c>
      <c r="BD28" s="42">
        <v>0</v>
      </c>
      <c r="BE28" s="42">
        <v>0</v>
      </c>
      <c r="BF28" s="42">
        <v>0</v>
      </c>
      <c r="BG28" s="42">
        <v>0</v>
      </c>
      <c r="BH28" s="42">
        <v>0</v>
      </c>
      <c r="BI28" s="42">
        <v>0</v>
      </c>
      <c r="BJ28" s="42">
        <v>0</v>
      </c>
      <c r="BK28" s="42">
        <v>0</v>
      </c>
      <c r="BL28" s="42">
        <v>0</v>
      </c>
      <c r="BM28" s="42">
        <v>0</v>
      </c>
      <c r="BN28" s="42">
        <v>0</v>
      </c>
      <c r="BO28" s="42">
        <v>0</v>
      </c>
      <c r="BP28" s="42">
        <v>0</v>
      </c>
      <c r="BQ28" s="42">
        <v>0</v>
      </c>
      <c r="BR28" s="42">
        <v>0</v>
      </c>
      <c r="BS28" s="42">
        <v>0</v>
      </c>
      <c r="BT28" s="42">
        <v>0</v>
      </c>
      <c r="BU28" s="42">
        <v>0</v>
      </c>
      <c r="BV28" s="42">
        <v>0</v>
      </c>
      <c r="BW28" s="42">
        <v>0</v>
      </c>
      <c r="BX28" s="42">
        <v>-7751830.7246601004</v>
      </c>
      <c r="BY28" s="42">
        <v>0</v>
      </c>
      <c r="BZ28" s="42">
        <v>0</v>
      </c>
      <c r="CA28" s="42">
        <v>0</v>
      </c>
      <c r="CB28" s="42">
        <v>0</v>
      </c>
      <c r="CC28" s="42">
        <v>0</v>
      </c>
    </row>
    <row r="29" spans="1:81" x14ac:dyDescent="0.25">
      <c r="A29" s="202">
        <v>44958</v>
      </c>
      <c r="B29" s="42" t="s">
        <v>1383</v>
      </c>
      <c r="C29" s="42" t="s">
        <v>922</v>
      </c>
      <c r="D29" s="42">
        <v>0</v>
      </c>
      <c r="E29" s="42">
        <v>0</v>
      </c>
      <c r="F29" s="42">
        <v>0</v>
      </c>
      <c r="G29" s="42">
        <v>0</v>
      </c>
      <c r="H29" s="42">
        <v>0</v>
      </c>
      <c r="I29" s="42">
        <v>0</v>
      </c>
      <c r="J29" s="42">
        <v>0</v>
      </c>
      <c r="K29" s="42">
        <v>0</v>
      </c>
      <c r="L29" s="42">
        <v>0</v>
      </c>
      <c r="M29" s="42">
        <v>0</v>
      </c>
      <c r="N29" s="42">
        <v>0</v>
      </c>
      <c r="O29" s="42">
        <v>0</v>
      </c>
      <c r="P29" s="42">
        <v>0</v>
      </c>
      <c r="Q29" s="42">
        <v>0</v>
      </c>
      <c r="R29" s="42">
        <v>0</v>
      </c>
      <c r="S29" s="42">
        <v>0</v>
      </c>
      <c r="T29" s="42">
        <v>0</v>
      </c>
      <c r="U29" s="42">
        <v>0</v>
      </c>
      <c r="V29" s="42">
        <v>0</v>
      </c>
      <c r="W29" s="42">
        <v>0</v>
      </c>
      <c r="X29" s="42">
        <v>0</v>
      </c>
      <c r="Y29" s="42">
        <v>0</v>
      </c>
      <c r="Z29" s="42">
        <v>0</v>
      </c>
      <c r="AA29" s="42">
        <v>0</v>
      </c>
      <c r="AB29" s="42">
        <v>0</v>
      </c>
      <c r="AC29" s="42">
        <v>0</v>
      </c>
      <c r="AD29" s="42">
        <v>0</v>
      </c>
      <c r="AE29" s="42">
        <v>0</v>
      </c>
      <c r="AF29" s="42">
        <v>0</v>
      </c>
      <c r="AG29" s="42">
        <v>0</v>
      </c>
      <c r="AH29" s="42">
        <v>0</v>
      </c>
      <c r="AI29" s="42">
        <v>0</v>
      </c>
      <c r="AJ29" s="42">
        <v>0</v>
      </c>
      <c r="AK29" s="42">
        <v>0</v>
      </c>
      <c r="AL29" s="42">
        <v>0</v>
      </c>
      <c r="AM29" s="42">
        <v>0</v>
      </c>
      <c r="AN29" s="42">
        <v>0</v>
      </c>
      <c r="AO29" s="42">
        <v>0</v>
      </c>
      <c r="AP29" s="42">
        <v>0</v>
      </c>
      <c r="AQ29" s="42">
        <v>0</v>
      </c>
      <c r="AR29" s="42">
        <v>0</v>
      </c>
      <c r="AS29" s="42">
        <v>0</v>
      </c>
      <c r="AT29" s="42">
        <v>0</v>
      </c>
      <c r="AU29" s="42">
        <v>0</v>
      </c>
      <c r="AV29" s="42">
        <v>0</v>
      </c>
      <c r="AW29" s="42">
        <v>0</v>
      </c>
      <c r="AX29" s="42">
        <v>0</v>
      </c>
      <c r="AY29" s="42">
        <v>0</v>
      </c>
      <c r="AZ29" s="42">
        <v>0</v>
      </c>
      <c r="BA29" s="42">
        <v>0</v>
      </c>
      <c r="BB29" s="42">
        <v>0</v>
      </c>
      <c r="BC29" s="42">
        <v>0</v>
      </c>
      <c r="BD29" s="42">
        <v>0</v>
      </c>
      <c r="BE29" s="42">
        <v>-8.4277999999999995E-5</v>
      </c>
      <c r="BF29" s="42">
        <v>0</v>
      </c>
      <c r="BG29" s="42">
        <v>0</v>
      </c>
      <c r="BH29" s="42">
        <v>0</v>
      </c>
      <c r="BI29" s="42">
        <v>0</v>
      </c>
      <c r="BJ29" s="42">
        <v>0</v>
      </c>
      <c r="BK29" s="42">
        <v>0</v>
      </c>
      <c r="BL29" s="42">
        <v>0</v>
      </c>
      <c r="BM29" s="42">
        <v>0</v>
      </c>
      <c r="BN29" s="42">
        <v>0</v>
      </c>
      <c r="BO29" s="42">
        <v>0</v>
      </c>
      <c r="BP29" s="42">
        <v>0</v>
      </c>
      <c r="BQ29" s="42">
        <v>0</v>
      </c>
      <c r="BR29" s="42">
        <v>0</v>
      </c>
      <c r="BS29" s="42">
        <v>0</v>
      </c>
      <c r="BT29" s="42">
        <v>0</v>
      </c>
      <c r="BU29" s="42">
        <v>0</v>
      </c>
      <c r="BV29" s="42">
        <v>0</v>
      </c>
      <c r="BW29" s="42">
        <v>0</v>
      </c>
      <c r="BX29" s="42">
        <v>0</v>
      </c>
      <c r="BY29" s="42">
        <v>0</v>
      </c>
      <c r="BZ29" s="42">
        <v>0</v>
      </c>
      <c r="CA29" s="42">
        <v>0</v>
      </c>
      <c r="CB29" s="42">
        <v>0</v>
      </c>
      <c r="CC29" s="42">
        <v>0</v>
      </c>
    </row>
    <row r="30" spans="1:81" x14ac:dyDescent="0.25">
      <c r="A30" s="202">
        <v>44958</v>
      </c>
      <c r="B30" s="42" t="s">
        <v>1383</v>
      </c>
      <c r="C30" s="42" t="s">
        <v>49</v>
      </c>
      <c r="D30" s="42">
        <v>0</v>
      </c>
      <c r="E30" s="42">
        <v>0</v>
      </c>
      <c r="F30" s="42">
        <v>0</v>
      </c>
      <c r="G30" s="42">
        <v>0</v>
      </c>
      <c r="H30" s="42">
        <v>0</v>
      </c>
      <c r="I30" s="42">
        <v>0</v>
      </c>
      <c r="J30" s="42">
        <v>0</v>
      </c>
      <c r="K30" s="42">
        <v>0</v>
      </c>
      <c r="L30" s="42">
        <v>0</v>
      </c>
      <c r="M30" s="42">
        <v>0</v>
      </c>
      <c r="N30" s="42">
        <v>0</v>
      </c>
      <c r="O30" s="42">
        <v>0</v>
      </c>
      <c r="P30" s="42">
        <v>0</v>
      </c>
      <c r="Q30" s="42">
        <v>0</v>
      </c>
      <c r="R30" s="42">
        <v>0</v>
      </c>
      <c r="S30" s="42">
        <v>0</v>
      </c>
      <c r="T30" s="42">
        <v>0</v>
      </c>
      <c r="U30" s="42">
        <v>0</v>
      </c>
      <c r="V30" s="42">
        <v>0</v>
      </c>
      <c r="W30" s="42">
        <v>0</v>
      </c>
      <c r="X30" s="42">
        <v>0</v>
      </c>
      <c r="Y30" s="42">
        <v>0</v>
      </c>
      <c r="Z30" s="42">
        <v>0</v>
      </c>
      <c r="AA30" s="42">
        <v>0</v>
      </c>
      <c r="AB30" s="42">
        <v>0</v>
      </c>
      <c r="AC30" s="42">
        <v>0</v>
      </c>
      <c r="AD30" s="42">
        <v>0</v>
      </c>
      <c r="AE30" s="42">
        <v>0</v>
      </c>
      <c r="AF30" s="42">
        <v>0</v>
      </c>
      <c r="AG30" s="42">
        <v>0</v>
      </c>
      <c r="AH30" s="42">
        <v>0</v>
      </c>
      <c r="AI30" s="42">
        <v>0</v>
      </c>
      <c r="AJ30" s="42">
        <v>0</v>
      </c>
      <c r="AK30" s="42">
        <v>0</v>
      </c>
      <c r="AL30" s="42">
        <v>0</v>
      </c>
      <c r="AM30" s="42">
        <v>0</v>
      </c>
      <c r="AN30" s="42">
        <v>0</v>
      </c>
      <c r="AO30" s="42">
        <v>0</v>
      </c>
      <c r="AP30" s="42">
        <v>0</v>
      </c>
      <c r="AQ30" s="42">
        <v>0</v>
      </c>
      <c r="AR30" s="42">
        <v>0</v>
      </c>
      <c r="AS30" s="42">
        <v>0</v>
      </c>
      <c r="AT30" s="42">
        <v>0</v>
      </c>
      <c r="AU30" s="42">
        <v>0</v>
      </c>
      <c r="AV30" s="42">
        <v>0</v>
      </c>
      <c r="AW30" s="42">
        <v>0</v>
      </c>
      <c r="AX30" s="42">
        <v>0</v>
      </c>
      <c r="AY30" s="42">
        <v>0</v>
      </c>
      <c r="AZ30" s="42">
        <v>0</v>
      </c>
      <c r="BA30" s="42">
        <v>0</v>
      </c>
      <c r="BB30" s="42">
        <v>0</v>
      </c>
      <c r="BC30" s="42">
        <v>0</v>
      </c>
      <c r="BD30" s="42">
        <v>0</v>
      </c>
      <c r="BE30" s="42">
        <v>0</v>
      </c>
      <c r="BF30" s="42">
        <v>0</v>
      </c>
      <c r="BG30" s="42">
        <v>0</v>
      </c>
      <c r="BH30" s="42">
        <v>0</v>
      </c>
      <c r="BI30" s="42">
        <v>0</v>
      </c>
      <c r="BJ30" s="42">
        <v>0</v>
      </c>
      <c r="BK30" s="42">
        <v>0</v>
      </c>
      <c r="BL30" s="42">
        <v>-2.954E-6</v>
      </c>
      <c r="BM30" s="42">
        <v>0</v>
      </c>
      <c r="BN30" s="42">
        <v>0</v>
      </c>
      <c r="BO30" s="42">
        <v>0</v>
      </c>
      <c r="BP30" s="42">
        <v>0</v>
      </c>
      <c r="BQ30" s="42">
        <v>0</v>
      </c>
      <c r="BR30" s="42">
        <v>0</v>
      </c>
      <c r="BS30" s="42">
        <v>0</v>
      </c>
      <c r="BT30" s="42">
        <v>0</v>
      </c>
      <c r="BU30" s="42">
        <v>0</v>
      </c>
      <c r="BV30" s="42">
        <v>0</v>
      </c>
      <c r="BW30" s="42">
        <v>0</v>
      </c>
      <c r="BX30" s="42">
        <v>0</v>
      </c>
      <c r="BY30" s="42">
        <v>0</v>
      </c>
      <c r="BZ30" s="42">
        <v>0</v>
      </c>
      <c r="CA30" s="42">
        <v>0</v>
      </c>
      <c r="CB30" s="42">
        <v>0</v>
      </c>
      <c r="CC30" s="42">
        <v>0</v>
      </c>
    </row>
    <row r="31" spans="1:81" x14ac:dyDescent="0.25">
      <c r="A31" s="202">
        <v>44958</v>
      </c>
      <c r="B31" s="42" t="s">
        <v>1383</v>
      </c>
      <c r="C31" s="42" t="s">
        <v>47</v>
      </c>
      <c r="D31" s="42">
        <v>0</v>
      </c>
      <c r="E31" s="42">
        <v>0</v>
      </c>
      <c r="F31" s="42">
        <v>0</v>
      </c>
      <c r="G31" s="42">
        <v>0</v>
      </c>
      <c r="H31" s="42">
        <v>0</v>
      </c>
      <c r="I31" s="42">
        <v>0</v>
      </c>
      <c r="J31" s="42">
        <v>0</v>
      </c>
      <c r="K31" s="42">
        <v>0</v>
      </c>
      <c r="L31" s="42">
        <v>0</v>
      </c>
      <c r="M31" s="42">
        <v>0</v>
      </c>
      <c r="N31" s="42">
        <v>0</v>
      </c>
      <c r="O31" s="42">
        <v>0</v>
      </c>
      <c r="P31" s="42">
        <v>0</v>
      </c>
      <c r="Q31" s="42">
        <v>0</v>
      </c>
      <c r="R31" s="42">
        <v>0</v>
      </c>
      <c r="S31" s="42">
        <v>0</v>
      </c>
      <c r="T31" s="42">
        <v>0</v>
      </c>
      <c r="U31" s="42">
        <v>0</v>
      </c>
      <c r="V31" s="42">
        <v>0</v>
      </c>
      <c r="W31" s="42">
        <v>0</v>
      </c>
      <c r="X31" s="42">
        <v>0</v>
      </c>
      <c r="Y31" s="42">
        <v>0</v>
      </c>
      <c r="Z31" s="42">
        <v>0</v>
      </c>
      <c r="AA31" s="42">
        <v>0</v>
      </c>
      <c r="AB31" s="42">
        <v>0</v>
      </c>
      <c r="AC31" s="42">
        <v>0</v>
      </c>
      <c r="AD31" s="42">
        <v>0</v>
      </c>
      <c r="AE31" s="42">
        <v>0</v>
      </c>
      <c r="AF31" s="42">
        <v>0</v>
      </c>
      <c r="AG31" s="42">
        <v>0</v>
      </c>
      <c r="AH31" s="42">
        <v>0</v>
      </c>
      <c r="AI31" s="42">
        <v>0</v>
      </c>
      <c r="AJ31" s="42">
        <v>0</v>
      </c>
      <c r="AK31" s="42">
        <v>0</v>
      </c>
      <c r="AL31" s="42">
        <v>0</v>
      </c>
      <c r="AM31" s="42">
        <v>0</v>
      </c>
      <c r="AN31" s="42">
        <v>0</v>
      </c>
      <c r="AO31" s="42">
        <v>0</v>
      </c>
      <c r="AP31" s="42">
        <v>0</v>
      </c>
      <c r="AQ31" s="42">
        <v>0</v>
      </c>
      <c r="AR31" s="42">
        <v>0</v>
      </c>
      <c r="AS31" s="42">
        <v>0</v>
      </c>
      <c r="AT31" s="42">
        <v>0</v>
      </c>
      <c r="AU31" s="42">
        <v>0</v>
      </c>
      <c r="AV31" s="42">
        <v>0</v>
      </c>
      <c r="AW31" s="42">
        <v>0</v>
      </c>
      <c r="AX31" s="42">
        <v>0</v>
      </c>
      <c r="AY31" s="42">
        <v>0</v>
      </c>
      <c r="AZ31" s="42">
        <v>0</v>
      </c>
      <c r="BA31" s="42">
        <v>0</v>
      </c>
      <c r="BB31" s="42">
        <v>0</v>
      </c>
      <c r="BC31" s="42">
        <v>0</v>
      </c>
      <c r="BD31" s="42">
        <v>0</v>
      </c>
      <c r="BE31" s="42">
        <v>0</v>
      </c>
      <c r="BF31" s="42">
        <v>0</v>
      </c>
      <c r="BG31" s="42">
        <v>0</v>
      </c>
      <c r="BH31" s="42">
        <v>0</v>
      </c>
      <c r="BI31" s="42">
        <v>0</v>
      </c>
      <c r="BJ31" s="42">
        <v>0</v>
      </c>
      <c r="BK31" s="42">
        <v>0</v>
      </c>
      <c r="BL31" s="42">
        <v>0</v>
      </c>
      <c r="BM31" s="42">
        <v>-4.0199999999999996</v>
      </c>
      <c r="BN31" s="42">
        <v>0</v>
      </c>
      <c r="BO31" s="42">
        <v>0</v>
      </c>
      <c r="BP31" s="42">
        <v>0</v>
      </c>
      <c r="BQ31" s="42">
        <v>0</v>
      </c>
      <c r="BR31" s="42">
        <v>0</v>
      </c>
      <c r="BS31" s="42">
        <v>0</v>
      </c>
      <c r="BT31" s="42">
        <v>0</v>
      </c>
      <c r="BU31" s="42">
        <v>0</v>
      </c>
      <c r="BV31" s="42">
        <v>0</v>
      </c>
      <c r="BW31" s="42">
        <v>0</v>
      </c>
      <c r="BX31" s="42">
        <v>0</v>
      </c>
      <c r="BY31" s="42">
        <v>0</v>
      </c>
      <c r="BZ31" s="42">
        <v>0</v>
      </c>
      <c r="CA31" s="42">
        <v>0</v>
      </c>
      <c r="CB31" s="42">
        <v>0</v>
      </c>
      <c r="CC31" s="42">
        <v>0</v>
      </c>
    </row>
    <row r="32" spans="1:81" x14ac:dyDescent="0.25">
      <c r="A32" s="202">
        <v>44958</v>
      </c>
      <c r="B32" s="42" t="s">
        <v>1383</v>
      </c>
      <c r="C32" s="42" t="s">
        <v>1235</v>
      </c>
      <c r="D32" s="42">
        <v>0</v>
      </c>
      <c r="E32" s="42">
        <v>0</v>
      </c>
      <c r="F32" s="42">
        <v>0</v>
      </c>
      <c r="G32" s="42">
        <v>0</v>
      </c>
      <c r="H32" s="42">
        <v>0</v>
      </c>
      <c r="I32" s="42">
        <v>0</v>
      </c>
      <c r="J32" s="42">
        <v>0</v>
      </c>
      <c r="K32" s="42">
        <v>0</v>
      </c>
      <c r="L32" s="42">
        <v>0</v>
      </c>
      <c r="M32" s="42">
        <v>0</v>
      </c>
      <c r="N32" s="42">
        <v>0</v>
      </c>
      <c r="O32" s="42">
        <v>0</v>
      </c>
      <c r="P32" s="42">
        <v>0</v>
      </c>
      <c r="Q32" s="42">
        <v>0</v>
      </c>
      <c r="R32" s="42">
        <v>0</v>
      </c>
      <c r="S32" s="42">
        <v>0</v>
      </c>
      <c r="T32" s="42">
        <v>0</v>
      </c>
      <c r="U32" s="42">
        <v>0</v>
      </c>
      <c r="V32" s="42">
        <v>0</v>
      </c>
      <c r="W32" s="42">
        <v>0</v>
      </c>
      <c r="X32" s="42">
        <v>0</v>
      </c>
      <c r="Y32" s="42">
        <v>0</v>
      </c>
      <c r="Z32" s="42">
        <v>0</v>
      </c>
      <c r="AA32" s="42">
        <v>0</v>
      </c>
      <c r="AB32" s="42">
        <v>0</v>
      </c>
      <c r="AC32" s="42">
        <v>0</v>
      </c>
      <c r="AD32" s="42">
        <v>0</v>
      </c>
      <c r="AE32" s="42">
        <v>0</v>
      </c>
      <c r="AF32" s="42">
        <v>0</v>
      </c>
      <c r="AG32" s="42">
        <v>0</v>
      </c>
      <c r="AH32" s="42">
        <v>0</v>
      </c>
      <c r="AI32" s="42">
        <v>0</v>
      </c>
      <c r="AJ32" s="42">
        <v>0</v>
      </c>
      <c r="AK32" s="42">
        <v>0</v>
      </c>
      <c r="AL32" s="42">
        <v>0</v>
      </c>
      <c r="AM32" s="42">
        <v>0</v>
      </c>
      <c r="AN32" s="42">
        <v>0</v>
      </c>
      <c r="AO32" s="42">
        <v>0</v>
      </c>
      <c r="AP32" s="42">
        <v>0</v>
      </c>
      <c r="AQ32" s="42">
        <v>0</v>
      </c>
      <c r="AR32" s="42">
        <v>0</v>
      </c>
      <c r="AS32" s="42">
        <v>0</v>
      </c>
      <c r="AT32" s="42">
        <v>0</v>
      </c>
      <c r="AU32" s="42">
        <v>0</v>
      </c>
      <c r="AV32" s="42">
        <v>0</v>
      </c>
      <c r="AW32" s="42">
        <v>0</v>
      </c>
      <c r="AX32" s="42">
        <v>0</v>
      </c>
      <c r="AY32" s="42">
        <v>0</v>
      </c>
      <c r="AZ32" s="42">
        <v>0</v>
      </c>
      <c r="BA32" s="42">
        <v>0</v>
      </c>
      <c r="BB32" s="42">
        <v>0</v>
      </c>
      <c r="BC32" s="42">
        <v>0</v>
      </c>
      <c r="BD32" s="42">
        <v>0</v>
      </c>
      <c r="BE32" s="42">
        <v>0</v>
      </c>
      <c r="BF32" s="42">
        <v>0</v>
      </c>
      <c r="BG32" s="42">
        <v>0</v>
      </c>
      <c r="BH32" s="42">
        <v>0</v>
      </c>
      <c r="BI32" s="42">
        <v>0</v>
      </c>
      <c r="BJ32" s="42">
        <v>0</v>
      </c>
      <c r="BK32" s="42">
        <v>0</v>
      </c>
      <c r="BL32" s="42">
        <v>0</v>
      </c>
      <c r="BM32" s="42">
        <v>0</v>
      </c>
      <c r="BN32" s="42">
        <v>0</v>
      </c>
      <c r="BO32" s="42">
        <v>0</v>
      </c>
      <c r="BP32" s="42">
        <v>0</v>
      </c>
      <c r="BQ32" s="42">
        <v>0</v>
      </c>
      <c r="BR32" s="42">
        <v>0</v>
      </c>
      <c r="BS32" s="42">
        <v>0</v>
      </c>
      <c r="BT32" s="42">
        <v>0</v>
      </c>
      <c r="BU32" s="42">
        <v>0</v>
      </c>
      <c r="BV32" s="42">
        <v>0</v>
      </c>
      <c r="BW32" s="42">
        <v>0</v>
      </c>
      <c r="BX32" s="42">
        <v>-11923.210059999001</v>
      </c>
      <c r="BY32" s="42">
        <v>0</v>
      </c>
      <c r="BZ32" s="42">
        <v>0</v>
      </c>
      <c r="CA32" s="42">
        <v>0</v>
      </c>
      <c r="CB32" s="42">
        <v>0</v>
      </c>
      <c r="CC32" s="42">
        <v>0</v>
      </c>
    </row>
    <row r="33" spans="1:81" x14ac:dyDescent="0.25">
      <c r="A33" s="202">
        <v>44958</v>
      </c>
      <c r="B33" s="42" t="s">
        <v>1382</v>
      </c>
      <c r="C33" s="42" t="s">
        <v>1349</v>
      </c>
      <c r="D33" s="42">
        <v>0</v>
      </c>
      <c r="E33" s="42">
        <v>0</v>
      </c>
      <c r="F33" s="42">
        <v>0</v>
      </c>
      <c r="G33" s="42">
        <v>0</v>
      </c>
      <c r="H33" s="42">
        <v>0</v>
      </c>
      <c r="I33" s="42">
        <v>0</v>
      </c>
      <c r="J33" s="42">
        <v>0</v>
      </c>
      <c r="K33" s="42">
        <v>0</v>
      </c>
      <c r="L33" s="42">
        <v>0</v>
      </c>
      <c r="M33" s="42">
        <v>0</v>
      </c>
      <c r="N33" s="42">
        <v>0</v>
      </c>
      <c r="O33" s="42">
        <v>0</v>
      </c>
      <c r="P33" s="42">
        <v>0</v>
      </c>
      <c r="Q33" s="42">
        <v>0</v>
      </c>
      <c r="R33" s="42">
        <v>-5.9376438489999899</v>
      </c>
      <c r="S33" s="42">
        <v>0</v>
      </c>
      <c r="T33" s="42">
        <v>0</v>
      </c>
      <c r="U33" s="42">
        <v>0</v>
      </c>
      <c r="V33" s="42">
        <v>0</v>
      </c>
      <c r="W33" s="42">
        <v>0</v>
      </c>
      <c r="X33" s="42">
        <v>0</v>
      </c>
      <c r="Y33" s="42">
        <v>0</v>
      </c>
      <c r="Z33" s="42">
        <v>0</v>
      </c>
      <c r="AA33" s="42">
        <v>0</v>
      </c>
      <c r="AB33" s="42">
        <v>0</v>
      </c>
      <c r="AC33" s="42">
        <v>0</v>
      </c>
      <c r="AD33" s="42">
        <v>0</v>
      </c>
      <c r="AE33" s="42">
        <v>0</v>
      </c>
      <c r="AF33" s="42">
        <v>0</v>
      </c>
      <c r="AG33" s="42">
        <v>0</v>
      </c>
      <c r="AH33" s="42">
        <v>0</v>
      </c>
      <c r="AI33" s="42">
        <v>0</v>
      </c>
      <c r="AJ33" s="42">
        <v>0</v>
      </c>
      <c r="AK33" s="42">
        <v>0</v>
      </c>
      <c r="AL33" s="42">
        <v>0</v>
      </c>
      <c r="AM33" s="42">
        <v>0</v>
      </c>
      <c r="AN33" s="42">
        <v>0</v>
      </c>
      <c r="AO33" s="42">
        <v>0</v>
      </c>
      <c r="AP33" s="42">
        <v>0</v>
      </c>
      <c r="AQ33" s="42">
        <v>0</v>
      </c>
      <c r="AR33" s="42">
        <v>0</v>
      </c>
      <c r="AS33" s="42">
        <v>0</v>
      </c>
      <c r="AT33" s="42">
        <v>0</v>
      </c>
      <c r="AU33" s="42">
        <v>0</v>
      </c>
      <c r="AV33" s="42">
        <v>0</v>
      </c>
      <c r="AW33" s="42">
        <v>0</v>
      </c>
      <c r="AX33" s="42">
        <v>0</v>
      </c>
      <c r="AY33" s="42">
        <v>0</v>
      </c>
      <c r="AZ33" s="42">
        <v>0</v>
      </c>
      <c r="BA33" s="42">
        <v>0</v>
      </c>
      <c r="BB33" s="42">
        <v>0</v>
      </c>
      <c r="BC33" s="42">
        <v>0</v>
      </c>
      <c r="BD33" s="42">
        <v>0</v>
      </c>
      <c r="BE33" s="42">
        <v>0</v>
      </c>
      <c r="BF33" s="42">
        <v>0</v>
      </c>
      <c r="BG33" s="42">
        <v>0</v>
      </c>
      <c r="BH33" s="42">
        <v>0</v>
      </c>
      <c r="BI33" s="42">
        <v>0</v>
      </c>
      <c r="BJ33" s="42">
        <v>0</v>
      </c>
      <c r="BK33" s="42">
        <v>0</v>
      </c>
      <c r="BL33" s="42">
        <v>0</v>
      </c>
      <c r="BM33" s="42">
        <v>0</v>
      </c>
      <c r="BN33" s="42">
        <v>0</v>
      </c>
      <c r="BO33" s="42">
        <v>0</v>
      </c>
      <c r="BP33" s="42">
        <v>0</v>
      </c>
      <c r="BQ33" s="42">
        <v>0</v>
      </c>
      <c r="BR33" s="42">
        <v>0</v>
      </c>
      <c r="BS33" s="42">
        <v>0</v>
      </c>
      <c r="BT33" s="42">
        <v>0</v>
      </c>
      <c r="BU33" s="42">
        <v>0</v>
      </c>
      <c r="BV33" s="42">
        <v>0</v>
      </c>
      <c r="BW33" s="42">
        <v>0</v>
      </c>
      <c r="BX33" s="42">
        <v>0</v>
      </c>
      <c r="BY33" s="42">
        <v>0</v>
      </c>
      <c r="BZ33" s="42">
        <v>0</v>
      </c>
      <c r="CA33" s="42">
        <v>0</v>
      </c>
      <c r="CB33" s="42">
        <v>0</v>
      </c>
      <c r="CC33" s="42">
        <v>0</v>
      </c>
    </row>
    <row r="34" spans="1:81" x14ac:dyDescent="0.25">
      <c r="A34" s="202">
        <v>44958</v>
      </c>
      <c r="B34" s="42" t="s">
        <v>1382</v>
      </c>
      <c r="C34" s="42" t="s">
        <v>1347</v>
      </c>
      <c r="D34" s="42">
        <v>0</v>
      </c>
      <c r="E34" s="42">
        <v>0</v>
      </c>
      <c r="F34" s="42">
        <v>0</v>
      </c>
      <c r="G34" s="42">
        <v>0</v>
      </c>
      <c r="H34" s="42">
        <v>0</v>
      </c>
      <c r="I34" s="42">
        <v>0</v>
      </c>
      <c r="J34" s="42">
        <v>0</v>
      </c>
      <c r="K34" s="42">
        <v>0</v>
      </c>
      <c r="L34" s="42">
        <v>0</v>
      </c>
      <c r="M34" s="42">
        <v>0</v>
      </c>
      <c r="N34" s="42">
        <v>0</v>
      </c>
      <c r="O34" s="42">
        <v>0</v>
      </c>
      <c r="P34" s="42">
        <v>0</v>
      </c>
      <c r="Q34" s="42">
        <v>0</v>
      </c>
      <c r="R34" s="42">
        <v>-3.1147699599999998</v>
      </c>
      <c r="S34" s="42">
        <v>0</v>
      </c>
      <c r="T34" s="42">
        <v>0</v>
      </c>
      <c r="U34" s="42">
        <v>0</v>
      </c>
      <c r="V34" s="42">
        <v>0</v>
      </c>
      <c r="W34" s="42">
        <v>0</v>
      </c>
      <c r="X34" s="42">
        <v>0</v>
      </c>
      <c r="Y34" s="42">
        <v>0</v>
      </c>
      <c r="Z34" s="42">
        <v>0</v>
      </c>
      <c r="AA34" s="42">
        <v>0</v>
      </c>
      <c r="AB34" s="42">
        <v>0</v>
      </c>
      <c r="AC34" s="42">
        <v>0</v>
      </c>
      <c r="AD34" s="42">
        <v>0</v>
      </c>
      <c r="AE34" s="42">
        <v>0</v>
      </c>
      <c r="AF34" s="42">
        <v>0</v>
      </c>
      <c r="AG34" s="42">
        <v>0</v>
      </c>
      <c r="AH34" s="42">
        <v>0</v>
      </c>
      <c r="AI34" s="42">
        <v>0</v>
      </c>
      <c r="AJ34" s="42">
        <v>0</v>
      </c>
      <c r="AK34" s="42">
        <v>0</v>
      </c>
      <c r="AL34" s="42">
        <v>0</v>
      </c>
      <c r="AM34" s="42">
        <v>0</v>
      </c>
      <c r="AN34" s="42">
        <v>0</v>
      </c>
      <c r="AO34" s="42">
        <v>0</v>
      </c>
      <c r="AP34" s="42">
        <v>0</v>
      </c>
      <c r="AQ34" s="42">
        <v>0</v>
      </c>
      <c r="AR34" s="42">
        <v>0</v>
      </c>
      <c r="AS34" s="42">
        <v>0</v>
      </c>
      <c r="AT34" s="42">
        <v>0</v>
      </c>
      <c r="AU34" s="42">
        <v>0</v>
      </c>
      <c r="AV34" s="42">
        <v>0</v>
      </c>
      <c r="AW34" s="42">
        <v>0</v>
      </c>
      <c r="AX34" s="42">
        <v>0</v>
      </c>
      <c r="AY34" s="42">
        <v>0</v>
      </c>
      <c r="AZ34" s="42">
        <v>0</v>
      </c>
      <c r="BA34" s="42">
        <v>0</v>
      </c>
      <c r="BB34" s="42">
        <v>0</v>
      </c>
      <c r="BC34" s="42">
        <v>0</v>
      </c>
      <c r="BD34" s="42">
        <v>0</v>
      </c>
      <c r="BE34" s="42">
        <v>0</v>
      </c>
      <c r="BF34" s="42">
        <v>0</v>
      </c>
      <c r="BG34" s="42">
        <v>0</v>
      </c>
      <c r="BH34" s="42">
        <v>0</v>
      </c>
      <c r="BI34" s="42">
        <v>0</v>
      </c>
      <c r="BJ34" s="42">
        <v>0</v>
      </c>
      <c r="BK34" s="42">
        <v>0</v>
      </c>
      <c r="BL34" s="42">
        <v>0</v>
      </c>
      <c r="BM34" s="42">
        <v>0</v>
      </c>
      <c r="BN34" s="42">
        <v>0</v>
      </c>
      <c r="BO34" s="42">
        <v>0</v>
      </c>
      <c r="BP34" s="42">
        <v>0</v>
      </c>
      <c r="BQ34" s="42">
        <v>0</v>
      </c>
      <c r="BR34" s="42">
        <v>0</v>
      </c>
      <c r="BS34" s="42">
        <v>0</v>
      </c>
      <c r="BT34" s="42">
        <v>0</v>
      </c>
      <c r="BU34" s="42">
        <v>0</v>
      </c>
      <c r="BV34" s="42">
        <v>0</v>
      </c>
      <c r="BW34" s="42">
        <v>0</v>
      </c>
      <c r="BX34" s="42">
        <v>185405.35767112501</v>
      </c>
      <c r="BY34" s="42">
        <v>0</v>
      </c>
      <c r="BZ34" s="42">
        <v>0</v>
      </c>
      <c r="CA34" s="42">
        <v>0</v>
      </c>
      <c r="CB34" s="42">
        <v>0</v>
      </c>
      <c r="CC34" s="42">
        <v>0</v>
      </c>
    </row>
    <row r="35" spans="1:81" x14ac:dyDescent="0.25">
      <c r="A35" s="202">
        <v>44958</v>
      </c>
      <c r="B35" s="42" t="s">
        <v>1382</v>
      </c>
      <c r="C35" s="42" t="s">
        <v>922</v>
      </c>
      <c r="D35" s="42">
        <v>0</v>
      </c>
      <c r="E35" s="42">
        <v>0</v>
      </c>
      <c r="F35" s="42">
        <v>0</v>
      </c>
      <c r="G35" s="42">
        <v>0</v>
      </c>
      <c r="H35" s="42">
        <v>0</v>
      </c>
      <c r="I35" s="42">
        <v>0</v>
      </c>
      <c r="J35" s="42">
        <v>0</v>
      </c>
      <c r="K35" s="42">
        <v>0</v>
      </c>
      <c r="L35" s="42">
        <v>0</v>
      </c>
      <c r="M35" s="42">
        <v>0</v>
      </c>
      <c r="N35" s="42">
        <v>0</v>
      </c>
      <c r="O35" s="42">
        <v>0</v>
      </c>
      <c r="P35" s="42">
        <v>0</v>
      </c>
      <c r="Q35" s="42">
        <v>0</v>
      </c>
      <c r="R35" s="42">
        <v>0</v>
      </c>
      <c r="S35" s="42">
        <v>0</v>
      </c>
      <c r="T35" s="42">
        <v>0</v>
      </c>
      <c r="U35" s="42">
        <v>0</v>
      </c>
      <c r="V35" s="42">
        <v>0</v>
      </c>
      <c r="W35" s="42">
        <v>0</v>
      </c>
      <c r="X35" s="42">
        <v>0</v>
      </c>
      <c r="Y35" s="42">
        <v>0</v>
      </c>
      <c r="Z35" s="42">
        <v>0</v>
      </c>
      <c r="AA35" s="42">
        <v>0</v>
      </c>
      <c r="AB35" s="42">
        <v>0</v>
      </c>
      <c r="AC35" s="42">
        <v>0</v>
      </c>
      <c r="AD35" s="42">
        <v>0</v>
      </c>
      <c r="AE35" s="42">
        <v>0</v>
      </c>
      <c r="AF35" s="42">
        <v>0</v>
      </c>
      <c r="AG35" s="42">
        <v>0</v>
      </c>
      <c r="AH35" s="42">
        <v>0</v>
      </c>
      <c r="AI35" s="42">
        <v>0</v>
      </c>
      <c r="AJ35" s="42">
        <v>0</v>
      </c>
      <c r="AK35" s="42">
        <v>0</v>
      </c>
      <c r="AL35" s="42">
        <v>0</v>
      </c>
      <c r="AM35" s="42">
        <v>0</v>
      </c>
      <c r="AN35" s="42">
        <v>0</v>
      </c>
      <c r="AO35" s="42">
        <v>0</v>
      </c>
      <c r="AP35" s="42">
        <v>0</v>
      </c>
      <c r="AQ35" s="42">
        <v>0</v>
      </c>
      <c r="AR35" s="42">
        <v>0</v>
      </c>
      <c r="AS35" s="42">
        <v>0</v>
      </c>
      <c r="AT35" s="42">
        <v>0</v>
      </c>
      <c r="AU35" s="42">
        <v>0</v>
      </c>
      <c r="AV35" s="42">
        <v>0</v>
      </c>
      <c r="AW35" s="42">
        <v>0</v>
      </c>
      <c r="AX35" s="42">
        <v>0</v>
      </c>
      <c r="AY35" s="42">
        <v>0</v>
      </c>
      <c r="AZ35" s="42">
        <v>0</v>
      </c>
      <c r="BA35" s="42">
        <v>0</v>
      </c>
      <c r="BB35" s="42">
        <v>0</v>
      </c>
      <c r="BC35" s="42">
        <v>0</v>
      </c>
      <c r="BD35" s="42">
        <v>0</v>
      </c>
      <c r="BE35" s="42">
        <v>-4.1891000000000003E-5</v>
      </c>
      <c r="BF35" s="42">
        <v>0</v>
      </c>
      <c r="BG35" s="42">
        <v>0</v>
      </c>
      <c r="BH35" s="42">
        <v>0</v>
      </c>
      <c r="BI35" s="42">
        <v>0</v>
      </c>
      <c r="BJ35" s="42">
        <v>0</v>
      </c>
      <c r="BK35" s="42">
        <v>0</v>
      </c>
      <c r="BL35" s="42">
        <v>0</v>
      </c>
      <c r="BM35" s="42">
        <v>0</v>
      </c>
      <c r="BN35" s="42">
        <v>0</v>
      </c>
      <c r="BO35" s="42">
        <v>0</v>
      </c>
      <c r="BP35" s="42">
        <v>0</v>
      </c>
      <c r="BQ35" s="42">
        <v>0</v>
      </c>
      <c r="BR35" s="42">
        <v>0</v>
      </c>
      <c r="BS35" s="42">
        <v>0</v>
      </c>
      <c r="BT35" s="42">
        <v>0</v>
      </c>
      <c r="BU35" s="42">
        <v>0</v>
      </c>
      <c r="BV35" s="42">
        <v>0</v>
      </c>
      <c r="BW35" s="42">
        <v>0</v>
      </c>
      <c r="BX35" s="42">
        <v>0</v>
      </c>
      <c r="BY35" s="42">
        <v>0</v>
      </c>
      <c r="BZ35" s="42">
        <v>0</v>
      </c>
      <c r="CA35" s="42">
        <v>0</v>
      </c>
      <c r="CB35" s="42">
        <v>0</v>
      </c>
      <c r="CC35" s="42">
        <v>0</v>
      </c>
    </row>
    <row r="36" spans="1:81" x14ac:dyDescent="0.25">
      <c r="A36" s="202">
        <v>44958</v>
      </c>
      <c r="B36" s="42" t="s">
        <v>1382</v>
      </c>
      <c r="C36" s="42" t="s">
        <v>49</v>
      </c>
      <c r="D36" s="42">
        <v>0</v>
      </c>
      <c r="E36" s="42">
        <v>0</v>
      </c>
      <c r="F36" s="42">
        <v>0</v>
      </c>
      <c r="G36" s="42">
        <v>0</v>
      </c>
      <c r="H36" s="42">
        <v>0</v>
      </c>
      <c r="I36" s="42">
        <v>0</v>
      </c>
      <c r="J36" s="42">
        <v>0</v>
      </c>
      <c r="K36" s="42">
        <v>0</v>
      </c>
      <c r="L36" s="42">
        <v>0</v>
      </c>
      <c r="M36" s="42">
        <v>0</v>
      </c>
      <c r="N36" s="42">
        <v>0</v>
      </c>
      <c r="O36" s="42">
        <v>0</v>
      </c>
      <c r="P36" s="42">
        <v>0</v>
      </c>
      <c r="Q36" s="42">
        <v>0</v>
      </c>
      <c r="R36" s="42">
        <v>0</v>
      </c>
      <c r="S36" s="42">
        <v>0</v>
      </c>
      <c r="T36" s="42">
        <v>0</v>
      </c>
      <c r="U36" s="42">
        <v>0</v>
      </c>
      <c r="V36" s="42">
        <v>0</v>
      </c>
      <c r="W36" s="42">
        <v>0</v>
      </c>
      <c r="X36" s="42">
        <v>0</v>
      </c>
      <c r="Y36" s="42">
        <v>0</v>
      </c>
      <c r="Z36" s="42">
        <v>0</v>
      </c>
      <c r="AA36" s="42">
        <v>0</v>
      </c>
      <c r="AB36" s="42">
        <v>0</v>
      </c>
      <c r="AC36" s="42">
        <v>0</v>
      </c>
      <c r="AD36" s="42">
        <v>0</v>
      </c>
      <c r="AE36" s="42">
        <v>0</v>
      </c>
      <c r="AF36" s="42">
        <v>0</v>
      </c>
      <c r="AG36" s="42">
        <v>0</v>
      </c>
      <c r="AH36" s="42">
        <v>0</v>
      </c>
      <c r="AI36" s="42">
        <v>0</v>
      </c>
      <c r="AJ36" s="42">
        <v>0</v>
      </c>
      <c r="AK36" s="42">
        <v>0</v>
      </c>
      <c r="AL36" s="42">
        <v>0</v>
      </c>
      <c r="AM36" s="42">
        <v>0</v>
      </c>
      <c r="AN36" s="42">
        <v>0</v>
      </c>
      <c r="AO36" s="42">
        <v>0</v>
      </c>
      <c r="AP36" s="42">
        <v>0</v>
      </c>
      <c r="AQ36" s="42">
        <v>0</v>
      </c>
      <c r="AR36" s="42">
        <v>0</v>
      </c>
      <c r="AS36" s="42">
        <v>0</v>
      </c>
      <c r="AT36" s="42">
        <v>0</v>
      </c>
      <c r="AU36" s="42">
        <v>0</v>
      </c>
      <c r="AV36" s="42">
        <v>0</v>
      </c>
      <c r="AW36" s="42">
        <v>0</v>
      </c>
      <c r="AX36" s="42">
        <v>0</v>
      </c>
      <c r="AY36" s="42">
        <v>0</v>
      </c>
      <c r="AZ36" s="42">
        <v>0</v>
      </c>
      <c r="BA36" s="42">
        <v>0</v>
      </c>
      <c r="BB36" s="42">
        <v>0</v>
      </c>
      <c r="BC36" s="42">
        <v>0</v>
      </c>
      <c r="BD36" s="42">
        <v>0</v>
      </c>
      <c r="BE36" s="42">
        <v>0</v>
      </c>
      <c r="BF36" s="42">
        <v>0</v>
      </c>
      <c r="BG36" s="42">
        <v>0</v>
      </c>
      <c r="BH36" s="42">
        <v>0</v>
      </c>
      <c r="BI36" s="42">
        <v>0</v>
      </c>
      <c r="BJ36" s="42">
        <v>0</v>
      </c>
      <c r="BK36" s="42">
        <v>0</v>
      </c>
      <c r="BL36" s="42">
        <v>4.1600999999999997E-5</v>
      </c>
      <c r="BM36" s="42">
        <v>0</v>
      </c>
      <c r="BN36" s="42">
        <v>0</v>
      </c>
      <c r="BO36" s="42">
        <v>0</v>
      </c>
      <c r="BP36" s="42">
        <v>0</v>
      </c>
      <c r="BQ36" s="42">
        <v>0</v>
      </c>
      <c r="BR36" s="42">
        <v>0</v>
      </c>
      <c r="BS36" s="42">
        <v>0</v>
      </c>
      <c r="BT36" s="42">
        <v>0</v>
      </c>
      <c r="BU36" s="42">
        <v>0</v>
      </c>
      <c r="BV36" s="42">
        <v>0</v>
      </c>
      <c r="BW36" s="42">
        <v>0</v>
      </c>
      <c r="BX36" s="42">
        <v>0</v>
      </c>
      <c r="BY36" s="42">
        <v>0</v>
      </c>
      <c r="BZ36" s="42">
        <v>0</v>
      </c>
      <c r="CA36" s="42">
        <v>0</v>
      </c>
      <c r="CB36" s="42">
        <v>0</v>
      </c>
      <c r="CC36" s="42">
        <v>0</v>
      </c>
    </row>
    <row r="37" spans="1:81" x14ac:dyDescent="0.25">
      <c r="A37" s="202">
        <v>44958</v>
      </c>
      <c r="B37" s="42" t="s">
        <v>1382</v>
      </c>
      <c r="C37" s="42" t="s">
        <v>1235</v>
      </c>
      <c r="D37" s="42">
        <v>0</v>
      </c>
      <c r="E37" s="42">
        <v>0</v>
      </c>
      <c r="F37" s="42">
        <v>0</v>
      </c>
      <c r="G37" s="42">
        <v>0</v>
      </c>
      <c r="H37" s="42">
        <v>0</v>
      </c>
      <c r="I37" s="42">
        <v>0</v>
      </c>
      <c r="J37" s="42">
        <v>0</v>
      </c>
      <c r="K37" s="42">
        <v>0</v>
      </c>
      <c r="L37" s="42">
        <v>0</v>
      </c>
      <c r="M37" s="42">
        <v>0</v>
      </c>
      <c r="N37" s="42">
        <v>0</v>
      </c>
      <c r="O37" s="42">
        <v>0</v>
      </c>
      <c r="P37" s="42">
        <v>0</v>
      </c>
      <c r="Q37" s="42">
        <v>0</v>
      </c>
      <c r="R37" s="42">
        <v>0</v>
      </c>
      <c r="S37" s="42">
        <v>0</v>
      </c>
      <c r="T37" s="42">
        <v>0</v>
      </c>
      <c r="U37" s="42">
        <v>0</v>
      </c>
      <c r="V37" s="42">
        <v>0</v>
      </c>
      <c r="W37" s="42">
        <v>0</v>
      </c>
      <c r="X37" s="42">
        <v>0</v>
      </c>
      <c r="Y37" s="42">
        <v>0</v>
      </c>
      <c r="Z37" s="42">
        <v>0</v>
      </c>
      <c r="AA37" s="42">
        <v>0</v>
      </c>
      <c r="AB37" s="42">
        <v>0</v>
      </c>
      <c r="AC37" s="42">
        <v>0</v>
      </c>
      <c r="AD37" s="42">
        <v>0</v>
      </c>
      <c r="AE37" s="42">
        <v>0</v>
      </c>
      <c r="AF37" s="42">
        <v>0</v>
      </c>
      <c r="AG37" s="42">
        <v>0</v>
      </c>
      <c r="AH37" s="42">
        <v>0</v>
      </c>
      <c r="AI37" s="42">
        <v>0</v>
      </c>
      <c r="AJ37" s="42">
        <v>0</v>
      </c>
      <c r="AK37" s="42">
        <v>0</v>
      </c>
      <c r="AL37" s="42">
        <v>0</v>
      </c>
      <c r="AM37" s="42">
        <v>0</v>
      </c>
      <c r="AN37" s="42">
        <v>0</v>
      </c>
      <c r="AO37" s="42">
        <v>0</v>
      </c>
      <c r="AP37" s="42">
        <v>0</v>
      </c>
      <c r="AQ37" s="42">
        <v>0</v>
      </c>
      <c r="AR37" s="42">
        <v>0</v>
      </c>
      <c r="AS37" s="42">
        <v>0</v>
      </c>
      <c r="AT37" s="42">
        <v>0</v>
      </c>
      <c r="AU37" s="42">
        <v>0</v>
      </c>
      <c r="AV37" s="42">
        <v>0</v>
      </c>
      <c r="AW37" s="42">
        <v>0</v>
      </c>
      <c r="AX37" s="42">
        <v>0</v>
      </c>
      <c r="AY37" s="42">
        <v>0</v>
      </c>
      <c r="AZ37" s="42">
        <v>0</v>
      </c>
      <c r="BA37" s="42">
        <v>0</v>
      </c>
      <c r="BB37" s="42">
        <v>0</v>
      </c>
      <c r="BC37" s="42">
        <v>0</v>
      </c>
      <c r="BD37" s="42">
        <v>0</v>
      </c>
      <c r="BE37" s="42">
        <v>0</v>
      </c>
      <c r="BF37" s="42">
        <v>0</v>
      </c>
      <c r="BG37" s="42">
        <v>0</v>
      </c>
      <c r="BH37" s="42">
        <v>0</v>
      </c>
      <c r="BI37" s="42">
        <v>0</v>
      </c>
      <c r="BJ37" s="42">
        <v>0</v>
      </c>
      <c r="BK37" s="42">
        <v>0</v>
      </c>
      <c r="BL37" s="42">
        <v>0</v>
      </c>
      <c r="BM37" s="42">
        <v>0</v>
      </c>
      <c r="BN37" s="42">
        <v>0</v>
      </c>
      <c r="BO37" s="42">
        <v>0</v>
      </c>
      <c r="BP37" s="42">
        <v>0</v>
      </c>
      <c r="BQ37" s="42">
        <v>0</v>
      </c>
      <c r="BR37" s="42">
        <v>0</v>
      </c>
      <c r="BS37" s="42">
        <v>0</v>
      </c>
      <c r="BT37" s="42">
        <v>0</v>
      </c>
      <c r="BU37" s="42">
        <v>0</v>
      </c>
      <c r="BV37" s="42">
        <v>0</v>
      </c>
      <c r="BW37" s="42">
        <v>0</v>
      </c>
      <c r="BX37" s="42">
        <v>-1.0996799989999999</v>
      </c>
      <c r="BY37" s="42">
        <v>0</v>
      </c>
      <c r="BZ37" s="42">
        <v>0</v>
      </c>
      <c r="CA37" s="42">
        <v>0</v>
      </c>
      <c r="CB37" s="42">
        <v>0</v>
      </c>
      <c r="CC37" s="42">
        <v>0</v>
      </c>
    </row>
    <row r="38" spans="1:81" x14ac:dyDescent="0.25">
      <c r="A38" s="202">
        <v>44958</v>
      </c>
      <c r="B38" s="42" t="s">
        <v>1426</v>
      </c>
      <c r="C38" s="42" t="s">
        <v>1349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  <c r="O38" s="42">
        <v>0</v>
      </c>
      <c r="P38" s="42">
        <v>0</v>
      </c>
      <c r="Q38" s="42">
        <v>0</v>
      </c>
      <c r="R38" s="42">
        <v>-0.28055969200000003</v>
      </c>
      <c r="S38" s="42">
        <v>0</v>
      </c>
      <c r="T38" s="42">
        <v>0</v>
      </c>
      <c r="U38" s="42">
        <v>0</v>
      </c>
      <c r="V38" s="42">
        <v>0</v>
      </c>
      <c r="W38" s="42">
        <v>0</v>
      </c>
      <c r="X38" s="42">
        <v>0</v>
      </c>
      <c r="Y38" s="42">
        <v>0</v>
      </c>
      <c r="Z38" s="42">
        <v>0</v>
      </c>
      <c r="AA38" s="42">
        <v>0</v>
      </c>
      <c r="AB38" s="42">
        <v>0</v>
      </c>
      <c r="AC38" s="42">
        <v>0</v>
      </c>
      <c r="AD38" s="42">
        <v>0</v>
      </c>
      <c r="AE38" s="42">
        <v>0</v>
      </c>
      <c r="AF38" s="42">
        <v>0</v>
      </c>
      <c r="AG38" s="42">
        <v>0</v>
      </c>
      <c r="AH38" s="42">
        <v>0</v>
      </c>
      <c r="AI38" s="42">
        <v>0</v>
      </c>
      <c r="AJ38" s="42">
        <v>0</v>
      </c>
      <c r="AK38" s="42">
        <v>0</v>
      </c>
      <c r="AL38" s="42">
        <v>0</v>
      </c>
      <c r="AM38" s="42">
        <v>0</v>
      </c>
      <c r="AN38" s="42">
        <v>0</v>
      </c>
      <c r="AO38" s="42">
        <v>0</v>
      </c>
      <c r="AP38" s="42">
        <v>0</v>
      </c>
      <c r="AQ38" s="42">
        <v>0</v>
      </c>
      <c r="AR38" s="42">
        <v>0</v>
      </c>
      <c r="AS38" s="42">
        <v>0</v>
      </c>
      <c r="AT38" s="42">
        <v>0</v>
      </c>
      <c r="AU38" s="42">
        <v>0</v>
      </c>
      <c r="AV38" s="42">
        <v>0</v>
      </c>
      <c r="AW38" s="42">
        <v>0</v>
      </c>
      <c r="AX38" s="42">
        <v>0</v>
      </c>
      <c r="AY38" s="42">
        <v>0</v>
      </c>
      <c r="AZ38" s="42">
        <v>0</v>
      </c>
      <c r="BA38" s="42">
        <v>0</v>
      </c>
      <c r="BB38" s="42">
        <v>0</v>
      </c>
      <c r="BC38" s="42">
        <v>0</v>
      </c>
      <c r="BD38" s="42">
        <v>0</v>
      </c>
      <c r="BE38" s="42">
        <v>0</v>
      </c>
      <c r="BF38" s="42">
        <v>0</v>
      </c>
      <c r="BG38" s="42">
        <v>0</v>
      </c>
      <c r="BH38" s="42">
        <v>0</v>
      </c>
      <c r="BI38" s="42">
        <v>0</v>
      </c>
      <c r="BJ38" s="42">
        <v>0</v>
      </c>
      <c r="BK38" s="42">
        <v>0</v>
      </c>
      <c r="BL38" s="42">
        <v>0</v>
      </c>
      <c r="BM38" s="42">
        <v>0</v>
      </c>
      <c r="BN38" s="42">
        <v>0</v>
      </c>
      <c r="BO38" s="42">
        <v>0</v>
      </c>
      <c r="BP38" s="42">
        <v>0</v>
      </c>
      <c r="BQ38" s="42">
        <v>0</v>
      </c>
      <c r="BR38" s="42">
        <v>0</v>
      </c>
      <c r="BS38" s="42">
        <v>0</v>
      </c>
      <c r="BT38" s="42">
        <v>0</v>
      </c>
      <c r="BU38" s="42">
        <v>0</v>
      </c>
      <c r="BV38" s="42">
        <v>0</v>
      </c>
      <c r="BW38" s="42">
        <v>0</v>
      </c>
      <c r="BX38" s="42">
        <v>0</v>
      </c>
      <c r="BY38" s="42">
        <v>0</v>
      </c>
      <c r="BZ38" s="42">
        <v>0</v>
      </c>
      <c r="CA38" s="42">
        <v>0</v>
      </c>
      <c r="CB38" s="42">
        <v>0</v>
      </c>
      <c r="CC38" s="42">
        <v>0</v>
      </c>
    </row>
    <row r="39" spans="1:81" x14ac:dyDescent="0.25">
      <c r="A39" s="202">
        <v>44958</v>
      </c>
      <c r="B39" s="42" t="s">
        <v>1426</v>
      </c>
      <c r="C39" s="42" t="s">
        <v>1347</v>
      </c>
      <c r="D39" s="42">
        <v>0</v>
      </c>
      <c r="E39" s="42">
        <v>0</v>
      </c>
      <c r="F39" s="42">
        <v>0</v>
      </c>
      <c r="G39" s="42">
        <v>0</v>
      </c>
      <c r="H39" s="42">
        <v>0</v>
      </c>
      <c r="I39" s="42">
        <v>0</v>
      </c>
      <c r="J39" s="42">
        <v>0</v>
      </c>
      <c r="K39" s="42">
        <v>0</v>
      </c>
      <c r="L39" s="42">
        <v>0</v>
      </c>
      <c r="M39" s="42">
        <v>0</v>
      </c>
      <c r="N39" s="42">
        <v>0</v>
      </c>
      <c r="O39" s="42">
        <v>0</v>
      </c>
      <c r="P39" s="42">
        <v>0</v>
      </c>
      <c r="Q39" s="42">
        <v>0</v>
      </c>
      <c r="R39" s="42">
        <v>0.47460000099999999</v>
      </c>
      <c r="S39" s="42">
        <v>0</v>
      </c>
      <c r="T39" s="42">
        <v>0</v>
      </c>
      <c r="U39" s="42">
        <v>0</v>
      </c>
      <c r="V39" s="42">
        <v>0</v>
      </c>
      <c r="W39" s="42">
        <v>0</v>
      </c>
      <c r="X39" s="42">
        <v>0</v>
      </c>
      <c r="Y39" s="42">
        <v>0</v>
      </c>
      <c r="Z39" s="42">
        <v>0</v>
      </c>
      <c r="AA39" s="42">
        <v>0</v>
      </c>
      <c r="AB39" s="42">
        <v>0</v>
      </c>
      <c r="AC39" s="42">
        <v>0</v>
      </c>
      <c r="AD39" s="42">
        <v>0</v>
      </c>
      <c r="AE39" s="42">
        <v>0</v>
      </c>
      <c r="AF39" s="42">
        <v>0</v>
      </c>
      <c r="AG39" s="42">
        <v>0</v>
      </c>
      <c r="AH39" s="42">
        <v>0</v>
      </c>
      <c r="AI39" s="42">
        <v>0</v>
      </c>
      <c r="AJ39" s="42">
        <v>0</v>
      </c>
      <c r="AK39" s="42">
        <v>0</v>
      </c>
      <c r="AL39" s="42">
        <v>0</v>
      </c>
      <c r="AM39" s="42">
        <v>0</v>
      </c>
      <c r="AN39" s="42">
        <v>0</v>
      </c>
      <c r="AO39" s="42">
        <v>0</v>
      </c>
      <c r="AP39" s="42">
        <v>0</v>
      </c>
      <c r="AQ39" s="42">
        <v>0</v>
      </c>
      <c r="AR39" s="42">
        <v>0</v>
      </c>
      <c r="AS39" s="42">
        <v>0</v>
      </c>
      <c r="AT39" s="42">
        <v>0</v>
      </c>
      <c r="AU39" s="42">
        <v>0</v>
      </c>
      <c r="AV39" s="42">
        <v>0</v>
      </c>
      <c r="AW39" s="42">
        <v>0</v>
      </c>
      <c r="AX39" s="42">
        <v>0</v>
      </c>
      <c r="AY39" s="42">
        <v>0</v>
      </c>
      <c r="AZ39" s="42">
        <v>0</v>
      </c>
      <c r="BA39" s="42">
        <v>0</v>
      </c>
      <c r="BB39" s="42">
        <v>0</v>
      </c>
      <c r="BC39" s="42">
        <v>0</v>
      </c>
      <c r="BD39" s="42">
        <v>0</v>
      </c>
      <c r="BE39" s="42">
        <v>0</v>
      </c>
      <c r="BF39" s="42">
        <v>0</v>
      </c>
      <c r="BG39" s="42">
        <v>0</v>
      </c>
      <c r="BH39" s="42">
        <v>0</v>
      </c>
      <c r="BI39" s="42">
        <v>0</v>
      </c>
      <c r="BJ39" s="42">
        <v>0</v>
      </c>
      <c r="BK39" s="42">
        <v>0</v>
      </c>
      <c r="BL39" s="42">
        <v>0</v>
      </c>
      <c r="BM39" s="42">
        <v>0</v>
      </c>
      <c r="BN39" s="42">
        <v>0</v>
      </c>
      <c r="BO39" s="42">
        <v>0</v>
      </c>
      <c r="BP39" s="42">
        <v>0</v>
      </c>
      <c r="BQ39" s="42">
        <v>0</v>
      </c>
      <c r="BR39" s="42">
        <v>0</v>
      </c>
      <c r="BS39" s="42">
        <v>0</v>
      </c>
      <c r="BT39" s="42">
        <v>0</v>
      </c>
      <c r="BU39" s="42">
        <v>0</v>
      </c>
      <c r="BV39" s="42">
        <v>0</v>
      </c>
      <c r="BW39" s="42">
        <v>0</v>
      </c>
      <c r="BX39" s="42">
        <v>-8651.7481165200006</v>
      </c>
      <c r="BY39" s="42">
        <v>0</v>
      </c>
      <c r="BZ39" s="42">
        <v>0</v>
      </c>
      <c r="CA39" s="42">
        <v>0</v>
      </c>
      <c r="CB39" s="42">
        <v>0</v>
      </c>
      <c r="CC39" s="42">
        <v>0</v>
      </c>
    </row>
    <row r="40" spans="1:81" x14ac:dyDescent="0.25">
      <c r="A40" s="202">
        <v>44958</v>
      </c>
      <c r="B40" s="42" t="s">
        <v>1426</v>
      </c>
      <c r="C40" s="42" t="s">
        <v>922</v>
      </c>
      <c r="D40" s="42">
        <v>0</v>
      </c>
      <c r="E40" s="42">
        <v>0</v>
      </c>
      <c r="F40" s="42">
        <v>0</v>
      </c>
      <c r="G40" s="42">
        <v>0</v>
      </c>
      <c r="H40" s="42">
        <v>0</v>
      </c>
      <c r="I40" s="42">
        <v>0</v>
      </c>
      <c r="J40" s="42">
        <v>0</v>
      </c>
      <c r="K40" s="42">
        <v>0</v>
      </c>
      <c r="L40" s="42">
        <v>0</v>
      </c>
      <c r="M40" s="42">
        <v>0</v>
      </c>
      <c r="N40" s="42">
        <v>0</v>
      </c>
      <c r="O40" s="42">
        <v>0</v>
      </c>
      <c r="P40" s="42">
        <v>0</v>
      </c>
      <c r="Q40" s="42">
        <v>0</v>
      </c>
      <c r="R40" s="42">
        <v>0</v>
      </c>
      <c r="S40" s="42">
        <v>0</v>
      </c>
      <c r="T40" s="42">
        <v>0</v>
      </c>
      <c r="U40" s="42">
        <v>0</v>
      </c>
      <c r="V40" s="42">
        <v>0</v>
      </c>
      <c r="W40" s="42">
        <v>0</v>
      </c>
      <c r="X40" s="42">
        <v>0</v>
      </c>
      <c r="Y40" s="42">
        <v>0</v>
      </c>
      <c r="Z40" s="42">
        <v>0</v>
      </c>
      <c r="AA40" s="42">
        <v>0</v>
      </c>
      <c r="AB40" s="42">
        <v>0</v>
      </c>
      <c r="AC40" s="42">
        <v>0</v>
      </c>
      <c r="AD40" s="42">
        <v>0</v>
      </c>
      <c r="AE40" s="42">
        <v>0</v>
      </c>
      <c r="AF40" s="42">
        <v>0</v>
      </c>
      <c r="AG40" s="42">
        <v>0</v>
      </c>
      <c r="AH40" s="42">
        <v>0</v>
      </c>
      <c r="AI40" s="42">
        <v>0</v>
      </c>
      <c r="AJ40" s="42">
        <v>0</v>
      </c>
      <c r="AK40" s="42">
        <v>0</v>
      </c>
      <c r="AL40" s="42">
        <v>0</v>
      </c>
      <c r="AM40" s="42">
        <v>0</v>
      </c>
      <c r="AN40" s="42">
        <v>0</v>
      </c>
      <c r="AO40" s="42">
        <v>0</v>
      </c>
      <c r="AP40" s="42">
        <v>0</v>
      </c>
      <c r="AQ40" s="42">
        <v>0</v>
      </c>
      <c r="AR40" s="42">
        <v>0</v>
      </c>
      <c r="AS40" s="42">
        <v>0</v>
      </c>
      <c r="AT40" s="42">
        <v>0</v>
      </c>
      <c r="AU40" s="42">
        <v>0</v>
      </c>
      <c r="AV40" s="42">
        <v>0</v>
      </c>
      <c r="AW40" s="42">
        <v>0</v>
      </c>
      <c r="AX40" s="42">
        <v>0</v>
      </c>
      <c r="AY40" s="42">
        <v>0</v>
      </c>
      <c r="AZ40" s="42">
        <v>0</v>
      </c>
      <c r="BA40" s="42">
        <v>0</v>
      </c>
      <c r="BB40" s="42">
        <v>0</v>
      </c>
      <c r="BC40" s="42">
        <v>0</v>
      </c>
      <c r="BD40" s="42">
        <v>0</v>
      </c>
      <c r="BE40" s="42">
        <v>1.8938999999999999E-5</v>
      </c>
      <c r="BF40" s="42">
        <v>0</v>
      </c>
      <c r="BG40" s="42">
        <v>0</v>
      </c>
      <c r="BH40" s="42">
        <v>0</v>
      </c>
      <c r="BI40" s="42">
        <v>0</v>
      </c>
      <c r="BJ40" s="42">
        <v>0</v>
      </c>
      <c r="BK40" s="42">
        <v>0</v>
      </c>
      <c r="BL40" s="42">
        <v>0</v>
      </c>
      <c r="BM40" s="42">
        <v>0</v>
      </c>
      <c r="BN40" s="42">
        <v>0</v>
      </c>
      <c r="BO40" s="42">
        <v>0</v>
      </c>
      <c r="BP40" s="42">
        <v>0</v>
      </c>
      <c r="BQ40" s="42">
        <v>0</v>
      </c>
      <c r="BR40" s="42">
        <v>0</v>
      </c>
      <c r="BS40" s="42">
        <v>0</v>
      </c>
      <c r="BT40" s="42">
        <v>0</v>
      </c>
      <c r="BU40" s="42">
        <v>0</v>
      </c>
      <c r="BV40" s="42">
        <v>0</v>
      </c>
      <c r="BW40" s="42">
        <v>0</v>
      </c>
      <c r="BX40" s="42">
        <v>0</v>
      </c>
      <c r="BY40" s="42">
        <v>0</v>
      </c>
      <c r="BZ40" s="42">
        <v>0</v>
      </c>
      <c r="CA40" s="42">
        <v>0</v>
      </c>
      <c r="CB40" s="42">
        <v>0</v>
      </c>
      <c r="CC40" s="42">
        <v>0</v>
      </c>
    </row>
    <row r="41" spans="1:81" x14ac:dyDescent="0.25">
      <c r="A41" s="202">
        <v>44958</v>
      </c>
      <c r="B41" s="42" t="s">
        <v>1426</v>
      </c>
      <c r="C41" s="42" t="s">
        <v>923</v>
      </c>
      <c r="D41" s="42">
        <v>0</v>
      </c>
      <c r="E41" s="42">
        <v>0</v>
      </c>
      <c r="F41" s="42">
        <v>0</v>
      </c>
      <c r="G41" s="42">
        <v>0</v>
      </c>
      <c r="H41" s="42">
        <v>0</v>
      </c>
      <c r="I41" s="42">
        <v>0</v>
      </c>
      <c r="J41" s="42">
        <v>0</v>
      </c>
      <c r="K41" s="42">
        <v>0</v>
      </c>
      <c r="L41" s="42">
        <v>0</v>
      </c>
      <c r="M41" s="42">
        <v>0</v>
      </c>
      <c r="N41" s="42">
        <v>0</v>
      </c>
      <c r="O41" s="42">
        <v>0</v>
      </c>
      <c r="P41" s="42">
        <v>0</v>
      </c>
      <c r="Q41" s="42">
        <v>0</v>
      </c>
      <c r="R41" s="42">
        <v>0</v>
      </c>
      <c r="S41" s="42">
        <v>0</v>
      </c>
      <c r="T41" s="42">
        <v>0</v>
      </c>
      <c r="U41" s="42">
        <v>0</v>
      </c>
      <c r="V41" s="42">
        <v>0</v>
      </c>
      <c r="W41" s="42">
        <v>0</v>
      </c>
      <c r="X41" s="42">
        <v>0</v>
      </c>
      <c r="Y41" s="42">
        <v>0</v>
      </c>
      <c r="Z41" s="42">
        <v>0</v>
      </c>
      <c r="AA41" s="42">
        <v>0</v>
      </c>
      <c r="AB41" s="42">
        <v>0</v>
      </c>
      <c r="AC41" s="42">
        <v>0</v>
      </c>
      <c r="AD41" s="42">
        <v>0</v>
      </c>
      <c r="AE41" s="42">
        <v>0</v>
      </c>
      <c r="AF41" s="42">
        <v>0</v>
      </c>
      <c r="AG41" s="42">
        <v>0</v>
      </c>
      <c r="AH41" s="42">
        <v>0</v>
      </c>
      <c r="AI41" s="42">
        <v>0</v>
      </c>
      <c r="AJ41" s="42">
        <v>0</v>
      </c>
      <c r="AK41" s="42">
        <v>0</v>
      </c>
      <c r="AL41" s="42">
        <v>0</v>
      </c>
      <c r="AM41" s="42">
        <v>0</v>
      </c>
      <c r="AN41" s="42">
        <v>0</v>
      </c>
      <c r="AO41" s="42">
        <v>0</v>
      </c>
      <c r="AP41" s="42">
        <v>0</v>
      </c>
      <c r="AQ41" s="42">
        <v>0</v>
      </c>
      <c r="AR41" s="42">
        <v>0</v>
      </c>
      <c r="AS41" s="42">
        <v>0</v>
      </c>
      <c r="AT41" s="42">
        <v>0</v>
      </c>
      <c r="AU41" s="42">
        <v>0</v>
      </c>
      <c r="AV41" s="42">
        <v>0</v>
      </c>
      <c r="AW41" s="42">
        <v>0</v>
      </c>
      <c r="AX41" s="42">
        <v>0</v>
      </c>
      <c r="AY41" s="42">
        <v>0</v>
      </c>
      <c r="AZ41" s="42">
        <v>0</v>
      </c>
      <c r="BA41" s="42">
        <v>0</v>
      </c>
      <c r="BB41" s="42">
        <v>0</v>
      </c>
      <c r="BC41" s="42">
        <v>0</v>
      </c>
      <c r="BD41" s="42">
        <v>0</v>
      </c>
      <c r="BE41" s="42">
        <v>0</v>
      </c>
      <c r="BF41" s="42">
        <v>-1.9080999999999999E-5</v>
      </c>
      <c r="BG41" s="42">
        <v>0</v>
      </c>
      <c r="BH41" s="42">
        <v>0</v>
      </c>
      <c r="BI41" s="42">
        <v>0</v>
      </c>
      <c r="BJ41" s="42">
        <v>0</v>
      </c>
      <c r="BK41" s="42">
        <v>0</v>
      </c>
      <c r="BL41" s="42">
        <v>0</v>
      </c>
      <c r="BM41" s="42">
        <v>0</v>
      </c>
      <c r="BN41" s="42">
        <v>0</v>
      </c>
      <c r="BO41" s="42">
        <v>0</v>
      </c>
      <c r="BP41" s="42">
        <v>0</v>
      </c>
      <c r="BQ41" s="42">
        <v>0</v>
      </c>
      <c r="BR41" s="42">
        <v>0</v>
      </c>
      <c r="BS41" s="42">
        <v>0</v>
      </c>
      <c r="BT41" s="42">
        <v>0</v>
      </c>
      <c r="BU41" s="42">
        <v>0</v>
      </c>
      <c r="BV41" s="42">
        <v>0</v>
      </c>
      <c r="BW41" s="42">
        <v>0</v>
      </c>
      <c r="BX41" s="42">
        <v>0</v>
      </c>
      <c r="BY41" s="42">
        <v>0</v>
      </c>
      <c r="BZ41" s="42">
        <v>0</v>
      </c>
      <c r="CA41" s="42">
        <v>0</v>
      </c>
      <c r="CB41" s="42">
        <v>0</v>
      </c>
      <c r="CC41" s="42">
        <v>0</v>
      </c>
    </row>
    <row r="42" spans="1:81" x14ac:dyDescent="0.25">
      <c r="A42" s="202">
        <v>44958</v>
      </c>
      <c r="B42" s="42" t="s">
        <v>1381</v>
      </c>
      <c r="C42" s="42" t="s">
        <v>1347</v>
      </c>
      <c r="D42" s="42">
        <v>0</v>
      </c>
      <c r="E42" s="42">
        <v>0</v>
      </c>
      <c r="F42" s="42">
        <v>0</v>
      </c>
      <c r="G42" s="42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42">
        <v>0</v>
      </c>
      <c r="N42" s="42">
        <v>0</v>
      </c>
      <c r="O42" s="42">
        <v>0</v>
      </c>
      <c r="P42" s="42">
        <v>0</v>
      </c>
      <c r="Q42" s="42">
        <v>0</v>
      </c>
      <c r="R42" s="42">
        <v>4.0000000000000002E-9</v>
      </c>
      <c r="S42" s="42">
        <v>0</v>
      </c>
      <c r="T42" s="42">
        <v>0</v>
      </c>
      <c r="U42" s="42">
        <v>0</v>
      </c>
      <c r="V42" s="42">
        <v>0</v>
      </c>
      <c r="W42" s="42">
        <v>0</v>
      </c>
      <c r="X42" s="42">
        <v>0</v>
      </c>
      <c r="Y42" s="42">
        <v>0</v>
      </c>
      <c r="Z42" s="42">
        <v>0</v>
      </c>
      <c r="AA42" s="42">
        <v>0</v>
      </c>
      <c r="AB42" s="42">
        <v>0</v>
      </c>
      <c r="AC42" s="42">
        <v>0</v>
      </c>
      <c r="AD42" s="42">
        <v>0</v>
      </c>
      <c r="AE42" s="42">
        <v>0</v>
      </c>
      <c r="AF42" s="42">
        <v>0</v>
      </c>
      <c r="AG42" s="42">
        <v>0</v>
      </c>
      <c r="AH42" s="42">
        <v>0</v>
      </c>
      <c r="AI42" s="42">
        <v>0</v>
      </c>
      <c r="AJ42" s="42">
        <v>0</v>
      </c>
      <c r="AK42" s="42">
        <v>0</v>
      </c>
      <c r="AL42" s="42">
        <v>0</v>
      </c>
      <c r="AM42" s="42">
        <v>0</v>
      </c>
      <c r="AN42" s="42">
        <v>0</v>
      </c>
      <c r="AO42" s="42">
        <v>0</v>
      </c>
      <c r="AP42" s="42">
        <v>0</v>
      </c>
      <c r="AQ42" s="42">
        <v>0</v>
      </c>
      <c r="AR42" s="42">
        <v>0</v>
      </c>
      <c r="AS42" s="42">
        <v>0</v>
      </c>
      <c r="AT42" s="42">
        <v>0</v>
      </c>
      <c r="AU42" s="42">
        <v>0</v>
      </c>
      <c r="AV42" s="42">
        <v>0</v>
      </c>
      <c r="AW42" s="42">
        <v>0</v>
      </c>
      <c r="AX42" s="42">
        <v>0</v>
      </c>
      <c r="AY42" s="42">
        <v>0</v>
      </c>
      <c r="AZ42" s="42">
        <v>0</v>
      </c>
      <c r="BA42" s="42">
        <v>0</v>
      </c>
      <c r="BB42" s="42">
        <v>0</v>
      </c>
      <c r="BC42" s="42">
        <v>0</v>
      </c>
      <c r="BD42" s="42">
        <v>0</v>
      </c>
      <c r="BE42" s="42">
        <v>0</v>
      </c>
      <c r="BF42" s="42">
        <v>0</v>
      </c>
      <c r="BG42" s="42">
        <v>0</v>
      </c>
      <c r="BH42" s="42">
        <v>0</v>
      </c>
      <c r="BI42" s="42">
        <v>0</v>
      </c>
      <c r="BJ42" s="42">
        <v>0</v>
      </c>
      <c r="BK42" s="42">
        <v>0</v>
      </c>
      <c r="BL42" s="42">
        <v>0</v>
      </c>
      <c r="BM42" s="42">
        <v>0</v>
      </c>
      <c r="BN42" s="42">
        <v>0</v>
      </c>
      <c r="BO42" s="42">
        <v>0</v>
      </c>
      <c r="BP42" s="42">
        <v>0</v>
      </c>
      <c r="BQ42" s="42">
        <v>0</v>
      </c>
      <c r="BR42" s="42">
        <v>0</v>
      </c>
      <c r="BS42" s="42">
        <v>0</v>
      </c>
      <c r="BT42" s="42">
        <v>0</v>
      </c>
      <c r="BU42" s="42">
        <v>0</v>
      </c>
      <c r="BV42" s="42">
        <v>0</v>
      </c>
      <c r="BW42" s="42">
        <v>0</v>
      </c>
      <c r="BX42" s="42">
        <v>-6998.7727929909997</v>
      </c>
      <c r="BY42" s="42">
        <v>0</v>
      </c>
      <c r="BZ42" s="42">
        <v>0</v>
      </c>
      <c r="CA42" s="42">
        <v>0</v>
      </c>
      <c r="CB42" s="42">
        <v>0</v>
      </c>
      <c r="CC42" s="42">
        <v>0</v>
      </c>
    </row>
    <row r="43" spans="1:81" x14ac:dyDescent="0.25">
      <c r="A43" s="202">
        <v>44958</v>
      </c>
      <c r="B43" s="42" t="s">
        <v>1381</v>
      </c>
      <c r="C43" s="42" t="s">
        <v>924</v>
      </c>
      <c r="D43" s="42">
        <v>0</v>
      </c>
      <c r="E43" s="42">
        <v>0</v>
      </c>
      <c r="F43" s="42">
        <v>0</v>
      </c>
      <c r="G43" s="42">
        <v>0</v>
      </c>
      <c r="H43" s="42">
        <v>0</v>
      </c>
      <c r="I43" s="42">
        <v>0</v>
      </c>
      <c r="J43" s="42">
        <v>0</v>
      </c>
      <c r="K43" s="42">
        <v>0</v>
      </c>
      <c r="L43" s="42">
        <v>0</v>
      </c>
      <c r="M43" s="42">
        <v>0</v>
      </c>
      <c r="N43" s="42">
        <v>0</v>
      </c>
      <c r="O43" s="42">
        <v>0</v>
      </c>
      <c r="P43" s="42">
        <v>0</v>
      </c>
      <c r="Q43" s="42">
        <v>0</v>
      </c>
      <c r="R43" s="42">
        <v>0</v>
      </c>
      <c r="S43" s="42">
        <v>0</v>
      </c>
      <c r="T43" s="42">
        <v>0</v>
      </c>
      <c r="U43" s="42">
        <v>0</v>
      </c>
      <c r="V43" s="42">
        <v>0</v>
      </c>
      <c r="W43" s="42">
        <v>0</v>
      </c>
      <c r="X43" s="42">
        <v>0</v>
      </c>
      <c r="Y43" s="42">
        <v>0</v>
      </c>
      <c r="Z43" s="42">
        <v>0</v>
      </c>
      <c r="AA43" s="42">
        <v>0</v>
      </c>
      <c r="AB43" s="42">
        <v>0</v>
      </c>
      <c r="AC43" s="42">
        <v>0</v>
      </c>
      <c r="AD43" s="42">
        <v>0</v>
      </c>
      <c r="AE43" s="42">
        <v>0</v>
      </c>
      <c r="AF43" s="42">
        <v>0</v>
      </c>
      <c r="AG43" s="42">
        <v>0</v>
      </c>
      <c r="AH43" s="42">
        <v>0</v>
      </c>
      <c r="AI43" s="42">
        <v>0</v>
      </c>
      <c r="AJ43" s="42">
        <v>0</v>
      </c>
      <c r="AK43" s="42">
        <v>0</v>
      </c>
      <c r="AL43" s="42">
        <v>0</v>
      </c>
      <c r="AM43" s="42">
        <v>0</v>
      </c>
      <c r="AN43" s="42">
        <v>0</v>
      </c>
      <c r="AO43" s="42">
        <v>0</v>
      </c>
      <c r="AP43" s="42">
        <v>0</v>
      </c>
      <c r="AQ43" s="42">
        <v>0</v>
      </c>
      <c r="AR43" s="42">
        <v>0</v>
      </c>
      <c r="AS43" s="42">
        <v>0</v>
      </c>
      <c r="AT43" s="42">
        <v>0</v>
      </c>
      <c r="AU43" s="42">
        <v>0</v>
      </c>
      <c r="AV43" s="42">
        <v>0</v>
      </c>
      <c r="AW43" s="42">
        <v>0</v>
      </c>
      <c r="AX43" s="42">
        <v>0</v>
      </c>
      <c r="AY43" s="42">
        <v>0</v>
      </c>
      <c r="AZ43" s="42">
        <v>0</v>
      </c>
      <c r="BA43" s="42">
        <v>0</v>
      </c>
      <c r="BB43" s="42">
        <v>0</v>
      </c>
      <c r="BC43" s="42">
        <v>82.71</v>
      </c>
      <c r="BD43" s="42">
        <v>0</v>
      </c>
      <c r="BE43" s="42">
        <v>0</v>
      </c>
      <c r="BF43" s="42">
        <v>0</v>
      </c>
      <c r="BG43" s="42">
        <v>0</v>
      </c>
      <c r="BH43" s="42">
        <v>0</v>
      </c>
      <c r="BI43" s="42">
        <v>0</v>
      </c>
      <c r="BJ43" s="42">
        <v>0</v>
      </c>
      <c r="BK43" s="42">
        <v>0</v>
      </c>
      <c r="BL43" s="42">
        <v>0</v>
      </c>
      <c r="BM43" s="42">
        <v>0</v>
      </c>
      <c r="BN43" s="42">
        <v>0</v>
      </c>
      <c r="BO43" s="42">
        <v>0</v>
      </c>
      <c r="BP43" s="42">
        <v>0</v>
      </c>
      <c r="BQ43" s="42">
        <v>0</v>
      </c>
      <c r="BR43" s="42">
        <v>0</v>
      </c>
      <c r="BS43" s="42">
        <v>0</v>
      </c>
      <c r="BT43" s="42">
        <v>0</v>
      </c>
      <c r="BU43" s="42">
        <v>0</v>
      </c>
      <c r="BV43" s="42">
        <v>0</v>
      </c>
      <c r="BW43" s="42">
        <v>0</v>
      </c>
      <c r="BX43" s="42">
        <v>0</v>
      </c>
      <c r="BY43" s="42">
        <v>0</v>
      </c>
      <c r="BZ43" s="42">
        <v>0</v>
      </c>
      <c r="CA43" s="42">
        <v>0</v>
      </c>
      <c r="CB43" s="42">
        <v>0</v>
      </c>
      <c r="CC43" s="42">
        <v>0</v>
      </c>
    </row>
    <row r="44" spans="1:81" x14ac:dyDescent="0.25">
      <c r="A44" s="202">
        <v>44958</v>
      </c>
      <c r="B44" s="42" t="s">
        <v>1381</v>
      </c>
      <c r="C44" s="42" t="s">
        <v>925</v>
      </c>
      <c r="D44" s="42">
        <v>0</v>
      </c>
      <c r="E44" s="42">
        <v>0</v>
      </c>
      <c r="F44" s="42">
        <v>0</v>
      </c>
      <c r="G44" s="42">
        <v>0</v>
      </c>
      <c r="H44" s="42">
        <v>0</v>
      </c>
      <c r="I44" s="42">
        <v>0</v>
      </c>
      <c r="J44" s="42">
        <v>0</v>
      </c>
      <c r="K44" s="42">
        <v>0</v>
      </c>
      <c r="L44" s="42">
        <v>0</v>
      </c>
      <c r="M44" s="42">
        <v>0</v>
      </c>
      <c r="N44" s="42">
        <v>0</v>
      </c>
      <c r="O44" s="42">
        <v>0</v>
      </c>
      <c r="P44" s="42">
        <v>0</v>
      </c>
      <c r="Q44" s="42">
        <v>0</v>
      </c>
      <c r="R44" s="42">
        <v>0</v>
      </c>
      <c r="S44" s="42">
        <v>0</v>
      </c>
      <c r="T44" s="42">
        <v>0</v>
      </c>
      <c r="U44" s="42">
        <v>0</v>
      </c>
      <c r="V44" s="42">
        <v>0</v>
      </c>
      <c r="W44" s="42">
        <v>0</v>
      </c>
      <c r="X44" s="42">
        <v>0</v>
      </c>
      <c r="Y44" s="42">
        <v>0</v>
      </c>
      <c r="Z44" s="42">
        <v>0</v>
      </c>
      <c r="AA44" s="42">
        <v>0</v>
      </c>
      <c r="AB44" s="42">
        <v>0</v>
      </c>
      <c r="AC44" s="42">
        <v>0</v>
      </c>
      <c r="AD44" s="42">
        <v>0</v>
      </c>
      <c r="AE44" s="42">
        <v>0</v>
      </c>
      <c r="AF44" s="42">
        <v>0</v>
      </c>
      <c r="AG44" s="42">
        <v>0</v>
      </c>
      <c r="AH44" s="42">
        <v>0</v>
      </c>
      <c r="AI44" s="42">
        <v>0</v>
      </c>
      <c r="AJ44" s="42">
        <v>0</v>
      </c>
      <c r="AK44" s="42">
        <v>0</v>
      </c>
      <c r="AL44" s="42">
        <v>0</v>
      </c>
      <c r="AM44" s="42">
        <v>0</v>
      </c>
      <c r="AN44" s="42">
        <v>0</v>
      </c>
      <c r="AO44" s="42">
        <v>0</v>
      </c>
      <c r="AP44" s="42">
        <v>0</v>
      </c>
      <c r="AQ44" s="42">
        <v>0</v>
      </c>
      <c r="AR44" s="42">
        <v>0</v>
      </c>
      <c r="AS44" s="42">
        <v>0</v>
      </c>
      <c r="AT44" s="42">
        <v>0</v>
      </c>
      <c r="AU44" s="42">
        <v>0</v>
      </c>
      <c r="AV44" s="42">
        <v>0</v>
      </c>
      <c r="AW44" s="42">
        <v>0</v>
      </c>
      <c r="AX44" s="42">
        <v>0</v>
      </c>
      <c r="AY44" s="42">
        <v>0</v>
      </c>
      <c r="AZ44" s="42">
        <v>0</v>
      </c>
      <c r="BA44" s="42">
        <v>0</v>
      </c>
      <c r="BB44" s="42">
        <v>0</v>
      </c>
      <c r="BC44" s="42">
        <v>0</v>
      </c>
      <c r="BD44" s="42">
        <v>-82.71</v>
      </c>
      <c r="BE44" s="42">
        <v>0</v>
      </c>
      <c r="BF44" s="42">
        <v>0</v>
      </c>
      <c r="BG44" s="42">
        <v>0</v>
      </c>
      <c r="BH44" s="42">
        <v>0</v>
      </c>
      <c r="BI44" s="42">
        <v>0</v>
      </c>
      <c r="BJ44" s="42">
        <v>0</v>
      </c>
      <c r="BK44" s="42">
        <v>0</v>
      </c>
      <c r="BL44" s="42">
        <v>0</v>
      </c>
      <c r="BM44" s="42">
        <v>0</v>
      </c>
      <c r="BN44" s="42">
        <v>0</v>
      </c>
      <c r="BO44" s="42">
        <v>0</v>
      </c>
      <c r="BP44" s="42">
        <v>0</v>
      </c>
      <c r="BQ44" s="42">
        <v>0</v>
      </c>
      <c r="BR44" s="42">
        <v>0</v>
      </c>
      <c r="BS44" s="42">
        <v>0</v>
      </c>
      <c r="BT44" s="42">
        <v>0</v>
      </c>
      <c r="BU44" s="42">
        <v>0</v>
      </c>
      <c r="BV44" s="42">
        <v>0</v>
      </c>
      <c r="BW44" s="42">
        <v>0</v>
      </c>
      <c r="BX44" s="42">
        <v>0</v>
      </c>
      <c r="BY44" s="42">
        <v>0</v>
      </c>
      <c r="BZ44" s="42">
        <v>0</v>
      </c>
      <c r="CA44" s="42">
        <v>0</v>
      </c>
      <c r="CB44" s="42">
        <v>0</v>
      </c>
      <c r="CC44" s="42">
        <v>0</v>
      </c>
    </row>
    <row r="45" spans="1:81" x14ac:dyDescent="0.25">
      <c r="A45" s="202">
        <v>44958</v>
      </c>
      <c r="B45" s="42" t="s">
        <v>1380</v>
      </c>
      <c r="C45" s="42" t="s">
        <v>21</v>
      </c>
      <c r="D45" s="42">
        <v>0</v>
      </c>
      <c r="E45" s="42">
        <v>0</v>
      </c>
      <c r="F45" s="42">
        <v>0</v>
      </c>
      <c r="G45" s="42">
        <v>0</v>
      </c>
      <c r="H45" s="42">
        <v>0</v>
      </c>
      <c r="I45" s="42">
        <v>0</v>
      </c>
      <c r="J45" s="42">
        <v>0</v>
      </c>
      <c r="K45" s="42">
        <v>-84.429000000000002</v>
      </c>
      <c r="L45" s="42">
        <v>0</v>
      </c>
      <c r="M45" s="42">
        <v>0</v>
      </c>
      <c r="N45" s="42">
        <v>0</v>
      </c>
      <c r="O45" s="42">
        <v>0</v>
      </c>
      <c r="P45" s="42">
        <v>0</v>
      </c>
      <c r="Q45" s="42">
        <v>0</v>
      </c>
      <c r="R45" s="42">
        <v>0</v>
      </c>
      <c r="S45" s="42">
        <v>0</v>
      </c>
      <c r="T45" s="42">
        <v>0</v>
      </c>
      <c r="U45" s="42">
        <v>0</v>
      </c>
      <c r="V45" s="42">
        <v>0</v>
      </c>
      <c r="W45" s="42">
        <v>0</v>
      </c>
      <c r="X45" s="42">
        <v>0</v>
      </c>
      <c r="Y45" s="42">
        <v>0</v>
      </c>
      <c r="Z45" s="42">
        <v>0</v>
      </c>
      <c r="AA45" s="42">
        <v>0</v>
      </c>
      <c r="AB45" s="42">
        <v>0</v>
      </c>
      <c r="AC45" s="42">
        <v>0</v>
      </c>
      <c r="AD45" s="42">
        <v>0</v>
      </c>
      <c r="AE45" s="42">
        <v>0</v>
      </c>
      <c r="AF45" s="42">
        <v>0</v>
      </c>
      <c r="AG45" s="42">
        <v>0</v>
      </c>
      <c r="AH45" s="42">
        <v>0</v>
      </c>
      <c r="AI45" s="42">
        <v>0</v>
      </c>
      <c r="AJ45" s="42">
        <v>0</v>
      </c>
      <c r="AK45" s="42">
        <v>0</v>
      </c>
      <c r="AL45" s="42">
        <v>0</v>
      </c>
      <c r="AM45" s="42">
        <v>0</v>
      </c>
      <c r="AN45" s="42">
        <v>0</v>
      </c>
      <c r="AO45" s="42">
        <v>0</v>
      </c>
      <c r="AP45" s="42">
        <v>0</v>
      </c>
      <c r="AQ45" s="42">
        <v>0</v>
      </c>
      <c r="AR45" s="42">
        <v>0</v>
      </c>
      <c r="AS45" s="42">
        <v>0</v>
      </c>
      <c r="AT45" s="42">
        <v>0</v>
      </c>
      <c r="AU45" s="42">
        <v>0</v>
      </c>
      <c r="AV45" s="42">
        <v>0</v>
      </c>
      <c r="AW45" s="42">
        <v>0</v>
      </c>
      <c r="AX45" s="42">
        <v>0</v>
      </c>
      <c r="AY45" s="42">
        <v>0</v>
      </c>
      <c r="AZ45" s="42">
        <v>0</v>
      </c>
      <c r="BA45" s="42">
        <v>0</v>
      </c>
      <c r="BB45" s="42">
        <v>0</v>
      </c>
      <c r="BC45" s="42">
        <v>0</v>
      </c>
      <c r="BD45" s="42">
        <v>0</v>
      </c>
      <c r="BE45" s="42">
        <v>0</v>
      </c>
      <c r="BF45" s="42">
        <v>0</v>
      </c>
      <c r="BG45" s="42">
        <v>0</v>
      </c>
      <c r="BH45" s="42">
        <v>0</v>
      </c>
      <c r="BI45" s="42">
        <v>0</v>
      </c>
      <c r="BJ45" s="42">
        <v>0</v>
      </c>
      <c r="BK45" s="42">
        <v>0</v>
      </c>
      <c r="BL45" s="42">
        <v>0</v>
      </c>
      <c r="BM45" s="42">
        <v>0</v>
      </c>
      <c r="BN45" s="42">
        <v>0</v>
      </c>
      <c r="BO45" s="42">
        <v>0</v>
      </c>
      <c r="BP45" s="42">
        <v>0</v>
      </c>
      <c r="BQ45" s="42">
        <v>0</v>
      </c>
      <c r="BR45" s="42">
        <v>0</v>
      </c>
      <c r="BS45" s="42">
        <v>0</v>
      </c>
      <c r="BT45" s="42">
        <v>0</v>
      </c>
      <c r="BU45" s="42">
        <v>0</v>
      </c>
      <c r="BV45" s="42">
        <v>0</v>
      </c>
      <c r="BW45" s="42">
        <v>0</v>
      </c>
      <c r="BX45" s="42">
        <v>1504964.3885496899</v>
      </c>
      <c r="BY45" s="42">
        <v>0</v>
      </c>
      <c r="BZ45" s="42">
        <v>0</v>
      </c>
      <c r="CA45" s="42">
        <v>0</v>
      </c>
      <c r="CB45" s="42">
        <v>0</v>
      </c>
      <c r="CC45" s="42">
        <v>0</v>
      </c>
    </row>
    <row r="46" spans="1:81" x14ac:dyDescent="0.25">
      <c r="A46" s="202">
        <v>44958</v>
      </c>
      <c r="B46" s="42" t="s">
        <v>1380</v>
      </c>
      <c r="C46" s="42" t="s">
        <v>1349</v>
      </c>
      <c r="D46" s="42">
        <v>0</v>
      </c>
      <c r="E46" s="42">
        <v>0</v>
      </c>
      <c r="F46" s="42">
        <v>0</v>
      </c>
      <c r="G46" s="42">
        <v>0</v>
      </c>
      <c r="H46" s="42">
        <v>0</v>
      </c>
      <c r="I46" s="42">
        <v>0</v>
      </c>
      <c r="J46" s="42">
        <v>0</v>
      </c>
      <c r="K46" s="42">
        <v>0</v>
      </c>
      <c r="L46" s="42">
        <v>0</v>
      </c>
      <c r="M46" s="42">
        <v>0</v>
      </c>
      <c r="N46" s="42">
        <v>0</v>
      </c>
      <c r="O46" s="42">
        <v>0</v>
      </c>
      <c r="P46" s="42">
        <v>0</v>
      </c>
      <c r="Q46" s="42">
        <v>0</v>
      </c>
      <c r="R46" s="42">
        <v>89.182949710000003</v>
      </c>
      <c r="S46" s="42">
        <v>0</v>
      </c>
      <c r="T46" s="42">
        <v>0</v>
      </c>
      <c r="U46" s="42">
        <v>0</v>
      </c>
      <c r="V46" s="42">
        <v>0</v>
      </c>
      <c r="W46" s="42">
        <v>0</v>
      </c>
      <c r="X46" s="42">
        <v>0</v>
      </c>
      <c r="Y46" s="42">
        <v>0</v>
      </c>
      <c r="Z46" s="42">
        <v>0</v>
      </c>
      <c r="AA46" s="42">
        <v>0</v>
      </c>
      <c r="AB46" s="42">
        <v>0</v>
      </c>
      <c r="AC46" s="42">
        <v>0</v>
      </c>
      <c r="AD46" s="42">
        <v>0</v>
      </c>
      <c r="AE46" s="42">
        <v>0</v>
      </c>
      <c r="AF46" s="42">
        <v>0</v>
      </c>
      <c r="AG46" s="42">
        <v>0</v>
      </c>
      <c r="AH46" s="42">
        <v>0</v>
      </c>
      <c r="AI46" s="42">
        <v>0</v>
      </c>
      <c r="AJ46" s="42">
        <v>0</v>
      </c>
      <c r="AK46" s="42">
        <v>0</v>
      </c>
      <c r="AL46" s="42">
        <v>0</v>
      </c>
      <c r="AM46" s="42">
        <v>0</v>
      </c>
      <c r="AN46" s="42">
        <v>0</v>
      </c>
      <c r="AO46" s="42">
        <v>0</v>
      </c>
      <c r="AP46" s="42">
        <v>0</v>
      </c>
      <c r="AQ46" s="42">
        <v>0</v>
      </c>
      <c r="AR46" s="42">
        <v>0</v>
      </c>
      <c r="AS46" s="42">
        <v>0</v>
      </c>
      <c r="AT46" s="42">
        <v>0</v>
      </c>
      <c r="AU46" s="42">
        <v>0</v>
      </c>
      <c r="AV46" s="42">
        <v>0</v>
      </c>
      <c r="AW46" s="42">
        <v>0</v>
      </c>
      <c r="AX46" s="42">
        <v>0</v>
      </c>
      <c r="AY46" s="42">
        <v>0</v>
      </c>
      <c r="AZ46" s="42">
        <v>0</v>
      </c>
      <c r="BA46" s="42">
        <v>0</v>
      </c>
      <c r="BB46" s="42">
        <v>0</v>
      </c>
      <c r="BC46" s="42">
        <v>0</v>
      </c>
      <c r="BD46" s="42">
        <v>0</v>
      </c>
      <c r="BE46" s="42">
        <v>0</v>
      </c>
      <c r="BF46" s="42">
        <v>0</v>
      </c>
      <c r="BG46" s="42">
        <v>0</v>
      </c>
      <c r="BH46" s="42">
        <v>0</v>
      </c>
      <c r="BI46" s="42">
        <v>0</v>
      </c>
      <c r="BJ46" s="42">
        <v>0</v>
      </c>
      <c r="BK46" s="42">
        <v>0</v>
      </c>
      <c r="BL46" s="42">
        <v>0</v>
      </c>
      <c r="BM46" s="42">
        <v>0</v>
      </c>
      <c r="BN46" s="42">
        <v>0</v>
      </c>
      <c r="BO46" s="42">
        <v>0</v>
      </c>
      <c r="BP46" s="42">
        <v>0</v>
      </c>
      <c r="BQ46" s="42">
        <v>0</v>
      </c>
      <c r="BR46" s="42">
        <v>0</v>
      </c>
      <c r="BS46" s="42">
        <v>0</v>
      </c>
      <c r="BT46" s="42">
        <v>0</v>
      </c>
      <c r="BU46" s="42">
        <v>0</v>
      </c>
      <c r="BV46" s="42">
        <v>0</v>
      </c>
      <c r="BW46" s="42">
        <v>-1835134.2622825201</v>
      </c>
      <c r="BX46" s="42">
        <v>0</v>
      </c>
      <c r="BY46" s="42">
        <v>0</v>
      </c>
      <c r="BZ46" s="42">
        <v>0</v>
      </c>
      <c r="CA46" s="42">
        <v>0</v>
      </c>
      <c r="CB46" s="42">
        <v>0</v>
      </c>
      <c r="CC46" s="42">
        <v>0</v>
      </c>
    </row>
    <row r="47" spans="1:81" x14ac:dyDescent="0.25">
      <c r="A47" s="202">
        <v>44958</v>
      </c>
      <c r="B47" s="42" t="s">
        <v>1380</v>
      </c>
      <c r="C47" s="42" t="s">
        <v>1347</v>
      </c>
      <c r="D47" s="42">
        <v>0</v>
      </c>
      <c r="E47" s="42">
        <v>0</v>
      </c>
      <c r="F47" s="42">
        <v>0</v>
      </c>
      <c r="G47" s="42">
        <v>0</v>
      </c>
      <c r="H47" s="42">
        <v>0</v>
      </c>
      <c r="I47" s="42">
        <v>0</v>
      </c>
      <c r="J47" s="42">
        <v>0</v>
      </c>
      <c r="K47" s="42">
        <v>0</v>
      </c>
      <c r="L47" s="42">
        <v>0</v>
      </c>
      <c r="M47" s="42">
        <v>0</v>
      </c>
      <c r="N47" s="42">
        <v>0</v>
      </c>
      <c r="O47" s="42">
        <v>0</v>
      </c>
      <c r="P47" s="42">
        <v>0</v>
      </c>
      <c r="Q47" s="42">
        <v>0</v>
      </c>
      <c r="R47" s="42">
        <v>-4.7527200000000001</v>
      </c>
      <c r="S47" s="42">
        <v>0</v>
      </c>
      <c r="T47" s="42">
        <v>0</v>
      </c>
      <c r="U47" s="42">
        <v>0</v>
      </c>
      <c r="V47" s="42">
        <v>0</v>
      </c>
      <c r="W47" s="42">
        <v>0</v>
      </c>
      <c r="X47" s="42">
        <v>0</v>
      </c>
      <c r="Y47" s="42">
        <v>0</v>
      </c>
      <c r="Z47" s="42">
        <v>0</v>
      </c>
      <c r="AA47" s="42">
        <v>0</v>
      </c>
      <c r="AB47" s="42">
        <v>0</v>
      </c>
      <c r="AC47" s="42">
        <v>0</v>
      </c>
      <c r="AD47" s="42">
        <v>0</v>
      </c>
      <c r="AE47" s="42">
        <v>0</v>
      </c>
      <c r="AF47" s="42">
        <v>0</v>
      </c>
      <c r="AG47" s="42">
        <v>0</v>
      </c>
      <c r="AH47" s="42">
        <v>0</v>
      </c>
      <c r="AI47" s="42">
        <v>0</v>
      </c>
      <c r="AJ47" s="42">
        <v>0</v>
      </c>
      <c r="AK47" s="42">
        <v>0</v>
      </c>
      <c r="AL47" s="42">
        <v>0</v>
      </c>
      <c r="AM47" s="42">
        <v>0</v>
      </c>
      <c r="AN47" s="42">
        <v>0</v>
      </c>
      <c r="AO47" s="42">
        <v>0</v>
      </c>
      <c r="AP47" s="42">
        <v>0</v>
      </c>
      <c r="AQ47" s="42">
        <v>0</v>
      </c>
      <c r="AR47" s="42">
        <v>0</v>
      </c>
      <c r="AS47" s="42">
        <v>0</v>
      </c>
      <c r="AT47" s="42">
        <v>0</v>
      </c>
      <c r="AU47" s="42">
        <v>0</v>
      </c>
      <c r="AV47" s="42">
        <v>0</v>
      </c>
      <c r="AW47" s="42">
        <v>0</v>
      </c>
      <c r="AX47" s="42">
        <v>0</v>
      </c>
      <c r="AY47" s="42">
        <v>0</v>
      </c>
      <c r="AZ47" s="42">
        <v>0</v>
      </c>
      <c r="BA47" s="42">
        <v>0</v>
      </c>
      <c r="BB47" s="42">
        <v>0</v>
      </c>
      <c r="BC47" s="42">
        <v>0</v>
      </c>
      <c r="BD47" s="42">
        <v>0</v>
      </c>
      <c r="BE47" s="42">
        <v>0</v>
      </c>
      <c r="BF47" s="42">
        <v>0</v>
      </c>
      <c r="BG47" s="42">
        <v>0</v>
      </c>
      <c r="BH47" s="42">
        <v>0</v>
      </c>
      <c r="BI47" s="42">
        <v>0</v>
      </c>
      <c r="BJ47" s="42">
        <v>0</v>
      </c>
      <c r="BK47" s="42">
        <v>0</v>
      </c>
      <c r="BL47" s="42">
        <v>0</v>
      </c>
      <c r="BM47" s="42">
        <v>0</v>
      </c>
      <c r="BN47" s="42">
        <v>0</v>
      </c>
      <c r="BO47" s="42">
        <v>0</v>
      </c>
      <c r="BP47" s="42">
        <v>0</v>
      </c>
      <c r="BQ47" s="42">
        <v>0</v>
      </c>
      <c r="BR47" s="42">
        <v>0</v>
      </c>
      <c r="BS47" s="42">
        <v>0</v>
      </c>
      <c r="BT47" s="42">
        <v>0</v>
      </c>
      <c r="BU47" s="42">
        <v>0</v>
      </c>
      <c r="BV47" s="42">
        <v>0</v>
      </c>
      <c r="BW47" s="42">
        <v>0</v>
      </c>
      <c r="BX47" s="42">
        <v>179033.47072352099</v>
      </c>
      <c r="BY47" s="42">
        <v>0</v>
      </c>
      <c r="BZ47" s="42">
        <v>0</v>
      </c>
      <c r="CA47" s="42">
        <v>0</v>
      </c>
      <c r="CB47" s="42">
        <v>0</v>
      </c>
      <c r="CC47" s="42">
        <v>0</v>
      </c>
    </row>
    <row r="48" spans="1:81" x14ac:dyDescent="0.25">
      <c r="A48" s="202">
        <v>44958</v>
      </c>
      <c r="B48" s="42" t="s">
        <v>1379</v>
      </c>
      <c r="C48" s="42" t="s">
        <v>1351</v>
      </c>
      <c r="D48" s="42">
        <v>0</v>
      </c>
      <c r="E48" s="42">
        <v>0</v>
      </c>
      <c r="F48" s="42">
        <v>0</v>
      </c>
      <c r="G48" s="42">
        <v>0</v>
      </c>
      <c r="H48" s="42">
        <v>0</v>
      </c>
      <c r="I48" s="42">
        <v>0</v>
      </c>
      <c r="J48" s="42">
        <v>0</v>
      </c>
      <c r="K48" s="42">
        <v>0</v>
      </c>
      <c r="L48" s="42">
        <v>0</v>
      </c>
      <c r="M48" s="42">
        <v>0</v>
      </c>
      <c r="N48" s="42">
        <v>0</v>
      </c>
      <c r="O48" s="42">
        <v>0</v>
      </c>
      <c r="P48" s="42">
        <v>0</v>
      </c>
      <c r="Q48" s="42">
        <v>0</v>
      </c>
      <c r="R48" s="42">
        <v>-0.58192999999999995</v>
      </c>
      <c r="S48" s="42">
        <v>0</v>
      </c>
      <c r="T48" s="42">
        <v>13407.11285</v>
      </c>
      <c r="U48" s="42">
        <v>0</v>
      </c>
      <c r="V48" s="42">
        <v>0</v>
      </c>
      <c r="W48" s="42">
        <v>0</v>
      </c>
      <c r="X48" s="42">
        <v>0</v>
      </c>
      <c r="Y48" s="42">
        <v>0</v>
      </c>
      <c r="Z48" s="42">
        <v>0</v>
      </c>
      <c r="AA48" s="42">
        <v>0</v>
      </c>
      <c r="AB48" s="42">
        <v>0</v>
      </c>
      <c r="AC48" s="42">
        <v>0</v>
      </c>
      <c r="AD48" s="42">
        <v>0</v>
      </c>
      <c r="AE48" s="42">
        <v>0</v>
      </c>
      <c r="AF48" s="42">
        <v>0</v>
      </c>
      <c r="AG48" s="42">
        <v>0</v>
      </c>
      <c r="AH48" s="42">
        <v>0</v>
      </c>
      <c r="AI48" s="42">
        <v>0</v>
      </c>
      <c r="AJ48" s="42">
        <v>0</v>
      </c>
      <c r="AK48" s="42">
        <v>0</v>
      </c>
      <c r="AL48" s="42">
        <v>0</v>
      </c>
      <c r="AM48" s="42">
        <v>0</v>
      </c>
      <c r="AN48" s="42">
        <v>0</v>
      </c>
      <c r="AO48" s="42">
        <v>0</v>
      </c>
      <c r="AP48" s="42">
        <v>0</v>
      </c>
      <c r="AQ48" s="42">
        <v>0</v>
      </c>
      <c r="AR48" s="42">
        <v>0</v>
      </c>
      <c r="AS48" s="42">
        <v>0</v>
      </c>
      <c r="AT48" s="42">
        <v>0</v>
      </c>
      <c r="AU48" s="42">
        <v>0</v>
      </c>
      <c r="AV48" s="42">
        <v>0</v>
      </c>
      <c r="AW48" s="42">
        <v>0</v>
      </c>
      <c r="AX48" s="42">
        <v>0</v>
      </c>
      <c r="AY48" s="42">
        <v>0</v>
      </c>
      <c r="AZ48" s="42">
        <v>0</v>
      </c>
      <c r="BA48" s="42">
        <v>0</v>
      </c>
      <c r="BB48" s="42">
        <v>0</v>
      </c>
      <c r="BC48" s="42">
        <v>0</v>
      </c>
      <c r="BD48" s="42">
        <v>0</v>
      </c>
      <c r="BE48" s="42">
        <v>0</v>
      </c>
      <c r="BF48" s="42">
        <v>0</v>
      </c>
      <c r="BG48" s="42">
        <v>0</v>
      </c>
      <c r="BH48" s="42">
        <v>0</v>
      </c>
      <c r="BI48" s="42">
        <v>0</v>
      </c>
      <c r="BJ48" s="42">
        <v>0</v>
      </c>
      <c r="BK48" s="42">
        <v>0</v>
      </c>
      <c r="BL48" s="42">
        <v>0</v>
      </c>
      <c r="BM48" s="42">
        <v>0</v>
      </c>
      <c r="BN48" s="42">
        <v>0</v>
      </c>
      <c r="BO48" s="42">
        <v>0</v>
      </c>
      <c r="BP48" s="42">
        <v>0</v>
      </c>
      <c r="BQ48" s="42">
        <v>0</v>
      </c>
      <c r="BR48" s="42">
        <v>0</v>
      </c>
      <c r="BS48" s="42">
        <v>0</v>
      </c>
      <c r="BT48" s="42">
        <v>0</v>
      </c>
      <c r="BU48" s="42">
        <v>0</v>
      </c>
      <c r="BV48" s="42">
        <v>0</v>
      </c>
      <c r="BW48" s="42">
        <v>0</v>
      </c>
      <c r="BX48" s="42">
        <v>0</v>
      </c>
      <c r="BY48" s="42">
        <v>0</v>
      </c>
      <c r="BZ48" s="42">
        <v>0</v>
      </c>
      <c r="CA48" s="42">
        <v>0</v>
      </c>
      <c r="CB48" s="42">
        <v>0</v>
      </c>
      <c r="CC48" s="42">
        <v>0</v>
      </c>
    </row>
    <row r="49" spans="1:81" x14ac:dyDescent="0.25">
      <c r="A49" s="202">
        <v>44958</v>
      </c>
      <c r="B49" s="42" t="s">
        <v>1379</v>
      </c>
      <c r="C49" s="42" t="s">
        <v>1349</v>
      </c>
      <c r="D49" s="42">
        <v>0</v>
      </c>
      <c r="E49" s="42">
        <v>0</v>
      </c>
      <c r="F49" s="42">
        <v>0</v>
      </c>
      <c r="G49" s="42">
        <v>0</v>
      </c>
      <c r="H49" s="42">
        <v>0</v>
      </c>
      <c r="I49" s="42">
        <v>0</v>
      </c>
      <c r="J49" s="42">
        <v>0</v>
      </c>
      <c r="K49" s="42">
        <v>0</v>
      </c>
      <c r="L49" s="42">
        <v>0</v>
      </c>
      <c r="M49" s="42">
        <v>0</v>
      </c>
      <c r="N49" s="42">
        <v>0</v>
      </c>
      <c r="O49" s="42">
        <v>0</v>
      </c>
      <c r="P49" s="42">
        <v>0</v>
      </c>
      <c r="Q49" s="42">
        <v>0</v>
      </c>
      <c r="R49" s="42">
        <v>-15.280269676</v>
      </c>
      <c r="S49" s="42">
        <v>0</v>
      </c>
      <c r="T49" s="42">
        <v>0</v>
      </c>
      <c r="U49" s="42">
        <v>0</v>
      </c>
      <c r="V49" s="42">
        <v>0</v>
      </c>
      <c r="W49" s="42">
        <v>0</v>
      </c>
      <c r="X49" s="42">
        <v>0</v>
      </c>
      <c r="Y49" s="42">
        <v>0</v>
      </c>
      <c r="Z49" s="42">
        <v>0</v>
      </c>
      <c r="AA49" s="42">
        <v>0</v>
      </c>
      <c r="AB49" s="42">
        <v>0</v>
      </c>
      <c r="AC49" s="42">
        <v>0</v>
      </c>
      <c r="AD49" s="42">
        <v>0</v>
      </c>
      <c r="AE49" s="42">
        <v>0</v>
      </c>
      <c r="AF49" s="42">
        <v>0</v>
      </c>
      <c r="AG49" s="42">
        <v>0</v>
      </c>
      <c r="AH49" s="42">
        <v>0</v>
      </c>
      <c r="AI49" s="42">
        <v>0</v>
      </c>
      <c r="AJ49" s="42">
        <v>0</v>
      </c>
      <c r="AK49" s="42">
        <v>0</v>
      </c>
      <c r="AL49" s="42">
        <v>0</v>
      </c>
      <c r="AM49" s="42">
        <v>0</v>
      </c>
      <c r="AN49" s="42">
        <v>0</v>
      </c>
      <c r="AO49" s="42">
        <v>0</v>
      </c>
      <c r="AP49" s="42">
        <v>0</v>
      </c>
      <c r="AQ49" s="42">
        <v>0</v>
      </c>
      <c r="AR49" s="42">
        <v>0</v>
      </c>
      <c r="AS49" s="42">
        <v>0</v>
      </c>
      <c r="AT49" s="42">
        <v>0</v>
      </c>
      <c r="AU49" s="42">
        <v>0</v>
      </c>
      <c r="AV49" s="42">
        <v>0</v>
      </c>
      <c r="AW49" s="42">
        <v>0</v>
      </c>
      <c r="AX49" s="42">
        <v>0</v>
      </c>
      <c r="AY49" s="42">
        <v>0</v>
      </c>
      <c r="AZ49" s="42">
        <v>0</v>
      </c>
      <c r="BA49" s="42">
        <v>0</v>
      </c>
      <c r="BB49" s="42">
        <v>0</v>
      </c>
      <c r="BC49" s="42">
        <v>0</v>
      </c>
      <c r="BD49" s="42">
        <v>0</v>
      </c>
      <c r="BE49" s="42">
        <v>0</v>
      </c>
      <c r="BF49" s="42">
        <v>0</v>
      </c>
      <c r="BG49" s="42">
        <v>0</v>
      </c>
      <c r="BH49" s="42">
        <v>0</v>
      </c>
      <c r="BI49" s="42">
        <v>0</v>
      </c>
      <c r="BJ49" s="42">
        <v>0</v>
      </c>
      <c r="BK49" s="42">
        <v>0</v>
      </c>
      <c r="BL49" s="42">
        <v>0</v>
      </c>
      <c r="BM49" s="42">
        <v>0</v>
      </c>
      <c r="BN49" s="42">
        <v>0</v>
      </c>
      <c r="BO49" s="42">
        <v>0</v>
      </c>
      <c r="BP49" s="42">
        <v>0</v>
      </c>
      <c r="BQ49" s="42">
        <v>0</v>
      </c>
      <c r="BR49" s="42">
        <v>0</v>
      </c>
      <c r="BS49" s="42">
        <v>0</v>
      </c>
      <c r="BT49" s="42">
        <v>0</v>
      </c>
      <c r="BU49" s="42">
        <v>0</v>
      </c>
      <c r="BV49" s="42">
        <v>0</v>
      </c>
      <c r="BW49" s="42">
        <v>0</v>
      </c>
      <c r="BX49" s="42">
        <v>0</v>
      </c>
      <c r="BY49" s="42">
        <v>0</v>
      </c>
      <c r="BZ49" s="42">
        <v>0</v>
      </c>
      <c r="CA49" s="42">
        <v>0</v>
      </c>
      <c r="CB49" s="42">
        <v>0</v>
      </c>
      <c r="CC49" s="42">
        <v>0</v>
      </c>
    </row>
    <row r="50" spans="1:81" x14ac:dyDescent="0.25">
      <c r="A50" s="202">
        <v>44958</v>
      </c>
      <c r="B50" s="42" t="s">
        <v>1379</v>
      </c>
      <c r="C50" s="42" t="s">
        <v>1347</v>
      </c>
      <c r="D50" s="42">
        <v>0</v>
      </c>
      <c r="E50" s="42">
        <v>0</v>
      </c>
      <c r="F50" s="42">
        <v>0</v>
      </c>
      <c r="G50" s="42">
        <v>0</v>
      </c>
      <c r="H50" s="42">
        <v>0</v>
      </c>
      <c r="I50" s="42">
        <v>0</v>
      </c>
      <c r="J50" s="42">
        <v>0</v>
      </c>
      <c r="K50" s="42">
        <v>0</v>
      </c>
      <c r="L50" s="42">
        <v>0</v>
      </c>
      <c r="M50" s="42">
        <v>0</v>
      </c>
      <c r="N50" s="42">
        <v>0</v>
      </c>
      <c r="O50" s="42">
        <v>0</v>
      </c>
      <c r="P50" s="42">
        <v>0</v>
      </c>
      <c r="Q50" s="42">
        <v>0</v>
      </c>
      <c r="R50" s="42">
        <v>54.891240629999999</v>
      </c>
      <c r="S50" s="42">
        <v>0</v>
      </c>
      <c r="T50" s="42">
        <v>0</v>
      </c>
      <c r="U50" s="42">
        <v>0</v>
      </c>
      <c r="V50" s="42">
        <v>0</v>
      </c>
      <c r="W50" s="42">
        <v>0</v>
      </c>
      <c r="X50" s="42">
        <v>0</v>
      </c>
      <c r="Y50" s="42">
        <v>0</v>
      </c>
      <c r="Z50" s="42">
        <v>0</v>
      </c>
      <c r="AA50" s="42">
        <v>0</v>
      </c>
      <c r="AB50" s="42">
        <v>0</v>
      </c>
      <c r="AC50" s="42">
        <v>0</v>
      </c>
      <c r="AD50" s="42">
        <v>0</v>
      </c>
      <c r="AE50" s="42">
        <v>0</v>
      </c>
      <c r="AF50" s="42">
        <v>0</v>
      </c>
      <c r="AG50" s="42">
        <v>0</v>
      </c>
      <c r="AH50" s="42">
        <v>0</v>
      </c>
      <c r="AI50" s="42">
        <v>0</v>
      </c>
      <c r="AJ50" s="42">
        <v>0</v>
      </c>
      <c r="AK50" s="42">
        <v>0</v>
      </c>
      <c r="AL50" s="42">
        <v>0</v>
      </c>
      <c r="AM50" s="42">
        <v>0</v>
      </c>
      <c r="AN50" s="42">
        <v>0</v>
      </c>
      <c r="AO50" s="42">
        <v>0</v>
      </c>
      <c r="AP50" s="42">
        <v>0</v>
      </c>
      <c r="AQ50" s="42">
        <v>0</v>
      </c>
      <c r="AR50" s="42">
        <v>0</v>
      </c>
      <c r="AS50" s="42">
        <v>0</v>
      </c>
      <c r="AT50" s="42">
        <v>0</v>
      </c>
      <c r="AU50" s="42">
        <v>0</v>
      </c>
      <c r="AV50" s="42">
        <v>0</v>
      </c>
      <c r="AW50" s="42">
        <v>0</v>
      </c>
      <c r="AX50" s="42">
        <v>0</v>
      </c>
      <c r="AY50" s="42">
        <v>0</v>
      </c>
      <c r="AZ50" s="42">
        <v>0</v>
      </c>
      <c r="BA50" s="42">
        <v>0</v>
      </c>
      <c r="BB50" s="42">
        <v>0</v>
      </c>
      <c r="BC50" s="42">
        <v>0</v>
      </c>
      <c r="BD50" s="42">
        <v>0</v>
      </c>
      <c r="BE50" s="42">
        <v>0</v>
      </c>
      <c r="BF50" s="42">
        <v>0</v>
      </c>
      <c r="BG50" s="42">
        <v>0</v>
      </c>
      <c r="BH50" s="42">
        <v>0</v>
      </c>
      <c r="BI50" s="42">
        <v>0</v>
      </c>
      <c r="BJ50" s="42">
        <v>0</v>
      </c>
      <c r="BK50" s="42">
        <v>0</v>
      </c>
      <c r="BL50" s="42">
        <v>0</v>
      </c>
      <c r="BM50" s="42">
        <v>0</v>
      </c>
      <c r="BN50" s="42">
        <v>0</v>
      </c>
      <c r="BO50" s="42">
        <v>0</v>
      </c>
      <c r="BP50" s="42">
        <v>0</v>
      </c>
      <c r="BQ50" s="42">
        <v>0</v>
      </c>
      <c r="BR50" s="42">
        <v>0</v>
      </c>
      <c r="BS50" s="42">
        <v>0</v>
      </c>
      <c r="BT50" s="42">
        <v>0</v>
      </c>
      <c r="BU50" s="42">
        <v>0</v>
      </c>
      <c r="BV50" s="42">
        <v>0</v>
      </c>
      <c r="BW50" s="42">
        <v>0</v>
      </c>
      <c r="BX50" s="42">
        <v>427092.24297552998</v>
      </c>
      <c r="BY50" s="42">
        <v>0</v>
      </c>
      <c r="BZ50" s="42">
        <v>0</v>
      </c>
      <c r="CA50" s="42">
        <v>0</v>
      </c>
      <c r="CB50" s="42">
        <v>0</v>
      </c>
      <c r="CC50" s="42">
        <v>0</v>
      </c>
    </row>
    <row r="51" spans="1:81" x14ac:dyDescent="0.25">
      <c r="A51" s="202">
        <v>44958</v>
      </c>
      <c r="B51" s="42" t="s">
        <v>1379</v>
      </c>
      <c r="C51" s="42" t="s">
        <v>922</v>
      </c>
      <c r="D51" s="42">
        <v>0</v>
      </c>
      <c r="E51" s="42">
        <v>0</v>
      </c>
      <c r="F51" s="42">
        <v>0</v>
      </c>
      <c r="G51" s="42">
        <v>0</v>
      </c>
      <c r="H51" s="42">
        <v>0</v>
      </c>
      <c r="I51" s="42">
        <v>0</v>
      </c>
      <c r="J51" s="42">
        <v>0</v>
      </c>
      <c r="K51" s="42">
        <v>0</v>
      </c>
      <c r="L51" s="42">
        <v>0</v>
      </c>
      <c r="M51" s="42">
        <v>0</v>
      </c>
      <c r="N51" s="42">
        <v>0</v>
      </c>
      <c r="O51" s="42">
        <v>0</v>
      </c>
      <c r="P51" s="42">
        <v>0</v>
      </c>
      <c r="Q51" s="42">
        <v>0</v>
      </c>
      <c r="R51" s="42">
        <v>0</v>
      </c>
      <c r="S51" s="42">
        <v>0</v>
      </c>
      <c r="T51" s="42">
        <v>0</v>
      </c>
      <c r="U51" s="42">
        <v>0</v>
      </c>
      <c r="V51" s="42">
        <v>0</v>
      </c>
      <c r="W51" s="42">
        <v>0</v>
      </c>
      <c r="X51" s="42">
        <v>0</v>
      </c>
      <c r="Y51" s="42">
        <v>0</v>
      </c>
      <c r="Z51" s="42">
        <v>0</v>
      </c>
      <c r="AA51" s="42">
        <v>0</v>
      </c>
      <c r="AB51" s="42">
        <v>0</v>
      </c>
      <c r="AC51" s="42">
        <v>0</v>
      </c>
      <c r="AD51" s="42">
        <v>0</v>
      </c>
      <c r="AE51" s="42">
        <v>0</v>
      </c>
      <c r="AF51" s="42">
        <v>0</v>
      </c>
      <c r="AG51" s="42">
        <v>0</v>
      </c>
      <c r="AH51" s="42">
        <v>0</v>
      </c>
      <c r="AI51" s="42">
        <v>0</v>
      </c>
      <c r="AJ51" s="42">
        <v>0</v>
      </c>
      <c r="AK51" s="42">
        <v>0</v>
      </c>
      <c r="AL51" s="42">
        <v>0</v>
      </c>
      <c r="AM51" s="42">
        <v>0</v>
      </c>
      <c r="AN51" s="42">
        <v>0</v>
      </c>
      <c r="AO51" s="42">
        <v>0</v>
      </c>
      <c r="AP51" s="42">
        <v>0</v>
      </c>
      <c r="AQ51" s="42">
        <v>0</v>
      </c>
      <c r="AR51" s="42">
        <v>0</v>
      </c>
      <c r="AS51" s="42">
        <v>0</v>
      </c>
      <c r="AT51" s="42">
        <v>0</v>
      </c>
      <c r="AU51" s="42">
        <v>0</v>
      </c>
      <c r="AV51" s="42">
        <v>0</v>
      </c>
      <c r="AW51" s="42">
        <v>0</v>
      </c>
      <c r="AX51" s="42">
        <v>0</v>
      </c>
      <c r="AY51" s="42">
        <v>0</v>
      </c>
      <c r="AZ51" s="42">
        <v>0</v>
      </c>
      <c r="BA51" s="42">
        <v>0</v>
      </c>
      <c r="BB51" s="42">
        <v>0</v>
      </c>
      <c r="BC51" s="42">
        <v>0</v>
      </c>
      <c r="BD51" s="42">
        <v>0</v>
      </c>
      <c r="BE51" s="42">
        <v>-2.0225999999999999E-5</v>
      </c>
      <c r="BF51" s="42">
        <v>0</v>
      </c>
      <c r="BG51" s="42">
        <v>0</v>
      </c>
      <c r="BH51" s="42">
        <v>0</v>
      </c>
      <c r="BI51" s="42">
        <v>0</v>
      </c>
      <c r="BJ51" s="42">
        <v>0</v>
      </c>
      <c r="BK51" s="42">
        <v>0</v>
      </c>
      <c r="BL51" s="42">
        <v>0</v>
      </c>
      <c r="BM51" s="42">
        <v>0</v>
      </c>
      <c r="BN51" s="42">
        <v>0</v>
      </c>
      <c r="BO51" s="42">
        <v>0</v>
      </c>
      <c r="BP51" s="42">
        <v>0</v>
      </c>
      <c r="BQ51" s="42">
        <v>0</v>
      </c>
      <c r="BR51" s="42">
        <v>0</v>
      </c>
      <c r="BS51" s="42">
        <v>0</v>
      </c>
      <c r="BT51" s="42">
        <v>0</v>
      </c>
      <c r="BU51" s="42">
        <v>0</v>
      </c>
      <c r="BV51" s="42">
        <v>0</v>
      </c>
      <c r="BW51" s="42">
        <v>0</v>
      </c>
      <c r="BX51" s="42">
        <v>0</v>
      </c>
      <c r="BY51" s="42">
        <v>0</v>
      </c>
      <c r="BZ51" s="42">
        <v>0</v>
      </c>
      <c r="CA51" s="42">
        <v>0</v>
      </c>
      <c r="CB51" s="42">
        <v>0</v>
      </c>
      <c r="CC51" s="42">
        <v>0</v>
      </c>
    </row>
    <row r="52" spans="1:81" x14ac:dyDescent="0.25">
      <c r="A52" s="202">
        <v>44958</v>
      </c>
      <c r="B52" s="42" t="s">
        <v>1378</v>
      </c>
      <c r="C52" s="42" t="s">
        <v>1351</v>
      </c>
      <c r="D52" s="42">
        <v>0</v>
      </c>
      <c r="E52" s="42">
        <v>0</v>
      </c>
      <c r="F52" s="42">
        <v>0</v>
      </c>
      <c r="G52" s="42">
        <v>0</v>
      </c>
      <c r="H52" s="42">
        <v>0</v>
      </c>
      <c r="I52" s="42">
        <v>0</v>
      </c>
      <c r="J52" s="42">
        <v>0</v>
      </c>
      <c r="K52" s="42">
        <v>0</v>
      </c>
      <c r="L52" s="42">
        <v>0</v>
      </c>
      <c r="M52" s="42">
        <v>0</v>
      </c>
      <c r="N52" s="42">
        <v>0</v>
      </c>
      <c r="O52" s="42">
        <v>0</v>
      </c>
      <c r="P52" s="42">
        <v>0</v>
      </c>
      <c r="Q52" s="42">
        <v>0</v>
      </c>
      <c r="R52" s="42">
        <v>-0.40171000000000001</v>
      </c>
      <c r="S52" s="42">
        <v>0</v>
      </c>
      <c r="T52" s="42">
        <v>9285.3337900000006</v>
      </c>
      <c r="U52" s="42">
        <v>0</v>
      </c>
      <c r="V52" s="42">
        <v>0</v>
      </c>
      <c r="W52" s="42">
        <v>0</v>
      </c>
      <c r="X52" s="42">
        <v>0</v>
      </c>
      <c r="Y52" s="42">
        <v>0</v>
      </c>
      <c r="Z52" s="42">
        <v>0</v>
      </c>
      <c r="AA52" s="42">
        <v>0</v>
      </c>
      <c r="AB52" s="42">
        <v>0</v>
      </c>
      <c r="AC52" s="42">
        <v>0</v>
      </c>
      <c r="AD52" s="42">
        <v>0</v>
      </c>
      <c r="AE52" s="42">
        <v>0</v>
      </c>
      <c r="AF52" s="42">
        <v>0</v>
      </c>
      <c r="AG52" s="42">
        <v>0</v>
      </c>
      <c r="AH52" s="42">
        <v>0</v>
      </c>
      <c r="AI52" s="42">
        <v>0</v>
      </c>
      <c r="AJ52" s="42">
        <v>0</v>
      </c>
      <c r="AK52" s="42">
        <v>0</v>
      </c>
      <c r="AL52" s="42">
        <v>0</v>
      </c>
      <c r="AM52" s="42">
        <v>0</v>
      </c>
      <c r="AN52" s="42">
        <v>0</v>
      </c>
      <c r="AO52" s="42">
        <v>0</v>
      </c>
      <c r="AP52" s="42">
        <v>0</v>
      </c>
      <c r="AQ52" s="42">
        <v>0</v>
      </c>
      <c r="AR52" s="42">
        <v>0</v>
      </c>
      <c r="AS52" s="42">
        <v>0</v>
      </c>
      <c r="AT52" s="42">
        <v>0</v>
      </c>
      <c r="AU52" s="42">
        <v>0</v>
      </c>
      <c r="AV52" s="42">
        <v>0</v>
      </c>
      <c r="AW52" s="42">
        <v>0</v>
      </c>
      <c r="AX52" s="42">
        <v>0</v>
      </c>
      <c r="AY52" s="42">
        <v>0</v>
      </c>
      <c r="AZ52" s="42">
        <v>0</v>
      </c>
      <c r="BA52" s="42">
        <v>0</v>
      </c>
      <c r="BB52" s="42">
        <v>0</v>
      </c>
      <c r="BC52" s="42">
        <v>0</v>
      </c>
      <c r="BD52" s="42">
        <v>0</v>
      </c>
      <c r="BE52" s="42">
        <v>0</v>
      </c>
      <c r="BF52" s="42">
        <v>0</v>
      </c>
      <c r="BG52" s="42">
        <v>0</v>
      </c>
      <c r="BH52" s="42">
        <v>0</v>
      </c>
      <c r="BI52" s="42">
        <v>0</v>
      </c>
      <c r="BJ52" s="42">
        <v>0</v>
      </c>
      <c r="BK52" s="42">
        <v>0</v>
      </c>
      <c r="BL52" s="42">
        <v>0</v>
      </c>
      <c r="BM52" s="42">
        <v>0</v>
      </c>
      <c r="BN52" s="42">
        <v>0</v>
      </c>
      <c r="BO52" s="42">
        <v>0</v>
      </c>
      <c r="BP52" s="42">
        <v>0</v>
      </c>
      <c r="BQ52" s="42">
        <v>0</v>
      </c>
      <c r="BR52" s="42">
        <v>0</v>
      </c>
      <c r="BS52" s="42">
        <v>0</v>
      </c>
      <c r="BT52" s="42">
        <v>0</v>
      </c>
      <c r="BU52" s="42">
        <v>0</v>
      </c>
      <c r="BV52" s="42">
        <v>0</v>
      </c>
      <c r="BW52" s="42">
        <v>0</v>
      </c>
      <c r="BX52" s="42">
        <v>0</v>
      </c>
      <c r="BY52" s="42">
        <v>0</v>
      </c>
      <c r="BZ52" s="42">
        <v>0</v>
      </c>
      <c r="CA52" s="42">
        <v>0</v>
      </c>
      <c r="CB52" s="42">
        <v>0</v>
      </c>
      <c r="CC52" s="42">
        <v>0</v>
      </c>
    </row>
    <row r="53" spans="1:81" x14ac:dyDescent="0.25">
      <c r="A53" s="202">
        <v>44958</v>
      </c>
      <c r="B53" s="42" t="s">
        <v>1378</v>
      </c>
      <c r="C53" s="42" t="s">
        <v>1349</v>
      </c>
      <c r="D53" s="42">
        <v>0</v>
      </c>
      <c r="E53" s="42">
        <v>0</v>
      </c>
      <c r="F53" s="42">
        <v>0</v>
      </c>
      <c r="G53" s="42">
        <v>0</v>
      </c>
      <c r="H53" s="42">
        <v>0</v>
      </c>
      <c r="I53" s="42">
        <v>0</v>
      </c>
      <c r="J53" s="42">
        <v>0</v>
      </c>
      <c r="K53" s="42">
        <v>0</v>
      </c>
      <c r="L53" s="42">
        <v>0</v>
      </c>
      <c r="M53" s="42">
        <v>0</v>
      </c>
      <c r="N53" s="42">
        <v>0</v>
      </c>
      <c r="O53" s="42">
        <v>0</v>
      </c>
      <c r="P53" s="42">
        <v>0</v>
      </c>
      <c r="Q53" s="42">
        <v>0</v>
      </c>
      <c r="R53" s="42">
        <v>43.345008131999997</v>
      </c>
      <c r="S53" s="42">
        <v>0</v>
      </c>
      <c r="T53" s="42">
        <v>0</v>
      </c>
      <c r="U53" s="42">
        <v>0</v>
      </c>
      <c r="V53" s="42">
        <v>0</v>
      </c>
      <c r="W53" s="42">
        <v>0</v>
      </c>
      <c r="X53" s="42">
        <v>0</v>
      </c>
      <c r="Y53" s="42">
        <v>0</v>
      </c>
      <c r="Z53" s="42">
        <v>0</v>
      </c>
      <c r="AA53" s="42">
        <v>0</v>
      </c>
      <c r="AB53" s="42">
        <v>0</v>
      </c>
      <c r="AC53" s="42">
        <v>0</v>
      </c>
      <c r="AD53" s="42">
        <v>0</v>
      </c>
      <c r="AE53" s="42">
        <v>0</v>
      </c>
      <c r="AF53" s="42">
        <v>0</v>
      </c>
      <c r="AG53" s="42">
        <v>0</v>
      </c>
      <c r="AH53" s="42">
        <v>0</v>
      </c>
      <c r="AI53" s="42">
        <v>0</v>
      </c>
      <c r="AJ53" s="42">
        <v>0</v>
      </c>
      <c r="AK53" s="42">
        <v>0</v>
      </c>
      <c r="AL53" s="42">
        <v>0</v>
      </c>
      <c r="AM53" s="42">
        <v>0</v>
      </c>
      <c r="AN53" s="42">
        <v>0</v>
      </c>
      <c r="AO53" s="42">
        <v>0</v>
      </c>
      <c r="AP53" s="42">
        <v>0</v>
      </c>
      <c r="AQ53" s="42">
        <v>0</v>
      </c>
      <c r="AR53" s="42">
        <v>0</v>
      </c>
      <c r="AS53" s="42">
        <v>0</v>
      </c>
      <c r="AT53" s="42">
        <v>0</v>
      </c>
      <c r="AU53" s="42">
        <v>0</v>
      </c>
      <c r="AV53" s="42">
        <v>0</v>
      </c>
      <c r="AW53" s="42">
        <v>0</v>
      </c>
      <c r="AX53" s="42">
        <v>0</v>
      </c>
      <c r="AY53" s="42">
        <v>0</v>
      </c>
      <c r="AZ53" s="42">
        <v>0</v>
      </c>
      <c r="BA53" s="42">
        <v>0</v>
      </c>
      <c r="BB53" s="42">
        <v>0</v>
      </c>
      <c r="BC53" s="42">
        <v>0</v>
      </c>
      <c r="BD53" s="42">
        <v>0</v>
      </c>
      <c r="BE53" s="42">
        <v>0</v>
      </c>
      <c r="BF53" s="42">
        <v>0</v>
      </c>
      <c r="BG53" s="42">
        <v>0</v>
      </c>
      <c r="BH53" s="42">
        <v>0</v>
      </c>
      <c r="BI53" s="42">
        <v>0</v>
      </c>
      <c r="BJ53" s="42">
        <v>0</v>
      </c>
      <c r="BK53" s="42">
        <v>0</v>
      </c>
      <c r="BL53" s="42">
        <v>0</v>
      </c>
      <c r="BM53" s="42">
        <v>0</v>
      </c>
      <c r="BN53" s="42">
        <v>0</v>
      </c>
      <c r="BO53" s="42">
        <v>0</v>
      </c>
      <c r="BP53" s="42">
        <v>0</v>
      </c>
      <c r="BQ53" s="42">
        <v>0</v>
      </c>
      <c r="BR53" s="42">
        <v>0</v>
      </c>
      <c r="BS53" s="42">
        <v>0</v>
      </c>
      <c r="BT53" s="42">
        <v>0</v>
      </c>
      <c r="BU53" s="42">
        <v>0</v>
      </c>
      <c r="BV53" s="42">
        <v>0</v>
      </c>
      <c r="BW53" s="42">
        <v>0</v>
      </c>
      <c r="BX53" s="42">
        <v>0</v>
      </c>
      <c r="BY53" s="42">
        <v>0</v>
      </c>
      <c r="BZ53" s="42">
        <v>0</v>
      </c>
      <c r="CA53" s="42">
        <v>0</v>
      </c>
      <c r="CB53" s="42">
        <v>0</v>
      </c>
      <c r="CC53" s="42">
        <v>0</v>
      </c>
    </row>
    <row r="54" spans="1:81" x14ac:dyDescent="0.25">
      <c r="A54" s="202">
        <v>44958</v>
      </c>
      <c r="B54" s="42" t="s">
        <v>1378</v>
      </c>
      <c r="C54" s="42" t="s">
        <v>1347</v>
      </c>
      <c r="D54" s="42">
        <v>0</v>
      </c>
      <c r="E54" s="42">
        <v>0</v>
      </c>
      <c r="F54" s="42">
        <v>0</v>
      </c>
      <c r="G54" s="42">
        <v>0</v>
      </c>
      <c r="H54" s="42">
        <v>0</v>
      </c>
      <c r="I54" s="42">
        <v>0</v>
      </c>
      <c r="J54" s="42">
        <v>0</v>
      </c>
      <c r="K54" s="42">
        <v>0</v>
      </c>
      <c r="L54" s="42">
        <v>0</v>
      </c>
      <c r="M54" s="42">
        <v>0</v>
      </c>
      <c r="N54" s="42">
        <v>0</v>
      </c>
      <c r="O54" s="42">
        <v>0</v>
      </c>
      <c r="P54" s="42">
        <v>0</v>
      </c>
      <c r="Q54" s="42">
        <v>0</v>
      </c>
      <c r="R54" s="42">
        <v>-140.40976384999999</v>
      </c>
      <c r="S54" s="42">
        <v>0</v>
      </c>
      <c r="T54" s="42">
        <v>0</v>
      </c>
      <c r="U54" s="42">
        <v>0</v>
      </c>
      <c r="V54" s="42">
        <v>0</v>
      </c>
      <c r="W54" s="42">
        <v>0</v>
      </c>
      <c r="X54" s="42">
        <v>0</v>
      </c>
      <c r="Y54" s="42">
        <v>0</v>
      </c>
      <c r="Z54" s="42">
        <v>0</v>
      </c>
      <c r="AA54" s="42">
        <v>0</v>
      </c>
      <c r="AB54" s="42">
        <v>0</v>
      </c>
      <c r="AC54" s="42">
        <v>0</v>
      </c>
      <c r="AD54" s="42">
        <v>0</v>
      </c>
      <c r="AE54" s="42">
        <v>0</v>
      </c>
      <c r="AF54" s="42">
        <v>0</v>
      </c>
      <c r="AG54" s="42">
        <v>0</v>
      </c>
      <c r="AH54" s="42">
        <v>0</v>
      </c>
      <c r="AI54" s="42">
        <v>0</v>
      </c>
      <c r="AJ54" s="42">
        <v>0</v>
      </c>
      <c r="AK54" s="42">
        <v>0</v>
      </c>
      <c r="AL54" s="42">
        <v>0</v>
      </c>
      <c r="AM54" s="42">
        <v>0</v>
      </c>
      <c r="AN54" s="42">
        <v>0</v>
      </c>
      <c r="AO54" s="42">
        <v>0</v>
      </c>
      <c r="AP54" s="42">
        <v>0</v>
      </c>
      <c r="AQ54" s="42">
        <v>0</v>
      </c>
      <c r="AR54" s="42">
        <v>0</v>
      </c>
      <c r="AS54" s="42">
        <v>0</v>
      </c>
      <c r="AT54" s="42">
        <v>0</v>
      </c>
      <c r="AU54" s="42">
        <v>0</v>
      </c>
      <c r="AV54" s="42">
        <v>0</v>
      </c>
      <c r="AW54" s="42">
        <v>0</v>
      </c>
      <c r="AX54" s="42">
        <v>0</v>
      </c>
      <c r="AY54" s="42">
        <v>0</v>
      </c>
      <c r="AZ54" s="42">
        <v>0</v>
      </c>
      <c r="BA54" s="42">
        <v>0</v>
      </c>
      <c r="BB54" s="42">
        <v>0</v>
      </c>
      <c r="BC54" s="42">
        <v>0</v>
      </c>
      <c r="BD54" s="42">
        <v>0</v>
      </c>
      <c r="BE54" s="42">
        <v>0</v>
      </c>
      <c r="BF54" s="42">
        <v>0</v>
      </c>
      <c r="BG54" s="42">
        <v>0</v>
      </c>
      <c r="BH54" s="42">
        <v>0</v>
      </c>
      <c r="BI54" s="42">
        <v>0</v>
      </c>
      <c r="BJ54" s="42">
        <v>0</v>
      </c>
      <c r="BK54" s="42">
        <v>0</v>
      </c>
      <c r="BL54" s="42">
        <v>0</v>
      </c>
      <c r="BM54" s="42">
        <v>0</v>
      </c>
      <c r="BN54" s="42">
        <v>0</v>
      </c>
      <c r="BO54" s="42">
        <v>0</v>
      </c>
      <c r="BP54" s="42">
        <v>0</v>
      </c>
      <c r="BQ54" s="42">
        <v>0</v>
      </c>
      <c r="BR54" s="42">
        <v>0</v>
      </c>
      <c r="BS54" s="42">
        <v>0</v>
      </c>
      <c r="BT54" s="42">
        <v>0</v>
      </c>
      <c r="BU54" s="42">
        <v>0</v>
      </c>
      <c r="BV54" s="42">
        <v>0</v>
      </c>
      <c r="BW54" s="42">
        <v>0</v>
      </c>
      <c r="BX54" s="42">
        <v>2068607.41404663</v>
      </c>
      <c r="BY54" s="42">
        <v>0</v>
      </c>
      <c r="BZ54" s="42">
        <v>0</v>
      </c>
      <c r="CA54" s="42">
        <v>0</v>
      </c>
      <c r="CB54" s="42">
        <v>0</v>
      </c>
      <c r="CC54" s="42">
        <v>0</v>
      </c>
    </row>
    <row r="55" spans="1:81" x14ac:dyDescent="0.25">
      <c r="A55" s="202">
        <v>44958</v>
      </c>
      <c r="B55" s="42" t="s">
        <v>1378</v>
      </c>
      <c r="C55" s="42" t="s">
        <v>49</v>
      </c>
      <c r="D55" s="42">
        <v>0</v>
      </c>
      <c r="E55" s="42">
        <v>0</v>
      </c>
      <c r="F55" s="42">
        <v>0</v>
      </c>
      <c r="G55" s="42">
        <v>0</v>
      </c>
      <c r="H55" s="42">
        <v>0</v>
      </c>
      <c r="I55" s="42">
        <v>0</v>
      </c>
      <c r="J55" s="42">
        <v>0</v>
      </c>
      <c r="K55" s="42">
        <v>0</v>
      </c>
      <c r="L55" s="42">
        <v>0</v>
      </c>
      <c r="M55" s="42">
        <v>0</v>
      </c>
      <c r="N55" s="42">
        <v>0</v>
      </c>
      <c r="O55" s="42">
        <v>0</v>
      </c>
      <c r="P55" s="42">
        <v>0</v>
      </c>
      <c r="Q55" s="42">
        <v>0</v>
      </c>
      <c r="R55" s="42">
        <v>0</v>
      </c>
      <c r="S55" s="42">
        <v>0</v>
      </c>
      <c r="T55" s="42">
        <v>0</v>
      </c>
      <c r="U55" s="42">
        <v>0</v>
      </c>
      <c r="V55" s="42">
        <v>0</v>
      </c>
      <c r="W55" s="42">
        <v>0</v>
      </c>
      <c r="X55" s="42">
        <v>0</v>
      </c>
      <c r="Y55" s="42">
        <v>0</v>
      </c>
      <c r="Z55" s="42">
        <v>0</v>
      </c>
      <c r="AA55" s="42">
        <v>0</v>
      </c>
      <c r="AB55" s="42">
        <v>0</v>
      </c>
      <c r="AC55" s="42">
        <v>0</v>
      </c>
      <c r="AD55" s="42">
        <v>0</v>
      </c>
      <c r="AE55" s="42">
        <v>0</v>
      </c>
      <c r="AF55" s="42">
        <v>0</v>
      </c>
      <c r="AG55" s="42">
        <v>0</v>
      </c>
      <c r="AH55" s="42">
        <v>0</v>
      </c>
      <c r="AI55" s="42">
        <v>0</v>
      </c>
      <c r="AJ55" s="42">
        <v>0</v>
      </c>
      <c r="AK55" s="42">
        <v>0</v>
      </c>
      <c r="AL55" s="42">
        <v>0</v>
      </c>
      <c r="AM55" s="42">
        <v>0</v>
      </c>
      <c r="AN55" s="42">
        <v>0</v>
      </c>
      <c r="AO55" s="42">
        <v>0</v>
      </c>
      <c r="AP55" s="42">
        <v>0</v>
      </c>
      <c r="AQ55" s="42">
        <v>0</v>
      </c>
      <c r="AR55" s="42">
        <v>0</v>
      </c>
      <c r="AS55" s="42">
        <v>0</v>
      </c>
      <c r="AT55" s="42">
        <v>0</v>
      </c>
      <c r="AU55" s="42">
        <v>0</v>
      </c>
      <c r="AV55" s="42">
        <v>0</v>
      </c>
      <c r="AW55" s="42">
        <v>0</v>
      </c>
      <c r="AX55" s="42">
        <v>0</v>
      </c>
      <c r="AY55" s="42">
        <v>0</v>
      </c>
      <c r="AZ55" s="42">
        <v>0</v>
      </c>
      <c r="BA55" s="42">
        <v>0</v>
      </c>
      <c r="BB55" s="42">
        <v>0</v>
      </c>
      <c r="BC55" s="42">
        <v>0</v>
      </c>
      <c r="BD55" s="42">
        <v>0</v>
      </c>
      <c r="BE55" s="42">
        <v>0</v>
      </c>
      <c r="BF55" s="42">
        <v>0</v>
      </c>
      <c r="BG55" s="42">
        <v>0</v>
      </c>
      <c r="BH55" s="42">
        <v>0</v>
      </c>
      <c r="BI55" s="42">
        <v>0</v>
      </c>
      <c r="BJ55" s="42">
        <v>0</v>
      </c>
      <c r="BK55" s="42">
        <v>0</v>
      </c>
      <c r="BL55" s="42">
        <v>3.8204000000000002E-5</v>
      </c>
      <c r="BM55" s="42">
        <v>0</v>
      </c>
      <c r="BN55" s="42">
        <v>0</v>
      </c>
      <c r="BO55" s="42">
        <v>0</v>
      </c>
      <c r="BP55" s="42">
        <v>0</v>
      </c>
      <c r="BQ55" s="42">
        <v>0</v>
      </c>
      <c r="BR55" s="42">
        <v>0</v>
      </c>
      <c r="BS55" s="42">
        <v>0</v>
      </c>
      <c r="BT55" s="42">
        <v>0</v>
      </c>
      <c r="BU55" s="42">
        <v>0</v>
      </c>
      <c r="BV55" s="42">
        <v>0</v>
      </c>
      <c r="BW55" s="42">
        <v>0</v>
      </c>
      <c r="BX55" s="42">
        <v>0</v>
      </c>
      <c r="BY55" s="42">
        <v>0</v>
      </c>
      <c r="BZ55" s="42">
        <v>0</v>
      </c>
      <c r="CA55" s="42">
        <v>0</v>
      </c>
      <c r="CB55" s="42">
        <v>0</v>
      </c>
      <c r="CC55" s="42">
        <v>0</v>
      </c>
    </row>
    <row r="56" spans="1:81" x14ac:dyDescent="0.25">
      <c r="A56" s="202">
        <v>44958</v>
      </c>
      <c r="B56" s="42" t="s">
        <v>1377</v>
      </c>
      <c r="C56" s="42" t="s">
        <v>1351</v>
      </c>
      <c r="D56" s="42">
        <v>0</v>
      </c>
      <c r="E56" s="42">
        <v>0</v>
      </c>
      <c r="F56" s="42">
        <v>0</v>
      </c>
      <c r="G56" s="42">
        <v>0</v>
      </c>
      <c r="H56" s="42">
        <v>0</v>
      </c>
      <c r="I56" s="42">
        <v>0</v>
      </c>
      <c r="J56" s="42">
        <v>0</v>
      </c>
      <c r="K56" s="42">
        <v>0</v>
      </c>
      <c r="L56" s="42">
        <v>0</v>
      </c>
      <c r="M56" s="42">
        <v>0</v>
      </c>
      <c r="N56" s="42">
        <v>0</v>
      </c>
      <c r="O56" s="42">
        <v>0</v>
      </c>
      <c r="P56" s="42">
        <v>0</v>
      </c>
      <c r="Q56" s="42">
        <v>0</v>
      </c>
      <c r="R56" s="42">
        <v>-0.28220000000000001</v>
      </c>
      <c r="S56" s="42">
        <v>0</v>
      </c>
      <c r="T56" s="42">
        <v>6550.7085999999999</v>
      </c>
      <c r="U56" s="42">
        <v>0</v>
      </c>
      <c r="V56" s="42">
        <v>0</v>
      </c>
      <c r="W56" s="42">
        <v>0</v>
      </c>
      <c r="X56" s="42">
        <v>0</v>
      </c>
      <c r="Y56" s="42">
        <v>0</v>
      </c>
      <c r="Z56" s="42">
        <v>0</v>
      </c>
      <c r="AA56" s="42">
        <v>0</v>
      </c>
      <c r="AB56" s="42">
        <v>0</v>
      </c>
      <c r="AC56" s="42">
        <v>0</v>
      </c>
      <c r="AD56" s="42">
        <v>0</v>
      </c>
      <c r="AE56" s="42">
        <v>0</v>
      </c>
      <c r="AF56" s="42">
        <v>0</v>
      </c>
      <c r="AG56" s="42">
        <v>0</v>
      </c>
      <c r="AH56" s="42">
        <v>0</v>
      </c>
      <c r="AI56" s="42">
        <v>0</v>
      </c>
      <c r="AJ56" s="42">
        <v>0</v>
      </c>
      <c r="AK56" s="42">
        <v>0</v>
      </c>
      <c r="AL56" s="42">
        <v>0</v>
      </c>
      <c r="AM56" s="42">
        <v>0</v>
      </c>
      <c r="AN56" s="42">
        <v>0</v>
      </c>
      <c r="AO56" s="42">
        <v>0</v>
      </c>
      <c r="AP56" s="42">
        <v>0</v>
      </c>
      <c r="AQ56" s="42">
        <v>0</v>
      </c>
      <c r="AR56" s="42">
        <v>0</v>
      </c>
      <c r="AS56" s="42">
        <v>0</v>
      </c>
      <c r="AT56" s="42">
        <v>0</v>
      </c>
      <c r="AU56" s="42">
        <v>0</v>
      </c>
      <c r="AV56" s="42">
        <v>0</v>
      </c>
      <c r="AW56" s="42">
        <v>0</v>
      </c>
      <c r="AX56" s="42">
        <v>0</v>
      </c>
      <c r="AY56" s="42">
        <v>0</v>
      </c>
      <c r="AZ56" s="42">
        <v>0</v>
      </c>
      <c r="BA56" s="42">
        <v>0</v>
      </c>
      <c r="BB56" s="42">
        <v>0</v>
      </c>
      <c r="BC56" s="42">
        <v>0</v>
      </c>
      <c r="BD56" s="42">
        <v>0</v>
      </c>
      <c r="BE56" s="42">
        <v>0</v>
      </c>
      <c r="BF56" s="42">
        <v>0</v>
      </c>
      <c r="BG56" s="42">
        <v>0</v>
      </c>
      <c r="BH56" s="42">
        <v>0</v>
      </c>
      <c r="BI56" s="42">
        <v>0</v>
      </c>
      <c r="BJ56" s="42">
        <v>0</v>
      </c>
      <c r="BK56" s="42">
        <v>0</v>
      </c>
      <c r="BL56" s="42">
        <v>0</v>
      </c>
      <c r="BM56" s="42">
        <v>0</v>
      </c>
      <c r="BN56" s="42">
        <v>0</v>
      </c>
      <c r="BO56" s="42">
        <v>0</v>
      </c>
      <c r="BP56" s="42">
        <v>0</v>
      </c>
      <c r="BQ56" s="42">
        <v>0</v>
      </c>
      <c r="BR56" s="42">
        <v>0</v>
      </c>
      <c r="BS56" s="42">
        <v>0</v>
      </c>
      <c r="BT56" s="42">
        <v>0</v>
      </c>
      <c r="BU56" s="42">
        <v>0</v>
      </c>
      <c r="BV56" s="42">
        <v>0</v>
      </c>
      <c r="BW56" s="42">
        <v>0</v>
      </c>
      <c r="BX56" s="42">
        <v>0</v>
      </c>
      <c r="BY56" s="42">
        <v>0</v>
      </c>
      <c r="BZ56" s="42">
        <v>0</v>
      </c>
      <c r="CA56" s="42">
        <v>0</v>
      </c>
      <c r="CB56" s="42">
        <v>0</v>
      </c>
      <c r="CC56" s="42">
        <v>0</v>
      </c>
    </row>
    <row r="57" spans="1:81" x14ac:dyDescent="0.25">
      <c r="A57" s="202">
        <v>44958</v>
      </c>
      <c r="B57" s="42" t="s">
        <v>1377</v>
      </c>
      <c r="C57" s="42" t="s">
        <v>1349</v>
      </c>
      <c r="D57" s="42">
        <v>0</v>
      </c>
      <c r="E57" s="42">
        <v>0</v>
      </c>
      <c r="F57" s="42">
        <v>0</v>
      </c>
      <c r="G57" s="42">
        <v>0</v>
      </c>
      <c r="H57" s="42">
        <v>0</v>
      </c>
      <c r="I57" s="42">
        <v>0</v>
      </c>
      <c r="J57" s="42">
        <v>0</v>
      </c>
      <c r="K57" s="42">
        <v>0</v>
      </c>
      <c r="L57" s="42">
        <v>0</v>
      </c>
      <c r="M57" s="42">
        <v>0</v>
      </c>
      <c r="N57" s="42">
        <v>0</v>
      </c>
      <c r="O57" s="42">
        <v>0</v>
      </c>
      <c r="P57" s="42">
        <v>0</v>
      </c>
      <c r="Q57" s="42">
        <v>0</v>
      </c>
      <c r="R57" s="42">
        <v>-15.217009287</v>
      </c>
      <c r="S57" s="42">
        <v>0</v>
      </c>
      <c r="T57" s="42">
        <v>0</v>
      </c>
      <c r="U57" s="42">
        <v>0</v>
      </c>
      <c r="V57" s="42">
        <v>0</v>
      </c>
      <c r="W57" s="42">
        <v>0</v>
      </c>
      <c r="X57" s="42">
        <v>0</v>
      </c>
      <c r="Y57" s="42">
        <v>0</v>
      </c>
      <c r="Z57" s="42">
        <v>0</v>
      </c>
      <c r="AA57" s="42">
        <v>0</v>
      </c>
      <c r="AB57" s="42">
        <v>0</v>
      </c>
      <c r="AC57" s="42">
        <v>0</v>
      </c>
      <c r="AD57" s="42">
        <v>0</v>
      </c>
      <c r="AE57" s="42">
        <v>0</v>
      </c>
      <c r="AF57" s="42">
        <v>0</v>
      </c>
      <c r="AG57" s="42">
        <v>0</v>
      </c>
      <c r="AH57" s="42">
        <v>0</v>
      </c>
      <c r="AI57" s="42">
        <v>0</v>
      </c>
      <c r="AJ57" s="42">
        <v>0</v>
      </c>
      <c r="AK57" s="42">
        <v>0</v>
      </c>
      <c r="AL57" s="42">
        <v>0</v>
      </c>
      <c r="AM57" s="42">
        <v>0</v>
      </c>
      <c r="AN57" s="42">
        <v>0</v>
      </c>
      <c r="AO57" s="42">
        <v>0</v>
      </c>
      <c r="AP57" s="42">
        <v>0</v>
      </c>
      <c r="AQ57" s="42">
        <v>0</v>
      </c>
      <c r="AR57" s="42">
        <v>0</v>
      </c>
      <c r="AS57" s="42">
        <v>0</v>
      </c>
      <c r="AT57" s="42">
        <v>0</v>
      </c>
      <c r="AU57" s="42">
        <v>0</v>
      </c>
      <c r="AV57" s="42">
        <v>0</v>
      </c>
      <c r="AW57" s="42">
        <v>0</v>
      </c>
      <c r="AX57" s="42">
        <v>0</v>
      </c>
      <c r="AY57" s="42">
        <v>0</v>
      </c>
      <c r="AZ57" s="42">
        <v>0</v>
      </c>
      <c r="BA57" s="42">
        <v>0</v>
      </c>
      <c r="BB57" s="42">
        <v>0</v>
      </c>
      <c r="BC57" s="42">
        <v>0</v>
      </c>
      <c r="BD57" s="42">
        <v>0</v>
      </c>
      <c r="BE57" s="42">
        <v>0</v>
      </c>
      <c r="BF57" s="42">
        <v>0</v>
      </c>
      <c r="BG57" s="42">
        <v>0</v>
      </c>
      <c r="BH57" s="42">
        <v>0</v>
      </c>
      <c r="BI57" s="42">
        <v>0</v>
      </c>
      <c r="BJ57" s="42">
        <v>0</v>
      </c>
      <c r="BK57" s="42">
        <v>0</v>
      </c>
      <c r="BL57" s="42">
        <v>0</v>
      </c>
      <c r="BM57" s="42">
        <v>0</v>
      </c>
      <c r="BN57" s="42">
        <v>0</v>
      </c>
      <c r="BO57" s="42">
        <v>0</v>
      </c>
      <c r="BP57" s="42">
        <v>0</v>
      </c>
      <c r="BQ57" s="42">
        <v>0</v>
      </c>
      <c r="BR57" s="42">
        <v>0</v>
      </c>
      <c r="BS57" s="42">
        <v>0</v>
      </c>
      <c r="BT57" s="42">
        <v>0</v>
      </c>
      <c r="BU57" s="42">
        <v>0</v>
      </c>
      <c r="BV57" s="42">
        <v>0</v>
      </c>
      <c r="BW57" s="42">
        <v>0</v>
      </c>
      <c r="BX57" s="42">
        <v>0</v>
      </c>
      <c r="BY57" s="42">
        <v>0</v>
      </c>
      <c r="BZ57" s="42">
        <v>0</v>
      </c>
      <c r="CA57" s="42">
        <v>0</v>
      </c>
      <c r="CB57" s="42">
        <v>0</v>
      </c>
      <c r="CC57" s="42">
        <v>0</v>
      </c>
    </row>
    <row r="58" spans="1:81" x14ac:dyDescent="0.25">
      <c r="A58" s="202">
        <v>44958</v>
      </c>
      <c r="B58" s="42" t="s">
        <v>1377</v>
      </c>
      <c r="C58" s="42" t="s">
        <v>1347</v>
      </c>
      <c r="D58" s="42">
        <v>0</v>
      </c>
      <c r="E58" s="42">
        <v>0</v>
      </c>
      <c r="F58" s="42">
        <v>0</v>
      </c>
      <c r="G58" s="42">
        <v>0</v>
      </c>
      <c r="H58" s="42">
        <v>0</v>
      </c>
      <c r="I58" s="42">
        <v>0</v>
      </c>
      <c r="J58" s="42">
        <v>0</v>
      </c>
      <c r="K58" s="42">
        <v>0</v>
      </c>
      <c r="L58" s="42">
        <v>0</v>
      </c>
      <c r="M58" s="42">
        <v>0</v>
      </c>
      <c r="N58" s="42">
        <v>0</v>
      </c>
      <c r="O58" s="42">
        <v>0</v>
      </c>
      <c r="P58" s="42">
        <v>0</v>
      </c>
      <c r="Q58" s="42">
        <v>0</v>
      </c>
      <c r="R58" s="42">
        <v>114.312141709</v>
      </c>
      <c r="S58" s="42">
        <v>0</v>
      </c>
      <c r="T58" s="42">
        <v>0</v>
      </c>
      <c r="U58" s="42">
        <v>0</v>
      </c>
      <c r="V58" s="42">
        <v>0</v>
      </c>
      <c r="W58" s="42">
        <v>0</v>
      </c>
      <c r="X58" s="42">
        <v>0</v>
      </c>
      <c r="Y58" s="42">
        <v>0</v>
      </c>
      <c r="Z58" s="42">
        <v>0</v>
      </c>
      <c r="AA58" s="42">
        <v>0</v>
      </c>
      <c r="AB58" s="42">
        <v>0</v>
      </c>
      <c r="AC58" s="42">
        <v>0</v>
      </c>
      <c r="AD58" s="42">
        <v>0</v>
      </c>
      <c r="AE58" s="42">
        <v>0</v>
      </c>
      <c r="AF58" s="42">
        <v>0</v>
      </c>
      <c r="AG58" s="42">
        <v>0</v>
      </c>
      <c r="AH58" s="42">
        <v>0</v>
      </c>
      <c r="AI58" s="42">
        <v>0</v>
      </c>
      <c r="AJ58" s="42">
        <v>0</v>
      </c>
      <c r="AK58" s="42">
        <v>0</v>
      </c>
      <c r="AL58" s="42">
        <v>0</v>
      </c>
      <c r="AM58" s="42">
        <v>0</v>
      </c>
      <c r="AN58" s="42">
        <v>0</v>
      </c>
      <c r="AO58" s="42">
        <v>0</v>
      </c>
      <c r="AP58" s="42">
        <v>0</v>
      </c>
      <c r="AQ58" s="42">
        <v>0</v>
      </c>
      <c r="AR58" s="42">
        <v>0</v>
      </c>
      <c r="AS58" s="42">
        <v>0</v>
      </c>
      <c r="AT58" s="42">
        <v>0</v>
      </c>
      <c r="AU58" s="42">
        <v>0</v>
      </c>
      <c r="AV58" s="42">
        <v>0</v>
      </c>
      <c r="AW58" s="42">
        <v>0</v>
      </c>
      <c r="AX58" s="42">
        <v>0</v>
      </c>
      <c r="AY58" s="42">
        <v>0</v>
      </c>
      <c r="AZ58" s="42">
        <v>0</v>
      </c>
      <c r="BA58" s="42">
        <v>0</v>
      </c>
      <c r="BB58" s="42">
        <v>0</v>
      </c>
      <c r="BC58" s="42">
        <v>0</v>
      </c>
      <c r="BD58" s="42">
        <v>0</v>
      </c>
      <c r="BE58" s="42">
        <v>0</v>
      </c>
      <c r="BF58" s="42">
        <v>0</v>
      </c>
      <c r="BG58" s="42">
        <v>0</v>
      </c>
      <c r="BH58" s="42">
        <v>0</v>
      </c>
      <c r="BI58" s="42">
        <v>0</v>
      </c>
      <c r="BJ58" s="42">
        <v>0</v>
      </c>
      <c r="BK58" s="42">
        <v>0</v>
      </c>
      <c r="BL58" s="42">
        <v>0</v>
      </c>
      <c r="BM58" s="42">
        <v>0</v>
      </c>
      <c r="BN58" s="42">
        <v>0</v>
      </c>
      <c r="BO58" s="42">
        <v>0</v>
      </c>
      <c r="BP58" s="42">
        <v>0</v>
      </c>
      <c r="BQ58" s="42">
        <v>0</v>
      </c>
      <c r="BR58" s="42">
        <v>0</v>
      </c>
      <c r="BS58" s="42">
        <v>0</v>
      </c>
      <c r="BT58" s="42">
        <v>0</v>
      </c>
      <c r="BU58" s="42">
        <v>0</v>
      </c>
      <c r="BV58" s="42">
        <v>0</v>
      </c>
      <c r="BW58" s="42">
        <v>0</v>
      </c>
      <c r="BX58" s="42">
        <v>-1768152.6781895999</v>
      </c>
      <c r="BY58" s="42">
        <v>0</v>
      </c>
      <c r="BZ58" s="42">
        <v>0</v>
      </c>
      <c r="CA58" s="42">
        <v>0</v>
      </c>
      <c r="CB58" s="42">
        <v>0</v>
      </c>
      <c r="CC58" s="42">
        <v>0</v>
      </c>
    </row>
    <row r="59" spans="1:81" x14ac:dyDescent="0.25">
      <c r="A59" s="202">
        <v>44958</v>
      </c>
      <c r="B59" s="42" t="s">
        <v>1377</v>
      </c>
      <c r="C59" s="42" t="s">
        <v>922</v>
      </c>
      <c r="D59" s="42">
        <v>0</v>
      </c>
      <c r="E59" s="42">
        <v>0</v>
      </c>
      <c r="F59" s="42">
        <v>0</v>
      </c>
      <c r="G59" s="42">
        <v>0</v>
      </c>
      <c r="H59" s="42">
        <v>0</v>
      </c>
      <c r="I59" s="42">
        <v>0</v>
      </c>
      <c r="J59" s="42">
        <v>0</v>
      </c>
      <c r="K59" s="42">
        <v>0</v>
      </c>
      <c r="L59" s="42">
        <v>0</v>
      </c>
      <c r="M59" s="42">
        <v>0</v>
      </c>
      <c r="N59" s="42">
        <v>0</v>
      </c>
      <c r="O59" s="42">
        <v>0</v>
      </c>
      <c r="P59" s="42">
        <v>0</v>
      </c>
      <c r="Q59" s="42">
        <v>0</v>
      </c>
      <c r="R59" s="42">
        <v>0</v>
      </c>
      <c r="S59" s="42">
        <v>0</v>
      </c>
      <c r="T59" s="42">
        <v>0</v>
      </c>
      <c r="U59" s="42">
        <v>0</v>
      </c>
      <c r="V59" s="42">
        <v>0</v>
      </c>
      <c r="W59" s="42">
        <v>0</v>
      </c>
      <c r="X59" s="42">
        <v>0</v>
      </c>
      <c r="Y59" s="42">
        <v>0</v>
      </c>
      <c r="Z59" s="42">
        <v>0</v>
      </c>
      <c r="AA59" s="42">
        <v>0</v>
      </c>
      <c r="AB59" s="42">
        <v>0</v>
      </c>
      <c r="AC59" s="42">
        <v>0</v>
      </c>
      <c r="AD59" s="42">
        <v>0</v>
      </c>
      <c r="AE59" s="42">
        <v>0</v>
      </c>
      <c r="AF59" s="42">
        <v>0</v>
      </c>
      <c r="AG59" s="42">
        <v>0</v>
      </c>
      <c r="AH59" s="42">
        <v>0</v>
      </c>
      <c r="AI59" s="42">
        <v>0</v>
      </c>
      <c r="AJ59" s="42">
        <v>0</v>
      </c>
      <c r="AK59" s="42">
        <v>0</v>
      </c>
      <c r="AL59" s="42">
        <v>0</v>
      </c>
      <c r="AM59" s="42">
        <v>0</v>
      </c>
      <c r="AN59" s="42">
        <v>0</v>
      </c>
      <c r="AO59" s="42">
        <v>0</v>
      </c>
      <c r="AP59" s="42">
        <v>0</v>
      </c>
      <c r="AQ59" s="42">
        <v>0</v>
      </c>
      <c r="AR59" s="42">
        <v>0</v>
      </c>
      <c r="AS59" s="42">
        <v>0</v>
      </c>
      <c r="AT59" s="42">
        <v>0</v>
      </c>
      <c r="AU59" s="42">
        <v>0</v>
      </c>
      <c r="AV59" s="42">
        <v>0</v>
      </c>
      <c r="AW59" s="42">
        <v>0</v>
      </c>
      <c r="AX59" s="42">
        <v>0</v>
      </c>
      <c r="AY59" s="42">
        <v>0</v>
      </c>
      <c r="AZ59" s="42">
        <v>0</v>
      </c>
      <c r="BA59" s="42">
        <v>0</v>
      </c>
      <c r="BB59" s="42">
        <v>0</v>
      </c>
      <c r="BC59" s="42">
        <v>0</v>
      </c>
      <c r="BD59" s="42">
        <v>0</v>
      </c>
      <c r="BE59" s="42">
        <v>-2.213E-5</v>
      </c>
      <c r="BF59" s="42">
        <v>0</v>
      </c>
      <c r="BG59" s="42">
        <v>0</v>
      </c>
      <c r="BH59" s="42">
        <v>0</v>
      </c>
      <c r="BI59" s="42">
        <v>0</v>
      </c>
      <c r="BJ59" s="42">
        <v>0</v>
      </c>
      <c r="BK59" s="42">
        <v>0</v>
      </c>
      <c r="BL59" s="42">
        <v>0</v>
      </c>
      <c r="BM59" s="42">
        <v>0</v>
      </c>
      <c r="BN59" s="42">
        <v>0</v>
      </c>
      <c r="BO59" s="42">
        <v>0</v>
      </c>
      <c r="BP59" s="42">
        <v>0</v>
      </c>
      <c r="BQ59" s="42">
        <v>0</v>
      </c>
      <c r="BR59" s="42">
        <v>0</v>
      </c>
      <c r="BS59" s="42">
        <v>0</v>
      </c>
      <c r="BT59" s="42">
        <v>0</v>
      </c>
      <c r="BU59" s="42">
        <v>0</v>
      </c>
      <c r="BV59" s="42">
        <v>0</v>
      </c>
      <c r="BW59" s="42">
        <v>0</v>
      </c>
      <c r="BX59" s="42">
        <v>0</v>
      </c>
      <c r="BY59" s="42">
        <v>0</v>
      </c>
      <c r="BZ59" s="42">
        <v>0</v>
      </c>
      <c r="CA59" s="42">
        <v>0</v>
      </c>
      <c r="CB59" s="42">
        <v>0</v>
      </c>
      <c r="CC59" s="42">
        <v>0</v>
      </c>
    </row>
    <row r="60" spans="1:81" x14ac:dyDescent="0.25">
      <c r="A60" s="202">
        <v>44958</v>
      </c>
      <c r="B60" s="42" t="s">
        <v>1376</v>
      </c>
      <c r="C60" s="42" t="s">
        <v>1347</v>
      </c>
      <c r="D60" s="42">
        <v>0</v>
      </c>
      <c r="E60" s="42">
        <v>0</v>
      </c>
      <c r="F60" s="42">
        <v>0</v>
      </c>
      <c r="G60" s="42">
        <v>0</v>
      </c>
      <c r="H60" s="42">
        <v>0</v>
      </c>
      <c r="I60" s="42">
        <v>0</v>
      </c>
      <c r="J60" s="42">
        <v>0</v>
      </c>
      <c r="K60" s="42">
        <v>0</v>
      </c>
      <c r="L60" s="42">
        <v>0</v>
      </c>
      <c r="M60" s="42">
        <v>0</v>
      </c>
      <c r="N60" s="42">
        <v>0</v>
      </c>
      <c r="O60" s="42">
        <v>0</v>
      </c>
      <c r="P60" s="42">
        <v>0</v>
      </c>
      <c r="Q60" s="42">
        <v>0</v>
      </c>
      <c r="R60" s="42">
        <v>0</v>
      </c>
      <c r="S60" s="42">
        <v>0</v>
      </c>
      <c r="T60" s="42">
        <v>0</v>
      </c>
      <c r="U60" s="42">
        <v>0</v>
      </c>
      <c r="V60" s="42">
        <v>0</v>
      </c>
      <c r="W60" s="42">
        <v>0</v>
      </c>
      <c r="X60" s="42">
        <v>0</v>
      </c>
      <c r="Y60" s="42">
        <v>0</v>
      </c>
      <c r="Z60" s="42">
        <v>0</v>
      </c>
      <c r="AA60" s="42">
        <v>0</v>
      </c>
      <c r="AB60" s="42">
        <v>0</v>
      </c>
      <c r="AC60" s="42">
        <v>0</v>
      </c>
      <c r="AD60" s="42">
        <v>0</v>
      </c>
      <c r="AE60" s="42">
        <v>0</v>
      </c>
      <c r="AF60" s="42">
        <v>0</v>
      </c>
      <c r="AG60" s="42">
        <v>0</v>
      </c>
      <c r="AH60" s="42">
        <v>0</v>
      </c>
      <c r="AI60" s="42">
        <v>0</v>
      </c>
      <c r="AJ60" s="42">
        <v>0</v>
      </c>
      <c r="AK60" s="42">
        <v>0</v>
      </c>
      <c r="AL60" s="42">
        <v>0</v>
      </c>
      <c r="AM60" s="42">
        <v>0</v>
      </c>
      <c r="AN60" s="42">
        <v>0</v>
      </c>
      <c r="AO60" s="42">
        <v>0</v>
      </c>
      <c r="AP60" s="42">
        <v>0</v>
      </c>
      <c r="AQ60" s="42">
        <v>0</v>
      </c>
      <c r="AR60" s="42">
        <v>0</v>
      </c>
      <c r="AS60" s="42">
        <v>0</v>
      </c>
      <c r="AT60" s="42">
        <v>0</v>
      </c>
      <c r="AU60" s="42">
        <v>0</v>
      </c>
      <c r="AV60" s="42">
        <v>0</v>
      </c>
      <c r="AW60" s="42">
        <v>0</v>
      </c>
      <c r="AX60" s="42">
        <v>0</v>
      </c>
      <c r="AY60" s="42">
        <v>0</v>
      </c>
      <c r="AZ60" s="42">
        <v>0</v>
      </c>
      <c r="BA60" s="42">
        <v>0</v>
      </c>
      <c r="BB60" s="42">
        <v>0</v>
      </c>
      <c r="BC60" s="42">
        <v>0</v>
      </c>
      <c r="BD60" s="42">
        <v>0</v>
      </c>
      <c r="BE60" s="42">
        <v>0</v>
      </c>
      <c r="BF60" s="42">
        <v>0</v>
      </c>
      <c r="BG60" s="42">
        <v>0</v>
      </c>
      <c r="BH60" s="42">
        <v>0</v>
      </c>
      <c r="BI60" s="42">
        <v>0</v>
      </c>
      <c r="BJ60" s="42">
        <v>0</v>
      </c>
      <c r="BK60" s="42">
        <v>0</v>
      </c>
      <c r="BL60" s="42">
        <v>0</v>
      </c>
      <c r="BM60" s="42">
        <v>0</v>
      </c>
      <c r="BN60" s="42">
        <v>0</v>
      </c>
      <c r="BO60" s="42">
        <v>0</v>
      </c>
      <c r="BP60" s="42">
        <v>0</v>
      </c>
      <c r="BQ60" s="42">
        <v>0</v>
      </c>
      <c r="BR60" s="42">
        <v>0</v>
      </c>
      <c r="BS60" s="42">
        <v>0</v>
      </c>
      <c r="BT60" s="42">
        <v>0</v>
      </c>
      <c r="BU60" s="42">
        <v>0</v>
      </c>
      <c r="BV60" s="42">
        <v>0</v>
      </c>
      <c r="BW60" s="42">
        <v>0</v>
      </c>
      <c r="BX60" s="42">
        <v>-1186395.3518495399</v>
      </c>
      <c r="BY60" s="42">
        <v>0</v>
      </c>
      <c r="BZ60" s="42">
        <v>0</v>
      </c>
      <c r="CA60" s="42">
        <v>0</v>
      </c>
      <c r="CB60" s="42">
        <v>0</v>
      </c>
      <c r="CC60" s="42">
        <v>0</v>
      </c>
    </row>
    <row r="61" spans="1:81" x14ac:dyDescent="0.25">
      <c r="A61" s="202">
        <v>44958</v>
      </c>
      <c r="B61" s="42" t="s">
        <v>1376</v>
      </c>
      <c r="C61" s="42" t="s">
        <v>924</v>
      </c>
      <c r="D61" s="42">
        <v>0</v>
      </c>
      <c r="E61" s="42">
        <v>0</v>
      </c>
      <c r="F61" s="42">
        <v>0</v>
      </c>
      <c r="G61" s="42">
        <v>0</v>
      </c>
      <c r="H61" s="42">
        <v>0</v>
      </c>
      <c r="I61" s="42">
        <v>0</v>
      </c>
      <c r="J61" s="42">
        <v>0</v>
      </c>
      <c r="K61" s="42">
        <v>0</v>
      </c>
      <c r="L61" s="42">
        <v>0</v>
      </c>
      <c r="M61" s="42">
        <v>0</v>
      </c>
      <c r="N61" s="42">
        <v>0</v>
      </c>
      <c r="O61" s="42">
        <v>0</v>
      </c>
      <c r="P61" s="42">
        <v>0</v>
      </c>
      <c r="Q61" s="42">
        <v>0</v>
      </c>
      <c r="R61" s="42">
        <v>0</v>
      </c>
      <c r="S61" s="42">
        <v>0</v>
      </c>
      <c r="T61" s="42">
        <v>0</v>
      </c>
      <c r="U61" s="42">
        <v>0</v>
      </c>
      <c r="V61" s="42">
        <v>0</v>
      </c>
      <c r="W61" s="42">
        <v>0</v>
      </c>
      <c r="X61" s="42">
        <v>0</v>
      </c>
      <c r="Y61" s="42">
        <v>0</v>
      </c>
      <c r="Z61" s="42">
        <v>0</v>
      </c>
      <c r="AA61" s="42">
        <v>0</v>
      </c>
      <c r="AB61" s="42">
        <v>0</v>
      </c>
      <c r="AC61" s="42">
        <v>0</v>
      </c>
      <c r="AD61" s="42">
        <v>0</v>
      </c>
      <c r="AE61" s="42">
        <v>0</v>
      </c>
      <c r="AF61" s="42">
        <v>0</v>
      </c>
      <c r="AG61" s="42">
        <v>0</v>
      </c>
      <c r="AH61" s="42">
        <v>0</v>
      </c>
      <c r="AI61" s="42">
        <v>0</v>
      </c>
      <c r="AJ61" s="42">
        <v>0</v>
      </c>
      <c r="AK61" s="42">
        <v>0</v>
      </c>
      <c r="AL61" s="42">
        <v>0</v>
      </c>
      <c r="AM61" s="42">
        <v>0</v>
      </c>
      <c r="AN61" s="42">
        <v>0</v>
      </c>
      <c r="AO61" s="42">
        <v>0</v>
      </c>
      <c r="AP61" s="42">
        <v>0</v>
      </c>
      <c r="AQ61" s="42">
        <v>0</v>
      </c>
      <c r="AR61" s="42">
        <v>0</v>
      </c>
      <c r="AS61" s="42">
        <v>0</v>
      </c>
      <c r="AT61" s="42">
        <v>0</v>
      </c>
      <c r="AU61" s="42">
        <v>0</v>
      </c>
      <c r="AV61" s="42">
        <v>0</v>
      </c>
      <c r="AW61" s="42">
        <v>0</v>
      </c>
      <c r="AX61" s="42">
        <v>0</v>
      </c>
      <c r="AY61" s="42">
        <v>0</v>
      </c>
      <c r="AZ61" s="42">
        <v>0</v>
      </c>
      <c r="BA61" s="42">
        <v>0</v>
      </c>
      <c r="BB61" s="42">
        <v>0</v>
      </c>
      <c r="BC61" s="42">
        <v>-331.41</v>
      </c>
      <c r="BD61" s="42">
        <v>0</v>
      </c>
      <c r="BE61" s="42">
        <v>0</v>
      </c>
      <c r="BF61" s="42">
        <v>0</v>
      </c>
      <c r="BG61" s="42">
        <v>0</v>
      </c>
      <c r="BH61" s="42">
        <v>0</v>
      </c>
      <c r="BI61" s="42">
        <v>0</v>
      </c>
      <c r="BJ61" s="42">
        <v>0</v>
      </c>
      <c r="BK61" s="42">
        <v>0</v>
      </c>
      <c r="BL61" s="42">
        <v>0</v>
      </c>
      <c r="BM61" s="42">
        <v>0</v>
      </c>
      <c r="BN61" s="42">
        <v>0</v>
      </c>
      <c r="BO61" s="42">
        <v>0</v>
      </c>
      <c r="BP61" s="42">
        <v>0</v>
      </c>
      <c r="BQ61" s="42">
        <v>0</v>
      </c>
      <c r="BR61" s="42">
        <v>0</v>
      </c>
      <c r="BS61" s="42">
        <v>0</v>
      </c>
      <c r="BT61" s="42">
        <v>0</v>
      </c>
      <c r="BU61" s="42">
        <v>0</v>
      </c>
      <c r="BV61" s="42">
        <v>0</v>
      </c>
      <c r="BW61" s="42">
        <v>0</v>
      </c>
      <c r="BX61" s="42">
        <v>0</v>
      </c>
      <c r="BY61" s="42">
        <v>0</v>
      </c>
      <c r="BZ61" s="42">
        <v>0</v>
      </c>
      <c r="CA61" s="42">
        <v>0</v>
      </c>
      <c r="CB61" s="42">
        <v>0</v>
      </c>
      <c r="CC61" s="42">
        <v>0</v>
      </c>
    </row>
    <row r="62" spans="1:81" x14ac:dyDescent="0.25">
      <c r="A62" s="202">
        <v>44958</v>
      </c>
      <c r="B62" s="42" t="s">
        <v>1376</v>
      </c>
      <c r="C62" s="42" t="s">
        <v>47</v>
      </c>
      <c r="D62" s="42">
        <v>0</v>
      </c>
      <c r="E62" s="42">
        <v>0</v>
      </c>
      <c r="F62" s="42">
        <v>0</v>
      </c>
      <c r="G62" s="42">
        <v>0</v>
      </c>
      <c r="H62" s="42">
        <v>0</v>
      </c>
      <c r="I62" s="42">
        <v>0</v>
      </c>
      <c r="J62" s="42">
        <v>0</v>
      </c>
      <c r="K62" s="42">
        <v>0</v>
      </c>
      <c r="L62" s="42">
        <v>0</v>
      </c>
      <c r="M62" s="42">
        <v>0</v>
      </c>
      <c r="N62" s="42">
        <v>0</v>
      </c>
      <c r="O62" s="42">
        <v>0</v>
      </c>
      <c r="P62" s="42">
        <v>0</v>
      </c>
      <c r="Q62" s="42">
        <v>0</v>
      </c>
      <c r="R62" s="42">
        <v>0</v>
      </c>
      <c r="S62" s="42">
        <v>0</v>
      </c>
      <c r="T62" s="42">
        <v>0</v>
      </c>
      <c r="U62" s="42">
        <v>0</v>
      </c>
      <c r="V62" s="42">
        <v>0</v>
      </c>
      <c r="W62" s="42">
        <v>0</v>
      </c>
      <c r="X62" s="42">
        <v>0</v>
      </c>
      <c r="Y62" s="42">
        <v>0</v>
      </c>
      <c r="Z62" s="42">
        <v>0</v>
      </c>
      <c r="AA62" s="42">
        <v>0</v>
      </c>
      <c r="AB62" s="42">
        <v>0</v>
      </c>
      <c r="AC62" s="42">
        <v>0</v>
      </c>
      <c r="AD62" s="42">
        <v>0</v>
      </c>
      <c r="AE62" s="42">
        <v>0</v>
      </c>
      <c r="AF62" s="42">
        <v>0</v>
      </c>
      <c r="AG62" s="42">
        <v>0</v>
      </c>
      <c r="AH62" s="42">
        <v>0</v>
      </c>
      <c r="AI62" s="42">
        <v>0</v>
      </c>
      <c r="AJ62" s="42">
        <v>0</v>
      </c>
      <c r="AK62" s="42">
        <v>0</v>
      </c>
      <c r="AL62" s="42">
        <v>0</v>
      </c>
      <c r="AM62" s="42">
        <v>0</v>
      </c>
      <c r="AN62" s="42">
        <v>0</v>
      </c>
      <c r="AO62" s="42">
        <v>0</v>
      </c>
      <c r="AP62" s="42">
        <v>0</v>
      </c>
      <c r="AQ62" s="42">
        <v>0</v>
      </c>
      <c r="AR62" s="42">
        <v>0</v>
      </c>
      <c r="AS62" s="42">
        <v>0</v>
      </c>
      <c r="AT62" s="42">
        <v>0</v>
      </c>
      <c r="AU62" s="42">
        <v>0</v>
      </c>
      <c r="AV62" s="42">
        <v>0</v>
      </c>
      <c r="AW62" s="42">
        <v>0</v>
      </c>
      <c r="AX62" s="42">
        <v>0</v>
      </c>
      <c r="AY62" s="42">
        <v>0</v>
      </c>
      <c r="AZ62" s="42">
        <v>0</v>
      </c>
      <c r="BA62" s="42">
        <v>0</v>
      </c>
      <c r="BB62" s="42">
        <v>0</v>
      </c>
      <c r="BC62" s="42">
        <v>0</v>
      </c>
      <c r="BD62" s="42">
        <v>0</v>
      </c>
      <c r="BE62" s="42">
        <v>0</v>
      </c>
      <c r="BF62" s="42">
        <v>0</v>
      </c>
      <c r="BG62" s="42">
        <v>0</v>
      </c>
      <c r="BH62" s="42">
        <v>0</v>
      </c>
      <c r="BI62" s="42">
        <v>0</v>
      </c>
      <c r="BJ62" s="42">
        <v>0</v>
      </c>
      <c r="BK62" s="42">
        <v>0</v>
      </c>
      <c r="BL62" s="42">
        <v>0</v>
      </c>
      <c r="BM62" s="42">
        <v>331.41</v>
      </c>
      <c r="BN62" s="42">
        <v>0</v>
      </c>
      <c r="BO62" s="42">
        <v>0</v>
      </c>
      <c r="BP62" s="42">
        <v>0</v>
      </c>
      <c r="BQ62" s="42">
        <v>0</v>
      </c>
      <c r="BR62" s="42">
        <v>0</v>
      </c>
      <c r="BS62" s="42">
        <v>0</v>
      </c>
      <c r="BT62" s="42">
        <v>0</v>
      </c>
      <c r="BU62" s="42">
        <v>0</v>
      </c>
      <c r="BV62" s="42">
        <v>0</v>
      </c>
      <c r="BW62" s="42">
        <v>0</v>
      </c>
      <c r="BX62" s="42">
        <v>0</v>
      </c>
      <c r="BY62" s="42">
        <v>0</v>
      </c>
      <c r="BZ62" s="42">
        <v>0</v>
      </c>
      <c r="CA62" s="42">
        <v>0</v>
      </c>
      <c r="CB62" s="42">
        <v>0</v>
      </c>
      <c r="CC62" s="42">
        <v>0</v>
      </c>
    </row>
    <row r="63" spans="1:81" x14ac:dyDescent="0.25">
      <c r="A63" s="202">
        <v>44958</v>
      </c>
      <c r="B63" s="42" t="s">
        <v>1376</v>
      </c>
      <c r="C63" s="42" t="s">
        <v>1235</v>
      </c>
      <c r="D63" s="42">
        <v>0</v>
      </c>
      <c r="E63" s="42">
        <v>0</v>
      </c>
      <c r="F63" s="42">
        <v>0</v>
      </c>
      <c r="G63" s="42">
        <v>0</v>
      </c>
      <c r="H63" s="42">
        <v>0</v>
      </c>
      <c r="I63" s="42">
        <v>0</v>
      </c>
      <c r="J63" s="42">
        <v>0</v>
      </c>
      <c r="K63" s="42">
        <v>0</v>
      </c>
      <c r="L63" s="42">
        <v>0</v>
      </c>
      <c r="M63" s="42">
        <v>0</v>
      </c>
      <c r="N63" s="42">
        <v>0</v>
      </c>
      <c r="O63" s="42">
        <v>0</v>
      </c>
      <c r="P63" s="42">
        <v>0</v>
      </c>
      <c r="Q63" s="42">
        <v>0</v>
      </c>
      <c r="R63" s="42">
        <v>0</v>
      </c>
      <c r="S63" s="42">
        <v>0</v>
      </c>
      <c r="T63" s="42">
        <v>0</v>
      </c>
      <c r="U63" s="42">
        <v>0</v>
      </c>
      <c r="V63" s="42">
        <v>0</v>
      </c>
      <c r="W63" s="42">
        <v>0</v>
      </c>
      <c r="X63" s="42">
        <v>0</v>
      </c>
      <c r="Y63" s="42">
        <v>0</v>
      </c>
      <c r="Z63" s="42">
        <v>0</v>
      </c>
      <c r="AA63" s="42">
        <v>0</v>
      </c>
      <c r="AB63" s="42">
        <v>0</v>
      </c>
      <c r="AC63" s="42">
        <v>0</v>
      </c>
      <c r="AD63" s="42">
        <v>0</v>
      </c>
      <c r="AE63" s="42">
        <v>0</v>
      </c>
      <c r="AF63" s="42">
        <v>0</v>
      </c>
      <c r="AG63" s="42">
        <v>0</v>
      </c>
      <c r="AH63" s="42">
        <v>0</v>
      </c>
      <c r="AI63" s="42">
        <v>0</v>
      </c>
      <c r="AJ63" s="42">
        <v>0</v>
      </c>
      <c r="AK63" s="42">
        <v>0</v>
      </c>
      <c r="AL63" s="42">
        <v>0</v>
      </c>
      <c r="AM63" s="42">
        <v>0</v>
      </c>
      <c r="AN63" s="42">
        <v>0</v>
      </c>
      <c r="AO63" s="42">
        <v>0</v>
      </c>
      <c r="AP63" s="42">
        <v>0</v>
      </c>
      <c r="AQ63" s="42">
        <v>0</v>
      </c>
      <c r="AR63" s="42">
        <v>0</v>
      </c>
      <c r="AS63" s="42">
        <v>0</v>
      </c>
      <c r="AT63" s="42">
        <v>0</v>
      </c>
      <c r="AU63" s="42">
        <v>0</v>
      </c>
      <c r="AV63" s="42">
        <v>0</v>
      </c>
      <c r="AW63" s="42">
        <v>0</v>
      </c>
      <c r="AX63" s="42">
        <v>0</v>
      </c>
      <c r="AY63" s="42">
        <v>0</v>
      </c>
      <c r="AZ63" s="42">
        <v>0</v>
      </c>
      <c r="BA63" s="42">
        <v>0</v>
      </c>
      <c r="BB63" s="42">
        <v>0</v>
      </c>
      <c r="BC63" s="42">
        <v>0</v>
      </c>
      <c r="BD63" s="42">
        <v>0</v>
      </c>
      <c r="BE63" s="42">
        <v>0</v>
      </c>
      <c r="BF63" s="42">
        <v>0</v>
      </c>
      <c r="BG63" s="42">
        <v>0</v>
      </c>
      <c r="BH63" s="42">
        <v>0</v>
      </c>
      <c r="BI63" s="42">
        <v>0</v>
      </c>
      <c r="BJ63" s="42">
        <v>0</v>
      </c>
      <c r="BK63" s="42">
        <v>0</v>
      </c>
      <c r="BL63" s="42">
        <v>0</v>
      </c>
      <c r="BM63" s="42">
        <v>0</v>
      </c>
      <c r="BN63" s="42">
        <v>0</v>
      </c>
      <c r="BO63" s="42">
        <v>0</v>
      </c>
      <c r="BP63" s="42">
        <v>0</v>
      </c>
      <c r="BQ63" s="42">
        <v>0</v>
      </c>
      <c r="BR63" s="42">
        <v>0</v>
      </c>
      <c r="BS63" s="42">
        <v>0</v>
      </c>
      <c r="BT63" s="42">
        <v>0</v>
      </c>
      <c r="BU63" s="42">
        <v>0</v>
      </c>
      <c r="BV63" s="42">
        <v>0</v>
      </c>
      <c r="BW63" s="42">
        <v>0</v>
      </c>
      <c r="BX63" s="42">
        <v>1165567.06943003</v>
      </c>
      <c r="BY63" s="42">
        <v>0</v>
      </c>
      <c r="BZ63" s="42">
        <v>0</v>
      </c>
      <c r="CA63" s="42">
        <v>0</v>
      </c>
      <c r="CB63" s="42">
        <v>0</v>
      </c>
      <c r="CC63" s="42">
        <v>0</v>
      </c>
    </row>
    <row r="64" spans="1:81" x14ac:dyDescent="0.25">
      <c r="A64" s="202">
        <v>44958</v>
      </c>
      <c r="B64" s="42" t="s">
        <v>1375</v>
      </c>
      <c r="C64" s="42" t="s">
        <v>1347</v>
      </c>
      <c r="D64" s="42">
        <v>0</v>
      </c>
      <c r="E64" s="42">
        <v>0</v>
      </c>
      <c r="F64" s="42">
        <v>0</v>
      </c>
      <c r="G64" s="42">
        <v>0</v>
      </c>
      <c r="H64" s="42">
        <v>0</v>
      </c>
      <c r="I64" s="42">
        <v>0</v>
      </c>
      <c r="J64" s="42">
        <v>0</v>
      </c>
      <c r="K64" s="42">
        <v>0</v>
      </c>
      <c r="L64" s="42">
        <v>0</v>
      </c>
      <c r="M64" s="42">
        <v>0</v>
      </c>
      <c r="N64" s="42">
        <v>0</v>
      </c>
      <c r="O64" s="42">
        <v>0</v>
      </c>
      <c r="P64" s="42">
        <v>0</v>
      </c>
      <c r="Q64" s="42">
        <v>0</v>
      </c>
      <c r="R64" s="42">
        <v>-1.0000000000000001E-9</v>
      </c>
      <c r="S64" s="42">
        <v>0</v>
      </c>
      <c r="T64" s="42">
        <v>0</v>
      </c>
      <c r="U64" s="42">
        <v>0</v>
      </c>
      <c r="V64" s="42">
        <v>0</v>
      </c>
      <c r="W64" s="42">
        <v>0</v>
      </c>
      <c r="X64" s="42">
        <v>0</v>
      </c>
      <c r="Y64" s="42">
        <v>0</v>
      </c>
      <c r="Z64" s="42">
        <v>0</v>
      </c>
      <c r="AA64" s="42">
        <v>0</v>
      </c>
      <c r="AB64" s="42">
        <v>0</v>
      </c>
      <c r="AC64" s="42">
        <v>0</v>
      </c>
      <c r="AD64" s="42">
        <v>0</v>
      </c>
      <c r="AE64" s="42">
        <v>0</v>
      </c>
      <c r="AF64" s="42">
        <v>0</v>
      </c>
      <c r="AG64" s="42">
        <v>0</v>
      </c>
      <c r="AH64" s="42">
        <v>0</v>
      </c>
      <c r="AI64" s="42">
        <v>0</v>
      </c>
      <c r="AJ64" s="42">
        <v>0</v>
      </c>
      <c r="AK64" s="42">
        <v>0</v>
      </c>
      <c r="AL64" s="42">
        <v>0</v>
      </c>
      <c r="AM64" s="42">
        <v>0</v>
      </c>
      <c r="AN64" s="42">
        <v>0</v>
      </c>
      <c r="AO64" s="42">
        <v>0</v>
      </c>
      <c r="AP64" s="42">
        <v>0</v>
      </c>
      <c r="AQ64" s="42">
        <v>0</v>
      </c>
      <c r="AR64" s="42">
        <v>0</v>
      </c>
      <c r="AS64" s="42">
        <v>0</v>
      </c>
      <c r="AT64" s="42">
        <v>0</v>
      </c>
      <c r="AU64" s="42">
        <v>0</v>
      </c>
      <c r="AV64" s="42">
        <v>0</v>
      </c>
      <c r="AW64" s="42">
        <v>0</v>
      </c>
      <c r="AX64" s="42">
        <v>0</v>
      </c>
      <c r="AY64" s="42">
        <v>0</v>
      </c>
      <c r="AZ64" s="42">
        <v>0</v>
      </c>
      <c r="BA64" s="42">
        <v>0</v>
      </c>
      <c r="BB64" s="42">
        <v>0</v>
      </c>
      <c r="BC64" s="42">
        <v>0</v>
      </c>
      <c r="BD64" s="42">
        <v>0</v>
      </c>
      <c r="BE64" s="42">
        <v>0</v>
      </c>
      <c r="BF64" s="42">
        <v>0</v>
      </c>
      <c r="BG64" s="42">
        <v>0</v>
      </c>
      <c r="BH64" s="42">
        <v>0</v>
      </c>
      <c r="BI64" s="42">
        <v>0</v>
      </c>
      <c r="BJ64" s="42">
        <v>0</v>
      </c>
      <c r="BK64" s="42">
        <v>0</v>
      </c>
      <c r="BL64" s="42">
        <v>0</v>
      </c>
      <c r="BM64" s="42">
        <v>0</v>
      </c>
      <c r="BN64" s="42">
        <v>0</v>
      </c>
      <c r="BO64" s="42">
        <v>0</v>
      </c>
      <c r="BP64" s="42">
        <v>0</v>
      </c>
      <c r="BQ64" s="42">
        <v>0</v>
      </c>
      <c r="BR64" s="42">
        <v>0</v>
      </c>
      <c r="BS64" s="42">
        <v>0</v>
      </c>
      <c r="BT64" s="42">
        <v>0</v>
      </c>
      <c r="BU64" s="42">
        <v>0</v>
      </c>
      <c r="BV64" s="42">
        <v>0</v>
      </c>
      <c r="BW64" s="42">
        <v>0</v>
      </c>
      <c r="BX64" s="42">
        <v>-761.93898339199995</v>
      </c>
      <c r="BY64" s="42">
        <v>0</v>
      </c>
      <c r="BZ64" s="42">
        <v>0</v>
      </c>
      <c r="CA64" s="42">
        <v>0</v>
      </c>
      <c r="CB64" s="42">
        <v>0</v>
      </c>
      <c r="CC64" s="42">
        <v>0</v>
      </c>
    </row>
    <row r="65" spans="1:81" x14ac:dyDescent="0.25">
      <c r="A65" s="202">
        <v>44958</v>
      </c>
      <c r="B65" s="42" t="s">
        <v>1375</v>
      </c>
      <c r="C65" s="42" t="s">
        <v>47</v>
      </c>
      <c r="D65" s="42">
        <v>0</v>
      </c>
      <c r="E65" s="42">
        <v>0</v>
      </c>
      <c r="F65" s="42">
        <v>0</v>
      </c>
      <c r="G65" s="42">
        <v>0</v>
      </c>
      <c r="H65" s="42">
        <v>0</v>
      </c>
      <c r="I65" s="42">
        <v>0</v>
      </c>
      <c r="J65" s="42">
        <v>0</v>
      </c>
      <c r="K65" s="42">
        <v>0</v>
      </c>
      <c r="L65" s="42">
        <v>0</v>
      </c>
      <c r="M65" s="42">
        <v>0</v>
      </c>
      <c r="N65" s="42">
        <v>0</v>
      </c>
      <c r="O65" s="42">
        <v>0</v>
      </c>
      <c r="P65" s="42">
        <v>0</v>
      </c>
      <c r="Q65" s="42">
        <v>0</v>
      </c>
      <c r="R65" s="42">
        <v>0</v>
      </c>
      <c r="S65" s="42">
        <v>0</v>
      </c>
      <c r="T65" s="42">
        <v>0</v>
      </c>
      <c r="U65" s="42">
        <v>0</v>
      </c>
      <c r="V65" s="42">
        <v>0</v>
      </c>
      <c r="W65" s="42">
        <v>0</v>
      </c>
      <c r="X65" s="42">
        <v>0</v>
      </c>
      <c r="Y65" s="42">
        <v>0</v>
      </c>
      <c r="Z65" s="42">
        <v>0</v>
      </c>
      <c r="AA65" s="42">
        <v>0</v>
      </c>
      <c r="AB65" s="42">
        <v>0</v>
      </c>
      <c r="AC65" s="42">
        <v>0</v>
      </c>
      <c r="AD65" s="42">
        <v>0</v>
      </c>
      <c r="AE65" s="42">
        <v>0</v>
      </c>
      <c r="AF65" s="42">
        <v>0</v>
      </c>
      <c r="AG65" s="42">
        <v>0</v>
      </c>
      <c r="AH65" s="42">
        <v>0</v>
      </c>
      <c r="AI65" s="42">
        <v>0</v>
      </c>
      <c r="AJ65" s="42">
        <v>0</v>
      </c>
      <c r="AK65" s="42">
        <v>0</v>
      </c>
      <c r="AL65" s="42">
        <v>0</v>
      </c>
      <c r="AM65" s="42">
        <v>0</v>
      </c>
      <c r="AN65" s="42">
        <v>0</v>
      </c>
      <c r="AO65" s="42">
        <v>0</v>
      </c>
      <c r="AP65" s="42">
        <v>0</v>
      </c>
      <c r="AQ65" s="42">
        <v>0</v>
      </c>
      <c r="AR65" s="42">
        <v>0</v>
      </c>
      <c r="AS65" s="42">
        <v>0</v>
      </c>
      <c r="AT65" s="42">
        <v>0</v>
      </c>
      <c r="AU65" s="42">
        <v>0</v>
      </c>
      <c r="AV65" s="42">
        <v>0</v>
      </c>
      <c r="AW65" s="42">
        <v>0</v>
      </c>
      <c r="AX65" s="42">
        <v>0</v>
      </c>
      <c r="AY65" s="42">
        <v>0</v>
      </c>
      <c r="AZ65" s="42">
        <v>0</v>
      </c>
      <c r="BA65" s="42">
        <v>0</v>
      </c>
      <c r="BB65" s="42">
        <v>0</v>
      </c>
      <c r="BC65" s="42">
        <v>0</v>
      </c>
      <c r="BD65" s="42">
        <v>0</v>
      </c>
      <c r="BE65" s="42">
        <v>0</v>
      </c>
      <c r="BF65" s="42">
        <v>0</v>
      </c>
      <c r="BG65" s="42">
        <v>0</v>
      </c>
      <c r="BH65" s="42">
        <v>0</v>
      </c>
      <c r="BI65" s="42">
        <v>0</v>
      </c>
      <c r="BJ65" s="42">
        <v>0</v>
      </c>
      <c r="BK65" s="42">
        <v>0</v>
      </c>
      <c r="BL65" s="42">
        <v>0</v>
      </c>
      <c r="BM65" s="42">
        <v>424.61999999999898</v>
      </c>
      <c r="BN65" s="42">
        <v>0</v>
      </c>
      <c r="BO65" s="42">
        <v>0</v>
      </c>
      <c r="BP65" s="42">
        <v>0</v>
      </c>
      <c r="BQ65" s="42">
        <v>0</v>
      </c>
      <c r="BR65" s="42">
        <v>0</v>
      </c>
      <c r="BS65" s="42">
        <v>0</v>
      </c>
      <c r="BT65" s="42">
        <v>0</v>
      </c>
      <c r="BU65" s="42">
        <v>0</v>
      </c>
      <c r="BV65" s="42">
        <v>0</v>
      </c>
      <c r="BW65" s="42">
        <v>0</v>
      </c>
      <c r="BX65" s="42">
        <v>0</v>
      </c>
      <c r="BY65" s="42">
        <v>0</v>
      </c>
      <c r="BZ65" s="42">
        <v>0</v>
      </c>
      <c r="CA65" s="42">
        <v>0</v>
      </c>
      <c r="CB65" s="42">
        <v>0</v>
      </c>
      <c r="CC65" s="42">
        <v>0</v>
      </c>
    </row>
    <row r="66" spans="1:81" x14ac:dyDescent="0.25">
      <c r="A66" s="202">
        <v>44958</v>
      </c>
      <c r="B66" s="42" t="s">
        <v>1375</v>
      </c>
      <c r="C66" s="42" t="s">
        <v>1235</v>
      </c>
      <c r="D66" s="42">
        <v>0</v>
      </c>
      <c r="E66" s="42">
        <v>0</v>
      </c>
      <c r="F66" s="42">
        <v>0</v>
      </c>
      <c r="G66" s="42">
        <v>0</v>
      </c>
      <c r="H66" s="42">
        <v>0</v>
      </c>
      <c r="I66" s="42">
        <v>0</v>
      </c>
      <c r="J66" s="42">
        <v>0</v>
      </c>
      <c r="K66" s="42">
        <v>0</v>
      </c>
      <c r="L66" s="42">
        <v>0</v>
      </c>
      <c r="M66" s="42">
        <v>0</v>
      </c>
      <c r="N66" s="42">
        <v>0</v>
      </c>
      <c r="O66" s="42">
        <v>0</v>
      </c>
      <c r="P66" s="42">
        <v>0</v>
      </c>
      <c r="Q66" s="42">
        <v>0</v>
      </c>
      <c r="R66" s="42">
        <v>0</v>
      </c>
      <c r="S66" s="42">
        <v>0</v>
      </c>
      <c r="T66" s="42">
        <v>0</v>
      </c>
      <c r="U66" s="42">
        <v>0</v>
      </c>
      <c r="V66" s="42">
        <v>0</v>
      </c>
      <c r="W66" s="42">
        <v>0</v>
      </c>
      <c r="X66" s="42">
        <v>0</v>
      </c>
      <c r="Y66" s="42">
        <v>0</v>
      </c>
      <c r="Z66" s="42">
        <v>0</v>
      </c>
      <c r="AA66" s="42">
        <v>0</v>
      </c>
      <c r="AB66" s="42">
        <v>0</v>
      </c>
      <c r="AC66" s="42">
        <v>0</v>
      </c>
      <c r="AD66" s="42">
        <v>0</v>
      </c>
      <c r="AE66" s="42">
        <v>0</v>
      </c>
      <c r="AF66" s="42">
        <v>0</v>
      </c>
      <c r="AG66" s="42">
        <v>0</v>
      </c>
      <c r="AH66" s="42">
        <v>0</v>
      </c>
      <c r="AI66" s="42">
        <v>0</v>
      </c>
      <c r="AJ66" s="42">
        <v>0</v>
      </c>
      <c r="AK66" s="42">
        <v>0</v>
      </c>
      <c r="AL66" s="42">
        <v>0</v>
      </c>
      <c r="AM66" s="42">
        <v>0</v>
      </c>
      <c r="AN66" s="42">
        <v>0</v>
      </c>
      <c r="AO66" s="42">
        <v>0</v>
      </c>
      <c r="AP66" s="42">
        <v>0</v>
      </c>
      <c r="AQ66" s="42">
        <v>0</v>
      </c>
      <c r="AR66" s="42">
        <v>0</v>
      </c>
      <c r="AS66" s="42">
        <v>0</v>
      </c>
      <c r="AT66" s="42">
        <v>0</v>
      </c>
      <c r="AU66" s="42">
        <v>0</v>
      </c>
      <c r="AV66" s="42">
        <v>0</v>
      </c>
      <c r="AW66" s="42">
        <v>0</v>
      </c>
      <c r="AX66" s="42">
        <v>0</v>
      </c>
      <c r="AY66" s="42">
        <v>0</v>
      </c>
      <c r="AZ66" s="42">
        <v>0</v>
      </c>
      <c r="BA66" s="42">
        <v>0</v>
      </c>
      <c r="BB66" s="42">
        <v>0</v>
      </c>
      <c r="BC66" s="42">
        <v>0</v>
      </c>
      <c r="BD66" s="42">
        <v>0</v>
      </c>
      <c r="BE66" s="42">
        <v>0</v>
      </c>
      <c r="BF66" s="42">
        <v>0</v>
      </c>
      <c r="BG66" s="42">
        <v>0</v>
      </c>
      <c r="BH66" s="42">
        <v>0</v>
      </c>
      <c r="BI66" s="42">
        <v>0</v>
      </c>
      <c r="BJ66" s="42">
        <v>0</v>
      </c>
      <c r="BK66" s="42">
        <v>0</v>
      </c>
      <c r="BL66" s="42">
        <v>0</v>
      </c>
      <c r="BM66" s="42">
        <v>0</v>
      </c>
      <c r="BN66" s="42">
        <v>0</v>
      </c>
      <c r="BO66" s="42">
        <v>0</v>
      </c>
      <c r="BP66" s="42">
        <v>0</v>
      </c>
      <c r="BQ66" s="42">
        <v>0</v>
      </c>
      <c r="BR66" s="42">
        <v>0</v>
      </c>
      <c r="BS66" s="42">
        <v>0</v>
      </c>
      <c r="BT66" s="42">
        <v>0</v>
      </c>
      <c r="BU66" s="42">
        <v>0</v>
      </c>
      <c r="BV66" s="42">
        <v>0</v>
      </c>
      <c r="BW66" s="42">
        <v>0</v>
      </c>
      <c r="BX66" s="42">
        <v>2096198.46107003</v>
      </c>
      <c r="BY66" s="42">
        <v>0</v>
      </c>
      <c r="BZ66" s="42">
        <v>0</v>
      </c>
      <c r="CA66" s="42">
        <v>0</v>
      </c>
      <c r="CB66" s="42">
        <v>0</v>
      </c>
      <c r="CC66" s="42">
        <v>0</v>
      </c>
    </row>
    <row r="67" spans="1:81" x14ac:dyDescent="0.25">
      <c r="A67" s="202">
        <v>44958</v>
      </c>
      <c r="B67" s="42" t="s">
        <v>1374</v>
      </c>
      <c r="C67" s="42" t="s">
        <v>47</v>
      </c>
      <c r="D67" s="42">
        <v>0</v>
      </c>
      <c r="E67" s="42">
        <v>0</v>
      </c>
      <c r="F67" s="42">
        <v>0</v>
      </c>
      <c r="G67" s="42">
        <v>0</v>
      </c>
      <c r="H67" s="42">
        <v>0</v>
      </c>
      <c r="I67" s="42">
        <v>0</v>
      </c>
      <c r="J67" s="42">
        <v>0</v>
      </c>
      <c r="K67" s="42">
        <v>0</v>
      </c>
      <c r="L67" s="42">
        <v>0</v>
      </c>
      <c r="M67" s="42">
        <v>0</v>
      </c>
      <c r="N67" s="42">
        <v>0</v>
      </c>
      <c r="O67" s="42">
        <v>0</v>
      </c>
      <c r="P67" s="42">
        <v>0</v>
      </c>
      <c r="Q67" s="42">
        <v>0</v>
      </c>
      <c r="R67" s="42">
        <v>0</v>
      </c>
      <c r="S67" s="42">
        <v>0</v>
      </c>
      <c r="T67" s="42">
        <v>0</v>
      </c>
      <c r="U67" s="42">
        <v>0</v>
      </c>
      <c r="V67" s="42">
        <v>0</v>
      </c>
      <c r="W67" s="42">
        <v>0</v>
      </c>
      <c r="X67" s="42">
        <v>0</v>
      </c>
      <c r="Y67" s="42">
        <v>0</v>
      </c>
      <c r="Z67" s="42">
        <v>0</v>
      </c>
      <c r="AA67" s="42">
        <v>0</v>
      </c>
      <c r="AB67" s="42">
        <v>0</v>
      </c>
      <c r="AC67" s="42">
        <v>0</v>
      </c>
      <c r="AD67" s="42">
        <v>0</v>
      </c>
      <c r="AE67" s="42">
        <v>0</v>
      </c>
      <c r="AF67" s="42">
        <v>0</v>
      </c>
      <c r="AG67" s="42">
        <v>0</v>
      </c>
      <c r="AH67" s="42">
        <v>0</v>
      </c>
      <c r="AI67" s="42">
        <v>0</v>
      </c>
      <c r="AJ67" s="42">
        <v>0</v>
      </c>
      <c r="AK67" s="42">
        <v>0</v>
      </c>
      <c r="AL67" s="42">
        <v>0</v>
      </c>
      <c r="AM67" s="42">
        <v>0</v>
      </c>
      <c r="AN67" s="42">
        <v>0</v>
      </c>
      <c r="AO67" s="42">
        <v>0</v>
      </c>
      <c r="AP67" s="42">
        <v>0</v>
      </c>
      <c r="AQ67" s="42">
        <v>0</v>
      </c>
      <c r="AR67" s="42">
        <v>0</v>
      </c>
      <c r="AS67" s="42">
        <v>0</v>
      </c>
      <c r="AT67" s="42">
        <v>0</v>
      </c>
      <c r="AU67" s="42">
        <v>0</v>
      </c>
      <c r="AV67" s="42">
        <v>0</v>
      </c>
      <c r="AW67" s="42">
        <v>0</v>
      </c>
      <c r="AX67" s="42">
        <v>0</v>
      </c>
      <c r="AY67" s="42">
        <v>0</v>
      </c>
      <c r="AZ67" s="42">
        <v>0</v>
      </c>
      <c r="BA67" s="42">
        <v>0</v>
      </c>
      <c r="BB67" s="42">
        <v>0</v>
      </c>
      <c r="BC67" s="42">
        <v>0</v>
      </c>
      <c r="BD67" s="42">
        <v>0</v>
      </c>
      <c r="BE67" s="42">
        <v>0</v>
      </c>
      <c r="BF67" s="42">
        <v>0</v>
      </c>
      <c r="BG67" s="42">
        <v>0</v>
      </c>
      <c r="BH67" s="42">
        <v>0</v>
      </c>
      <c r="BI67" s="42">
        <v>0</v>
      </c>
      <c r="BJ67" s="42">
        <v>0</v>
      </c>
      <c r="BK67" s="42">
        <v>0</v>
      </c>
      <c r="BL67" s="42">
        <v>0</v>
      </c>
      <c r="BM67" s="42">
        <v>382.89</v>
      </c>
      <c r="BN67" s="42">
        <v>0</v>
      </c>
      <c r="BO67" s="42">
        <v>0</v>
      </c>
      <c r="BP67" s="42">
        <v>0</v>
      </c>
      <c r="BQ67" s="42">
        <v>0</v>
      </c>
      <c r="BR67" s="42">
        <v>0</v>
      </c>
      <c r="BS67" s="42">
        <v>0</v>
      </c>
      <c r="BT67" s="42">
        <v>0</v>
      </c>
      <c r="BU67" s="42">
        <v>0</v>
      </c>
      <c r="BV67" s="42">
        <v>0</v>
      </c>
      <c r="BW67" s="42">
        <v>0</v>
      </c>
      <c r="BX67" s="42">
        <v>0</v>
      </c>
      <c r="BY67" s="42">
        <v>0</v>
      </c>
      <c r="BZ67" s="42">
        <v>0</v>
      </c>
      <c r="CA67" s="42">
        <v>0</v>
      </c>
      <c r="CB67" s="42">
        <v>0</v>
      </c>
      <c r="CC67" s="42">
        <v>0</v>
      </c>
    </row>
    <row r="68" spans="1:81" x14ac:dyDescent="0.25">
      <c r="A68" s="202">
        <v>44958</v>
      </c>
      <c r="B68" s="42" t="s">
        <v>1374</v>
      </c>
      <c r="C68" s="42" t="s">
        <v>1235</v>
      </c>
      <c r="D68" s="42">
        <v>0</v>
      </c>
      <c r="E68" s="42">
        <v>0</v>
      </c>
      <c r="F68" s="42">
        <v>0</v>
      </c>
      <c r="G68" s="42">
        <v>0</v>
      </c>
      <c r="H68" s="42">
        <v>0</v>
      </c>
      <c r="I68" s="42">
        <v>0</v>
      </c>
      <c r="J68" s="42">
        <v>0</v>
      </c>
      <c r="K68" s="42">
        <v>0</v>
      </c>
      <c r="L68" s="42">
        <v>0</v>
      </c>
      <c r="M68" s="42">
        <v>0</v>
      </c>
      <c r="N68" s="42">
        <v>0</v>
      </c>
      <c r="O68" s="42">
        <v>0</v>
      </c>
      <c r="P68" s="42">
        <v>0</v>
      </c>
      <c r="Q68" s="42">
        <v>0</v>
      </c>
      <c r="R68" s="42">
        <v>0</v>
      </c>
      <c r="S68" s="42">
        <v>0</v>
      </c>
      <c r="T68" s="42">
        <v>0</v>
      </c>
      <c r="U68" s="42">
        <v>0</v>
      </c>
      <c r="V68" s="42">
        <v>0</v>
      </c>
      <c r="W68" s="42">
        <v>0</v>
      </c>
      <c r="X68" s="42">
        <v>0</v>
      </c>
      <c r="Y68" s="42">
        <v>0</v>
      </c>
      <c r="Z68" s="42">
        <v>0</v>
      </c>
      <c r="AA68" s="42">
        <v>0</v>
      </c>
      <c r="AB68" s="42">
        <v>0</v>
      </c>
      <c r="AC68" s="42">
        <v>0</v>
      </c>
      <c r="AD68" s="42">
        <v>0</v>
      </c>
      <c r="AE68" s="42">
        <v>0</v>
      </c>
      <c r="AF68" s="42">
        <v>0</v>
      </c>
      <c r="AG68" s="42">
        <v>0</v>
      </c>
      <c r="AH68" s="42">
        <v>0</v>
      </c>
      <c r="AI68" s="42">
        <v>0</v>
      </c>
      <c r="AJ68" s="42">
        <v>0</v>
      </c>
      <c r="AK68" s="42">
        <v>0</v>
      </c>
      <c r="AL68" s="42">
        <v>0</v>
      </c>
      <c r="AM68" s="42">
        <v>0</v>
      </c>
      <c r="AN68" s="42">
        <v>0</v>
      </c>
      <c r="AO68" s="42">
        <v>0</v>
      </c>
      <c r="AP68" s="42">
        <v>0</v>
      </c>
      <c r="AQ68" s="42">
        <v>0</v>
      </c>
      <c r="AR68" s="42">
        <v>0</v>
      </c>
      <c r="AS68" s="42">
        <v>0</v>
      </c>
      <c r="AT68" s="42">
        <v>0</v>
      </c>
      <c r="AU68" s="42">
        <v>0</v>
      </c>
      <c r="AV68" s="42">
        <v>0</v>
      </c>
      <c r="AW68" s="42">
        <v>0</v>
      </c>
      <c r="AX68" s="42">
        <v>0</v>
      </c>
      <c r="AY68" s="42">
        <v>0</v>
      </c>
      <c r="AZ68" s="42">
        <v>0</v>
      </c>
      <c r="BA68" s="42">
        <v>0</v>
      </c>
      <c r="BB68" s="42">
        <v>0</v>
      </c>
      <c r="BC68" s="42">
        <v>0</v>
      </c>
      <c r="BD68" s="42">
        <v>0</v>
      </c>
      <c r="BE68" s="42">
        <v>0</v>
      </c>
      <c r="BF68" s="42">
        <v>0</v>
      </c>
      <c r="BG68" s="42">
        <v>0</v>
      </c>
      <c r="BH68" s="42">
        <v>0</v>
      </c>
      <c r="BI68" s="42">
        <v>0</v>
      </c>
      <c r="BJ68" s="42">
        <v>0</v>
      </c>
      <c r="BK68" s="42">
        <v>0</v>
      </c>
      <c r="BL68" s="42">
        <v>0</v>
      </c>
      <c r="BM68" s="42">
        <v>0</v>
      </c>
      <c r="BN68" s="42">
        <v>0</v>
      </c>
      <c r="BO68" s="42">
        <v>0</v>
      </c>
      <c r="BP68" s="42">
        <v>0</v>
      </c>
      <c r="BQ68" s="42">
        <v>0</v>
      </c>
      <c r="BR68" s="42">
        <v>0</v>
      </c>
      <c r="BS68" s="42">
        <v>0</v>
      </c>
      <c r="BT68" s="42">
        <v>0</v>
      </c>
      <c r="BU68" s="42">
        <v>0</v>
      </c>
      <c r="BV68" s="42">
        <v>0</v>
      </c>
      <c r="BW68" s="42">
        <v>0</v>
      </c>
      <c r="BX68" s="42">
        <v>2170915.9915102599</v>
      </c>
      <c r="BY68" s="42">
        <v>0</v>
      </c>
      <c r="BZ68" s="42">
        <v>0</v>
      </c>
      <c r="CA68" s="42">
        <v>0</v>
      </c>
      <c r="CB68" s="42">
        <v>0</v>
      </c>
      <c r="CC68" s="42">
        <v>0</v>
      </c>
    </row>
    <row r="69" spans="1:81" x14ac:dyDescent="0.25">
      <c r="A69" s="202">
        <v>44958</v>
      </c>
      <c r="B69" s="42" t="s">
        <v>1373</v>
      </c>
      <c r="C69" s="42" t="s">
        <v>21</v>
      </c>
      <c r="D69" s="42">
        <v>0</v>
      </c>
      <c r="E69" s="42">
        <v>0</v>
      </c>
      <c r="F69" s="42">
        <v>0</v>
      </c>
      <c r="G69" s="42">
        <v>0</v>
      </c>
      <c r="H69" s="42">
        <v>0</v>
      </c>
      <c r="I69" s="42">
        <v>0</v>
      </c>
      <c r="J69" s="42">
        <v>0</v>
      </c>
      <c r="K69" s="42">
        <v>-33.97</v>
      </c>
      <c r="L69" s="42">
        <v>0</v>
      </c>
      <c r="M69" s="42">
        <v>0</v>
      </c>
      <c r="N69" s="42">
        <v>0</v>
      </c>
      <c r="O69" s="42">
        <v>0</v>
      </c>
      <c r="P69" s="42">
        <v>0</v>
      </c>
      <c r="Q69" s="42">
        <v>0</v>
      </c>
      <c r="R69" s="42">
        <v>0</v>
      </c>
      <c r="S69" s="42">
        <v>0</v>
      </c>
      <c r="T69" s="42">
        <v>0</v>
      </c>
      <c r="U69" s="42">
        <v>0</v>
      </c>
      <c r="V69" s="42">
        <v>0</v>
      </c>
      <c r="W69" s="42">
        <v>0</v>
      </c>
      <c r="X69" s="42">
        <v>0</v>
      </c>
      <c r="Y69" s="42">
        <v>0</v>
      </c>
      <c r="Z69" s="42">
        <v>0</v>
      </c>
      <c r="AA69" s="42">
        <v>0</v>
      </c>
      <c r="AB69" s="42">
        <v>0</v>
      </c>
      <c r="AC69" s="42">
        <v>0</v>
      </c>
      <c r="AD69" s="42">
        <v>0</v>
      </c>
      <c r="AE69" s="42">
        <v>0</v>
      </c>
      <c r="AF69" s="42">
        <v>0</v>
      </c>
      <c r="AG69" s="42">
        <v>0</v>
      </c>
      <c r="AH69" s="42">
        <v>0</v>
      </c>
      <c r="AI69" s="42">
        <v>0</v>
      </c>
      <c r="AJ69" s="42">
        <v>0</v>
      </c>
      <c r="AK69" s="42">
        <v>0</v>
      </c>
      <c r="AL69" s="42">
        <v>0</v>
      </c>
      <c r="AM69" s="42">
        <v>0</v>
      </c>
      <c r="AN69" s="42">
        <v>0</v>
      </c>
      <c r="AO69" s="42">
        <v>0</v>
      </c>
      <c r="AP69" s="42">
        <v>0</v>
      </c>
      <c r="AQ69" s="42">
        <v>0</v>
      </c>
      <c r="AR69" s="42">
        <v>0</v>
      </c>
      <c r="AS69" s="42">
        <v>0</v>
      </c>
      <c r="AT69" s="42">
        <v>0</v>
      </c>
      <c r="AU69" s="42">
        <v>0</v>
      </c>
      <c r="AV69" s="42">
        <v>0</v>
      </c>
      <c r="AW69" s="42">
        <v>0</v>
      </c>
      <c r="AX69" s="42">
        <v>0</v>
      </c>
      <c r="AY69" s="42">
        <v>0</v>
      </c>
      <c r="AZ69" s="42">
        <v>0</v>
      </c>
      <c r="BA69" s="42">
        <v>0</v>
      </c>
      <c r="BB69" s="42">
        <v>0</v>
      </c>
      <c r="BC69" s="42">
        <v>0</v>
      </c>
      <c r="BD69" s="42">
        <v>0</v>
      </c>
      <c r="BE69" s="42">
        <v>0</v>
      </c>
      <c r="BF69" s="42">
        <v>0</v>
      </c>
      <c r="BG69" s="42">
        <v>0</v>
      </c>
      <c r="BH69" s="42">
        <v>0</v>
      </c>
      <c r="BI69" s="42">
        <v>0</v>
      </c>
      <c r="BJ69" s="42">
        <v>0</v>
      </c>
      <c r="BK69" s="42">
        <v>0</v>
      </c>
      <c r="BL69" s="42">
        <v>0</v>
      </c>
      <c r="BM69" s="42">
        <v>0</v>
      </c>
      <c r="BN69" s="42">
        <v>0</v>
      </c>
      <c r="BO69" s="42">
        <v>0</v>
      </c>
      <c r="BP69" s="42">
        <v>0</v>
      </c>
      <c r="BQ69" s="42">
        <v>0</v>
      </c>
      <c r="BR69" s="42">
        <v>0</v>
      </c>
      <c r="BS69" s="42">
        <v>0</v>
      </c>
      <c r="BT69" s="42">
        <v>0</v>
      </c>
      <c r="BU69" s="42">
        <v>0</v>
      </c>
      <c r="BV69" s="42">
        <v>0</v>
      </c>
      <c r="BW69" s="42">
        <v>0</v>
      </c>
      <c r="BX69" s="42">
        <v>-626322.31208688603</v>
      </c>
      <c r="BY69" s="42">
        <v>0</v>
      </c>
      <c r="BZ69" s="42">
        <v>0</v>
      </c>
      <c r="CA69" s="42">
        <v>0</v>
      </c>
      <c r="CB69" s="42">
        <v>0</v>
      </c>
      <c r="CC69" s="42">
        <v>0</v>
      </c>
    </row>
    <row r="70" spans="1:81" x14ac:dyDescent="0.25">
      <c r="A70" s="202">
        <v>44958</v>
      </c>
      <c r="B70" s="42" t="s">
        <v>1373</v>
      </c>
      <c r="C70" s="42" t="s">
        <v>1349</v>
      </c>
      <c r="D70" s="42">
        <v>0</v>
      </c>
      <c r="E70" s="42">
        <v>0</v>
      </c>
      <c r="F70" s="42">
        <v>0</v>
      </c>
      <c r="G70" s="42">
        <v>0</v>
      </c>
      <c r="H70" s="42">
        <v>0</v>
      </c>
      <c r="I70" s="42">
        <v>0</v>
      </c>
      <c r="J70" s="42">
        <v>0</v>
      </c>
      <c r="K70" s="42">
        <v>0</v>
      </c>
      <c r="L70" s="42">
        <v>0</v>
      </c>
      <c r="M70" s="42">
        <v>0</v>
      </c>
      <c r="N70" s="42">
        <v>0</v>
      </c>
      <c r="O70" s="42">
        <v>0</v>
      </c>
      <c r="P70" s="42">
        <v>0</v>
      </c>
      <c r="Q70" s="42">
        <v>0</v>
      </c>
      <c r="R70" s="42">
        <v>-131.55225830200001</v>
      </c>
      <c r="S70" s="42">
        <v>0</v>
      </c>
      <c r="T70" s="42">
        <v>0</v>
      </c>
      <c r="U70" s="42">
        <v>0</v>
      </c>
      <c r="V70" s="42">
        <v>0</v>
      </c>
      <c r="W70" s="42">
        <v>0</v>
      </c>
      <c r="X70" s="42">
        <v>0</v>
      </c>
      <c r="Y70" s="42">
        <v>0</v>
      </c>
      <c r="Z70" s="42">
        <v>0</v>
      </c>
      <c r="AA70" s="42">
        <v>0</v>
      </c>
      <c r="AB70" s="42">
        <v>0</v>
      </c>
      <c r="AC70" s="42">
        <v>0</v>
      </c>
      <c r="AD70" s="42">
        <v>0</v>
      </c>
      <c r="AE70" s="42">
        <v>0</v>
      </c>
      <c r="AF70" s="42">
        <v>0</v>
      </c>
      <c r="AG70" s="42">
        <v>0</v>
      </c>
      <c r="AH70" s="42">
        <v>0</v>
      </c>
      <c r="AI70" s="42">
        <v>0</v>
      </c>
      <c r="AJ70" s="42">
        <v>0</v>
      </c>
      <c r="AK70" s="42">
        <v>0</v>
      </c>
      <c r="AL70" s="42">
        <v>0</v>
      </c>
      <c r="AM70" s="42">
        <v>0</v>
      </c>
      <c r="AN70" s="42">
        <v>0</v>
      </c>
      <c r="AO70" s="42">
        <v>0</v>
      </c>
      <c r="AP70" s="42">
        <v>0</v>
      </c>
      <c r="AQ70" s="42">
        <v>0</v>
      </c>
      <c r="AR70" s="42">
        <v>0</v>
      </c>
      <c r="AS70" s="42">
        <v>0</v>
      </c>
      <c r="AT70" s="42">
        <v>0</v>
      </c>
      <c r="AU70" s="42">
        <v>0</v>
      </c>
      <c r="AV70" s="42">
        <v>0</v>
      </c>
      <c r="AW70" s="42">
        <v>0</v>
      </c>
      <c r="AX70" s="42">
        <v>0</v>
      </c>
      <c r="AY70" s="42">
        <v>0</v>
      </c>
      <c r="AZ70" s="42">
        <v>0</v>
      </c>
      <c r="BA70" s="42">
        <v>0</v>
      </c>
      <c r="BB70" s="42">
        <v>0</v>
      </c>
      <c r="BC70" s="42">
        <v>0</v>
      </c>
      <c r="BD70" s="42">
        <v>0</v>
      </c>
      <c r="BE70" s="42">
        <v>0</v>
      </c>
      <c r="BF70" s="42">
        <v>0</v>
      </c>
      <c r="BG70" s="42">
        <v>0</v>
      </c>
      <c r="BH70" s="42">
        <v>0</v>
      </c>
      <c r="BI70" s="42">
        <v>0</v>
      </c>
      <c r="BJ70" s="42">
        <v>0</v>
      </c>
      <c r="BK70" s="42">
        <v>0</v>
      </c>
      <c r="BL70" s="42">
        <v>0</v>
      </c>
      <c r="BM70" s="42">
        <v>0</v>
      </c>
      <c r="BN70" s="42">
        <v>0</v>
      </c>
      <c r="BO70" s="42">
        <v>0</v>
      </c>
      <c r="BP70" s="42">
        <v>0</v>
      </c>
      <c r="BQ70" s="42">
        <v>0</v>
      </c>
      <c r="BR70" s="42">
        <v>0</v>
      </c>
      <c r="BS70" s="42">
        <v>0</v>
      </c>
      <c r="BT70" s="42">
        <v>0</v>
      </c>
      <c r="BU70" s="42">
        <v>0</v>
      </c>
      <c r="BV70" s="42">
        <v>0</v>
      </c>
      <c r="BW70" s="42">
        <v>0</v>
      </c>
      <c r="BX70" s="42">
        <v>0</v>
      </c>
      <c r="BY70" s="42">
        <v>0</v>
      </c>
      <c r="BZ70" s="42">
        <v>0</v>
      </c>
      <c r="CA70" s="42">
        <v>0</v>
      </c>
      <c r="CB70" s="42">
        <v>0</v>
      </c>
      <c r="CC70" s="42">
        <v>0</v>
      </c>
    </row>
    <row r="71" spans="1:81" x14ac:dyDescent="0.25">
      <c r="A71" s="202">
        <v>44958</v>
      </c>
      <c r="B71" s="42" t="s">
        <v>1373</v>
      </c>
      <c r="C71" s="42" t="s">
        <v>1347</v>
      </c>
      <c r="D71" s="42">
        <v>0</v>
      </c>
      <c r="E71" s="42">
        <v>0</v>
      </c>
      <c r="F71" s="42">
        <v>0</v>
      </c>
      <c r="G71" s="42">
        <v>0</v>
      </c>
      <c r="H71" s="42">
        <v>0</v>
      </c>
      <c r="I71" s="42">
        <v>0</v>
      </c>
      <c r="J71" s="42">
        <v>0</v>
      </c>
      <c r="K71" s="42">
        <v>0</v>
      </c>
      <c r="L71" s="42">
        <v>0</v>
      </c>
      <c r="M71" s="42">
        <v>0</v>
      </c>
      <c r="N71" s="42">
        <v>0</v>
      </c>
      <c r="O71" s="42">
        <v>0</v>
      </c>
      <c r="P71" s="42">
        <v>0</v>
      </c>
      <c r="Q71" s="42">
        <v>0</v>
      </c>
      <c r="R71" s="42">
        <v>224.80380563099999</v>
      </c>
      <c r="S71" s="42">
        <v>0</v>
      </c>
      <c r="T71" s="42">
        <v>0</v>
      </c>
      <c r="U71" s="42">
        <v>0</v>
      </c>
      <c r="V71" s="42">
        <v>0</v>
      </c>
      <c r="W71" s="42">
        <v>0</v>
      </c>
      <c r="X71" s="42">
        <v>0</v>
      </c>
      <c r="Y71" s="42">
        <v>0</v>
      </c>
      <c r="Z71" s="42">
        <v>0</v>
      </c>
      <c r="AA71" s="42">
        <v>0</v>
      </c>
      <c r="AB71" s="42">
        <v>0</v>
      </c>
      <c r="AC71" s="42">
        <v>0</v>
      </c>
      <c r="AD71" s="42">
        <v>0</v>
      </c>
      <c r="AE71" s="42">
        <v>0</v>
      </c>
      <c r="AF71" s="42">
        <v>0</v>
      </c>
      <c r="AG71" s="42">
        <v>0</v>
      </c>
      <c r="AH71" s="42">
        <v>0</v>
      </c>
      <c r="AI71" s="42">
        <v>0</v>
      </c>
      <c r="AJ71" s="42">
        <v>0</v>
      </c>
      <c r="AK71" s="42">
        <v>0</v>
      </c>
      <c r="AL71" s="42">
        <v>0</v>
      </c>
      <c r="AM71" s="42">
        <v>0</v>
      </c>
      <c r="AN71" s="42">
        <v>0</v>
      </c>
      <c r="AO71" s="42">
        <v>0</v>
      </c>
      <c r="AP71" s="42">
        <v>0</v>
      </c>
      <c r="AQ71" s="42">
        <v>0</v>
      </c>
      <c r="AR71" s="42">
        <v>0</v>
      </c>
      <c r="AS71" s="42">
        <v>0</v>
      </c>
      <c r="AT71" s="42">
        <v>0</v>
      </c>
      <c r="AU71" s="42">
        <v>0</v>
      </c>
      <c r="AV71" s="42">
        <v>0</v>
      </c>
      <c r="AW71" s="42">
        <v>0</v>
      </c>
      <c r="AX71" s="42">
        <v>0</v>
      </c>
      <c r="AY71" s="42">
        <v>0</v>
      </c>
      <c r="AZ71" s="42">
        <v>0</v>
      </c>
      <c r="BA71" s="42">
        <v>0</v>
      </c>
      <c r="BB71" s="42">
        <v>0</v>
      </c>
      <c r="BC71" s="42">
        <v>0</v>
      </c>
      <c r="BD71" s="42">
        <v>0</v>
      </c>
      <c r="BE71" s="42">
        <v>0</v>
      </c>
      <c r="BF71" s="42">
        <v>0</v>
      </c>
      <c r="BG71" s="42">
        <v>0</v>
      </c>
      <c r="BH71" s="42">
        <v>0</v>
      </c>
      <c r="BI71" s="42">
        <v>0</v>
      </c>
      <c r="BJ71" s="42">
        <v>0</v>
      </c>
      <c r="BK71" s="42">
        <v>0</v>
      </c>
      <c r="BL71" s="42">
        <v>0</v>
      </c>
      <c r="BM71" s="42">
        <v>0</v>
      </c>
      <c r="BN71" s="42">
        <v>0</v>
      </c>
      <c r="BO71" s="42">
        <v>0</v>
      </c>
      <c r="BP71" s="42">
        <v>0</v>
      </c>
      <c r="BQ71" s="42">
        <v>0</v>
      </c>
      <c r="BR71" s="42">
        <v>0</v>
      </c>
      <c r="BS71" s="42">
        <v>0</v>
      </c>
      <c r="BT71" s="42">
        <v>0</v>
      </c>
      <c r="BU71" s="42">
        <v>0</v>
      </c>
      <c r="BV71" s="42">
        <v>0</v>
      </c>
      <c r="BW71" s="42">
        <v>0</v>
      </c>
      <c r="BX71" s="42">
        <v>-7619986.8634048402</v>
      </c>
      <c r="BY71" s="42">
        <v>0</v>
      </c>
      <c r="BZ71" s="42">
        <v>0</v>
      </c>
      <c r="CA71" s="42">
        <v>0</v>
      </c>
      <c r="CB71" s="42">
        <v>0</v>
      </c>
      <c r="CC71" s="42">
        <v>0</v>
      </c>
    </row>
    <row r="72" spans="1:81" x14ac:dyDescent="0.25">
      <c r="A72" s="202">
        <v>44958</v>
      </c>
      <c r="B72" s="42" t="s">
        <v>1373</v>
      </c>
      <c r="C72" s="42" t="s">
        <v>917</v>
      </c>
      <c r="D72" s="42">
        <v>0</v>
      </c>
      <c r="E72" s="42">
        <v>0</v>
      </c>
      <c r="F72" s="42">
        <v>0</v>
      </c>
      <c r="G72" s="42">
        <v>0</v>
      </c>
      <c r="H72" s="42">
        <v>0</v>
      </c>
      <c r="I72" s="42">
        <v>0</v>
      </c>
      <c r="J72" s="42">
        <v>0</v>
      </c>
      <c r="K72" s="42">
        <v>0</v>
      </c>
      <c r="L72" s="42">
        <v>0</v>
      </c>
      <c r="M72" s="42">
        <v>0</v>
      </c>
      <c r="N72" s="42">
        <v>0</v>
      </c>
      <c r="O72" s="42">
        <v>0</v>
      </c>
      <c r="P72" s="42">
        <v>0</v>
      </c>
      <c r="Q72" s="42">
        <v>0</v>
      </c>
      <c r="R72" s="42">
        <v>0</v>
      </c>
      <c r="S72" s="42">
        <v>0</v>
      </c>
      <c r="T72" s="42">
        <v>0</v>
      </c>
      <c r="U72" s="42">
        <v>0</v>
      </c>
      <c r="V72" s="42">
        <v>0</v>
      </c>
      <c r="W72" s="42">
        <v>-1.2992E-5</v>
      </c>
      <c r="X72" s="42">
        <v>0</v>
      </c>
      <c r="Y72" s="42">
        <v>0</v>
      </c>
      <c r="Z72" s="42">
        <v>0</v>
      </c>
      <c r="AA72" s="42">
        <v>0</v>
      </c>
      <c r="AB72" s="42">
        <v>0</v>
      </c>
      <c r="AC72" s="42">
        <v>0</v>
      </c>
      <c r="AD72" s="42">
        <v>0</v>
      </c>
      <c r="AE72" s="42">
        <v>0</v>
      </c>
      <c r="AF72" s="42">
        <v>0</v>
      </c>
      <c r="AG72" s="42">
        <v>0</v>
      </c>
      <c r="AH72" s="42">
        <v>0</v>
      </c>
      <c r="AI72" s="42">
        <v>0</v>
      </c>
      <c r="AJ72" s="42">
        <v>0</v>
      </c>
      <c r="AK72" s="42">
        <v>0</v>
      </c>
      <c r="AL72" s="42">
        <v>0</v>
      </c>
      <c r="AM72" s="42">
        <v>0</v>
      </c>
      <c r="AN72" s="42">
        <v>0</v>
      </c>
      <c r="AO72" s="42">
        <v>0</v>
      </c>
      <c r="AP72" s="42">
        <v>0</v>
      </c>
      <c r="AQ72" s="42">
        <v>0</v>
      </c>
      <c r="AR72" s="42">
        <v>0</v>
      </c>
      <c r="AS72" s="42">
        <v>0</v>
      </c>
      <c r="AT72" s="42">
        <v>0</v>
      </c>
      <c r="AU72" s="42">
        <v>0</v>
      </c>
      <c r="AV72" s="42">
        <v>0</v>
      </c>
      <c r="AW72" s="42">
        <v>0</v>
      </c>
      <c r="AX72" s="42">
        <v>0</v>
      </c>
      <c r="AY72" s="42">
        <v>0</v>
      </c>
      <c r="AZ72" s="42">
        <v>0</v>
      </c>
      <c r="BA72" s="42">
        <v>0</v>
      </c>
      <c r="BB72" s="42">
        <v>0</v>
      </c>
      <c r="BC72" s="42">
        <v>0</v>
      </c>
      <c r="BD72" s="42">
        <v>0</v>
      </c>
      <c r="BE72" s="42">
        <v>0</v>
      </c>
      <c r="BF72" s="42">
        <v>0</v>
      </c>
      <c r="BG72" s="42">
        <v>0</v>
      </c>
      <c r="BH72" s="42">
        <v>0</v>
      </c>
      <c r="BI72" s="42">
        <v>0</v>
      </c>
      <c r="BJ72" s="42">
        <v>0</v>
      </c>
      <c r="BK72" s="42">
        <v>0</v>
      </c>
      <c r="BL72" s="42">
        <v>0</v>
      </c>
      <c r="BM72" s="42">
        <v>0</v>
      </c>
      <c r="BN72" s="42">
        <v>0</v>
      </c>
      <c r="BO72" s="42">
        <v>0</v>
      </c>
      <c r="BP72" s="42">
        <v>0</v>
      </c>
      <c r="BQ72" s="42">
        <v>0</v>
      </c>
      <c r="BR72" s="42">
        <v>0</v>
      </c>
      <c r="BS72" s="42">
        <v>0</v>
      </c>
      <c r="BT72" s="42">
        <v>0</v>
      </c>
      <c r="BU72" s="42">
        <v>0</v>
      </c>
      <c r="BV72" s="42">
        <v>0</v>
      </c>
      <c r="BW72" s="42">
        <v>0</v>
      </c>
      <c r="BX72" s="42">
        <v>0</v>
      </c>
      <c r="BY72" s="42">
        <v>0</v>
      </c>
      <c r="BZ72" s="42">
        <v>0</v>
      </c>
      <c r="CA72" s="42">
        <v>0</v>
      </c>
      <c r="CB72" s="42">
        <v>0</v>
      </c>
      <c r="CC72" s="42">
        <v>0</v>
      </c>
    </row>
    <row r="73" spans="1:81" x14ac:dyDescent="0.25">
      <c r="A73" s="202">
        <v>44958</v>
      </c>
      <c r="B73" s="42" t="s">
        <v>1373</v>
      </c>
      <c r="C73" s="42" t="s">
        <v>16</v>
      </c>
      <c r="D73" s="42">
        <v>0</v>
      </c>
      <c r="E73" s="42">
        <v>0</v>
      </c>
      <c r="F73" s="42">
        <v>0</v>
      </c>
      <c r="G73" s="42">
        <v>0</v>
      </c>
      <c r="H73" s="42">
        <v>0</v>
      </c>
      <c r="I73" s="42">
        <v>0</v>
      </c>
      <c r="J73" s="42">
        <v>0</v>
      </c>
      <c r="K73" s="42">
        <v>0</v>
      </c>
      <c r="L73" s="42">
        <v>0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-9.5900000000000005E-7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0</v>
      </c>
      <c r="AT73" s="42">
        <v>0</v>
      </c>
      <c r="AU73" s="42">
        <v>0</v>
      </c>
      <c r="AV73" s="42">
        <v>0</v>
      </c>
      <c r="AW73" s="42">
        <v>0</v>
      </c>
      <c r="AX73" s="42">
        <v>0</v>
      </c>
      <c r="AY73" s="42">
        <v>0</v>
      </c>
      <c r="AZ73" s="42">
        <v>0</v>
      </c>
      <c r="BA73" s="42">
        <v>0</v>
      </c>
      <c r="BB73" s="42">
        <v>0</v>
      </c>
      <c r="BC73" s="42">
        <v>0</v>
      </c>
      <c r="BD73" s="42">
        <v>0</v>
      </c>
      <c r="BE73" s="42">
        <v>0</v>
      </c>
      <c r="BF73" s="42">
        <v>0</v>
      </c>
      <c r="BG73" s="42">
        <v>0</v>
      </c>
      <c r="BH73" s="42">
        <v>0</v>
      </c>
      <c r="BI73" s="42">
        <v>0</v>
      </c>
      <c r="BJ73" s="42">
        <v>0</v>
      </c>
      <c r="BK73" s="42">
        <v>0</v>
      </c>
      <c r="BL73" s="42">
        <v>0</v>
      </c>
      <c r="BM73" s="42">
        <v>0</v>
      </c>
      <c r="BN73" s="42">
        <v>0</v>
      </c>
      <c r="BO73" s="42">
        <v>0</v>
      </c>
      <c r="BP73" s="42">
        <v>0</v>
      </c>
      <c r="BQ73" s="42">
        <v>0</v>
      </c>
      <c r="BR73" s="42">
        <v>0</v>
      </c>
      <c r="BS73" s="42">
        <v>0</v>
      </c>
      <c r="BT73" s="42">
        <v>0</v>
      </c>
      <c r="BU73" s="42">
        <v>0</v>
      </c>
      <c r="BV73" s="42">
        <v>0</v>
      </c>
      <c r="BW73" s="42">
        <v>0</v>
      </c>
      <c r="BX73" s="42">
        <v>0</v>
      </c>
      <c r="BY73" s="42">
        <v>0</v>
      </c>
      <c r="BZ73" s="42">
        <v>0</v>
      </c>
      <c r="CA73" s="42">
        <v>0</v>
      </c>
      <c r="CB73" s="42">
        <v>0</v>
      </c>
      <c r="CC73" s="42">
        <v>0</v>
      </c>
    </row>
    <row r="74" spans="1:81" x14ac:dyDescent="0.25">
      <c r="A74" s="202">
        <v>44958</v>
      </c>
      <c r="B74" s="42" t="s">
        <v>1373</v>
      </c>
      <c r="C74" s="42" t="s">
        <v>1193</v>
      </c>
      <c r="D74" s="42">
        <v>0</v>
      </c>
      <c r="E74" s="42">
        <v>0</v>
      </c>
      <c r="F74" s="42">
        <v>0</v>
      </c>
      <c r="G74" s="42">
        <v>0</v>
      </c>
      <c r="H74" s="42">
        <v>0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0</v>
      </c>
      <c r="W74" s="42">
        <v>0</v>
      </c>
      <c r="X74" s="42">
        <v>0</v>
      </c>
      <c r="Y74" s="42">
        <v>0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0</v>
      </c>
      <c r="AI74" s="42">
        <v>0</v>
      </c>
      <c r="AJ74" s="42">
        <v>0</v>
      </c>
      <c r="AK74" s="42">
        <v>0</v>
      </c>
      <c r="AL74" s="42">
        <v>0</v>
      </c>
      <c r="AM74" s="42">
        <v>0</v>
      </c>
      <c r="AN74" s="42">
        <v>0</v>
      </c>
      <c r="AO74" s="42">
        <v>0</v>
      </c>
      <c r="AP74" s="42">
        <v>0</v>
      </c>
      <c r="AQ74" s="42">
        <v>0</v>
      </c>
      <c r="AR74" s="42">
        <v>-4.3000000000000001E-8</v>
      </c>
      <c r="AS74" s="42">
        <v>0</v>
      </c>
      <c r="AT74" s="42">
        <v>0</v>
      </c>
      <c r="AU74" s="42">
        <v>0</v>
      </c>
      <c r="AV74" s="42">
        <v>0</v>
      </c>
      <c r="AW74" s="42">
        <v>0</v>
      </c>
      <c r="AX74" s="42">
        <v>0</v>
      </c>
      <c r="AY74" s="42">
        <v>0</v>
      </c>
      <c r="AZ74" s="42">
        <v>0</v>
      </c>
      <c r="BA74" s="42">
        <v>0</v>
      </c>
      <c r="BB74" s="42">
        <v>0</v>
      </c>
      <c r="BC74" s="42">
        <v>0</v>
      </c>
      <c r="BD74" s="42">
        <v>0</v>
      </c>
      <c r="BE74" s="42">
        <v>0</v>
      </c>
      <c r="BF74" s="42">
        <v>0</v>
      </c>
      <c r="BG74" s="42">
        <v>0</v>
      </c>
      <c r="BH74" s="42">
        <v>0</v>
      </c>
      <c r="BI74" s="42">
        <v>0</v>
      </c>
      <c r="BJ74" s="42">
        <v>0</v>
      </c>
      <c r="BK74" s="42">
        <v>0</v>
      </c>
      <c r="BL74" s="42">
        <v>0</v>
      </c>
      <c r="BM74" s="42">
        <v>0</v>
      </c>
      <c r="BN74" s="42">
        <v>0</v>
      </c>
      <c r="BO74" s="42">
        <v>0</v>
      </c>
      <c r="BP74" s="42">
        <v>0</v>
      </c>
      <c r="BQ74" s="42">
        <v>0</v>
      </c>
      <c r="BR74" s="42">
        <v>0</v>
      </c>
      <c r="BS74" s="42">
        <v>0</v>
      </c>
      <c r="BT74" s="42">
        <v>0</v>
      </c>
      <c r="BU74" s="42">
        <v>0</v>
      </c>
      <c r="BV74" s="42">
        <v>0</v>
      </c>
      <c r="BW74" s="42">
        <v>0</v>
      </c>
      <c r="BX74" s="42">
        <v>0</v>
      </c>
      <c r="BY74" s="42">
        <v>0</v>
      </c>
      <c r="BZ74" s="42">
        <v>0</v>
      </c>
      <c r="CA74" s="42">
        <v>0</v>
      </c>
      <c r="CB74" s="42">
        <v>0</v>
      </c>
      <c r="CC74" s="42">
        <v>0</v>
      </c>
    </row>
    <row r="75" spans="1:81" x14ac:dyDescent="0.25">
      <c r="A75" s="202">
        <v>44958</v>
      </c>
      <c r="B75" s="42" t="s">
        <v>1373</v>
      </c>
      <c r="C75" s="42" t="s">
        <v>924</v>
      </c>
      <c r="D75" s="42">
        <v>0</v>
      </c>
      <c r="E75" s="42">
        <v>0</v>
      </c>
      <c r="F75" s="42">
        <v>0</v>
      </c>
      <c r="G75" s="42">
        <v>0</v>
      </c>
      <c r="H75" s="42">
        <v>0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0</v>
      </c>
      <c r="R75" s="42">
        <v>0</v>
      </c>
      <c r="S75" s="42">
        <v>0</v>
      </c>
      <c r="T75" s="42">
        <v>0</v>
      </c>
      <c r="U75" s="42">
        <v>0</v>
      </c>
      <c r="V75" s="42">
        <v>0</v>
      </c>
      <c r="W75" s="42">
        <v>0</v>
      </c>
      <c r="X75" s="42">
        <v>0</v>
      </c>
      <c r="Y75" s="42">
        <v>0</v>
      </c>
      <c r="Z75" s="42">
        <v>0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0</v>
      </c>
      <c r="AT75" s="42">
        <v>0</v>
      </c>
      <c r="AU75" s="42">
        <v>0</v>
      </c>
      <c r="AV75" s="42">
        <v>0</v>
      </c>
      <c r="AW75" s="42">
        <v>0</v>
      </c>
      <c r="AX75" s="42">
        <v>0</v>
      </c>
      <c r="AY75" s="42">
        <v>0</v>
      </c>
      <c r="AZ75" s="42">
        <v>0</v>
      </c>
      <c r="BA75" s="42">
        <v>0</v>
      </c>
      <c r="BB75" s="42">
        <v>0</v>
      </c>
      <c r="BC75" s="42">
        <v>-116.17</v>
      </c>
      <c r="BD75" s="42">
        <v>0</v>
      </c>
      <c r="BE75" s="42">
        <v>0</v>
      </c>
      <c r="BF75" s="42">
        <v>0</v>
      </c>
      <c r="BG75" s="42">
        <v>0</v>
      </c>
      <c r="BH75" s="42">
        <v>0</v>
      </c>
      <c r="BI75" s="42">
        <v>0</v>
      </c>
      <c r="BJ75" s="42">
        <v>0</v>
      </c>
      <c r="BK75" s="42">
        <v>0</v>
      </c>
      <c r="BL75" s="42">
        <v>0</v>
      </c>
      <c r="BM75" s="42">
        <v>0</v>
      </c>
      <c r="BN75" s="42">
        <v>0</v>
      </c>
      <c r="BO75" s="42">
        <v>0</v>
      </c>
      <c r="BP75" s="42">
        <v>0</v>
      </c>
      <c r="BQ75" s="42">
        <v>0</v>
      </c>
      <c r="BR75" s="42">
        <v>0</v>
      </c>
      <c r="BS75" s="42">
        <v>0</v>
      </c>
      <c r="BT75" s="42">
        <v>0</v>
      </c>
      <c r="BU75" s="42">
        <v>0</v>
      </c>
      <c r="BV75" s="42">
        <v>0</v>
      </c>
      <c r="BW75" s="42">
        <v>0</v>
      </c>
      <c r="BX75" s="42">
        <v>0</v>
      </c>
      <c r="BY75" s="42">
        <v>0</v>
      </c>
      <c r="BZ75" s="42">
        <v>0</v>
      </c>
      <c r="CA75" s="42">
        <v>0</v>
      </c>
      <c r="CB75" s="42">
        <v>0</v>
      </c>
      <c r="CC75" s="42">
        <v>0</v>
      </c>
    </row>
    <row r="76" spans="1:81" x14ac:dyDescent="0.25">
      <c r="A76" s="202">
        <v>44958</v>
      </c>
      <c r="B76" s="42" t="s">
        <v>1373</v>
      </c>
      <c r="C76" s="42" t="s">
        <v>922</v>
      </c>
      <c r="D76" s="42">
        <v>0</v>
      </c>
      <c r="E76" s="42">
        <v>0</v>
      </c>
      <c r="F76" s="42">
        <v>0</v>
      </c>
      <c r="G76" s="42">
        <v>0</v>
      </c>
      <c r="H76" s="42">
        <v>0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0</v>
      </c>
      <c r="AR76" s="42">
        <v>0</v>
      </c>
      <c r="AS76" s="42">
        <v>0</v>
      </c>
      <c r="AT76" s="42">
        <v>0</v>
      </c>
      <c r="AU76" s="42">
        <v>0</v>
      </c>
      <c r="AV76" s="42">
        <v>0</v>
      </c>
      <c r="AW76" s="42">
        <v>0</v>
      </c>
      <c r="AX76" s="42">
        <v>0</v>
      </c>
      <c r="AY76" s="42">
        <v>0</v>
      </c>
      <c r="AZ76" s="42">
        <v>0</v>
      </c>
      <c r="BA76" s="42">
        <v>0</v>
      </c>
      <c r="BB76" s="42">
        <v>0</v>
      </c>
      <c r="BC76" s="42">
        <v>0</v>
      </c>
      <c r="BD76" s="42">
        <v>0</v>
      </c>
      <c r="BE76" s="42">
        <v>-1.2048999999999999E-5</v>
      </c>
      <c r="BF76" s="42">
        <v>0</v>
      </c>
      <c r="BG76" s="42">
        <v>0</v>
      </c>
      <c r="BH76" s="42">
        <v>0</v>
      </c>
      <c r="BI76" s="42">
        <v>0</v>
      </c>
      <c r="BJ76" s="42">
        <v>0</v>
      </c>
      <c r="BK76" s="42">
        <v>0</v>
      </c>
      <c r="BL76" s="42">
        <v>0</v>
      </c>
      <c r="BM76" s="42">
        <v>0</v>
      </c>
      <c r="BN76" s="42">
        <v>0</v>
      </c>
      <c r="BO76" s="42">
        <v>0</v>
      </c>
      <c r="BP76" s="42">
        <v>0</v>
      </c>
      <c r="BQ76" s="42">
        <v>0</v>
      </c>
      <c r="BR76" s="42">
        <v>0</v>
      </c>
      <c r="BS76" s="42">
        <v>0</v>
      </c>
      <c r="BT76" s="42">
        <v>0</v>
      </c>
      <c r="BU76" s="42">
        <v>0</v>
      </c>
      <c r="BV76" s="42">
        <v>0</v>
      </c>
      <c r="BW76" s="42">
        <v>0</v>
      </c>
      <c r="BX76" s="42">
        <v>0</v>
      </c>
      <c r="BY76" s="42">
        <v>0</v>
      </c>
      <c r="BZ76" s="42">
        <v>0</v>
      </c>
      <c r="CA76" s="42">
        <v>0</v>
      </c>
      <c r="CB76" s="42">
        <v>0</v>
      </c>
      <c r="CC76" s="42">
        <v>0</v>
      </c>
    </row>
    <row r="77" spans="1:81" x14ac:dyDescent="0.25">
      <c r="A77" s="202">
        <v>44958</v>
      </c>
      <c r="B77" s="42" t="s">
        <v>1373</v>
      </c>
      <c r="C77" s="42" t="s">
        <v>49</v>
      </c>
      <c r="D77" s="42">
        <v>0</v>
      </c>
      <c r="E77" s="42">
        <v>0</v>
      </c>
      <c r="F77" s="42">
        <v>0</v>
      </c>
      <c r="G77" s="42">
        <v>0</v>
      </c>
      <c r="H77" s="42">
        <v>0</v>
      </c>
      <c r="I77" s="42">
        <v>0</v>
      </c>
      <c r="J77" s="42">
        <v>0</v>
      </c>
      <c r="K77" s="42">
        <v>0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0</v>
      </c>
      <c r="AT77" s="42">
        <v>0</v>
      </c>
      <c r="AU77" s="42">
        <v>0</v>
      </c>
      <c r="AV77" s="42">
        <v>0</v>
      </c>
      <c r="AW77" s="42">
        <v>0</v>
      </c>
      <c r="AX77" s="42">
        <v>0</v>
      </c>
      <c r="AY77" s="42">
        <v>0</v>
      </c>
      <c r="AZ77" s="42">
        <v>0</v>
      </c>
      <c r="BA77" s="42">
        <v>0</v>
      </c>
      <c r="BB77" s="42">
        <v>0</v>
      </c>
      <c r="BC77" s="42">
        <v>0</v>
      </c>
      <c r="BD77" s="42">
        <v>0</v>
      </c>
      <c r="BE77" s="42">
        <v>0</v>
      </c>
      <c r="BF77" s="42">
        <v>0</v>
      </c>
      <c r="BG77" s="42">
        <v>0</v>
      </c>
      <c r="BH77" s="42">
        <v>0</v>
      </c>
      <c r="BI77" s="42">
        <v>0</v>
      </c>
      <c r="BJ77" s="42">
        <v>0</v>
      </c>
      <c r="BK77" s="42">
        <v>0</v>
      </c>
      <c r="BL77" s="42">
        <v>-1.26E-6</v>
      </c>
      <c r="BM77" s="42">
        <v>0</v>
      </c>
      <c r="BN77" s="42">
        <v>0</v>
      </c>
      <c r="BO77" s="42">
        <v>0</v>
      </c>
      <c r="BP77" s="42">
        <v>0</v>
      </c>
      <c r="BQ77" s="42">
        <v>0</v>
      </c>
      <c r="BR77" s="42">
        <v>0</v>
      </c>
      <c r="BS77" s="42">
        <v>0</v>
      </c>
      <c r="BT77" s="42">
        <v>0</v>
      </c>
      <c r="BU77" s="42">
        <v>0</v>
      </c>
      <c r="BV77" s="42">
        <v>0</v>
      </c>
      <c r="BW77" s="42">
        <v>0</v>
      </c>
      <c r="BX77" s="42">
        <v>0</v>
      </c>
      <c r="BY77" s="42">
        <v>0</v>
      </c>
      <c r="BZ77" s="42">
        <v>0</v>
      </c>
      <c r="CA77" s="42">
        <v>0</v>
      </c>
      <c r="CB77" s="42">
        <v>0</v>
      </c>
      <c r="CC77" s="42">
        <v>0</v>
      </c>
    </row>
    <row r="78" spans="1:81" x14ac:dyDescent="0.25">
      <c r="A78" s="202">
        <v>44958</v>
      </c>
      <c r="B78" s="42" t="s">
        <v>1373</v>
      </c>
      <c r="C78" s="42" t="s">
        <v>47</v>
      </c>
      <c r="D78" s="42">
        <v>0</v>
      </c>
      <c r="E78" s="42">
        <v>0</v>
      </c>
      <c r="F78" s="42">
        <v>0</v>
      </c>
      <c r="G78" s="42">
        <v>0</v>
      </c>
      <c r="H78" s="42">
        <v>0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0</v>
      </c>
      <c r="AE78" s="42">
        <v>0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0</v>
      </c>
      <c r="AT78" s="42">
        <v>0</v>
      </c>
      <c r="AU78" s="42">
        <v>0</v>
      </c>
      <c r="AV78" s="42">
        <v>0</v>
      </c>
      <c r="AW78" s="42">
        <v>0</v>
      </c>
      <c r="AX78" s="42">
        <v>0</v>
      </c>
      <c r="AY78" s="42">
        <v>0</v>
      </c>
      <c r="AZ78" s="42">
        <v>0</v>
      </c>
      <c r="BA78" s="42">
        <v>0</v>
      </c>
      <c r="BB78" s="42">
        <v>0</v>
      </c>
      <c r="BC78" s="42">
        <v>0</v>
      </c>
      <c r="BD78" s="42">
        <v>0</v>
      </c>
      <c r="BE78" s="42">
        <v>0</v>
      </c>
      <c r="BF78" s="42">
        <v>0</v>
      </c>
      <c r="BG78" s="42">
        <v>0</v>
      </c>
      <c r="BH78" s="42">
        <v>0</v>
      </c>
      <c r="BI78" s="42">
        <v>0</v>
      </c>
      <c r="BJ78" s="42">
        <v>0</v>
      </c>
      <c r="BK78" s="42">
        <v>0</v>
      </c>
      <c r="BL78" s="42">
        <v>0</v>
      </c>
      <c r="BM78" s="42">
        <v>250.86</v>
      </c>
      <c r="BN78" s="42">
        <v>0</v>
      </c>
      <c r="BO78" s="42">
        <v>0</v>
      </c>
      <c r="BP78" s="42">
        <v>0</v>
      </c>
      <c r="BQ78" s="42">
        <v>0</v>
      </c>
      <c r="BR78" s="42">
        <v>0</v>
      </c>
      <c r="BS78" s="42">
        <v>0</v>
      </c>
      <c r="BT78" s="42">
        <v>0</v>
      </c>
      <c r="BU78" s="42">
        <v>0</v>
      </c>
      <c r="BV78" s="42">
        <v>0</v>
      </c>
      <c r="BW78" s="42">
        <v>0</v>
      </c>
      <c r="BX78" s="42">
        <v>0</v>
      </c>
      <c r="BY78" s="42">
        <v>0</v>
      </c>
      <c r="BZ78" s="42">
        <v>0</v>
      </c>
      <c r="CA78" s="42">
        <v>0</v>
      </c>
      <c r="CB78" s="42">
        <v>0</v>
      </c>
      <c r="CC78" s="42">
        <v>0</v>
      </c>
    </row>
    <row r="79" spans="1:81" x14ac:dyDescent="0.25">
      <c r="A79" s="202">
        <v>44958</v>
      </c>
      <c r="B79" s="42" t="s">
        <v>1373</v>
      </c>
      <c r="C79" s="42" t="s">
        <v>1235</v>
      </c>
      <c r="D79" s="42">
        <v>0</v>
      </c>
      <c r="E79" s="42">
        <v>0</v>
      </c>
      <c r="F79" s="42">
        <v>0</v>
      </c>
      <c r="G79" s="42">
        <v>0</v>
      </c>
      <c r="H79" s="42">
        <v>0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0</v>
      </c>
      <c r="O79" s="42">
        <v>0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0</v>
      </c>
      <c r="AT79" s="42">
        <v>0</v>
      </c>
      <c r="AU79" s="42">
        <v>0</v>
      </c>
      <c r="AV79" s="42">
        <v>0</v>
      </c>
      <c r="AW79" s="42">
        <v>0</v>
      </c>
      <c r="AX79" s="42">
        <v>0</v>
      </c>
      <c r="AY79" s="42">
        <v>0</v>
      </c>
      <c r="AZ79" s="42">
        <v>0</v>
      </c>
      <c r="BA79" s="42">
        <v>0</v>
      </c>
      <c r="BB79" s="42">
        <v>0</v>
      </c>
      <c r="BC79" s="42">
        <v>0</v>
      </c>
      <c r="BD79" s="42">
        <v>0</v>
      </c>
      <c r="BE79" s="42">
        <v>0</v>
      </c>
      <c r="BF79" s="42">
        <v>0</v>
      </c>
      <c r="BG79" s="42">
        <v>0</v>
      </c>
      <c r="BH79" s="42">
        <v>0</v>
      </c>
      <c r="BI79" s="42">
        <v>0</v>
      </c>
      <c r="BJ79" s="42">
        <v>0</v>
      </c>
      <c r="BK79" s="42">
        <v>0</v>
      </c>
      <c r="BL79" s="42">
        <v>0</v>
      </c>
      <c r="BM79" s="42">
        <v>0</v>
      </c>
      <c r="BN79" s="42">
        <v>0</v>
      </c>
      <c r="BO79" s="42">
        <v>0</v>
      </c>
      <c r="BP79" s="42">
        <v>0</v>
      </c>
      <c r="BQ79" s="42">
        <v>0</v>
      </c>
      <c r="BR79" s="42">
        <v>0</v>
      </c>
      <c r="BS79" s="42">
        <v>0</v>
      </c>
      <c r="BT79" s="42">
        <v>0</v>
      </c>
      <c r="BU79" s="42">
        <v>0</v>
      </c>
      <c r="BV79" s="42">
        <v>0</v>
      </c>
      <c r="BW79" s="42">
        <v>0</v>
      </c>
      <c r="BX79" s="42">
        <v>1184493.2850834399</v>
      </c>
      <c r="BY79" s="42">
        <v>0</v>
      </c>
      <c r="BZ79" s="42">
        <v>0</v>
      </c>
      <c r="CA79" s="42">
        <v>0</v>
      </c>
      <c r="CB79" s="42">
        <v>0</v>
      </c>
      <c r="CC79" s="42">
        <v>0</v>
      </c>
    </row>
    <row r="80" spans="1:81" x14ac:dyDescent="0.25">
      <c r="A80" s="202">
        <v>44958</v>
      </c>
      <c r="B80" s="42" t="s">
        <v>1372</v>
      </c>
      <c r="C80" s="42" t="s">
        <v>1351</v>
      </c>
      <c r="D80" s="42">
        <v>0</v>
      </c>
      <c r="E80" s="42">
        <v>0</v>
      </c>
      <c r="F80" s="42">
        <v>0</v>
      </c>
      <c r="G80" s="42">
        <v>0</v>
      </c>
      <c r="H80" s="42">
        <v>0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0</v>
      </c>
      <c r="Q80" s="42">
        <v>0</v>
      </c>
      <c r="R80" s="42">
        <v>-0.38840000000000002</v>
      </c>
      <c r="S80" s="42">
        <v>0</v>
      </c>
      <c r="T80" s="42">
        <v>8810.0771999999997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0</v>
      </c>
      <c r="AT80" s="42">
        <v>0</v>
      </c>
      <c r="AU80" s="42">
        <v>0</v>
      </c>
      <c r="AV80" s="42">
        <v>0</v>
      </c>
      <c r="AW80" s="42">
        <v>0</v>
      </c>
      <c r="AX80" s="42">
        <v>0</v>
      </c>
      <c r="AY80" s="42">
        <v>0</v>
      </c>
      <c r="AZ80" s="42">
        <v>0</v>
      </c>
      <c r="BA80" s="42">
        <v>0</v>
      </c>
      <c r="BB80" s="42">
        <v>0</v>
      </c>
      <c r="BC80" s="42">
        <v>0</v>
      </c>
      <c r="BD80" s="42">
        <v>0</v>
      </c>
      <c r="BE80" s="42">
        <v>0</v>
      </c>
      <c r="BF80" s="42">
        <v>0</v>
      </c>
      <c r="BG80" s="42">
        <v>0</v>
      </c>
      <c r="BH80" s="42">
        <v>0</v>
      </c>
      <c r="BI80" s="42">
        <v>0</v>
      </c>
      <c r="BJ80" s="42">
        <v>0</v>
      </c>
      <c r="BK80" s="42">
        <v>0</v>
      </c>
      <c r="BL80" s="42">
        <v>0</v>
      </c>
      <c r="BM80" s="42">
        <v>0</v>
      </c>
      <c r="BN80" s="42">
        <v>0</v>
      </c>
      <c r="BO80" s="42">
        <v>0</v>
      </c>
      <c r="BP80" s="42">
        <v>0</v>
      </c>
      <c r="BQ80" s="42">
        <v>0</v>
      </c>
      <c r="BR80" s="42">
        <v>0</v>
      </c>
      <c r="BS80" s="42">
        <v>0</v>
      </c>
      <c r="BT80" s="42">
        <v>0</v>
      </c>
      <c r="BU80" s="42">
        <v>0</v>
      </c>
      <c r="BV80" s="42">
        <v>0</v>
      </c>
      <c r="BW80" s="42">
        <v>0</v>
      </c>
      <c r="BX80" s="42">
        <v>0</v>
      </c>
      <c r="BY80" s="42">
        <v>0</v>
      </c>
      <c r="BZ80" s="42">
        <v>0</v>
      </c>
      <c r="CA80" s="42">
        <v>0</v>
      </c>
      <c r="CB80" s="42">
        <v>0</v>
      </c>
      <c r="CC80" s="42">
        <v>0</v>
      </c>
    </row>
    <row r="81" spans="1:81" x14ac:dyDescent="0.25">
      <c r="A81" s="202">
        <v>44958</v>
      </c>
      <c r="B81" s="42" t="s">
        <v>1372</v>
      </c>
      <c r="C81" s="42" t="s">
        <v>1349</v>
      </c>
      <c r="D81" s="42">
        <v>0</v>
      </c>
      <c r="E81" s="42">
        <v>0</v>
      </c>
      <c r="F81" s="42">
        <v>0</v>
      </c>
      <c r="G81" s="42">
        <v>0</v>
      </c>
      <c r="H81" s="42">
        <v>0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0.99667505700000003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0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0</v>
      </c>
      <c r="AT81" s="42">
        <v>0</v>
      </c>
      <c r="AU81" s="42">
        <v>0</v>
      </c>
      <c r="AV81" s="42">
        <v>0</v>
      </c>
      <c r="AW81" s="42">
        <v>0</v>
      </c>
      <c r="AX81" s="42">
        <v>0</v>
      </c>
      <c r="AY81" s="42">
        <v>0</v>
      </c>
      <c r="AZ81" s="42">
        <v>0</v>
      </c>
      <c r="BA81" s="42">
        <v>0</v>
      </c>
      <c r="BB81" s="42">
        <v>0</v>
      </c>
      <c r="BC81" s="42">
        <v>0</v>
      </c>
      <c r="BD81" s="42">
        <v>0</v>
      </c>
      <c r="BE81" s="42">
        <v>0</v>
      </c>
      <c r="BF81" s="42">
        <v>0</v>
      </c>
      <c r="BG81" s="42">
        <v>0</v>
      </c>
      <c r="BH81" s="42">
        <v>0</v>
      </c>
      <c r="BI81" s="42">
        <v>0</v>
      </c>
      <c r="BJ81" s="42">
        <v>0</v>
      </c>
      <c r="BK81" s="42">
        <v>0</v>
      </c>
      <c r="BL81" s="42">
        <v>0</v>
      </c>
      <c r="BM81" s="42">
        <v>0</v>
      </c>
      <c r="BN81" s="42">
        <v>0</v>
      </c>
      <c r="BO81" s="42">
        <v>0</v>
      </c>
      <c r="BP81" s="42">
        <v>0</v>
      </c>
      <c r="BQ81" s="42">
        <v>0</v>
      </c>
      <c r="BR81" s="42">
        <v>0</v>
      </c>
      <c r="BS81" s="42">
        <v>0</v>
      </c>
      <c r="BT81" s="42">
        <v>0</v>
      </c>
      <c r="BU81" s="42">
        <v>0</v>
      </c>
      <c r="BV81" s="42">
        <v>0</v>
      </c>
      <c r="BW81" s="42">
        <v>0</v>
      </c>
      <c r="BX81" s="42">
        <v>0</v>
      </c>
      <c r="BY81" s="42">
        <v>0</v>
      </c>
      <c r="BZ81" s="42">
        <v>0</v>
      </c>
      <c r="CA81" s="42">
        <v>0</v>
      </c>
      <c r="CB81" s="42">
        <v>0</v>
      </c>
      <c r="CC81" s="42">
        <v>0</v>
      </c>
    </row>
    <row r="82" spans="1:81" x14ac:dyDescent="0.25">
      <c r="A82" s="202">
        <v>44958</v>
      </c>
      <c r="B82" s="42" t="s">
        <v>1372</v>
      </c>
      <c r="C82" s="42" t="s">
        <v>1347</v>
      </c>
      <c r="D82" s="42">
        <v>0</v>
      </c>
      <c r="E82" s="42">
        <v>0</v>
      </c>
      <c r="F82" s="42">
        <v>0</v>
      </c>
      <c r="G82" s="42">
        <v>0</v>
      </c>
      <c r="H82" s="42">
        <v>0</v>
      </c>
      <c r="I82" s="42">
        <v>0</v>
      </c>
      <c r="J82" s="42">
        <v>0</v>
      </c>
      <c r="K82" s="42">
        <v>0</v>
      </c>
      <c r="L82" s="42">
        <v>0</v>
      </c>
      <c r="M82" s="42">
        <v>0</v>
      </c>
      <c r="N82" s="42">
        <v>0</v>
      </c>
      <c r="O82" s="42">
        <v>0</v>
      </c>
      <c r="P82" s="42">
        <v>0</v>
      </c>
      <c r="Q82" s="42">
        <v>0</v>
      </c>
      <c r="R82" s="42">
        <v>-10.589835997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0</v>
      </c>
      <c r="AT82" s="42">
        <v>0</v>
      </c>
      <c r="AU82" s="42">
        <v>0</v>
      </c>
      <c r="AV82" s="42">
        <v>0</v>
      </c>
      <c r="AW82" s="42">
        <v>0</v>
      </c>
      <c r="AX82" s="42">
        <v>0</v>
      </c>
      <c r="AY82" s="42">
        <v>0</v>
      </c>
      <c r="AZ82" s="42">
        <v>0</v>
      </c>
      <c r="BA82" s="42">
        <v>0</v>
      </c>
      <c r="BB82" s="42">
        <v>0</v>
      </c>
      <c r="BC82" s="42">
        <v>0</v>
      </c>
      <c r="BD82" s="42">
        <v>0</v>
      </c>
      <c r="BE82" s="42">
        <v>0</v>
      </c>
      <c r="BF82" s="42">
        <v>0</v>
      </c>
      <c r="BG82" s="42">
        <v>0</v>
      </c>
      <c r="BH82" s="42">
        <v>0</v>
      </c>
      <c r="BI82" s="42">
        <v>0</v>
      </c>
      <c r="BJ82" s="42">
        <v>0</v>
      </c>
      <c r="BK82" s="42">
        <v>0</v>
      </c>
      <c r="BL82" s="42">
        <v>0</v>
      </c>
      <c r="BM82" s="42">
        <v>0</v>
      </c>
      <c r="BN82" s="42">
        <v>0</v>
      </c>
      <c r="BO82" s="42">
        <v>0</v>
      </c>
      <c r="BP82" s="42">
        <v>0</v>
      </c>
      <c r="BQ82" s="42">
        <v>0</v>
      </c>
      <c r="BR82" s="42">
        <v>0</v>
      </c>
      <c r="BS82" s="42">
        <v>0</v>
      </c>
      <c r="BT82" s="42">
        <v>0</v>
      </c>
      <c r="BU82" s="42">
        <v>0</v>
      </c>
      <c r="BV82" s="42">
        <v>0</v>
      </c>
      <c r="BW82" s="42">
        <v>0</v>
      </c>
      <c r="BX82" s="42">
        <v>340465.58286649198</v>
      </c>
      <c r="BY82" s="42">
        <v>0</v>
      </c>
      <c r="BZ82" s="42">
        <v>0</v>
      </c>
      <c r="CA82" s="42">
        <v>0</v>
      </c>
      <c r="CB82" s="42">
        <v>0</v>
      </c>
      <c r="CC82" s="42">
        <v>0</v>
      </c>
    </row>
    <row r="83" spans="1:81" x14ac:dyDescent="0.25">
      <c r="A83" s="202">
        <v>44958</v>
      </c>
      <c r="B83" s="42" t="s">
        <v>1372</v>
      </c>
      <c r="C83" s="42" t="s">
        <v>917</v>
      </c>
      <c r="D83" s="42">
        <v>0</v>
      </c>
      <c r="E83" s="42">
        <v>0</v>
      </c>
      <c r="F83" s="42">
        <v>0</v>
      </c>
      <c r="G83" s="42">
        <v>0</v>
      </c>
      <c r="H83" s="42">
        <v>0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-3.7978999999999997E-5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0</v>
      </c>
      <c r="AT83" s="42">
        <v>0</v>
      </c>
      <c r="AU83" s="42">
        <v>0</v>
      </c>
      <c r="AV83" s="42">
        <v>0</v>
      </c>
      <c r="AW83" s="42">
        <v>0</v>
      </c>
      <c r="AX83" s="42">
        <v>0</v>
      </c>
      <c r="AY83" s="42">
        <v>0</v>
      </c>
      <c r="AZ83" s="42">
        <v>0</v>
      </c>
      <c r="BA83" s="42">
        <v>0</v>
      </c>
      <c r="BB83" s="42">
        <v>0</v>
      </c>
      <c r="BC83" s="42">
        <v>0</v>
      </c>
      <c r="BD83" s="42">
        <v>0</v>
      </c>
      <c r="BE83" s="42">
        <v>0</v>
      </c>
      <c r="BF83" s="42">
        <v>0</v>
      </c>
      <c r="BG83" s="42">
        <v>0</v>
      </c>
      <c r="BH83" s="42">
        <v>0</v>
      </c>
      <c r="BI83" s="42">
        <v>0</v>
      </c>
      <c r="BJ83" s="42">
        <v>0</v>
      </c>
      <c r="BK83" s="42">
        <v>0</v>
      </c>
      <c r="BL83" s="42">
        <v>0</v>
      </c>
      <c r="BM83" s="42">
        <v>0</v>
      </c>
      <c r="BN83" s="42">
        <v>0</v>
      </c>
      <c r="BO83" s="42">
        <v>0</v>
      </c>
      <c r="BP83" s="42">
        <v>0</v>
      </c>
      <c r="BQ83" s="42">
        <v>0</v>
      </c>
      <c r="BR83" s="42">
        <v>0</v>
      </c>
      <c r="BS83" s="42">
        <v>0</v>
      </c>
      <c r="BT83" s="42">
        <v>0</v>
      </c>
      <c r="BU83" s="42">
        <v>0</v>
      </c>
      <c r="BV83" s="42">
        <v>0</v>
      </c>
      <c r="BW83" s="42">
        <v>0</v>
      </c>
      <c r="BX83" s="42">
        <v>0</v>
      </c>
      <c r="BY83" s="42">
        <v>0</v>
      </c>
      <c r="BZ83" s="42">
        <v>0</v>
      </c>
      <c r="CA83" s="42">
        <v>0</v>
      </c>
      <c r="CB83" s="42">
        <v>0</v>
      </c>
      <c r="CC83" s="42">
        <v>0</v>
      </c>
    </row>
    <row r="84" spans="1:81" x14ac:dyDescent="0.25">
      <c r="A84" s="202">
        <v>44958</v>
      </c>
      <c r="B84" s="42" t="s">
        <v>1372</v>
      </c>
      <c r="C84" s="42" t="s">
        <v>16</v>
      </c>
      <c r="D84" s="42">
        <v>0</v>
      </c>
      <c r="E84" s="42">
        <v>0</v>
      </c>
      <c r="F84" s="42">
        <v>0</v>
      </c>
      <c r="G84" s="42">
        <v>0</v>
      </c>
      <c r="H84" s="42">
        <v>0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3.7849000000000003E-5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0</v>
      </c>
      <c r="AT84" s="42">
        <v>0</v>
      </c>
      <c r="AU84" s="42">
        <v>0</v>
      </c>
      <c r="AV84" s="42">
        <v>0</v>
      </c>
      <c r="AW84" s="42">
        <v>0</v>
      </c>
      <c r="AX84" s="42">
        <v>0</v>
      </c>
      <c r="AY84" s="42">
        <v>0</v>
      </c>
      <c r="AZ84" s="42">
        <v>0</v>
      </c>
      <c r="BA84" s="42">
        <v>0</v>
      </c>
      <c r="BB84" s="42">
        <v>0</v>
      </c>
      <c r="BC84" s="42">
        <v>0</v>
      </c>
      <c r="BD84" s="42">
        <v>0</v>
      </c>
      <c r="BE84" s="42">
        <v>0</v>
      </c>
      <c r="BF84" s="42">
        <v>0</v>
      </c>
      <c r="BG84" s="42">
        <v>0</v>
      </c>
      <c r="BH84" s="42">
        <v>0</v>
      </c>
      <c r="BI84" s="42">
        <v>0</v>
      </c>
      <c r="BJ84" s="42">
        <v>0</v>
      </c>
      <c r="BK84" s="42">
        <v>0</v>
      </c>
      <c r="BL84" s="42">
        <v>0</v>
      </c>
      <c r="BM84" s="42">
        <v>0</v>
      </c>
      <c r="BN84" s="42">
        <v>0</v>
      </c>
      <c r="BO84" s="42">
        <v>0</v>
      </c>
      <c r="BP84" s="42">
        <v>0</v>
      </c>
      <c r="BQ84" s="42">
        <v>0</v>
      </c>
      <c r="BR84" s="42">
        <v>0</v>
      </c>
      <c r="BS84" s="42">
        <v>0</v>
      </c>
      <c r="BT84" s="42">
        <v>0</v>
      </c>
      <c r="BU84" s="42">
        <v>0</v>
      </c>
      <c r="BV84" s="42">
        <v>0</v>
      </c>
      <c r="BW84" s="42">
        <v>0</v>
      </c>
      <c r="BX84" s="42">
        <v>0</v>
      </c>
      <c r="BY84" s="42">
        <v>0</v>
      </c>
      <c r="BZ84" s="42">
        <v>0</v>
      </c>
      <c r="CA84" s="42">
        <v>0</v>
      </c>
      <c r="CB84" s="42">
        <v>0</v>
      </c>
      <c r="CC84" s="42">
        <v>0</v>
      </c>
    </row>
    <row r="85" spans="1:81" x14ac:dyDescent="0.25">
      <c r="A85" s="202">
        <v>44958</v>
      </c>
      <c r="B85" s="42" t="s">
        <v>1371</v>
      </c>
      <c r="C85" s="42" t="s">
        <v>1351</v>
      </c>
      <c r="D85" s="42">
        <v>0</v>
      </c>
      <c r="E85" s="42">
        <v>0</v>
      </c>
      <c r="F85" s="42">
        <v>0</v>
      </c>
      <c r="G85" s="42">
        <v>0</v>
      </c>
      <c r="H85" s="42">
        <v>0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153.63487000000001</v>
      </c>
      <c r="S85" s="42">
        <v>0</v>
      </c>
      <c r="T85" s="42">
        <v>-4458009.2403750997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0</v>
      </c>
      <c r="AT85" s="42">
        <v>0</v>
      </c>
      <c r="AU85" s="42">
        <v>0</v>
      </c>
      <c r="AV85" s="42">
        <v>0</v>
      </c>
      <c r="AW85" s="42">
        <v>0</v>
      </c>
      <c r="AX85" s="42">
        <v>0</v>
      </c>
      <c r="AY85" s="42">
        <v>0</v>
      </c>
      <c r="AZ85" s="42">
        <v>0</v>
      </c>
      <c r="BA85" s="42">
        <v>0</v>
      </c>
      <c r="BB85" s="42">
        <v>0</v>
      </c>
      <c r="BC85" s="42">
        <v>0</v>
      </c>
      <c r="BD85" s="42">
        <v>0</v>
      </c>
      <c r="BE85" s="42">
        <v>0</v>
      </c>
      <c r="BF85" s="42">
        <v>0</v>
      </c>
      <c r="BG85" s="42">
        <v>0</v>
      </c>
      <c r="BH85" s="42">
        <v>0</v>
      </c>
      <c r="BI85" s="42">
        <v>0</v>
      </c>
      <c r="BJ85" s="42">
        <v>0</v>
      </c>
      <c r="BK85" s="42">
        <v>0</v>
      </c>
      <c r="BL85" s="42">
        <v>0</v>
      </c>
      <c r="BM85" s="42">
        <v>0</v>
      </c>
      <c r="BN85" s="42">
        <v>0</v>
      </c>
      <c r="BO85" s="42">
        <v>0</v>
      </c>
      <c r="BP85" s="42">
        <v>0</v>
      </c>
      <c r="BQ85" s="42">
        <v>0</v>
      </c>
      <c r="BR85" s="42">
        <v>0</v>
      </c>
      <c r="BS85" s="42">
        <v>0</v>
      </c>
      <c r="BT85" s="42">
        <v>0</v>
      </c>
      <c r="BU85" s="42">
        <v>0</v>
      </c>
      <c r="BV85" s="42">
        <v>0</v>
      </c>
      <c r="BW85" s="42">
        <v>0</v>
      </c>
      <c r="BX85" s="42">
        <v>0</v>
      </c>
      <c r="BY85" s="42">
        <v>0</v>
      </c>
      <c r="BZ85" s="42">
        <v>0</v>
      </c>
      <c r="CA85" s="42">
        <v>0</v>
      </c>
      <c r="CB85" s="42">
        <v>0</v>
      </c>
      <c r="CC85" s="42">
        <v>0</v>
      </c>
    </row>
    <row r="86" spans="1:81" x14ac:dyDescent="0.25">
      <c r="A86" s="202">
        <v>44958</v>
      </c>
      <c r="B86" s="42" t="s">
        <v>1371</v>
      </c>
      <c r="C86" s="42" t="s">
        <v>1349</v>
      </c>
      <c r="D86" s="42">
        <v>0</v>
      </c>
      <c r="E86" s="42">
        <v>0</v>
      </c>
      <c r="F86" s="42">
        <v>0</v>
      </c>
      <c r="G86" s="42">
        <v>0</v>
      </c>
      <c r="H86" s="42">
        <v>0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27.157430208000001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0</v>
      </c>
      <c r="AT86" s="42">
        <v>0</v>
      </c>
      <c r="AU86" s="42">
        <v>0</v>
      </c>
      <c r="AV86" s="42">
        <v>0</v>
      </c>
      <c r="AW86" s="42">
        <v>0</v>
      </c>
      <c r="AX86" s="42">
        <v>0</v>
      </c>
      <c r="AY86" s="42">
        <v>0</v>
      </c>
      <c r="AZ86" s="42">
        <v>0</v>
      </c>
      <c r="BA86" s="42">
        <v>0</v>
      </c>
      <c r="BB86" s="42">
        <v>0</v>
      </c>
      <c r="BC86" s="42">
        <v>0</v>
      </c>
      <c r="BD86" s="42">
        <v>0</v>
      </c>
      <c r="BE86" s="42">
        <v>0</v>
      </c>
      <c r="BF86" s="42">
        <v>0</v>
      </c>
      <c r="BG86" s="42">
        <v>0</v>
      </c>
      <c r="BH86" s="42">
        <v>0</v>
      </c>
      <c r="BI86" s="42">
        <v>0</v>
      </c>
      <c r="BJ86" s="42">
        <v>0</v>
      </c>
      <c r="BK86" s="42">
        <v>0</v>
      </c>
      <c r="BL86" s="42">
        <v>0</v>
      </c>
      <c r="BM86" s="42">
        <v>0</v>
      </c>
      <c r="BN86" s="42">
        <v>0</v>
      </c>
      <c r="BO86" s="42">
        <v>0</v>
      </c>
      <c r="BP86" s="42">
        <v>0</v>
      </c>
      <c r="BQ86" s="42">
        <v>0</v>
      </c>
      <c r="BR86" s="42">
        <v>0</v>
      </c>
      <c r="BS86" s="42">
        <v>0</v>
      </c>
      <c r="BT86" s="42">
        <v>0</v>
      </c>
      <c r="BU86" s="42">
        <v>0</v>
      </c>
      <c r="BV86" s="42">
        <v>0</v>
      </c>
      <c r="BW86" s="42">
        <v>0</v>
      </c>
      <c r="BX86" s="42">
        <v>0</v>
      </c>
      <c r="BY86" s="42">
        <v>0</v>
      </c>
      <c r="BZ86" s="42">
        <v>0</v>
      </c>
      <c r="CA86" s="42">
        <v>0</v>
      </c>
      <c r="CB86" s="42">
        <v>0</v>
      </c>
      <c r="CC86" s="42">
        <v>0</v>
      </c>
    </row>
    <row r="87" spans="1:81" x14ac:dyDescent="0.25">
      <c r="A87" s="202">
        <v>44958</v>
      </c>
      <c r="B87" s="42" t="s">
        <v>1371</v>
      </c>
      <c r="C87" s="42" t="s">
        <v>1347</v>
      </c>
      <c r="D87" s="42">
        <v>0</v>
      </c>
      <c r="E87" s="42">
        <v>0</v>
      </c>
      <c r="F87" s="42">
        <v>0</v>
      </c>
      <c r="G87" s="42">
        <v>0</v>
      </c>
      <c r="H87" s="42">
        <v>0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8.4799999000000001E-2</v>
      </c>
      <c r="S87" s="42">
        <v>0</v>
      </c>
      <c r="T87" s="42">
        <v>0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0</v>
      </c>
      <c r="AB87" s="42">
        <v>0</v>
      </c>
      <c r="AC87" s="42">
        <v>0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0</v>
      </c>
      <c r="AT87" s="42">
        <v>0</v>
      </c>
      <c r="AU87" s="42">
        <v>0</v>
      </c>
      <c r="AV87" s="42">
        <v>0</v>
      </c>
      <c r="AW87" s="42">
        <v>0</v>
      </c>
      <c r="AX87" s="42">
        <v>0</v>
      </c>
      <c r="AY87" s="42">
        <v>0</v>
      </c>
      <c r="AZ87" s="42">
        <v>0</v>
      </c>
      <c r="BA87" s="42">
        <v>0</v>
      </c>
      <c r="BB87" s="42">
        <v>0</v>
      </c>
      <c r="BC87" s="42">
        <v>0</v>
      </c>
      <c r="BD87" s="42">
        <v>0</v>
      </c>
      <c r="BE87" s="42">
        <v>0</v>
      </c>
      <c r="BF87" s="42">
        <v>0</v>
      </c>
      <c r="BG87" s="42">
        <v>0</v>
      </c>
      <c r="BH87" s="42">
        <v>0</v>
      </c>
      <c r="BI87" s="42">
        <v>0</v>
      </c>
      <c r="BJ87" s="42">
        <v>0</v>
      </c>
      <c r="BK87" s="42">
        <v>0</v>
      </c>
      <c r="BL87" s="42">
        <v>0</v>
      </c>
      <c r="BM87" s="42">
        <v>0</v>
      </c>
      <c r="BN87" s="42">
        <v>0</v>
      </c>
      <c r="BO87" s="42">
        <v>0</v>
      </c>
      <c r="BP87" s="42">
        <v>0</v>
      </c>
      <c r="BQ87" s="42">
        <v>0</v>
      </c>
      <c r="BR87" s="42">
        <v>0</v>
      </c>
      <c r="BS87" s="42">
        <v>0</v>
      </c>
      <c r="BT87" s="42">
        <v>0</v>
      </c>
      <c r="BU87" s="42">
        <v>0</v>
      </c>
      <c r="BV87" s="42">
        <v>0</v>
      </c>
      <c r="BW87" s="42">
        <v>0</v>
      </c>
      <c r="BX87" s="42">
        <v>-1564.7607292990001</v>
      </c>
      <c r="BY87" s="42">
        <v>0</v>
      </c>
      <c r="BZ87" s="42">
        <v>0</v>
      </c>
      <c r="CA87" s="42">
        <v>0</v>
      </c>
      <c r="CB87" s="42">
        <v>0</v>
      </c>
      <c r="CC87" s="42">
        <v>0</v>
      </c>
    </row>
    <row r="88" spans="1:81" x14ac:dyDescent="0.25">
      <c r="A88" s="202">
        <v>44958</v>
      </c>
      <c r="B88" s="42" t="s">
        <v>1371</v>
      </c>
      <c r="C88" s="42" t="s">
        <v>917</v>
      </c>
      <c r="D88" s="42">
        <v>0</v>
      </c>
      <c r="E88" s="42">
        <v>0</v>
      </c>
      <c r="F88" s="42">
        <v>0</v>
      </c>
      <c r="G88" s="42">
        <v>0</v>
      </c>
      <c r="H88" s="42">
        <v>0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-2.7736999999999999E-5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0</v>
      </c>
      <c r="AK88" s="42">
        <v>0</v>
      </c>
      <c r="AL88" s="42">
        <v>0</v>
      </c>
      <c r="AM88" s="42">
        <v>0</v>
      </c>
      <c r="AN88" s="42">
        <v>0</v>
      </c>
      <c r="AO88" s="42">
        <v>0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0</v>
      </c>
      <c r="AV88" s="42">
        <v>0</v>
      </c>
      <c r="AW88" s="42">
        <v>0</v>
      </c>
      <c r="AX88" s="42">
        <v>0</v>
      </c>
      <c r="AY88" s="42">
        <v>0</v>
      </c>
      <c r="AZ88" s="42">
        <v>0</v>
      </c>
      <c r="BA88" s="42">
        <v>0</v>
      </c>
      <c r="BB88" s="42">
        <v>0</v>
      </c>
      <c r="BC88" s="42">
        <v>0</v>
      </c>
      <c r="BD88" s="42">
        <v>0</v>
      </c>
      <c r="BE88" s="42">
        <v>0</v>
      </c>
      <c r="BF88" s="42">
        <v>0</v>
      </c>
      <c r="BG88" s="42">
        <v>0</v>
      </c>
      <c r="BH88" s="42">
        <v>0</v>
      </c>
      <c r="BI88" s="42">
        <v>0</v>
      </c>
      <c r="BJ88" s="42">
        <v>0</v>
      </c>
      <c r="BK88" s="42">
        <v>0</v>
      </c>
      <c r="BL88" s="42">
        <v>0</v>
      </c>
      <c r="BM88" s="42">
        <v>0</v>
      </c>
      <c r="BN88" s="42">
        <v>0</v>
      </c>
      <c r="BO88" s="42">
        <v>0</v>
      </c>
      <c r="BP88" s="42">
        <v>0</v>
      </c>
      <c r="BQ88" s="42">
        <v>0</v>
      </c>
      <c r="BR88" s="42">
        <v>0</v>
      </c>
      <c r="BS88" s="42">
        <v>0</v>
      </c>
      <c r="BT88" s="42">
        <v>0</v>
      </c>
      <c r="BU88" s="42">
        <v>0</v>
      </c>
      <c r="BV88" s="42">
        <v>0</v>
      </c>
      <c r="BW88" s="42">
        <v>0</v>
      </c>
      <c r="BX88" s="42">
        <v>0</v>
      </c>
      <c r="BY88" s="42">
        <v>0</v>
      </c>
      <c r="BZ88" s="42">
        <v>0</v>
      </c>
      <c r="CA88" s="42">
        <v>0</v>
      </c>
      <c r="CB88" s="42">
        <v>0</v>
      </c>
      <c r="CC88" s="42">
        <v>0</v>
      </c>
    </row>
    <row r="89" spans="1:81" x14ac:dyDescent="0.25">
      <c r="A89" s="202">
        <v>44958</v>
      </c>
      <c r="B89" s="42" t="s">
        <v>1371</v>
      </c>
      <c r="C89" s="42" t="s">
        <v>16</v>
      </c>
      <c r="D89" s="42">
        <v>0</v>
      </c>
      <c r="E89" s="42">
        <v>0</v>
      </c>
      <c r="F89" s="42">
        <v>0</v>
      </c>
      <c r="G89" s="42">
        <v>0</v>
      </c>
      <c r="H89" s="42">
        <v>0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-1.5288999999999999E-5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42">
        <v>0</v>
      </c>
      <c r="AW89" s="42">
        <v>0</v>
      </c>
      <c r="AX89" s="42">
        <v>0</v>
      </c>
      <c r="AY89" s="42">
        <v>0</v>
      </c>
      <c r="AZ89" s="42">
        <v>0</v>
      </c>
      <c r="BA89" s="42">
        <v>0</v>
      </c>
      <c r="BB89" s="42">
        <v>0</v>
      </c>
      <c r="BC89" s="42">
        <v>0</v>
      </c>
      <c r="BD89" s="42">
        <v>0</v>
      </c>
      <c r="BE89" s="42">
        <v>0</v>
      </c>
      <c r="BF89" s="42">
        <v>0</v>
      </c>
      <c r="BG89" s="42">
        <v>0</v>
      </c>
      <c r="BH89" s="42">
        <v>0</v>
      </c>
      <c r="BI89" s="42">
        <v>0</v>
      </c>
      <c r="BJ89" s="42">
        <v>0</v>
      </c>
      <c r="BK89" s="42">
        <v>0</v>
      </c>
      <c r="BL89" s="42">
        <v>0</v>
      </c>
      <c r="BM89" s="42">
        <v>0</v>
      </c>
      <c r="BN89" s="42">
        <v>0</v>
      </c>
      <c r="BO89" s="42">
        <v>0</v>
      </c>
      <c r="BP89" s="42">
        <v>0</v>
      </c>
      <c r="BQ89" s="42">
        <v>0</v>
      </c>
      <c r="BR89" s="42">
        <v>0</v>
      </c>
      <c r="BS89" s="42">
        <v>0</v>
      </c>
      <c r="BT89" s="42">
        <v>0</v>
      </c>
      <c r="BU89" s="42">
        <v>0</v>
      </c>
      <c r="BV89" s="42">
        <v>0</v>
      </c>
      <c r="BW89" s="42">
        <v>0</v>
      </c>
      <c r="BX89" s="42">
        <v>0</v>
      </c>
      <c r="BY89" s="42">
        <v>0</v>
      </c>
      <c r="BZ89" s="42">
        <v>0</v>
      </c>
      <c r="CA89" s="42">
        <v>0</v>
      </c>
      <c r="CB89" s="42">
        <v>0</v>
      </c>
      <c r="CC89" s="42">
        <v>0</v>
      </c>
    </row>
    <row r="90" spans="1:81" x14ac:dyDescent="0.25">
      <c r="A90" s="202">
        <v>44958</v>
      </c>
      <c r="B90" s="42" t="s">
        <v>1370</v>
      </c>
      <c r="C90" s="42" t="s">
        <v>1349</v>
      </c>
      <c r="D90" s="42">
        <v>0</v>
      </c>
      <c r="E90" s="42">
        <v>0</v>
      </c>
      <c r="F90" s="42">
        <v>0</v>
      </c>
      <c r="G90" s="42">
        <v>0</v>
      </c>
      <c r="H90" s="42">
        <v>0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-0.35996839400000002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42">
        <v>0</v>
      </c>
      <c r="AW90" s="42">
        <v>0</v>
      </c>
      <c r="AX90" s="42">
        <v>0</v>
      </c>
      <c r="AY90" s="42">
        <v>0</v>
      </c>
      <c r="AZ90" s="42">
        <v>0</v>
      </c>
      <c r="BA90" s="42">
        <v>0</v>
      </c>
      <c r="BB90" s="42">
        <v>0</v>
      </c>
      <c r="BC90" s="42">
        <v>0</v>
      </c>
      <c r="BD90" s="42">
        <v>0</v>
      </c>
      <c r="BE90" s="42">
        <v>0</v>
      </c>
      <c r="BF90" s="42">
        <v>0</v>
      </c>
      <c r="BG90" s="42">
        <v>0</v>
      </c>
      <c r="BH90" s="42">
        <v>0</v>
      </c>
      <c r="BI90" s="42">
        <v>0</v>
      </c>
      <c r="BJ90" s="42">
        <v>0</v>
      </c>
      <c r="BK90" s="42">
        <v>0</v>
      </c>
      <c r="BL90" s="42">
        <v>0</v>
      </c>
      <c r="BM90" s="42">
        <v>0</v>
      </c>
      <c r="BN90" s="42">
        <v>0</v>
      </c>
      <c r="BO90" s="42">
        <v>0</v>
      </c>
      <c r="BP90" s="42">
        <v>0</v>
      </c>
      <c r="BQ90" s="42">
        <v>0</v>
      </c>
      <c r="BR90" s="42">
        <v>0</v>
      </c>
      <c r="BS90" s="42">
        <v>0</v>
      </c>
      <c r="BT90" s="42">
        <v>0</v>
      </c>
      <c r="BU90" s="42">
        <v>0</v>
      </c>
      <c r="BV90" s="42">
        <v>0</v>
      </c>
      <c r="BW90" s="42">
        <v>0</v>
      </c>
      <c r="BX90" s="42">
        <v>0</v>
      </c>
      <c r="BY90" s="42">
        <v>0</v>
      </c>
      <c r="BZ90" s="42">
        <v>0</v>
      </c>
      <c r="CA90" s="42">
        <v>0</v>
      </c>
      <c r="CB90" s="42">
        <v>0</v>
      </c>
      <c r="CC90" s="42">
        <v>0</v>
      </c>
    </row>
    <row r="91" spans="1:81" x14ac:dyDescent="0.25">
      <c r="A91" s="202">
        <v>44958</v>
      </c>
      <c r="B91" s="42" t="s">
        <v>1370</v>
      </c>
      <c r="C91" s="42" t="s">
        <v>1347</v>
      </c>
      <c r="D91" s="42">
        <v>0</v>
      </c>
      <c r="E91" s="42">
        <v>0</v>
      </c>
      <c r="F91" s="42">
        <v>0</v>
      </c>
      <c r="G91" s="42">
        <v>0</v>
      </c>
      <c r="H91" s="42">
        <v>0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1.1607000000000001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42">
        <v>0</v>
      </c>
      <c r="AW91" s="42">
        <v>0</v>
      </c>
      <c r="AX91" s="42">
        <v>0</v>
      </c>
      <c r="AY91" s="42">
        <v>0</v>
      </c>
      <c r="AZ91" s="42">
        <v>0</v>
      </c>
      <c r="BA91" s="42">
        <v>0</v>
      </c>
      <c r="BB91" s="42">
        <v>0</v>
      </c>
      <c r="BC91" s="42">
        <v>0</v>
      </c>
      <c r="BD91" s="42">
        <v>0</v>
      </c>
      <c r="BE91" s="42">
        <v>0</v>
      </c>
      <c r="BF91" s="42">
        <v>0</v>
      </c>
      <c r="BG91" s="42">
        <v>0</v>
      </c>
      <c r="BH91" s="42">
        <v>0</v>
      </c>
      <c r="BI91" s="42">
        <v>0</v>
      </c>
      <c r="BJ91" s="42">
        <v>0</v>
      </c>
      <c r="BK91" s="42">
        <v>0</v>
      </c>
      <c r="BL91" s="42">
        <v>0</v>
      </c>
      <c r="BM91" s="42">
        <v>0</v>
      </c>
      <c r="BN91" s="42">
        <v>0</v>
      </c>
      <c r="BO91" s="42">
        <v>0</v>
      </c>
      <c r="BP91" s="42">
        <v>0</v>
      </c>
      <c r="BQ91" s="42">
        <v>0</v>
      </c>
      <c r="BR91" s="42">
        <v>0</v>
      </c>
      <c r="BS91" s="42">
        <v>0</v>
      </c>
      <c r="BT91" s="42">
        <v>0</v>
      </c>
      <c r="BU91" s="42">
        <v>0</v>
      </c>
      <c r="BV91" s="42">
        <v>0</v>
      </c>
      <c r="BW91" s="42">
        <v>0</v>
      </c>
      <c r="BX91" s="42">
        <v>-42947.267396000003</v>
      </c>
      <c r="BY91" s="42">
        <v>0</v>
      </c>
      <c r="BZ91" s="42">
        <v>0</v>
      </c>
      <c r="CA91" s="42">
        <v>0</v>
      </c>
      <c r="CB91" s="42">
        <v>0</v>
      </c>
      <c r="CC91" s="42">
        <v>0</v>
      </c>
    </row>
    <row r="92" spans="1:81" x14ac:dyDescent="0.25">
      <c r="A92" s="202">
        <v>44958</v>
      </c>
      <c r="B92" s="42" t="s">
        <v>1370</v>
      </c>
      <c r="C92" s="42" t="s">
        <v>917</v>
      </c>
      <c r="D92" s="42">
        <v>0</v>
      </c>
      <c r="E92" s="42">
        <v>0</v>
      </c>
      <c r="F92" s="42">
        <v>0</v>
      </c>
      <c r="G92" s="42">
        <v>0</v>
      </c>
      <c r="H92" s="42">
        <v>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2.4621E-5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42">
        <v>0</v>
      </c>
      <c r="AW92" s="42">
        <v>0</v>
      </c>
      <c r="AX92" s="42">
        <v>0</v>
      </c>
      <c r="AY92" s="42">
        <v>0</v>
      </c>
      <c r="AZ92" s="42">
        <v>0</v>
      </c>
      <c r="BA92" s="42">
        <v>0</v>
      </c>
      <c r="BB92" s="42">
        <v>0</v>
      </c>
      <c r="BC92" s="42">
        <v>0</v>
      </c>
      <c r="BD92" s="42">
        <v>0</v>
      </c>
      <c r="BE92" s="42">
        <v>0</v>
      </c>
      <c r="BF92" s="42">
        <v>0</v>
      </c>
      <c r="BG92" s="42">
        <v>0</v>
      </c>
      <c r="BH92" s="42">
        <v>0</v>
      </c>
      <c r="BI92" s="42">
        <v>0</v>
      </c>
      <c r="BJ92" s="42">
        <v>0</v>
      </c>
      <c r="BK92" s="42">
        <v>0</v>
      </c>
      <c r="BL92" s="42">
        <v>0</v>
      </c>
      <c r="BM92" s="42">
        <v>0</v>
      </c>
      <c r="BN92" s="42">
        <v>0</v>
      </c>
      <c r="BO92" s="42">
        <v>0</v>
      </c>
      <c r="BP92" s="42">
        <v>0</v>
      </c>
      <c r="BQ92" s="42">
        <v>0</v>
      </c>
      <c r="BR92" s="42">
        <v>0</v>
      </c>
      <c r="BS92" s="42">
        <v>0</v>
      </c>
      <c r="BT92" s="42">
        <v>0</v>
      </c>
      <c r="BU92" s="42">
        <v>0</v>
      </c>
      <c r="BV92" s="42">
        <v>0</v>
      </c>
      <c r="BW92" s="42">
        <v>0</v>
      </c>
      <c r="BX92" s="42">
        <v>0</v>
      </c>
      <c r="BY92" s="42">
        <v>0</v>
      </c>
      <c r="BZ92" s="42">
        <v>0</v>
      </c>
      <c r="CA92" s="42">
        <v>0</v>
      </c>
      <c r="CB92" s="42">
        <v>0</v>
      </c>
      <c r="CC92" s="42">
        <v>0</v>
      </c>
    </row>
    <row r="93" spans="1:81" x14ac:dyDescent="0.25">
      <c r="A93" s="202">
        <v>44958</v>
      </c>
      <c r="B93" s="42" t="s">
        <v>1370</v>
      </c>
      <c r="C93" s="42" t="s">
        <v>918</v>
      </c>
      <c r="D93" s="42">
        <v>0</v>
      </c>
      <c r="E93" s="42">
        <v>0</v>
      </c>
      <c r="F93" s="42">
        <v>0</v>
      </c>
      <c r="G93" s="42">
        <v>0</v>
      </c>
      <c r="H93" s="42">
        <v>0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-2.4797999999999999E-5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0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0</v>
      </c>
      <c r="AU93" s="42">
        <v>0</v>
      </c>
      <c r="AV93" s="42">
        <v>0</v>
      </c>
      <c r="AW93" s="42">
        <v>0</v>
      </c>
      <c r="AX93" s="42">
        <v>0</v>
      </c>
      <c r="AY93" s="42">
        <v>0</v>
      </c>
      <c r="AZ93" s="42">
        <v>0</v>
      </c>
      <c r="BA93" s="42">
        <v>0</v>
      </c>
      <c r="BB93" s="42">
        <v>0</v>
      </c>
      <c r="BC93" s="42">
        <v>0</v>
      </c>
      <c r="BD93" s="42">
        <v>0</v>
      </c>
      <c r="BE93" s="42">
        <v>0</v>
      </c>
      <c r="BF93" s="42">
        <v>0</v>
      </c>
      <c r="BG93" s="42">
        <v>0</v>
      </c>
      <c r="BH93" s="42">
        <v>0</v>
      </c>
      <c r="BI93" s="42">
        <v>0</v>
      </c>
      <c r="BJ93" s="42">
        <v>0</v>
      </c>
      <c r="BK93" s="42">
        <v>0</v>
      </c>
      <c r="BL93" s="42">
        <v>0</v>
      </c>
      <c r="BM93" s="42">
        <v>0</v>
      </c>
      <c r="BN93" s="42">
        <v>0</v>
      </c>
      <c r="BO93" s="42">
        <v>0</v>
      </c>
      <c r="BP93" s="42">
        <v>0</v>
      </c>
      <c r="BQ93" s="42">
        <v>0</v>
      </c>
      <c r="BR93" s="42">
        <v>0</v>
      </c>
      <c r="BS93" s="42">
        <v>0</v>
      </c>
      <c r="BT93" s="42">
        <v>0</v>
      </c>
      <c r="BU93" s="42">
        <v>0</v>
      </c>
      <c r="BV93" s="42">
        <v>0</v>
      </c>
      <c r="BW93" s="42">
        <v>0</v>
      </c>
      <c r="BX93" s="42">
        <v>0</v>
      </c>
      <c r="BY93" s="42">
        <v>0</v>
      </c>
      <c r="BZ93" s="42">
        <v>0</v>
      </c>
      <c r="CA93" s="42">
        <v>0</v>
      </c>
      <c r="CB93" s="42">
        <v>0</v>
      </c>
      <c r="CC93" s="42">
        <v>0</v>
      </c>
    </row>
    <row r="94" spans="1:81" x14ac:dyDescent="0.25">
      <c r="A94" s="202">
        <v>44958</v>
      </c>
      <c r="B94" s="42" t="s">
        <v>1369</v>
      </c>
      <c r="C94" s="42" t="s">
        <v>1351</v>
      </c>
      <c r="D94" s="42">
        <v>0</v>
      </c>
      <c r="E94" s="42">
        <v>0</v>
      </c>
      <c r="F94" s="42">
        <v>0</v>
      </c>
      <c r="G94" s="42">
        <v>0</v>
      </c>
      <c r="H94" s="42">
        <v>0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498.48120999999998</v>
      </c>
      <c r="S94" s="42">
        <v>0</v>
      </c>
      <c r="T94" s="42">
        <v>-10711109.0799811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0</v>
      </c>
      <c r="AU94" s="42">
        <v>0</v>
      </c>
      <c r="AV94" s="42">
        <v>0</v>
      </c>
      <c r="AW94" s="42">
        <v>0</v>
      </c>
      <c r="AX94" s="42">
        <v>0</v>
      </c>
      <c r="AY94" s="42">
        <v>0</v>
      </c>
      <c r="AZ94" s="42">
        <v>0</v>
      </c>
      <c r="BA94" s="42">
        <v>0</v>
      </c>
      <c r="BB94" s="42">
        <v>0</v>
      </c>
      <c r="BC94" s="42">
        <v>0</v>
      </c>
      <c r="BD94" s="42">
        <v>0</v>
      </c>
      <c r="BE94" s="42">
        <v>0</v>
      </c>
      <c r="BF94" s="42">
        <v>0</v>
      </c>
      <c r="BG94" s="42">
        <v>0</v>
      </c>
      <c r="BH94" s="42">
        <v>0</v>
      </c>
      <c r="BI94" s="42">
        <v>0</v>
      </c>
      <c r="BJ94" s="42">
        <v>0</v>
      </c>
      <c r="BK94" s="42">
        <v>0</v>
      </c>
      <c r="BL94" s="42">
        <v>0</v>
      </c>
      <c r="BM94" s="42">
        <v>0</v>
      </c>
      <c r="BN94" s="42">
        <v>0</v>
      </c>
      <c r="BO94" s="42">
        <v>0</v>
      </c>
      <c r="BP94" s="42">
        <v>0</v>
      </c>
      <c r="BQ94" s="42">
        <v>0</v>
      </c>
      <c r="BR94" s="42">
        <v>0</v>
      </c>
      <c r="BS94" s="42">
        <v>0</v>
      </c>
      <c r="BT94" s="42">
        <v>0</v>
      </c>
      <c r="BU94" s="42">
        <v>0</v>
      </c>
      <c r="BV94" s="42">
        <v>0</v>
      </c>
      <c r="BW94" s="42">
        <v>0</v>
      </c>
      <c r="BX94" s="42">
        <v>0</v>
      </c>
      <c r="BY94" s="42">
        <v>0</v>
      </c>
      <c r="BZ94" s="42">
        <v>0</v>
      </c>
      <c r="CA94" s="42">
        <v>0</v>
      </c>
      <c r="CB94" s="42">
        <v>0</v>
      </c>
      <c r="CC94" s="42">
        <v>0</v>
      </c>
    </row>
    <row r="95" spans="1:81" x14ac:dyDescent="0.25">
      <c r="A95" s="202">
        <v>44958</v>
      </c>
      <c r="B95" s="42" t="s">
        <v>1369</v>
      </c>
      <c r="C95" s="42" t="s">
        <v>1349</v>
      </c>
      <c r="D95" s="42">
        <v>0</v>
      </c>
      <c r="E95" s="42">
        <v>0</v>
      </c>
      <c r="F95" s="42">
        <v>0</v>
      </c>
      <c r="G95" s="42">
        <v>0</v>
      </c>
      <c r="H95" s="42">
        <v>0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-489.693462909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0</v>
      </c>
      <c r="AU95" s="42">
        <v>0</v>
      </c>
      <c r="AV95" s="42">
        <v>0</v>
      </c>
      <c r="AW95" s="42">
        <v>0</v>
      </c>
      <c r="AX95" s="42">
        <v>0</v>
      </c>
      <c r="AY95" s="42">
        <v>0</v>
      </c>
      <c r="AZ95" s="42">
        <v>0</v>
      </c>
      <c r="BA95" s="42">
        <v>0</v>
      </c>
      <c r="BB95" s="42">
        <v>0</v>
      </c>
      <c r="BC95" s="42">
        <v>0</v>
      </c>
      <c r="BD95" s="42">
        <v>0</v>
      </c>
      <c r="BE95" s="42">
        <v>0</v>
      </c>
      <c r="BF95" s="42">
        <v>0</v>
      </c>
      <c r="BG95" s="42">
        <v>0</v>
      </c>
      <c r="BH95" s="42">
        <v>0</v>
      </c>
      <c r="BI95" s="42">
        <v>0</v>
      </c>
      <c r="BJ95" s="42">
        <v>0</v>
      </c>
      <c r="BK95" s="42">
        <v>0</v>
      </c>
      <c r="BL95" s="42">
        <v>0</v>
      </c>
      <c r="BM95" s="42">
        <v>0</v>
      </c>
      <c r="BN95" s="42">
        <v>0</v>
      </c>
      <c r="BO95" s="42">
        <v>0</v>
      </c>
      <c r="BP95" s="42">
        <v>0</v>
      </c>
      <c r="BQ95" s="42">
        <v>0</v>
      </c>
      <c r="BR95" s="42">
        <v>0</v>
      </c>
      <c r="BS95" s="42">
        <v>0</v>
      </c>
      <c r="BT95" s="42">
        <v>0</v>
      </c>
      <c r="BU95" s="42">
        <v>0</v>
      </c>
      <c r="BV95" s="42">
        <v>0</v>
      </c>
      <c r="BW95" s="42">
        <v>8298200.0818499997</v>
      </c>
      <c r="BX95" s="42">
        <v>0</v>
      </c>
      <c r="BY95" s="42">
        <v>0</v>
      </c>
      <c r="BZ95" s="42">
        <v>0</v>
      </c>
      <c r="CA95" s="42">
        <v>0</v>
      </c>
      <c r="CB95" s="42">
        <v>0</v>
      </c>
      <c r="CC95" s="42">
        <v>0</v>
      </c>
    </row>
    <row r="96" spans="1:81" x14ac:dyDescent="0.25">
      <c r="A96" s="202">
        <v>44958</v>
      </c>
      <c r="B96" s="42" t="s">
        <v>1369</v>
      </c>
      <c r="C96" s="42" t="s">
        <v>1347</v>
      </c>
      <c r="D96" s="42">
        <v>0</v>
      </c>
      <c r="E96" s="42">
        <v>0</v>
      </c>
      <c r="F96" s="42">
        <v>0</v>
      </c>
      <c r="G96" s="42">
        <v>0</v>
      </c>
      <c r="H96" s="42">
        <v>0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19.295384599999998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0</v>
      </c>
      <c r="AU96" s="42">
        <v>0</v>
      </c>
      <c r="AV96" s="42">
        <v>0</v>
      </c>
      <c r="AW96" s="42">
        <v>0</v>
      </c>
      <c r="AX96" s="42">
        <v>0</v>
      </c>
      <c r="AY96" s="42">
        <v>0</v>
      </c>
      <c r="AZ96" s="42">
        <v>0</v>
      </c>
      <c r="BA96" s="42">
        <v>0</v>
      </c>
      <c r="BB96" s="42">
        <v>0</v>
      </c>
      <c r="BC96" s="42">
        <v>0</v>
      </c>
      <c r="BD96" s="42">
        <v>0</v>
      </c>
      <c r="BE96" s="42">
        <v>0</v>
      </c>
      <c r="BF96" s="42">
        <v>0</v>
      </c>
      <c r="BG96" s="42">
        <v>0</v>
      </c>
      <c r="BH96" s="42">
        <v>0</v>
      </c>
      <c r="BI96" s="42">
        <v>0</v>
      </c>
      <c r="BJ96" s="42">
        <v>0</v>
      </c>
      <c r="BK96" s="42">
        <v>0</v>
      </c>
      <c r="BL96" s="42">
        <v>0</v>
      </c>
      <c r="BM96" s="42">
        <v>0</v>
      </c>
      <c r="BN96" s="42">
        <v>0</v>
      </c>
      <c r="BO96" s="42">
        <v>0</v>
      </c>
      <c r="BP96" s="42">
        <v>0</v>
      </c>
      <c r="BQ96" s="42">
        <v>0</v>
      </c>
      <c r="BR96" s="42">
        <v>0</v>
      </c>
      <c r="BS96" s="42">
        <v>0</v>
      </c>
      <c r="BT96" s="42">
        <v>0</v>
      </c>
      <c r="BU96" s="42">
        <v>0</v>
      </c>
      <c r="BV96" s="42">
        <v>0</v>
      </c>
      <c r="BW96" s="42">
        <v>0</v>
      </c>
      <c r="BX96" s="42">
        <v>-346369.71367773402</v>
      </c>
      <c r="BY96" s="42">
        <v>0</v>
      </c>
      <c r="BZ96" s="42">
        <v>0</v>
      </c>
      <c r="CA96" s="42">
        <v>0</v>
      </c>
      <c r="CB96" s="42">
        <v>0</v>
      </c>
      <c r="CC96" s="42">
        <v>0</v>
      </c>
    </row>
    <row r="97" spans="1:81" x14ac:dyDescent="0.25">
      <c r="A97" s="202">
        <v>44958</v>
      </c>
      <c r="B97" s="42" t="s">
        <v>1369</v>
      </c>
      <c r="C97" s="42" t="s">
        <v>920</v>
      </c>
      <c r="D97" s="42">
        <v>0</v>
      </c>
      <c r="E97" s="42">
        <v>0</v>
      </c>
      <c r="F97" s="42">
        <v>0</v>
      </c>
      <c r="G97" s="42">
        <v>0</v>
      </c>
      <c r="H97" s="42">
        <v>0</v>
      </c>
      <c r="I97" s="42">
        <v>0</v>
      </c>
      <c r="J97" s="42">
        <v>0</v>
      </c>
      <c r="K97" s="42">
        <v>0</v>
      </c>
      <c r="L97" s="42">
        <v>0</v>
      </c>
      <c r="M97" s="42">
        <v>0</v>
      </c>
      <c r="N97" s="42">
        <v>0</v>
      </c>
      <c r="O97" s="42">
        <v>0</v>
      </c>
      <c r="P97" s="42">
        <v>0</v>
      </c>
      <c r="Q97" s="42">
        <v>0</v>
      </c>
      <c r="R97" s="42">
        <v>0</v>
      </c>
      <c r="S97" s="42">
        <v>0</v>
      </c>
      <c r="T97" s="42">
        <v>0</v>
      </c>
      <c r="U97" s="42">
        <v>0</v>
      </c>
      <c r="V97" s="42">
        <v>-178.19900000000001</v>
      </c>
      <c r="W97" s="42">
        <v>0</v>
      </c>
      <c r="X97" s="42">
        <v>0</v>
      </c>
      <c r="Y97" s="42">
        <v>0</v>
      </c>
      <c r="Z97" s="42">
        <v>0</v>
      </c>
      <c r="AA97" s="42">
        <v>0</v>
      </c>
      <c r="AB97" s="42">
        <v>0</v>
      </c>
      <c r="AC97" s="42">
        <v>0</v>
      </c>
      <c r="AD97" s="42">
        <v>0</v>
      </c>
      <c r="AE97" s="42">
        <v>0</v>
      </c>
      <c r="AF97" s="42">
        <v>0</v>
      </c>
      <c r="AG97" s="42">
        <v>0</v>
      </c>
      <c r="AH97" s="42">
        <v>0</v>
      </c>
      <c r="AI97" s="42">
        <v>0</v>
      </c>
      <c r="AJ97" s="42">
        <v>0</v>
      </c>
      <c r="AK97" s="42">
        <v>0</v>
      </c>
      <c r="AL97" s="42">
        <v>0</v>
      </c>
      <c r="AM97" s="42">
        <v>0</v>
      </c>
      <c r="AN97" s="42">
        <v>0</v>
      </c>
      <c r="AO97" s="42">
        <v>0</v>
      </c>
      <c r="AP97" s="42">
        <v>0</v>
      </c>
      <c r="AQ97" s="42">
        <v>0</v>
      </c>
      <c r="AR97" s="42">
        <v>0</v>
      </c>
      <c r="AS97" s="42">
        <v>0</v>
      </c>
      <c r="AT97" s="42">
        <v>0</v>
      </c>
      <c r="AU97" s="42">
        <v>0</v>
      </c>
      <c r="AV97" s="42">
        <v>0</v>
      </c>
      <c r="AW97" s="42">
        <v>0</v>
      </c>
      <c r="AX97" s="42">
        <v>0</v>
      </c>
      <c r="AY97" s="42">
        <v>0</v>
      </c>
      <c r="AZ97" s="42">
        <v>0</v>
      </c>
      <c r="BA97" s="42">
        <v>0</v>
      </c>
      <c r="BB97" s="42">
        <v>0</v>
      </c>
      <c r="BC97" s="42">
        <v>0</v>
      </c>
      <c r="BD97" s="42">
        <v>0</v>
      </c>
      <c r="BE97" s="42">
        <v>0</v>
      </c>
      <c r="BF97" s="42">
        <v>0</v>
      </c>
      <c r="BG97" s="42">
        <v>0</v>
      </c>
      <c r="BH97" s="42">
        <v>0</v>
      </c>
      <c r="BI97" s="42">
        <v>0</v>
      </c>
      <c r="BJ97" s="42">
        <v>0</v>
      </c>
      <c r="BK97" s="42">
        <v>0</v>
      </c>
      <c r="BL97" s="42">
        <v>0</v>
      </c>
      <c r="BM97" s="42">
        <v>0</v>
      </c>
      <c r="BN97" s="42">
        <v>0</v>
      </c>
      <c r="BO97" s="42">
        <v>0</v>
      </c>
      <c r="BP97" s="42">
        <v>0</v>
      </c>
      <c r="BQ97" s="42">
        <v>0</v>
      </c>
      <c r="BR97" s="42">
        <v>0</v>
      </c>
      <c r="BS97" s="42">
        <v>0</v>
      </c>
      <c r="BT97" s="42">
        <v>0</v>
      </c>
      <c r="BU97" s="42">
        <v>0</v>
      </c>
      <c r="BV97" s="42">
        <v>0</v>
      </c>
      <c r="BW97" s="42">
        <v>0</v>
      </c>
      <c r="BX97" s="42">
        <v>0</v>
      </c>
      <c r="BY97" s="42">
        <v>0</v>
      </c>
      <c r="BZ97" s="42">
        <v>0</v>
      </c>
      <c r="CA97" s="42">
        <v>0</v>
      </c>
      <c r="CB97" s="42">
        <v>0</v>
      </c>
      <c r="CC97" s="42">
        <v>0</v>
      </c>
    </row>
    <row r="98" spans="1:81" x14ac:dyDescent="0.25">
      <c r="A98" s="202">
        <v>44958</v>
      </c>
      <c r="B98" s="42" t="s">
        <v>1369</v>
      </c>
      <c r="C98" s="42" t="s">
        <v>917</v>
      </c>
      <c r="D98" s="42">
        <v>0</v>
      </c>
      <c r="E98" s="42">
        <v>0</v>
      </c>
      <c r="F98" s="42">
        <v>0</v>
      </c>
      <c r="G98" s="42">
        <v>0</v>
      </c>
      <c r="H98" s="42">
        <v>0</v>
      </c>
      <c r="I98" s="42">
        <v>0</v>
      </c>
      <c r="J98" s="42">
        <v>0</v>
      </c>
      <c r="K98" s="42">
        <v>0</v>
      </c>
      <c r="L98" s="42">
        <v>0</v>
      </c>
      <c r="M98" s="42">
        <v>0</v>
      </c>
      <c r="N98" s="42">
        <v>0</v>
      </c>
      <c r="O98" s="42">
        <v>0</v>
      </c>
      <c r="P98" s="42">
        <v>0</v>
      </c>
      <c r="Q98" s="42">
        <v>0</v>
      </c>
      <c r="R98" s="42">
        <v>0</v>
      </c>
      <c r="S98" s="42">
        <v>0</v>
      </c>
      <c r="T98" s="42">
        <v>0</v>
      </c>
      <c r="U98" s="42">
        <v>0</v>
      </c>
      <c r="V98" s="42">
        <v>0</v>
      </c>
      <c r="W98" s="42">
        <v>-2.7449000000000001E-5</v>
      </c>
      <c r="X98" s="42">
        <v>0</v>
      </c>
      <c r="Y98" s="42">
        <v>0</v>
      </c>
      <c r="Z98" s="42">
        <v>0</v>
      </c>
      <c r="AA98" s="42">
        <v>0</v>
      </c>
      <c r="AB98" s="42">
        <v>0</v>
      </c>
      <c r="AC98" s="42">
        <v>0</v>
      </c>
      <c r="AD98" s="42">
        <v>0</v>
      </c>
      <c r="AE98" s="42">
        <v>0</v>
      </c>
      <c r="AF98" s="42">
        <v>0</v>
      </c>
      <c r="AG98" s="42">
        <v>0</v>
      </c>
      <c r="AH98" s="42">
        <v>0</v>
      </c>
      <c r="AI98" s="42">
        <v>0</v>
      </c>
      <c r="AJ98" s="42">
        <v>0</v>
      </c>
      <c r="AK98" s="42">
        <v>0</v>
      </c>
      <c r="AL98" s="42">
        <v>0</v>
      </c>
      <c r="AM98" s="42">
        <v>0</v>
      </c>
      <c r="AN98" s="42">
        <v>0</v>
      </c>
      <c r="AO98" s="42">
        <v>0</v>
      </c>
      <c r="AP98" s="42">
        <v>0</v>
      </c>
      <c r="AQ98" s="42">
        <v>0</v>
      </c>
      <c r="AR98" s="42">
        <v>0</v>
      </c>
      <c r="AS98" s="42">
        <v>0</v>
      </c>
      <c r="AT98" s="42">
        <v>0</v>
      </c>
      <c r="AU98" s="42">
        <v>0</v>
      </c>
      <c r="AV98" s="42">
        <v>0</v>
      </c>
      <c r="AW98" s="42">
        <v>0</v>
      </c>
      <c r="AX98" s="42">
        <v>0</v>
      </c>
      <c r="AY98" s="42">
        <v>0</v>
      </c>
      <c r="AZ98" s="42">
        <v>0</v>
      </c>
      <c r="BA98" s="42">
        <v>0</v>
      </c>
      <c r="BB98" s="42">
        <v>0</v>
      </c>
      <c r="BC98" s="42">
        <v>0</v>
      </c>
      <c r="BD98" s="42">
        <v>0</v>
      </c>
      <c r="BE98" s="42">
        <v>0</v>
      </c>
      <c r="BF98" s="42">
        <v>0</v>
      </c>
      <c r="BG98" s="42">
        <v>0</v>
      </c>
      <c r="BH98" s="42">
        <v>0</v>
      </c>
      <c r="BI98" s="42">
        <v>0</v>
      </c>
      <c r="BJ98" s="42">
        <v>0</v>
      </c>
      <c r="BK98" s="42">
        <v>0</v>
      </c>
      <c r="BL98" s="42">
        <v>0</v>
      </c>
      <c r="BM98" s="42">
        <v>0</v>
      </c>
      <c r="BN98" s="42">
        <v>0</v>
      </c>
      <c r="BO98" s="42">
        <v>0</v>
      </c>
      <c r="BP98" s="42">
        <v>0</v>
      </c>
      <c r="BQ98" s="42">
        <v>0</v>
      </c>
      <c r="BR98" s="42">
        <v>0</v>
      </c>
      <c r="BS98" s="42">
        <v>0</v>
      </c>
      <c r="BT98" s="42">
        <v>0</v>
      </c>
      <c r="BU98" s="42">
        <v>0</v>
      </c>
      <c r="BV98" s="42">
        <v>0</v>
      </c>
      <c r="BW98" s="42">
        <v>0</v>
      </c>
      <c r="BX98" s="42">
        <v>0</v>
      </c>
      <c r="BY98" s="42">
        <v>0</v>
      </c>
      <c r="BZ98" s="42">
        <v>0</v>
      </c>
      <c r="CA98" s="42">
        <v>0</v>
      </c>
      <c r="CB98" s="42">
        <v>0</v>
      </c>
      <c r="CC98" s="42">
        <v>0</v>
      </c>
    </row>
    <row r="99" spans="1:81" x14ac:dyDescent="0.25">
      <c r="A99" s="202">
        <v>44958</v>
      </c>
      <c r="B99" s="42" t="s">
        <v>1369</v>
      </c>
      <c r="C99" s="42" t="s">
        <v>16</v>
      </c>
      <c r="D99" s="42">
        <v>0</v>
      </c>
      <c r="E99" s="42">
        <v>0</v>
      </c>
      <c r="F99" s="42">
        <v>0</v>
      </c>
      <c r="G99" s="42">
        <v>0</v>
      </c>
      <c r="H99" s="42">
        <v>0</v>
      </c>
      <c r="I99" s="42">
        <v>0</v>
      </c>
      <c r="J99" s="42">
        <v>0</v>
      </c>
      <c r="K99" s="42">
        <v>0</v>
      </c>
      <c r="L99" s="42">
        <v>0</v>
      </c>
      <c r="M99" s="42">
        <v>0</v>
      </c>
      <c r="N99" s="42">
        <v>0</v>
      </c>
      <c r="O99" s="42">
        <v>0</v>
      </c>
      <c r="P99" s="42">
        <v>0</v>
      </c>
      <c r="Q99" s="42">
        <v>0</v>
      </c>
      <c r="R99" s="42">
        <v>0</v>
      </c>
      <c r="S99" s="42">
        <v>0</v>
      </c>
      <c r="T99" s="42">
        <v>0</v>
      </c>
      <c r="U99" s="42">
        <v>0</v>
      </c>
      <c r="V99" s="42">
        <v>0</v>
      </c>
      <c r="W99" s="42">
        <v>0</v>
      </c>
      <c r="X99" s="42">
        <v>0</v>
      </c>
      <c r="Y99" s="42">
        <v>0</v>
      </c>
      <c r="Z99" s="42">
        <v>0</v>
      </c>
      <c r="AA99" s="42">
        <v>-5.2009999999999998E-6</v>
      </c>
      <c r="AB99" s="42">
        <v>0</v>
      </c>
      <c r="AC99" s="42">
        <v>0</v>
      </c>
      <c r="AD99" s="42">
        <v>0</v>
      </c>
      <c r="AE99" s="42">
        <v>0</v>
      </c>
      <c r="AF99" s="42">
        <v>0</v>
      </c>
      <c r="AG99" s="42">
        <v>0</v>
      </c>
      <c r="AH99" s="42">
        <v>0</v>
      </c>
      <c r="AI99" s="42">
        <v>0</v>
      </c>
      <c r="AJ99" s="42">
        <v>0</v>
      </c>
      <c r="AK99" s="42">
        <v>0</v>
      </c>
      <c r="AL99" s="42">
        <v>0</v>
      </c>
      <c r="AM99" s="42">
        <v>0</v>
      </c>
      <c r="AN99" s="42">
        <v>0</v>
      </c>
      <c r="AO99" s="42">
        <v>0</v>
      </c>
      <c r="AP99" s="42">
        <v>0</v>
      </c>
      <c r="AQ99" s="42">
        <v>0</v>
      </c>
      <c r="AR99" s="42">
        <v>0</v>
      </c>
      <c r="AS99" s="42">
        <v>0</v>
      </c>
      <c r="AT99" s="42">
        <v>0</v>
      </c>
      <c r="AU99" s="42">
        <v>0</v>
      </c>
      <c r="AV99" s="42">
        <v>0</v>
      </c>
      <c r="AW99" s="42">
        <v>0</v>
      </c>
      <c r="AX99" s="42">
        <v>0</v>
      </c>
      <c r="AY99" s="42">
        <v>0</v>
      </c>
      <c r="AZ99" s="42">
        <v>0</v>
      </c>
      <c r="BA99" s="42">
        <v>0</v>
      </c>
      <c r="BB99" s="42">
        <v>0</v>
      </c>
      <c r="BC99" s="42">
        <v>0</v>
      </c>
      <c r="BD99" s="42">
        <v>0</v>
      </c>
      <c r="BE99" s="42">
        <v>0</v>
      </c>
      <c r="BF99" s="42">
        <v>0</v>
      </c>
      <c r="BG99" s="42">
        <v>0</v>
      </c>
      <c r="BH99" s="42">
        <v>0</v>
      </c>
      <c r="BI99" s="42">
        <v>0</v>
      </c>
      <c r="BJ99" s="42">
        <v>0</v>
      </c>
      <c r="BK99" s="42">
        <v>0</v>
      </c>
      <c r="BL99" s="42">
        <v>0</v>
      </c>
      <c r="BM99" s="42">
        <v>0</v>
      </c>
      <c r="BN99" s="42">
        <v>0</v>
      </c>
      <c r="BO99" s="42">
        <v>0</v>
      </c>
      <c r="BP99" s="42">
        <v>0</v>
      </c>
      <c r="BQ99" s="42">
        <v>0</v>
      </c>
      <c r="BR99" s="42">
        <v>0</v>
      </c>
      <c r="BS99" s="42">
        <v>0</v>
      </c>
      <c r="BT99" s="42">
        <v>0</v>
      </c>
      <c r="BU99" s="42">
        <v>0</v>
      </c>
      <c r="BV99" s="42">
        <v>0</v>
      </c>
      <c r="BW99" s="42">
        <v>0</v>
      </c>
      <c r="BX99" s="42">
        <v>0</v>
      </c>
      <c r="BY99" s="42">
        <v>0</v>
      </c>
      <c r="BZ99" s="42">
        <v>0</v>
      </c>
      <c r="CA99" s="42">
        <v>0</v>
      </c>
      <c r="CB99" s="42">
        <v>0</v>
      </c>
      <c r="CC99" s="42">
        <v>0</v>
      </c>
    </row>
    <row r="100" spans="1:81" x14ac:dyDescent="0.25">
      <c r="A100" s="202">
        <v>44958</v>
      </c>
      <c r="B100" s="42" t="s">
        <v>1369</v>
      </c>
      <c r="C100" s="42" t="s">
        <v>1193</v>
      </c>
      <c r="D100" s="42">
        <v>0</v>
      </c>
      <c r="E100" s="42">
        <v>0</v>
      </c>
      <c r="F100" s="42">
        <v>0</v>
      </c>
      <c r="G100" s="42">
        <v>0</v>
      </c>
      <c r="H100" s="42">
        <v>0</v>
      </c>
      <c r="I100" s="42">
        <v>0</v>
      </c>
      <c r="J100" s="42">
        <v>0</v>
      </c>
      <c r="K100" s="42">
        <v>0</v>
      </c>
      <c r="L100" s="42">
        <v>0</v>
      </c>
      <c r="M100" s="42">
        <v>0</v>
      </c>
      <c r="N100" s="42">
        <v>0</v>
      </c>
      <c r="O100" s="42">
        <v>0</v>
      </c>
      <c r="P100" s="42">
        <v>0</v>
      </c>
      <c r="Q100" s="42">
        <v>0</v>
      </c>
      <c r="R100" s="42">
        <v>0</v>
      </c>
      <c r="S100" s="42">
        <v>0</v>
      </c>
      <c r="T100" s="42">
        <v>0</v>
      </c>
      <c r="U100" s="42">
        <v>0</v>
      </c>
      <c r="V100" s="42">
        <v>0</v>
      </c>
      <c r="W100" s="42">
        <v>0</v>
      </c>
      <c r="X100" s="42">
        <v>0</v>
      </c>
      <c r="Y100" s="42">
        <v>0</v>
      </c>
      <c r="Z100" s="42">
        <v>0</v>
      </c>
      <c r="AA100" s="42">
        <v>0</v>
      </c>
      <c r="AB100" s="42">
        <v>0</v>
      </c>
      <c r="AC100" s="42">
        <v>0</v>
      </c>
      <c r="AD100" s="42">
        <v>0</v>
      </c>
      <c r="AE100" s="42">
        <v>0</v>
      </c>
      <c r="AF100" s="42">
        <v>0</v>
      </c>
      <c r="AG100" s="42">
        <v>0</v>
      </c>
      <c r="AH100" s="42">
        <v>0</v>
      </c>
      <c r="AI100" s="42">
        <v>0</v>
      </c>
      <c r="AJ100" s="42">
        <v>0</v>
      </c>
      <c r="AK100" s="42">
        <v>0</v>
      </c>
      <c r="AL100" s="42">
        <v>0</v>
      </c>
      <c r="AM100" s="42">
        <v>0</v>
      </c>
      <c r="AN100" s="42">
        <v>0</v>
      </c>
      <c r="AO100" s="42">
        <v>0</v>
      </c>
      <c r="AP100" s="42">
        <v>0</v>
      </c>
      <c r="AQ100" s="42">
        <v>0</v>
      </c>
      <c r="AR100" s="42">
        <v>-1.4999999999999999E-8</v>
      </c>
      <c r="AS100" s="42">
        <v>0</v>
      </c>
      <c r="AT100" s="42">
        <v>0</v>
      </c>
      <c r="AU100" s="42">
        <v>0</v>
      </c>
      <c r="AV100" s="42">
        <v>0</v>
      </c>
      <c r="AW100" s="42">
        <v>0</v>
      </c>
      <c r="AX100" s="42">
        <v>0</v>
      </c>
      <c r="AY100" s="42">
        <v>0</v>
      </c>
      <c r="AZ100" s="42">
        <v>0</v>
      </c>
      <c r="BA100" s="42">
        <v>0</v>
      </c>
      <c r="BB100" s="42">
        <v>0</v>
      </c>
      <c r="BC100" s="42">
        <v>0</v>
      </c>
      <c r="BD100" s="42">
        <v>0</v>
      </c>
      <c r="BE100" s="42">
        <v>0</v>
      </c>
      <c r="BF100" s="42">
        <v>0</v>
      </c>
      <c r="BG100" s="42">
        <v>0</v>
      </c>
      <c r="BH100" s="42">
        <v>0</v>
      </c>
      <c r="BI100" s="42">
        <v>0</v>
      </c>
      <c r="BJ100" s="42">
        <v>0</v>
      </c>
      <c r="BK100" s="42">
        <v>0</v>
      </c>
      <c r="BL100" s="42">
        <v>0</v>
      </c>
      <c r="BM100" s="42">
        <v>0</v>
      </c>
      <c r="BN100" s="42">
        <v>0</v>
      </c>
      <c r="BO100" s="42">
        <v>0</v>
      </c>
      <c r="BP100" s="42">
        <v>0</v>
      </c>
      <c r="BQ100" s="42">
        <v>0</v>
      </c>
      <c r="BR100" s="42">
        <v>0</v>
      </c>
      <c r="BS100" s="42">
        <v>0</v>
      </c>
      <c r="BT100" s="42">
        <v>0</v>
      </c>
      <c r="BU100" s="42">
        <v>0</v>
      </c>
      <c r="BV100" s="42">
        <v>0</v>
      </c>
      <c r="BW100" s="42">
        <v>0</v>
      </c>
      <c r="BX100" s="42">
        <v>0</v>
      </c>
      <c r="BY100" s="42">
        <v>0</v>
      </c>
      <c r="BZ100" s="42">
        <v>0</v>
      </c>
      <c r="CA100" s="42">
        <v>0</v>
      </c>
      <c r="CB100" s="42">
        <v>0</v>
      </c>
      <c r="CC100" s="42">
        <v>0</v>
      </c>
    </row>
    <row r="101" spans="1:81" x14ac:dyDescent="0.25">
      <c r="A101" s="202">
        <v>44958</v>
      </c>
      <c r="B101" s="42" t="s">
        <v>1369</v>
      </c>
      <c r="C101" s="42" t="s">
        <v>49</v>
      </c>
      <c r="D101" s="42">
        <v>0</v>
      </c>
      <c r="E101" s="42">
        <v>0</v>
      </c>
      <c r="F101" s="42">
        <v>0</v>
      </c>
      <c r="G101" s="42">
        <v>0</v>
      </c>
      <c r="H101" s="42">
        <v>0</v>
      </c>
      <c r="I101" s="42">
        <v>0</v>
      </c>
      <c r="J101" s="42">
        <v>0</v>
      </c>
      <c r="K101" s="42">
        <v>0</v>
      </c>
      <c r="L101" s="42">
        <v>0</v>
      </c>
      <c r="M101" s="42">
        <v>0</v>
      </c>
      <c r="N101" s="42">
        <v>0</v>
      </c>
      <c r="O101" s="42">
        <v>0</v>
      </c>
      <c r="P101" s="42">
        <v>0</v>
      </c>
      <c r="Q101" s="42">
        <v>0</v>
      </c>
      <c r="R101" s="42">
        <v>0</v>
      </c>
      <c r="S101" s="42">
        <v>0</v>
      </c>
      <c r="T101" s="42">
        <v>0</v>
      </c>
      <c r="U101" s="42">
        <v>0</v>
      </c>
      <c r="V101" s="42">
        <v>0</v>
      </c>
      <c r="W101" s="42">
        <v>0</v>
      </c>
      <c r="X101" s="42">
        <v>0</v>
      </c>
      <c r="Y101" s="42">
        <v>0</v>
      </c>
      <c r="Z101" s="42">
        <v>0</v>
      </c>
      <c r="AA101" s="42">
        <v>0</v>
      </c>
      <c r="AB101" s="42">
        <v>0</v>
      </c>
      <c r="AC101" s="42">
        <v>0</v>
      </c>
      <c r="AD101" s="42">
        <v>0</v>
      </c>
      <c r="AE101" s="42">
        <v>0</v>
      </c>
      <c r="AF101" s="42">
        <v>0</v>
      </c>
      <c r="AG101" s="42">
        <v>0</v>
      </c>
      <c r="AH101" s="42">
        <v>0</v>
      </c>
      <c r="AI101" s="42">
        <v>0</v>
      </c>
      <c r="AJ101" s="42">
        <v>0</v>
      </c>
      <c r="AK101" s="42">
        <v>0</v>
      </c>
      <c r="AL101" s="42">
        <v>0</v>
      </c>
      <c r="AM101" s="42">
        <v>0</v>
      </c>
      <c r="AN101" s="42">
        <v>0</v>
      </c>
      <c r="AO101" s="42">
        <v>0</v>
      </c>
      <c r="AP101" s="42">
        <v>0</v>
      </c>
      <c r="AQ101" s="42">
        <v>0</v>
      </c>
      <c r="AR101" s="42">
        <v>0</v>
      </c>
      <c r="AS101" s="42">
        <v>0</v>
      </c>
      <c r="AT101" s="42">
        <v>0</v>
      </c>
      <c r="AU101" s="42">
        <v>0</v>
      </c>
      <c r="AV101" s="42">
        <v>0</v>
      </c>
      <c r="AW101" s="42">
        <v>0</v>
      </c>
      <c r="AX101" s="42">
        <v>0</v>
      </c>
      <c r="AY101" s="42">
        <v>0</v>
      </c>
      <c r="AZ101" s="42">
        <v>0</v>
      </c>
      <c r="BA101" s="42">
        <v>0</v>
      </c>
      <c r="BB101" s="42">
        <v>0</v>
      </c>
      <c r="BC101" s="42">
        <v>0</v>
      </c>
      <c r="BD101" s="42">
        <v>0</v>
      </c>
      <c r="BE101" s="42">
        <v>0</v>
      </c>
      <c r="BF101" s="42">
        <v>0</v>
      </c>
      <c r="BG101" s="42">
        <v>0</v>
      </c>
      <c r="BH101" s="42">
        <v>0</v>
      </c>
      <c r="BI101" s="42">
        <v>0</v>
      </c>
      <c r="BJ101" s="42">
        <v>0</v>
      </c>
      <c r="BK101" s="42">
        <v>0</v>
      </c>
      <c r="BL101" s="42">
        <v>-2.8540000000000001E-6</v>
      </c>
      <c r="BM101" s="42">
        <v>0</v>
      </c>
      <c r="BN101" s="42">
        <v>0</v>
      </c>
      <c r="BO101" s="42">
        <v>0</v>
      </c>
      <c r="BP101" s="42">
        <v>0</v>
      </c>
      <c r="BQ101" s="42">
        <v>0</v>
      </c>
      <c r="BR101" s="42">
        <v>0</v>
      </c>
      <c r="BS101" s="42">
        <v>0</v>
      </c>
      <c r="BT101" s="42">
        <v>0</v>
      </c>
      <c r="BU101" s="42">
        <v>0</v>
      </c>
      <c r="BV101" s="42">
        <v>0</v>
      </c>
      <c r="BW101" s="42">
        <v>0</v>
      </c>
      <c r="BX101" s="42">
        <v>0</v>
      </c>
      <c r="BY101" s="42">
        <v>0</v>
      </c>
      <c r="BZ101" s="42">
        <v>0</v>
      </c>
      <c r="CA101" s="42">
        <v>0</v>
      </c>
      <c r="CB101" s="42">
        <v>0</v>
      </c>
      <c r="CC101" s="42">
        <v>0</v>
      </c>
    </row>
    <row r="102" spans="1:81" x14ac:dyDescent="0.25">
      <c r="A102" s="202">
        <v>44958</v>
      </c>
      <c r="B102" s="42" t="s">
        <v>1368</v>
      </c>
      <c r="C102" s="42" t="s">
        <v>21</v>
      </c>
      <c r="D102" s="42">
        <v>0</v>
      </c>
      <c r="E102" s="42">
        <v>0</v>
      </c>
      <c r="F102" s="42">
        <v>0</v>
      </c>
      <c r="G102" s="42">
        <v>0</v>
      </c>
      <c r="H102" s="42">
        <v>0</v>
      </c>
      <c r="I102" s="42">
        <v>0</v>
      </c>
      <c r="J102" s="42">
        <v>0</v>
      </c>
      <c r="K102" s="42">
        <v>-76.7319999999999</v>
      </c>
      <c r="L102" s="42">
        <v>0</v>
      </c>
      <c r="M102" s="42">
        <v>0</v>
      </c>
      <c r="N102" s="42">
        <v>0</v>
      </c>
      <c r="O102" s="42">
        <v>0</v>
      </c>
      <c r="P102" s="42">
        <v>0</v>
      </c>
      <c r="Q102" s="42">
        <v>0</v>
      </c>
      <c r="R102" s="42">
        <v>0</v>
      </c>
      <c r="S102" s="42">
        <v>0</v>
      </c>
      <c r="T102" s="42">
        <v>0</v>
      </c>
      <c r="U102" s="42">
        <v>0</v>
      </c>
      <c r="V102" s="42">
        <v>0</v>
      </c>
      <c r="W102" s="42">
        <v>0</v>
      </c>
      <c r="X102" s="42">
        <v>0</v>
      </c>
      <c r="Y102" s="42">
        <v>0</v>
      </c>
      <c r="Z102" s="42">
        <v>0</v>
      </c>
      <c r="AA102" s="42">
        <v>0</v>
      </c>
      <c r="AB102" s="42">
        <v>0</v>
      </c>
      <c r="AC102" s="42">
        <v>0</v>
      </c>
      <c r="AD102" s="42">
        <v>0</v>
      </c>
      <c r="AE102" s="42">
        <v>0</v>
      </c>
      <c r="AF102" s="42">
        <v>0</v>
      </c>
      <c r="AG102" s="42">
        <v>0</v>
      </c>
      <c r="AH102" s="42">
        <v>0</v>
      </c>
      <c r="AI102" s="42">
        <v>0</v>
      </c>
      <c r="AJ102" s="42">
        <v>0</v>
      </c>
      <c r="AK102" s="42">
        <v>0</v>
      </c>
      <c r="AL102" s="42">
        <v>0</v>
      </c>
      <c r="AM102" s="42">
        <v>0</v>
      </c>
      <c r="AN102" s="42">
        <v>0</v>
      </c>
      <c r="AO102" s="42">
        <v>0</v>
      </c>
      <c r="AP102" s="42">
        <v>0</v>
      </c>
      <c r="AQ102" s="42">
        <v>0</v>
      </c>
      <c r="AR102" s="42">
        <v>0</v>
      </c>
      <c r="AS102" s="42">
        <v>0</v>
      </c>
      <c r="AT102" s="42">
        <v>0</v>
      </c>
      <c r="AU102" s="42">
        <v>0</v>
      </c>
      <c r="AV102" s="42">
        <v>0</v>
      </c>
      <c r="AW102" s="42">
        <v>0</v>
      </c>
      <c r="AX102" s="42">
        <v>0</v>
      </c>
      <c r="AY102" s="42">
        <v>0</v>
      </c>
      <c r="AZ102" s="42">
        <v>0</v>
      </c>
      <c r="BA102" s="42">
        <v>0</v>
      </c>
      <c r="BB102" s="42">
        <v>0</v>
      </c>
      <c r="BC102" s="42">
        <v>0</v>
      </c>
      <c r="BD102" s="42">
        <v>0</v>
      </c>
      <c r="BE102" s="42">
        <v>0</v>
      </c>
      <c r="BF102" s="42">
        <v>0</v>
      </c>
      <c r="BG102" s="42">
        <v>0</v>
      </c>
      <c r="BH102" s="42">
        <v>0</v>
      </c>
      <c r="BI102" s="42">
        <v>0</v>
      </c>
      <c r="BJ102" s="42">
        <v>0</v>
      </c>
      <c r="BK102" s="42">
        <v>0</v>
      </c>
      <c r="BL102" s="42">
        <v>0</v>
      </c>
      <c r="BM102" s="42">
        <v>0</v>
      </c>
      <c r="BN102" s="42">
        <v>0</v>
      </c>
      <c r="BO102" s="42">
        <v>0</v>
      </c>
      <c r="BP102" s="42">
        <v>0</v>
      </c>
      <c r="BQ102" s="42">
        <v>0</v>
      </c>
      <c r="BR102" s="42">
        <v>0</v>
      </c>
      <c r="BS102" s="42">
        <v>0</v>
      </c>
      <c r="BT102" s="42">
        <v>0</v>
      </c>
      <c r="BU102" s="42">
        <v>0</v>
      </c>
      <c r="BV102" s="42">
        <v>0</v>
      </c>
      <c r="BW102" s="42">
        <v>0</v>
      </c>
      <c r="BX102" s="42">
        <v>4822875.5876608798</v>
      </c>
      <c r="BY102" s="42">
        <v>0</v>
      </c>
      <c r="BZ102" s="42">
        <v>0</v>
      </c>
      <c r="CA102" s="42">
        <v>0</v>
      </c>
      <c r="CB102" s="42">
        <v>0</v>
      </c>
      <c r="CC102" s="42">
        <v>0</v>
      </c>
    </row>
    <row r="103" spans="1:81" x14ac:dyDescent="0.25">
      <c r="A103" s="202">
        <v>44958</v>
      </c>
      <c r="B103" s="42" t="s">
        <v>1368</v>
      </c>
      <c r="C103" s="42" t="s">
        <v>1351</v>
      </c>
      <c r="D103" s="42">
        <v>0</v>
      </c>
      <c r="E103" s="42">
        <v>0</v>
      </c>
      <c r="F103" s="42">
        <v>0</v>
      </c>
      <c r="G103" s="42">
        <v>0</v>
      </c>
      <c r="H103" s="42">
        <v>0</v>
      </c>
      <c r="I103" s="42">
        <v>0</v>
      </c>
      <c r="J103" s="42">
        <v>0</v>
      </c>
      <c r="K103" s="42">
        <v>0</v>
      </c>
      <c r="L103" s="42">
        <v>0</v>
      </c>
      <c r="M103" s="42">
        <v>0</v>
      </c>
      <c r="N103" s="42">
        <v>0</v>
      </c>
      <c r="O103" s="42">
        <v>0</v>
      </c>
      <c r="P103" s="42">
        <v>0</v>
      </c>
      <c r="Q103" s="42">
        <v>0</v>
      </c>
      <c r="R103" s="42">
        <v>-0.24410000000000001</v>
      </c>
      <c r="S103" s="42">
        <v>0</v>
      </c>
      <c r="T103" s="42">
        <v>4049.6922300000001</v>
      </c>
      <c r="U103" s="42">
        <v>0</v>
      </c>
      <c r="V103" s="42">
        <v>0</v>
      </c>
      <c r="W103" s="42">
        <v>0</v>
      </c>
      <c r="X103" s="42">
        <v>0</v>
      </c>
      <c r="Y103" s="42">
        <v>0</v>
      </c>
      <c r="Z103" s="42">
        <v>0</v>
      </c>
      <c r="AA103" s="42">
        <v>0</v>
      </c>
      <c r="AB103" s="42">
        <v>0</v>
      </c>
      <c r="AC103" s="42">
        <v>0</v>
      </c>
      <c r="AD103" s="42">
        <v>0</v>
      </c>
      <c r="AE103" s="42">
        <v>0</v>
      </c>
      <c r="AF103" s="42">
        <v>0</v>
      </c>
      <c r="AG103" s="42">
        <v>0</v>
      </c>
      <c r="AH103" s="42">
        <v>0</v>
      </c>
      <c r="AI103" s="42">
        <v>0</v>
      </c>
      <c r="AJ103" s="42">
        <v>0</v>
      </c>
      <c r="AK103" s="42">
        <v>0</v>
      </c>
      <c r="AL103" s="42">
        <v>0</v>
      </c>
      <c r="AM103" s="42">
        <v>0</v>
      </c>
      <c r="AN103" s="42">
        <v>0</v>
      </c>
      <c r="AO103" s="42">
        <v>0</v>
      </c>
      <c r="AP103" s="42">
        <v>0</v>
      </c>
      <c r="AQ103" s="42">
        <v>0</v>
      </c>
      <c r="AR103" s="42">
        <v>0</v>
      </c>
      <c r="AS103" s="42">
        <v>0</v>
      </c>
      <c r="AT103" s="42">
        <v>0</v>
      </c>
      <c r="AU103" s="42">
        <v>0</v>
      </c>
      <c r="AV103" s="42">
        <v>0</v>
      </c>
      <c r="AW103" s="42">
        <v>0</v>
      </c>
      <c r="AX103" s="42">
        <v>0</v>
      </c>
      <c r="AY103" s="42">
        <v>0</v>
      </c>
      <c r="AZ103" s="42">
        <v>0</v>
      </c>
      <c r="BA103" s="42">
        <v>0</v>
      </c>
      <c r="BB103" s="42">
        <v>0</v>
      </c>
      <c r="BC103" s="42">
        <v>0</v>
      </c>
      <c r="BD103" s="42">
        <v>0</v>
      </c>
      <c r="BE103" s="42">
        <v>0</v>
      </c>
      <c r="BF103" s="42">
        <v>0</v>
      </c>
      <c r="BG103" s="42">
        <v>0</v>
      </c>
      <c r="BH103" s="42">
        <v>0</v>
      </c>
      <c r="BI103" s="42">
        <v>0</v>
      </c>
      <c r="BJ103" s="42">
        <v>0</v>
      </c>
      <c r="BK103" s="42">
        <v>0</v>
      </c>
      <c r="BL103" s="42">
        <v>0</v>
      </c>
      <c r="BM103" s="42">
        <v>0</v>
      </c>
      <c r="BN103" s="42">
        <v>0</v>
      </c>
      <c r="BO103" s="42">
        <v>0</v>
      </c>
      <c r="BP103" s="42">
        <v>0</v>
      </c>
      <c r="BQ103" s="42">
        <v>0</v>
      </c>
      <c r="BR103" s="42">
        <v>0</v>
      </c>
      <c r="BS103" s="42">
        <v>0</v>
      </c>
      <c r="BT103" s="42">
        <v>0</v>
      </c>
      <c r="BU103" s="42">
        <v>0</v>
      </c>
      <c r="BV103" s="42">
        <v>0</v>
      </c>
      <c r="BW103" s="42">
        <v>0</v>
      </c>
      <c r="BX103" s="42">
        <v>0</v>
      </c>
      <c r="BY103" s="42">
        <v>0</v>
      </c>
      <c r="BZ103" s="42">
        <v>0</v>
      </c>
      <c r="CA103" s="42">
        <v>0</v>
      </c>
      <c r="CB103" s="42">
        <v>0</v>
      </c>
      <c r="CC103" s="42">
        <v>0</v>
      </c>
    </row>
    <row r="104" spans="1:81" x14ac:dyDescent="0.25">
      <c r="A104" s="202">
        <v>44958</v>
      </c>
      <c r="B104" s="42" t="s">
        <v>1368</v>
      </c>
      <c r="C104" s="42" t="s">
        <v>1349</v>
      </c>
      <c r="D104" s="42">
        <v>0</v>
      </c>
      <c r="E104" s="42">
        <v>0</v>
      </c>
      <c r="F104" s="42">
        <v>0</v>
      </c>
      <c r="G104" s="42">
        <v>0</v>
      </c>
      <c r="H104" s="42">
        <v>0</v>
      </c>
      <c r="I104" s="42">
        <v>0</v>
      </c>
      <c r="J104" s="42">
        <v>0</v>
      </c>
      <c r="K104" s="42">
        <v>0</v>
      </c>
      <c r="L104" s="42">
        <v>0</v>
      </c>
      <c r="M104" s="42">
        <v>0</v>
      </c>
      <c r="N104" s="42">
        <v>0</v>
      </c>
      <c r="O104" s="42">
        <v>0</v>
      </c>
      <c r="P104" s="42">
        <v>0</v>
      </c>
      <c r="Q104" s="42">
        <v>0</v>
      </c>
      <c r="R104" s="42">
        <v>2441.5773576500001</v>
      </c>
      <c r="S104" s="42">
        <v>0</v>
      </c>
      <c r="T104" s="42">
        <v>0</v>
      </c>
      <c r="U104" s="42">
        <v>0</v>
      </c>
      <c r="V104" s="42">
        <v>0</v>
      </c>
      <c r="W104" s="42">
        <v>0</v>
      </c>
      <c r="X104" s="42">
        <v>0</v>
      </c>
      <c r="Y104" s="42">
        <v>0</v>
      </c>
      <c r="Z104" s="42">
        <v>0</v>
      </c>
      <c r="AA104" s="42">
        <v>0</v>
      </c>
      <c r="AB104" s="42">
        <v>0</v>
      </c>
      <c r="AC104" s="42">
        <v>0</v>
      </c>
      <c r="AD104" s="42">
        <v>0</v>
      </c>
      <c r="AE104" s="42">
        <v>0</v>
      </c>
      <c r="AF104" s="42">
        <v>0</v>
      </c>
      <c r="AG104" s="42">
        <v>0</v>
      </c>
      <c r="AH104" s="42">
        <v>0</v>
      </c>
      <c r="AI104" s="42">
        <v>0</v>
      </c>
      <c r="AJ104" s="42">
        <v>0</v>
      </c>
      <c r="AK104" s="42">
        <v>0</v>
      </c>
      <c r="AL104" s="42">
        <v>0</v>
      </c>
      <c r="AM104" s="42">
        <v>0</v>
      </c>
      <c r="AN104" s="42">
        <v>0</v>
      </c>
      <c r="AO104" s="42">
        <v>0</v>
      </c>
      <c r="AP104" s="42">
        <v>0</v>
      </c>
      <c r="AQ104" s="42">
        <v>0</v>
      </c>
      <c r="AR104" s="42">
        <v>0</v>
      </c>
      <c r="AS104" s="42">
        <v>0</v>
      </c>
      <c r="AT104" s="42">
        <v>0</v>
      </c>
      <c r="AU104" s="42">
        <v>0</v>
      </c>
      <c r="AV104" s="42">
        <v>0</v>
      </c>
      <c r="AW104" s="42">
        <v>0</v>
      </c>
      <c r="AX104" s="42">
        <v>0</v>
      </c>
      <c r="AY104" s="42">
        <v>0</v>
      </c>
      <c r="AZ104" s="42">
        <v>0</v>
      </c>
      <c r="BA104" s="42">
        <v>0</v>
      </c>
      <c r="BB104" s="42">
        <v>0</v>
      </c>
      <c r="BC104" s="42">
        <v>0</v>
      </c>
      <c r="BD104" s="42">
        <v>0</v>
      </c>
      <c r="BE104" s="42">
        <v>0</v>
      </c>
      <c r="BF104" s="42">
        <v>0</v>
      </c>
      <c r="BG104" s="42">
        <v>0</v>
      </c>
      <c r="BH104" s="42">
        <v>0</v>
      </c>
      <c r="BI104" s="42">
        <v>0</v>
      </c>
      <c r="BJ104" s="42">
        <v>0</v>
      </c>
      <c r="BK104" s="42">
        <v>0</v>
      </c>
      <c r="BL104" s="42">
        <v>0</v>
      </c>
      <c r="BM104" s="42">
        <v>0</v>
      </c>
      <c r="BN104" s="42">
        <v>0</v>
      </c>
      <c r="BO104" s="42">
        <v>0</v>
      </c>
      <c r="BP104" s="42">
        <v>0</v>
      </c>
      <c r="BQ104" s="42">
        <v>0</v>
      </c>
      <c r="BR104" s="42">
        <v>0</v>
      </c>
      <c r="BS104" s="42">
        <v>0</v>
      </c>
      <c r="BT104" s="42">
        <v>0</v>
      </c>
      <c r="BU104" s="42">
        <v>0</v>
      </c>
      <c r="BV104" s="42">
        <v>0</v>
      </c>
      <c r="BW104" s="42">
        <v>-40424111.773400001</v>
      </c>
      <c r="BX104" s="42">
        <v>0</v>
      </c>
      <c r="BY104" s="42">
        <v>0</v>
      </c>
      <c r="BZ104" s="42">
        <v>0</v>
      </c>
      <c r="CA104" s="42">
        <v>0</v>
      </c>
      <c r="CB104" s="42">
        <v>0</v>
      </c>
      <c r="CC104" s="42">
        <v>0</v>
      </c>
    </row>
    <row r="105" spans="1:81" x14ac:dyDescent="0.25">
      <c r="A105" s="202">
        <v>44958</v>
      </c>
      <c r="B105" s="42" t="s">
        <v>1368</v>
      </c>
      <c r="C105" s="42" t="s">
        <v>1347</v>
      </c>
      <c r="D105" s="42">
        <v>0</v>
      </c>
      <c r="E105" s="42">
        <v>0</v>
      </c>
      <c r="F105" s="42">
        <v>0</v>
      </c>
      <c r="G105" s="42">
        <v>0</v>
      </c>
      <c r="H105" s="42">
        <v>0</v>
      </c>
      <c r="I105" s="42">
        <v>0</v>
      </c>
      <c r="J105" s="42">
        <v>0</v>
      </c>
      <c r="K105" s="42">
        <v>0</v>
      </c>
      <c r="L105" s="42">
        <v>0</v>
      </c>
      <c r="M105" s="42">
        <v>0</v>
      </c>
      <c r="N105" s="42">
        <v>0</v>
      </c>
      <c r="O105" s="42">
        <v>0</v>
      </c>
      <c r="P105" s="42">
        <v>0</v>
      </c>
      <c r="Q105" s="42">
        <v>0</v>
      </c>
      <c r="R105" s="42">
        <v>-2151.5181594800001</v>
      </c>
      <c r="S105" s="42">
        <v>0</v>
      </c>
      <c r="T105" s="42">
        <v>0</v>
      </c>
      <c r="U105" s="42">
        <v>0</v>
      </c>
      <c r="V105" s="42">
        <v>0</v>
      </c>
      <c r="W105" s="42">
        <v>0</v>
      </c>
      <c r="X105" s="42">
        <v>0</v>
      </c>
      <c r="Y105" s="42">
        <v>0</v>
      </c>
      <c r="Z105" s="42">
        <v>0</v>
      </c>
      <c r="AA105" s="42">
        <v>0</v>
      </c>
      <c r="AB105" s="42">
        <v>0</v>
      </c>
      <c r="AC105" s="42">
        <v>0</v>
      </c>
      <c r="AD105" s="42">
        <v>0</v>
      </c>
      <c r="AE105" s="42">
        <v>0</v>
      </c>
      <c r="AF105" s="42">
        <v>0</v>
      </c>
      <c r="AG105" s="42">
        <v>0</v>
      </c>
      <c r="AH105" s="42">
        <v>0</v>
      </c>
      <c r="AI105" s="42">
        <v>0</v>
      </c>
      <c r="AJ105" s="42">
        <v>0</v>
      </c>
      <c r="AK105" s="42">
        <v>0</v>
      </c>
      <c r="AL105" s="42">
        <v>0</v>
      </c>
      <c r="AM105" s="42">
        <v>0</v>
      </c>
      <c r="AN105" s="42">
        <v>0</v>
      </c>
      <c r="AO105" s="42">
        <v>0</v>
      </c>
      <c r="AP105" s="42">
        <v>0</v>
      </c>
      <c r="AQ105" s="42">
        <v>0</v>
      </c>
      <c r="AR105" s="42">
        <v>0</v>
      </c>
      <c r="AS105" s="42">
        <v>0</v>
      </c>
      <c r="AT105" s="42">
        <v>0</v>
      </c>
      <c r="AU105" s="42">
        <v>0</v>
      </c>
      <c r="AV105" s="42">
        <v>0</v>
      </c>
      <c r="AW105" s="42">
        <v>0</v>
      </c>
      <c r="AX105" s="42">
        <v>0</v>
      </c>
      <c r="AY105" s="42">
        <v>0</v>
      </c>
      <c r="AZ105" s="42">
        <v>0</v>
      </c>
      <c r="BA105" s="42">
        <v>0</v>
      </c>
      <c r="BB105" s="42">
        <v>0</v>
      </c>
      <c r="BC105" s="42">
        <v>0</v>
      </c>
      <c r="BD105" s="42">
        <v>0</v>
      </c>
      <c r="BE105" s="42">
        <v>0</v>
      </c>
      <c r="BF105" s="42">
        <v>0</v>
      </c>
      <c r="BG105" s="42">
        <v>0</v>
      </c>
      <c r="BH105" s="42">
        <v>0</v>
      </c>
      <c r="BI105" s="42">
        <v>0</v>
      </c>
      <c r="BJ105" s="42">
        <v>0</v>
      </c>
      <c r="BK105" s="42">
        <v>0</v>
      </c>
      <c r="BL105" s="42">
        <v>0</v>
      </c>
      <c r="BM105" s="42">
        <v>0</v>
      </c>
      <c r="BN105" s="42">
        <v>0</v>
      </c>
      <c r="BO105" s="42">
        <v>0</v>
      </c>
      <c r="BP105" s="42">
        <v>0</v>
      </c>
      <c r="BQ105" s="42">
        <v>0</v>
      </c>
      <c r="BR105" s="42">
        <v>0</v>
      </c>
      <c r="BS105" s="42">
        <v>0</v>
      </c>
      <c r="BT105" s="42">
        <v>0</v>
      </c>
      <c r="BU105" s="42">
        <v>0</v>
      </c>
      <c r="BV105" s="42">
        <v>0</v>
      </c>
      <c r="BW105" s="42">
        <v>0</v>
      </c>
      <c r="BX105" s="42">
        <v>32133433.9202489</v>
      </c>
      <c r="BY105" s="42">
        <v>0</v>
      </c>
      <c r="BZ105" s="42">
        <v>0</v>
      </c>
      <c r="CA105" s="42">
        <v>0</v>
      </c>
      <c r="CB105" s="42">
        <v>0</v>
      </c>
      <c r="CC105" s="42">
        <v>0</v>
      </c>
    </row>
    <row r="106" spans="1:81" x14ac:dyDescent="0.25">
      <c r="A106" s="202">
        <v>44958</v>
      </c>
      <c r="B106" s="42" t="s">
        <v>1368</v>
      </c>
      <c r="C106" s="42" t="s">
        <v>920</v>
      </c>
      <c r="D106" s="42">
        <v>0</v>
      </c>
      <c r="E106" s="42">
        <v>0</v>
      </c>
      <c r="F106" s="42">
        <v>0</v>
      </c>
      <c r="G106" s="42">
        <v>0</v>
      </c>
      <c r="H106" s="42">
        <v>0</v>
      </c>
      <c r="I106" s="42">
        <v>0</v>
      </c>
      <c r="J106" s="42">
        <v>0</v>
      </c>
      <c r="K106" s="42">
        <v>0</v>
      </c>
      <c r="L106" s="42">
        <v>0</v>
      </c>
      <c r="M106" s="42">
        <v>0</v>
      </c>
      <c r="N106" s="42">
        <v>0</v>
      </c>
      <c r="O106" s="42">
        <v>0</v>
      </c>
      <c r="P106" s="42">
        <v>0</v>
      </c>
      <c r="Q106" s="42">
        <v>0</v>
      </c>
      <c r="R106" s="42">
        <v>0</v>
      </c>
      <c r="S106" s="42">
        <v>0</v>
      </c>
      <c r="T106" s="42">
        <v>0</v>
      </c>
      <c r="U106" s="42">
        <v>0</v>
      </c>
      <c r="V106" s="42">
        <v>-179.001</v>
      </c>
      <c r="W106" s="42">
        <v>0</v>
      </c>
      <c r="X106" s="42">
        <v>0</v>
      </c>
      <c r="Y106" s="42">
        <v>0</v>
      </c>
      <c r="Z106" s="42">
        <v>0</v>
      </c>
      <c r="AA106" s="42">
        <v>0</v>
      </c>
      <c r="AB106" s="42">
        <v>0</v>
      </c>
      <c r="AC106" s="42">
        <v>0</v>
      </c>
      <c r="AD106" s="42">
        <v>0</v>
      </c>
      <c r="AE106" s="42">
        <v>0</v>
      </c>
      <c r="AF106" s="42">
        <v>0</v>
      </c>
      <c r="AG106" s="42">
        <v>0</v>
      </c>
      <c r="AH106" s="42">
        <v>0</v>
      </c>
      <c r="AI106" s="42">
        <v>0</v>
      </c>
      <c r="AJ106" s="42">
        <v>0</v>
      </c>
      <c r="AK106" s="42">
        <v>0</v>
      </c>
      <c r="AL106" s="42">
        <v>0</v>
      </c>
      <c r="AM106" s="42">
        <v>0</v>
      </c>
      <c r="AN106" s="42">
        <v>0</v>
      </c>
      <c r="AO106" s="42">
        <v>0</v>
      </c>
      <c r="AP106" s="42">
        <v>0</v>
      </c>
      <c r="AQ106" s="42">
        <v>0</v>
      </c>
      <c r="AR106" s="42">
        <v>0</v>
      </c>
      <c r="AS106" s="42">
        <v>0</v>
      </c>
      <c r="AT106" s="42">
        <v>0</v>
      </c>
      <c r="AU106" s="42">
        <v>0</v>
      </c>
      <c r="AV106" s="42">
        <v>0</v>
      </c>
      <c r="AW106" s="42">
        <v>0</v>
      </c>
      <c r="AX106" s="42">
        <v>0</v>
      </c>
      <c r="AY106" s="42">
        <v>0</v>
      </c>
      <c r="AZ106" s="42">
        <v>0</v>
      </c>
      <c r="BA106" s="42">
        <v>0</v>
      </c>
      <c r="BB106" s="42">
        <v>0</v>
      </c>
      <c r="BC106" s="42">
        <v>0</v>
      </c>
      <c r="BD106" s="42">
        <v>0</v>
      </c>
      <c r="BE106" s="42">
        <v>0</v>
      </c>
      <c r="BF106" s="42">
        <v>0</v>
      </c>
      <c r="BG106" s="42">
        <v>0</v>
      </c>
      <c r="BH106" s="42">
        <v>0</v>
      </c>
      <c r="BI106" s="42">
        <v>0</v>
      </c>
      <c r="BJ106" s="42">
        <v>0</v>
      </c>
      <c r="BK106" s="42">
        <v>0</v>
      </c>
      <c r="BL106" s="42">
        <v>0</v>
      </c>
      <c r="BM106" s="42">
        <v>0</v>
      </c>
      <c r="BN106" s="42">
        <v>0</v>
      </c>
      <c r="BO106" s="42">
        <v>0</v>
      </c>
      <c r="BP106" s="42">
        <v>0</v>
      </c>
      <c r="BQ106" s="42">
        <v>0</v>
      </c>
      <c r="BR106" s="42">
        <v>0</v>
      </c>
      <c r="BS106" s="42">
        <v>0</v>
      </c>
      <c r="BT106" s="42">
        <v>0</v>
      </c>
      <c r="BU106" s="42">
        <v>0</v>
      </c>
      <c r="BV106" s="42">
        <v>0</v>
      </c>
      <c r="BW106" s="42">
        <v>0</v>
      </c>
      <c r="BX106" s="42">
        <v>0</v>
      </c>
      <c r="BY106" s="42">
        <v>0</v>
      </c>
      <c r="BZ106" s="42">
        <v>0</v>
      </c>
      <c r="CA106" s="42">
        <v>0</v>
      </c>
      <c r="CB106" s="42">
        <v>0</v>
      </c>
      <c r="CC106" s="42">
        <v>0</v>
      </c>
    </row>
    <row r="107" spans="1:81" x14ac:dyDescent="0.25">
      <c r="A107" s="202">
        <v>44958</v>
      </c>
      <c r="B107" s="42" t="s">
        <v>1368</v>
      </c>
      <c r="C107" s="42" t="s">
        <v>917</v>
      </c>
      <c r="D107" s="42">
        <v>0</v>
      </c>
      <c r="E107" s="42">
        <v>0</v>
      </c>
      <c r="F107" s="42">
        <v>0</v>
      </c>
      <c r="G107" s="42">
        <v>0</v>
      </c>
      <c r="H107" s="42">
        <v>0</v>
      </c>
      <c r="I107" s="42">
        <v>0</v>
      </c>
      <c r="J107" s="42">
        <v>0</v>
      </c>
      <c r="K107" s="42">
        <v>0</v>
      </c>
      <c r="L107" s="42">
        <v>0</v>
      </c>
      <c r="M107" s="42">
        <v>0</v>
      </c>
      <c r="N107" s="42">
        <v>0</v>
      </c>
      <c r="O107" s="42">
        <v>0</v>
      </c>
      <c r="P107" s="42">
        <v>0</v>
      </c>
      <c r="Q107" s="42">
        <v>0</v>
      </c>
      <c r="R107" s="42">
        <v>0</v>
      </c>
      <c r="S107" s="42">
        <v>0</v>
      </c>
      <c r="T107" s="42">
        <v>0</v>
      </c>
      <c r="U107" s="42">
        <v>0</v>
      </c>
      <c r="V107" s="42">
        <v>0</v>
      </c>
      <c r="W107" s="42">
        <v>-2.809E-5</v>
      </c>
      <c r="X107" s="42">
        <v>0</v>
      </c>
      <c r="Y107" s="42">
        <v>0</v>
      </c>
      <c r="Z107" s="42">
        <v>0</v>
      </c>
      <c r="AA107" s="42">
        <v>0</v>
      </c>
      <c r="AB107" s="42">
        <v>0</v>
      </c>
      <c r="AC107" s="42">
        <v>0</v>
      </c>
      <c r="AD107" s="42">
        <v>0</v>
      </c>
      <c r="AE107" s="42">
        <v>0</v>
      </c>
      <c r="AF107" s="42">
        <v>0</v>
      </c>
      <c r="AG107" s="42">
        <v>0</v>
      </c>
      <c r="AH107" s="42">
        <v>0</v>
      </c>
      <c r="AI107" s="42">
        <v>0</v>
      </c>
      <c r="AJ107" s="42">
        <v>0</v>
      </c>
      <c r="AK107" s="42">
        <v>0</v>
      </c>
      <c r="AL107" s="42">
        <v>0</v>
      </c>
      <c r="AM107" s="42">
        <v>0</v>
      </c>
      <c r="AN107" s="42">
        <v>0</v>
      </c>
      <c r="AO107" s="42">
        <v>0</v>
      </c>
      <c r="AP107" s="42">
        <v>0</v>
      </c>
      <c r="AQ107" s="42">
        <v>0</v>
      </c>
      <c r="AR107" s="42">
        <v>0</v>
      </c>
      <c r="AS107" s="42">
        <v>0</v>
      </c>
      <c r="AT107" s="42">
        <v>0</v>
      </c>
      <c r="AU107" s="42">
        <v>0</v>
      </c>
      <c r="AV107" s="42">
        <v>0</v>
      </c>
      <c r="AW107" s="42">
        <v>0</v>
      </c>
      <c r="AX107" s="42">
        <v>0</v>
      </c>
      <c r="AY107" s="42">
        <v>0</v>
      </c>
      <c r="AZ107" s="42">
        <v>0</v>
      </c>
      <c r="BA107" s="42">
        <v>0</v>
      </c>
      <c r="BB107" s="42">
        <v>0</v>
      </c>
      <c r="BC107" s="42">
        <v>0</v>
      </c>
      <c r="BD107" s="42">
        <v>0</v>
      </c>
      <c r="BE107" s="42">
        <v>0</v>
      </c>
      <c r="BF107" s="42">
        <v>0</v>
      </c>
      <c r="BG107" s="42">
        <v>0</v>
      </c>
      <c r="BH107" s="42">
        <v>0</v>
      </c>
      <c r="BI107" s="42">
        <v>0</v>
      </c>
      <c r="BJ107" s="42">
        <v>0</v>
      </c>
      <c r="BK107" s="42">
        <v>0</v>
      </c>
      <c r="BL107" s="42">
        <v>0</v>
      </c>
      <c r="BM107" s="42">
        <v>0</v>
      </c>
      <c r="BN107" s="42">
        <v>0</v>
      </c>
      <c r="BO107" s="42">
        <v>0</v>
      </c>
      <c r="BP107" s="42">
        <v>0</v>
      </c>
      <c r="BQ107" s="42">
        <v>0</v>
      </c>
      <c r="BR107" s="42">
        <v>0</v>
      </c>
      <c r="BS107" s="42">
        <v>0</v>
      </c>
      <c r="BT107" s="42">
        <v>0</v>
      </c>
      <c r="BU107" s="42">
        <v>0</v>
      </c>
      <c r="BV107" s="42">
        <v>0</v>
      </c>
      <c r="BW107" s="42">
        <v>0</v>
      </c>
      <c r="BX107" s="42">
        <v>0</v>
      </c>
      <c r="BY107" s="42">
        <v>0</v>
      </c>
      <c r="BZ107" s="42">
        <v>0</v>
      </c>
      <c r="CA107" s="42">
        <v>0</v>
      </c>
      <c r="CB107" s="42">
        <v>0</v>
      </c>
      <c r="CC107" s="42">
        <v>0</v>
      </c>
    </row>
    <row r="108" spans="1:81" x14ac:dyDescent="0.25">
      <c r="A108" s="202">
        <v>44958</v>
      </c>
      <c r="B108" s="42" t="s">
        <v>1368</v>
      </c>
      <c r="C108" s="42" t="s">
        <v>1194</v>
      </c>
      <c r="D108" s="42">
        <v>0</v>
      </c>
      <c r="E108" s="42">
        <v>0</v>
      </c>
      <c r="F108" s="42">
        <v>0</v>
      </c>
      <c r="G108" s="42">
        <v>0</v>
      </c>
      <c r="H108" s="42">
        <v>0</v>
      </c>
      <c r="I108" s="42">
        <v>0</v>
      </c>
      <c r="J108" s="42">
        <v>0</v>
      </c>
      <c r="K108" s="42">
        <v>0</v>
      </c>
      <c r="L108" s="42">
        <v>0</v>
      </c>
      <c r="M108" s="42">
        <v>0</v>
      </c>
      <c r="N108" s="42">
        <v>0</v>
      </c>
      <c r="O108" s="42">
        <v>0</v>
      </c>
      <c r="P108" s="42">
        <v>0</v>
      </c>
      <c r="Q108" s="42">
        <v>0</v>
      </c>
      <c r="R108" s="42">
        <v>0</v>
      </c>
      <c r="S108" s="42">
        <v>0</v>
      </c>
      <c r="T108" s="42">
        <v>0</v>
      </c>
      <c r="U108" s="42">
        <v>0</v>
      </c>
      <c r="V108" s="42">
        <v>0</v>
      </c>
      <c r="W108" s="42">
        <v>0</v>
      </c>
      <c r="X108" s="42">
        <v>0</v>
      </c>
      <c r="Y108" s="42">
        <v>0</v>
      </c>
      <c r="Z108" s="42">
        <v>0</v>
      </c>
      <c r="AA108" s="42">
        <v>0</v>
      </c>
      <c r="AB108" s="42">
        <v>0</v>
      </c>
      <c r="AC108" s="42">
        <v>0</v>
      </c>
      <c r="AD108" s="42">
        <v>0</v>
      </c>
      <c r="AE108" s="42">
        <v>0</v>
      </c>
      <c r="AF108" s="42">
        <v>0</v>
      </c>
      <c r="AG108" s="42">
        <v>0</v>
      </c>
      <c r="AH108" s="42">
        <v>0</v>
      </c>
      <c r="AI108" s="42">
        <v>0</v>
      </c>
      <c r="AJ108" s="42">
        <v>0</v>
      </c>
      <c r="AK108" s="42">
        <v>0</v>
      </c>
      <c r="AL108" s="42">
        <v>0</v>
      </c>
      <c r="AM108" s="42">
        <v>0</v>
      </c>
      <c r="AN108" s="42">
        <v>0</v>
      </c>
      <c r="AO108" s="42">
        <v>0</v>
      </c>
      <c r="AP108" s="42">
        <v>0</v>
      </c>
      <c r="AQ108" s="42">
        <v>0</v>
      </c>
      <c r="AR108" s="42">
        <v>0</v>
      </c>
      <c r="AS108" s="42">
        <v>0</v>
      </c>
      <c r="AT108" s="42">
        <v>0</v>
      </c>
      <c r="AU108" s="42">
        <v>0</v>
      </c>
      <c r="AV108" s="42">
        <v>0</v>
      </c>
      <c r="AW108" s="42">
        <v>0</v>
      </c>
      <c r="AX108" s="42">
        <v>0</v>
      </c>
      <c r="AY108" s="42">
        <v>0</v>
      </c>
      <c r="AZ108" s="42">
        <v>0</v>
      </c>
      <c r="BA108" s="42">
        <v>0</v>
      </c>
      <c r="BB108" s="42">
        <v>0</v>
      </c>
      <c r="BC108" s="42">
        <v>0</v>
      </c>
      <c r="BD108" s="42">
        <v>0</v>
      </c>
      <c r="BE108" s="42">
        <v>0</v>
      </c>
      <c r="BF108" s="42">
        <v>0</v>
      </c>
      <c r="BG108" s="42">
        <v>0</v>
      </c>
      <c r="BH108" s="42">
        <v>0</v>
      </c>
      <c r="BI108" s="42">
        <v>0</v>
      </c>
      <c r="BJ108" s="42">
        <v>0</v>
      </c>
      <c r="BK108" s="42">
        <v>0</v>
      </c>
      <c r="BL108" s="42">
        <v>0</v>
      </c>
      <c r="BM108" s="42">
        <v>0</v>
      </c>
      <c r="BN108" s="42">
        <v>0</v>
      </c>
      <c r="BO108" s="42">
        <v>0</v>
      </c>
      <c r="BP108" s="42">
        <v>0</v>
      </c>
      <c r="BQ108" s="42">
        <v>0</v>
      </c>
      <c r="BR108" s="42">
        <v>0</v>
      </c>
      <c r="BS108" s="42">
        <v>0</v>
      </c>
      <c r="BT108" s="42">
        <v>0</v>
      </c>
      <c r="BU108" s="42">
        <v>0</v>
      </c>
      <c r="BV108" s="42">
        <v>0</v>
      </c>
      <c r="BW108" s="42">
        <v>0</v>
      </c>
      <c r="BX108" s="42">
        <v>8871.3417000000009</v>
      </c>
      <c r="BY108" s="42">
        <v>0</v>
      </c>
      <c r="BZ108" s="42">
        <v>0</v>
      </c>
      <c r="CA108" s="42">
        <v>0</v>
      </c>
      <c r="CB108" s="42">
        <v>0</v>
      </c>
      <c r="CC108" s="42">
        <v>0</v>
      </c>
    </row>
    <row r="109" spans="1:81" x14ac:dyDescent="0.25">
      <c r="A109" s="202">
        <v>44958</v>
      </c>
      <c r="B109" s="42" t="s">
        <v>1368</v>
      </c>
      <c r="C109" s="42" t="s">
        <v>47</v>
      </c>
      <c r="D109" s="42">
        <v>0</v>
      </c>
      <c r="E109" s="42">
        <v>0</v>
      </c>
      <c r="F109" s="42">
        <v>0</v>
      </c>
      <c r="G109" s="42">
        <v>0</v>
      </c>
      <c r="H109" s="42">
        <v>0</v>
      </c>
      <c r="I109" s="42">
        <v>0</v>
      </c>
      <c r="J109" s="42">
        <v>0</v>
      </c>
      <c r="K109" s="42">
        <v>0</v>
      </c>
      <c r="L109" s="42">
        <v>0</v>
      </c>
      <c r="M109" s="42">
        <v>0</v>
      </c>
      <c r="N109" s="42">
        <v>0</v>
      </c>
      <c r="O109" s="42">
        <v>0</v>
      </c>
      <c r="P109" s="42">
        <v>0</v>
      </c>
      <c r="Q109" s="42">
        <v>0</v>
      </c>
      <c r="R109" s="42">
        <v>0</v>
      </c>
      <c r="S109" s="42">
        <v>0</v>
      </c>
      <c r="T109" s="42">
        <v>0</v>
      </c>
      <c r="U109" s="42">
        <v>0</v>
      </c>
      <c r="V109" s="42">
        <v>0</v>
      </c>
      <c r="W109" s="42">
        <v>0</v>
      </c>
      <c r="X109" s="42">
        <v>0</v>
      </c>
      <c r="Y109" s="42">
        <v>0</v>
      </c>
      <c r="Z109" s="42">
        <v>0</v>
      </c>
      <c r="AA109" s="42">
        <v>0</v>
      </c>
      <c r="AB109" s="42">
        <v>0</v>
      </c>
      <c r="AC109" s="42">
        <v>0</v>
      </c>
      <c r="AD109" s="42">
        <v>0</v>
      </c>
      <c r="AE109" s="42">
        <v>0</v>
      </c>
      <c r="AF109" s="42">
        <v>0</v>
      </c>
      <c r="AG109" s="42">
        <v>0</v>
      </c>
      <c r="AH109" s="42">
        <v>0</v>
      </c>
      <c r="AI109" s="42">
        <v>0</v>
      </c>
      <c r="AJ109" s="42">
        <v>0</v>
      </c>
      <c r="AK109" s="42">
        <v>0</v>
      </c>
      <c r="AL109" s="42">
        <v>0</v>
      </c>
      <c r="AM109" s="42">
        <v>0</v>
      </c>
      <c r="AN109" s="42">
        <v>0</v>
      </c>
      <c r="AO109" s="42">
        <v>0</v>
      </c>
      <c r="AP109" s="42">
        <v>0</v>
      </c>
      <c r="AQ109" s="42">
        <v>0</v>
      </c>
      <c r="AR109" s="42">
        <v>0</v>
      </c>
      <c r="AS109" s="42">
        <v>0</v>
      </c>
      <c r="AT109" s="42">
        <v>0</v>
      </c>
      <c r="AU109" s="42">
        <v>0</v>
      </c>
      <c r="AV109" s="42">
        <v>0</v>
      </c>
      <c r="AW109" s="42">
        <v>0</v>
      </c>
      <c r="AX109" s="42">
        <v>0</v>
      </c>
      <c r="AY109" s="42">
        <v>0</v>
      </c>
      <c r="AZ109" s="42">
        <v>0</v>
      </c>
      <c r="BA109" s="42">
        <v>0</v>
      </c>
      <c r="BB109" s="42">
        <v>0</v>
      </c>
      <c r="BC109" s="42">
        <v>0</v>
      </c>
      <c r="BD109" s="42">
        <v>0</v>
      </c>
      <c r="BE109" s="42">
        <v>0</v>
      </c>
      <c r="BF109" s="42">
        <v>0</v>
      </c>
      <c r="BG109" s="42">
        <v>0</v>
      </c>
      <c r="BH109" s="42">
        <v>0</v>
      </c>
      <c r="BI109" s="42">
        <v>0</v>
      </c>
      <c r="BJ109" s="42">
        <v>0</v>
      </c>
      <c r="BK109" s="42">
        <v>0</v>
      </c>
      <c r="BL109" s="42">
        <v>0</v>
      </c>
      <c r="BM109" s="42">
        <v>-15.68</v>
      </c>
      <c r="BN109" s="42">
        <v>0</v>
      </c>
      <c r="BO109" s="42">
        <v>0</v>
      </c>
      <c r="BP109" s="42">
        <v>0</v>
      </c>
      <c r="BQ109" s="42">
        <v>0</v>
      </c>
      <c r="BR109" s="42">
        <v>0</v>
      </c>
      <c r="BS109" s="42">
        <v>0</v>
      </c>
      <c r="BT109" s="42">
        <v>0</v>
      </c>
      <c r="BU109" s="42">
        <v>0</v>
      </c>
      <c r="BV109" s="42">
        <v>0</v>
      </c>
      <c r="BW109" s="42">
        <v>0</v>
      </c>
      <c r="BX109" s="42">
        <v>0</v>
      </c>
      <c r="BY109" s="42">
        <v>0</v>
      </c>
      <c r="BZ109" s="42">
        <v>0</v>
      </c>
      <c r="CA109" s="42">
        <v>0</v>
      </c>
      <c r="CB109" s="42">
        <v>0</v>
      </c>
      <c r="CC109" s="42">
        <v>0</v>
      </c>
    </row>
    <row r="110" spans="1:81" x14ac:dyDescent="0.25">
      <c r="A110" s="202">
        <v>44958</v>
      </c>
      <c r="B110" s="42" t="s">
        <v>1368</v>
      </c>
      <c r="C110" s="42" t="s">
        <v>1235</v>
      </c>
      <c r="D110" s="42">
        <v>0</v>
      </c>
      <c r="E110" s="42">
        <v>0</v>
      </c>
      <c r="F110" s="42">
        <v>0</v>
      </c>
      <c r="G110" s="42">
        <v>0</v>
      </c>
      <c r="H110" s="42">
        <v>0</v>
      </c>
      <c r="I110" s="42">
        <v>0</v>
      </c>
      <c r="J110" s="42">
        <v>0</v>
      </c>
      <c r="K110" s="42">
        <v>0</v>
      </c>
      <c r="L110" s="42">
        <v>0</v>
      </c>
      <c r="M110" s="42">
        <v>0</v>
      </c>
      <c r="N110" s="42">
        <v>0</v>
      </c>
      <c r="O110" s="42">
        <v>0</v>
      </c>
      <c r="P110" s="42">
        <v>0</v>
      </c>
      <c r="Q110" s="42">
        <v>0</v>
      </c>
      <c r="R110" s="42">
        <v>0</v>
      </c>
      <c r="S110" s="42">
        <v>0</v>
      </c>
      <c r="T110" s="42">
        <v>0</v>
      </c>
      <c r="U110" s="42">
        <v>0</v>
      </c>
      <c r="V110" s="42">
        <v>0</v>
      </c>
      <c r="W110" s="42">
        <v>0</v>
      </c>
      <c r="X110" s="42">
        <v>0</v>
      </c>
      <c r="Y110" s="42">
        <v>0</v>
      </c>
      <c r="Z110" s="42">
        <v>0</v>
      </c>
      <c r="AA110" s="42">
        <v>0</v>
      </c>
      <c r="AB110" s="42">
        <v>0</v>
      </c>
      <c r="AC110" s="42">
        <v>0</v>
      </c>
      <c r="AD110" s="42">
        <v>0</v>
      </c>
      <c r="AE110" s="42">
        <v>0</v>
      </c>
      <c r="AF110" s="42">
        <v>0</v>
      </c>
      <c r="AG110" s="42">
        <v>0</v>
      </c>
      <c r="AH110" s="42">
        <v>0</v>
      </c>
      <c r="AI110" s="42">
        <v>0</v>
      </c>
      <c r="AJ110" s="42">
        <v>0</v>
      </c>
      <c r="AK110" s="42">
        <v>0</v>
      </c>
      <c r="AL110" s="42">
        <v>0</v>
      </c>
      <c r="AM110" s="42">
        <v>0</v>
      </c>
      <c r="AN110" s="42">
        <v>0</v>
      </c>
      <c r="AO110" s="42">
        <v>0</v>
      </c>
      <c r="AP110" s="42">
        <v>0</v>
      </c>
      <c r="AQ110" s="42">
        <v>0</v>
      </c>
      <c r="AR110" s="42">
        <v>0</v>
      </c>
      <c r="AS110" s="42">
        <v>0</v>
      </c>
      <c r="AT110" s="42">
        <v>0</v>
      </c>
      <c r="AU110" s="42">
        <v>0</v>
      </c>
      <c r="AV110" s="42">
        <v>0</v>
      </c>
      <c r="AW110" s="42">
        <v>0</v>
      </c>
      <c r="AX110" s="42">
        <v>0</v>
      </c>
      <c r="AY110" s="42">
        <v>0</v>
      </c>
      <c r="AZ110" s="42">
        <v>0</v>
      </c>
      <c r="BA110" s="42">
        <v>0</v>
      </c>
      <c r="BB110" s="42">
        <v>0</v>
      </c>
      <c r="BC110" s="42">
        <v>0</v>
      </c>
      <c r="BD110" s="42">
        <v>0</v>
      </c>
      <c r="BE110" s="42">
        <v>0</v>
      </c>
      <c r="BF110" s="42">
        <v>0</v>
      </c>
      <c r="BG110" s="42">
        <v>0</v>
      </c>
      <c r="BH110" s="42">
        <v>0</v>
      </c>
      <c r="BI110" s="42">
        <v>0</v>
      </c>
      <c r="BJ110" s="42">
        <v>0</v>
      </c>
      <c r="BK110" s="42">
        <v>0</v>
      </c>
      <c r="BL110" s="42">
        <v>0</v>
      </c>
      <c r="BM110" s="42">
        <v>0</v>
      </c>
      <c r="BN110" s="42">
        <v>0</v>
      </c>
      <c r="BO110" s="42">
        <v>0</v>
      </c>
      <c r="BP110" s="42">
        <v>0</v>
      </c>
      <c r="BQ110" s="42">
        <v>0</v>
      </c>
      <c r="BR110" s="42">
        <v>0</v>
      </c>
      <c r="BS110" s="42">
        <v>0</v>
      </c>
      <c r="BT110" s="42">
        <v>0</v>
      </c>
      <c r="BU110" s="42">
        <v>0</v>
      </c>
      <c r="BV110" s="42">
        <v>0</v>
      </c>
      <c r="BW110" s="42">
        <v>0</v>
      </c>
      <c r="BX110" s="42">
        <v>-2356.0254000199998</v>
      </c>
      <c r="BY110" s="42">
        <v>0</v>
      </c>
      <c r="BZ110" s="42">
        <v>0</v>
      </c>
      <c r="CA110" s="42">
        <v>0</v>
      </c>
      <c r="CB110" s="42">
        <v>0</v>
      </c>
      <c r="CC110" s="42">
        <v>0</v>
      </c>
    </row>
    <row r="111" spans="1:81" x14ac:dyDescent="0.25">
      <c r="A111" s="202">
        <v>44958</v>
      </c>
      <c r="B111" s="42" t="s">
        <v>1367</v>
      </c>
      <c r="C111" s="42" t="s">
        <v>1351</v>
      </c>
      <c r="D111" s="42">
        <v>0</v>
      </c>
      <c r="E111" s="42">
        <v>0</v>
      </c>
      <c r="F111" s="42">
        <v>0</v>
      </c>
      <c r="G111" s="42">
        <v>0</v>
      </c>
      <c r="H111" s="42">
        <v>0</v>
      </c>
      <c r="I111" s="42">
        <v>0</v>
      </c>
      <c r="J111" s="42">
        <v>0</v>
      </c>
      <c r="K111" s="42">
        <v>0</v>
      </c>
      <c r="L111" s="42">
        <v>0</v>
      </c>
      <c r="M111" s="42">
        <v>0</v>
      </c>
      <c r="N111" s="42">
        <v>0</v>
      </c>
      <c r="O111" s="42">
        <v>0</v>
      </c>
      <c r="P111" s="42">
        <v>0</v>
      </c>
      <c r="Q111" s="42">
        <v>0</v>
      </c>
      <c r="R111" s="42">
        <v>-0.2732</v>
      </c>
      <c r="S111" s="42">
        <v>0</v>
      </c>
      <c r="T111" s="42">
        <v>6302.0990000000002</v>
      </c>
      <c r="U111" s="42">
        <v>0</v>
      </c>
      <c r="V111" s="42">
        <v>0</v>
      </c>
      <c r="W111" s="42">
        <v>0</v>
      </c>
      <c r="X111" s="42">
        <v>0</v>
      </c>
      <c r="Y111" s="42">
        <v>0</v>
      </c>
      <c r="Z111" s="42">
        <v>0</v>
      </c>
      <c r="AA111" s="42">
        <v>0</v>
      </c>
      <c r="AB111" s="42">
        <v>0</v>
      </c>
      <c r="AC111" s="42">
        <v>0</v>
      </c>
      <c r="AD111" s="42">
        <v>0</v>
      </c>
      <c r="AE111" s="42">
        <v>0</v>
      </c>
      <c r="AF111" s="42">
        <v>0</v>
      </c>
      <c r="AG111" s="42">
        <v>0</v>
      </c>
      <c r="AH111" s="42">
        <v>0</v>
      </c>
      <c r="AI111" s="42">
        <v>0</v>
      </c>
      <c r="AJ111" s="42">
        <v>0</v>
      </c>
      <c r="AK111" s="42">
        <v>0</v>
      </c>
      <c r="AL111" s="42">
        <v>0</v>
      </c>
      <c r="AM111" s="42">
        <v>0</v>
      </c>
      <c r="AN111" s="42">
        <v>0</v>
      </c>
      <c r="AO111" s="42">
        <v>0</v>
      </c>
      <c r="AP111" s="42">
        <v>0</v>
      </c>
      <c r="AQ111" s="42">
        <v>0</v>
      </c>
      <c r="AR111" s="42">
        <v>0</v>
      </c>
      <c r="AS111" s="42">
        <v>0</v>
      </c>
      <c r="AT111" s="42">
        <v>0</v>
      </c>
      <c r="AU111" s="42">
        <v>0</v>
      </c>
      <c r="AV111" s="42">
        <v>0</v>
      </c>
      <c r="AW111" s="42">
        <v>0</v>
      </c>
      <c r="AX111" s="42">
        <v>0</v>
      </c>
      <c r="AY111" s="42">
        <v>0</v>
      </c>
      <c r="AZ111" s="42">
        <v>0</v>
      </c>
      <c r="BA111" s="42">
        <v>0</v>
      </c>
      <c r="BB111" s="42">
        <v>0</v>
      </c>
      <c r="BC111" s="42">
        <v>0</v>
      </c>
      <c r="BD111" s="42">
        <v>0</v>
      </c>
      <c r="BE111" s="42">
        <v>0</v>
      </c>
      <c r="BF111" s="42">
        <v>0</v>
      </c>
      <c r="BG111" s="42">
        <v>0</v>
      </c>
      <c r="BH111" s="42">
        <v>0</v>
      </c>
      <c r="BI111" s="42">
        <v>0</v>
      </c>
      <c r="BJ111" s="42">
        <v>0</v>
      </c>
      <c r="BK111" s="42">
        <v>0</v>
      </c>
      <c r="BL111" s="42">
        <v>0</v>
      </c>
      <c r="BM111" s="42">
        <v>0</v>
      </c>
      <c r="BN111" s="42">
        <v>0</v>
      </c>
      <c r="BO111" s="42">
        <v>0</v>
      </c>
      <c r="BP111" s="42">
        <v>0</v>
      </c>
      <c r="BQ111" s="42">
        <v>0</v>
      </c>
      <c r="BR111" s="42">
        <v>0</v>
      </c>
      <c r="BS111" s="42">
        <v>0</v>
      </c>
      <c r="BT111" s="42">
        <v>0</v>
      </c>
      <c r="BU111" s="42">
        <v>0</v>
      </c>
      <c r="BV111" s="42">
        <v>0</v>
      </c>
      <c r="BW111" s="42">
        <v>0</v>
      </c>
      <c r="BX111" s="42">
        <v>0</v>
      </c>
      <c r="BY111" s="42">
        <v>0</v>
      </c>
      <c r="BZ111" s="42">
        <v>0</v>
      </c>
      <c r="CA111" s="42">
        <v>0</v>
      </c>
      <c r="CB111" s="42">
        <v>0</v>
      </c>
      <c r="CC111" s="42">
        <v>0</v>
      </c>
    </row>
    <row r="112" spans="1:81" x14ac:dyDescent="0.25">
      <c r="A112" s="202">
        <v>44958</v>
      </c>
      <c r="B112" s="42" t="s">
        <v>1367</v>
      </c>
      <c r="C112" s="42" t="s">
        <v>1349</v>
      </c>
      <c r="D112" s="42">
        <v>0</v>
      </c>
      <c r="E112" s="42">
        <v>0</v>
      </c>
      <c r="F112" s="42">
        <v>0</v>
      </c>
      <c r="G112" s="42">
        <v>0</v>
      </c>
      <c r="H112" s="42">
        <v>0</v>
      </c>
      <c r="I112" s="42">
        <v>0</v>
      </c>
      <c r="J112" s="42">
        <v>0</v>
      </c>
      <c r="K112" s="42">
        <v>0</v>
      </c>
      <c r="L112" s="42">
        <v>0</v>
      </c>
      <c r="M112" s="42">
        <v>0</v>
      </c>
      <c r="N112" s="42">
        <v>0</v>
      </c>
      <c r="O112" s="42">
        <v>0</v>
      </c>
      <c r="P112" s="42">
        <v>0</v>
      </c>
      <c r="Q112" s="42">
        <v>0</v>
      </c>
      <c r="R112" s="42">
        <v>-18.420899973000001</v>
      </c>
      <c r="S112" s="42">
        <v>0</v>
      </c>
      <c r="T112" s="42">
        <v>0</v>
      </c>
      <c r="U112" s="42">
        <v>0</v>
      </c>
      <c r="V112" s="42">
        <v>0</v>
      </c>
      <c r="W112" s="42">
        <v>0</v>
      </c>
      <c r="X112" s="42">
        <v>0</v>
      </c>
      <c r="Y112" s="42">
        <v>0</v>
      </c>
      <c r="Z112" s="42">
        <v>0</v>
      </c>
      <c r="AA112" s="42">
        <v>0</v>
      </c>
      <c r="AB112" s="42">
        <v>0</v>
      </c>
      <c r="AC112" s="42">
        <v>0</v>
      </c>
      <c r="AD112" s="42">
        <v>0</v>
      </c>
      <c r="AE112" s="42">
        <v>0</v>
      </c>
      <c r="AF112" s="42">
        <v>0</v>
      </c>
      <c r="AG112" s="42">
        <v>0</v>
      </c>
      <c r="AH112" s="42">
        <v>0</v>
      </c>
      <c r="AI112" s="42">
        <v>0</v>
      </c>
      <c r="AJ112" s="42">
        <v>0</v>
      </c>
      <c r="AK112" s="42">
        <v>0</v>
      </c>
      <c r="AL112" s="42">
        <v>0</v>
      </c>
      <c r="AM112" s="42">
        <v>0</v>
      </c>
      <c r="AN112" s="42">
        <v>0</v>
      </c>
      <c r="AO112" s="42">
        <v>0</v>
      </c>
      <c r="AP112" s="42">
        <v>0</v>
      </c>
      <c r="AQ112" s="42">
        <v>0</v>
      </c>
      <c r="AR112" s="42">
        <v>0</v>
      </c>
      <c r="AS112" s="42">
        <v>0</v>
      </c>
      <c r="AT112" s="42">
        <v>0</v>
      </c>
      <c r="AU112" s="42">
        <v>0</v>
      </c>
      <c r="AV112" s="42">
        <v>0</v>
      </c>
      <c r="AW112" s="42">
        <v>0</v>
      </c>
      <c r="AX112" s="42">
        <v>0</v>
      </c>
      <c r="AY112" s="42">
        <v>0</v>
      </c>
      <c r="AZ112" s="42">
        <v>0</v>
      </c>
      <c r="BA112" s="42">
        <v>0</v>
      </c>
      <c r="BB112" s="42">
        <v>0</v>
      </c>
      <c r="BC112" s="42">
        <v>0</v>
      </c>
      <c r="BD112" s="42">
        <v>0</v>
      </c>
      <c r="BE112" s="42">
        <v>0</v>
      </c>
      <c r="BF112" s="42">
        <v>0</v>
      </c>
      <c r="BG112" s="42">
        <v>0</v>
      </c>
      <c r="BH112" s="42">
        <v>0</v>
      </c>
      <c r="BI112" s="42">
        <v>0</v>
      </c>
      <c r="BJ112" s="42">
        <v>0</v>
      </c>
      <c r="BK112" s="42">
        <v>0</v>
      </c>
      <c r="BL112" s="42">
        <v>0</v>
      </c>
      <c r="BM112" s="42">
        <v>0</v>
      </c>
      <c r="BN112" s="42">
        <v>0</v>
      </c>
      <c r="BO112" s="42">
        <v>0</v>
      </c>
      <c r="BP112" s="42">
        <v>0</v>
      </c>
      <c r="BQ112" s="42">
        <v>0</v>
      </c>
      <c r="BR112" s="42">
        <v>0</v>
      </c>
      <c r="BS112" s="42">
        <v>0</v>
      </c>
      <c r="BT112" s="42">
        <v>0</v>
      </c>
      <c r="BU112" s="42">
        <v>0</v>
      </c>
      <c r="BV112" s="42">
        <v>0</v>
      </c>
      <c r="BW112" s="42">
        <v>0</v>
      </c>
      <c r="BX112" s="42">
        <v>0</v>
      </c>
      <c r="BY112" s="42">
        <v>0</v>
      </c>
      <c r="BZ112" s="42">
        <v>0</v>
      </c>
      <c r="CA112" s="42">
        <v>0</v>
      </c>
      <c r="CB112" s="42">
        <v>0</v>
      </c>
      <c r="CC112" s="42">
        <v>0</v>
      </c>
    </row>
    <row r="113" spans="1:81" x14ac:dyDescent="0.25">
      <c r="A113" s="202">
        <v>44958</v>
      </c>
      <c r="B113" s="42" t="s">
        <v>1367</v>
      </c>
      <c r="C113" s="42" t="s">
        <v>1347</v>
      </c>
      <c r="D113" s="42">
        <v>0</v>
      </c>
      <c r="E113" s="42">
        <v>0</v>
      </c>
      <c r="F113" s="42">
        <v>0</v>
      </c>
      <c r="G113" s="42">
        <v>0</v>
      </c>
      <c r="H113" s="42">
        <v>0</v>
      </c>
      <c r="I113" s="42">
        <v>0</v>
      </c>
      <c r="J113" s="42">
        <v>0</v>
      </c>
      <c r="K113" s="42">
        <v>0</v>
      </c>
      <c r="L113" s="42">
        <v>0</v>
      </c>
      <c r="M113" s="42">
        <v>0</v>
      </c>
      <c r="N113" s="42">
        <v>0</v>
      </c>
      <c r="O113" s="42">
        <v>0</v>
      </c>
      <c r="P113" s="42">
        <v>0</v>
      </c>
      <c r="Q113" s="42">
        <v>0</v>
      </c>
      <c r="R113" s="42">
        <v>7.7812299999999999</v>
      </c>
      <c r="S113" s="42">
        <v>0</v>
      </c>
      <c r="T113" s="42">
        <v>0</v>
      </c>
      <c r="U113" s="42">
        <v>0</v>
      </c>
      <c r="V113" s="42">
        <v>0</v>
      </c>
      <c r="W113" s="42">
        <v>0</v>
      </c>
      <c r="X113" s="42">
        <v>0</v>
      </c>
      <c r="Y113" s="42">
        <v>0</v>
      </c>
      <c r="Z113" s="42">
        <v>0</v>
      </c>
      <c r="AA113" s="42">
        <v>0</v>
      </c>
      <c r="AB113" s="42">
        <v>0</v>
      </c>
      <c r="AC113" s="42">
        <v>0</v>
      </c>
      <c r="AD113" s="42">
        <v>0</v>
      </c>
      <c r="AE113" s="42">
        <v>0</v>
      </c>
      <c r="AF113" s="42">
        <v>0</v>
      </c>
      <c r="AG113" s="42">
        <v>0</v>
      </c>
      <c r="AH113" s="42">
        <v>0</v>
      </c>
      <c r="AI113" s="42">
        <v>0</v>
      </c>
      <c r="AJ113" s="42">
        <v>0</v>
      </c>
      <c r="AK113" s="42">
        <v>0</v>
      </c>
      <c r="AL113" s="42">
        <v>0</v>
      </c>
      <c r="AM113" s="42">
        <v>0</v>
      </c>
      <c r="AN113" s="42">
        <v>0</v>
      </c>
      <c r="AO113" s="42">
        <v>0</v>
      </c>
      <c r="AP113" s="42">
        <v>0</v>
      </c>
      <c r="AQ113" s="42">
        <v>0</v>
      </c>
      <c r="AR113" s="42">
        <v>0</v>
      </c>
      <c r="AS113" s="42">
        <v>0</v>
      </c>
      <c r="AT113" s="42">
        <v>0</v>
      </c>
      <c r="AU113" s="42">
        <v>0</v>
      </c>
      <c r="AV113" s="42">
        <v>0</v>
      </c>
      <c r="AW113" s="42">
        <v>0</v>
      </c>
      <c r="AX113" s="42">
        <v>0</v>
      </c>
      <c r="AY113" s="42">
        <v>0</v>
      </c>
      <c r="AZ113" s="42">
        <v>0</v>
      </c>
      <c r="BA113" s="42">
        <v>0</v>
      </c>
      <c r="BB113" s="42">
        <v>0</v>
      </c>
      <c r="BC113" s="42">
        <v>0</v>
      </c>
      <c r="BD113" s="42">
        <v>0</v>
      </c>
      <c r="BE113" s="42">
        <v>0</v>
      </c>
      <c r="BF113" s="42">
        <v>0</v>
      </c>
      <c r="BG113" s="42">
        <v>0</v>
      </c>
      <c r="BH113" s="42">
        <v>0</v>
      </c>
      <c r="BI113" s="42">
        <v>0</v>
      </c>
      <c r="BJ113" s="42">
        <v>0</v>
      </c>
      <c r="BK113" s="42">
        <v>0</v>
      </c>
      <c r="BL113" s="42">
        <v>0</v>
      </c>
      <c r="BM113" s="42">
        <v>0</v>
      </c>
      <c r="BN113" s="42">
        <v>0</v>
      </c>
      <c r="BO113" s="42">
        <v>0</v>
      </c>
      <c r="BP113" s="42">
        <v>0</v>
      </c>
      <c r="BQ113" s="42">
        <v>0</v>
      </c>
      <c r="BR113" s="42">
        <v>0</v>
      </c>
      <c r="BS113" s="42">
        <v>0</v>
      </c>
      <c r="BT113" s="42">
        <v>0</v>
      </c>
      <c r="BU113" s="42">
        <v>0</v>
      </c>
      <c r="BV113" s="42">
        <v>0</v>
      </c>
      <c r="BW113" s="42">
        <v>0</v>
      </c>
      <c r="BX113" s="42">
        <v>-292884.62477501697</v>
      </c>
      <c r="BY113" s="42">
        <v>0</v>
      </c>
      <c r="BZ113" s="42">
        <v>0</v>
      </c>
      <c r="CA113" s="42">
        <v>0</v>
      </c>
      <c r="CB113" s="42">
        <v>0</v>
      </c>
      <c r="CC113" s="42">
        <v>0</v>
      </c>
    </row>
    <row r="114" spans="1:81" x14ac:dyDescent="0.25">
      <c r="A114" s="202">
        <v>44958</v>
      </c>
      <c r="B114" s="42" t="s">
        <v>1367</v>
      </c>
      <c r="C114" s="42" t="s">
        <v>917</v>
      </c>
      <c r="D114" s="42">
        <v>0</v>
      </c>
      <c r="E114" s="42">
        <v>0</v>
      </c>
      <c r="F114" s="42">
        <v>0</v>
      </c>
      <c r="G114" s="42">
        <v>0</v>
      </c>
      <c r="H114" s="42">
        <v>0</v>
      </c>
      <c r="I114" s="42">
        <v>0</v>
      </c>
      <c r="J114" s="42">
        <v>0</v>
      </c>
      <c r="K114" s="42">
        <v>0</v>
      </c>
      <c r="L114" s="42">
        <v>0</v>
      </c>
      <c r="M114" s="42">
        <v>0</v>
      </c>
      <c r="N114" s="42">
        <v>0</v>
      </c>
      <c r="O114" s="42">
        <v>0</v>
      </c>
      <c r="P114" s="42">
        <v>0</v>
      </c>
      <c r="Q114" s="42">
        <v>0</v>
      </c>
      <c r="R114" s="42">
        <v>0</v>
      </c>
      <c r="S114" s="42">
        <v>0</v>
      </c>
      <c r="T114" s="42">
        <v>0</v>
      </c>
      <c r="U114" s="42">
        <v>0</v>
      </c>
      <c r="V114" s="42">
        <v>0</v>
      </c>
      <c r="W114" s="42">
        <v>-2.4091E-5</v>
      </c>
      <c r="X114" s="42">
        <v>0</v>
      </c>
      <c r="Y114" s="42">
        <v>0</v>
      </c>
      <c r="Z114" s="42">
        <v>0</v>
      </c>
      <c r="AA114" s="42">
        <v>0</v>
      </c>
      <c r="AB114" s="42">
        <v>0</v>
      </c>
      <c r="AC114" s="42">
        <v>0</v>
      </c>
      <c r="AD114" s="42">
        <v>0</v>
      </c>
      <c r="AE114" s="42">
        <v>0</v>
      </c>
      <c r="AF114" s="42">
        <v>0</v>
      </c>
      <c r="AG114" s="42">
        <v>0</v>
      </c>
      <c r="AH114" s="42">
        <v>0</v>
      </c>
      <c r="AI114" s="42">
        <v>0</v>
      </c>
      <c r="AJ114" s="42">
        <v>0</v>
      </c>
      <c r="AK114" s="42">
        <v>0</v>
      </c>
      <c r="AL114" s="42">
        <v>0</v>
      </c>
      <c r="AM114" s="42">
        <v>0</v>
      </c>
      <c r="AN114" s="42">
        <v>0</v>
      </c>
      <c r="AO114" s="42">
        <v>0</v>
      </c>
      <c r="AP114" s="42">
        <v>0</v>
      </c>
      <c r="AQ114" s="42">
        <v>0</v>
      </c>
      <c r="AR114" s="42">
        <v>0</v>
      </c>
      <c r="AS114" s="42">
        <v>0</v>
      </c>
      <c r="AT114" s="42">
        <v>0</v>
      </c>
      <c r="AU114" s="42">
        <v>0</v>
      </c>
      <c r="AV114" s="42">
        <v>0</v>
      </c>
      <c r="AW114" s="42">
        <v>0</v>
      </c>
      <c r="AX114" s="42">
        <v>0</v>
      </c>
      <c r="AY114" s="42">
        <v>0</v>
      </c>
      <c r="AZ114" s="42">
        <v>0</v>
      </c>
      <c r="BA114" s="42">
        <v>0</v>
      </c>
      <c r="BB114" s="42">
        <v>0</v>
      </c>
      <c r="BC114" s="42">
        <v>0</v>
      </c>
      <c r="BD114" s="42">
        <v>0</v>
      </c>
      <c r="BE114" s="42">
        <v>0</v>
      </c>
      <c r="BF114" s="42">
        <v>0</v>
      </c>
      <c r="BG114" s="42">
        <v>0</v>
      </c>
      <c r="BH114" s="42">
        <v>0</v>
      </c>
      <c r="BI114" s="42">
        <v>0</v>
      </c>
      <c r="BJ114" s="42">
        <v>0</v>
      </c>
      <c r="BK114" s="42">
        <v>0</v>
      </c>
      <c r="BL114" s="42">
        <v>0</v>
      </c>
      <c r="BM114" s="42">
        <v>0</v>
      </c>
      <c r="BN114" s="42">
        <v>0</v>
      </c>
      <c r="BO114" s="42">
        <v>0</v>
      </c>
      <c r="BP114" s="42">
        <v>0</v>
      </c>
      <c r="BQ114" s="42">
        <v>0</v>
      </c>
      <c r="BR114" s="42">
        <v>0</v>
      </c>
      <c r="BS114" s="42">
        <v>0</v>
      </c>
      <c r="BT114" s="42">
        <v>0</v>
      </c>
      <c r="BU114" s="42">
        <v>0</v>
      </c>
      <c r="BV114" s="42">
        <v>0</v>
      </c>
      <c r="BW114" s="42">
        <v>0</v>
      </c>
      <c r="BX114" s="42">
        <v>0</v>
      </c>
      <c r="BY114" s="42">
        <v>0</v>
      </c>
      <c r="BZ114" s="42">
        <v>0</v>
      </c>
      <c r="CA114" s="42">
        <v>0</v>
      </c>
      <c r="CB114" s="42">
        <v>0</v>
      </c>
      <c r="CC114" s="42">
        <v>0</v>
      </c>
    </row>
    <row r="115" spans="1:81" x14ac:dyDescent="0.25">
      <c r="A115" s="202">
        <v>44958</v>
      </c>
      <c r="B115" s="42" t="s">
        <v>1366</v>
      </c>
      <c r="C115" s="42" t="s">
        <v>1351</v>
      </c>
      <c r="D115" s="42">
        <v>0</v>
      </c>
      <c r="E115" s="42">
        <v>0</v>
      </c>
      <c r="F115" s="42">
        <v>0</v>
      </c>
      <c r="G115" s="42">
        <v>0</v>
      </c>
      <c r="H115" s="42">
        <v>0</v>
      </c>
      <c r="I115" s="42">
        <v>0</v>
      </c>
      <c r="J115" s="42">
        <v>0</v>
      </c>
      <c r="K115" s="42">
        <v>0</v>
      </c>
      <c r="L115" s="42">
        <v>0</v>
      </c>
      <c r="M115" s="42">
        <v>0</v>
      </c>
      <c r="N115" s="42">
        <v>0</v>
      </c>
      <c r="O115" s="42">
        <v>0</v>
      </c>
      <c r="P115" s="42">
        <v>0</v>
      </c>
      <c r="Q115" s="42">
        <v>0</v>
      </c>
      <c r="R115" s="42">
        <v>-0.42242000000000002</v>
      </c>
      <c r="S115" s="42">
        <v>0</v>
      </c>
      <c r="T115" s="42">
        <v>9725.4989000000005</v>
      </c>
      <c r="U115" s="42">
        <v>0</v>
      </c>
      <c r="V115" s="42">
        <v>0</v>
      </c>
      <c r="W115" s="42">
        <v>0</v>
      </c>
      <c r="X115" s="42">
        <v>0</v>
      </c>
      <c r="Y115" s="42">
        <v>0</v>
      </c>
      <c r="Z115" s="42">
        <v>0</v>
      </c>
      <c r="AA115" s="42">
        <v>0</v>
      </c>
      <c r="AB115" s="42">
        <v>0</v>
      </c>
      <c r="AC115" s="42">
        <v>0</v>
      </c>
      <c r="AD115" s="42">
        <v>0</v>
      </c>
      <c r="AE115" s="42">
        <v>0</v>
      </c>
      <c r="AF115" s="42">
        <v>0</v>
      </c>
      <c r="AG115" s="42">
        <v>0</v>
      </c>
      <c r="AH115" s="42">
        <v>0</v>
      </c>
      <c r="AI115" s="42">
        <v>0</v>
      </c>
      <c r="AJ115" s="42">
        <v>0</v>
      </c>
      <c r="AK115" s="42">
        <v>0</v>
      </c>
      <c r="AL115" s="42">
        <v>0</v>
      </c>
      <c r="AM115" s="42">
        <v>0</v>
      </c>
      <c r="AN115" s="42">
        <v>0</v>
      </c>
      <c r="AO115" s="42">
        <v>0</v>
      </c>
      <c r="AP115" s="42">
        <v>0</v>
      </c>
      <c r="AQ115" s="42">
        <v>0</v>
      </c>
      <c r="AR115" s="42">
        <v>0</v>
      </c>
      <c r="AS115" s="42">
        <v>0</v>
      </c>
      <c r="AT115" s="42">
        <v>0</v>
      </c>
      <c r="AU115" s="42">
        <v>0</v>
      </c>
      <c r="AV115" s="42">
        <v>0</v>
      </c>
      <c r="AW115" s="42">
        <v>0</v>
      </c>
      <c r="AX115" s="42">
        <v>0</v>
      </c>
      <c r="AY115" s="42">
        <v>0</v>
      </c>
      <c r="AZ115" s="42">
        <v>0</v>
      </c>
      <c r="BA115" s="42">
        <v>0</v>
      </c>
      <c r="BB115" s="42">
        <v>0</v>
      </c>
      <c r="BC115" s="42">
        <v>0</v>
      </c>
      <c r="BD115" s="42">
        <v>0</v>
      </c>
      <c r="BE115" s="42">
        <v>0</v>
      </c>
      <c r="BF115" s="42">
        <v>0</v>
      </c>
      <c r="BG115" s="42">
        <v>0</v>
      </c>
      <c r="BH115" s="42">
        <v>0</v>
      </c>
      <c r="BI115" s="42">
        <v>0</v>
      </c>
      <c r="BJ115" s="42">
        <v>0</v>
      </c>
      <c r="BK115" s="42">
        <v>0</v>
      </c>
      <c r="BL115" s="42">
        <v>0</v>
      </c>
      <c r="BM115" s="42">
        <v>0</v>
      </c>
      <c r="BN115" s="42">
        <v>0</v>
      </c>
      <c r="BO115" s="42">
        <v>0</v>
      </c>
      <c r="BP115" s="42">
        <v>0</v>
      </c>
      <c r="BQ115" s="42">
        <v>0</v>
      </c>
      <c r="BR115" s="42">
        <v>0</v>
      </c>
      <c r="BS115" s="42">
        <v>0</v>
      </c>
      <c r="BT115" s="42">
        <v>0</v>
      </c>
      <c r="BU115" s="42">
        <v>0</v>
      </c>
      <c r="BV115" s="42">
        <v>0</v>
      </c>
      <c r="BW115" s="42">
        <v>0</v>
      </c>
      <c r="BX115" s="42">
        <v>0</v>
      </c>
      <c r="BY115" s="42">
        <v>0</v>
      </c>
      <c r="BZ115" s="42">
        <v>0</v>
      </c>
      <c r="CA115" s="42">
        <v>0</v>
      </c>
      <c r="CB115" s="42">
        <v>0</v>
      </c>
      <c r="CC115" s="42">
        <v>0</v>
      </c>
    </row>
    <row r="116" spans="1:81" x14ac:dyDescent="0.25">
      <c r="A116" s="202">
        <v>44958</v>
      </c>
      <c r="B116" s="42" t="s">
        <v>1366</v>
      </c>
      <c r="C116" s="42" t="s">
        <v>1349</v>
      </c>
      <c r="D116" s="42">
        <v>0</v>
      </c>
      <c r="E116" s="42">
        <v>0</v>
      </c>
      <c r="F116" s="42">
        <v>0</v>
      </c>
      <c r="G116" s="42">
        <v>0</v>
      </c>
      <c r="H116" s="42">
        <v>0</v>
      </c>
      <c r="I116" s="42">
        <v>0</v>
      </c>
      <c r="J116" s="42">
        <v>0</v>
      </c>
      <c r="K116" s="42">
        <v>0</v>
      </c>
      <c r="L116" s="42">
        <v>0</v>
      </c>
      <c r="M116" s="42">
        <v>0</v>
      </c>
      <c r="N116" s="42">
        <v>0</v>
      </c>
      <c r="O116" s="42">
        <v>0</v>
      </c>
      <c r="P116" s="42">
        <v>0</v>
      </c>
      <c r="Q116" s="42">
        <v>0</v>
      </c>
      <c r="R116" s="42">
        <v>-23.219327274000001</v>
      </c>
      <c r="S116" s="42">
        <v>0</v>
      </c>
      <c r="T116" s="42">
        <v>0</v>
      </c>
      <c r="U116" s="42">
        <v>0</v>
      </c>
      <c r="V116" s="42">
        <v>0</v>
      </c>
      <c r="W116" s="42">
        <v>0</v>
      </c>
      <c r="X116" s="42">
        <v>0</v>
      </c>
      <c r="Y116" s="42">
        <v>0</v>
      </c>
      <c r="Z116" s="42">
        <v>0</v>
      </c>
      <c r="AA116" s="42">
        <v>0</v>
      </c>
      <c r="AB116" s="42">
        <v>0</v>
      </c>
      <c r="AC116" s="42">
        <v>0</v>
      </c>
      <c r="AD116" s="42">
        <v>0</v>
      </c>
      <c r="AE116" s="42">
        <v>0</v>
      </c>
      <c r="AF116" s="42">
        <v>0</v>
      </c>
      <c r="AG116" s="42">
        <v>0</v>
      </c>
      <c r="AH116" s="42">
        <v>0</v>
      </c>
      <c r="AI116" s="42">
        <v>0</v>
      </c>
      <c r="AJ116" s="42">
        <v>0</v>
      </c>
      <c r="AK116" s="42">
        <v>0</v>
      </c>
      <c r="AL116" s="42">
        <v>0</v>
      </c>
      <c r="AM116" s="42">
        <v>0</v>
      </c>
      <c r="AN116" s="42">
        <v>0</v>
      </c>
      <c r="AO116" s="42">
        <v>0</v>
      </c>
      <c r="AP116" s="42">
        <v>0</v>
      </c>
      <c r="AQ116" s="42">
        <v>0</v>
      </c>
      <c r="AR116" s="42">
        <v>0</v>
      </c>
      <c r="AS116" s="42">
        <v>0</v>
      </c>
      <c r="AT116" s="42">
        <v>0</v>
      </c>
      <c r="AU116" s="42">
        <v>0</v>
      </c>
      <c r="AV116" s="42">
        <v>0</v>
      </c>
      <c r="AW116" s="42">
        <v>0</v>
      </c>
      <c r="AX116" s="42">
        <v>0</v>
      </c>
      <c r="AY116" s="42">
        <v>0</v>
      </c>
      <c r="AZ116" s="42">
        <v>0</v>
      </c>
      <c r="BA116" s="42">
        <v>0</v>
      </c>
      <c r="BB116" s="42">
        <v>0</v>
      </c>
      <c r="BC116" s="42">
        <v>0</v>
      </c>
      <c r="BD116" s="42">
        <v>0</v>
      </c>
      <c r="BE116" s="42">
        <v>0</v>
      </c>
      <c r="BF116" s="42">
        <v>0</v>
      </c>
      <c r="BG116" s="42">
        <v>0</v>
      </c>
      <c r="BH116" s="42">
        <v>0</v>
      </c>
      <c r="BI116" s="42">
        <v>0</v>
      </c>
      <c r="BJ116" s="42">
        <v>0</v>
      </c>
      <c r="BK116" s="42">
        <v>0</v>
      </c>
      <c r="BL116" s="42">
        <v>0</v>
      </c>
      <c r="BM116" s="42">
        <v>0</v>
      </c>
      <c r="BN116" s="42">
        <v>0</v>
      </c>
      <c r="BO116" s="42">
        <v>0</v>
      </c>
      <c r="BP116" s="42">
        <v>0</v>
      </c>
      <c r="BQ116" s="42">
        <v>0</v>
      </c>
      <c r="BR116" s="42">
        <v>0</v>
      </c>
      <c r="BS116" s="42">
        <v>0</v>
      </c>
      <c r="BT116" s="42">
        <v>0</v>
      </c>
      <c r="BU116" s="42">
        <v>0</v>
      </c>
      <c r="BV116" s="42">
        <v>0</v>
      </c>
      <c r="BW116" s="42">
        <v>0</v>
      </c>
      <c r="BX116" s="42">
        <v>0</v>
      </c>
      <c r="BY116" s="42">
        <v>0</v>
      </c>
      <c r="BZ116" s="42">
        <v>0</v>
      </c>
      <c r="CA116" s="42">
        <v>0</v>
      </c>
      <c r="CB116" s="42">
        <v>0</v>
      </c>
      <c r="CC116" s="42">
        <v>0</v>
      </c>
    </row>
    <row r="117" spans="1:81" x14ac:dyDescent="0.25">
      <c r="A117" s="202">
        <v>44958</v>
      </c>
      <c r="B117" s="42" t="s">
        <v>1366</v>
      </c>
      <c r="C117" s="42" t="s">
        <v>1347</v>
      </c>
      <c r="D117" s="42">
        <v>0</v>
      </c>
      <c r="E117" s="42">
        <v>0</v>
      </c>
      <c r="F117" s="42">
        <v>0</v>
      </c>
      <c r="G117" s="42">
        <v>0</v>
      </c>
      <c r="H117" s="42">
        <v>0</v>
      </c>
      <c r="I117" s="42">
        <v>0</v>
      </c>
      <c r="J117" s="42">
        <v>0</v>
      </c>
      <c r="K117" s="42">
        <v>0</v>
      </c>
      <c r="L117" s="42">
        <v>0</v>
      </c>
      <c r="M117" s="42">
        <v>0</v>
      </c>
      <c r="N117" s="42">
        <v>0</v>
      </c>
      <c r="O117" s="42">
        <v>0</v>
      </c>
      <c r="P117" s="42">
        <v>0</v>
      </c>
      <c r="Q117" s="42">
        <v>0</v>
      </c>
      <c r="R117" s="42">
        <v>8.1227146989999994</v>
      </c>
      <c r="S117" s="42">
        <v>0</v>
      </c>
      <c r="T117" s="42">
        <v>0</v>
      </c>
      <c r="U117" s="42">
        <v>0</v>
      </c>
      <c r="V117" s="42">
        <v>0</v>
      </c>
      <c r="W117" s="42">
        <v>0</v>
      </c>
      <c r="X117" s="42">
        <v>0</v>
      </c>
      <c r="Y117" s="42">
        <v>0</v>
      </c>
      <c r="Z117" s="42">
        <v>0</v>
      </c>
      <c r="AA117" s="42">
        <v>0</v>
      </c>
      <c r="AB117" s="42">
        <v>0</v>
      </c>
      <c r="AC117" s="42">
        <v>0</v>
      </c>
      <c r="AD117" s="42">
        <v>0</v>
      </c>
      <c r="AE117" s="42">
        <v>0</v>
      </c>
      <c r="AF117" s="42">
        <v>0</v>
      </c>
      <c r="AG117" s="42">
        <v>0</v>
      </c>
      <c r="AH117" s="42">
        <v>0</v>
      </c>
      <c r="AI117" s="42">
        <v>0</v>
      </c>
      <c r="AJ117" s="42">
        <v>0</v>
      </c>
      <c r="AK117" s="42">
        <v>0</v>
      </c>
      <c r="AL117" s="42">
        <v>0</v>
      </c>
      <c r="AM117" s="42">
        <v>0</v>
      </c>
      <c r="AN117" s="42">
        <v>0</v>
      </c>
      <c r="AO117" s="42">
        <v>0</v>
      </c>
      <c r="AP117" s="42">
        <v>0</v>
      </c>
      <c r="AQ117" s="42">
        <v>0</v>
      </c>
      <c r="AR117" s="42">
        <v>0</v>
      </c>
      <c r="AS117" s="42">
        <v>0</v>
      </c>
      <c r="AT117" s="42">
        <v>0</v>
      </c>
      <c r="AU117" s="42">
        <v>0</v>
      </c>
      <c r="AV117" s="42">
        <v>0</v>
      </c>
      <c r="AW117" s="42">
        <v>0</v>
      </c>
      <c r="AX117" s="42">
        <v>0</v>
      </c>
      <c r="AY117" s="42">
        <v>0</v>
      </c>
      <c r="AZ117" s="42">
        <v>0</v>
      </c>
      <c r="BA117" s="42">
        <v>0</v>
      </c>
      <c r="BB117" s="42">
        <v>0</v>
      </c>
      <c r="BC117" s="42">
        <v>0</v>
      </c>
      <c r="BD117" s="42">
        <v>0</v>
      </c>
      <c r="BE117" s="42">
        <v>0</v>
      </c>
      <c r="BF117" s="42">
        <v>0</v>
      </c>
      <c r="BG117" s="42">
        <v>0</v>
      </c>
      <c r="BH117" s="42">
        <v>0</v>
      </c>
      <c r="BI117" s="42">
        <v>0</v>
      </c>
      <c r="BJ117" s="42">
        <v>0</v>
      </c>
      <c r="BK117" s="42">
        <v>0</v>
      </c>
      <c r="BL117" s="42">
        <v>0</v>
      </c>
      <c r="BM117" s="42">
        <v>0</v>
      </c>
      <c r="BN117" s="42">
        <v>0</v>
      </c>
      <c r="BO117" s="42">
        <v>0</v>
      </c>
      <c r="BP117" s="42">
        <v>0</v>
      </c>
      <c r="BQ117" s="42">
        <v>0</v>
      </c>
      <c r="BR117" s="42">
        <v>0</v>
      </c>
      <c r="BS117" s="42">
        <v>0</v>
      </c>
      <c r="BT117" s="42">
        <v>0</v>
      </c>
      <c r="BU117" s="42">
        <v>0</v>
      </c>
      <c r="BV117" s="42">
        <v>0</v>
      </c>
      <c r="BW117" s="42">
        <v>0</v>
      </c>
      <c r="BX117" s="42">
        <v>-240490.74716981201</v>
      </c>
      <c r="BY117" s="42">
        <v>0</v>
      </c>
      <c r="BZ117" s="42">
        <v>0</v>
      </c>
      <c r="CA117" s="42">
        <v>0</v>
      </c>
      <c r="CB117" s="42">
        <v>0</v>
      </c>
      <c r="CC117" s="42">
        <v>0</v>
      </c>
    </row>
    <row r="118" spans="1:81" x14ac:dyDescent="0.25">
      <c r="A118" s="202">
        <v>44958</v>
      </c>
      <c r="B118" s="42" t="s">
        <v>1366</v>
      </c>
      <c r="C118" s="42" t="s">
        <v>917</v>
      </c>
      <c r="D118" s="42">
        <v>0</v>
      </c>
      <c r="E118" s="42">
        <v>0</v>
      </c>
      <c r="F118" s="42">
        <v>0</v>
      </c>
      <c r="G118" s="42">
        <v>0</v>
      </c>
      <c r="H118" s="42">
        <v>0</v>
      </c>
      <c r="I118" s="42">
        <v>0</v>
      </c>
      <c r="J118" s="42">
        <v>0</v>
      </c>
      <c r="K118" s="42">
        <v>0</v>
      </c>
      <c r="L118" s="42">
        <v>0</v>
      </c>
      <c r="M118" s="42">
        <v>0</v>
      </c>
      <c r="N118" s="42">
        <v>0</v>
      </c>
      <c r="O118" s="42">
        <v>0</v>
      </c>
      <c r="P118" s="42">
        <v>0</v>
      </c>
      <c r="Q118" s="42">
        <v>0</v>
      </c>
      <c r="R118" s="42">
        <v>0</v>
      </c>
      <c r="S118" s="42">
        <v>0</v>
      </c>
      <c r="T118" s="42">
        <v>0</v>
      </c>
      <c r="U118" s="42">
        <v>0</v>
      </c>
      <c r="V118" s="42">
        <v>0</v>
      </c>
      <c r="W118" s="42">
        <v>-2.4544000000000001E-5</v>
      </c>
      <c r="X118" s="42">
        <v>0</v>
      </c>
      <c r="Y118" s="42">
        <v>0</v>
      </c>
      <c r="Z118" s="42">
        <v>0</v>
      </c>
      <c r="AA118" s="42">
        <v>0</v>
      </c>
      <c r="AB118" s="42">
        <v>0</v>
      </c>
      <c r="AC118" s="42">
        <v>0</v>
      </c>
      <c r="AD118" s="42">
        <v>0</v>
      </c>
      <c r="AE118" s="42">
        <v>0</v>
      </c>
      <c r="AF118" s="42">
        <v>0</v>
      </c>
      <c r="AG118" s="42">
        <v>0</v>
      </c>
      <c r="AH118" s="42">
        <v>0</v>
      </c>
      <c r="AI118" s="42">
        <v>0</v>
      </c>
      <c r="AJ118" s="42">
        <v>0</v>
      </c>
      <c r="AK118" s="42">
        <v>0</v>
      </c>
      <c r="AL118" s="42">
        <v>0</v>
      </c>
      <c r="AM118" s="42">
        <v>0</v>
      </c>
      <c r="AN118" s="42">
        <v>0</v>
      </c>
      <c r="AO118" s="42">
        <v>0</v>
      </c>
      <c r="AP118" s="42">
        <v>0</v>
      </c>
      <c r="AQ118" s="42">
        <v>0</v>
      </c>
      <c r="AR118" s="42">
        <v>0</v>
      </c>
      <c r="AS118" s="42">
        <v>0</v>
      </c>
      <c r="AT118" s="42">
        <v>0</v>
      </c>
      <c r="AU118" s="42">
        <v>0</v>
      </c>
      <c r="AV118" s="42">
        <v>0</v>
      </c>
      <c r="AW118" s="42">
        <v>0</v>
      </c>
      <c r="AX118" s="42">
        <v>0</v>
      </c>
      <c r="AY118" s="42">
        <v>0</v>
      </c>
      <c r="AZ118" s="42">
        <v>0</v>
      </c>
      <c r="BA118" s="42">
        <v>0</v>
      </c>
      <c r="BB118" s="42">
        <v>0</v>
      </c>
      <c r="BC118" s="42">
        <v>0</v>
      </c>
      <c r="BD118" s="42">
        <v>0</v>
      </c>
      <c r="BE118" s="42">
        <v>0</v>
      </c>
      <c r="BF118" s="42">
        <v>0</v>
      </c>
      <c r="BG118" s="42">
        <v>0</v>
      </c>
      <c r="BH118" s="42">
        <v>0</v>
      </c>
      <c r="BI118" s="42">
        <v>0</v>
      </c>
      <c r="BJ118" s="42">
        <v>0</v>
      </c>
      <c r="BK118" s="42">
        <v>0</v>
      </c>
      <c r="BL118" s="42">
        <v>0</v>
      </c>
      <c r="BM118" s="42">
        <v>0</v>
      </c>
      <c r="BN118" s="42">
        <v>0</v>
      </c>
      <c r="BO118" s="42">
        <v>0</v>
      </c>
      <c r="BP118" s="42">
        <v>0</v>
      </c>
      <c r="BQ118" s="42">
        <v>0</v>
      </c>
      <c r="BR118" s="42">
        <v>0</v>
      </c>
      <c r="BS118" s="42">
        <v>0</v>
      </c>
      <c r="BT118" s="42">
        <v>0</v>
      </c>
      <c r="BU118" s="42">
        <v>0</v>
      </c>
      <c r="BV118" s="42">
        <v>0</v>
      </c>
      <c r="BW118" s="42">
        <v>0</v>
      </c>
      <c r="BX118" s="42">
        <v>0</v>
      </c>
      <c r="BY118" s="42">
        <v>0</v>
      </c>
      <c r="BZ118" s="42">
        <v>0</v>
      </c>
      <c r="CA118" s="42">
        <v>0</v>
      </c>
      <c r="CB118" s="42">
        <v>0</v>
      </c>
      <c r="CC118" s="42">
        <v>0</v>
      </c>
    </row>
    <row r="119" spans="1:81" x14ac:dyDescent="0.25">
      <c r="A119" s="202">
        <v>44958</v>
      </c>
      <c r="B119" s="42" t="s">
        <v>1365</v>
      </c>
      <c r="C119" s="42" t="s">
        <v>21</v>
      </c>
      <c r="D119" s="42">
        <v>0</v>
      </c>
      <c r="E119" s="42">
        <v>0</v>
      </c>
      <c r="F119" s="42">
        <v>0</v>
      </c>
      <c r="G119" s="42">
        <v>0</v>
      </c>
      <c r="H119" s="42">
        <v>0</v>
      </c>
      <c r="I119" s="42">
        <v>0</v>
      </c>
      <c r="J119" s="42">
        <v>0</v>
      </c>
      <c r="K119" s="42">
        <v>-92.411000000000001</v>
      </c>
      <c r="L119" s="42">
        <v>0</v>
      </c>
      <c r="M119" s="42">
        <v>0</v>
      </c>
      <c r="N119" s="42">
        <v>0</v>
      </c>
      <c r="O119" s="42">
        <v>0</v>
      </c>
      <c r="P119" s="42">
        <v>0</v>
      </c>
      <c r="Q119" s="42">
        <v>0</v>
      </c>
      <c r="R119" s="42">
        <v>0</v>
      </c>
      <c r="S119" s="42">
        <v>0</v>
      </c>
      <c r="T119" s="42">
        <v>0</v>
      </c>
      <c r="U119" s="42">
        <v>0</v>
      </c>
      <c r="V119" s="42">
        <v>0</v>
      </c>
      <c r="W119" s="42">
        <v>0</v>
      </c>
      <c r="X119" s="42">
        <v>0</v>
      </c>
      <c r="Y119" s="42">
        <v>0</v>
      </c>
      <c r="Z119" s="42">
        <v>0</v>
      </c>
      <c r="AA119" s="42">
        <v>0</v>
      </c>
      <c r="AB119" s="42">
        <v>0</v>
      </c>
      <c r="AC119" s="42">
        <v>0</v>
      </c>
      <c r="AD119" s="42">
        <v>0</v>
      </c>
      <c r="AE119" s="42">
        <v>0</v>
      </c>
      <c r="AF119" s="42">
        <v>0</v>
      </c>
      <c r="AG119" s="42">
        <v>0</v>
      </c>
      <c r="AH119" s="42">
        <v>0</v>
      </c>
      <c r="AI119" s="42">
        <v>0</v>
      </c>
      <c r="AJ119" s="42">
        <v>0</v>
      </c>
      <c r="AK119" s="42">
        <v>0</v>
      </c>
      <c r="AL119" s="42">
        <v>0</v>
      </c>
      <c r="AM119" s="42">
        <v>0</v>
      </c>
      <c r="AN119" s="42">
        <v>0</v>
      </c>
      <c r="AO119" s="42">
        <v>0</v>
      </c>
      <c r="AP119" s="42">
        <v>0</v>
      </c>
      <c r="AQ119" s="42">
        <v>0</v>
      </c>
      <c r="AR119" s="42">
        <v>0</v>
      </c>
      <c r="AS119" s="42">
        <v>0</v>
      </c>
      <c r="AT119" s="42">
        <v>0</v>
      </c>
      <c r="AU119" s="42">
        <v>0</v>
      </c>
      <c r="AV119" s="42">
        <v>0</v>
      </c>
      <c r="AW119" s="42">
        <v>0</v>
      </c>
      <c r="AX119" s="42">
        <v>0</v>
      </c>
      <c r="AY119" s="42">
        <v>0</v>
      </c>
      <c r="AZ119" s="42">
        <v>0</v>
      </c>
      <c r="BA119" s="42">
        <v>0</v>
      </c>
      <c r="BB119" s="42">
        <v>0</v>
      </c>
      <c r="BC119" s="42">
        <v>0</v>
      </c>
      <c r="BD119" s="42">
        <v>0</v>
      </c>
      <c r="BE119" s="42">
        <v>0</v>
      </c>
      <c r="BF119" s="42">
        <v>0</v>
      </c>
      <c r="BG119" s="42">
        <v>0</v>
      </c>
      <c r="BH119" s="42">
        <v>0</v>
      </c>
      <c r="BI119" s="42">
        <v>0</v>
      </c>
      <c r="BJ119" s="42">
        <v>0</v>
      </c>
      <c r="BK119" s="42">
        <v>0</v>
      </c>
      <c r="BL119" s="42">
        <v>0</v>
      </c>
      <c r="BM119" s="42">
        <v>0</v>
      </c>
      <c r="BN119" s="42">
        <v>0</v>
      </c>
      <c r="BO119" s="42">
        <v>0</v>
      </c>
      <c r="BP119" s="42">
        <v>0</v>
      </c>
      <c r="BQ119" s="42">
        <v>0</v>
      </c>
      <c r="BR119" s="42">
        <v>0</v>
      </c>
      <c r="BS119" s="42">
        <v>0</v>
      </c>
      <c r="BT119" s="42">
        <v>0</v>
      </c>
      <c r="BU119" s="42">
        <v>0</v>
      </c>
      <c r="BV119" s="42">
        <v>0</v>
      </c>
      <c r="BW119" s="42">
        <v>0</v>
      </c>
      <c r="BX119" s="42">
        <v>2964640.08385097</v>
      </c>
      <c r="BY119" s="42">
        <v>0</v>
      </c>
      <c r="BZ119" s="42">
        <v>0</v>
      </c>
      <c r="CA119" s="42">
        <v>0</v>
      </c>
      <c r="CB119" s="42">
        <v>0</v>
      </c>
      <c r="CC119" s="42">
        <v>0</v>
      </c>
    </row>
    <row r="120" spans="1:81" x14ac:dyDescent="0.25">
      <c r="A120" s="202">
        <v>44958</v>
      </c>
      <c r="B120" s="42" t="s">
        <v>1365</v>
      </c>
      <c r="C120" s="42" t="s">
        <v>1349</v>
      </c>
      <c r="D120" s="42">
        <v>0</v>
      </c>
      <c r="E120" s="42">
        <v>0</v>
      </c>
      <c r="F120" s="42">
        <v>0</v>
      </c>
      <c r="G120" s="42">
        <v>0</v>
      </c>
      <c r="H120" s="42">
        <v>0</v>
      </c>
      <c r="I120" s="42">
        <v>0</v>
      </c>
      <c r="J120" s="42">
        <v>0</v>
      </c>
      <c r="K120" s="42">
        <v>0</v>
      </c>
      <c r="L120" s="42">
        <v>0</v>
      </c>
      <c r="M120" s="42">
        <v>0</v>
      </c>
      <c r="N120" s="42">
        <v>0</v>
      </c>
      <c r="O120" s="42">
        <v>0</v>
      </c>
      <c r="P120" s="42">
        <v>0</v>
      </c>
      <c r="Q120" s="42">
        <v>0</v>
      </c>
      <c r="R120" s="42">
        <v>23.193145919999999</v>
      </c>
      <c r="S120" s="42">
        <v>0</v>
      </c>
      <c r="T120" s="42">
        <v>0</v>
      </c>
      <c r="U120" s="42">
        <v>0</v>
      </c>
      <c r="V120" s="42">
        <v>0</v>
      </c>
      <c r="W120" s="42">
        <v>0</v>
      </c>
      <c r="X120" s="42">
        <v>0</v>
      </c>
      <c r="Y120" s="42">
        <v>0</v>
      </c>
      <c r="Z120" s="42">
        <v>0</v>
      </c>
      <c r="AA120" s="42">
        <v>0</v>
      </c>
      <c r="AB120" s="42">
        <v>0</v>
      </c>
      <c r="AC120" s="42">
        <v>0</v>
      </c>
      <c r="AD120" s="42">
        <v>0</v>
      </c>
      <c r="AE120" s="42">
        <v>0</v>
      </c>
      <c r="AF120" s="42">
        <v>0</v>
      </c>
      <c r="AG120" s="42">
        <v>0</v>
      </c>
      <c r="AH120" s="42">
        <v>0</v>
      </c>
      <c r="AI120" s="42">
        <v>0</v>
      </c>
      <c r="AJ120" s="42">
        <v>0</v>
      </c>
      <c r="AK120" s="42">
        <v>0</v>
      </c>
      <c r="AL120" s="42">
        <v>0</v>
      </c>
      <c r="AM120" s="42">
        <v>0</v>
      </c>
      <c r="AN120" s="42">
        <v>0</v>
      </c>
      <c r="AO120" s="42">
        <v>0</v>
      </c>
      <c r="AP120" s="42">
        <v>0</v>
      </c>
      <c r="AQ120" s="42">
        <v>0</v>
      </c>
      <c r="AR120" s="42">
        <v>0</v>
      </c>
      <c r="AS120" s="42">
        <v>0</v>
      </c>
      <c r="AT120" s="42">
        <v>0</v>
      </c>
      <c r="AU120" s="42">
        <v>0</v>
      </c>
      <c r="AV120" s="42">
        <v>0</v>
      </c>
      <c r="AW120" s="42">
        <v>0</v>
      </c>
      <c r="AX120" s="42">
        <v>0</v>
      </c>
      <c r="AY120" s="42">
        <v>0</v>
      </c>
      <c r="AZ120" s="42">
        <v>0</v>
      </c>
      <c r="BA120" s="42">
        <v>0</v>
      </c>
      <c r="BB120" s="42">
        <v>0</v>
      </c>
      <c r="BC120" s="42">
        <v>0</v>
      </c>
      <c r="BD120" s="42">
        <v>0</v>
      </c>
      <c r="BE120" s="42">
        <v>0</v>
      </c>
      <c r="BF120" s="42">
        <v>0</v>
      </c>
      <c r="BG120" s="42">
        <v>0</v>
      </c>
      <c r="BH120" s="42">
        <v>0</v>
      </c>
      <c r="BI120" s="42">
        <v>0</v>
      </c>
      <c r="BJ120" s="42">
        <v>0</v>
      </c>
      <c r="BK120" s="42">
        <v>0</v>
      </c>
      <c r="BL120" s="42">
        <v>0</v>
      </c>
      <c r="BM120" s="42">
        <v>0</v>
      </c>
      <c r="BN120" s="42">
        <v>0</v>
      </c>
      <c r="BO120" s="42">
        <v>0</v>
      </c>
      <c r="BP120" s="42">
        <v>0</v>
      </c>
      <c r="BQ120" s="42">
        <v>0</v>
      </c>
      <c r="BR120" s="42">
        <v>0</v>
      </c>
      <c r="BS120" s="42">
        <v>0</v>
      </c>
      <c r="BT120" s="42">
        <v>0</v>
      </c>
      <c r="BU120" s="42">
        <v>0</v>
      </c>
      <c r="BV120" s="42">
        <v>0</v>
      </c>
      <c r="BW120" s="42">
        <v>0</v>
      </c>
      <c r="BX120" s="42">
        <v>0</v>
      </c>
      <c r="BY120" s="42">
        <v>0</v>
      </c>
      <c r="BZ120" s="42">
        <v>0</v>
      </c>
      <c r="CA120" s="42">
        <v>0</v>
      </c>
      <c r="CB120" s="42">
        <v>0</v>
      </c>
      <c r="CC120" s="42">
        <v>0</v>
      </c>
    </row>
    <row r="121" spans="1:81" x14ac:dyDescent="0.25">
      <c r="A121" s="202">
        <v>44958</v>
      </c>
      <c r="B121" s="42" t="s">
        <v>1365</v>
      </c>
      <c r="C121" s="42" t="s">
        <v>1347</v>
      </c>
      <c r="D121" s="42">
        <v>0</v>
      </c>
      <c r="E121" s="42">
        <v>0</v>
      </c>
      <c r="F121" s="42">
        <v>0</v>
      </c>
      <c r="G121" s="42">
        <v>0</v>
      </c>
      <c r="H121" s="42">
        <v>0</v>
      </c>
      <c r="I121" s="42">
        <v>0</v>
      </c>
      <c r="J121" s="42">
        <v>0</v>
      </c>
      <c r="K121" s="42">
        <v>0</v>
      </c>
      <c r="L121" s="42">
        <v>0</v>
      </c>
      <c r="M121" s="42">
        <v>0</v>
      </c>
      <c r="N121" s="42">
        <v>0</v>
      </c>
      <c r="O121" s="42">
        <v>0</v>
      </c>
      <c r="P121" s="42">
        <v>0</v>
      </c>
      <c r="Q121" s="42">
        <v>0</v>
      </c>
      <c r="R121" s="42">
        <v>261.20533999999998</v>
      </c>
      <c r="S121" s="42">
        <v>0</v>
      </c>
      <c r="T121" s="42">
        <v>0</v>
      </c>
      <c r="U121" s="42">
        <v>0</v>
      </c>
      <c r="V121" s="42">
        <v>0</v>
      </c>
      <c r="W121" s="42">
        <v>0</v>
      </c>
      <c r="X121" s="42">
        <v>0</v>
      </c>
      <c r="Y121" s="42">
        <v>0</v>
      </c>
      <c r="Z121" s="42">
        <v>0</v>
      </c>
      <c r="AA121" s="42">
        <v>0</v>
      </c>
      <c r="AB121" s="42">
        <v>0</v>
      </c>
      <c r="AC121" s="42">
        <v>0</v>
      </c>
      <c r="AD121" s="42">
        <v>0</v>
      </c>
      <c r="AE121" s="42">
        <v>0</v>
      </c>
      <c r="AF121" s="42">
        <v>0</v>
      </c>
      <c r="AG121" s="42">
        <v>0</v>
      </c>
      <c r="AH121" s="42">
        <v>0</v>
      </c>
      <c r="AI121" s="42">
        <v>0</v>
      </c>
      <c r="AJ121" s="42">
        <v>0</v>
      </c>
      <c r="AK121" s="42">
        <v>0</v>
      </c>
      <c r="AL121" s="42">
        <v>0</v>
      </c>
      <c r="AM121" s="42">
        <v>0</v>
      </c>
      <c r="AN121" s="42">
        <v>0</v>
      </c>
      <c r="AO121" s="42">
        <v>0</v>
      </c>
      <c r="AP121" s="42">
        <v>0</v>
      </c>
      <c r="AQ121" s="42">
        <v>0</v>
      </c>
      <c r="AR121" s="42">
        <v>0</v>
      </c>
      <c r="AS121" s="42">
        <v>0</v>
      </c>
      <c r="AT121" s="42">
        <v>0</v>
      </c>
      <c r="AU121" s="42">
        <v>0</v>
      </c>
      <c r="AV121" s="42">
        <v>0</v>
      </c>
      <c r="AW121" s="42">
        <v>0</v>
      </c>
      <c r="AX121" s="42">
        <v>0</v>
      </c>
      <c r="AY121" s="42">
        <v>0</v>
      </c>
      <c r="AZ121" s="42">
        <v>0</v>
      </c>
      <c r="BA121" s="42">
        <v>0</v>
      </c>
      <c r="BB121" s="42">
        <v>0</v>
      </c>
      <c r="BC121" s="42">
        <v>0</v>
      </c>
      <c r="BD121" s="42">
        <v>0</v>
      </c>
      <c r="BE121" s="42">
        <v>0</v>
      </c>
      <c r="BF121" s="42">
        <v>0</v>
      </c>
      <c r="BG121" s="42">
        <v>0</v>
      </c>
      <c r="BH121" s="42">
        <v>0</v>
      </c>
      <c r="BI121" s="42">
        <v>0</v>
      </c>
      <c r="BJ121" s="42">
        <v>0</v>
      </c>
      <c r="BK121" s="42">
        <v>0</v>
      </c>
      <c r="BL121" s="42">
        <v>0</v>
      </c>
      <c r="BM121" s="42">
        <v>0</v>
      </c>
      <c r="BN121" s="42">
        <v>0</v>
      </c>
      <c r="BO121" s="42">
        <v>0</v>
      </c>
      <c r="BP121" s="42">
        <v>0</v>
      </c>
      <c r="BQ121" s="42">
        <v>0</v>
      </c>
      <c r="BR121" s="42">
        <v>0</v>
      </c>
      <c r="BS121" s="42">
        <v>0</v>
      </c>
      <c r="BT121" s="42">
        <v>0</v>
      </c>
      <c r="BU121" s="42">
        <v>0</v>
      </c>
      <c r="BV121" s="42">
        <v>0</v>
      </c>
      <c r="BW121" s="42">
        <v>0</v>
      </c>
      <c r="BX121" s="42">
        <v>-7382054.8114119396</v>
      </c>
      <c r="BY121" s="42">
        <v>0</v>
      </c>
      <c r="BZ121" s="42">
        <v>0</v>
      </c>
      <c r="CA121" s="42">
        <v>0</v>
      </c>
      <c r="CB121" s="42">
        <v>0</v>
      </c>
      <c r="CC121" s="42">
        <v>0</v>
      </c>
    </row>
    <row r="122" spans="1:81" x14ac:dyDescent="0.25">
      <c r="A122" s="202">
        <v>44958</v>
      </c>
      <c r="B122" s="42" t="s">
        <v>1365</v>
      </c>
      <c r="C122" s="42" t="s">
        <v>917</v>
      </c>
      <c r="D122" s="42">
        <v>0</v>
      </c>
      <c r="E122" s="42">
        <v>0</v>
      </c>
      <c r="F122" s="42">
        <v>0</v>
      </c>
      <c r="G122" s="42">
        <v>0</v>
      </c>
      <c r="H122" s="42">
        <v>0</v>
      </c>
      <c r="I122" s="42">
        <v>0</v>
      </c>
      <c r="J122" s="42">
        <v>0</v>
      </c>
      <c r="K122" s="42">
        <v>0</v>
      </c>
      <c r="L122" s="42">
        <v>0</v>
      </c>
      <c r="M122" s="42">
        <v>0</v>
      </c>
      <c r="N122" s="42">
        <v>0</v>
      </c>
      <c r="O122" s="42">
        <v>0</v>
      </c>
      <c r="P122" s="42">
        <v>0</v>
      </c>
      <c r="Q122" s="42">
        <v>0</v>
      </c>
      <c r="R122" s="42">
        <v>0</v>
      </c>
      <c r="S122" s="42">
        <v>0</v>
      </c>
      <c r="T122" s="42">
        <v>0</v>
      </c>
      <c r="U122" s="42">
        <v>0</v>
      </c>
      <c r="V122" s="42">
        <v>0</v>
      </c>
      <c r="W122" s="42">
        <v>-2.7804999999999999E-5</v>
      </c>
      <c r="X122" s="42">
        <v>0</v>
      </c>
      <c r="Y122" s="42">
        <v>0</v>
      </c>
      <c r="Z122" s="42">
        <v>0</v>
      </c>
      <c r="AA122" s="42">
        <v>0</v>
      </c>
      <c r="AB122" s="42">
        <v>0</v>
      </c>
      <c r="AC122" s="42">
        <v>0</v>
      </c>
      <c r="AD122" s="42">
        <v>0</v>
      </c>
      <c r="AE122" s="42">
        <v>0</v>
      </c>
      <c r="AF122" s="42">
        <v>0</v>
      </c>
      <c r="AG122" s="42">
        <v>0</v>
      </c>
      <c r="AH122" s="42">
        <v>0</v>
      </c>
      <c r="AI122" s="42">
        <v>0</v>
      </c>
      <c r="AJ122" s="42">
        <v>0</v>
      </c>
      <c r="AK122" s="42">
        <v>0</v>
      </c>
      <c r="AL122" s="42">
        <v>0</v>
      </c>
      <c r="AM122" s="42">
        <v>0</v>
      </c>
      <c r="AN122" s="42">
        <v>0</v>
      </c>
      <c r="AO122" s="42">
        <v>0</v>
      </c>
      <c r="AP122" s="42">
        <v>0</v>
      </c>
      <c r="AQ122" s="42">
        <v>0</v>
      </c>
      <c r="AR122" s="42">
        <v>0</v>
      </c>
      <c r="AS122" s="42">
        <v>0</v>
      </c>
      <c r="AT122" s="42">
        <v>0</v>
      </c>
      <c r="AU122" s="42">
        <v>0</v>
      </c>
      <c r="AV122" s="42">
        <v>0</v>
      </c>
      <c r="AW122" s="42">
        <v>0</v>
      </c>
      <c r="AX122" s="42">
        <v>0</v>
      </c>
      <c r="AY122" s="42">
        <v>0</v>
      </c>
      <c r="AZ122" s="42">
        <v>0</v>
      </c>
      <c r="BA122" s="42">
        <v>0</v>
      </c>
      <c r="BB122" s="42">
        <v>0</v>
      </c>
      <c r="BC122" s="42">
        <v>0</v>
      </c>
      <c r="BD122" s="42">
        <v>0</v>
      </c>
      <c r="BE122" s="42">
        <v>0</v>
      </c>
      <c r="BF122" s="42">
        <v>0</v>
      </c>
      <c r="BG122" s="42">
        <v>0</v>
      </c>
      <c r="BH122" s="42">
        <v>0</v>
      </c>
      <c r="BI122" s="42">
        <v>0</v>
      </c>
      <c r="BJ122" s="42">
        <v>0</v>
      </c>
      <c r="BK122" s="42">
        <v>0</v>
      </c>
      <c r="BL122" s="42">
        <v>0</v>
      </c>
      <c r="BM122" s="42">
        <v>0</v>
      </c>
      <c r="BN122" s="42">
        <v>0</v>
      </c>
      <c r="BO122" s="42">
        <v>0</v>
      </c>
      <c r="BP122" s="42">
        <v>0</v>
      </c>
      <c r="BQ122" s="42">
        <v>0</v>
      </c>
      <c r="BR122" s="42">
        <v>0</v>
      </c>
      <c r="BS122" s="42">
        <v>0</v>
      </c>
      <c r="BT122" s="42">
        <v>0</v>
      </c>
      <c r="BU122" s="42">
        <v>0</v>
      </c>
      <c r="BV122" s="42">
        <v>0</v>
      </c>
      <c r="BW122" s="42">
        <v>0</v>
      </c>
      <c r="BX122" s="42">
        <v>0</v>
      </c>
      <c r="BY122" s="42">
        <v>0</v>
      </c>
      <c r="BZ122" s="42">
        <v>0</v>
      </c>
      <c r="CA122" s="42">
        <v>0</v>
      </c>
      <c r="CB122" s="42">
        <v>0</v>
      </c>
      <c r="CC122" s="42">
        <v>0</v>
      </c>
    </row>
    <row r="123" spans="1:81" x14ac:dyDescent="0.25">
      <c r="A123" s="202">
        <v>44958</v>
      </c>
      <c r="B123" s="42" t="s">
        <v>1365</v>
      </c>
      <c r="C123" s="42" t="s">
        <v>16</v>
      </c>
      <c r="D123" s="42">
        <v>0</v>
      </c>
      <c r="E123" s="42">
        <v>0</v>
      </c>
      <c r="F123" s="42">
        <v>0</v>
      </c>
      <c r="G123" s="42">
        <v>0</v>
      </c>
      <c r="H123" s="42">
        <v>0</v>
      </c>
      <c r="I123" s="42">
        <v>0</v>
      </c>
      <c r="J123" s="42">
        <v>0</v>
      </c>
      <c r="K123" s="42">
        <v>0</v>
      </c>
      <c r="L123" s="42">
        <v>0</v>
      </c>
      <c r="M123" s="42">
        <v>0</v>
      </c>
      <c r="N123" s="42">
        <v>0</v>
      </c>
      <c r="O123" s="42">
        <v>0</v>
      </c>
      <c r="P123" s="42">
        <v>0</v>
      </c>
      <c r="Q123" s="42">
        <v>0</v>
      </c>
      <c r="R123" s="42">
        <v>0</v>
      </c>
      <c r="S123" s="42">
        <v>0</v>
      </c>
      <c r="T123" s="42">
        <v>0</v>
      </c>
      <c r="U123" s="42">
        <v>0</v>
      </c>
      <c r="V123" s="42">
        <v>0</v>
      </c>
      <c r="W123" s="42">
        <v>0</v>
      </c>
      <c r="X123" s="42">
        <v>0</v>
      </c>
      <c r="Y123" s="42">
        <v>0</v>
      </c>
      <c r="Z123" s="42">
        <v>0</v>
      </c>
      <c r="AA123" s="42">
        <v>-1.7503000000000002E-5</v>
      </c>
      <c r="AB123" s="42">
        <v>0</v>
      </c>
      <c r="AC123" s="42">
        <v>0</v>
      </c>
      <c r="AD123" s="42">
        <v>0</v>
      </c>
      <c r="AE123" s="42">
        <v>0</v>
      </c>
      <c r="AF123" s="42">
        <v>0</v>
      </c>
      <c r="AG123" s="42">
        <v>0</v>
      </c>
      <c r="AH123" s="42">
        <v>0</v>
      </c>
      <c r="AI123" s="42">
        <v>0</v>
      </c>
      <c r="AJ123" s="42">
        <v>0</v>
      </c>
      <c r="AK123" s="42">
        <v>0</v>
      </c>
      <c r="AL123" s="42">
        <v>0</v>
      </c>
      <c r="AM123" s="42">
        <v>0</v>
      </c>
      <c r="AN123" s="42">
        <v>0</v>
      </c>
      <c r="AO123" s="42">
        <v>0</v>
      </c>
      <c r="AP123" s="42">
        <v>0</v>
      </c>
      <c r="AQ123" s="42">
        <v>0</v>
      </c>
      <c r="AR123" s="42">
        <v>0</v>
      </c>
      <c r="AS123" s="42">
        <v>0</v>
      </c>
      <c r="AT123" s="42">
        <v>0</v>
      </c>
      <c r="AU123" s="42">
        <v>0</v>
      </c>
      <c r="AV123" s="42">
        <v>0</v>
      </c>
      <c r="AW123" s="42">
        <v>0</v>
      </c>
      <c r="AX123" s="42">
        <v>0</v>
      </c>
      <c r="AY123" s="42">
        <v>0</v>
      </c>
      <c r="AZ123" s="42">
        <v>0</v>
      </c>
      <c r="BA123" s="42">
        <v>0</v>
      </c>
      <c r="BB123" s="42">
        <v>0</v>
      </c>
      <c r="BC123" s="42">
        <v>0</v>
      </c>
      <c r="BD123" s="42">
        <v>0</v>
      </c>
      <c r="BE123" s="42">
        <v>0</v>
      </c>
      <c r="BF123" s="42">
        <v>0</v>
      </c>
      <c r="BG123" s="42">
        <v>0</v>
      </c>
      <c r="BH123" s="42">
        <v>0</v>
      </c>
      <c r="BI123" s="42">
        <v>0</v>
      </c>
      <c r="BJ123" s="42">
        <v>0</v>
      </c>
      <c r="BK123" s="42">
        <v>0</v>
      </c>
      <c r="BL123" s="42">
        <v>0</v>
      </c>
      <c r="BM123" s="42">
        <v>0</v>
      </c>
      <c r="BN123" s="42">
        <v>0</v>
      </c>
      <c r="BO123" s="42">
        <v>0</v>
      </c>
      <c r="BP123" s="42">
        <v>0</v>
      </c>
      <c r="BQ123" s="42">
        <v>0</v>
      </c>
      <c r="BR123" s="42">
        <v>0</v>
      </c>
      <c r="BS123" s="42">
        <v>0</v>
      </c>
      <c r="BT123" s="42">
        <v>0</v>
      </c>
      <c r="BU123" s="42">
        <v>0</v>
      </c>
      <c r="BV123" s="42">
        <v>0</v>
      </c>
      <c r="BW123" s="42">
        <v>0</v>
      </c>
      <c r="BX123" s="42">
        <v>0</v>
      </c>
      <c r="BY123" s="42">
        <v>0</v>
      </c>
      <c r="BZ123" s="42">
        <v>0</v>
      </c>
      <c r="CA123" s="42">
        <v>0</v>
      </c>
      <c r="CB123" s="42">
        <v>0</v>
      </c>
      <c r="CC123" s="42">
        <v>0</v>
      </c>
    </row>
    <row r="124" spans="1:81" x14ac:dyDescent="0.25">
      <c r="A124" s="202">
        <v>44958</v>
      </c>
      <c r="B124" s="42" t="s">
        <v>1364</v>
      </c>
      <c r="C124" s="42" t="s">
        <v>1349</v>
      </c>
      <c r="D124" s="42">
        <v>0</v>
      </c>
      <c r="E124" s="42">
        <v>0</v>
      </c>
      <c r="F124" s="42">
        <v>0</v>
      </c>
      <c r="G124" s="42">
        <v>0</v>
      </c>
      <c r="H124" s="42">
        <v>0</v>
      </c>
      <c r="I124" s="42">
        <v>0</v>
      </c>
      <c r="J124" s="42">
        <v>0</v>
      </c>
      <c r="K124" s="42">
        <v>0</v>
      </c>
      <c r="L124" s="42">
        <v>0</v>
      </c>
      <c r="M124" s="42">
        <v>0</v>
      </c>
      <c r="N124" s="42">
        <v>0</v>
      </c>
      <c r="O124" s="42">
        <v>0</v>
      </c>
      <c r="P124" s="42">
        <v>0</v>
      </c>
      <c r="Q124" s="42">
        <v>0</v>
      </c>
      <c r="R124" s="42">
        <v>-17.995651642999999</v>
      </c>
      <c r="S124" s="42">
        <v>0</v>
      </c>
      <c r="T124" s="42">
        <v>0</v>
      </c>
      <c r="U124" s="42">
        <v>0</v>
      </c>
      <c r="V124" s="42">
        <v>0</v>
      </c>
      <c r="W124" s="42">
        <v>0</v>
      </c>
      <c r="X124" s="42">
        <v>0</v>
      </c>
      <c r="Y124" s="42">
        <v>0</v>
      </c>
      <c r="Z124" s="42">
        <v>0</v>
      </c>
      <c r="AA124" s="42">
        <v>0</v>
      </c>
      <c r="AB124" s="42">
        <v>0</v>
      </c>
      <c r="AC124" s="42">
        <v>0</v>
      </c>
      <c r="AD124" s="42">
        <v>0</v>
      </c>
      <c r="AE124" s="42">
        <v>0</v>
      </c>
      <c r="AF124" s="42">
        <v>0</v>
      </c>
      <c r="AG124" s="42">
        <v>0</v>
      </c>
      <c r="AH124" s="42">
        <v>0</v>
      </c>
      <c r="AI124" s="42">
        <v>0</v>
      </c>
      <c r="AJ124" s="42">
        <v>0</v>
      </c>
      <c r="AK124" s="42">
        <v>0</v>
      </c>
      <c r="AL124" s="42">
        <v>0</v>
      </c>
      <c r="AM124" s="42">
        <v>0</v>
      </c>
      <c r="AN124" s="42">
        <v>0</v>
      </c>
      <c r="AO124" s="42">
        <v>0</v>
      </c>
      <c r="AP124" s="42">
        <v>0</v>
      </c>
      <c r="AQ124" s="42">
        <v>0</v>
      </c>
      <c r="AR124" s="42">
        <v>0</v>
      </c>
      <c r="AS124" s="42">
        <v>0</v>
      </c>
      <c r="AT124" s="42">
        <v>0</v>
      </c>
      <c r="AU124" s="42">
        <v>0</v>
      </c>
      <c r="AV124" s="42">
        <v>0</v>
      </c>
      <c r="AW124" s="42">
        <v>0</v>
      </c>
      <c r="AX124" s="42">
        <v>0</v>
      </c>
      <c r="AY124" s="42">
        <v>0</v>
      </c>
      <c r="AZ124" s="42">
        <v>0</v>
      </c>
      <c r="BA124" s="42">
        <v>0</v>
      </c>
      <c r="BB124" s="42">
        <v>0</v>
      </c>
      <c r="BC124" s="42">
        <v>0</v>
      </c>
      <c r="BD124" s="42">
        <v>0</v>
      </c>
      <c r="BE124" s="42">
        <v>0</v>
      </c>
      <c r="BF124" s="42">
        <v>0</v>
      </c>
      <c r="BG124" s="42">
        <v>0</v>
      </c>
      <c r="BH124" s="42">
        <v>0</v>
      </c>
      <c r="BI124" s="42">
        <v>0</v>
      </c>
      <c r="BJ124" s="42">
        <v>0</v>
      </c>
      <c r="BK124" s="42">
        <v>0</v>
      </c>
      <c r="BL124" s="42">
        <v>0</v>
      </c>
      <c r="BM124" s="42">
        <v>0</v>
      </c>
      <c r="BN124" s="42">
        <v>0</v>
      </c>
      <c r="BO124" s="42">
        <v>0</v>
      </c>
      <c r="BP124" s="42">
        <v>0</v>
      </c>
      <c r="BQ124" s="42">
        <v>0</v>
      </c>
      <c r="BR124" s="42">
        <v>0</v>
      </c>
      <c r="BS124" s="42">
        <v>0</v>
      </c>
      <c r="BT124" s="42">
        <v>0</v>
      </c>
      <c r="BU124" s="42">
        <v>0</v>
      </c>
      <c r="BV124" s="42">
        <v>0</v>
      </c>
      <c r="BW124" s="42">
        <v>0</v>
      </c>
      <c r="BX124" s="42">
        <v>0</v>
      </c>
      <c r="BY124" s="42">
        <v>0</v>
      </c>
      <c r="BZ124" s="42">
        <v>0</v>
      </c>
      <c r="CA124" s="42">
        <v>0</v>
      </c>
      <c r="CB124" s="42">
        <v>0</v>
      </c>
      <c r="CC124" s="42">
        <v>0</v>
      </c>
    </row>
    <row r="125" spans="1:81" x14ac:dyDescent="0.25">
      <c r="A125" s="202">
        <v>44958</v>
      </c>
      <c r="B125" s="42" t="s">
        <v>1364</v>
      </c>
      <c r="C125" s="42" t="s">
        <v>1347</v>
      </c>
      <c r="D125" s="42">
        <v>0</v>
      </c>
      <c r="E125" s="42">
        <v>0</v>
      </c>
      <c r="F125" s="42">
        <v>0</v>
      </c>
      <c r="G125" s="42">
        <v>0</v>
      </c>
      <c r="H125" s="42">
        <v>0</v>
      </c>
      <c r="I125" s="42">
        <v>0</v>
      </c>
      <c r="J125" s="42">
        <v>0</v>
      </c>
      <c r="K125" s="42">
        <v>0</v>
      </c>
      <c r="L125" s="42">
        <v>0</v>
      </c>
      <c r="M125" s="42">
        <v>0</v>
      </c>
      <c r="N125" s="42">
        <v>0</v>
      </c>
      <c r="O125" s="42">
        <v>0</v>
      </c>
      <c r="P125" s="42">
        <v>0</v>
      </c>
      <c r="Q125" s="42">
        <v>0</v>
      </c>
      <c r="R125" s="42">
        <v>18.602267005000002</v>
      </c>
      <c r="S125" s="42">
        <v>0</v>
      </c>
      <c r="T125" s="42">
        <v>0</v>
      </c>
      <c r="U125" s="42">
        <v>0</v>
      </c>
      <c r="V125" s="42">
        <v>0</v>
      </c>
      <c r="W125" s="42">
        <v>0</v>
      </c>
      <c r="X125" s="42">
        <v>0</v>
      </c>
      <c r="Y125" s="42">
        <v>0</v>
      </c>
      <c r="Z125" s="42">
        <v>0</v>
      </c>
      <c r="AA125" s="42">
        <v>0</v>
      </c>
      <c r="AB125" s="42">
        <v>0</v>
      </c>
      <c r="AC125" s="42">
        <v>0</v>
      </c>
      <c r="AD125" s="42">
        <v>0</v>
      </c>
      <c r="AE125" s="42">
        <v>0</v>
      </c>
      <c r="AF125" s="42">
        <v>0</v>
      </c>
      <c r="AG125" s="42">
        <v>0</v>
      </c>
      <c r="AH125" s="42">
        <v>0</v>
      </c>
      <c r="AI125" s="42">
        <v>0</v>
      </c>
      <c r="AJ125" s="42">
        <v>0</v>
      </c>
      <c r="AK125" s="42">
        <v>0</v>
      </c>
      <c r="AL125" s="42">
        <v>0</v>
      </c>
      <c r="AM125" s="42">
        <v>0</v>
      </c>
      <c r="AN125" s="42">
        <v>0</v>
      </c>
      <c r="AO125" s="42">
        <v>0</v>
      </c>
      <c r="AP125" s="42">
        <v>0</v>
      </c>
      <c r="AQ125" s="42">
        <v>0</v>
      </c>
      <c r="AR125" s="42">
        <v>0</v>
      </c>
      <c r="AS125" s="42">
        <v>0</v>
      </c>
      <c r="AT125" s="42">
        <v>0</v>
      </c>
      <c r="AU125" s="42">
        <v>0</v>
      </c>
      <c r="AV125" s="42">
        <v>0</v>
      </c>
      <c r="AW125" s="42">
        <v>0</v>
      </c>
      <c r="AX125" s="42">
        <v>0</v>
      </c>
      <c r="AY125" s="42">
        <v>0</v>
      </c>
      <c r="AZ125" s="42">
        <v>0</v>
      </c>
      <c r="BA125" s="42">
        <v>0</v>
      </c>
      <c r="BB125" s="42">
        <v>0</v>
      </c>
      <c r="BC125" s="42">
        <v>0</v>
      </c>
      <c r="BD125" s="42">
        <v>0</v>
      </c>
      <c r="BE125" s="42">
        <v>0</v>
      </c>
      <c r="BF125" s="42">
        <v>0</v>
      </c>
      <c r="BG125" s="42">
        <v>0</v>
      </c>
      <c r="BH125" s="42">
        <v>0</v>
      </c>
      <c r="BI125" s="42">
        <v>0</v>
      </c>
      <c r="BJ125" s="42">
        <v>0</v>
      </c>
      <c r="BK125" s="42">
        <v>0</v>
      </c>
      <c r="BL125" s="42">
        <v>0</v>
      </c>
      <c r="BM125" s="42">
        <v>0</v>
      </c>
      <c r="BN125" s="42">
        <v>0</v>
      </c>
      <c r="BO125" s="42">
        <v>0</v>
      </c>
      <c r="BP125" s="42">
        <v>0</v>
      </c>
      <c r="BQ125" s="42">
        <v>0</v>
      </c>
      <c r="BR125" s="42">
        <v>0</v>
      </c>
      <c r="BS125" s="42">
        <v>0</v>
      </c>
      <c r="BT125" s="42">
        <v>0</v>
      </c>
      <c r="BU125" s="42">
        <v>0</v>
      </c>
      <c r="BV125" s="42">
        <v>0</v>
      </c>
      <c r="BW125" s="42">
        <v>0</v>
      </c>
      <c r="BX125" s="42">
        <v>-93562.322252766899</v>
      </c>
      <c r="BY125" s="42">
        <v>0</v>
      </c>
      <c r="BZ125" s="42">
        <v>0</v>
      </c>
      <c r="CA125" s="42">
        <v>0</v>
      </c>
      <c r="CB125" s="42">
        <v>0</v>
      </c>
      <c r="CC125" s="42">
        <v>0</v>
      </c>
    </row>
    <row r="126" spans="1:81" x14ac:dyDescent="0.25">
      <c r="A126" s="202">
        <v>44958</v>
      </c>
      <c r="B126" s="42" t="s">
        <v>1364</v>
      </c>
      <c r="C126" s="42" t="s">
        <v>920</v>
      </c>
      <c r="D126" s="42">
        <v>0</v>
      </c>
      <c r="E126" s="42">
        <v>0</v>
      </c>
      <c r="F126" s="42">
        <v>0</v>
      </c>
      <c r="G126" s="42">
        <v>0</v>
      </c>
      <c r="H126" s="42">
        <v>0</v>
      </c>
      <c r="I126" s="42">
        <v>0</v>
      </c>
      <c r="J126" s="42">
        <v>0</v>
      </c>
      <c r="K126" s="42">
        <v>0</v>
      </c>
      <c r="L126" s="42">
        <v>0</v>
      </c>
      <c r="M126" s="42">
        <v>0</v>
      </c>
      <c r="N126" s="42">
        <v>0</v>
      </c>
      <c r="O126" s="42">
        <v>0</v>
      </c>
      <c r="P126" s="42">
        <v>0</v>
      </c>
      <c r="Q126" s="42">
        <v>0</v>
      </c>
      <c r="R126" s="42">
        <v>0</v>
      </c>
      <c r="S126" s="42">
        <v>0</v>
      </c>
      <c r="T126" s="42">
        <v>0</v>
      </c>
      <c r="U126" s="42">
        <v>0</v>
      </c>
      <c r="V126" s="42">
        <v>-8.7230000000000008</v>
      </c>
      <c r="W126" s="42">
        <v>0</v>
      </c>
      <c r="X126" s="42">
        <v>0</v>
      </c>
      <c r="Y126" s="42">
        <v>0</v>
      </c>
      <c r="Z126" s="42">
        <v>0</v>
      </c>
      <c r="AA126" s="42">
        <v>0</v>
      </c>
      <c r="AB126" s="42">
        <v>0</v>
      </c>
      <c r="AC126" s="42">
        <v>0</v>
      </c>
      <c r="AD126" s="42">
        <v>0</v>
      </c>
      <c r="AE126" s="42">
        <v>0</v>
      </c>
      <c r="AF126" s="42">
        <v>0</v>
      </c>
      <c r="AG126" s="42">
        <v>0</v>
      </c>
      <c r="AH126" s="42">
        <v>0</v>
      </c>
      <c r="AI126" s="42">
        <v>0</v>
      </c>
      <c r="AJ126" s="42">
        <v>0</v>
      </c>
      <c r="AK126" s="42">
        <v>0</v>
      </c>
      <c r="AL126" s="42">
        <v>0</v>
      </c>
      <c r="AM126" s="42">
        <v>0</v>
      </c>
      <c r="AN126" s="42">
        <v>0</v>
      </c>
      <c r="AO126" s="42">
        <v>0</v>
      </c>
      <c r="AP126" s="42">
        <v>0</v>
      </c>
      <c r="AQ126" s="42">
        <v>0</v>
      </c>
      <c r="AR126" s="42">
        <v>0</v>
      </c>
      <c r="AS126" s="42">
        <v>0</v>
      </c>
      <c r="AT126" s="42">
        <v>0</v>
      </c>
      <c r="AU126" s="42">
        <v>0</v>
      </c>
      <c r="AV126" s="42">
        <v>0</v>
      </c>
      <c r="AW126" s="42">
        <v>0</v>
      </c>
      <c r="AX126" s="42">
        <v>0</v>
      </c>
      <c r="AY126" s="42">
        <v>0</v>
      </c>
      <c r="AZ126" s="42">
        <v>0</v>
      </c>
      <c r="BA126" s="42">
        <v>0</v>
      </c>
      <c r="BB126" s="42">
        <v>0</v>
      </c>
      <c r="BC126" s="42">
        <v>0</v>
      </c>
      <c r="BD126" s="42">
        <v>0</v>
      </c>
      <c r="BE126" s="42">
        <v>0</v>
      </c>
      <c r="BF126" s="42">
        <v>0</v>
      </c>
      <c r="BG126" s="42">
        <v>0</v>
      </c>
      <c r="BH126" s="42">
        <v>0</v>
      </c>
      <c r="BI126" s="42">
        <v>0</v>
      </c>
      <c r="BJ126" s="42">
        <v>0</v>
      </c>
      <c r="BK126" s="42">
        <v>0</v>
      </c>
      <c r="BL126" s="42">
        <v>0</v>
      </c>
      <c r="BM126" s="42">
        <v>0</v>
      </c>
      <c r="BN126" s="42">
        <v>0</v>
      </c>
      <c r="BO126" s="42">
        <v>0</v>
      </c>
      <c r="BP126" s="42">
        <v>0</v>
      </c>
      <c r="BQ126" s="42">
        <v>0</v>
      </c>
      <c r="BR126" s="42">
        <v>0</v>
      </c>
      <c r="BS126" s="42">
        <v>0</v>
      </c>
      <c r="BT126" s="42">
        <v>0</v>
      </c>
      <c r="BU126" s="42">
        <v>0</v>
      </c>
      <c r="BV126" s="42">
        <v>0</v>
      </c>
      <c r="BW126" s="42">
        <v>0</v>
      </c>
      <c r="BX126" s="42">
        <v>0</v>
      </c>
      <c r="BY126" s="42">
        <v>0</v>
      </c>
      <c r="BZ126" s="42">
        <v>0</v>
      </c>
      <c r="CA126" s="42">
        <v>0</v>
      </c>
      <c r="CB126" s="42">
        <v>0</v>
      </c>
      <c r="CC126" s="42">
        <v>0</v>
      </c>
    </row>
    <row r="127" spans="1:81" x14ac:dyDescent="0.25">
      <c r="A127" s="202">
        <v>44958</v>
      </c>
      <c r="B127" s="42" t="s">
        <v>1364</v>
      </c>
      <c r="C127" s="42" t="s">
        <v>917</v>
      </c>
      <c r="D127" s="42">
        <v>0</v>
      </c>
      <c r="E127" s="42">
        <v>0</v>
      </c>
      <c r="F127" s="42">
        <v>0</v>
      </c>
      <c r="G127" s="42">
        <v>0</v>
      </c>
      <c r="H127" s="42">
        <v>0</v>
      </c>
      <c r="I127" s="42">
        <v>0</v>
      </c>
      <c r="J127" s="42">
        <v>0</v>
      </c>
      <c r="K127" s="42">
        <v>0</v>
      </c>
      <c r="L127" s="42">
        <v>0</v>
      </c>
      <c r="M127" s="42">
        <v>0</v>
      </c>
      <c r="N127" s="42">
        <v>0</v>
      </c>
      <c r="O127" s="42">
        <v>0</v>
      </c>
      <c r="P127" s="42">
        <v>0</v>
      </c>
      <c r="Q127" s="42">
        <v>0</v>
      </c>
      <c r="R127" s="42">
        <v>0</v>
      </c>
      <c r="S127" s="42">
        <v>0</v>
      </c>
      <c r="T127" s="42">
        <v>0</v>
      </c>
      <c r="U127" s="42">
        <v>0</v>
      </c>
      <c r="V127" s="42">
        <v>0</v>
      </c>
      <c r="W127" s="42">
        <v>4.9559999999999996E-6</v>
      </c>
      <c r="X127" s="42">
        <v>0</v>
      </c>
      <c r="Y127" s="42">
        <v>0</v>
      </c>
      <c r="Z127" s="42">
        <v>0</v>
      </c>
      <c r="AA127" s="42">
        <v>0</v>
      </c>
      <c r="AB127" s="42">
        <v>0</v>
      </c>
      <c r="AC127" s="42">
        <v>0</v>
      </c>
      <c r="AD127" s="42">
        <v>0</v>
      </c>
      <c r="AE127" s="42">
        <v>0</v>
      </c>
      <c r="AF127" s="42">
        <v>0</v>
      </c>
      <c r="AG127" s="42">
        <v>0</v>
      </c>
      <c r="AH127" s="42">
        <v>0</v>
      </c>
      <c r="AI127" s="42">
        <v>0</v>
      </c>
      <c r="AJ127" s="42">
        <v>0</v>
      </c>
      <c r="AK127" s="42">
        <v>0</v>
      </c>
      <c r="AL127" s="42">
        <v>0</v>
      </c>
      <c r="AM127" s="42">
        <v>0</v>
      </c>
      <c r="AN127" s="42">
        <v>0</v>
      </c>
      <c r="AO127" s="42">
        <v>0</v>
      </c>
      <c r="AP127" s="42">
        <v>0</v>
      </c>
      <c r="AQ127" s="42">
        <v>0</v>
      </c>
      <c r="AR127" s="42">
        <v>0</v>
      </c>
      <c r="AS127" s="42">
        <v>0</v>
      </c>
      <c r="AT127" s="42">
        <v>0</v>
      </c>
      <c r="AU127" s="42">
        <v>0</v>
      </c>
      <c r="AV127" s="42">
        <v>0</v>
      </c>
      <c r="AW127" s="42">
        <v>0</v>
      </c>
      <c r="AX127" s="42">
        <v>0</v>
      </c>
      <c r="AY127" s="42">
        <v>0</v>
      </c>
      <c r="AZ127" s="42">
        <v>0</v>
      </c>
      <c r="BA127" s="42">
        <v>0</v>
      </c>
      <c r="BB127" s="42">
        <v>0</v>
      </c>
      <c r="BC127" s="42">
        <v>0</v>
      </c>
      <c r="BD127" s="42">
        <v>0</v>
      </c>
      <c r="BE127" s="42">
        <v>0</v>
      </c>
      <c r="BF127" s="42">
        <v>0</v>
      </c>
      <c r="BG127" s="42">
        <v>0</v>
      </c>
      <c r="BH127" s="42">
        <v>0</v>
      </c>
      <c r="BI127" s="42">
        <v>0</v>
      </c>
      <c r="BJ127" s="42">
        <v>0</v>
      </c>
      <c r="BK127" s="42">
        <v>0</v>
      </c>
      <c r="BL127" s="42">
        <v>0</v>
      </c>
      <c r="BM127" s="42">
        <v>0</v>
      </c>
      <c r="BN127" s="42">
        <v>0</v>
      </c>
      <c r="BO127" s="42">
        <v>0</v>
      </c>
      <c r="BP127" s="42">
        <v>0</v>
      </c>
      <c r="BQ127" s="42">
        <v>0</v>
      </c>
      <c r="BR127" s="42">
        <v>0</v>
      </c>
      <c r="BS127" s="42">
        <v>0</v>
      </c>
      <c r="BT127" s="42">
        <v>0</v>
      </c>
      <c r="BU127" s="42">
        <v>0</v>
      </c>
      <c r="BV127" s="42">
        <v>0</v>
      </c>
      <c r="BW127" s="42">
        <v>0</v>
      </c>
      <c r="BX127" s="42">
        <v>0</v>
      </c>
      <c r="BY127" s="42">
        <v>0</v>
      </c>
      <c r="BZ127" s="42">
        <v>0</v>
      </c>
      <c r="CA127" s="42">
        <v>0</v>
      </c>
      <c r="CB127" s="42">
        <v>0</v>
      </c>
      <c r="CC127" s="42">
        <v>0</v>
      </c>
    </row>
    <row r="128" spans="1:81" x14ac:dyDescent="0.25">
      <c r="A128" s="202">
        <v>44958</v>
      </c>
      <c r="B128" s="42" t="s">
        <v>1363</v>
      </c>
      <c r="C128" s="42" t="s">
        <v>1349</v>
      </c>
      <c r="D128" s="42">
        <v>0</v>
      </c>
      <c r="E128" s="42">
        <v>0</v>
      </c>
      <c r="F128" s="42">
        <v>0</v>
      </c>
      <c r="G128" s="42">
        <v>0</v>
      </c>
      <c r="H128" s="42">
        <v>0</v>
      </c>
      <c r="I128" s="42">
        <v>0</v>
      </c>
      <c r="J128" s="42">
        <v>0</v>
      </c>
      <c r="K128" s="42">
        <v>0</v>
      </c>
      <c r="L128" s="42">
        <v>0</v>
      </c>
      <c r="M128" s="42">
        <v>0</v>
      </c>
      <c r="N128" s="42">
        <v>0</v>
      </c>
      <c r="O128" s="42">
        <v>0</v>
      </c>
      <c r="P128" s="42">
        <v>0</v>
      </c>
      <c r="Q128" s="42">
        <v>0</v>
      </c>
      <c r="R128" s="42">
        <v>27.059005338999999</v>
      </c>
      <c r="S128" s="42">
        <v>0</v>
      </c>
      <c r="T128" s="42">
        <v>0</v>
      </c>
      <c r="U128" s="42">
        <v>0</v>
      </c>
      <c r="V128" s="42">
        <v>0</v>
      </c>
      <c r="W128" s="42">
        <v>0</v>
      </c>
      <c r="X128" s="42">
        <v>0</v>
      </c>
      <c r="Y128" s="42">
        <v>0</v>
      </c>
      <c r="Z128" s="42">
        <v>0</v>
      </c>
      <c r="AA128" s="42">
        <v>0</v>
      </c>
      <c r="AB128" s="42">
        <v>0</v>
      </c>
      <c r="AC128" s="42">
        <v>0</v>
      </c>
      <c r="AD128" s="42">
        <v>0</v>
      </c>
      <c r="AE128" s="42">
        <v>0</v>
      </c>
      <c r="AF128" s="42">
        <v>0</v>
      </c>
      <c r="AG128" s="42">
        <v>0</v>
      </c>
      <c r="AH128" s="42">
        <v>0</v>
      </c>
      <c r="AI128" s="42">
        <v>0</v>
      </c>
      <c r="AJ128" s="42">
        <v>0</v>
      </c>
      <c r="AK128" s="42">
        <v>0</v>
      </c>
      <c r="AL128" s="42">
        <v>0</v>
      </c>
      <c r="AM128" s="42">
        <v>0</v>
      </c>
      <c r="AN128" s="42">
        <v>0</v>
      </c>
      <c r="AO128" s="42">
        <v>0</v>
      </c>
      <c r="AP128" s="42">
        <v>0</v>
      </c>
      <c r="AQ128" s="42">
        <v>0</v>
      </c>
      <c r="AR128" s="42">
        <v>0</v>
      </c>
      <c r="AS128" s="42">
        <v>0</v>
      </c>
      <c r="AT128" s="42">
        <v>0</v>
      </c>
      <c r="AU128" s="42">
        <v>0</v>
      </c>
      <c r="AV128" s="42">
        <v>0</v>
      </c>
      <c r="AW128" s="42">
        <v>0</v>
      </c>
      <c r="AX128" s="42">
        <v>0</v>
      </c>
      <c r="AY128" s="42">
        <v>0</v>
      </c>
      <c r="AZ128" s="42">
        <v>0</v>
      </c>
      <c r="BA128" s="42">
        <v>0</v>
      </c>
      <c r="BB128" s="42">
        <v>0</v>
      </c>
      <c r="BC128" s="42">
        <v>0</v>
      </c>
      <c r="BD128" s="42">
        <v>0</v>
      </c>
      <c r="BE128" s="42">
        <v>0</v>
      </c>
      <c r="BF128" s="42">
        <v>0</v>
      </c>
      <c r="BG128" s="42">
        <v>0</v>
      </c>
      <c r="BH128" s="42">
        <v>0</v>
      </c>
      <c r="BI128" s="42">
        <v>0</v>
      </c>
      <c r="BJ128" s="42">
        <v>0</v>
      </c>
      <c r="BK128" s="42">
        <v>0</v>
      </c>
      <c r="BL128" s="42">
        <v>0</v>
      </c>
      <c r="BM128" s="42">
        <v>0</v>
      </c>
      <c r="BN128" s="42">
        <v>0</v>
      </c>
      <c r="BO128" s="42">
        <v>0</v>
      </c>
      <c r="BP128" s="42">
        <v>0</v>
      </c>
      <c r="BQ128" s="42">
        <v>0</v>
      </c>
      <c r="BR128" s="42">
        <v>0</v>
      </c>
      <c r="BS128" s="42">
        <v>0</v>
      </c>
      <c r="BT128" s="42">
        <v>0</v>
      </c>
      <c r="BU128" s="42">
        <v>0</v>
      </c>
      <c r="BV128" s="42">
        <v>0</v>
      </c>
      <c r="BW128" s="42">
        <v>0</v>
      </c>
      <c r="BX128" s="42">
        <v>0</v>
      </c>
      <c r="BY128" s="42">
        <v>0</v>
      </c>
      <c r="BZ128" s="42">
        <v>0</v>
      </c>
      <c r="CA128" s="42">
        <v>0</v>
      </c>
      <c r="CB128" s="42">
        <v>0</v>
      </c>
      <c r="CC128" s="42">
        <v>0</v>
      </c>
    </row>
    <row r="129" spans="1:81" x14ac:dyDescent="0.25">
      <c r="A129" s="202">
        <v>44958</v>
      </c>
      <c r="B129" s="42" t="s">
        <v>1363</v>
      </c>
      <c r="C129" s="42" t="s">
        <v>1347</v>
      </c>
      <c r="D129" s="42">
        <v>0</v>
      </c>
      <c r="E129" s="42">
        <v>0</v>
      </c>
      <c r="F129" s="42">
        <v>0</v>
      </c>
      <c r="G129" s="42">
        <v>0</v>
      </c>
      <c r="H129" s="42">
        <v>0</v>
      </c>
      <c r="I129" s="42">
        <v>0</v>
      </c>
      <c r="J129" s="42">
        <v>0</v>
      </c>
      <c r="K129" s="42">
        <v>0</v>
      </c>
      <c r="L129" s="42">
        <v>0</v>
      </c>
      <c r="M129" s="42">
        <v>0</v>
      </c>
      <c r="N129" s="42">
        <v>0</v>
      </c>
      <c r="O129" s="42">
        <v>0</v>
      </c>
      <c r="P129" s="42">
        <v>0</v>
      </c>
      <c r="Q129" s="42">
        <v>0</v>
      </c>
      <c r="R129" s="42">
        <v>2.0025250040000002</v>
      </c>
      <c r="S129" s="42">
        <v>0</v>
      </c>
      <c r="T129" s="42">
        <v>0</v>
      </c>
      <c r="U129" s="42">
        <v>0</v>
      </c>
      <c r="V129" s="42">
        <v>0</v>
      </c>
      <c r="W129" s="42">
        <v>0</v>
      </c>
      <c r="X129" s="42">
        <v>0</v>
      </c>
      <c r="Y129" s="42">
        <v>0</v>
      </c>
      <c r="Z129" s="42">
        <v>0</v>
      </c>
      <c r="AA129" s="42">
        <v>0</v>
      </c>
      <c r="AB129" s="42">
        <v>0</v>
      </c>
      <c r="AC129" s="42">
        <v>0</v>
      </c>
      <c r="AD129" s="42">
        <v>0</v>
      </c>
      <c r="AE129" s="42">
        <v>0</v>
      </c>
      <c r="AF129" s="42">
        <v>0</v>
      </c>
      <c r="AG129" s="42">
        <v>0</v>
      </c>
      <c r="AH129" s="42">
        <v>0</v>
      </c>
      <c r="AI129" s="42">
        <v>0</v>
      </c>
      <c r="AJ129" s="42">
        <v>0</v>
      </c>
      <c r="AK129" s="42">
        <v>0</v>
      </c>
      <c r="AL129" s="42">
        <v>0</v>
      </c>
      <c r="AM129" s="42">
        <v>0</v>
      </c>
      <c r="AN129" s="42">
        <v>0</v>
      </c>
      <c r="AO129" s="42">
        <v>0</v>
      </c>
      <c r="AP129" s="42">
        <v>0</v>
      </c>
      <c r="AQ129" s="42">
        <v>0</v>
      </c>
      <c r="AR129" s="42">
        <v>0</v>
      </c>
      <c r="AS129" s="42">
        <v>0</v>
      </c>
      <c r="AT129" s="42">
        <v>0</v>
      </c>
      <c r="AU129" s="42">
        <v>0</v>
      </c>
      <c r="AV129" s="42">
        <v>0</v>
      </c>
      <c r="AW129" s="42">
        <v>0</v>
      </c>
      <c r="AX129" s="42">
        <v>0</v>
      </c>
      <c r="AY129" s="42">
        <v>0</v>
      </c>
      <c r="AZ129" s="42">
        <v>0</v>
      </c>
      <c r="BA129" s="42">
        <v>0</v>
      </c>
      <c r="BB129" s="42">
        <v>0</v>
      </c>
      <c r="BC129" s="42">
        <v>0</v>
      </c>
      <c r="BD129" s="42">
        <v>0</v>
      </c>
      <c r="BE129" s="42">
        <v>0</v>
      </c>
      <c r="BF129" s="42">
        <v>0</v>
      </c>
      <c r="BG129" s="42">
        <v>0</v>
      </c>
      <c r="BH129" s="42">
        <v>0</v>
      </c>
      <c r="BI129" s="42">
        <v>0</v>
      </c>
      <c r="BJ129" s="42">
        <v>0</v>
      </c>
      <c r="BK129" s="42">
        <v>0</v>
      </c>
      <c r="BL129" s="42">
        <v>0</v>
      </c>
      <c r="BM129" s="42">
        <v>0</v>
      </c>
      <c r="BN129" s="42">
        <v>0</v>
      </c>
      <c r="BO129" s="42">
        <v>0</v>
      </c>
      <c r="BP129" s="42">
        <v>0</v>
      </c>
      <c r="BQ129" s="42">
        <v>0</v>
      </c>
      <c r="BR129" s="42">
        <v>0</v>
      </c>
      <c r="BS129" s="42">
        <v>0</v>
      </c>
      <c r="BT129" s="42">
        <v>0</v>
      </c>
      <c r="BU129" s="42">
        <v>0</v>
      </c>
      <c r="BV129" s="42">
        <v>0</v>
      </c>
      <c r="BW129" s="42">
        <v>0</v>
      </c>
      <c r="BX129" s="42">
        <v>-92059.761340281999</v>
      </c>
      <c r="BY129" s="42">
        <v>0</v>
      </c>
      <c r="BZ129" s="42">
        <v>0</v>
      </c>
      <c r="CA129" s="42">
        <v>0</v>
      </c>
      <c r="CB129" s="42">
        <v>0</v>
      </c>
      <c r="CC129" s="42">
        <v>0</v>
      </c>
    </row>
    <row r="130" spans="1:81" x14ac:dyDescent="0.25">
      <c r="A130" s="202">
        <v>44958</v>
      </c>
      <c r="B130" s="42" t="s">
        <v>1363</v>
      </c>
      <c r="C130" s="42" t="s">
        <v>917</v>
      </c>
      <c r="D130" s="42">
        <v>0</v>
      </c>
      <c r="E130" s="42">
        <v>0</v>
      </c>
      <c r="F130" s="42">
        <v>0</v>
      </c>
      <c r="G130" s="42">
        <v>0</v>
      </c>
      <c r="H130" s="42">
        <v>0</v>
      </c>
      <c r="I130" s="42">
        <v>0</v>
      </c>
      <c r="J130" s="42">
        <v>0</v>
      </c>
      <c r="K130" s="42">
        <v>0</v>
      </c>
      <c r="L130" s="42">
        <v>0</v>
      </c>
      <c r="M130" s="42">
        <v>0</v>
      </c>
      <c r="N130" s="42">
        <v>0</v>
      </c>
      <c r="O130" s="42">
        <v>0</v>
      </c>
      <c r="P130" s="42">
        <v>0</v>
      </c>
      <c r="Q130" s="42">
        <v>0</v>
      </c>
      <c r="R130" s="42">
        <v>0</v>
      </c>
      <c r="S130" s="42">
        <v>0</v>
      </c>
      <c r="T130" s="42">
        <v>0</v>
      </c>
      <c r="U130" s="42">
        <v>0</v>
      </c>
      <c r="V130" s="42">
        <v>0</v>
      </c>
      <c r="W130" s="42">
        <v>-2.1730000000000002E-6</v>
      </c>
      <c r="X130" s="42">
        <v>0</v>
      </c>
      <c r="Y130" s="42">
        <v>0</v>
      </c>
      <c r="Z130" s="42">
        <v>0</v>
      </c>
      <c r="AA130" s="42">
        <v>0</v>
      </c>
      <c r="AB130" s="42">
        <v>0</v>
      </c>
      <c r="AC130" s="42">
        <v>0</v>
      </c>
      <c r="AD130" s="42">
        <v>0</v>
      </c>
      <c r="AE130" s="42">
        <v>0</v>
      </c>
      <c r="AF130" s="42">
        <v>0</v>
      </c>
      <c r="AG130" s="42">
        <v>0</v>
      </c>
      <c r="AH130" s="42">
        <v>0</v>
      </c>
      <c r="AI130" s="42">
        <v>0</v>
      </c>
      <c r="AJ130" s="42">
        <v>0</v>
      </c>
      <c r="AK130" s="42">
        <v>0</v>
      </c>
      <c r="AL130" s="42">
        <v>0</v>
      </c>
      <c r="AM130" s="42">
        <v>0</v>
      </c>
      <c r="AN130" s="42">
        <v>0</v>
      </c>
      <c r="AO130" s="42">
        <v>0</v>
      </c>
      <c r="AP130" s="42">
        <v>0</v>
      </c>
      <c r="AQ130" s="42">
        <v>0</v>
      </c>
      <c r="AR130" s="42">
        <v>0</v>
      </c>
      <c r="AS130" s="42">
        <v>0</v>
      </c>
      <c r="AT130" s="42">
        <v>0</v>
      </c>
      <c r="AU130" s="42">
        <v>0</v>
      </c>
      <c r="AV130" s="42">
        <v>0</v>
      </c>
      <c r="AW130" s="42">
        <v>0</v>
      </c>
      <c r="AX130" s="42">
        <v>0</v>
      </c>
      <c r="AY130" s="42">
        <v>0</v>
      </c>
      <c r="AZ130" s="42">
        <v>0</v>
      </c>
      <c r="BA130" s="42">
        <v>0</v>
      </c>
      <c r="BB130" s="42">
        <v>0</v>
      </c>
      <c r="BC130" s="42">
        <v>0</v>
      </c>
      <c r="BD130" s="42">
        <v>0</v>
      </c>
      <c r="BE130" s="42">
        <v>0</v>
      </c>
      <c r="BF130" s="42">
        <v>0</v>
      </c>
      <c r="BG130" s="42">
        <v>0</v>
      </c>
      <c r="BH130" s="42">
        <v>0</v>
      </c>
      <c r="BI130" s="42">
        <v>0</v>
      </c>
      <c r="BJ130" s="42">
        <v>0</v>
      </c>
      <c r="BK130" s="42">
        <v>0</v>
      </c>
      <c r="BL130" s="42">
        <v>0</v>
      </c>
      <c r="BM130" s="42">
        <v>0</v>
      </c>
      <c r="BN130" s="42">
        <v>0</v>
      </c>
      <c r="BO130" s="42">
        <v>0</v>
      </c>
      <c r="BP130" s="42">
        <v>0</v>
      </c>
      <c r="BQ130" s="42">
        <v>0</v>
      </c>
      <c r="BR130" s="42">
        <v>0</v>
      </c>
      <c r="BS130" s="42">
        <v>0</v>
      </c>
      <c r="BT130" s="42">
        <v>0</v>
      </c>
      <c r="BU130" s="42">
        <v>0</v>
      </c>
      <c r="BV130" s="42">
        <v>0</v>
      </c>
      <c r="BW130" s="42">
        <v>0</v>
      </c>
      <c r="BX130" s="42">
        <v>0</v>
      </c>
      <c r="BY130" s="42">
        <v>0</v>
      </c>
      <c r="BZ130" s="42">
        <v>0</v>
      </c>
      <c r="CA130" s="42">
        <v>0</v>
      </c>
      <c r="CB130" s="42">
        <v>0</v>
      </c>
      <c r="CC130" s="42">
        <v>0</v>
      </c>
    </row>
    <row r="131" spans="1:81" x14ac:dyDescent="0.25">
      <c r="A131" s="202">
        <v>44958</v>
      </c>
      <c r="B131" s="42" t="s">
        <v>1363</v>
      </c>
      <c r="C131" s="42" t="s">
        <v>922</v>
      </c>
      <c r="D131" s="42">
        <v>0</v>
      </c>
      <c r="E131" s="42">
        <v>0</v>
      </c>
      <c r="F131" s="42">
        <v>0</v>
      </c>
      <c r="G131" s="42">
        <v>0</v>
      </c>
      <c r="H131" s="42">
        <v>0</v>
      </c>
      <c r="I131" s="42">
        <v>0</v>
      </c>
      <c r="J131" s="42">
        <v>0</v>
      </c>
      <c r="K131" s="42">
        <v>0</v>
      </c>
      <c r="L131" s="42">
        <v>0</v>
      </c>
      <c r="M131" s="42">
        <v>0</v>
      </c>
      <c r="N131" s="42">
        <v>0</v>
      </c>
      <c r="O131" s="42">
        <v>0</v>
      </c>
      <c r="P131" s="42">
        <v>0</v>
      </c>
      <c r="Q131" s="42">
        <v>0</v>
      </c>
      <c r="R131" s="42">
        <v>0</v>
      </c>
      <c r="S131" s="42">
        <v>0</v>
      </c>
      <c r="T131" s="42">
        <v>0</v>
      </c>
      <c r="U131" s="42">
        <v>0</v>
      </c>
      <c r="V131" s="42">
        <v>0</v>
      </c>
      <c r="W131" s="42">
        <v>0</v>
      </c>
      <c r="X131" s="42">
        <v>0</v>
      </c>
      <c r="Y131" s="42">
        <v>0</v>
      </c>
      <c r="Z131" s="42">
        <v>0</v>
      </c>
      <c r="AA131" s="42">
        <v>0</v>
      </c>
      <c r="AB131" s="42">
        <v>0</v>
      </c>
      <c r="AC131" s="42">
        <v>0</v>
      </c>
      <c r="AD131" s="42">
        <v>0</v>
      </c>
      <c r="AE131" s="42">
        <v>0</v>
      </c>
      <c r="AF131" s="42">
        <v>0</v>
      </c>
      <c r="AG131" s="42">
        <v>0</v>
      </c>
      <c r="AH131" s="42">
        <v>0</v>
      </c>
      <c r="AI131" s="42">
        <v>0</v>
      </c>
      <c r="AJ131" s="42">
        <v>0</v>
      </c>
      <c r="AK131" s="42">
        <v>0</v>
      </c>
      <c r="AL131" s="42">
        <v>0</v>
      </c>
      <c r="AM131" s="42">
        <v>0</v>
      </c>
      <c r="AN131" s="42">
        <v>0</v>
      </c>
      <c r="AO131" s="42">
        <v>0</v>
      </c>
      <c r="AP131" s="42">
        <v>0</v>
      </c>
      <c r="AQ131" s="42">
        <v>0</v>
      </c>
      <c r="AR131" s="42">
        <v>0</v>
      </c>
      <c r="AS131" s="42">
        <v>0</v>
      </c>
      <c r="AT131" s="42">
        <v>0</v>
      </c>
      <c r="AU131" s="42">
        <v>0</v>
      </c>
      <c r="AV131" s="42">
        <v>0</v>
      </c>
      <c r="AW131" s="42">
        <v>0</v>
      </c>
      <c r="AX131" s="42">
        <v>0</v>
      </c>
      <c r="AY131" s="42">
        <v>0</v>
      </c>
      <c r="AZ131" s="42">
        <v>0</v>
      </c>
      <c r="BA131" s="42">
        <v>0</v>
      </c>
      <c r="BB131" s="42">
        <v>0</v>
      </c>
      <c r="BC131" s="42">
        <v>0</v>
      </c>
      <c r="BD131" s="42">
        <v>0</v>
      </c>
      <c r="BE131" s="42">
        <v>2.204E-6</v>
      </c>
      <c r="BF131" s="42">
        <v>0</v>
      </c>
      <c r="BG131" s="42">
        <v>0</v>
      </c>
      <c r="BH131" s="42">
        <v>0</v>
      </c>
      <c r="BI131" s="42">
        <v>0</v>
      </c>
      <c r="BJ131" s="42">
        <v>0</v>
      </c>
      <c r="BK131" s="42">
        <v>0</v>
      </c>
      <c r="BL131" s="42">
        <v>0</v>
      </c>
      <c r="BM131" s="42">
        <v>0</v>
      </c>
      <c r="BN131" s="42">
        <v>0</v>
      </c>
      <c r="BO131" s="42">
        <v>0</v>
      </c>
      <c r="BP131" s="42">
        <v>0</v>
      </c>
      <c r="BQ131" s="42">
        <v>0</v>
      </c>
      <c r="BR131" s="42">
        <v>0</v>
      </c>
      <c r="BS131" s="42">
        <v>0</v>
      </c>
      <c r="BT131" s="42">
        <v>0</v>
      </c>
      <c r="BU131" s="42">
        <v>0</v>
      </c>
      <c r="BV131" s="42">
        <v>0</v>
      </c>
      <c r="BW131" s="42">
        <v>0</v>
      </c>
      <c r="BX131" s="42">
        <v>0</v>
      </c>
      <c r="BY131" s="42">
        <v>0</v>
      </c>
      <c r="BZ131" s="42">
        <v>0</v>
      </c>
      <c r="CA131" s="42">
        <v>0</v>
      </c>
      <c r="CB131" s="42">
        <v>0</v>
      </c>
      <c r="CC131" s="42">
        <v>0</v>
      </c>
    </row>
    <row r="132" spans="1:81" x14ac:dyDescent="0.25">
      <c r="A132" s="202">
        <v>44958</v>
      </c>
      <c r="B132" s="42" t="s">
        <v>1362</v>
      </c>
      <c r="C132" s="42" t="s">
        <v>21</v>
      </c>
      <c r="D132" s="42">
        <v>0</v>
      </c>
      <c r="E132" s="42">
        <v>0</v>
      </c>
      <c r="F132" s="42">
        <v>0</v>
      </c>
      <c r="G132" s="42">
        <v>0</v>
      </c>
      <c r="H132" s="42">
        <v>0</v>
      </c>
      <c r="I132" s="42">
        <v>0</v>
      </c>
      <c r="J132" s="42">
        <v>0</v>
      </c>
      <c r="K132" s="42">
        <v>0</v>
      </c>
      <c r="L132" s="42">
        <v>0</v>
      </c>
      <c r="M132" s="42">
        <v>0</v>
      </c>
      <c r="N132" s="42">
        <v>0</v>
      </c>
      <c r="O132" s="42">
        <v>0</v>
      </c>
      <c r="P132" s="42">
        <v>0</v>
      </c>
      <c r="Q132" s="42">
        <v>0</v>
      </c>
      <c r="R132" s="42">
        <v>0</v>
      </c>
      <c r="S132" s="42">
        <v>0</v>
      </c>
      <c r="T132" s="42">
        <v>0</v>
      </c>
      <c r="U132" s="42">
        <v>0</v>
      </c>
      <c r="V132" s="42">
        <v>0</v>
      </c>
      <c r="W132" s="42">
        <v>0</v>
      </c>
      <c r="X132" s="42">
        <v>0</v>
      </c>
      <c r="Y132" s="42">
        <v>0</v>
      </c>
      <c r="Z132" s="42">
        <v>0</v>
      </c>
      <c r="AA132" s="42">
        <v>0</v>
      </c>
      <c r="AB132" s="42">
        <v>0</v>
      </c>
      <c r="AC132" s="42">
        <v>0</v>
      </c>
      <c r="AD132" s="42">
        <v>0</v>
      </c>
      <c r="AE132" s="42">
        <v>0</v>
      </c>
      <c r="AF132" s="42">
        <v>0</v>
      </c>
      <c r="AG132" s="42">
        <v>0</v>
      </c>
      <c r="AH132" s="42">
        <v>0</v>
      </c>
      <c r="AI132" s="42">
        <v>0</v>
      </c>
      <c r="AJ132" s="42">
        <v>0</v>
      </c>
      <c r="AK132" s="42">
        <v>0</v>
      </c>
      <c r="AL132" s="42">
        <v>0</v>
      </c>
      <c r="AM132" s="42">
        <v>0</v>
      </c>
      <c r="AN132" s="42">
        <v>0</v>
      </c>
      <c r="AO132" s="42">
        <v>0</v>
      </c>
      <c r="AP132" s="42">
        <v>0</v>
      </c>
      <c r="AQ132" s="42">
        <v>0</v>
      </c>
      <c r="AR132" s="42">
        <v>0</v>
      </c>
      <c r="AS132" s="42">
        <v>0</v>
      </c>
      <c r="AT132" s="42">
        <v>0</v>
      </c>
      <c r="AU132" s="42">
        <v>0</v>
      </c>
      <c r="AV132" s="42">
        <v>0</v>
      </c>
      <c r="AW132" s="42">
        <v>0</v>
      </c>
      <c r="AX132" s="42">
        <v>0</v>
      </c>
      <c r="AY132" s="42">
        <v>0</v>
      </c>
      <c r="AZ132" s="42">
        <v>0</v>
      </c>
      <c r="BA132" s="42">
        <v>0</v>
      </c>
      <c r="BB132" s="42">
        <v>0</v>
      </c>
      <c r="BC132" s="42">
        <v>0</v>
      </c>
      <c r="BD132" s="42">
        <v>0</v>
      </c>
      <c r="BE132" s="42">
        <v>0</v>
      </c>
      <c r="BF132" s="42">
        <v>0</v>
      </c>
      <c r="BG132" s="42">
        <v>0</v>
      </c>
      <c r="BH132" s="42">
        <v>0</v>
      </c>
      <c r="BI132" s="42">
        <v>0</v>
      </c>
      <c r="BJ132" s="42">
        <v>0</v>
      </c>
      <c r="BK132" s="42">
        <v>0</v>
      </c>
      <c r="BL132" s="42">
        <v>0</v>
      </c>
      <c r="BM132" s="42">
        <v>0</v>
      </c>
      <c r="BN132" s="42">
        <v>0</v>
      </c>
      <c r="BO132" s="42">
        <v>0</v>
      </c>
      <c r="BP132" s="42">
        <v>0</v>
      </c>
      <c r="BQ132" s="42">
        <v>0</v>
      </c>
      <c r="BR132" s="42">
        <v>0</v>
      </c>
      <c r="BS132" s="42">
        <v>0</v>
      </c>
      <c r="BT132" s="42">
        <v>0</v>
      </c>
      <c r="BU132" s="42">
        <v>0</v>
      </c>
      <c r="BV132" s="42">
        <v>0</v>
      </c>
      <c r="BW132" s="42">
        <v>0</v>
      </c>
      <c r="BX132" s="42">
        <v>201673.94125999999</v>
      </c>
      <c r="BY132" s="42">
        <v>0</v>
      </c>
      <c r="BZ132" s="42">
        <v>0</v>
      </c>
      <c r="CA132" s="42">
        <v>0</v>
      </c>
      <c r="CB132" s="42">
        <v>0</v>
      </c>
      <c r="CC132" s="42">
        <v>0</v>
      </c>
    </row>
    <row r="133" spans="1:81" x14ac:dyDescent="0.25">
      <c r="A133" s="202">
        <v>44958</v>
      </c>
      <c r="B133" s="42" t="s">
        <v>1362</v>
      </c>
      <c r="C133" s="42" t="s">
        <v>1347</v>
      </c>
      <c r="D133" s="42">
        <v>0</v>
      </c>
      <c r="E133" s="42">
        <v>0</v>
      </c>
      <c r="F133" s="42">
        <v>0</v>
      </c>
      <c r="G133" s="42">
        <v>0</v>
      </c>
      <c r="H133" s="42">
        <v>0</v>
      </c>
      <c r="I133" s="42">
        <v>0</v>
      </c>
      <c r="J133" s="42">
        <v>0</v>
      </c>
      <c r="K133" s="42">
        <v>0</v>
      </c>
      <c r="L133" s="42">
        <v>0</v>
      </c>
      <c r="M133" s="42">
        <v>0</v>
      </c>
      <c r="N133" s="42">
        <v>0</v>
      </c>
      <c r="O133" s="42">
        <v>0</v>
      </c>
      <c r="P133" s="42">
        <v>0</v>
      </c>
      <c r="Q133" s="42">
        <v>0</v>
      </c>
      <c r="R133" s="42">
        <v>3.0082600000000002E-4</v>
      </c>
      <c r="S133" s="42">
        <v>0</v>
      </c>
      <c r="T133" s="42">
        <v>0</v>
      </c>
      <c r="U133" s="42">
        <v>0</v>
      </c>
      <c r="V133" s="42">
        <v>0</v>
      </c>
      <c r="W133" s="42">
        <v>0</v>
      </c>
      <c r="X133" s="42">
        <v>0</v>
      </c>
      <c r="Y133" s="42">
        <v>0</v>
      </c>
      <c r="Z133" s="42">
        <v>0</v>
      </c>
      <c r="AA133" s="42">
        <v>0</v>
      </c>
      <c r="AB133" s="42">
        <v>0</v>
      </c>
      <c r="AC133" s="42">
        <v>0</v>
      </c>
      <c r="AD133" s="42">
        <v>0</v>
      </c>
      <c r="AE133" s="42">
        <v>0</v>
      </c>
      <c r="AF133" s="42">
        <v>0</v>
      </c>
      <c r="AG133" s="42">
        <v>0</v>
      </c>
      <c r="AH133" s="42">
        <v>0</v>
      </c>
      <c r="AI133" s="42">
        <v>0</v>
      </c>
      <c r="AJ133" s="42">
        <v>0</v>
      </c>
      <c r="AK133" s="42">
        <v>0</v>
      </c>
      <c r="AL133" s="42">
        <v>0</v>
      </c>
      <c r="AM133" s="42">
        <v>0</v>
      </c>
      <c r="AN133" s="42">
        <v>0</v>
      </c>
      <c r="AO133" s="42">
        <v>0</v>
      </c>
      <c r="AP133" s="42">
        <v>0</v>
      </c>
      <c r="AQ133" s="42">
        <v>0</v>
      </c>
      <c r="AR133" s="42">
        <v>0</v>
      </c>
      <c r="AS133" s="42">
        <v>0</v>
      </c>
      <c r="AT133" s="42">
        <v>0</v>
      </c>
      <c r="AU133" s="42">
        <v>0</v>
      </c>
      <c r="AV133" s="42">
        <v>0</v>
      </c>
      <c r="AW133" s="42">
        <v>0</v>
      </c>
      <c r="AX133" s="42">
        <v>0</v>
      </c>
      <c r="AY133" s="42">
        <v>0</v>
      </c>
      <c r="AZ133" s="42">
        <v>0</v>
      </c>
      <c r="BA133" s="42">
        <v>0</v>
      </c>
      <c r="BB133" s="42">
        <v>0</v>
      </c>
      <c r="BC133" s="42">
        <v>0</v>
      </c>
      <c r="BD133" s="42">
        <v>0</v>
      </c>
      <c r="BE133" s="42">
        <v>0</v>
      </c>
      <c r="BF133" s="42">
        <v>0</v>
      </c>
      <c r="BG133" s="42">
        <v>0</v>
      </c>
      <c r="BH133" s="42">
        <v>0</v>
      </c>
      <c r="BI133" s="42">
        <v>0</v>
      </c>
      <c r="BJ133" s="42">
        <v>0</v>
      </c>
      <c r="BK133" s="42">
        <v>0</v>
      </c>
      <c r="BL133" s="42">
        <v>0</v>
      </c>
      <c r="BM133" s="42">
        <v>0</v>
      </c>
      <c r="BN133" s="42">
        <v>0</v>
      </c>
      <c r="BO133" s="42">
        <v>0</v>
      </c>
      <c r="BP133" s="42">
        <v>0</v>
      </c>
      <c r="BQ133" s="42">
        <v>0</v>
      </c>
      <c r="BR133" s="42">
        <v>0</v>
      </c>
      <c r="BS133" s="42">
        <v>0</v>
      </c>
      <c r="BT133" s="42">
        <v>0</v>
      </c>
      <c r="BU133" s="42">
        <v>0</v>
      </c>
      <c r="BV133" s="42">
        <v>0</v>
      </c>
      <c r="BW133" s="42">
        <v>0</v>
      </c>
      <c r="BX133" s="42">
        <v>-291993.94218261499</v>
      </c>
      <c r="BY133" s="42">
        <v>0</v>
      </c>
      <c r="BZ133" s="42">
        <v>0</v>
      </c>
      <c r="CA133" s="42">
        <v>0</v>
      </c>
      <c r="CB133" s="42">
        <v>0</v>
      </c>
      <c r="CC133" s="42">
        <v>0</v>
      </c>
    </row>
    <row r="134" spans="1:81" x14ac:dyDescent="0.25">
      <c r="A134" s="202">
        <v>44958</v>
      </c>
      <c r="B134" s="42" t="s">
        <v>1362</v>
      </c>
      <c r="C134" s="42" t="s">
        <v>920</v>
      </c>
      <c r="D134" s="42">
        <v>0</v>
      </c>
      <c r="E134" s="42">
        <v>0</v>
      </c>
      <c r="F134" s="42">
        <v>0</v>
      </c>
      <c r="G134" s="42">
        <v>0</v>
      </c>
      <c r="H134" s="42">
        <v>0</v>
      </c>
      <c r="I134" s="42">
        <v>0</v>
      </c>
      <c r="J134" s="42">
        <v>0</v>
      </c>
      <c r="K134" s="42">
        <v>0</v>
      </c>
      <c r="L134" s="42">
        <v>0</v>
      </c>
      <c r="M134" s="42">
        <v>0</v>
      </c>
      <c r="N134" s="42">
        <v>0</v>
      </c>
      <c r="O134" s="42">
        <v>0</v>
      </c>
      <c r="P134" s="42">
        <v>0</v>
      </c>
      <c r="Q134" s="42">
        <v>0</v>
      </c>
      <c r="R134" s="42">
        <v>0</v>
      </c>
      <c r="S134" s="42">
        <v>0</v>
      </c>
      <c r="T134" s="42">
        <v>0</v>
      </c>
      <c r="U134" s="42">
        <v>0</v>
      </c>
      <c r="V134" s="42">
        <v>-96.691999999999993</v>
      </c>
      <c r="W134" s="42">
        <v>0</v>
      </c>
      <c r="X134" s="42">
        <v>0</v>
      </c>
      <c r="Y134" s="42">
        <v>0</v>
      </c>
      <c r="Z134" s="42">
        <v>0</v>
      </c>
      <c r="AA134" s="42">
        <v>0</v>
      </c>
      <c r="AB134" s="42">
        <v>0</v>
      </c>
      <c r="AC134" s="42">
        <v>0</v>
      </c>
      <c r="AD134" s="42">
        <v>0</v>
      </c>
      <c r="AE134" s="42">
        <v>0</v>
      </c>
      <c r="AF134" s="42">
        <v>0</v>
      </c>
      <c r="AG134" s="42">
        <v>0</v>
      </c>
      <c r="AH134" s="42">
        <v>0</v>
      </c>
      <c r="AI134" s="42">
        <v>0</v>
      </c>
      <c r="AJ134" s="42">
        <v>0</v>
      </c>
      <c r="AK134" s="42">
        <v>0</v>
      </c>
      <c r="AL134" s="42">
        <v>0</v>
      </c>
      <c r="AM134" s="42">
        <v>0</v>
      </c>
      <c r="AN134" s="42">
        <v>0</v>
      </c>
      <c r="AO134" s="42">
        <v>0</v>
      </c>
      <c r="AP134" s="42">
        <v>0</v>
      </c>
      <c r="AQ134" s="42">
        <v>0</v>
      </c>
      <c r="AR134" s="42">
        <v>0</v>
      </c>
      <c r="AS134" s="42">
        <v>0</v>
      </c>
      <c r="AT134" s="42">
        <v>0</v>
      </c>
      <c r="AU134" s="42">
        <v>0</v>
      </c>
      <c r="AV134" s="42">
        <v>0</v>
      </c>
      <c r="AW134" s="42">
        <v>0</v>
      </c>
      <c r="AX134" s="42">
        <v>0</v>
      </c>
      <c r="AY134" s="42">
        <v>0</v>
      </c>
      <c r="AZ134" s="42">
        <v>0</v>
      </c>
      <c r="BA134" s="42">
        <v>0</v>
      </c>
      <c r="BB134" s="42">
        <v>0</v>
      </c>
      <c r="BC134" s="42">
        <v>0</v>
      </c>
      <c r="BD134" s="42">
        <v>0</v>
      </c>
      <c r="BE134" s="42">
        <v>0</v>
      </c>
      <c r="BF134" s="42">
        <v>0</v>
      </c>
      <c r="BG134" s="42">
        <v>0</v>
      </c>
      <c r="BH134" s="42">
        <v>0</v>
      </c>
      <c r="BI134" s="42">
        <v>0</v>
      </c>
      <c r="BJ134" s="42">
        <v>0</v>
      </c>
      <c r="BK134" s="42">
        <v>0</v>
      </c>
      <c r="BL134" s="42">
        <v>0</v>
      </c>
      <c r="BM134" s="42">
        <v>0</v>
      </c>
      <c r="BN134" s="42">
        <v>0</v>
      </c>
      <c r="BO134" s="42">
        <v>0</v>
      </c>
      <c r="BP134" s="42">
        <v>0</v>
      </c>
      <c r="BQ134" s="42">
        <v>0</v>
      </c>
      <c r="BR134" s="42">
        <v>0</v>
      </c>
      <c r="BS134" s="42">
        <v>0</v>
      </c>
      <c r="BT134" s="42">
        <v>0</v>
      </c>
      <c r="BU134" s="42">
        <v>0</v>
      </c>
      <c r="BV134" s="42">
        <v>0</v>
      </c>
      <c r="BW134" s="42">
        <v>0</v>
      </c>
      <c r="BX134" s="42">
        <v>0</v>
      </c>
      <c r="BY134" s="42">
        <v>0</v>
      </c>
      <c r="BZ134" s="42">
        <v>0</v>
      </c>
      <c r="CA134" s="42">
        <v>0</v>
      </c>
      <c r="CB134" s="42">
        <v>0</v>
      </c>
      <c r="CC134" s="42">
        <v>0</v>
      </c>
    </row>
    <row r="135" spans="1:81" x14ac:dyDescent="0.25">
      <c r="A135" s="202">
        <v>44958</v>
      </c>
      <c r="B135" s="42" t="s">
        <v>1362</v>
      </c>
      <c r="C135" s="42" t="s">
        <v>924</v>
      </c>
      <c r="D135" s="42">
        <v>0</v>
      </c>
      <c r="E135" s="42">
        <v>0</v>
      </c>
      <c r="F135" s="42">
        <v>0</v>
      </c>
      <c r="G135" s="42">
        <v>0</v>
      </c>
      <c r="H135" s="42">
        <v>0</v>
      </c>
      <c r="I135" s="42">
        <v>0</v>
      </c>
      <c r="J135" s="42">
        <v>0</v>
      </c>
      <c r="K135" s="42">
        <v>0</v>
      </c>
      <c r="L135" s="42">
        <v>0</v>
      </c>
      <c r="M135" s="42">
        <v>0</v>
      </c>
      <c r="N135" s="42">
        <v>0</v>
      </c>
      <c r="O135" s="42">
        <v>0</v>
      </c>
      <c r="P135" s="42">
        <v>0</v>
      </c>
      <c r="Q135" s="42">
        <v>0</v>
      </c>
      <c r="R135" s="42">
        <v>0</v>
      </c>
      <c r="S135" s="42">
        <v>0</v>
      </c>
      <c r="T135" s="42">
        <v>0</v>
      </c>
      <c r="U135" s="42">
        <v>0</v>
      </c>
      <c r="V135" s="42">
        <v>0</v>
      </c>
      <c r="W135" s="42">
        <v>0</v>
      </c>
      <c r="X135" s="42">
        <v>0</v>
      </c>
      <c r="Y135" s="42">
        <v>0</v>
      </c>
      <c r="Z135" s="42">
        <v>0</v>
      </c>
      <c r="AA135" s="42">
        <v>0</v>
      </c>
      <c r="AB135" s="42">
        <v>0</v>
      </c>
      <c r="AC135" s="42">
        <v>0</v>
      </c>
      <c r="AD135" s="42">
        <v>0</v>
      </c>
      <c r="AE135" s="42">
        <v>0</v>
      </c>
      <c r="AF135" s="42">
        <v>0</v>
      </c>
      <c r="AG135" s="42">
        <v>0</v>
      </c>
      <c r="AH135" s="42">
        <v>0</v>
      </c>
      <c r="AI135" s="42">
        <v>0</v>
      </c>
      <c r="AJ135" s="42">
        <v>0</v>
      </c>
      <c r="AK135" s="42">
        <v>0</v>
      </c>
      <c r="AL135" s="42">
        <v>0</v>
      </c>
      <c r="AM135" s="42">
        <v>0</v>
      </c>
      <c r="AN135" s="42">
        <v>0</v>
      </c>
      <c r="AO135" s="42">
        <v>0</v>
      </c>
      <c r="AP135" s="42">
        <v>0</v>
      </c>
      <c r="AQ135" s="42">
        <v>0</v>
      </c>
      <c r="AR135" s="42">
        <v>0</v>
      </c>
      <c r="AS135" s="42">
        <v>0</v>
      </c>
      <c r="AT135" s="42">
        <v>0</v>
      </c>
      <c r="AU135" s="42">
        <v>0</v>
      </c>
      <c r="AV135" s="42">
        <v>0</v>
      </c>
      <c r="AW135" s="42">
        <v>0</v>
      </c>
      <c r="AX135" s="42">
        <v>0</v>
      </c>
      <c r="AY135" s="42">
        <v>0</v>
      </c>
      <c r="AZ135" s="42">
        <v>0</v>
      </c>
      <c r="BA135" s="42">
        <v>0</v>
      </c>
      <c r="BB135" s="42">
        <v>0</v>
      </c>
      <c r="BC135" s="42">
        <v>96.68</v>
      </c>
      <c r="BD135" s="42">
        <v>0</v>
      </c>
      <c r="BE135" s="42">
        <v>0</v>
      </c>
      <c r="BF135" s="42">
        <v>0</v>
      </c>
      <c r="BG135" s="42">
        <v>0</v>
      </c>
      <c r="BH135" s="42">
        <v>0</v>
      </c>
      <c r="BI135" s="42">
        <v>0</v>
      </c>
      <c r="BJ135" s="42">
        <v>0</v>
      </c>
      <c r="BK135" s="42">
        <v>0</v>
      </c>
      <c r="BL135" s="42">
        <v>0</v>
      </c>
      <c r="BM135" s="42">
        <v>0</v>
      </c>
      <c r="BN135" s="42">
        <v>0</v>
      </c>
      <c r="BO135" s="42">
        <v>0</v>
      </c>
      <c r="BP135" s="42">
        <v>0</v>
      </c>
      <c r="BQ135" s="42">
        <v>0</v>
      </c>
      <c r="BR135" s="42">
        <v>0</v>
      </c>
      <c r="BS135" s="42">
        <v>0</v>
      </c>
      <c r="BT135" s="42">
        <v>0</v>
      </c>
      <c r="BU135" s="42">
        <v>0</v>
      </c>
      <c r="BV135" s="42">
        <v>0</v>
      </c>
      <c r="BW135" s="42">
        <v>0</v>
      </c>
      <c r="BX135" s="42">
        <v>0</v>
      </c>
      <c r="BY135" s="42">
        <v>0</v>
      </c>
      <c r="BZ135" s="42">
        <v>0</v>
      </c>
      <c r="CA135" s="42">
        <v>0</v>
      </c>
      <c r="CB135" s="42">
        <v>0</v>
      </c>
      <c r="CC135" s="42">
        <v>0</v>
      </c>
    </row>
    <row r="136" spans="1:81" x14ac:dyDescent="0.25">
      <c r="A136" s="202">
        <v>44958</v>
      </c>
      <c r="B136" s="42" t="s">
        <v>1361</v>
      </c>
      <c r="C136" s="42" t="s">
        <v>21</v>
      </c>
      <c r="D136" s="42">
        <v>0</v>
      </c>
      <c r="E136" s="42">
        <v>0</v>
      </c>
      <c r="F136" s="42">
        <v>0</v>
      </c>
      <c r="G136" s="42">
        <v>0</v>
      </c>
      <c r="H136" s="42">
        <v>0</v>
      </c>
      <c r="I136" s="42">
        <v>0</v>
      </c>
      <c r="J136" s="42">
        <v>0</v>
      </c>
      <c r="K136" s="42">
        <v>299.93</v>
      </c>
      <c r="L136" s="42">
        <v>0</v>
      </c>
      <c r="M136" s="42">
        <v>0</v>
      </c>
      <c r="N136" s="42">
        <v>0</v>
      </c>
      <c r="O136" s="42">
        <v>0</v>
      </c>
      <c r="P136" s="42">
        <v>0</v>
      </c>
      <c r="Q136" s="42">
        <v>0</v>
      </c>
      <c r="R136" s="42">
        <v>0</v>
      </c>
      <c r="S136" s="42">
        <v>0</v>
      </c>
      <c r="T136" s="42">
        <v>0</v>
      </c>
      <c r="U136" s="42">
        <v>0</v>
      </c>
      <c r="V136" s="42">
        <v>0</v>
      </c>
      <c r="W136" s="42">
        <v>0</v>
      </c>
      <c r="X136" s="42">
        <v>0</v>
      </c>
      <c r="Y136" s="42">
        <v>0</v>
      </c>
      <c r="Z136" s="42">
        <v>0</v>
      </c>
      <c r="AA136" s="42">
        <v>0</v>
      </c>
      <c r="AB136" s="42">
        <v>0</v>
      </c>
      <c r="AC136" s="42">
        <v>0</v>
      </c>
      <c r="AD136" s="42">
        <v>0</v>
      </c>
      <c r="AE136" s="42">
        <v>0</v>
      </c>
      <c r="AF136" s="42">
        <v>0</v>
      </c>
      <c r="AG136" s="42">
        <v>0</v>
      </c>
      <c r="AH136" s="42">
        <v>0</v>
      </c>
      <c r="AI136" s="42">
        <v>0</v>
      </c>
      <c r="AJ136" s="42">
        <v>0</v>
      </c>
      <c r="AK136" s="42">
        <v>0</v>
      </c>
      <c r="AL136" s="42">
        <v>0</v>
      </c>
      <c r="AM136" s="42">
        <v>0</v>
      </c>
      <c r="AN136" s="42">
        <v>0</v>
      </c>
      <c r="AO136" s="42">
        <v>0</v>
      </c>
      <c r="AP136" s="42">
        <v>0</v>
      </c>
      <c r="AQ136" s="42">
        <v>0</v>
      </c>
      <c r="AR136" s="42">
        <v>0</v>
      </c>
      <c r="AS136" s="42">
        <v>0</v>
      </c>
      <c r="AT136" s="42">
        <v>0</v>
      </c>
      <c r="AU136" s="42">
        <v>0</v>
      </c>
      <c r="AV136" s="42">
        <v>0</v>
      </c>
      <c r="AW136" s="42">
        <v>0</v>
      </c>
      <c r="AX136" s="42">
        <v>0</v>
      </c>
      <c r="AY136" s="42">
        <v>0</v>
      </c>
      <c r="AZ136" s="42">
        <v>0</v>
      </c>
      <c r="BA136" s="42">
        <v>0</v>
      </c>
      <c r="BB136" s="42">
        <v>0</v>
      </c>
      <c r="BC136" s="42">
        <v>0</v>
      </c>
      <c r="BD136" s="42">
        <v>0</v>
      </c>
      <c r="BE136" s="42">
        <v>0</v>
      </c>
      <c r="BF136" s="42">
        <v>0</v>
      </c>
      <c r="BG136" s="42">
        <v>0</v>
      </c>
      <c r="BH136" s="42">
        <v>0</v>
      </c>
      <c r="BI136" s="42">
        <v>0</v>
      </c>
      <c r="BJ136" s="42">
        <v>0</v>
      </c>
      <c r="BK136" s="42">
        <v>0</v>
      </c>
      <c r="BL136" s="42">
        <v>0</v>
      </c>
      <c r="BM136" s="42">
        <v>0</v>
      </c>
      <c r="BN136" s="42">
        <v>0</v>
      </c>
      <c r="BO136" s="42">
        <v>0</v>
      </c>
      <c r="BP136" s="42">
        <v>0</v>
      </c>
      <c r="BQ136" s="42">
        <v>0</v>
      </c>
      <c r="BR136" s="42">
        <v>0</v>
      </c>
      <c r="BS136" s="42">
        <v>0</v>
      </c>
      <c r="BT136" s="42">
        <v>0</v>
      </c>
      <c r="BU136" s="42">
        <v>0</v>
      </c>
      <c r="BV136" s="42">
        <v>0</v>
      </c>
      <c r="BW136" s="42">
        <v>0</v>
      </c>
      <c r="BX136" s="42">
        <v>-4722642.9488998596</v>
      </c>
      <c r="BY136" s="42">
        <v>0</v>
      </c>
      <c r="BZ136" s="42">
        <v>0</v>
      </c>
      <c r="CA136" s="42">
        <v>0</v>
      </c>
      <c r="CB136" s="42">
        <v>0</v>
      </c>
      <c r="CC136" s="42">
        <v>0</v>
      </c>
    </row>
    <row r="137" spans="1:81" x14ac:dyDescent="0.25">
      <c r="A137" s="202">
        <v>44958</v>
      </c>
      <c r="B137" s="42" t="s">
        <v>1361</v>
      </c>
      <c r="C137" s="42" t="s">
        <v>1347</v>
      </c>
      <c r="D137" s="42">
        <v>0</v>
      </c>
      <c r="E137" s="42">
        <v>0</v>
      </c>
      <c r="F137" s="42">
        <v>0</v>
      </c>
      <c r="G137" s="42">
        <v>0</v>
      </c>
      <c r="H137" s="42">
        <v>0</v>
      </c>
      <c r="I137" s="42">
        <v>0</v>
      </c>
      <c r="J137" s="42">
        <v>0</v>
      </c>
      <c r="K137" s="42">
        <v>0</v>
      </c>
      <c r="L137" s="42">
        <v>0</v>
      </c>
      <c r="M137" s="42">
        <v>0</v>
      </c>
      <c r="N137" s="42">
        <v>0</v>
      </c>
      <c r="O137" s="42">
        <v>0</v>
      </c>
      <c r="P137" s="42">
        <v>0</v>
      </c>
      <c r="Q137" s="42">
        <v>0</v>
      </c>
      <c r="R137" s="42">
        <v>0</v>
      </c>
      <c r="S137" s="42">
        <v>0</v>
      </c>
      <c r="T137" s="42">
        <v>0</v>
      </c>
      <c r="U137" s="42">
        <v>0</v>
      </c>
      <c r="V137" s="42">
        <v>0</v>
      </c>
      <c r="W137" s="42">
        <v>0</v>
      </c>
      <c r="X137" s="42">
        <v>0</v>
      </c>
      <c r="Y137" s="42">
        <v>0</v>
      </c>
      <c r="Z137" s="42">
        <v>0</v>
      </c>
      <c r="AA137" s="42">
        <v>0</v>
      </c>
      <c r="AB137" s="42">
        <v>0</v>
      </c>
      <c r="AC137" s="42">
        <v>0</v>
      </c>
      <c r="AD137" s="42">
        <v>0</v>
      </c>
      <c r="AE137" s="42">
        <v>0</v>
      </c>
      <c r="AF137" s="42">
        <v>0</v>
      </c>
      <c r="AG137" s="42">
        <v>0</v>
      </c>
      <c r="AH137" s="42">
        <v>0</v>
      </c>
      <c r="AI137" s="42">
        <v>0</v>
      </c>
      <c r="AJ137" s="42">
        <v>0</v>
      </c>
      <c r="AK137" s="42">
        <v>0</v>
      </c>
      <c r="AL137" s="42">
        <v>0</v>
      </c>
      <c r="AM137" s="42">
        <v>0</v>
      </c>
      <c r="AN137" s="42">
        <v>0</v>
      </c>
      <c r="AO137" s="42">
        <v>0</v>
      </c>
      <c r="AP137" s="42">
        <v>0</v>
      </c>
      <c r="AQ137" s="42">
        <v>0</v>
      </c>
      <c r="AR137" s="42">
        <v>0</v>
      </c>
      <c r="AS137" s="42">
        <v>0</v>
      </c>
      <c r="AT137" s="42">
        <v>0</v>
      </c>
      <c r="AU137" s="42">
        <v>0</v>
      </c>
      <c r="AV137" s="42">
        <v>0</v>
      </c>
      <c r="AW137" s="42">
        <v>0</v>
      </c>
      <c r="AX137" s="42">
        <v>0</v>
      </c>
      <c r="AY137" s="42">
        <v>0</v>
      </c>
      <c r="AZ137" s="42">
        <v>0</v>
      </c>
      <c r="BA137" s="42">
        <v>0</v>
      </c>
      <c r="BB137" s="42">
        <v>0</v>
      </c>
      <c r="BC137" s="42">
        <v>0</v>
      </c>
      <c r="BD137" s="42">
        <v>0</v>
      </c>
      <c r="BE137" s="42">
        <v>0</v>
      </c>
      <c r="BF137" s="42">
        <v>0</v>
      </c>
      <c r="BG137" s="42">
        <v>0</v>
      </c>
      <c r="BH137" s="42">
        <v>0</v>
      </c>
      <c r="BI137" s="42">
        <v>0</v>
      </c>
      <c r="BJ137" s="42">
        <v>0</v>
      </c>
      <c r="BK137" s="42">
        <v>0</v>
      </c>
      <c r="BL137" s="42">
        <v>0</v>
      </c>
      <c r="BM137" s="42">
        <v>0</v>
      </c>
      <c r="BN137" s="42">
        <v>0</v>
      </c>
      <c r="BO137" s="42">
        <v>0</v>
      </c>
      <c r="BP137" s="42">
        <v>0</v>
      </c>
      <c r="BQ137" s="42">
        <v>0</v>
      </c>
      <c r="BR137" s="42">
        <v>0</v>
      </c>
      <c r="BS137" s="42">
        <v>0</v>
      </c>
      <c r="BT137" s="42">
        <v>0</v>
      </c>
      <c r="BU137" s="42">
        <v>0</v>
      </c>
      <c r="BV137" s="42">
        <v>0</v>
      </c>
      <c r="BW137" s="42">
        <v>0</v>
      </c>
      <c r="BX137" s="42">
        <v>-1320338.48229996</v>
      </c>
      <c r="BY137" s="42">
        <v>0</v>
      </c>
      <c r="BZ137" s="42">
        <v>0</v>
      </c>
      <c r="CA137" s="42">
        <v>0</v>
      </c>
      <c r="CB137" s="42">
        <v>0</v>
      </c>
      <c r="CC137" s="42">
        <v>0</v>
      </c>
    </row>
    <row r="138" spans="1:81" x14ac:dyDescent="0.25">
      <c r="A138" s="202">
        <v>44958</v>
      </c>
      <c r="B138" s="42" t="s">
        <v>1361</v>
      </c>
      <c r="C138" s="42" t="s">
        <v>920</v>
      </c>
      <c r="D138" s="42">
        <v>0</v>
      </c>
      <c r="E138" s="42">
        <v>0</v>
      </c>
      <c r="F138" s="42">
        <v>0</v>
      </c>
      <c r="G138" s="42">
        <v>0</v>
      </c>
      <c r="H138" s="42">
        <v>0</v>
      </c>
      <c r="I138" s="42">
        <v>0</v>
      </c>
      <c r="J138" s="42">
        <v>0</v>
      </c>
      <c r="K138" s="42">
        <v>0</v>
      </c>
      <c r="L138" s="42">
        <v>0</v>
      </c>
      <c r="M138" s="42">
        <v>0</v>
      </c>
      <c r="N138" s="42">
        <v>0</v>
      </c>
      <c r="O138" s="42">
        <v>0</v>
      </c>
      <c r="P138" s="42">
        <v>0</v>
      </c>
      <c r="Q138" s="42">
        <v>0</v>
      </c>
      <c r="R138" s="42">
        <v>0</v>
      </c>
      <c r="S138" s="42">
        <v>0</v>
      </c>
      <c r="T138" s="42">
        <v>0</v>
      </c>
      <c r="U138" s="42">
        <v>0</v>
      </c>
      <c r="V138" s="42">
        <v>-299.93</v>
      </c>
      <c r="W138" s="42">
        <v>0</v>
      </c>
      <c r="X138" s="42">
        <v>0</v>
      </c>
      <c r="Y138" s="42">
        <v>0</v>
      </c>
      <c r="Z138" s="42">
        <v>0</v>
      </c>
      <c r="AA138" s="42">
        <v>0</v>
      </c>
      <c r="AB138" s="42">
        <v>0</v>
      </c>
      <c r="AC138" s="42">
        <v>0</v>
      </c>
      <c r="AD138" s="42">
        <v>0</v>
      </c>
      <c r="AE138" s="42">
        <v>0</v>
      </c>
      <c r="AF138" s="42">
        <v>0</v>
      </c>
      <c r="AG138" s="42">
        <v>0</v>
      </c>
      <c r="AH138" s="42">
        <v>0</v>
      </c>
      <c r="AI138" s="42">
        <v>0</v>
      </c>
      <c r="AJ138" s="42">
        <v>0</v>
      </c>
      <c r="AK138" s="42">
        <v>0</v>
      </c>
      <c r="AL138" s="42">
        <v>0</v>
      </c>
      <c r="AM138" s="42">
        <v>0</v>
      </c>
      <c r="AN138" s="42">
        <v>0</v>
      </c>
      <c r="AO138" s="42">
        <v>0</v>
      </c>
      <c r="AP138" s="42">
        <v>0</v>
      </c>
      <c r="AQ138" s="42">
        <v>0</v>
      </c>
      <c r="AR138" s="42">
        <v>0</v>
      </c>
      <c r="AS138" s="42">
        <v>0</v>
      </c>
      <c r="AT138" s="42">
        <v>0</v>
      </c>
      <c r="AU138" s="42">
        <v>0</v>
      </c>
      <c r="AV138" s="42">
        <v>0</v>
      </c>
      <c r="AW138" s="42">
        <v>0</v>
      </c>
      <c r="AX138" s="42">
        <v>0</v>
      </c>
      <c r="AY138" s="42">
        <v>0</v>
      </c>
      <c r="AZ138" s="42">
        <v>0</v>
      </c>
      <c r="BA138" s="42">
        <v>0</v>
      </c>
      <c r="BB138" s="42">
        <v>0</v>
      </c>
      <c r="BC138" s="42">
        <v>0</v>
      </c>
      <c r="BD138" s="42">
        <v>0</v>
      </c>
      <c r="BE138" s="42">
        <v>0</v>
      </c>
      <c r="BF138" s="42">
        <v>0</v>
      </c>
      <c r="BG138" s="42">
        <v>0</v>
      </c>
      <c r="BH138" s="42">
        <v>0</v>
      </c>
      <c r="BI138" s="42">
        <v>0</v>
      </c>
      <c r="BJ138" s="42">
        <v>0</v>
      </c>
      <c r="BK138" s="42">
        <v>0</v>
      </c>
      <c r="BL138" s="42">
        <v>0</v>
      </c>
      <c r="BM138" s="42">
        <v>0</v>
      </c>
      <c r="BN138" s="42">
        <v>0</v>
      </c>
      <c r="BO138" s="42">
        <v>0</v>
      </c>
      <c r="BP138" s="42">
        <v>0</v>
      </c>
      <c r="BQ138" s="42">
        <v>0</v>
      </c>
      <c r="BR138" s="42">
        <v>0</v>
      </c>
      <c r="BS138" s="42">
        <v>0</v>
      </c>
      <c r="BT138" s="42">
        <v>0</v>
      </c>
      <c r="BU138" s="42">
        <v>0</v>
      </c>
      <c r="BV138" s="42">
        <v>0</v>
      </c>
      <c r="BW138" s="42">
        <v>0</v>
      </c>
      <c r="BX138" s="42">
        <v>0</v>
      </c>
      <c r="BY138" s="42">
        <v>0</v>
      </c>
      <c r="BZ138" s="42">
        <v>0</v>
      </c>
      <c r="CA138" s="42">
        <v>0</v>
      </c>
      <c r="CB138" s="42">
        <v>0</v>
      </c>
      <c r="CC138" s="42">
        <v>0</v>
      </c>
    </row>
    <row r="139" spans="1:81" x14ac:dyDescent="0.25">
      <c r="A139" s="202">
        <v>44958</v>
      </c>
      <c r="B139" s="42" t="s">
        <v>1360</v>
      </c>
      <c r="C139" s="42" t="s">
        <v>21</v>
      </c>
      <c r="D139" s="42">
        <v>0</v>
      </c>
      <c r="E139" s="42">
        <v>0</v>
      </c>
      <c r="F139" s="42">
        <v>0</v>
      </c>
      <c r="G139" s="42">
        <v>0</v>
      </c>
      <c r="H139" s="42">
        <v>0</v>
      </c>
      <c r="I139" s="42">
        <v>0</v>
      </c>
      <c r="J139" s="42">
        <v>0</v>
      </c>
      <c r="K139" s="42">
        <v>265.039999999999</v>
      </c>
      <c r="L139" s="42">
        <v>0</v>
      </c>
      <c r="M139" s="42">
        <v>0</v>
      </c>
      <c r="N139" s="42">
        <v>0</v>
      </c>
      <c r="O139" s="42">
        <v>0</v>
      </c>
      <c r="P139" s="42">
        <v>0</v>
      </c>
      <c r="Q139" s="42">
        <v>0</v>
      </c>
      <c r="R139" s="42">
        <v>0</v>
      </c>
      <c r="S139" s="42">
        <v>0</v>
      </c>
      <c r="T139" s="42">
        <v>0</v>
      </c>
      <c r="U139" s="42">
        <v>0</v>
      </c>
      <c r="V139" s="42">
        <v>0</v>
      </c>
      <c r="W139" s="42">
        <v>0</v>
      </c>
      <c r="X139" s="42">
        <v>0</v>
      </c>
      <c r="Y139" s="42">
        <v>0</v>
      </c>
      <c r="Z139" s="42">
        <v>0</v>
      </c>
      <c r="AA139" s="42">
        <v>0</v>
      </c>
      <c r="AB139" s="42">
        <v>0</v>
      </c>
      <c r="AC139" s="42">
        <v>0</v>
      </c>
      <c r="AD139" s="42">
        <v>0</v>
      </c>
      <c r="AE139" s="42">
        <v>0</v>
      </c>
      <c r="AF139" s="42">
        <v>0</v>
      </c>
      <c r="AG139" s="42">
        <v>0</v>
      </c>
      <c r="AH139" s="42">
        <v>0</v>
      </c>
      <c r="AI139" s="42">
        <v>0</v>
      </c>
      <c r="AJ139" s="42">
        <v>0</v>
      </c>
      <c r="AK139" s="42">
        <v>0</v>
      </c>
      <c r="AL139" s="42">
        <v>0</v>
      </c>
      <c r="AM139" s="42">
        <v>0</v>
      </c>
      <c r="AN139" s="42">
        <v>0</v>
      </c>
      <c r="AO139" s="42">
        <v>0</v>
      </c>
      <c r="AP139" s="42">
        <v>0</v>
      </c>
      <c r="AQ139" s="42">
        <v>0</v>
      </c>
      <c r="AR139" s="42">
        <v>0</v>
      </c>
      <c r="AS139" s="42">
        <v>0</v>
      </c>
      <c r="AT139" s="42">
        <v>0</v>
      </c>
      <c r="AU139" s="42">
        <v>0</v>
      </c>
      <c r="AV139" s="42">
        <v>0</v>
      </c>
      <c r="AW139" s="42">
        <v>0</v>
      </c>
      <c r="AX139" s="42">
        <v>0</v>
      </c>
      <c r="AY139" s="42">
        <v>0</v>
      </c>
      <c r="AZ139" s="42">
        <v>0</v>
      </c>
      <c r="BA139" s="42">
        <v>0</v>
      </c>
      <c r="BB139" s="42">
        <v>0</v>
      </c>
      <c r="BC139" s="42">
        <v>0</v>
      </c>
      <c r="BD139" s="42">
        <v>0</v>
      </c>
      <c r="BE139" s="42">
        <v>0</v>
      </c>
      <c r="BF139" s="42">
        <v>0</v>
      </c>
      <c r="BG139" s="42">
        <v>0</v>
      </c>
      <c r="BH139" s="42">
        <v>0</v>
      </c>
      <c r="BI139" s="42">
        <v>0</v>
      </c>
      <c r="BJ139" s="42">
        <v>0</v>
      </c>
      <c r="BK139" s="42">
        <v>0</v>
      </c>
      <c r="BL139" s="42">
        <v>0</v>
      </c>
      <c r="BM139" s="42">
        <v>0</v>
      </c>
      <c r="BN139" s="42">
        <v>0</v>
      </c>
      <c r="BO139" s="42">
        <v>0</v>
      </c>
      <c r="BP139" s="42">
        <v>0</v>
      </c>
      <c r="BQ139" s="42">
        <v>0</v>
      </c>
      <c r="BR139" s="42">
        <v>0</v>
      </c>
      <c r="BS139" s="42">
        <v>0</v>
      </c>
      <c r="BT139" s="42">
        <v>0</v>
      </c>
      <c r="BU139" s="42">
        <v>0</v>
      </c>
      <c r="BV139" s="42">
        <v>0</v>
      </c>
      <c r="BW139" s="42">
        <v>0</v>
      </c>
      <c r="BX139" s="42">
        <v>-1611765.0952465299</v>
      </c>
      <c r="BY139" s="42">
        <v>0</v>
      </c>
      <c r="BZ139" s="42">
        <v>0</v>
      </c>
      <c r="CA139" s="42">
        <v>0</v>
      </c>
      <c r="CB139" s="42">
        <v>0</v>
      </c>
      <c r="CC139" s="42">
        <v>0</v>
      </c>
    </row>
    <row r="140" spans="1:81" x14ac:dyDescent="0.25">
      <c r="A140" s="202">
        <v>44958</v>
      </c>
      <c r="B140" s="42" t="s">
        <v>1360</v>
      </c>
      <c r="C140" s="42" t="s">
        <v>1351</v>
      </c>
      <c r="D140" s="42">
        <v>0</v>
      </c>
      <c r="E140" s="42">
        <v>0</v>
      </c>
      <c r="F140" s="42">
        <v>0</v>
      </c>
      <c r="G140" s="42">
        <v>0</v>
      </c>
      <c r="H140" s="42">
        <v>0</v>
      </c>
      <c r="I140" s="42">
        <v>0</v>
      </c>
      <c r="J140" s="42">
        <v>0</v>
      </c>
      <c r="K140" s="42">
        <v>0</v>
      </c>
      <c r="L140" s="42">
        <v>0</v>
      </c>
      <c r="M140" s="42">
        <v>0</v>
      </c>
      <c r="N140" s="42">
        <v>0</v>
      </c>
      <c r="O140" s="42">
        <v>0</v>
      </c>
      <c r="P140" s="42">
        <v>0</v>
      </c>
      <c r="Q140" s="42">
        <v>0</v>
      </c>
      <c r="R140" s="42">
        <v>193.17436999999899</v>
      </c>
      <c r="S140" s="42">
        <v>0</v>
      </c>
      <c r="T140" s="42">
        <v>-3282316.6012477898</v>
      </c>
      <c r="U140" s="42">
        <v>0</v>
      </c>
      <c r="V140" s="42">
        <v>0</v>
      </c>
      <c r="W140" s="42">
        <v>0</v>
      </c>
      <c r="X140" s="42">
        <v>0</v>
      </c>
      <c r="Y140" s="42">
        <v>0</v>
      </c>
      <c r="Z140" s="42">
        <v>0</v>
      </c>
      <c r="AA140" s="42">
        <v>0</v>
      </c>
      <c r="AB140" s="42">
        <v>0</v>
      </c>
      <c r="AC140" s="42">
        <v>0</v>
      </c>
      <c r="AD140" s="42">
        <v>0</v>
      </c>
      <c r="AE140" s="42">
        <v>0</v>
      </c>
      <c r="AF140" s="42">
        <v>0</v>
      </c>
      <c r="AG140" s="42">
        <v>0</v>
      </c>
      <c r="AH140" s="42">
        <v>0</v>
      </c>
      <c r="AI140" s="42">
        <v>0</v>
      </c>
      <c r="AJ140" s="42">
        <v>0</v>
      </c>
      <c r="AK140" s="42">
        <v>0</v>
      </c>
      <c r="AL140" s="42">
        <v>0</v>
      </c>
      <c r="AM140" s="42">
        <v>0</v>
      </c>
      <c r="AN140" s="42">
        <v>0</v>
      </c>
      <c r="AO140" s="42">
        <v>0</v>
      </c>
      <c r="AP140" s="42">
        <v>0</v>
      </c>
      <c r="AQ140" s="42">
        <v>0</v>
      </c>
      <c r="AR140" s="42">
        <v>0</v>
      </c>
      <c r="AS140" s="42">
        <v>0</v>
      </c>
      <c r="AT140" s="42">
        <v>0</v>
      </c>
      <c r="AU140" s="42">
        <v>0</v>
      </c>
      <c r="AV140" s="42">
        <v>0</v>
      </c>
      <c r="AW140" s="42">
        <v>0</v>
      </c>
      <c r="AX140" s="42">
        <v>0</v>
      </c>
      <c r="AY140" s="42">
        <v>0</v>
      </c>
      <c r="AZ140" s="42">
        <v>0</v>
      </c>
      <c r="BA140" s="42">
        <v>0</v>
      </c>
      <c r="BB140" s="42">
        <v>0</v>
      </c>
      <c r="BC140" s="42">
        <v>0</v>
      </c>
      <c r="BD140" s="42">
        <v>0</v>
      </c>
      <c r="BE140" s="42">
        <v>0</v>
      </c>
      <c r="BF140" s="42">
        <v>0</v>
      </c>
      <c r="BG140" s="42">
        <v>0</v>
      </c>
      <c r="BH140" s="42">
        <v>0</v>
      </c>
      <c r="BI140" s="42">
        <v>0</v>
      </c>
      <c r="BJ140" s="42">
        <v>0</v>
      </c>
      <c r="BK140" s="42">
        <v>0</v>
      </c>
      <c r="BL140" s="42">
        <v>0</v>
      </c>
      <c r="BM140" s="42">
        <v>0</v>
      </c>
      <c r="BN140" s="42">
        <v>0</v>
      </c>
      <c r="BO140" s="42">
        <v>0</v>
      </c>
      <c r="BP140" s="42">
        <v>0</v>
      </c>
      <c r="BQ140" s="42">
        <v>0</v>
      </c>
      <c r="BR140" s="42">
        <v>0</v>
      </c>
      <c r="BS140" s="42">
        <v>0</v>
      </c>
      <c r="BT140" s="42">
        <v>0</v>
      </c>
      <c r="BU140" s="42">
        <v>0</v>
      </c>
      <c r="BV140" s="42">
        <v>0</v>
      </c>
      <c r="BW140" s="42">
        <v>0</v>
      </c>
      <c r="BX140" s="42">
        <v>0</v>
      </c>
      <c r="BY140" s="42">
        <v>0</v>
      </c>
      <c r="BZ140" s="42">
        <v>0</v>
      </c>
      <c r="CA140" s="42">
        <v>0</v>
      </c>
      <c r="CB140" s="42">
        <v>0</v>
      </c>
      <c r="CC140" s="42">
        <v>0</v>
      </c>
    </row>
    <row r="141" spans="1:81" x14ac:dyDescent="0.25">
      <c r="A141" s="202">
        <v>44958</v>
      </c>
      <c r="B141" s="42" t="s">
        <v>1360</v>
      </c>
      <c r="C141" s="42" t="s">
        <v>1349</v>
      </c>
      <c r="D141" s="42">
        <v>0</v>
      </c>
      <c r="E141" s="42">
        <v>0</v>
      </c>
      <c r="F141" s="42">
        <v>0</v>
      </c>
      <c r="G141" s="42">
        <v>0</v>
      </c>
      <c r="H141" s="42">
        <v>0</v>
      </c>
      <c r="I141" s="42">
        <v>0</v>
      </c>
      <c r="J141" s="42">
        <v>0</v>
      </c>
      <c r="K141" s="42">
        <v>0</v>
      </c>
      <c r="L141" s="42">
        <v>0</v>
      </c>
      <c r="M141" s="42">
        <v>0</v>
      </c>
      <c r="N141" s="42">
        <v>0</v>
      </c>
      <c r="O141" s="42">
        <v>0</v>
      </c>
      <c r="P141" s="42">
        <v>0</v>
      </c>
      <c r="Q141" s="42">
        <v>0</v>
      </c>
      <c r="R141" s="42">
        <v>-515.41497846999903</v>
      </c>
      <c r="S141" s="42">
        <v>0</v>
      </c>
      <c r="T141" s="42">
        <v>0</v>
      </c>
      <c r="U141" s="42">
        <v>0</v>
      </c>
      <c r="V141" s="42">
        <v>0</v>
      </c>
      <c r="W141" s="42">
        <v>0</v>
      </c>
      <c r="X141" s="42">
        <v>0</v>
      </c>
      <c r="Y141" s="42">
        <v>0</v>
      </c>
      <c r="Z141" s="42">
        <v>0</v>
      </c>
      <c r="AA141" s="42">
        <v>0</v>
      </c>
      <c r="AB141" s="42">
        <v>0</v>
      </c>
      <c r="AC141" s="42">
        <v>0</v>
      </c>
      <c r="AD141" s="42">
        <v>0</v>
      </c>
      <c r="AE141" s="42">
        <v>0</v>
      </c>
      <c r="AF141" s="42">
        <v>0</v>
      </c>
      <c r="AG141" s="42">
        <v>0</v>
      </c>
      <c r="AH141" s="42">
        <v>0</v>
      </c>
      <c r="AI141" s="42">
        <v>0</v>
      </c>
      <c r="AJ141" s="42">
        <v>0</v>
      </c>
      <c r="AK141" s="42">
        <v>0</v>
      </c>
      <c r="AL141" s="42">
        <v>0</v>
      </c>
      <c r="AM141" s="42">
        <v>0</v>
      </c>
      <c r="AN141" s="42">
        <v>0</v>
      </c>
      <c r="AO141" s="42">
        <v>0</v>
      </c>
      <c r="AP141" s="42">
        <v>0</v>
      </c>
      <c r="AQ141" s="42">
        <v>0</v>
      </c>
      <c r="AR141" s="42">
        <v>0</v>
      </c>
      <c r="AS141" s="42">
        <v>0</v>
      </c>
      <c r="AT141" s="42">
        <v>0</v>
      </c>
      <c r="AU141" s="42">
        <v>0</v>
      </c>
      <c r="AV141" s="42">
        <v>0</v>
      </c>
      <c r="AW141" s="42">
        <v>0</v>
      </c>
      <c r="AX141" s="42">
        <v>0</v>
      </c>
      <c r="AY141" s="42">
        <v>0</v>
      </c>
      <c r="AZ141" s="42">
        <v>0</v>
      </c>
      <c r="BA141" s="42">
        <v>0</v>
      </c>
      <c r="BB141" s="42">
        <v>0</v>
      </c>
      <c r="BC141" s="42">
        <v>0</v>
      </c>
      <c r="BD141" s="42">
        <v>0</v>
      </c>
      <c r="BE141" s="42">
        <v>0</v>
      </c>
      <c r="BF141" s="42">
        <v>0</v>
      </c>
      <c r="BG141" s="42">
        <v>0</v>
      </c>
      <c r="BH141" s="42">
        <v>0</v>
      </c>
      <c r="BI141" s="42">
        <v>0</v>
      </c>
      <c r="BJ141" s="42">
        <v>0</v>
      </c>
      <c r="BK141" s="42">
        <v>0</v>
      </c>
      <c r="BL141" s="42">
        <v>0</v>
      </c>
      <c r="BM141" s="42">
        <v>0</v>
      </c>
      <c r="BN141" s="42">
        <v>0</v>
      </c>
      <c r="BO141" s="42">
        <v>0</v>
      </c>
      <c r="BP141" s="42">
        <v>0</v>
      </c>
      <c r="BQ141" s="42">
        <v>0</v>
      </c>
      <c r="BR141" s="42">
        <v>0</v>
      </c>
      <c r="BS141" s="42">
        <v>0</v>
      </c>
      <c r="BT141" s="42">
        <v>0</v>
      </c>
      <c r="BU141" s="42">
        <v>0</v>
      </c>
      <c r="BV141" s="42">
        <v>0</v>
      </c>
      <c r="BW141" s="42">
        <v>44781117.876383699</v>
      </c>
      <c r="BX141" s="42">
        <v>0</v>
      </c>
      <c r="BY141" s="42">
        <v>0</v>
      </c>
      <c r="BZ141" s="42">
        <v>0</v>
      </c>
      <c r="CA141" s="42">
        <v>0</v>
      </c>
      <c r="CB141" s="42">
        <v>0</v>
      </c>
      <c r="CC141" s="42">
        <v>0</v>
      </c>
    </row>
    <row r="142" spans="1:81" x14ac:dyDescent="0.25">
      <c r="A142" s="202">
        <v>44958</v>
      </c>
      <c r="B142" s="42" t="s">
        <v>1360</v>
      </c>
      <c r="C142" s="42" t="s">
        <v>1347</v>
      </c>
      <c r="D142" s="42">
        <v>0</v>
      </c>
      <c r="E142" s="42">
        <v>0</v>
      </c>
      <c r="F142" s="42">
        <v>0</v>
      </c>
      <c r="G142" s="42">
        <v>0</v>
      </c>
      <c r="H142" s="42">
        <v>0</v>
      </c>
      <c r="I142" s="42">
        <v>0</v>
      </c>
      <c r="J142" s="42">
        <v>0</v>
      </c>
      <c r="K142" s="42">
        <v>0</v>
      </c>
      <c r="L142" s="42">
        <v>0</v>
      </c>
      <c r="M142" s="42">
        <v>0</v>
      </c>
      <c r="N142" s="42">
        <v>0</v>
      </c>
      <c r="O142" s="42">
        <v>0</v>
      </c>
      <c r="P142" s="42">
        <v>0</v>
      </c>
      <c r="Q142" s="42">
        <v>0</v>
      </c>
      <c r="R142" s="42">
        <v>966.67900383599897</v>
      </c>
      <c r="S142" s="42">
        <v>0</v>
      </c>
      <c r="T142" s="42">
        <v>0</v>
      </c>
      <c r="U142" s="42">
        <v>0</v>
      </c>
      <c r="V142" s="42">
        <v>0</v>
      </c>
      <c r="W142" s="42">
        <v>0</v>
      </c>
      <c r="X142" s="42">
        <v>0</v>
      </c>
      <c r="Y142" s="42">
        <v>0</v>
      </c>
      <c r="Z142" s="42">
        <v>0</v>
      </c>
      <c r="AA142" s="42">
        <v>0</v>
      </c>
      <c r="AB142" s="42">
        <v>0</v>
      </c>
      <c r="AC142" s="42">
        <v>0</v>
      </c>
      <c r="AD142" s="42">
        <v>0</v>
      </c>
      <c r="AE142" s="42">
        <v>0</v>
      </c>
      <c r="AF142" s="42">
        <v>0</v>
      </c>
      <c r="AG142" s="42">
        <v>0</v>
      </c>
      <c r="AH142" s="42">
        <v>0</v>
      </c>
      <c r="AI142" s="42">
        <v>0</v>
      </c>
      <c r="AJ142" s="42">
        <v>0</v>
      </c>
      <c r="AK142" s="42">
        <v>0</v>
      </c>
      <c r="AL142" s="42">
        <v>0</v>
      </c>
      <c r="AM142" s="42">
        <v>0</v>
      </c>
      <c r="AN142" s="42">
        <v>0</v>
      </c>
      <c r="AO142" s="42">
        <v>0</v>
      </c>
      <c r="AP142" s="42">
        <v>0</v>
      </c>
      <c r="AQ142" s="42">
        <v>0</v>
      </c>
      <c r="AR142" s="42">
        <v>0</v>
      </c>
      <c r="AS142" s="42">
        <v>0</v>
      </c>
      <c r="AT142" s="42">
        <v>0</v>
      </c>
      <c r="AU142" s="42">
        <v>0</v>
      </c>
      <c r="AV142" s="42">
        <v>0</v>
      </c>
      <c r="AW142" s="42">
        <v>0</v>
      </c>
      <c r="AX142" s="42">
        <v>0</v>
      </c>
      <c r="AY142" s="42">
        <v>0</v>
      </c>
      <c r="AZ142" s="42">
        <v>0</v>
      </c>
      <c r="BA142" s="42">
        <v>0</v>
      </c>
      <c r="BB142" s="42">
        <v>0</v>
      </c>
      <c r="BC142" s="42">
        <v>0</v>
      </c>
      <c r="BD142" s="42">
        <v>0</v>
      </c>
      <c r="BE142" s="42">
        <v>0</v>
      </c>
      <c r="BF142" s="42">
        <v>0</v>
      </c>
      <c r="BG142" s="42">
        <v>0</v>
      </c>
      <c r="BH142" s="42">
        <v>0</v>
      </c>
      <c r="BI142" s="42">
        <v>0</v>
      </c>
      <c r="BJ142" s="42">
        <v>0</v>
      </c>
      <c r="BK142" s="42">
        <v>0</v>
      </c>
      <c r="BL142" s="42">
        <v>0</v>
      </c>
      <c r="BM142" s="42">
        <v>0</v>
      </c>
      <c r="BN142" s="42">
        <v>0</v>
      </c>
      <c r="BO142" s="42">
        <v>0</v>
      </c>
      <c r="BP142" s="42">
        <v>0</v>
      </c>
      <c r="BQ142" s="42">
        <v>0</v>
      </c>
      <c r="BR142" s="42">
        <v>0</v>
      </c>
      <c r="BS142" s="42">
        <v>0</v>
      </c>
      <c r="BT142" s="42">
        <v>0</v>
      </c>
      <c r="BU142" s="42">
        <v>0</v>
      </c>
      <c r="BV142" s="42">
        <v>0</v>
      </c>
      <c r="BW142" s="42">
        <v>0</v>
      </c>
      <c r="BX142" s="42">
        <v>-29932645.874072101</v>
      </c>
      <c r="BY142" s="42">
        <v>0</v>
      </c>
      <c r="BZ142" s="42">
        <v>0</v>
      </c>
      <c r="CA142" s="42">
        <v>0</v>
      </c>
      <c r="CB142" s="42">
        <v>0</v>
      </c>
      <c r="CC142" s="42">
        <v>0</v>
      </c>
    </row>
    <row r="143" spans="1:81" x14ac:dyDescent="0.25">
      <c r="A143" s="202">
        <v>44958</v>
      </c>
      <c r="B143" s="42" t="s">
        <v>1360</v>
      </c>
      <c r="C143" s="42" t="s">
        <v>16</v>
      </c>
      <c r="D143" s="42">
        <v>0</v>
      </c>
      <c r="E143" s="42">
        <v>0</v>
      </c>
      <c r="F143" s="42">
        <v>0</v>
      </c>
      <c r="G143" s="42">
        <v>0</v>
      </c>
      <c r="H143" s="42">
        <v>0</v>
      </c>
      <c r="I143" s="42">
        <v>0</v>
      </c>
      <c r="J143" s="42">
        <v>0</v>
      </c>
      <c r="K143" s="42">
        <v>0</v>
      </c>
      <c r="L143" s="42">
        <v>0</v>
      </c>
      <c r="M143" s="42">
        <v>0</v>
      </c>
      <c r="N143" s="42">
        <v>0</v>
      </c>
      <c r="O143" s="42">
        <v>0</v>
      </c>
      <c r="P143" s="42">
        <v>0</v>
      </c>
      <c r="Q143" s="42">
        <v>0</v>
      </c>
      <c r="R143" s="42">
        <v>0</v>
      </c>
      <c r="S143" s="42">
        <v>0</v>
      </c>
      <c r="T143" s="42">
        <v>0</v>
      </c>
      <c r="U143" s="42">
        <v>0</v>
      </c>
      <c r="V143" s="42">
        <v>0</v>
      </c>
      <c r="W143" s="42">
        <v>0</v>
      </c>
      <c r="X143" s="42">
        <v>0</v>
      </c>
      <c r="Y143" s="42">
        <v>0</v>
      </c>
      <c r="Z143" s="42">
        <v>0</v>
      </c>
      <c r="AA143" s="42">
        <v>1.0831999999999901E-5</v>
      </c>
      <c r="AB143" s="42">
        <v>0</v>
      </c>
      <c r="AC143" s="42">
        <v>0</v>
      </c>
      <c r="AD143" s="42">
        <v>0</v>
      </c>
      <c r="AE143" s="42">
        <v>0</v>
      </c>
      <c r="AF143" s="42">
        <v>0</v>
      </c>
      <c r="AG143" s="42">
        <v>0</v>
      </c>
      <c r="AH143" s="42">
        <v>0</v>
      </c>
      <c r="AI143" s="42">
        <v>0</v>
      </c>
      <c r="AJ143" s="42">
        <v>0</v>
      </c>
      <c r="AK143" s="42">
        <v>0</v>
      </c>
      <c r="AL143" s="42">
        <v>0</v>
      </c>
      <c r="AM143" s="42">
        <v>0</v>
      </c>
      <c r="AN143" s="42">
        <v>0</v>
      </c>
      <c r="AO143" s="42">
        <v>0</v>
      </c>
      <c r="AP143" s="42">
        <v>0</v>
      </c>
      <c r="AQ143" s="42">
        <v>0</v>
      </c>
      <c r="AR143" s="42">
        <v>0</v>
      </c>
      <c r="AS143" s="42">
        <v>0</v>
      </c>
      <c r="AT143" s="42">
        <v>0</v>
      </c>
      <c r="AU143" s="42">
        <v>0</v>
      </c>
      <c r="AV143" s="42">
        <v>0</v>
      </c>
      <c r="AW143" s="42">
        <v>0</v>
      </c>
      <c r="AX143" s="42">
        <v>0</v>
      </c>
      <c r="AY143" s="42">
        <v>0</v>
      </c>
      <c r="AZ143" s="42">
        <v>0</v>
      </c>
      <c r="BA143" s="42">
        <v>0</v>
      </c>
      <c r="BB143" s="42">
        <v>0</v>
      </c>
      <c r="BC143" s="42">
        <v>0</v>
      </c>
      <c r="BD143" s="42">
        <v>0</v>
      </c>
      <c r="BE143" s="42">
        <v>0</v>
      </c>
      <c r="BF143" s="42">
        <v>0</v>
      </c>
      <c r="BG143" s="42">
        <v>0</v>
      </c>
      <c r="BH143" s="42">
        <v>0</v>
      </c>
      <c r="BI143" s="42">
        <v>0</v>
      </c>
      <c r="BJ143" s="42">
        <v>0</v>
      </c>
      <c r="BK143" s="42">
        <v>0</v>
      </c>
      <c r="BL143" s="42">
        <v>0</v>
      </c>
      <c r="BM143" s="42">
        <v>0</v>
      </c>
      <c r="BN143" s="42">
        <v>0</v>
      </c>
      <c r="BO143" s="42">
        <v>0</v>
      </c>
      <c r="BP143" s="42">
        <v>0</v>
      </c>
      <c r="BQ143" s="42">
        <v>0</v>
      </c>
      <c r="BR143" s="42">
        <v>0</v>
      </c>
      <c r="BS143" s="42">
        <v>0</v>
      </c>
      <c r="BT143" s="42">
        <v>0</v>
      </c>
      <c r="BU143" s="42">
        <v>0</v>
      </c>
      <c r="BV143" s="42">
        <v>0</v>
      </c>
      <c r="BW143" s="42">
        <v>0</v>
      </c>
      <c r="BX143" s="42">
        <v>0</v>
      </c>
      <c r="BY143" s="42">
        <v>0</v>
      </c>
      <c r="BZ143" s="42">
        <v>0</v>
      </c>
      <c r="CA143" s="42">
        <v>0</v>
      </c>
      <c r="CB143" s="42">
        <v>0</v>
      </c>
      <c r="CC143" s="42">
        <v>0</v>
      </c>
    </row>
    <row r="144" spans="1:81" x14ac:dyDescent="0.25">
      <c r="A144" s="202">
        <v>44958</v>
      </c>
      <c r="B144" s="42" t="s">
        <v>1360</v>
      </c>
      <c r="C144" s="42" t="s">
        <v>1193</v>
      </c>
      <c r="D144" s="42">
        <v>0</v>
      </c>
      <c r="E144" s="42">
        <v>0</v>
      </c>
      <c r="F144" s="42">
        <v>0</v>
      </c>
      <c r="G144" s="42">
        <v>0</v>
      </c>
      <c r="H144" s="42">
        <v>0</v>
      </c>
      <c r="I144" s="42">
        <v>0</v>
      </c>
      <c r="J144" s="42">
        <v>0</v>
      </c>
      <c r="K144" s="42">
        <v>0</v>
      </c>
      <c r="L144" s="42">
        <v>0</v>
      </c>
      <c r="M144" s="42">
        <v>0</v>
      </c>
      <c r="N144" s="42">
        <v>0</v>
      </c>
      <c r="O144" s="42">
        <v>0</v>
      </c>
      <c r="P144" s="42">
        <v>0</v>
      </c>
      <c r="Q144" s="42">
        <v>0</v>
      </c>
      <c r="R144" s="42">
        <v>0</v>
      </c>
      <c r="S144" s="42">
        <v>0</v>
      </c>
      <c r="T144" s="42">
        <v>0</v>
      </c>
      <c r="U144" s="42">
        <v>0</v>
      </c>
      <c r="V144" s="42">
        <v>0</v>
      </c>
      <c r="W144" s="42">
        <v>0</v>
      </c>
      <c r="X144" s="42">
        <v>0</v>
      </c>
      <c r="Y144" s="42">
        <v>0</v>
      </c>
      <c r="Z144" s="42">
        <v>0</v>
      </c>
      <c r="AA144" s="42">
        <v>0</v>
      </c>
      <c r="AB144" s="42">
        <v>0</v>
      </c>
      <c r="AC144" s="42">
        <v>0</v>
      </c>
      <c r="AD144" s="42">
        <v>0</v>
      </c>
      <c r="AE144" s="42">
        <v>0</v>
      </c>
      <c r="AF144" s="42">
        <v>0</v>
      </c>
      <c r="AG144" s="42">
        <v>0</v>
      </c>
      <c r="AH144" s="42">
        <v>0</v>
      </c>
      <c r="AI144" s="42">
        <v>0</v>
      </c>
      <c r="AJ144" s="42">
        <v>0</v>
      </c>
      <c r="AK144" s="42">
        <v>0</v>
      </c>
      <c r="AL144" s="42">
        <v>0</v>
      </c>
      <c r="AM144" s="42">
        <v>0</v>
      </c>
      <c r="AN144" s="42">
        <v>0</v>
      </c>
      <c r="AO144" s="42">
        <v>0</v>
      </c>
      <c r="AP144" s="42">
        <v>0</v>
      </c>
      <c r="AQ144" s="42">
        <v>0</v>
      </c>
      <c r="AR144" s="42">
        <v>3.9000000000004201E-8</v>
      </c>
      <c r="AS144" s="42">
        <v>0</v>
      </c>
      <c r="AT144" s="42">
        <v>0</v>
      </c>
      <c r="AU144" s="42">
        <v>0</v>
      </c>
      <c r="AV144" s="42">
        <v>0</v>
      </c>
      <c r="AW144" s="42">
        <v>0</v>
      </c>
      <c r="AX144" s="42">
        <v>0</v>
      </c>
      <c r="AY144" s="42">
        <v>0</v>
      </c>
      <c r="AZ144" s="42">
        <v>0</v>
      </c>
      <c r="BA144" s="42">
        <v>0</v>
      </c>
      <c r="BB144" s="42">
        <v>0</v>
      </c>
      <c r="BC144" s="42">
        <v>0</v>
      </c>
      <c r="BD144" s="42">
        <v>0</v>
      </c>
      <c r="BE144" s="42">
        <v>0</v>
      </c>
      <c r="BF144" s="42">
        <v>0</v>
      </c>
      <c r="BG144" s="42">
        <v>0</v>
      </c>
      <c r="BH144" s="42">
        <v>0</v>
      </c>
      <c r="BI144" s="42">
        <v>0</v>
      </c>
      <c r="BJ144" s="42">
        <v>0</v>
      </c>
      <c r="BK144" s="42">
        <v>0</v>
      </c>
      <c r="BL144" s="42">
        <v>0</v>
      </c>
      <c r="BM144" s="42">
        <v>0</v>
      </c>
      <c r="BN144" s="42">
        <v>0</v>
      </c>
      <c r="BO144" s="42">
        <v>0</v>
      </c>
      <c r="BP144" s="42">
        <v>0</v>
      </c>
      <c r="BQ144" s="42">
        <v>0</v>
      </c>
      <c r="BR144" s="42">
        <v>0</v>
      </c>
      <c r="BS144" s="42">
        <v>0</v>
      </c>
      <c r="BT144" s="42">
        <v>0</v>
      </c>
      <c r="BU144" s="42">
        <v>0</v>
      </c>
      <c r="BV144" s="42">
        <v>0</v>
      </c>
      <c r="BW144" s="42">
        <v>0</v>
      </c>
      <c r="BX144" s="42">
        <v>0</v>
      </c>
      <c r="BY144" s="42">
        <v>0</v>
      </c>
      <c r="BZ144" s="42">
        <v>0</v>
      </c>
      <c r="CA144" s="42">
        <v>0</v>
      </c>
      <c r="CB144" s="42">
        <v>0</v>
      </c>
      <c r="CC144" s="42">
        <v>0</v>
      </c>
    </row>
    <row r="145" spans="1:81" x14ac:dyDescent="0.25">
      <c r="A145" s="202">
        <v>44958</v>
      </c>
      <c r="B145" s="42" t="s">
        <v>1360</v>
      </c>
      <c r="C145" s="42" t="s">
        <v>1194</v>
      </c>
      <c r="D145" s="42">
        <v>0</v>
      </c>
      <c r="E145" s="42">
        <v>0</v>
      </c>
      <c r="F145" s="42">
        <v>0</v>
      </c>
      <c r="G145" s="42">
        <v>0</v>
      </c>
      <c r="H145" s="42">
        <v>0</v>
      </c>
      <c r="I145" s="42">
        <v>0</v>
      </c>
      <c r="J145" s="42">
        <v>0</v>
      </c>
      <c r="K145" s="42">
        <v>0</v>
      </c>
      <c r="L145" s="42">
        <v>0</v>
      </c>
      <c r="M145" s="42">
        <v>0</v>
      </c>
      <c r="N145" s="42">
        <v>0</v>
      </c>
      <c r="O145" s="42">
        <v>0</v>
      </c>
      <c r="P145" s="42">
        <v>0</v>
      </c>
      <c r="Q145" s="42">
        <v>0</v>
      </c>
      <c r="R145" s="42">
        <v>0</v>
      </c>
      <c r="S145" s="42">
        <v>0</v>
      </c>
      <c r="T145" s="42">
        <v>0</v>
      </c>
      <c r="U145" s="42">
        <v>0</v>
      </c>
      <c r="V145" s="42">
        <v>0</v>
      </c>
      <c r="W145" s="42">
        <v>0</v>
      </c>
      <c r="X145" s="42">
        <v>0</v>
      </c>
      <c r="Y145" s="42">
        <v>0</v>
      </c>
      <c r="Z145" s="42">
        <v>0</v>
      </c>
      <c r="AA145" s="42">
        <v>0</v>
      </c>
      <c r="AB145" s="42">
        <v>0</v>
      </c>
      <c r="AC145" s="42">
        <v>0</v>
      </c>
      <c r="AD145" s="42">
        <v>0</v>
      </c>
      <c r="AE145" s="42">
        <v>0</v>
      </c>
      <c r="AF145" s="42">
        <v>0</v>
      </c>
      <c r="AG145" s="42">
        <v>0</v>
      </c>
      <c r="AH145" s="42">
        <v>0</v>
      </c>
      <c r="AI145" s="42">
        <v>0</v>
      </c>
      <c r="AJ145" s="42">
        <v>0</v>
      </c>
      <c r="AK145" s="42">
        <v>0</v>
      </c>
      <c r="AL145" s="42">
        <v>0</v>
      </c>
      <c r="AM145" s="42">
        <v>0</v>
      </c>
      <c r="AN145" s="42">
        <v>0</v>
      </c>
      <c r="AO145" s="42">
        <v>0</v>
      </c>
      <c r="AP145" s="42">
        <v>0</v>
      </c>
      <c r="AQ145" s="42">
        <v>0</v>
      </c>
      <c r="AR145" s="42">
        <v>0</v>
      </c>
      <c r="AS145" s="42">
        <v>0</v>
      </c>
      <c r="AT145" s="42">
        <v>0.28100000000000502</v>
      </c>
      <c r="AU145" s="42">
        <v>0</v>
      </c>
      <c r="AV145" s="42">
        <v>0</v>
      </c>
      <c r="AW145" s="42">
        <v>0</v>
      </c>
      <c r="AX145" s="42">
        <v>0</v>
      </c>
      <c r="AY145" s="42">
        <v>0</v>
      </c>
      <c r="AZ145" s="42">
        <v>0</v>
      </c>
      <c r="BA145" s="42">
        <v>0</v>
      </c>
      <c r="BB145" s="42">
        <v>0</v>
      </c>
      <c r="BC145" s="42">
        <v>0</v>
      </c>
      <c r="BD145" s="42">
        <v>0</v>
      </c>
      <c r="BE145" s="42">
        <v>0</v>
      </c>
      <c r="BF145" s="42">
        <v>0</v>
      </c>
      <c r="BG145" s="42">
        <v>0</v>
      </c>
      <c r="BH145" s="42">
        <v>0</v>
      </c>
      <c r="BI145" s="42">
        <v>0</v>
      </c>
      <c r="BJ145" s="42">
        <v>0</v>
      </c>
      <c r="BK145" s="42">
        <v>0</v>
      </c>
      <c r="BL145" s="42">
        <v>0</v>
      </c>
      <c r="BM145" s="42">
        <v>0</v>
      </c>
      <c r="BN145" s="42">
        <v>0</v>
      </c>
      <c r="BO145" s="42">
        <v>0</v>
      </c>
      <c r="BP145" s="42">
        <v>0</v>
      </c>
      <c r="BQ145" s="42">
        <v>0</v>
      </c>
      <c r="BR145" s="42">
        <v>0</v>
      </c>
      <c r="BS145" s="42">
        <v>0</v>
      </c>
      <c r="BT145" s="42">
        <v>0</v>
      </c>
      <c r="BU145" s="42">
        <v>0</v>
      </c>
      <c r="BV145" s="42">
        <v>0</v>
      </c>
      <c r="BW145" s="42">
        <v>0</v>
      </c>
      <c r="BX145" s="42">
        <v>-289856.74040000001</v>
      </c>
      <c r="BY145" s="42">
        <v>0</v>
      </c>
      <c r="BZ145" s="42">
        <v>0</v>
      </c>
      <c r="CA145" s="42">
        <v>0</v>
      </c>
      <c r="CB145" s="42">
        <v>0</v>
      </c>
      <c r="CC145" s="42">
        <v>0</v>
      </c>
    </row>
    <row r="146" spans="1:81" x14ac:dyDescent="0.25">
      <c r="A146" s="202">
        <v>44958</v>
      </c>
      <c r="B146" s="42" t="s">
        <v>1360</v>
      </c>
      <c r="C146" s="42" t="s">
        <v>924</v>
      </c>
      <c r="D146" s="42">
        <v>0</v>
      </c>
      <c r="E146" s="42">
        <v>0</v>
      </c>
      <c r="F146" s="42">
        <v>0</v>
      </c>
      <c r="G146" s="42">
        <v>0</v>
      </c>
      <c r="H146" s="42">
        <v>0</v>
      </c>
      <c r="I146" s="42">
        <v>0</v>
      </c>
      <c r="J146" s="42">
        <v>0</v>
      </c>
      <c r="K146" s="42">
        <v>0</v>
      </c>
      <c r="L146" s="42">
        <v>0</v>
      </c>
      <c r="M146" s="42">
        <v>0</v>
      </c>
      <c r="N146" s="42">
        <v>0</v>
      </c>
      <c r="O146" s="42">
        <v>0</v>
      </c>
      <c r="P146" s="42">
        <v>0</v>
      </c>
      <c r="Q146" s="42">
        <v>0</v>
      </c>
      <c r="R146" s="42">
        <v>0</v>
      </c>
      <c r="S146" s="42">
        <v>0</v>
      </c>
      <c r="T146" s="42">
        <v>0</v>
      </c>
      <c r="U146" s="42">
        <v>0</v>
      </c>
      <c r="V146" s="42">
        <v>0</v>
      </c>
      <c r="W146" s="42">
        <v>0</v>
      </c>
      <c r="X146" s="42">
        <v>0</v>
      </c>
      <c r="Y146" s="42">
        <v>0</v>
      </c>
      <c r="Z146" s="42">
        <v>0</v>
      </c>
      <c r="AA146" s="42">
        <v>0</v>
      </c>
      <c r="AB146" s="42">
        <v>0</v>
      </c>
      <c r="AC146" s="42">
        <v>0</v>
      </c>
      <c r="AD146" s="42">
        <v>0</v>
      </c>
      <c r="AE146" s="42">
        <v>0</v>
      </c>
      <c r="AF146" s="42">
        <v>0</v>
      </c>
      <c r="AG146" s="42">
        <v>0</v>
      </c>
      <c r="AH146" s="42">
        <v>0</v>
      </c>
      <c r="AI146" s="42">
        <v>0</v>
      </c>
      <c r="AJ146" s="42">
        <v>0</v>
      </c>
      <c r="AK146" s="42">
        <v>0</v>
      </c>
      <c r="AL146" s="42">
        <v>0</v>
      </c>
      <c r="AM146" s="42">
        <v>0</v>
      </c>
      <c r="AN146" s="42">
        <v>0</v>
      </c>
      <c r="AO146" s="42">
        <v>0</v>
      </c>
      <c r="AP146" s="42">
        <v>0</v>
      </c>
      <c r="AQ146" s="42">
        <v>0</v>
      </c>
      <c r="AR146" s="42">
        <v>0</v>
      </c>
      <c r="AS146" s="42">
        <v>0</v>
      </c>
      <c r="AT146" s="42">
        <v>0</v>
      </c>
      <c r="AU146" s="42">
        <v>0</v>
      </c>
      <c r="AV146" s="42">
        <v>0</v>
      </c>
      <c r="AW146" s="42">
        <v>0</v>
      </c>
      <c r="AX146" s="42">
        <v>0</v>
      </c>
      <c r="AY146" s="42">
        <v>0</v>
      </c>
      <c r="AZ146" s="42">
        <v>0</v>
      </c>
      <c r="BA146" s="42">
        <v>0</v>
      </c>
      <c r="BB146" s="42">
        <v>0</v>
      </c>
      <c r="BC146" s="42">
        <v>-19.38</v>
      </c>
      <c r="BD146" s="42">
        <v>0</v>
      </c>
      <c r="BE146" s="42">
        <v>0</v>
      </c>
      <c r="BF146" s="42">
        <v>0</v>
      </c>
      <c r="BG146" s="42">
        <v>0</v>
      </c>
      <c r="BH146" s="42">
        <v>0</v>
      </c>
      <c r="BI146" s="42">
        <v>0</v>
      </c>
      <c r="BJ146" s="42">
        <v>0</v>
      </c>
      <c r="BK146" s="42">
        <v>0</v>
      </c>
      <c r="BL146" s="42">
        <v>0</v>
      </c>
      <c r="BM146" s="42">
        <v>0</v>
      </c>
      <c r="BN146" s="42">
        <v>0</v>
      </c>
      <c r="BO146" s="42">
        <v>0</v>
      </c>
      <c r="BP146" s="42">
        <v>0</v>
      </c>
      <c r="BQ146" s="42">
        <v>0</v>
      </c>
      <c r="BR146" s="42">
        <v>0</v>
      </c>
      <c r="BS146" s="42">
        <v>0</v>
      </c>
      <c r="BT146" s="42">
        <v>0</v>
      </c>
      <c r="BU146" s="42">
        <v>0</v>
      </c>
      <c r="BV146" s="42">
        <v>0</v>
      </c>
      <c r="BW146" s="42">
        <v>0</v>
      </c>
      <c r="BX146" s="42">
        <v>0</v>
      </c>
      <c r="BY146" s="42">
        <v>0</v>
      </c>
      <c r="BZ146" s="42">
        <v>0</v>
      </c>
      <c r="CA146" s="42">
        <v>0</v>
      </c>
      <c r="CB146" s="42">
        <v>0</v>
      </c>
      <c r="CC146" s="42">
        <v>0</v>
      </c>
    </row>
    <row r="147" spans="1:81" x14ac:dyDescent="0.25">
      <c r="A147" s="202">
        <v>44958</v>
      </c>
      <c r="B147" s="42" t="s">
        <v>1360</v>
      </c>
      <c r="C147" s="42" t="s">
        <v>922</v>
      </c>
      <c r="D147" s="42">
        <v>0</v>
      </c>
      <c r="E147" s="42">
        <v>0</v>
      </c>
      <c r="F147" s="42">
        <v>0</v>
      </c>
      <c r="G147" s="42">
        <v>0</v>
      </c>
      <c r="H147" s="42">
        <v>0</v>
      </c>
      <c r="I147" s="42">
        <v>0</v>
      </c>
      <c r="J147" s="42">
        <v>0</v>
      </c>
      <c r="K147" s="42">
        <v>0</v>
      </c>
      <c r="L147" s="42">
        <v>0</v>
      </c>
      <c r="M147" s="42">
        <v>0</v>
      </c>
      <c r="N147" s="42">
        <v>0</v>
      </c>
      <c r="O147" s="42">
        <v>0</v>
      </c>
      <c r="P147" s="42">
        <v>0</v>
      </c>
      <c r="Q147" s="42">
        <v>0</v>
      </c>
      <c r="R147" s="42">
        <v>0</v>
      </c>
      <c r="S147" s="42">
        <v>0</v>
      </c>
      <c r="T147" s="42">
        <v>0</v>
      </c>
      <c r="U147" s="42">
        <v>0</v>
      </c>
      <c r="V147" s="42">
        <v>0</v>
      </c>
      <c r="W147" s="42">
        <v>0</v>
      </c>
      <c r="X147" s="42">
        <v>0</v>
      </c>
      <c r="Y147" s="42">
        <v>0</v>
      </c>
      <c r="Z147" s="42">
        <v>0</v>
      </c>
      <c r="AA147" s="42">
        <v>0</v>
      </c>
      <c r="AB147" s="42">
        <v>0</v>
      </c>
      <c r="AC147" s="42">
        <v>0</v>
      </c>
      <c r="AD147" s="42">
        <v>0</v>
      </c>
      <c r="AE147" s="42">
        <v>0</v>
      </c>
      <c r="AF147" s="42">
        <v>0</v>
      </c>
      <c r="AG147" s="42">
        <v>0</v>
      </c>
      <c r="AH147" s="42">
        <v>0</v>
      </c>
      <c r="AI147" s="42">
        <v>0</v>
      </c>
      <c r="AJ147" s="42">
        <v>0</v>
      </c>
      <c r="AK147" s="42">
        <v>0</v>
      </c>
      <c r="AL147" s="42">
        <v>0</v>
      </c>
      <c r="AM147" s="42">
        <v>0</v>
      </c>
      <c r="AN147" s="42">
        <v>0</v>
      </c>
      <c r="AO147" s="42">
        <v>0</v>
      </c>
      <c r="AP147" s="42">
        <v>0</v>
      </c>
      <c r="AQ147" s="42">
        <v>0</v>
      </c>
      <c r="AR147" s="42">
        <v>0</v>
      </c>
      <c r="AS147" s="42">
        <v>0</v>
      </c>
      <c r="AT147" s="42">
        <v>0</v>
      </c>
      <c r="AU147" s="42">
        <v>0</v>
      </c>
      <c r="AV147" s="42">
        <v>0</v>
      </c>
      <c r="AW147" s="42">
        <v>0</v>
      </c>
      <c r="AX147" s="42">
        <v>0</v>
      </c>
      <c r="AY147" s="42">
        <v>0</v>
      </c>
      <c r="AZ147" s="42">
        <v>0</v>
      </c>
      <c r="BA147" s="42">
        <v>0</v>
      </c>
      <c r="BB147" s="42">
        <v>0</v>
      </c>
      <c r="BC147" s="42">
        <v>0</v>
      </c>
      <c r="BD147" s="42">
        <v>0</v>
      </c>
      <c r="BE147" s="42">
        <v>-5.7570000000000001E-6</v>
      </c>
      <c r="BF147" s="42">
        <v>0</v>
      </c>
      <c r="BG147" s="42">
        <v>0</v>
      </c>
      <c r="BH147" s="42">
        <v>0</v>
      </c>
      <c r="BI147" s="42">
        <v>0</v>
      </c>
      <c r="BJ147" s="42">
        <v>0</v>
      </c>
      <c r="BK147" s="42">
        <v>0</v>
      </c>
      <c r="BL147" s="42">
        <v>0</v>
      </c>
      <c r="BM147" s="42">
        <v>0</v>
      </c>
      <c r="BN147" s="42">
        <v>0</v>
      </c>
      <c r="BO147" s="42">
        <v>0</v>
      </c>
      <c r="BP147" s="42">
        <v>0</v>
      </c>
      <c r="BQ147" s="42">
        <v>0</v>
      </c>
      <c r="BR147" s="42">
        <v>0</v>
      </c>
      <c r="BS147" s="42">
        <v>0</v>
      </c>
      <c r="BT147" s="42">
        <v>0</v>
      </c>
      <c r="BU147" s="42">
        <v>0</v>
      </c>
      <c r="BV147" s="42">
        <v>0</v>
      </c>
      <c r="BW147" s="42">
        <v>0</v>
      </c>
      <c r="BX147" s="42">
        <v>0</v>
      </c>
      <c r="BY147" s="42">
        <v>0</v>
      </c>
      <c r="BZ147" s="42">
        <v>0</v>
      </c>
      <c r="CA147" s="42">
        <v>0</v>
      </c>
      <c r="CB147" s="42">
        <v>0</v>
      </c>
      <c r="CC147" s="42">
        <v>0</v>
      </c>
    </row>
    <row r="148" spans="1:81" x14ac:dyDescent="0.25">
      <c r="A148" s="202">
        <v>44958</v>
      </c>
      <c r="B148" s="42" t="s">
        <v>1360</v>
      </c>
      <c r="C148" s="42" t="s">
        <v>49</v>
      </c>
      <c r="D148" s="42">
        <v>0</v>
      </c>
      <c r="E148" s="42">
        <v>0</v>
      </c>
      <c r="F148" s="42">
        <v>0</v>
      </c>
      <c r="G148" s="42">
        <v>0</v>
      </c>
      <c r="H148" s="42">
        <v>0</v>
      </c>
      <c r="I148" s="42">
        <v>0</v>
      </c>
      <c r="J148" s="42">
        <v>0</v>
      </c>
      <c r="K148" s="42">
        <v>0</v>
      </c>
      <c r="L148" s="42">
        <v>0</v>
      </c>
      <c r="M148" s="42">
        <v>0</v>
      </c>
      <c r="N148" s="42">
        <v>0</v>
      </c>
      <c r="O148" s="42">
        <v>0</v>
      </c>
      <c r="P148" s="42">
        <v>0</v>
      </c>
      <c r="Q148" s="42">
        <v>0</v>
      </c>
      <c r="R148" s="42">
        <v>0</v>
      </c>
      <c r="S148" s="42">
        <v>0</v>
      </c>
      <c r="T148" s="42">
        <v>0</v>
      </c>
      <c r="U148" s="42">
        <v>0</v>
      </c>
      <c r="V148" s="42">
        <v>0</v>
      </c>
      <c r="W148" s="42">
        <v>0</v>
      </c>
      <c r="X148" s="42">
        <v>0</v>
      </c>
      <c r="Y148" s="42">
        <v>0</v>
      </c>
      <c r="Z148" s="42">
        <v>0</v>
      </c>
      <c r="AA148" s="42">
        <v>0</v>
      </c>
      <c r="AB148" s="42">
        <v>0</v>
      </c>
      <c r="AC148" s="42">
        <v>0</v>
      </c>
      <c r="AD148" s="42">
        <v>0</v>
      </c>
      <c r="AE148" s="42">
        <v>0</v>
      </c>
      <c r="AF148" s="42">
        <v>0</v>
      </c>
      <c r="AG148" s="42">
        <v>0</v>
      </c>
      <c r="AH148" s="42">
        <v>0</v>
      </c>
      <c r="AI148" s="42">
        <v>0</v>
      </c>
      <c r="AJ148" s="42">
        <v>0</v>
      </c>
      <c r="AK148" s="42">
        <v>0</v>
      </c>
      <c r="AL148" s="42">
        <v>0</v>
      </c>
      <c r="AM148" s="42">
        <v>0</v>
      </c>
      <c r="AN148" s="42">
        <v>0</v>
      </c>
      <c r="AO148" s="42">
        <v>0</v>
      </c>
      <c r="AP148" s="42">
        <v>0</v>
      </c>
      <c r="AQ148" s="42">
        <v>0</v>
      </c>
      <c r="AR148" s="42">
        <v>0</v>
      </c>
      <c r="AS148" s="42">
        <v>0</v>
      </c>
      <c r="AT148" s="42">
        <v>0</v>
      </c>
      <c r="AU148" s="42">
        <v>0</v>
      </c>
      <c r="AV148" s="42">
        <v>0</v>
      </c>
      <c r="AW148" s="42">
        <v>0</v>
      </c>
      <c r="AX148" s="42">
        <v>0</v>
      </c>
      <c r="AY148" s="42">
        <v>0</v>
      </c>
      <c r="AZ148" s="42">
        <v>0</v>
      </c>
      <c r="BA148" s="42">
        <v>0</v>
      </c>
      <c r="BB148" s="42">
        <v>0</v>
      </c>
      <c r="BC148" s="42">
        <v>0</v>
      </c>
      <c r="BD148" s="42">
        <v>0</v>
      </c>
      <c r="BE148" s="42">
        <v>0</v>
      </c>
      <c r="BF148" s="42">
        <v>0</v>
      </c>
      <c r="BG148" s="42">
        <v>0</v>
      </c>
      <c r="BH148" s="42">
        <v>0</v>
      </c>
      <c r="BI148" s="42">
        <v>0</v>
      </c>
      <c r="BJ148" s="42">
        <v>0</v>
      </c>
      <c r="BK148" s="42">
        <v>0</v>
      </c>
      <c r="BL148" s="42">
        <v>3.8410000000000002E-6</v>
      </c>
      <c r="BM148" s="42">
        <v>0</v>
      </c>
      <c r="BN148" s="42">
        <v>0</v>
      </c>
      <c r="BO148" s="42">
        <v>0</v>
      </c>
      <c r="BP148" s="42">
        <v>0</v>
      </c>
      <c r="BQ148" s="42">
        <v>0</v>
      </c>
      <c r="BR148" s="42">
        <v>0</v>
      </c>
      <c r="BS148" s="42">
        <v>0</v>
      </c>
      <c r="BT148" s="42">
        <v>0</v>
      </c>
      <c r="BU148" s="42">
        <v>0</v>
      </c>
      <c r="BV148" s="42">
        <v>0</v>
      </c>
      <c r="BW148" s="42">
        <v>0</v>
      </c>
      <c r="BX148" s="42">
        <v>0</v>
      </c>
      <c r="BY148" s="42">
        <v>0</v>
      </c>
      <c r="BZ148" s="42">
        <v>0</v>
      </c>
      <c r="CA148" s="42">
        <v>0</v>
      </c>
      <c r="CB148" s="42">
        <v>0</v>
      </c>
      <c r="CC148" s="42">
        <v>0</v>
      </c>
    </row>
    <row r="149" spans="1:81" x14ac:dyDescent="0.25">
      <c r="A149" s="202">
        <v>44958</v>
      </c>
      <c r="B149" s="42" t="s">
        <v>1360</v>
      </c>
      <c r="C149" s="42" t="s">
        <v>47</v>
      </c>
      <c r="D149" s="42">
        <v>0</v>
      </c>
      <c r="E149" s="42">
        <v>0</v>
      </c>
      <c r="F149" s="42">
        <v>0</v>
      </c>
      <c r="G149" s="42">
        <v>0</v>
      </c>
      <c r="H149" s="42">
        <v>0</v>
      </c>
      <c r="I149" s="42">
        <v>0</v>
      </c>
      <c r="J149" s="42">
        <v>0</v>
      </c>
      <c r="K149" s="42">
        <v>0</v>
      </c>
      <c r="L149" s="42">
        <v>0</v>
      </c>
      <c r="M149" s="42">
        <v>0</v>
      </c>
      <c r="N149" s="42">
        <v>0</v>
      </c>
      <c r="O149" s="42">
        <v>0</v>
      </c>
      <c r="P149" s="42">
        <v>0</v>
      </c>
      <c r="Q149" s="42">
        <v>0</v>
      </c>
      <c r="R149" s="42">
        <v>0</v>
      </c>
      <c r="S149" s="42">
        <v>0</v>
      </c>
      <c r="T149" s="42">
        <v>0</v>
      </c>
      <c r="U149" s="42">
        <v>0</v>
      </c>
      <c r="V149" s="42">
        <v>0</v>
      </c>
      <c r="W149" s="42">
        <v>0</v>
      </c>
      <c r="X149" s="42">
        <v>0</v>
      </c>
      <c r="Y149" s="42">
        <v>0</v>
      </c>
      <c r="Z149" s="42">
        <v>0</v>
      </c>
      <c r="AA149" s="42">
        <v>0</v>
      </c>
      <c r="AB149" s="42">
        <v>0</v>
      </c>
      <c r="AC149" s="42">
        <v>0</v>
      </c>
      <c r="AD149" s="42">
        <v>0</v>
      </c>
      <c r="AE149" s="42">
        <v>0</v>
      </c>
      <c r="AF149" s="42">
        <v>0</v>
      </c>
      <c r="AG149" s="42">
        <v>0</v>
      </c>
      <c r="AH149" s="42">
        <v>0</v>
      </c>
      <c r="AI149" s="42">
        <v>0</v>
      </c>
      <c r="AJ149" s="42">
        <v>0</v>
      </c>
      <c r="AK149" s="42">
        <v>0</v>
      </c>
      <c r="AL149" s="42">
        <v>0</v>
      </c>
      <c r="AM149" s="42">
        <v>0</v>
      </c>
      <c r="AN149" s="42">
        <v>0</v>
      </c>
      <c r="AO149" s="42">
        <v>0</v>
      </c>
      <c r="AP149" s="42">
        <v>0</v>
      </c>
      <c r="AQ149" s="42">
        <v>0</v>
      </c>
      <c r="AR149" s="42">
        <v>0</v>
      </c>
      <c r="AS149" s="42">
        <v>0</v>
      </c>
      <c r="AT149" s="42">
        <v>0</v>
      </c>
      <c r="AU149" s="42">
        <v>0</v>
      </c>
      <c r="AV149" s="42">
        <v>0</v>
      </c>
      <c r="AW149" s="42">
        <v>0</v>
      </c>
      <c r="AX149" s="42">
        <v>0</v>
      </c>
      <c r="AY149" s="42">
        <v>0</v>
      </c>
      <c r="AZ149" s="42">
        <v>0</v>
      </c>
      <c r="BA149" s="42">
        <v>0</v>
      </c>
      <c r="BB149" s="42">
        <v>0</v>
      </c>
      <c r="BC149" s="42">
        <v>0</v>
      </c>
      <c r="BD149" s="42">
        <v>0</v>
      </c>
      <c r="BE149" s="42">
        <v>0</v>
      </c>
      <c r="BF149" s="42">
        <v>0</v>
      </c>
      <c r="BG149" s="42">
        <v>0</v>
      </c>
      <c r="BH149" s="42">
        <v>0</v>
      </c>
      <c r="BI149" s="42">
        <v>0</v>
      </c>
      <c r="BJ149" s="42">
        <v>0</v>
      </c>
      <c r="BK149" s="42">
        <v>0</v>
      </c>
      <c r="BL149" s="42">
        <v>0</v>
      </c>
      <c r="BM149" s="42">
        <v>41.53</v>
      </c>
      <c r="BN149" s="42">
        <v>0</v>
      </c>
      <c r="BO149" s="42">
        <v>0</v>
      </c>
      <c r="BP149" s="42">
        <v>0</v>
      </c>
      <c r="BQ149" s="42">
        <v>0</v>
      </c>
      <c r="BR149" s="42">
        <v>0</v>
      </c>
      <c r="BS149" s="42">
        <v>0</v>
      </c>
      <c r="BT149" s="42">
        <v>0</v>
      </c>
      <c r="BU149" s="42">
        <v>0</v>
      </c>
      <c r="BV149" s="42">
        <v>0</v>
      </c>
      <c r="BW149" s="42">
        <v>0</v>
      </c>
      <c r="BX149" s="42">
        <v>0</v>
      </c>
      <c r="BY149" s="42">
        <v>0</v>
      </c>
      <c r="BZ149" s="42">
        <v>0</v>
      </c>
      <c r="CA149" s="42">
        <v>0</v>
      </c>
      <c r="CB149" s="42">
        <v>0</v>
      </c>
      <c r="CC149" s="42">
        <v>0</v>
      </c>
    </row>
    <row r="150" spans="1:81" x14ac:dyDescent="0.25">
      <c r="A150" s="202">
        <v>44958</v>
      </c>
      <c r="B150" s="42" t="s">
        <v>1360</v>
      </c>
      <c r="C150" s="42" t="s">
        <v>1235</v>
      </c>
      <c r="D150" s="42">
        <v>0</v>
      </c>
      <c r="E150" s="42">
        <v>0</v>
      </c>
      <c r="F150" s="42">
        <v>0</v>
      </c>
      <c r="G150" s="42">
        <v>0</v>
      </c>
      <c r="H150" s="42">
        <v>0</v>
      </c>
      <c r="I150" s="42">
        <v>0</v>
      </c>
      <c r="J150" s="42">
        <v>0</v>
      </c>
      <c r="K150" s="42">
        <v>0</v>
      </c>
      <c r="L150" s="42">
        <v>0</v>
      </c>
      <c r="M150" s="42">
        <v>0</v>
      </c>
      <c r="N150" s="42">
        <v>0</v>
      </c>
      <c r="O150" s="42">
        <v>0</v>
      </c>
      <c r="P150" s="42">
        <v>0</v>
      </c>
      <c r="Q150" s="42">
        <v>0</v>
      </c>
      <c r="R150" s="42">
        <v>0</v>
      </c>
      <c r="S150" s="42">
        <v>0</v>
      </c>
      <c r="T150" s="42">
        <v>0</v>
      </c>
      <c r="U150" s="42">
        <v>0</v>
      </c>
      <c r="V150" s="42">
        <v>0</v>
      </c>
      <c r="W150" s="42">
        <v>0</v>
      </c>
      <c r="X150" s="42">
        <v>0</v>
      </c>
      <c r="Y150" s="42">
        <v>0</v>
      </c>
      <c r="Z150" s="42">
        <v>0</v>
      </c>
      <c r="AA150" s="42">
        <v>0</v>
      </c>
      <c r="AB150" s="42">
        <v>0</v>
      </c>
      <c r="AC150" s="42">
        <v>0</v>
      </c>
      <c r="AD150" s="42">
        <v>0</v>
      </c>
      <c r="AE150" s="42">
        <v>0</v>
      </c>
      <c r="AF150" s="42">
        <v>0</v>
      </c>
      <c r="AG150" s="42">
        <v>0</v>
      </c>
      <c r="AH150" s="42">
        <v>0</v>
      </c>
      <c r="AI150" s="42">
        <v>0</v>
      </c>
      <c r="AJ150" s="42">
        <v>0</v>
      </c>
      <c r="AK150" s="42">
        <v>0</v>
      </c>
      <c r="AL150" s="42">
        <v>0</v>
      </c>
      <c r="AM150" s="42">
        <v>0</v>
      </c>
      <c r="AN150" s="42">
        <v>0</v>
      </c>
      <c r="AO150" s="42">
        <v>0</v>
      </c>
      <c r="AP150" s="42">
        <v>0</v>
      </c>
      <c r="AQ150" s="42">
        <v>0</v>
      </c>
      <c r="AR150" s="42">
        <v>0</v>
      </c>
      <c r="AS150" s="42">
        <v>0</v>
      </c>
      <c r="AT150" s="42">
        <v>0</v>
      </c>
      <c r="AU150" s="42">
        <v>0</v>
      </c>
      <c r="AV150" s="42">
        <v>0</v>
      </c>
      <c r="AW150" s="42">
        <v>0</v>
      </c>
      <c r="AX150" s="42">
        <v>0</v>
      </c>
      <c r="AY150" s="42">
        <v>0</v>
      </c>
      <c r="AZ150" s="42">
        <v>0</v>
      </c>
      <c r="BA150" s="42">
        <v>0</v>
      </c>
      <c r="BB150" s="42">
        <v>0</v>
      </c>
      <c r="BC150" s="42">
        <v>0</v>
      </c>
      <c r="BD150" s="42">
        <v>0</v>
      </c>
      <c r="BE150" s="42">
        <v>0</v>
      </c>
      <c r="BF150" s="42">
        <v>0</v>
      </c>
      <c r="BG150" s="42">
        <v>0</v>
      </c>
      <c r="BH150" s="42">
        <v>0</v>
      </c>
      <c r="BI150" s="42">
        <v>0</v>
      </c>
      <c r="BJ150" s="42">
        <v>0</v>
      </c>
      <c r="BK150" s="42">
        <v>0</v>
      </c>
      <c r="BL150" s="42">
        <v>0</v>
      </c>
      <c r="BM150" s="42">
        <v>0</v>
      </c>
      <c r="BN150" s="42">
        <v>0</v>
      </c>
      <c r="BO150" s="42">
        <v>0</v>
      </c>
      <c r="BP150" s="42">
        <v>0</v>
      </c>
      <c r="BQ150" s="42">
        <v>0</v>
      </c>
      <c r="BR150" s="42">
        <v>0</v>
      </c>
      <c r="BS150" s="42">
        <v>0</v>
      </c>
      <c r="BT150" s="42">
        <v>0</v>
      </c>
      <c r="BU150" s="42">
        <v>0</v>
      </c>
      <c r="BV150" s="42">
        <v>0</v>
      </c>
      <c r="BW150" s="42">
        <v>0</v>
      </c>
      <c r="BX150" s="42">
        <v>363129.59607994498</v>
      </c>
      <c r="BY150" s="42">
        <v>0</v>
      </c>
      <c r="BZ150" s="42">
        <v>0</v>
      </c>
      <c r="CA150" s="42">
        <v>0</v>
      </c>
      <c r="CB150" s="42">
        <v>0</v>
      </c>
      <c r="CC150" s="42">
        <v>0</v>
      </c>
    </row>
    <row r="151" spans="1:81" x14ac:dyDescent="0.25">
      <c r="A151" s="202">
        <v>44958</v>
      </c>
      <c r="B151" s="42" t="s">
        <v>1359</v>
      </c>
      <c r="C151" s="42" t="s">
        <v>21</v>
      </c>
      <c r="D151" s="42">
        <v>0</v>
      </c>
      <c r="E151" s="42">
        <v>0</v>
      </c>
      <c r="F151" s="42">
        <v>0</v>
      </c>
      <c r="G151" s="42">
        <v>0</v>
      </c>
      <c r="H151" s="42">
        <v>0</v>
      </c>
      <c r="I151" s="42">
        <v>0</v>
      </c>
      <c r="J151" s="42">
        <v>0</v>
      </c>
      <c r="K151" s="42">
        <v>-25.547999999999998</v>
      </c>
      <c r="L151" s="42">
        <v>0</v>
      </c>
      <c r="M151" s="42">
        <v>0</v>
      </c>
      <c r="N151" s="42">
        <v>0</v>
      </c>
      <c r="O151" s="42">
        <v>0</v>
      </c>
      <c r="P151" s="42">
        <v>0</v>
      </c>
      <c r="Q151" s="42">
        <v>0</v>
      </c>
      <c r="R151" s="42">
        <v>0</v>
      </c>
      <c r="S151" s="42">
        <v>0</v>
      </c>
      <c r="T151" s="42">
        <v>0</v>
      </c>
      <c r="U151" s="42">
        <v>0</v>
      </c>
      <c r="V151" s="42">
        <v>0</v>
      </c>
      <c r="W151" s="42">
        <v>0</v>
      </c>
      <c r="X151" s="42">
        <v>0</v>
      </c>
      <c r="Y151" s="42">
        <v>0</v>
      </c>
      <c r="Z151" s="42">
        <v>0</v>
      </c>
      <c r="AA151" s="42">
        <v>0</v>
      </c>
      <c r="AB151" s="42">
        <v>0</v>
      </c>
      <c r="AC151" s="42">
        <v>0</v>
      </c>
      <c r="AD151" s="42">
        <v>0</v>
      </c>
      <c r="AE151" s="42">
        <v>0</v>
      </c>
      <c r="AF151" s="42">
        <v>0</v>
      </c>
      <c r="AG151" s="42">
        <v>0</v>
      </c>
      <c r="AH151" s="42">
        <v>0</v>
      </c>
      <c r="AI151" s="42">
        <v>0</v>
      </c>
      <c r="AJ151" s="42">
        <v>0</v>
      </c>
      <c r="AK151" s="42">
        <v>0</v>
      </c>
      <c r="AL151" s="42">
        <v>0</v>
      </c>
      <c r="AM151" s="42">
        <v>0</v>
      </c>
      <c r="AN151" s="42">
        <v>0</v>
      </c>
      <c r="AO151" s="42">
        <v>0</v>
      </c>
      <c r="AP151" s="42">
        <v>0</v>
      </c>
      <c r="AQ151" s="42">
        <v>0</v>
      </c>
      <c r="AR151" s="42">
        <v>0</v>
      </c>
      <c r="AS151" s="42">
        <v>0</v>
      </c>
      <c r="AT151" s="42">
        <v>0</v>
      </c>
      <c r="AU151" s="42">
        <v>0</v>
      </c>
      <c r="AV151" s="42">
        <v>0</v>
      </c>
      <c r="AW151" s="42">
        <v>0</v>
      </c>
      <c r="AX151" s="42">
        <v>0</v>
      </c>
      <c r="AY151" s="42">
        <v>0</v>
      </c>
      <c r="AZ151" s="42">
        <v>0</v>
      </c>
      <c r="BA151" s="42">
        <v>0</v>
      </c>
      <c r="BB151" s="42">
        <v>0</v>
      </c>
      <c r="BC151" s="42">
        <v>0</v>
      </c>
      <c r="BD151" s="42">
        <v>0</v>
      </c>
      <c r="BE151" s="42">
        <v>0</v>
      </c>
      <c r="BF151" s="42">
        <v>0</v>
      </c>
      <c r="BG151" s="42">
        <v>0</v>
      </c>
      <c r="BH151" s="42">
        <v>0</v>
      </c>
      <c r="BI151" s="42">
        <v>0</v>
      </c>
      <c r="BJ151" s="42">
        <v>0</v>
      </c>
      <c r="BK151" s="42">
        <v>0</v>
      </c>
      <c r="BL151" s="42">
        <v>0</v>
      </c>
      <c r="BM151" s="42">
        <v>0</v>
      </c>
      <c r="BN151" s="42">
        <v>0</v>
      </c>
      <c r="BO151" s="42">
        <v>0</v>
      </c>
      <c r="BP151" s="42">
        <v>0</v>
      </c>
      <c r="BQ151" s="42">
        <v>0</v>
      </c>
      <c r="BR151" s="42">
        <v>0</v>
      </c>
      <c r="BS151" s="42">
        <v>0</v>
      </c>
      <c r="BT151" s="42">
        <v>0</v>
      </c>
      <c r="BU151" s="42">
        <v>0</v>
      </c>
      <c r="BV151" s="42">
        <v>0</v>
      </c>
      <c r="BW151" s="42">
        <v>0</v>
      </c>
      <c r="BX151" s="42">
        <v>1827385.53660001</v>
      </c>
      <c r="BY151" s="42">
        <v>0</v>
      </c>
      <c r="BZ151" s="42">
        <v>0</v>
      </c>
      <c r="CA151" s="42">
        <v>0</v>
      </c>
      <c r="CB151" s="42">
        <v>0</v>
      </c>
      <c r="CC151" s="42">
        <v>0</v>
      </c>
    </row>
    <row r="152" spans="1:81" x14ac:dyDescent="0.25">
      <c r="A152" s="202">
        <v>44958</v>
      </c>
      <c r="B152" s="42" t="s">
        <v>1359</v>
      </c>
      <c r="C152" s="42" t="s">
        <v>1349</v>
      </c>
      <c r="D152" s="42">
        <v>0</v>
      </c>
      <c r="E152" s="42">
        <v>0</v>
      </c>
      <c r="F152" s="42">
        <v>0</v>
      </c>
      <c r="G152" s="42">
        <v>0</v>
      </c>
      <c r="H152" s="42">
        <v>0</v>
      </c>
      <c r="I152" s="42">
        <v>0</v>
      </c>
      <c r="J152" s="42">
        <v>0</v>
      </c>
      <c r="K152" s="42">
        <v>0</v>
      </c>
      <c r="L152" s="42">
        <v>0</v>
      </c>
      <c r="M152" s="42">
        <v>0</v>
      </c>
      <c r="N152" s="42">
        <v>0</v>
      </c>
      <c r="O152" s="42">
        <v>0</v>
      </c>
      <c r="P152" s="42">
        <v>0</v>
      </c>
      <c r="Q152" s="42">
        <v>0</v>
      </c>
      <c r="R152" s="42">
        <v>25.467924220000398</v>
      </c>
      <c r="S152" s="42">
        <v>0</v>
      </c>
      <c r="T152" s="42">
        <v>0</v>
      </c>
      <c r="U152" s="42">
        <v>0</v>
      </c>
      <c r="V152" s="42">
        <v>0</v>
      </c>
      <c r="W152" s="42">
        <v>0</v>
      </c>
      <c r="X152" s="42">
        <v>0</v>
      </c>
      <c r="Y152" s="42">
        <v>0</v>
      </c>
      <c r="Z152" s="42">
        <v>0</v>
      </c>
      <c r="AA152" s="42">
        <v>0</v>
      </c>
      <c r="AB152" s="42">
        <v>0</v>
      </c>
      <c r="AC152" s="42">
        <v>0</v>
      </c>
      <c r="AD152" s="42">
        <v>0</v>
      </c>
      <c r="AE152" s="42">
        <v>0</v>
      </c>
      <c r="AF152" s="42">
        <v>0</v>
      </c>
      <c r="AG152" s="42">
        <v>0</v>
      </c>
      <c r="AH152" s="42">
        <v>0</v>
      </c>
      <c r="AI152" s="42">
        <v>0</v>
      </c>
      <c r="AJ152" s="42">
        <v>0</v>
      </c>
      <c r="AK152" s="42">
        <v>0</v>
      </c>
      <c r="AL152" s="42">
        <v>0</v>
      </c>
      <c r="AM152" s="42">
        <v>0</v>
      </c>
      <c r="AN152" s="42">
        <v>0</v>
      </c>
      <c r="AO152" s="42">
        <v>0</v>
      </c>
      <c r="AP152" s="42">
        <v>0</v>
      </c>
      <c r="AQ152" s="42">
        <v>0</v>
      </c>
      <c r="AR152" s="42">
        <v>0</v>
      </c>
      <c r="AS152" s="42">
        <v>0</v>
      </c>
      <c r="AT152" s="42">
        <v>0</v>
      </c>
      <c r="AU152" s="42">
        <v>0</v>
      </c>
      <c r="AV152" s="42">
        <v>0</v>
      </c>
      <c r="AW152" s="42">
        <v>0</v>
      </c>
      <c r="AX152" s="42">
        <v>0</v>
      </c>
      <c r="AY152" s="42">
        <v>0</v>
      </c>
      <c r="AZ152" s="42">
        <v>0</v>
      </c>
      <c r="BA152" s="42">
        <v>0</v>
      </c>
      <c r="BB152" s="42">
        <v>0</v>
      </c>
      <c r="BC152" s="42">
        <v>0</v>
      </c>
      <c r="BD152" s="42">
        <v>0</v>
      </c>
      <c r="BE152" s="42">
        <v>0</v>
      </c>
      <c r="BF152" s="42">
        <v>0</v>
      </c>
      <c r="BG152" s="42">
        <v>0</v>
      </c>
      <c r="BH152" s="42">
        <v>0</v>
      </c>
      <c r="BI152" s="42">
        <v>0</v>
      </c>
      <c r="BJ152" s="42">
        <v>0</v>
      </c>
      <c r="BK152" s="42">
        <v>0</v>
      </c>
      <c r="BL152" s="42">
        <v>0</v>
      </c>
      <c r="BM152" s="42">
        <v>0</v>
      </c>
      <c r="BN152" s="42">
        <v>0</v>
      </c>
      <c r="BO152" s="42">
        <v>0</v>
      </c>
      <c r="BP152" s="42">
        <v>0</v>
      </c>
      <c r="BQ152" s="42">
        <v>0</v>
      </c>
      <c r="BR152" s="42">
        <v>0</v>
      </c>
      <c r="BS152" s="42">
        <v>0</v>
      </c>
      <c r="BT152" s="42">
        <v>0</v>
      </c>
      <c r="BU152" s="42">
        <v>0</v>
      </c>
      <c r="BV152" s="42">
        <v>0</v>
      </c>
      <c r="BW152" s="42">
        <v>-1141803.3011189001</v>
      </c>
      <c r="BX152" s="42">
        <v>0</v>
      </c>
      <c r="BY152" s="42">
        <v>0</v>
      </c>
      <c r="BZ152" s="42">
        <v>0</v>
      </c>
      <c r="CA152" s="42">
        <v>0</v>
      </c>
      <c r="CB152" s="42">
        <v>0</v>
      </c>
      <c r="CC152" s="42">
        <v>0</v>
      </c>
    </row>
    <row r="153" spans="1:81" x14ac:dyDescent="0.25">
      <c r="A153" s="202">
        <v>44958</v>
      </c>
      <c r="B153" s="42" t="s">
        <v>1359</v>
      </c>
      <c r="C153" s="42" t="s">
        <v>1347</v>
      </c>
      <c r="D153" s="42">
        <v>0</v>
      </c>
      <c r="E153" s="42">
        <v>0</v>
      </c>
      <c r="F153" s="42">
        <v>0</v>
      </c>
      <c r="G153" s="42">
        <v>0</v>
      </c>
      <c r="H153" s="42">
        <v>0</v>
      </c>
      <c r="I153" s="42">
        <v>0</v>
      </c>
      <c r="J153" s="42">
        <v>0</v>
      </c>
      <c r="K153" s="42">
        <v>0</v>
      </c>
      <c r="L153" s="42">
        <v>0</v>
      </c>
      <c r="M153" s="42">
        <v>0</v>
      </c>
      <c r="N153" s="42">
        <v>0</v>
      </c>
      <c r="O153" s="42">
        <v>0</v>
      </c>
      <c r="P153" s="42">
        <v>0</v>
      </c>
      <c r="Q153" s="42">
        <v>0</v>
      </c>
      <c r="R153" s="42">
        <v>7.9000000000000001E-2</v>
      </c>
      <c r="S153" s="42">
        <v>0</v>
      </c>
      <c r="T153" s="42">
        <v>0</v>
      </c>
      <c r="U153" s="42">
        <v>0</v>
      </c>
      <c r="V153" s="42">
        <v>0</v>
      </c>
      <c r="W153" s="42">
        <v>0</v>
      </c>
      <c r="X153" s="42">
        <v>0</v>
      </c>
      <c r="Y153" s="42">
        <v>0</v>
      </c>
      <c r="Z153" s="42">
        <v>0</v>
      </c>
      <c r="AA153" s="42">
        <v>0</v>
      </c>
      <c r="AB153" s="42">
        <v>0</v>
      </c>
      <c r="AC153" s="42">
        <v>0</v>
      </c>
      <c r="AD153" s="42">
        <v>0</v>
      </c>
      <c r="AE153" s="42">
        <v>0</v>
      </c>
      <c r="AF153" s="42">
        <v>0</v>
      </c>
      <c r="AG153" s="42">
        <v>0</v>
      </c>
      <c r="AH153" s="42">
        <v>0</v>
      </c>
      <c r="AI153" s="42">
        <v>0</v>
      </c>
      <c r="AJ153" s="42">
        <v>0</v>
      </c>
      <c r="AK153" s="42">
        <v>0</v>
      </c>
      <c r="AL153" s="42">
        <v>0</v>
      </c>
      <c r="AM153" s="42">
        <v>0</v>
      </c>
      <c r="AN153" s="42">
        <v>0</v>
      </c>
      <c r="AO153" s="42">
        <v>0</v>
      </c>
      <c r="AP153" s="42">
        <v>0</v>
      </c>
      <c r="AQ153" s="42">
        <v>0</v>
      </c>
      <c r="AR153" s="42">
        <v>0</v>
      </c>
      <c r="AS153" s="42">
        <v>0</v>
      </c>
      <c r="AT153" s="42">
        <v>0</v>
      </c>
      <c r="AU153" s="42">
        <v>0</v>
      </c>
      <c r="AV153" s="42">
        <v>0</v>
      </c>
      <c r="AW153" s="42">
        <v>0</v>
      </c>
      <c r="AX153" s="42">
        <v>0</v>
      </c>
      <c r="AY153" s="42">
        <v>0</v>
      </c>
      <c r="AZ153" s="42">
        <v>0</v>
      </c>
      <c r="BA153" s="42">
        <v>0</v>
      </c>
      <c r="BB153" s="42">
        <v>0</v>
      </c>
      <c r="BC153" s="42">
        <v>0</v>
      </c>
      <c r="BD153" s="42">
        <v>0</v>
      </c>
      <c r="BE153" s="42">
        <v>0</v>
      </c>
      <c r="BF153" s="42">
        <v>0</v>
      </c>
      <c r="BG153" s="42">
        <v>0</v>
      </c>
      <c r="BH153" s="42">
        <v>0</v>
      </c>
      <c r="BI153" s="42">
        <v>0</v>
      </c>
      <c r="BJ153" s="42">
        <v>0</v>
      </c>
      <c r="BK153" s="42">
        <v>0</v>
      </c>
      <c r="BL153" s="42">
        <v>0</v>
      </c>
      <c r="BM153" s="42">
        <v>0</v>
      </c>
      <c r="BN153" s="42">
        <v>0</v>
      </c>
      <c r="BO153" s="42">
        <v>0</v>
      </c>
      <c r="BP153" s="42">
        <v>0</v>
      </c>
      <c r="BQ153" s="42">
        <v>0</v>
      </c>
      <c r="BR153" s="42">
        <v>0</v>
      </c>
      <c r="BS153" s="42">
        <v>0</v>
      </c>
      <c r="BT153" s="42">
        <v>0</v>
      </c>
      <c r="BU153" s="42">
        <v>0</v>
      </c>
      <c r="BV153" s="42">
        <v>0</v>
      </c>
      <c r="BW153" s="42">
        <v>0</v>
      </c>
      <c r="BX153" s="42">
        <v>-1311.0050000000001</v>
      </c>
      <c r="BY153" s="42">
        <v>0</v>
      </c>
      <c r="BZ153" s="42">
        <v>0</v>
      </c>
      <c r="CA153" s="42">
        <v>0</v>
      </c>
      <c r="CB153" s="42">
        <v>0</v>
      </c>
      <c r="CC153" s="42">
        <v>0</v>
      </c>
    </row>
    <row r="154" spans="1:81" x14ac:dyDescent="0.25">
      <c r="A154" s="202">
        <v>44958</v>
      </c>
      <c r="B154" s="42" t="s">
        <v>1358</v>
      </c>
      <c r="C154" s="42" t="s">
        <v>21</v>
      </c>
      <c r="D154" s="42">
        <v>0</v>
      </c>
      <c r="E154" s="42">
        <v>0</v>
      </c>
      <c r="F154" s="42">
        <v>0</v>
      </c>
      <c r="G154" s="42">
        <v>0</v>
      </c>
      <c r="H154" s="42">
        <v>0</v>
      </c>
      <c r="I154" s="42">
        <v>0</v>
      </c>
      <c r="J154" s="42">
        <v>0</v>
      </c>
      <c r="K154" s="42">
        <v>-43.572000000000003</v>
      </c>
      <c r="L154" s="42">
        <v>0</v>
      </c>
      <c r="M154" s="42">
        <v>0</v>
      </c>
      <c r="N154" s="42">
        <v>0</v>
      </c>
      <c r="O154" s="42">
        <v>0</v>
      </c>
      <c r="P154" s="42">
        <v>0</v>
      </c>
      <c r="Q154" s="42">
        <v>0</v>
      </c>
      <c r="R154" s="42">
        <v>0</v>
      </c>
      <c r="S154" s="42">
        <v>0</v>
      </c>
      <c r="T154" s="42">
        <v>0</v>
      </c>
      <c r="U154" s="42">
        <v>0</v>
      </c>
      <c r="V154" s="42">
        <v>0</v>
      </c>
      <c r="W154" s="42">
        <v>0</v>
      </c>
      <c r="X154" s="42">
        <v>0</v>
      </c>
      <c r="Y154" s="42">
        <v>0</v>
      </c>
      <c r="Z154" s="42">
        <v>0</v>
      </c>
      <c r="AA154" s="42">
        <v>0</v>
      </c>
      <c r="AB154" s="42">
        <v>0</v>
      </c>
      <c r="AC154" s="42">
        <v>0</v>
      </c>
      <c r="AD154" s="42">
        <v>0</v>
      </c>
      <c r="AE154" s="42">
        <v>0</v>
      </c>
      <c r="AF154" s="42">
        <v>0</v>
      </c>
      <c r="AG154" s="42">
        <v>0</v>
      </c>
      <c r="AH154" s="42">
        <v>0</v>
      </c>
      <c r="AI154" s="42">
        <v>0</v>
      </c>
      <c r="AJ154" s="42">
        <v>0</v>
      </c>
      <c r="AK154" s="42">
        <v>0</v>
      </c>
      <c r="AL154" s="42">
        <v>0</v>
      </c>
      <c r="AM154" s="42">
        <v>0</v>
      </c>
      <c r="AN154" s="42">
        <v>0</v>
      </c>
      <c r="AO154" s="42">
        <v>0</v>
      </c>
      <c r="AP154" s="42">
        <v>0</v>
      </c>
      <c r="AQ154" s="42">
        <v>0</v>
      </c>
      <c r="AR154" s="42">
        <v>0</v>
      </c>
      <c r="AS154" s="42">
        <v>0</v>
      </c>
      <c r="AT154" s="42">
        <v>0</v>
      </c>
      <c r="AU154" s="42">
        <v>0</v>
      </c>
      <c r="AV154" s="42">
        <v>0</v>
      </c>
      <c r="AW154" s="42">
        <v>0</v>
      </c>
      <c r="AX154" s="42">
        <v>0</v>
      </c>
      <c r="AY154" s="42">
        <v>0</v>
      </c>
      <c r="AZ154" s="42">
        <v>0</v>
      </c>
      <c r="BA154" s="42">
        <v>0</v>
      </c>
      <c r="BB154" s="42">
        <v>0</v>
      </c>
      <c r="BC154" s="42">
        <v>0</v>
      </c>
      <c r="BD154" s="42">
        <v>0</v>
      </c>
      <c r="BE154" s="42">
        <v>0</v>
      </c>
      <c r="BF154" s="42">
        <v>0</v>
      </c>
      <c r="BG154" s="42">
        <v>0</v>
      </c>
      <c r="BH154" s="42">
        <v>0</v>
      </c>
      <c r="BI154" s="42">
        <v>0</v>
      </c>
      <c r="BJ154" s="42">
        <v>0</v>
      </c>
      <c r="BK154" s="42">
        <v>0</v>
      </c>
      <c r="BL154" s="42">
        <v>0</v>
      </c>
      <c r="BM154" s="42">
        <v>0</v>
      </c>
      <c r="BN154" s="42">
        <v>0</v>
      </c>
      <c r="BO154" s="42">
        <v>0</v>
      </c>
      <c r="BP154" s="42">
        <v>0</v>
      </c>
      <c r="BQ154" s="42">
        <v>0</v>
      </c>
      <c r="BR154" s="42">
        <v>0</v>
      </c>
      <c r="BS154" s="42">
        <v>0</v>
      </c>
      <c r="BT154" s="42">
        <v>0</v>
      </c>
      <c r="BU154" s="42">
        <v>0</v>
      </c>
      <c r="BV154" s="42">
        <v>0</v>
      </c>
      <c r="BW154" s="42">
        <v>0</v>
      </c>
      <c r="BX154" s="42">
        <v>1003354.87559999</v>
      </c>
      <c r="BY154" s="42">
        <v>0</v>
      </c>
      <c r="BZ154" s="42">
        <v>0</v>
      </c>
      <c r="CA154" s="42">
        <v>0</v>
      </c>
      <c r="CB154" s="42">
        <v>0</v>
      </c>
      <c r="CC154" s="42">
        <v>0</v>
      </c>
    </row>
    <row r="155" spans="1:81" x14ac:dyDescent="0.25">
      <c r="A155" s="202">
        <v>44958</v>
      </c>
      <c r="B155" s="42" t="s">
        <v>1358</v>
      </c>
      <c r="C155" s="42" t="s">
        <v>1347</v>
      </c>
      <c r="D155" s="42">
        <v>0</v>
      </c>
      <c r="E155" s="42">
        <v>0</v>
      </c>
      <c r="F155" s="42">
        <v>0</v>
      </c>
      <c r="G155" s="42">
        <v>0</v>
      </c>
      <c r="H155" s="42">
        <v>0</v>
      </c>
      <c r="I155" s="42">
        <v>0</v>
      </c>
      <c r="J155" s="42">
        <v>0</v>
      </c>
      <c r="K155" s="42">
        <v>0</v>
      </c>
      <c r="L155" s="42">
        <v>0</v>
      </c>
      <c r="M155" s="42">
        <v>0</v>
      </c>
      <c r="N155" s="42">
        <v>0</v>
      </c>
      <c r="O155" s="42">
        <v>0</v>
      </c>
      <c r="P155" s="42">
        <v>0</v>
      </c>
      <c r="Q155" s="42">
        <v>0</v>
      </c>
      <c r="R155" s="42">
        <v>43.575867279999997</v>
      </c>
      <c r="S155" s="42">
        <v>0</v>
      </c>
      <c r="T155" s="42">
        <v>0</v>
      </c>
      <c r="U155" s="42">
        <v>0</v>
      </c>
      <c r="V155" s="42">
        <v>0</v>
      </c>
      <c r="W155" s="42">
        <v>0</v>
      </c>
      <c r="X155" s="42">
        <v>0</v>
      </c>
      <c r="Y155" s="42">
        <v>0</v>
      </c>
      <c r="Z155" s="42">
        <v>0</v>
      </c>
      <c r="AA155" s="42">
        <v>0</v>
      </c>
      <c r="AB155" s="42">
        <v>0</v>
      </c>
      <c r="AC155" s="42">
        <v>0</v>
      </c>
      <c r="AD155" s="42">
        <v>0</v>
      </c>
      <c r="AE155" s="42">
        <v>0</v>
      </c>
      <c r="AF155" s="42">
        <v>0</v>
      </c>
      <c r="AG155" s="42">
        <v>0</v>
      </c>
      <c r="AH155" s="42">
        <v>0</v>
      </c>
      <c r="AI155" s="42">
        <v>0</v>
      </c>
      <c r="AJ155" s="42">
        <v>0</v>
      </c>
      <c r="AK155" s="42">
        <v>0</v>
      </c>
      <c r="AL155" s="42">
        <v>0</v>
      </c>
      <c r="AM155" s="42">
        <v>0</v>
      </c>
      <c r="AN155" s="42">
        <v>0</v>
      </c>
      <c r="AO155" s="42">
        <v>0</v>
      </c>
      <c r="AP155" s="42">
        <v>0</v>
      </c>
      <c r="AQ155" s="42">
        <v>0</v>
      </c>
      <c r="AR155" s="42">
        <v>0</v>
      </c>
      <c r="AS155" s="42">
        <v>0</v>
      </c>
      <c r="AT155" s="42">
        <v>0</v>
      </c>
      <c r="AU155" s="42">
        <v>0</v>
      </c>
      <c r="AV155" s="42">
        <v>0</v>
      </c>
      <c r="AW155" s="42">
        <v>0</v>
      </c>
      <c r="AX155" s="42">
        <v>0</v>
      </c>
      <c r="AY155" s="42">
        <v>0</v>
      </c>
      <c r="AZ155" s="42">
        <v>0</v>
      </c>
      <c r="BA155" s="42">
        <v>0</v>
      </c>
      <c r="BB155" s="42">
        <v>0</v>
      </c>
      <c r="BC155" s="42">
        <v>0</v>
      </c>
      <c r="BD155" s="42">
        <v>0</v>
      </c>
      <c r="BE155" s="42">
        <v>0</v>
      </c>
      <c r="BF155" s="42">
        <v>0</v>
      </c>
      <c r="BG155" s="42">
        <v>0</v>
      </c>
      <c r="BH155" s="42">
        <v>0</v>
      </c>
      <c r="BI155" s="42">
        <v>0</v>
      </c>
      <c r="BJ155" s="42">
        <v>0</v>
      </c>
      <c r="BK155" s="42">
        <v>0</v>
      </c>
      <c r="BL155" s="42">
        <v>0</v>
      </c>
      <c r="BM155" s="42">
        <v>0</v>
      </c>
      <c r="BN155" s="42">
        <v>0</v>
      </c>
      <c r="BO155" s="42">
        <v>0</v>
      </c>
      <c r="BP155" s="42">
        <v>0</v>
      </c>
      <c r="BQ155" s="42">
        <v>0</v>
      </c>
      <c r="BR155" s="42">
        <v>0</v>
      </c>
      <c r="BS155" s="42">
        <v>0</v>
      </c>
      <c r="BT155" s="42">
        <v>0</v>
      </c>
      <c r="BU155" s="42">
        <v>0</v>
      </c>
      <c r="BV155" s="42">
        <v>0</v>
      </c>
      <c r="BW155" s="42">
        <v>0</v>
      </c>
      <c r="BX155" s="42">
        <v>-1005148.46434969</v>
      </c>
      <c r="BY155" s="42">
        <v>0</v>
      </c>
      <c r="BZ155" s="42">
        <v>0</v>
      </c>
      <c r="CA155" s="42">
        <v>0</v>
      </c>
      <c r="CB155" s="42">
        <v>0</v>
      </c>
      <c r="CC155" s="42">
        <v>0</v>
      </c>
    </row>
    <row r="156" spans="1:81" x14ac:dyDescent="0.25">
      <c r="A156" s="202">
        <v>44958</v>
      </c>
      <c r="B156" s="42" t="s">
        <v>1356</v>
      </c>
      <c r="C156" s="42" t="s">
        <v>21</v>
      </c>
      <c r="D156" s="42">
        <v>0</v>
      </c>
      <c r="E156" s="42">
        <v>0</v>
      </c>
      <c r="F156" s="42">
        <v>0</v>
      </c>
      <c r="G156" s="42">
        <v>0</v>
      </c>
      <c r="H156" s="42">
        <v>0</v>
      </c>
      <c r="I156" s="42">
        <v>0</v>
      </c>
      <c r="J156" s="42">
        <v>0</v>
      </c>
      <c r="K156" s="42">
        <v>-42.811999999999998</v>
      </c>
      <c r="L156" s="42">
        <v>0</v>
      </c>
      <c r="M156" s="42">
        <v>0</v>
      </c>
      <c r="N156" s="42">
        <v>0</v>
      </c>
      <c r="O156" s="42">
        <v>0</v>
      </c>
      <c r="P156" s="42">
        <v>0</v>
      </c>
      <c r="Q156" s="42">
        <v>0</v>
      </c>
      <c r="R156" s="42">
        <v>0</v>
      </c>
      <c r="S156" s="42">
        <v>0</v>
      </c>
      <c r="T156" s="42">
        <v>0</v>
      </c>
      <c r="U156" s="42">
        <v>0</v>
      </c>
      <c r="V156" s="42">
        <v>0</v>
      </c>
      <c r="W156" s="42">
        <v>0</v>
      </c>
      <c r="X156" s="42">
        <v>0</v>
      </c>
      <c r="Y156" s="42">
        <v>0</v>
      </c>
      <c r="Z156" s="42">
        <v>0</v>
      </c>
      <c r="AA156" s="42">
        <v>0</v>
      </c>
      <c r="AB156" s="42">
        <v>0</v>
      </c>
      <c r="AC156" s="42">
        <v>0</v>
      </c>
      <c r="AD156" s="42">
        <v>0</v>
      </c>
      <c r="AE156" s="42">
        <v>0</v>
      </c>
      <c r="AF156" s="42">
        <v>0</v>
      </c>
      <c r="AG156" s="42">
        <v>0</v>
      </c>
      <c r="AH156" s="42">
        <v>0</v>
      </c>
      <c r="AI156" s="42">
        <v>0</v>
      </c>
      <c r="AJ156" s="42">
        <v>0</v>
      </c>
      <c r="AK156" s="42">
        <v>0</v>
      </c>
      <c r="AL156" s="42">
        <v>0</v>
      </c>
      <c r="AM156" s="42">
        <v>0</v>
      </c>
      <c r="AN156" s="42">
        <v>0</v>
      </c>
      <c r="AO156" s="42">
        <v>0</v>
      </c>
      <c r="AP156" s="42">
        <v>0</v>
      </c>
      <c r="AQ156" s="42">
        <v>0</v>
      </c>
      <c r="AR156" s="42">
        <v>0</v>
      </c>
      <c r="AS156" s="42">
        <v>0</v>
      </c>
      <c r="AT156" s="42">
        <v>0</v>
      </c>
      <c r="AU156" s="42">
        <v>0</v>
      </c>
      <c r="AV156" s="42">
        <v>0</v>
      </c>
      <c r="AW156" s="42">
        <v>0</v>
      </c>
      <c r="AX156" s="42">
        <v>0</v>
      </c>
      <c r="AY156" s="42">
        <v>0</v>
      </c>
      <c r="AZ156" s="42">
        <v>0</v>
      </c>
      <c r="BA156" s="42">
        <v>0</v>
      </c>
      <c r="BB156" s="42">
        <v>0</v>
      </c>
      <c r="BC156" s="42">
        <v>0</v>
      </c>
      <c r="BD156" s="42">
        <v>0</v>
      </c>
      <c r="BE156" s="42">
        <v>0</v>
      </c>
      <c r="BF156" s="42">
        <v>0</v>
      </c>
      <c r="BG156" s="42">
        <v>0</v>
      </c>
      <c r="BH156" s="42">
        <v>0</v>
      </c>
      <c r="BI156" s="42">
        <v>0</v>
      </c>
      <c r="BJ156" s="42">
        <v>0</v>
      </c>
      <c r="BK156" s="42">
        <v>0</v>
      </c>
      <c r="BL156" s="42">
        <v>0</v>
      </c>
      <c r="BM156" s="42">
        <v>0</v>
      </c>
      <c r="BN156" s="42">
        <v>0</v>
      </c>
      <c r="BO156" s="42">
        <v>0</v>
      </c>
      <c r="BP156" s="42">
        <v>0</v>
      </c>
      <c r="BQ156" s="42">
        <v>0</v>
      </c>
      <c r="BR156" s="42">
        <v>0</v>
      </c>
      <c r="BS156" s="42">
        <v>0</v>
      </c>
      <c r="BT156" s="42">
        <v>0</v>
      </c>
      <c r="BU156" s="42">
        <v>0</v>
      </c>
      <c r="BV156" s="42">
        <v>0</v>
      </c>
      <c r="BW156" s="42">
        <v>0</v>
      </c>
      <c r="BX156" s="42">
        <v>2098465.1646020301</v>
      </c>
      <c r="BY156" s="42">
        <v>0</v>
      </c>
      <c r="BZ156" s="42">
        <v>0</v>
      </c>
      <c r="CA156" s="42">
        <v>0</v>
      </c>
      <c r="CB156" s="42">
        <v>0</v>
      </c>
      <c r="CC156" s="42">
        <v>0</v>
      </c>
    </row>
    <row r="157" spans="1:81" x14ac:dyDescent="0.25">
      <c r="A157" s="202">
        <v>44958</v>
      </c>
      <c r="B157" s="42" t="s">
        <v>1356</v>
      </c>
      <c r="C157" s="42" t="s">
        <v>1351</v>
      </c>
      <c r="D157" s="42">
        <v>0</v>
      </c>
      <c r="E157" s="42">
        <v>0</v>
      </c>
      <c r="F157" s="42">
        <v>0</v>
      </c>
      <c r="G157" s="42">
        <v>0</v>
      </c>
      <c r="H157" s="42">
        <v>0</v>
      </c>
      <c r="I157" s="42">
        <v>0</v>
      </c>
      <c r="J157" s="42">
        <v>0</v>
      </c>
      <c r="K157" s="42">
        <v>0</v>
      </c>
      <c r="L157" s="42">
        <v>0</v>
      </c>
      <c r="M157" s="42">
        <v>0</v>
      </c>
      <c r="N157" s="42">
        <v>0</v>
      </c>
      <c r="O157" s="42">
        <v>0</v>
      </c>
      <c r="P157" s="42">
        <v>0</v>
      </c>
      <c r="Q157" s="42">
        <v>0</v>
      </c>
      <c r="R157" s="42">
        <v>-11.96354</v>
      </c>
      <c r="S157" s="42">
        <v>0</v>
      </c>
      <c r="T157" s="42">
        <v>589678.03072539996</v>
      </c>
      <c r="U157" s="42">
        <v>0</v>
      </c>
      <c r="V157" s="42">
        <v>0</v>
      </c>
      <c r="W157" s="42">
        <v>0</v>
      </c>
      <c r="X157" s="42">
        <v>0</v>
      </c>
      <c r="Y157" s="42">
        <v>0</v>
      </c>
      <c r="Z157" s="42">
        <v>0</v>
      </c>
      <c r="AA157" s="42">
        <v>0</v>
      </c>
      <c r="AB157" s="42">
        <v>0</v>
      </c>
      <c r="AC157" s="42">
        <v>0</v>
      </c>
      <c r="AD157" s="42">
        <v>0</v>
      </c>
      <c r="AE157" s="42">
        <v>0</v>
      </c>
      <c r="AF157" s="42">
        <v>0</v>
      </c>
      <c r="AG157" s="42">
        <v>0</v>
      </c>
      <c r="AH157" s="42">
        <v>0</v>
      </c>
      <c r="AI157" s="42">
        <v>0</v>
      </c>
      <c r="AJ157" s="42">
        <v>0</v>
      </c>
      <c r="AK157" s="42">
        <v>0</v>
      </c>
      <c r="AL157" s="42">
        <v>0</v>
      </c>
      <c r="AM157" s="42">
        <v>0</v>
      </c>
      <c r="AN157" s="42">
        <v>0</v>
      </c>
      <c r="AO157" s="42">
        <v>0</v>
      </c>
      <c r="AP157" s="42">
        <v>0</v>
      </c>
      <c r="AQ157" s="42">
        <v>0</v>
      </c>
      <c r="AR157" s="42">
        <v>0</v>
      </c>
      <c r="AS157" s="42">
        <v>0</v>
      </c>
      <c r="AT157" s="42">
        <v>0</v>
      </c>
      <c r="AU157" s="42">
        <v>0</v>
      </c>
      <c r="AV157" s="42">
        <v>0</v>
      </c>
      <c r="AW157" s="42">
        <v>0</v>
      </c>
      <c r="AX157" s="42">
        <v>0</v>
      </c>
      <c r="AY157" s="42">
        <v>0</v>
      </c>
      <c r="AZ157" s="42">
        <v>0</v>
      </c>
      <c r="BA157" s="42">
        <v>0</v>
      </c>
      <c r="BB157" s="42">
        <v>0</v>
      </c>
      <c r="BC157" s="42">
        <v>0</v>
      </c>
      <c r="BD157" s="42">
        <v>0</v>
      </c>
      <c r="BE157" s="42">
        <v>0</v>
      </c>
      <c r="BF157" s="42">
        <v>0</v>
      </c>
      <c r="BG157" s="42">
        <v>0</v>
      </c>
      <c r="BH157" s="42">
        <v>0</v>
      </c>
      <c r="BI157" s="42">
        <v>0</v>
      </c>
      <c r="BJ157" s="42">
        <v>0</v>
      </c>
      <c r="BK157" s="42">
        <v>0</v>
      </c>
      <c r="BL157" s="42">
        <v>0</v>
      </c>
      <c r="BM157" s="42">
        <v>0</v>
      </c>
      <c r="BN157" s="42">
        <v>0</v>
      </c>
      <c r="BO157" s="42">
        <v>0</v>
      </c>
      <c r="BP157" s="42">
        <v>0</v>
      </c>
      <c r="BQ157" s="42">
        <v>0</v>
      </c>
      <c r="BR157" s="42">
        <v>0</v>
      </c>
      <c r="BS157" s="42">
        <v>0</v>
      </c>
      <c r="BT157" s="42">
        <v>0</v>
      </c>
      <c r="BU157" s="42">
        <v>0</v>
      </c>
      <c r="BV157" s="42">
        <v>0</v>
      </c>
      <c r="BW157" s="42">
        <v>0</v>
      </c>
      <c r="BX157" s="42">
        <v>0</v>
      </c>
      <c r="BY157" s="42">
        <v>0</v>
      </c>
      <c r="BZ157" s="42">
        <v>0</v>
      </c>
      <c r="CA157" s="42">
        <v>0</v>
      </c>
      <c r="CB157" s="42">
        <v>0</v>
      </c>
      <c r="CC157" s="42">
        <v>0</v>
      </c>
    </row>
    <row r="158" spans="1:81" x14ac:dyDescent="0.25">
      <c r="A158" s="202">
        <v>44958</v>
      </c>
      <c r="B158" s="42" t="s">
        <v>1356</v>
      </c>
      <c r="C158" s="42" t="s">
        <v>1357</v>
      </c>
      <c r="D158" s="42">
        <v>0</v>
      </c>
      <c r="E158" s="42">
        <v>0</v>
      </c>
      <c r="F158" s="42">
        <v>0</v>
      </c>
      <c r="G158" s="42">
        <v>0</v>
      </c>
      <c r="H158" s="42">
        <v>0</v>
      </c>
      <c r="I158" s="42">
        <v>0</v>
      </c>
      <c r="J158" s="42">
        <v>0</v>
      </c>
      <c r="K158" s="42">
        <v>0</v>
      </c>
      <c r="L158" s="42">
        <v>0</v>
      </c>
      <c r="M158" s="42">
        <v>0</v>
      </c>
      <c r="N158" s="42">
        <v>0</v>
      </c>
      <c r="O158" s="42">
        <v>0</v>
      </c>
      <c r="P158" s="42">
        <v>0</v>
      </c>
      <c r="Q158" s="42">
        <v>0</v>
      </c>
      <c r="R158" s="42">
        <v>-5.639653601</v>
      </c>
      <c r="S158" s="42">
        <v>0</v>
      </c>
      <c r="T158" s="42">
        <v>0</v>
      </c>
      <c r="U158" s="42">
        <v>0</v>
      </c>
      <c r="V158" s="42">
        <v>0</v>
      </c>
      <c r="W158" s="42">
        <v>0</v>
      </c>
      <c r="X158" s="42">
        <v>0</v>
      </c>
      <c r="Y158" s="42">
        <v>0</v>
      </c>
      <c r="Z158" s="42">
        <v>0</v>
      </c>
      <c r="AA158" s="42">
        <v>0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0</v>
      </c>
      <c r="AJ158" s="42">
        <v>0</v>
      </c>
      <c r="AK158" s="42">
        <v>0</v>
      </c>
      <c r="AL158" s="42">
        <v>0</v>
      </c>
      <c r="AM158" s="42">
        <v>0</v>
      </c>
      <c r="AN158" s="42">
        <v>0</v>
      </c>
      <c r="AO158" s="42">
        <v>0</v>
      </c>
      <c r="AP158" s="42">
        <v>0</v>
      </c>
      <c r="AQ158" s="42">
        <v>-417900.89209727501</v>
      </c>
      <c r="AR158" s="42">
        <v>0</v>
      </c>
      <c r="AS158" s="42">
        <v>0</v>
      </c>
      <c r="AT158" s="42">
        <v>0</v>
      </c>
      <c r="AU158" s="42">
        <v>0</v>
      </c>
      <c r="AV158" s="42">
        <v>0</v>
      </c>
      <c r="AW158" s="42">
        <v>0</v>
      </c>
      <c r="AX158" s="42">
        <v>0</v>
      </c>
      <c r="AY158" s="42">
        <v>0</v>
      </c>
      <c r="AZ158" s="42">
        <v>0</v>
      </c>
      <c r="BA158" s="42">
        <v>0</v>
      </c>
      <c r="BB158" s="42">
        <v>0</v>
      </c>
      <c r="BC158" s="42">
        <v>0</v>
      </c>
      <c r="BD158" s="42">
        <v>0</v>
      </c>
      <c r="BE158" s="42">
        <v>0</v>
      </c>
      <c r="BF158" s="42">
        <v>0</v>
      </c>
      <c r="BG158" s="42">
        <v>0</v>
      </c>
      <c r="BH158" s="42">
        <v>0</v>
      </c>
      <c r="BI158" s="42">
        <v>0</v>
      </c>
      <c r="BJ158" s="42">
        <v>0</v>
      </c>
      <c r="BK158" s="42">
        <v>0</v>
      </c>
      <c r="BL158" s="42">
        <v>0</v>
      </c>
      <c r="BM158" s="42">
        <v>0</v>
      </c>
      <c r="BN158" s="42">
        <v>0</v>
      </c>
      <c r="BO158" s="42">
        <v>0</v>
      </c>
      <c r="BP158" s="42">
        <v>0</v>
      </c>
      <c r="BQ158" s="42">
        <v>0</v>
      </c>
      <c r="BR158" s="42">
        <v>0</v>
      </c>
      <c r="BS158" s="42">
        <v>0</v>
      </c>
      <c r="BT158" s="42">
        <v>0</v>
      </c>
      <c r="BU158" s="42">
        <v>0</v>
      </c>
      <c r="BV158" s="42">
        <v>0</v>
      </c>
      <c r="BW158" s="42">
        <v>0</v>
      </c>
      <c r="BX158" s="42">
        <v>0</v>
      </c>
      <c r="BY158" s="42">
        <v>0</v>
      </c>
      <c r="BZ158" s="42">
        <v>0</v>
      </c>
      <c r="CA158" s="42">
        <v>0</v>
      </c>
      <c r="CB158" s="42">
        <v>0</v>
      </c>
      <c r="CC158" s="42">
        <v>0</v>
      </c>
    </row>
    <row r="159" spans="1:81" x14ac:dyDescent="0.25">
      <c r="A159" s="202">
        <v>44958</v>
      </c>
      <c r="B159" s="42" t="s">
        <v>1356</v>
      </c>
      <c r="C159" s="42" t="s">
        <v>1349</v>
      </c>
      <c r="D159" s="42">
        <v>0</v>
      </c>
      <c r="E159" s="42">
        <v>0</v>
      </c>
      <c r="F159" s="42">
        <v>0</v>
      </c>
      <c r="G159" s="42">
        <v>0</v>
      </c>
      <c r="H159" s="42">
        <v>0</v>
      </c>
      <c r="I159" s="42">
        <v>0</v>
      </c>
      <c r="J159" s="42">
        <v>0</v>
      </c>
      <c r="K159" s="42">
        <v>0</v>
      </c>
      <c r="L159" s="42">
        <v>0</v>
      </c>
      <c r="M159" s="42">
        <v>0</v>
      </c>
      <c r="N159" s="42">
        <v>0</v>
      </c>
      <c r="O159" s="42">
        <v>0</v>
      </c>
      <c r="P159" s="42">
        <v>0</v>
      </c>
      <c r="Q159" s="42">
        <v>0</v>
      </c>
      <c r="R159" s="42">
        <v>-25.013446309999999</v>
      </c>
      <c r="S159" s="42">
        <v>0</v>
      </c>
      <c r="T159" s="42">
        <v>0</v>
      </c>
      <c r="U159" s="42">
        <v>0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0</v>
      </c>
      <c r="AC159" s="42">
        <v>0</v>
      </c>
      <c r="AD159" s="42">
        <v>0</v>
      </c>
      <c r="AE159" s="42">
        <v>0</v>
      </c>
      <c r="AF159" s="42">
        <v>0</v>
      </c>
      <c r="AG159" s="42">
        <v>0</v>
      </c>
      <c r="AH159" s="42">
        <v>0</v>
      </c>
      <c r="AI159" s="42">
        <v>0</v>
      </c>
      <c r="AJ159" s="42">
        <v>0</v>
      </c>
      <c r="AK159" s="42">
        <v>0</v>
      </c>
      <c r="AL159" s="42">
        <v>0</v>
      </c>
      <c r="AM159" s="42">
        <v>0</v>
      </c>
      <c r="AN159" s="42">
        <v>0</v>
      </c>
      <c r="AO159" s="42">
        <v>0</v>
      </c>
      <c r="AP159" s="42">
        <v>0</v>
      </c>
      <c r="AQ159" s="42">
        <v>0</v>
      </c>
      <c r="AR159" s="42">
        <v>0</v>
      </c>
      <c r="AS159" s="42">
        <v>0</v>
      </c>
      <c r="AT159" s="42">
        <v>0</v>
      </c>
      <c r="AU159" s="42">
        <v>0</v>
      </c>
      <c r="AV159" s="42">
        <v>0</v>
      </c>
      <c r="AW159" s="42">
        <v>0</v>
      </c>
      <c r="AX159" s="42">
        <v>0</v>
      </c>
      <c r="AY159" s="42">
        <v>0</v>
      </c>
      <c r="AZ159" s="42">
        <v>0</v>
      </c>
      <c r="BA159" s="42">
        <v>0</v>
      </c>
      <c r="BB159" s="42">
        <v>0</v>
      </c>
      <c r="BC159" s="42">
        <v>0</v>
      </c>
      <c r="BD159" s="42">
        <v>0</v>
      </c>
      <c r="BE159" s="42">
        <v>0</v>
      </c>
      <c r="BF159" s="42">
        <v>0</v>
      </c>
      <c r="BG159" s="42">
        <v>0</v>
      </c>
      <c r="BH159" s="42">
        <v>0</v>
      </c>
      <c r="BI159" s="42">
        <v>0</v>
      </c>
      <c r="BJ159" s="42">
        <v>0</v>
      </c>
      <c r="BK159" s="42">
        <v>0</v>
      </c>
      <c r="BL159" s="42">
        <v>0</v>
      </c>
      <c r="BM159" s="42">
        <v>0</v>
      </c>
      <c r="BN159" s="42">
        <v>0</v>
      </c>
      <c r="BO159" s="42">
        <v>0</v>
      </c>
      <c r="BP159" s="42">
        <v>0</v>
      </c>
      <c r="BQ159" s="42">
        <v>0</v>
      </c>
      <c r="BR159" s="42">
        <v>0</v>
      </c>
      <c r="BS159" s="42">
        <v>0</v>
      </c>
      <c r="BT159" s="42">
        <v>0</v>
      </c>
      <c r="BU159" s="42">
        <v>0</v>
      </c>
      <c r="BV159" s="42">
        <v>0</v>
      </c>
      <c r="BW159" s="42">
        <v>0</v>
      </c>
      <c r="BX159" s="42">
        <v>0</v>
      </c>
      <c r="BY159" s="42">
        <v>0</v>
      </c>
      <c r="BZ159" s="42">
        <v>0</v>
      </c>
      <c r="CA159" s="42">
        <v>0</v>
      </c>
      <c r="CB159" s="42">
        <v>0</v>
      </c>
      <c r="CC159" s="42">
        <v>0</v>
      </c>
    </row>
    <row r="160" spans="1:81" x14ac:dyDescent="0.25">
      <c r="A160" s="202">
        <v>44958</v>
      </c>
      <c r="B160" s="42" t="s">
        <v>1356</v>
      </c>
      <c r="C160" s="42" t="s">
        <v>1347</v>
      </c>
      <c r="D160" s="42">
        <v>0</v>
      </c>
      <c r="E160" s="42">
        <v>0</v>
      </c>
      <c r="F160" s="42">
        <v>0</v>
      </c>
      <c r="G160" s="42">
        <v>0</v>
      </c>
      <c r="H160" s="42">
        <v>0</v>
      </c>
      <c r="I160" s="42">
        <v>0</v>
      </c>
      <c r="J160" s="42">
        <v>0</v>
      </c>
      <c r="K160" s="42">
        <v>0</v>
      </c>
      <c r="L160" s="42">
        <v>0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144.442930316</v>
      </c>
      <c r="S160" s="42">
        <v>0</v>
      </c>
      <c r="T160" s="42">
        <v>0</v>
      </c>
      <c r="U160" s="42">
        <v>0</v>
      </c>
      <c r="V160" s="42">
        <v>0</v>
      </c>
      <c r="W160" s="42">
        <v>0</v>
      </c>
      <c r="X160" s="42">
        <v>0</v>
      </c>
      <c r="Y160" s="42">
        <v>0</v>
      </c>
      <c r="Z160" s="42">
        <v>0</v>
      </c>
      <c r="AA160" s="42">
        <v>0</v>
      </c>
      <c r="AB160" s="42">
        <v>0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0</v>
      </c>
      <c r="AJ160" s="42">
        <v>0</v>
      </c>
      <c r="AK160" s="42">
        <v>0</v>
      </c>
      <c r="AL160" s="42">
        <v>0</v>
      </c>
      <c r="AM160" s="42">
        <v>0</v>
      </c>
      <c r="AN160" s="42">
        <v>0</v>
      </c>
      <c r="AO160" s="42">
        <v>0</v>
      </c>
      <c r="AP160" s="42">
        <v>0</v>
      </c>
      <c r="AQ160" s="42">
        <v>0</v>
      </c>
      <c r="AR160" s="42">
        <v>0</v>
      </c>
      <c r="AS160" s="42">
        <v>0</v>
      </c>
      <c r="AT160" s="42">
        <v>0</v>
      </c>
      <c r="AU160" s="42">
        <v>0</v>
      </c>
      <c r="AV160" s="42">
        <v>0</v>
      </c>
      <c r="AW160" s="42">
        <v>0</v>
      </c>
      <c r="AX160" s="42">
        <v>0</v>
      </c>
      <c r="AY160" s="42">
        <v>0</v>
      </c>
      <c r="AZ160" s="42">
        <v>0</v>
      </c>
      <c r="BA160" s="42">
        <v>0</v>
      </c>
      <c r="BB160" s="42">
        <v>0</v>
      </c>
      <c r="BC160" s="42">
        <v>0</v>
      </c>
      <c r="BD160" s="42">
        <v>0</v>
      </c>
      <c r="BE160" s="42">
        <v>0</v>
      </c>
      <c r="BF160" s="42">
        <v>0</v>
      </c>
      <c r="BG160" s="42">
        <v>0</v>
      </c>
      <c r="BH160" s="42">
        <v>0</v>
      </c>
      <c r="BI160" s="42">
        <v>0</v>
      </c>
      <c r="BJ160" s="42">
        <v>0</v>
      </c>
      <c r="BK160" s="42">
        <v>0</v>
      </c>
      <c r="BL160" s="42">
        <v>0</v>
      </c>
      <c r="BM160" s="42">
        <v>0</v>
      </c>
      <c r="BN160" s="42">
        <v>0</v>
      </c>
      <c r="BO160" s="42">
        <v>0</v>
      </c>
      <c r="BP160" s="42">
        <v>0</v>
      </c>
      <c r="BQ160" s="42">
        <v>0</v>
      </c>
      <c r="BR160" s="42">
        <v>0</v>
      </c>
      <c r="BS160" s="42">
        <v>0</v>
      </c>
      <c r="BT160" s="42">
        <v>0</v>
      </c>
      <c r="BU160" s="42">
        <v>0</v>
      </c>
      <c r="BV160" s="42">
        <v>0</v>
      </c>
      <c r="BW160" s="42">
        <v>0</v>
      </c>
      <c r="BX160" s="42">
        <v>-4232108.3641000995</v>
      </c>
      <c r="BY160" s="42">
        <v>0</v>
      </c>
      <c r="BZ160" s="42">
        <v>0</v>
      </c>
      <c r="CA160" s="42">
        <v>0</v>
      </c>
      <c r="CB160" s="42">
        <v>0</v>
      </c>
      <c r="CC160" s="42">
        <v>0</v>
      </c>
    </row>
    <row r="161" spans="1:81" x14ac:dyDescent="0.25">
      <c r="A161" s="202">
        <v>44958</v>
      </c>
      <c r="B161" s="42" t="s">
        <v>1356</v>
      </c>
      <c r="C161" s="42" t="s">
        <v>16</v>
      </c>
      <c r="D161" s="42">
        <v>0</v>
      </c>
      <c r="E161" s="42">
        <v>0</v>
      </c>
      <c r="F161" s="42">
        <v>0</v>
      </c>
      <c r="G161" s="42">
        <v>0</v>
      </c>
      <c r="H161" s="42">
        <v>0</v>
      </c>
      <c r="I161" s="42">
        <v>0</v>
      </c>
      <c r="J161" s="42">
        <v>0</v>
      </c>
      <c r="K161" s="42">
        <v>0</v>
      </c>
      <c r="L161" s="42">
        <v>0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-4.6120000000000001E-6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J161" s="42">
        <v>0</v>
      </c>
      <c r="AK161" s="42">
        <v>0</v>
      </c>
      <c r="AL161" s="42">
        <v>0</v>
      </c>
      <c r="AM161" s="42">
        <v>0</v>
      </c>
      <c r="AN161" s="42">
        <v>0</v>
      </c>
      <c r="AO161" s="42">
        <v>0</v>
      </c>
      <c r="AP161" s="42">
        <v>0</v>
      </c>
      <c r="AQ161" s="42">
        <v>0</v>
      </c>
      <c r="AR161" s="42">
        <v>0</v>
      </c>
      <c r="AS161" s="42">
        <v>0</v>
      </c>
      <c r="AT161" s="42">
        <v>0</v>
      </c>
      <c r="AU161" s="42">
        <v>0</v>
      </c>
      <c r="AV161" s="42">
        <v>0</v>
      </c>
      <c r="AW161" s="42">
        <v>0</v>
      </c>
      <c r="AX161" s="42">
        <v>0</v>
      </c>
      <c r="AY161" s="42">
        <v>0</v>
      </c>
      <c r="AZ161" s="42">
        <v>0</v>
      </c>
      <c r="BA161" s="42">
        <v>0</v>
      </c>
      <c r="BB161" s="42">
        <v>0</v>
      </c>
      <c r="BC161" s="42">
        <v>0</v>
      </c>
      <c r="BD161" s="42">
        <v>0</v>
      </c>
      <c r="BE161" s="42">
        <v>0</v>
      </c>
      <c r="BF161" s="42">
        <v>0</v>
      </c>
      <c r="BG161" s="42">
        <v>0</v>
      </c>
      <c r="BH161" s="42">
        <v>0</v>
      </c>
      <c r="BI161" s="42">
        <v>0</v>
      </c>
      <c r="BJ161" s="42">
        <v>0</v>
      </c>
      <c r="BK161" s="42">
        <v>0</v>
      </c>
      <c r="BL161" s="42">
        <v>0</v>
      </c>
      <c r="BM161" s="42">
        <v>0</v>
      </c>
      <c r="BN161" s="42">
        <v>0</v>
      </c>
      <c r="BO161" s="42">
        <v>0</v>
      </c>
      <c r="BP161" s="42">
        <v>0</v>
      </c>
      <c r="BQ161" s="42">
        <v>0</v>
      </c>
      <c r="BR161" s="42">
        <v>0</v>
      </c>
      <c r="BS161" s="42">
        <v>0</v>
      </c>
      <c r="BT161" s="42">
        <v>0</v>
      </c>
      <c r="BU161" s="42">
        <v>0</v>
      </c>
      <c r="BV161" s="42">
        <v>0</v>
      </c>
      <c r="BW161" s="42">
        <v>0</v>
      </c>
      <c r="BX161" s="42">
        <v>0</v>
      </c>
      <c r="BY161" s="42">
        <v>0</v>
      </c>
      <c r="BZ161" s="42">
        <v>0</v>
      </c>
      <c r="CA161" s="42">
        <v>0</v>
      </c>
      <c r="CB161" s="42">
        <v>0</v>
      </c>
      <c r="CC161" s="42">
        <v>0</v>
      </c>
    </row>
    <row r="162" spans="1:81" x14ac:dyDescent="0.25">
      <c r="A162" s="202">
        <v>44958</v>
      </c>
      <c r="B162" s="42" t="s">
        <v>1356</v>
      </c>
      <c r="C162" s="42" t="s">
        <v>1193</v>
      </c>
      <c r="D162" s="42">
        <v>0</v>
      </c>
      <c r="E162" s="42">
        <v>0</v>
      </c>
      <c r="F162" s="42">
        <v>0</v>
      </c>
      <c r="G162" s="42">
        <v>0</v>
      </c>
      <c r="H162" s="42">
        <v>0</v>
      </c>
      <c r="I162" s="42">
        <v>0</v>
      </c>
      <c r="J162" s="42">
        <v>0</v>
      </c>
      <c r="K162" s="42">
        <v>0</v>
      </c>
      <c r="L162" s="42">
        <v>0</v>
      </c>
      <c r="M162" s="42">
        <v>0</v>
      </c>
      <c r="N162" s="42">
        <v>0</v>
      </c>
      <c r="O162" s="42">
        <v>0</v>
      </c>
      <c r="P162" s="42">
        <v>0</v>
      </c>
      <c r="Q162" s="42">
        <v>0</v>
      </c>
      <c r="R162" s="42">
        <v>0</v>
      </c>
      <c r="S162" s="42">
        <v>0</v>
      </c>
      <c r="T162" s="42">
        <v>0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0</v>
      </c>
      <c r="AA162" s="42">
        <v>0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0</v>
      </c>
      <c r="AH162" s="42">
        <v>0</v>
      </c>
      <c r="AI162" s="42">
        <v>0</v>
      </c>
      <c r="AJ162" s="42">
        <v>0</v>
      </c>
      <c r="AK162" s="42">
        <v>0</v>
      </c>
      <c r="AL162" s="42">
        <v>0</v>
      </c>
      <c r="AM162" s="42">
        <v>0</v>
      </c>
      <c r="AN162" s="42">
        <v>0</v>
      </c>
      <c r="AO162" s="42">
        <v>0</v>
      </c>
      <c r="AP162" s="42">
        <v>0</v>
      </c>
      <c r="AQ162" s="42">
        <v>0</v>
      </c>
      <c r="AR162" s="42">
        <v>-1E-8</v>
      </c>
      <c r="AS162" s="42">
        <v>0</v>
      </c>
      <c r="AT162" s="42">
        <v>0</v>
      </c>
      <c r="AU162" s="42">
        <v>0</v>
      </c>
      <c r="AV162" s="42">
        <v>0</v>
      </c>
      <c r="AW162" s="42">
        <v>0</v>
      </c>
      <c r="AX162" s="42">
        <v>0</v>
      </c>
      <c r="AY162" s="42">
        <v>0</v>
      </c>
      <c r="AZ162" s="42">
        <v>0</v>
      </c>
      <c r="BA162" s="42">
        <v>0</v>
      </c>
      <c r="BB162" s="42">
        <v>0</v>
      </c>
      <c r="BC162" s="42">
        <v>0</v>
      </c>
      <c r="BD162" s="42">
        <v>0</v>
      </c>
      <c r="BE162" s="42">
        <v>0</v>
      </c>
      <c r="BF162" s="42">
        <v>0</v>
      </c>
      <c r="BG162" s="42">
        <v>0</v>
      </c>
      <c r="BH162" s="42">
        <v>0</v>
      </c>
      <c r="BI162" s="42">
        <v>0</v>
      </c>
      <c r="BJ162" s="42">
        <v>0</v>
      </c>
      <c r="BK162" s="42">
        <v>0</v>
      </c>
      <c r="BL162" s="42">
        <v>0</v>
      </c>
      <c r="BM162" s="42">
        <v>0</v>
      </c>
      <c r="BN162" s="42">
        <v>0</v>
      </c>
      <c r="BO162" s="42">
        <v>0</v>
      </c>
      <c r="BP162" s="42">
        <v>0</v>
      </c>
      <c r="BQ162" s="42">
        <v>0</v>
      </c>
      <c r="BR162" s="42">
        <v>0</v>
      </c>
      <c r="BS162" s="42">
        <v>0</v>
      </c>
      <c r="BT162" s="42">
        <v>0</v>
      </c>
      <c r="BU162" s="42">
        <v>0</v>
      </c>
      <c r="BV162" s="42">
        <v>0</v>
      </c>
      <c r="BW162" s="42">
        <v>0</v>
      </c>
      <c r="BX162" s="42">
        <v>0</v>
      </c>
      <c r="BY162" s="42">
        <v>0</v>
      </c>
      <c r="BZ162" s="42">
        <v>0</v>
      </c>
      <c r="CA162" s="42">
        <v>0</v>
      </c>
      <c r="CB162" s="42">
        <v>0</v>
      </c>
      <c r="CC162" s="42">
        <v>0</v>
      </c>
    </row>
    <row r="163" spans="1:81" x14ac:dyDescent="0.25">
      <c r="A163" s="202">
        <v>44958</v>
      </c>
      <c r="B163" s="42" t="s">
        <v>1356</v>
      </c>
      <c r="C163" s="42" t="s">
        <v>1194</v>
      </c>
      <c r="D163" s="42">
        <v>0</v>
      </c>
      <c r="E163" s="42">
        <v>0</v>
      </c>
      <c r="F163" s="42">
        <v>0</v>
      </c>
      <c r="G163" s="42">
        <v>0</v>
      </c>
      <c r="H163" s="42">
        <v>0</v>
      </c>
      <c r="I163" s="42">
        <v>0</v>
      </c>
      <c r="J163" s="42">
        <v>0</v>
      </c>
      <c r="K163" s="42">
        <v>0</v>
      </c>
      <c r="L163" s="42">
        <v>0</v>
      </c>
      <c r="M163" s="42">
        <v>0</v>
      </c>
      <c r="N163" s="42">
        <v>0</v>
      </c>
      <c r="O163" s="42">
        <v>0</v>
      </c>
      <c r="P163" s="42">
        <v>0</v>
      </c>
      <c r="Q163" s="42">
        <v>0</v>
      </c>
      <c r="R163" s="42">
        <v>0</v>
      </c>
      <c r="S163" s="42">
        <v>0</v>
      </c>
      <c r="T163" s="42">
        <v>0</v>
      </c>
      <c r="U163" s="42">
        <v>0</v>
      </c>
      <c r="V163" s="42">
        <v>0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0</v>
      </c>
      <c r="AD163" s="42">
        <v>0</v>
      </c>
      <c r="AE163" s="42">
        <v>0</v>
      </c>
      <c r="AF163" s="42">
        <v>0</v>
      </c>
      <c r="AG163" s="42">
        <v>0</v>
      </c>
      <c r="AH163" s="42">
        <v>0</v>
      </c>
      <c r="AI163" s="42">
        <v>0</v>
      </c>
      <c r="AJ163" s="42">
        <v>0</v>
      </c>
      <c r="AK163" s="42">
        <v>0</v>
      </c>
      <c r="AL163" s="42">
        <v>0</v>
      </c>
      <c r="AM163" s="42">
        <v>0</v>
      </c>
      <c r="AN163" s="42">
        <v>0</v>
      </c>
      <c r="AO163" s="42">
        <v>0</v>
      </c>
      <c r="AP163" s="42">
        <v>0</v>
      </c>
      <c r="AQ163" s="42">
        <v>0</v>
      </c>
      <c r="AR163" s="42">
        <v>0</v>
      </c>
      <c r="AS163" s="42">
        <v>0</v>
      </c>
      <c r="AT163" s="42">
        <v>-3.5000000000000003E-2</v>
      </c>
      <c r="AU163" s="42">
        <v>0</v>
      </c>
      <c r="AV163" s="42">
        <v>0</v>
      </c>
      <c r="AW163" s="42">
        <v>0</v>
      </c>
      <c r="AX163" s="42">
        <v>0</v>
      </c>
      <c r="AY163" s="42">
        <v>0</v>
      </c>
      <c r="AZ163" s="42">
        <v>0</v>
      </c>
      <c r="BA163" s="42">
        <v>0</v>
      </c>
      <c r="BB163" s="42">
        <v>0</v>
      </c>
      <c r="BC163" s="42">
        <v>0</v>
      </c>
      <c r="BD163" s="42">
        <v>0</v>
      </c>
      <c r="BE163" s="42">
        <v>0</v>
      </c>
      <c r="BF163" s="42">
        <v>0</v>
      </c>
      <c r="BG163" s="42">
        <v>0</v>
      </c>
      <c r="BH163" s="42">
        <v>0</v>
      </c>
      <c r="BI163" s="42">
        <v>0</v>
      </c>
      <c r="BJ163" s="42">
        <v>0</v>
      </c>
      <c r="BK163" s="42">
        <v>0</v>
      </c>
      <c r="BL163" s="42">
        <v>0</v>
      </c>
      <c r="BM163" s="42">
        <v>0</v>
      </c>
      <c r="BN163" s="42">
        <v>0</v>
      </c>
      <c r="BO163" s="42">
        <v>0</v>
      </c>
      <c r="BP163" s="42">
        <v>0</v>
      </c>
      <c r="BQ163" s="42">
        <v>0</v>
      </c>
      <c r="BR163" s="42">
        <v>0</v>
      </c>
      <c r="BS163" s="42">
        <v>0</v>
      </c>
      <c r="BT163" s="42">
        <v>0</v>
      </c>
      <c r="BU163" s="42">
        <v>0</v>
      </c>
      <c r="BV163" s="42">
        <v>0</v>
      </c>
      <c r="BW163" s="42">
        <v>0</v>
      </c>
      <c r="BX163" s="42">
        <v>-25144.103599999999</v>
      </c>
      <c r="BY163" s="42">
        <v>0</v>
      </c>
      <c r="BZ163" s="42">
        <v>0</v>
      </c>
      <c r="CA163" s="42">
        <v>0</v>
      </c>
      <c r="CB163" s="42">
        <v>0</v>
      </c>
      <c r="CC163" s="42">
        <v>0</v>
      </c>
    </row>
    <row r="164" spans="1:81" x14ac:dyDescent="0.25">
      <c r="A164" s="202">
        <v>44958</v>
      </c>
      <c r="B164" s="42" t="s">
        <v>1356</v>
      </c>
      <c r="C164" s="42" t="s">
        <v>49</v>
      </c>
      <c r="D164" s="42">
        <v>0</v>
      </c>
      <c r="E164" s="42">
        <v>0</v>
      </c>
      <c r="F164" s="42">
        <v>0</v>
      </c>
      <c r="G164" s="42">
        <v>0</v>
      </c>
      <c r="H164" s="42">
        <v>0</v>
      </c>
      <c r="I164" s="42">
        <v>0</v>
      </c>
      <c r="J164" s="42">
        <v>0</v>
      </c>
      <c r="K164" s="42">
        <v>0</v>
      </c>
      <c r="L164" s="42">
        <v>0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0</v>
      </c>
      <c r="AD164" s="42">
        <v>0</v>
      </c>
      <c r="AE164" s="42">
        <v>0</v>
      </c>
      <c r="AF164" s="42">
        <v>0</v>
      </c>
      <c r="AG164" s="42">
        <v>0</v>
      </c>
      <c r="AH164" s="42">
        <v>0</v>
      </c>
      <c r="AI164" s="42">
        <v>0</v>
      </c>
      <c r="AJ164" s="42">
        <v>0</v>
      </c>
      <c r="AK164" s="42">
        <v>0</v>
      </c>
      <c r="AL164" s="42">
        <v>0</v>
      </c>
      <c r="AM164" s="42">
        <v>0</v>
      </c>
      <c r="AN164" s="42">
        <v>0</v>
      </c>
      <c r="AO164" s="42">
        <v>0</v>
      </c>
      <c r="AP164" s="42">
        <v>0</v>
      </c>
      <c r="AQ164" s="42">
        <v>0</v>
      </c>
      <c r="AR164" s="42">
        <v>0</v>
      </c>
      <c r="AS164" s="42">
        <v>0</v>
      </c>
      <c r="AT164" s="42">
        <v>0</v>
      </c>
      <c r="AU164" s="42">
        <v>0</v>
      </c>
      <c r="AV164" s="42">
        <v>0</v>
      </c>
      <c r="AW164" s="42">
        <v>0</v>
      </c>
      <c r="AX164" s="42">
        <v>0</v>
      </c>
      <c r="AY164" s="42">
        <v>0</v>
      </c>
      <c r="AZ164" s="42">
        <v>0</v>
      </c>
      <c r="BA164" s="42">
        <v>0</v>
      </c>
      <c r="BB164" s="42">
        <v>0</v>
      </c>
      <c r="BC164" s="42">
        <v>0</v>
      </c>
      <c r="BD164" s="42">
        <v>0</v>
      </c>
      <c r="BE164" s="42">
        <v>0</v>
      </c>
      <c r="BF164" s="42">
        <v>0</v>
      </c>
      <c r="BG164" s="42">
        <v>0</v>
      </c>
      <c r="BH164" s="42">
        <v>0</v>
      </c>
      <c r="BI164" s="42">
        <v>0</v>
      </c>
      <c r="BJ164" s="42">
        <v>0</v>
      </c>
      <c r="BK164" s="42">
        <v>0</v>
      </c>
      <c r="BL164" s="42">
        <v>-8.5899999999999995E-7</v>
      </c>
      <c r="BM164" s="42">
        <v>0</v>
      </c>
      <c r="BN164" s="42">
        <v>0</v>
      </c>
      <c r="BO164" s="42">
        <v>0</v>
      </c>
      <c r="BP164" s="42">
        <v>0</v>
      </c>
      <c r="BQ164" s="42">
        <v>0</v>
      </c>
      <c r="BR164" s="42">
        <v>0</v>
      </c>
      <c r="BS164" s="42">
        <v>0</v>
      </c>
      <c r="BT164" s="42">
        <v>0</v>
      </c>
      <c r="BU164" s="42">
        <v>0</v>
      </c>
      <c r="BV164" s="42">
        <v>0</v>
      </c>
      <c r="BW164" s="42">
        <v>0</v>
      </c>
      <c r="BX164" s="42">
        <v>0</v>
      </c>
      <c r="BY164" s="42">
        <v>0</v>
      </c>
      <c r="BZ164" s="42">
        <v>0</v>
      </c>
      <c r="CA164" s="42">
        <v>0</v>
      </c>
      <c r="CB164" s="42">
        <v>0</v>
      </c>
      <c r="CC164" s="42">
        <v>0</v>
      </c>
    </row>
    <row r="165" spans="1:81" x14ac:dyDescent="0.25">
      <c r="A165" s="202">
        <v>44958</v>
      </c>
      <c r="B165" s="42" t="s">
        <v>1356</v>
      </c>
      <c r="C165" s="42" t="s">
        <v>47</v>
      </c>
      <c r="D165" s="42">
        <v>0</v>
      </c>
      <c r="E165" s="42">
        <v>0</v>
      </c>
      <c r="F165" s="42">
        <v>0</v>
      </c>
      <c r="G165" s="42">
        <v>0</v>
      </c>
      <c r="H165" s="42">
        <v>0</v>
      </c>
      <c r="I165" s="42">
        <v>0</v>
      </c>
      <c r="J165" s="42">
        <v>0</v>
      </c>
      <c r="K165" s="42">
        <v>0</v>
      </c>
      <c r="L165" s="42">
        <v>0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0</v>
      </c>
      <c r="AH165" s="42">
        <v>0</v>
      </c>
      <c r="AI165" s="42">
        <v>0</v>
      </c>
      <c r="AJ165" s="42">
        <v>0</v>
      </c>
      <c r="AK165" s="42">
        <v>0</v>
      </c>
      <c r="AL165" s="42">
        <v>0</v>
      </c>
      <c r="AM165" s="42">
        <v>0</v>
      </c>
      <c r="AN165" s="42">
        <v>0</v>
      </c>
      <c r="AO165" s="42">
        <v>0</v>
      </c>
      <c r="AP165" s="42">
        <v>0</v>
      </c>
      <c r="AQ165" s="42">
        <v>0</v>
      </c>
      <c r="AR165" s="42">
        <v>0</v>
      </c>
      <c r="AS165" s="42">
        <v>0</v>
      </c>
      <c r="AT165" s="42">
        <v>0</v>
      </c>
      <c r="AU165" s="42">
        <v>0</v>
      </c>
      <c r="AV165" s="42">
        <v>0</v>
      </c>
      <c r="AW165" s="42">
        <v>0</v>
      </c>
      <c r="AX165" s="42">
        <v>0</v>
      </c>
      <c r="AY165" s="42">
        <v>0</v>
      </c>
      <c r="AZ165" s="42">
        <v>0</v>
      </c>
      <c r="BA165" s="42">
        <v>0</v>
      </c>
      <c r="BB165" s="42">
        <v>0</v>
      </c>
      <c r="BC165" s="42">
        <v>0</v>
      </c>
      <c r="BD165" s="42">
        <v>0</v>
      </c>
      <c r="BE165" s="42">
        <v>0</v>
      </c>
      <c r="BF165" s="42">
        <v>0</v>
      </c>
      <c r="BG165" s="42">
        <v>0</v>
      </c>
      <c r="BH165" s="42">
        <v>0</v>
      </c>
      <c r="BI165" s="42">
        <v>0</v>
      </c>
      <c r="BJ165" s="42">
        <v>0</v>
      </c>
      <c r="BK165" s="42">
        <v>0</v>
      </c>
      <c r="BL165" s="42">
        <v>0</v>
      </c>
      <c r="BM165" s="42">
        <v>-34.909999999999997</v>
      </c>
      <c r="BN165" s="42">
        <v>0</v>
      </c>
      <c r="BO165" s="42">
        <v>0</v>
      </c>
      <c r="BP165" s="42">
        <v>0</v>
      </c>
      <c r="BQ165" s="42">
        <v>0</v>
      </c>
      <c r="BR165" s="42">
        <v>0</v>
      </c>
      <c r="BS165" s="42">
        <v>0</v>
      </c>
      <c r="BT165" s="42">
        <v>0</v>
      </c>
      <c r="BU165" s="42">
        <v>0</v>
      </c>
      <c r="BV165" s="42">
        <v>0</v>
      </c>
      <c r="BW165" s="42">
        <v>0</v>
      </c>
      <c r="BX165" s="42">
        <v>0</v>
      </c>
      <c r="BY165" s="42">
        <v>0</v>
      </c>
      <c r="BZ165" s="42">
        <v>0</v>
      </c>
      <c r="CA165" s="42">
        <v>0</v>
      </c>
      <c r="CB165" s="42">
        <v>0</v>
      </c>
      <c r="CC165" s="42">
        <v>0</v>
      </c>
    </row>
    <row r="166" spans="1:81" x14ac:dyDescent="0.25">
      <c r="A166" s="202">
        <v>44958</v>
      </c>
      <c r="B166" s="42" t="s">
        <v>1356</v>
      </c>
      <c r="C166" s="42" t="s">
        <v>1235</v>
      </c>
      <c r="D166" s="42">
        <v>0</v>
      </c>
      <c r="E166" s="42">
        <v>0</v>
      </c>
      <c r="F166" s="42">
        <v>0</v>
      </c>
      <c r="G166" s="42">
        <v>0</v>
      </c>
      <c r="H166" s="42">
        <v>0</v>
      </c>
      <c r="I166" s="42">
        <v>0</v>
      </c>
      <c r="J166" s="42">
        <v>0</v>
      </c>
      <c r="K166" s="42">
        <v>0</v>
      </c>
      <c r="L166" s="42">
        <v>0</v>
      </c>
      <c r="M166" s="42">
        <v>0</v>
      </c>
      <c r="N166" s="42">
        <v>0</v>
      </c>
      <c r="O166" s="42">
        <v>0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0</v>
      </c>
      <c r="AH166" s="42">
        <v>0</v>
      </c>
      <c r="AI166" s="42">
        <v>0</v>
      </c>
      <c r="AJ166" s="42">
        <v>0</v>
      </c>
      <c r="AK166" s="42">
        <v>0</v>
      </c>
      <c r="AL166" s="42">
        <v>0</v>
      </c>
      <c r="AM166" s="42">
        <v>0</v>
      </c>
      <c r="AN166" s="42">
        <v>0</v>
      </c>
      <c r="AO166" s="42">
        <v>0</v>
      </c>
      <c r="AP166" s="42">
        <v>0</v>
      </c>
      <c r="AQ166" s="42">
        <v>0</v>
      </c>
      <c r="AR166" s="42">
        <v>0</v>
      </c>
      <c r="AS166" s="42">
        <v>0</v>
      </c>
      <c r="AT166" s="42">
        <v>0</v>
      </c>
      <c r="AU166" s="42">
        <v>0</v>
      </c>
      <c r="AV166" s="42">
        <v>0</v>
      </c>
      <c r="AW166" s="42">
        <v>0</v>
      </c>
      <c r="AX166" s="42">
        <v>0</v>
      </c>
      <c r="AY166" s="42">
        <v>0</v>
      </c>
      <c r="AZ166" s="42">
        <v>0</v>
      </c>
      <c r="BA166" s="42">
        <v>0</v>
      </c>
      <c r="BB166" s="42">
        <v>0</v>
      </c>
      <c r="BC166" s="42">
        <v>0</v>
      </c>
      <c r="BD166" s="42">
        <v>0</v>
      </c>
      <c r="BE166" s="42">
        <v>0</v>
      </c>
      <c r="BF166" s="42">
        <v>0</v>
      </c>
      <c r="BG166" s="42">
        <v>0</v>
      </c>
      <c r="BH166" s="42">
        <v>0</v>
      </c>
      <c r="BI166" s="42">
        <v>0</v>
      </c>
      <c r="BJ166" s="42">
        <v>0</v>
      </c>
      <c r="BK166" s="42">
        <v>0</v>
      </c>
      <c r="BL166" s="42">
        <v>0</v>
      </c>
      <c r="BM166" s="42">
        <v>0</v>
      </c>
      <c r="BN166" s="42">
        <v>0</v>
      </c>
      <c r="BO166" s="42">
        <v>0</v>
      </c>
      <c r="BP166" s="42">
        <v>0</v>
      </c>
      <c r="BQ166" s="42">
        <v>0</v>
      </c>
      <c r="BR166" s="42">
        <v>0</v>
      </c>
      <c r="BS166" s="42">
        <v>0</v>
      </c>
      <c r="BT166" s="42">
        <v>0</v>
      </c>
      <c r="BU166" s="42">
        <v>0</v>
      </c>
      <c r="BV166" s="42">
        <v>0</v>
      </c>
      <c r="BW166" s="42">
        <v>0</v>
      </c>
      <c r="BX166" s="42">
        <v>-30257.248700026001</v>
      </c>
      <c r="BY166" s="42">
        <v>0</v>
      </c>
      <c r="BZ166" s="42">
        <v>0</v>
      </c>
      <c r="CA166" s="42">
        <v>0</v>
      </c>
      <c r="CB166" s="42">
        <v>0</v>
      </c>
      <c r="CC166" s="42">
        <v>0</v>
      </c>
    </row>
    <row r="167" spans="1:81" x14ac:dyDescent="0.25">
      <c r="A167" s="202">
        <v>44958</v>
      </c>
      <c r="B167" s="42" t="s">
        <v>1355</v>
      </c>
      <c r="C167" s="42" t="s">
        <v>21</v>
      </c>
      <c r="D167" s="42">
        <v>0</v>
      </c>
      <c r="E167" s="42">
        <v>0</v>
      </c>
      <c r="F167" s="42">
        <v>0</v>
      </c>
      <c r="G167" s="42">
        <v>0</v>
      </c>
      <c r="H167" s="42">
        <v>0</v>
      </c>
      <c r="I167" s="42">
        <v>0</v>
      </c>
      <c r="J167" s="42">
        <v>0</v>
      </c>
      <c r="K167" s="42">
        <v>947.89599999999905</v>
      </c>
      <c r="L167" s="42">
        <v>0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0</v>
      </c>
      <c r="AH167" s="42">
        <v>0</v>
      </c>
      <c r="AI167" s="42">
        <v>0</v>
      </c>
      <c r="AJ167" s="42">
        <v>0</v>
      </c>
      <c r="AK167" s="42">
        <v>0</v>
      </c>
      <c r="AL167" s="42">
        <v>0</v>
      </c>
      <c r="AM167" s="42">
        <v>0</v>
      </c>
      <c r="AN167" s="42">
        <v>0</v>
      </c>
      <c r="AO167" s="42">
        <v>0</v>
      </c>
      <c r="AP167" s="42">
        <v>0</v>
      </c>
      <c r="AQ167" s="42">
        <v>0</v>
      </c>
      <c r="AR167" s="42">
        <v>0</v>
      </c>
      <c r="AS167" s="42">
        <v>0</v>
      </c>
      <c r="AT167" s="42">
        <v>0</v>
      </c>
      <c r="AU167" s="42">
        <v>0</v>
      </c>
      <c r="AV167" s="42">
        <v>0</v>
      </c>
      <c r="AW167" s="42">
        <v>0</v>
      </c>
      <c r="AX167" s="42">
        <v>0</v>
      </c>
      <c r="AY167" s="42">
        <v>0</v>
      </c>
      <c r="AZ167" s="42">
        <v>0</v>
      </c>
      <c r="BA167" s="42">
        <v>0</v>
      </c>
      <c r="BB167" s="42">
        <v>0</v>
      </c>
      <c r="BC167" s="42">
        <v>0</v>
      </c>
      <c r="BD167" s="42">
        <v>0</v>
      </c>
      <c r="BE167" s="42">
        <v>0</v>
      </c>
      <c r="BF167" s="42">
        <v>0</v>
      </c>
      <c r="BG167" s="42">
        <v>0</v>
      </c>
      <c r="BH167" s="42">
        <v>0</v>
      </c>
      <c r="BI167" s="42">
        <v>0</v>
      </c>
      <c r="BJ167" s="42">
        <v>0</v>
      </c>
      <c r="BK167" s="42">
        <v>0</v>
      </c>
      <c r="BL167" s="42">
        <v>0</v>
      </c>
      <c r="BM167" s="42">
        <v>0</v>
      </c>
      <c r="BN167" s="42">
        <v>0</v>
      </c>
      <c r="BO167" s="42">
        <v>0</v>
      </c>
      <c r="BP167" s="42">
        <v>0</v>
      </c>
      <c r="BQ167" s="42">
        <v>0</v>
      </c>
      <c r="BR167" s="42">
        <v>0</v>
      </c>
      <c r="BS167" s="42">
        <v>0</v>
      </c>
      <c r="BT167" s="42">
        <v>0</v>
      </c>
      <c r="BU167" s="42">
        <v>0</v>
      </c>
      <c r="BV167" s="42">
        <v>0</v>
      </c>
      <c r="BW167" s="42">
        <v>0</v>
      </c>
      <c r="BX167" s="42">
        <v>-4082695.9883999298</v>
      </c>
      <c r="BY167" s="42">
        <v>0</v>
      </c>
      <c r="BZ167" s="42">
        <v>0</v>
      </c>
      <c r="CA167" s="42">
        <v>0</v>
      </c>
      <c r="CB167" s="42">
        <v>0</v>
      </c>
      <c r="CC167" s="42">
        <v>0</v>
      </c>
    </row>
    <row r="168" spans="1:81" x14ac:dyDescent="0.25">
      <c r="A168" s="202">
        <v>44958</v>
      </c>
      <c r="B168" s="42" t="s">
        <v>1355</v>
      </c>
      <c r="C168" s="42" t="s">
        <v>1351</v>
      </c>
      <c r="D168" s="42">
        <v>0</v>
      </c>
      <c r="E168" s="42">
        <v>0</v>
      </c>
      <c r="F168" s="42">
        <v>0</v>
      </c>
      <c r="G168" s="42">
        <v>0</v>
      </c>
      <c r="H168" s="42">
        <v>0</v>
      </c>
      <c r="I168" s="42">
        <v>0</v>
      </c>
      <c r="J168" s="42">
        <v>0</v>
      </c>
      <c r="K168" s="42">
        <v>0</v>
      </c>
      <c r="L168" s="42">
        <v>0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-3.6387800000000001</v>
      </c>
      <c r="S168" s="42">
        <v>0</v>
      </c>
      <c r="T168" s="42">
        <v>82782.244999999995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0</v>
      </c>
      <c r="AH168" s="42">
        <v>0</v>
      </c>
      <c r="AI168" s="42">
        <v>0</v>
      </c>
      <c r="AJ168" s="42">
        <v>0</v>
      </c>
      <c r="AK168" s="42">
        <v>0</v>
      </c>
      <c r="AL168" s="42">
        <v>0</v>
      </c>
      <c r="AM168" s="42">
        <v>0</v>
      </c>
      <c r="AN168" s="42">
        <v>0</v>
      </c>
      <c r="AO168" s="42">
        <v>0</v>
      </c>
      <c r="AP168" s="42">
        <v>0</v>
      </c>
      <c r="AQ168" s="42">
        <v>0</v>
      </c>
      <c r="AR168" s="42">
        <v>0</v>
      </c>
      <c r="AS168" s="42">
        <v>0</v>
      </c>
      <c r="AT168" s="42">
        <v>0</v>
      </c>
      <c r="AU168" s="42">
        <v>0</v>
      </c>
      <c r="AV168" s="42">
        <v>0</v>
      </c>
      <c r="AW168" s="42">
        <v>0</v>
      </c>
      <c r="AX168" s="42">
        <v>0</v>
      </c>
      <c r="AY168" s="42">
        <v>0</v>
      </c>
      <c r="AZ168" s="42">
        <v>0</v>
      </c>
      <c r="BA168" s="42">
        <v>0</v>
      </c>
      <c r="BB168" s="42">
        <v>0</v>
      </c>
      <c r="BC168" s="42">
        <v>0</v>
      </c>
      <c r="BD168" s="42">
        <v>0</v>
      </c>
      <c r="BE168" s="42">
        <v>0</v>
      </c>
      <c r="BF168" s="42">
        <v>0</v>
      </c>
      <c r="BG168" s="42">
        <v>0</v>
      </c>
      <c r="BH168" s="42">
        <v>0</v>
      </c>
      <c r="BI168" s="42">
        <v>0</v>
      </c>
      <c r="BJ168" s="42">
        <v>0</v>
      </c>
      <c r="BK168" s="42">
        <v>0</v>
      </c>
      <c r="BL168" s="42">
        <v>0</v>
      </c>
      <c r="BM168" s="42">
        <v>0</v>
      </c>
      <c r="BN168" s="42">
        <v>0</v>
      </c>
      <c r="BO168" s="42">
        <v>0</v>
      </c>
      <c r="BP168" s="42">
        <v>0</v>
      </c>
      <c r="BQ168" s="42">
        <v>0</v>
      </c>
      <c r="BR168" s="42">
        <v>0</v>
      </c>
      <c r="BS168" s="42">
        <v>0</v>
      </c>
      <c r="BT168" s="42">
        <v>0</v>
      </c>
      <c r="BU168" s="42">
        <v>0</v>
      </c>
      <c r="BV168" s="42">
        <v>0</v>
      </c>
      <c r="BW168" s="42">
        <v>0</v>
      </c>
      <c r="BX168" s="42">
        <v>0</v>
      </c>
      <c r="BY168" s="42">
        <v>0</v>
      </c>
      <c r="BZ168" s="42">
        <v>0</v>
      </c>
      <c r="CA168" s="42">
        <v>0</v>
      </c>
      <c r="CB168" s="42">
        <v>0</v>
      </c>
      <c r="CC168" s="42">
        <v>0</v>
      </c>
    </row>
    <row r="169" spans="1:81" x14ac:dyDescent="0.25">
      <c r="A169" s="202">
        <v>44958</v>
      </c>
      <c r="B169" s="42" t="s">
        <v>1355</v>
      </c>
      <c r="C169" s="42" t="s">
        <v>1347</v>
      </c>
      <c r="D169" s="42">
        <v>0</v>
      </c>
      <c r="E169" s="42">
        <v>0</v>
      </c>
      <c r="F169" s="42">
        <v>0</v>
      </c>
      <c r="G169" s="42">
        <v>0</v>
      </c>
      <c r="H169" s="42">
        <v>0</v>
      </c>
      <c r="I169" s="42">
        <v>0</v>
      </c>
      <c r="J169" s="42">
        <v>0</v>
      </c>
      <c r="K169" s="42">
        <v>0</v>
      </c>
      <c r="L169" s="42">
        <v>0</v>
      </c>
      <c r="M169" s="42">
        <v>0</v>
      </c>
      <c r="N169" s="42">
        <v>0</v>
      </c>
      <c r="O169" s="42">
        <v>0</v>
      </c>
      <c r="P169" s="42">
        <v>0</v>
      </c>
      <c r="Q169" s="42">
        <v>0</v>
      </c>
      <c r="R169" s="42">
        <v>-0.113217005</v>
      </c>
      <c r="S169" s="42">
        <v>0</v>
      </c>
      <c r="T169" s="42">
        <v>0</v>
      </c>
      <c r="U169" s="42">
        <v>0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>
        <v>0</v>
      </c>
      <c r="AJ169" s="42">
        <v>0</v>
      </c>
      <c r="AK169" s="42">
        <v>0</v>
      </c>
      <c r="AL169" s="42">
        <v>0</v>
      </c>
      <c r="AM169" s="42">
        <v>0</v>
      </c>
      <c r="AN169" s="42">
        <v>0</v>
      </c>
      <c r="AO169" s="42">
        <v>0</v>
      </c>
      <c r="AP169" s="42">
        <v>0</v>
      </c>
      <c r="AQ169" s="42">
        <v>0</v>
      </c>
      <c r="AR169" s="42">
        <v>0</v>
      </c>
      <c r="AS169" s="42">
        <v>0</v>
      </c>
      <c r="AT169" s="42">
        <v>0</v>
      </c>
      <c r="AU169" s="42">
        <v>0</v>
      </c>
      <c r="AV169" s="42">
        <v>0</v>
      </c>
      <c r="AW169" s="42">
        <v>0</v>
      </c>
      <c r="AX169" s="42">
        <v>0</v>
      </c>
      <c r="AY169" s="42">
        <v>0</v>
      </c>
      <c r="AZ169" s="42">
        <v>0</v>
      </c>
      <c r="BA169" s="42">
        <v>0</v>
      </c>
      <c r="BB169" s="42">
        <v>0</v>
      </c>
      <c r="BC169" s="42">
        <v>0</v>
      </c>
      <c r="BD169" s="42">
        <v>0</v>
      </c>
      <c r="BE169" s="42">
        <v>0</v>
      </c>
      <c r="BF169" s="42">
        <v>0</v>
      </c>
      <c r="BG169" s="42">
        <v>0</v>
      </c>
      <c r="BH169" s="42">
        <v>0</v>
      </c>
      <c r="BI169" s="42">
        <v>0</v>
      </c>
      <c r="BJ169" s="42">
        <v>0</v>
      </c>
      <c r="BK169" s="42">
        <v>0</v>
      </c>
      <c r="BL169" s="42">
        <v>0</v>
      </c>
      <c r="BM169" s="42">
        <v>0</v>
      </c>
      <c r="BN169" s="42">
        <v>0</v>
      </c>
      <c r="BO169" s="42">
        <v>0</v>
      </c>
      <c r="BP169" s="42">
        <v>0</v>
      </c>
      <c r="BQ169" s="42">
        <v>0</v>
      </c>
      <c r="BR169" s="42">
        <v>0</v>
      </c>
      <c r="BS169" s="42">
        <v>0</v>
      </c>
      <c r="BT169" s="42">
        <v>0</v>
      </c>
      <c r="BU169" s="42">
        <v>0</v>
      </c>
      <c r="BV169" s="42">
        <v>0</v>
      </c>
      <c r="BW169" s="42">
        <v>0</v>
      </c>
      <c r="BX169" s="42">
        <v>2527.5476811600001</v>
      </c>
      <c r="BY169" s="42">
        <v>0</v>
      </c>
      <c r="BZ169" s="42">
        <v>0</v>
      </c>
      <c r="CA169" s="42">
        <v>0</v>
      </c>
      <c r="CB169" s="42">
        <v>0</v>
      </c>
      <c r="CC169" s="42">
        <v>0</v>
      </c>
    </row>
    <row r="170" spans="1:81" x14ac:dyDescent="0.25">
      <c r="A170" s="202">
        <v>44958</v>
      </c>
      <c r="B170" s="42" t="s">
        <v>1354</v>
      </c>
      <c r="C170" s="42" t="s">
        <v>1349</v>
      </c>
      <c r="D170" s="42">
        <v>0</v>
      </c>
      <c r="E170" s="42">
        <v>0</v>
      </c>
      <c r="F170" s="42">
        <v>0</v>
      </c>
      <c r="G170" s="42">
        <v>0</v>
      </c>
      <c r="H170" s="42">
        <v>0</v>
      </c>
      <c r="I170" s="42">
        <v>0</v>
      </c>
      <c r="J170" s="42">
        <v>0</v>
      </c>
      <c r="K170" s="42">
        <v>0</v>
      </c>
      <c r="L170" s="42">
        <v>0</v>
      </c>
      <c r="M170" s="42">
        <v>0</v>
      </c>
      <c r="N170" s="42">
        <v>0</v>
      </c>
      <c r="O170" s="42">
        <v>0</v>
      </c>
      <c r="P170" s="42">
        <v>0</v>
      </c>
      <c r="Q170" s="42">
        <v>0</v>
      </c>
      <c r="R170" s="42">
        <v>140.522952581</v>
      </c>
      <c r="S170" s="42">
        <v>0</v>
      </c>
      <c r="T170" s="42">
        <v>0</v>
      </c>
      <c r="U170" s="42">
        <v>0</v>
      </c>
      <c r="V170" s="42">
        <v>0</v>
      </c>
      <c r="W170" s="42">
        <v>0</v>
      </c>
      <c r="X170" s="42">
        <v>0</v>
      </c>
      <c r="Y170" s="42">
        <v>0</v>
      </c>
      <c r="Z170" s="42">
        <v>0</v>
      </c>
      <c r="AA170" s="42">
        <v>0</v>
      </c>
      <c r="AB170" s="42">
        <v>0</v>
      </c>
      <c r="AC170" s="42">
        <v>0</v>
      </c>
      <c r="AD170" s="42">
        <v>0</v>
      </c>
      <c r="AE170" s="42">
        <v>0</v>
      </c>
      <c r="AF170" s="42">
        <v>0</v>
      </c>
      <c r="AG170" s="42">
        <v>0</v>
      </c>
      <c r="AH170" s="42">
        <v>0</v>
      </c>
      <c r="AI170" s="42">
        <v>0</v>
      </c>
      <c r="AJ170" s="42">
        <v>0</v>
      </c>
      <c r="AK170" s="42">
        <v>0</v>
      </c>
      <c r="AL170" s="42">
        <v>0</v>
      </c>
      <c r="AM170" s="42">
        <v>0</v>
      </c>
      <c r="AN170" s="42">
        <v>0</v>
      </c>
      <c r="AO170" s="42">
        <v>0</v>
      </c>
      <c r="AP170" s="42">
        <v>0</v>
      </c>
      <c r="AQ170" s="42">
        <v>0</v>
      </c>
      <c r="AR170" s="42">
        <v>0</v>
      </c>
      <c r="AS170" s="42">
        <v>0</v>
      </c>
      <c r="AT170" s="42">
        <v>0</v>
      </c>
      <c r="AU170" s="42">
        <v>0</v>
      </c>
      <c r="AV170" s="42">
        <v>0</v>
      </c>
      <c r="AW170" s="42">
        <v>0</v>
      </c>
      <c r="AX170" s="42">
        <v>0</v>
      </c>
      <c r="AY170" s="42">
        <v>0</v>
      </c>
      <c r="AZ170" s="42">
        <v>0</v>
      </c>
      <c r="BA170" s="42">
        <v>0</v>
      </c>
      <c r="BB170" s="42">
        <v>0</v>
      </c>
      <c r="BC170" s="42">
        <v>0</v>
      </c>
      <c r="BD170" s="42">
        <v>0</v>
      </c>
      <c r="BE170" s="42">
        <v>0</v>
      </c>
      <c r="BF170" s="42">
        <v>0</v>
      </c>
      <c r="BG170" s="42">
        <v>0</v>
      </c>
      <c r="BH170" s="42">
        <v>0</v>
      </c>
      <c r="BI170" s="42">
        <v>0</v>
      </c>
      <c r="BJ170" s="42">
        <v>0</v>
      </c>
      <c r="BK170" s="42">
        <v>0</v>
      </c>
      <c r="BL170" s="42">
        <v>0</v>
      </c>
      <c r="BM170" s="42">
        <v>0</v>
      </c>
      <c r="BN170" s="42">
        <v>0</v>
      </c>
      <c r="BO170" s="42">
        <v>0</v>
      </c>
      <c r="BP170" s="42">
        <v>0</v>
      </c>
      <c r="BQ170" s="42">
        <v>0</v>
      </c>
      <c r="BR170" s="42">
        <v>0</v>
      </c>
      <c r="BS170" s="42">
        <v>0</v>
      </c>
      <c r="BT170" s="42">
        <v>0</v>
      </c>
      <c r="BU170" s="42">
        <v>0</v>
      </c>
      <c r="BV170" s="42">
        <v>0</v>
      </c>
      <c r="BW170" s="42">
        <v>0</v>
      </c>
      <c r="BX170" s="42">
        <v>0</v>
      </c>
      <c r="BY170" s="42">
        <v>0</v>
      </c>
      <c r="BZ170" s="42">
        <v>0</v>
      </c>
      <c r="CA170" s="42">
        <v>0</v>
      </c>
      <c r="CB170" s="42">
        <v>0</v>
      </c>
      <c r="CC170" s="42">
        <v>0</v>
      </c>
    </row>
    <row r="171" spans="1:81" x14ac:dyDescent="0.25">
      <c r="A171" s="202">
        <v>44958</v>
      </c>
      <c r="B171" s="42" t="s">
        <v>1354</v>
      </c>
      <c r="C171" s="42" t="s">
        <v>1347</v>
      </c>
      <c r="D171" s="42">
        <v>0</v>
      </c>
      <c r="E171" s="42">
        <v>0</v>
      </c>
      <c r="F171" s="42">
        <v>0</v>
      </c>
      <c r="G171" s="42">
        <v>0</v>
      </c>
      <c r="H171" s="42">
        <v>0</v>
      </c>
      <c r="I171" s="42">
        <v>0</v>
      </c>
      <c r="J171" s="42">
        <v>0</v>
      </c>
      <c r="K171" s="42">
        <v>0</v>
      </c>
      <c r="L171" s="42">
        <v>0</v>
      </c>
      <c r="M171" s="42">
        <v>0</v>
      </c>
      <c r="N171" s="42">
        <v>0</v>
      </c>
      <c r="O171" s="42">
        <v>0</v>
      </c>
      <c r="P171" s="42">
        <v>0</v>
      </c>
      <c r="Q171" s="42">
        <v>0</v>
      </c>
      <c r="R171" s="42">
        <v>-138.26835741400001</v>
      </c>
      <c r="S171" s="42">
        <v>0</v>
      </c>
      <c r="T171" s="42">
        <v>0</v>
      </c>
      <c r="U171" s="42">
        <v>0</v>
      </c>
      <c r="V171" s="42">
        <v>0</v>
      </c>
      <c r="W171" s="42">
        <v>0</v>
      </c>
      <c r="X171" s="42">
        <v>0</v>
      </c>
      <c r="Y171" s="42">
        <v>0</v>
      </c>
      <c r="Z171" s="42">
        <v>0</v>
      </c>
      <c r="AA171" s="42">
        <v>0</v>
      </c>
      <c r="AB171" s="42">
        <v>0</v>
      </c>
      <c r="AC171" s="42">
        <v>0</v>
      </c>
      <c r="AD171" s="42">
        <v>0</v>
      </c>
      <c r="AE171" s="42">
        <v>0</v>
      </c>
      <c r="AF171" s="42">
        <v>0</v>
      </c>
      <c r="AG171" s="42">
        <v>0</v>
      </c>
      <c r="AH171" s="42">
        <v>0</v>
      </c>
      <c r="AI171" s="42">
        <v>0</v>
      </c>
      <c r="AJ171" s="42">
        <v>0</v>
      </c>
      <c r="AK171" s="42">
        <v>0</v>
      </c>
      <c r="AL171" s="42">
        <v>0</v>
      </c>
      <c r="AM171" s="42">
        <v>0</v>
      </c>
      <c r="AN171" s="42">
        <v>0</v>
      </c>
      <c r="AO171" s="42">
        <v>0</v>
      </c>
      <c r="AP171" s="42">
        <v>0</v>
      </c>
      <c r="AQ171" s="42">
        <v>0</v>
      </c>
      <c r="AR171" s="42">
        <v>0</v>
      </c>
      <c r="AS171" s="42">
        <v>0</v>
      </c>
      <c r="AT171" s="42">
        <v>0</v>
      </c>
      <c r="AU171" s="42">
        <v>0</v>
      </c>
      <c r="AV171" s="42">
        <v>0</v>
      </c>
      <c r="AW171" s="42">
        <v>0</v>
      </c>
      <c r="AX171" s="42">
        <v>0</v>
      </c>
      <c r="AY171" s="42">
        <v>0</v>
      </c>
      <c r="AZ171" s="42">
        <v>0</v>
      </c>
      <c r="BA171" s="42">
        <v>0</v>
      </c>
      <c r="BB171" s="42">
        <v>0</v>
      </c>
      <c r="BC171" s="42">
        <v>0</v>
      </c>
      <c r="BD171" s="42">
        <v>0</v>
      </c>
      <c r="BE171" s="42">
        <v>0</v>
      </c>
      <c r="BF171" s="42">
        <v>0</v>
      </c>
      <c r="BG171" s="42">
        <v>0</v>
      </c>
      <c r="BH171" s="42">
        <v>0</v>
      </c>
      <c r="BI171" s="42">
        <v>0</v>
      </c>
      <c r="BJ171" s="42">
        <v>0</v>
      </c>
      <c r="BK171" s="42">
        <v>0</v>
      </c>
      <c r="BL171" s="42">
        <v>0</v>
      </c>
      <c r="BM171" s="42">
        <v>0</v>
      </c>
      <c r="BN171" s="42">
        <v>0</v>
      </c>
      <c r="BO171" s="42">
        <v>0</v>
      </c>
      <c r="BP171" s="42">
        <v>0</v>
      </c>
      <c r="BQ171" s="42">
        <v>0</v>
      </c>
      <c r="BR171" s="42">
        <v>0</v>
      </c>
      <c r="BS171" s="42">
        <v>0</v>
      </c>
      <c r="BT171" s="42">
        <v>0</v>
      </c>
      <c r="BU171" s="42">
        <v>0</v>
      </c>
      <c r="BV171" s="42">
        <v>0</v>
      </c>
      <c r="BW171" s="42">
        <v>0</v>
      </c>
      <c r="BX171" s="42">
        <v>4250509.3208739804</v>
      </c>
      <c r="BY171" s="42">
        <v>0</v>
      </c>
      <c r="BZ171" s="42">
        <v>0</v>
      </c>
      <c r="CA171" s="42">
        <v>0</v>
      </c>
      <c r="CB171" s="42">
        <v>0</v>
      </c>
      <c r="CC171" s="42">
        <v>0</v>
      </c>
    </row>
    <row r="172" spans="1:81" x14ac:dyDescent="0.25">
      <c r="A172" s="202">
        <v>44958</v>
      </c>
      <c r="B172" s="42" t="s">
        <v>1354</v>
      </c>
      <c r="C172" s="42" t="s">
        <v>16</v>
      </c>
      <c r="D172" s="42">
        <v>0</v>
      </c>
      <c r="E172" s="42">
        <v>0</v>
      </c>
      <c r="F172" s="42">
        <v>0</v>
      </c>
      <c r="G172" s="42">
        <v>0</v>
      </c>
      <c r="H172" s="42">
        <v>0</v>
      </c>
      <c r="I172" s="42">
        <v>0</v>
      </c>
      <c r="J172" s="42">
        <v>0</v>
      </c>
      <c r="K172" s="42">
        <v>0</v>
      </c>
      <c r="L172" s="42">
        <v>0</v>
      </c>
      <c r="M172" s="42">
        <v>0</v>
      </c>
      <c r="N172" s="42">
        <v>0</v>
      </c>
      <c r="O172" s="42">
        <v>0</v>
      </c>
      <c r="P172" s="42">
        <v>0</v>
      </c>
      <c r="Q172" s="42">
        <v>0</v>
      </c>
      <c r="R172" s="42">
        <v>0</v>
      </c>
      <c r="S172" s="42">
        <v>0</v>
      </c>
      <c r="T172" s="42">
        <v>0</v>
      </c>
      <c r="U172" s="42">
        <v>0</v>
      </c>
      <c r="V172" s="42">
        <v>0</v>
      </c>
      <c r="W172" s="42">
        <v>0</v>
      </c>
      <c r="X172" s="42">
        <v>0</v>
      </c>
      <c r="Y172" s="42">
        <v>0</v>
      </c>
      <c r="Z172" s="42">
        <v>0</v>
      </c>
      <c r="AA172" s="42">
        <v>7.6428999999999996E-5</v>
      </c>
      <c r="AB172" s="42">
        <v>0</v>
      </c>
      <c r="AC172" s="42">
        <v>0</v>
      </c>
      <c r="AD172" s="42">
        <v>0</v>
      </c>
      <c r="AE172" s="42">
        <v>0</v>
      </c>
      <c r="AF172" s="42">
        <v>0</v>
      </c>
      <c r="AG172" s="42">
        <v>0</v>
      </c>
      <c r="AH172" s="42">
        <v>0</v>
      </c>
      <c r="AI172" s="42">
        <v>0</v>
      </c>
      <c r="AJ172" s="42">
        <v>0</v>
      </c>
      <c r="AK172" s="42">
        <v>0</v>
      </c>
      <c r="AL172" s="42">
        <v>0</v>
      </c>
      <c r="AM172" s="42">
        <v>0</v>
      </c>
      <c r="AN172" s="42">
        <v>0</v>
      </c>
      <c r="AO172" s="42">
        <v>0</v>
      </c>
      <c r="AP172" s="42">
        <v>0</v>
      </c>
      <c r="AQ172" s="42">
        <v>0</v>
      </c>
      <c r="AR172" s="42">
        <v>0</v>
      </c>
      <c r="AS172" s="42">
        <v>0</v>
      </c>
      <c r="AT172" s="42">
        <v>0</v>
      </c>
      <c r="AU172" s="42">
        <v>0</v>
      </c>
      <c r="AV172" s="42">
        <v>0</v>
      </c>
      <c r="AW172" s="42">
        <v>0</v>
      </c>
      <c r="AX172" s="42">
        <v>0</v>
      </c>
      <c r="AY172" s="42">
        <v>0</v>
      </c>
      <c r="AZ172" s="42">
        <v>0</v>
      </c>
      <c r="BA172" s="42">
        <v>0</v>
      </c>
      <c r="BB172" s="42">
        <v>0</v>
      </c>
      <c r="BC172" s="42">
        <v>0</v>
      </c>
      <c r="BD172" s="42">
        <v>0</v>
      </c>
      <c r="BE172" s="42">
        <v>0</v>
      </c>
      <c r="BF172" s="42">
        <v>0</v>
      </c>
      <c r="BG172" s="42">
        <v>0</v>
      </c>
      <c r="BH172" s="42">
        <v>0</v>
      </c>
      <c r="BI172" s="42">
        <v>0</v>
      </c>
      <c r="BJ172" s="42">
        <v>0</v>
      </c>
      <c r="BK172" s="42">
        <v>0</v>
      </c>
      <c r="BL172" s="42">
        <v>0</v>
      </c>
      <c r="BM172" s="42">
        <v>0</v>
      </c>
      <c r="BN172" s="42">
        <v>0</v>
      </c>
      <c r="BO172" s="42">
        <v>0</v>
      </c>
      <c r="BP172" s="42">
        <v>0</v>
      </c>
      <c r="BQ172" s="42">
        <v>0</v>
      </c>
      <c r="BR172" s="42">
        <v>0</v>
      </c>
      <c r="BS172" s="42">
        <v>0</v>
      </c>
      <c r="BT172" s="42">
        <v>0</v>
      </c>
      <c r="BU172" s="42">
        <v>0</v>
      </c>
      <c r="BV172" s="42">
        <v>0</v>
      </c>
      <c r="BW172" s="42">
        <v>0</v>
      </c>
      <c r="BX172" s="42">
        <v>0</v>
      </c>
      <c r="BY172" s="42">
        <v>0</v>
      </c>
      <c r="BZ172" s="42">
        <v>0</v>
      </c>
      <c r="CA172" s="42">
        <v>0</v>
      </c>
      <c r="CB172" s="42">
        <v>0</v>
      </c>
      <c r="CC172" s="42">
        <v>0</v>
      </c>
    </row>
    <row r="173" spans="1:81" x14ac:dyDescent="0.25">
      <c r="A173" s="202">
        <v>44958</v>
      </c>
      <c r="B173" s="42" t="s">
        <v>1353</v>
      </c>
      <c r="C173" s="42" t="s">
        <v>1351</v>
      </c>
      <c r="D173" s="42">
        <v>0</v>
      </c>
      <c r="E173" s="42">
        <v>0</v>
      </c>
      <c r="F173" s="42">
        <v>0</v>
      </c>
      <c r="G173" s="42">
        <v>0</v>
      </c>
      <c r="H173" s="42">
        <v>0</v>
      </c>
      <c r="I173" s="42">
        <v>0</v>
      </c>
      <c r="J173" s="42">
        <v>0</v>
      </c>
      <c r="K173" s="42">
        <v>0</v>
      </c>
      <c r="L173" s="42">
        <v>0</v>
      </c>
      <c r="M173" s="42">
        <v>0</v>
      </c>
      <c r="N173" s="42">
        <v>0</v>
      </c>
      <c r="O173" s="42">
        <v>0</v>
      </c>
      <c r="P173" s="42">
        <v>0</v>
      </c>
      <c r="Q173" s="42">
        <v>0</v>
      </c>
      <c r="R173" s="42">
        <v>-0.17058999999999999</v>
      </c>
      <c r="S173" s="42">
        <v>0</v>
      </c>
      <c r="T173" s="42">
        <v>3917.2581700000001</v>
      </c>
      <c r="U173" s="42">
        <v>0</v>
      </c>
      <c r="V173" s="42">
        <v>0</v>
      </c>
      <c r="W173" s="42">
        <v>0</v>
      </c>
      <c r="X173" s="42">
        <v>0</v>
      </c>
      <c r="Y173" s="42">
        <v>0</v>
      </c>
      <c r="Z173" s="42">
        <v>0</v>
      </c>
      <c r="AA173" s="42">
        <v>0</v>
      </c>
      <c r="AB173" s="42">
        <v>0</v>
      </c>
      <c r="AC173" s="42">
        <v>0</v>
      </c>
      <c r="AD173" s="42">
        <v>0</v>
      </c>
      <c r="AE173" s="42">
        <v>0</v>
      </c>
      <c r="AF173" s="42">
        <v>0</v>
      </c>
      <c r="AG173" s="42">
        <v>0</v>
      </c>
      <c r="AH173" s="42">
        <v>0</v>
      </c>
      <c r="AI173" s="42">
        <v>0</v>
      </c>
      <c r="AJ173" s="42">
        <v>0</v>
      </c>
      <c r="AK173" s="42">
        <v>0</v>
      </c>
      <c r="AL173" s="42">
        <v>0</v>
      </c>
      <c r="AM173" s="42">
        <v>0</v>
      </c>
      <c r="AN173" s="42">
        <v>0</v>
      </c>
      <c r="AO173" s="42">
        <v>0</v>
      </c>
      <c r="AP173" s="42">
        <v>0</v>
      </c>
      <c r="AQ173" s="42">
        <v>0</v>
      </c>
      <c r="AR173" s="42">
        <v>0</v>
      </c>
      <c r="AS173" s="42">
        <v>0</v>
      </c>
      <c r="AT173" s="42">
        <v>0</v>
      </c>
      <c r="AU173" s="42">
        <v>0</v>
      </c>
      <c r="AV173" s="42">
        <v>0</v>
      </c>
      <c r="AW173" s="42">
        <v>0</v>
      </c>
      <c r="AX173" s="42">
        <v>0</v>
      </c>
      <c r="AY173" s="42">
        <v>0</v>
      </c>
      <c r="AZ173" s="42">
        <v>0</v>
      </c>
      <c r="BA173" s="42">
        <v>0</v>
      </c>
      <c r="BB173" s="42">
        <v>0</v>
      </c>
      <c r="BC173" s="42">
        <v>0</v>
      </c>
      <c r="BD173" s="42">
        <v>0</v>
      </c>
      <c r="BE173" s="42">
        <v>0</v>
      </c>
      <c r="BF173" s="42">
        <v>0</v>
      </c>
      <c r="BG173" s="42">
        <v>0</v>
      </c>
      <c r="BH173" s="42">
        <v>0</v>
      </c>
      <c r="BI173" s="42">
        <v>0</v>
      </c>
      <c r="BJ173" s="42">
        <v>0</v>
      </c>
      <c r="BK173" s="42">
        <v>0</v>
      </c>
      <c r="BL173" s="42">
        <v>0</v>
      </c>
      <c r="BM173" s="42">
        <v>0</v>
      </c>
      <c r="BN173" s="42">
        <v>0</v>
      </c>
      <c r="BO173" s="42">
        <v>0</v>
      </c>
      <c r="BP173" s="42">
        <v>0</v>
      </c>
      <c r="BQ173" s="42">
        <v>0</v>
      </c>
      <c r="BR173" s="42">
        <v>0</v>
      </c>
      <c r="BS173" s="42">
        <v>0</v>
      </c>
      <c r="BT173" s="42">
        <v>0</v>
      </c>
      <c r="BU173" s="42">
        <v>0</v>
      </c>
      <c r="BV173" s="42">
        <v>0</v>
      </c>
      <c r="BW173" s="42">
        <v>0</v>
      </c>
      <c r="BX173" s="42">
        <v>0</v>
      </c>
      <c r="BY173" s="42">
        <v>0</v>
      </c>
      <c r="BZ173" s="42">
        <v>0</v>
      </c>
      <c r="CA173" s="42">
        <v>0</v>
      </c>
      <c r="CB173" s="42">
        <v>0</v>
      </c>
      <c r="CC173" s="42">
        <v>0</v>
      </c>
    </row>
    <row r="174" spans="1:81" x14ac:dyDescent="0.25">
      <c r="A174" s="202">
        <v>44958</v>
      </c>
      <c r="B174" s="42" t="s">
        <v>1353</v>
      </c>
      <c r="C174" s="42" t="s">
        <v>1349</v>
      </c>
      <c r="D174" s="42">
        <v>0</v>
      </c>
      <c r="E174" s="42">
        <v>0</v>
      </c>
      <c r="F174" s="42">
        <v>0</v>
      </c>
      <c r="G174" s="42">
        <v>0</v>
      </c>
      <c r="H174" s="42">
        <v>0</v>
      </c>
      <c r="I174" s="42">
        <v>0</v>
      </c>
      <c r="J174" s="42">
        <v>0</v>
      </c>
      <c r="K174" s="42">
        <v>0</v>
      </c>
      <c r="L174" s="42">
        <v>0</v>
      </c>
      <c r="M174" s="42">
        <v>0</v>
      </c>
      <c r="N174" s="42">
        <v>0</v>
      </c>
      <c r="O174" s="42">
        <v>0</v>
      </c>
      <c r="P174" s="42">
        <v>0</v>
      </c>
      <c r="Q174" s="42">
        <v>0</v>
      </c>
      <c r="R174" s="42">
        <v>121.540354138</v>
      </c>
      <c r="S174" s="42">
        <v>0</v>
      </c>
      <c r="T174" s="42">
        <v>0</v>
      </c>
      <c r="U174" s="42">
        <v>0</v>
      </c>
      <c r="V174" s="42">
        <v>0</v>
      </c>
      <c r="W174" s="42">
        <v>0</v>
      </c>
      <c r="X174" s="42">
        <v>0</v>
      </c>
      <c r="Y174" s="42">
        <v>0</v>
      </c>
      <c r="Z174" s="42">
        <v>0</v>
      </c>
      <c r="AA174" s="42">
        <v>0</v>
      </c>
      <c r="AB174" s="42">
        <v>0</v>
      </c>
      <c r="AC174" s="42">
        <v>0</v>
      </c>
      <c r="AD174" s="42">
        <v>0</v>
      </c>
      <c r="AE174" s="42">
        <v>0</v>
      </c>
      <c r="AF174" s="42">
        <v>0</v>
      </c>
      <c r="AG174" s="42">
        <v>0</v>
      </c>
      <c r="AH174" s="42">
        <v>0</v>
      </c>
      <c r="AI174" s="42">
        <v>0</v>
      </c>
      <c r="AJ174" s="42">
        <v>0</v>
      </c>
      <c r="AK174" s="42">
        <v>0</v>
      </c>
      <c r="AL174" s="42">
        <v>0</v>
      </c>
      <c r="AM174" s="42">
        <v>0</v>
      </c>
      <c r="AN174" s="42">
        <v>0</v>
      </c>
      <c r="AO174" s="42">
        <v>0</v>
      </c>
      <c r="AP174" s="42">
        <v>0</v>
      </c>
      <c r="AQ174" s="42">
        <v>0</v>
      </c>
      <c r="AR174" s="42">
        <v>0</v>
      </c>
      <c r="AS174" s="42">
        <v>0</v>
      </c>
      <c r="AT174" s="42">
        <v>0</v>
      </c>
      <c r="AU174" s="42">
        <v>0</v>
      </c>
      <c r="AV174" s="42">
        <v>0</v>
      </c>
      <c r="AW174" s="42">
        <v>0</v>
      </c>
      <c r="AX174" s="42">
        <v>0</v>
      </c>
      <c r="AY174" s="42">
        <v>0</v>
      </c>
      <c r="AZ174" s="42">
        <v>0</v>
      </c>
      <c r="BA174" s="42">
        <v>0</v>
      </c>
      <c r="BB174" s="42">
        <v>0</v>
      </c>
      <c r="BC174" s="42">
        <v>0</v>
      </c>
      <c r="BD174" s="42">
        <v>0</v>
      </c>
      <c r="BE174" s="42">
        <v>0</v>
      </c>
      <c r="BF174" s="42">
        <v>0</v>
      </c>
      <c r="BG174" s="42">
        <v>0</v>
      </c>
      <c r="BH174" s="42">
        <v>0</v>
      </c>
      <c r="BI174" s="42">
        <v>0</v>
      </c>
      <c r="BJ174" s="42">
        <v>0</v>
      </c>
      <c r="BK174" s="42">
        <v>0</v>
      </c>
      <c r="BL174" s="42">
        <v>0</v>
      </c>
      <c r="BM174" s="42">
        <v>0</v>
      </c>
      <c r="BN174" s="42">
        <v>0</v>
      </c>
      <c r="BO174" s="42">
        <v>0</v>
      </c>
      <c r="BP174" s="42">
        <v>0</v>
      </c>
      <c r="BQ174" s="42">
        <v>0</v>
      </c>
      <c r="BR174" s="42">
        <v>0</v>
      </c>
      <c r="BS174" s="42">
        <v>0</v>
      </c>
      <c r="BT174" s="42">
        <v>0</v>
      </c>
      <c r="BU174" s="42">
        <v>0</v>
      </c>
      <c r="BV174" s="42">
        <v>0</v>
      </c>
      <c r="BW174" s="42">
        <v>0</v>
      </c>
      <c r="BX174" s="42">
        <v>0</v>
      </c>
      <c r="BY174" s="42">
        <v>0</v>
      </c>
      <c r="BZ174" s="42">
        <v>0</v>
      </c>
      <c r="CA174" s="42">
        <v>0</v>
      </c>
      <c r="CB174" s="42">
        <v>0</v>
      </c>
      <c r="CC174" s="42">
        <v>0</v>
      </c>
    </row>
    <row r="175" spans="1:81" x14ac:dyDescent="0.25">
      <c r="A175" s="202">
        <v>44958</v>
      </c>
      <c r="B175" s="42" t="s">
        <v>1353</v>
      </c>
      <c r="C175" s="42" t="s">
        <v>1347</v>
      </c>
      <c r="D175" s="42">
        <v>0</v>
      </c>
      <c r="E175" s="42">
        <v>0</v>
      </c>
      <c r="F175" s="42">
        <v>0</v>
      </c>
      <c r="G175" s="42">
        <v>0</v>
      </c>
      <c r="H175" s="42">
        <v>0</v>
      </c>
      <c r="I175" s="42">
        <v>0</v>
      </c>
      <c r="J175" s="42">
        <v>0</v>
      </c>
      <c r="K175" s="42">
        <v>0</v>
      </c>
      <c r="L175" s="42">
        <v>0</v>
      </c>
      <c r="M175" s="42">
        <v>0</v>
      </c>
      <c r="N175" s="42">
        <v>0</v>
      </c>
      <c r="O175" s="42">
        <v>0</v>
      </c>
      <c r="P175" s="42">
        <v>0</v>
      </c>
      <c r="Q175" s="42">
        <v>0</v>
      </c>
      <c r="R175" s="42">
        <v>-96.234819334999997</v>
      </c>
      <c r="S175" s="42">
        <v>0</v>
      </c>
      <c r="T175" s="42">
        <v>0</v>
      </c>
      <c r="U175" s="42">
        <v>0</v>
      </c>
      <c r="V175" s="42">
        <v>0</v>
      </c>
      <c r="W175" s="42">
        <v>0</v>
      </c>
      <c r="X175" s="42">
        <v>0</v>
      </c>
      <c r="Y175" s="42">
        <v>0</v>
      </c>
      <c r="Z175" s="42">
        <v>0</v>
      </c>
      <c r="AA175" s="42">
        <v>0</v>
      </c>
      <c r="AB175" s="42">
        <v>0</v>
      </c>
      <c r="AC175" s="42">
        <v>0</v>
      </c>
      <c r="AD175" s="42">
        <v>0</v>
      </c>
      <c r="AE175" s="42">
        <v>0</v>
      </c>
      <c r="AF175" s="42">
        <v>0</v>
      </c>
      <c r="AG175" s="42">
        <v>0</v>
      </c>
      <c r="AH175" s="42">
        <v>0</v>
      </c>
      <c r="AI175" s="42">
        <v>0</v>
      </c>
      <c r="AJ175" s="42">
        <v>0</v>
      </c>
      <c r="AK175" s="42">
        <v>0</v>
      </c>
      <c r="AL175" s="42">
        <v>0</v>
      </c>
      <c r="AM175" s="42">
        <v>0</v>
      </c>
      <c r="AN175" s="42">
        <v>0</v>
      </c>
      <c r="AO175" s="42">
        <v>0</v>
      </c>
      <c r="AP175" s="42">
        <v>0</v>
      </c>
      <c r="AQ175" s="42">
        <v>0</v>
      </c>
      <c r="AR175" s="42">
        <v>0</v>
      </c>
      <c r="AS175" s="42">
        <v>0</v>
      </c>
      <c r="AT175" s="42">
        <v>0</v>
      </c>
      <c r="AU175" s="42">
        <v>0</v>
      </c>
      <c r="AV175" s="42">
        <v>0</v>
      </c>
      <c r="AW175" s="42">
        <v>0</v>
      </c>
      <c r="AX175" s="42">
        <v>0</v>
      </c>
      <c r="AY175" s="42">
        <v>0</v>
      </c>
      <c r="AZ175" s="42">
        <v>0</v>
      </c>
      <c r="BA175" s="42">
        <v>0</v>
      </c>
      <c r="BB175" s="42">
        <v>0</v>
      </c>
      <c r="BC175" s="42">
        <v>0</v>
      </c>
      <c r="BD175" s="42">
        <v>0</v>
      </c>
      <c r="BE175" s="42">
        <v>0</v>
      </c>
      <c r="BF175" s="42">
        <v>0</v>
      </c>
      <c r="BG175" s="42">
        <v>0</v>
      </c>
      <c r="BH175" s="42">
        <v>0</v>
      </c>
      <c r="BI175" s="42">
        <v>0</v>
      </c>
      <c r="BJ175" s="42">
        <v>0</v>
      </c>
      <c r="BK175" s="42">
        <v>0</v>
      </c>
      <c r="BL175" s="42">
        <v>0</v>
      </c>
      <c r="BM175" s="42">
        <v>0</v>
      </c>
      <c r="BN175" s="42">
        <v>0</v>
      </c>
      <c r="BO175" s="42">
        <v>0</v>
      </c>
      <c r="BP175" s="42">
        <v>0</v>
      </c>
      <c r="BQ175" s="42">
        <v>0</v>
      </c>
      <c r="BR175" s="42">
        <v>0</v>
      </c>
      <c r="BS175" s="42">
        <v>0</v>
      </c>
      <c r="BT175" s="42">
        <v>0</v>
      </c>
      <c r="BU175" s="42">
        <v>0</v>
      </c>
      <c r="BV175" s="42">
        <v>0</v>
      </c>
      <c r="BW175" s="42">
        <v>0</v>
      </c>
      <c r="BX175" s="42">
        <v>3237233.4146545101</v>
      </c>
      <c r="BY175" s="42">
        <v>0</v>
      </c>
      <c r="BZ175" s="42">
        <v>0</v>
      </c>
      <c r="CA175" s="42">
        <v>0</v>
      </c>
      <c r="CB175" s="42">
        <v>0</v>
      </c>
      <c r="CC175" s="42">
        <v>0</v>
      </c>
    </row>
    <row r="176" spans="1:81" x14ac:dyDescent="0.25">
      <c r="A176" s="202">
        <v>44958</v>
      </c>
      <c r="B176" s="42" t="s">
        <v>1353</v>
      </c>
      <c r="C176" s="42" t="s">
        <v>16</v>
      </c>
      <c r="D176" s="42">
        <v>0</v>
      </c>
      <c r="E176" s="42">
        <v>0</v>
      </c>
      <c r="F176" s="42">
        <v>0</v>
      </c>
      <c r="G176" s="42">
        <v>0</v>
      </c>
      <c r="H176" s="42">
        <v>0</v>
      </c>
      <c r="I176" s="42">
        <v>0</v>
      </c>
      <c r="J176" s="42">
        <v>0</v>
      </c>
      <c r="K176" s="42">
        <v>0</v>
      </c>
      <c r="L176" s="42">
        <v>0</v>
      </c>
      <c r="M176" s="42">
        <v>0</v>
      </c>
      <c r="N176" s="42">
        <v>0</v>
      </c>
      <c r="O176" s="42">
        <v>0</v>
      </c>
      <c r="P176" s="42">
        <v>0</v>
      </c>
      <c r="Q176" s="42">
        <v>0</v>
      </c>
      <c r="R176" s="42">
        <v>0</v>
      </c>
      <c r="S176" s="42">
        <v>0</v>
      </c>
      <c r="T176" s="42">
        <v>0</v>
      </c>
      <c r="U176" s="42">
        <v>0</v>
      </c>
      <c r="V176" s="42">
        <v>0</v>
      </c>
      <c r="W176" s="42">
        <v>0</v>
      </c>
      <c r="X176" s="42">
        <v>0</v>
      </c>
      <c r="Y176" s="42">
        <v>0</v>
      </c>
      <c r="Z176" s="42">
        <v>0</v>
      </c>
      <c r="AA176" s="42">
        <v>6.7800999999999902E-5</v>
      </c>
      <c r="AB176" s="42">
        <v>0</v>
      </c>
      <c r="AC176" s="42">
        <v>0</v>
      </c>
      <c r="AD176" s="42">
        <v>0</v>
      </c>
      <c r="AE176" s="42">
        <v>0</v>
      </c>
      <c r="AF176" s="42">
        <v>0</v>
      </c>
      <c r="AG176" s="42">
        <v>0</v>
      </c>
      <c r="AH176" s="42">
        <v>0</v>
      </c>
      <c r="AI176" s="42">
        <v>0</v>
      </c>
      <c r="AJ176" s="42">
        <v>0</v>
      </c>
      <c r="AK176" s="42">
        <v>0</v>
      </c>
      <c r="AL176" s="42">
        <v>0</v>
      </c>
      <c r="AM176" s="42">
        <v>0</v>
      </c>
      <c r="AN176" s="42">
        <v>0</v>
      </c>
      <c r="AO176" s="42">
        <v>0</v>
      </c>
      <c r="AP176" s="42">
        <v>0</v>
      </c>
      <c r="AQ176" s="42">
        <v>0</v>
      </c>
      <c r="AR176" s="42">
        <v>0</v>
      </c>
      <c r="AS176" s="42">
        <v>0</v>
      </c>
      <c r="AT176" s="42">
        <v>0</v>
      </c>
      <c r="AU176" s="42">
        <v>0</v>
      </c>
      <c r="AV176" s="42">
        <v>0</v>
      </c>
      <c r="AW176" s="42">
        <v>0</v>
      </c>
      <c r="AX176" s="42">
        <v>0</v>
      </c>
      <c r="AY176" s="42">
        <v>0</v>
      </c>
      <c r="AZ176" s="42">
        <v>0</v>
      </c>
      <c r="BA176" s="42">
        <v>0</v>
      </c>
      <c r="BB176" s="42">
        <v>0</v>
      </c>
      <c r="BC176" s="42">
        <v>0</v>
      </c>
      <c r="BD176" s="42">
        <v>0</v>
      </c>
      <c r="BE176" s="42">
        <v>0</v>
      </c>
      <c r="BF176" s="42">
        <v>0</v>
      </c>
      <c r="BG176" s="42">
        <v>0</v>
      </c>
      <c r="BH176" s="42">
        <v>0</v>
      </c>
      <c r="BI176" s="42">
        <v>0</v>
      </c>
      <c r="BJ176" s="42">
        <v>0</v>
      </c>
      <c r="BK176" s="42">
        <v>0</v>
      </c>
      <c r="BL176" s="42">
        <v>0</v>
      </c>
      <c r="BM176" s="42">
        <v>0</v>
      </c>
      <c r="BN176" s="42">
        <v>0</v>
      </c>
      <c r="BO176" s="42">
        <v>0</v>
      </c>
      <c r="BP176" s="42">
        <v>0</v>
      </c>
      <c r="BQ176" s="42">
        <v>0</v>
      </c>
      <c r="BR176" s="42">
        <v>0</v>
      </c>
      <c r="BS176" s="42">
        <v>0</v>
      </c>
      <c r="BT176" s="42">
        <v>0</v>
      </c>
      <c r="BU176" s="42">
        <v>0</v>
      </c>
      <c r="BV176" s="42">
        <v>0</v>
      </c>
      <c r="BW176" s="42">
        <v>0</v>
      </c>
      <c r="BX176" s="42">
        <v>0</v>
      </c>
      <c r="BY176" s="42">
        <v>0</v>
      </c>
      <c r="BZ176" s="42">
        <v>0</v>
      </c>
      <c r="CA176" s="42">
        <v>0</v>
      </c>
      <c r="CB176" s="42">
        <v>0</v>
      </c>
      <c r="CC176" s="42">
        <v>0</v>
      </c>
    </row>
    <row r="177" spans="1:81" x14ac:dyDescent="0.25">
      <c r="A177" s="202">
        <v>44958</v>
      </c>
      <c r="B177" s="42" t="s">
        <v>1352</v>
      </c>
      <c r="C177" s="42" t="s">
        <v>21</v>
      </c>
      <c r="D177" s="42">
        <v>0</v>
      </c>
      <c r="E177" s="42">
        <v>0</v>
      </c>
      <c r="F177" s="42">
        <v>0</v>
      </c>
      <c r="G177" s="42">
        <v>0</v>
      </c>
      <c r="H177" s="42">
        <v>0</v>
      </c>
      <c r="I177" s="42">
        <v>0</v>
      </c>
      <c r="J177" s="42">
        <v>0</v>
      </c>
      <c r="K177" s="42">
        <v>910.41399999999999</v>
      </c>
      <c r="L177" s="42">
        <v>0</v>
      </c>
      <c r="M177" s="42">
        <v>0</v>
      </c>
      <c r="N177" s="42">
        <v>0</v>
      </c>
      <c r="O177" s="42">
        <v>0</v>
      </c>
      <c r="P177" s="42">
        <v>0</v>
      </c>
      <c r="Q177" s="42">
        <v>0</v>
      </c>
      <c r="R177" s="42">
        <v>0</v>
      </c>
      <c r="S177" s="42">
        <v>0</v>
      </c>
      <c r="T177" s="42">
        <v>0</v>
      </c>
      <c r="U177" s="42">
        <v>0</v>
      </c>
      <c r="V177" s="42">
        <v>0</v>
      </c>
      <c r="W177" s="42">
        <v>0</v>
      </c>
      <c r="X177" s="42">
        <v>0</v>
      </c>
      <c r="Y177" s="42">
        <v>0</v>
      </c>
      <c r="Z177" s="42">
        <v>0</v>
      </c>
      <c r="AA177" s="42">
        <v>0</v>
      </c>
      <c r="AB177" s="42">
        <v>0</v>
      </c>
      <c r="AC177" s="42">
        <v>0</v>
      </c>
      <c r="AD177" s="42">
        <v>0</v>
      </c>
      <c r="AE177" s="42">
        <v>0</v>
      </c>
      <c r="AF177" s="42">
        <v>0</v>
      </c>
      <c r="AG177" s="42">
        <v>0</v>
      </c>
      <c r="AH177" s="42">
        <v>0</v>
      </c>
      <c r="AI177" s="42">
        <v>0</v>
      </c>
      <c r="AJ177" s="42">
        <v>0</v>
      </c>
      <c r="AK177" s="42">
        <v>0</v>
      </c>
      <c r="AL177" s="42">
        <v>0</v>
      </c>
      <c r="AM177" s="42">
        <v>0</v>
      </c>
      <c r="AN177" s="42">
        <v>0</v>
      </c>
      <c r="AO177" s="42">
        <v>0</v>
      </c>
      <c r="AP177" s="42">
        <v>0</v>
      </c>
      <c r="AQ177" s="42">
        <v>0</v>
      </c>
      <c r="AR177" s="42">
        <v>0</v>
      </c>
      <c r="AS177" s="42">
        <v>0</v>
      </c>
      <c r="AT177" s="42">
        <v>0</v>
      </c>
      <c r="AU177" s="42">
        <v>0</v>
      </c>
      <c r="AV177" s="42">
        <v>0</v>
      </c>
      <c r="AW177" s="42">
        <v>0</v>
      </c>
      <c r="AX177" s="42">
        <v>0</v>
      </c>
      <c r="AY177" s="42">
        <v>0</v>
      </c>
      <c r="AZ177" s="42">
        <v>0</v>
      </c>
      <c r="BA177" s="42">
        <v>0</v>
      </c>
      <c r="BB177" s="42">
        <v>0</v>
      </c>
      <c r="BC177" s="42">
        <v>0</v>
      </c>
      <c r="BD177" s="42">
        <v>0</v>
      </c>
      <c r="BE177" s="42">
        <v>0</v>
      </c>
      <c r="BF177" s="42">
        <v>0</v>
      </c>
      <c r="BG177" s="42">
        <v>0</v>
      </c>
      <c r="BH177" s="42">
        <v>0</v>
      </c>
      <c r="BI177" s="42">
        <v>0</v>
      </c>
      <c r="BJ177" s="42">
        <v>0</v>
      </c>
      <c r="BK177" s="42">
        <v>0</v>
      </c>
      <c r="BL177" s="42">
        <v>0</v>
      </c>
      <c r="BM177" s="42">
        <v>0</v>
      </c>
      <c r="BN177" s="42">
        <v>0</v>
      </c>
      <c r="BO177" s="42">
        <v>0</v>
      </c>
      <c r="BP177" s="42">
        <v>0</v>
      </c>
      <c r="BQ177" s="42">
        <v>0</v>
      </c>
      <c r="BR177" s="42">
        <v>0</v>
      </c>
      <c r="BS177" s="42">
        <v>0</v>
      </c>
      <c r="BT177" s="42">
        <v>0</v>
      </c>
      <c r="BU177" s="42">
        <v>0</v>
      </c>
      <c r="BV177" s="42">
        <v>0</v>
      </c>
      <c r="BW177" s="42">
        <v>0</v>
      </c>
      <c r="BX177" s="42">
        <v>-3425133.9543010602</v>
      </c>
      <c r="BY177" s="42">
        <v>0</v>
      </c>
      <c r="BZ177" s="42">
        <v>0</v>
      </c>
      <c r="CA177" s="42">
        <v>0</v>
      </c>
      <c r="CB177" s="42">
        <v>0</v>
      </c>
      <c r="CC177" s="42">
        <v>0</v>
      </c>
    </row>
    <row r="178" spans="1:81" x14ac:dyDescent="0.25">
      <c r="A178" s="202">
        <v>44958</v>
      </c>
      <c r="B178" s="42" t="s">
        <v>1352</v>
      </c>
      <c r="C178" s="42" t="s">
        <v>1347</v>
      </c>
      <c r="D178" s="42">
        <v>0</v>
      </c>
      <c r="E178" s="42">
        <v>0</v>
      </c>
      <c r="F178" s="42">
        <v>0</v>
      </c>
      <c r="G178" s="42">
        <v>0</v>
      </c>
      <c r="H178" s="42">
        <v>0</v>
      </c>
      <c r="I178" s="42">
        <v>0</v>
      </c>
      <c r="J178" s="42">
        <v>0</v>
      </c>
      <c r="K178" s="42">
        <v>0</v>
      </c>
      <c r="L178" s="42">
        <v>0</v>
      </c>
      <c r="M178" s="42">
        <v>0</v>
      </c>
      <c r="N178" s="42">
        <v>0</v>
      </c>
      <c r="O178" s="42">
        <v>0</v>
      </c>
      <c r="P178" s="42">
        <v>0</v>
      </c>
      <c r="Q178" s="42">
        <v>0</v>
      </c>
      <c r="R178" s="42">
        <v>0</v>
      </c>
      <c r="S178" s="42">
        <v>0</v>
      </c>
      <c r="T178" s="42">
        <v>0</v>
      </c>
      <c r="U178" s="42">
        <v>0</v>
      </c>
      <c r="V178" s="42">
        <v>0</v>
      </c>
      <c r="W178" s="42">
        <v>0</v>
      </c>
      <c r="X178" s="42">
        <v>0</v>
      </c>
      <c r="Y178" s="42">
        <v>0</v>
      </c>
      <c r="Z178" s="42">
        <v>0</v>
      </c>
      <c r="AA178" s="42">
        <v>0</v>
      </c>
      <c r="AB178" s="42">
        <v>0</v>
      </c>
      <c r="AC178" s="42">
        <v>0</v>
      </c>
      <c r="AD178" s="42">
        <v>0</v>
      </c>
      <c r="AE178" s="42">
        <v>0</v>
      </c>
      <c r="AF178" s="42">
        <v>0</v>
      </c>
      <c r="AG178" s="42">
        <v>0</v>
      </c>
      <c r="AH178" s="42">
        <v>0</v>
      </c>
      <c r="AI178" s="42">
        <v>0</v>
      </c>
      <c r="AJ178" s="42">
        <v>0</v>
      </c>
      <c r="AK178" s="42">
        <v>0</v>
      </c>
      <c r="AL178" s="42">
        <v>0</v>
      </c>
      <c r="AM178" s="42">
        <v>0</v>
      </c>
      <c r="AN178" s="42">
        <v>0</v>
      </c>
      <c r="AO178" s="42">
        <v>0</v>
      </c>
      <c r="AP178" s="42">
        <v>0</v>
      </c>
      <c r="AQ178" s="42">
        <v>0</v>
      </c>
      <c r="AR178" s="42">
        <v>0</v>
      </c>
      <c r="AS178" s="42">
        <v>0</v>
      </c>
      <c r="AT178" s="42">
        <v>0</v>
      </c>
      <c r="AU178" s="42">
        <v>0</v>
      </c>
      <c r="AV178" s="42">
        <v>0</v>
      </c>
      <c r="AW178" s="42">
        <v>0</v>
      </c>
      <c r="AX178" s="42">
        <v>0</v>
      </c>
      <c r="AY178" s="42">
        <v>0</v>
      </c>
      <c r="AZ178" s="42">
        <v>0</v>
      </c>
      <c r="BA178" s="42">
        <v>0</v>
      </c>
      <c r="BB178" s="42">
        <v>0</v>
      </c>
      <c r="BC178" s="42">
        <v>0</v>
      </c>
      <c r="BD178" s="42">
        <v>0</v>
      </c>
      <c r="BE178" s="42">
        <v>0</v>
      </c>
      <c r="BF178" s="42">
        <v>0</v>
      </c>
      <c r="BG178" s="42">
        <v>0</v>
      </c>
      <c r="BH178" s="42">
        <v>0</v>
      </c>
      <c r="BI178" s="42">
        <v>0</v>
      </c>
      <c r="BJ178" s="42">
        <v>0</v>
      </c>
      <c r="BK178" s="42">
        <v>0</v>
      </c>
      <c r="BL178" s="42">
        <v>0</v>
      </c>
      <c r="BM178" s="42">
        <v>0</v>
      </c>
      <c r="BN178" s="42">
        <v>0</v>
      </c>
      <c r="BO178" s="42">
        <v>0</v>
      </c>
      <c r="BP178" s="42">
        <v>0</v>
      </c>
      <c r="BQ178" s="42">
        <v>0</v>
      </c>
      <c r="BR178" s="42">
        <v>0</v>
      </c>
      <c r="BS178" s="42">
        <v>0</v>
      </c>
      <c r="BT178" s="42">
        <v>0</v>
      </c>
      <c r="BU178" s="42">
        <v>0</v>
      </c>
      <c r="BV178" s="42">
        <v>0</v>
      </c>
      <c r="BW178" s="42">
        <v>0</v>
      </c>
      <c r="BX178" s="42">
        <v>26.350032240000001</v>
      </c>
      <c r="BY178" s="42">
        <v>0</v>
      </c>
      <c r="BZ178" s="42">
        <v>0</v>
      </c>
      <c r="CA178" s="42">
        <v>0</v>
      </c>
      <c r="CB178" s="42">
        <v>0</v>
      </c>
      <c r="CC178" s="42">
        <v>0</v>
      </c>
    </row>
    <row r="179" spans="1:81" x14ac:dyDescent="0.25">
      <c r="A179" s="202">
        <v>44958</v>
      </c>
      <c r="B179" s="42" t="s">
        <v>1350</v>
      </c>
      <c r="C179" s="42" t="s">
        <v>21</v>
      </c>
      <c r="D179" s="42">
        <v>0</v>
      </c>
      <c r="E179" s="42">
        <v>0</v>
      </c>
      <c r="F179" s="42">
        <v>0</v>
      </c>
      <c r="G179" s="42">
        <v>0</v>
      </c>
      <c r="H179" s="42">
        <v>0</v>
      </c>
      <c r="I179" s="42">
        <v>0</v>
      </c>
      <c r="J179" s="42">
        <v>0</v>
      </c>
      <c r="K179" s="42">
        <v>191.50399999999999</v>
      </c>
      <c r="L179" s="42">
        <v>0</v>
      </c>
      <c r="M179" s="42">
        <v>0</v>
      </c>
      <c r="N179" s="42">
        <v>0</v>
      </c>
      <c r="O179" s="42">
        <v>0</v>
      </c>
      <c r="P179" s="42">
        <v>0</v>
      </c>
      <c r="Q179" s="42">
        <v>0</v>
      </c>
      <c r="R179" s="42">
        <v>0</v>
      </c>
      <c r="S179" s="42">
        <v>0</v>
      </c>
      <c r="T179" s="42">
        <v>0</v>
      </c>
      <c r="U179" s="42">
        <v>0</v>
      </c>
      <c r="V179" s="42">
        <v>0</v>
      </c>
      <c r="W179" s="42">
        <v>0</v>
      </c>
      <c r="X179" s="42">
        <v>0</v>
      </c>
      <c r="Y179" s="42">
        <v>0</v>
      </c>
      <c r="Z179" s="42">
        <v>0</v>
      </c>
      <c r="AA179" s="42">
        <v>0</v>
      </c>
      <c r="AB179" s="42">
        <v>0</v>
      </c>
      <c r="AC179" s="42">
        <v>0</v>
      </c>
      <c r="AD179" s="42">
        <v>0</v>
      </c>
      <c r="AE179" s="42">
        <v>0</v>
      </c>
      <c r="AF179" s="42">
        <v>0</v>
      </c>
      <c r="AG179" s="42">
        <v>0</v>
      </c>
      <c r="AH179" s="42">
        <v>0</v>
      </c>
      <c r="AI179" s="42">
        <v>0</v>
      </c>
      <c r="AJ179" s="42">
        <v>0</v>
      </c>
      <c r="AK179" s="42">
        <v>0</v>
      </c>
      <c r="AL179" s="42">
        <v>0</v>
      </c>
      <c r="AM179" s="42">
        <v>0</v>
      </c>
      <c r="AN179" s="42">
        <v>0</v>
      </c>
      <c r="AO179" s="42">
        <v>0</v>
      </c>
      <c r="AP179" s="42">
        <v>0</v>
      </c>
      <c r="AQ179" s="42">
        <v>0</v>
      </c>
      <c r="AR179" s="42">
        <v>0</v>
      </c>
      <c r="AS179" s="42">
        <v>0</v>
      </c>
      <c r="AT179" s="42">
        <v>0</v>
      </c>
      <c r="AU179" s="42">
        <v>0</v>
      </c>
      <c r="AV179" s="42">
        <v>0</v>
      </c>
      <c r="AW179" s="42">
        <v>0</v>
      </c>
      <c r="AX179" s="42">
        <v>0</v>
      </c>
      <c r="AY179" s="42">
        <v>0</v>
      </c>
      <c r="AZ179" s="42">
        <v>0</v>
      </c>
      <c r="BA179" s="42">
        <v>0</v>
      </c>
      <c r="BB179" s="42">
        <v>0</v>
      </c>
      <c r="BC179" s="42">
        <v>0</v>
      </c>
      <c r="BD179" s="42">
        <v>0</v>
      </c>
      <c r="BE179" s="42">
        <v>0</v>
      </c>
      <c r="BF179" s="42">
        <v>0</v>
      </c>
      <c r="BG179" s="42">
        <v>0</v>
      </c>
      <c r="BH179" s="42">
        <v>0</v>
      </c>
      <c r="BI179" s="42">
        <v>0</v>
      </c>
      <c r="BJ179" s="42">
        <v>0</v>
      </c>
      <c r="BK179" s="42">
        <v>0</v>
      </c>
      <c r="BL179" s="42">
        <v>0</v>
      </c>
      <c r="BM179" s="42">
        <v>0</v>
      </c>
      <c r="BN179" s="42">
        <v>0</v>
      </c>
      <c r="BO179" s="42">
        <v>0</v>
      </c>
      <c r="BP179" s="42">
        <v>0</v>
      </c>
      <c r="BQ179" s="42">
        <v>0</v>
      </c>
      <c r="BR179" s="42">
        <v>0</v>
      </c>
      <c r="BS179" s="42">
        <v>0</v>
      </c>
      <c r="BT179" s="42">
        <v>0</v>
      </c>
      <c r="BU179" s="42">
        <v>0</v>
      </c>
      <c r="BV179" s="42">
        <v>0</v>
      </c>
      <c r="BW179" s="42">
        <v>0</v>
      </c>
      <c r="BX179" s="42">
        <v>738872.29195288895</v>
      </c>
      <c r="BY179" s="42">
        <v>0</v>
      </c>
      <c r="BZ179" s="42">
        <v>0</v>
      </c>
      <c r="CA179" s="42">
        <v>0</v>
      </c>
      <c r="CB179" s="42">
        <v>0</v>
      </c>
      <c r="CC179" s="42">
        <v>0</v>
      </c>
    </row>
    <row r="180" spans="1:81" x14ac:dyDescent="0.25">
      <c r="A180" s="202">
        <v>44958</v>
      </c>
      <c r="B180" s="42" t="s">
        <v>1350</v>
      </c>
      <c r="C180" s="42" t="s">
        <v>1188</v>
      </c>
      <c r="D180" s="42">
        <v>0</v>
      </c>
      <c r="E180" s="42">
        <v>0</v>
      </c>
      <c r="F180" s="42">
        <v>0</v>
      </c>
      <c r="G180" s="42">
        <v>0</v>
      </c>
      <c r="H180" s="42">
        <v>0</v>
      </c>
      <c r="I180" s="42">
        <v>0</v>
      </c>
      <c r="J180" s="42">
        <v>0</v>
      </c>
      <c r="K180" s="42">
        <v>0</v>
      </c>
      <c r="L180" s="42">
        <v>0</v>
      </c>
      <c r="M180" s="42">
        <v>0</v>
      </c>
      <c r="N180" s="42">
        <v>0</v>
      </c>
      <c r="O180" s="42">
        <v>0</v>
      </c>
      <c r="P180" s="42">
        <v>0</v>
      </c>
      <c r="Q180" s="42">
        <v>0</v>
      </c>
      <c r="R180" s="42">
        <v>0</v>
      </c>
      <c r="S180" s="42">
        <v>0</v>
      </c>
      <c r="T180" s="42">
        <v>0</v>
      </c>
      <c r="U180" s="42">
        <v>0</v>
      </c>
      <c r="V180" s="42">
        <v>0</v>
      </c>
      <c r="W180" s="42">
        <v>0</v>
      </c>
      <c r="X180" s="42">
        <v>0</v>
      </c>
      <c r="Y180" s="42">
        <v>0</v>
      </c>
      <c r="Z180" s="42">
        <v>0</v>
      </c>
      <c r="AA180" s="42">
        <v>0</v>
      </c>
      <c r="AB180" s="42">
        <v>0</v>
      </c>
      <c r="AC180" s="42">
        <v>0</v>
      </c>
      <c r="AD180" s="42">
        <v>0</v>
      </c>
      <c r="AE180" s="42">
        <v>0</v>
      </c>
      <c r="AF180" s="42">
        <v>0</v>
      </c>
      <c r="AG180" s="42">
        <v>0</v>
      </c>
      <c r="AH180" s="42">
        <v>0</v>
      </c>
      <c r="AI180" s="42">
        <v>0</v>
      </c>
      <c r="AJ180" s="42">
        <v>0</v>
      </c>
      <c r="AK180" s="42">
        <v>0</v>
      </c>
      <c r="AL180" s="42">
        <v>0</v>
      </c>
      <c r="AM180" s="42">
        <v>0</v>
      </c>
      <c r="AN180" s="42">
        <v>0</v>
      </c>
      <c r="AO180" s="42">
        <v>0</v>
      </c>
      <c r="AP180" s="42">
        <v>0</v>
      </c>
      <c r="AQ180" s="42">
        <v>0</v>
      </c>
      <c r="AR180" s="42">
        <v>0</v>
      </c>
      <c r="AS180" s="42">
        <v>0</v>
      </c>
      <c r="AT180" s="42">
        <v>0</v>
      </c>
      <c r="AU180" s="42">
        <v>0</v>
      </c>
      <c r="AV180" s="42">
        <v>0</v>
      </c>
      <c r="AW180" s="42">
        <v>0</v>
      </c>
      <c r="AX180" s="42">
        <v>0</v>
      </c>
      <c r="AY180" s="42">
        <v>0</v>
      </c>
      <c r="AZ180" s="42">
        <v>0</v>
      </c>
      <c r="BA180" s="42">
        <v>0</v>
      </c>
      <c r="BB180" s="42">
        <v>0</v>
      </c>
      <c r="BC180" s="42">
        <v>0</v>
      </c>
      <c r="BD180" s="42">
        <v>0</v>
      </c>
      <c r="BE180" s="42">
        <v>0</v>
      </c>
      <c r="BF180" s="42">
        <v>0</v>
      </c>
      <c r="BG180" s="42">
        <v>0</v>
      </c>
      <c r="BH180" s="42">
        <v>0</v>
      </c>
      <c r="BI180" s="42">
        <v>0</v>
      </c>
      <c r="BJ180" s="42">
        <v>0</v>
      </c>
      <c r="BK180" s="42">
        <v>0</v>
      </c>
      <c r="BL180" s="42">
        <v>0</v>
      </c>
      <c r="BM180" s="42">
        <v>0</v>
      </c>
      <c r="BN180" s="42">
        <v>0</v>
      </c>
      <c r="BO180" s="42">
        <v>0</v>
      </c>
      <c r="BP180" s="42">
        <v>0</v>
      </c>
      <c r="BQ180" s="42">
        <v>0</v>
      </c>
      <c r="BR180" s="42">
        <v>0</v>
      </c>
      <c r="BS180" s="42">
        <v>0</v>
      </c>
      <c r="BT180" s="42">
        <v>0</v>
      </c>
      <c r="BU180" s="42">
        <v>0</v>
      </c>
      <c r="BV180" s="42">
        <v>0</v>
      </c>
      <c r="BW180" s="42">
        <v>0</v>
      </c>
      <c r="BX180" s="42">
        <v>0</v>
      </c>
      <c r="BY180" s="42">
        <v>0</v>
      </c>
      <c r="BZ180" s="42">
        <v>0</v>
      </c>
      <c r="CA180" s="42">
        <v>0</v>
      </c>
      <c r="CB180" s="42">
        <v>0</v>
      </c>
      <c r="CC180" s="42">
        <v>0</v>
      </c>
    </row>
    <row r="181" spans="1:81" x14ac:dyDescent="0.25">
      <c r="A181" s="202">
        <v>44958</v>
      </c>
      <c r="B181" s="42" t="s">
        <v>1350</v>
      </c>
      <c r="C181" s="42" t="s">
        <v>1351</v>
      </c>
      <c r="D181" s="42">
        <v>0</v>
      </c>
      <c r="E181" s="42">
        <v>0</v>
      </c>
      <c r="F181" s="42">
        <v>0</v>
      </c>
      <c r="G181" s="42">
        <v>0</v>
      </c>
      <c r="H181" s="42">
        <v>0</v>
      </c>
      <c r="I181" s="42">
        <v>0</v>
      </c>
      <c r="J181" s="42">
        <v>0</v>
      </c>
      <c r="K181" s="42">
        <v>0</v>
      </c>
      <c r="L181" s="42">
        <v>0</v>
      </c>
      <c r="M181" s="42">
        <v>0</v>
      </c>
      <c r="N181" s="42">
        <v>0</v>
      </c>
      <c r="O181" s="42">
        <v>0</v>
      </c>
      <c r="P181" s="42">
        <v>0</v>
      </c>
      <c r="Q181" s="42">
        <v>0</v>
      </c>
      <c r="R181" s="42">
        <v>-0.13200000000000001</v>
      </c>
      <c r="S181" s="42">
        <v>0</v>
      </c>
      <c r="T181" s="42">
        <v>2186.91</v>
      </c>
      <c r="U181" s="42">
        <v>0</v>
      </c>
      <c r="V181" s="42">
        <v>0</v>
      </c>
      <c r="W181" s="42">
        <v>0</v>
      </c>
      <c r="X181" s="42">
        <v>0</v>
      </c>
      <c r="Y181" s="42">
        <v>0</v>
      </c>
      <c r="Z181" s="42">
        <v>0</v>
      </c>
      <c r="AA181" s="42">
        <v>0</v>
      </c>
      <c r="AB181" s="42">
        <v>0</v>
      </c>
      <c r="AC181" s="42">
        <v>0</v>
      </c>
      <c r="AD181" s="42">
        <v>0</v>
      </c>
      <c r="AE181" s="42">
        <v>0</v>
      </c>
      <c r="AF181" s="42">
        <v>0</v>
      </c>
      <c r="AG181" s="42">
        <v>0</v>
      </c>
      <c r="AH181" s="42">
        <v>0</v>
      </c>
      <c r="AI181" s="42">
        <v>0</v>
      </c>
      <c r="AJ181" s="42">
        <v>0</v>
      </c>
      <c r="AK181" s="42">
        <v>0</v>
      </c>
      <c r="AL181" s="42">
        <v>0</v>
      </c>
      <c r="AM181" s="42">
        <v>0</v>
      </c>
      <c r="AN181" s="42">
        <v>0</v>
      </c>
      <c r="AO181" s="42">
        <v>0</v>
      </c>
      <c r="AP181" s="42">
        <v>0</v>
      </c>
      <c r="AQ181" s="42">
        <v>0</v>
      </c>
      <c r="AR181" s="42">
        <v>0</v>
      </c>
      <c r="AS181" s="42">
        <v>0</v>
      </c>
      <c r="AT181" s="42">
        <v>0</v>
      </c>
      <c r="AU181" s="42">
        <v>0</v>
      </c>
      <c r="AV181" s="42">
        <v>0</v>
      </c>
      <c r="AW181" s="42">
        <v>0</v>
      </c>
      <c r="AX181" s="42">
        <v>0</v>
      </c>
      <c r="AY181" s="42">
        <v>0</v>
      </c>
      <c r="AZ181" s="42">
        <v>0</v>
      </c>
      <c r="BA181" s="42">
        <v>0</v>
      </c>
      <c r="BB181" s="42">
        <v>0</v>
      </c>
      <c r="BC181" s="42">
        <v>0</v>
      </c>
      <c r="BD181" s="42">
        <v>0</v>
      </c>
      <c r="BE181" s="42">
        <v>0</v>
      </c>
      <c r="BF181" s="42">
        <v>0</v>
      </c>
      <c r="BG181" s="42">
        <v>0</v>
      </c>
      <c r="BH181" s="42">
        <v>0</v>
      </c>
      <c r="BI181" s="42">
        <v>0</v>
      </c>
      <c r="BJ181" s="42">
        <v>0</v>
      </c>
      <c r="BK181" s="42">
        <v>0</v>
      </c>
      <c r="BL181" s="42">
        <v>0</v>
      </c>
      <c r="BM181" s="42">
        <v>0</v>
      </c>
      <c r="BN181" s="42">
        <v>0</v>
      </c>
      <c r="BO181" s="42">
        <v>0</v>
      </c>
      <c r="BP181" s="42">
        <v>0</v>
      </c>
      <c r="BQ181" s="42">
        <v>0</v>
      </c>
      <c r="BR181" s="42">
        <v>0</v>
      </c>
      <c r="BS181" s="42">
        <v>0</v>
      </c>
      <c r="BT181" s="42">
        <v>0</v>
      </c>
      <c r="BU181" s="42">
        <v>0</v>
      </c>
      <c r="BV181" s="42">
        <v>0</v>
      </c>
      <c r="BW181" s="42">
        <v>0</v>
      </c>
      <c r="BX181" s="42">
        <v>0</v>
      </c>
      <c r="BY181" s="42">
        <v>0</v>
      </c>
      <c r="BZ181" s="42">
        <v>0</v>
      </c>
      <c r="CA181" s="42">
        <v>0</v>
      </c>
      <c r="CB181" s="42">
        <v>0</v>
      </c>
      <c r="CC181" s="42">
        <v>0</v>
      </c>
    </row>
    <row r="182" spans="1:81" x14ac:dyDescent="0.25">
      <c r="A182" s="202">
        <v>44958</v>
      </c>
      <c r="B182" s="42" t="s">
        <v>1350</v>
      </c>
      <c r="C182" s="42" t="s">
        <v>1349</v>
      </c>
      <c r="D182" s="42">
        <v>0</v>
      </c>
      <c r="E182" s="42">
        <v>0</v>
      </c>
      <c r="F182" s="42">
        <v>0</v>
      </c>
      <c r="G182" s="42">
        <v>0</v>
      </c>
      <c r="H182" s="42">
        <v>0</v>
      </c>
      <c r="I182" s="42">
        <v>0</v>
      </c>
      <c r="J182" s="42">
        <v>0</v>
      </c>
      <c r="K182" s="42">
        <v>0</v>
      </c>
      <c r="L182" s="42">
        <v>0</v>
      </c>
      <c r="M182" s="42">
        <v>0</v>
      </c>
      <c r="N182" s="42">
        <v>0</v>
      </c>
      <c r="O182" s="42">
        <v>0</v>
      </c>
      <c r="P182" s="42">
        <v>0</v>
      </c>
      <c r="Q182" s="42">
        <v>0</v>
      </c>
      <c r="R182" s="42">
        <v>29.461745877999899</v>
      </c>
      <c r="S182" s="42">
        <v>0</v>
      </c>
      <c r="T182" s="42">
        <v>0</v>
      </c>
      <c r="U182" s="42">
        <v>0</v>
      </c>
      <c r="V182" s="42">
        <v>0</v>
      </c>
      <c r="W182" s="42">
        <v>0</v>
      </c>
      <c r="X182" s="42">
        <v>0</v>
      </c>
      <c r="Y182" s="42">
        <v>0</v>
      </c>
      <c r="Z182" s="42">
        <v>0</v>
      </c>
      <c r="AA182" s="42">
        <v>0</v>
      </c>
      <c r="AB182" s="42">
        <v>0</v>
      </c>
      <c r="AC182" s="42">
        <v>0</v>
      </c>
      <c r="AD182" s="42">
        <v>0</v>
      </c>
      <c r="AE182" s="42">
        <v>0</v>
      </c>
      <c r="AF182" s="42">
        <v>0</v>
      </c>
      <c r="AG182" s="42">
        <v>0</v>
      </c>
      <c r="AH182" s="42">
        <v>0</v>
      </c>
      <c r="AI182" s="42">
        <v>0</v>
      </c>
      <c r="AJ182" s="42">
        <v>0</v>
      </c>
      <c r="AK182" s="42">
        <v>0</v>
      </c>
      <c r="AL182" s="42">
        <v>0</v>
      </c>
      <c r="AM182" s="42">
        <v>0</v>
      </c>
      <c r="AN182" s="42">
        <v>0</v>
      </c>
      <c r="AO182" s="42">
        <v>0</v>
      </c>
      <c r="AP182" s="42">
        <v>0</v>
      </c>
      <c r="AQ182" s="42">
        <v>0</v>
      </c>
      <c r="AR182" s="42">
        <v>0</v>
      </c>
      <c r="AS182" s="42">
        <v>0</v>
      </c>
      <c r="AT182" s="42">
        <v>0</v>
      </c>
      <c r="AU182" s="42">
        <v>0</v>
      </c>
      <c r="AV182" s="42">
        <v>0</v>
      </c>
      <c r="AW182" s="42">
        <v>0</v>
      </c>
      <c r="AX182" s="42">
        <v>0</v>
      </c>
      <c r="AY182" s="42">
        <v>0</v>
      </c>
      <c r="AZ182" s="42">
        <v>0</v>
      </c>
      <c r="BA182" s="42">
        <v>0</v>
      </c>
      <c r="BB182" s="42">
        <v>0</v>
      </c>
      <c r="BC182" s="42">
        <v>0</v>
      </c>
      <c r="BD182" s="42">
        <v>0</v>
      </c>
      <c r="BE182" s="42">
        <v>0</v>
      </c>
      <c r="BF182" s="42">
        <v>0</v>
      </c>
      <c r="BG182" s="42">
        <v>0</v>
      </c>
      <c r="BH182" s="42">
        <v>0</v>
      </c>
      <c r="BI182" s="42">
        <v>0</v>
      </c>
      <c r="BJ182" s="42">
        <v>0</v>
      </c>
      <c r="BK182" s="42">
        <v>0</v>
      </c>
      <c r="BL182" s="42">
        <v>0</v>
      </c>
      <c r="BM182" s="42">
        <v>0</v>
      </c>
      <c r="BN182" s="42">
        <v>0</v>
      </c>
      <c r="BO182" s="42">
        <v>0</v>
      </c>
      <c r="BP182" s="42">
        <v>0</v>
      </c>
      <c r="BQ182" s="42">
        <v>0</v>
      </c>
      <c r="BR182" s="42">
        <v>0</v>
      </c>
      <c r="BS182" s="42">
        <v>0</v>
      </c>
      <c r="BT182" s="42">
        <v>0</v>
      </c>
      <c r="BU182" s="42">
        <v>0</v>
      </c>
      <c r="BV182" s="42">
        <v>0</v>
      </c>
      <c r="BW182" s="42">
        <v>-4605392.6348999999</v>
      </c>
      <c r="BX182" s="42">
        <v>0</v>
      </c>
      <c r="BY182" s="42">
        <v>0</v>
      </c>
      <c r="BZ182" s="42">
        <v>0</v>
      </c>
      <c r="CA182" s="42">
        <v>0</v>
      </c>
      <c r="CB182" s="42">
        <v>0</v>
      </c>
      <c r="CC182" s="42">
        <v>0</v>
      </c>
    </row>
    <row r="183" spans="1:81" x14ac:dyDescent="0.25">
      <c r="A183" s="202">
        <v>44958</v>
      </c>
      <c r="B183" s="42" t="s">
        <v>1350</v>
      </c>
      <c r="C183" s="42" t="s">
        <v>1347</v>
      </c>
      <c r="D183" s="42">
        <v>0</v>
      </c>
      <c r="E183" s="42">
        <v>0</v>
      </c>
      <c r="F183" s="42">
        <v>0</v>
      </c>
      <c r="G183" s="42">
        <v>0</v>
      </c>
      <c r="H183" s="42">
        <v>0</v>
      </c>
      <c r="I183" s="42">
        <v>0</v>
      </c>
      <c r="J183" s="42">
        <v>0</v>
      </c>
      <c r="K183" s="42">
        <v>0</v>
      </c>
      <c r="L183" s="42">
        <v>0</v>
      </c>
      <c r="M183" s="42">
        <v>0</v>
      </c>
      <c r="N183" s="42">
        <v>0</v>
      </c>
      <c r="O183" s="42">
        <v>0</v>
      </c>
      <c r="P183" s="42">
        <v>0</v>
      </c>
      <c r="Q183" s="42">
        <v>0</v>
      </c>
      <c r="R183" s="42">
        <v>91.749939904000001</v>
      </c>
      <c r="S183" s="42">
        <v>0</v>
      </c>
      <c r="T183" s="42">
        <v>0</v>
      </c>
      <c r="U183" s="42">
        <v>0</v>
      </c>
      <c r="V183" s="42">
        <v>0</v>
      </c>
      <c r="W183" s="42">
        <v>0</v>
      </c>
      <c r="X183" s="42">
        <v>0</v>
      </c>
      <c r="Y183" s="42">
        <v>0</v>
      </c>
      <c r="Z183" s="42">
        <v>0</v>
      </c>
      <c r="AA183" s="42">
        <v>0</v>
      </c>
      <c r="AB183" s="42">
        <v>0</v>
      </c>
      <c r="AC183" s="42">
        <v>0</v>
      </c>
      <c r="AD183" s="42">
        <v>0</v>
      </c>
      <c r="AE183" s="42">
        <v>0</v>
      </c>
      <c r="AF183" s="42">
        <v>0</v>
      </c>
      <c r="AG183" s="42">
        <v>0</v>
      </c>
      <c r="AH183" s="42">
        <v>0</v>
      </c>
      <c r="AI183" s="42">
        <v>0</v>
      </c>
      <c r="AJ183" s="42">
        <v>0</v>
      </c>
      <c r="AK183" s="42">
        <v>0</v>
      </c>
      <c r="AL183" s="42">
        <v>0</v>
      </c>
      <c r="AM183" s="42">
        <v>0</v>
      </c>
      <c r="AN183" s="42">
        <v>0</v>
      </c>
      <c r="AO183" s="42">
        <v>0</v>
      </c>
      <c r="AP183" s="42">
        <v>0</v>
      </c>
      <c r="AQ183" s="42">
        <v>0</v>
      </c>
      <c r="AR183" s="42">
        <v>0</v>
      </c>
      <c r="AS183" s="42">
        <v>0</v>
      </c>
      <c r="AT183" s="42">
        <v>0</v>
      </c>
      <c r="AU183" s="42">
        <v>0</v>
      </c>
      <c r="AV183" s="42">
        <v>0</v>
      </c>
      <c r="AW183" s="42">
        <v>0</v>
      </c>
      <c r="AX183" s="42">
        <v>0</v>
      </c>
      <c r="AY183" s="42">
        <v>0</v>
      </c>
      <c r="AZ183" s="42">
        <v>0</v>
      </c>
      <c r="BA183" s="42">
        <v>0</v>
      </c>
      <c r="BB183" s="42">
        <v>0</v>
      </c>
      <c r="BC183" s="42">
        <v>0</v>
      </c>
      <c r="BD183" s="42">
        <v>0</v>
      </c>
      <c r="BE183" s="42">
        <v>0</v>
      </c>
      <c r="BF183" s="42">
        <v>0</v>
      </c>
      <c r="BG183" s="42">
        <v>0</v>
      </c>
      <c r="BH183" s="42">
        <v>0</v>
      </c>
      <c r="BI183" s="42">
        <v>0</v>
      </c>
      <c r="BJ183" s="42">
        <v>0</v>
      </c>
      <c r="BK183" s="42">
        <v>0</v>
      </c>
      <c r="BL183" s="42">
        <v>0</v>
      </c>
      <c r="BM183" s="42">
        <v>0</v>
      </c>
      <c r="BN183" s="42">
        <v>0</v>
      </c>
      <c r="BO183" s="42">
        <v>0</v>
      </c>
      <c r="BP183" s="42">
        <v>0</v>
      </c>
      <c r="BQ183" s="42">
        <v>0</v>
      </c>
      <c r="BR183" s="42">
        <v>0</v>
      </c>
      <c r="BS183" s="42">
        <v>0</v>
      </c>
      <c r="BT183" s="42">
        <v>0</v>
      </c>
      <c r="BU183" s="42">
        <v>0</v>
      </c>
      <c r="BV183" s="42">
        <v>0</v>
      </c>
      <c r="BW183" s="42">
        <v>0</v>
      </c>
      <c r="BX183" s="42">
        <v>-6163381.1528321598</v>
      </c>
      <c r="BY183" s="42">
        <v>0</v>
      </c>
      <c r="BZ183" s="42">
        <v>0</v>
      </c>
      <c r="CA183" s="42">
        <v>0</v>
      </c>
      <c r="CB183" s="42">
        <v>0</v>
      </c>
      <c r="CC183" s="42">
        <v>0</v>
      </c>
    </row>
    <row r="184" spans="1:81" x14ac:dyDescent="0.25">
      <c r="A184" s="202">
        <v>44958</v>
      </c>
      <c r="B184" s="42" t="s">
        <v>1350</v>
      </c>
      <c r="C184" s="42" t="s">
        <v>917</v>
      </c>
      <c r="D184" s="42">
        <v>0</v>
      </c>
      <c r="E184" s="42">
        <v>0</v>
      </c>
      <c r="F184" s="42">
        <v>0</v>
      </c>
      <c r="G184" s="42">
        <v>0</v>
      </c>
      <c r="H184" s="42">
        <v>0</v>
      </c>
      <c r="I184" s="42">
        <v>0</v>
      </c>
      <c r="J184" s="42">
        <v>0</v>
      </c>
      <c r="K184" s="42">
        <v>0</v>
      </c>
      <c r="L184" s="42">
        <v>0</v>
      </c>
      <c r="M184" s="42">
        <v>0</v>
      </c>
      <c r="N184" s="42">
        <v>0</v>
      </c>
      <c r="O184" s="42">
        <v>0</v>
      </c>
      <c r="P184" s="42">
        <v>0</v>
      </c>
      <c r="Q184" s="42">
        <v>0</v>
      </c>
      <c r="R184" s="42">
        <v>0</v>
      </c>
      <c r="S184" s="42">
        <v>0</v>
      </c>
      <c r="T184" s="42">
        <v>0</v>
      </c>
      <c r="U184" s="42">
        <v>0</v>
      </c>
      <c r="V184" s="42">
        <v>0</v>
      </c>
      <c r="W184" s="42">
        <v>-1.3281999999999999E-5</v>
      </c>
      <c r="X184" s="42">
        <v>0</v>
      </c>
      <c r="Y184" s="42">
        <v>0</v>
      </c>
      <c r="Z184" s="42">
        <v>0</v>
      </c>
      <c r="AA184" s="42">
        <v>0</v>
      </c>
      <c r="AB184" s="42">
        <v>0</v>
      </c>
      <c r="AC184" s="42">
        <v>0</v>
      </c>
      <c r="AD184" s="42">
        <v>0</v>
      </c>
      <c r="AE184" s="42">
        <v>0</v>
      </c>
      <c r="AF184" s="42">
        <v>0</v>
      </c>
      <c r="AG184" s="42">
        <v>0</v>
      </c>
      <c r="AH184" s="42">
        <v>0</v>
      </c>
      <c r="AI184" s="42">
        <v>0</v>
      </c>
      <c r="AJ184" s="42">
        <v>0</v>
      </c>
      <c r="AK184" s="42">
        <v>0</v>
      </c>
      <c r="AL184" s="42">
        <v>0</v>
      </c>
      <c r="AM184" s="42">
        <v>0</v>
      </c>
      <c r="AN184" s="42">
        <v>0</v>
      </c>
      <c r="AO184" s="42">
        <v>0</v>
      </c>
      <c r="AP184" s="42">
        <v>0</v>
      </c>
      <c r="AQ184" s="42">
        <v>0</v>
      </c>
      <c r="AR184" s="42">
        <v>0</v>
      </c>
      <c r="AS184" s="42">
        <v>0</v>
      </c>
      <c r="AT184" s="42">
        <v>0</v>
      </c>
      <c r="AU184" s="42">
        <v>0</v>
      </c>
      <c r="AV184" s="42">
        <v>0</v>
      </c>
      <c r="AW184" s="42">
        <v>0</v>
      </c>
      <c r="AX184" s="42">
        <v>0</v>
      </c>
      <c r="AY184" s="42">
        <v>0</v>
      </c>
      <c r="AZ184" s="42">
        <v>0</v>
      </c>
      <c r="BA184" s="42">
        <v>0</v>
      </c>
      <c r="BB184" s="42">
        <v>0</v>
      </c>
      <c r="BC184" s="42">
        <v>0</v>
      </c>
      <c r="BD184" s="42">
        <v>0</v>
      </c>
      <c r="BE184" s="42">
        <v>0</v>
      </c>
      <c r="BF184" s="42">
        <v>0</v>
      </c>
      <c r="BG184" s="42">
        <v>0</v>
      </c>
      <c r="BH184" s="42">
        <v>0</v>
      </c>
      <c r="BI184" s="42">
        <v>0</v>
      </c>
      <c r="BJ184" s="42">
        <v>0</v>
      </c>
      <c r="BK184" s="42">
        <v>0</v>
      </c>
      <c r="BL184" s="42">
        <v>0</v>
      </c>
      <c r="BM184" s="42">
        <v>0</v>
      </c>
      <c r="BN184" s="42">
        <v>0</v>
      </c>
      <c r="BO184" s="42">
        <v>0</v>
      </c>
      <c r="BP184" s="42">
        <v>0</v>
      </c>
      <c r="BQ184" s="42">
        <v>0</v>
      </c>
      <c r="BR184" s="42">
        <v>0</v>
      </c>
      <c r="BS184" s="42">
        <v>0</v>
      </c>
      <c r="BT184" s="42">
        <v>0</v>
      </c>
      <c r="BU184" s="42">
        <v>0</v>
      </c>
      <c r="BV184" s="42">
        <v>0</v>
      </c>
      <c r="BW184" s="42">
        <v>0</v>
      </c>
      <c r="BX184" s="42">
        <v>0</v>
      </c>
      <c r="BY184" s="42">
        <v>0</v>
      </c>
      <c r="BZ184" s="42">
        <v>0</v>
      </c>
      <c r="CA184" s="42">
        <v>0</v>
      </c>
      <c r="CB184" s="42">
        <v>0</v>
      </c>
      <c r="CC184" s="42">
        <v>0</v>
      </c>
    </row>
    <row r="185" spans="1:81" x14ac:dyDescent="0.25">
      <c r="A185" s="202">
        <v>44958</v>
      </c>
      <c r="B185" s="42" t="s">
        <v>1350</v>
      </c>
      <c r="C185" s="42" t="s">
        <v>16</v>
      </c>
      <c r="D185" s="42">
        <v>0</v>
      </c>
      <c r="E185" s="42">
        <v>0</v>
      </c>
      <c r="F185" s="42">
        <v>0</v>
      </c>
      <c r="G185" s="42">
        <v>0</v>
      </c>
      <c r="H185" s="42">
        <v>0</v>
      </c>
      <c r="I185" s="42">
        <v>0</v>
      </c>
      <c r="J185" s="42">
        <v>0</v>
      </c>
      <c r="K185" s="42">
        <v>0</v>
      </c>
      <c r="L185" s="42">
        <v>0</v>
      </c>
      <c r="M185" s="42">
        <v>0</v>
      </c>
      <c r="N185" s="42">
        <v>0</v>
      </c>
      <c r="O185" s="42">
        <v>0</v>
      </c>
      <c r="P185" s="42">
        <v>0</v>
      </c>
      <c r="Q185" s="42">
        <v>0</v>
      </c>
      <c r="R185" s="42">
        <v>0</v>
      </c>
      <c r="S185" s="42">
        <v>0</v>
      </c>
      <c r="T185" s="42">
        <v>0</v>
      </c>
      <c r="U185" s="42">
        <v>0</v>
      </c>
      <c r="V185" s="42">
        <v>0</v>
      </c>
      <c r="W185" s="42">
        <v>0</v>
      </c>
      <c r="X185" s="42">
        <v>0</v>
      </c>
      <c r="Y185" s="42">
        <v>0</v>
      </c>
      <c r="Z185" s="42">
        <v>0</v>
      </c>
      <c r="AA185" s="42">
        <v>-2.0710000000000002E-6</v>
      </c>
      <c r="AB185" s="42">
        <v>0</v>
      </c>
      <c r="AC185" s="42">
        <v>0</v>
      </c>
      <c r="AD185" s="42">
        <v>0</v>
      </c>
      <c r="AE185" s="42">
        <v>0</v>
      </c>
      <c r="AF185" s="42">
        <v>0</v>
      </c>
      <c r="AG185" s="42">
        <v>0</v>
      </c>
      <c r="AH185" s="42">
        <v>0</v>
      </c>
      <c r="AI185" s="42">
        <v>0</v>
      </c>
      <c r="AJ185" s="42">
        <v>0</v>
      </c>
      <c r="AK185" s="42">
        <v>0</v>
      </c>
      <c r="AL185" s="42">
        <v>0</v>
      </c>
      <c r="AM185" s="42">
        <v>0</v>
      </c>
      <c r="AN185" s="42">
        <v>0</v>
      </c>
      <c r="AO185" s="42">
        <v>0</v>
      </c>
      <c r="AP185" s="42">
        <v>0</v>
      </c>
      <c r="AQ185" s="42">
        <v>0</v>
      </c>
      <c r="AR185" s="42">
        <v>0</v>
      </c>
      <c r="AS185" s="42">
        <v>0</v>
      </c>
      <c r="AT185" s="42">
        <v>0</v>
      </c>
      <c r="AU185" s="42">
        <v>0</v>
      </c>
      <c r="AV185" s="42">
        <v>0</v>
      </c>
      <c r="AW185" s="42">
        <v>0</v>
      </c>
      <c r="AX185" s="42">
        <v>0</v>
      </c>
      <c r="AY185" s="42">
        <v>0</v>
      </c>
      <c r="AZ185" s="42">
        <v>0</v>
      </c>
      <c r="BA185" s="42">
        <v>0</v>
      </c>
      <c r="BB185" s="42">
        <v>0</v>
      </c>
      <c r="BC185" s="42">
        <v>0</v>
      </c>
      <c r="BD185" s="42">
        <v>0</v>
      </c>
      <c r="BE185" s="42">
        <v>0</v>
      </c>
      <c r="BF185" s="42">
        <v>0</v>
      </c>
      <c r="BG185" s="42">
        <v>0</v>
      </c>
      <c r="BH185" s="42">
        <v>0</v>
      </c>
      <c r="BI185" s="42">
        <v>0</v>
      </c>
      <c r="BJ185" s="42">
        <v>0</v>
      </c>
      <c r="BK185" s="42">
        <v>0</v>
      </c>
      <c r="BL185" s="42">
        <v>0</v>
      </c>
      <c r="BM185" s="42">
        <v>0</v>
      </c>
      <c r="BN185" s="42">
        <v>0</v>
      </c>
      <c r="BO185" s="42">
        <v>0</v>
      </c>
      <c r="BP185" s="42">
        <v>0</v>
      </c>
      <c r="BQ185" s="42">
        <v>0</v>
      </c>
      <c r="BR185" s="42">
        <v>0</v>
      </c>
      <c r="BS185" s="42">
        <v>0</v>
      </c>
      <c r="BT185" s="42">
        <v>0</v>
      </c>
      <c r="BU185" s="42">
        <v>0</v>
      </c>
      <c r="BV185" s="42">
        <v>0</v>
      </c>
      <c r="BW185" s="42">
        <v>0</v>
      </c>
      <c r="BX185" s="42">
        <v>0</v>
      </c>
      <c r="BY185" s="42">
        <v>0</v>
      </c>
      <c r="BZ185" s="42">
        <v>0</v>
      </c>
      <c r="CA185" s="42">
        <v>0</v>
      </c>
      <c r="CB185" s="42">
        <v>0</v>
      </c>
      <c r="CC185" s="42">
        <v>0</v>
      </c>
    </row>
    <row r="186" spans="1:81" x14ac:dyDescent="0.25">
      <c r="A186" s="202">
        <v>44958</v>
      </c>
      <c r="B186" s="42" t="s">
        <v>1350</v>
      </c>
      <c r="C186" s="42" t="s">
        <v>1193</v>
      </c>
      <c r="D186" s="42">
        <v>0</v>
      </c>
      <c r="E186" s="42">
        <v>0</v>
      </c>
      <c r="F186" s="42">
        <v>0</v>
      </c>
      <c r="G186" s="42">
        <v>0</v>
      </c>
      <c r="H186" s="42">
        <v>0</v>
      </c>
      <c r="I186" s="42">
        <v>0</v>
      </c>
      <c r="J186" s="42">
        <v>0</v>
      </c>
      <c r="K186" s="42">
        <v>0</v>
      </c>
      <c r="L186" s="42">
        <v>0</v>
      </c>
      <c r="M186" s="42">
        <v>0</v>
      </c>
      <c r="N186" s="42">
        <v>0</v>
      </c>
      <c r="O186" s="42">
        <v>0</v>
      </c>
      <c r="P186" s="42">
        <v>0</v>
      </c>
      <c r="Q186" s="42">
        <v>0</v>
      </c>
      <c r="R186" s="42">
        <v>0</v>
      </c>
      <c r="S186" s="42">
        <v>0</v>
      </c>
      <c r="T186" s="42">
        <v>0</v>
      </c>
      <c r="U186" s="42">
        <v>0</v>
      </c>
      <c r="V186" s="42">
        <v>0</v>
      </c>
      <c r="W186" s="42">
        <v>0</v>
      </c>
      <c r="X186" s="42">
        <v>0</v>
      </c>
      <c r="Y186" s="42">
        <v>0</v>
      </c>
      <c r="Z186" s="42">
        <v>0</v>
      </c>
      <c r="AA186" s="42">
        <v>0</v>
      </c>
      <c r="AB186" s="42">
        <v>0</v>
      </c>
      <c r="AC186" s="42">
        <v>0</v>
      </c>
      <c r="AD186" s="42">
        <v>0</v>
      </c>
      <c r="AE186" s="42">
        <v>0</v>
      </c>
      <c r="AF186" s="42">
        <v>0</v>
      </c>
      <c r="AG186" s="42">
        <v>0</v>
      </c>
      <c r="AH186" s="42">
        <v>0</v>
      </c>
      <c r="AI186" s="42">
        <v>0</v>
      </c>
      <c r="AJ186" s="42">
        <v>0</v>
      </c>
      <c r="AK186" s="42">
        <v>0</v>
      </c>
      <c r="AL186" s="42">
        <v>0</v>
      </c>
      <c r="AM186" s="42">
        <v>0</v>
      </c>
      <c r="AN186" s="42">
        <v>0</v>
      </c>
      <c r="AO186" s="42">
        <v>0</v>
      </c>
      <c r="AP186" s="42">
        <v>0</v>
      </c>
      <c r="AQ186" s="42">
        <v>0</v>
      </c>
      <c r="AR186" s="42">
        <v>-4.8999999999999903E-8</v>
      </c>
      <c r="AS186" s="42">
        <v>0</v>
      </c>
      <c r="AT186" s="42">
        <v>0</v>
      </c>
      <c r="AU186" s="42">
        <v>0</v>
      </c>
      <c r="AV186" s="42">
        <v>0</v>
      </c>
      <c r="AW186" s="42">
        <v>0</v>
      </c>
      <c r="AX186" s="42">
        <v>0</v>
      </c>
      <c r="AY186" s="42">
        <v>0</v>
      </c>
      <c r="AZ186" s="42">
        <v>0</v>
      </c>
      <c r="BA186" s="42">
        <v>0</v>
      </c>
      <c r="BB186" s="42">
        <v>0</v>
      </c>
      <c r="BC186" s="42">
        <v>0</v>
      </c>
      <c r="BD186" s="42">
        <v>0</v>
      </c>
      <c r="BE186" s="42">
        <v>0</v>
      </c>
      <c r="BF186" s="42">
        <v>0</v>
      </c>
      <c r="BG186" s="42">
        <v>0</v>
      </c>
      <c r="BH186" s="42">
        <v>0</v>
      </c>
      <c r="BI186" s="42">
        <v>0</v>
      </c>
      <c r="BJ186" s="42">
        <v>0</v>
      </c>
      <c r="BK186" s="42">
        <v>0</v>
      </c>
      <c r="BL186" s="42">
        <v>0</v>
      </c>
      <c r="BM186" s="42">
        <v>0</v>
      </c>
      <c r="BN186" s="42">
        <v>0</v>
      </c>
      <c r="BO186" s="42">
        <v>0</v>
      </c>
      <c r="BP186" s="42">
        <v>0</v>
      </c>
      <c r="BQ186" s="42">
        <v>0</v>
      </c>
      <c r="BR186" s="42">
        <v>0</v>
      </c>
      <c r="BS186" s="42">
        <v>0</v>
      </c>
      <c r="BT186" s="42">
        <v>0</v>
      </c>
      <c r="BU186" s="42">
        <v>0</v>
      </c>
      <c r="BV186" s="42">
        <v>0</v>
      </c>
      <c r="BW186" s="42">
        <v>0</v>
      </c>
      <c r="BX186" s="42">
        <v>0</v>
      </c>
      <c r="BY186" s="42">
        <v>0</v>
      </c>
      <c r="BZ186" s="42">
        <v>0</v>
      </c>
      <c r="CA186" s="42">
        <v>0</v>
      </c>
      <c r="CB186" s="42">
        <v>0</v>
      </c>
      <c r="CC186" s="42">
        <v>0</v>
      </c>
    </row>
    <row r="187" spans="1:81" x14ac:dyDescent="0.25">
      <c r="A187" s="202">
        <v>44958</v>
      </c>
      <c r="B187" s="42" t="s">
        <v>1350</v>
      </c>
      <c r="C187" s="42" t="s">
        <v>1194</v>
      </c>
      <c r="D187" s="42">
        <v>0</v>
      </c>
      <c r="E187" s="42">
        <v>0</v>
      </c>
      <c r="F187" s="42">
        <v>0</v>
      </c>
      <c r="G187" s="42">
        <v>0</v>
      </c>
      <c r="H187" s="42">
        <v>0</v>
      </c>
      <c r="I187" s="42">
        <v>0</v>
      </c>
      <c r="J187" s="42">
        <v>0</v>
      </c>
      <c r="K187" s="42">
        <v>0</v>
      </c>
      <c r="L187" s="42">
        <v>0</v>
      </c>
      <c r="M187" s="42">
        <v>0</v>
      </c>
      <c r="N187" s="42">
        <v>0</v>
      </c>
      <c r="O187" s="42">
        <v>0</v>
      </c>
      <c r="P187" s="42">
        <v>0</v>
      </c>
      <c r="Q187" s="42">
        <v>0</v>
      </c>
      <c r="R187" s="42">
        <v>0</v>
      </c>
      <c r="S187" s="42">
        <v>0</v>
      </c>
      <c r="T187" s="42">
        <v>0</v>
      </c>
      <c r="U187" s="42">
        <v>0</v>
      </c>
      <c r="V187" s="42">
        <v>0</v>
      </c>
      <c r="W187" s="42">
        <v>0</v>
      </c>
      <c r="X187" s="42">
        <v>0</v>
      </c>
      <c r="Y187" s="42">
        <v>0</v>
      </c>
      <c r="Z187" s="42">
        <v>0</v>
      </c>
      <c r="AA187" s="42">
        <v>0</v>
      </c>
      <c r="AB187" s="42">
        <v>0</v>
      </c>
      <c r="AC187" s="42">
        <v>0</v>
      </c>
      <c r="AD187" s="42">
        <v>0</v>
      </c>
      <c r="AE187" s="42">
        <v>0</v>
      </c>
      <c r="AF187" s="42">
        <v>0</v>
      </c>
      <c r="AG187" s="42">
        <v>0</v>
      </c>
      <c r="AH187" s="42">
        <v>0</v>
      </c>
      <c r="AI187" s="42">
        <v>0</v>
      </c>
      <c r="AJ187" s="42">
        <v>0</v>
      </c>
      <c r="AK187" s="42">
        <v>0</v>
      </c>
      <c r="AL187" s="42">
        <v>0</v>
      </c>
      <c r="AM187" s="42">
        <v>0</v>
      </c>
      <c r="AN187" s="42">
        <v>0</v>
      </c>
      <c r="AO187" s="42">
        <v>0</v>
      </c>
      <c r="AP187" s="42">
        <v>0</v>
      </c>
      <c r="AQ187" s="42">
        <v>0</v>
      </c>
      <c r="AR187" s="42">
        <v>0</v>
      </c>
      <c r="AS187" s="42">
        <v>0</v>
      </c>
      <c r="AT187" s="42">
        <v>0</v>
      </c>
      <c r="AU187" s="42">
        <v>0</v>
      </c>
      <c r="AV187" s="42">
        <v>0</v>
      </c>
      <c r="AW187" s="42">
        <v>0</v>
      </c>
      <c r="AX187" s="42">
        <v>0</v>
      </c>
      <c r="AY187" s="42">
        <v>0</v>
      </c>
      <c r="AZ187" s="42">
        <v>0</v>
      </c>
      <c r="BA187" s="42">
        <v>0</v>
      </c>
      <c r="BB187" s="42">
        <v>0</v>
      </c>
      <c r="BC187" s="42">
        <v>0</v>
      </c>
      <c r="BD187" s="42">
        <v>0</v>
      </c>
      <c r="BE187" s="42">
        <v>0</v>
      </c>
      <c r="BF187" s="42">
        <v>0</v>
      </c>
      <c r="BG187" s="42">
        <v>0</v>
      </c>
      <c r="BH187" s="42">
        <v>0</v>
      </c>
      <c r="BI187" s="42">
        <v>0</v>
      </c>
      <c r="BJ187" s="42">
        <v>0</v>
      </c>
      <c r="BK187" s="42">
        <v>0</v>
      </c>
      <c r="BL187" s="42">
        <v>0</v>
      </c>
      <c r="BM187" s="42">
        <v>0</v>
      </c>
      <c r="BN187" s="42">
        <v>0</v>
      </c>
      <c r="BO187" s="42">
        <v>0</v>
      </c>
      <c r="BP187" s="42">
        <v>0</v>
      </c>
      <c r="BQ187" s="42">
        <v>0</v>
      </c>
      <c r="BR187" s="42">
        <v>0</v>
      </c>
      <c r="BS187" s="42">
        <v>0</v>
      </c>
      <c r="BT187" s="42">
        <v>0</v>
      </c>
      <c r="BU187" s="42">
        <v>0</v>
      </c>
      <c r="BV187" s="42">
        <v>0</v>
      </c>
      <c r="BW187" s="42">
        <v>0</v>
      </c>
      <c r="BX187" s="42">
        <v>-137091.81289999999</v>
      </c>
      <c r="BY187" s="42">
        <v>0</v>
      </c>
      <c r="BZ187" s="42">
        <v>0</v>
      </c>
      <c r="CA187" s="42">
        <v>0</v>
      </c>
      <c r="CB187" s="42">
        <v>0</v>
      </c>
      <c r="CC187" s="42">
        <v>0</v>
      </c>
    </row>
    <row r="188" spans="1:81" x14ac:dyDescent="0.25">
      <c r="A188" s="202">
        <v>44958</v>
      </c>
      <c r="B188" s="42" t="s">
        <v>1350</v>
      </c>
      <c r="C188" s="42" t="s">
        <v>924</v>
      </c>
      <c r="D188" s="42">
        <v>0</v>
      </c>
      <c r="E188" s="42">
        <v>0</v>
      </c>
      <c r="F188" s="42">
        <v>0</v>
      </c>
      <c r="G188" s="42">
        <v>0</v>
      </c>
      <c r="H188" s="42">
        <v>0</v>
      </c>
      <c r="I188" s="42">
        <v>0</v>
      </c>
      <c r="J188" s="42">
        <v>0</v>
      </c>
      <c r="K188" s="42">
        <v>0</v>
      </c>
      <c r="L188" s="42">
        <v>0</v>
      </c>
      <c r="M188" s="42">
        <v>0</v>
      </c>
      <c r="N188" s="42">
        <v>0</v>
      </c>
      <c r="O188" s="42">
        <v>0</v>
      </c>
      <c r="P188" s="42">
        <v>0</v>
      </c>
      <c r="Q188" s="42">
        <v>0</v>
      </c>
      <c r="R188" s="42">
        <v>0</v>
      </c>
      <c r="S188" s="42">
        <v>0</v>
      </c>
      <c r="T188" s="42">
        <v>0</v>
      </c>
      <c r="U188" s="42">
        <v>0</v>
      </c>
      <c r="V188" s="42">
        <v>0</v>
      </c>
      <c r="W188" s="42">
        <v>0</v>
      </c>
      <c r="X188" s="42">
        <v>0</v>
      </c>
      <c r="Y188" s="42">
        <v>0</v>
      </c>
      <c r="Z188" s="42">
        <v>0</v>
      </c>
      <c r="AA188" s="42">
        <v>0</v>
      </c>
      <c r="AB188" s="42">
        <v>0</v>
      </c>
      <c r="AC188" s="42">
        <v>0</v>
      </c>
      <c r="AD188" s="42">
        <v>0</v>
      </c>
      <c r="AE188" s="42">
        <v>0</v>
      </c>
      <c r="AF188" s="42">
        <v>0</v>
      </c>
      <c r="AG188" s="42">
        <v>0</v>
      </c>
      <c r="AH188" s="42">
        <v>0</v>
      </c>
      <c r="AI188" s="42">
        <v>0</v>
      </c>
      <c r="AJ188" s="42">
        <v>0</v>
      </c>
      <c r="AK188" s="42">
        <v>0</v>
      </c>
      <c r="AL188" s="42">
        <v>0</v>
      </c>
      <c r="AM188" s="42">
        <v>0</v>
      </c>
      <c r="AN188" s="42">
        <v>0</v>
      </c>
      <c r="AO188" s="42">
        <v>0</v>
      </c>
      <c r="AP188" s="42">
        <v>0</v>
      </c>
      <c r="AQ188" s="42">
        <v>0</v>
      </c>
      <c r="AR188" s="42">
        <v>0</v>
      </c>
      <c r="AS188" s="42">
        <v>0</v>
      </c>
      <c r="AT188" s="42">
        <v>0</v>
      </c>
      <c r="AU188" s="42">
        <v>0</v>
      </c>
      <c r="AV188" s="42">
        <v>0</v>
      </c>
      <c r="AW188" s="42">
        <v>0</v>
      </c>
      <c r="AX188" s="42">
        <v>0</v>
      </c>
      <c r="AY188" s="42">
        <v>0</v>
      </c>
      <c r="AZ188" s="42">
        <v>0</v>
      </c>
      <c r="BA188" s="42">
        <v>0</v>
      </c>
      <c r="BB188" s="42">
        <v>0</v>
      </c>
      <c r="BC188" s="42">
        <v>-119.16</v>
      </c>
      <c r="BD188" s="42">
        <v>0</v>
      </c>
      <c r="BE188" s="42">
        <v>0</v>
      </c>
      <c r="BF188" s="42">
        <v>0</v>
      </c>
      <c r="BG188" s="42">
        <v>0</v>
      </c>
      <c r="BH188" s="42">
        <v>0</v>
      </c>
      <c r="BI188" s="42">
        <v>0</v>
      </c>
      <c r="BJ188" s="42">
        <v>0</v>
      </c>
      <c r="BK188" s="42">
        <v>0</v>
      </c>
      <c r="BL188" s="42">
        <v>0</v>
      </c>
      <c r="BM188" s="42">
        <v>0</v>
      </c>
      <c r="BN188" s="42">
        <v>0</v>
      </c>
      <c r="BO188" s="42">
        <v>0</v>
      </c>
      <c r="BP188" s="42">
        <v>0</v>
      </c>
      <c r="BQ188" s="42">
        <v>0</v>
      </c>
      <c r="BR188" s="42">
        <v>0</v>
      </c>
      <c r="BS188" s="42">
        <v>0</v>
      </c>
      <c r="BT188" s="42">
        <v>0</v>
      </c>
      <c r="BU188" s="42">
        <v>0</v>
      </c>
      <c r="BV188" s="42">
        <v>0</v>
      </c>
      <c r="BW188" s="42">
        <v>0</v>
      </c>
      <c r="BX188" s="42">
        <v>0</v>
      </c>
      <c r="BY188" s="42">
        <v>0</v>
      </c>
      <c r="BZ188" s="42">
        <v>0</v>
      </c>
      <c r="CA188" s="42">
        <v>0</v>
      </c>
      <c r="CB188" s="42">
        <v>0</v>
      </c>
      <c r="CC188" s="42">
        <v>0</v>
      </c>
    </row>
    <row r="189" spans="1:81" x14ac:dyDescent="0.25">
      <c r="A189" s="202">
        <v>44958</v>
      </c>
      <c r="B189" s="42" t="s">
        <v>1350</v>
      </c>
      <c r="C189" s="42" t="s">
        <v>922</v>
      </c>
      <c r="D189" s="42">
        <v>0</v>
      </c>
      <c r="E189" s="42">
        <v>0</v>
      </c>
      <c r="F189" s="42">
        <v>0</v>
      </c>
      <c r="G189" s="42">
        <v>0</v>
      </c>
      <c r="H189" s="42">
        <v>0</v>
      </c>
      <c r="I189" s="42">
        <v>0</v>
      </c>
      <c r="J189" s="42">
        <v>0</v>
      </c>
      <c r="K189" s="42">
        <v>0</v>
      </c>
      <c r="L189" s="42">
        <v>0</v>
      </c>
      <c r="M189" s="42">
        <v>0</v>
      </c>
      <c r="N189" s="42">
        <v>0</v>
      </c>
      <c r="O189" s="42">
        <v>0</v>
      </c>
      <c r="P189" s="42">
        <v>0</v>
      </c>
      <c r="Q189" s="42">
        <v>0</v>
      </c>
      <c r="R189" s="42">
        <v>0</v>
      </c>
      <c r="S189" s="42">
        <v>0</v>
      </c>
      <c r="T189" s="42">
        <v>0</v>
      </c>
      <c r="U189" s="42">
        <v>0</v>
      </c>
      <c r="V189" s="42">
        <v>0</v>
      </c>
      <c r="W189" s="42">
        <v>0</v>
      </c>
      <c r="X189" s="42">
        <v>0</v>
      </c>
      <c r="Y189" s="42">
        <v>0</v>
      </c>
      <c r="Z189" s="42">
        <v>0</v>
      </c>
      <c r="AA189" s="42">
        <v>0</v>
      </c>
      <c r="AB189" s="42">
        <v>0</v>
      </c>
      <c r="AC189" s="42">
        <v>0</v>
      </c>
      <c r="AD189" s="42">
        <v>0</v>
      </c>
      <c r="AE189" s="42">
        <v>0</v>
      </c>
      <c r="AF189" s="42">
        <v>0</v>
      </c>
      <c r="AG189" s="42">
        <v>0</v>
      </c>
      <c r="AH189" s="42">
        <v>0</v>
      </c>
      <c r="AI189" s="42">
        <v>0</v>
      </c>
      <c r="AJ189" s="42">
        <v>0</v>
      </c>
      <c r="AK189" s="42">
        <v>0</v>
      </c>
      <c r="AL189" s="42">
        <v>0</v>
      </c>
      <c r="AM189" s="42">
        <v>0</v>
      </c>
      <c r="AN189" s="42">
        <v>0</v>
      </c>
      <c r="AO189" s="42">
        <v>0</v>
      </c>
      <c r="AP189" s="42">
        <v>0</v>
      </c>
      <c r="AQ189" s="42">
        <v>0</v>
      </c>
      <c r="AR189" s="42">
        <v>0</v>
      </c>
      <c r="AS189" s="42">
        <v>0</v>
      </c>
      <c r="AT189" s="42">
        <v>0</v>
      </c>
      <c r="AU189" s="42">
        <v>0</v>
      </c>
      <c r="AV189" s="42">
        <v>0</v>
      </c>
      <c r="AW189" s="42">
        <v>0</v>
      </c>
      <c r="AX189" s="42">
        <v>0</v>
      </c>
      <c r="AY189" s="42">
        <v>0</v>
      </c>
      <c r="AZ189" s="42">
        <v>0</v>
      </c>
      <c r="BA189" s="42">
        <v>0</v>
      </c>
      <c r="BB189" s="42">
        <v>0</v>
      </c>
      <c r="BC189" s="42">
        <v>0</v>
      </c>
      <c r="BD189" s="42">
        <v>0</v>
      </c>
      <c r="BE189" s="42">
        <v>-1.2393E-5</v>
      </c>
      <c r="BF189" s="42">
        <v>0</v>
      </c>
      <c r="BG189" s="42">
        <v>0</v>
      </c>
      <c r="BH189" s="42">
        <v>0</v>
      </c>
      <c r="BI189" s="42">
        <v>0</v>
      </c>
      <c r="BJ189" s="42">
        <v>0</v>
      </c>
      <c r="BK189" s="42">
        <v>0</v>
      </c>
      <c r="BL189" s="42">
        <v>0</v>
      </c>
      <c r="BM189" s="42">
        <v>0</v>
      </c>
      <c r="BN189" s="42">
        <v>0</v>
      </c>
      <c r="BO189" s="42">
        <v>0</v>
      </c>
      <c r="BP189" s="42">
        <v>0</v>
      </c>
      <c r="BQ189" s="42">
        <v>0</v>
      </c>
      <c r="BR189" s="42">
        <v>0</v>
      </c>
      <c r="BS189" s="42">
        <v>0</v>
      </c>
      <c r="BT189" s="42">
        <v>0</v>
      </c>
      <c r="BU189" s="42">
        <v>0</v>
      </c>
      <c r="BV189" s="42">
        <v>0</v>
      </c>
      <c r="BW189" s="42">
        <v>0</v>
      </c>
      <c r="BX189" s="42">
        <v>0</v>
      </c>
      <c r="BY189" s="42">
        <v>0</v>
      </c>
      <c r="BZ189" s="42">
        <v>0</v>
      </c>
      <c r="CA189" s="42">
        <v>0</v>
      </c>
      <c r="CB189" s="42">
        <v>0</v>
      </c>
      <c r="CC189" s="42">
        <v>0</v>
      </c>
    </row>
    <row r="190" spans="1:81" x14ac:dyDescent="0.25">
      <c r="A190" s="202">
        <v>44958</v>
      </c>
      <c r="B190" s="42" t="s">
        <v>1350</v>
      </c>
      <c r="C190" s="42" t="s">
        <v>49</v>
      </c>
      <c r="D190" s="42">
        <v>0</v>
      </c>
      <c r="E190" s="42">
        <v>0</v>
      </c>
      <c r="F190" s="42">
        <v>0</v>
      </c>
      <c r="G190" s="42">
        <v>0</v>
      </c>
      <c r="H190" s="42">
        <v>0</v>
      </c>
      <c r="I190" s="42">
        <v>0</v>
      </c>
      <c r="J190" s="42">
        <v>0</v>
      </c>
      <c r="K190" s="42">
        <v>0</v>
      </c>
      <c r="L190" s="42">
        <v>0</v>
      </c>
      <c r="M190" s="42">
        <v>0</v>
      </c>
      <c r="N190" s="42">
        <v>0</v>
      </c>
      <c r="O190" s="42">
        <v>0</v>
      </c>
      <c r="P190" s="42">
        <v>0</v>
      </c>
      <c r="Q190" s="42">
        <v>0</v>
      </c>
      <c r="R190" s="42">
        <v>0</v>
      </c>
      <c r="S190" s="42">
        <v>0</v>
      </c>
      <c r="T190" s="42">
        <v>0</v>
      </c>
      <c r="U190" s="42">
        <v>0</v>
      </c>
      <c r="V190" s="42">
        <v>0</v>
      </c>
      <c r="W190" s="42">
        <v>0</v>
      </c>
      <c r="X190" s="42">
        <v>0</v>
      </c>
      <c r="Y190" s="42">
        <v>0</v>
      </c>
      <c r="Z190" s="42">
        <v>0</v>
      </c>
      <c r="AA190" s="42">
        <v>0</v>
      </c>
      <c r="AB190" s="42">
        <v>0</v>
      </c>
      <c r="AC190" s="42">
        <v>0</v>
      </c>
      <c r="AD190" s="42">
        <v>0</v>
      </c>
      <c r="AE190" s="42">
        <v>0</v>
      </c>
      <c r="AF190" s="42">
        <v>0</v>
      </c>
      <c r="AG190" s="42">
        <v>0</v>
      </c>
      <c r="AH190" s="42">
        <v>0</v>
      </c>
      <c r="AI190" s="42">
        <v>0</v>
      </c>
      <c r="AJ190" s="42">
        <v>0</v>
      </c>
      <c r="AK190" s="42">
        <v>0</v>
      </c>
      <c r="AL190" s="42">
        <v>0</v>
      </c>
      <c r="AM190" s="42">
        <v>0</v>
      </c>
      <c r="AN190" s="42">
        <v>0</v>
      </c>
      <c r="AO190" s="42">
        <v>0</v>
      </c>
      <c r="AP190" s="42">
        <v>0</v>
      </c>
      <c r="AQ190" s="42">
        <v>0</v>
      </c>
      <c r="AR190" s="42">
        <v>0</v>
      </c>
      <c r="AS190" s="42">
        <v>0</v>
      </c>
      <c r="AT190" s="42">
        <v>0</v>
      </c>
      <c r="AU190" s="42">
        <v>0</v>
      </c>
      <c r="AV190" s="42">
        <v>0</v>
      </c>
      <c r="AW190" s="42">
        <v>0</v>
      </c>
      <c r="AX190" s="42">
        <v>0</v>
      </c>
      <c r="AY190" s="42">
        <v>0</v>
      </c>
      <c r="AZ190" s="42">
        <v>0</v>
      </c>
      <c r="BA190" s="42">
        <v>0</v>
      </c>
      <c r="BB190" s="42">
        <v>0</v>
      </c>
      <c r="BC190" s="42">
        <v>0</v>
      </c>
      <c r="BD190" s="42">
        <v>0</v>
      </c>
      <c r="BE190" s="42">
        <v>0</v>
      </c>
      <c r="BF190" s="42">
        <v>0</v>
      </c>
      <c r="BG190" s="42">
        <v>0</v>
      </c>
      <c r="BH190" s="42">
        <v>0</v>
      </c>
      <c r="BI190" s="42">
        <v>0</v>
      </c>
      <c r="BJ190" s="42">
        <v>0</v>
      </c>
      <c r="BK190" s="42">
        <v>0</v>
      </c>
      <c r="BL190" s="42">
        <v>-7.0399999999999995E-7</v>
      </c>
      <c r="BM190" s="42">
        <v>0</v>
      </c>
      <c r="BN190" s="42">
        <v>0</v>
      </c>
      <c r="BO190" s="42">
        <v>0</v>
      </c>
      <c r="BP190" s="42">
        <v>0</v>
      </c>
      <c r="BQ190" s="42">
        <v>0</v>
      </c>
      <c r="BR190" s="42">
        <v>0</v>
      </c>
      <c r="BS190" s="42">
        <v>0</v>
      </c>
      <c r="BT190" s="42">
        <v>0</v>
      </c>
      <c r="BU190" s="42">
        <v>0</v>
      </c>
      <c r="BV190" s="42">
        <v>0</v>
      </c>
      <c r="BW190" s="42">
        <v>0</v>
      </c>
      <c r="BX190" s="42">
        <v>0</v>
      </c>
      <c r="BY190" s="42">
        <v>0</v>
      </c>
      <c r="BZ190" s="42">
        <v>0</v>
      </c>
      <c r="CA190" s="42">
        <v>0</v>
      </c>
      <c r="CB190" s="42">
        <v>0</v>
      </c>
      <c r="CC190" s="42">
        <v>0</v>
      </c>
    </row>
    <row r="191" spans="1:81" x14ac:dyDescent="0.25">
      <c r="A191" s="202">
        <v>44958</v>
      </c>
      <c r="B191" s="42" t="s">
        <v>1350</v>
      </c>
      <c r="C191" s="42" t="s">
        <v>47</v>
      </c>
      <c r="D191" s="42">
        <v>0</v>
      </c>
      <c r="E191" s="42">
        <v>0</v>
      </c>
      <c r="F191" s="42">
        <v>0</v>
      </c>
      <c r="G191" s="42">
        <v>0</v>
      </c>
      <c r="H191" s="42">
        <v>0</v>
      </c>
      <c r="I191" s="42">
        <v>0</v>
      </c>
      <c r="J191" s="42">
        <v>0</v>
      </c>
      <c r="K191" s="42">
        <v>0</v>
      </c>
      <c r="L191" s="42">
        <v>0</v>
      </c>
      <c r="M191" s="42">
        <v>0</v>
      </c>
      <c r="N191" s="42">
        <v>0</v>
      </c>
      <c r="O191" s="42">
        <v>0</v>
      </c>
      <c r="P191" s="42">
        <v>0</v>
      </c>
      <c r="Q191" s="42">
        <v>0</v>
      </c>
      <c r="R191" s="42">
        <v>0</v>
      </c>
      <c r="S191" s="42">
        <v>0</v>
      </c>
      <c r="T191" s="42">
        <v>0</v>
      </c>
      <c r="U191" s="42">
        <v>0</v>
      </c>
      <c r="V191" s="42">
        <v>0</v>
      </c>
      <c r="W191" s="42">
        <v>0</v>
      </c>
      <c r="X191" s="42">
        <v>0</v>
      </c>
      <c r="Y191" s="42">
        <v>0</v>
      </c>
      <c r="Z191" s="42">
        <v>0</v>
      </c>
      <c r="AA191" s="42">
        <v>0</v>
      </c>
      <c r="AB191" s="42">
        <v>0</v>
      </c>
      <c r="AC191" s="42">
        <v>0</v>
      </c>
      <c r="AD191" s="42">
        <v>0</v>
      </c>
      <c r="AE191" s="42">
        <v>0</v>
      </c>
      <c r="AF191" s="42">
        <v>0</v>
      </c>
      <c r="AG191" s="42">
        <v>0</v>
      </c>
      <c r="AH191" s="42">
        <v>0</v>
      </c>
      <c r="AI191" s="42">
        <v>0</v>
      </c>
      <c r="AJ191" s="42">
        <v>0</v>
      </c>
      <c r="AK191" s="42">
        <v>0</v>
      </c>
      <c r="AL191" s="42">
        <v>0</v>
      </c>
      <c r="AM191" s="42">
        <v>0</v>
      </c>
      <c r="AN191" s="42">
        <v>0</v>
      </c>
      <c r="AO191" s="42">
        <v>0</v>
      </c>
      <c r="AP191" s="42">
        <v>0</v>
      </c>
      <c r="AQ191" s="42">
        <v>0</v>
      </c>
      <c r="AR191" s="42">
        <v>0</v>
      </c>
      <c r="AS191" s="42">
        <v>0</v>
      </c>
      <c r="AT191" s="42">
        <v>0</v>
      </c>
      <c r="AU191" s="42">
        <v>0</v>
      </c>
      <c r="AV191" s="42">
        <v>0</v>
      </c>
      <c r="AW191" s="42">
        <v>0</v>
      </c>
      <c r="AX191" s="42">
        <v>0</v>
      </c>
      <c r="AY191" s="42">
        <v>0</v>
      </c>
      <c r="AZ191" s="42">
        <v>0</v>
      </c>
      <c r="BA191" s="42">
        <v>0</v>
      </c>
      <c r="BB191" s="42">
        <v>0</v>
      </c>
      <c r="BC191" s="42">
        <v>0</v>
      </c>
      <c r="BD191" s="42">
        <v>0</v>
      </c>
      <c r="BE191" s="42">
        <v>0</v>
      </c>
      <c r="BF191" s="42">
        <v>0</v>
      </c>
      <c r="BG191" s="42">
        <v>0</v>
      </c>
      <c r="BH191" s="42">
        <v>0</v>
      </c>
      <c r="BI191" s="42">
        <v>0</v>
      </c>
      <c r="BJ191" s="42">
        <v>0</v>
      </c>
      <c r="BK191" s="42">
        <v>0</v>
      </c>
      <c r="BL191" s="42">
        <v>0</v>
      </c>
      <c r="BM191" s="42">
        <v>23.68</v>
      </c>
      <c r="BN191" s="42">
        <v>0</v>
      </c>
      <c r="BO191" s="42">
        <v>0</v>
      </c>
      <c r="BP191" s="42">
        <v>0</v>
      </c>
      <c r="BQ191" s="42">
        <v>0</v>
      </c>
      <c r="BR191" s="42">
        <v>0</v>
      </c>
      <c r="BS191" s="42">
        <v>0</v>
      </c>
      <c r="BT191" s="42">
        <v>0</v>
      </c>
      <c r="BU191" s="42">
        <v>0</v>
      </c>
      <c r="BV191" s="42">
        <v>0</v>
      </c>
      <c r="BW191" s="42">
        <v>0</v>
      </c>
      <c r="BX191" s="42">
        <v>0</v>
      </c>
      <c r="BY191" s="42">
        <v>0</v>
      </c>
      <c r="BZ191" s="42">
        <v>0</v>
      </c>
      <c r="CA191" s="42">
        <v>0</v>
      </c>
      <c r="CB191" s="42">
        <v>0</v>
      </c>
      <c r="CC191" s="42">
        <v>0</v>
      </c>
    </row>
    <row r="192" spans="1:81" x14ac:dyDescent="0.25">
      <c r="A192" s="202">
        <v>44958</v>
      </c>
      <c r="B192" s="42" t="s">
        <v>1350</v>
      </c>
      <c r="C192" s="42" t="s">
        <v>1235</v>
      </c>
      <c r="D192" s="42">
        <v>0</v>
      </c>
      <c r="E192" s="42">
        <v>0</v>
      </c>
      <c r="F192" s="42">
        <v>0</v>
      </c>
      <c r="G192" s="42">
        <v>0</v>
      </c>
      <c r="H192" s="42">
        <v>0</v>
      </c>
      <c r="I192" s="42">
        <v>0</v>
      </c>
      <c r="J192" s="42">
        <v>0</v>
      </c>
      <c r="K192" s="42">
        <v>0</v>
      </c>
      <c r="L192" s="42">
        <v>0</v>
      </c>
      <c r="M192" s="42">
        <v>0</v>
      </c>
      <c r="N192" s="42">
        <v>0</v>
      </c>
      <c r="O192" s="42">
        <v>0</v>
      </c>
      <c r="P192" s="42">
        <v>0</v>
      </c>
      <c r="Q192" s="42">
        <v>0</v>
      </c>
      <c r="R192" s="42">
        <v>0</v>
      </c>
      <c r="S192" s="42">
        <v>0</v>
      </c>
      <c r="T192" s="42">
        <v>0</v>
      </c>
      <c r="U192" s="42">
        <v>0</v>
      </c>
      <c r="V192" s="42">
        <v>0</v>
      </c>
      <c r="W192" s="42">
        <v>0</v>
      </c>
      <c r="X192" s="42">
        <v>0</v>
      </c>
      <c r="Y192" s="42">
        <v>0</v>
      </c>
      <c r="Z192" s="42">
        <v>0</v>
      </c>
      <c r="AA192" s="42">
        <v>0</v>
      </c>
      <c r="AB192" s="42">
        <v>0</v>
      </c>
      <c r="AC192" s="42">
        <v>0</v>
      </c>
      <c r="AD192" s="42">
        <v>0</v>
      </c>
      <c r="AE192" s="42">
        <v>0</v>
      </c>
      <c r="AF192" s="42">
        <v>0</v>
      </c>
      <c r="AG192" s="42">
        <v>0</v>
      </c>
      <c r="AH192" s="42">
        <v>0</v>
      </c>
      <c r="AI192" s="42">
        <v>0</v>
      </c>
      <c r="AJ192" s="42">
        <v>0</v>
      </c>
      <c r="AK192" s="42">
        <v>0</v>
      </c>
      <c r="AL192" s="42">
        <v>0</v>
      </c>
      <c r="AM192" s="42">
        <v>0</v>
      </c>
      <c r="AN192" s="42">
        <v>0</v>
      </c>
      <c r="AO192" s="42">
        <v>0</v>
      </c>
      <c r="AP192" s="42">
        <v>0</v>
      </c>
      <c r="AQ192" s="42">
        <v>0</v>
      </c>
      <c r="AR192" s="42">
        <v>0</v>
      </c>
      <c r="AS192" s="42">
        <v>0</v>
      </c>
      <c r="AT192" s="42">
        <v>0</v>
      </c>
      <c r="AU192" s="42">
        <v>0</v>
      </c>
      <c r="AV192" s="42">
        <v>0</v>
      </c>
      <c r="AW192" s="42">
        <v>0</v>
      </c>
      <c r="AX192" s="42">
        <v>0</v>
      </c>
      <c r="AY192" s="42">
        <v>0</v>
      </c>
      <c r="AZ192" s="42">
        <v>0</v>
      </c>
      <c r="BA192" s="42">
        <v>0</v>
      </c>
      <c r="BB192" s="42">
        <v>0</v>
      </c>
      <c r="BC192" s="42">
        <v>0</v>
      </c>
      <c r="BD192" s="42">
        <v>0</v>
      </c>
      <c r="BE192" s="42">
        <v>0</v>
      </c>
      <c r="BF192" s="42">
        <v>0</v>
      </c>
      <c r="BG192" s="42">
        <v>0</v>
      </c>
      <c r="BH192" s="42">
        <v>0</v>
      </c>
      <c r="BI192" s="42">
        <v>0</v>
      </c>
      <c r="BJ192" s="42">
        <v>0</v>
      </c>
      <c r="BK192" s="42">
        <v>0</v>
      </c>
      <c r="BL192" s="42">
        <v>0</v>
      </c>
      <c r="BM192" s="42">
        <v>0</v>
      </c>
      <c r="BN192" s="42">
        <v>0</v>
      </c>
      <c r="BO192" s="42">
        <v>0</v>
      </c>
      <c r="BP192" s="42">
        <v>0</v>
      </c>
      <c r="BQ192" s="42">
        <v>0</v>
      </c>
      <c r="BR192" s="42">
        <v>0</v>
      </c>
      <c r="BS192" s="42">
        <v>0</v>
      </c>
      <c r="BT192" s="42">
        <v>0</v>
      </c>
      <c r="BU192" s="42">
        <v>0</v>
      </c>
      <c r="BV192" s="42">
        <v>0</v>
      </c>
      <c r="BW192" s="42">
        <v>0</v>
      </c>
      <c r="BX192" s="42">
        <v>-71947.418359896998</v>
      </c>
      <c r="BY192" s="42">
        <v>0</v>
      </c>
      <c r="BZ192" s="42">
        <v>0</v>
      </c>
      <c r="CA192" s="42">
        <v>0</v>
      </c>
      <c r="CB192" s="42">
        <v>0</v>
      </c>
      <c r="CC192" s="42">
        <v>0</v>
      </c>
    </row>
    <row r="193" spans="1:81" x14ac:dyDescent="0.25">
      <c r="A193" s="202">
        <v>44958</v>
      </c>
      <c r="B193" s="42" t="s">
        <v>1348</v>
      </c>
      <c r="C193" s="42" t="s">
        <v>1349</v>
      </c>
      <c r="D193" s="42">
        <v>0</v>
      </c>
      <c r="E193" s="42">
        <v>0</v>
      </c>
      <c r="F193" s="42">
        <v>0</v>
      </c>
      <c r="G193" s="42">
        <v>0</v>
      </c>
      <c r="H193" s="42">
        <v>0</v>
      </c>
      <c r="I193" s="42">
        <v>0</v>
      </c>
      <c r="J193" s="42">
        <v>0</v>
      </c>
      <c r="K193" s="42">
        <v>0</v>
      </c>
      <c r="L193" s="42">
        <v>0</v>
      </c>
      <c r="M193" s="42">
        <v>0</v>
      </c>
      <c r="N193" s="42">
        <v>0</v>
      </c>
      <c r="O193" s="42">
        <v>0</v>
      </c>
      <c r="P193" s="42">
        <v>0</v>
      </c>
      <c r="Q193" s="42">
        <v>0</v>
      </c>
      <c r="R193" s="42">
        <v>-60.633722454999997</v>
      </c>
      <c r="S193" s="42">
        <v>0</v>
      </c>
      <c r="T193" s="42">
        <v>0</v>
      </c>
      <c r="U193" s="42">
        <v>0</v>
      </c>
      <c r="V193" s="42">
        <v>0</v>
      </c>
      <c r="W193" s="42">
        <v>0</v>
      </c>
      <c r="X193" s="42">
        <v>0</v>
      </c>
      <c r="Y193" s="42">
        <v>0</v>
      </c>
      <c r="Z193" s="42">
        <v>0</v>
      </c>
      <c r="AA193" s="42">
        <v>0</v>
      </c>
      <c r="AB193" s="42">
        <v>0</v>
      </c>
      <c r="AC193" s="42">
        <v>0</v>
      </c>
      <c r="AD193" s="42">
        <v>0</v>
      </c>
      <c r="AE193" s="42">
        <v>0</v>
      </c>
      <c r="AF193" s="42">
        <v>0</v>
      </c>
      <c r="AG193" s="42">
        <v>0</v>
      </c>
      <c r="AH193" s="42">
        <v>0</v>
      </c>
      <c r="AI193" s="42">
        <v>0</v>
      </c>
      <c r="AJ193" s="42">
        <v>0</v>
      </c>
      <c r="AK193" s="42">
        <v>0</v>
      </c>
      <c r="AL193" s="42">
        <v>0</v>
      </c>
      <c r="AM193" s="42">
        <v>0</v>
      </c>
      <c r="AN193" s="42">
        <v>0</v>
      </c>
      <c r="AO193" s="42">
        <v>0</v>
      </c>
      <c r="AP193" s="42">
        <v>0</v>
      </c>
      <c r="AQ193" s="42">
        <v>0</v>
      </c>
      <c r="AR193" s="42">
        <v>0</v>
      </c>
      <c r="AS193" s="42">
        <v>0</v>
      </c>
      <c r="AT193" s="42">
        <v>0</v>
      </c>
      <c r="AU193" s="42">
        <v>0</v>
      </c>
      <c r="AV193" s="42">
        <v>0</v>
      </c>
      <c r="AW193" s="42">
        <v>0</v>
      </c>
      <c r="AX193" s="42">
        <v>0</v>
      </c>
      <c r="AY193" s="42">
        <v>0</v>
      </c>
      <c r="AZ193" s="42">
        <v>0</v>
      </c>
      <c r="BA193" s="42">
        <v>0</v>
      </c>
      <c r="BB193" s="42">
        <v>0</v>
      </c>
      <c r="BC193" s="42">
        <v>0</v>
      </c>
      <c r="BD193" s="42">
        <v>0</v>
      </c>
      <c r="BE193" s="42">
        <v>0</v>
      </c>
      <c r="BF193" s="42">
        <v>0</v>
      </c>
      <c r="BG193" s="42">
        <v>0</v>
      </c>
      <c r="BH193" s="42">
        <v>0</v>
      </c>
      <c r="BI193" s="42">
        <v>0</v>
      </c>
      <c r="BJ193" s="42">
        <v>0</v>
      </c>
      <c r="BK193" s="42">
        <v>0</v>
      </c>
      <c r="BL193" s="42">
        <v>0</v>
      </c>
      <c r="BM193" s="42">
        <v>0</v>
      </c>
      <c r="BN193" s="42">
        <v>0</v>
      </c>
      <c r="BO193" s="42">
        <v>0</v>
      </c>
      <c r="BP193" s="42">
        <v>0</v>
      </c>
      <c r="BQ193" s="42">
        <v>0</v>
      </c>
      <c r="BR193" s="42">
        <v>0</v>
      </c>
      <c r="BS193" s="42">
        <v>0</v>
      </c>
      <c r="BT193" s="42">
        <v>0</v>
      </c>
      <c r="BU193" s="42">
        <v>0</v>
      </c>
      <c r="BV193" s="42">
        <v>0</v>
      </c>
      <c r="BW193" s="42">
        <v>0</v>
      </c>
      <c r="BX193" s="42">
        <v>0</v>
      </c>
      <c r="BY193" s="42">
        <v>0</v>
      </c>
      <c r="BZ193" s="42">
        <v>0</v>
      </c>
      <c r="CA193" s="42">
        <v>0</v>
      </c>
      <c r="CB193" s="42">
        <v>0</v>
      </c>
      <c r="CC193" s="42">
        <v>0</v>
      </c>
    </row>
    <row r="194" spans="1:81" x14ac:dyDescent="0.25">
      <c r="A194" s="202">
        <v>44958</v>
      </c>
      <c r="B194" s="42" t="s">
        <v>1348</v>
      </c>
      <c r="C194" s="42" t="s">
        <v>1347</v>
      </c>
      <c r="D194" s="42">
        <v>0</v>
      </c>
      <c r="E194" s="42">
        <v>0</v>
      </c>
      <c r="F194" s="42">
        <v>0</v>
      </c>
      <c r="G194" s="42">
        <v>0</v>
      </c>
      <c r="H194" s="42">
        <v>0</v>
      </c>
      <c r="I194" s="42">
        <v>0</v>
      </c>
      <c r="J194" s="42">
        <v>0</v>
      </c>
      <c r="K194" s="42">
        <v>0</v>
      </c>
      <c r="L194" s="42">
        <v>0</v>
      </c>
      <c r="M194" s="42">
        <v>0</v>
      </c>
      <c r="N194" s="42">
        <v>0</v>
      </c>
      <c r="O194" s="42">
        <v>0</v>
      </c>
      <c r="P194" s="42">
        <v>0</v>
      </c>
      <c r="Q194" s="42">
        <v>0</v>
      </c>
      <c r="R194" s="42">
        <v>85.135767647999998</v>
      </c>
      <c r="S194" s="42">
        <v>0</v>
      </c>
      <c r="T194" s="42">
        <v>0</v>
      </c>
      <c r="U194" s="42">
        <v>0</v>
      </c>
      <c r="V194" s="42">
        <v>0</v>
      </c>
      <c r="W194" s="42">
        <v>0</v>
      </c>
      <c r="X194" s="42">
        <v>0</v>
      </c>
      <c r="Y194" s="42">
        <v>0</v>
      </c>
      <c r="Z194" s="42">
        <v>0</v>
      </c>
      <c r="AA194" s="42">
        <v>0</v>
      </c>
      <c r="AB194" s="42">
        <v>0</v>
      </c>
      <c r="AC194" s="42">
        <v>0</v>
      </c>
      <c r="AD194" s="42">
        <v>0</v>
      </c>
      <c r="AE194" s="42">
        <v>0</v>
      </c>
      <c r="AF194" s="42">
        <v>0</v>
      </c>
      <c r="AG194" s="42">
        <v>0</v>
      </c>
      <c r="AH194" s="42">
        <v>0</v>
      </c>
      <c r="AI194" s="42">
        <v>0</v>
      </c>
      <c r="AJ194" s="42">
        <v>0</v>
      </c>
      <c r="AK194" s="42">
        <v>0</v>
      </c>
      <c r="AL194" s="42">
        <v>0</v>
      </c>
      <c r="AM194" s="42">
        <v>0</v>
      </c>
      <c r="AN194" s="42">
        <v>0</v>
      </c>
      <c r="AO194" s="42">
        <v>0</v>
      </c>
      <c r="AP194" s="42">
        <v>0</v>
      </c>
      <c r="AQ194" s="42">
        <v>0</v>
      </c>
      <c r="AR194" s="42">
        <v>0</v>
      </c>
      <c r="AS194" s="42">
        <v>0</v>
      </c>
      <c r="AT194" s="42">
        <v>0</v>
      </c>
      <c r="AU194" s="42">
        <v>0</v>
      </c>
      <c r="AV194" s="42">
        <v>0</v>
      </c>
      <c r="AW194" s="42">
        <v>0</v>
      </c>
      <c r="AX194" s="42">
        <v>0</v>
      </c>
      <c r="AY194" s="42">
        <v>0</v>
      </c>
      <c r="AZ194" s="42">
        <v>0</v>
      </c>
      <c r="BA194" s="42">
        <v>0</v>
      </c>
      <c r="BB194" s="42">
        <v>0</v>
      </c>
      <c r="BC194" s="42">
        <v>0</v>
      </c>
      <c r="BD194" s="42">
        <v>0</v>
      </c>
      <c r="BE194" s="42">
        <v>0</v>
      </c>
      <c r="BF194" s="42">
        <v>0</v>
      </c>
      <c r="BG194" s="42">
        <v>0</v>
      </c>
      <c r="BH194" s="42">
        <v>0</v>
      </c>
      <c r="BI194" s="42">
        <v>0</v>
      </c>
      <c r="BJ194" s="42">
        <v>0</v>
      </c>
      <c r="BK194" s="42">
        <v>0</v>
      </c>
      <c r="BL194" s="42">
        <v>0</v>
      </c>
      <c r="BM194" s="42">
        <v>0</v>
      </c>
      <c r="BN194" s="42">
        <v>0</v>
      </c>
      <c r="BO194" s="42">
        <v>0</v>
      </c>
      <c r="BP194" s="42">
        <v>0</v>
      </c>
      <c r="BQ194" s="42">
        <v>0</v>
      </c>
      <c r="BR194" s="42">
        <v>0</v>
      </c>
      <c r="BS194" s="42">
        <v>0</v>
      </c>
      <c r="BT194" s="42">
        <v>0</v>
      </c>
      <c r="BU194" s="42">
        <v>0</v>
      </c>
      <c r="BV194" s="42">
        <v>0</v>
      </c>
      <c r="BW194" s="42">
        <v>0</v>
      </c>
      <c r="BX194" s="42">
        <v>-1176572.42054531</v>
      </c>
      <c r="BY194" s="42">
        <v>0</v>
      </c>
      <c r="BZ194" s="42">
        <v>0</v>
      </c>
      <c r="CA194" s="42">
        <v>0</v>
      </c>
      <c r="CB194" s="42">
        <v>0</v>
      </c>
      <c r="CC194" s="42">
        <v>0</v>
      </c>
    </row>
    <row r="195" spans="1:81" x14ac:dyDescent="0.25">
      <c r="A195" s="202">
        <v>44958</v>
      </c>
      <c r="B195" s="42" t="s">
        <v>1348</v>
      </c>
      <c r="C195" s="42" t="s">
        <v>1209</v>
      </c>
      <c r="D195" s="42">
        <v>0</v>
      </c>
      <c r="E195" s="42">
        <v>0</v>
      </c>
      <c r="F195" s="42">
        <v>0</v>
      </c>
      <c r="G195" s="42">
        <v>0</v>
      </c>
      <c r="H195" s="42">
        <v>0</v>
      </c>
      <c r="I195" s="42">
        <v>0</v>
      </c>
      <c r="J195" s="42">
        <v>0</v>
      </c>
      <c r="K195" s="42">
        <v>0</v>
      </c>
      <c r="L195" s="42">
        <v>0</v>
      </c>
      <c r="M195" s="42">
        <v>0</v>
      </c>
      <c r="N195" s="42">
        <v>0</v>
      </c>
      <c r="O195" s="42">
        <v>0</v>
      </c>
      <c r="P195" s="42">
        <v>0</v>
      </c>
      <c r="Q195" s="42">
        <v>0</v>
      </c>
      <c r="R195" s="42">
        <v>0</v>
      </c>
      <c r="S195" s="42">
        <v>0</v>
      </c>
      <c r="T195" s="42">
        <v>0</v>
      </c>
      <c r="U195" s="42">
        <v>0</v>
      </c>
      <c r="V195" s="42">
        <v>0</v>
      </c>
      <c r="W195" s="42">
        <v>0</v>
      </c>
      <c r="X195" s="42">
        <v>0</v>
      </c>
      <c r="Y195" s="42">
        <v>0</v>
      </c>
      <c r="Z195" s="42">
        <v>0</v>
      </c>
      <c r="AA195" s="42">
        <v>0</v>
      </c>
      <c r="AB195" s="42">
        <v>0</v>
      </c>
      <c r="AC195" s="42">
        <v>0</v>
      </c>
      <c r="AD195" s="42">
        <v>0</v>
      </c>
      <c r="AE195" s="42">
        <v>0</v>
      </c>
      <c r="AF195" s="42">
        <v>0</v>
      </c>
      <c r="AG195" s="42">
        <v>0</v>
      </c>
      <c r="AH195" s="42">
        <v>0</v>
      </c>
      <c r="AI195" s="42">
        <v>0</v>
      </c>
      <c r="AJ195" s="42">
        <v>0</v>
      </c>
      <c r="AK195" s="42">
        <v>0</v>
      </c>
      <c r="AL195" s="42">
        <v>0</v>
      </c>
      <c r="AM195" s="42">
        <v>0</v>
      </c>
      <c r="AN195" s="42">
        <v>0</v>
      </c>
      <c r="AO195" s="42">
        <v>0</v>
      </c>
      <c r="AP195" s="42">
        <v>0</v>
      </c>
      <c r="AQ195" s="42">
        <v>0</v>
      </c>
      <c r="AR195" s="42">
        <v>0</v>
      </c>
      <c r="AS195" s="42">
        <v>0</v>
      </c>
      <c r="AT195" s="42">
        <v>0</v>
      </c>
      <c r="AU195" s="42">
        <v>0</v>
      </c>
      <c r="AV195" s="42">
        <v>0</v>
      </c>
      <c r="AW195" s="42">
        <v>0</v>
      </c>
      <c r="AX195" s="42">
        <v>0</v>
      </c>
      <c r="AY195" s="42">
        <v>0</v>
      </c>
      <c r="AZ195" s="42">
        <v>0</v>
      </c>
      <c r="BA195" s="42">
        <v>0</v>
      </c>
      <c r="BB195" s="42">
        <v>5.99999999684186E-9</v>
      </c>
      <c r="BC195" s="42">
        <v>0</v>
      </c>
      <c r="BD195" s="42">
        <v>0</v>
      </c>
      <c r="BE195" s="42">
        <v>0</v>
      </c>
      <c r="BF195" s="42">
        <v>0</v>
      </c>
      <c r="BG195" s="42">
        <v>0</v>
      </c>
      <c r="BH195" s="42">
        <v>0</v>
      </c>
      <c r="BI195" s="42">
        <v>0</v>
      </c>
      <c r="BJ195" s="42">
        <v>0</v>
      </c>
      <c r="BK195" s="42">
        <v>0</v>
      </c>
      <c r="BL195" s="42">
        <v>0</v>
      </c>
      <c r="BM195" s="42">
        <v>0</v>
      </c>
      <c r="BN195" s="42">
        <v>0</v>
      </c>
      <c r="BO195" s="42">
        <v>0</v>
      </c>
      <c r="BP195" s="42">
        <v>0</v>
      </c>
      <c r="BQ195" s="42">
        <v>0</v>
      </c>
      <c r="BR195" s="42">
        <v>0</v>
      </c>
      <c r="BS195" s="42">
        <v>0</v>
      </c>
      <c r="BT195" s="42">
        <v>0</v>
      </c>
      <c r="BU195" s="42">
        <v>0</v>
      </c>
      <c r="BV195" s="42">
        <v>0</v>
      </c>
      <c r="BW195" s="42">
        <v>0</v>
      </c>
      <c r="BX195" s="42">
        <v>0</v>
      </c>
      <c r="BY195" s="42">
        <v>0</v>
      </c>
      <c r="BZ195" s="42">
        <v>0</v>
      </c>
      <c r="CA195" s="42">
        <v>0</v>
      </c>
      <c r="CB195" s="42">
        <v>0</v>
      </c>
      <c r="CC195" s="42">
        <v>0</v>
      </c>
    </row>
    <row r="196" spans="1:81" x14ac:dyDescent="0.25">
      <c r="A196" s="202">
        <v>44958</v>
      </c>
      <c r="B196" s="42" t="s">
        <v>1348</v>
      </c>
      <c r="C196" s="42" t="s">
        <v>924</v>
      </c>
      <c r="D196" s="42">
        <v>0</v>
      </c>
      <c r="E196" s="42">
        <v>0</v>
      </c>
      <c r="F196" s="42">
        <v>0</v>
      </c>
      <c r="G196" s="42">
        <v>0</v>
      </c>
      <c r="H196" s="42">
        <v>0</v>
      </c>
      <c r="I196" s="42">
        <v>0</v>
      </c>
      <c r="J196" s="42">
        <v>0</v>
      </c>
      <c r="K196" s="42">
        <v>0</v>
      </c>
      <c r="L196" s="42">
        <v>0</v>
      </c>
      <c r="M196" s="42">
        <v>0</v>
      </c>
      <c r="N196" s="42">
        <v>0</v>
      </c>
      <c r="O196" s="42">
        <v>0</v>
      </c>
      <c r="P196" s="42">
        <v>0</v>
      </c>
      <c r="Q196" s="42">
        <v>0</v>
      </c>
      <c r="R196" s="42">
        <v>0</v>
      </c>
      <c r="S196" s="42">
        <v>0</v>
      </c>
      <c r="T196" s="42">
        <v>0</v>
      </c>
      <c r="U196" s="42">
        <v>0</v>
      </c>
      <c r="V196" s="42">
        <v>0</v>
      </c>
      <c r="W196" s="42">
        <v>0</v>
      </c>
      <c r="X196" s="42">
        <v>0</v>
      </c>
      <c r="Y196" s="42">
        <v>0</v>
      </c>
      <c r="Z196" s="42">
        <v>0</v>
      </c>
      <c r="AA196" s="42">
        <v>0</v>
      </c>
      <c r="AB196" s="42">
        <v>0</v>
      </c>
      <c r="AC196" s="42">
        <v>0</v>
      </c>
      <c r="AD196" s="42">
        <v>0</v>
      </c>
      <c r="AE196" s="42">
        <v>0</v>
      </c>
      <c r="AF196" s="42">
        <v>0</v>
      </c>
      <c r="AG196" s="42">
        <v>0</v>
      </c>
      <c r="AH196" s="42">
        <v>0</v>
      </c>
      <c r="AI196" s="42">
        <v>0</v>
      </c>
      <c r="AJ196" s="42">
        <v>0</v>
      </c>
      <c r="AK196" s="42">
        <v>0</v>
      </c>
      <c r="AL196" s="42">
        <v>0</v>
      </c>
      <c r="AM196" s="42">
        <v>0</v>
      </c>
      <c r="AN196" s="42">
        <v>0</v>
      </c>
      <c r="AO196" s="42">
        <v>0</v>
      </c>
      <c r="AP196" s="42">
        <v>0</v>
      </c>
      <c r="AQ196" s="42">
        <v>0</v>
      </c>
      <c r="AR196" s="42">
        <v>0</v>
      </c>
      <c r="AS196" s="42">
        <v>0</v>
      </c>
      <c r="AT196" s="42">
        <v>0</v>
      </c>
      <c r="AU196" s="42">
        <v>0</v>
      </c>
      <c r="AV196" s="42">
        <v>0</v>
      </c>
      <c r="AW196" s="42">
        <v>0</v>
      </c>
      <c r="AX196" s="42">
        <v>0</v>
      </c>
      <c r="AY196" s="42">
        <v>0</v>
      </c>
      <c r="AZ196" s="42">
        <v>0</v>
      </c>
      <c r="BA196" s="42">
        <v>0</v>
      </c>
      <c r="BB196" s="42">
        <v>0</v>
      </c>
      <c r="BC196" s="42">
        <v>27.63</v>
      </c>
      <c r="BD196" s="42">
        <v>0</v>
      </c>
      <c r="BE196" s="42">
        <v>0</v>
      </c>
      <c r="BF196" s="42">
        <v>0</v>
      </c>
      <c r="BG196" s="42">
        <v>0</v>
      </c>
      <c r="BH196" s="42">
        <v>0</v>
      </c>
      <c r="BI196" s="42">
        <v>0</v>
      </c>
      <c r="BJ196" s="42">
        <v>0</v>
      </c>
      <c r="BK196" s="42">
        <v>0</v>
      </c>
      <c r="BL196" s="42">
        <v>0</v>
      </c>
      <c r="BM196" s="42">
        <v>0</v>
      </c>
      <c r="BN196" s="42">
        <v>0</v>
      </c>
      <c r="BO196" s="42">
        <v>0</v>
      </c>
      <c r="BP196" s="42">
        <v>0</v>
      </c>
      <c r="BQ196" s="42">
        <v>0</v>
      </c>
      <c r="BR196" s="42">
        <v>0</v>
      </c>
      <c r="BS196" s="42">
        <v>0</v>
      </c>
      <c r="BT196" s="42">
        <v>0</v>
      </c>
      <c r="BU196" s="42">
        <v>0</v>
      </c>
      <c r="BV196" s="42">
        <v>0</v>
      </c>
      <c r="BW196" s="42">
        <v>0</v>
      </c>
      <c r="BX196" s="42">
        <v>0</v>
      </c>
      <c r="BY196" s="42">
        <v>0</v>
      </c>
      <c r="BZ196" s="42">
        <v>0</v>
      </c>
      <c r="CA196" s="42">
        <v>0</v>
      </c>
      <c r="CB196" s="42">
        <v>0</v>
      </c>
      <c r="CC196" s="42">
        <v>0</v>
      </c>
    </row>
    <row r="197" spans="1:81" x14ac:dyDescent="0.25">
      <c r="A197" s="202">
        <v>44958</v>
      </c>
      <c r="B197" s="42" t="s">
        <v>1348</v>
      </c>
      <c r="C197" s="42" t="s">
        <v>922</v>
      </c>
      <c r="D197" s="42">
        <v>0</v>
      </c>
      <c r="E197" s="42">
        <v>0</v>
      </c>
      <c r="F197" s="42">
        <v>0</v>
      </c>
      <c r="G197" s="42">
        <v>0</v>
      </c>
      <c r="H197" s="42">
        <v>0</v>
      </c>
      <c r="I197" s="42">
        <v>0</v>
      </c>
      <c r="J197" s="42">
        <v>0</v>
      </c>
      <c r="K197" s="42">
        <v>0</v>
      </c>
      <c r="L197" s="42">
        <v>0</v>
      </c>
      <c r="M197" s="42">
        <v>0</v>
      </c>
      <c r="N197" s="42">
        <v>0</v>
      </c>
      <c r="O197" s="42">
        <v>0</v>
      </c>
      <c r="P197" s="42">
        <v>0</v>
      </c>
      <c r="Q197" s="42">
        <v>0</v>
      </c>
      <c r="R197" s="42">
        <v>0</v>
      </c>
      <c r="S197" s="42">
        <v>0</v>
      </c>
      <c r="T197" s="42">
        <v>0</v>
      </c>
      <c r="U197" s="42">
        <v>0</v>
      </c>
      <c r="V197" s="42">
        <v>0</v>
      </c>
      <c r="W197" s="42">
        <v>0</v>
      </c>
      <c r="X197" s="42">
        <v>0</v>
      </c>
      <c r="Y197" s="42">
        <v>0</v>
      </c>
      <c r="Z197" s="42">
        <v>0</v>
      </c>
      <c r="AA197" s="42">
        <v>0</v>
      </c>
      <c r="AB197" s="42">
        <v>0</v>
      </c>
      <c r="AC197" s="42">
        <v>0</v>
      </c>
      <c r="AD197" s="42">
        <v>0</v>
      </c>
      <c r="AE197" s="42">
        <v>0</v>
      </c>
      <c r="AF197" s="42">
        <v>0</v>
      </c>
      <c r="AG197" s="42">
        <v>0</v>
      </c>
      <c r="AH197" s="42">
        <v>0</v>
      </c>
      <c r="AI197" s="42">
        <v>0</v>
      </c>
      <c r="AJ197" s="42">
        <v>0</v>
      </c>
      <c r="AK197" s="42">
        <v>0</v>
      </c>
      <c r="AL197" s="42">
        <v>0</v>
      </c>
      <c r="AM197" s="42">
        <v>0</v>
      </c>
      <c r="AN197" s="42">
        <v>0</v>
      </c>
      <c r="AO197" s="42">
        <v>0</v>
      </c>
      <c r="AP197" s="42">
        <v>0</v>
      </c>
      <c r="AQ197" s="42">
        <v>0</v>
      </c>
      <c r="AR197" s="42">
        <v>0</v>
      </c>
      <c r="AS197" s="42">
        <v>0</v>
      </c>
      <c r="AT197" s="42">
        <v>0</v>
      </c>
      <c r="AU197" s="42">
        <v>0</v>
      </c>
      <c r="AV197" s="42">
        <v>0</v>
      </c>
      <c r="AW197" s="42">
        <v>0</v>
      </c>
      <c r="AX197" s="42">
        <v>0</v>
      </c>
      <c r="AY197" s="42">
        <v>0</v>
      </c>
      <c r="AZ197" s="42">
        <v>0</v>
      </c>
      <c r="BA197" s="42">
        <v>0</v>
      </c>
      <c r="BB197" s="42">
        <v>0</v>
      </c>
      <c r="BC197" s="42">
        <v>0</v>
      </c>
      <c r="BD197" s="42">
        <v>0</v>
      </c>
      <c r="BE197" s="42">
        <v>-1.5659999999999999E-6</v>
      </c>
      <c r="BF197" s="42">
        <v>0</v>
      </c>
      <c r="BG197" s="42">
        <v>0</v>
      </c>
      <c r="BH197" s="42">
        <v>0</v>
      </c>
      <c r="BI197" s="42">
        <v>0</v>
      </c>
      <c r="BJ197" s="42">
        <v>0</v>
      </c>
      <c r="BK197" s="42">
        <v>0</v>
      </c>
      <c r="BL197" s="42">
        <v>0</v>
      </c>
      <c r="BM197" s="42">
        <v>0</v>
      </c>
      <c r="BN197" s="42">
        <v>0</v>
      </c>
      <c r="BO197" s="42">
        <v>0</v>
      </c>
      <c r="BP197" s="42">
        <v>0</v>
      </c>
      <c r="BQ197" s="42">
        <v>0</v>
      </c>
      <c r="BR197" s="42">
        <v>0</v>
      </c>
      <c r="BS197" s="42">
        <v>0</v>
      </c>
      <c r="BT197" s="42">
        <v>0</v>
      </c>
      <c r="BU197" s="42">
        <v>0</v>
      </c>
      <c r="BV197" s="42">
        <v>0</v>
      </c>
      <c r="BW197" s="42">
        <v>0</v>
      </c>
      <c r="BX197" s="42">
        <v>0</v>
      </c>
      <c r="BY197" s="42">
        <v>0</v>
      </c>
      <c r="BZ197" s="42">
        <v>0</v>
      </c>
      <c r="CA197" s="42">
        <v>0</v>
      </c>
      <c r="CB197" s="42">
        <v>0</v>
      </c>
      <c r="CC197" s="42">
        <v>0</v>
      </c>
    </row>
    <row r="198" spans="1:81" x14ac:dyDescent="0.25">
      <c r="A198" s="202">
        <v>44958</v>
      </c>
      <c r="B198" s="42" t="s">
        <v>1346</v>
      </c>
      <c r="C198" s="42" t="s">
        <v>21</v>
      </c>
      <c r="D198" s="42">
        <v>0</v>
      </c>
      <c r="E198" s="42">
        <v>0</v>
      </c>
      <c r="F198" s="42">
        <v>0</v>
      </c>
      <c r="G198" s="42">
        <v>0</v>
      </c>
      <c r="H198" s="42">
        <v>0</v>
      </c>
      <c r="I198" s="42">
        <v>0</v>
      </c>
      <c r="J198" s="42">
        <v>0</v>
      </c>
      <c r="K198" s="42">
        <v>-85.692999999999998</v>
      </c>
      <c r="L198" s="42">
        <v>0</v>
      </c>
      <c r="M198" s="42">
        <v>0</v>
      </c>
      <c r="N198" s="42">
        <v>0</v>
      </c>
      <c r="O198" s="42">
        <v>0</v>
      </c>
      <c r="P198" s="42">
        <v>0</v>
      </c>
      <c r="Q198" s="42">
        <v>0</v>
      </c>
      <c r="R198" s="42">
        <v>0</v>
      </c>
      <c r="S198" s="42">
        <v>0</v>
      </c>
      <c r="T198" s="42">
        <v>0</v>
      </c>
      <c r="U198" s="42">
        <v>0</v>
      </c>
      <c r="V198" s="42">
        <v>0</v>
      </c>
      <c r="W198" s="42">
        <v>0</v>
      </c>
      <c r="X198" s="42">
        <v>0</v>
      </c>
      <c r="Y198" s="42">
        <v>0</v>
      </c>
      <c r="Z198" s="42">
        <v>0</v>
      </c>
      <c r="AA198" s="42">
        <v>0</v>
      </c>
      <c r="AB198" s="42">
        <v>0</v>
      </c>
      <c r="AC198" s="42">
        <v>0</v>
      </c>
      <c r="AD198" s="42">
        <v>0</v>
      </c>
      <c r="AE198" s="42">
        <v>0</v>
      </c>
      <c r="AF198" s="42">
        <v>0</v>
      </c>
      <c r="AG198" s="42">
        <v>0</v>
      </c>
      <c r="AH198" s="42">
        <v>0</v>
      </c>
      <c r="AI198" s="42">
        <v>0</v>
      </c>
      <c r="AJ198" s="42">
        <v>0</v>
      </c>
      <c r="AK198" s="42">
        <v>0</v>
      </c>
      <c r="AL198" s="42">
        <v>0</v>
      </c>
      <c r="AM198" s="42">
        <v>0</v>
      </c>
      <c r="AN198" s="42">
        <v>0</v>
      </c>
      <c r="AO198" s="42">
        <v>0</v>
      </c>
      <c r="AP198" s="42">
        <v>0</v>
      </c>
      <c r="AQ198" s="42">
        <v>0</v>
      </c>
      <c r="AR198" s="42">
        <v>0</v>
      </c>
      <c r="AS198" s="42">
        <v>0</v>
      </c>
      <c r="AT198" s="42">
        <v>0</v>
      </c>
      <c r="AU198" s="42">
        <v>0</v>
      </c>
      <c r="AV198" s="42">
        <v>0</v>
      </c>
      <c r="AW198" s="42">
        <v>0</v>
      </c>
      <c r="AX198" s="42">
        <v>0</v>
      </c>
      <c r="AY198" s="42">
        <v>0</v>
      </c>
      <c r="AZ198" s="42">
        <v>0</v>
      </c>
      <c r="BA198" s="42">
        <v>0</v>
      </c>
      <c r="BB198" s="42">
        <v>0</v>
      </c>
      <c r="BC198" s="42">
        <v>0</v>
      </c>
      <c r="BD198" s="42">
        <v>0</v>
      </c>
      <c r="BE198" s="42">
        <v>0</v>
      </c>
      <c r="BF198" s="42">
        <v>0</v>
      </c>
      <c r="BG198" s="42">
        <v>0</v>
      </c>
      <c r="BH198" s="42">
        <v>0</v>
      </c>
      <c r="BI198" s="42">
        <v>0</v>
      </c>
      <c r="BJ198" s="42">
        <v>0</v>
      </c>
      <c r="BK198" s="42">
        <v>0</v>
      </c>
      <c r="BL198" s="42">
        <v>0</v>
      </c>
      <c r="BM198" s="42">
        <v>0</v>
      </c>
      <c r="BN198" s="42">
        <v>0</v>
      </c>
      <c r="BO198" s="42">
        <v>0</v>
      </c>
      <c r="BP198" s="42">
        <v>0</v>
      </c>
      <c r="BQ198" s="42">
        <v>0</v>
      </c>
      <c r="BR198" s="42">
        <v>0</v>
      </c>
      <c r="BS198" s="42">
        <v>0</v>
      </c>
      <c r="BT198" s="42">
        <v>0</v>
      </c>
      <c r="BU198" s="42">
        <v>0</v>
      </c>
      <c r="BV198" s="42">
        <v>0</v>
      </c>
      <c r="BW198" s="42">
        <v>0</v>
      </c>
      <c r="BX198" s="42">
        <v>2141065.4295220999</v>
      </c>
      <c r="BY198" s="42">
        <v>0</v>
      </c>
      <c r="BZ198" s="42">
        <v>0</v>
      </c>
      <c r="CA198" s="42">
        <v>0</v>
      </c>
      <c r="CB198" s="42">
        <v>0</v>
      </c>
      <c r="CC198" s="42">
        <v>0</v>
      </c>
    </row>
    <row r="199" spans="1:81" x14ac:dyDescent="0.25">
      <c r="A199" s="202">
        <v>44958</v>
      </c>
      <c r="B199" s="42" t="s">
        <v>1346</v>
      </c>
      <c r="C199" s="42" t="s">
        <v>1347</v>
      </c>
      <c r="D199" s="42">
        <v>0</v>
      </c>
      <c r="E199" s="42">
        <v>0</v>
      </c>
      <c r="F199" s="42">
        <v>0</v>
      </c>
      <c r="G199" s="42">
        <v>0</v>
      </c>
      <c r="H199" s="42">
        <v>0</v>
      </c>
      <c r="I199" s="42">
        <v>0</v>
      </c>
      <c r="J199" s="42">
        <v>0</v>
      </c>
      <c r="K199" s="42">
        <v>0</v>
      </c>
      <c r="L199" s="42">
        <v>0</v>
      </c>
      <c r="M199" s="42">
        <v>0</v>
      </c>
      <c r="N199" s="42">
        <v>0</v>
      </c>
      <c r="O199" s="42">
        <v>0</v>
      </c>
      <c r="P199" s="42">
        <v>0</v>
      </c>
      <c r="Q199" s="42">
        <v>0</v>
      </c>
      <c r="R199" s="42">
        <v>212.01863143</v>
      </c>
      <c r="S199" s="42">
        <v>0</v>
      </c>
      <c r="T199" s="42">
        <v>0</v>
      </c>
      <c r="U199" s="42">
        <v>0</v>
      </c>
      <c r="V199" s="42">
        <v>0</v>
      </c>
      <c r="W199" s="42">
        <v>0</v>
      </c>
      <c r="X199" s="42">
        <v>0</v>
      </c>
      <c r="Y199" s="42">
        <v>0</v>
      </c>
      <c r="Z199" s="42">
        <v>0</v>
      </c>
      <c r="AA199" s="42">
        <v>0</v>
      </c>
      <c r="AB199" s="42">
        <v>0</v>
      </c>
      <c r="AC199" s="42">
        <v>0</v>
      </c>
      <c r="AD199" s="42">
        <v>0</v>
      </c>
      <c r="AE199" s="42">
        <v>0</v>
      </c>
      <c r="AF199" s="42">
        <v>0</v>
      </c>
      <c r="AG199" s="42">
        <v>0</v>
      </c>
      <c r="AH199" s="42">
        <v>0</v>
      </c>
      <c r="AI199" s="42">
        <v>0</v>
      </c>
      <c r="AJ199" s="42">
        <v>0</v>
      </c>
      <c r="AK199" s="42">
        <v>0</v>
      </c>
      <c r="AL199" s="42">
        <v>0</v>
      </c>
      <c r="AM199" s="42">
        <v>0</v>
      </c>
      <c r="AN199" s="42">
        <v>0</v>
      </c>
      <c r="AO199" s="42">
        <v>0</v>
      </c>
      <c r="AP199" s="42">
        <v>0</v>
      </c>
      <c r="AQ199" s="42">
        <v>0</v>
      </c>
      <c r="AR199" s="42">
        <v>0</v>
      </c>
      <c r="AS199" s="42">
        <v>0</v>
      </c>
      <c r="AT199" s="42">
        <v>0</v>
      </c>
      <c r="AU199" s="42">
        <v>0</v>
      </c>
      <c r="AV199" s="42">
        <v>0</v>
      </c>
      <c r="AW199" s="42">
        <v>0</v>
      </c>
      <c r="AX199" s="42">
        <v>0</v>
      </c>
      <c r="AY199" s="42">
        <v>0</v>
      </c>
      <c r="AZ199" s="42">
        <v>0</v>
      </c>
      <c r="BA199" s="42">
        <v>0</v>
      </c>
      <c r="BB199" s="42">
        <v>0</v>
      </c>
      <c r="BC199" s="42">
        <v>0</v>
      </c>
      <c r="BD199" s="42">
        <v>0</v>
      </c>
      <c r="BE199" s="42">
        <v>0</v>
      </c>
      <c r="BF199" s="42">
        <v>0</v>
      </c>
      <c r="BG199" s="42">
        <v>0</v>
      </c>
      <c r="BH199" s="42">
        <v>0</v>
      </c>
      <c r="BI199" s="42">
        <v>0</v>
      </c>
      <c r="BJ199" s="42">
        <v>0</v>
      </c>
      <c r="BK199" s="42">
        <v>0</v>
      </c>
      <c r="BL199" s="42">
        <v>0</v>
      </c>
      <c r="BM199" s="42">
        <v>0</v>
      </c>
      <c r="BN199" s="42">
        <v>0</v>
      </c>
      <c r="BO199" s="42">
        <v>0</v>
      </c>
      <c r="BP199" s="42">
        <v>0</v>
      </c>
      <c r="BQ199" s="42">
        <v>0</v>
      </c>
      <c r="BR199" s="42">
        <v>0</v>
      </c>
      <c r="BS199" s="42">
        <v>0</v>
      </c>
      <c r="BT199" s="42">
        <v>0</v>
      </c>
      <c r="BU199" s="42">
        <v>0</v>
      </c>
      <c r="BV199" s="42">
        <v>0</v>
      </c>
      <c r="BW199" s="42">
        <v>0</v>
      </c>
      <c r="BX199" s="42">
        <v>-3861721.80997509</v>
      </c>
      <c r="BY199" s="42">
        <v>0</v>
      </c>
      <c r="BZ199" s="42">
        <v>0</v>
      </c>
      <c r="CA199" s="42">
        <v>0</v>
      </c>
      <c r="CB199" s="42">
        <v>0</v>
      </c>
      <c r="CC199" s="42">
        <v>0</v>
      </c>
    </row>
    <row r="200" spans="1:81" x14ac:dyDescent="0.25">
      <c r="A200" s="202">
        <v>44958</v>
      </c>
      <c r="B200" s="42" t="s">
        <v>1346</v>
      </c>
      <c r="C200" s="42" t="s">
        <v>1280</v>
      </c>
      <c r="D200" s="42">
        <v>0</v>
      </c>
      <c r="E200" s="42">
        <v>0</v>
      </c>
      <c r="F200" s="42">
        <v>0</v>
      </c>
      <c r="G200" s="42">
        <v>0</v>
      </c>
      <c r="H200" s="42">
        <v>0</v>
      </c>
      <c r="I200" s="42">
        <v>0</v>
      </c>
      <c r="J200" s="42">
        <v>0</v>
      </c>
      <c r="K200" s="42">
        <v>0</v>
      </c>
      <c r="L200" s="42">
        <v>0</v>
      </c>
      <c r="M200" s="42">
        <v>0</v>
      </c>
      <c r="N200" s="42">
        <v>0</v>
      </c>
      <c r="O200" s="42">
        <v>0</v>
      </c>
      <c r="P200" s="42">
        <v>0</v>
      </c>
      <c r="Q200" s="42">
        <v>0</v>
      </c>
      <c r="R200" s="42">
        <v>0</v>
      </c>
      <c r="S200" s="42">
        <v>0</v>
      </c>
      <c r="T200" s="42">
        <v>0</v>
      </c>
      <c r="U200" s="42">
        <v>0</v>
      </c>
      <c r="V200" s="42">
        <v>0</v>
      </c>
      <c r="W200" s="42">
        <v>0</v>
      </c>
      <c r="X200" s="42">
        <v>0</v>
      </c>
      <c r="Y200" s="42">
        <v>0</v>
      </c>
      <c r="Z200" s="42">
        <v>0</v>
      </c>
      <c r="AA200" s="42">
        <v>0</v>
      </c>
      <c r="AB200" s="42">
        <v>0</v>
      </c>
      <c r="AC200" s="42">
        <v>0</v>
      </c>
      <c r="AD200" s="42">
        <v>0</v>
      </c>
      <c r="AE200" s="42">
        <v>0</v>
      </c>
      <c r="AF200" s="42">
        <v>0</v>
      </c>
      <c r="AG200" s="42">
        <v>0</v>
      </c>
      <c r="AH200" s="42">
        <v>0</v>
      </c>
      <c r="AI200" s="42">
        <v>0</v>
      </c>
      <c r="AJ200" s="42">
        <v>0</v>
      </c>
      <c r="AK200" s="42">
        <v>0</v>
      </c>
      <c r="AL200" s="42">
        <v>0</v>
      </c>
      <c r="AM200" s="42">
        <v>-126.32470000000001</v>
      </c>
      <c r="AN200" s="42">
        <v>0</v>
      </c>
      <c r="AO200" s="42">
        <v>0</v>
      </c>
      <c r="AP200" s="42">
        <v>0</v>
      </c>
      <c r="AQ200" s="42">
        <v>0</v>
      </c>
      <c r="AR200" s="42">
        <v>0</v>
      </c>
      <c r="AS200" s="42">
        <v>0</v>
      </c>
      <c r="AT200" s="42">
        <v>0</v>
      </c>
      <c r="AU200" s="42">
        <v>0</v>
      </c>
      <c r="AV200" s="42">
        <v>0</v>
      </c>
      <c r="AW200" s="42">
        <v>0</v>
      </c>
      <c r="AX200" s="42">
        <v>0</v>
      </c>
      <c r="AY200" s="42">
        <v>0</v>
      </c>
      <c r="AZ200" s="42">
        <v>0</v>
      </c>
      <c r="BA200" s="42">
        <v>0</v>
      </c>
      <c r="BB200" s="42">
        <v>0</v>
      </c>
      <c r="BC200" s="42">
        <v>0</v>
      </c>
      <c r="BD200" s="42">
        <v>0</v>
      </c>
      <c r="BE200" s="42">
        <v>0</v>
      </c>
      <c r="BF200" s="42">
        <v>0</v>
      </c>
      <c r="BG200" s="42">
        <v>0</v>
      </c>
      <c r="BH200" s="42">
        <v>0</v>
      </c>
      <c r="BI200" s="42">
        <v>0</v>
      </c>
      <c r="BJ200" s="42">
        <v>0</v>
      </c>
      <c r="BK200" s="42">
        <v>0</v>
      </c>
      <c r="BL200" s="42">
        <v>0</v>
      </c>
      <c r="BM200" s="42">
        <v>0</v>
      </c>
      <c r="BN200" s="42">
        <v>0</v>
      </c>
      <c r="BO200" s="42">
        <v>0</v>
      </c>
      <c r="BP200" s="42">
        <v>0</v>
      </c>
      <c r="BQ200" s="42">
        <v>0</v>
      </c>
      <c r="BR200" s="42">
        <v>0</v>
      </c>
      <c r="BS200" s="42">
        <v>0</v>
      </c>
      <c r="BT200" s="42">
        <v>0</v>
      </c>
      <c r="BU200" s="42">
        <v>0</v>
      </c>
      <c r="BV200" s="42">
        <v>0</v>
      </c>
      <c r="BW200" s="42">
        <v>3789740.9707551701</v>
      </c>
      <c r="BX200" s="42">
        <v>0</v>
      </c>
      <c r="BY200" s="42">
        <v>0</v>
      </c>
      <c r="BZ200" s="42">
        <v>0</v>
      </c>
      <c r="CA200" s="42">
        <v>0</v>
      </c>
      <c r="CB200" s="42">
        <v>0</v>
      </c>
      <c r="CC200" s="42">
        <v>0</v>
      </c>
    </row>
    <row r="201" spans="1:81" x14ac:dyDescent="0.25">
      <c r="A201" s="202">
        <v>44958</v>
      </c>
      <c r="B201" s="42" t="s">
        <v>1344</v>
      </c>
      <c r="C201" s="42" t="s">
        <v>1345</v>
      </c>
      <c r="D201" s="42">
        <v>0</v>
      </c>
      <c r="E201" s="42">
        <v>0</v>
      </c>
      <c r="F201" s="42">
        <v>0</v>
      </c>
      <c r="G201" s="42">
        <v>0</v>
      </c>
      <c r="H201" s="42">
        <v>0</v>
      </c>
      <c r="I201" s="42">
        <v>0</v>
      </c>
      <c r="J201" s="42">
        <v>0</v>
      </c>
      <c r="K201" s="42">
        <v>0</v>
      </c>
      <c r="L201" s="42">
        <v>0</v>
      </c>
      <c r="M201" s="42">
        <v>0</v>
      </c>
      <c r="N201" s="42">
        <v>0</v>
      </c>
      <c r="O201" s="42">
        <v>0</v>
      </c>
      <c r="P201" s="42">
        <v>0</v>
      </c>
      <c r="Q201" s="42">
        <v>0</v>
      </c>
      <c r="R201" s="42">
        <v>-23.838740000000001</v>
      </c>
      <c r="S201" s="42">
        <v>0</v>
      </c>
      <c r="T201" s="42">
        <v>0</v>
      </c>
      <c r="U201" s="42">
        <v>0</v>
      </c>
      <c r="V201" s="42">
        <v>0</v>
      </c>
      <c r="W201" s="42">
        <v>0</v>
      </c>
      <c r="X201" s="42">
        <v>0</v>
      </c>
      <c r="Y201" s="42">
        <v>0</v>
      </c>
      <c r="Z201" s="42">
        <v>0</v>
      </c>
      <c r="AA201" s="42">
        <v>0</v>
      </c>
      <c r="AB201" s="42">
        <v>0</v>
      </c>
      <c r="AC201" s="42">
        <v>0</v>
      </c>
      <c r="AD201" s="42">
        <v>0</v>
      </c>
      <c r="AE201" s="42">
        <v>0</v>
      </c>
      <c r="AF201" s="42">
        <v>0</v>
      </c>
      <c r="AG201" s="42">
        <v>0</v>
      </c>
      <c r="AH201" s="42">
        <v>0</v>
      </c>
      <c r="AI201" s="42">
        <v>0</v>
      </c>
      <c r="AJ201" s="42">
        <v>513476.51488680003</v>
      </c>
      <c r="AK201" s="42">
        <v>0</v>
      </c>
      <c r="AL201" s="42">
        <v>0</v>
      </c>
      <c r="AM201" s="42">
        <v>0</v>
      </c>
      <c r="AN201" s="42">
        <v>0</v>
      </c>
      <c r="AO201" s="42">
        <v>0</v>
      </c>
      <c r="AP201" s="42">
        <v>0</v>
      </c>
      <c r="AQ201" s="42">
        <v>0</v>
      </c>
      <c r="AR201" s="42">
        <v>0</v>
      </c>
      <c r="AS201" s="42">
        <v>0</v>
      </c>
      <c r="AT201" s="42">
        <v>0</v>
      </c>
      <c r="AU201" s="42">
        <v>0</v>
      </c>
      <c r="AV201" s="42">
        <v>0</v>
      </c>
      <c r="AW201" s="42">
        <v>0</v>
      </c>
      <c r="AX201" s="42">
        <v>0</v>
      </c>
      <c r="AY201" s="42">
        <v>0</v>
      </c>
      <c r="AZ201" s="42">
        <v>0</v>
      </c>
      <c r="BA201" s="42">
        <v>0</v>
      </c>
      <c r="BB201" s="42">
        <v>0</v>
      </c>
      <c r="BC201" s="42">
        <v>0</v>
      </c>
      <c r="BD201" s="42">
        <v>0</v>
      </c>
      <c r="BE201" s="42">
        <v>0</v>
      </c>
      <c r="BF201" s="42">
        <v>0</v>
      </c>
      <c r="BG201" s="42">
        <v>0</v>
      </c>
      <c r="BH201" s="42">
        <v>0</v>
      </c>
      <c r="BI201" s="42">
        <v>0</v>
      </c>
      <c r="BJ201" s="42">
        <v>0</v>
      </c>
      <c r="BK201" s="42">
        <v>0</v>
      </c>
      <c r="BL201" s="42">
        <v>0</v>
      </c>
      <c r="BM201" s="42">
        <v>0</v>
      </c>
      <c r="BN201" s="42">
        <v>0</v>
      </c>
      <c r="BO201" s="42">
        <v>0</v>
      </c>
      <c r="BP201" s="42">
        <v>0</v>
      </c>
      <c r="BQ201" s="42">
        <v>0</v>
      </c>
      <c r="BR201" s="42">
        <v>0</v>
      </c>
      <c r="BS201" s="42">
        <v>0</v>
      </c>
      <c r="BT201" s="42">
        <v>0</v>
      </c>
      <c r="BU201" s="42">
        <v>0</v>
      </c>
      <c r="BV201" s="42">
        <v>0</v>
      </c>
      <c r="BW201" s="42">
        <v>0</v>
      </c>
      <c r="BX201" s="42">
        <v>0</v>
      </c>
      <c r="BY201" s="42">
        <v>0</v>
      </c>
      <c r="BZ201" s="42">
        <v>0</v>
      </c>
      <c r="CA201" s="42">
        <v>0</v>
      </c>
      <c r="CB201" s="42">
        <v>0</v>
      </c>
      <c r="CC201" s="42">
        <v>0</v>
      </c>
    </row>
    <row r="202" spans="1:81" x14ac:dyDescent="0.25">
      <c r="A202" s="202">
        <v>44958</v>
      </c>
      <c r="B202" s="42" t="s">
        <v>1344</v>
      </c>
      <c r="C202" s="42" t="s">
        <v>1343</v>
      </c>
      <c r="D202" s="42">
        <v>0</v>
      </c>
      <c r="E202" s="42">
        <v>0</v>
      </c>
      <c r="F202" s="42">
        <v>0</v>
      </c>
      <c r="G202" s="42">
        <v>0</v>
      </c>
      <c r="H202" s="42">
        <v>0</v>
      </c>
      <c r="I202" s="42">
        <v>0</v>
      </c>
      <c r="J202" s="42">
        <v>0</v>
      </c>
      <c r="K202" s="42">
        <v>0</v>
      </c>
      <c r="L202" s="42">
        <v>0</v>
      </c>
      <c r="M202" s="42">
        <v>0</v>
      </c>
      <c r="N202" s="42">
        <v>0</v>
      </c>
      <c r="O202" s="42">
        <v>0</v>
      </c>
      <c r="P202" s="42">
        <v>0</v>
      </c>
      <c r="Q202" s="42">
        <v>0</v>
      </c>
      <c r="R202" s="42">
        <v>23.838008239000001</v>
      </c>
      <c r="S202" s="42">
        <v>0</v>
      </c>
      <c r="T202" s="42">
        <v>0</v>
      </c>
      <c r="U202" s="42">
        <v>0</v>
      </c>
      <c r="V202" s="42">
        <v>0</v>
      </c>
      <c r="W202" s="42">
        <v>0</v>
      </c>
      <c r="X202" s="42">
        <v>0</v>
      </c>
      <c r="Y202" s="42">
        <v>0</v>
      </c>
      <c r="Z202" s="42">
        <v>0</v>
      </c>
      <c r="AA202" s="42">
        <v>0</v>
      </c>
      <c r="AB202" s="42">
        <v>0</v>
      </c>
      <c r="AC202" s="42">
        <v>0</v>
      </c>
      <c r="AD202" s="42">
        <v>0</v>
      </c>
      <c r="AE202" s="42">
        <v>0</v>
      </c>
      <c r="AF202" s="42">
        <v>0</v>
      </c>
      <c r="AG202" s="42">
        <v>0</v>
      </c>
      <c r="AH202" s="42">
        <v>0</v>
      </c>
      <c r="AI202" s="42">
        <v>0</v>
      </c>
      <c r="AJ202" s="42">
        <v>0</v>
      </c>
      <c r="AK202" s="42">
        <v>-512907.82853454101</v>
      </c>
      <c r="AL202" s="42">
        <v>0</v>
      </c>
      <c r="AM202" s="42">
        <v>0</v>
      </c>
      <c r="AN202" s="42">
        <v>0</v>
      </c>
      <c r="AO202" s="42">
        <v>0</v>
      </c>
      <c r="AP202" s="42">
        <v>0</v>
      </c>
      <c r="AQ202" s="42">
        <v>0</v>
      </c>
      <c r="AR202" s="42">
        <v>0</v>
      </c>
      <c r="AS202" s="42">
        <v>0</v>
      </c>
      <c r="AT202" s="42">
        <v>0</v>
      </c>
      <c r="AU202" s="42">
        <v>0</v>
      </c>
      <c r="AV202" s="42">
        <v>0</v>
      </c>
      <c r="AW202" s="42">
        <v>0</v>
      </c>
      <c r="AX202" s="42">
        <v>0</v>
      </c>
      <c r="AY202" s="42">
        <v>0</v>
      </c>
      <c r="AZ202" s="42">
        <v>0</v>
      </c>
      <c r="BA202" s="42">
        <v>0</v>
      </c>
      <c r="BB202" s="42">
        <v>0</v>
      </c>
      <c r="BC202" s="42">
        <v>0</v>
      </c>
      <c r="BD202" s="42">
        <v>0</v>
      </c>
      <c r="BE202" s="42">
        <v>0</v>
      </c>
      <c r="BF202" s="42">
        <v>0</v>
      </c>
      <c r="BG202" s="42">
        <v>0</v>
      </c>
      <c r="BH202" s="42">
        <v>0</v>
      </c>
      <c r="BI202" s="42">
        <v>0</v>
      </c>
      <c r="BJ202" s="42">
        <v>0</v>
      </c>
      <c r="BK202" s="42">
        <v>0</v>
      </c>
      <c r="BL202" s="42">
        <v>0</v>
      </c>
      <c r="BM202" s="42">
        <v>0</v>
      </c>
      <c r="BN202" s="42">
        <v>0</v>
      </c>
      <c r="BO202" s="42">
        <v>0</v>
      </c>
      <c r="BP202" s="42">
        <v>0</v>
      </c>
      <c r="BQ202" s="42">
        <v>0</v>
      </c>
      <c r="BR202" s="42">
        <v>0</v>
      </c>
      <c r="BS202" s="42">
        <v>0</v>
      </c>
      <c r="BT202" s="42">
        <v>0</v>
      </c>
      <c r="BU202" s="42">
        <v>0</v>
      </c>
      <c r="BV202" s="42">
        <v>0</v>
      </c>
      <c r="BW202" s="42">
        <v>0</v>
      </c>
      <c r="BX202" s="42">
        <v>0</v>
      </c>
      <c r="BY202" s="42">
        <v>0</v>
      </c>
      <c r="BZ202" s="42">
        <v>0</v>
      </c>
      <c r="CA202" s="42">
        <v>0</v>
      </c>
      <c r="CB202" s="42">
        <v>0</v>
      </c>
      <c r="CC202" s="42">
        <v>0</v>
      </c>
    </row>
    <row r="203" spans="1:81" x14ac:dyDescent="0.25">
      <c r="A203" s="202">
        <v>44958</v>
      </c>
      <c r="B203" s="42" t="s">
        <v>1341</v>
      </c>
      <c r="C203" s="42" t="s">
        <v>1342</v>
      </c>
      <c r="D203" s="42">
        <v>0</v>
      </c>
      <c r="E203" s="42">
        <v>0</v>
      </c>
      <c r="F203" s="42">
        <v>0</v>
      </c>
      <c r="G203" s="42">
        <v>0</v>
      </c>
      <c r="H203" s="42">
        <v>0</v>
      </c>
      <c r="I203" s="42">
        <v>0</v>
      </c>
      <c r="J203" s="42">
        <v>0</v>
      </c>
      <c r="K203" s="42">
        <v>0</v>
      </c>
      <c r="L203" s="42">
        <v>0</v>
      </c>
      <c r="M203" s="42">
        <v>0</v>
      </c>
      <c r="N203" s="42">
        <v>0</v>
      </c>
      <c r="O203" s="42">
        <v>0</v>
      </c>
      <c r="P203" s="42">
        <v>0</v>
      </c>
      <c r="Q203" s="42">
        <v>0</v>
      </c>
      <c r="R203" s="42">
        <v>0</v>
      </c>
      <c r="S203" s="42">
        <v>0</v>
      </c>
      <c r="T203" s="42">
        <v>0</v>
      </c>
      <c r="U203" s="42">
        <v>0</v>
      </c>
      <c r="V203" s="42">
        <v>0</v>
      </c>
      <c r="W203" s="42">
        <v>0</v>
      </c>
      <c r="X203" s="42">
        <v>0</v>
      </c>
      <c r="Y203" s="42">
        <v>0</v>
      </c>
      <c r="Z203" s="42">
        <v>0</v>
      </c>
      <c r="AA203" s="42">
        <v>0</v>
      </c>
      <c r="AB203" s="42">
        <v>0</v>
      </c>
      <c r="AC203" s="42">
        <v>-340.22957661999999</v>
      </c>
      <c r="AD203" s="42">
        <v>0</v>
      </c>
      <c r="AE203" s="42">
        <v>0</v>
      </c>
      <c r="AF203" s="42">
        <v>0</v>
      </c>
      <c r="AG203" s="42">
        <v>0</v>
      </c>
      <c r="AH203" s="42">
        <v>0</v>
      </c>
      <c r="AI203" s="42">
        <v>0</v>
      </c>
      <c r="AJ203" s="42">
        <v>0</v>
      </c>
      <c r="AK203" s="42">
        <v>0</v>
      </c>
      <c r="AL203" s="42">
        <v>0</v>
      </c>
      <c r="AM203" s="42">
        <v>0</v>
      </c>
      <c r="AN203" s="42">
        <v>0</v>
      </c>
      <c r="AO203" s="42">
        <v>0</v>
      </c>
      <c r="AP203" s="42">
        <v>0</v>
      </c>
      <c r="AQ203" s="42">
        <v>0</v>
      </c>
      <c r="AR203" s="42">
        <v>0</v>
      </c>
      <c r="AS203" s="42">
        <v>0</v>
      </c>
      <c r="AT203" s="42">
        <v>0</v>
      </c>
      <c r="AU203" s="42">
        <v>0</v>
      </c>
      <c r="AV203" s="42">
        <v>0</v>
      </c>
      <c r="AW203" s="42">
        <v>0</v>
      </c>
      <c r="AX203" s="42">
        <v>0</v>
      </c>
      <c r="AY203" s="42">
        <v>0</v>
      </c>
      <c r="AZ203" s="42">
        <v>0</v>
      </c>
      <c r="BA203" s="42">
        <v>0</v>
      </c>
      <c r="BB203" s="42">
        <v>0</v>
      </c>
      <c r="BC203" s="42">
        <v>0</v>
      </c>
      <c r="BD203" s="42">
        <v>0</v>
      </c>
      <c r="BE203" s="42">
        <v>0</v>
      </c>
      <c r="BF203" s="42">
        <v>0</v>
      </c>
      <c r="BG203" s="42">
        <v>0</v>
      </c>
      <c r="BH203" s="42">
        <v>0</v>
      </c>
      <c r="BI203" s="42">
        <v>0</v>
      </c>
      <c r="BJ203" s="42">
        <v>0</v>
      </c>
      <c r="BK203" s="42">
        <v>0</v>
      </c>
      <c r="BL203" s="42">
        <v>0</v>
      </c>
      <c r="BM203" s="42">
        <v>0</v>
      </c>
      <c r="BN203" s="42">
        <v>0</v>
      </c>
      <c r="BO203" s="42">
        <v>0</v>
      </c>
      <c r="BP203" s="42">
        <v>0</v>
      </c>
      <c r="BQ203" s="42">
        <v>0</v>
      </c>
      <c r="BR203" s="42">
        <v>0</v>
      </c>
      <c r="BS203" s="42">
        <v>0</v>
      </c>
      <c r="BT203" s="42">
        <v>0</v>
      </c>
      <c r="BU203" s="42">
        <v>0</v>
      </c>
      <c r="BV203" s="42">
        <v>0</v>
      </c>
      <c r="BW203" s="42">
        <v>15444.601048192</v>
      </c>
      <c r="BX203" s="42">
        <v>0</v>
      </c>
      <c r="BY203" s="42">
        <v>0</v>
      </c>
      <c r="BZ203" s="42">
        <v>0</v>
      </c>
      <c r="CA203" s="42">
        <v>0</v>
      </c>
      <c r="CB203" s="42">
        <v>0</v>
      </c>
      <c r="CC203" s="42">
        <v>0</v>
      </c>
    </row>
    <row r="204" spans="1:81" x14ac:dyDescent="0.25">
      <c r="A204" s="202">
        <v>44958</v>
      </c>
      <c r="B204" s="42" t="s">
        <v>1341</v>
      </c>
      <c r="C204" s="42" t="s">
        <v>1340</v>
      </c>
      <c r="D204" s="42">
        <v>0</v>
      </c>
      <c r="E204" s="42">
        <v>0</v>
      </c>
      <c r="F204" s="42">
        <v>0</v>
      </c>
      <c r="G204" s="42">
        <v>0</v>
      </c>
      <c r="H204" s="42">
        <v>0</v>
      </c>
      <c r="I204" s="42">
        <v>0</v>
      </c>
      <c r="J204" s="42">
        <v>0</v>
      </c>
      <c r="K204" s="42">
        <v>0</v>
      </c>
      <c r="L204" s="42">
        <v>0</v>
      </c>
      <c r="M204" s="42">
        <v>0</v>
      </c>
      <c r="N204" s="42">
        <v>0</v>
      </c>
      <c r="O204" s="42">
        <v>0</v>
      </c>
      <c r="P204" s="42">
        <v>0</v>
      </c>
      <c r="Q204" s="42">
        <v>0</v>
      </c>
      <c r="R204" s="42">
        <v>0</v>
      </c>
      <c r="S204" s="42">
        <v>0</v>
      </c>
      <c r="T204" s="42">
        <v>0</v>
      </c>
      <c r="U204" s="42">
        <v>0</v>
      </c>
      <c r="V204" s="42">
        <v>0</v>
      </c>
      <c r="W204" s="42">
        <v>0</v>
      </c>
      <c r="X204" s="42">
        <v>0</v>
      </c>
      <c r="Y204" s="42">
        <v>0</v>
      </c>
      <c r="Z204" s="42">
        <v>0</v>
      </c>
      <c r="AA204" s="42">
        <v>0</v>
      </c>
      <c r="AB204" s="42">
        <v>0</v>
      </c>
      <c r="AC204" s="42">
        <v>322.67899999999997</v>
      </c>
      <c r="AD204" s="42">
        <v>0</v>
      </c>
      <c r="AE204" s="42">
        <v>0</v>
      </c>
      <c r="AF204" s="42">
        <v>0</v>
      </c>
      <c r="AG204" s="42">
        <v>0</v>
      </c>
      <c r="AH204" s="42">
        <v>0</v>
      </c>
      <c r="AI204" s="42">
        <v>0</v>
      </c>
      <c r="AJ204" s="42">
        <v>0</v>
      </c>
      <c r="AK204" s="42">
        <v>0</v>
      </c>
      <c r="AL204" s="42">
        <v>0</v>
      </c>
      <c r="AM204" s="42">
        <v>0</v>
      </c>
      <c r="AN204" s="42">
        <v>0</v>
      </c>
      <c r="AO204" s="42">
        <v>0</v>
      </c>
      <c r="AP204" s="42">
        <v>0</v>
      </c>
      <c r="AQ204" s="42">
        <v>0</v>
      </c>
      <c r="AR204" s="42">
        <v>0</v>
      </c>
      <c r="AS204" s="42">
        <v>0</v>
      </c>
      <c r="AT204" s="42">
        <v>0</v>
      </c>
      <c r="AU204" s="42">
        <v>0</v>
      </c>
      <c r="AV204" s="42">
        <v>0</v>
      </c>
      <c r="AW204" s="42">
        <v>0</v>
      </c>
      <c r="AX204" s="42">
        <v>0</v>
      </c>
      <c r="AY204" s="42">
        <v>0</v>
      </c>
      <c r="AZ204" s="42">
        <v>0</v>
      </c>
      <c r="BA204" s="42">
        <v>0</v>
      </c>
      <c r="BB204" s="42">
        <v>0</v>
      </c>
      <c r="BC204" s="42">
        <v>0</v>
      </c>
      <c r="BD204" s="42">
        <v>0</v>
      </c>
      <c r="BE204" s="42">
        <v>0</v>
      </c>
      <c r="BF204" s="42">
        <v>0</v>
      </c>
      <c r="BG204" s="42">
        <v>0</v>
      </c>
      <c r="BH204" s="42">
        <v>0</v>
      </c>
      <c r="BI204" s="42">
        <v>0</v>
      </c>
      <c r="BJ204" s="42">
        <v>0</v>
      </c>
      <c r="BK204" s="42">
        <v>0</v>
      </c>
      <c r="BL204" s="42">
        <v>0</v>
      </c>
      <c r="BM204" s="42">
        <v>0</v>
      </c>
      <c r="BN204" s="42">
        <v>0</v>
      </c>
      <c r="BO204" s="42">
        <v>0</v>
      </c>
      <c r="BP204" s="42">
        <v>0</v>
      </c>
      <c r="BQ204" s="42">
        <v>0</v>
      </c>
      <c r="BR204" s="42">
        <v>0</v>
      </c>
      <c r="BS204" s="42">
        <v>0</v>
      </c>
      <c r="BT204" s="42">
        <v>0</v>
      </c>
      <c r="BU204" s="42">
        <v>0</v>
      </c>
      <c r="BV204" s="42">
        <v>0</v>
      </c>
      <c r="BW204" s="42">
        <v>0</v>
      </c>
      <c r="BX204" s="42">
        <v>-15237.93434</v>
      </c>
      <c r="BY204" s="42">
        <v>0</v>
      </c>
      <c r="BZ204" s="42">
        <v>0</v>
      </c>
      <c r="CA204" s="42">
        <v>0</v>
      </c>
      <c r="CB204" s="42">
        <v>0</v>
      </c>
      <c r="CC204" s="42">
        <v>0</v>
      </c>
    </row>
    <row r="205" spans="1:81" x14ac:dyDescent="0.25">
      <c r="A205" s="202">
        <v>44958</v>
      </c>
      <c r="B205" s="42" t="s">
        <v>1338</v>
      </c>
      <c r="C205" s="42" t="s">
        <v>1339</v>
      </c>
      <c r="D205" s="42">
        <v>0</v>
      </c>
      <c r="E205" s="42">
        <v>0</v>
      </c>
      <c r="F205" s="42">
        <v>0</v>
      </c>
      <c r="G205" s="42">
        <v>0</v>
      </c>
      <c r="H205" s="42">
        <v>0</v>
      </c>
      <c r="I205" s="42">
        <v>0</v>
      </c>
      <c r="J205" s="42">
        <v>0</v>
      </c>
      <c r="K205" s="42">
        <v>0</v>
      </c>
      <c r="L205" s="42">
        <v>0</v>
      </c>
      <c r="M205" s="42">
        <v>0</v>
      </c>
      <c r="N205" s="42">
        <v>0</v>
      </c>
      <c r="O205" s="42">
        <v>0</v>
      </c>
      <c r="P205" s="42">
        <v>0</v>
      </c>
      <c r="Q205" s="42">
        <v>0</v>
      </c>
      <c r="R205" s="42">
        <v>0</v>
      </c>
      <c r="S205" s="42">
        <v>0</v>
      </c>
      <c r="T205" s="42">
        <v>0</v>
      </c>
      <c r="U205" s="42">
        <v>0</v>
      </c>
      <c r="V205" s="42">
        <v>0</v>
      </c>
      <c r="W205" s="42">
        <v>0</v>
      </c>
      <c r="X205" s="42">
        <v>0</v>
      </c>
      <c r="Y205" s="42">
        <v>0</v>
      </c>
      <c r="Z205" s="42">
        <v>0</v>
      </c>
      <c r="AA205" s="42">
        <v>0</v>
      </c>
      <c r="AB205" s="42">
        <v>0</v>
      </c>
      <c r="AC205" s="42">
        <v>0</v>
      </c>
      <c r="AD205" s="42">
        <v>-101222.716983099</v>
      </c>
      <c r="AE205" s="42">
        <v>0</v>
      </c>
      <c r="AF205" s="42">
        <v>0</v>
      </c>
      <c r="AG205" s="42">
        <v>0</v>
      </c>
      <c r="AH205" s="42">
        <v>0</v>
      </c>
      <c r="AI205" s="42">
        <v>0</v>
      </c>
      <c r="AJ205" s="42">
        <v>0</v>
      </c>
      <c r="AK205" s="42">
        <v>0</v>
      </c>
      <c r="AL205" s="42">
        <v>0</v>
      </c>
      <c r="AM205" s="42">
        <v>0</v>
      </c>
      <c r="AN205" s="42">
        <v>0</v>
      </c>
      <c r="AO205" s="42">
        <v>0</v>
      </c>
      <c r="AP205" s="42">
        <v>0</v>
      </c>
      <c r="AQ205" s="42">
        <v>0</v>
      </c>
      <c r="AR205" s="42">
        <v>0</v>
      </c>
      <c r="AS205" s="42">
        <v>0</v>
      </c>
      <c r="AT205" s="42">
        <v>0</v>
      </c>
      <c r="AU205" s="42">
        <v>0</v>
      </c>
      <c r="AV205" s="42">
        <v>0</v>
      </c>
      <c r="AW205" s="42">
        <v>0</v>
      </c>
      <c r="AX205" s="42">
        <v>0</v>
      </c>
      <c r="AY205" s="42">
        <v>0</v>
      </c>
      <c r="AZ205" s="42">
        <v>0</v>
      </c>
      <c r="BA205" s="42">
        <v>0</v>
      </c>
      <c r="BB205" s="42">
        <v>0</v>
      </c>
      <c r="BC205" s="42">
        <v>0</v>
      </c>
      <c r="BD205" s="42">
        <v>0</v>
      </c>
      <c r="BE205" s="42">
        <v>0</v>
      </c>
      <c r="BF205" s="42">
        <v>0</v>
      </c>
      <c r="BG205" s="42">
        <v>0</v>
      </c>
      <c r="BH205" s="42">
        <v>0</v>
      </c>
      <c r="BI205" s="42">
        <v>0</v>
      </c>
      <c r="BJ205" s="42">
        <v>0</v>
      </c>
      <c r="BK205" s="42">
        <v>0</v>
      </c>
      <c r="BL205" s="42">
        <v>0</v>
      </c>
      <c r="BM205" s="42">
        <v>0</v>
      </c>
      <c r="BN205" s="42">
        <v>0</v>
      </c>
      <c r="BO205" s="42">
        <v>0</v>
      </c>
      <c r="BP205" s="42">
        <v>0</v>
      </c>
      <c r="BQ205" s="42">
        <v>0</v>
      </c>
      <c r="BR205" s="42">
        <v>0</v>
      </c>
      <c r="BS205" s="42">
        <v>0</v>
      </c>
      <c r="BT205" s="42">
        <v>0</v>
      </c>
      <c r="BU205" s="42">
        <v>0</v>
      </c>
      <c r="BV205" s="42">
        <v>0</v>
      </c>
      <c r="BW205" s="42">
        <v>26029.321206597</v>
      </c>
      <c r="BX205" s="42">
        <v>0</v>
      </c>
      <c r="BY205" s="42">
        <v>0</v>
      </c>
      <c r="BZ205" s="42">
        <v>0</v>
      </c>
      <c r="CA205" s="42">
        <v>0</v>
      </c>
      <c r="CB205" s="42">
        <v>0</v>
      </c>
      <c r="CC205" s="42">
        <v>0</v>
      </c>
    </row>
    <row r="206" spans="1:81" x14ac:dyDescent="0.25">
      <c r="A206" s="202">
        <v>44958</v>
      </c>
      <c r="B206" s="42" t="s">
        <v>1338</v>
      </c>
      <c r="C206" s="42" t="s">
        <v>1337</v>
      </c>
      <c r="D206" s="42">
        <v>0</v>
      </c>
      <c r="E206" s="42">
        <v>0</v>
      </c>
      <c r="F206" s="42">
        <v>0</v>
      </c>
      <c r="G206" s="42">
        <v>0</v>
      </c>
      <c r="H206" s="42">
        <v>0</v>
      </c>
      <c r="I206" s="42">
        <v>0</v>
      </c>
      <c r="J206" s="42">
        <v>0</v>
      </c>
      <c r="K206" s="42">
        <v>0</v>
      </c>
      <c r="L206" s="42">
        <v>0</v>
      </c>
      <c r="M206" s="42">
        <v>0</v>
      </c>
      <c r="N206" s="42">
        <v>0</v>
      </c>
      <c r="O206" s="42">
        <v>0</v>
      </c>
      <c r="P206" s="42">
        <v>0</v>
      </c>
      <c r="Q206" s="42">
        <v>0</v>
      </c>
      <c r="R206" s="42">
        <v>0</v>
      </c>
      <c r="S206" s="42">
        <v>0</v>
      </c>
      <c r="T206" s="42">
        <v>0</v>
      </c>
      <c r="U206" s="42">
        <v>0</v>
      </c>
      <c r="V206" s="42">
        <v>0</v>
      </c>
      <c r="W206" s="42">
        <v>0</v>
      </c>
      <c r="X206" s="42">
        <v>0</v>
      </c>
      <c r="Y206" s="42">
        <v>0</v>
      </c>
      <c r="Z206" s="42">
        <v>0</v>
      </c>
      <c r="AA206" s="42">
        <v>0</v>
      </c>
      <c r="AB206" s="42">
        <v>0</v>
      </c>
      <c r="AC206" s="42">
        <v>0</v>
      </c>
      <c r="AD206" s="42">
        <v>101401</v>
      </c>
      <c r="AE206" s="42">
        <v>0</v>
      </c>
      <c r="AF206" s="42">
        <v>0</v>
      </c>
      <c r="AG206" s="42">
        <v>0</v>
      </c>
      <c r="AH206" s="42">
        <v>0</v>
      </c>
      <c r="AI206" s="42">
        <v>0</v>
      </c>
      <c r="AJ206" s="42">
        <v>0</v>
      </c>
      <c r="AK206" s="42">
        <v>0</v>
      </c>
      <c r="AL206" s="42">
        <v>0</v>
      </c>
      <c r="AM206" s="42">
        <v>0</v>
      </c>
      <c r="AN206" s="42">
        <v>0</v>
      </c>
      <c r="AO206" s="42">
        <v>0</v>
      </c>
      <c r="AP206" s="42">
        <v>0</v>
      </c>
      <c r="AQ206" s="42">
        <v>0</v>
      </c>
      <c r="AR206" s="42">
        <v>0</v>
      </c>
      <c r="AS206" s="42">
        <v>0</v>
      </c>
      <c r="AT206" s="42">
        <v>0</v>
      </c>
      <c r="AU206" s="42">
        <v>0</v>
      </c>
      <c r="AV206" s="42">
        <v>0</v>
      </c>
      <c r="AW206" s="42">
        <v>0</v>
      </c>
      <c r="AX206" s="42">
        <v>0</v>
      </c>
      <c r="AY206" s="42">
        <v>0</v>
      </c>
      <c r="AZ206" s="42">
        <v>0</v>
      </c>
      <c r="BA206" s="42">
        <v>0</v>
      </c>
      <c r="BB206" s="42">
        <v>0</v>
      </c>
      <c r="BC206" s="42">
        <v>0</v>
      </c>
      <c r="BD206" s="42">
        <v>0</v>
      </c>
      <c r="BE206" s="42">
        <v>0</v>
      </c>
      <c r="BF206" s="42">
        <v>0</v>
      </c>
      <c r="BG206" s="42">
        <v>0</v>
      </c>
      <c r="BH206" s="42">
        <v>0</v>
      </c>
      <c r="BI206" s="42">
        <v>0</v>
      </c>
      <c r="BJ206" s="42">
        <v>0</v>
      </c>
      <c r="BK206" s="42">
        <v>0</v>
      </c>
      <c r="BL206" s="42">
        <v>0</v>
      </c>
      <c r="BM206" s="42">
        <v>0</v>
      </c>
      <c r="BN206" s="42">
        <v>0</v>
      </c>
      <c r="BO206" s="42">
        <v>0</v>
      </c>
      <c r="BP206" s="42">
        <v>0</v>
      </c>
      <c r="BQ206" s="42">
        <v>0</v>
      </c>
      <c r="BR206" s="42">
        <v>0</v>
      </c>
      <c r="BS206" s="42">
        <v>0</v>
      </c>
      <c r="BT206" s="42">
        <v>0</v>
      </c>
      <c r="BU206" s="42">
        <v>0</v>
      </c>
      <c r="BV206" s="42">
        <v>0</v>
      </c>
      <c r="BW206" s="42">
        <v>0</v>
      </c>
      <c r="BX206" s="42">
        <v>-27168.35986</v>
      </c>
      <c r="BY206" s="42">
        <v>0</v>
      </c>
      <c r="BZ206" s="42">
        <v>0</v>
      </c>
      <c r="CA206" s="42">
        <v>0</v>
      </c>
      <c r="CB206" s="42">
        <v>0</v>
      </c>
      <c r="CC206" s="42">
        <v>0</v>
      </c>
    </row>
    <row r="207" spans="1:81" x14ac:dyDescent="0.25">
      <c r="A207" s="202">
        <v>44958</v>
      </c>
      <c r="B207" s="42" t="s">
        <v>1335</v>
      </c>
      <c r="C207" s="42" t="s">
        <v>1336</v>
      </c>
      <c r="D207" s="42">
        <v>0</v>
      </c>
      <c r="E207" s="42">
        <v>0</v>
      </c>
      <c r="F207" s="42">
        <v>0</v>
      </c>
      <c r="G207" s="42">
        <v>0</v>
      </c>
      <c r="H207" s="42">
        <v>0</v>
      </c>
      <c r="I207" s="42">
        <v>0</v>
      </c>
      <c r="J207" s="42">
        <v>0</v>
      </c>
      <c r="K207" s="42">
        <v>0</v>
      </c>
      <c r="L207" s="42">
        <v>0</v>
      </c>
      <c r="M207" s="42">
        <v>0</v>
      </c>
      <c r="N207" s="42">
        <v>0</v>
      </c>
      <c r="O207" s="42">
        <v>0</v>
      </c>
      <c r="P207" s="42">
        <v>0</v>
      </c>
      <c r="Q207" s="42">
        <v>0</v>
      </c>
      <c r="R207" s="42">
        <v>0</v>
      </c>
      <c r="S207" s="42">
        <v>0</v>
      </c>
      <c r="T207" s="42">
        <v>0</v>
      </c>
      <c r="U207" s="42">
        <v>0</v>
      </c>
      <c r="V207" s="42">
        <v>0</v>
      </c>
      <c r="W207" s="42">
        <v>0</v>
      </c>
      <c r="X207" s="42">
        <v>0</v>
      </c>
      <c r="Y207" s="42">
        <v>0</v>
      </c>
      <c r="Z207" s="42">
        <v>0</v>
      </c>
      <c r="AA207" s="42">
        <v>0</v>
      </c>
      <c r="AB207" s="42">
        <v>0</v>
      </c>
      <c r="AC207" s="42">
        <v>0</v>
      </c>
      <c r="AD207" s="42">
        <v>0</v>
      </c>
      <c r="AE207" s="42">
        <v>-962.53796838999904</v>
      </c>
      <c r="AF207" s="42">
        <v>0</v>
      </c>
      <c r="AG207" s="42">
        <v>0</v>
      </c>
      <c r="AH207" s="42">
        <v>0</v>
      </c>
      <c r="AI207" s="42">
        <v>0</v>
      </c>
      <c r="AJ207" s="42">
        <v>0</v>
      </c>
      <c r="AK207" s="42">
        <v>0</v>
      </c>
      <c r="AL207" s="42">
        <v>0</v>
      </c>
      <c r="AM207" s="42">
        <v>0</v>
      </c>
      <c r="AN207" s="42">
        <v>0</v>
      </c>
      <c r="AO207" s="42">
        <v>0</v>
      </c>
      <c r="AP207" s="42">
        <v>0</v>
      </c>
      <c r="AQ207" s="42">
        <v>0</v>
      </c>
      <c r="AR207" s="42">
        <v>0</v>
      </c>
      <c r="AS207" s="42">
        <v>0</v>
      </c>
      <c r="AT207" s="42">
        <v>0</v>
      </c>
      <c r="AU207" s="42">
        <v>0</v>
      </c>
      <c r="AV207" s="42">
        <v>0</v>
      </c>
      <c r="AW207" s="42">
        <v>0</v>
      </c>
      <c r="AX207" s="42">
        <v>0</v>
      </c>
      <c r="AY207" s="42">
        <v>0</v>
      </c>
      <c r="AZ207" s="42">
        <v>0</v>
      </c>
      <c r="BA207" s="42">
        <v>0</v>
      </c>
      <c r="BB207" s="42">
        <v>0</v>
      </c>
      <c r="BC207" s="42">
        <v>0</v>
      </c>
      <c r="BD207" s="42">
        <v>0</v>
      </c>
      <c r="BE207" s="42">
        <v>0</v>
      </c>
      <c r="BF207" s="42">
        <v>0</v>
      </c>
      <c r="BG207" s="42">
        <v>0</v>
      </c>
      <c r="BH207" s="42">
        <v>0</v>
      </c>
      <c r="BI207" s="42">
        <v>0</v>
      </c>
      <c r="BJ207" s="42">
        <v>0</v>
      </c>
      <c r="BK207" s="42">
        <v>0</v>
      </c>
      <c r="BL207" s="42">
        <v>0</v>
      </c>
      <c r="BM207" s="42">
        <v>0</v>
      </c>
      <c r="BN207" s="42">
        <v>0</v>
      </c>
      <c r="BO207" s="42">
        <v>0</v>
      </c>
      <c r="BP207" s="42">
        <v>0</v>
      </c>
      <c r="BQ207" s="42">
        <v>0</v>
      </c>
      <c r="BR207" s="42">
        <v>0</v>
      </c>
      <c r="BS207" s="42">
        <v>0</v>
      </c>
      <c r="BT207" s="42">
        <v>0</v>
      </c>
      <c r="BU207" s="42">
        <v>0</v>
      </c>
      <c r="BV207" s="42">
        <v>0</v>
      </c>
      <c r="BW207" s="42">
        <v>1840.28431735299</v>
      </c>
      <c r="BX207" s="42">
        <v>0</v>
      </c>
      <c r="BY207" s="42">
        <v>0</v>
      </c>
      <c r="BZ207" s="42">
        <v>0</v>
      </c>
      <c r="CA207" s="42">
        <v>0</v>
      </c>
      <c r="CB207" s="42">
        <v>0</v>
      </c>
      <c r="CC207" s="42">
        <v>0</v>
      </c>
    </row>
    <row r="208" spans="1:81" x14ac:dyDescent="0.25">
      <c r="A208" s="202">
        <v>44958</v>
      </c>
      <c r="B208" s="42" t="s">
        <v>1335</v>
      </c>
      <c r="C208" s="42" t="s">
        <v>1334</v>
      </c>
      <c r="D208" s="42">
        <v>0</v>
      </c>
      <c r="E208" s="42">
        <v>0</v>
      </c>
      <c r="F208" s="42">
        <v>0</v>
      </c>
      <c r="G208" s="42">
        <v>0</v>
      </c>
      <c r="H208" s="42">
        <v>0</v>
      </c>
      <c r="I208" s="42">
        <v>0</v>
      </c>
      <c r="J208" s="42">
        <v>0</v>
      </c>
      <c r="K208" s="42">
        <v>0</v>
      </c>
      <c r="L208" s="42">
        <v>0</v>
      </c>
      <c r="M208" s="42">
        <v>0</v>
      </c>
      <c r="N208" s="42">
        <v>0</v>
      </c>
      <c r="O208" s="42">
        <v>0</v>
      </c>
      <c r="P208" s="42">
        <v>0</v>
      </c>
      <c r="Q208" s="42">
        <v>0</v>
      </c>
      <c r="R208" s="42">
        <v>0</v>
      </c>
      <c r="S208" s="42">
        <v>0</v>
      </c>
      <c r="T208" s="42">
        <v>0</v>
      </c>
      <c r="U208" s="42">
        <v>0</v>
      </c>
      <c r="V208" s="42">
        <v>0</v>
      </c>
      <c r="W208" s="42">
        <v>0</v>
      </c>
      <c r="X208" s="42">
        <v>0</v>
      </c>
      <c r="Y208" s="42">
        <v>0</v>
      </c>
      <c r="Z208" s="42">
        <v>0</v>
      </c>
      <c r="AA208" s="42">
        <v>0</v>
      </c>
      <c r="AB208" s="42">
        <v>0</v>
      </c>
      <c r="AC208" s="42">
        <v>0</v>
      </c>
      <c r="AD208" s="42">
        <v>0</v>
      </c>
      <c r="AE208" s="42">
        <v>962.29</v>
      </c>
      <c r="AF208" s="42">
        <v>0</v>
      </c>
      <c r="AG208" s="42">
        <v>0</v>
      </c>
      <c r="AH208" s="42">
        <v>0</v>
      </c>
      <c r="AI208" s="42">
        <v>0</v>
      </c>
      <c r="AJ208" s="42">
        <v>0</v>
      </c>
      <c r="AK208" s="42">
        <v>0</v>
      </c>
      <c r="AL208" s="42">
        <v>0</v>
      </c>
      <c r="AM208" s="42">
        <v>0</v>
      </c>
      <c r="AN208" s="42">
        <v>0</v>
      </c>
      <c r="AO208" s="42">
        <v>0</v>
      </c>
      <c r="AP208" s="42">
        <v>0</v>
      </c>
      <c r="AQ208" s="42">
        <v>0</v>
      </c>
      <c r="AR208" s="42">
        <v>0</v>
      </c>
      <c r="AS208" s="42">
        <v>0</v>
      </c>
      <c r="AT208" s="42">
        <v>0</v>
      </c>
      <c r="AU208" s="42">
        <v>0</v>
      </c>
      <c r="AV208" s="42">
        <v>0</v>
      </c>
      <c r="AW208" s="42">
        <v>0</v>
      </c>
      <c r="AX208" s="42">
        <v>0</v>
      </c>
      <c r="AY208" s="42">
        <v>0</v>
      </c>
      <c r="AZ208" s="42">
        <v>0</v>
      </c>
      <c r="BA208" s="42">
        <v>0</v>
      </c>
      <c r="BB208" s="42">
        <v>0</v>
      </c>
      <c r="BC208" s="42">
        <v>0</v>
      </c>
      <c r="BD208" s="42">
        <v>0</v>
      </c>
      <c r="BE208" s="42">
        <v>0</v>
      </c>
      <c r="BF208" s="42">
        <v>0</v>
      </c>
      <c r="BG208" s="42">
        <v>0</v>
      </c>
      <c r="BH208" s="42">
        <v>0</v>
      </c>
      <c r="BI208" s="42">
        <v>0</v>
      </c>
      <c r="BJ208" s="42">
        <v>0</v>
      </c>
      <c r="BK208" s="42">
        <v>0</v>
      </c>
      <c r="BL208" s="42">
        <v>0</v>
      </c>
      <c r="BM208" s="42">
        <v>0</v>
      </c>
      <c r="BN208" s="42">
        <v>0</v>
      </c>
      <c r="BO208" s="42">
        <v>0</v>
      </c>
      <c r="BP208" s="42">
        <v>0</v>
      </c>
      <c r="BQ208" s="42">
        <v>0</v>
      </c>
      <c r="BR208" s="42">
        <v>0</v>
      </c>
      <c r="BS208" s="42">
        <v>0</v>
      </c>
      <c r="BT208" s="42">
        <v>0</v>
      </c>
      <c r="BU208" s="42">
        <v>0</v>
      </c>
      <c r="BV208" s="42">
        <v>0</v>
      </c>
      <c r="BW208" s="42">
        <v>0</v>
      </c>
      <c r="BX208" s="42">
        <v>-7290.7042099999999</v>
      </c>
      <c r="BY208" s="42">
        <v>0</v>
      </c>
      <c r="BZ208" s="42">
        <v>0</v>
      </c>
      <c r="CA208" s="42">
        <v>0</v>
      </c>
      <c r="CB208" s="42">
        <v>0</v>
      </c>
      <c r="CC208" s="42">
        <v>0</v>
      </c>
    </row>
    <row r="209" spans="1:81" x14ac:dyDescent="0.25">
      <c r="A209" s="202">
        <v>44958</v>
      </c>
      <c r="B209" s="42" t="s">
        <v>1332</v>
      </c>
      <c r="C209" s="42" t="s">
        <v>1333</v>
      </c>
      <c r="D209" s="42">
        <v>0</v>
      </c>
      <c r="E209" s="42">
        <v>0</v>
      </c>
      <c r="F209" s="42">
        <v>0</v>
      </c>
      <c r="G209" s="42">
        <v>0</v>
      </c>
      <c r="H209" s="42">
        <v>0</v>
      </c>
      <c r="I209" s="42">
        <v>0</v>
      </c>
      <c r="J209" s="42">
        <v>0</v>
      </c>
      <c r="K209" s="42">
        <v>0</v>
      </c>
      <c r="L209" s="42">
        <v>0</v>
      </c>
      <c r="M209" s="42">
        <v>0</v>
      </c>
      <c r="N209" s="42">
        <v>0</v>
      </c>
      <c r="O209" s="42">
        <v>0</v>
      </c>
      <c r="P209" s="42">
        <v>0</v>
      </c>
      <c r="Q209" s="42">
        <v>0</v>
      </c>
      <c r="R209" s="42">
        <v>0</v>
      </c>
      <c r="S209" s="42">
        <v>0</v>
      </c>
      <c r="T209" s="42">
        <v>0</v>
      </c>
      <c r="U209" s="42">
        <v>0</v>
      </c>
      <c r="V209" s="42">
        <v>0</v>
      </c>
      <c r="W209" s="42">
        <v>0</v>
      </c>
      <c r="X209" s="42">
        <v>0</v>
      </c>
      <c r="Y209" s="42">
        <v>0</v>
      </c>
      <c r="Z209" s="42">
        <v>0</v>
      </c>
      <c r="AA209" s="42">
        <v>0</v>
      </c>
      <c r="AB209" s="42">
        <v>0</v>
      </c>
      <c r="AC209" s="42">
        <v>0</v>
      </c>
      <c r="AD209" s="42">
        <v>0</v>
      </c>
      <c r="AE209" s="42">
        <v>0</v>
      </c>
      <c r="AF209" s="42">
        <v>-9551.7406838999996</v>
      </c>
      <c r="AG209" s="42">
        <v>0</v>
      </c>
      <c r="AH209" s="42">
        <v>0</v>
      </c>
      <c r="AI209" s="42">
        <v>0</v>
      </c>
      <c r="AJ209" s="42">
        <v>0</v>
      </c>
      <c r="AK209" s="42">
        <v>0</v>
      </c>
      <c r="AL209" s="42">
        <v>0</v>
      </c>
      <c r="AM209" s="42">
        <v>0</v>
      </c>
      <c r="AN209" s="42">
        <v>0</v>
      </c>
      <c r="AO209" s="42">
        <v>0</v>
      </c>
      <c r="AP209" s="42">
        <v>0</v>
      </c>
      <c r="AQ209" s="42">
        <v>0</v>
      </c>
      <c r="AR209" s="42">
        <v>0</v>
      </c>
      <c r="AS209" s="42">
        <v>0</v>
      </c>
      <c r="AT209" s="42">
        <v>0</v>
      </c>
      <c r="AU209" s="42">
        <v>0</v>
      </c>
      <c r="AV209" s="42">
        <v>0</v>
      </c>
      <c r="AW209" s="42">
        <v>0</v>
      </c>
      <c r="AX209" s="42">
        <v>0</v>
      </c>
      <c r="AY209" s="42">
        <v>0</v>
      </c>
      <c r="AZ209" s="42">
        <v>0</v>
      </c>
      <c r="BA209" s="42">
        <v>0</v>
      </c>
      <c r="BB209" s="42">
        <v>0</v>
      </c>
      <c r="BC209" s="42">
        <v>0</v>
      </c>
      <c r="BD209" s="42">
        <v>0</v>
      </c>
      <c r="BE209" s="42">
        <v>0</v>
      </c>
      <c r="BF209" s="42">
        <v>0</v>
      </c>
      <c r="BG209" s="42">
        <v>0</v>
      </c>
      <c r="BH209" s="42">
        <v>0</v>
      </c>
      <c r="BI209" s="42">
        <v>0</v>
      </c>
      <c r="BJ209" s="42">
        <v>0</v>
      </c>
      <c r="BK209" s="42">
        <v>0</v>
      </c>
      <c r="BL209" s="42">
        <v>0</v>
      </c>
      <c r="BM209" s="42">
        <v>0</v>
      </c>
      <c r="BN209" s="42">
        <v>0</v>
      </c>
      <c r="BO209" s="42">
        <v>0</v>
      </c>
      <c r="BP209" s="42">
        <v>0</v>
      </c>
      <c r="BQ209" s="42">
        <v>0</v>
      </c>
      <c r="BR209" s="42">
        <v>0</v>
      </c>
      <c r="BS209" s="42">
        <v>0</v>
      </c>
      <c r="BT209" s="42">
        <v>0</v>
      </c>
      <c r="BU209" s="42">
        <v>0</v>
      </c>
      <c r="BV209" s="42">
        <v>0</v>
      </c>
      <c r="BW209" s="42">
        <v>4494.4489009560002</v>
      </c>
      <c r="BX209" s="42">
        <v>0</v>
      </c>
      <c r="BY209" s="42">
        <v>0</v>
      </c>
      <c r="BZ209" s="42">
        <v>0</v>
      </c>
      <c r="CA209" s="42">
        <v>0</v>
      </c>
      <c r="CB209" s="42">
        <v>0</v>
      </c>
      <c r="CC209" s="42">
        <v>0</v>
      </c>
    </row>
    <row r="210" spans="1:81" x14ac:dyDescent="0.25">
      <c r="A210" s="202">
        <v>44958</v>
      </c>
      <c r="B210" s="42" t="s">
        <v>1332</v>
      </c>
      <c r="C210" s="42" t="s">
        <v>1331</v>
      </c>
      <c r="D210" s="42">
        <v>0</v>
      </c>
      <c r="E210" s="42">
        <v>0</v>
      </c>
      <c r="F210" s="42">
        <v>0</v>
      </c>
      <c r="G210" s="42">
        <v>0</v>
      </c>
      <c r="H210" s="42">
        <v>0</v>
      </c>
      <c r="I210" s="42">
        <v>0</v>
      </c>
      <c r="J210" s="42">
        <v>0</v>
      </c>
      <c r="K210" s="42">
        <v>0</v>
      </c>
      <c r="L210" s="42">
        <v>0</v>
      </c>
      <c r="M210" s="42">
        <v>0</v>
      </c>
      <c r="N210" s="42">
        <v>0</v>
      </c>
      <c r="O210" s="42">
        <v>0</v>
      </c>
      <c r="P210" s="42">
        <v>0</v>
      </c>
      <c r="Q210" s="42">
        <v>0</v>
      </c>
      <c r="R210" s="42">
        <v>0</v>
      </c>
      <c r="S210" s="42">
        <v>0</v>
      </c>
      <c r="T210" s="42">
        <v>0</v>
      </c>
      <c r="U210" s="42">
        <v>0</v>
      </c>
      <c r="V210" s="42">
        <v>0</v>
      </c>
      <c r="W210" s="42">
        <v>0</v>
      </c>
      <c r="X210" s="42">
        <v>0</v>
      </c>
      <c r="Y210" s="42">
        <v>0</v>
      </c>
      <c r="Z210" s="42">
        <v>0</v>
      </c>
      <c r="AA210" s="42">
        <v>0</v>
      </c>
      <c r="AB210" s="42">
        <v>0</v>
      </c>
      <c r="AC210" s="42">
        <v>0</v>
      </c>
      <c r="AD210" s="42">
        <v>0</v>
      </c>
      <c r="AE210" s="42">
        <v>0</v>
      </c>
      <c r="AF210" s="42">
        <v>9545.7000000000007</v>
      </c>
      <c r="AG210" s="42">
        <v>0</v>
      </c>
      <c r="AH210" s="42">
        <v>0</v>
      </c>
      <c r="AI210" s="42">
        <v>0</v>
      </c>
      <c r="AJ210" s="42">
        <v>0</v>
      </c>
      <c r="AK210" s="42">
        <v>0</v>
      </c>
      <c r="AL210" s="42">
        <v>0</v>
      </c>
      <c r="AM210" s="42">
        <v>0</v>
      </c>
      <c r="AN210" s="42">
        <v>0</v>
      </c>
      <c r="AO210" s="42">
        <v>0</v>
      </c>
      <c r="AP210" s="42">
        <v>0</v>
      </c>
      <c r="AQ210" s="42">
        <v>0</v>
      </c>
      <c r="AR210" s="42">
        <v>0</v>
      </c>
      <c r="AS210" s="42">
        <v>0</v>
      </c>
      <c r="AT210" s="42">
        <v>0</v>
      </c>
      <c r="AU210" s="42">
        <v>0</v>
      </c>
      <c r="AV210" s="42">
        <v>0</v>
      </c>
      <c r="AW210" s="42">
        <v>0</v>
      </c>
      <c r="AX210" s="42">
        <v>0</v>
      </c>
      <c r="AY210" s="42">
        <v>0</v>
      </c>
      <c r="AZ210" s="42">
        <v>0</v>
      </c>
      <c r="BA210" s="42">
        <v>0</v>
      </c>
      <c r="BB210" s="42">
        <v>0</v>
      </c>
      <c r="BC210" s="42">
        <v>0</v>
      </c>
      <c r="BD210" s="42">
        <v>0</v>
      </c>
      <c r="BE210" s="42">
        <v>0</v>
      </c>
      <c r="BF210" s="42">
        <v>0</v>
      </c>
      <c r="BG210" s="42">
        <v>0</v>
      </c>
      <c r="BH210" s="42">
        <v>0</v>
      </c>
      <c r="BI210" s="42">
        <v>0</v>
      </c>
      <c r="BJ210" s="42">
        <v>0</v>
      </c>
      <c r="BK210" s="42">
        <v>0</v>
      </c>
      <c r="BL210" s="42">
        <v>0</v>
      </c>
      <c r="BM210" s="42">
        <v>0</v>
      </c>
      <c r="BN210" s="42">
        <v>0</v>
      </c>
      <c r="BO210" s="42">
        <v>0</v>
      </c>
      <c r="BP210" s="42">
        <v>0</v>
      </c>
      <c r="BQ210" s="42">
        <v>0</v>
      </c>
      <c r="BR210" s="42">
        <v>0</v>
      </c>
      <c r="BS210" s="42">
        <v>0</v>
      </c>
      <c r="BT210" s="42">
        <v>0</v>
      </c>
      <c r="BU210" s="42">
        <v>0</v>
      </c>
      <c r="BV210" s="42">
        <v>0</v>
      </c>
      <c r="BW210" s="42">
        <v>0</v>
      </c>
      <c r="BX210" s="42">
        <v>-4136.3225199999997</v>
      </c>
      <c r="BY210" s="42">
        <v>0</v>
      </c>
      <c r="BZ210" s="42">
        <v>0</v>
      </c>
      <c r="CA210" s="42">
        <v>0</v>
      </c>
      <c r="CB210" s="42">
        <v>0</v>
      </c>
      <c r="CC210" s="42">
        <v>0</v>
      </c>
    </row>
    <row r="211" spans="1:81" x14ac:dyDescent="0.25">
      <c r="A211" s="202">
        <v>44958</v>
      </c>
      <c r="B211" s="42" t="s">
        <v>1330</v>
      </c>
      <c r="C211" s="42" t="s">
        <v>457</v>
      </c>
      <c r="D211" s="42">
        <v>0</v>
      </c>
      <c r="E211" s="42">
        <v>0</v>
      </c>
      <c r="F211" s="42">
        <v>0</v>
      </c>
      <c r="G211" s="42">
        <v>0</v>
      </c>
      <c r="H211" s="42">
        <v>0</v>
      </c>
      <c r="I211" s="42">
        <v>0</v>
      </c>
      <c r="J211" s="42">
        <v>0</v>
      </c>
      <c r="K211" s="42">
        <v>0</v>
      </c>
      <c r="L211" s="42">
        <v>0</v>
      </c>
      <c r="M211" s="42">
        <v>-570138.30000000005</v>
      </c>
      <c r="N211" s="42">
        <v>0</v>
      </c>
      <c r="O211" s="42">
        <v>0</v>
      </c>
      <c r="P211" s="42">
        <v>0</v>
      </c>
      <c r="Q211" s="42">
        <v>0</v>
      </c>
      <c r="R211" s="42">
        <v>0</v>
      </c>
      <c r="S211" s="42">
        <v>0</v>
      </c>
      <c r="T211" s="42">
        <v>0</v>
      </c>
      <c r="U211" s="42">
        <v>0</v>
      </c>
      <c r="V211" s="42">
        <v>0</v>
      </c>
      <c r="W211" s="42">
        <v>0</v>
      </c>
      <c r="X211" s="42">
        <v>0</v>
      </c>
      <c r="Y211" s="42">
        <v>0</v>
      </c>
      <c r="Z211" s="42">
        <v>0</v>
      </c>
      <c r="AA211" s="42">
        <v>0</v>
      </c>
      <c r="AB211" s="42">
        <v>0</v>
      </c>
      <c r="AC211" s="42">
        <v>0</v>
      </c>
      <c r="AD211" s="42">
        <v>0</v>
      </c>
      <c r="AE211" s="42">
        <v>0</v>
      </c>
      <c r="AF211" s="42">
        <v>0</v>
      </c>
      <c r="AG211" s="42">
        <v>0</v>
      </c>
      <c r="AH211" s="42">
        <v>0</v>
      </c>
      <c r="AI211" s="42">
        <v>0</v>
      </c>
      <c r="AJ211" s="42">
        <v>0</v>
      </c>
      <c r="AK211" s="42">
        <v>0</v>
      </c>
      <c r="AL211" s="42">
        <v>0</v>
      </c>
      <c r="AM211" s="42">
        <v>0</v>
      </c>
      <c r="AN211" s="42">
        <v>0</v>
      </c>
      <c r="AO211" s="42">
        <v>0</v>
      </c>
      <c r="AP211" s="42">
        <v>0</v>
      </c>
      <c r="AQ211" s="42">
        <v>0</v>
      </c>
      <c r="AR211" s="42">
        <v>0</v>
      </c>
      <c r="AS211" s="42">
        <v>0</v>
      </c>
      <c r="AT211" s="42">
        <v>0</v>
      </c>
      <c r="AU211" s="42">
        <v>0</v>
      </c>
      <c r="AV211" s="42">
        <v>0</v>
      </c>
      <c r="AW211" s="42">
        <v>0</v>
      </c>
      <c r="AX211" s="42">
        <v>0</v>
      </c>
      <c r="AY211" s="42">
        <v>0</v>
      </c>
      <c r="AZ211" s="42">
        <v>0</v>
      </c>
      <c r="BA211" s="42">
        <v>0</v>
      </c>
      <c r="BB211" s="42">
        <v>0</v>
      </c>
      <c r="BC211" s="42">
        <v>0</v>
      </c>
      <c r="BD211" s="42">
        <v>0</v>
      </c>
      <c r="BE211" s="42">
        <v>0</v>
      </c>
      <c r="BF211" s="42">
        <v>0</v>
      </c>
      <c r="BG211" s="42">
        <v>0</v>
      </c>
      <c r="BH211" s="42">
        <v>0</v>
      </c>
      <c r="BI211" s="42">
        <v>0</v>
      </c>
      <c r="BJ211" s="42">
        <v>0</v>
      </c>
      <c r="BK211" s="42">
        <v>0</v>
      </c>
      <c r="BL211" s="42">
        <v>0</v>
      </c>
      <c r="BM211" s="42">
        <v>0</v>
      </c>
      <c r="BN211" s="42">
        <v>0</v>
      </c>
      <c r="BO211" s="42">
        <v>0</v>
      </c>
      <c r="BP211" s="42">
        <v>0</v>
      </c>
      <c r="BQ211" s="42">
        <v>0</v>
      </c>
      <c r="BR211" s="42">
        <v>0</v>
      </c>
      <c r="BS211" s="42">
        <v>0</v>
      </c>
      <c r="BT211" s="42">
        <v>0</v>
      </c>
      <c r="BU211" s="42">
        <v>0</v>
      </c>
      <c r="BV211" s="42">
        <v>0</v>
      </c>
      <c r="BW211" s="42">
        <v>0</v>
      </c>
      <c r="BX211" s="42">
        <v>544062.97606068396</v>
      </c>
      <c r="BY211" s="42">
        <v>0</v>
      </c>
      <c r="BZ211" s="42">
        <v>0</v>
      </c>
      <c r="CA211" s="42">
        <v>0</v>
      </c>
      <c r="CB211" s="42">
        <v>0</v>
      </c>
      <c r="CC211" s="42">
        <v>0</v>
      </c>
    </row>
    <row r="212" spans="1:81" x14ac:dyDescent="0.25">
      <c r="A212" s="202">
        <v>44958</v>
      </c>
      <c r="B212" s="42" t="s">
        <v>1330</v>
      </c>
      <c r="C212" s="42" t="s">
        <v>1329</v>
      </c>
      <c r="D212" s="42">
        <v>0</v>
      </c>
      <c r="E212" s="42">
        <v>0</v>
      </c>
      <c r="F212" s="42">
        <v>0</v>
      </c>
      <c r="G212" s="42">
        <v>0</v>
      </c>
      <c r="H212" s="42">
        <v>0</v>
      </c>
      <c r="I212" s="42">
        <v>0</v>
      </c>
      <c r="J212" s="42">
        <v>0</v>
      </c>
      <c r="K212" s="42">
        <v>0</v>
      </c>
      <c r="L212" s="42">
        <v>0</v>
      </c>
      <c r="M212" s="42">
        <v>0</v>
      </c>
      <c r="N212" s="42">
        <v>0</v>
      </c>
      <c r="O212" s="42">
        <v>0</v>
      </c>
      <c r="P212" s="42">
        <v>0</v>
      </c>
      <c r="Q212" s="42">
        <v>0</v>
      </c>
      <c r="R212" s="42">
        <v>0</v>
      </c>
      <c r="S212" s="42">
        <v>0</v>
      </c>
      <c r="T212" s="42">
        <v>0</v>
      </c>
      <c r="U212" s="42">
        <v>0</v>
      </c>
      <c r="V212" s="42">
        <v>0</v>
      </c>
      <c r="W212" s="42">
        <v>0</v>
      </c>
      <c r="X212" s="42">
        <v>0</v>
      </c>
      <c r="Y212" s="42">
        <v>0</v>
      </c>
      <c r="Z212" s="42">
        <v>0</v>
      </c>
      <c r="AA212" s="42">
        <v>0</v>
      </c>
      <c r="AB212" s="42">
        <v>0</v>
      </c>
      <c r="AC212" s="42">
        <v>0</v>
      </c>
      <c r="AD212" s="42">
        <v>0</v>
      </c>
      <c r="AE212" s="42">
        <v>0</v>
      </c>
      <c r="AF212" s="42">
        <v>0</v>
      </c>
      <c r="AG212" s="42">
        <v>553665.7402</v>
      </c>
      <c r="AH212" s="42">
        <v>0</v>
      </c>
      <c r="AI212" s="42">
        <v>0</v>
      </c>
      <c r="AJ212" s="42">
        <v>0</v>
      </c>
      <c r="AK212" s="42">
        <v>0</v>
      </c>
      <c r="AL212" s="42">
        <v>0</v>
      </c>
      <c r="AM212" s="42">
        <v>0</v>
      </c>
      <c r="AN212" s="42">
        <v>0</v>
      </c>
      <c r="AO212" s="42">
        <v>0</v>
      </c>
      <c r="AP212" s="42">
        <v>0</v>
      </c>
      <c r="AQ212" s="42">
        <v>0</v>
      </c>
      <c r="AR212" s="42">
        <v>0</v>
      </c>
      <c r="AS212" s="42">
        <v>0</v>
      </c>
      <c r="AT212" s="42">
        <v>0</v>
      </c>
      <c r="AU212" s="42">
        <v>0</v>
      </c>
      <c r="AV212" s="42">
        <v>0</v>
      </c>
      <c r="AW212" s="42">
        <v>0</v>
      </c>
      <c r="AX212" s="42">
        <v>0</v>
      </c>
      <c r="AY212" s="42">
        <v>0</v>
      </c>
      <c r="AZ212" s="42">
        <v>0</v>
      </c>
      <c r="BA212" s="42">
        <v>0</v>
      </c>
      <c r="BB212" s="42">
        <v>0</v>
      </c>
      <c r="BC212" s="42">
        <v>0</v>
      </c>
      <c r="BD212" s="42">
        <v>0</v>
      </c>
      <c r="BE212" s="42">
        <v>0</v>
      </c>
      <c r="BF212" s="42">
        <v>0</v>
      </c>
      <c r="BG212" s="42">
        <v>0</v>
      </c>
      <c r="BH212" s="42">
        <v>0</v>
      </c>
      <c r="BI212" s="42">
        <v>0</v>
      </c>
      <c r="BJ212" s="42">
        <v>0</v>
      </c>
      <c r="BK212" s="42">
        <v>0</v>
      </c>
      <c r="BL212" s="42">
        <v>0</v>
      </c>
      <c r="BM212" s="42">
        <v>0</v>
      </c>
      <c r="BN212" s="42">
        <v>0</v>
      </c>
      <c r="BO212" s="42">
        <v>0</v>
      </c>
      <c r="BP212" s="42">
        <v>0</v>
      </c>
      <c r="BQ212" s="42">
        <v>0</v>
      </c>
      <c r="BR212" s="42">
        <v>0</v>
      </c>
      <c r="BS212" s="42">
        <v>0</v>
      </c>
      <c r="BT212" s="42">
        <v>0</v>
      </c>
      <c r="BU212" s="42">
        <v>0</v>
      </c>
      <c r="BV212" s="42">
        <v>0</v>
      </c>
      <c r="BW212" s="42">
        <v>186719.32012185</v>
      </c>
      <c r="BX212" s="42">
        <v>0</v>
      </c>
      <c r="BY212" s="42">
        <v>0</v>
      </c>
      <c r="BZ212" s="42">
        <v>0</v>
      </c>
      <c r="CA212" s="42">
        <v>0</v>
      </c>
      <c r="CB212" s="42">
        <v>0</v>
      </c>
      <c r="CC212" s="42">
        <v>0</v>
      </c>
    </row>
    <row r="213" spans="1:81" x14ac:dyDescent="0.25">
      <c r="A213" s="202">
        <v>44958</v>
      </c>
      <c r="B213" s="42" t="s">
        <v>1330</v>
      </c>
      <c r="C213" s="42" t="s">
        <v>1327</v>
      </c>
      <c r="D213" s="42">
        <v>0</v>
      </c>
      <c r="E213" s="42">
        <v>0</v>
      </c>
      <c r="F213" s="42">
        <v>0</v>
      </c>
      <c r="G213" s="42">
        <v>0</v>
      </c>
      <c r="H213" s="42">
        <v>0</v>
      </c>
      <c r="I213" s="42">
        <v>0</v>
      </c>
      <c r="J213" s="42">
        <v>0</v>
      </c>
      <c r="K213" s="42">
        <v>0</v>
      </c>
      <c r="L213" s="42">
        <v>0</v>
      </c>
      <c r="M213" s="42">
        <v>0</v>
      </c>
      <c r="N213" s="42">
        <v>0</v>
      </c>
      <c r="O213" s="42">
        <v>0</v>
      </c>
      <c r="P213" s="42">
        <v>0</v>
      </c>
      <c r="Q213" s="42">
        <v>0</v>
      </c>
      <c r="R213" s="42">
        <v>0</v>
      </c>
      <c r="S213" s="42">
        <v>0</v>
      </c>
      <c r="T213" s="42">
        <v>0</v>
      </c>
      <c r="U213" s="42">
        <v>0</v>
      </c>
      <c r="V213" s="42">
        <v>0</v>
      </c>
      <c r="W213" s="42">
        <v>0</v>
      </c>
      <c r="X213" s="42">
        <v>0</v>
      </c>
      <c r="Y213" s="42">
        <v>0</v>
      </c>
      <c r="Z213" s="42">
        <v>0</v>
      </c>
      <c r="AA213" s="42">
        <v>0</v>
      </c>
      <c r="AB213" s="42">
        <v>0</v>
      </c>
      <c r="AC213" s="42">
        <v>0</v>
      </c>
      <c r="AD213" s="42">
        <v>0</v>
      </c>
      <c r="AE213" s="42">
        <v>0</v>
      </c>
      <c r="AF213" s="42">
        <v>0</v>
      </c>
      <c r="AG213" s="42">
        <v>-106372.38218883</v>
      </c>
      <c r="AH213" s="42">
        <v>0</v>
      </c>
      <c r="AI213" s="42">
        <v>0</v>
      </c>
      <c r="AJ213" s="42">
        <v>0</v>
      </c>
      <c r="AK213" s="42">
        <v>0</v>
      </c>
      <c r="AL213" s="42">
        <v>0</v>
      </c>
      <c r="AM213" s="42">
        <v>0</v>
      </c>
      <c r="AN213" s="42">
        <v>0</v>
      </c>
      <c r="AO213" s="42">
        <v>0</v>
      </c>
      <c r="AP213" s="42">
        <v>0</v>
      </c>
      <c r="AQ213" s="42">
        <v>0</v>
      </c>
      <c r="AR213" s="42">
        <v>0</v>
      </c>
      <c r="AS213" s="42">
        <v>0</v>
      </c>
      <c r="AT213" s="42">
        <v>0</v>
      </c>
      <c r="AU213" s="42">
        <v>0</v>
      </c>
      <c r="AV213" s="42">
        <v>0</v>
      </c>
      <c r="AW213" s="42">
        <v>0</v>
      </c>
      <c r="AX213" s="42">
        <v>0</v>
      </c>
      <c r="AY213" s="42">
        <v>0</v>
      </c>
      <c r="AZ213" s="42">
        <v>0</v>
      </c>
      <c r="BA213" s="42">
        <v>0</v>
      </c>
      <c r="BB213" s="42">
        <v>0</v>
      </c>
      <c r="BC213" s="42">
        <v>0</v>
      </c>
      <c r="BD213" s="42">
        <v>0</v>
      </c>
      <c r="BE213" s="42">
        <v>0</v>
      </c>
      <c r="BF213" s="42">
        <v>0</v>
      </c>
      <c r="BG213" s="42">
        <v>0</v>
      </c>
      <c r="BH213" s="42">
        <v>0</v>
      </c>
      <c r="BI213" s="42">
        <v>0</v>
      </c>
      <c r="BJ213" s="42">
        <v>0</v>
      </c>
      <c r="BK213" s="42">
        <v>0</v>
      </c>
      <c r="BL213" s="42">
        <v>0</v>
      </c>
      <c r="BM213" s="42">
        <v>0</v>
      </c>
      <c r="BN213" s="42">
        <v>0</v>
      </c>
      <c r="BO213" s="42">
        <v>0</v>
      </c>
      <c r="BP213" s="42">
        <v>0</v>
      </c>
      <c r="BQ213" s="42">
        <v>0</v>
      </c>
      <c r="BR213" s="42">
        <v>0</v>
      </c>
      <c r="BS213" s="42">
        <v>0</v>
      </c>
      <c r="BT213" s="42">
        <v>0</v>
      </c>
      <c r="BU213" s="42">
        <v>0</v>
      </c>
      <c r="BV213" s="42">
        <v>0</v>
      </c>
      <c r="BW213" s="42">
        <v>0</v>
      </c>
      <c r="BX213" s="42">
        <v>-167387.277694805</v>
      </c>
      <c r="BY213" s="42">
        <v>0</v>
      </c>
      <c r="BZ213" s="42">
        <v>0</v>
      </c>
      <c r="CA213" s="42">
        <v>0</v>
      </c>
      <c r="CB213" s="42">
        <v>0</v>
      </c>
      <c r="CC213" s="42">
        <v>0</v>
      </c>
    </row>
    <row r="214" spans="1:81" x14ac:dyDescent="0.25">
      <c r="A214" s="202">
        <v>44958</v>
      </c>
      <c r="B214" s="42" t="s">
        <v>1330</v>
      </c>
      <c r="C214" s="42" t="s">
        <v>465</v>
      </c>
      <c r="D214" s="42">
        <v>0</v>
      </c>
      <c r="E214" s="42">
        <v>0</v>
      </c>
      <c r="F214" s="42">
        <v>0</v>
      </c>
      <c r="G214" s="42">
        <v>0</v>
      </c>
      <c r="H214" s="42">
        <v>0</v>
      </c>
      <c r="I214" s="42">
        <v>0</v>
      </c>
      <c r="J214" s="42">
        <v>0</v>
      </c>
      <c r="K214" s="42">
        <v>0</v>
      </c>
      <c r="L214" s="42">
        <v>0</v>
      </c>
      <c r="M214" s="42">
        <v>0</v>
      </c>
      <c r="N214" s="42">
        <v>0</v>
      </c>
      <c r="O214" s="42">
        <v>0</v>
      </c>
      <c r="P214" s="42">
        <v>0</v>
      </c>
      <c r="Q214" s="42">
        <v>0</v>
      </c>
      <c r="R214" s="42">
        <v>0</v>
      </c>
      <c r="S214" s="42">
        <v>0</v>
      </c>
      <c r="T214" s="42">
        <v>0</v>
      </c>
      <c r="U214" s="42">
        <v>0</v>
      </c>
      <c r="V214" s="42">
        <v>0</v>
      </c>
      <c r="W214" s="42">
        <v>0</v>
      </c>
      <c r="X214" s="42">
        <v>0</v>
      </c>
      <c r="Y214" s="42">
        <v>0</v>
      </c>
      <c r="Z214" s="42">
        <v>0</v>
      </c>
      <c r="AA214" s="42">
        <v>0</v>
      </c>
      <c r="AB214" s="42">
        <v>0</v>
      </c>
      <c r="AC214" s="42">
        <v>0</v>
      </c>
      <c r="AD214" s="42">
        <v>0</v>
      </c>
      <c r="AE214" s="42">
        <v>0</v>
      </c>
      <c r="AF214" s="42">
        <v>0</v>
      </c>
      <c r="AG214" s="42">
        <v>0</v>
      </c>
      <c r="AH214" s="42">
        <v>0</v>
      </c>
      <c r="AI214" s="42">
        <v>0</v>
      </c>
      <c r="AJ214" s="42">
        <v>0</v>
      </c>
      <c r="AK214" s="42">
        <v>0</v>
      </c>
      <c r="AL214" s="42">
        <v>0</v>
      </c>
      <c r="AM214" s="42">
        <v>0</v>
      </c>
      <c r="AN214" s="42">
        <v>0</v>
      </c>
      <c r="AO214" s="42">
        <v>0</v>
      </c>
      <c r="AP214" s="42">
        <v>0</v>
      </c>
      <c r="AQ214" s="42">
        <v>0</v>
      </c>
      <c r="AR214" s="42">
        <v>0</v>
      </c>
      <c r="AS214" s="42">
        <v>0</v>
      </c>
      <c r="AT214" s="42">
        <v>0</v>
      </c>
      <c r="AU214" s="42">
        <v>0</v>
      </c>
      <c r="AV214" s="42">
        <v>0</v>
      </c>
      <c r="AW214" s="42">
        <v>0</v>
      </c>
      <c r="AX214" s="42">
        <v>0</v>
      </c>
      <c r="AY214" s="42">
        <v>0</v>
      </c>
      <c r="AZ214" s="42">
        <v>0</v>
      </c>
      <c r="BA214" s="42">
        <v>0</v>
      </c>
      <c r="BB214" s="42">
        <v>0</v>
      </c>
      <c r="BC214" s="42">
        <v>0</v>
      </c>
      <c r="BD214" s="42">
        <v>0</v>
      </c>
      <c r="BE214" s="42">
        <v>0</v>
      </c>
      <c r="BF214" s="42">
        <v>0</v>
      </c>
      <c r="BG214" s="42">
        <v>0</v>
      </c>
      <c r="BH214" s="42">
        <v>0</v>
      </c>
      <c r="BI214" s="42">
        <v>0</v>
      </c>
      <c r="BJ214" s="42">
        <v>0</v>
      </c>
      <c r="BK214" s="42">
        <v>0</v>
      </c>
      <c r="BL214" s="42">
        <v>0</v>
      </c>
      <c r="BM214" s="42">
        <v>0</v>
      </c>
      <c r="BN214" s="42">
        <v>-121770</v>
      </c>
      <c r="BO214" s="42">
        <v>0</v>
      </c>
      <c r="BP214" s="42">
        <v>0</v>
      </c>
      <c r="BQ214" s="42">
        <v>0</v>
      </c>
      <c r="BR214" s="42">
        <v>0</v>
      </c>
      <c r="BS214" s="42">
        <v>0</v>
      </c>
      <c r="BT214" s="42">
        <v>0</v>
      </c>
      <c r="BU214" s="42">
        <v>0</v>
      </c>
      <c r="BV214" s="42">
        <v>0</v>
      </c>
      <c r="BW214" s="42">
        <v>0</v>
      </c>
      <c r="BX214" s="42">
        <v>0</v>
      </c>
      <c r="BY214" s="42">
        <v>0</v>
      </c>
      <c r="BZ214" s="42">
        <v>0</v>
      </c>
      <c r="CA214" s="42">
        <v>0</v>
      </c>
      <c r="CB214" s="42">
        <v>0</v>
      </c>
      <c r="CC214" s="42">
        <v>0</v>
      </c>
    </row>
    <row r="215" spans="1:81" x14ac:dyDescent="0.25">
      <c r="A215" s="202">
        <v>44958</v>
      </c>
      <c r="B215" s="42" t="s">
        <v>1330</v>
      </c>
      <c r="C215" s="42" t="s">
        <v>1235</v>
      </c>
      <c r="D215" s="42">
        <v>0</v>
      </c>
      <c r="E215" s="42">
        <v>0</v>
      </c>
      <c r="F215" s="42">
        <v>0</v>
      </c>
      <c r="G215" s="42">
        <v>0</v>
      </c>
      <c r="H215" s="42">
        <v>0</v>
      </c>
      <c r="I215" s="42">
        <v>0</v>
      </c>
      <c r="J215" s="42">
        <v>0</v>
      </c>
      <c r="K215" s="42">
        <v>0</v>
      </c>
      <c r="L215" s="42">
        <v>0</v>
      </c>
      <c r="M215" s="42">
        <v>0</v>
      </c>
      <c r="N215" s="42">
        <v>0</v>
      </c>
      <c r="O215" s="42">
        <v>0</v>
      </c>
      <c r="P215" s="42">
        <v>0</v>
      </c>
      <c r="Q215" s="42">
        <v>0</v>
      </c>
      <c r="R215" s="42">
        <v>0</v>
      </c>
      <c r="S215" s="42">
        <v>0</v>
      </c>
      <c r="T215" s="42">
        <v>0</v>
      </c>
      <c r="U215" s="42">
        <v>0</v>
      </c>
      <c r="V215" s="42">
        <v>0</v>
      </c>
      <c r="W215" s="42">
        <v>0</v>
      </c>
      <c r="X215" s="42">
        <v>0</v>
      </c>
      <c r="Y215" s="42">
        <v>0</v>
      </c>
      <c r="Z215" s="42">
        <v>0</v>
      </c>
      <c r="AA215" s="42">
        <v>0</v>
      </c>
      <c r="AB215" s="42">
        <v>0</v>
      </c>
      <c r="AC215" s="42">
        <v>0</v>
      </c>
      <c r="AD215" s="42">
        <v>0</v>
      </c>
      <c r="AE215" s="42">
        <v>0</v>
      </c>
      <c r="AF215" s="42">
        <v>0</v>
      </c>
      <c r="AG215" s="42">
        <v>0</v>
      </c>
      <c r="AH215" s="42">
        <v>0</v>
      </c>
      <c r="AI215" s="42">
        <v>0</v>
      </c>
      <c r="AJ215" s="42">
        <v>0</v>
      </c>
      <c r="AK215" s="42">
        <v>0</v>
      </c>
      <c r="AL215" s="42">
        <v>0</v>
      </c>
      <c r="AM215" s="42">
        <v>0</v>
      </c>
      <c r="AN215" s="42">
        <v>0</v>
      </c>
      <c r="AO215" s="42">
        <v>0</v>
      </c>
      <c r="AP215" s="42">
        <v>0</v>
      </c>
      <c r="AQ215" s="42">
        <v>0</v>
      </c>
      <c r="AR215" s="42">
        <v>0</v>
      </c>
      <c r="AS215" s="42">
        <v>0</v>
      </c>
      <c r="AT215" s="42">
        <v>0</v>
      </c>
      <c r="AU215" s="42">
        <v>0</v>
      </c>
      <c r="AV215" s="42">
        <v>0</v>
      </c>
      <c r="AW215" s="42">
        <v>0</v>
      </c>
      <c r="AX215" s="42">
        <v>0</v>
      </c>
      <c r="AY215" s="42">
        <v>0</v>
      </c>
      <c r="AZ215" s="42">
        <v>0</v>
      </c>
      <c r="BA215" s="42">
        <v>0</v>
      </c>
      <c r="BB215" s="42">
        <v>0</v>
      </c>
      <c r="BC215" s="42">
        <v>0</v>
      </c>
      <c r="BD215" s="42">
        <v>0</v>
      </c>
      <c r="BE215" s="42">
        <v>0</v>
      </c>
      <c r="BF215" s="42">
        <v>0</v>
      </c>
      <c r="BG215" s="42">
        <v>0</v>
      </c>
      <c r="BH215" s="42">
        <v>0</v>
      </c>
      <c r="BI215" s="42">
        <v>0</v>
      </c>
      <c r="BJ215" s="42">
        <v>0</v>
      </c>
      <c r="BK215" s="42">
        <v>0</v>
      </c>
      <c r="BL215" s="42">
        <v>0</v>
      </c>
      <c r="BM215" s="42">
        <v>0</v>
      </c>
      <c r="BN215" s="42">
        <v>0</v>
      </c>
      <c r="BO215" s="42">
        <v>0</v>
      </c>
      <c r="BP215" s="42">
        <v>0</v>
      </c>
      <c r="BQ215" s="42">
        <v>0</v>
      </c>
      <c r="BR215" s="42">
        <v>0</v>
      </c>
      <c r="BS215" s="42">
        <v>0</v>
      </c>
      <c r="BT215" s="42">
        <v>0</v>
      </c>
      <c r="BU215" s="42">
        <v>0</v>
      </c>
      <c r="BV215" s="42">
        <v>0</v>
      </c>
      <c r="BW215" s="42">
        <v>0</v>
      </c>
      <c r="BX215" s="42">
        <v>-28630.458520135999</v>
      </c>
      <c r="BY215" s="42">
        <v>0</v>
      </c>
      <c r="BZ215" s="42">
        <v>0</v>
      </c>
      <c r="CA215" s="42">
        <v>0</v>
      </c>
      <c r="CB215" s="42">
        <v>0</v>
      </c>
      <c r="CC215" s="42">
        <v>0</v>
      </c>
    </row>
    <row r="216" spans="1:81" x14ac:dyDescent="0.25">
      <c r="A216" s="202">
        <v>44958</v>
      </c>
      <c r="B216" s="42" t="s">
        <v>1328</v>
      </c>
      <c r="C216" s="42" t="s">
        <v>1329</v>
      </c>
      <c r="D216" s="42">
        <v>0</v>
      </c>
      <c r="E216" s="42">
        <v>0</v>
      </c>
      <c r="F216" s="42">
        <v>0</v>
      </c>
      <c r="G216" s="42">
        <v>0</v>
      </c>
      <c r="H216" s="42">
        <v>0</v>
      </c>
      <c r="I216" s="42">
        <v>0</v>
      </c>
      <c r="J216" s="42">
        <v>0</v>
      </c>
      <c r="K216" s="42">
        <v>0</v>
      </c>
      <c r="L216" s="42">
        <v>0</v>
      </c>
      <c r="M216" s="42">
        <v>0</v>
      </c>
      <c r="N216" s="42">
        <v>0</v>
      </c>
      <c r="O216" s="42">
        <v>0</v>
      </c>
      <c r="P216" s="42">
        <v>0</v>
      </c>
      <c r="Q216" s="42">
        <v>0</v>
      </c>
      <c r="R216" s="42">
        <v>0</v>
      </c>
      <c r="S216" s="42">
        <v>0</v>
      </c>
      <c r="T216" s="42">
        <v>0</v>
      </c>
      <c r="U216" s="42">
        <v>0</v>
      </c>
      <c r="V216" s="42">
        <v>0</v>
      </c>
      <c r="W216" s="42">
        <v>0</v>
      </c>
      <c r="X216" s="42">
        <v>0</v>
      </c>
      <c r="Y216" s="42">
        <v>0</v>
      </c>
      <c r="Z216" s="42">
        <v>0</v>
      </c>
      <c r="AA216" s="42">
        <v>0</v>
      </c>
      <c r="AB216" s="42">
        <v>0</v>
      </c>
      <c r="AC216" s="42">
        <v>0</v>
      </c>
      <c r="AD216" s="42">
        <v>0</v>
      </c>
      <c r="AE216" s="42">
        <v>0</v>
      </c>
      <c r="AF216" s="42">
        <v>0</v>
      </c>
      <c r="AG216" s="42">
        <v>-9604.2039000000004</v>
      </c>
      <c r="AH216" s="42">
        <v>0</v>
      </c>
      <c r="AI216" s="42">
        <v>0</v>
      </c>
      <c r="AJ216" s="42">
        <v>0</v>
      </c>
      <c r="AK216" s="42">
        <v>0</v>
      </c>
      <c r="AL216" s="42">
        <v>0</v>
      </c>
      <c r="AM216" s="42">
        <v>0</v>
      </c>
      <c r="AN216" s="42">
        <v>0</v>
      </c>
      <c r="AO216" s="42">
        <v>0</v>
      </c>
      <c r="AP216" s="42">
        <v>0</v>
      </c>
      <c r="AQ216" s="42">
        <v>0</v>
      </c>
      <c r="AR216" s="42">
        <v>0</v>
      </c>
      <c r="AS216" s="42">
        <v>0</v>
      </c>
      <c r="AT216" s="42">
        <v>0</v>
      </c>
      <c r="AU216" s="42">
        <v>0</v>
      </c>
      <c r="AV216" s="42">
        <v>0</v>
      </c>
      <c r="AW216" s="42">
        <v>0</v>
      </c>
      <c r="AX216" s="42">
        <v>0</v>
      </c>
      <c r="AY216" s="42">
        <v>0</v>
      </c>
      <c r="AZ216" s="42">
        <v>0</v>
      </c>
      <c r="BA216" s="42">
        <v>0</v>
      </c>
      <c r="BB216" s="42">
        <v>0</v>
      </c>
      <c r="BC216" s="42">
        <v>0</v>
      </c>
      <c r="BD216" s="42">
        <v>0</v>
      </c>
      <c r="BE216" s="42">
        <v>0</v>
      </c>
      <c r="BF216" s="42">
        <v>0</v>
      </c>
      <c r="BG216" s="42">
        <v>0</v>
      </c>
      <c r="BH216" s="42">
        <v>0</v>
      </c>
      <c r="BI216" s="42">
        <v>0</v>
      </c>
      <c r="BJ216" s="42">
        <v>0</v>
      </c>
      <c r="BK216" s="42">
        <v>0</v>
      </c>
      <c r="BL216" s="42">
        <v>0</v>
      </c>
      <c r="BM216" s="42">
        <v>0</v>
      </c>
      <c r="BN216" s="42">
        <v>0</v>
      </c>
      <c r="BO216" s="42">
        <v>0</v>
      </c>
      <c r="BP216" s="42">
        <v>0</v>
      </c>
      <c r="BQ216" s="42">
        <v>0</v>
      </c>
      <c r="BR216" s="42">
        <v>0</v>
      </c>
      <c r="BS216" s="42">
        <v>0</v>
      </c>
      <c r="BT216" s="42">
        <v>0</v>
      </c>
      <c r="BU216" s="42">
        <v>0</v>
      </c>
      <c r="BV216" s="42">
        <v>0</v>
      </c>
      <c r="BW216" s="42">
        <v>11906.96466066</v>
      </c>
      <c r="BX216" s="42">
        <v>0</v>
      </c>
      <c r="BY216" s="42">
        <v>0</v>
      </c>
      <c r="BZ216" s="42">
        <v>0</v>
      </c>
      <c r="CA216" s="42">
        <v>0</v>
      </c>
      <c r="CB216" s="42">
        <v>0</v>
      </c>
      <c r="CC216" s="42">
        <v>0</v>
      </c>
    </row>
    <row r="217" spans="1:81" x14ac:dyDescent="0.25">
      <c r="A217" s="202">
        <v>44958</v>
      </c>
      <c r="B217" s="42" t="s">
        <v>1328</v>
      </c>
      <c r="C217" s="42" t="s">
        <v>1327</v>
      </c>
      <c r="D217" s="42">
        <v>0</v>
      </c>
      <c r="E217" s="42">
        <v>0</v>
      </c>
      <c r="F217" s="42">
        <v>0</v>
      </c>
      <c r="G217" s="42">
        <v>0</v>
      </c>
      <c r="H217" s="42">
        <v>0</v>
      </c>
      <c r="I217" s="42">
        <v>0</v>
      </c>
      <c r="J217" s="42">
        <v>0</v>
      </c>
      <c r="K217" s="42">
        <v>0</v>
      </c>
      <c r="L217" s="42">
        <v>0</v>
      </c>
      <c r="M217" s="42">
        <v>0</v>
      </c>
      <c r="N217" s="42">
        <v>0</v>
      </c>
      <c r="O217" s="42">
        <v>0</v>
      </c>
      <c r="P217" s="42">
        <v>0</v>
      </c>
      <c r="Q217" s="42">
        <v>0</v>
      </c>
      <c r="R217" s="42">
        <v>0</v>
      </c>
      <c r="S217" s="42">
        <v>0</v>
      </c>
      <c r="T217" s="42">
        <v>0</v>
      </c>
      <c r="U217" s="42">
        <v>0</v>
      </c>
      <c r="V217" s="42">
        <v>0</v>
      </c>
      <c r="W217" s="42">
        <v>0</v>
      </c>
      <c r="X217" s="42">
        <v>0</v>
      </c>
      <c r="Y217" s="42">
        <v>0</v>
      </c>
      <c r="Z217" s="42">
        <v>0</v>
      </c>
      <c r="AA217" s="42">
        <v>0</v>
      </c>
      <c r="AB217" s="42">
        <v>0</v>
      </c>
      <c r="AC217" s="42">
        <v>0</v>
      </c>
      <c r="AD217" s="42">
        <v>0</v>
      </c>
      <c r="AE217" s="42">
        <v>0</v>
      </c>
      <c r="AF217" s="42">
        <v>0</v>
      </c>
      <c r="AG217" s="42">
        <v>9602.4</v>
      </c>
      <c r="AH217" s="42">
        <v>0</v>
      </c>
      <c r="AI217" s="42">
        <v>0</v>
      </c>
      <c r="AJ217" s="42">
        <v>0</v>
      </c>
      <c r="AK217" s="42">
        <v>0</v>
      </c>
      <c r="AL217" s="42">
        <v>0</v>
      </c>
      <c r="AM217" s="42">
        <v>0</v>
      </c>
      <c r="AN217" s="42">
        <v>0</v>
      </c>
      <c r="AO217" s="42">
        <v>0</v>
      </c>
      <c r="AP217" s="42">
        <v>0</v>
      </c>
      <c r="AQ217" s="42">
        <v>0</v>
      </c>
      <c r="AR217" s="42">
        <v>0</v>
      </c>
      <c r="AS217" s="42">
        <v>0</v>
      </c>
      <c r="AT217" s="42">
        <v>0</v>
      </c>
      <c r="AU217" s="42">
        <v>0</v>
      </c>
      <c r="AV217" s="42">
        <v>0</v>
      </c>
      <c r="AW217" s="42">
        <v>0</v>
      </c>
      <c r="AX217" s="42">
        <v>0</v>
      </c>
      <c r="AY217" s="42">
        <v>0</v>
      </c>
      <c r="AZ217" s="42">
        <v>0</v>
      </c>
      <c r="BA217" s="42">
        <v>0</v>
      </c>
      <c r="BB217" s="42">
        <v>0</v>
      </c>
      <c r="BC217" s="42">
        <v>0</v>
      </c>
      <c r="BD217" s="42">
        <v>0</v>
      </c>
      <c r="BE217" s="42">
        <v>0</v>
      </c>
      <c r="BF217" s="42">
        <v>0</v>
      </c>
      <c r="BG217" s="42">
        <v>0</v>
      </c>
      <c r="BH217" s="42">
        <v>0</v>
      </c>
      <c r="BI217" s="42">
        <v>0</v>
      </c>
      <c r="BJ217" s="42">
        <v>0</v>
      </c>
      <c r="BK217" s="42">
        <v>0</v>
      </c>
      <c r="BL217" s="42">
        <v>0</v>
      </c>
      <c r="BM217" s="42">
        <v>0</v>
      </c>
      <c r="BN217" s="42">
        <v>0</v>
      </c>
      <c r="BO217" s="42">
        <v>0</v>
      </c>
      <c r="BP217" s="42">
        <v>0</v>
      </c>
      <c r="BQ217" s="42">
        <v>0</v>
      </c>
      <c r="BR217" s="42">
        <v>0</v>
      </c>
      <c r="BS217" s="42">
        <v>0</v>
      </c>
      <c r="BT217" s="42">
        <v>0</v>
      </c>
      <c r="BU217" s="42">
        <v>0</v>
      </c>
      <c r="BV217" s="42">
        <v>0</v>
      </c>
      <c r="BW217" s="42">
        <v>0</v>
      </c>
      <c r="BX217" s="42">
        <v>-11891.7966</v>
      </c>
      <c r="BY217" s="42">
        <v>0</v>
      </c>
      <c r="BZ217" s="42">
        <v>0</v>
      </c>
      <c r="CA217" s="42">
        <v>0</v>
      </c>
      <c r="CB217" s="42">
        <v>0</v>
      </c>
      <c r="CC217" s="42">
        <v>0</v>
      </c>
    </row>
    <row r="218" spans="1:81" x14ac:dyDescent="0.25">
      <c r="A218" s="202">
        <v>44958</v>
      </c>
      <c r="B218" s="42" t="s">
        <v>1325</v>
      </c>
      <c r="C218" s="42" t="s">
        <v>1128</v>
      </c>
      <c r="D218" s="42">
        <v>0</v>
      </c>
      <c r="E218" s="42">
        <v>0</v>
      </c>
      <c r="F218" s="42">
        <v>0</v>
      </c>
      <c r="G218" s="42">
        <v>0</v>
      </c>
      <c r="H218" s="42">
        <v>0</v>
      </c>
      <c r="I218" s="42">
        <v>0</v>
      </c>
      <c r="J218" s="42">
        <v>0</v>
      </c>
      <c r="K218" s="42">
        <v>0</v>
      </c>
      <c r="L218" s="42">
        <v>0</v>
      </c>
      <c r="M218" s="42">
        <v>0</v>
      </c>
      <c r="N218" s="42">
        <v>17914.43</v>
      </c>
      <c r="O218" s="42">
        <v>0</v>
      </c>
      <c r="P218" s="42">
        <v>0</v>
      </c>
      <c r="Q218" s="42">
        <v>0</v>
      </c>
      <c r="R218" s="42">
        <v>0</v>
      </c>
      <c r="S218" s="42">
        <v>0</v>
      </c>
      <c r="T218" s="42">
        <v>0</v>
      </c>
      <c r="U218" s="42">
        <v>0</v>
      </c>
      <c r="V218" s="42">
        <v>0</v>
      </c>
      <c r="W218" s="42">
        <v>0</v>
      </c>
      <c r="X218" s="42">
        <v>0</v>
      </c>
      <c r="Y218" s="42">
        <v>0</v>
      </c>
      <c r="Z218" s="42">
        <v>0</v>
      </c>
      <c r="AA218" s="42">
        <v>0</v>
      </c>
      <c r="AB218" s="42">
        <v>0</v>
      </c>
      <c r="AC218" s="42">
        <v>0</v>
      </c>
      <c r="AD218" s="42">
        <v>0</v>
      </c>
      <c r="AE218" s="42">
        <v>0</v>
      </c>
      <c r="AF218" s="42">
        <v>0</v>
      </c>
      <c r="AG218" s="42">
        <v>0</v>
      </c>
      <c r="AH218" s="42">
        <v>0</v>
      </c>
      <c r="AI218" s="42">
        <v>0</v>
      </c>
      <c r="AJ218" s="42">
        <v>0</v>
      </c>
      <c r="AK218" s="42">
        <v>0</v>
      </c>
      <c r="AL218" s="42">
        <v>0</v>
      </c>
      <c r="AM218" s="42">
        <v>0</v>
      </c>
      <c r="AN218" s="42">
        <v>0</v>
      </c>
      <c r="AO218" s="42">
        <v>0</v>
      </c>
      <c r="AP218" s="42">
        <v>0</v>
      </c>
      <c r="AQ218" s="42">
        <v>0</v>
      </c>
      <c r="AR218" s="42">
        <v>0</v>
      </c>
      <c r="AS218" s="42">
        <v>0</v>
      </c>
      <c r="AT218" s="42">
        <v>0</v>
      </c>
      <c r="AU218" s="42">
        <v>0</v>
      </c>
      <c r="AV218" s="42">
        <v>0</v>
      </c>
      <c r="AW218" s="42">
        <v>0</v>
      </c>
      <c r="AX218" s="42">
        <v>0</v>
      </c>
      <c r="AY218" s="42">
        <v>0</v>
      </c>
      <c r="AZ218" s="42">
        <v>0</v>
      </c>
      <c r="BA218" s="42">
        <v>0</v>
      </c>
      <c r="BB218" s="42">
        <v>0</v>
      </c>
      <c r="BC218" s="42">
        <v>0</v>
      </c>
      <c r="BD218" s="42">
        <v>0</v>
      </c>
      <c r="BE218" s="42">
        <v>0</v>
      </c>
      <c r="BF218" s="42">
        <v>0</v>
      </c>
      <c r="BG218" s="42">
        <v>0</v>
      </c>
      <c r="BH218" s="42">
        <v>0</v>
      </c>
      <c r="BI218" s="42">
        <v>0</v>
      </c>
      <c r="BJ218" s="42">
        <v>0</v>
      </c>
      <c r="BK218" s="42">
        <v>0</v>
      </c>
      <c r="BL218" s="42">
        <v>0</v>
      </c>
      <c r="BM218" s="42">
        <v>0</v>
      </c>
      <c r="BN218" s="42">
        <v>0</v>
      </c>
      <c r="BO218" s="42">
        <v>0</v>
      </c>
      <c r="BP218" s="42">
        <v>0</v>
      </c>
      <c r="BQ218" s="42">
        <v>0</v>
      </c>
      <c r="BR218" s="42">
        <v>0</v>
      </c>
      <c r="BS218" s="42">
        <v>0</v>
      </c>
      <c r="BT218" s="42">
        <v>0</v>
      </c>
      <c r="BU218" s="42">
        <v>0</v>
      </c>
      <c r="BV218" s="42">
        <v>0</v>
      </c>
      <c r="BW218" s="42">
        <v>0</v>
      </c>
      <c r="BX218" s="42">
        <v>-1857340.6355331901</v>
      </c>
      <c r="BY218" s="42">
        <v>0</v>
      </c>
      <c r="BZ218" s="42">
        <v>0</v>
      </c>
      <c r="CA218" s="42">
        <v>0</v>
      </c>
      <c r="CB218" s="42">
        <v>0</v>
      </c>
      <c r="CC218" s="42">
        <v>0</v>
      </c>
    </row>
    <row r="219" spans="1:81" x14ac:dyDescent="0.25">
      <c r="A219" s="202">
        <v>44958</v>
      </c>
      <c r="B219" s="42" t="s">
        <v>1325</v>
      </c>
      <c r="C219" s="42" t="s">
        <v>1326</v>
      </c>
      <c r="D219" s="42">
        <v>0</v>
      </c>
      <c r="E219" s="42">
        <v>0</v>
      </c>
      <c r="F219" s="42">
        <v>0</v>
      </c>
      <c r="G219" s="42">
        <v>0</v>
      </c>
      <c r="H219" s="42">
        <v>0</v>
      </c>
      <c r="I219" s="42">
        <v>0</v>
      </c>
      <c r="J219" s="42">
        <v>0</v>
      </c>
      <c r="K219" s="42">
        <v>0</v>
      </c>
      <c r="L219" s="42">
        <v>0</v>
      </c>
      <c r="M219" s="42">
        <v>0</v>
      </c>
      <c r="N219" s="42">
        <v>0</v>
      </c>
      <c r="O219" s="42">
        <v>0</v>
      </c>
      <c r="P219" s="42">
        <v>0</v>
      </c>
      <c r="Q219" s="42">
        <v>0</v>
      </c>
      <c r="R219" s="42">
        <v>0</v>
      </c>
      <c r="S219" s="42">
        <v>0</v>
      </c>
      <c r="T219" s="42">
        <v>0</v>
      </c>
      <c r="U219" s="42">
        <v>0</v>
      </c>
      <c r="V219" s="42">
        <v>0</v>
      </c>
      <c r="W219" s="42">
        <v>0</v>
      </c>
      <c r="X219" s="42">
        <v>0</v>
      </c>
      <c r="Y219" s="42">
        <v>0</v>
      </c>
      <c r="Z219" s="42">
        <v>0</v>
      </c>
      <c r="AA219" s="42">
        <v>0</v>
      </c>
      <c r="AB219" s="42">
        <v>0</v>
      </c>
      <c r="AC219" s="42">
        <v>0</v>
      </c>
      <c r="AD219" s="42">
        <v>0</v>
      </c>
      <c r="AE219" s="42">
        <v>0</v>
      </c>
      <c r="AF219" s="42">
        <v>0</v>
      </c>
      <c r="AG219" s="42">
        <v>0</v>
      </c>
      <c r="AH219" s="42">
        <v>-38249.005452539001</v>
      </c>
      <c r="AI219" s="42">
        <v>0</v>
      </c>
      <c r="AJ219" s="42">
        <v>0</v>
      </c>
      <c r="AK219" s="42">
        <v>0</v>
      </c>
      <c r="AL219" s="42">
        <v>0</v>
      </c>
      <c r="AM219" s="42">
        <v>0</v>
      </c>
      <c r="AN219" s="42">
        <v>0</v>
      </c>
      <c r="AO219" s="42">
        <v>0</v>
      </c>
      <c r="AP219" s="42">
        <v>0</v>
      </c>
      <c r="AQ219" s="42">
        <v>0</v>
      </c>
      <c r="AR219" s="42">
        <v>0</v>
      </c>
      <c r="AS219" s="42">
        <v>0</v>
      </c>
      <c r="AT219" s="42">
        <v>0</v>
      </c>
      <c r="AU219" s="42">
        <v>0</v>
      </c>
      <c r="AV219" s="42">
        <v>0</v>
      </c>
      <c r="AW219" s="42">
        <v>0</v>
      </c>
      <c r="AX219" s="42">
        <v>0</v>
      </c>
      <c r="AY219" s="42">
        <v>0</v>
      </c>
      <c r="AZ219" s="42">
        <v>0</v>
      </c>
      <c r="BA219" s="42">
        <v>0</v>
      </c>
      <c r="BB219" s="42">
        <v>0</v>
      </c>
      <c r="BC219" s="42">
        <v>0</v>
      </c>
      <c r="BD219" s="42">
        <v>0</v>
      </c>
      <c r="BE219" s="42">
        <v>0</v>
      </c>
      <c r="BF219" s="42">
        <v>0</v>
      </c>
      <c r="BG219" s="42">
        <v>0</v>
      </c>
      <c r="BH219" s="42">
        <v>0</v>
      </c>
      <c r="BI219" s="42">
        <v>0</v>
      </c>
      <c r="BJ219" s="42">
        <v>0</v>
      </c>
      <c r="BK219" s="42">
        <v>0</v>
      </c>
      <c r="BL219" s="42">
        <v>0</v>
      </c>
      <c r="BM219" s="42">
        <v>0</v>
      </c>
      <c r="BN219" s="42">
        <v>0</v>
      </c>
      <c r="BO219" s="42">
        <v>0</v>
      </c>
      <c r="BP219" s="42">
        <v>0</v>
      </c>
      <c r="BQ219" s="42">
        <v>0</v>
      </c>
      <c r="BR219" s="42">
        <v>0</v>
      </c>
      <c r="BS219" s="42">
        <v>0</v>
      </c>
      <c r="BT219" s="42">
        <v>0</v>
      </c>
      <c r="BU219" s="42">
        <v>0</v>
      </c>
      <c r="BV219" s="42">
        <v>0</v>
      </c>
      <c r="BW219" s="42">
        <v>0</v>
      </c>
      <c r="BX219" s="42">
        <v>0</v>
      </c>
      <c r="BY219" s="42">
        <v>0</v>
      </c>
      <c r="BZ219" s="42">
        <v>0</v>
      </c>
      <c r="CA219" s="42">
        <v>0</v>
      </c>
      <c r="CB219" s="42">
        <v>0</v>
      </c>
      <c r="CC219" s="42">
        <v>0</v>
      </c>
    </row>
    <row r="220" spans="1:81" x14ac:dyDescent="0.25">
      <c r="A220" s="202">
        <v>44958</v>
      </c>
      <c r="B220" s="42" t="s">
        <v>1325</v>
      </c>
      <c r="C220" s="42" t="s">
        <v>1324</v>
      </c>
      <c r="D220" s="42">
        <v>0</v>
      </c>
      <c r="E220" s="42">
        <v>0</v>
      </c>
      <c r="F220" s="42">
        <v>0</v>
      </c>
      <c r="G220" s="42">
        <v>0</v>
      </c>
      <c r="H220" s="42">
        <v>0</v>
      </c>
      <c r="I220" s="42">
        <v>0</v>
      </c>
      <c r="J220" s="42">
        <v>0</v>
      </c>
      <c r="K220" s="42">
        <v>0</v>
      </c>
      <c r="L220" s="42">
        <v>0</v>
      </c>
      <c r="M220" s="42">
        <v>0</v>
      </c>
      <c r="N220" s="42">
        <v>0</v>
      </c>
      <c r="O220" s="42">
        <v>0</v>
      </c>
      <c r="P220" s="42">
        <v>0</v>
      </c>
      <c r="Q220" s="42">
        <v>0</v>
      </c>
      <c r="R220" s="42">
        <v>0</v>
      </c>
      <c r="S220" s="42">
        <v>0</v>
      </c>
      <c r="T220" s="42">
        <v>0</v>
      </c>
      <c r="U220" s="42">
        <v>0</v>
      </c>
      <c r="V220" s="42">
        <v>0</v>
      </c>
      <c r="W220" s="42">
        <v>0</v>
      </c>
      <c r="X220" s="42">
        <v>0</v>
      </c>
      <c r="Y220" s="42">
        <v>0</v>
      </c>
      <c r="Z220" s="42">
        <v>0</v>
      </c>
      <c r="AA220" s="42">
        <v>0</v>
      </c>
      <c r="AB220" s="42">
        <v>0</v>
      </c>
      <c r="AC220" s="42">
        <v>0</v>
      </c>
      <c r="AD220" s="42">
        <v>0</v>
      </c>
      <c r="AE220" s="42">
        <v>0</v>
      </c>
      <c r="AF220" s="42">
        <v>0</v>
      </c>
      <c r="AG220" s="42">
        <v>0</v>
      </c>
      <c r="AH220" s="42">
        <v>21437.9979031039</v>
      </c>
      <c r="AI220" s="42">
        <v>0</v>
      </c>
      <c r="AJ220" s="42">
        <v>0</v>
      </c>
      <c r="AK220" s="42">
        <v>0</v>
      </c>
      <c r="AL220" s="42">
        <v>0</v>
      </c>
      <c r="AM220" s="42">
        <v>0</v>
      </c>
      <c r="AN220" s="42">
        <v>0</v>
      </c>
      <c r="AO220" s="42">
        <v>0</v>
      </c>
      <c r="AP220" s="42">
        <v>0</v>
      </c>
      <c r="AQ220" s="42">
        <v>0</v>
      </c>
      <c r="AR220" s="42">
        <v>0</v>
      </c>
      <c r="AS220" s="42">
        <v>0</v>
      </c>
      <c r="AT220" s="42">
        <v>0</v>
      </c>
      <c r="AU220" s="42">
        <v>0</v>
      </c>
      <c r="AV220" s="42">
        <v>0</v>
      </c>
      <c r="AW220" s="42">
        <v>0</v>
      </c>
      <c r="AX220" s="42">
        <v>0</v>
      </c>
      <c r="AY220" s="42">
        <v>0</v>
      </c>
      <c r="AZ220" s="42">
        <v>0</v>
      </c>
      <c r="BA220" s="42">
        <v>0</v>
      </c>
      <c r="BB220" s="42">
        <v>0</v>
      </c>
      <c r="BC220" s="42">
        <v>0</v>
      </c>
      <c r="BD220" s="42">
        <v>0</v>
      </c>
      <c r="BE220" s="42">
        <v>0</v>
      </c>
      <c r="BF220" s="42">
        <v>0</v>
      </c>
      <c r="BG220" s="42">
        <v>0</v>
      </c>
      <c r="BH220" s="42">
        <v>0</v>
      </c>
      <c r="BI220" s="42">
        <v>0</v>
      </c>
      <c r="BJ220" s="42">
        <v>0</v>
      </c>
      <c r="BK220" s="42">
        <v>0</v>
      </c>
      <c r="BL220" s="42">
        <v>0</v>
      </c>
      <c r="BM220" s="42">
        <v>0</v>
      </c>
      <c r="BN220" s="42">
        <v>0</v>
      </c>
      <c r="BO220" s="42">
        <v>0</v>
      </c>
      <c r="BP220" s="42">
        <v>0</v>
      </c>
      <c r="BQ220" s="42">
        <v>0</v>
      </c>
      <c r="BR220" s="42">
        <v>0</v>
      </c>
      <c r="BS220" s="42">
        <v>0</v>
      </c>
      <c r="BT220" s="42">
        <v>0</v>
      </c>
      <c r="BU220" s="42">
        <v>0</v>
      </c>
      <c r="BV220" s="42">
        <v>0</v>
      </c>
      <c r="BW220" s="42">
        <v>0</v>
      </c>
      <c r="BX220" s="42">
        <v>485921.60705528798</v>
      </c>
      <c r="BY220" s="42">
        <v>0</v>
      </c>
      <c r="BZ220" s="42">
        <v>0</v>
      </c>
      <c r="CA220" s="42">
        <v>0</v>
      </c>
      <c r="CB220" s="42">
        <v>0</v>
      </c>
      <c r="CC220" s="42">
        <v>0</v>
      </c>
    </row>
    <row r="221" spans="1:81" x14ac:dyDescent="0.25">
      <c r="A221" s="202">
        <v>44958</v>
      </c>
      <c r="B221" s="42" t="s">
        <v>1323</v>
      </c>
      <c r="C221" s="42" t="s">
        <v>1292</v>
      </c>
      <c r="D221" s="42">
        <v>0</v>
      </c>
      <c r="E221" s="42">
        <v>0</v>
      </c>
      <c r="F221" s="42">
        <v>0</v>
      </c>
      <c r="G221" s="42">
        <v>0</v>
      </c>
      <c r="H221" s="42">
        <v>0</v>
      </c>
      <c r="I221" s="42">
        <v>0</v>
      </c>
      <c r="J221" s="42">
        <v>0</v>
      </c>
      <c r="K221" s="42">
        <v>0</v>
      </c>
      <c r="L221" s="42">
        <v>0</v>
      </c>
      <c r="M221" s="42">
        <v>0</v>
      </c>
      <c r="N221" s="42">
        <v>0</v>
      </c>
      <c r="O221" s="42">
        <v>0</v>
      </c>
      <c r="P221" s="42">
        <v>0</v>
      </c>
      <c r="Q221" s="42">
        <v>0</v>
      </c>
      <c r="R221" s="42">
        <v>0</v>
      </c>
      <c r="S221" s="42">
        <v>0</v>
      </c>
      <c r="T221" s="42">
        <v>0</v>
      </c>
      <c r="U221" s="42">
        <v>0</v>
      </c>
      <c r="V221" s="42">
        <v>0</v>
      </c>
      <c r="W221" s="42">
        <v>0</v>
      </c>
      <c r="X221" s="42">
        <v>0</v>
      </c>
      <c r="Y221" s="42">
        <v>0</v>
      </c>
      <c r="Z221" s="42">
        <v>0</v>
      </c>
      <c r="AA221" s="42">
        <v>0</v>
      </c>
      <c r="AB221" s="42">
        <v>0</v>
      </c>
      <c r="AC221" s="42">
        <v>0</v>
      </c>
      <c r="AD221" s="42">
        <v>0</v>
      </c>
      <c r="AE221" s="42">
        <v>0</v>
      </c>
      <c r="AF221" s="42">
        <v>0</v>
      </c>
      <c r="AG221" s="42">
        <v>0</v>
      </c>
      <c r="AH221" s="42">
        <v>0</v>
      </c>
      <c r="AI221" s="42">
        <v>-0.162951241999998</v>
      </c>
      <c r="AJ221" s="42">
        <v>0</v>
      </c>
      <c r="AK221" s="42">
        <v>0</v>
      </c>
      <c r="AL221" s="42">
        <v>0</v>
      </c>
      <c r="AM221" s="42">
        <v>0</v>
      </c>
      <c r="AN221" s="42">
        <v>0</v>
      </c>
      <c r="AO221" s="42">
        <v>0</v>
      </c>
      <c r="AP221" s="42">
        <v>0</v>
      </c>
      <c r="AQ221" s="42">
        <v>0</v>
      </c>
      <c r="AR221" s="42">
        <v>0</v>
      </c>
      <c r="AS221" s="42">
        <v>0</v>
      </c>
      <c r="AT221" s="42">
        <v>0</v>
      </c>
      <c r="AU221" s="42">
        <v>0</v>
      </c>
      <c r="AV221" s="42">
        <v>0</v>
      </c>
      <c r="AW221" s="42">
        <v>0</v>
      </c>
      <c r="AX221" s="42">
        <v>0</v>
      </c>
      <c r="AY221" s="42">
        <v>0</v>
      </c>
      <c r="AZ221" s="42">
        <v>0</v>
      </c>
      <c r="BA221" s="42">
        <v>0</v>
      </c>
      <c r="BB221" s="42">
        <v>0</v>
      </c>
      <c r="BC221" s="42">
        <v>0</v>
      </c>
      <c r="BD221" s="42">
        <v>0</v>
      </c>
      <c r="BE221" s="42">
        <v>0</v>
      </c>
      <c r="BF221" s="42">
        <v>0</v>
      </c>
      <c r="BG221" s="42">
        <v>0</v>
      </c>
      <c r="BH221" s="42">
        <v>0</v>
      </c>
      <c r="BI221" s="42">
        <v>0</v>
      </c>
      <c r="BJ221" s="42">
        <v>0</v>
      </c>
      <c r="BK221" s="42">
        <v>0</v>
      </c>
      <c r="BL221" s="42">
        <v>0</v>
      </c>
      <c r="BM221" s="42">
        <v>0</v>
      </c>
      <c r="BN221" s="42">
        <v>0</v>
      </c>
      <c r="BO221" s="42">
        <v>0</v>
      </c>
      <c r="BP221" s="42">
        <v>0</v>
      </c>
      <c r="BQ221" s="42">
        <v>0</v>
      </c>
      <c r="BR221" s="42">
        <v>0</v>
      </c>
      <c r="BS221" s="42">
        <v>0</v>
      </c>
      <c r="BT221" s="42">
        <v>0</v>
      </c>
      <c r="BU221" s="42">
        <v>0</v>
      </c>
      <c r="BV221" s="42">
        <v>0</v>
      </c>
      <c r="BW221" s="42">
        <v>0</v>
      </c>
      <c r="BX221" s="42">
        <v>0</v>
      </c>
      <c r="BY221" s="42">
        <v>0</v>
      </c>
      <c r="BZ221" s="42">
        <v>0</v>
      </c>
      <c r="CA221" s="42">
        <v>0</v>
      </c>
      <c r="CB221" s="42">
        <v>0</v>
      </c>
      <c r="CC221" s="42">
        <v>0</v>
      </c>
    </row>
    <row r="222" spans="1:81" x14ac:dyDescent="0.25">
      <c r="A222" s="202">
        <v>44958</v>
      </c>
      <c r="B222" s="42" t="s">
        <v>1323</v>
      </c>
      <c r="C222" s="42" t="s">
        <v>1289</v>
      </c>
      <c r="D222" s="42">
        <v>0</v>
      </c>
      <c r="E222" s="42">
        <v>0</v>
      </c>
      <c r="F222" s="42">
        <v>0</v>
      </c>
      <c r="G222" s="42">
        <v>0</v>
      </c>
      <c r="H222" s="42">
        <v>0</v>
      </c>
      <c r="I222" s="42">
        <v>0</v>
      </c>
      <c r="J222" s="42">
        <v>0</v>
      </c>
      <c r="K222" s="42">
        <v>0</v>
      </c>
      <c r="L222" s="42">
        <v>0</v>
      </c>
      <c r="M222" s="42">
        <v>0</v>
      </c>
      <c r="N222" s="42">
        <v>0</v>
      </c>
      <c r="O222" s="42">
        <v>0</v>
      </c>
      <c r="P222" s="42">
        <v>0</v>
      </c>
      <c r="Q222" s="42">
        <v>0</v>
      </c>
      <c r="R222" s="42">
        <v>0</v>
      </c>
      <c r="S222" s="42">
        <v>0</v>
      </c>
      <c r="T222" s="42">
        <v>0</v>
      </c>
      <c r="U222" s="42">
        <v>0</v>
      </c>
      <c r="V222" s="42">
        <v>0</v>
      </c>
      <c r="W222" s="42">
        <v>0</v>
      </c>
      <c r="X222" s="42">
        <v>0</v>
      </c>
      <c r="Y222" s="42">
        <v>0</v>
      </c>
      <c r="Z222" s="42">
        <v>0</v>
      </c>
      <c r="AA222" s="42">
        <v>0</v>
      </c>
      <c r="AB222" s="42">
        <v>0</v>
      </c>
      <c r="AC222" s="42">
        <v>0</v>
      </c>
      <c r="AD222" s="42">
        <v>0</v>
      </c>
      <c r="AE222" s="42">
        <v>0</v>
      </c>
      <c r="AF222" s="42">
        <v>0</v>
      </c>
      <c r="AG222" s="42">
        <v>0</v>
      </c>
      <c r="AH222" s="42">
        <v>0</v>
      </c>
      <c r="AI222" s="42">
        <v>-66.434256078999994</v>
      </c>
      <c r="AJ222" s="42">
        <v>0</v>
      </c>
      <c r="AK222" s="42">
        <v>0</v>
      </c>
      <c r="AL222" s="42">
        <v>0</v>
      </c>
      <c r="AM222" s="42">
        <v>0</v>
      </c>
      <c r="AN222" s="42">
        <v>0</v>
      </c>
      <c r="AO222" s="42">
        <v>0</v>
      </c>
      <c r="AP222" s="42">
        <v>0</v>
      </c>
      <c r="AQ222" s="42">
        <v>0</v>
      </c>
      <c r="AR222" s="42">
        <v>0</v>
      </c>
      <c r="AS222" s="42">
        <v>0</v>
      </c>
      <c r="AT222" s="42">
        <v>0</v>
      </c>
      <c r="AU222" s="42">
        <v>0</v>
      </c>
      <c r="AV222" s="42">
        <v>0</v>
      </c>
      <c r="AW222" s="42">
        <v>0</v>
      </c>
      <c r="AX222" s="42">
        <v>0</v>
      </c>
      <c r="AY222" s="42">
        <v>0</v>
      </c>
      <c r="AZ222" s="42">
        <v>0</v>
      </c>
      <c r="BA222" s="42">
        <v>0</v>
      </c>
      <c r="BB222" s="42">
        <v>0</v>
      </c>
      <c r="BC222" s="42">
        <v>0</v>
      </c>
      <c r="BD222" s="42">
        <v>0</v>
      </c>
      <c r="BE222" s="42">
        <v>0</v>
      </c>
      <c r="BF222" s="42">
        <v>0</v>
      </c>
      <c r="BG222" s="42">
        <v>0</v>
      </c>
      <c r="BH222" s="42">
        <v>0</v>
      </c>
      <c r="BI222" s="42">
        <v>0</v>
      </c>
      <c r="BJ222" s="42">
        <v>0</v>
      </c>
      <c r="BK222" s="42">
        <v>0</v>
      </c>
      <c r="BL222" s="42">
        <v>0</v>
      </c>
      <c r="BM222" s="42">
        <v>0</v>
      </c>
      <c r="BN222" s="42">
        <v>0</v>
      </c>
      <c r="BO222" s="42">
        <v>0</v>
      </c>
      <c r="BP222" s="42">
        <v>0</v>
      </c>
      <c r="BQ222" s="42">
        <v>0</v>
      </c>
      <c r="BR222" s="42">
        <v>0</v>
      </c>
      <c r="BS222" s="42">
        <v>0</v>
      </c>
      <c r="BT222" s="42">
        <v>0</v>
      </c>
      <c r="BU222" s="42">
        <v>0</v>
      </c>
      <c r="BV222" s="42">
        <v>0</v>
      </c>
      <c r="BW222" s="42">
        <v>0</v>
      </c>
      <c r="BX222" s="42">
        <v>215536.09953254499</v>
      </c>
      <c r="BY222" s="42">
        <v>0</v>
      </c>
      <c r="BZ222" s="42">
        <v>0</v>
      </c>
      <c r="CA222" s="42">
        <v>0</v>
      </c>
      <c r="CB222" s="42">
        <v>0</v>
      </c>
      <c r="CC222" s="42">
        <v>0</v>
      </c>
    </row>
    <row r="223" spans="1:81" x14ac:dyDescent="0.25">
      <c r="A223" s="202">
        <v>44958</v>
      </c>
      <c r="B223" s="42" t="s">
        <v>1323</v>
      </c>
      <c r="C223" s="42" t="s">
        <v>926</v>
      </c>
      <c r="D223" s="42">
        <v>0</v>
      </c>
      <c r="E223" s="42">
        <v>0</v>
      </c>
      <c r="F223" s="42">
        <v>0</v>
      </c>
      <c r="G223" s="42">
        <v>0</v>
      </c>
      <c r="H223" s="42">
        <v>0</v>
      </c>
      <c r="I223" s="42">
        <v>0</v>
      </c>
      <c r="J223" s="42">
        <v>0</v>
      </c>
      <c r="K223" s="42">
        <v>0</v>
      </c>
      <c r="L223" s="42">
        <v>0</v>
      </c>
      <c r="M223" s="42">
        <v>0</v>
      </c>
      <c r="N223" s="42">
        <v>0</v>
      </c>
      <c r="O223" s="42">
        <v>0</v>
      </c>
      <c r="P223" s="42">
        <v>0</v>
      </c>
      <c r="Q223" s="42">
        <v>0</v>
      </c>
      <c r="R223" s="42">
        <v>0</v>
      </c>
      <c r="S223" s="42">
        <v>0</v>
      </c>
      <c r="T223" s="42">
        <v>0</v>
      </c>
      <c r="U223" s="42">
        <v>0</v>
      </c>
      <c r="V223" s="42">
        <v>0</v>
      </c>
      <c r="W223" s="42">
        <v>0</v>
      </c>
      <c r="X223" s="42">
        <v>0</v>
      </c>
      <c r="Y223" s="42">
        <v>0</v>
      </c>
      <c r="Z223" s="42">
        <v>0</v>
      </c>
      <c r="AA223" s="42">
        <v>0</v>
      </c>
      <c r="AB223" s="42">
        <v>0</v>
      </c>
      <c r="AC223" s="42">
        <v>0</v>
      </c>
      <c r="AD223" s="42">
        <v>0</v>
      </c>
      <c r="AE223" s="42">
        <v>0</v>
      </c>
      <c r="AF223" s="42">
        <v>0</v>
      </c>
      <c r="AG223" s="42">
        <v>0</v>
      </c>
      <c r="AH223" s="42">
        <v>0</v>
      </c>
      <c r="AI223" s="42">
        <v>0</v>
      </c>
      <c r="AJ223" s="42">
        <v>0</v>
      </c>
      <c r="AK223" s="42">
        <v>0</v>
      </c>
      <c r="AL223" s="42">
        <v>0</v>
      </c>
      <c r="AM223" s="42">
        <v>0</v>
      </c>
      <c r="AN223" s="42">
        <v>0</v>
      </c>
      <c r="AO223" s="42">
        <v>0</v>
      </c>
      <c r="AP223" s="42">
        <v>0</v>
      </c>
      <c r="AQ223" s="42">
        <v>0</v>
      </c>
      <c r="AR223" s="42">
        <v>0</v>
      </c>
      <c r="AS223" s="42">
        <v>0</v>
      </c>
      <c r="AT223" s="42">
        <v>0</v>
      </c>
      <c r="AU223" s="42">
        <v>0</v>
      </c>
      <c r="AV223" s="42">
        <v>0</v>
      </c>
      <c r="AW223" s="42">
        <v>0</v>
      </c>
      <c r="AX223" s="42">
        <v>0</v>
      </c>
      <c r="AY223" s="42">
        <v>0</v>
      </c>
      <c r="AZ223" s="42">
        <v>0</v>
      </c>
      <c r="BA223" s="42">
        <v>0</v>
      </c>
      <c r="BB223" s="42">
        <v>0</v>
      </c>
      <c r="BC223" s="42">
        <v>0</v>
      </c>
      <c r="BD223" s="42">
        <v>0</v>
      </c>
      <c r="BE223" s="42">
        <v>0</v>
      </c>
      <c r="BF223" s="42">
        <v>0</v>
      </c>
      <c r="BG223" s="42">
        <v>0</v>
      </c>
      <c r="BH223" s="42">
        <v>0</v>
      </c>
      <c r="BI223" s="42">
        <v>0</v>
      </c>
      <c r="BJ223" s="42">
        <v>-8.7105E-5</v>
      </c>
      <c r="BK223" s="42">
        <v>0</v>
      </c>
      <c r="BL223" s="42">
        <v>0</v>
      </c>
      <c r="BM223" s="42">
        <v>0</v>
      </c>
      <c r="BN223" s="42">
        <v>0</v>
      </c>
      <c r="BO223" s="42">
        <v>0</v>
      </c>
      <c r="BP223" s="42">
        <v>0</v>
      </c>
      <c r="BQ223" s="42">
        <v>0</v>
      </c>
      <c r="BR223" s="42">
        <v>0</v>
      </c>
      <c r="BS223" s="42">
        <v>0</v>
      </c>
      <c r="BT223" s="42">
        <v>0</v>
      </c>
      <c r="BU223" s="42">
        <v>0</v>
      </c>
      <c r="BV223" s="42">
        <v>0</v>
      </c>
      <c r="BW223" s="42">
        <v>0</v>
      </c>
      <c r="BX223" s="42">
        <v>0</v>
      </c>
      <c r="BY223" s="42">
        <v>0</v>
      </c>
      <c r="BZ223" s="42">
        <v>0</v>
      </c>
      <c r="CA223" s="42">
        <v>0</v>
      </c>
      <c r="CB223" s="42">
        <v>0</v>
      </c>
      <c r="CC223" s="42">
        <v>0</v>
      </c>
    </row>
    <row r="224" spans="1:81" x14ac:dyDescent="0.25">
      <c r="A224" s="202">
        <v>44958</v>
      </c>
      <c r="B224" s="42" t="s">
        <v>1323</v>
      </c>
      <c r="C224" s="42" t="s">
        <v>466</v>
      </c>
      <c r="D224" s="42">
        <v>0</v>
      </c>
      <c r="E224" s="42">
        <v>0</v>
      </c>
      <c r="F224" s="42">
        <v>0</v>
      </c>
      <c r="G224" s="42">
        <v>0</v>
      </c>
      <c r="H224" s="42">
        <v>0</v>
      </c>
      <c r="I224" s="42">
        <v>0</v>
      </c>
      <c r="J224" s="42">
        <v>0</v>
      </c>
      <c r="K224" s="42">
        <v>0</v>
      </c>
      <c r="L224" s="42">
        <v>0</v>
      </c>
      <c r="M224" s="42">
        <v>0</v>
      </c>
      <c r="N224" s="42">
        <v>0</v>
      </c>
      <c r="O224" s="42">
        <v>0</v>
      </c>
      <c r="P224" s="42">
        <v>0</v>
      </c>
      <c r="Q224" s="42">
        <v>0</v>
      </c>
      <c r="R224" s="42">
        <v>0</v>
      </c>
      <c r="S224" s="42">
        <v>0</v>
      </c>
      <c r="T224" s="42">
        <v>0</v>
      </c>
      <c r="U224" s="42">
        <v>0</v>
      </c>
      <c r="V224" s="42">
        <v>0</v>
      </c>
      <c r="W224" s="42">
        <v>0</v>
      </c>
      <c r="X224" s="42">
        <v>0</v>
      </c>
      <c r="Y224" s="42">
        <v>0</v>
      </c>
      <c r="Z224" s="42">
        <v>0</v>
      </c>
      <c r="AA224" s="42">
        <v>0</v>
      </c>
      <c r="AB224" s="42">
        <v>0</v>
      </c>
      <c r="AC224" s="42">
        <v>0</v>
      </c>
      <c r="AD224" s="42">
        <v>0</v>
      </c>
      <c r="AE224" s="42">
        <v>0</v>
      </c>
      <c r="AF224" s="42">
        <v>0</v>
      </c>
      <c r="AG224" s="42">
        <v>0</v>
      </c>
      <c r="AH224" s="42">
        <v>0</v>
      </c>
      <c r="AI224" s="42">
        <v>0</v>
      </c>
      <c r="AJ224" s="42">
        <v>0</v>
      </c>
      <c r="AK224" s="42">
        <v>0</v>
      </c>
      <c r="AL224" s="42">
        <v>0</v>
      </c>
      <c r="AM224" s="42">
        <v>0</v>
      </c>
      <c r="AN224" s="42">
        <v>0</v>
      </c>
      <c r="AO224" s="42">
        <v>0</v>
      </c>
      <c r="AP224" s="42">
        <v>0</v>
      </c>
      <c r="AQ224" s="42">
        <v>0</v>
      </c>
      <c r="AR224" s="42">
        <v>0</v>
      </c>
      <c r="AS224" s="42">
        <v>0</v>
      </c>
      <c r="AT224" s="42">
        <v>0</v>
      </c>
      <c r="AU224" s="42">
        <v>0</v>
      </c>
      <c r="AV224" s="42">
        <v>0</v>
      </c>
      <c r="AW224" s="42">
        <v>0</v>
      </c>
      <c r="AX224" s="42">
        <v>0</v>
      </c>
      <c r="AY224" s="42">
        <v>0</v>
      </c>
      <c r="AZ224" s="42">
        <v>0</v>
      </c>
      <c r="BA224" s="42">
        <v>0</v>
      </c>
      <c r="BB224" s="42">
        <v>0</v>
      </c>
      <c r="BC224" s="42">
        <v>0</v>
      </c>
      <c r="BD224" s="42">
        <v>0</v>
      </c>
      <c r="BE224" s="42">
        <v>0</v>
      </c>
      <c r="BF224" s="42">
        <v>0</v>
      </c>
      <c r="BG224" s="42">
        <v>0</v>
      </c>
      <c r="BH224" s="42">
        <v>0</v>
      </c>
      <c r="BI224" s="42">
        <v>0</v>
      </c>
      <c r="BJ224" s="42">
        <v>0</v>
      </c>
      <c r="BK224" s="42">
        <v>0</v>
      </c>
      <c r="BL224" s="42">
        <v>0</v>
      </c>
      <c r="BM224" s="42">
        <v>0</v>
      </c>
      <c r="BN224" s="42">
        <v>0</v>
      </c>
      <c r="BO224" s="42">
        <v>8.6450000000000001E-5</v>
      </c>
      <c r="BP224" s="42">
        <v>0</v>
      </c>
      <c r="BQ224" s="42">
        <v>0</v>
      </c>
      <c r="BR224" s="42">
        <v>0</v>
      </c>
      <c r="BS224" s="42">
        <v>0</v>
      </c>
      <c r="BT224" s="42">
        <v>0</v>
      </c>
      <c r="BU224" s="42">
        <v>0</v>
      </c>
      <c r="BV224" s="42">
        <v>0</v>
      </c>
      <c r="BW224" s="42">
        <v>0</v>
      </c>
      <c r="BX224" s="42">
        <v>0</v>
      </c>
      <c r="BY224" s="42">
        <v>0</v>
      </c>
      <c r="BZ224" s="42">
        <v>0</v>
      </c>
      <c r="CA224" s="42">
        <v>0</v>
      </c>
      <c r="CB224" s="42">
        <v>0</v>
      </c>
      <c r="CC224" s="42">
        <v>0</v>
      </c>
    </row>
    <row r="225" spans="1:81" x14ac:dyDescent="0.25">
      <c r="A225" s="202">
        <v>44958</v>
      </c>
      <c r="B225" s="42" t="s">
        <v>1322</v>
      </c>
      <c r="C225" s="42" t="s">
        <v>1289</v>
      </c>
      <c r="D225" s="42">
        <v>0</v>
      </c>
      <c r="E225" s="42">
        <v>0</v>
      </c>
      <c r="F225" s="42">
        <v>0</v>
      </c>
      <c r="G225" s="42">
        <v>0</v>
      </c>
      <c r="H225" s="42">
        <v>0</v>
      </c>
      <c r="I225" s="42">
        <v>0</v>
      </c>
      <c r="J225" s="42">
        <v>0</v>
      </c>
      <c r="K225" s="42">
        <v>0</v>
      </c>
      <c r="L225" s="42">
        <v>0</v>
      </c>
      <c r="M225" s="42">
        <v>0</v>
      </c>
      <c r="N225" s="42">
        <v>0</v>
      </c>
      <c r="O225" s="42">
        <v>0</v>
      </c>
      <c r="P225" s="42">
        <v>0</v>
      </c>
      <c r="Q225" s="42">
        <v>0</v>
      </c>
      <c r="R225" s="42">
        <v>0</v>
      </c>
      <c r="S225" s="42">
        <v>0</v>
      </c>
      <c r="T225" s="42">
        <v>0</v>
      </c>
      <c r="U225" s="42">
        <v>0</v>
      </c>
      <c r="V225" s="42">
        <v>0</v>
      </c>
      <c r="W225" s="42">
        <v>0</v>
      </c>
      <c r="X225" s="42">
        <v>0</v>
      </c>
      <c r="Y225" s="42">
        <v>0</v>
      </c>
      <c r="Z225" s="42">
        <v>0</v>
      </c>
      <c r="AA225" s="42">
        <v>0</v>
      </c>
      <c r="AB225" s="42">
        <v>0</v>
      </c>
      <c r="AC225" s="42">
        <v>0</v>
      </c>
      <c r="AD225" s="42">
        <v>0</v>
      </c>
      <c r="AE225" s="42">
        <v>0</v>
      </c>
      <c r="AF225" s="42">
        <v>0</v>
      </c>
      <c r="AG225" s="42">
        <v>0</v>
      </c>
      <c r="AH225" s="42">
        <v>0</v>
      </c>
      <c r="AI225" s="42">
        <v>0</v>
      </c>
      <c r="AJ225" s="42">
        <v>0</v>
      </c>
      <c r="AK225" s="42">
        <v>0</v>
      </c>
      <c r="AL225" s="42">
        <v>0</v>
      </c>
      <c r="AM225" s="42">
        <v>0</v>
      </c>
      <c r="AN225" s="42">
        <v>0</v>
      </c>
      <c r="AO225" s="42">
        <v>0</v>
      </c>
      <c r="AP225" s="42">
        <v>0</v>
      </c>
      <c r="AQ225" s="42">
        <v>0</v>
      </c>
      <c r="AR225" s="42">
        <v>0</v>
      </c>
      <c r="AS225" s="42">
        <v>0</v>
      </c>
      <c r="AT225" s="42">
        <v>0</v>
      </c>
      <c r="AU225" s="42">
        <v>0</v>
      </c>
      <c r="AV225" s="42">
        <v>0</v>
      </c>
      <c r="AW225" s="42">
        <v>0</v>
      </c>
      <c r="AX225" s="42">
        <v>0</v>
      </c>
      <c r="AY225" s="42">
        <v>0</v>
      </c>
      <c r="AZ225" s="42">
        <v>0</v>
      </c>
      <c r="BA225" s="42">
        <v>0</v>
      </c>
      <c r="BB225" s="42">
        <v>0</v>
      </c>
      <c r="BC225" s="42">
        <v>0</v>
      </c>
      <c r="BD225" s="42">
        <v>0</v>
      </c>
      <c r="BE225" s="42">
        <v>0</v>
      </c>
      <c r="BF225" s="42">
        <v>0</v>
      </c>
      <c r="BG225" s="42">
        <v>0</v>
      </c>
      <c r="BH225" s="42">
        <v>0</v>
      </c>
      <c r="BI225" s="42">
        <v>0</v>
      </c>
      <c r="BJ225" s="42">
        <v>0</v>
      </c>
      <c r="BK225" s="42">
        <v>0</v>
      </c>
      <c r="BL225" s="42">
        <v>0</v>
      </c>
      <c r="BM225" s="42">
        <v>0</v>
      </c>
      <c r="BN225" s="42">
        <v>0</v>
      </c>
      <c r="BO225" s="42">
        <v>0</v>
      </c>
      <c r="BP225" s="42">
        <v>0</v>
      </c>
      <c r="BQ225" s="42">
        <v>0</v>
      </c>
      <c r="BR225" s="42">
        <v>0</v>
      </c>
      <c r="BS225" s="42">
        <v>0</v>
      </c>
      <c r="BT225" s="42">
        <v>0</v>
      </c>
      <c r="BU225" s="42">
        <v>0</v>
      </c>
      <c r="BV225" s="42">
        <v>0</v>
      </c>
      <c r="BW225" s="42">
        <v>0</v>
      </c>
      <c r="BX225" s="42">
        <v>-2374.2985989260001</v>
      </c>
      <c r="BY225" s="42">
        <v>0</v>
      </c>
      <c r="BZ225" s="42">
        <v>0</v>
      </c>
      <c r="CA225" s="42">
        <v>0</v>
      </c>
      <c r="CB225" s="42">
        <v>0</v>
      </c>
      <c r="CC225" s="42">
        <v>0</v>
      </c>
    </row>
    <row r="226" spans="1:81" x14ac:dyDescent="0.25">
      <c r="A226" s="202">
        <v>44958</v>
      </c>
      <c r="B226" s="42" t="s">
        <v>1322</v>
      </c>
      <c r="C226" s="42" t="s">
        <v>1210</v>
      </c>
      <c r="D226" s="42">
        <v>0</v>
      </c>
      <c r="E226" s="42">
        <v>0</v>
      </c>
      <c r="F226" s="42">
        <v>0</v>
      </c>
      <c r="G226" s="42">
        <v>0</v>
      </c>
      <c r="H226" s="42">
        <v>0</v>
      </c>
      <c r="I226" s="42">
        <v>0</v>
      </c>
      <c r="J226" s="42">
        <v>0</v>
      </c>
      <c r="K226" s="42">
        <v>0</v>
      </c>
      <c r="L226" s="42">
        <v>0</v>
      </c>
      <c r="M226" s="42">
        <v>0</v>
      </c>
      <c r="N226" s="42">
        <v>0</v>
      </c>
      <c r="O226" s="42">
        <v>0</v>
      </c>
      <c r="P226" s="42">
        <v>0</v>
      </c>
      <c r="Q226" s="42">
        <v>0</v>
      </c>
      <c r="R226" s="42">
        <v>0</v>
      </c>
      <c r="S226" s="42">
        <v>0</v>
      </c>
      <c r="T226" s="42">
        <v>0</v>
      </c>
      <c r="U226" s="42">
        <v>0</v>
      </c>
      <c r="V226" s="42">
        <v>0</v>
      </c>
      <c r="W226" s="42">
        <v>0</v>
      </c>
      <c r="X226" s="42">
        <v>0</v>
      </c>
      <c r="Y226" s="42">
        <v>0</v>
      </c>
      <c r="Z226" s="42">
        <v>0</v>
      </c>
      <c r="AA226" s="42">
        <v>0</v>
      </c>
      <c r="AB226" s="42">
        <v>0</v>
      </c>
      <c r="AC226" s="42">
        <v>0</v>
      </c>
      <c r="AD226" s="42">
        <v>0</v>
      </c>
      <c r="AE226" s="42">
        <v>0</v>
      </c>
      <c r="AF226" s="42">
        <v>0</v>
      </c>
      <c r="AG226" s="42">
        <v>0</v>
      </c>
      <c r="AH226" s="42">
        <v>0</v>
      </c>
      <c r="AI226" s="42">
        <v>0</v>
      </c>
      <c r="AJ226" s="42">
        <v>0</v>
      </c>
      <c r="AK226" s="42">
        <v>0</v>
      </c>
      <c r="AL226" s="42">
        <v>0</v>
      </c>
      <c r="AM226" s="42">
        <v>0</v>
      </c>
      <c r="AN226" s="42">
        <v>0</v>
      </c>
      <c r="AO226" s="42">
        <v>0</v>
      </c>
      <c r="AP226" s="42">
        <v>0</v>
      </c>
      <c r="AQ226" s="42">
        <v>0</v>
      </c>
      <c r="AR226" s="42">
        <v>0</v>
      </c>
      <c r="AS226" s="42">
        <v>0</v>
      </c>
      <c r="AT226" s="42">
        <v>0</v>
      </c>
      <c r="AU226" s="42">
        <v>0</v>
      </c>
      <c r="AV226" s="42">
        <v>0</v>
      </c>
      <c r="AW226" s="42">
        <v>0</v>
      </c>
      <c r="AX226" s="42">
        <v>0</v>
      </c>
      <c r="AY226" s="42">
        <v>0</v>
      </c>
      <c r="AZ226" s="42">
        <v>0</v>
      </c>
      <c r="BA226" s="42">
        <v>0</v>
      </c>
      <c r="BB226" s="42">
        <v>0</v>
      </c>
      <c r="BC226" s="42">
        <v>0</v>
      </c>
      <c r="BD226" s="42">
        <v>0</v>
      </c>
      <c r="BE226" s="42">
        <v>0</v>
      </c>
      <c r="BF226" s="42">
        <v>0</v>
      </c>
      <c r="BG226" s="42">
        <v>3.99999999789457E-9</v>
      </c>
      <c r="BH226" s="42">
        <v>0</v>
      </c>
      <c r="BI226" s="42">
        <v>0</v>
      </c>
      <c r="BJ226" s="42">
        <v>0</v>
      </c>
      <c r="BK226" s="42">
        <v>0</v>
      </c>
      <c r="BL226" s="42">
        <v>0</v>
      </c>
      <c r="BM226" s="42">
        <v>0</v>
      </c>
      <c r="BN226" s="42">
        <v>0</v>
      </c>
      <c r="BO226" s="42">
        <v>0</v>
      </c>
      <c r="BP226" s="42">
        <v>0</v>
      </c>
      <c r="BQ226" s="42">
        <v>0</v>
      </c>
      <c r="BR226" s="42">
        <v>0</v>
      </c>
      <c r="BS226" s="42">
        <v>0</v>
      </c>
      <c r="BT226" s="42">
        <v>0</v>
      </c>
      <c r="BU226" s="42">
        <v>0</v>
      </c>
      <c r="BV226" s="42">
        <v>0</v>
      </c>
      <c r="BW226" s="42">
        <v>0</v>
      </c>
      <c r="BX226" s="42">
        <v>0</v>
      </c>
      <c r="BY226" s="42">
        <v>0</v>
      </c>
      <c r="BZ226" s="42">
        <v>0</v>
      </c>
      <c r="CA226" s="42">
        <v>0</v>
      </c>
      <c r="CB226" s="42">
        <v>0</v>
      </c>
      <c r="CC226" s="42">
        <v>0</v>
      </c>
    </row>
    <row r="227" spans="1:81" x14ac:dyDescent="0.25">
      <c r="A227" s="202">
        <v>44958</v>
      </c>
      <c r="B227" s="42" t="s">
        <v>1322</v>
      </c>
      <c r="C227" s="42" t="s">
        <v>927</v>
      </c>
      <c r="D227" s="42">
        <v>0</v>
      </c>
      <c r="E227" s="42">
        <v>0</v>
      </c>
      <c r="F227" s="42">
        <v>0</v>
      </c>
      <c r="G227" s="42">
        <v>0</v>
      </c>
      <c r="H227" s="42">
        <v>0</v>
      </c>
      <c r="I227" s="42">
        <v>0</v>
      </c>
      <c r="J227" s="42">
        <v>0</v>
      </c>
      <c r="K227" s="42">
        <v>0</v>
      </c>
      <c r="L227" s="42">
        <v>0</v>
      </c>
      <c r="M227" s="42">
        <v>0</v>
      </c>
      <c r="N227" s="42">
        <v>0</v>
      </c>
      <c r="O227" s="42">
        <v>0</v>
      </c>
      <c r="P227" s="42">
        <v>0</v>
      </c>
      <c r="Q227" s="42">
        <v>0</v>
      </c>
      <c r="R227" s="42">
        <v>0</v>
      </c>
      <c r="S227" s="42">
        <v>0</v>
      </c>
      <c r="T227" s="42">
        <v>0</v>
      </c>
      <c r="U227" s="42">
        <v>0</v>
      </c>
      <c r="V227" s="42">
        <v>0</v>
      </c>
      <c r="W227" s="42">
        <v>0</v>
      </c>
      <c r="X227" s="42">
        <v>0</v>
      </c>
      <c r="Y227" s="42">
        <v>0</v>
      </c>
      <c r="Z227" s="42">
        <v>0</v>
      </c>
      <c r="AA227" s="42">
        <v>0</v>
      </c>
      <c r="AB227" s="42">
        <v>0</v>
      </c>
      <c r="AC227" s="42">
        <v>0</v>
      </c>
      <c r="AD227" s="42">
        <v>0</v>
      </c>
      <c r="AE227" s="42">
        <v>0</v>
      </c>
      <c r="AF227" s="42">
        <v>0</v>
      </c>
      <c r="AG227" s="42">
        <v>0</v>
      </c>
      <c r="AH227" s="42">
        <v>0</v>
      </c>
      <c r="AI227" s="42">
        <v>0</v>
      </c>
      <c r="AJ227" s="42">
        <v>0</v>
      </c>
      <c r="AK227" s="42">
        <v>0</v>
      </c>
      <c r="AL227" s="42">
        <v>0</v>
      </c>
      <c r="AM227" s="42">
        <v>0</v>
      </c>
      <c r="AN227" s="42">
        <v>0</v>
      </c>
      <c r="AO227" s="42">
        <v>0</v>
      </c>
      <c r="AP227" s="42">
        <v>0</v>
      </c>
      <c r="AQ227" s="42">
        <v>0</v>
      </c>
      <c r="AR227" s="42">
        <v>0</v>
      </c>
      <c r="AS227" s="42">
        <v>0</v>
      </c>
      <c r="AT227" s="42">
        <v>0</v>
      </c>
      <c r="AU227" s="42">
        <v>0</v>
      </c>
      <c r="AV227" s="42">
        <v>0</v>
      </c>
      <c r="AW227" s="42">
        <v>0</v>
      </c>
      <c r="AX227" s="42">
        <v>0</v>
      </c>
      <c r="AY227" s="42">
        <v>0</v>
      </c>
      <c r="AZ227" s="42">
        <v>0</v>
      </c>
      <c r="BA227" s="42">
        <v>0</v>
      </c>
      <c r="BB227" s="42">
        <v>0</v>
      </c>
      <c r="BC227" s="42">
        <v>0</v>
      </c>
      <c r="BD227" s="42">
        <v>0</v>
      </c>
      <c r="BE227" s="42">
        <v>0</v>
      </c>
      <c r="BF227" s="42">
        <v>0</v>
      </c>
      <c r="BG227" s="42">
        <v>0</v>
      </c>
      <c r="BH227" s="42">
        <v>622.79999999999995</v>
      </c>
      <c r="BI227" s="42">
        <v>0</v>
      </c>
      <c r="BJ227" s="42">
        <v>0</v>
      </c>
      <c r="BK227" s="42">
        <v>0</v>
      </c>
      <c r="BL227" s="42">
        <v>0</v>
      </c>
      <c r="BM227" s="42">
        <v>0</v>
      </c>
      <c r="BN227" s="42">
        <v>0</v>
      </c>
      <c r="BO227" s="42">
        <v>0</v>
      </c>
      <c r="BP227" s="42">
        <v>0</v>
      </c>
      <c r="BQ227" s="42">
        <v>0</v>
      </c>
      <c r="BR227" s="42">
        <v>0</v>
      </c>
      <c r="BS227" s="42">
        <v>0</v>
      </c>
      <c r="BT227" s="42">
        <v>0</v>
      </c>
      <c r="BU227" s="42">
        <v>0</v>
      </c>
      <c r="BV227" s="42">
        <v>0</v>
      </c>
      <c r="BW227" s="42">
        <v>0</v>
      </c>
      <c r="BX227" s="42">
        <v>0</v>
      </c>
      <c r="BY227" s="42">
        <v>0</v>
      </c>
      <c r="BZ227" s="42">
        <v>0</v>
      </c>
      <c r="CA227" s="42">
        <v>0</v>
      </c>
      <c r="CB227" s="42">
        <v>0</v>
      </c>
      <c r="CC227" s="42">
        <v>0</v>
      </c>
    </row>
    <row r="228" spans="1:81" x14ac:dyDescent="0.25">
      <c r="A228" s="202">
        <v>44958</v>
      </c>
      <c r="B228" s="42" t="s">
        <v>1322</v>
      </c>
      <c r="C228" s="42" t="s">
        <v>934</v>
      </c>
      <c r="D228" s="42">
        <v>0</v>
      </c>
      <c r="E228" s="42">
        <v>0</v>
      </c>
      <c r="F228" s="42">
        <v>0</v>
      </c>
      <c r="G228" s="42">
        <v>0</v>
      </c>
      <c r="H228" s="42">
        <v>0</v>
      </c>
      <c r="I228" s="42">
        <v>0</v>
      </c>
      <c r="J228" s="42">
        <v>0</v>
      </c>
      <c r="K228" s="42">
        <v>0</v>
      </c>
      <c r="L228" s="42">
        <v>0</v>
      </c>
      <c r="M228" s="42">
        <v>0</v>
      </c>
      <c r="N228" s="42">
        <v>0</v>
      </c>
      <c r="O228" s="42">
        <v>0</v>
      </c>
      <c r="P228" s="42">
        <v>0</v>
      </c>
      <c r="Q228" s="42">
        <v>0</v>
      </c>
      <c r="R228" s="42">
        <v>0</v>
      </c>
      <c r="S228" s="42">
        <v>0</v>
      </c>
      <c r="T228" s="42">
        <v>0</v>
      </c>
      <c r="U228" s="42">
        <v>0</v>
      </c>
      <c r="V228" s="42">
        <v>0</v>
      </c>
      <c r="W228" s="42">
        <v>0</v>
      </c>
      <c r="X228" s="42">
        <v>0</v>
      </c>
      <c r="Y228" s="42">
        <v>0</v>
      </c>
      <c r="Z228" s="42">
        <v>0</v>
      </c>
      <c r="AA228" s="42">
        <v>0</v>
      </c>
      <c r="AB228" s="42">
        <v>0</v>
      </c>
      <c r="AC228" s="42">
        <v>0</v>
      </c>
      <c r="AD228" s="42">
        <v>0</v>
      </c>
      <c r="AE228" s="42">
        <v>0</v>
      </c>
      <c r="AF228" s="42">
        <v>0</v>
      </c>
      <c r="AG228" s="42">
        <v>0</v>
      </c>
      <c r="AH228" s="42">
        <v>0</v>
      </c>
      <c r="AI228" s="42">
        <v>0</v>
      </c>
      <c r="AJ228" s="42">
        <v>0</v>
      </c>
      <c r="AK228" s="42">
        <v>0</v>
      </c>
      <c r="AL228" s="42">
        <v>0</v>
      </c>
      <c r="AM228" s="42">
        <v>0</v>
      </c>
      <c r="AN228" s="42">
        <v>0</v>
      </c>
      <c r="AO228" s="42">
        <v>0</v>
      </c>
      <c r="AP228" s="42">
        <v>0</v>
      </c>
      <c r="AQ228" s="42">
        <v>0</v>
      </c>
      <c r="AR228" s="42">
        <v>0</v>
      </c>
      <c r="AS228" s="42">
        <v>0</v>
      </c>
      <c r="AT228" s="42">
        <v>0</v>
      </c>
      <c r="AU228" s="42">
        <v>0</v>
      </c>
      <c r="AV228" s="42">
        <v>0</v>
      </c>
      <c r="AW228" s="42">
        <v>0</v>
      </c>
      <c r="AX228" s="42">
        <v>0</v>
      </c>
      <c r="AY228" s="42">
        <v>0</v>
      </c>
      <c r="AZ228" s="42">
        <v>0</v>
      </c>
      <c r="BA228" s="42">
        <v>0</v>
      </c>
      <c r="BB228" s="42">
        <v>0</v>
      </c>
      <c r="BC228" s="42">
        <v>0</v>
      </c>
      <c r="BD228" s="42">
        <v>0</v>
      </c>
      <c r="BE228" s="42">
        <v>0</v>
      </c>
      <c r="BF228" s="42">
        <v>0</v>
      </c>
      <c r="BG228" s="42">
        <v>0</v>
      </c>
      <c r="BH228" s="42">
        <v>0</v>
      </c>
      <c r="BI228" s="42">
        <v>-622.79999999999995</v>
      </c>
      <c r="BJ228" s="42">
        <v>0</v>
      </c>
      <c r="BK228" s="42">
        <v>0</v>
      </c>
      <c r="BL228" s="42">
        <v>0</v>
      </c>
      <c r="BM228" s="42">
        <v>0</v>
      </c>
      <c r="BN228" s="42">
        <v>0</v>
      </c>
      <c r="BO228" s="42">
        <v>0</v>
      </c>
      <c r="BP228" s="42">
        <v>0</v>
      </c>
      <c r="BQ228" s="42">
        <v>0</v>
      </c>
      <c r="BR228" s="42">
        <v>0</v>
      </c>
      <c r="BS228" s="42">
        <v>0</v>
      </c>
      <c r="BT228" s="42">
        <v>0</v>
      </c>
      <c r="BU228" s="42">
        <v>0</v>
      </c>
      <c r="BV228" s="42">
        <v>0</v>
      </c>
      <c r="BW228" s="42">
        <v>0</v>
      </c>
      <c r="BX228" s="42">
        <v>0</v>
      </c>
      <c r="BY228" s="42">
        <v>0</v>
      </c>
      <c r="BZ228" s="42">
        <v>0</v>
      </c>
      <c r="CA228" s="42">
        <v>0</v>
      </c>
      <c r="CB228" s="42">
        <v>0</v>
      </c>
      <c r="CC228" s="42">
        <v>0</v>
      </c>
    </row>
    <row r="229" spans="1:81" x14ac:dyDescent="0.25">
      <c r="A229" s="202">
        <v>44958</v>
      </c>
      <c r="B229" s="42" t="s">
        <v>1321</v>
      </c>
      <c r="C229" s="42" t="s">
        <v>459</v>
      </c>
      <c r="D229" s="42">
        <v>0</v>
      </c>
      <c r="E229" s="42">
        <v>0</v>
      </c>
      <c r="F229" s="42">
        <v>0</v>
      </c>
      <c r="G229" s="42">
        <v>0</v>
      </c>
      <c r="H229" s="42">
        <v>0</v>
      </c>
      <c r="I229" s="42">
        <v>0</v>
      </c>
      <c r="J229" s="42">
        <v>0</v>
      </c>
      <c r="K229" s="42">
        <v>0</v>
      </c>
      <c r="L229" s="42">
        <v>0</v>
      </c>
      <c r="M229" s="42">
        <v>0</v>
      </c>
      <c r="N229" s="42">
        <v>0</v>
      </c>
      <c r="O229" s="42">
        <v>-1132.2460000000001</v>
      </c>
      <c r="P229" s="42">
        <v>0</v>
      </c>
      <c r="Q229" s="42">
        <v>0</v>
      </c>
      <c r="R229" s="42">
        <v>0</v>
      </c>
      <c r="S229" s="42">
        <v>0</v>
      </c>
      <c r="T229" s="42">
        <v>0</v>
      </c>
      <c r="U229" s="42">
        <v>0</v>
      </c>
      <c r="V229" s="42">
        <v>0</v>
      </c>
      <c r="W229" s="42">
        <v>0</v>
      </c>
      <c r="X229" s="42">
        <v>0</v>
      </c>
      <c r="Y229" s="42">
        <v>0</v>
      </c>
      <c r="Z229" s="42">
        <v>0</v>
      </c>
      <c r="AA229" s="42">
        <v>0</v>
      </c>
      <c r="AB229" s="42">
        <v>0</v>
      </c>
      <c r="AC229" s="42">
        <v>0</v>
      </c>
      <c r="AD229" s="42">
        <v>0</v>
      </c>
      <c r="AE229" s="42">
        <v>0</v>
      </c>
      <c r="AF229" s="42">
        <v>0</v>
      </c>
      <c r="AG229" s="42">
        <v>0</v>
      </c>
      <c r="AH229" s="42">
        <v>0</v>
      </c>
      <c r="AI229" s="42">
        <v>0</v>
      </c>
      <c r="AJ229" s="42">
        <v>0</v>
      </c>
      <c r="AK229" s="42">
        <v>0</v>
      </c>
      <c r="AL229" s="42">
        <v>0</v>
      </c>
      <c r="AM229" s="42">
        <v>0</v>
      </c>
      <c r="AN229" s="42">
        <v>0</v>
      </c>
      <c r="AO229" s="42">
        <v>0</v>
      </c>
      <c r="AP229" s="42">
        <v>0</v>
      </c>
      <c r="AQ229" s="42">
        <v>0</v>
      </c>
      <c r="AR229" s="42">
        <v>0</v>
      </c>
      <c r="AS229" s="42">
        <v>0</v>
      </c>
      <c r="AT229" s="42">
        <v>0</v>
      </c>
      <c r="AU229" s="42">
        <v>0</v>
      </c>
      <c r="AV229" s="42">
        <v>0</v>
      </c>
      <c r="AW229" s="42">
        <v>0</v>
      </c>
      <c r="AX229" s="42">
        <v>0</v>
      </c>
      <c r="AY229" s="42">
        <v>0</v>
      </c>
      <c r="AZ229" s="42">
        <v>0</v>
      </c>
      <c r="BA229" s="42">
        <v>0</v>
      </c>
      <c r="BB229" s="42">
        <v>0</v>
      </c>
      <c r="BC229" s="42">
        <v>0</v>
      </c>
      <c r="BD229" s="42">
        <v>0</v>
      </c>
      <c r="BE229" s="42">
        <v>0</v>
      </c>
      <c r="BF229" s="42">
        <v>0</v>
      </c>
      <c r="BG229" s="42">
        <v>0</v>
      </c>
      <c r="BH229" s="42">
        <v>0</v>
      </c>
      <c r="BI229" s="42">
        <v>0</v>
      </c>
      <c r="BJ229" s="42">
        <v>0</v>
      </c>
      <c r="BK229" s="42">
        <v>0</v>
      </c>
      <c r="BL229" s="42">
        <v>0</v>
      </c>
      <c r="BM229" s="42">
        <v>0</v>
      </c>
      <c r="BN229" s="42">
        <v>0</v>
      </c>
      <c r="BO229" s="42">
        <v>0</v>
      </c>
      <c r="BP229" s="42">
        <v>0</v>
      </c>
      <c r="BQ229" s="42">
        <v>0</v>
      </c>
      <c r="BR229" s="42">
        <v>0</v>
      </c>
      <c r="BS229" s="42">
        <v>0</v>
      </c>
      <c r="BT229" s="42">
        <v>0</v>
      </c>
      <c r="BU229" s="42">
        <v>0</v>
      </c>
      <c r="BV229" s="42">
        <v>0</v>
      </c>
      <c r="BW229" s="42">
        <v>0</v>
      </c>
      <c r="BX229" s="42">
        <v>890693.18675195798</v>
      </c>
      <c r="BY229" s="42">
        <v>0</v>
      </c>
      <c r="BZ229" s="42">
        <v>0</v>
      </c>
      <c r="CA229" s="42">
        <v>0</v>
      </c>
      <c r="CB229" s="42">
        <v>0</v>
      </c>
      <c r="CC229" s="42">
        <v>0</v>
      </c>
    </row>
    <row r="230" spans="1:81" x14ac:dyDescent="0.25">
      <c r="A230" s="202">
        <v>44958</v>
      </c>
      <c r="B230" s="42" t="s">
        <v>1321</v>
      </c>
      <c r="C230" s="42" t="s">
        <v>1292</v>
      </c>
      <c r="D230" s="42">
        <v>0</v>
      </c>
      <c r="E230" s="42">
        <v>0</v>
      </c>
      <c r="F230" s="42">
        <v>0</v>
      </c>
      <c r="G230" s="42">
        <v>0</v>
      </c>
      <c r="H230" s="42">
        <v>0</v>
      </c>
      <c r="I230" s="42">
        <v>0</v>
      </c>
      <c r="J230" s="42">
        <v>0</v>
      </c>
      <c r="K230" s="42">
        <v>0</v>
      </c>
      <c r="L230" s="42">
        <v>0</v>
      </c>
      <c r="M230" s="42">
        <v>0</v>
      </c>
      <c r="N230" s="42">
        <v>0</v>
      </c>
      <c r="O230" s="42">
        <v>0</v>
      </c>
      <c r="P230" s="42">
        <v>0</v>
      </c>
      <c r="Q230" s="42">
        <v>0</v>
      </c>
      <c r="R230" s="42">
        <v>0</v>
      </c>
      <c r="S230" s="42">
        <v>0</v>
      </c>
      <c r="T230" s="42">
        <v>0</v>
      </c>
      <c r="U230" s="42">
        <v>0</v>
      </c>
      <c r="V230" s="42">
        <v>0</v>
      </c>
      <c r="W230" s="42">
        <v>0</v>
      </c>
      <c r="X230" s="42">
        <v>0</v>
      </c>
      <c r="Y230" s="42">
        <v>0</v>
      </c>
      <c r="Z230" s="42">
        <v>0</v>
      </c>
      <c r="AA230" s="42">
        <v>0</v>
      </c>
      <c r="AB230" s="42">
        <v>0</v>
      </c>
      <c r="AC230" s="42">
        <v>0</v>
      </c>
      <c r="AD230" s="42">
        <v>0</v>
      </c>
      <c r="AE230" s="42">
        <v>0</v>
      </c>
      <c r="AF230" s="42">
        <v>0</v>
      </c>
      <c r="AG230" s="42">
        <v>0</v>
      </c>
      <c r="AH230" s="42">
        <v>0</v>
      </c>
      <c r="AI230" s="42">
        <v>607.38640669599999</v>
      </c>
      <c r="AJ230" s="42">
        <v>0</v>
      </c>
      <c r="AK230" s="42">
        <v>0</v>
      </c>
      <c r="AL230" s="42">
        <v>0</v>
      </c>
      <c r="AM230" s="42">
        <v>0</v>
      </c>
      <c r="AN230" s="42">
        <v>0</v>
      </c>
      <c r="AO230" s="42">
        <v>0</v>
      </c>
      <c r="AP230" s="42">
        <v>0</v>
      </c>
      <c r="AQ230" s="42">
        <v>0</v>
      </c>
      <c r="AR230" s="42">
        <v>0</v>
      </c>
      <c r="AS230" s="42">
        <v>0</v>
      </c>
      <c r="AT230" s="42">
        <v>0</v>
      </c>
      <c r="AU230" s="42">
        <v>0</v>
      </c>
      <c r="AV230" s="42">
        <v>0</v>
      </c>
      <c r="AW230" s="42">
        <v>0</v>
      </c>
      <c r="AX230" s="42">
        <v>0</v>
      </c>
      <c r="AY230" s="42">
        <v>0</v>
      </c>
      <c r="AZ230" s="42">
        <v>0</v>
      </c>
      <c r="BA230" s="42">
        <v>0</v>
      </c>
      <c r="BB230" s="42">
        <v>0</v>
      </c>
      <c r="BC230" s="42">
        <v>0</v>
      </c>
      <c r="BD230" s="42">
        <v>0</v>
      </c>
      <c r="BE230" s="42">
        <v>0</v>
      </c>
      <c r="BF230" s="42">
        <v>0</v>
      </c>
      <c r="BG230" s="42">
        <v>0</v>
      </c>
      <c r="BH230" s="42">
        <v>0</v>
      </c>
      <c r="BI230" s="42">
        <v>0</v>
      </c>
      <c r="BJ230" s="42">
        <v>0</v>
      </c>
      <c r="BK230" s="42">
        <v>0</v>
      </c>
      <c r="BL230" s="42">
        <v>0</v>
      </c>
      <c r="BM230" s="42">
        <v>0</v>
      </c>
      <c r="BN230" s="42">
        <v>0</v>
      </c>
      <c r="BO230" s="42">
        <v>0</v>
      </c>
      <c r="BP230" s="42">
        <v>0</v>
      </c>
      <c r="BQ230" s="42">
        <v>0</v>
      </c>
      <c r="BR230" s="42">
        <v>0</v>
      </c>
      <c r="BS230" s="42">
        <v>0</v>
      </c>
      <c r="BT230" s="42">
        <v>0</v>
      </c>
      <c r="BU230" s="42">
        <v>0</v>
      </c>
      <c r="BV230" s="42">
        <v>0</v>
      </c>
      <c r="BW230" s="42">
        <v>-605199.41220163996</v>
      </c>
      <c r="BX230" s="42">
        <v>0</v>
      </c>
      <c r="BY230" s="42">
        <v>0</v>
      </c>
      <c r="BZ230" s="42">
        <v>0</v>
      </c>
      <c r="CA230" s="42">
        <v>0</v>
      </c>
      <c r="CB230" s="42">
        <v>0</v>
      </c>
      <c r="CC230" s="42">
        <v>0</v>
      </c>
    </row>
    <row r="231" spans="1:81" x14ac:dyDescent="0.25">
      <c r="A231" s="202">
        <v>44958</v>
      </c>
      <c r="B231" s="42" t="s">
        <v>1321</v>
      </c>
      <c r="C231" s="42" t="s">
        <v>1289</v>
      </c>
      <c r="D231" s="42">
        <v>0</v>
      </c>
      <c r="E231" s="42">
        <v>0</v>
      </c>
      <c r="F231" s="42">
        <v>0</v>
      </c>
      <c r="G231" s="42">
        <v>0</v>
      </c>
      <c r="H231" s="42">
        <v>0</v>
      </c>
      <c r="I231" s="42">
        <v>0</v>
      </c>
      <c r="J231" s="42">
        <v>0</v>
      </c>
      <c r="K231" s="42">
        <v>0</v>
      </c>
      <c r="L231" s="42">
        <v>0</v>
      </c>
      <c r="M231" s="42">
        <v>0</v>
      </c>
      <c r="N231" s="42">
        <v>0</v>
      </c>
      <c r="O231" s="42">
        <v>0</v>
      </c>
      <c r="P231" s="42">
        <v>0</v>
      </c>
      <c r="Q231" s="42">
        <v>0</v>
      </c>
      <c r="R231" s="42">
        <v>0</v>
      </c>
      <c r="S231" s="42">
        <v>0</v>
      </c>
      <c r="T231" s="42">
        <v>0</v>
      </c>
      <c r="U231" s="42">
        <v>0</v>
      </c>
      <c r="V231" s="42">
        <v>0</v>
      </c>
      <c r="W231" s="42">
        <v>0</v>
      </c>
      <c r="X231" s="42">
        <v>0</v>
      </c>
      <c r="Y231" s="42">
        <v>0</v>
      </c>
      <c r="Z231" s="42">
        <v>0</v>
      </c>
      <c r="AA231" s="42">
        <v>0</v>
      </c>
      <c r="AB231" s="42">
        <v>0</v>
      </c>
      <c r="AC231" s="42">
        <v>0</v>
      </c>
      <c r="AD231" s="42">
        <v>0</v>
      </c>
      <c r="AE231" s="42">
        <v>0</v>
      </c>
      <c r="AF231" s="42">
        <v>0</v>
      </c>
      <c r="AG231" s="42">
        <v>0</v>
      </c>
      <c r="AH231" s="42">
        <v>0</v>
      </c>
      <c r="AI231" s="42">
        <v>524.81240699900002</v>
      </c>
      <c r="AJ231" s="42">
        <v>0</v>
      </c>
      <c r="AK231" s="42">
        <v>0</v>
      </c>
      <c r="AL231" s="42">
        <v>0</v>
      </c>
      <c r="AM231" s="42">
        <v>0</v>
      </c>
      <c r="AN231" s="42">
        <v>0</v>
      </c>
      <c r="AO231" s="42">
        <v>0</v>
      </c>
      <c r="AP231" s="42">
        <v>0</v>
      </c>
      <c r="AQ231" s="42">
        <v>0</v>
      </c>
      <c r="AR231" s="42">
        <v>0</v>
      </c>
      <c r="AS231" s="42">
        <v>0</v>
      </c>
      <c r="AT231" s="42">
        <v>0</v>
      </c>
      <c r="AU231" s="42">
        <v>0</v>
      </c>
      <c r="AV231" s="42">
        <v>0</v>
      </c>
      <c r="AW231" s="42">
        <v>0</v>
      </c>
      <c r="AX231" s="42">
        <v>0</v>
      </c>
      <c r="AY231" s="42">
        <v>0</v>
      </c>
      <c r="AZ231" s="42">
        <v>0</v>
      </c>
      <c r="BA231" s="42">
        <v>0</v>
      </c>
      <c r="BB231" s="42">
        <v>0</v>
      </c>
      <c r="BC231" s="42">
        <v>0</v>
      </c>
      <c r="BD231" s="42">
        <v>0</v>
      </c>
      <c r="BE231" s="42">
        <v>0</v>
      </c>
      <c r="BF231" s="42">
        <v>0</v>
      </c>
      <c r="BG231" s="42">
        <v>0</v>
      </c>
      <c r="BH231" s="42">
        <v>0</v>
      </c>
      <c r="BI231" s="42">
        <v>0</v>
      </c>
      <c r="BJ231" s="42">
        <v>0</v>
      </c>
      <c r="BK231" s="42">
        <v>0</v>
      </c>
      <c r="BL231" s="42">
        <v>0</v>
      </c>
      <c r="BM231" s="42">
        <v>0</v>
      </c>
      <c r="BN231" s="42">
        <v>0</v>
      </c>
      <c r="BO231" s="42">
        <v>0</v>
      </c>
      <c r="BP231" s="42">
        <v>0</v>
      </c>
      <c r="BQ231" s="42">
        <v>0</v>
      </c>
      <c r="BR231" s="42">
        <v>0</v>
      </c>
      <c r="BS231" s="42">
        <v>0</v>
      </c>
      <c r="BT231" s="42">
        <v>0</v>
      </c>
      <c r="BU231" s="42">
        <v>0</v>
      </c>
      <c r="BV231" s="42">
        <v>0</v>
      </c>
      <c r="BW231" s="42">
        <v>0</v>
      </c>
      <c r="BX231" s="42">
        <v>-678438.446487259</v>
      </c>
      <c r="BY231" s="42">
        <v>0</v>
      </c>
      <c r="BZ231" s="42">
        <v>0</v>
      </c>
      <c r="CA231" s="42">
        <v>0</v>
      </c>
      <c r="CB231" s="42">
        <v>0</v>
      </c>
      <c r="CC231" s="42">
        <v>0</v>
      </c>
    </row>
    <row r="232" spans="1:81" x14ac:dyDescent="0.25">
      <c r="A232" s="202">
        <v>44958</v>
      </c>
      <c r="B232" s="42" t="s">
        <v>1320</v>
      </c>
      <c r="C232" s="42" t="s">
        <v>1294</v>
      </c>
      <c r="D232" s="42">
        <v>0</v>
      </c>
      <c r="E232" s="42">
        <v>0</v>
      </c>
      <c r="F232" s="42">
        <v>0</v>
      </c>
      <c r="G232" s="42">
        <v>0</v>
      </c>
      <c r="H232" s="42">
        <v>0</v>
      </c>
      <c r="I232" s="42">
        <v>0</v>
      </c>
      <c r="J232" s="42">
        <v>0</v>
      </c>
      <c r="K232" s="42">
        <v>0</v>
      </c>
      <c r="L232" s="42">
        <v>0</v>
      </c>
      <c r="M232" s="42">
        <v>0</v>
      </c>
      <c r="N232" s="42">
        <v>0</v>
      </c>
      <c r="O232" s="42">
        <v>0</v>
      </c>
      <c r="P232" s="42">
        <v>0</v>
      </c>
      <c r="Q232" s="42">
        <v>0</v>
      </c>
      <c r="R232" s="42">
        <v>0</v>
      </c>
      <c r="S232" s="42">
        <v>0</v>
      </c>
      <c r="T232" s="42">
        <v>5426.5559039999998</v>
      </c>
      <c r="U232" s="42">
        <v>0</v>
      </c>
      <c r="V232" s="42">
        <v>0</v>
      </c>
      <c r="W232" s="42">
        <v>0</v>
      </c>
      <c r="X232" s="42">
        <v>0</v>
      </c>
      <c r="Y232" s="42">
        <v>0</v>
      </c>
      <c r="Z232" s="42">
        <v>0</v>
      </c>
      <c r="AA232" s="42">
        <v>0</v>
      </c>
      <c r="AB232" s="42">
        <v>0</v>
      </c>
      <c r="AC232" s="42">
        <v>0</v>
      </c>
      <c r="AD232" s="42">
        <v>0</v>
      </c>
      <c r="AE232" s="42">
        <v>0</v>
      </c>
      <c r="AF232" s="42">
        <v>0</v>
      </c>
      <c r="AG232" s="42">
        <v>0</v>
      </c>
      <c r="AH232" s="42">
        <v>0</v>
      </c>
      <c r="AI232" s="42">
        <v>-3.3264</v>
      </c>
      <c r="AJ232" s="42">
        <v>0</v>
      </c>
      <c r="AK232" s="42">
        <v>0</v>
      </c>
      <c r="AL232" s="42">
        <v>0</v>
      </c>
      <c r="AM232" s="42">
        <v>0</v>
      </c>
      <c r="AN232" s="42">
        <v>0</v>
      </c>
      <c r="AO232" s="42">
        <v>0</v>
      </c>
      <c r="AP232" s="42">
        <v>0</v>
      </c>
      <c r="AQ232" s="42">
        <v>0</v>
      </c>
      <c r="AR232" s="42">
        <v>0</v>
      </c>
      <c r="AS232" s="42">
        <v>0</v>
      </c>
      <c r="AT232" s="42">
        <v>0</v>
      </c>
      <c r="AU232" s="42">
        <v>0</v>
      </c>
      <c r="AV232" s="42">
        <v>0</v>
      </c>
      <c r="AW232" s="42">
        <v>0</v>
      </c>
      <c r="AX232" s="42">
        <v>0</v>
      </c>
      <c r="AY232" s="42">
        <v>0</v>
      </c>
      <c r="AZ232" s="42">
        <v>0</v>
      </c>
      <c r="BA232" s="42">
        <v>0</v>
      </c>
      <c r="BB232" s="42">
        <v>0</v>
      </c>
      <c r="BC232" s="42">
        <v>0</v>
      </c>
      <c r="BD232" s="42">
        <v>0</v>
      </c>
      <c r="BE232" s="42">
        <v>0</v>
      </c>
      <c r="BF232" s="42">
        <v>0</v>
      </c>
      <c r="BG232" s="42">
        <v>0</v>
      </c>
      <c r="BH232" s="42">
        <v>0</v>
      </c>
      <c r="BI232" s="42">
        <v>0</v>
      </c>
      <c r="BJ232" s="42">
        <v>0</v>
      </c>
      <c r="BK232" s="42">
        <v>0</v>
      </c>
      <c r="BL232" s="42">
        <v>0</v>
      </c>
      <c r="BM232" s="42">
        <v>0</v>
      </c>
      <c r="BN232" s="42">
        <v>0</v>
      </c>
      <c r="BO232" s="42">
        <v>0</v>
      </c>
      <c r="BP232" s="42">
        <v>0</v>
      </c>
      <c r="BQ232" s="42">
        <v>0</v>
      </c>
      <c r="BR232" s="42">
        <v>0</v>
      </c>
      <c r="BS232" s="42">
        <v>0</v>
      </c>
      <c r="BT232" s="42">
        <v>0</v>
      </c>
      <c r="BU232" s="42">
        <v>0</v>
      </c>
      <c r="BV232" s="42">
        <v>0</v>
      </c>
      <c r="BW232" s="42">
        <v>0</v>
      </c>
      <c r="BX232" s="42">
        <v>0</v>
      </c>
      <c r="BY232" s="42">
        <v>0</v>
      </c>
      <c r="BZ232" s="42">
        <v>0</v>
      </c>
      <c r="CA232" s="42">
        <v>0</v>
      </c>
      <c r="CB232" s="42">
        <v>0</v>
      </c>
      <c r="CC232" s="42">
        <v>0</v>
      </c>
    </row>
    <row r="233" spans="1:81" x14ac:dyDescent="0.25">
      <c r="A233" s="202">
        <v>44958</v>
      </c>
      <c r="B233" s="42" t="s">
        <v>1320</v>
      </c>
      <c r="C233" s="42" t="s">
        <v>1292</v>
      </c>
      <c r="D233" s="42">
        <v>0</v>
      </c>
      <c r="E233" s="42">
        <v>0</v>
      </c>
      <c r="F233" s="42">
        <v>0</v>
      </c>
      <c r="G233" s="42">
        <v>0</v>
      </c>
      <c r="H233" s="42">
        <v>0</v>
      </c>
      <c r="I233" s="42">
        <v>0</v>
      </c>
      <c r="J233" s="42">
        <v>0</v>
      </c>
      <c r="K233" s="42">
        <v>0</v>
      </c>
      <c r="L233" s="42">
        <v>0</v>
      </c>
      <c r="M233" s="42">
        <v>0</v>
      </c>
      <c r="N233" s="42">
        <v>0</v>
      </c>
      <c r="O233" s="42">
        <v>0</v>
      </c>
      <c r="P233" s="42">
        <v>0</v>
      </c>
      <c r="Q233" s="42">
        <v>0</v>
      </c>
      <c r="R233" s="42">
        <v>0</v>
      </c>
      <c r="S233" s="42">
        <v>0</v>
      </c>
      <c r="T233" s="42">
        <v>0</v>
      </c>
      <c r="U233" s="42">
        <v>0</v>
      </c>
      <c r="V233" s="42">
        <v>0</v>
      </c>
      <c r="W233" s="42">
        <v>0</v>
      </c>
      <c r="X233" s="42">
        <v>0</v>
      </c>
      <c r="Y233" s="42">
        <v>0</v>
      </c>
      <c r="Z233" s="42">
        <v>0</v>
      </c>
      <c r="AA233" s="42">
        <v>0</v>
      </c>
      <c r="AB233" s="42">
        <v>0</v>
      </c>
      <c r="AC233" s="42">
        <v>0</v>
      </c>
      <c r="AD233" s="42">
        <v>0</v>
      </c>
      <c r="AE233" s="42">
        <v>0</v>
      </c>
      <c r="AF233" s="42">
        <v>0</v>
      </c>
      <c r="AG233" s="42">
        <v>0</v>
      </c>
      <c r="AH233" s="42">
        <v>0</v>
      </c>
      <c r="AI233" s="42">
        <v>-119.667113032</v>
      </c>
      <c r="AJ233" s="42">
        <v>0</v>
      </c>
      <c r="AK233" s="42">
        <v>0</v>
      </c>
      <c r="AL233" s="42">
        <v>0</v>
      </c>
      <c r="AM233" s="42">
        <v>0</v>
      </c>
      <c r="AN233" s="42">
        <v>0</v>
      </c>
      <c r="AO233" s="42">
        <v>0</v>
      </c>
      <c r="AP233" s="42">
        <v>0</v>
      </c>
      <c r="AQ233" s="42">
        <v>0</v>
      </c>
      <c r="AR233" s="42">
        <v>0</v>
      </c>
      <c r="AS233" s="42">
        <v>0</v>
      </c>
      <c r="AT233" s="42">
        <v>0</v>
      </c>
      <c r="AU233" s="42">
        <v>0</v>
      </c>
      <c r="AV233" s="42">
        <v>0</v>
      </c>
      <c r="AW233" s="42">
        <v>0</v>
      </c>
      <c r="AX233" s="42">
        <v>0</v>
      </c>
      <c r="AY233" s="42">
        <v>0</v>
      </c>
      <c r="AZ233" s="42">
        <v>0</v>
      </c>
      <c r="BA233" s="42">
        <v>0</v>
      </c>
      <c r="BB233" s="42">
        <v>0</v>
      </c>
      <c r="BC233" s="42">
        <v>0</v>
      </c>
      <c r="BD233" s="42">
        <v>0</v>
      </c>
      <c r="BE233" s="42">
        <v>0</v>
      </c>
      <c r="BF233" s="42">
        <v>0</v>
      </c>
      <c r="BG233" s="42">
        <v>0</v>
      </c>
      <c r="BH233" s="42">
        <v>0</v>
      </c>
      <c r="BI233" s="42">
        <v>0</v>
      </c>
      <c r="BJ233" s="42">
        <v>0</v>
      </c>
      <c r="BK233" s="42">
        <v>0</v>
      </c>
      <c r="BL233" s="42">
        <v>0</v>
      </c>
      <c r="BM233" s="42">
        <v>0</v>
      </c>
      <c r="BN233" s="42">
        <v>0</v>
      </c>
      <c r="BO233" s="42">
        <v>0</v>
      </c>
      <c r="BP233" s="42">
        <v>0</v>
      </c>
      <c r="BQ233" s="42">
        <v>0</v>
      </c>
      <c r="BR233" s="42">
        <v>0</v>
      </c>
      <c r="BS233" s="42">
        <v>0</v>
      </c>
      <c r="BT233" s="42">
        <v>0</v>
      </c>
      <c r="BU233" s="42">
        <v>0</v>
      </c>
      <c r="BV233" s="42">
        <v>0</v>
      </c>
      <c r="BW233" s="42">
        <v>0</v>
      </c>
      <c r="BX233" s="42">
        <v>0</v>
      </c>
      <c r="BY233" s="42">
        <v>0</v>
      </c>
      <c r="BZ233" s="42">
        <v>0</v>
      </c>
      <c r="CA233" s="42">
        <v>0</v>
      </c>
      <c r="CB233" s="42">
        <v>0</v>
      </c>
      <c r="CC233" s="42">
        <v>0</v>
      </c>
    </row>
    <row r="234" spans="1:81" x14ac:dyDescent="0.25">
      <c r="A234" s="202">
        <v>44958</v>
      </c>
      <c r="B234" s="42" t="s">
        <v>1320</v>
      </c>
      <c r="C234" s="42" t="s">
        <v>1289</v>
      </c>
      <c r="D234" s="42">
        <v>0</v>
      </c>
      <c r="E234" s="42">
        <v>0</v>
      </c>
      <c r="F234" s="42">
        <v>0</v>
      </c>
      <c r="G234" s="42">
        <v>0</v>
      </c>
      <c r="H234" s="42">
        <v>0</v>
      </c>
      <c r="I234" s="42">
        <v>0</v>
      </c>
      <c r="J234" s="42">
        <v>0</v>
      </c>
      <c r="K234" s="42">
        <v>0</v>
      </c>
      <c r="L234" s="42">
        <v>0</v>
      </c>
      <c r="M234" s="42">
        <v>0</v>
      </c>
      <c r="N234" s="42">
        <v>0</v>
      </c>
      <c r="O234" s="42">
        <v>0</v>
      </c>
      <c r="P234" s="42">
        <v>0</v>
      </c>
      <c r="Q234" s="42">
        <v>0</v>
      </c>
      <c r="R234" s="42">
        <v>0</v>
      </c>
      <c r="S234" s="42">
        <v>0</v>
      </c>
      <c r="T234" s="42">
        <v>0</v>
      </c>
      <c r="U234" s="42">
        <v>0</v>
      </c>
      <c r="V234" s="42">
        <v>0</v>
      </c>
      <c r="W234" s="42">
        <v>0</v>
      </c>
      <c r="X234" s="42">
        <v>0</v>
      </c>
      <c r="Y234" s="42">
        <v>0</v>
      </c>
      <c r="Z234" s="42">
        <v>0</v>
      </c>
      <c r="AA234" s="42">
        <v>0</v>
      </c>
      <c r="AB234" s="42">
        <v>0</v>
      </c>
      <c r="AC234" s="42">
        <v>0</v>
      </c>
      <c r="AD234" s="42">
        <v>0</v>
      </c>
      <c r="AE234" s="42">
        <v>0</v>
      </c>
      <c r="AF234" s="42">
        <v>0</v>
      </c>
      <c r="AG234" s="42">
        <v>0</v>
      </c>
      <c r="AH234" s="42">
        <v>0</v>
      </c>
      <c r="AI234" s="42">
        <v>684.74940784499995</v>
      </c>
      <c r="AJ234" s="42">
        <v>0</v>
      </c>
      <c r="AK234" s="42">
        <v>0</v>
      </c>
      <c r="AL234" s="42">
        <v>0</v>
      </c>
      <c r="AM234" s="42">
        <v>0</v>
      </c>
      <c r="AN234" s="42">
        <v>0</v>
      </c>
      <c r="AO234" s="42">
        <v>0</v>
      </c>
      <c r="AP234" s="42">
        <v>0</v>
      </c>
      <c r="AQ234" s="42">
        <v>0</v>
      </c>
      <c r="AR234" s="42">
        <v>0</v>
      </c>
      <c r="AS234" s="42">
        <v>0</v>
      </c>
      <c r="AT234" s="42">
        <v>0</v>
      </c>
      <c r="AU234" s="42">
        <v>0</v>
      </c>
      <c r="AV234" s="42">
        <v>0</v>
      </c>
      <c r="AW234" s="42">
        <v>0</v>
      </c>
      <c r="AX234" s="42">
        <v>0</v>
      </c>
      <c r="AY234" s="42">
        <v>0</v>
      </c>
      <c r="AZ234" s="42">
        <v>0</v>
      </c>
      <c r="BA234" s="42">
        <v>0</v>
      </c>
      <c r="BB234" s="42">
        <v>0</v>
      </c>
      <c r="BC234" s="42">
        <v>0</v>
      </c>
      <c r="BD234" s="42">
        <v>0</v>
      </c>
      <c r="BE234" s="42">
        <v>0</v>
      </c>
      <c r="BF234" s="42">
        <v>0</v>
      </c>
      <c r="BG234" s="42">
        <v>0</v>
      </c>
      <c r="BH234" s="42">
        <v>0</v>
      </c>
      <c r="BI234" s="42">
        <v>0</v>
      </c>
      <c r="BJ234" s="42">
        <v>0</v>
      </c>
      <c r="BK234" s="42">
        <v>0</v>
      </c>
      <c r="BL234" s="42">
        <v>0</v>
      </c>
      <c r="BM234" s="42">
        <v>0</v>
      </c>
      <c r="BN234" s="42">
        <v>0</v>
      </c>
      <c r="BO234" s="42">
        <v>0</v>
      </c>
      <c r="BP234" s="42">
        <v>0</v>
      </c>
      <c r="BQ234" s="42">
        <v>0</v>
      </c>
      <c r="BR234" s="42">
        <v>0</v>
      </c>
      <c r="BS234" s="42">
        <v>0</v>
      </c>
      <c r="BT234" s="42">
        <v>0</v>
      </c>
      <c r="BU234" s="42">
        <v>0</v>
      </c>
      <c r="BV234" s="42">
        <v>0</v>
      </c>
      <c r="BW234" s="42">
        <v>0</v>
      </c>
      <c r="BX234" s="42">
        <v>-25588.684903128898</v>
      </c>
      <c r="BY234" s="42">
        <v>0</v>
      </c>
      <c r="BZ234" s="42">
        <v>0</v>
      </c>
      <c r="CA234" s="42">
        <v>0</v>
      </c>
      <c r="CB234" s="42">
        <v>0</v>
      </c>
      <c r="CC234" s="42">
        <v>0</v>
      </c>
    </row>
    <row r="235" spans="1:81" x14ac:dyDescent="0.25">
      <c r="A235" s="202">
        <v>44958</v>
      </c>
      <c r="B235" s="42" t="s">
        <v>1320</v>
      </c>
      <c r="C235" s="42" t="s">
        <v>926</v>
      </c>
      <c r="D235" s="42">
        <v>0</v>
      </c>
      <c r="E235" s="42">
        <v>0</v>
      </c>
      <c r="F235" s="42">
        <v>0</v>
      </c>
      <c r="G235" s="42">
        <v>0</v>
      </c>
      <c r="H235" s="42">
        <v>0</v>
      </c>
      <c r="I235" s="42">
        <v>0</v>
      </c>
      <c r="J235" s="42">
        <v>0</v>
      </c>
      <c r="K235" s="42">
        <v>0</v>
      </c>
      <c r="L235" s="42">
        <v>0</v>
      </c>
      <c r="M235" s="42">
        <v>0</v>
      </c>
      <c r="N235" s="42">
        <v>0</v>
      </c>
      <c r="O235" s="42">
        <v>0</v>
      </c>
      <c r="P235" s="42">
        <v>0</v>
      </c>
      <c r="Q235" s="42">
        <v>0</v>
      </c>
      <c r="R235" s="42">
        <v>0</v>
      </c>
      <c r="S235" s="42">
        <v>0</v>
      </c>
      <c r="T235" s="42">
        <v>0</v>
      </c>
      <c r="U235" s="42">
        <v>0</v>
      </c>
      <c r="V235" s="42">
        <v>0</v>
      </c>
      <c r="W235" s="42">
        <v>0</v>
      </c>
      <c r="X235" s="42">
        <v>0</v>
      </c>
      <c r="Y235" s="42">
        <v>0</v>
      </c>
      <c r="Z235" s="42">
        <v>0</v>
      </c>
      <c r="AA235" s="42">
        <v>0</v>
      </c>
      <c r="AB235" s="42">
        <v>0</v>
      </c>
      <c r="AC235" s="42">
        <v>0</v>
      </c>
      <c r="AD235" s="42">
        <v>0</v>
      </c>
      <c r="AE235" s="42">
        <v>0</v>
      </c>
      <c r="AF235" s="42">
        <v>0</v>
      </c>
      <c r="AG235" s="42">
        <v>0</v>
      </c>
      <c r="AH235" s="42">
        <v>0</v>
      </c>
      <c r="AI235" s="42">
        <v>0</v>
      </c>
      <c r="AJ235" s="42">
        <v>0</v>
      </c>
      <c r="AK235" s="42">
        <v>0</v>
      </c>
      <c r="AL235" s="42">
        <v>0</v>
      </c>
      <c r="AM235" s="42">
        <v>0</v>
      </c>
      <c r="AN235" s="42">
        <v>0</v>
      </c>
      <c r="AO235" s="42">
        <v>0</v>
      </c>
      <c r="AP235" s="42">
        <v>0</v>
      </c>
      <c r="AQ235" s="42">
        <v>0</v>
      </c>
      <c r="AR235" s="42">
        <v>0</v>
      </c>
      <c r="AS235" s="42">
        <v>0</v>
      </c>
      <c r="AT235" s="42">
        <v>0</v>
      </c>
      <c r="AU235" s="42">
        <v>0</v>
      </c>
      <c r="AV235" s="42">
        <v>0</v>
      </c>
      <c r="AW235" s="42">
        <v>0</v>
      </c>
      <c r="AX235" s="42">
        <v>0</v>
      </c>
      <c r="AY235" s="42">
        <v>0</v>
      </c>
      <c r="AZ235" s="42">
        <v>0</v>
      </c>
      <c r="BA235" s="42">
        <v>0</v>
      </c>
      <c r="BB235" s="42">
        <v>0</v>
      </c>
      <c r="BC235" s="42">
        <v>0</v>
      </c>
      <c r="BD235" s="42">
        <v>0</v>
      </c>
      <c r="BE235" s="42">
        <v>0</v>
      </c>
      <c r="BF235" s="42">
        <v>0</v>
      </c>
      <c r="BG235" s="42">
        <v>0</v>
      </c>
      <c r="BH235" s="42">
        <v>0</v>
      </c>
      <c r="BI235" s="42">
        <v>0</v>
      </c>
      <c r="BJ235" s="42">
        <v>-1.21258E-4</v>
      </c>
      <c r="BK235" s="42">
        <v>0</v>
      </c>
      <c r="BL235" s="42">
        <v>0</v>
      </c>
      <c r="BM235" s="42">
        <v>0</v>
      </c>
      <c r="BN235" s="42">
        <v>0</v>
      </c>
      <c r="BO235" s="42">
        <v>0</v>
      </c>
      <c r="BP235" s="42">
        <v>0</v>
      </c>
      <c r="BQ235" s="42">
        <v>0</v>
      </c>
      <c r="BR235" s="42">
        <v>0</v>
      </c>
      <c r="BS235" s="42">
        <v>0</v>
      </c>
      <c r="BT235" s="42">
        <v>0</v>
      </c>
      <c r="BU235" s="42">
        <v>0</v>
      </c>
      <c r="BV235" s="42">
        <v>0</v>
      </c>
      <c r="BW235" s="42">
        <v>0</v>
      </c>
      <c r="BX235" s="42">
        <v>0</v>
      </c>
      <c r="BY235" s="42">
        <v>0</v>
      </c>
      <c r="BZ235" s="42">
        <v>0</v>
      </c>
      <c r="CA235" s="42">
        <v>0</v>
      </c>
      <c r="CB235" s="42">
        <v>0</v>
      </c>
      <c r="CC235" s="42">
        <v>0</v>
      </c>
    </row>
    <row r="236" spans="1:81" x14ac:dyDescent="0.25">
      <c r="A236" s="202">
        <v>44958</v>
      </c>
      <c r="B236" s="42" t="s">
        <v>1319</v>
      </c>
      <c r="C236" s="42" t="s">
        <v>1294</v>
      </c>
      <c r="D236" s="42">
        <v>0</v>
      </c>
      <c r="E236" s="42">
        <v>0</v>
      </c>
      <c r="F236" s="42">
        <v>0</v>
      </c>
      <c r="G236" s="42">
        <v>0</v>
      </c>
      <c r="H236" s="42">
        <v>0</v>
      </c>
      <c r="I236" s="42">
        <v>0</v>
      </c>
      <c r="J236" s="42">
        <v>0</v>
      </c>
      <c r="K236" s="42">
        <v>0</v>
      </c>
      <c r="L236" s="42">
        <v>0</v>
      </c>
      <c r="M236" s="42">
        <v>0</v>
      </c>
      <c r="N236" s="42">
        <v>0</v>
      </c>
      <c r="O236" s="42">
        <v>0</v>
      </c>
      <c r="P236" s="42">
        <v>0</v>
      </c>
      <c r="Q236" s="42">
        <v>0</v>
      </c>
      <c r="R236" s="42">
        <v>0</v>
      </c>
      <c r="S236" s="42">
        <v>0</v>
      </c>
      <c r="T236" s="42">
        <v>4300.6200079999999</v>
      </c>
      <c r="U236" s="42">
        <v>0</v>
      </c>
      <c r="V236" s="42">
        <v>0</v>
      </c>
      <c r="W236" s="42">
        <v>0</v>
      </c>
      <c r="X236" s="42">
        <v>0</v>
      </c>
      <c r="Y236" s="42">
        <v>0</v>
      </c>
      <c r="Z236" s="42">
        <v>0</v>
      </c>
      <c r="AA236" s="42">
        <v>0</v>
      </c>
      <c r="AB236" s="42">
        <v>0</v>
      </c>
      <c r="AC236" s="42">
        <v>0</v>
      </c>
      <c r="AD236" s="42">
        <v>0</v>
      </c>
      <c r="AE236" s="42">
        <v>0</v>
      </c>
      <c r="AF236" s="42">
        <v>0</v>
      </c>
      <c r="AG236" s="42">
        <v>0</v>
      </c>
      <c r="AH236" s="42">
        <v>0</v>
      </c>
      <c r="AI236" s="42">
        <v>-2.5175000000000001</v>
      </c>
      <c r="AJ236" s="42">
        <v>0</v>
      </c>
      <c r="AK236" s="42">
        <v>0</v>
      </c>
      <c r="AL236" s="42">
        <v>0</v>
      </c>
      <c r="AM236" s="42">
        <v>0</v>
      </c>
      <c r="AN236" s="42">
        <v>0</v>
      </c>
      <c r="AO236" s="42">
        <v>0</v>
      </c>
      <c r="AP236" s="42">
        <v>0</v>
      </c>
      <c r="AQ236" s="42">
        <v>0</v>
      </c>
      <c r="AR236" s="42">
        <v>0</v>
      </c>
      <c r="AS236" s="42">
        <v>0</v>
      </c>
      <c r="AT236" s="42">
        <v>0</v>
      </c>
      <c r="AU236" s="42">
        <v>0</v>
      </c>
      <c r="AV236" s="42">
        <v>0</v>
      </c>
      <c r="AW236" s="42">
        <v>0</v>
      </c>
      <c r="AX236" s="42">
        <v>0</v>
      </c>
      <c r="AY236" s="42">
        <v>0</v>
      </c>
      <c r="AZ236" s="42">
        <v>0</v>
      </c>
      <c r="BA236" s="42">
        <v>0</v>
      </c>
      <c r="BB236" s="42">
        <v>0</v>
      </c>
      <c r="BC236" s="42">
        <v>0</v>
      </c>
      <c r="BD236" s="42">
        <v>0</v>
      </c>
      <c r="BE236" s="42">
        <v>0</v>
      </c>
      <c r="BF236" s="42">
        <v>0</v>
      </c>
      <c r="BG236" s="42">
        <v>0</v>
      </c>
      <c r="BH236" s="42">
        <v>0</v>
      </c>
      <c r="BI236" s="42">
        <v>0</v>
      </c>
      <c r="BJ236" s="42">
        <v>0</v>
      </c>
      <c r="BK236" s="42">
        <v>0</v>
      </c>
      <c r="BL236" s="42">
        <v>0</v>
      </c>
      <c r="BM236" s="42">
        <v>0</v>
      </c>
      <c r="BN236" s="42">
        <v>0</v>
      </c>
      <c r="BO236" s="42">
        <v>0</v>
      </c>
      <c r="BP236" s="42">
        <v>0</v>
      </c>
      <c r="BQ236" s="42">
        <v>0</v>
      </c>
      <c r="BR236" s="42">
        <v>0</v>
      </c>
      <c r="BS236" s="42">
        <v>0</v>
      </c>
      <c r="BT236" s="42">
        <v>0</v>
      </c>
      <c r="BU236" s="42">
        <v>0</v>
      </c>
      <c r="BV236" s="42">
        <v>0</v>
      </c>
      <c r="BW236" s="42">
        <v>0</v>
      </c>
      <c r="BX236" s="42">
        <v>0</v>
      </c>
      <c r="BY236" s="42">
        <v>0</v>
      </c>
      <c r="BZ236" s="42">
        <v>0</v>
      </c>
      <c r="CA236" s="42">
        <v>0</v>
      </c>
      <c r="CB236" s="42">
        <v>0</v>
      </c>
      <c r="CC236" s="42">
        <v>0</v>
      </c>
    </row>
    <row r="237" spans="1:81" x14ac:dyDescent="0.25">
      <c r="A237" s="202">
        <v>44958</v>
      </c>
      <c r="B237" s="42" t="s">
        <v>1319</v>
      </c>
      <c r="C237" s="42" t="s">
        <v>1292</v>
      </c>
      <c r="D237" s="42">
        <v>0</v>
      </c>
      <c r="E237" s="42">
        <v>0</v>
      </c>
      <c r="F237" s="42">
        <v>0</v>
      </c>
      <c r="G237" s="42">
        <v>0</v>
      </c>
      <c r="H237" s="42">
        <v>0</v>
      </c>
      <c r="I237" s="42">
        <v>0</v>
      </c>
      <c r="J237" s="42">
        <v>0</v>
      </c>
      <c r="K237" s="42">
        <v>0</v>
      </c>
      <c r="L237" s="42">
        <v>0</v>
      </c>
      <c r="M237" s="42">
        <v>0</v>
      </c>
      <c r="N237" s="42">
        <v>0</v>
      </c>
      <c r="O237" s="42">
        <v>0</v>
      </c>
      <c r="P237" s="42">
        <v>0</v>
      </c>
      <c r="Q237" s="42">
        <v>0</v>
      </c>
      <c r="R237" s="42">
        <v>0</v>
      </c>
      <c r="S237" s="42">
        <v>0</v>
      </c>
      <c r="T237" s="42">
        <v>0</v>
      </c>
      <c r="U237" s="42">
        <v>0</v>
      </c>
      <c r="V237" s="42">
        <v>0</v>
      </c>
      <c r="W237" s="42">
        <v>0</v>
      </c>
      <c r="X237" s="42">
        <v>0</v>
      </c>
      <c r="Y237" s="42">
        <v>0</v>
      </c>
      <c r="Z237" s="42">
        <v>0</v>
      </c>
      <c r="AA237" s="42">
        <v>0</v>
      </c>
      <c r="AB237" s="42">
        <v>0</v>
      </c>
      <c r="AC237" s="42">
        <v>0</v>
      </c>
      <c r="AD237" s="42">
        <v>0</v>
      </c>
      <c r="AE237" s="42">
        <v>0</v>
      </c>
      <c r="AF237" s="42">
        <v>0</v>
      </c>
      <c r="AG237" s="42">
        <v>0</v>
      </c>
      <c r="AH237" s="42">
        <v>0</v>
      </c>
      <c r="AI237" s="42">
        <v>153.82217335199999</v>
      </c>
      <c r="AJ237" s="42">
        <v>0</v>
      </c>
      <c r="AK237" s="42">
        <v>0</v>
      </c>
      <c r="AL237" s="42">
        <v>0</v>
      </c>
      <c r="AM237" s="42">
        <v>0</v>
      </c>
      <c r="AN237" s="42">
        <v>0</v>
      </c>
      <c r="AO237" s="42">
        <v>0</v>
      </c>
      <c r="AP237" s="42">
        <v>0</v>
      </c>
      <c r="AQ237" s="42">
        <v>0</v>
      </c>
      <c r="AR237" s="42">
        <v>0</v>
      </c>
      <c r="AS237" s="42">
        <v>0</v>
      </c>
      <c r="AT237" s="42">
        <v>0</v>
      </c>
      <c r="AU237" s="42">
        <v>0</v>
      </c>
      <c r="AV237" s="42">
        <v>0</v>
      </c>
      <c r="AW237" s="42">
        <v>0</v>
      </c>
      <c r="AX237" s="42">
        <v>0</v>
      </c>
      <c r="AY237" s="42">
        <v>0</v>
      </c>
      <c r="AZ237" s="42">
        <v>0</v>
      </c>
      <c r="BA237" s="42">
        <v>0</v>
      </c>
      <c r="BB237" s="42">
        <v>0</v>
      </c>
      <c r="BC237" s="42">
        <v>0</v>
      </c>
      <c r="BD237" s="42">
        <v>0</v>
      </c>
      <c r="BE237" s="42">
        <v>0</v>
      </c>
      <c r="BF237" s="42">
        <v>0</v>
      </c>
      <c r="BG237" s="42">
        <v>0</v>
      </c>
      <c r="BH237" s="42">
        <v>0</v>
      </c>
      <c r="BI237" s="42">
        <v>0</v>
      </c>
      <c r="BJ237" s="42">
        <v>0</v>
      </c>
      <c r="BK237" s="42">
        <v>0</v>
      </c>
      <c r="BL237" s="42">
        <v>0</v>
      </c>
      <c r="BM237" s="42">
        <v>0</v>
      </c>
      <c r="BN237" s="42">
        <v>0</v>
      </c>
      <c r="BO237" s="42">
        <v>0</v>
      </c>
      <c r="BP237" s="42">
        <v>0</v>
      </c>
      <c r="BQ237" s="42">
        <v>0</v>
      </c>
      <c r="BR237" s="42">
        <v>0</v>
      </c>
      <c r="BS237" s="42">
        <v>0</v>
      </c>
      <c r="BT237" s="42">
        <v>0</v>
      </c>
      <c r="BU237" s="42">
        <v>0</v>
      </c>
      <c r="BV237" s="42">
        <v>0</v>
      </c>
      <c r="BW237" s="42">
        <v>0</v>
      </c>
      <c r="BX237" s="42">
        <v>0</v>
      </c>
      <c r="BY237" s="42">
        <v>0</v>
      </c>
      <c r="BZ237" s="42">
        <v>0</v>
      </c>
      <c r="CA237" s="42">
        <v>0</v>
      </c>
      <c r="CB237" s="42">
        <v>0</v>
      </c>
      <c r="CC237" s="42">
        <v>0</v>
      </c>
    </row>
    <row r="238" spans="1:81" x14ac:dyDescent="0.25">
      <c r="A238" s="202">
        <v>44958</v>
      </c>
      <c r="B238" s="42" t="s">
        <v>1319</v>
      </c>
      <c r="C238" s="42" t="s">
        <v>1289</v>
      </c>
      <c r="D238" s="42">
        <v>0</v>
      </c>
      <c r="E238" s="42">
        <v>0</v>
      </c>
      <c r="F238" s="42">
        <v>0</v>
      </c>
      <c r="G238" s="42">
        <v>0</v>
      </c>
      <c r="H238" s="42">
        <v>0</v>
      </c>
      <c r="I238" s="42">
        <v>0</v>
      </c>
      <c r="J238" s="42">
        <v>0</v>
      </c>
      <c r="K238" s="42">
        <v>0</v>
      </c>
      <c r="L238" s="42">
        <v>0</v>
      </c>
      <c r="M238" s="42">
        <v>0</v>
      </c>
      <c r="N238" s="42">
        <v>0</v>
      </c>
      <c r="O238" s="42">
        <v>0</v>
      </c>
      <c r="P238" s="42">
        <v>0</v>
      </c>
      <c r="Q238" s="42">
        <v>0</v>
      </c>
      <c r="R238" s="42">
        <v>0</v>
      </c>
      <c r="S238" s="42">
        <v>0</v>
      </c>
      <c r="T238" s="42">
        <v>0</v>
      </c>
      <c r="U238" s="42">
        <v>0</v>
      </c>
      <c r="V238" s="42">
        <v>0</v>
      </c>
      <c r="W238" s="42">
        <v>0</v>
      </c>
      <c r="X238" s="42">
        <v>0</v>
      </c>
      <c r="Y238" s="42">
        <v>0</v>
      </c>
      <c r="Z238" s="42">
        <v>0</v>
      </c>
      <c r="AA238" s="42">
        <v>0</v>
      </c>
      <c r="AB238" s="42">
        <v>0</v>
      </c>
      <c r="AC238" s="42">
        <v>0</v>
      </c>
      <c r="AD238" s="42">
        <v>0</v>
      </c>
      <c r="AE238" s="42">
        <v>0</v>
      </c>
      <c r="AF238" s="42">
        <v>0</v>
      </c>
      <c r="AG238" s="42">
        <v>0</v>
      </c>
      <c r="AH238" s="42">
        <v>0</v>
      </c>
      <c r="AI238" s="42">
        <v>-2501.4269977889999</v>
      </c>
      <c r="AJ238" s="42">
        <v>0</v>
      </c>
      <c r="AK238" s="42">
        <v>0</v>
      </c>
      <c r="AL238" s="42">
        <v>0</v>
      </c>
      <c r="AM238" s="42">
        <v>0</v>
      </c>
      <c r="AN238" s="42">
        <v>0</v>
      </c>
      <c r="AO238" s="42">
        <v>0</v>
      </c>
      <c r="AP238" s="42">
        <v>0</v>
      </c>
      <c r="AQ238" s="42">
        <v>0</v>
      </c>
      <c r="AR238" s="42">
        <v>0</v>
      </c>
      <c r="AS238" s="42">
        <v>0</v>
      </c>
      <c r="AT238" s="42">
        <v>0</v>
      </c>
      <c r="AU238" s="42">
        <v>0</v>
      </c>
      <c r="AV238" s="42">
        <v>0</v>
      </c>
      <c r="AW238" s="42">
        <v>0</v>
      </c>
      <c r="AX238" s="42">
        <v>0</v>
      </c>
      <c r="AY238" s="42">
        <v>0</v>
      </c>
      <c r="AZ238" s="42">
        <v>0</v>
      </c>
      <c r="BA238" s="42">
        <v>0</v>
      </c>
      <c r="BB238" s="42">
        <v>0</v>
      </c>
      <c r="BC238" s="42">
        <v>0</v>
      </c>
      <c r="BD238" s="42">
        <v>0</v>
      </c>
      <c r="BE238" s="42">
        <v>0</v>
      </c>
      <c r="BF238" s="42">
        <v>0</v>
      </c>
      <c r="BG238" s="42">
        <v>0</v>
      </c>
      <c r="BH238" s="42">
        <v>0</v>
      </c>
      <c r="BI238" s="42">
        <v>0</v>
      </c>
      <c r="BJ238" s="42">
        <v>0</v>
      </c>
      <c r="BK238" s="42">
        <v>0</v>
      </c>
      <c r="BL238" s="42">
        <v>0</v>
      </c>
      <c r="BM238" s="42">
        <v>0</v>
      </c>
      <c r="BN238" s="42">
        <v>0</v>
      </c>
      <c r="BO238" s="42">
        <v>0</v>
      </c>
      <c r="BP238" s="42">
        <v>0</v>
      </c>
      <c r="BQ238" s="42">
        <v>0</v>
      </c>
      <c r="BR238" s="42">
        <v>0</v>
      </c>
      <c r="BS238" s="42">
        <v>0</v>
      </c>
      <c r="BT238" s="42">
        <v>0</v>
      </c>
      <c r="BU238" s="42">
        <v>0</v>
      </c>
      <c r="BV238" s="42">
        <v>0</v>
      </c>
      <c r="BW238" s="42">
        <v>0</v>
      </c>
      <c r="BX238" s="42">
        <v>3046641.8707401701</v>
      </c>
      <c r="BY238" s="42">
        <v>0</v>
      </c>
      <c r="BZ238" s="42">
        <v>0</v>
      </c>
      <c r="CA238" s="42">
        <v>0</v>
      </c>
      <c r="CB238" s="42">
        <v>0</v>
      </c>
      <c r="CC238" s="42">
        <v>0</v>
      </c>
    </row>
    <row r="239" spans="1:81" x14ac:dyDescent="0.25">
      <c r="A239" s="202">
        <v>44958</v>
      </c>
      <c r="B239" s="42" t="s">
        <v>1319</v>
      </c>
      <c r="C239" s="42" t="s">
        <v>466</v>
      </c>
      <c r="D239" s="42">
        <v>0</v>
      </c>
      <c r="E239" s="42">
        <v>0</v>
      </c>
      <c r="F239" s="42">
        <v>0</v>
      </c>
      <c r="G239" s="42">
        <v>0</v>
      </c>
      <c r="H239" s="42">
        <v>0</v>
      </c>
      <c r="I239" s="42">
        <v>0</v>
      </c>
      <c r="J239" s="42">
        <v>0</v>
      </c>
      <c r="K239" s="42">
        <v>0</v>
      </c>
      <c r="L239" s="42">
        <v>0</v>
      </c>
      <c r="M239" s="42">
        <v>0</v>
      </c>
      <c r="N239" s="42">
        <v>0</v>
      </c>
      <c r="O239" s="42">
        <v>0</v>
      </c>
      <c r="P239" s="42">
        <v>0</v>
      </c>
      <c r="Q239" s="42">
        <v>0</v>
      </c>
      <c r="R239" s="42">
        <v>0</v>
      </c>
      <c r="S239" s="42">
        <v>0</v>
      </c>
      <c r="T239" s="42">
        <v>0</v>
      </c>
      <c r="U239" s="42">
        <v>0</v>
      </c>
      <c r="V239" s="42">
        <v>0</v>
      </c>
      <c r="W239" s="42">
        <v>0</v>
      </c>
      <c r="X239" s="42">
        <v>0</v>
      </c>
      <c r="Y239" s="42">
        <v>0</v>
      </c>
      <c r="Z239" s="42">
        <v>0</v>
      </c>
      <c r="AA239" s="42">
        <v>0</v>
      </c>
      <c r="AB239" s="42">
        <v>0</v>
      </c>
      <c r="AC239" s="42">
        <v>0</v>
      </c>
      <c r="AD239" s="42">
        <v>0</v>
      </c>
      <c r="AE239" s="42">
        <v>0</v>
      </c>
      <c r="AF239" s="42">
        <v>0</v>
      </c>
      <c r="AG239" s="42">
        <v>0</v>
      </c>
      <c r="AH239" s="42">
        <v>0</v>
      </c>
      <c r="AI239" s="42">
        <v>0</v>
      </c>
      <c r="AJ239" s="42">
        <v>0</v>
      </c>
      <c r="AK239" s="42">
        <v>0</v>
      </c>
      <c r="AL239" s="42">
        <v>0</v>
      </c>
      <c r="AM239" s="42">
        <v>0</v>
      </c>
      <c r="AN239" s="42">
        <v>0</v>
      </c>
      <c r="AO239" s="42">
        <v>0</v>
      </c>
      <c r="AP239" s="42">
        <v>0</v>
      </c>
      <c r="AQ239" s="42">
        <v>0</v>
      </c>
      <c r="AR239" s="42">
        <v>0</v>
      </c>
      <c r="AS239" s="42">
        <v>0</v>
      </c>
      <c r="AT239" s="42">
        <v>0</v>
      </c>
      <c r="AU239" s="42">
        <v>0</v>
      </c>
      <c r="AV239" s="42">
        <v>0</v>
      </c>
      <c r="AW239" s="42">
        <v>0</v>
      </c>
      <c r="AX239" s="42">
        <v>0</v>
      </c>
      <c r="AY239" s="42">
        <v>0</v>
      </c>
      <c r="AZ239" s="42">
        <v>0</v>
      </c>
      <c r="BA239" s="42">
        <v>0</v>
      </c>
      <c r="BB239" s="42">
        <v>0</v>
      </c>
      <c r="BC239" s="42">
        <v>0</v>
      </c>
      <c r="BD239" s="42">
        <v>0</v>
      </c>
      <c r="BE239" s="42">
        <v>0</v>
      </c>
      <c r="BF239" s="42">
        <v>0</v>
      </c>
      <c r="BG239" s="42">
        <v>0</v>
      </c>
      <c r="BH239" s="42">
        <v>0</v>
      </c>
      <c r="BI239" s="42">
        <v>0</v>
      </c>
      <c r="BJ239" s="42">
        <v>0</v>
      </c>
      <c r="BK239" s="42">
        <v>0</v>
      </c>
      <c r="BL239" s="42">
        <v>0</v>
      </c>
      <c r="BM239" s="42">
        <v>0</v>
      </c>
      <c r="BN239" s="42">
        <v>0</v>
      </c>
      <c r="BO239" s="42">
        <v>3.0386699999999998E-4</v>
      </c>
      <c r="BP239" s="42">
        <v>0</v>
      </c>
      <c r="BQ239" s="42">
        <v>0</v>
      </c>
      <c r="BR239" s="42">
        <v>0</v>
      </c>
      <c r="BS239" s="42">
        <v>0</v>
      </c>
      <c r="BT239" s="42">
        <v>0</v>
      </c>
      <c r="BU239" s="42">
        <v>0</v>
      </c>
      <c r="BV239" s="42">
        <v>0</v>
      </c>
      <c r="BW239" s="42">
        <v>0</v>
      </c>
      <c r="BX239" s="42">
        <v>0</v>
      </c>
      <c r="BY239" s="42">
        <v>0</v>
      </c>
      <c r="BZ239" s="42">
        <v>0</v>
      </c>
      <c r="CA239" s="42">
        <v>0</v>
      </c>
      <c r="CB239" s="42">
        <v>0</v>
      </c>
      <c r="CC239" s="42">
        <v>0</v>
      </c>
    </row>
    <row r="240" spans="1:81" x14ac:dyDescent="0.25">
      <c r="A240" s="202">
        <v>44958</v>
      </c>
      <c r="B240" s="42" t="s">
        <v>1318</v>
      </c>
      <c r="C240" s="42" t="s">
        <v>1294</v>
      </c>
      <c r="D240" s="42">
        <v>0</v>
      </c>
      <c r="E240" s="42">
        <v>0</v>
      </c>
      <c r="F240" s="42">
        <v>0</v>
      </c>
      <c r="G240" s="42">
        <v>0</v>
      </c>
      <c r="H240" s="42">
        <v>0</v>
      </c>
      <c r="I240" s="42">
        <v>0</v>
      </c>
      <c r="J240" s="42">
        <v>0</v>
      </c>
      <c r="K240" s="42">
        <v>0</v>
      </c>
      <c r="L240" s="42">
        <v>0</v>
      </c>
      <c r="M240" s="42">
        <v>0</v>
      </c>
      <c r="N240" s="42">
        <v>0</v>
      </c>
      <c r="O240" s="42">
        <v>0</v>
      </c>
      <c r="P240" s="42">
        <v>0</v>
      </c>
      <c r="Q240" s="42">
        <v>0</v>
      </c>
      <c r="R240" s="42">
        <v>0</v>
      </c>
      <c r="S240" s="42">
        <v>0</v>
      </c>
      <c r="T240" s="42">
        <v>8270.2841000000008</v>
      </c>
      <c r="U240" s="42">
        <v>0</v>
      </c>
      <c r="V240" s="42">
        <v>0</v>
      </c>
      <c r="W240" s="42">
        <v>0</v>
      </c>
      <c r="X240" s="42">
        <v>0</v>
      </c>
      <c r="Y240" s="42">
        <v>0</v>
      </c>
      <c r="Z240" s="42">
        <v>0</v>
      </c>
      <c r="AA240" s="42">
        <v>0</v>
      </c>
      <c r="AB240" s="42">
        <v>0</v>
      </c>
      <c r="AC240" s="42">
        <v>0</v>
      </c>
      <c r="AD240" s="42">
        <v>0</v>
      </c>
      <c r="AE240" s="42">
        <v>0</v>
      </c>
      <c r="AF240" s="42">
        <v>0</v>
      </c>
      <c r="AG240" s="42">
        <v>0</v>
      </c>
      <c r="AH240" s="42">
        <v>0</v>
      </c>
      <c r="AI240" s="42">
        <v>-5.1363000000000003</v>
      </c>
      <c r="AJ240" s="42">
        <v>0</v>
      </c>
      <c r="AK240" s="42">
        <v>0</v>
      </c>
      <c r="AL240" s="42">
        <v>0</v>
      </c>
      <c r="AM240" s="42">
        <v>0</v>
      </c>
      <c r="AN240" s="42">
        <v>0</v>
      </c>
      <c r="AO240" s="42">
        <v>0</v>
      </c>
      <c r="AP240" s="42">
        <v>0</v>
      </c>
      <c r="AQ240" s="42">
        <v>0</v>
      </c>
      <c r="AR240" s="42">
        <v>0</v>
      </c>
      <c r="AS240" s="42">
        <v>0</v>
      </c>
      <c r="AT240" s="42">
        <v>0</v>
      </c>
      <c r="AU240" s="42">
        <v>0</v>
      </c>
      <c r="AV240" s="42">
        <v>0</v>
      </c>
      <c r="AW240" s="42">
        <v>0</v>
      </c>
      <c r="AX240" s="42">
        <v>0</v>
      </c>
      <c r="AY240" s="42">
        <v>0</v>
      </c>
      <c r="AZ240" s="42">
        <v>0</v>
      </c>
      <c r="BA240" s="42">
        <v>0</v>
      </c>
      <c r="BB240" s="42">
        <v>0</v>
      </c>
      <c r="BC240" s="42">
        <v>0</v>
      </c>
      <c r="BD240" s="42">
        <v>0</v>
      </c>
      <c r="BE240" s="42">
        <v>0</v>
      </c>
      <c r="BF240" s="42">
        <v>0</v>
      </c>
      <c r="BG240" s="42">
        <v>0</v>
      </c>
      <c r="BH240" s="42">
        <v>0</v>
      </c>
      <c r="BI240" s="42">
        <v>0</v>
      </c>
      <c r="BJ240" s="42">
        <v>0</v>
      </c>
      <c r="BK240" s="42">
        <v>0</v>
      </c>
      <c r="BL240" s="42">
        <v>0</v>
      </c>
      <c r="BM240" s="42">
        <v>0</v>
      </c>
      <c r="BN240" s="42">
        <v>0</v>
      </c>
      <c r="BO240" s="42">
        <v>0</v>
      </c>
      <c r="BP240" s="42">
        <v>0</v>
      </c>
      <c r="BQ240" s="42">
        <v>0</v>
      </c>
      <c r="BR240" s="42">
        <v>0</v>
      </c>
      <c r="BS240" s="42">
        <v>0</v>
      </c>
      <c r="BT240" s="42">
        <v>0</v>
      </c>
      <c r="BU240" s="42">
        <v>0</v>
      </c>
      <c r="BV240" s="42">
        <v>0</v>
      </c>
      <c r="BW240" s="42">
        <v>0</v>
      </c>
      <c r="BX240" s="42">
        <v>0</v>
      </c>
      <c r="BY240" s="42">
        <v>0</v>
      </c>
      <c r="BZ240" s="42">
        <v>0</v>
      </c>
      <c r="CA240" s="42">
        <v>0</v>
      </c>
      <c r="CB240" s="42">
        <v>0</v>
      </c>
      <c r="CC240" s="42">
        <v>0</v>
      </c>
    </row>
    <row r="241" spans="1:81" x14ac:dyDescent="0.25">
      <c r="A241" s="202">
        <v>44958</v>
      </c>
      <c r="B241" s="42" t="s">
        <v>1318</v>
      </c>
      <c r="C241" s="42" t="s">
        <v>1292</v>
      </c>
      <c r="D241" s="42">
        <v>0</v>
      </c>
      <c r="E241" s="42">
        <v>0</v>
      </c>
      <c r="F241" s="42">
        <v>0</v>
      </c>
      <c r="G241" s="42">
        <v>0</v>
      </c>
      <c r="H241" s="42">
        <v>0</v>
      </c>
      <c r="I241" s="42">
        <v>0</v>
      </c>
      <c r="J241" s="42">
        <v>0</v>
      </c>
      <c r="K241" s="42">
        <v>0</v>
      </c>
      <c r="L241" s="42">
        <v>0</v>
      </c>
      <c r="M241" s="42">
        <v>0</v>
      </c>
      <c r="N241" s="42">
        <v>0</v>
      </c>
      <c r="O241" s="42">
        <v>0</v>
      </c>
      <c r="P241" s="42">
        <v>0</v>
      </c>
      <c r="Q241" s="42">
        <v>0</v>
      </c>
      <c r="R241" s="42">
        <v>0</v>
      </c>
      <c r="S241" s="42">
        <v>0</v>
      </c>
      <c r="T241" s="42">
        <v>0</v>
      </c>
      <c r="U241" s="42">
        <v>0</v>
      </c>
      <c r="V241" s="42">
        <v>0</v>
      </c>
      <c r="W241" s="42">
        <v>0</v>
      </c>
      <c r="X241" s="42">
        <v>0</v>
      </c>
      <c r="Y241" s="42">
        <v>0</v>
      </c>
      <c r="Z241" s="42">
        <v>0</v>
      </c>
      <c r="AA241" s="42">
        <v>0</v>
      </c>
      <c r="AB241" s="42">
        <v>0</v>
      </c>
      <c r="AC241" s="42">
        <v>0</v>
      </c>
      <c r="AD241" s="42">
        <v>0</v>
      </c>
      <c r="AE241" s="42">
        <v>0</v>
      </c>
      <c r="AF241" s="42">
        <v>0</v>
      </c>
      <c r="AG241" s="42">
        <v>0</v>
      </c>
      <c r="AH241" s="42">
        <v>0</v>
      </c>
      <c r="AI241" s="42">
        <v>-127.352286456</v>
      </c>
      <c r="AJ241" s="42">
        <v>0</v>
      </c>
      <c r="AK241" s="42">
        <v>0</v>
      </c>
      <c r="AL241" s="42">
        <v>0</v>
      </c>
      <c r="AM241" s="42">
        <v>0</v>
      </c>
      <c r="AN241" s="42">
        <v>0</v>
      </c>
      <c r="AO241" s="42">
        <v>0</v>
      </c>
      <c r="AP241" s="42">
        <v>0</v>
      </c>
      <c r="AQ241" s="42">
        <v>0</v>
      </c>
      <c r="AR241" s="42">
        <v>0</v>
      </c>
      <c r="AS241" s="42">
        <v>0</v>
      </c>
      <c r="AT241" s="42">
        <v>0</v>
      </c>
      <c r="AU241" s="42">
        <v>0</v>
      </c>
      <c r="AV241" s="42">
        <v>0</v>
      </c>
      <c r="AW241" s="42">
        <v>0</v>
      </c>
      <c r="AX241" s="42">
        <v>0</v>
      </c>
      <c r="AY241" s="42">
        <v>0</v>
      </c>
      <c r="AZ241" s="42">
        <v>0</v>
      </c>
      <c r="BA241" s="42">
        <v>0</v>
      </c>
      <c r="BB241" s="42">
        <v>0</v>
      </c>
      <c r="BC241" s="42">
        <v>0</v>
      </c>
      <c r="BD241" s="42">
        <v>0</v>
      </c>
      <c r="BE241" s="42">
        <v>0</v>
      </c>
      <c r="BF241" s="42">
        <v>0</v>
      </c>
      <c r="BG241" s="42">
        <v>0</v>
      </c>
      <c r="BH241" s="42">
        <v>0</v>
      </c>
      <c r="BI241" s="42">
        <v>0</v>
      </c>
      <c r="BJ241" s="42">
        <v>0</v>
      </c>
      <c r="BK241" s="42">
        <v>0</v>
      </c>
      <c r="BL241" s="42">
        <v>0</v>
      </c>
      <c r="BM241" s="42">
        <v>0</v>
      </c>
      <c r="BN241" s="42">
        <v>0</v>
      </c>
      <c r="BO241" s="42">
        <v>0</v>
      </c>
      <c r="BP241" s="42">
        <v>0</v>
      </c>
      <c r="BQ241" s="42">
        <v>0</v>
      </c>
      <c r="BR241" s="42">
        <v>0</v>
      </c>
      <c r="BS241" s="42">
        <v>0</v>
      </c>
      <c r="BT241" s="42">
        <v>0</v>
      </c>
      <c r="BU241" s="42">
        <v>0</v>
      </c>
      <c r="BV241" s="42">
        <v>0</v>
      </c>
      <c r="BW241" s="42">
        <v>0</v>
      </c>
      <c r="BX241" s="42">
        <v>0</v>
      </c>
      <c r="BY241" s="42">
        <v>0</v>
      </c>
      <c r="BZ241" s="42">
        <v>0</v>
      </c>
      <c r="CA241" s="42">
        <v>0</v>
      </c>
      <c r="CB241" s="42">
        <v>0</v>
      </c>
      <c r="CC241" s="42">
        <v>0</v>
      </c>
    </row>
    <row r="242" spans="1:81" x14ac:dyDescent="0.25">
      <c r="A242" s="202">
        <v>44958</v>
      </c>
      <c r="B242" s="42" t="s">
        <v>1318</v>
      </c>
      <c r="C242" s="42" t="s">
        <v>1289</v>
      </c>
      <c r="D242" s="42">
        <v>0</v>
      </c>
      <c r="E242" s="42">
        <v>0</v>
      </c>
      <c r="F242" s="42">
        <v>0</v>
      </c>
      <c r="G242" s="42">
        <v>0</v>
      </c>
      <c r="H242" s="42">
        <v>0</v>
      </c>
      <c r="I242" s="42">
        <v>0</v>
      </c>
      <c r="J242" s="42">
        <v>0</v>
      </c>
      <c r="K242" s="42">
        <v>0</v>
      </c>
      <c r="L242" s="42">
        <v>0</v>
      </c>
      <c r="M242" s="42">
        <v>0</v>
      </c>
      <c r="N242" s="42">
        <v>0</v>
      </c>
      <c r="O242" s="42">
        <v>0</v>
      </c>
      <c r="P242" s="42">
        <v>0</v>
      </c>
      <c r="Q242" s="42">
        <v>0</v>
      </c>
      <c r="R242" s="42">
        <v>0</v>
      </c>
      <c r="S242" s="42">
        <v>0</v>
      </c>
      <c r="T242" s="42">
        <v>0</v>
      </c>
      <c r="U242" s="42">
        <v>0</v>
      </c>
      <c r="V242" s="42">
        <v>0</v>
      </c>
      <c r="W242" s="42">
        <v>0</v>
      </c>
      <c r="X242" s="42">
        <v>0</v>
      </c>
      <c r="Y242" s="42">
        <v>0</v>
      </c>
      <c r="Z242" s="42">
        <v>0</v>
      </c>
      <c r="AA242" s="42">
        <v>0</v>
      </c>
      <c r="AB242" s="42">
        <v>0</v>
      </c>
      <c r="AC242" s="42">
        <v>0</v>
      </c>
      <c r="AD242" s="42">
        <v>0</v>
      </c>
      <c r="AE242" s="42">
        <v>0</v>
      </c>
      <c r="AF242" s="42">
        <v>0</v>
      </c>
      <c r="AG242" s="42">
        <v>0</v>
      </c>
      <c r="AH242" s="42">
        <v>0</v>
      </c>
      <c r="AI242" s="42">
        <v>558.64974210299999</v>
      </c>
      <c r="AJ242" s="42">
        <v>0</v>
      </c>
      <c r="AK242" s="42">
        <v>0</v>
      </c>
      <c r="AL242" s="42">
        <v>0</v>
      </c>
      <c r="AM242" s="42">
        <v>0</v>
      </c>
      <c r="AN242" s="42">
        <v>0</v>
      </c>
      <c r="AO242" s="42">
        <v>0</v>
      </c>
      <c r="AP242" s="42">
        <v>0</v>
      </c>
      <c r="AQ242" s="42">
        <v>0</v>
      </c>
      <c r="AR242" s="42">
        <v>0</v>
      </c>
      <c r="AS242" s="42">
        <v>0</v>
      </c>
      <c r="AT242" s="42">
        <v>0</v>
      </c>
      <c r="AU242" s="42">
        <v>0</v>
      </c>
      <c r="AV242" s="42">
        <v>0</v>
      </c>
      <c r="AW242" s="42">
        <v>0</v>
      </c>
      <c r="AX242" s="42">
        <v>0</v>
      </c>
      <c r="AY242" s="42">
        <v>0</v>
      </c>
      <c r="AZ242" s="42">
        <v>0</v>
      </c>
      <c r="BA242" s="42">
        <v>0</v>
      </c>
      <c r="BB242" s="42">
        <v>0</v>
      </c>
      <c r="BC242" s="42">
        <v>0</v>
      </c>
      <c r="BD242" s="42">
        <v>0</v>
      </c>
      <c r="BE242" s="42">
        <v>0</v>
      </c>
      <c r="BF242" s="42">
        <v>0</v>
      </c>
      <c r="BG242" s="42">
        <v>0</v>
      </c>
      <c r="BH242" s="42">
        <v>0</v>
      </c>
      <c r="BI242" s="42">
        <v>0</v>
      </c>
      <c r="BJ242" s="42">
        <v>0</v>
      </c>
      <c r="BK242" s="42">
        <v>0</v>
      </c>
      <c r="BL242" s="42">
        <v>0</v>
      </c>
      <c r="BM242" s="42">
        <v>0</v>
      </c>
      <c r="BN242" s="42">
        <v>0</v>
      </c>
      <c r="BO242" s="42">
        <v>0</v>
      </c>
      <c r="BP242" s="42">
        <v>0</v>
      </c>
      <c r="BQ242" s="42">
        <v>0</v>
      </c>
      <c r="BR242" s="42">
        <v>0</v>
      </c>
      <c r="BS242" s="42">
        <v>0</v>
      </c>
      <c r="BT242" s="42">
        <v>0</v>
      </c>
      <c r="BU242" s="42">
        <v>0</v>
      </c>
      <c r="BV242" s="42">
        <v>0</v>
      </c>
      <c r="BW242" s="42">
        <v>0</v>
      </c>
      <c r="BX242" s="42">
        <v>421124.38956066599</v>
      </c>
      <c r="BY242" s="42">
        <v>0</v>
      </c>
      <c r="BZ242" s="42">
        <v>0</v>
      </c>
      <c r="CA242" s="42">
        <v>0</v>
      </c>
      <c r="CB242" s="42">
        <v>0</v>
      </c>
      <c r="CC242" s="42">
        <v>0</v>
      </c>
    </row>
    <row r="243" spans="1:81" x14ac:dyDescent="0.25">
      <c r="A243" s="202">
        <v>44958</v>
      </c>
      <c r="B243" s="42" t="s">
        <v>1318</v>
      </c>
      <c r="C243" s="42" t="s">
        <v>926</v>
      </c>
      <c r="D243" s="42">
        <v>0</v>
      </c>
      <c r="E243" s="42">
        <v>0</v>
      </c>
      <c r="F243" s="42">
        <v>0</v>
      </c>
      <c r="G243" s="42">
        <v>0</v>
      </c>
      <c r="H243" s="42">
        <v>0</v>
      </c>
      <c r="I243" s="42">
        <v>0</v>
      </c>
      <c r="J243" s="42">
        <v>0</v>
      </c>
      <c r="K243" s="42">
        <v>0</v>
      </c>
      <c r="L243" s="42">
        <v>0</v>
      </c>
      <c r="M243" s="42">
        <v>0</v>
      </c>
      <c r="N243" s="42">
        <v>0</v>
      </c>
      <c r="O243" s="42">
        <v>0</v>
      </c>
      <c r="P243" s="42">
        <v>0</v>
      </c>
      <c r="Q243" s="42">
        <v>0</v>
      </c>
      <c r="R243" s="42">
        <v>0</v>
      </c>
      <c r="S243" s="42">
        <v>0</v>
      </c>
      <c r="T243" s="42">
        <v>0</v>
      </c>
      <c r="U243" s="42">
        <v>0</v>
      </c>
      <c r="V243" s="42">
        <v>0</v>
      </c>
      <c r="W243" s="42">
        <v>0</v>
      </c>
      <c r="X243" s="42">
        <v>0</v>
      </c>
      <c r="Y243" s="42">
        <v>0</v>
      </c>
      <c r="Z243" s="42">
        <v>0</v>
      </c>
      <c r="AA243" s="42">
        <v>0</v>
      </c>
      <c r="AB243" s="42">
        <v>0</v>
      </c>
      <c r="AC243" s="42">
        <v>0</v>
      </c>
      <c r="AD243" s="42">
        <v>0</v>
      </c>
      <c r="AE243" s="42">
        <v>0</v>
      </c>
      <c r="AF243" s="42">
        <v>0</v>
      </c>
      <c r="AG243" s="42">
        <v>0</v>
      </c>
      <c r="AH243" s="42">
        <v>0</v>
      </c>
      <c r="AI243" s="42">
        <v>0</v>
      </c>
      <c r="AJ243" s="42">
        <v>0</v>
      </c>
      <c r="AK243" s="42">
        <v>0</v>
      </c>
      <c r="AL243" s="42">
        <v>0</v>
      </c>
      <c r="AM243" s="42">
        <v>0</v>
      </c>
      <c r="AN243" s="42">
        <v>0</v>
      </c>
      <c r="AO243" s="42">
        <v>0</v>
      </c>
      <c r="AP243" s="42">
        <v>0</v>
      </c>
      <c r="AQ243" s="42">
        <v>0</v>
      </c>
      <c r="AR243" s="42">
        <v>0</v>
      </c>
      <c r="AS243" s="42">
        <v>0</v>
      </c>
      <c r="AT243" s="42">
        <v>0</v>
      </c>
      <c r="AU243" s="42">
        <v>0</v>
      </c>
      <c r="AV243" s="42">
        <v>0</v>
      </c>
      <c r="AW243" s="42">
        <v>0</v>
      </c>
      <c r="AX243" s="42">
        <v>0</v>
      </c>
      <c r="AY243" s="42">
        <v>0</v>
      </c>
      <c r="AZ243" s="42">
        <v>0</v>
      </c>
      <c r="BA243" s="42">
        <v>0</v>
      </c>
      <c r="BB243" s="42">
        <v>0</v>
      </c>
      <c r="BC243" s="42">
        <v>0</v>
      </c>
      <c r="BD243" s="42">
        <v>0</v>
      </c>
      <c r="BE243" s="42">
        <v>0</v>
      </c>
      <c r="BF243" s="42">
        <v>0</v>
      </c>
      <c r="BG243" s="42">
        <v>0</v>
      </c>
      <c r="BH243" s="42">
        <v>0</v>
      </c>
      <c r="BI243" s="42">
        <v>0</v>
      </c>
      <c r="BJ243" s="42">
        <v>-1.13113E-4</v>
      </c>
      <c r="BK243" s="42">
        <v>0</v>
      </c>
      <c r="BL243" s="42">
        <v>0</v>
      </c>
      <c r="BM243" s="42">
        <v>0</v>
      </c>
      <c r="BN243" s="42">
        <v>0</v>
      </c>
      <c r="BO243" s="42">
        <v>0</v>
      </c>
      <c r="BP243" s="42">
        <v>0</v>
      </c>
      <c r="BQ243" s="42">
        <v>0</v>
      </c>
      <c r="BR243" s="42">
        <v>0</v>
      </c>
      <c r="BS243" s="42">
        <v>0</v>
      </c>
      <c r="BT243" s="42">
        <v>0</v>
      </c>
      <c r="BU243" s="42">
        <v>0</v>
      </c>
      <c r="BV243" s="42">
        <v>0</v>
      </c>
      <c r="BW243" s="42">
        <v>0</v>
      </c>
      <c r="BX243" s="42">
        <v>0</v>
      </c>
      <c r="BY243" s="42">
        <v>0</v>
      </c>
      <c r="BZ243" s="42">
        <v>0</v>
      </c>
      <c r="CA243" s="42">
        <v>0</v>
      </c>
      <c r="CB243" s="42">
        <v>0</v>
      </c>
      <c r="CC243" s="42">
        <v>0</v>
      </c>
    </row>
    <row r="244" spans="1:81" x14ac:dyDescent="0.25">
      <c r="A244" s="202">
        <v>44958</v>
      </c>
      <c r="B244" s="42" t="s">
        <v>1317</v>
      </c>
      <c r="C244" s="42" t="s">
        <v>459</v>
      </c>
      <c r="D244" s="42">
        <v>0</v>
      </c>
      <c r="E244" s="42">
        <v>0</v>
      </c>
      <c r="F244" s="42">
        <v>0</v>
      </c>
      <c r="G244" s="42">
        <v>0</v>
      </c>
      <c r="H244" s="42">
        <v>0</v>
      </c>
      <c r="I244" s="42">
        <v>0</v>
      </c>
      <c r="J244" s="42">
        <v>0</v>
      </c>
      <c r="K244" s="42">
        <v>0</v>
      </c>
      <c r="L244" s="42">
        <v>0</v>
      </c>
      <c r="M244" s="42">
        <v>0</v>
      </c>
      <c r="N244" s="42">
        <v>0</v>
      </c>
      <c r="O244" s="42">
        <v>-92.08</v>
      </c>
      <c r="P244" s="42">
        <v>0</v>
      </c>
      <c r="Q244" s="42">
        <v>0</v>
      </c>
      <c r="R244" s="42">
        <v>0</v>
      </c>
      <c r="S244" s="42">
        <v>0</v>
      </c>
      <c r="T244" s="42">
        <v>0</v>
      </c>
      <c r="U244" s="42">
        <v>0</v>
      </c>
      <c r="V244" s="42">
        <v>0</v>
      </c>
      <c r="W244" s="42">
        <v>0</v>
      </c>
      <c r="X244" s="42">
        <v>0</v>
      </c>
      <c r="Y244" s="42">
        <v>0</v>
      </c>
      <c r="Z244" s="42">
        <v>0</v>
      </c>
      <c r="AA244" s="42">
        <v>0</v>
      </c>
      <c r="AB244" s="42">
        <v>0</v>
      </c>
      <c r="AC244" s="42">
        <v>0</v>
      </c>
      <c r="AD244" s="42">
        <v>0</v>
      </c>
      <c r="AE244" s="42">
        <v>0</v>
      </c>
      <c r="AF244" s="42">
        <v>0</v>
      </c>
      <c r="AG244" s="42">
        <v>0</v>
      </c>
      <c r="AH244" s="42">
        <v>0</v>
      </c>
      <c r="AI244" s="42">
        <v>0</v>
      </c>
      <c r="AJ244" s="42">
        <v>0</v>
      </c>
      <c r="AK244" s="42">
        <v>0</v>
      </c>
      <c r="AL244" s="42">
        <v>0</v>
      </c>
      <c r="AM244" s="42">
        <v>0</v>
      </c>
      <c r="AN244" s="42">
        <v>0</v>
      </c>
      <c r="AO244" s="42">
        <v>0</v>
      </c>
      <c r="AP244" s="42">
        <v>0</v>
      </c>
      <c r="AQ244" s="42">
        <v>0</v>
      </c>
      <c r="AR244" s="42">
        <v>0</v>
      </c>
      <c r="AS244" s="42">
        <v>0</v>
      </c>
      <c r="AT244" s="42">
        <v>0</v>
      </c>
      <c r="AU244" s="42">
        <v>0</v>
      </c>
      <c r="AV244" s="42">
        <v>0</v>
      </c>
      <c r="AW244" s="42">
        <v>0</v>
      </c>
      <c r="AX244" s="42">
        <v>0</v>
      </c>
      <c r="AY244" s="42">
        <v>0</v>
      </c>
      <c r="AZ244" s="42">
        <v>0</v>
      </c>
      <c r="BA244" s="42">
        <v>0</v>
      </c>
      <c r="BB244" s="42">
        <v>0</v>
      </c>
      <c r="BC244" s="42">
        <v>0</v>
      </c>
      <c r="BD244" s="42">
        <v>0</v>
      </c>
      <c r="BE244" s="42">
        <v>0</v>
      </c>
      <c r="BF244" s="42">
        <v>0</v>
      </c>
      <c r="BG244" s="42">
        <v>0</v>
      </c>
      <c r="BH244" s="42">
        <v>0</v>
      </c>
      <c r="BI244" s="42">
        <v>0</v>
      </c>
      <c r="BJ244" s="42">
        <v>0</v>
      </c>
      <c r="BK244" s="42">
        <v>0</v>
      </c>
      <c r="BL244" s="42">
        <v>0</v>
      </c>
      <c r="BM244" s="42">
        <v>0</v>
      </c>
      <c r="BN244" s="42">
        <v>0</v>
      </c>
      <c r="BO244" s="42">
        <v>0</v>
      </c>
      <c r="BP244" s="42">
        <v>0</v>
      </c>
      <c r="BQ244" s="42">
        <v>0</v>
      </c>
      <c r="BR244" s="42">
        <v>0</v>
      </c>
      <c r="BS244" s="42">
        <v>0</v>
      </c>
      <c r="BT244" s="42">
        <v>0</v>
      </c>
      <c r="BU244" s="42">
        <v>0</v>
      </c>
      <c r="BV244" s="42">
        <v>0</v>
      </c>
      <c r="BW244" s="42">
        <v>0</v>
      </c>
      <c r="BX244" s="42">
        <v>-161197.34826160301</v>
      </c>
      <c r="BY244" s="42">
        <v>0</v>
      </c>
      <c r="BZ244" s="42">
        <v>0</v>
      </c>
      <c r="CA244" s="42">
        <v>0</v>
      </c>
      <c r="CB244" s="42">
        <v>0</v>
      </c>
      <c r="CC244" s="42">
        <v>0</v>
      </c>
    </row>
    <row r="245" spans="1:81" x14ac:dyDescent="0.25">
      <c r="A245" s="202">
        <v>44958</v>
      </c>
      <c r="B245" s="42" t="s">
        <v>1317</v>
      </c>
      <c r="C245" s="42" t="s">
        <v>1292</v>
      </c>
      <c r="D245" s="42">
        <v>0</v>
      </c>
      <c r="E245" s="42">
        <v>0</v>
      </c>
      <c r="F245" s="42">
        <v>0</v>
      </c>
      <c r="G245" s="42">
        <v>0</v>
      </c>
      <c r="H245" s="42">
        <v>0</v>
      </c>
      <c r="I245" s="42">
        <v>0</v>
      </c>
      <c r="J245" s="42">
        <v>0</v>
      </c>
      <c r="K245" s="42">
        <v>0</v>
      </c>
      <c r="L245" s="42">
        <v>0</v>
      </c>
      <c r="M245" s="42">
        <v>0</v>
      </c>
      <c r="N245" s="42">
        <v>0</v>
      </c>
      <c r="O245" s="42">
        <v>0</v>
      </c>
      <c r="P245" s="42">
        <v>0</v>
      </c>
      <c r="Q245" s="42">
        <v>0</v>
      </c>
      <c r="R245" s="42">
        <v>0</v>
      </c>
      <c r="S245" s="42">
        <v>0</v>
      </c>
      <c r="T245" s="42">
        <v>0</v>
      </c>
      <c r="U245" s="42">
        <v>0</v>
      </c>
      <c r="V245" s="42">
        <v>0</v>
      </c>
      <c r="W245" s="42">
        <v>0</v>
      </c>
      <c r="X245" s="42">
        <v>0</v>
      </c>
      <c r="Y245" s="42">
        <v>0</v>
      </c>
      <c r="Z245" s="42">
        <v>0</v>
      </c>
      <c r="AA245" s="42">
        <v>0</v>
      </c>
      <c r="AB245" s="42">
        <v>0</v>
      </c>
      <c r="AC245" s="42">
        <v>0</v>
      </c>
      <c r="AD245" s="42">
        <v>0</v>
      </c>
      <c r="AE245" s="42">
        <v>0</v>
      </c>
      <c r="AF245" s="42">
        <v>0</v>
      </c>
      <c r="AG245" s="42">
        <v>0</v>
      </c>
      <c r="AH245" s="42">
        <v>0</v>
      </c>
      <c r="AI245" s="42">
        <v>909.971480638</v>
      </c>
      <c r="AJ245" s="42">
        <v>0</v>
      </c>
      <c r="AK245" s="42">
        <v>0</v>
      </c>
      <c r="AL245" s="42">
        <v>0</v>
      </c>
      <c r="AM245" s="42">
        <v>0</v>
      </c>
      <c r="AN245" s="42">
        <v>0</v>
      </c>
      <c r="AO245" s="42">
        <v>0</v>
      </c>
      <c r="AP245" s="42">
        <v>0</v>
      </c>
      <c r="AQ245" s="42">
        <v>0</v>
      </c>
      <c r="AR245" s="42">
        <v>0</v>
      </c>
      <c r="AS245" s="42">
        <v>0</v>
      </c>
      <c r="AT245" s="42">
        <v>0</v>
      </c>
      <c r="AU245" s="42">
        <v>0</v>
      </c>
      <c r="AV245" s="42">
        <v>0</v>
      </c>
      <c r="AW245" s="42">
        <v>0</v>
      </c>
      <c r="AX245" s="42">
        <v>0</v>
      </c>
      <c r="AY245" s="42">
        <v>0</v>
      </c>
      <c r="AZ245" s="42">
        <v>0</v>
      </c>
      <c r="BA245" s="42">
        <v>0</v>
      </c>
      <c r="BB245" s="42">
        <v>0</v>
      </c>
      <c r="BC245" s="42">
        <v>0</v>
      </c>
      <c r="BD245" s="42">
        <v>0</v>
      </c>
      <c r="BE245" s="42">
        <v>0</v>
      </c>
      <c r="BF245" s="42">
        <v>0</v>
      </c>
      <c r="BG245" s="42">
        <v>0</v>
      </c>
      <c r="BH245" s="42">
        <v>0</v>
      </c>
      <c r="BI245" s="42">
        <v>0</v>
      </c>
      <c r="BJ245" s="42">
        <v>0</v>
      </c>
      <c r="BK245" s="42">
        <v>0</v>
      </c>
      <c r="BL245" s="42">
        <v>0</v>
      </c>
      <c r="BM245" s="42">
        <v>0</v>
      </c>
      <c r="BN245" s="42">
        <v>0</v>
      </c>
      <c r="BO245" s="42">
        <v>0</v>
      </c>
      <c r="BP245" s="42">
        <v>0</v>
      </c>
      <c r="BQ245" s="42">
        <v>0</v>
      </c>
      <c r="BR245" s="42">
        <v>0</v>
      </c>
      <c r="BS245" s="42">
        <v>0</v>
      </c>
      <c r="BT245" s="42">
        <v>0</v>
      </c>
      <c r="BU245" s="42">
        <v>0</v>
      </c>
      <c r="BV245" s="42">
        <v>0</v>
      </c>
      <c r="BW245" s="42">
        <v>0</v>
      </c>
      <c r="BX245" s="42">
        <v>0</v>
      </c>
      <c r="BY245" s="42">
        <v>0</v>
      </c>
      <c r="BZ245" s="42">
        <v>0</v>
      </c>
      <c r="CA245" s="42">
        <v>0</v>
      </c>
      <c r="CB245" s="42">
        <v>0</v>
      </c>
      <c r="CC245" s="42">
        <v>0</v>
      </c>
    </row>
    <row r="246" spans="1:81" x14ac:dyDescent="0.25">
      <c r="A246" s="202">
        <v>44958</v>
      </c>
      <c r="B246" s="42" t="s">
        <v>1317</v>
      </c>
      <c r="C246" s="42" t="s">
        <v>1289</v>
      </c>
      <c r="D246" s="42">
        <v>0</v>
      </c>
      <c r="E246" s="42">
        <v>0</v>
      </c>
      <c r="F246" s="42">
        <v>0</v>
      </c>
      <c r="G246" s="42">
        <v>0</v>
      </c>
      <c r="H246" s="42">
        <v>0</v>
      </c>
      <c r="I246" s="42">
        <v>0</v>
      </c>
      <c r="J246" s="42">
        <v>0</v>
      </c>
      <c r="K246" s="42">
        <v>0</v>
      </c>
      <c r="L246" s="42">
        <v>0</v>
      </c>
      <c r="M246" s="42">
        <v>0</v>
      </c>
      <c r="N246" s="42">
        <v>0</v>
      </c>
      <c r="O246" s="42">
        <v>0</v>
      </c>
      <c r="P246" s="42">
        <v>0</v>
      </c>
      <c r="Q246" s="42">
        <v>0</v>
      </c>
      <c r="R246" s="42">
        <v>0</v>
      </c>
      <c r="S246" s="42">
        <v>0</v>
      </c>
      <c r="T246" s="42">
        <v>0</v>
      </c>
      <c r="U246" s="42">
        <v>0</v>
      </c>
      <c r="V246" s="42">
        <v>0</v>
      </c>
      <c r="W246" s="42">
        <v>0</v>
      </c>
      <c r="X246" s="42">
        <v>0</v>
      </c>
      <c r="Y246" s="42">
        <v>0</v>
      </c>
      <c r="Z246" s="42">
        <v>0</v>
      </c>
      <c r="AA246" s="42">
        <v>0</v>
      </c>
      <c r="AB246" s="42">
        <v>0</v>
      </c>
      <c r="AC246" s="42">
        <v>0</v>
      </c>
      <c r="AD246" s="42">
        <v>0</v>
      </c>
      <c r="AE246" s="42">
        <v>0</v>
      </c>
      <c r="AF246" s="42">
        <v>0</v>
      </c>
      <c r="AG246" s="42">
        <v>0</v>
      </c>
      <c r="AH246" s="42">
        <v>0</v>
      </c>
      <c r="AI246" s="42">
        <v>1966.1483020000001</v>
      </c>
      <c r="AJ246" s="42">
        <v>0</v>
      </c>
      <c r="AK246" s="42">
        <v>0</v>
      </c>
      <c r="AL246" s="42">
        <v>0</v>
      </c>
      <c r="AM246" s="42">
        <v>0</v>
      </c>
      <c r="AN246" s="42">
        <v>0</v>
      </c>
      <c r="AO246" s="42">
        <v>0</v>
      </c>
      <c r="AP246" s="42">
        <v>0</v>
      </c>
      <c r="AQ246" s="42">
        <v>0</v>
      </c>
      <c r="AR246" s="42">
        <v>0</v>
      </c>
      <c r="AS246" s="42">
        <v>0</v>
      </c>
      <c r="AT246" s="42">
        <v>0</v>
      </c>
      <c r="AU246" s="42">
        <v>0</v>
      </c>
      <c r="AV246" s="42">
        <v>0</v>
      </c>
      <c r="AW246" s="42">
        <v>0</v>
      </c>
      <c r="AX246" s="42">
        <v>0</v>
      </c>
      <c r="AY246" s="42">
        <v>0</v>
      </c>
      <c r="AZ246" s="42">
        <v>0</v>
      </c>
      <c r="BA246" s="42">
        <v>0</v>
      </c>
      <c r="BB246" s="42">
        <v>0</v>
      </c>
      <c r="BC246" s="42">
        <v>0</v>
      </c>
      <c r="BD246" s="42">
        <v>0</v>
      </c>
      <c r="BE246" s="42">
        <v>0</v>
      </c>
      <c r="BF246" s="42">
        <v>0</v>
      </c>
      <c r="BG246" s="42">
        <v>0</v>
      </c>
      <c r="BH246" s="42">
        <v>0</v>
      </c>
      <c r="BI246" s="42">
        <v>0</v>
      </c>
      <c r="BJ246" s="42">
        <v>0</v>
      </c>
      <c r="BK246" s="42">
        <v>0</v>
      </c>
      <c r="BL246" s="42">
        <v>0</v>
      </c>
      <c r="BM246" s="42">
        <v>0</v>
      </c>
      <c r="BN246" s="42">
        <v>0</v>
      </c>
      <c r="BO246" s="42">
        <v>0</v>
      </c>
      <c r="BP246" s="42">
        <v>0</v>
      </c>
      <c r="BQ246" s="42">
        <v>0</v>
      </c>
      <c r="BR246" s="42">
        <v>0</v>
      </c>
      <c r="BS246" s="42">
        <v>0</v>
      </c>
      <c r="BT246" s="42">
        <v>0</v>
      </c>
      <c r="BU246" s="42">
        <v>0</v>
      </c>
      <c r="BV246" s="42">
        <v>0</v>
      </c>
      <c r="BW246" s="42">
        <v>0</v>
      </c>
      <c r="BX246" s="42">
        <v>-4120506.2390705901</v>
      </c>
      <c r="BY246" s="42">
        <v>0</v>
      </c>
      <c r="BZ246" s="42">
        <v>0</v>
      </c>
      <c r="CA246" s="42">
        <v>0</v>
      </c>
      <c r="CB246" s="42">
        <v>0</v>
      </c>
      <c r="CC246" s="42">
        <v>0</v>
      </c>
    </row>
    <row r="247" spans="1:81" x14ac:dyDescent="0.25">
      <c r="A247" s="202">
        <v>44958</v>
      </c>
      <c r="B247" s="42" t="s">
        <v>1317</v>
      </c>
      <c r="C247" s="42" t="s">
        <v>926</v>
      </c>
      <c r="D247" s="42">
        <v>0</v>
      </c>
      <c r="E247" s="42">
        <v>0</v>
      </c>
      <c r="F247" s="42">
        <v>0</v>
      </c>
      <c r="G247" s="42">
        <v>0</v>
      </c>
      <c r="H247" s="42">
        <v>0</v>
      </c>
      <c r="I247" s="42">
        <v>0</v>
      </c>
      <c r="J247" s="42">
        <v>0</v>
      </c>
      <c r="K247" s="42">
        <v>0</v>
      </c>
      <c r="L247" s="42">
        <v>0</v>
      </c>
      <c r="M247" s="42">
        <v>0</v>
      </c>
      <c r="N247" s="42">
        <v>0</v>
      </c>
      <c r="O247" s="42">
        <v>0</v>
      </c>
      <c r="P247" s="42">
        <v>0</v>
      </c>
      <c r="Q247" s="42">
        <v>0</v>
      </c>
      <c r="R247" s="42">
        <v>0</v>
      </c>
      <c r="S247" s="42">
        <v>0</v>
      </c>
      <c r="T247" s="42">
        <v>0</v>
      </c>
      <c r="U247" s="42">
        <v>0</v>
      </c>
      <c r="V247" s="42">
        <v>0</v>
      </c>
      <c r="W247" s="42">
        <v>0</v>
      </c>
      <c r="X247" s="42">
        <v>0</v>
      </c>
      <c r="Y247" s="42">
        <v>0</v>
      </c>
      <c r="Z247" s="42">
        <v>0</v>
      </c>
      <c r="AA247" s="42">
        <v>0</v>
      </c>
      <c r="AB247" s="42">
        <v>0</v>
      </c>
      <c r="AC247" s="42">
        <v>0</v>
      </c>
      <c r="AD247" s="42">
        <v>0</v>
      </c>
      <c r="AE247" s="42">
        <v>0</v>
      </c>
      <c r="AF247" s="42">
        <v>0</v>
      </c>
      <c r="AG247" s="42">
        <v>0</v>
      </c>
      <c r="AH247" s="42">
        <v>0</v>
      </c>
      <c r="AI247" s="42">
        <v>0</v>
      </c>
      <c r="AJ247" s="42">
        <v>0</v>
      </c>
      <c r="AK247" s="42">
        <v>0</v>
      </c>
      <c r="AL247" s="42">
        <v>0</v>
      </c>
      <c r="AM247" s="42">
        <v>0</v>
      </c>
      <c r="AN247" s="42">
        <v>0</v>
      </c>
      <c r="AO247" s="42">
        <v>0</v>
      </c>
      <c r="AP247" s="42">
        <v>0</v>
      </c>
      <c r="AQ247" s="42">
        <v>0</v>
      </c>
      <c r="AR247" s="42">
        <v>0</v>
      </c>
      <c r="AS247" s="42">
        <v>0</v>
      </c>
      <c r="AT247" s="42">
        <v>0</v>
      </c>
      <c r="AU247" s="42">
        <v>0</v>
      </c>
      <c r="AV247" s="42">
        <v>0</v>
      </c>
      <c r="AW247" s="42">
        <v>0</v>
      </c>
      <c r="AX247" s="42">
        <v>0</v>
      </c>
      <c r="AY247" s="42">
        <v>0</v>
      </c>
      <c r="AZ247" s="42">
        <v>0</v>
      </c>
      <c r="BA247" s="42">
        <v>0</v>
      </c>
      <c r="BB247" s="42">
        <v>0</v>
      </c>
      <c r="BC247" s="42">
        <v>0</v>
      </c>
      <c r="BD247" s="42">
        <v>0</v>
      </c>
      <c r="BE247" s="42">
        <v>0</v>
      </c>
      <c r="BF247" s="42">
        <v>0</v>
      </c>
      <c r="BG247" s="42">
        <v>0</v>
      </c>
      <c r="BH247" s="42">
        <v>0</v>
      </c>
      <c r="BI247" s="42">
        <v>0</v>
      </c>
      <c r="BJ247" s="42">
        <v>-4.41438E-4</v>
      </c>
      <c r="BK247" s="42">
        <v>0</v>
      </c>
      <c r="BL247" s="42">
        <v>0</v>
      </c>
      <c r="BM247" s="42">
        <v>0</v>
      </c>
      <c r="BN247" s="42">
        <v>0</v>
      </c>
      <c r="BO247" s="42">
        <v>0</v>
      </c>
      <c r="BP247" s="42">
        <v>0</v>
      </c>
      <c r="BQ247" s="42">
        <v>0</v>
      </c>
      <c r="BR247" s="42">
        <v>0</v>
      </c>
      <c r="BS247" s="42">
        <v>0</v>
      </c>
      <c r="BT247" s="42">
        <v>0</v>
      </c>
      <c r="BU247" s="42">
        <v>0</v>
      </c>
      <c r="BV247" s="42">
        <v>0</v>
      </c>
      <c r="BW247" s="42">
        <v>0</v>
      </c>
      <c r="BX247" s="42">
        <v>0</v>
      </c>
      <c r="BY247" s="42">
        <v>0</v>
      </c>
      <c r="BZ247" s="42">
        <v>0</v>
      </c>
      <c r="CA247" s="42">
        <v>0</v>
      </c>
      <c r="CB247" s="42">
        <v>0</v>
      </c>
      <c r="CC247" s="42">
        <v>0</v>
      </c>
    </row>
    <row r="248" spans="1:81" x14ac:dyDescent="0.25">
      <c r="A248" s="202">
        <v>44958</v>
      </c>
      <c r="B248" s="42" t="s">
        <v>1317</v>
      </c>
      <c r="C248" s="42" t="s">
        <v>466</v>
      </c>
      <c r="D248" s="42">
        <v>0</v>
      </c>
      <c r="E248" s="42">
        <v>0</v>
      </c>
      <c r="F248" s="42">
        <v>0</v>
      </c>
      <c r="G248" s="42">
        <v>0</v>
      </c>
      <c r="H248" s="42">
        <v>0</v>
      </c>
      <c r="I248" s="42">
        <v>0</v>
      </c>
      <c r="J248" s="42">
        <v>0</v>
      </c>
      <c r="K248" s="42">
        <v>0</v>
      </c>
      <c r="L248" s="42">
        <v>0</v>
      </c>
      <c r="M248" s="42">
        <v>0</v>
      </c>
      <c r="N248" s="42">
        <v>0</v>
      </c>
      <c r="O248" s="42">
        <v>0</v>
      </c>
      <c r="P248" s="42">
        <v>0</v>
      </c>
      <c r="Q248" s="42">
        <v>0</v>
      </c>
      <c r="R248" s="42">
        <v>0</v>
      </c>
      <c r="S248" s="42">
        <v>0</v>
      </c>
      <c r="T248" s="42">
        <v>0</v>
      </c>
      <c r="U248" s="42">
        <v>0</v>
      </c>
      <c r="V248" s="42">
        <v>0</v>
      </c>
      <c r="W248" s="42">
        <v>0</v>
      </c>
      <c r="X248" s="42">
        <v>0</v>
      </c>
      <c r="Y248" s="42">
        <v>0</v>
      </c>
      <c r="Z248" s="42">
        <v>0</v>
      </c>
      <c r="AA248" s="42">
        <v>0</v>
      </c>
      <c r="AB248" s="42">
        <v>0</v>
      </c>
      <c r="AC248" s="42">
        <v>0</v>
      </c>
      <c r="AD248" s="42">
        <v>0</v>
      </c>
      <c r="AE248" s="42">
        <v>0</v>
      </c>
      <c r="AF248" s="42">
        <v>0</v>
      </c>
      <c r="AG248" s="42">
        <v>0</v>
      </c>
      <c r="AH248" s="42">
        <v>0</v>
      </c>
      <c r="AI248" s="42">
        <v>0</v>
      </c>
      <c r="AJ248" s="42">
        <v>0</v>
      </c>
      <c r="AK248" s="42">
        <v>0</v>
      </c>
      <c r="AL248" s="42">
        <v>0</v>
      </c>
      <c r="AM248" s="42">
        <v>0</v>
      </c>
      <c r="AN248" s="42">
        <v>0</v>
      </c>
      <c r="AO248" s="42">
        <v>0</v>
      </c>
      <c r="AP248" s="42">
        <v>0</v>
      </c>
      <c r="AQ248" s="42">
        <v>0</v>
      </c>
      <c r="AR248" s="42">
        <v>0</v>
      </c>
      <c r="AS248" s="42">
        <v>0</v>
      </c>
      <c r="AT248" s="42">
        <v>0</v>
      </c>
      <c r="AU248" s="42">
        <v>0</v>
      </c>
      <c r="AV248" s="42">
        <v>0</v>
      </c>
      <c r="AW248" s="42">
        <v>0</v>
      </c>
      <c r="AX248" s="42">
        <v>0</v>
      </c>
      <c r="AY248" s="42">
        <v>0</v>
      </c>
      <c r="AZ248" s="42">
        <v>0</v>
      </c>
      <c r="BA248" s="42">
        <v>0</v>
      </c>
      <c r="BB248" s="42">
        <v>0</v>
      </c>
      <c r="BC248" s="42">
        <v>0</v>
      </c>
      <c r="BD248" s="42">
        <v>0</v>
      </c>
      <c r="BE248" s="42">
        <v>0</v>
      </c>
      <c r="BF248" s="42">
        <v>0</v>
      </c>
      <c r="BG248" s="42">
        <v>0</v>
      </c>
      <c r="BH248" s="42">
        <v>0</v>
      </c>
      <c r="BI248" s="42">
        <v>0</v>
      </c>
      <c r="BJ248" s="42">
        <v>0</v>
      </c>
      <c r="BK248" s="42">
        <v>0</v>
      </c>
      <c r="BL248" s="42">
        <v>0</v>
      </c>
      <c r="BM248" s="42">
        <v>0</v>
      </c>
      <c r="BN248" s="42">
        <v>0</v>
      </c>
      <c r="BO248" s="42">
        <v>-8.2009999999999999E-6</v>
      </c>
      <c r="BP248" s="42">
        <v>0</v>
      </c>
      <c r="BQ248" s="42">
        <v>0</v>
      </c>
      <c r="BR248" s="42">
        <v>0</v>
      </c>
      <c r="BS248" s="42">
        <v>0</v>
      </c>
      <c r="BT248" s="42">
        <v>0</v>
      </c>
      <c r="BU248" s="42">
        <v>0</v>
      </c>
      <c r="BV248" s="42">
        <v>0</v>
      </c>
      <c r="BW248" s="42">
        <v>0</v>
      </c>
      <c r="BX248" s="42">
        <v>0</v>
      </c>
      <c r="BY248" s="42">
        <v>0</v>
      </c>
      <c r="BZ248" s="42">
        <v>0</v>
      </c>
      <c r="CA248" s="42">
        <v>0</v>
      </c>
      <c r="CB248" s="42">
        <v>0</v>
      </c>
      <c r="CC248" s="42">
        <v>0</v>
      </c>
    </row>
    <row r="249" spans="1:81" x14ac:dyDescent="0.25">
      <c r="A249" s="202">
        <v>44958</v>
      </c>
      <c r="B249" s="42" t="s">
        <v>1317</v>
      </c>
      <c r="C249" s="42" t="s">
        <v>467</v>
      </c>
      <c r="D249" s="42">
        <v>0</v>
      </c>
      <c r="E249" s="42">
        <v>0</v>
      </c>
      <c r="F249" s="42">
        <v>0</v>
      </c>
      <c r="G249" s="42">
        <v>0</v>
      </c>
      <c r="H249" s="42">
        <v>0</v>
      </c>
      <c r="I249" s="42">
        <v>0</v>
      </c>
      <c r="J249" s="42">
        <v>0</v>
      </c>
      <c r="K249" s="42">
        <v>0</v>
      </c>
      <c r="L249" s="42">
        <v>0</v>
      </c>
      <c r="M249" s="42">
        <v>0</v>
      </c>
      <c r="N249" s="42">
        <v>0</v>
      </c>
      <c r="O249" s="42">
        <v>0</v>
      </c>
      <c r="P249" s="42">
        <v>0</v>
      </c>
      <c r="Q249" s="42">
        <v>0</v>
      </c>
      <c r="R249" s="42">
        <v>0</v>
      </c>
      <c r="S249" s="42">
        <v>0</v>
      </c>
      <c r="T249" s="42">
        <v>0</v>
      </c>
      <c r="U249" s="42">
        <v>0</v>
      </c>
      <c r="V249" s="42">
        <v>0</v>
      </c>
      <c r="W249" s="42">
        <v>0</v>
      </c>
      <c r="X249" s="42">
        <v>0</v>
      </c>
      <c r="Y249" s="42">
        <v>0</v>
      </c>
      <c r="Z249" s="42">
        <v>0</v>
      </c>
      <c r="AA249" s="42">
        <v>0</v>
      </c>
      <c r="AB249" s="42">
        <v>0</v>
      </c>
      <c r="AC249" s="42">
        <v>0</v>
      </c>
      <c r="AD249" s="42">
        <v>0</v>
      </c>
      <c r="AE249" s="42">
        <v>0</v>
      </c>
      <c r="AF249" s="42">
        <v>0</v>
      </c>
      <c r="AG249" s="42">
        <v>0</v>
      </c>
      <c r="AH249" s="42">
        <v>0</v>
      </c>
      <c r="AI249" s="42">
        <v>0</v>
      </c>
      <c r="AJ249" s="42">
        <v>0</v>
      </c>
      <c r="AK249" s="42">
        <v>0</v>
      </c>
      <c r="AL249" s="42">
        <v>0</v>
      </c>
      <c r="AM249" s="42">
        <v>0</v>
      </c>
      <c r="AN249" s="42">
        <v>0</v>
      </c>
      <c r="AO249" s="42">
        <v>0</v>
      </c>
      <c r="AP249" s="42">
        <v>0</v>
      </c>
      <c r="AQ249" s="42">
        <v>0</v>
      </c>
      <c r="AR249" s="42">
        <v>0</v>
      </c>
      <c r="AS249" s="42">
        <v>0</v>
      </c>
      <c r="AT249" s="42">
        <v>0</v>
      </c>
      <c r="AU249" s="42">
        <v>0</v>
      </c>
      <c r="AV249" s="42">
        <v>0</v>
      </c>
      <c r="AW249" s="42">
        <v>0</v>
      </c>
      <c r="AX249" s="42">
        <v>0</v>
      </c>
      <c r="AY249" s="42">
        <v>0</v>
      </c>
      <c r="AZ249" s="42">
        <v>0</v>
      </c>
      <c r="BA249" s="42">
        <v>0</v>
      </c>
      <c r="BB249" s="42">
        <v>0</v>
      </c>
      <c r="BC249" s="42">
        <v>0</v>
      </c>
      <c r="BD249" s="42">
        <v>0</v>
      </c>
      <c r="BE249" s="42">
        <v>0</v>
      </c>
      <c r="BF249" s="42">
        <v>0</v>
      </c>
      <c r="BG249" s="42">
        <v>0</v>
      </c>
      <c r="BH249" s="42">
        <v>0</v>
      </c>
      <c r="BI249" s="42">
        <v>0</v>
      </c>
      <c r="BJ249" s="42">
        <v>0</v>
      </c>
      <c r="BK249" s="42">
        <v>0</v>
      </c>
      <c r="BL249" s="42">
        <v>0</v>
      </c>
      <c r="BM249" s="42">
        <v>0</v>
      </c>
      <c r="BN249" s="42">
        <v>0</v>
      </c>
      <c r="BO249" s="42">
        <v>0</v>
      </c>
      <c r="BP249" s="42">
        <v>-18.8</v>
      </c>
      <c r="BQ249" s="42">
        <v>0</v>
      </c>
      <c r="BR249" s="42">
        <v>0</v>
      </c>
      <c r="BS249" s="42">
        <v>0</v>
      </c>
      <c r="BT249" s="42">
        <v>0</v>
      </c>
      <c r="BU249" s="42">
        <v>0</v>
      </c>
      <c r="BV249" s="42">
        <v>0</v>
      </c>
      <c r="BW249" s="42">
        <v>0</v>
      </c>
      <c r="BX249" s="42">
        <v>0</v>
      </c>
      <c r="BY249" s="42">
        <v>0</v>
      </c>
      <c r="BZ249" s="42">
        <v>0</v>
      </c>
      <c r="CA249" s="42">
        <v>0</v>
      </c>
      <c r="CB249" s="42">
        <v>0</v>
      </c>
      <c r="CC249" s="42">
        <v>0</v>
      </c>
    </row>
    <row r="250" spans="1:81" x14ac:dyDescent="0.25">
      <c r="A250" s="202">
        <v>44958</v>
      </c>
      <c r="B250" s="42" t="s">
        <v>1317</v>
      </c>
      <c r="C250" s="42" t="s">
        <v>1235</v>
      </c>
      <c r="D250" s="42">
        <v>0</v>
      </c>
      <c r="E250" s="42">
        <v>0</v>
      </c>
      <c r="F250" s="42">
        <v>0</v>
      </c>
      <c r="G250" s="42">
        <v>0</v>
      </c>
      <c r="H250" s="42">
        <v>0</v>
      </c>
      <c r="I250" s="42">
        <v>0</v>
      </c>
      <c r="J250" s="42">
        <v>0</v>
      </c>
      <c r="K250" s="42">
        <v>0</v>
      </c>
      <c r="L250" s="42">
        <v>0</v>
      </c>
      <c r="M250" s="42">
        <v>0</v>
      </c>
      <c r="N250" s="42">
        <v>0</v>
      </c>
      <c r="O250" s="42">
        <v>0</v>
      </c>
      <c r="P250" s="42">
        <v>0</v>
      </c>
      <c r="Q250" s="42">
        <v>0</v>
      </c>
      <c r="R250" s="42">
        <v>0</v>
      </c>
      <c r="S250" s="42">
        <v>0</v>
      </c>
      <c r="T250" s="42">
        <v>0</v>
      </c>
      <c r="U250" s="42">
        <v>0</v>
      </c>
      <c r="V250" s="42">
        <v>0</v>
      </c>
      <c r="W250" s="42">
        <v>0</v>
      </c>
      <c r="X250" s="42">
        <v>0</v>
      </c>
      <c r="Y250" s="42">
        <v>0</v>
      </c>
      <c r="Z250" s="42">
        <v>0</v>
      </c>
      <c r="AA250" s="42">
        <v>0</v>
      </c>
      <c r="AB250" s="42">
        <v>0</v>
      </c>
      <c r="AC250" s="42">
        <v>0</v>
      </c>
      <c r="AD250" s="42">
        <v>0</v>
      </c>
      <c r="AE250" s="42">
        <v>0</v>
      </c>
      <c r="AF250" s="42">
        <v>0</v>
      </c>
      <c r="AG250" s="42">
        <v>0</v>
      </c>
      <c r="AH250" s="42">
        <v>0</v>
      </c>
      <c r="AI250" s="42">
        <v>0</v>
      </c>
      <c r="AJ250" s="42">
        <v>0</v>
      </c>
      <c r="AK250" s="42">
        <v>0</v>
      </c>
      <c r="AL250" s="42">
        <v>0</v>
      </c>
      <c r="AM250" s="42">
        <v>0</v>
      </c>
      <c r="AN250" s="42">
        <v>0</v>
      </c>
      <c r="AO250" s="42">
        <v>0</v>
      </c>
      <c r="AP250" s="42">
        <v>0</v>
      </c>
      <c r="AQ250" s="42">
        <v>0</v>
      </c>
      <c r="AR250" s="42">
        <v>0</v>
      </c>
      <c r="AS250" s="42">
        <v>0</v>
      </c>
      <c r="AT250" s="42">
        <v>0</v>
      </c>
      <c r="AU250" s="42">
        <v>0</v>
      </c>
      <c r="AV250" s="42">
        <v>0</v>
      </c>
      <c r="AW250" s="42">
        <v>0</v>
      </c>
      <c r="AX250" s="42">
        <v>0</v>
      </c>
      <c r="AY250" s="42">
        <v>0</v>
      </c>
      <c r="AZ250" s="42">
        <v>0</v>
      </c>
      <c r="BA250" s="42">
        <v>0</v>
      </c>
      <c r="BB250" s="42">
        <v>0</v>
      </c>
      <c r="BC250" s="42">
        <v>0</v>
      </c>
      <c r="BD250" s="42">
        <v>0</v>
      </c>
      <c r="BE250" s="42">
        <v>0</v>
      </c>
      <c r="BF250" s="42">
        <v>0</v>
      </c>
      <c r="BG250" s="42">
        <v>0</v>
      </c>
      <c r="BH250" s="42">
        <v>0</v>
      </c>
      <c r="BI250" s="42">
        <v>0</v>
      </c>
      <c r="BJ250" s="42">
        <v>0</v>
      </c>
      <c r="BK250" s="42">
        <v>0</v>
      </c>
      <c r="BL250" s="42">
        <v>0</v>
      </c>
      <c r="BM250" s="42">
        <v>0</v>
      </c>
      <c r="BN250" s="42">
        <v>0</v>
      </c>
      <c r="BO250" s="42">
        <v>0</v>
      </c>
      <c r="BP250" s="42">
        <v>0</v>
      </c>
      <c r="BQ250" s="42">
        <v>0</v>
      </c>
      <c r="BR250" s="42">
        <v>0</v>
      </c>
      <c r="BS250" s="42">
        <v>0</v>
      </c>
      <c r="BT250" s="42">
        <v>0</v>
      </c>
      <c r="BU250" s="42">
        <v>0</v>
      </c>
      <c r="BV250" s="42">
        <v>0</v>
      </c>
      <c r="BW250" s="42">
        <v>0</v>
      </c>
      <c r="BX250" s="42">
        <v>65970.194700035005</v>
      </c>
      <c r="BY250" s="42">
        <v>0</v>
      </c>
      <c r="BZ250" s="42">
        <v>0</v>
      </c>
      <c r="CA250" s="42">
        <v>0</v>
      </c>
      <c r="CB250" s="42">
        <v>0</v>
      </c>
      <c r="CC250" s="42">
        <v>0</v>
      </c>
    </row>
    <row r="251" spans="1:81" x14ac:dyDescent="0.25">
      <c r="A251" s="202">
        <v>44958</v>
      </c>
      <c r="B251" s="42" t="s">
        <v>1316</v>
      </c>
      <c r="C251" s="42" t="s">
        <v>1292</v>
      </c>
      <c r="D251" s="42">
        <v>0</v>
      </c>
      <c r="E251" s="42">
        <v>0</v>
      </c>
      <c r="F251" s="42">
        <v>0</v>
      </c>
      <c r="G251" s="42">
        <v>0</v>
      </c>
      <c r="H251" s="42">
        <v>0</v>
      </c>
      <c r="I251" s="42">
        <v>0</v>
      </c>
      <c r="J251" s="42">
        <v>0</v>
      </c>
      <c r="K251" s="42">
        <v>0</v>
      </c>
      <c r="L251" s="42">
        <v>0</v>
      </c>
      <c r="M251" s="42">
        <v>0</v>
      </c>
      <c r="N251" s="42">
        <v>0</v>
      </c>
      <c r="O251" s="42">
        <v>0</v>
      </c>
      <c r="P251" s="42">
        <v>0</v>
      </c>
      <c r="Q251" s="42">
        <v>0</v>
      </c>
      <c r="R251" s="42">
        <v>0</v>
      </c>
      <c r="S251" s="42">
        <v>0</v>
      </c>
      <c r="T251" s="42">
        <v>0</v>
      </c>
      <c r="U251" s="42">
        <v>0</v>
      </c>
      <c r="V251" s="42">
        <v>0</v>
      </c>
      <c r="W251" s="42">
        <v>0</v>
      </c>
      <c r="X251" s="42">
        <v>0</v>
      </c>
      <c r="Y251" s="42">
        <v>0</v>
      </c>
      <c r="Z251" s="42">
        <v>0</v>
      </c>
      <c r="AA251" s="42">
        <v>0</v>
      </c>
      <c r="AB251" s="42">
        <v>0</v>
      </c>
      <c r="AC251" s="42">
        <v>0</v>
      </c>
      <c r="AD251" s="42">
        <v>0</v>
      </c>
      <c r="AE251" s="42">
        <v>0</v>
      </c>
      <c r="AF251" s="42">
        <v>0</v>
      </c>
      <c r="AG251" s="42">
        <v>0</v>
      </c>
      <c r="AH251" s="42">
        <v>0</v>
      </c>
      <c r="AI251" s="42">
        <v>-80.872158580999994</v>
      </c>
      <c r="AJ251" s="42">
        <v>0</v>
      </c>
      <c r="AK251" s="42">
        <v>0</v>
      </c>
      <c r="AL251" s="42">
        <v>0</v>
      </c>
      <c r="AM251" s="42">
        <v>0</v>
      </c>
      <c r="AN251" s="42">
        <v>0</v>
      </c>
      <c r="AO251" s="42">
        <v>0</v>
      </c>
      <c r="AP251" s="42">
        <v>0</v>
      </c>
      <c r="AQ251" s="42">
        <v>0</v>
      </c>
      <c r="AR251" s="42">
        <v>0</v>
      </c>
      <c r="AS251" s="42">
        <v>0</v>
      </c>
      <c r="AT251" s="42">
        <v>0</v>
      </c>
      <c r="AU251" s="42">
        <v>0</v>
      </c>
      <c r="AV251" s="42">
        <v>0</v>
      </c>
      <c r="AW251" s="42">
        <v>0</v>
      </c>
      <c r="AX251" s="42">
        <v>0</v>
      </c>
      <c r="AY251" s="42">
        <v>0</v>
      </c>
      <c r="AZ251" s="42">
        <v>0</v>
      </c>
      <c r="BA251" s="42">
        <v>0</v>
      </c>
      <c r="BB251" s="42">
        <v>0</v>
      </c>
      <c r="BC251" s="42">
        <v>0</v>
      </c>
      <c r="BD251" s="42">
        <v>0</v>
      </c>
      <c r="BE251" s="42">
        <v>0</v>
      </c>
      <c r="BF251" s="42">
        <v>0</v>
      </c>
      <c r="BG251" s="42">
        <v>0</v>
      </c>
      <c r="BH251" s="42">
        <v>0</v>
      </c>
      <c r="BI251" s="42">
        <v>0</v>
      </c>
      <c r="BJ251" s="42">
        <v>0</v>
      </c>
      <c r="BK251" s="42">
        <v>0</v>
      </c>
      <c r="BL251" s="42">
        <v>0</v>
      </c>
      <c r="BM251" s="42">
        <v>0</v>
      </c>
      <c r="BN251" s="42">
        <v>0</v>
      </c>
      <c r="BO251" s="42">
        <v>0</v>
      </c>
      <c r="BP251" s="42">
        <v>0</v>
      </c>
      <c r="BQ251" s="42">
        <v>0</v>
      </c>
      <c r="BR251" s="42">
        <v>0</v>
      </c>
      <c r="BS251" s="42">
        <v>0</v>
      </c>
      <c r="BT251" s="42">
        <v>0</v>
      </c>
      <c r="BU251" s="42">
        <v>0</v>
      </c>
      <c r="BV251" s="42">
        <v>0</v>
      </c>
      <c r="BW251" s="42">
        <v>0</v>
      </c>
      <c r="BX251" s="42">
        <v>0</v>
      </c>
      <c r="BY251" s="42">
        <v>0</v>
      </c>
      <c r="BZ251" s="42">
        <v>0</v>
      </c>
      <c r="CA251" s="42">
        <v>0</v>
      </c>
      <c r="CB251" s="42">
        <v>0</v>
      </c>
      <c r="CC251" s="42">
        <v>0</v>
      </c>
    </row>
    <row r="252" spans="1:81" x14ac:dyDescent="0.25">
      <c r="A252" s="202">
        <v>44958</v>
      </c>
      <c r="B252" s="42" t="s">
        <v>1316</v>
      </c>
      <c r="C252" s="42" t="s">
        <v>1289</v>
      </c>
      <c r="D252" s="42">
        <v>0</v>
      </c>
      <c r="E252" s="42">
        <v>0</v>
      </c>
      <c r="F252" s="42">
        <v>0</v>
      </c>
      <c r="G252" s="42">
        <v>0</v>
      </c>
      <c r="H252" s="42">
        <v>0</v>
      </c>
      <c r="I252" s="42">
        <v>0</v>
      </c>
      <c r="J252" s="42">
        <v>0</v>
      </c>
      <c r="K252" s="42">
        <v>0</v>
      </c>
      <c r="L252" s="42">
        <v>0</v>
      </c>
      <c r="M252" s="42">
        <v>0</v>
      </c>
      <c r="N252" s="42">
        <v>0</v>
      </c>
      <c r="O252" s="42">
        <v>0</v>
      </c>
      <c r="P252" s="42">
        <v>0</v>
      </c>
      <c r="Q252" s="42">
        <v>0</v>
      </c>
      <c r="R252" s="42">
        <v>0</v>
      </c>
      <c r="S252" s="42">
        <v>0</v>
      </c>
      <c r="T252" s="42">
        <v>0</v>
      </c>
      <c r="U252" s="42">
        <v>0</v>
      </c>
      <c r="V252" s="42">
        <v>0</v>
      </c>
      <c r="W252" s="42">
        <v>0</v>
      </c>
      <c r="X252" s="42">
        <v>0</v>
      </c>
      <c r="Y252" s="42">
        <v>0</v>
      </c>
      <c r="Z252" s="42">
        <v>0</v>
      </c>
      <c r="AA252" s="42">
        <v>0</v>
      </c>
      <c r="AB252" s="42">
        <v>0</v>
      </c>
      <c r="AC252" s="42">
        <v>0</v>
      </c>
      <c r="AD252" s="42">
        <v>0</v>
      </c>
      <c r="AE252" s="42">
        <v>0</v>
      </c>
      <c r="AF252" s="42">
        <v>0</v>
      </c>
      <c r="AG252" s="42">
        <v>0</v>
      </c>
      <c r="AH252" s="42">
        <v>0</v>
      </c>
      <c r="AI252" s="42">
        <v>54.465147182999999</v>
      </c>
      <c r="AJ252" s="42">
        <v>0</v>
      </c>
      <c r="AK252" s="42">
        <v>0</v>
      </c>
      <c r="AL252" s="42">
        <v>0</v>
      </c>
      <c r="AM252" s="42">
        <v>0</v>
      </c>
      <c r="AN252" s="42">
        <v>0</v>
      </c>
      <c r="AO252" s="42">
        <v>0</v>
      </c>
      <c r="AP252" s="42">
        <v>0</v>
      </c>
      <c r="AQ252" s="42">
        <v>0</v>
      </c>
      <c r="AR252" s="42">
        <v>0</v>
      </c>
      <c r="AS252" s="42">
        <v>0</v>
      </c>
      <c r="AT252" s="42">
        <v>0</v>
      </c>
      <c r="AU252" s="42">
        <v>0</v>
      </c>
      <c r="AV252" s="42">
        <v>0</v>
      </c>
      <c r="AW252" s="42">
        <v>0</v>
      </c>
      <c r="AX252" s="42">
        <v>0</v>
      </c>
      <c r="AY252" s="42">
        <v>0</v>
      </c>
      <c r="AZ252" s="42">
        <v>0</v>
      </c>
      <c r="BA252" s="42">
        <v>0</v>
      </c>
      <c r="BB252" s="42">
        <v>0</v>
      </c>
      <c r="BC252" s="42">
        <v>0</v>
      </c>
      <c r="BD252" s="42">
        <v>0</v>
      </c>
      <c r="BE252" s="42">
        <v>0</v>
      </c>
      <c r="BF252" s="42">
        <v>0</v>
      </c>
      <c r="BG252" s="42">
        <v>0</v>
      </c>
      <c r="BH252" s="42">
        <v>0</v>
      </c>
      <c r="BI252" s="42">
        <v>0</v>
      </c>
      <c r="BJ252" s="42">
        <v>0</v>
      </c>
      <c r="BK252" s="42">
        <v>0</v>
      </c>
      <c r="BL252" s="42">
        <v>0</v>
      </c>
      <c r="BM252" s="42">
        <v>0</v>
      </c>
      <c r="BN252" s="42">
        <v>0</v>
      </c>
      <c r="BO252" s="42">
        <v>0</v>
      </c>
      <c r="BP252" s="42">
        <v>0</v>
      </c>
      <c r="BQ252" s="42">
        <v>0</v>
      </c>
      <c r="BR252" s="42">
        <v>0</v>
      </c>
      <c r="BS252" s="42">
        <v>0</v>
      </c>
      <c r="BT252" s="42">
        <v>0</v>
      </c>
      <c r="BU252" s="42">
        <v>0</v>
      </c>
      <c r="BV252" s="42">
        <v>0</v>
      </c>
      <c r="BW252" s="42">
        <v>0</v>
      </c>
      <c r="BX252" s="42">
        <v>321741.70937366399</v>
      </c>
      <c r="BY252" s="42">
        <v>0</v>
      </c>
      <c r="BZ252" s="42">
        <v>0</v>
      </c>
      <c r="CA252" s="42">
        <v>0</v>
      </c>
      <c r="CB252" s="42">
        <v>0</v>
      </c>
      <c r="CC252" s="42">
        <v>0</v>
      </c>
    </row>
    <row r="253" spans="1:81" x14ac:dyDescent="0.25">
      <c r="A253" s="202">
        <v>44958</v>
      </c>
      <c r="B253" s="42" t="s">
        <v>1316</v>
      </c>
      <c r="C253" s="42" t="s">
        <v>927</v>
      </c>
      <c r="D253" s="42">
        <v>0</v>
      </c>
      <c r="E253" s="42">
        <v>0</v>
      </c>
      <c r="F253" s="42">
        <v>0</v>
      </c>
      <c r="G253" s="42">
        <v>0</v>
      </c>
      <c r="H253" s="42">
        <v>0</v>
      </c>
      <c r="I253" s="42">
        <v>0</v>
      </c>
      <c r="J253" s="42">
        <v>0</v>
      </c>
      <c r="K253" s="42">
        <v>0</v>
      </c>
      <c r="L253" s="42">
        <v>0</v>
      </c>
      <c r="M253" s="42">
        <v>0</v>
      </c>
      <c r="N253" s="42">
        <v>0</v>
      </c>
      <c r="O253" s="42">
        <v>0</v>
      </c>
      <c r="P253" s="42">
        <v>0</v>
      </c>
      <c r="Q253" s="42">
        <v>0</v>
      </c>
      <c r="R253" s="42">
        <v>0</v>
      </c>
      <c r="S253" s="42">
        <v>0</v>
      </c>
      <c r="T253" s="42">
        <v>0</v>
      </c>
      <c r="U253" s="42">
        <v>0</v>
      </c>
      <c r="V253" s="42">
        <v>0</v>
      </c>
      <c r="W253" s="42">
        <v>0</v>
      </c>
      <c r="X253" s="42">
        <v>0</v>
      </c>
      <c r="Y253" s="42">
        <v>0</v>
      </c>
      <c r="Z253" s="42">
        <v>0</v>
      </c>
      <c r="AA253" s="42">
        <v>0</v>
      </c>
      <c r="AB253" s="42">
        <v>0</v>
      </c>
      <c r="AC253" s="42">
        <v>0</v>
      </c>
      <c r="AD253" s="42">
        <v>0</v>
      </c>
      <c r="AE253" s="42">
        <v>0</v>
      </c>
      <c r="AF253" s="42">
        <v>0</v>
      </c>
      <c r="AG253" s="42">
        <v>0</v>
      </c>
      <c r="AH253" s="42">
        <v>0</v>
      </c>
      <c r="AI253" s="42">
        <v>0</v>
      </c>
      <c r="AJ253" s="42">
        <v>0</v>
      </c>
      <c r="AK253" s="42">
        <v>0</v>
      </c>
      <c r="AL253" s="42">
        <v>0</v>
      </c>
      <c r="AM253" s="42">
        <v>0</v>
      </c>
      <c r="AN253" s="42">
        <v>0</v>
      </c>
      <c r="AO253" s="42">
        <v>0</v>
      </c>
      <c r="AP253" s="42">
        <v>0</v>
      </c>
      <c r="AQ253" s="42">
        <v>0</v>
      </c>
      <c r="AR253" s="42">
        <v>0</v>
      </c>
      <c r="AS253" s="42">
        <v>0</v>
      </c>
      <c r="AT253" s="42">
        <v>0</v>
      </c>
      <c r="AU253" s="42">
        <v>0</v>
      </c>
      <c r="AV253" s="42">
        <v>0</v>
      </c>
      <c r="AW253" s="42">
        <v>0</v>
      </c>
      <c r="AX253" s="42">
        <v>0</v>
      </c>
      <c r="AY253" s="42">
        <v>0</v>
      </c>
      <c r="AZ253" s="42">
        <v>0</v>
      </c>
      <c r="BA253" s="42">
        <v>0</v>
      </c>
      <c r="BB253" s="42">
        <v>0</v>
      </c>
      <c r="BC253" s="42">
        <v>0</v>
      </c>
      <c r="BD253" s="42">
        <v>0</v>
      </c>
      <c r="BE253" s="42">
        <v>0</v>
      </c>
      <c r="BF253" s="42">
        <v>0</v>
      </c>
      <c r="BG253" s="42">
        <v>0</v>
      </c>
      <c r="BH253" s="42">
        <v>9.3000000000000007</v>
      </c>
      <c r="BI253" s="42">
        <v>0</v>
      </c>
      <c r="BJ253" s="42">
        <v>0</v>
      </c>
      <c r="BK253" s="42">
        <v>0</v>
      </c>
      <c r="BL253" s="42">
        <v>0</v>
      </c>
      <c r="BM253" s="42">
        <v>0</v>
      </c>
      <c r="BN253" s="42">
        <v>0</v>
      </c>
      <c r="BO253" s="42">
        <v>0</v>
      </c>
      <c r="BP253" s="42">
        <v>0</v>
      </c>
      <c r="BQ253" s="42">
        <v>0</v>
      </c>
      <c r="BR253" s="42">
        <v>0</v>
      </c>
      <c r="BS253" s="42">
        <v>0</v>
      </c>
      <c r="BT253" s="42">
        <v>0</v>
      </c>
      <c r="BU253" s="42">
        <v>0</v>
      </c>
      <c r="BV253" s="42">
        <v>0</v>
      </c>
      <c r="BW253" s="42">
        <v>0</v>
      </c>
      <c r="BX253" s="42">
        <v>0</v>
      </c>
      <c r="BY253" s="42">
        <v>0</v>
      </c>
      <c r="BZ253" s="42">
        <v>0</v>
      </c>
      <c r="CA253" s="42">
        <v>0</v>
      </c>
      <c r="CB253" s="42">
        <v>0</v>
      </c>
      <c r="CC253" s="42">
        <v>0</v>
      </c>
    </row>
    <row r="254" spans="1:81" x14ac:dyDescent="0.25">
      <c r="A254" s="202">
        <v>44958</v>
      </c>
      <c r="B254" s="42" t="s">
        <v>1316</v>
      </c>
      <c r="C254" s="42" t="s">
        <v>926</v>
      </c>
      <c r="D254" s="42">
        <v>0</v>
      </c>
      <c r="E254" s="42">
        <v>0</v>
      </c>
      <c r="F254" s="42">
        <v>0</v>
      </c>
      <c r="G254" s="42">
        <v>0</v>
      </c>
      <c r="H254" s="42">
        <v>0</v>
      </c>
      <c r="I254" s="42">
        <v>0</v>
      </c>
      <c r="J254" s="42">
        <v>0</v>
      </c>
      <c r="K254" s="42">
        <v>0</v>
      </c>
      <c r="L254" s="42">
        <v>0</v>
      </c>
      <c r="M254" s="42">
        <v>0</v>
      </c>
      <c r="N254" s="42">
        <v>0</v>
      </c>
      <c r="O254" s="42">
        <v>0</v>
      </c>
      <c r="P254" s="42">
        <v>0</v>
      </c>
      <c r="Q254" s="42">
        <v>0</v>
      </c>
      <c r="R254" s="42">
        <v>0</v>
      </c>
      <c r="S254" s="42">
        <v>0</v>
      </c>
      <c r="T254" s="42">
        <v>0</v>
      </c>
      <c r="U254" s="42">
        <v>0</v>
      </c>
      <c r="V254" s="42">
        <v>0</v>
      </c>
      <c r="W254" s="42">
        <v>0</v>
      </c>
      <c r="X254" s="42">
        <v>0</v>
      </c>
      <c r="Y254" s="42">
        <v>0</v>
      </c>
      <c r="Z254" s="42">
        <v>0</v>
      </c>
      <c r="AA254" s="42">
        <v>0</v>
      </c>
      <c r="AB254" s="42">
        <v>0</v>
      </c>
      <c r="AC254" s="42">
        <v>0</v>
      </c>
      <c r="AD254" s="42">
        <v>0</v>
      </c>
      <c r="AE254" s="42">
        <v>0</v>
      </c>
      <c r="AF254" s="42">
        <v>0</v>
      </c>
      <c r="AG254" s="42">
        <v>0</v>
      </c>
      <c r="AH254" s="42">
        <v>0</v>
      </c>
      <c r="AI254" s="42">
        <v>0</v>
      </c>
      <c r="AJ254" s="42">
        <v>0</v>
      </c>
      <c r="AK254" s="42">
        <v>0</v>
      </c>
      <c r="AL254" s="42">
        <v>0</v>
      </c>
      <c r="AM254" s="42">
        <v>0</v>
      </c>
      <c r="AN254" s="42">
        <v>0</v>
      </c>
      <c r="AO254" s="42">
        <v>0</v>
      </c>
      <c r="AP254" s="42">
        <v>0</v>
      </c>
      <c r="AQ254" s="42">
        <v>0</v>
      </c>
      <c r="AR254" s="42">
        <v>0</v>
      </c>
      <c r="AS254" s="42">
        <v>0</v>
      </c>
      <c r="AT254" s="42">
        <v>0</v>
      </c>
      <c r="AU254" s="42">
        <v>0</v>
      </c>
      <c r="AV254" s="42">
        <v>0</v>
      </c>
      <c r="AW254" s="42">
        <v>0</v>
      </c>
      <c r="AX254" s="42">
        <v>0</v>
      </c>
      <c r="AY254" s="42">
        <v>0</v>
      </c>
      <c r="AZ254" s="42">
        <v>0</v>
      </c>
      <c r="BA254" s="42">
        <v>0</v>
      </c>
      <c r="BB254" s="42">
        <v>0</v>
      </c>
      <c r="BC254" s="42">
        <v>0</v>
      </c>
      <c r="BD254" s="42">
        <v>0</v>
      </c>
      <c r="BE254" s="42">
        <v>0</v>
      </c>
      <c r="BF254" s="42">
        <v>0</v>
      </c>
      <c r="BG254" s="42">
        <v>0</v>
      </c>
      <c r="BH254" s="42">
        <v>0</v>
      </c>
      <c r="BI254" s="42">
        <v>0</v>
      </c>
      <c r="BJ254" s="42">
        <v>2.9660000000000001E-6</v>
      </c>
      <c r="BK254" s="42">
        <v>0</v>
      </c>
      <c r="BL254" s="42">
        <v>0</v>
      </c>
      <c r="BM254" s="42">
        <v>0</v>
      </c>
      <c r="BN254" s="42">
        <v>0</v>
      </c>
      <c r="BO254" s="42">
        <v>0</v>
      </c>
      <c r="BP254" s="42">
        <v>0</v>
      </c>
      <c r="BQ254" s="42">
        <v>0</v>
      </c>
      <c r="BR254" s="42">
        <v>0</v>
      </c>
      <c r="BS254" s="42">
        <v>0</v>
      </c>
      <c r="BT254" s="42">
        <v>0</v>
      </c>
      <c r="BU254" s="42">
        <v>0</v>
      </c>
      <c r="BV254" s="42">
        <v>0</v>
      </c>
      <c r="BW254" s="42">
        <v>0</v>
      </c>
      <c r="BX254" s="42">
        <v>0</v>
      </c>
      <c r="BY254" s="42">
        <v>0</v>
      </c>
      <c r="BZ254" s="42">
        <v>0</v>
      </c>
      <c r="CA254" s="42">
        <v>0</v>
      </c>
      <c r="CB254" s="42">
        <v>0</v>
      </c>
      <c r="CC254" s="42">
        <v>0</v>
      </c>
    </row>
    <row r="255" spans="1:81" x14ac:dyDescent="0.25">
      <c r="A255" s="202">
        <v>44958</v>
      </c>
      <c r="B255" s="42" t="s">
        <v>1315</v>
      </c>
      <c r="C255" s="42" t="s">
        <v>1289</v>
      </c>
      <c r="D255" s="42">
        <v>0</v>
      </c>
      <c r="E255" s="42">
        <v>0</v>
      </c>
      <c r="F255" s="42">
        <v>0</v>
      </c>
      <c r="G255" s="42">
        <v>0</v>
      </c>
      <c r="H255" s="42">
        <v>0</v>
      </c>
      <c r="I255" s="42">
        <v>0</v>
      </c>
      <c r="J255" s="42">
        <v>0</v>
      </c>
      <c r="K255" s="42">
        <v>0</v>
      </c>
      <c r="L255" s="42">
        <v>0</v>
      </c>
      <c r="M255" s="42">
        <v>0</v>
      </c>
      <c r="N255" s="42">
        <v>0</v>
      </c>
      <c r="O255" s="42">
        <v>0</v>
      </c>
      <c r="P255" s="42">
        <v>0</v>
      </c>
      <c r="Q255" s="42">
        <v>0</v>
      </c>
      <c r="R255" s="42">
        <v>0</v>
      </c>
      <c r="S255" s="42">
        <v>0</v>
      </c>
      <c r="T255" s="42">
        <v>0</v>
      </c>
      <c r="U255" s="42">
        <v>0</v>
      </c>
      <c r="V255" s="42">
        <v>0</v>
      </c>
      <c r="W255" s="42">
        <v>0</v>
      </c>
      <c r="X255" s="42">
        <v>0</v>
      </c>
      <c r="Y255" s="42">
        <v>0</v>
      </c>
      <c r="Z255" s="42">
        <v>0</v>
      </c>
      <c r="AA255" s="42">
        <v>0</v>
      </c>
      <c r="AB255" s="42">
        <v>0</v>
      </c>
      <c r="AC255" s="42">
        <v>0</v>
      </c>
      <c r="AD255" s="42">
        <v>0</v>
      </c>
      <c r="AE255" s="42">
        <v>0</v>
      </c>
      <c r="AF255" s="42">
        <v>0</v>
      </c>
      <c r="AG255" s="42">
        <v>0</v>
      </c>
      <c r="AH255" s="42">
        <v>0</v>
      </c>
      <c r="AI255" s="42">
        <v>0</v>
      </c>
      <c r="AJ255" s="42">
        <v>0</v>
      </c>
      <c r="AK255" s="42">
        <v>0</v>
      </c>
      <c r="AL255" s="42">
        <v>0</v>
      </c>
      <c r="AM255" s="42">
        <v>0</v>
      </c>
      <c r="AN255" s="42">
        <v>0</v>
      </c>
      <c r="AO255" s="42">
        <v>0</v>
      </c>
      <c r="AP255" s="42">
        <v>0</v>
      </c>
      <c r="AQ255" s="42">
        <v>0</v>
      </c>
      <c r="AR255" s="42">
        <v>0</v>
      </c>
      <c r="AS255" s="42">
        <v>0</v>
      </c>
      <c r="AT255" s="42">
        <v>0</v>
      </c>
      <c r="AU255" s="42">
        <v>0</v>
      </c>
      <c r="AV255" s="42">
        <v>0</v>
      </c>
      <c r="AW255" s="42">
        <v>0</v>
      </c>
      <c r="AX255" s="42">
        <v>0</v>
      </c>
      <c r="AY255" s="42">
        <v>0</v>
      </c>
      <c r="AZ255" s="42">
        <v>0</v>
      </c>
      <c r="BA255" s="42">
        <v>0</v>
      </c>
      <c r="BB255" s="42">
        <v>0</v>
      </c>
      <c r="BC255" s="42">
        <v>0</v>
      </c>
      <c r="BD255" s="42">
        <v>0</v>
      </c>
      <c r="BE255" s="42">
        <v>0</v>
      </c>
      <c r="BF255" s="42">
        <v>0</v>
      </c>
      <c r="BG255" s="42">
        <v>0</v>
      </c>
      <c r="BH255" s="42">
        <v>0</v>
      </c>
      <c r="BI255" s="42">
        <v>0</v>
      </c>
      <c r="BJ255" s="42">
        <v>0</v>
      </c>
      <c r="BK255" s="42">
        <v>0</v>
      </c>
      <c r="BL255" s="42">
        <v>0</v>
      </c>
      <c r="BM255" s="42">
        <v>0</v>
      </c>
      <c r="BN255" s="42">
        <v>0</v>
      </c>
      <c r="BO255" s="42">
        <v>0</v>
      </c>
      <c r="BP255" s="42">
        <v>0</v>
      </c>
      <c r="BQ255" s="42">
        <v>0</v>
      </c>
      <c r="BR255" s="42">
        <v>0</v>
      </c>
      <c r="BS255" s="42">
        <v>0</v>
      </c>
      <c r="BT255" s="42">
        <v>0</v>
      </c>
      <c r="BU255" s="42">
        <v>0</v>
      </c>
      <c r="BV255" s="42">
        <v>0</v>
      </c>
      <c r="BW255" s="42">
        <v>0</v>
      </c>
      <c r="BX255" s="42">
        <v>-407219.01769716199</v>
      </c>
      <c r="BY255" s="42">
        <v>0</v>
      </c>
      <c r="BZ255" s="42">
        <v>0</v>
      </c>
      <c r="CA255" s="42">
        <v>0</v>
      </c>
      <c r="CB255" s="42">
        <v>0</v>
      </c>
      <c r="CC255" s="42">
        <v>0</v>
      </c>
    </row>
    <row r="256" spans="1:81" x14ac:dyDescent="0.25">
      <c r="A256" s="202">
        <v>44958</v>
      </c>
      <c r="B256" s="42" t="s">
        <v>1315</v>
      </c>
      <c r="C256" s="42" t="s">
        <v>927</v>
      </c>
      <c r="D256" s="42">
        <v>0</v>
      </c>
      <c r="E256" s="42">
        <v>0</v>
      </c>
      <c r="F256" s="42">
        <v>0</v>
      </c>
      <c r="G256" s="42">
        <v>0</v>
      </c>
      <c r="H256" s="42">
        <v>0</v>
      </c>
      <c r="I256" s="42">
        <v>0</v>
      </c>
      <c r="J256" s="42">
        <v>0</v>
      </c>
      <c r="K256" s="42">
        <v>0</v>
      </c>
      <c r="L256" s="42">
        <v>0</v>
      </c>
      <c r="M256" s="42">
        <v>0</v>
      </c>
      <c r="N256" s="42">
        <v>0</v>
      </c>
      <c r="O256" s="42">
        <v>0</v>
      </c>
      <c r="P256" s="42">
        <v>0</v>
      </c>
      <c r="Q256" s="42">
        <v>0</v>
      </c>
      <c r="R256" s="42">
        <v>0</v>
      </c>
      <c r="S256" s="42">
        <v>0</v>
      </c>
      <c r="T256" s="42">
        <v>0</v>
      </c>
      <c r="U256" s="42">
        <v>0</v>
      </c>
      <c r="V256" s="42">
        <v>0</v>
      </c>
      <c r="W256" s="42">
        <v>0</v>
      </c>
      <c r="X256" s="42">
        <v>0</v>
      </c>
      <c r="Y256" s="42">
        <v>0</v>
      </c>
      <c r="Z256" s="42">
        <v>0</v>
      </c>
      <c r="AA256" s="42">
        <v>0</v>
      </c>
      <c r="AB256" s="42">
        <v>0</v>
      </c>
      <c r="AC256" s="42">
        <v>0</v>
      </c>
      <c r="AD256" s="42">
        <v>0</v>
      </c>
      <c r="AE256" s="42">
        <v>0</v>
      </c>
      <c r="AF256" s="42">
        <v>0</v>
      </c>
      <c r="AG256" s="42">
        <v>0</v>
      </c>
      <c r="AH256" s="42">
        <v>0</v>
      </c>
      <c r="AI256" s="42">
        <v>0</v>
      </c>
      <c r="AJ256" s="42">
        <v>0</v>
      </c>
      <c r="AK256" s="42">
        <v>0</v>
      </c>
      <c r="AL256" s="42">
        <v>0</v>
      </c>
      <c r="AM256" s="42">
        <v>0</v>
      </c>
      <c r="AN256" s="42">
        <v>0</v>
      </c>
      <c r="AO256" s="42">
        <v>0</v>
      </c>
      <c r="AP256" s="42">
        <v>0</v>
      </c>
      <c r="AQ256" s="42">
        <v>0</v>
      </c>
      <c r="AR256" s="42">
        <v>0</v>
      </c>
      <c r="AS256" s="42">
        <v>0</v>
      </c>
      <c r="AT256" s="42">
        <v>0</v>
      </c>
      <c r="AU256" s="42">
        <v>0</v>
      </c>
      <c r="AV256" s="42">
        <v>0</v>
      </c>
      <c r="AW256" s="42">
        <v>0</v>
      </c>
      <c r="AX256" s="42">
        <v>0</v>
      </c>
      <c r="AY256" s="42">
        <v>0</v>
      </c>
      <c r="AZ256" s="42">
        <v>0</v>
      </c>
      <c r="BA256" s="42">
        <v>0</v>
      </c>
      <c r="BB256" s="42">
        <v>0</v>
      </c>
      <c r="BC256" s="42">
        <v>0</v>
      </c>
      <c r="BD256" s="42">
        <v>0</v>
      </c>
      <c r="BE256" s="42">
        <v>0</v>
      </c>
      <c r="BF256" s="42">
        <v>0</v>
      </c>
      <c r="BG256" s="42">
        <v>0</v>
      </c>
      <c r="BH256" s="42">
        <v>-2512.3000000000002</v>
      </c>
      <c r="BI256" s="42">
        <v>0</v>
      </c>
      <c r="BJ256" s="42">
        <v>0</v>
      </c>
      <c r="BK256" s="42">
        <v>0</v>
      </c>
      <c r="BL256" s="42">
        <v>0</v>
      </c>
      <c r="BM256" s="42">
        <v>0</v>
      </c>
      <c r="BN256" s="42">
        <v>0</v>
      </c>
      <c r="BO256" s="42">
        <v>0</v>
      </c>
      <c r="BP256" s="42">
        <v>0</v>
      </c>
      <c r="BQ256" s="42">
        <v>0</v>
      </c>
      <c r="BR256" s="42">
        <v>0</v>
      </c>
      <c r="BS256" s="42">
        <v>0</v>
      </c>
      <c r="BT256" s="42">
        <v>0</v>
      </c>
      <c r="BU256" s="42">
        <v>0</v>
      </c>
      <c r="BV256" s="42">
        <v>0</v>
      </c>
      <c r="BW256" s="42">
        <v>0</v>
      </c>
      <c r="BX256" s="42">
        <v>0</v>
      </c>
      <c r="BY256" s="42">
        <v>0</v>
      </c>
      <c r="BZ256" s="42">
        <v>0</v>
      </c>
      <c r="CA256" s="42">
        <v>0</v>
      </c>
      <c r="CB256" s="42">
        <v>0</v>
      </c>
      <c r="CC256" s="42">
        <v>0</v>
      </c>
    </row>
    <row r="257" spans="1:81" x14ac:dyDescent="0.25">
      <c r="A257" s="202">
        <v>44958</v>
      </c>
      <c r="B257" s="42" t="s">
        <v>1315</v>
      </c>
      <c r="C257" s="42" t="s">
        <v>467</v>
      </c>
      <c r="D257" s="42">
        <v>0</v>
      </c>
      <c r="E257" s="42">
        <v>0</v>
      </c>
      <c r="F257" s="42">
        <v>0</v>
      </c>
      <c r="G257" s="42">
        <v>0</v>
      </c>
      <c r="H257" s="42">
        <v>0</v>
      </c>
      <c r="I257" s="42">
        <v>0</v>
      </c>
      <c r="J257" s="42">
        <v>0</v>
      </c>
      <c r="K257" s="42">
        <v>0</v>
      </c>
      <c r="L257" s="42">
        <v>0</v>
      </c>
      <c r="M257" s="42">
        <v>0</v>
      </c>
      <c r="N257" s="42">
        <v>0</v>
      </c>
      <c r="O257" s="42">
        <v>0</v>
      </c>
      <c r="P257" s="42">
        <v>0</v>
      </c>
      <c r="Q257" s="42">
        <v>0</v>
      </c>
      <c r="R257" s="42">
        <v>0</v>
      </c>
      <c r="S257" s="42">
        <v>0</v>
      </c>
      <c r="T257" s="42">
        <v>0</v>
      </c>
      <c r="U257" s="42">
        <v>0</v>
      </c>
      <c r="V257" s="42">
        <v>0</v>
      </c>
      <c r="W257" s="42">
        <v>0</v>
      </c>
      <c r="X257" s="42">
        <v>0</v>
      </c>
      <c r="Y257" s="42">
        <v>0</v>
      </c>
      <c r="Z257" s="42">
        <v>0</v>
      </c>
      <c r="AA257" s="42">
        <v>0</v>
      </c>
      <c r="AB257" s="42">
        <v>0</v>
      </c>
      <c r="AC257" s="42">
        <v>0</v>
      </c>
      <c r="AD257" s="42">
        <v>0</v>
      </c>
      <c r="AE257" s="42">
        <v>0</v>
      </c>
      <c r="AF257" s="42">
        <v>0</v>
      </c>
      <c r="AG257" s="42">
        <v>0</v>
      </c>
      <c r="AH257" s="42">
        <v>0</v>
      </c>
      <c r="AI257" s="42">
        <v>0</v>
      </c>
      <c r="AJ257" s="42">
        <v>0</v>
      </c>
      <c r="AK257" s="42">
        <v>0</v>
      </c>
      <c r="AL257" s="42">
        <v>0</v>
      </c>
      <c r="AM257" s="42">
        <v>0</v>
      </c>
      <c r="AN257" s="42">
        <v>0</v>
      </c>
      <c r="AO257" s="42">
        <v>0</v>
      </c>
      <c r="AP257" s="42">
        <v>0</v>
      </c>
      <c r="AQ257" s="42">
        <v>0</v>
      </c>
      <c r="AR257" s="42">
        <v>0</v>
      </c>
      <c r="AS257" s="42">
        <v>0</v>
      </c>
      <c r="AT257" s="42">
        <v>0</v>
      </c>
      <c r="AU257" s="42">
        <v>0</v>
      </c>
      <c r="AV257" s="42">
        <v>0</v>
      </c>
      <c r="AW257" s="42">
        <v>0</v>
      </c>
      <c r="AX257" s="42">
        <v>0</v>
      </c>
      <c r="AY257" s="42">
        <v>0</v>
      </c>
      <c r="AZ257" s="42">
        <v>0</v>
      </c>
      <c r="BA257" s="42">
        <v>0</v>
      </c>
      <c r="BB257" s="42">
        <v>0</v>
      </c>
      <c r="BC257" s="42">
        <v>0</v>
      </c>
      <c r="BD257" s="42">
        <v>0</v>
      </c>
      <c r="BE257" s="42">
        <v>0</v>
      </c>
      <c r="BF257" s="42">
        <v>0</v>
      </c>
      <c r="BG257" s="42">
        <v>0</v>
      </c>
      <c r="BH257" s="42">
        <v>0</v>
      </c>
      <c r="BI257" s="42">
        <v>0</v>
      </c>
      <c r="BJ257" s="42">
        <v>0</v>
      </c>
      <c r="BK257" s="42">
        <v>0</v>
      </c>
      <c r="BL257" s="42">
        <v>0</v>
      </c>
      <c r="BM257" s="42">
        <v>0</v>
      </c>
      <c r="BN257" s="42">
        <v>0</v>
      </c>
      <c r="BO257" s="42">
        <v>0</v>
      </c>
      <c r="BP257" s="42">
        <v>2512.3000000000002</v>
      </c>
      <c r="BQ257" s="42">
        <v>0</v>
      </c>
      <c r="BR257" s="42">
        <v>0</v>
      </c>
      <c r="BS257" s="42">
        <v>0</v>
      </c>
      <c r="BT257" s="42">
        <v>0</v>
      </c>
      <c r="BU257" s="42">
        <v>0</v>
      </c>
      <c r="BV257" s="42">
        <v>0</v>
      </c>
      <c r="BW257" s="42">
        <v>0</v>
      </c>
      <c r="BX257" s="42">
        <v>0</v>
      </c>
      <c r="BY257" s="42">
        <v>0</v>
      </c>
      <c r="BZ257" s="42">
        <v>0</v>
      </c>
      <c r="CA257" s="42">
        <v>0</v>
      </c>
      <c r="CB257" s="42">
        <v>0</v>
      </c>
      <c r="CC257" s="42">
        <v>0</v>
      </c>
    </row>
    <row r="258" spans="1:81" x14ac:dyDescent="0.25">
      <c r="A258" s="202">
        <v>44958</v>
      </c>
      <c r="B258" s="42" t="s">
        <v>1315</v>
      </c>
      <c r="C258" s="42" t="s">
        <v>1235</v>
      </c>
      <c r="D258" s="42">
        <v>0</v>
      </c>
      <c r="E258" s="42">
        <v>0</v>
      </c>
      <c r="F258" s="42">
        <v>0</v>
      </c>
      <c r="G258" s="42">
        <v>0</v>
      </c>
      <c r="H258" s="42">
        <v>0</v>
      </c>
      <c r="I258" s="42">
        <v>0</v>
      </c>
      <c r="J258" s="42">
        <v>0</v>
      </c>
      <c r="K258" s="42">
        <v>0</v>
      </c>
      <c r="L258" s="42">
        <v>0</v>
      </c>
      <c r="M258" s="42">
        <v>0</v>
      </c>
      <c r="N258" s="42">
        <v>0</v>
      </c>
      <c r="O258" s="42">
        <v>0</v>
      </c>
      <c r="P258" s="42">
        <v>0</v>
      </c>
      <c r="Q258" s="42">
        <v>0</v>
      </c>
      <c r="R258" s="42">
        <v>0</v>
      </c>
      <c r="S258" s="42">
        <v>0</v>
      </c>
      <c r="T258" s="42">
        <v>0</v>
      </c>
      <c r="U258" s="42">
        <v>0</v>
      </c>
      <c r="V258" s="42">
        <v>0</v>
      </c>
      <c r="W258" s="42">
        <v>0</v>
      </c>
      <c r="X258" s="42">
        <v>0</v>
      </c>
      <c r="Y258" s="42">
        <v>0</v>
      </c>
      <c r="Z258" s="42">
        <v>0</v>
      </c>
      <c r="AA258" s="42">
        <v>0</v>
      </c>
      <c r="AB258" s="42">
        <v>0</v>
      </c>
      <c r="AC258" s="42">
        <v>0</v>
      </c>
      <c r="AD258" s="42">
        <v>0</v>
      </c>
      <c r="AE258" s="42">
        <v>0</v>
      </c>
      <c r="AF258" s="42">
        <v>0</v>
      </c>
      <c r="AG258" s="42">
        <v>0</v>
      </c>
      <c r="AH258" s="42">
        <v>0</v>
      </c>
      <c r="AI258" s="42">
        <v>0</v>
      </c>
      <c r="AJ258" s="42">
        <v>0</v>
      </c>
      <c r="AK258" s="42">
        <v>0</v>
      </c>
      <c r="AL258" s="42">
        <v>0</v>
      </c>
      <c r="AM258" s="42">
        <v>0</v>
      </c>
      <c r="AN258" s="42">
        <v>0</v>
      </c>
      <c r="AO258" s="42">
        <v>0</v>
      </c>
      <c r="AP258" s="42">
        <v>0</v>
      </c>
      <c r="AQ258" s="42">
        <v>0</v>
      </c>
      <c r="AR258" s="42">
        <v>0</v>
      </c>
      <c r="AS258" s="42">
        <v>0</v>
      </c>
      <c r="AT258" s="42">
        <v>0</v>
      </c>
      <c r="AU258" s="42">
        <v>0</v>
      </c>
      <c r="AV258" s="42">
        <v>0</v>
      </c>
      <c r="AW258" s="42">
        <v>0</v>
      </c>
      <c r="AX258" s="42">
        <v>0</v>
      </c>
      <c r="AY258" s="42">
        <v>0</v>
      </c>
      <c r="AZ258" s="42">
        <v>0</v>
      </c>
      <c r="BA258" s="42">
        <v>0</v>
      </c>
      <c r="BB258" s="42">
        <v>0</v>
      </c>
      <c r="BC258" s="42">
        <v>0</v>
      </c>
      <c r="BD258" s="42">
        <v>0</v>
      </c>
      <c r="BE258" s="42">
        <v>0</v>
      </c>
      <c r="BF258" s="42">
        <v>0</v>
      </c>
      <c r="BG258" s="42">
        <v>0</v>
      </c>
      <c r="BH258" s="42">
        <v>0</v>
      </c>
      <c r="BI258" s="42">
        <v>0</v>
      </c>
      <c r="BJ258" s="42">
        <v>0</v>
      </c>
      <c r="BK258" s="42">
        <v>0</v>
      </c>
      <c r="BL258" s="42">
        <v>0</v>
      </c>
      <c r="BM258" s="42">
        <v>0</v>
      </c>
      <c r="BN258" s="42">
        <v>0</v>
      </c>
      <c r="BO258" s="42">
        <v>0</v>
      </c>
      <c r="BP258" s="42">
        <v>0</v>
      </c>
      <c r="BQ258" s="42">
        <v>0</v>
      </c>
      <c r="BR258" s="42">
        <v>0</v>
      </c>
      <c r="BS258" s="42">
        <v>0</v>
      </c>
      <c r="BT258" s="42">
        <v>0</v>
      </c>
      <c r="BU258" s="42">
        <v>0</v>
      </c>
      <c r="BV258" s="42">
        <v>0</v>
      </c>
      <c r="BW258" s="42">
        <v>0</v>
      </c>
      <c r="BX258" s="42">
        <v>455537.15040195099</v>
      </c>
      <c r="BY258" s="42">
        <v>0</v>
      </c>
      <c r="BZ258" s="42">
        <v>0</v>
      </c>
      <c r="CA258" s="42">
        <v>0</v>
      </c>
      <c r="CB258" s="42">
        <v>0</v>
      </c>
      <c r="CC258" s="42">
        <v>0</v>
      </c>
    </row>
    <row r="259" spans="1:81" x14ac:dyDescent="0.25">
      <c r="A259" s="202">
        <v>44958</v>
      </c>
      <c r="B259" s="42" t="s">
        <v>1314</v>
      </c>
      <c r="C259" s="42" t="s">
        <v>1289</v>
      </c>
      <c r="D259" s="42">
        <v>0</v>
      </c>
      <c r="E259" s="42">
        <v>0</v>
      </c>
      <c r="F259" s="42">
        <v>0</v>
      </c>
      <c r="G259" s="42">
        <v>0</v>
      </c>
      <c r="H259" s="42">
        <v>0</v>
      </c>
      <c r="I259" s="42">
        <v>0</v>
      </c>
      <c r="J259" s="42">
        <v>0</v>
      </c>
      <c r="K259" s="42">
        <v>0</v>
      </c>
      <c r="L259" s="42">
        <v>0</v>
      </c>
      <c r="M259" s="42">
        <v>0</v>
      </c>
      <c r="N259" s="42">
        <v>0</v>
      </c>
      <c r="O259" s="42">
        <v>0</v>
      </c>
      <c r="P259" s="42">
        <v>0</v>
      </c>
      <c r="Q259" s="42">
        <v>0</v>
      </c>
      <c r="R259" s="42">
        <v>0</v>
      </c>
      <c r="S259" s="42">
        <v>0</v>
      </c>
      <c r="T259" s="42">
        <v>0</v>
      </c>
      <c r="U259" s="42">
        <v>0</v>
      </c>
      <c r="V259" s="42">
        <v>0</v>
      </c>
      <c r="W259" s="42">
        <v>0</v>
      </c>
      <c r="X259" s="42">
        <v>0</v>
      </c>
      <c r="Y259" s="42">
        <v>0</v>
      </c>
      <c r="Z259" s="42">
        <v>0</v>
      </c>
      <c r="AA259" s="42">
        <v>0</v>
      </c>
      <c r="AB259" s="42">
        <v>0</v>
      </c>
      <c r="AC259" s="42">
        <v>0</v>
      </c>
      <c r="AD259" s="42">
        <v>0</v>
      </c>
      <c r="AE259" s="42">
        <v>0</v>
      </c>
      <c r="AF259" s="42">
        <v>0</v>
      </c>
      <c r="AG259" s="42">
        <v>0</v>
      </c>
      <c r="AH259" s="42">
        <v>0</v>
      </c>
      <c r="AI259" s="42">
        <v>-0.2</v>
      </c>
      <c r="AJ259" s="42">
        <v>0</v>
      </c>
      <c r="AK259" s="42">
        <v>0</v>
      </c>
      <c r="AL259" s="42">
        <v>0</v>
      </c>
      <c r="AM259" s="42">
        <v>0</v>
      </c>
      <c r="AN259" s="42">
        <v>0</v>
      </c>
      <c r="AO259" s="42">
        <v>0</v>
      </c>
      <c r="AP259" s="42">
        <v>0</v>
      </c>
      <c r="AQ259" s="42">
        <v>0</v>
      </c>
      <c r="AR259" s="42">
        <v>0</v>
      </c>
      <c r="AS259" s="42">
        <v>0</v>
      </c>
      <c r="AT259" s="42">
        <v>0</v>
      </c>
      <c r="AU259" s="42">
        <v>0</v>
      </c>
      <c r="AV259" s="42">
        <v>0</v>
      </c>
      <c r="AW259" s="42">
        <v>0</v>
      </c>
      <c r="AX259" s="42">
        <v>0</v>
      </c>
      <c r="AY259" s="42">
        <v>0</v>
      </c>
      <c r="AZ259" s="42">
        <v>0</v>
      </c>
      <c r="BA259" s="42">
        <v>0</v>
      </c>
      <c r="BB259" s="42">
        <v>0</v>
      </c>
      <c r="BC259" s="42">
        <v>0</v>
      </c>
      <c r="BD259" s="42">
        <v>0</v>
      </c>
      <c r="BE259" s="42">
        <v>0</v>
      </c>
      <c r="BF259" s="42">
        <v>0</v>
      </c>
      <c r="BG259" s="42">
        <v>0</v>
      </c>
      <c r="BH259" s="42">
        <v>0</v>
      </c>
      <c r="BI259" s="42">
        <v>0</v>
      </c>
      <c r="BJ259" s="42">
        <v>0</v>
      </c>
      <c r="BK259" s="42">
        <v>0</v>
      </c>
      <c r="BL259" s="42">
        <v>0</v>
      </c>
      <c r="BM259" s="42">
        <v>0</v>
      </c>
      <c r="BN259" s="42">
        <v>0</v>
      </c>
      <c r="BO259" s="42">
        <v>0</v>
      </c>
      <c r="BP259" s="42">
        <v>0</v>
      </c>
      <c r="BQ259" s="42">
        <v>0</v>
      </c>
      <c r="BR259" s="42">
        <v>0</v>
      </c>
      <c r="BS259" s="42">
        <v>0</v>
      </c>
      <c r="BT259" s="42">
        <v>0</v>
      </c>
      <c r="BU259" s="42">
        <v>0</v>
      </c>
      <c r="BV259" s="42">
        <v>0</v>
      </c>
      <c r="BW259" s="42">
        <v>0</v>
      </c>
      <c r="BX259" s="42">
        <v>240.096</v>
      </c>
      <c r="BY259" s="42">
        <v>0</v>
      </c>
      <c r="BZ259" s="42">
        <v>0</v>
      </c>
      <c r="CA259" s="42">
        <v>0</v>
      </c>
      <c r="CB259" s="42">
        <v>0</v>
      </c>
      <c r="CC259" s="42">
        <v>0</v>
      </c>
    </row>
    <row r="260" spans="1:81" x14ac:dyDescent="0.25">
      <c r="A260" s="202">
        <v>44958</v>
      </c>
      <c r="B260" s="42" t="s">
        <v>1314</v>
      </c>
      <c r="C260" s="42" t="s">
        <v>467</v>
      </c>
      <c r="D260" s="42">
        <v>0</v>
      </c>
      <c r="E260" s="42">
        <v>0</v>
      </c>
      <c r="F260" s="42">
        <v>0</v>
      </c>
      <c r="G260" s="42">
        <v>0</v>
      </c>
      <c r="H260" s="42">
        <v>0</v>
      </c>
      <c r="I260" s="42">
        <v>0</v>
      </c>
      <c r="J260" s="42">
        <v>0</v>
      </c>
      <c r="K260" s="42">
        <v>0</v>
      </c>
      <c r="L260" s="42">
        <v>0</v>
      </c>
      <c r="M260" s="42">
        <v>0</v>
      </c>
      <c r="N260" s="42">
        <v>0</v>
      </c>
      <c r="O260" s="42">
        <v>0</v>
      </c>
      <c r="P260" s="42">
        <v>0</v>
      </c>
      <c r="Q260" s="42">
        <v>0</v>
      </c>
      <c r="R260" s="42">
        <v>0</v>
      </c>
      <c r="S260" s="42">
        <v>0</v>
      </c>
      <c r="T260" s="42">
        <v>0</v>
      </c>
      <c r="U260" s="42">
        <v>0</v>
      </c>
      <c r="V260" s="42">
        <v>0</v>
      </c>
      <c r="W260" s="42">
        <v>0</v>
      </c>
      <c r="X260" s="42">
        <v>0</v>
      </c>
      <c r="Y260" s="42">
        <v>0</v>
      </c>
      <c r="Z260" s="42">
        <v>0</v>
      </c>
      <c r="AA260" s="42">
        <v>0</v>
      </c>
      <c r="AB260" s="42">
        <v>0</v>
      </c>
      <c r="AC260" s="42">
        <v>0</v>
      </c>
      <c r="AD260" s="42">
        <v>0</v>
      </c>
      <c r="AE260" s="42">
        <v>0</v>
      </c>
      <c r="AF260" s="42">
        <v>0</v>
      </c>
      <c r="AG260" s="42">
        <v>0</v>
      </c>
      <c r="AH260" s="42">
        <v>0</v>
      </c>
      <c r="AI260" s="42">
        <v>0</v>
      </c>
      <c r="AJ260" s="42">
        <v>0</v>
      </c>
      <c r="AK260" s="42">
        <v>0</v>
      </c>
      <c r="AL260" s="42">
        <v>0</v>
      </c>
      <c r="AM260" s="42">
        <v>0</v>
      </c>
      <c r="AN260" s="42">
        <v>0</v>
      </c>
      <c r="AO260" s="42">
        <v>0</v>
      </c>
      <c r="AP260" s="42">
        <v>0</v>
      </c>
      <c r="AQ260" s="42">
        <v>0</v>
      </c>
      <c r="AR260" s="42">
        <v>0</v>
      </c>
      <c r="AS260" s="42">
        <v>0</v>
      </c>
      <c r="AT260" s="42">
        <v>0</v>
      </c>
      <c r="AU260" s="42">
        <v>0</v>
      </c>
      <c r="AV260" s="42">
        <v>0</v>
      </c>
      <c r="AW260" s="42">
        <v>0</v>
      </c>
      <c r="AX260" s="42">
        <v>0</v>
      </c>
      <c r="AY260" s="42">
        <v>0</v>
      </c>
      <c r="AZ260" s="42">
        <v>0</v>
      </c>
      <c r="BA260" s="42">
        <v>0</v>
      </c>
      <c r="BB260" s="42">
        <v>0</v>
      </c>
      <c r="BC260" s="42">
        <v>0</v>
      </c>
      <c r="BD260" s="42">
        <v>0</v>
      </c>
      <c r="BE260" s="42">
        <v>0</v>
      </c>
      <c r="BF260" s="42">
        <v>0</v>
      </c>
      <c r="BG260" s="42">
        <v>0</v>
      </c>
      <c r="BH260" s="42">
        <v>0</v>
      </c>
      <c r="BI260" s="42">
        <v>0</v>
      </c>
      <c r="BJ260" s="42">
        <v>0</v>
      </c>
      <c r="BK260" s="42">
        <v>0</v>
      </c>
      <c r="BL260" s="42">
        <v>0</v>
      </c>
      <c r="BM260" s="42">
        <v>0</v>
      </c>
      <c r="BN260" s="42">
        <v>0</v>
      </c>
      <c r="BO260" s="42">
        <v>0</v>
      </c>
      <c r="BP260" s="42">
        <v>3802.9</v>
      </c>
      <c r="BQ260" s="42">
        <v>0</v>
      </c>
      <c r="BR260" s="42">
        <v>0</v>
      </c>
      <c r="BS260" s="42">
        <v>0</v>
      </c>
      <c r="BT260" s="42">
        <v>0</v>
      </c>
      <c r="BU260" s="42">
        <v>0</v>
      </c>
      <c r="BV260" s="42">
        <v>0</v>
      </c>
      <c r="BW260" s="42">
        <v>0</v>
      </c>
      <c r="BX260" s="42">
        <v>0</v>
      </c>
      <c r="BY260" s="42">
        <v>0</v>
      </c>
      <c r="BZ260" s="42">
        <v>0</v>
      </c>
      <c r="CA260" s="42">
        <v>0</v>
      </c>
      <c r="CB260" s="42">
        <v>0</v>
      </c>
      <c r="CC260" s="42">
        <v>0</v>
      </c>
    </row>
    <row r="261" spans="1:81" x14ac:dyDescent="0.25">
      <c r="A261" s="202">
        <v>44958</v>
      </c>
      <c r="B261" s="42" t="s">
        <v>1314</v>
      </c>
      <c r="C261" s="42" t="s">
        <v>1235</v>
      </c>
      <c r="D261" s="42">
        <v>0</v>
      </c>
      <c r="E261" s="42">
        <v>0</v>
      </c>
      <c r="F261" s="42">
        <v>0</v>
      </c>
      <c r="G261" s="42">
        <v>0</v>
      </c>
      <c r="H261" s="42">
        <v>0</v>
      </c>
      <c r="I261" s="42">
        <v>0</v>
      </c>
      <c r="J261" s="42">
        <v>0</v>
      </c>
      <c r="K261" s="42">
        <v>0</v>
      </c>
      <c r="L261" s="42">
        <v>0</v>
      </c>
      <c r="M261" s="42">
        <v>0</v>
      </c>
      <c r="N261" s="42">
        <v>0</v>
      </c>
      <c r="O261" s="42">
        <v>0</v>
      </c>
      <c r="P261" s="42">
        <v>0</v>
      </c>
      <c r="Q261" s="42">
        <v>0</v>
      </c>
      <c r="R261" s="42">
        <v>0</v>
      </c>
      <c r="S261" s="42">
        <v>0</v>
      </c>
      <c r="T261" s="42">
        <v>0</v>
      </c>
      <c r="U261" s="42">
        <v>0</v>
      </c>
      <c r="V261" s="42">
        <v>0</v>
      </c>
      <c r="W261" s="42">
        <v>0</v>
      </c>
      <c r="X261" s="42">
        <v>0</v>
      </c>
      <c r="Y261" s="42">
        <v>0</v>
      </c>
      <c r="Z261" s="42">
        <v>0</v>
      </c>
      <c r="AA261" s="42">
        <v>0</v>
      </c>
      <c r="AB261" s="42">
        <v>0</v>
      </c>
      <c r="AC261" s="42">
        <v>0</v>
      </c>
      <c r="AD261" s="42">
        <v>0</v>
      </c>
      <c r="AE261" s="42">
        <v>0</v>
      </c>
      <c r="AF261" s="42">
        <v>0</v>
      </c>
      <c r="AG261" s="42">
        <v>0</v>
      </c>
      <c r="AH261" s="42">
        <v>0</v>
      </c>
      <c r="AI261" s="42">
        <v>0</v>
      </c>
      <c r="AJ261" s="42">
        <v>0</v>
      </c>
      <c r="AK261" s="42">
        <v>0</v>
      </c>
      <c r="AL261" s="42">
        <v>0</v>
      </c>
      <c r="AM261" s="42">
        <v>0</v>
      </c>
      <c r="AN261" s="42">
        <v>0</v>
      </c>
      <c r="AO261" s="42">
        <v>0</v>
      </c>
      <c r="AP261" s="42">
        <v>0</v>
      </c>
      <c r="AQ261" s="42">
        <v>0</v>
      </c>
      <c r="AR261" s="42">
        <v>0</v>
      </c>
      <c r="AS261" s="42">
        <v>0</v>
      </c>
      <c r="AT261" s="42">
        <v>0</v>
      </c>
      <c r="AU261" s="42">
        <v>0</v>
      </c>
      <c r="AV261" s="42">
        <v>0</v>
      </c>
      <c r="AW261" s="42">
        <v>0</v>
      </c>
      <c r="AX261" s="42">
        <v>0</v>
      </c>
      <c r="AY261" s="42">
        <v>0</v>
      </c>
      <c r="AZ261" s="42">
        <v>0</v>
      </c>
      <c r="BA261" s="42">
        <v>0</v>
      </c>
      <c r="BB261" s="42">
        <v>0</v>
      </c>
      <c r="BC261" s="42">
        <v>0</v>
      </c>
      <c r="BD261" s="42">
        <v>0</v>
      </c>
      <c r="BE261" s="42">
        <v>0</v>
      </c>
      <c r="BF261" s="42">
        <v>0</v>
      </c>
      <c r="BG261" s="42">
        <v>0</v>
      </c>
      <c r="BH261" s="42">
        <v>0</v>
      </c>
      <c r="BI261" s="42">
        <v>0</v>
      </c>
      <c r="BJ261" s="42">
        <v>0</v>
      </c>
      <c r="BK261" s="42">
        <v>0</v>
      </c>
      <c r="BL261" s="42">
        <v>0</v>
      </c>
      <c r="BM261" s="42">
        <v>0</v>
      </c>
      <c r="BN261" s="42">
        <v>0</v>
      </c>
      <c r="BO261" s="42">
        <v>0</v>
      </c>
      <c r="BP261" s="42">
        <v>0</v>
      </c>
      <c r="BQ261" s="42">
        <v>0</v>
      </c>
      <c r="BR261" s="42">
        <v>0</v>
      </c>
      <c r="BS261" s="42">
        <v>0</v>
      </c>
      <c r="BT261" s="42">
        <v>0</v>
      </c>
      <c r="BU261" s="42">
        <v>0</v>
      </c>
      <c r="BV261" s="42">
        <v>0</v>
      </c>
      <c r="BW261" s="42">
        <v>0</v>
      </c>
      <c r="BX261" s="42">
        <v>1229355.6621000101</v>
      </c>
      <c r="BY261" s="42">
        <v>0</v>
      </c>
      <c r="BZ261" s="42">
        <v>0</v>
      </c>
      <c r="CA261" s="42">
        <v>0</v>
      </c>
      <c r="CB261" s="42">
        <v>0</v>
      </c>
      <c r="CC261" s="42">
        <v>0</v>
      </c>
    </row>
    <row r="262" spans="1:81" x14ac:dyDescent="0.25">
      <c r="A262" s="202">
        <v>44958</v>
      </c>
      <c r="B262" s="42" t="s">
        <v>1313</v>
      </c>
      <c r="C262" s="42" t="s">
        <v>467</v>
      </c>
      <c r="D262" s="42">
        <v>0</v>
      </c>
      <c r="E262" s="42">
        <v>0</v>
      </c>
      <c r="F262" s="42">
        <v>0</v>
      </c>
      <c r="G262" s="42">
        <v>0</v>
      </c>
      <c r="H262" s="42">
        <v>0</v>
      </c>
      <c r="I262" s="42">
        <v>0</v>
      </c>
      <c r="J262" s="42">
        <v>0</v>
      </c>
      <c r="K262" s="42">
        <v>0</v>
      </c>
      <c r="L262" s="42">
        <v>0</v>
      </c>
      <c r="M262" s="42">
        <v>0</v>
      </c>
      <c r="N262" s="42">
        <v>0</v>
      </c>
      <c r="O262" s="42">
        <v>0</v>
      </c>
      <c r="P262" s="42">
        <v>0</v>
      </c>
      <c r="Q262" s="42">
        <v>0</v>
      </c>
      <c r="R262" s="42">
        <v>0</v>
      </c>
      <c r="S262" s="42">
        <v>0</v>
      </c>
      <c r="T262" s="42">
        <v>0</v>
      </c>
      <c r="U262" s="42">
        <v>0</v>
      </c>
      <c r="V262" s="42">
        <v>0</v>
      </c>
      <c r="W262" s="42">
        <v>0</v>
      </c>
      <c r="X262" s="42">
        <v>0</v>
      </c>
      <c r="Y262" s="42">
        <v>0</v>
      </c>
      <c r="Z262" s="42">
        <v>0</v>
      </c>
      <c r="AA262" s="42">
        <v>0</v>
      </c>
      <c r="AB262" s="42">
        <v>0</v>
      </c>
      <c r="AC262" s="42">
        <v>0</v>
      </c>
      <c r="AD262" s="42">
        <v>0</v>
      </c>
      <c r="AE262" s="42">
        <v>0</v>
      </c>
      <c r="AF262" s="42">
        <v>0</v>
      </c>
      <c r="AG262" s="42">
        <v>0</v>
      </c>
      <c r="AH262" s="42">
        <v>0</v>
      </c>
      <c r="AI262" s="42">
        <v>0</v>
      </c>
      <c r="AJ262" s="42">
        <v>0</v>
      </c>
      <c r="AK262" s="42">
        <v>0</v>
      </c>
      <c r="AL262" s="42">
        <v>0</v>
      </c>
      <c r="AM262" s="42">
        <v>0</v>
      </c>
      <c r="AN262" s="42">
        <v>0</v>
      </c>
      <c r="AO262" s="42">
        <v>0</v>
      </c>
      <c r="AP262" s="42">
        <v>0</v>
      </c>
      <c r="AQ262" s="42">
        <v>0</v>
      </c>
      <c r="AR262" s="42">
        <v>0</v>
      </c>
      <c r="AS262" s="42">
        <v>0</v>
      </c>
      <c r="AT262" s="42">
        <v>0</v>
      </c>
      <c r="AU262" s="42">
        <v>0</v>
      </c>
      <c r="AV262" s="42">
        <v>0</v>
      </c>
      <c r="AW262" s="42">
        <v>0</v>
      </c>
      <c r="AX262" s="42">
        <v>0</v>
      </c>
      <c r="AY262" s="42">
        <v>0</v>
      </c>
      <c r="AZ262" s="42">
        <v>0</v>
      </c>
      <c r="BA262" s="42">
        <v>0</v>
      </c>
      <c r="BB262" s="42">
        <v>0</v>
      </c>
      <c r="BC262" s="42">
        <v>0</v>
      </c>
      <c r="BD262" s="42">
        <v>0</v>
      </c>
      <c r="BE262" s="42">
        <v>0</v>
      </c>
      <c r="BF262" s="42">
        <v>0</v>
      </c>
      <c r="BG262" s="42">
        <v>0</v>
      </c>
      <c r="BH262" s="42">
        <v>0</v>
      </c>
      <c r="BI262" s="42">
        <v>0</v>
      </c>
      <c r="BJ262" s="42">
        <v>0</v>
      </c>
      <c r="BK262" s="42">
        <v>0</v>
      </c>
      <c r="BL262" s="42">
        <v>0</v>
      </c>
      <c r="BM262" s="42">
        <v>0</v>
      </c>
      <c r="BN262" s="42">
        <v>0</v>
      </c>
      <c r="BO262" s="42">
        <v>0</v>
      </c>
      <c r="BP262" s="42">
        <v>3998</v>
      </c>
      <c r="BQ262" s="42">
        <v>0</v>
      </c>
      <c r="BR262" s="42">
        <v>0</v>
      </c>
      <c r="BS262" s="42">
        <v>0</v>
      </c>
      <c r="BT262" s="42">
        <v>0</v>
      </c>
      <c r="BU262" s="42">
        <v>0</v>
      </c>
      <c r="BV262" s="42">
        <v>0</v>
      </c>
      <c r="BW262" s="42">
        <v>0</v>
      </c>
      <c r="BX262" s="42">
        <v>0</v>
      </c>
      <c r="BY262" s="42">
        <v>0</v>
      </c>
      <c r="BZ262" s="42">
        <v>0</v>
      </c>
      <c r="CA262" s="42">
        <v>0</v>
      </c>
      <c r="CB262" s="42">
        <v>0</v>
      </c>
      <c r="CC262" s="42">
        <v>0</v>
      </c>
    </row>
    <row r="263" spans="1:81" x14ac:dyDescent="0.25">
      <c r="A263" s="202">
        <v>44958</v>
      </c>
      <c r="B263" s="42" t="s">
        <v>1313</v>
      </c>
      <c r="C263" s="42" t="s">
        <v>1235</v>
      </c>
      <c r="D263" s="42">
        <v>0</v>
      </c>
      <c r="E263" s="42">
        <v>0</v>
      </c>
      <c r="F263" s="42">
        <v>0</v>
      </c>
      <c r="G263" s="42">
        <v>0</v>
      </c>
      <c r="H263" s="42">
        <v>0</v>
      </c>
      <c r="I263" s="42">
        <v>0</v>
      </c>
      <c r="J263" s="42">
        <v>0</v>
      </c>
      <c r="K263" s="42">
        <v>0</v>
      </c>
      <c r="L263" s="42">
        <v>0</v>
      </c>
      <c r="M263" s="42">
        <v>0</v>
      </c>
      <c r="N263" s="42">
        <v>0</v>
      </c>
      <c r="O263" s="42">
        <v>0</v>
      </c>
      <c r="P263" s="42">
        <v>0</v>
      </c>
      <c r="Q263" s="42">
        <v>0</v>
      </c>
      <c r="R263" s="42">
        <v>0</v>
      </c>
      <c r="S263" s="42">
        <v>0</v>
      </c>
      <c r="T263" s="42">
        <v>0</v>
      </c>
      <c r="U263" s="42">
        <v>0</v>
      </c>
      <c r="V263" s="42">
        <v>0</v>
      </c>
      <c r="W263" s="42">
        <v>0</v>
      </c>
      <c r="X263" s="42">
        <v>0</v>
      </c>
      <c r="Y263" s="42">
        <v>0</v>
      </c>
      <c r="Z263" s="42">
        <v>0</v>
      </c>
      <c r="AA263" s="42">
        <v>0</v>
      </c>
      <c r="AB263" s="42">
        <v>0</v>
      </c>
      <c r="AC263" s="42">
        <v>0</v>
      </c>
      <c r="AD263" s="42">
        <v>0</v>
      </c>
      <c r="AE263" s="42">
        <v>0</v>
      </c>
      <c r="AF263" s="42">
        <v>0</v>
      </c>
      <c r="AG263" s="42">
        <v>0</v>
      </c>
      <c r="AH263" s="42">
        <v>0</v>
      </c>
      <c r="AI263" s="42">
        <v>0</v>
      </c>
      <c r="AJ263" s="42">
        <v>0</v>
      </c>
      <c r="AK263" s="42">
        <v>0</v>
      </c>
      <c r="AL263" s="42">
        <v>0</v>
      </c>
      <c r="AM263" s="42">
        <v>0</v>
      </c>
      <c r="AN263" s="42">
        <v>0</v>
      </c>
      <c r="AO263" s="42">
        <v>0</v>
      </c>
      <c r="AP263" s="42">
        <v>0</v>
      </c>
      <c r="AQ263" s="42">
        <v>0</v>
      </c>
      <c r="AR263" s="42">
        <v>0</v>
      </c>
      <c r="AS263" s="42">
        <v>0</v>
      </c>
      <c r="AT263" s="42">
        <v>0</v>
      </c>
      <c r="AU263" s="42">
        <v>0</v>
      </c>
      <c r="AV263" s="42">
        <v>0</v>
      </c>
      <c r="AW263" s="42">
        <v>0</v>
      </c>
      <c r="AX263" s="42">
        <v>0</v>
      </c>
      <c r="AY263" s="42">
        <v>0</v>
      </c>
      <c r="AZ263" s="42">
        <v>0</v>
      </c>
      <c r="BA263" s="42">
        <v>0</v>
      </c>
      <c r="BB263" s="42">
        <v>0</v>
      </c>
      <c r="BC263" s="42">
        <v>0</v>
      </c>
      <c r="BD263" s="42">
        <v>0</v>
      </c>
      <c r="BE263" s="42">
        <v>0</v>
      </c>
      <c r="BF263" s="42">
        <v>0</v>
      </c>
      <c r="BG263" s="42">
        <v>0</v>
      </c>
      <c r="BH263" s="42">
        <v>0</v>
      </c>
      <c r="BI263" s="42">
        <v>0</v>
      </c>
      <c r="BJ263" s="42">
        <v>0</v>
      </c>
      <c r="BK263" s="42">
        <v>0</v>
      </c>
      <c r="BL263" s="42">
        <v>0</v>
      </c>
      <c r="BM263" s="42">
        <v>0</v>
      </c>
      <c r="BN263" s="42">
        <v>0</v>
      </c>
      <c r="BO263" s="42">
        <v>0</v>
      </c>
      <c r="BP263" s="42">
        <v>0</v>
      </c>
      <c r="BQ263" s="42">
        <v>0</v>
      </c>
      <c r="BR263" s="42">
        <v>0</v>
      </c>
      <c r="BS263" s="42">
        <v>0</v>
      </c>
      <c r="BT263" s="42">
        <v>0</v>
      </c>
      <c r="BU263" s="42">
        <v>0</v>
      </c>
      <c r="BV263" s="42">
        <v>0</v>
      </c>
      <c r="BW263" s="42">
        <v>0</v>
      </c>
      <c r="BX263" s="42">
        <v>1113664.0565932801</v>
      </c>
      <c r="BY263" s="42">
        <v>0</v>
      </c>
      <c r="BZ263" s="42">
        <v>0</v>
      </c>
      <c r="CA263" s="42">
        <v>0</v>
      </c>
      <c r="CB263" s="42">
        <v>0</v>
      </c>
      <c r="CC263" s="42">
        <v>0</v>
      </c>
    </row>
    <row r="264" spans="1:81" x14ac:dyDescent="0.25">
      <c r="A264" s="202">
        <v>44958</v>
      </c>
      <c r="B264" s="42" t="s">
        <v>1312</v>
      </c>
      <c r="C264" s="42" t="s">
        <v>459</v>
      </c>
      <c r="D264" s="42">
        <v>0</v>
      </c>
      <c r="E264" s="42">
        <v>0</v>
      </c>
      <c r="F264" s="42">
        <v>0</v>
      </c>
      <c r="G264" s="42">
        <v>0</v>
      </c>
      <c r="H264" s="42">
        <v>0</v>
      </c>
      <c r="I264" s="42">
        <v>0</v>
      </c>
      <c r="J264" s="42">
        <v>0</v>
      </c>
      <c r="K264" s="42">
        <v>0</v>
      </c>
      <c r="L264" s="42">
        <v>0</v>
      </c>
      <c r="M264" s="42">
        <v>0</v>
      </c>
      <c r="N264" s="42">
        <v>0</v>
      </c>
      <c r="O264" s="42">
        <v>-484.90499999999997</v>
      </c>
      <c r="P264" s="42">
        <v>0</v>
      </c>
      <c r="Q264" s="42">
        <v>0</v>
      </c>
      <c r="R264" s="42">
        <v>0</v>
      </c>
      <c r="S264" s="42">
        <v>0</v>
      </c>
      <c r="T264" s="42">
        <v>0</v>
      </c>
      <c r="U264" s="42">
        <v>0</v>
      </c>
      <c r="V264" s="42">
        <v>0</v>
      </c>
      <c r="W264" s="42">
        <v>0</v>
      </c>
      <c r="X264" s="42">
        <v>0</v>
      </c>
      <c r="Y264" s="42">
        <v>0</v>
      </c>
      <c r="Z264" s="42">
        <v>0</v>
      </c>
      <c r="AA264" s="42">
        <v>0</v>
      </c>
      <c r="AB264" s="42">
        <v>0</v>
      </c>
      <c r="AC264" s="42">
        <v>0</v>
      </c>
      <c r="AD264" s="42">
        <v>0</v>
      </c>
      <c r="AE264" s="42">
        <v>0</v>
      </c>
      <c r="AF264" s="42">
        <v>0</v>
      </c>
      <c r="AG264" s="42">
        <v>0</v>
      </c>
      <c r="AH264" s="42">
        <v>0</v>
      </c>
      <c r="AI264" s="42">
        <v>0</v>
      </c>
      <c r="AJ264" s="42">
        <v>0</v>
      </c>
      <c r="AK264" s="42">
        <v>0</v>
      </c>
      <c r="AL264" s="42">
        <v>0</v>
      </c>
      <c r="AM264" s="42">
        <v>0</v>
      </c>
      <c r="AN264" s="42">
        <v>0</v>
      </c>
      <c r="AO264" s="42">
        <v>0</v>
      </c>
      <c r="AP264" s="42">
        <v>0</v>
      </c>
      <c r="AQ264" s="42">
        <v>0</v>
      </c>
      <c r="AR264" s="42">
        <v>0</v>
      </c>
      <c r="AS264" s="42">
        <v>0</v>
      </c>
      <c r="AT264" s="42">
        <v>0</v>
      </c>
      <c r="AU264" s="42">
        <v>0</v>
      </c>
      <c r="AV264" s="42">
        <v>0</v>
      </c>
      <c r="AW264" s="42">
        <v>0</v>
      </c>
      <c r="AX264" s="42">
        <v>0</v>
      </c>
      <c r="AY264" s="42">
        <v>0</v>
      </c>
      <c r="AZ264" s="42">
        <v>0</v>
      </c>
      <c r="BA264" s="42">
        <v>0</v>
      </c>
      <c r="BB264" s="42">
        <v>0</v>
      </c>
      <c r="BC264" s="42">
        <v>0</v>
      </c>
      <c r="BD264" s="42">
        <v>0</v>
      </c>
      <c r="BE264" s="42">
        <v>0</v>
      </c>
      <c r="BF264" s="42">
        <v>0</v>
      </c>
      <c r="BG264" s="42">
        <v>0</v>
      </c>
      <c r="BH264" s="42">
        <v>0</v>
      </c>
      <c r="BI264" s="42">
        <v>0</v>
      </c>
      <c r="BJ264" s="42">
        <v>0</v>
      </c>
      <c r="BK264" s="42">
        <v>0</v>
      </c>
      <c r="BL264" s="42">
        <v>0</v>
      </c>
      <c r="BM264" s="42">
        <v>0</v>
      </c>
      <c r="BN264" s="42">
        <v>0</v>
      </c>
      <c r="BO264" s="42">
        <v>0</v>
      </c>
      <c r="BP264" s="42">
        <v>0</v>
      </c>
      <c r="BQ264" s="42">
        <v>0</v>
      </c>
      <c r="BR264" s="42">
        <v>0</v>
      </c>
      <c r="BS264" s="42">
        <v>0</v>
      </c>
      <c r="BT264" s="42">
        <v>0</v>
      </c>
      <c r="BU264" s="42">
        <v>0</v>
      </c>
      <c r="BV264" s="42">
        <v>0</v>
      </c>
      <c r="BW264" s="42">
        <v>0</v>
      </c>
      <c r="BX264" s="42">
        <v>932738.65224395494</v>
      </c>
      <c r="BY264" s="42">
        <v>0</v>
      </c>
      <c r="BZ264" s="42">
        <v>0</v>
      </c>
      <c r="CA264" s="42">
        <v>0</v>
      </c>
      <c r="CB264" s="42">
        <v>0</v>
      </c>
      <c r="CC264" s="42">
        <v>0</v>
      </c>
    </row>
    <row r="265" spans="1:81" x14ac:dyDescent="0.25">
      <c r="A265" s="202">
        <v>44958</v>
      </c>
      <c r="B265" s="42" t="s">
        <v>1312</v>
      </c>
      <c r="C265" s="42" t="s">
        <v>919</v>
      </c>
      <c r="D265" s="42">
        <v>0</v>
      </c>
      <c r="E265" s="42">
        <v>0</v>
      </c>
      <c r="F265" s="42">
        <v>0</v>
      </c>
      <c r="G265" s="42">
        <v>0</v>
      </c>
      <c r="H265" s="42">
        <v>0</v>
      </c>
      <c r="I265" s="42">
        <v>0</v>
      </c>
      <c r="J265" s="42">
        <v>0</v>
      </c>
      <c r="K265" s="42">
        <v>0</v>
      </c>
      <c r="L265" s="42">
        <v>0</v>
      </c>
      <c r="M265" s="42">
        <v>0</v>
      </c>
      <c r="N265" s="42">
        <v>0</v>
      </c>
      <c r="O265" s="42">
        <v>0</v>
      </c>
      <c r="P265" s="42">
        <v>0</v>
      </c>
      <c r="Q265" s="42">
        <v>0</v>
      </c>
      <c r="R265" s="42">
        <v>0</v>
      </c>
      <c r="S265" s="42">
        <v>0</v>
      </c>
      <c r="T265" s="42">
        <v>0</v>
      </c>
      <c r="U265" s="42">
        <v>0</v>
      </c>
      <c r="V265" s="42">
        <v>0</v>
      </c>
      <c r="W265" s="42">
        <v>0</v>
      </c>
      <c r="X265" s="42">
        <v>0</v>
      </c>
      <c r="Y265" s="42">
        <v>0</v>
      </c>
      <c r="Z265" s="42">
        <v>-9.9987000000000003E-5</v>
      </c>
      <c r="AA265" s="42">
        <v>0</v>
      </c>
      <c r="AB265" s="42">
        <v>0</v>
      </c>
      <c r="AC265" s="42">
        <v>0</v>
      </c>
      <c r="AD265" s="42">
        <v>0</v>
      </c>
      <c r="AE265" s="42">
        <v>0</v>
      </c>
      <c r="AF265" s="42">
        <v>0</v>
      </c>
      <c r="AG265" s="42">
        <v>0</v>
      </c>
      <c r="AH265" s="42">
        <v>0</v>
      </c>
      <c r="AI265" s="42">
        <v>0</v>
      </c>
      <c r="AJ265" s="42">
        <v>0</v>
      </c>
      <c r="AK265" s="42">
        <v>0</v>
      </c>
      <c r="AL265" s="42">
        <v>0</v>
      </c>
      <c r="AM265" s="42">
        <v>0</v>
      </c>
      <c r="AN265" s="42">
        <v>0</v>
      </c>
      <c r="AO265" s="42">
        <v>0</v>
      </c>
      <c r="AP265" s="42">
        <v>0</v>
      </c>
      <c r="AQ265" s="42">
        <v>0</v>
      </c>
      <c r="AR265" s="42">
        <v>0</v>
      </c>
      <c r="AS265" s="42">
        <v>0</v>
      </c>
      <c r="AT265" s="42">
        <v>0</v>
      </c>
      <c r="AU265" s="42">
        <v>0</v>
      </c>
      <c r="AV265" s="42">
        <v>0</v>
      </c>
      <c r="AW265" s="42">
        <v>0</v>
      </c>
      <c r="AX265" s="42">
        <v>0</v>
      </c>
      <c r="AY265" s="42">
        <v>0</v>
      </c>
      <c r="AZ265" s="42">
        <v>0</v>
      </c>
      <c r="BA265" s="42">
        <v>0</v>
      </c>
      <c r="BB265" s="42">
        <v>0</v>
      </c>
      <c r="BC265" s="42">
        <v>0</v>
      </c>
      <c r="BD265" s="42">
        <v>0</v>
      </c>
      <c r="BE265" s="42">
        <v>0</v>
      </c>
      <c r="BF265" s="42">
        <v>0</v>
      </c>
      <c r="BG265" s="42">
        <v>0</v>
      </c>
      <c r="BH265" s="42">
        <v>0</v>
      </c>
      <c r="BI265" s="42">
        <v>0</v>
      </c>
      <c r="BJ265" s="42">
        <v>0</v>
      </c>
      <c r="BK265" s="42">
        <v>0</v>
      </c>
      <c r="BL265" s="42">
        <v>0</v>
      </c>
      <c r="BM265" s="42">
        <v>0</v>
      </c>
      <c r="BN265" s="42">
        <v>0</v>
      </c>
      <c r="BO265" s="42">
        <v>0</v>
      </c>
      <c r="BP265" s="42">
        <v>0</v>
      </c>
      <c r="BQ265" s="42">
        <v>0</v>
      </c>
      <c r="BR265" s="42">
        <v>0</v>
      </c>
      <c r="BS265" s="42">
        <v>0</v>
      </c>
      <c r="BT265" s="42">
        <v>0</v>
      </c>
      <c r="BU265" s="42">
        <v>0</v>
      </c>
      <c r="BV265" s="42">
        <v>0</v>
      </c>
      <c r="BW265" s="42">
        <v>0</v>
      </c>
      <c r="BX265" s="42">
        <v>0</v>
      </c>
      <c r="BY265" s="42">
        <v>0</v>
      </c>
      <c r="BZ265" s="42">
        <v>0</v>
      </c>
      <c r="CA265" s="42">
        <v>0</v>
      </c>
      <c r="CB265" s="42">
        <v>0</v>
      </c>
      <c r="CC265" s="42">
        <v>0</v>
      </c>
    </row>
    <row r="266" spans="1:81" x14ac:dyDescent="0.25">
      <c r="A266" s="202">
        <v>44958</v>
      </c>
      <c r="B266" s="42" t="s">
        <v>1312</v>
      </c>
      <c r="C266" s="42" t="s">
        <v>455</v>
      </c>
      <c r="D266" s="42">
        <v>0</v>
      </c>
      <c r="E266" s="42">
        <v>0</v>
      </c>
      <c r="F266" s="42">
        <v>0</v>
      </c>
      <c r="G266" s="42">
        <v>0</v>
      </c>
      <c r="H266" s="42">
        <v>0</v>
      </c>
      <c r="I266" s="42">
        <v>0</v>
      </c>
      <c r="J266" s="42">
        <v>0</v>
      </c>
      <c r="K266" s="42">
        <v>0</v>
      </c>
      <c r="L266" s="42">
        <v>0</v>
      </c>
      <c r="M266" s="42">
        <v>0</v>
      </c>
      <c r="N266" s="42">
        <v>0</v>
      </c>
      <c r="O266" s="42">
        <v>0</v>
      </c>
      <c r="P266" s="42">
        <v>0</v>
      </c>
      <c r="Q266" s="42">
        <v>0</v>
      </c>
      <c r="R266" s="42">
        <v>0</v>
      </c>
      <c r="S266" s="42">
        <v>0</v>
      </c>
      <c r="T266" s="42">
        <v>0</v>
      </c>
      <c r="U266" s="42">
        <v>0</v>
      </c>
      <c r="V266" s="42">
        <v>0</v>
      </c>
      <c r="W266" s="42">
        <v>0</v>
      </c>
      <c r="X266" s="42">
        <v>0</v>
      </c>
      <c r="Y266" s="42">
        <v>0</v>
      </c>
      <c r="Z266" s="42">
        <v>0</v>
      </c>
      <c r="AA266" s="42">
        <v>0</v>
      </c>
      <c r="AB266" s="42">
        <v>-1.0196E-5</v>
      </c>
      <c r="AC266" s="42">
        <v>0</v>
      </c>
      <c r="AD266" s="42">
        <v>0</v>
      </c>
      <c r="AE266" s="42">
        <v>0</v>
      </c>
      <c r="AF266" s="42">
        <v>0</v>
      </c>
      <c r="AG266" s="42">
        <v>0</v>
      </c>
      <c r="AH266" s="42">
        <v>0</v>
      </c>
      <c r="AI266" s="42">
        <v>0</v>
      </c>
      <c r="AJ266" s="42">
        <v>0</v>
      </c>
      <c r="AK266" s="42">
        <v>0</v>
      </c>
      <c r="AL266" s="42">
        <v>0</v>
      </c>
      <c r="AM266" s="42">
        <v>0</v>
      </c>
      <c r="AN266" s="42">
        <v>0</v>
      </c>
      <c r="AO266" s="42">
        <v>0</v>
      </c>
      <c r="AP266" s="42">
        <v>0</v>
      </c>
      <c r="AQ266" s="42">
        <v>0</v>
      </c>
      <c r="AR266" s="42">
        <v>0</v>
      </c>
      <c r="AS266" s="42">
        <v>0</v>
      </c>
      <c r="AT266" s="42">
        <v>0</v>
      </c>
      <c r="AU266" s="42">
        <v>0</v>
      </c>
      <c r="AV266" s="42">
        <v>0</v>
      </c>
      <c r="AW266" s="42">
        <v>0</v>
      </c>
      <c r="AX266" s="42">
        <v>0</v>
      </c>
      <c r="AY266" s="42">
        <v>0</v>
      </c>
      <c r="AZ266" s="42">
        <v>0</v>
      </c>
      <c r="BA266" s="42">
        <v>0</v>
      </c>
      <c r="BB266" s="42">
        <v>0</v>
      </c>
      <c r="BC266" s="42">
        <v>0</v>
      </c>
      <c r="BD266" s="42">
        <v>0</v>
      </c>
      <c r="BE266" s="42">
        <v>0</v>
      </c>
      <c r="BF266" s="42">
        <v>0</v>
      </c>
      <c r="BG266" s="42">
        <v>0</v>
      </c>
      <c r="BH266" s="42">
        <v>0</v>
      </c>
      <c r="BI266" s="42">
        <v>0</v>
      </c>
      <c r="BJ266" s="42">
        <v>0</v>
      </c>
      <c r="BK266" s="42">
        <v>0</v>
      </c>
      <c r="BL266" s="42">
        <v>0</v>
      </c>
      <c r="BM266" s="42">
        <v>0</v>
      </c>
      <c r="BN266" s="42">
        <v>0</v>
      </c>
      <c r="BO266" s="42">
        <v>0</v>
      </c>
      <c r="BP266" s="42">
        <v>0</v>
      </c>
      <c r="BQ266" s="42">
        <v>0</v>
      </c>
      <c r="BR266" s="42">
        <v>0</v>
      </c>
      <c r="BS266" s="42">
        <v>0</v>
      </c>
      <c r="BT266" s="42">
        <v>0</v>
      </c>
      <c r="BU266" s="42">
        <v>0</v>
      </c>
      <c r="BV266" s="42">
        <v>0</v>
      </c>
      <c r="BW266" s="42">
        <v>0</v>
      </c>
      <c r="BX266" s="42">
        <v>0</v>
      </c>
      <c r="BY266" s="42">
        <v>0</v>
      </c>
      <c r="BZ266" s="42">
        <v>0</v>
      </c>
      <c r="CA266" s="42">
        <v>0</v>
      </c>
      <c r="CB266" s="42">
        <v>0</v>
      </c>
      <c r="CC266" s="42">
        <v>0</v>
      </c>
    </row>
    <row r="267" spans="1:81" x14ac:dyDescent="0.25">
      <c r="A267" s="202">
        <v>44958</v>
      </c>
      <c r="B267" s="42" t="s">
        <v>1312</v>
      </c>
      <c r="C267" s="42" t="s">
        <v>1292</v>
      </c>
      <c r="D267" s="42">
        <v>0</v>
      </c>
      <c r="E267" s="42">
        <v>0</v>
      </c>
      <c r="F267" s="42">
        <v>0</v>
      </c>
      <c r="G267" s="42">
        <v>0</v>
      </c>
      <c r="H267" s="42">
        <v>0</v>
      </c>
      <c r="I267" s="42">
        <v>0</v>
      </c>
      <c r="J267" s="42">
        <v>0</v>
      </c>
      <c r="K267" s="42">
        <v>0</v>
      </c>
      <c r="L267" s="42">
        <v>0</v>
      </c>
      <c r="M267" s="42">
        <v>0</v>
      </c>
      <c r="N267" s="42">
        <v>0</v>
      </c>
      <c r="O267" s="42">
        <v>0</v>
      </c>
      <c r="P267" s="42">
        <v>0</v>
      </c>
      <c r="Q267" s="42">
        <v>0</v>
      </c>
      <c r="R267" s="42">
        <v>0</v>
      </c>
      <c r="S267" s="42">
        <v>0</v>
      </c>
      <c r="T267" s="42">
        <v>0</v>
      </c>
      <c r="U267" s="42">
        <v>0</v>
      </c>
      <c r="V267" s="42">
        <v>0</v>
      </c>
      <c r="W267" s="42">
        <v>0</v>
      </c>
      <c r="X267" s="42">
        <v>0</v>
      </c>
      <c r="Y267" s="42">
        <v>0</v>
      </c>
      <c r="Z267" s="42">
        <v>0</v>
      </c>
      <c r="AA267" s="42">
        <v>0</v>
      </c>
      <c r="AB267" s="42">
        <v>0</v>
      </c>
      <c r="AC267" s="42">
        <v>0</v>
      </c>
      <c r="AD267" s="42">
        <v>0</v>
      </c>
      <c r="AE267" s="42">
        <v>0</v>
      </c>
      <c r="AF267" s="42">
        <v>0</v>
      </c>
      <c r="AG267" s="42">
        <v>0</v>
      </c>
      <c r="AH267" s="42">
        <v>0</v>
      </c>
      <c r="AI267" s="42">
        <v>-1335.162012713</v>
      </c>
      <c r="AJ267" s="42">
        <v>0</v>
      </c>
      <c r="AK267" s="42">
        <v>0</v>
      </c>
      <c r="AL267" s="42">
        <v>0</v>
      </c>
      <c r="AM267" s="42">
        <v>0</v>
      </c>
      <c r="AN267" s="42">
        <v>0</v>
      </c>
      <c r="AO267" s="42">
        <v>0</v>
      </c>
      <c r="AP267" s="42">
        <v>0</v>
      </c>
      <c r="AQ267" s="42">
        <v>0</v>
      </c>
      <c r="AR267" s="42">
        <v>0</v>
      </c>
      <c r="AS267" s="42">
        <v>0</v>
      </c>
      <c r="AT267" s="42">
        <v>0</v>
      </c>
      <c r="AU267" s="42">
        <v>0</v>
      </c>
      <c r="AV267" s="42">
        <v>0</v>
      </c>
      <c r="AW267" s="42">
        <v>0</v>
      </c>
      <c r="AX267" s="42">
        <v>0</v>
      </c>
      <c r="AY267" s="42">
        <v>0</v>
      </c>
      <c r="AZ267" s="42">
        <v>0</v>
      </c>
      <c r="BA267" s="42">
        <v>0</v>
      </c>
      <c r="BB267" s="42">
        <v>0</v>
      </c>
      <c r="BC267" s="42">
        <v>0</v>
      </c>
      <c r="BD267" s="42">
        <v>0</v>
      </c>
      <c r="BE267" s="42">
        <v>0</v>
      </c>
      <c r="BF267" s="42">
        <v>0</v>
      </c>
      <c r="BG267" s="42">
        <v>0</v>
      </c>
      <c r="BH267" s="42">
        <v>0</v>
      </c>
      <c r="BI267" s="42">
        <v>0</v>
      </c>
      <c r="BJ267" s="42">
        <v>0</v>
      </c>
      <c r="BK267" s="42">
        <v>0</v>
      </c>
      <c r="BL267" s="42">
        <v>0</v>
      </c>
      <c r="BM267" s="42">
        <v>0</v>
      </c>
      <c r="BN267" s="42">
        <v>0</v>
      </c>
      <c r="BO267" s="42">
        <v>0</v>
      </c>
      <c r="BP267" s="42">
        <v>0</v>
      </c>
      <c r="BQ267" s="42">
        <v>0</v>
      </c>
      <c r="BR267" s="42">
        <v>0</v>
      </c>
      <c r="BS267" s="42">
        <v>0</v>
      </c>
      <c r="BT267" s="42">
        <v>0</v>
      </c>
      <c r="BU267" s="42">
        <v>0</v>
      </c>
      <c r="BV267" s="42">
        <v>0</v>
      </c>
      <c r="BW267" s="42">
        <v>0</v>
      </c>
      <c r="BX267" s="42">
        <v>0</v>
      </c>
      <c r="BY267" s="42">
        <v>0</v>
      </c>
      <c r="BZ267" s="42">
        <v>0</v>
      </c>
      <c r="CA267" s="42">
        <v>0</v>
      </c>
      <c r="CB267" s="42">
        <v>0</v>
      </c>
      <c r="CC267" s="42">
        <v>0</v>
      </c>
    </row>
    <row r="268" spans="1:81" x14ac:dyDescent="0.25">
      <c r="A268" s="202">
        <v>44958</v>
      </c>
      <c r="B268" s="42" t="s">
        <v>1312</v>
      </c>
      <c r="C268" s="42" t="s">
        <v>1289</v>
      </c>
      <c r="D268" s="42">
        <v>0</v>
      </c>
      <c r="E268" s="42">
        <v>0</v>
      </c>
      <c r="F268" s="42">
        <v>0</v>
      </c>
      <c r="G268" s="42">
        <v>0</v>
      </c>
      <c r="H268" s="42">
        <v>0</v>
      </c>
      <c r="I268" s="42">
        <v>0</v>
      </c>
      <c r="J268" s="42">
        <v>0</v>
      </c>
      <c r="K268" s="42">
        <v>0</v>
      </c>
      <c r="L268" s="42">
        <v>0</v>
      </c>
      <c r="M268" s="42">
        <v>0</v>
      </c>
      <c r="N268" s="42">
        <v>0</v>
      </c>
      <c r="O268" s="42">
        <v>0</v>
      </c>
      <c r="P268" s="42">
        <v>0</v>
      </c>
      <c r="Q268" s="42">
        <v>0</v>
      </c>
      <c r="R268" s="42">
        <v>0</v>
      </c>
      <c r="S268" s="42">
        <v>0</v>
      </c>
      <c r="T268" s="42">
        <v>0</v>
      </c>
      <c r="U268" s="42">
        <v>0</v>
      </c>
      <c r="V268" s="42">
        <v>0</v>
      </c>
      <c r="W268" s="42">
        <v>0</v>
      </c>
      <c r="X268" s="42">
        <v>0</v>
      </c>
      <c r="Y268" s="42">
        <v>0</v>
      </c>
      <c r="Z268" s="42">
        <v>0</v>
      </c>
      <c r="AA268" s="42">
        <v>0</v>
      </c>
      <c r="AB268" s="42">
        <v>0</v>
      </c>
      <c r="AC268" s="42">
        <v>0</v>
      </c>
      <c r="AD268" s="42">
        <v>0</v>
      </c>
      <c r="AE268" s="42">
        <v>0</v>
      </c>
      <c r="AF268" s="42">
        <v>0</v>
      </c>
      <c r="AG268" s="42">
        <v>0</v>
      </c>
      <c r="AH268" s="42">
        <v>0</v>
      </c>
      <c r="AI268" s="42">
        <v>2392.587731095</v>
      </c>
      <c r="AJ268" s="42">
        <v>0</v>
      </c>
      <c r="AK268" s="42">
        <v>0</v>
      </c>
      <c r="AL268" s="42">
        <v>0</v>
      </c>
      <c r="AM268" s="42">
        <v>0</v>
      </c>
      <c r="AN268" s="42">
        <v>0</v>
      </c>
      <c r="AO268" s="42">
        <v>0</v>
      </c>
      <c r="AP268" s="42">
        <v>0</v>
      </c>
      <c r="AQ268" s="42">
        <v>0</v>
      </c>
      <c r="AR268" s="42">
        <v>0</v>
      </c>
      <c r="AS268" s="42">
        <v>0</v>
      </c>
      <c r="AT268" s="42">
        <v>0</v>
      </c>
      <c r="AU268" s="42">
        <v>0</v>
      </c>
      <c r="AV268" s="42">
        <v>0</v>
      </c>
      <c r="AW268" s="42">
        <v>0</v>
      </c>
      <c r="AX268" s="42">
        <v>0</v>
      </c>
      <c r="AY268" s="42">
        <v>0</v>
      </c>
      <c r="AZ268" s="42">
        <v>0</v>
      </c>
      <c r="BA268" s="42">
        <v>0</v>
      </c>
      <c r="BB268" s="42">
        <v>0</v>
      </c>
      <c r="BC268" s="42">
        <v>0</v>
      </c>
      <c r="BD268" s="42">
        <v>0</v>
      </c>
      <c r="BE268" s="42">
        <v>0</v>
      </c>
      <c r="BF268" s="42">
        <v>0</v>
      </c>
      <c r="BG268" s="42">
        <v>0</v>
      </c>
      <c r="BH268" s="42">
        <v>0</v>
      </c>
      <c r="BI268" s="42">
        <v>0</v>
      </c>
      <c r="BJ268" s="42">
        <v>0</v>
      </c>
      <c r="BK268" s="42">
        <v>0</v>
      </c>
      <c r="BL268" s="42">
        <v>0</v>
      </c>
      <c r="BM268" s="42">
        <v>0</v>
      </c>
      <c r="BN268" s="42">
        <v>0</v>
      </c>
      <c r="BO268" s="42">
        <v>0</v>
      </c>
      <c r="BP268" s="42">
        <v>0</v>
      </c>
      <c r="BQ268" s="42">
        <v>0</v>
      </c>
      <c r="BR268" s="42">
        <v>0</v>
      </c>
      <c r="BS268" s="42">
        <v>0</v>
      </c>
      <c r="BT268" s="42">
        <v>0</v>
      </c>
      <c r="BU268" s="42">
        <v>0</v>
      </c>
      <c r="BV268" s="42">
        <v>0</v>
      </c>
      <c r="BW268" s="42">
        <v>0</v>
      </c>
      <c r="BX268" s="42">
        <v>-7962513.2570355497</v>
      </c>
      <c r="BY268" s="42">
        <v>0</v>
      </c>
      <c r="BZ268" s="42">
        <v>0</v>
      </c>
      <c r="CA268" s="42">
        <v>0</v>
      </c>
      <c r="CB268" s="42">
        <v>0</v>
      </c>
      <c r="CC268" s="42">
        <v>0</v>
      </c>
    </row>
    <row r="269" spans="1:81" x14ac:dyDescent="0.25">
      <c r="A269" s="202">
        <v>44958</v>
      </c>
      <c r="B269" s="42" t="s">
        <v>1312</v>
      </c>
      <c r="C269" s="42" t="s">
        <v>821</v>
      </c>
      <c r="D269" s="42">
        <v>0</v>
      </c>
      <c r="E269" s="42">
        <v>0</v>
      </c>
      <c r="F269" s="42">
        <v>0</v>
      </c>
      <c r="G269" s="42">
        <v>0</v>
      </c>
      <c r="H269" s="42">
        <v>0</v>
      </c>
      <c r="I269" s="42">
        <v>0</v>
      </c>
      <c r="J269" s="42">
        <v>0</v>
      </c>
      <c r="K269" s="42">
        <v>0</v>
      </c>
      <c r="L269" s="42">
        <v>0</v>
      </c>
      <c r="M269" s="42">
        <v>0</v>
      </c>
      <c r="N269" s="42">
        <v>0</v>
      </c>
      <c r="O269" s="42">
        <v>0</v>
      </c>
      <c r="P269" s="42">
        <v>0</v>
      </c>
      <c r="Q269" s="42">
        <v>0</v>
      </c>
      <c r="R269" s="42">
        <v>0</v>
      </c>
      <c r="S269" s="42">
        <v>0</v>
      </c>
      <c r="T269" s="42">
        <v>0</v>
      </c>
      <c r="U269" s="42">
        <v>0</v>
      </c>
      <c r="V269" s="42">
        <v>0</v>
      </c>
      <c r="W269" s="42">
        <v>0</v>
      </c>
      <c r="X269" s="42">
        <v>0</v>
      </c>
      <c r="Y269" s="42">
        <v>0</v>
      </c>
      <c r="Z269" s="42">
        <v>0</v>
      </c>
      <c r="AA269" s="42">
        <v>0</v>
      </c>
      <c r="AB269" s="42">
        <v>0</v>
      </c>
      <c r="AC269" s="42">
        <v>0</v>
      </c>
      <c r="AD269" s="42">
        <v>0</v>
      </c>
      <c r="AE269" s="42">
        <v>0</v>
      </c>
      <c r="AF269" s="42">
        <v>0</v>
      </c>
      <c r="AG269" s="42">
        <v>0</v>
      </c>
      <c r="AH269" s="42">
        <v>0</v>
      </c>
      <c r="AI269" s="42">
        <v>0</v>
      </c>
      <c r="AJ269" s="42">
        <v>0</v>
      </c>
      <c r="AK269" s="42">
        <v>0</v>
      </c>
      <c r="AL269" s="42">
        <v>0</v>
      </c>
      <c r="AM269" s="42">
        <v>0</v>
      </c>
      <c r="AN269" s="42">
        <v>0</v>
      </c>
      <c r="AO269" s="42">
        <v>0</v>
      </c>
      <c r="AP269" s="42">
        <v>0</v>
      </c>
      <c r="AQ269" s="42">
        <v>0</v>
      </c>
      <c r="AR269" s="42">
        <v>0</v>
      </c>
      <c r="AS269" s="42">
        <v>-1.29E-7</v>
      </c>
      <c r="AT269" s="42">
        <v>0</v>
      </c>
      <c r="AU269" s="42">
        <v>0</v>
      </c>
      <c r="AV269" s="42">
        <v>0</v>
      </c>
      <c r="AW269" s="42">
        <v>0</v>
      </c>
      <c r="AX269" s="42">
        <v>0</v>
      </c>
      <c r="AY269" s="42">
        <v>0</v>
      </c>
      <c r="AZ269" s="42">
        <v>0</v>
      </c>
      <c r="BA269" s="42">
        <v>0</v>
      </c>
      <c r="BB269" s="42">
        <v>0</v>
      </c>
      <c r="BC269" s="42">
        <v>0</v>
      </c>
      <c r="BD269" s="42">
        <v>0</v>
      </c>
      <c r="BE269" s="42">
        <v>0</v>
      </c>
      <c r="BF269" s="42">
        <v>0</v>
      </c>
      <c r="BG269" s="42">
        <v>0</v>
      </c>
      <c r="BH269" s="42">
        <v>0</v>
      </c>
      <c r="BI269" s="42">
        <v>0</v>
      </c>
      <c r="BJ269" s="42">
        <v>0</v>
      </c>
      <c r="BK269" s="42">
        <v>0</v>
      </c>
      <c r="BL269" s="42">
        <v>0</v>
      </c>
      <c r="BM269" s="42">
        <v>0</v>
      </c>
      <c r="BN269" s="42">
        <v>0</v>
      </c>
      <c r="BO269" s="42">
        <v>0</v>
      </c>
      <c r="BP269" s="42">
        <v>0</v>
      </c>
      <c r="BQ269" s="42">
        <v>0</v>
      </c>
      <c r="BR269" s="42">
        <v>0</v>
      </c>
      <c r="BS269" s="42">
        <v>0</v>
      </c>
      <c r="BT269" s="42">
        <v>0</v>
      </c>
      <c r="BU269" s="42">
        <v>0</v>
      </c>
      <c r="BV269" s="42">
        <v>0</v>
      </c>
      <c r="BW269" s="42">
        <v>0</v>
      </c>
      <c r="BX269" s="42">
        <v>0</v>
      </c>
      <c r="BY269" s="42">
        <v>0</v>
      </c>
      <c r="BZ269" s="42">
        <v>0</v>
      </c>
      <c r="CA269" s="42">
        <v>0</v>
      </c>
      <c r="CB269" s="42">
        <v>0</v>
      </c>
      <c r="CC269" s="42">
        <v>0</v>
      </c>
    </row>
    <row r="270" spans="1:81" x14ac:dyDescent="0.25">
      <c r="A270" s="202">
        <v>44958</v>
      </c>
      <c r="B270" s="42" t="s">
        <v>1312</v>
      </c>
      <c r="C270" s="42" t="s">
        <v>927</v>
      </c>
      <c r="D270" s="42">
        <v>0</v>
      </c>
      <c r="E270" s="42">
        <v>0</v>
      </c>
      <c r="F270" s="42">
        <v>0</v>
      </c>
      <c r="G270" s="42">
        <v>0</v>
      </c>
      <c r="H270" s="42">
        <v>0</v>
      </c>
      <c r="I270" s="42">
        <v>0</v>
      </c>
      <c r="J270" s="42">
        <v>0</v>
      </c>
      <c r="K270" s="42">
        <v>0</v>
      </c>
      <c r="L270" s="42">
        <v>0</v>
      </c>
      <c r="M270" s="42">
        <v>0</v>
      </c>
      <c r="N270" s="42">
        <v>0</v>
      </c>
      <c r="O270" s="42">
        <v>0</v>
      </c>
      <c r="P270" s="42">
        <v>0</v>
      </c>
      <c r="Q270" s="42">
        <v>0</v>
      </c>
      <c r="R270" s="42">
        <v>0</v>
      </c>
      <c r="S270" s="42">
        <v>0</v>
      </c>
      <c r="T270" s="42">
        <v>0</v>
      </c>
      <c r="U270" s="42">
        <v>0</v>
      </c>
      <c r="V270" s="42">
        <v>0</v>
      </c>
      <c r="W270" s="42">
        <v>0</v>
      </c>
      <c r="X270" s="42">
        <v>0</v>
      </c>
      <c r="Y270" s="42">
        <v>0</v>
      </c>
      <c r="Z270" s="42">
        <v>0</v>
      </c>
      <c r="AA270" s="42">
        <v>0</v>
      </c>
      <c r="AB270" s="42">
        <v>0</v>
      </c>
      <c r="AC270" s="42">
        <v>0</v>
      </c>
      <c r="AD270" s="42">
        <v>0</v>
      </c>
      <c r="AE270" s="42">
        <v>0</v>
      </c>
      <c r="AF270" s="42">
        <v>0</v>
      </c>
      <c r="AG270" s="42">
        <v>0</v>
      </c>
      <c r="AH270" s="42">
        <v>0</v>
      </c>
      <c r="AI270" s="42">
        <v>0</v>
      </c>
      <c r="AJ270" s="42">
        <v>0</v>
      </c>
      <c r="AK270" s="42">
        <v>0</v>
      </c>
      <c r="AL270" s="42">
        <v>0</v>
      </c>
      <c r="AM270" s="42">
        <v>0</v>
      </c>
      <c r="AN270" s="42">
        <v>0</v>
      </c>
      <c r="AO270" s="42">
        <v>0</v>
      </c>
      <c r="AP270" s="42">
        <v>0</v>
      </c>
      <c r="AQ270" s="42">
        <v>0</v>
      </c>
      <c r="AR270" s="42">
        <v>0</v>
      </c>
      <c r="AS270" s="42">
        <v>0</v>
      </c>
      <c r="AT270" s="42">
        <v>0</v>
      </c>
      <c r="AU270" s="42">
        <v>0</v>
      </c>
      <c r="AV270" s="42">
        <v>0</v>
      </c>
      <c r="AW270" s="42">
        <v>0</v>
      </c>
      <c r="AX270" s="42">
        <v>0</v>
      </c>
      <c r="AY270" s="42">
        <v>0</v>
      </c>
      <c r="AZ270" s="42">
        <v>0</v>
      </c>
      <c r="BA270" s="42">
        <v>0</v>
      </c>
      <c r="BB270" s="42">
        <v>0</v>
      </c>
      <c r="BC270" s="42">
        <v>0</v>
      </c>
      <c r="BD270" s="42">
        <v>0</v>
      </c>
      <c r="BE270" s="42">
        <v>0</v>
      </c>
      <c r="BF270" s="42">
        <v>0</v>
      </c>
      <c r="BG270" s="42">
        <v>0</v>
      </c>
      <c r="BH270" s="42">
        <v>-843.5</v>
      </c>
      <c r="BI270" s="42">
        <v>0</v>
      </c>
      <c r="BJ270" s="42">
        <v>0</v>
      </c>
      <c r="BK270" s="42">
        <v>0</v>
      </c>
      <c r="BL270" s="42">
        <v>0</v>
      </c>
      <c r="BM270" s="42">
        <v>0</v>
      </c>
      <c r="BN270" s="42">
        <v>0</v>
      </c>
      <c r="BO270" s="42">
        <v>0</v>
      </c>
      <c r="BP270" s="42">
        <v>0</v>
      </c>
      <c r="BQ270" s="42">
        <v>0</v>
      </c>
      <c r="BR270" s="42">
        <v>0</v>
      </c>
      <c r="BS270" s="42">
        <v>0</v>
      </c>
      <c r="BT270" s="42">
        <v>0</v>
      </c>
      <c r="BU270" s="42">
        <v>0</v>
      </c>
      <c r="BV270" s="42">
        <v>0</v>
      </c>
      <c r="BW270" s="42">
        <v>0</v>
      </c>
      <c r="BX270" s="42">
        <v>0</v>
      </c>
      <c r="BY270" s="42">
        <v>0</v>
      </c>
      <c r="BZ270" s="42">
        <v>0</v>
      </c>
      <c r="CA270" s="42">
        <v>0</v>
      </c>
      <c r="CB270" s="42">
        <v>0</v>
      </c>
      <c r="CC270" s="42">
        <v>0</v>
      </c>
    </row>
    <row r="271" spans="1:81" x14ac:dyDescent="0.25">
      <c r="A271" s="202">
        <v>44958</v>
      </c>
      <c r="B271" s="42" t="s">
        <v>1312</v>
      </c>
      <c r="C271" s="42" t="s">
        <v>926</v>
      </c>
      <c r="D271" s="42">
        <v>0</v>
      </c>
      <c r="E271" s="42">
        <v>0</v>
      </c>
      <c r="F271" s="42">
        <v>0</v>
      </c>
      <c r="G271" s="42">
        <v>0</v>
      </c>
      <c r="H271" s="42">
        <v>0</v>
      </c>
      <c r="I271" s="42">
        <v>0</v>
      </c>
      <c r="J271" s="42">
        <v>0</v>
      </c>
      <c r="K271" s="42">
        <v>0</v>
      </c>
      <c r="L271" s="42">
        <v>0</v>
      </c>
      <c r="M271" s="42">
        <v>0</v>
      </c>
      <c r="N271" s="42">
        <v>0</v>
      </c>
      <c r="O271" s="42">
        <v>0</v>
      </c>
      <c r="P271" s="42">
        <v>0</v>
      </c>
      <c r="Q271" s="42">
        <v>0</v>
      </c>
      <c r="R271" s="42">
        <v>0</v>
      </c>
      <c r="S271" s="42">
        <v>0</v>
      </c>
      <c r="T271" s="42">
        <v>0</v>
      </c>
      <c r="U271" s="42">
        <v>0</v>
      </c>
      <c r="V271" s="42">
        <v>0</v>
      </c>
      <c r="W271" s="42">
        <v>0</v>
      </c>
      <c r="X271" s="42">
        <v>0</v>
      </c>
      <c r="Y271" s="42">
        <v>0</v>
      </c>
      <c r="Z271" s="42">
        <v>0</v>
      </c>
      <c r="AA271" s="42">
        <v>0</v>
      </c>
      <c r="AB271" s="42">
        <v>0</v>
      </c>
      <c r="AC271" s="42">
        <v>0</v>
      </c>
      <c r="AD271" s="42">
        <v>0</v>
      </c>
      <c r="AE271" s="42">
        <v>0</v>
      </c>
      <c r="AF271" s="42">
        <v>0</v>
      </c>
      <c r="AG271" s="42">
        <v>0</v>
      </c>
      <c r="AH271" s="42">
        <v>0</v>
      </c>
      <c r="AI271" s="42">
        <v>0</v>
      </c>
      <c r="AJ271" s="42">
        <v>0</v>
      </c>
      <c r="AK271" s="42">
        <v>0</v>
      </c>
      <c r="AL271" s="42">
        <v>0</v>
      </c>
      <c r="AM271" s="42">
        <v>0</v>
      </c>
      <c r="AN271" s="42">
        <v>0</v>
      </c>
      <c r="AO271" s="42">
        <v>0</v>
      </c>
      <c r="AP271" s="42">
        <v>0</v>
      </c>
      <c r="AQ271" s="42">
        <v>0</v>
      </c>
      <c r="AR271" s="42">
        <v>0</v>
      </c>
      <c r="AS271" s="42">
        <v>0</v>
      </c>
      <c r="AT271" s="42">
        <v>0</v>
      </c>
      <c r="AU271" s="42">
        <v>0</v>
      </c>
      <c r="AV271" s="42">
        <v>0</v>
      </c>
      <c r="AW271" s="42">
        <v>0</v>
      </c>
      <c r="AX271" s="42">
        <v>0</v>
      </c>
      <c r="AY271" s="42">
        <v>0</v>
      </c>
      <c r="AZ271" s="42">
        <v>0</v>
      </c>
      <c r="BA271" s="42">
        <v>0</v>
      </c>
      <c r="BB271" s="42">
        <v>0</v>
      </c>
      <c r="BC271" s="42">
        <v>0</v>
      </c>
      <c r="BD271" s="42">
        <v>0</v>
      </c>
      <c r="BE271" s="42">
        <v>0</v>
      </c>
      <c r="BF271" s="42">
        <v>0</v>
      </c>
      <c r="BG271" s="42">
        <v>0</v>
      </c>
      <c r="BH271" s="42">
        <v>0</v>
      </c>
      <c r="BI271" s="42">
        <v>0</v>
      </c>
      <c r="BJ271" s="42">
        <v>-8.9969999999999994E-5</v>
      </c>
      <c r="BK271" s="42">
        <v>0</v>
      </c>
      <c r="BL271" s="42">
        <v>0</v>
      </c>
      <c r="BM271" s="42">
        <v>0</v>
      </c>
      <c r="BN271" s="42">
        <v>0</v>
      </c>
      <c r="BO271" s="42">
        <v>0</v>
      </c>
      <c r="BP271" s="42">
        <v>0</v>
      </c>
      <c r="BQ271" s="42">
        <v>0</v>
      </c>
      <c r="BR271" s="42">
        <v>0</v>
      </c>
      <c r="BS271" s="42">
        <v>0</v>
      </c>
      <c r="BT271" s="42">
        <v>0</v>
      </c>
      <c r="BU271" s="42">
        <v>0</v>
      </c>
      <c r="BV271" s="42">
        <v>0</v>
      </c>
      <c r="BW271" s="42">
        <v>0</v>
      </c>
      <c r="BX271" s="42">
        <v>0</v>
      </c>
      <c r="BY271" s="42">
        <v>0</v>
      </c>
      <c r="BZ271" s="42">
        <v>0</v>
      </c>
      <c r="CA271" s="42">
        <v>0</v>
      </c>
      <c r="CB271" s="42">
        <v>0</v>
      </c>
      <c r="CC271" s="42">
        <v>0</v>
      </c>
    </row>
    <row r="272" spans="1:81" x14ac:dyDescent="0.25">
      <c r="A272" s="202">
        <v>44958</v>
      </c>
      <c r="B272" s="42" t="s">
        <v>1312</v>
      </c>
      <c r="C272" s="42" t="s">
        <v>466</v>
      </c>
      <c r="D272" s="42">
        <v>0</v>
      </c>
      <c r="E272" s="42">
        <v>0</v>
      </c>
      <c r="F272" s="42">
        <v>0</v>
      </c>
      <c r="G272" s="42">
        <v>0</v>
      </c>
      <c r="H272" s="42">
        <v>0</v>
      </c>
      <c r="I272" s="42">
        <v>0</v>
      </c>
      <c r="J272" s="42">
        <v>0</v>
      </c>
      <c r="K272" s="42">
        <v>0</v>
      </c>
      <c r="L272" s="42">
        <v>0</v>
      </c>
      <c r="M272" s="42">
        <v>0</v>
      </c>
      <c r="N272" s="42">
        <v>0</v>
      </c>
      <c r="O272" s="42">
        <v>0</v>
      </c>
      <c r="P272" s="42">
        <v>0</v>
      </c>
      <c r="Q272" s="42">
        <v>0</v>
      </c>
      <c r="R272" s="42">
        <v>0</v>
      </c>
      <c r="S272" s="42">
        <v>0</v>
      </c>
      <c r="T272" s="42">
        <v>0</v>
      </c>
      <c r="U272" s="42">
        <v>0</v>
      </c>
      <c r="V272" s="42">
        <v>0</v>
      </c>
      <c r="W272" s="42">
        <v>0</v>
      </c>
      <c r="X272" s="42">
        <v>0</v>
      </c>
      <c r="Y272" s="42">
        <v>0</v>
      </c>
      <c r="Z272" s="42">
        <v>0</v>
      </c>
      <c r="AA272" s="42">
        <v>0</v>
      </c>
      <c r="AB272" s="42">
        <v>0</v>
      </c>
      <c r="AC272" s="42">
        <v>0</v>
      </c>
      <c r="AD272" s="42">
        <v>0</v>
      </c>
      <c r="AE272" s="42">
        <v>0</v>
      </c>
      <c r="AF272" s="42">
        <v>0</v>
      </c>
      <c r="AG272" s="42">
        <v>0</v>
      </c>
      <c r="AH272" s="42">
        <v>0</v>
      </c>
      <c r="AI272" s="42">
        <v>0</v>
      </c>
      <c r="AJ272" s="42">
        <v>0</v>
      </c>
      <c r="AK272" s="42">
        <v>0</v>
      </c>
      <c r="AL272" s="42">
        <v>0</v>
      </c>
      <c r="AM272" s="42">
        <v>0</v>
      </c>
      <c r="AN272" s="42">
        <v>0</v>
      </c>
      <c r="AO272" s="42">
        <v>0</v>
      </c>
      <c r="AP272" s="42">
        <v>0</v>
      </c>
      <c r="AQ272" s="42">
        <v>0</v>
      </c>
      <c r="AR272" s="42">
        <v>0</v>
      </c>
      <c r="AS272" s="42">
        <v>0</v>
      </c>
      <c r="AT272" s="42">
        <v>0</v>
      </c>
      <c r="AU272" s="42">
        <v>0</v>
      </c>
      <c r="AV272" s="42">
        <v>0</v>
      </c>
      <c r="AW272" s="42">
        <v>0</v>
      </c>
      <c r="AX272" s="42">
        <v>0</v>
      </c>
      <c r="AY272" s="42">
        <v>0</v>
      </c>
      <c r="AZ272" s="42">
        <v>0</v>
      </c>
      <c r="BA272" s="42">
        <v>0</v>
      </c>
      <c r="BB272" s="42">
        <v>0</v>
      </c>
      <c r="BC272" s="42">
        <v>0</v>
      </c>
      <c r="BD272" s="42">
        <v>0</v>
      </c>
      <c r="BE272" s="42">
        <v>0</v>
      </c>
      <c r="BF272" s="42">
        <v>0</v>
      </c>
      <c r="BG272" s="42">
        <v>0</v>
      </c>
      <c r="BH272" s="42">
        <v>0</v>
      </c>
      <c r="BI272" s="42">
        <v>0</v>
      </c>
      <c r="BJ272" s="42">
        <v>0</v>
      </c>
      <c r="BK272" s="42">
        <v>0</v>
      </c>
      <c r="BL272" s="42">
        <v>0</v>
      </c>
      <c r="BM272" s="42">
        <v>0</v>
      </c>
      <c r="BN272" s="42">
        <v>0</v>
      </c>
      <c r="BO272" s="42">
        <v>-1.4754E-5</v>
      </c>
      <c r="BP272" s="42">
        <v>0</v>
      </c>
      <c r="BQ272" s="42">
        <v>0</v>
      </c>
      <c r="BR272" s="42">
        <v>0</v>
      </c>
      <c r="BS272" s="42">
        <v>0</v>
      </c>
      <c r="BT272" s="42">
        <v>0</v>
      </c>
      <c r="BU272" s="42">
        <v>0</v>
      </c>
      <c r="BV272" s="42">
        <v>0</v>
      </c>
      <c r="BW272" s="42">
        <v>0</v>
      </c>
      <c r="BX272" s="42">
        <v>0</v>
      </c>
      <c r="BY272" s="42">
        <v>0</v>
      </c>
      <c r="BZ272" s="42">
        <v>0</v>
      </c>
      <c r="CA272" s="42">
        <v>0</v>
      </c>
      <c r="CB272" s="42">
        <v>0</v>
      </c>
      <c r="CC272" s="42">
        <v>0</v>
      </c>
    </row>
    <row r="273" spans="1:81" x14ac:dyDescent="0.25">
      <c r="A273" s="202">
        <v>44958</v>
      </c>
      <c r="B273" s="42" t="s">
        <v>1312</v>
      </c>
      <c r="C273" s="42" t="s">
        <v>467</v>
      </c>
      <c r="D273" s="42">
        <v>0</v>
      </c>
      <c r="E273" s="42">
        <v>0</v>
      </c>
      <c r="F273" s="42">
        <v>0</v>
      </c>
      <c r="G273" s="42">
        <v>0</v>
      </c>
      <c r="H273" s="42">
        <v>0</v>
      </c>
      <c r="I273" s="42">
        <v>0</v>
      </c>
      <c r="J273" s="42">
        <v>0</v>
      </c>
      <c r="K273" s="42">
        <v>0</v>
      </c>
      <c r="L273" s="42">
        <v>0</v>
      </c>
      <c r="M273" s="42">
        <v>0</v>
      </c>
      <c r="N273" s="42">
        <v>0</v>
      </c>
      <c r="O273" s="42">
        <v>0</v>
      </c>
      <c r="P273" s="42">
        <v>0</v>
      </c>
      <c r="Q273" s="42">
        <v>0</v>
      </c>
      <c r="R273" s="42">
        <v>0</v>
      </c>
      <c r="S273" s="42">
        <v>0</v>
      </c>
      <c r="T273" s="42">
        <v>0</v>
      </c>
      <c r="U273" s="42">
        <v>0</v>
      </c>
      <c r="V273" s="42">
        <v>0</v>
      </c>
      <c r="W273" s="42">
        <v>0</v>
      </c>
      <c r="X273" s="42">
        <v>0</v>
      </c>
      <c r="Y273" s="42">
        <v>0</v>
      </c>
      <c r="Z273" s="42">
        <v>0</v>
      </c>
      <c r="AA273" s="42">
        <v>0</v>
      </c>
      <c r="AB273" s="42">
        <v>0</v>
      </c>
      <c r="AC273" s="42">
        <v>0</v>
      </c>
      <c r="AD273" s="42">
        <v>0</v>
      </c>
      <c r="AE273" s="42">
        <v>0</v>
      </c>
      <c r="AF273" s="42">
        <v>0</v>
      </c>
      <c r="AG273" s="42">
        <v>0</v>
      </c>
      <c r="AH273" s="42">
        <v>0</v>
      </c>
      <c r="AI273" s="42">
        <v>0</v>
      </c>
      <c r="AJ273" s="42">
        <v>0</v>
      </c>
      <c r="AK273" s="42">
        <v>0</v>
      </c>
      <c r="AL273" s="42">
        <v>0</v>
      </c>
      <c r="AM273" s="42">
        <v>0</v>
      </c>
      <c r="AN273" s="42">
        <v>0</v>
      </c>
      <c r="AO273" s="42">
        <v>0</v>
      </c>
      <c r="AP273" s="42">
        <v>0</v>
      </c>
      <c r="AQ273" s="42">
        <v>0</v>
      </c>
      <c r="AR273" s="42">
        <v>0</v>
      </c>
      <c r="AS273" s="42">
        <v>0</v>
      </c>
      <c r="AT273" s="42">
        <v>0</v>
      </c>
      <c r="AU273" s="42">
        <v>0</v>
      </c>
      <c r="AV273" s="42">
        <v>0</v>
      </c>
      <c r="AW273" s="42">
        <v>0</v>
      </c>
      <c r="AX273" s="42">
        <v>0</v>
      </c>
      <c r="AY273" s="42">
        <v>0</v>
      </c>
      <c r="AZ273" s="42">
        <v>0</v>
      </c>
      <c r="BA273" s="42">
        <v>0</v>
      </c>
      <c r="BB273" s="42">
        <v>0</v>
      </c>
      <c r="BC273" s="42">
        <v>0</v>
      </c>
      <c r="BD273" s="42">
        <v>0</v>
      </c>
      <c r="BE273" s="42">
        <v>0</v>
      </c>
      <c r="BF273" s="42">
        <v>0</v>
      </c>
      <c r="BG273" s="42">
        <v>0</v>
      </c>
      <c r="BH273" s="42">
        <v>0</v>
      </c>
      <c r="BI273" s="42">
        <v>0</v>
      </c>
      <c r="BJ273" s="42">
        <v>0</v>
      </c>
      <c r="BK273" s="42">
        <v>0</v>
      </c>
      <c r="BL273" s="42">
        <v>0</v>
      </c>
      <c r="BM273" s="42">
        <v>0</v>
      </c>
      <c r="BN273" s="42">
        <v>0</v>
      </c>
      <c r="BO273" s="42">
        <v>0</v>
      </c>
      <c r="BP273" s="42">
        <v>2616.8000000009902</v>
      </c>
      <c r="BQ273" s="42">
        <v>0</v>
      </c>
      <c r="BR273" s="42">
        <v>0</v>
      </c>
      <c r="BS273" s="42">
        <v>0</v>
      </c>
      <c r="BT273" s="42">
        <v>0</v>
      </c>
      <c r="BU273" s="42">
        <v>0</v>
      </c>
      <c r="BV273" s="42">
        <v>0</v>
      </c>
      <c r="BW273" s="42">
        <v>0</v>
      </c>
      <c r="BX273" s="42">
        <v>0</v>
      </c>
      <c r="BY273" s="42">
        <v>0</v>
      </c>
      <c r="BZ273" s="42">
        <v>0</v>
      </c>
      <c r="CA273" s="42">
        <v>0</v>
      </c>
      <c r="CB273" s="42">
        <v>0</v>
      </c>
      <c r="CC273" s="42">
        <v>0</v>
      </c>
    </row>
    <row r="274" spans="1:81" x14ac:dyDescent="0.25">
      <c r="A274" s="202">
        <v>44958</v>
      </c>
      <c r="B274" s="42" t="s">
        <v>1312</v>
      </c>
      <c r="C274" s="42" t="s">
        <v>1235</v>
      </c>
      <c r="D274" s="42">
        <v>0</v>
      </c>
      <c r="E274" s="42">
        <v>0</v>
      </c>
      <c r="F274" s="42">
        <v>0</v>
      </c>
      <c r="G274" s="42">
        <v>0</v>
      </c>
      <c r="H274" s="42">
        <v>0</v>
      </c>
      <c r="I274" s="42">
        <v>0</v>
      </c>
      <c r="J274" s="42">
        <v>0</v>
      </c>
      <c r="K274" s="42">
        <v>0</v>
      </c>
      <c r="L274" s="42">
        <v>0</v>
      </c>
      <c r="M274" s="42">
        <v>0</v>
      </c>
      <c r="N274" s="42">
        <v>0</v>
      </c>
      <c r="O274" s="42">
        <v>0</v>
      </c>
      <c r="P274" s="42">
        <v>0</v>
      </c>
      <c r="Q274" s="42">
        <v>0</v>
      </c>
      <c r="R274" s="42">
        <v>0</v>
      </c>
      <c r="S274" s="42">
        <v>0</v>
      </c>
      <c r="T274" s="42">
        <v>0</v>
      </c>
      <c r="U274" s="42">
        <v>0</v>
      </c>
      <c r="V274" s="42">
        <v>0</v>
      </c>
      <c r="W274" s="42">
        <v>0</v>
      </c>
      <c r="X274" s="42">
        <v>0</v>
      </c>
      <c r="Y274" s="42">
        <v>0</v>
      </c>
      <c r="Z274" s="42">
        <v>0</v>
      </c>
      <c r="AA274" s="42">
        <v>0</v>
      </c>
      <c r="AB274" s="42">
        <v>0</v>
      </c>
      <c r="AC274" s="42">
        <v>0</v>
      </c>
      <c r="AD274" s="42">
        <v>0</v>
      </c>
      <c r="AE274" s="42">
        <v>0</v>
      </c>
      <c r="AF274" s="42">
        <v>0</v>
      </c>
      <c r="AG274" s="42">
        <v>0</v>
      </c>
      <c r="AH274" s="42">
        <v>0</v>
      </c>
      <c r="AI274" s="42">
        <v>0</v>
      </c>
      <c r="AJ274" s="42">
        <v>0</v>
      </c>
      <c r="AK274" s="42">
        <v>0</v>
      </c>
      <c r="AL274" s="42">
        <v>0</v>
      </c>
      <c r="AM274" s="42">
        <v>0</v>
      </c>
      <c r="AN274" s="42">
        <v>0</v>
      </c>
      <c r="AO274" s="42">
        <v>0</v>
      </c>
      <c r="AP274" s="42">
        <v>0</v>
      </c>
      <c r="AQ274" s="42">
        <v>0</v>
      </c>
      <c r="AR274" s="42">
        <v>0</v>
      </c>
      <c r="AS274" s="42">
        <v>0</v>
      </c>
      <c r="AT274" s="42">
        <v>0</v>
      </c>
      <c r="AU274" s="42">
        <v>0</v>
      </c>
      <c r="AV274" s="42">
        <v>0</v>
      </c>
      <c r="AW274" s="42">
        <v>0</v>
      </c>
      <c r="AX274" s="42">
        <v>0</v>
      </c>
      <c r="AY274" s="42">
        <v>0</v>
      </c>
      <c r="AZ274" s="42">
        <v>0</v>
      </c>
      <c r="BA274" s="42">
        <v>0</v>
      </c>
      <c r="BB274" s="42">
        <v>0</v>
      </c>
      <c r="BC274" s="42">
        <v>0</v>
      </c>
      <c r="BD274" s="42">
        <v>0</v>
      </c>
      <c r="BE274" s="42">
        <v>0</v>
      </c>
      <c r="BF274" s="42">
        <v>0</v>
      </c>
      <c r="BG274" s="42">
        <v>0</v>
      </c>
      <c r="BH274" s="42">
        <v>0</v>
      </c>
      <c r="BI274" s="42">
        <v>0</v>
      </c>
      <c r="BJ274" s="42">
        <v>0</v>
      </c>
      <c r="BK274" s="42">
        <v>0</v>
      </c>
      <c r="BL274" s="42">
        <v>0</v>
      </c>
      <c r="BM274" s="42">
        <v>0</v>
      </c>
      <c r="BN274" s="42">
        <v>0</v>
      </c>
      <c r="BO274" s="42">
        <v>0</v>
      </c>
      <c r="BP274" s="42">
        <v>0</v>
      </c>
      <c r="BQ274" s="42">
        <v>0</v>
      </c>
      <c r="BR274" s="42">
        <v>0</v>
      </c>
      <c r="BS274" s="42">
        <v>0</v>
      </c>
      <c r="BT274" s="42">
        <v>0</v>
      </c>
      <c r="BU274" s="42">
        <v>0</v>
      </c>
      <c r="BV274" s="42">
        <v>0</v>
      </c>
      <c r="BW274" s="42">
        <v>0</v>
      </c>
      <c r="BX274" s="42">
        <v>944528.26709805999</v>
      </c>
      <c r="BY274" s="42">
        <v>0</v>
      </c>
      <c r="BZ274" s="42">
        <v>0</v>
      </c>
      <c r="CA274" s="42">
        <v>0</v>
      </c>
      <c r="CB274" s="42">
        <v>0</v>
      </c>
      <c r="CC274" s="42">
        <v>0</v>
      </c>
    </row>
    <row r="275" spans="1:81" x14ac:dyDescent="0.25">
      <c r="A275" s="202">
        <v>44958</v>
      </c>
      <c r="B275" s="42" t="s">
        <v>1311</v>
      </c>
      <c r="C275" s="42" t="s">
        <v>919</v>
      </c>
      <c r="D275" s="42">
        <v>0</v>
      </c>
      <c r="E275" s="42">
        <v>0</v>
      </c>
      <c r="F275" s="42">
        <v>0</v>
      </c>
      <c r="G275" s="42">
        <v>0</v>
      </c>
      <c r="H275" s="42">
        <v>0</v>
      </c>
      <c r="I275" s="42">
        <v>0</v>
      </c>
      <c r="J275" s="42">
        <v>0</v>
      </c>
      <c r="K275" s="42">
        <v>0</v>
      </c>
      <c r="L275" s="42">
        <v>0</v>
      </c>
      <c r="M275" s="42">
        <v>0</v>
      </c>
      <c r="N275" s="42">
        <v>0</v>
      </c>
      <c r="O275" s="42">
        <v>0</v>
      </c>
      <c r="P275" s="42">
        <v>0</v>
      </c>
      <c r="Q275" s="42">
        <v>0</v>
      </c>
      <c r="R275" s="42">
        <v>0</v>
      </c>
      <c r="S275" s="42">
        <v>0</v>
      </c>
      <c r="T275" s="42">
        <v>0</v>
      </c>
      <c r="U275" s="42">
        <v>0</v>
      </c>
      <c r="V275" s="42">
        <v>0</v>
      </c>
      <c r="W275" s="42">
        <v>0</v>
      </c>
      <c r="X275" s="42">
        <v>0</v>
      </c>
      <c r="Y275" s="42">
        <v>0</v>
      </c>
      <c r="Z275" s="42">
        <v>-1.0051E-4</v>
      </c>
      <c r="AA275" s="42">
        <v>0</v>
      </c>
      <c r="AB275" s="42">
        <v>0</v>
      </c>
      <c r="AC275" s="42">
        <v>0</v>
      </c>
      <c r="AD275" s="42">
        <v>0</v>
      </c>
      <c r="AE275" s="42">
        <v>0</v>
      </c>
      <c r="AF275" s="42">
        <v>0</v>
      </c>
      <c r="AG275" s="42">
        <v>0</v>
      </c>
      <c r="AH275" s="42">
        <v>0</v>
      </c>
      <c r="AI275" s="42">
        <v>0</v>
      </c>
      <c r="AJ275" s="42">
        <v>0</v>
      </c>
      <c r="AK275" s="42">
        <v>0</v>
      </c>
      <c r="AL275" s="42">
        <v>0</v>
      </c>
      <c r="AM275" s="42">
        <v>0</v>
      </c>
      <c r="AN275" s="42">
        <v>0</v>
      </c>
      <c r="AO275" s="42">
        <v>0</v>
      </c>
      <c r="AP275" s="42">
        <v>0</v>
      </c>
      <c r="AQ275" s="42">
        <v>0</v>
      </c>
      <c r="AR275" s="42">
        <v>0</v>
      </c>
      <c r="AS275" s="42">
        <v>0</v>
      </c>
      <c r="AT275" s="42">
        <v>0</v>
      </c>
      <c r="AU275" s="42">
        <v>0</v>
      </c>
      <c r="AV275" s="42">
        <v>0</v>
      </c>
      <c r="AW275" s="42">
        <v>0</v>
      </c>
      <c r="AX275" s="42">
        <v>0</v>
      </c>
      <c r="AY275" s="42">
        <v>0</v>
      </c>
      <c r="AZ275" s="42">
        <v>0</v>
      </c>
      <c r="BA275" s="42">
        <v>0</v>
      </c>
      <c r="BB275" s="42">
        <v>0</v>
      </c>
      <c r="BC275" s="42">
        <v>0</v>
      </c>
      <c r="BD275" s="42">
        <v>0</v>
      </c>
      <c r="BE275" s="42">
        <v>0</v>
      </c>
      <c r="BF275" s="42">
        <v>0</v>
      </c>
      <c r="BG275" s="42">
        <v>0</v>
      </c>
      <c r="BH275" s="42">
        <v>0</v>
      </c>
      <c r="BI275" s="42">
        <v>0</v>
      </c>
      <c r="BJ275" s="42">
        <v>0</v>
      </c>
      <c r="BK275" s="42">
        <v>0</v>
      </c>
      <c r="BL275" s="42">
        <v>0</v>
      </c>
      <c r="BM275" s="42">
        <v>0</v>
      </c>
      <c r="BN275" s="42">
        <v>0</v>
      </c>
      <c r="BO275" s="42">
        <v>0</v>
      </c>
      <c r="BP275" s="42">
        <v>0</v>
      </c>
      <c r="BQ275" s="42">
        <v>0</v>
      </c>
      <c r="BR275" s="42">
        <v>0</v>
      </c>
      <c r="BS275" s="42">
        <v>0</v>
      </c>
      <c r="BT275" s="42">
        <v>0</v>
      </c>
      <c r="BU275" s="42">
        <v>0</v>
      </c>
      <c r="BV275" s="42">
        <v>0</v>
      </c>
      <c r="BW275" s="42">
        <v>0</v>
      </c>
      <c r="BX275" s="42">
        <v>0</v>
      </c>
      <c r="BY275" s="42">
        <v>0</v>
      </c>
      <c r="BZ275" s="42">
        <v>0</v>
      </c>
      <c r="CA275" s="42">
        <v>0</v>
      </c>
      <c r="CB275" s="42">
        <v>0</v>
      </c>
      <c r="CC275" s="42">
        <v>0</v>
      </c>
    </row>
    <row r="276" spans="1:81" x14ac:dyDescent="0.25">
      <c r="A276" s="202">
        <v>44958</v>
      </c>
      <c r="B276" s="42" t="s">
        <v>1311</v>
      </c>
      <c r="C276" s="42" t="s">
        <v>455</v>
      </c>
      <c r="D276" s="42">
        <v>0</v>
      </c>
      <c r="E276" s="42">
        <v>0</v>
      </c>
      <c r="F276" s="42">
        <v>0</v>
      </c>
      <c r="G276" s="42">
        <v>0</v>
      </c>
      <c r="H276" s="42">
        <v>0</v>
      </c>
      <c r="I276" s="42">
        <v>0</v>
      </c>
      <c r="J276" s="42">
        <v>0</v>
      </c>
      <c r="K276" s="42">
        <v>0</v>
      </c>
      <c r="L276" s="42">
        <v>0</v>
      </c>
      <c r="M276" s="42">
        <v>0</v>
      </c>
      <c r="N276" s="42">
        <v>0</v>
      </c>
      <c r="O276" s="42">
        <v>0</v>
      </c>
      <c r="P276" s="42">
        <v>0</v>
      </c>
      <c r="Q276" s="42">
        <v>0</v>
      </c>
      <c r="R276" s="42">
        <v>0</v>
      </c>
      <c r="S276" s="42">
        <v>0</v>
      </c>
      <c r="T276" s="42">
        <v>0</v>
      </c>
      <c r="U276" s="42">
        <v>0</v>
      </c>
      <c r="V276" s="42">
        <v>0</v>
      </c>
      <c r="W276" s="42">
        <v>0</v>
      </c>
      <c r="X276" s="42">
        <v>0</v>
      </c>
      <c r="Y276" s="42">
        <v>0</v>
      </c>
      <c r="Z276" s="42">
        <v>0</v>
      </c>
      <c r="AA276" s="42">
        <v>0</v>
      </c>
      <c r="AB276" s="42">
        <v>9.9989999999999996E-5</v>
      </c>
      <c r="AC276" s="42">
        <v>0</v>
      </c>
      <c r="AD276" s="42">
        <v>0</v>
      </c>
      <c r="AE276" s="42">
        <v>0</v>
      </c>
      <c r="AF276" s="42">
        <v>0</v>
      </c>
      <c r="AG276" s="42">
        <v>0</v>
      </c>
      <c r="AH276" s="42">
        <v>0</v>
      </c>
      <c r="AI276" s="42">
        <v>0</v>
      </c>
      <c r="AJ276" s="42">
        <v>0</v>
      </c>
      <c r="AK276" s="42">
        <v>0</v>
      </c>
      <c r="AL276" s="42">
        <v>0</v>
      </c>
      <c r="AM276" s="42">
        <v>0</v>
      </c>
      <c r="AN276" s="42">
        <v>0</v>
      </c>
      <c r="AO276" s="42">
        <v>0</v>
      </c>
      <c r="AP276" s="42">
        <v>0</v>
      </c>
      <c r="AQ276" s="42">
        <v>0</v>
      </c>
      <c r="AR276" s="42">
        <v>0</v>
      </c>
      <c r="AS276" s="42">
        <v>0</v>
      </c>
      <c r="AT276" s="42">
        <v>0</v>
      </c>
      <c r="AU276" s="42">
        <v>0</v>
      </c>
      <c r="AV276" s="42">
        <v>0</v>
      </c>
      <c r="AW276" s="42">
        <v>0</v>
      </c>
      <c r="AX276" s="42">
        <v>0</v>
      </c>
      <c r="AY276" s="42">
        <v>0</v>
      </c>
      <c r="AZ276" s="42">
        <v>0</v>
      </c>
      <c r="BA276" s="42">
        <v>0</v>
      </c>
      <c r="BB276" s="42">
        <v>0</v>
      </c>
      <c r="BC276" s="42">
        <v>0</v>
      </c>
      <c r="BD276" s="42">
        <v>0</v>
      </c>
      <c r="BE276" s="42">
        <v>0</v>
      </c>
      <c r="BF276" s="42">
        <v>0</v>
      </c>
      <c r="BG276" s="42">
        <v>0</v>
      </c>
      <c r="BH276" s="42">
        <v>0</v>
      </c>
      <c r="BI276" s="42">
        <v>0</v>
      </c>
      <c r="BJ276" s="42">
        <v>0</v>
      </c>
      <c r="BK276" s="42">
        <v>0</v>
      </c>
      <c r="BL276" s="42">
        <v>0</v>
      </c>
      <c r="BM276" s="42">
        <v>0</v>
      </c>
      <c r="BN276" s="42">
        <v>0</v>
      </c>
      <c r="BO276" s="42">
        <v>0</v>
      </c>
      <c r="BP276" s="42">
        <v>0</v>
      </c>
      <c r="BQ276" s="42">
        <v>0</v>
      </c>
      <c r="BR276" s="42">
        <v>0</v>
      </c>
      <c r="BS276" s="42">
        <v>0</v>
      </c>
      <c r="BT276" s="42">
        <v>0</v>
      </c>
      <c r="BU276" s="42">
        <v>0</v>
      </c>
      <c r="BV276" s="42">
        <v>0</v>
      </c>
      <c r="BW276" s="42">
        <v>0</v>
      </c>
      <c r="BX276" s="42">
        <v>0</v>
      </c>
      <c r="BY276" s="42">
        <v>0</v>
      </c>
      <c r="BZ276" s="42">
        <v>0</v>
      </c>
      <c r="CA276" s="42">
        <v>0</v>
      </c>
      <c r="CB276" s="42">
        <v>0</v>
      </c>
      <c r="CC276" s="42">
        <v>0</v>
      </c>
    </row>
    <row r="277" spans="1:81" x14ac:dyDescent="0.25">
      <c r="A277" s="202">
        <v>44958</v>
      </c>
      <c r="B277" s="42" t="s">
        <v>1311</v>
      </c>
      <c r="C277" s="42" t="s">
        <v>1292</v>
      </c>
      <c r="D277" s="42">
        <v>0</v>
      </c>
      <c r="E277" s="42">
        <v>0</v>
      </c>
      <c r="F277" s="42">
        <v>0</v>
      </c>
      <c r="G277" s="42">
        <v>0</v>
      </c>
      <c r="H277" s="42">
        <v>0</v>
      </c>
      <c r="I277" s="42">
        <v>0</v>
      </c>
      <c r="J277" s="42">
        <v>0</v>
      </c>
      <c r="K277" s="42">
        <v>0</v>
      </c>
      <c r="L277" s="42">
        <v>0</v>
      </c>
      <c r="M277" s="42">
        <v>0</v>
      </c>
      <c r="N277" s="42">
        <v>0</v>
      </c>
      <c r="O277" s="42">
        <v>0</v>
      </c>
      <c r="P277" s="42">
        <v>0</v>
      </c>
      <c r="Q277" s="42">
        <v>0</v>
      </c>
      <c r="R277" s="42">
        <v>0</v>
      </c>
      <c r="S277" s="42">
        <v>0</v>
      </c>
      <c r="T277" s="42">
        <v>0</v>
      </c>
      <c r="U277" s="42">
        <v>0</v>
      </c>
      <c r="V277" s="42">
        <v>0</v>
      </c>
      <c r="W277" s="42">
        <v>0</v>
      </c>
      <c r="X277" s="42">
        <v>0</v>
      </c>
      <c r="Y277" s="42">
        <v>0</v>
      </c>
      <c r="Z277" s="42">
        <v>0</v>
      </c>
      <c r="AA277" s="42">
        <v>0</v>
      </c>
      <c r="AB277" s="42">
        <v>0</v>
      </c>
      <c r="AC277" s="42">
        <v>0</v>
      </c>
      <c r="AD277" s="42">
        <v>0</v>
      </c>
      <c r="AE277" s="42">
        <v>0</v>
      </c>
      <c r="AF277" s="42">
        <v>0</v>
      </c>
      <c r="AG277" s="42">
        <v>0</v>
      </c>
      <c r="AH277" s="42">
        <v>0</v>
      </c>
      <c r="AI277" s="42">
        <v>-1.8790131210000001</v>
      </c>
      <c r="AJ277" s="42">
        <v>0</v>
      </c>
      <c r="AK277" s="42">
        <v>0</v>
      </c>
      <c r="AL277" s="42">
        <v>0</v>
      </c>
      <c r="AM277" s="42">
        <v>0</v>
      </c>
      <c r="AN277" s="42">
        <v>0</v>
      </c>
      <c r="AO277" s="42">
        <v>0</v>
      </c>
      <c r="AP277" s="42">
        <v>0</v>
      </c>
      <c r="AQ277" s="42">
        <v>0</v>
      </c>
      <c r="AR277" s="42">
        <v>0</v>
      </c>
      <c r="AS277" s="42">
        <v>0</v>
      </c>
      <c r="AT277" s="42">
        <v>0</v>
      </c>
      <c r="AU277" s="42">
        <v>0</v>
      </c>
      <c r="AV277" s="42">
        <v>0</v>
      </c>
      <c r="AW277" s="42">
        <v>0</v>
      </c>
      <c r="AX277" s="42">
        <v>0</v>
      </c>
      <c r="AY277" s="42">
        <v>0</v>
      </c>
      <c r="AZ277" s="42">
        <v>0</v>
      </c>
      <c r="BA277" s="42">
        <v>0</v>
      </c>
      <c r="BB277" s="42">
        <v>0</v>
      </c>
      <c r="BC277" s="42">
        <v>0</v>
      </c>
      <c r="BD277" s="42">
        <v>0</v>
      </c>
      <c r="BE277" s="42">
        <v>0</v>
      </c>
      <c r="BF277" s="42">
        <v>0</v>
      </c>
      <c r="BG277" s="42">
        <v>0</v>
      </c>
      <c r="BH277" s="42">
        <v>0</v>
      </c>
      <c r="BI277" s="42">
        <v>0</v>
      </c>
      <c r="BJ277" s="42">
        <v>0</v>
      </c>
      <c r="BK277" s="42">
        <v>0</v>
      </c>
      <c r="BL277" s="42">
        <v>0</v>
      </c>
      <c r="BM277" s="42">
        <v>0</v>
      </c>
      <c r="BN277" s="42">
        <v>0</v>
      </c>
      <c r="BO277" s="42">
        <v>0</v>
      </c>
      <c r="BP277" s="42">
        <v>0</v>
      </c>
      <c r="BQ277" s="42">
        <v>0</v>
      </c>
      <c r="BR277" s="42">
        <v>0</v>
      </c>
      <c r="BS277" s="42">
        <v>0</v>
      </c>
      <c r="BT277" s="42">
        <v>0</v>
      </c>
      <c r="BU277" s="42">
        <v>0</v>
      </c>
      <c r="BV277" s="42">
        <v>0</v>
      </c>
      <c r="BW277" s="42">
        <v>0</v>
      </c>
      <c r="BX277" s="42">
        <v>0</v>
      </c>
      <c r="BY277" s="42">
        <v>0</v>
      </c>
      <c r="BZ277" s="42">
        <v>0</v>
      </c>
      <c r="CA277" s="42">
        <v>0</v>
      </c>
      <c r="CB277" s="42">
        <v>0</v>
      </c>
      <c r="CC277" s="42">
        <v>0</v>
      </c>
    </row>
    <row r="278" spans="1:81" x14ac:dyDescent="0.25">
      <c r="A278" s="202">
        <v>44958</v>
      </c>
      <c r="B278" s="42" t="s">
        <v>1311</v>
      </c>
      <c r="C278" s="42" t="s">
        <v>1289</v>
      </c>
      <c r="D278" s="42">
        <v>0</v>
      </c>
      <c r="E278" s="42">
        <v>0</v>
      </c>
      <c r="F278" s="42">
        <v>0</v>
      </c>
      <c r="G278" s="42">
        <v>0</v>
      </c>
      <c r="H278" s="42">
        <v>0</v>
      </c>
      <c r="I278" s="42">
        <v>0</v>
      </c>
      <c r="J278" s="42">
        <v>0</v>
      </c>
      <c r="K278" s="42">
        <v>0</v>
      </c>
      <c r="L278" s="42">
        <v>0</v>
      </c>
      <c r="M278" s="42">
        <v>0</v>
      </c>
      <c r="N278" s="42">
        <v>0</v>
      </c>
      <c r="O278" s="42">
        <v>0</v>
      </c>
      <c r="P278" s="42">
        <v>0</v>
      </c>
      <c r="Q278" s="42">
        <v>0</v>
      </c>
      <c r="R278" s="42">
        <v>0</v>
      </c>
      <c r="S278" s="42">
        <v>0</v>
      </c>
      <c r="T278" s="42">
        <v>0</v>
      </c>
      <c r="U278" s="42">
        <v>0</v>
      </c>
      <c r="V278" s="42">
        <v>0</v>
      </c>
      <c r="W278" s="42">
        <v>0</v>
      </c>
      <c r="X278" s="42">
        <v>0</v>
      </c>
      <c r="Y278" s="42">
        <v>0</v>
      </c>
      <c r="Z278" s="42">
        <v>0</v>
      </c>
      <c r="AA278" s="42">
        <v>0</v>
      </c>
      <c r="AB278" s="42">
        <v>0</v>
      </c>
      <c r="AC278" s="42">
        <v>0</v>
      </c>
      <c r="AD278" s="42">
        <v>0</v>
      </c>
      <c r="AE278" s="42">
        <v>0</v>
      </c>
      <c r="AF278" s="42">
        <v>0</v>
      </c>
      <c r="AG278" s="42">
        <v>0</v>
      </c>
      <c r="AH278" s="42">
        <v>0</v>
      </c>
      <c r="AI278" s="42">
        <v>-24.470600000000001</v>
      </c>
      <c r="AJ278" s="42">
        <v>0</v>
      </c>
      <c r="AK278" s="42">
        <v>0</v>
      </c>
      <c r="AL278" s="42">
        <v>0</v>
      </c>
      <c r="AM278" s="42">
        <v>0</v>
      </c>
      <c r="AN278" s="42">
        <v>0</v>
      </c>
      <c r="AO278" s="42">
        <v>0</v>
      </c>
      <c r="AP278" s="42">
        <v>0</v>
      </c>
      <c r="AQ278" s="42">
        <v>0</v>
      </c>
      <c r="AR278" s="42">
        <v>0</v>
      </c>
      <c r="AS278" s="42">
        <v>0</v>
      </c>
      <c r="AT278" s="42">
        <v>0</v>
      </c>
      <c r="AU278" s="42">
        <v>0</v>
      </c>
      <c r="AV278" s="42">
        <v>0</v>
      </c>
      <c r="AW278" s="42">
        <v>0</v>
      </c>
      <c r="AX278" s="42">
        <v>0</v>
      </c>
      <c r="AY278" s="42">
        <v>0</v>
      </c>
      <c r="AZ278" s="42">
        <v>0</v>
      </c>
      <c r="BA278" s="42">
        <v>0</v>
      </c>
      <c r="BB278" s="42">
        <v>0</v>
      </c>
      <c r="BC278" s="42">
        <v>0</v>
      </c>
      <c r="BD278" s="42">
        <v>0</v>
      </c>
      <c r="BE278" s="42">
        <v>0</v>
      </c>
      <c r="BF278" s="42">
        <v>0</v>
      </c>
      <c r="BG278" s="42">
        <v>0</v>
      </c>
      <c r="BH278" s="42">
        <v>0</v>
      </c>
      <c r="BI278" s="42">
        <v>0</v>
      </c>
      <c r="BJ278" s="42">
        <v>0</v>
      </c>
      <c r="BK278" s="42">
        <v>0</v>
      </c>
      <c r="BL278" s="42">
        <v>0</v>
      </c>
      <c r="BM278" s="42">
        <v>0</v>
      </c>
      <c r="BN278" s="42">
        <v>0</v>
      </c>
      <c r="BO278" s="42">
        <v>0</v>
      </c>
      <c r="BP278" s="42">
        <v>0</v>
      </c>
      <c r="BQ278" s="42">
        <v>0</v>
      </c>
      <c r="BR278" s="42">
        <v>0</v>
      </c>
      <c r="BS278" s="42">
        <v>0</v>
      </c>
      <c r="BT278" s="42">
        <v>0</v>
      </c>
      <c r="BU278" s="42">
        <v>0</v>
      </c>
      <c r="BV278" s="42">
        <v>0</v>
      </c>
      <c r="BW278" s="42">
        <v>0</v>
      </c>
      <c r="BX278" s="42">
        <v>52317.180226999997</v>
      </c>
      <c r="BY278" s="42">
        <v>0</v>
      </c>
      <c r="BZ278" s="42">
        <v>0</v>
      </c>
      <c r="CA278" s="42">
        <v>0</v>
      </c>
      <c r="CB278" s="42">
        <v>0</v>
      </c>
      <c r="CC278" s="42">
        <v>0</v>
      </c>
    </row>
    <row r="279" spans="1:81" x14ac:dyDescent="0.25">
      <c r="A279" s="202">
        <v>44958</v>
      </c>
      <c r="B279" s="42" t="s">
        <v>1310</v>
      </c>
      <c r="C279" s="42" t="s">
        <v>919</v>
      </c>
      <c r="D279" s="42">
        <v>0</v>
      </c>
      <c r="E279" s="42">
        <v>0</v>
      </c>
      <c r="F279" s="42">
        <v>0</v>
      </c>
      <c r="G279" s="42">
        <v>0</v>
      </c>
      <c r="H279" s="42">
        <v>0</v>
      </c>
      <c r="I279" s="42">
        <v>0</v>
      </c>
      <c r="J279" s="42">
        <v>0</v>
      </c>
      <c r="K279" s="42">
        <v>0</v>
      </c>
      <c r="L279" s="42">
        <v>0</v>
      </c>
      <c r="M279" s="42">
        <v>0</v>
      </c>
      <c r="N279" s="42">
        <v>0</v>
      </c>
      <c r="O279" s="42">
        <v>0</v>
      </c>
      <c r="P279" s="42">
        <v>0</v>
      </c>
      <c r="Q279" s="42">
        <v>0</v>
      </c>
      <c r="R279" s="42">
        <v>0</v>
      </c>
      <c r="S279" s="42">
        <v>0</v>
      </c>
      <c r="T279" s="42">
        <v>0</v>
      </c>
      <c r="U279" s="42">
        <v>0</v>
      </c>
      <c r="V279" s="42">
        <v>0</v>
      </c>
      <c r="W279" s="42">
        <v>0</v>
      </c>
      <c r="X279" s="42">
        <v>0</v>
      </c>
      <c r="Y279" s="42">
        <v>0</v>
      </c>
      <c r="Z279" s="42">
        <v>-9.6685E-5</v>
      </c>
      <c r="AA279" s="42">
        <v>0</v>
      </c>
      <c r="AB279" s="42">
        <v>0</v>
      </c>
      <c r="AC279" s="42">
        <v>0</v>
      </c>
      <c r="AD279" s="42">
        <v>0</v>
      </c>
      <c r="AE279" s="42">
        <v>0</v>
      </c>
      <c r="AF279" s="42">
        <v>0</v>
      </c>
      <c r="AG279" s="42">
        <v>0</v>
      </c>
      <c r="AH279" s="42">
        <v>0</v>
      </c>
      <c r="AI279" s="42">
        <v>0</v>
      </c>
      <c r="AJ279" s="42">
        <v>0</v>
      </c>
      <c r="AK279" s="42">
        <v>0</v>
      </c>
      <c r="AL279" s="42">
        <v>0</v>
      </c>
      <c r="AM279" s="42">
        <v>0</v>
      </c>
      <c r="AN279" s="42">
        <v>0</v>
      </c>
      <c r="AO279" s="42">
        <v>0</v>
      </c>
      <c r="AP279" s="42">
        <v>0</v>
      </c>
      <c r="AQ279" s="42">
        <v>0</v>
      </c>
      <c r="AR279" s="42">
        <v>0</v>
      </c>
      <c r="AS279" s="42">
        <v>0</v>
      </c>
      <c r="AT279" s="42">
        <v>0</v>
      </c>
      <c r="AU279" s="42">
        <v>0</v>
      </c>
      <c r="AV279" s="42">
        <v>0</v>
      </c>
      <c r="AW279" s="42">
        <v>0</v>
      </c>
      <c r="AX279" s="42">
        <v>0</v>
      </c>
      <c r="AY279" s="42">
        <v>0</v>
      </c>
      <c r="AZ279" s="42">
        <v>0</v>
      </c>
      <c r="BA279" s="42">
        <v>0</v>
      </c>
      <c r="BB279" s="42">
        <v>0</v>
      </c>
      <c r="BC279" s="42">
        <v>0</v>
      </c>
      <c r="BD279" s="42">
        <v>0</v>
      </c>
      <c r="BE279" s="42">
        <v>0</v>
      </c>
      <c r="BF279" s="42">
        <v>0</v>
      </c>
      <c r="BG279" s="42">
        <v>0</v>
      </c>
      <c r="BH279" s="42">
        <v>0</v>
      </c>
      <c r="BI279" s="42">
        <v>0</v>
      </c>
      <c r="BJ279" s="42">
        <v>0</v>
      </c>
      <c r="BK279" s="42">
        <v>0</v>
      </c>
      <c r="BL279" s="42">
        <v>0</v>
      </c>
      <c r="BM279" s="42">
        <v>0</v>
      </c>
      <c r="BN279" s="42">
        <v>0</v>
      </c>
      <c r="BO279" s="42">
        <v>0</v>
      </c>
      <c r="BP279" s="42">
        <v>0</v>
      </c>
      <c r="BQ279" s="42">
        <v>0</v>
      </c>
      <c r="BR279" s="42">
        <v>0</v>
      </c>
      <c r="BS279" s="42">
        <v>0</v>
      </c>
      <c r="BT279" s="42">
        <v>0</v>
      </c>
      <c r="BU279" s="42">
        <v>0</v>
      </c>
      <c r="BV279" s="42">
        <v>0</v>
      </c>
      <c r="BW279" s="42">
        <v>0</v>
      </c>
      <c r="BX279" s="42">
        <v>0</v>
      </c>
      <c r="BY279" s="42">
        <v>0</v>
      </c>
      <c r="BZ279" s="42">
        <v>0</v>
      </c>
      <c r="CA279" s="42">
        <v>0</v>
      </c>
      <c r="CB279" s="42">
        <v>0</v>
      </c>
      <c r="CC279" s="42">
        <v>0</v>
      </c>
    </row>
    <row r="280" spans="1:81" x14ac:dyDescent="0.25">
      <c r="A280" s="202">
        <v>44958</v>
      </c>
      <c r="B280" s="42" t="s">
        <v>1310</v>
      </c>
      <c r="C280" s="42" t="s">
        <v>455</v>
      </c>
      <c r="D280" s="42">
        <v>0</v>
      </c>
      <c r="E280" s="42">
        <v>0</v>
      </c>
      <c r="F280" s="42">
        <v>0</v>
      </c>
      <c r="G280" s="42">
        <v>0</v>
      </c>
      <c r="H280" s="42">
        <v>0</v>
      </c>
      <c r="I280" s="42">
        <v>0</v>
      </c>
      <c r="J280" s="42">
        <v>0</v>
      </c>
      <c r="K280" s="42">
        <v>0</v>
      </c>
      <c r="L280" s="42">
        <v>0</v>
      </c>
      <c r="M280" s="42">
        <v>0</v>
      </c>
      <c r="N280" s="42">
        <v>0</v>
      </c>
      <c r="O280" s="42">
        <v>0</v>
      </c>
      <c r="P280" s="42">
        <v>0</v>
      </c>
      <c r="Q280" s="42">
        <v>0</v>
      </c>
      <c r="R280" s="42">
        <v>0</v>
      </c>
      <c r="S280" s="42">
        <v>0</v>
      </c>
      <c r="T280" s="42">
        <v>0</v>
      </c>
      <c r="U280" s="42">
        <v>0</v>
      </c>
      <c r="V280" s="42">
        <v>0</v>
      </c>
      <c r="W280" s="42">
        <v>0</v>
      </c>
      <c r="X280" s="42">
        <v>0</v>
      </c>
      <c r="Y280" s="42">
        <v>0</v>
      </c>
      <c r="Z280" s="42">
        <v>0</v>
      </c>
      <c r="AA280" s="42">
        <v>0</v>
      </c>
      <c r="AB280" s="42">
        <v>-3.4214000000000001E-5</v>
      </c>
      <c r="AC280" s="42">
        <v>0</v>
      </c>
      <c r="AD280" s="42">
        <v>0</v>
      </c>
      <c r="AE280" s="42">
        <v>0</v>
      </c>
      <c r="AF280" s="42">
        <v>0</v>
      </c>
      <c r="AG280" s="42">
        <v>0</v>
      </c>
      <c r="AH280" s="42">
        <v>0</v>
      </c>
      <c r="AI280" s="42">
        <v>0</v>
      </c>
      <c r="AJ280" s="42">
        <v>0</v>
      </c>
      <c r="AK280" s="42">
        <v>0</v>
      </c>
      <c r="AL280" s="42">
        <v>0</v>
      </c>
      <c r="AM280" s="42">
        <v>0</v>
      </c>
      <c r="AN280" s="42">
        <v>0</v>
      </c>
      <c r="AO280" s="42">
        <v>0</v>
      </c>
      <c r="AP280" s="42">
        <v>0</v>
      </c>
      <c r="AQ280" s="42">
        <v>0</v>
      </c>
      <c r="AR280" s="42">
        <v>0</v>
      </c>
      <c r="AS280" s="42">
        <v>0</v>
      </c>
      <c r="AT280" s="42">
        <v>0</v>
      </c>
      <c r="AU280" s="42">
        <v>0</v>
      </c>
      <c r="AV280" s="42">
        <v>0</v>
      </c>
      <c r="AW280" s="42">
        <v>0</v>
      </c>
      <c r="AX280" s="42">
        <v>0</v>
      </c>
      <c r="AY280" s="42">
        <v>0</v>
      </c>
      <c r="AZ280" s="42">
        <v>0</v>
      </c>
      <c r="BA280" s="42">
        <v>0</v>
      </c>
      <c r="BB280" s="42">
        <v>0</v>
      </c>
      <c r="BC280" s="42">
        <v>0</v>
      </c>
      <c r="BD280" s="42">
        <v>0</v>
      </c>
      <c r="BE280" s="42">
        <v>0</v>
      </c>
      <c r="BF280" s="42">
        <v>0</v>
      </c>
      <c r="BG280" s="42">
        <v>0</v>
      </c>
      <c r="BH280" s="42">
        <v>0</v>
      </c>
      <c r="BI280" s="42">
        <v>0</v>
      </c>
      <c r="BJ280" s="42">
        <v>0</v>
      </c>
      <c r="BK280" s="42">
        <v>0</v>
      </c>
      <c r="BL280" s="42">
        <v>0</v>
      </c>
      <c r="BM280" s="42">
        <v>0</v>
      </c>
      <c r="BN280" s="42">
        <v>0</v>
      </c>
      <c r="BO280" s="42">
        <v>0</v>
      </c>
      <c r="BP280" s="42">
        <v>0</v>
      </c>
      <c r="BQ280" s="42">
        <v>0</v>
      </c>
      <c r="BR280" s="42">
        <v>0</v>
      </c>
      <c r="BS280" s="42">
        <v>0</v>
      </c>
      <c r="BT280" s="42">
        <v>0</v>
      </c>
      <c r="BU280" s="42">
        <v>0</v>
      </c>
      <c r="BV280" s="42">
        <v>0</v>
      </c>
      <c r="BW280" s="42">
        <v>0</v>
      </c>
      <c r="BX280" s="42">
        <v>0</v>
      </c>
      <c r="BY280" s="42">
        <v>0</v>
      </c>
      <c r="BZ280" s="42">
        <v>0</v>
      </c>
      <c r="CA280" s="42">
        <v>0</v>
      </c>
      <c r="CB280" s="42">
        <v>0</v>
      </c>
      <c r="CC280" s="42">
        <v>0</v>
      </c>
    </row>
    <row r="281" spans="1:81" x14ac:dyDescent="0.25">
      <c r="A281" s="202">
        <v>44958</v>
      </c>
      <c r="B281" s="42" t="s">
        <v>1310</v>
      </c>
      <c r="C281" s="42" t="s">
        <v>1294</v>
      </c>
      <c r="D281" s="42">
        <v>0</v>
      </c>
      <c r="E281" s="42">
        <v>0</v>
      </c>
      <c r="F281" s="42">
        <v>0</v>
      </c>
      <c r="G281" s="42">
        <v>0</v>
      </c>
      <c r="H281" s="42">
        <v>0</v>
      </c>
      <c r="I281" s="42">
        <v>0</v>
      </c>
      <c r="J281" s="42">
        <v>0</v>
      </c>
      <c r="K281" s="42">
        <v>0</v>
      </c>
      <c r="L281" s="42">
        <v>0</v>
      </c>
      <c r="M281" s="42">
        <v>0</v>
      </c>
      <c r="N281" s="42">
        <v>0</v>
      </c>
      <c r="O281" s="42">
        <v>0</v>
      </c>
      <c r="P281" s="42">
        <v>0</v>
      </c>
      <c r="Q281" s="42">
        <v>0</v>
      </c>
      <c r="R281" s="42">
        <v>0</v>
      </c>
      <c r="S281" s="42">
        <v>0</v>
      </c>
      <c r="T281" s="42">
        <v>-1400514.067582</v>
      </c>
      <c r="U281" s="42">
        <v>0</v>
      </c>
      <c r="V281" s="42">
        <v>0</v>
      </c>
      <c r="W281" s="42">
        <v>0</v>
      </c>
      <c r="X281" s="42">
        <v>0</v>
      </c>
      <c r="Y281" s="42">
        <v>0</v>
      </c>
      <c r="Z281" s="42">
        <v>0</v>
      </c>
      <c r="AA281" s="42">
        <v>0</v>
      </c>
      <c r="AB281" s="42">
        <v>0</v>
      </c>
      <c r="AC281" s="42">
        <v>0</v>
      </c>
      <c r="AD281" s="42">
        <v>0</v>
      </c>
      <c r="AE281" s="42">
        <v>0</v>
      </c>
      <c r="AF281" s="42">
        <v>0</v>
      </c>
      <c r="AG281" s="42">
        <v>0</v>
      </c>
      <c r="AH281" s="42">
        <v>0</v>
      </c>
      <c r="AI281" s="42">
        <v>711.1028</v>
      </c>
      <c r="AJ281" s="42">
        <v>0</v>
      </c>
      <c r="AK281" s="42">
        <v>0</v>
      </c>
      <c r="AL281" s="42">
        <v>0</v>
      </c>
      <c r="AM281" s="42">
        <v>0</v>
      </c>
      <c r="AN281" s="42">
        <v>0</v>
      </c>
      <c r="AO281" s="42">
        <v>0</v>
      </c>
      <c r="AP281" s="42">
        <v>0</v>
      </c>
      <c r="AQ281" s="42">
        <v>0</v>
      </c>
      <c r="AR281" s="42">
        <v>0</v>
      </c>
      <c r="AS281" s="42">
        <v>0</v>
      </c>
      <c r="AT281" s="42">
        <v>0</v>
      </c>
      <c r="AU281" s="42">
        <v>0</v>
      </c>
      <c r="AV281" s="42">
        <v>0</v>
      </c>
      <c r="AW281" s="42">
        <v>0</v>
      </c>
      <c r="AX281" s="42">
        <v>0</v>
      </c>
      <c r="AY281" s="42">
        <v>0</v>
      </c>
      <c r="AZ281" s="42">
        <v>0</v>
      </c>
      <c r="BA281" s="42">
        <v>0</v>
      </c>
      <c r="BB281" s="42">
        <v>0</v>
      </c>
      <c r="BC281" s="42">
        <v>0</v>
      </c>
      <c r="BD281" s="42">
        <v>0</v>
      </c>
      <c r="BE281" s="42">
        <v>0</v>
      </c>
      <c r="BF281" s="42">
        <v>0</v>
      </c>
      <c r="BG281" s="42">
        <v>0</v>
      </c>
      <c r="BH281" s="42">
        <v>0</v>
      </c>
      <c r="BI281" s="42">
        <v>0</v>
      </c>
      <c r="BJ281" s="42">
        <v>0</v>
      </c>
      <c r="BK281" s="42">
        <v>0</v>
      </c>
      <c r="BL281" s="42">
        <v>0</v>
      </c>
      <c r="BM281" s="42">
        <v>0</v>
      </c>
      <c r="BN281" s="42">
        <v>0</v>
      </c>
      <c r="BO281" s="42">
        <v>0</v>
      </c>
      <c r="BP281" s="42">
        <v>0</v>
      </c>
      <c r="BQ281" s="42">
        <v>0</v>
      </c>
      <c r="BR281" s="42">
        <v>0</v>
      </c>
      <c r="BS281" s="42">
        <v>0</v>
      </c>
      <c r="BT281" s="42">
        <v>0</v>
      </c>
      <c r="BU281" s="42">
        <v>0</v>
      </c>
      <c r="BV281" s="42">
        <v>0</v>
      </c>
      <c r="BW281" s="42">
        <v>0</v>
      </c>
      <c r="BX281" s="42">
        <v>0</v>
      </c>
      <c r="BY281" s="42">
        <v>0</v>
      </c>
      <c r="BZ281" s="42">
        <v>0</v>
      </c>
      <c r="CA281" s="42">
        <v>0</v>
      </c>
      <c r="CB281" s="42">
        <v>0</v>
      </c>
      <c r="CC281" s="42">
        <v>0</v>
      </c>
    </row>
    <row r="282" spans="1:81" x14ac:dyDescent="0.25">
      <c r="A282" s="202">
        <v>44958</v>
      </c>
      <c r="B282" s="42" t="s">
        <v>1310</v>
      </c>
      <c r="C282" s="42" t="s">
        <v>1292</v>
      </c>
      <c r="D282" s="42">
        <v>0</v>
      </c>
      <c r="E282" s="42">
        <v>0</v>
      </c>
      <c r="F282" s="42">
        <v>0</v>
      </c>
      <c r="G282" s="42">
        <v>0</v>
      </c>
      <c r="H282" s="42">
        <v>0</v>
      </c>
      <c r="I282" s="42">
        <v>0</v>
      </c>
      <c r="J282" s="42">
        <v>0</v>
      </c>
      <c r="K282" s="42">
        <v>0</v>
      </c>
      <c r="L282" s="42">
        <v>0</v>
      </c>
      <c r="M282" s="42">
        <v>0</v>
      </c>
      <c r="N282" s="42">
        <v>0</v>
      </c>
      <c r="O282" s="42">
        <v>0</v>
      </c>
      <c r="P282" s="42">
        <v>0</v>
      </c>
      <c r="Q282" s="42">
        <v>0</v>
      </c>
      <c r="R282" s="42">
        <v>0</v>
      </c>
      <c r="S282" s="42">
        <v>0</v>
      </c>
      <c r="T282" s="42">
        <v>0</v>
      </c>
      <c r="U282" s="42">
        <v>0</v>
      </c>
      <c r="V282" s="42">
        <v>0</v>
      </c>
      <c r="W282" s="42">
        <v>0</v>
      </c>
      <c r="X282" s="42">
        <v>0</v>
      </c>
      <c r="Y282" s="42">
        <v>0</v>
      </c>
      <c r="Z282" s="42">
        <v>0</v>
      </c>
      <c r="AA282" s="42">
        <v>0</v>
      </c>
      <c r="AB282" s="42">
        <v>0</v>
      </c>
      <c r="AC282" s="42">
        <v>0</v>
      </c>
      <c r="AD282" s="42">
        <v>0</v>
      </c>
      <c r="AE282" s="42">
        <v>0</v>
      </c>
      <c r="AF282" s="42">
        <v>0</v>
      </c>
      <c r="AG282" s="42">
        <v>0</v>
      </c>
      <c r="AH282" s="42">
        <v>0</v>
      </c>
      <c r="AI282" s="42">
        <v>84.783981655999995</v>
      </c>
      <c r="AJ282" s="42">
        <v>0</v>
      </c>
      <c r="AK282" s="42">
        <v>0</v>
      </c>
      <c r="AL282" s="42">
        <v>0</v>
      </c>
      <c r="AM282" s="42">
        <v>0</v>
      </c>
      <c r="AN282" s="42">
        <v>0</v>
      </c>
      <c r="AO282" s="42">
        <v>0</v>
      </c>
      <c r="AP282" s="42">
        <v>0</v>
      </c>
      <c r="AQ282" s="42">
        <v>0</v>
      </c>
      <c r="AR282" s="42">
        <v>0</v>
      </c>
      <c r="AS282" s="42">
        <v>0</v>
      </c>
      <c r="AT282" s="42">
        <v>0</v>
      </c>
      <c r="AU282" s="42">
        <v>0</v>
      </c>
      <c r="AV282" s="42">
        <v>0</v>
      </c>
      <c r="AW282" s="42">
        <v>0</v>
      </c>
      <c r="AX282" s="42">
        <v>0</v>
      </c>
      <c r="AY282" s="42">
        <v>0</v>
      </c>
      <c r="AZ282" s="42">
        <v>0</v>
      </c>
      <c r="BA282" s="42">
        <v>0</v>
      </c>
      <c r="BB282" s="42">
        <v>0</v>
      </c>
      <c r="BC282" s="42">
        <v>0</v>
      </c>
      <c r="BD282" s="42">
        <v>0</v>
      </c>
      <c r="BE282" s="42">
        <v>0</v>
      </c>
      <c r="BF282" s="42">
        <v>0</v>
      </c>
      <c r="BG282" s="42">
        <v>0</v>
      </c>
      <c r="BH282" s="42">
        <v>0</v>
      </c>
      <c r="BI282" s="42">
        <v>0</v>
      </c>
      <c r="BJ282" s="42">
        <v>0</v>
      </c>
      <c r="BK282" s="42">
        <v>0</v>
      </c>
      <c r="BL282" s="42">
        <v>0</v>
      </c>
      <c r="BM282" s="42">
        <v>0</v>
      </c>
      <c r="BN282" s="42">
        <v>0</v>
      </c>
      <c r="BO282" s="42">
        <v>0</v>
      </c>
      <c r="BP282" s="42">
        <v>0</v>
      </c>
      <c r="BQ282" s="42">
        <v>0</v>
      </c>
      <c r="BR282" s="42">
        <v>0</v>
      </c>
      <c r="BS282" s="42">
        <v>0</v>
      </c>
      <c r="BT282" s="42">
        <v>0</v>
      </c>
      <c r="BU282" s="42">
        <v>0</v>
      </c>
      <c r="BV282" s="42">
        <v>0</v>
      </c>
      <c r="BW282" s="42">
        <v>0</v>
      </c>
      <c r="BX282" s="42">
        <v>0</v>
      </c>
      <c r="BY282" s="42">
        <v>0</v>
      </c>
      <c r="BZ282" s="42">
        <v>0</v>
      </c>
      <c r="CA282" s="42">
        <v>0</v>
      </c>
      <c r="CB282" s="42">
        <v>0</v>
      </c>
      <c r="CC282" s="42">
        <v>0</v>
      </c>
    </row>
    <row r="283" spans="1:81" x14ac:dyDescent="0.25">
      <c r="A283" s="202">
        <v>44958</v>
      </c>
      <c r="B283" s="42" t="s">
        <v>1310</v>
      </c>
      <c r="C283" s="42" t="s">
        <v>1289</v>
      </c>
      <c r="D283" s="42">
        <v>0</v>
      </c>
      <c r="E283" s="42">
        <v>0</v>
      </c>
      <c r="F283" s="42">
        <v>0</v>
      </c>
      <c r="G283" s="42">
        <v>0</v>
      </c>
      <c r="H283" s="42">
        <v>0</v>
      </c>
      <c r="I283" s="42">
        <v>0</v>
      </c>
      <c r="J283" s="42">
        <v>0</v>
      </c>
      <c r="K283" s="42">
        <v>0</v>
      </c>
      <c r="L283" s="42">
        <v>0</v>
      </c>
      <c r="M283" s="42">
        <v>0</v>
      </c>
      <c r="N283" s="42">
        <v>0</v>
      </c>
      <c r="O283" s="42">
        <v>0</v>
      </c>
      <c r="P283" s="42">
        <v>0</v>
      </c>
      <c r="Q283" s="42">
        <v>0</v>
      </c>
      <c r="R283" s="42">
        <v>0</v>
      </c>
      <c r="S283" s="42">
        <v>0</v>
      </c>
      <c r="T283" s="42">
        <v>0</v>
      </c>
      <c r="U283" s="42">
        <v>0</v>
      </c>
      <c r="V283" s="42">
        <v>0</v>
      </c>
      <c r="W283" s="42">
        <v>0</v>
      </c>
      <c r="X283" s="42">
        <v>0</v>
      </c>
      <c r="Y283" s="42">
        <v>0</v>
      </c>
      <c r="Z283" s="42">
        <v>0</v>
      </c>
      <c r="AA283" s="42">
        <v>0</v>
      </c>
      <c r="AB283" s="42">
        <v>0</v>
      </c>
      <c r="AC283" s="42">
        <v>0</v>
      </c>
      <c r="AD283" s="42">
        <v>0</v>
      </c>
      <c r="AE283" s="42">
        <v>0</v>
      </c>
      <c r="AF283" s="42">
        <v>0</v>
      </c>
      <c r="AG283" s="42">
        <v>0</v>
      </c>
      <c r="AH283" s="42">
        <v>0</v>
      </c>
      <c r="AI283" s="42">
        <v>-0.49830000000000002</v>
      </c>
      <c r="AJ283" s="42">
        <v>0</v>
      </c>
      <c r="AK283" s="42">
        <v>0</v>
      </c>
      <c r="AL283" s="42">
        <v>0</v>
      </c>
      <c r="AM283" s="42">
        <v>0</v>
      </c>
      <c r="AN283" s="42">
        <v>0</v>
      </c>
      <c r="AO283" s="42">
        <v>0</v>
      </c>
      <c r="AP283" s="42">
        <v>0</v>
      </c>
      <c r="AQ283" s="42">
        <v>0</v>
      </c>
      <c r="AR283" s="42">
        <v>0</v>
      </c>
      <c r="AS283" s="42">
        <v>0</v>
      </c>
      <c r="AT283" s="42">
        <v>0</v>
      </c>
      <c r="AU283" s="42">
        <v>0</v>
      </c>
      <c r="AV283" s="42">
        <v>0</v>
      </c>
      <c r="AW283" s="42">
        <v>0</v>
      </c>
      <c r="AX283" s="42">
        <v>0</v>
      </c>
      <c r="AY283" s="42">
        <v>0</v>
      </c>
      <c r="AZ283" s="42">
        <v>0</v>
      </c>
      <c r="BA283" s="42">
        <v>0</v>
      </c>
      <c r="BB283" s="42">
        <v>0</v>
      </c>
      <c r="BC283" s="42">
        <v>0</v>
      </c>
      <c r="BD283" s="42">
        <v>0</v>
      </c>
      <c r="BE283" s="42">
        <v>0</v>
      </c>
      <c r="BF283" s="42">
        <v>0</v>
      </c>
      <c r="BG283" s="42">
        <v>0</v>
      </c>
      <c r="BH283" s="42">
        <v>0</v>
      </c>
      <c r="BI283" s="42">
        <v>0</v>
      </c>
      <c r="BJ283" s="42">
        <v>0</v>
      </c>
      <c r="BK283" s="42">
        <v>0</v>
      </c>
      <c r="BL283" s="42">
        <v>0</v>
      </c>
      <c r="BM283" s="42">
        <v>0</v>
      </c>
      <c r="BN283" s="42">
        <v>0</v>
      </c>
      <c r="BO283" s="42">
        <v>0</v>
      </c>
      <c r="BP283" s="42">
        <v>0</v>
      </c>
      <c r="BQ283" s="42">
        <v>0</v>
      </c>
      <c r="BR283" s="42">
        <v>0</v>
      </c>
      <c r="BS283" s="42">
        <v>0</v>
      </c>
      <c r="BT283" s="42">
        <v>0</v>
      </c>
      <c r="BU283" s="42">
        <v>0</v>
      </c>
      <c r="BV283" s="42">
        <v>0</v>
      </c>
      <c r="BW283" s="42">
        <v>0</v>
      </c>
      <c r="BX283" s="42">
        <v>598.72738200000003</v>
      </c>
      <c r="BY283" s="42">
        <v>0</v>
      </c>
      <c r="BZ283" s="42">
        <v>0</v>
      </c>
      <c r="CA283" s="42">
        <v>0</v>
      </c>
      <c r="CB283" s="42">
        <v>0</v>
      </c>
      <c r="CC283" s="42">
        <v>0</v>
      </c>
    </row>
    <row r="284" spans="1:81" x14ac:dyDescent="0.25">
      <c r="A284" s="202">
        <v>44958</v>
      </c>
      <c r="B284" s="42" t="s">
        <v>1309</v>
      </c>
      <c r="C284" s="42" t="s">
        <v>459</v>
      </c>
      <c r="D284" s="42">
        <v>0</v>
      </c>
      <c r="E284" s="42">
        <v>0</v>
      </c>
      <c r="F284" s="42">
        <v>0</v>
      </c>
      <c r="G284" s="42">
        <v>0</v>
      </c>
      <c r="H284" s="42">
        <v>0</v>
      </c>
      <c r="I284" s="42">
        <v>0</v>
      </c>
      <c r="J284" s="42">
        <v>0</v>
      </c>
      <c r="K284" s="42">
        <v>0</v>
      </c>
      <c r="L284" s="42">
        <v>0</v>
      </c>
      <c r="M284" s="42">
        <v>0</v>
      </c>
      <c r="N284" s="42">
        <v>0</v>
      </c>
      <c r="O284" s="42">
        <v>-267.08699999999902</v>
      </c>
      <c r="P284" s="42">
        <v>0</v>
      </c>
      <c r="Q284" s="42">
        <v>0</v>
      </c>
      <c r="R284" s="42">
        <v>0</v>
      </c>
      <c r="S284" s="42">
        <v>0</v>
      </c>
      <c r="T284" s="42">
        <v>0</v>
      </c>
      <c r="U284" s="42">
        <v>0</v>
      </c>
      <c r="V284" s="42">
        <v>0</v>
      </c>
      <c r="W284" s="42">
        <v>0</v>
      </c>
      <c r="X284" s="42">
        <v>0</v>
      </c>
      <c r="Y284" s="42">
        <v>0</v>
      </c>
      <c r="Z284" s="42">
        <v>0</v>
      </c>
      <c r="AA284" s="42">
        <v>0</v>
      </c>
      <c r="AB284" s="42">
        <v>0</v>
      </c>
      <c r="AC284" s="42">
        <v>0</v>
      </c>
      <c r="AD284" s="42">
        <v>0</v>
      </c>
      <c r="AE284" s="42">
        <v>0</v>
      </c>
      <c r="AF284" s="42">
        <v>0</v>
      </c>
      <c r="AG284" s="42">
        <v>0</v>
      </c>
      <c r="AH284" s="42">
        <v>0</v>
      </c>
      <c r="AI284" s="42">
        <v>0</v>
      </c>
      <c r="AJ284" s="42">
        <v>0</v>
      </c>
      <c r="AK284" s="42">
        <v>0</v>
      </c>
      <c r="AL284" s="42">
        <v>0</v>
      </c>
      <c r="AM284" s="42">
        <v>0</v>
      </c>
      <c r="AN284" s="42">
        <v>0</v>
      </c>
      <c r="AO284" s="42">
        <v>0</v>
      </c>
      <c r="AP284" s="42">
        <v>0</v>
      </c>
      <c r="AQ284" s="42">
        <v>0</v>
      </c>
      <c r="AR284" s="42">
        <v>0</v>
      </c>
      <c r="AS284" s="42">
        <v>0</v>
      </c>
      <c r="AT284" s="42">
        <v>0</v>
      </c>
      <c r="AU284" s="42">
        <v>0</v>
      </c>
      <c r="AV284" s="42">
        <v>0</v>
      </c>
      <c r="AW284" s="42">
        <v>0</v>
      </c>
      <c r="AX284" s="42">
        <v>0</v>
      </c>
      <c r="AY284" s="42">
        <v>0</v>
      </c>
      <c r="AZ284" s="42">
        <v>0</v>
      </c>
      <c r="BA284" s="42">
        <v>0</v>
      </c>
      <c r="BB284" s="42">
        <v>0</v>
      </c>
      <c r="BC284" s="42">
        <v>0</v>
      </c>
      <c r="BD284" s="42">
        <v>0</v>
      </c>
      <c r="BE284" s="42">
        <v>0</v>
      </c>
      <c r="BF284" s="42">
        <v>0</v>
      </c>
      <c r="BG284" s="42">
        <v>0</v>
      </c>
      <c r="BH284" s="42">
        <v>0</v>
      </c>
      <c r="BI284" s="42">
        <v>0</v>
      </c>
      <c r="BJ284" s="42">
        <v>0</v>
      </c>
      <c r="BK284" s="42">
        <v>0</v>
      </c>
      <c r="BL284" s="42">
        <v>0</v>
      </c>
      <c r="BM284" s="42">
        <v>0</v>
      </c>
      <c r="BN284" s="42">
        <v>0</v>
      </c>
      <c r="BO284" s="42">
        <v>0</v>
      </c>
      <c r="BP284" s="42">
        <v>0</v>
      </c>
      <c r="BQ284" s="42">
        <v>0</v>
      </c>
      <c r="BR284" s="42">
        <v>0</v>
      </c>
      <c r="BS284" s="42">
        <v>0</v>
      </c>
      <c r="BT284" s="42">
        <v>0</v>
      </c>
      <c r="BU284" s="42">
        <v>0</v>
      </c>
      <c r="BV284" s="42">
        <v>0</v>
      </c>
      <c r="BW284" s="42">
        <v>0</v>
      </c>
      <c r="BX284" s="42">
        <v>1334843.3340773799</v>
      </c>
      <c r="BY284" s="42">
        <v>0</v>
      </c>
      <c r="BZ284" s="42">
        <v>0</v>
      </c>
      <c r="CA284" s="42">
        <v>0</v>
      </c>
      <c r="CB284" s="42">
        <v>0</v>
      </c>
      <c r="CC284" s="42">
        <v>0</v>
      </c>
    </row>
    <row r="285" spans="1:81" x14ac:dyDescent="0.25">
      <c r="A285" s="202">
        <v>44958</v>
      </c>
      <c r="B285" s="42" t="s">
        <v>1309</v>
      </c>
      <c r="C285" s="42" t="s">
        <v>921</v>
      </c>
      <c r="D285" s="42">
        <v>0</v>
      </c>
      <c r="E285" s="42">
        <v>0</v>
      </c>
      <c r="F285" s="42">
        <v>0</v>
      </c>
      <c r="G285" s="42">
        <v>0</v>
      </c>
      <c r="H285" s="42">
        <v>0</v>
      </c>
      <c r="I285" s="42">
        <v>0</v>
      </c>
      <c r="J285" s="42">
        <v>0</v>
      </c>
      <c r="K285" s="42">
        <v>0</v>
      </c>
      <c r="L285" s="42">
        <v>0</v>
      </c>
      <c r="M285" s="42">
        <v>0</v>
      </c>
      <c r="N285" s="42">
        <v>0</v>
      </c>
      <c r="O285" s="42">
        <v>0</v>
      </c>
      <c r="P285" s="42">
        <v>0</v>
      </c>
      <c r="Q285" s="42">
        <v>0</v>
      </c>
      <c r="R285" s="42">
        <v>0</v>
      </c>
      <c r="S285" s="42">
        <v>0</v>
      </c>
      <c r="T285" s="42">
        <v>0</v>
      </c>
      <c r="U285" s="42">
        <v>0</v>
      </c>
      <c r="V285" s="42">
        <v>0</v>
      </c>
      <c r="W285" s="42">
        <v>0</v>
      </c>
      <c r="X285" s="42">
        <v>0</v>
      </c>
      <c r="Y285" s="42">
        <v>-2415.7559999999999</v>
      </c>
      <c r="Z285" s="42">
        <v>0</v>
      </c>
      <c r="AA285" s="42">
        <v>0</v>
      </c>
      <c r="AB285" s="42">
        <v>0</v>
      </c>
      <c r="AC285" s="42">
        <v>0</v>
      </c>
      <c r="AD285" s="42">
        <v>0</v>
      </c>
      <c r="AE285" s="42">
        <v>0</v>
      </c>
      <c r="AF285" s="42">
        <v>0</v>
      </c>
      <c r="AG285" s="42">
        <v>0</v>
      </c>
      <c r="AH285" s="42">
        <v>0</v>
      </c>
      <c r="AI285" s="42">
        <v>0</v>
      </c>
      <c r="AJ285" s="42">
        <v>0</v>
      </c>
      <c r="AK285" s="42">
        <v>0</v>
      </c>
      <c r="AL285" s="42">
        <v>0</v>
      </c>
      <c r="AM285" s="42">
        <v>0</v>
      </c>
      <c r="AN285" s="42">
        <v>0</v>
      </c>
      <c r="AO285" s="42">
        <v>0</v>
      </c>
      <c r="AP285" s="42">
        <v>0</v>
      </c>
      <c r="AQ285" s="42">
        <v>0</v>
      </c>
      <c r="AR285" s="42">
        <v>0</v>
      </c>
      <c r="AS285" s="42">
        <v>0</v>
      </c>
      <c r="AT285" s="42">
        <v>0</v>
      </c>
      <c r="AU285" s="42">
        <v>0</v>
      </c>
      <c r="AV285" s="42">
        <v>0</v>
      </c>
      <c r="AW285" s="42">
        <v>0</v>
      </c>
      <c r="AX285" s="42">
        <v>0</v>
      </c>
      <c r="AY285" s="42">
        <v>0</v>
      </c>
      <c r="AZ285" s="42">
        <v>0</v>
      </c>
      <c r="BA285" s="42">
        <v>0</v>
      </c>
      <c r="BB285" s="42">
        <v>0</v>
      </c>
      <c r="BC285" s="42">
        <v>0</v>
      </c>
      <c r="BD285" s="42">
        <v>0</v>
      </c>
      <c r="BE285" s="42">
        <v>0</v>
      </c>
      <c r="BF285" s="42">
        <v>0</v>
      </c>
      <c r="BG285" s="42">
        <v>0</v>
      </c>
      <c r="BH285" s="42">
        <v>0</v>
      </c>
      <c r="BI285" s="42">
        <v>0</v>
      </c>
      <c r="BJ285" s="42">
        <v>0</v>
      </c>
      <c r="BK285" s="42">
        <v>0</v>
      </c>
      <c r="BL285" s="42">
        <v>0</v>
      </c>
      <c r="BM285" s="42">
        <v>0</v>
      </c>
      <c r="BN285" s="42">
        <v>0</v>
      </c>
      <c r="BO285" s="42">
        <v>0</v>
      </c>
      <c r="BP285" s="42">
        <v>0</v>
      </c>
      <c r="BQ285" s="42">
        <v>0</v>
      </c>
      <c r="BR285" s="42">
        <v>0</v>
      </c>
      <c r="BS285" s="42">
        <v>0</v>
      </c>
      <c r="BT285" s="42">
        <v>0</v>
      </c>
      <c r="BU285" s="42">
        <v>0</v>
      </c>
      <c r="BV285" s="42">
        <v>0</v>
      </c>
      <c r="BW285" s="42">
        <v>0</v>
      </c>
      <c r="BX285" s="42">
        <v>0</v>
      </c>
      <c r="BY285" s="42">
        <v>0</v>
      </c>
      <c r="BZ285" s="42">
        <v>0</v>
      </c>
      <c r="CA285" s="42">
        <v>0</v>
      </c>
      <c r="CB285" s="42">
        <v>0</v>
      </c>
      <c r="CC285" s="42">
        <v>0</v>
      </c>
    </row>
    <row r="286" spans="1:81" x14ac:dyDescent="0.25">
      <c r="A286" s="202">
        <v>44958</v>
      </c>
      <c r="B286" s="42" t="s">
        <v>1309</v>
      </c>
      <c r="C286" s="42" t="s">
        <v>919</v>
      </c>
      <c r="D286" s="42">
        <v>0</v>
      </c>
      <c r="E286" s="42">
        <v>0</v>
      </c>
      <c r="F286" s="42">
        <v>0</v>
      </c>
      <c r="G286" s="42">
        <v>0</v>
      </c>
      <c r="H286" s="42">
        <v>0</v>
      </c>
      <c r="I286" s="42">
        <v>0</v>
      </c>
      <c r="J286" s="42">
        <v>0</v>
      </c>
      <c r="K286" s="42">
        <v>0</v>
      </c>
      <c r="L286" s="42">
        <v>0</v>
      </c>
      <c r="M286" s="42">
        <v>0</v>
      </c>
      <c r="N286" s="42">
        <v>0</v>
      </c>
      <c r="O286" s="42">
        <v>0</v>
      </c>
      <c r="P286" s="42">
        <v>0</v>
      </c>
      <c r="Q286" s="42">
        <v>0</v>
      </c>
      <c r="R286" s="42">
        <v>0</v>
      </c>
      <c r="S286" s="42">
        <v>0</v>
      </c>
      <c r="T286" s="42">
        <v>0</v>
      </c>
      <c r="U286" s="42">
        <v>0</v>
      </c>
      <c r="V286" s="42">
        <v>0</v>
      </c>
      <c r="W286" s="42">
        <v>0</v>
      </c>
      <c r="X286" s="42">
        <v>0</v>
      </c>
      <c r="Y286" s="42">
        <v>0</v>
      </c>
      <c r="Z286" s="42">
        <v>-1.4473900000000001E-4</v>
      </c>
      <c r="AA286" s="42">
        <v>0</v>
      </c>
      <c r="AB286" s="42">
        <v>0</v>
      </c>
      <c r="AC286" s="42">
        <v>0</v>
      </c>
      <c r="AD286" s="42">
        <v>0</v>
      </c>
      <c r="AE286" s="42">
        <v>0</v>
      </c>
      <c r="AF286" s="42">
        <v>0</v>
      </c>
      <c r="AG286" s="42">
        <v>0</v>
      </c>
      <c r="AH286" s="42">
        <v>0</v>
      </c>
      <c r="AI286" s="42">
        <v>0</v>
      </c>
      <c r="AJ286" s="42">
        <v>0</v>
      </c>
      <c r="AK286" s="42">
        <v>0</v>
      </c>
      <c r="AL286" s="42">
        <v>0</v>
      </c>
      <c r="AM286" s="42">
        <v>0</v>
      </c>
      <c r="AN286" s="42">
        <v>0</v>
      </c>
      <c r="AO286" s="42">
        <v>0</v>
      </c>
      <c r="AP286" s="42">
        <v>0</v>
      </c>
      <c r="AQ286" s="42">
        <v>0</v>
      </c>
      <c r="AR286" s="42">
        <v>0</v>
      </c>
      <c r="AS286" s="42">
        <v>0</v>
      </c>
      <c r="AT286" s="42">
        <v>0</v>
      </c>
      <c r="AU286" s="42">
        <v>0</v>
      </c>
      <c r="AV286" s="42">
        <v>0</v>
      </c>
      <c r="AW286" s="42">
        <v>0</v>
      </c>
      <c r="AX286" s="42">
        <v>0</v>
      </c>
      <c r="AY286" s="42">
        <v>0</v>
      </c>
      <c r="AZ286" s="42">
        <v>0</v>
      </c>
      <c r="BA286" s="42">
        <v>0</v>
      </c>
      <c r="BB286" s="42">
        <v>0</v>
      </c>
      <c r="BC286" s="42">
        <v>0</v>
      </c>
      <c r="BD286" s="42">
        <v>0</v>
      </c>
      <c r="BE286" s="42">
        <v>0</v>
      </c>
      <c r="BF286" s="42">
        <v>0</v>
      </c>
      <c r="BG286" s="42">
        <v>0</v>
      </c>
      <c r="BH286" s="42">
        <v>0</v>
      </c>
      <c r="BI286" s="42">
        <v>0</v>
      </c>
      <c r="BJ286" s="42">
        <v>0</v>
      </c>
      <c r="BK286" s="42">
        <v>0</v>
      </c>
      <c r="BL286" s="42">
        <v>0</v>
      </c>
      <c r="BM286" s="42">
        <v>0</v>
      </c>
      <c r="BN286" s="42">
        <v>0</v>
      </c>
      <c r="BO286" s="42">
        <v>0</v>
      </c>
      <c r="BP286" s="42">
        <v>0</v>
      </c>
      <c r="BQ286" s="42">
        <v>0</v>
      </c>
      <c r="BR286" s="42">
        <v>0</v>
      </c>
      <c r="BS286" s="42">
        <v>0</v>
      </c>
      <c r="BT286" s="42">
        <v>0</v>
      </c>
      <c r="BU286" s="42">
        <v>0</v>
      </c>
      <c r="BV286" s="42">
        <v>0</v>
      </c>
      <c r="BW286" s="42">
        <v>0</v>
      </c>
      <c r="BX286" s="42">
        <v>0</v>
      </c>
      <c r="BY286" s="42">
        <v>0</v>
      </c>
      <c r="BZ286" s="42">
        <v>0</v>
      </c>
      <c r="CA286" s="42">
        <v>0</v>
      </c>
      <c r="CB286" s="42">
        <v>0</v>
      </c>
      <c r="CC286" s="42">
        <v>0</v>
      </c>
    </row>
    <row r="287" spans="1:81" x14ac:dyDescent="0.25">
      <c r="A287" s="202">
        <v>44958</v>
      </c>
      <c r="B287" s="42" t="s">
        <v>1309</v>
      </c>
      <c r="C287" s="42" t="s">
        <v>1294</v>
      </c>
      <c r="D287" s="42">
        <v>0</v>
      </c>
      <c r="E287" s="42">
        <v>0</v>
      </c>
      <c r="F287" s="42">
        <v>0</v>
      </c>
      <c r="G287" s="42">
        <v>0</v>
      </c>
      <c r="H287" s="42">
        <v>0</v>
      </c>
      <c r="I287" s="42">
        <v>0</v>
      </c>
      <c r="J287" s="42">
        <v>0</v>
      </c>
      <c r="K287" s="42">
        <v>0</v>
      </c>
      <c r="L287" s="42">
        <v>0</v>
      </c>
      <c r="M287" s="42">
        <v>0</v>
      </c>
      <c r="N287" s="42">
        <v>0</v>
      </c>
      <c r="O287" s="42">
        <v>0</v>
      </c>
      <c r="P287" s="42">
        <v>0</v>
      </c>
      <c r="Q287" s="42">
        <v>0</v>
      </c>
      <c r="R287" s="42">
        <v>0</v>
      </c>
      <c r="S287" s="42">
        <v>0</v>
      </c>
      <c r="T287" s="42">
        <v>-5264339.9849380003</v>
      </c>
      <c r="U287" s="42">
        <v>0</v>
      </c>
      <c r="V287" s="42">
        <v>0</v>
      </c>
      <c r="W287" s="42">
        <v>0</v>
      </c>
      <c r="X287" s="42">
        <v>0</v>
      </c>
      <c r="Y287" s="42">
        <v>0</v>
      </c>
      <c r="Z287" s="42">
        <v>0</v>
      </c>
      <c r="AA287" s="42">
        <v>0</v>
      </c>
      <c r="AB287" s="42">
        <v>0</v>
      </c>
      <c r="AC287" s="42">
        <v>0</v>
      </c>
      <c r="AD287" s="42">
        <v>0</v>
      </c>
      <c r="AE287" s="42">
        <v>0</v>
      </c>
      <c r="AF287" s="42">
        <v>0</v>
      </c>
      <c r="AG287" s="42">
        <v>0</v>
      </c>
      <c r="AH287" s="42">
        <v>0</v>
      </c>
      <c r="AI287" s="42">
        <v>3300.8208</v>
      </c>
      <c r="AJ287" s="42">
        <v>0</v>
      </c>
      <c r="AK287" s="42">
        <v>0</v>
      </c>
      <c r="AL287" s="42">
        <v>0</v>
      </c>
      <c r="AM287" s="42">
        <v>0</v>
      </c>
      <c r="AN287" s="42">
        <v>0</v>
      </c>
      <c r="AO287" s="42">
        <v>0</v>
      </c>
      <c r="AP287" s="42">
        <v>0</v>
      </c>
      <c r="AQ287" s="42">
        <v>0</v>
      </c>
      <c r="AR287" s="42">
        <v>0</v>
      </c>
      <c r="AS287" s="42">
        <v>0</v>
      </c>
      <c r="AT287" s="42">
        <v>0</v>
      </c>
      <c r="AU287" s="42">
        <v>0</v>
      </c>
      <c r="AV287" s="42">
        <v>0</v>
      </c>
      <c r="AW287" s="42">
        <v>0</v>
      </c>
      <c r="AX287" s="42">
        <v>0</v>
      </c>
      <c r="AY287" s="42">
        <v>0</v>
      </c>
      <c r="AZ287" s="42">
        <v>0</v>
      </c>
      <c r="BA287" s="42">
        <v>0</v>
      </c>
      <c r="BB287" s="42">
        <v>0</v>
      </c>
      <c r="BC287" s="42">
        <v>0</v>
      </c>
      <c r="BD287" s="42">
        <v>0</v>
      </c>
      <c r="BE287" s="42">
        <v>0</v>
      </c>
      <c r="BF287" s="42">
        <v>0</v>
      </c>
      <c r="BG287" s="42">
        <v>0</v>
      </c>
      <c r="BH287" s="42">
        <v>0</v>
      </c>
      <c r="BI287" s="42">
        <v>0</v>
      </c>
      <c r="BJ287" s="42">
        <v>0</v>
      </c>
      <c r="BK287" s="42">
        <v>0</v>
      </c>
      <c r="BL287" s="42">
        <v>0</v>
      </c>
      <c r="BM287" s="42">
        <v>0</v>
      </c>
      <c r="BN287" s="42">
        <v>0</v>
      </c>
      <c r="BO287" s="42">
        <v>0</v>
      </c>
      <c r="BP287" s="42">
        <v>0</v>
      </c>
      <c r="BQ287" s="42">
        <v>0</v>
      </c>
      <c r="BR287" s="42">
        <v>0</v>
      </c>
      <c r="BS287" s="42">
        <v>0</v>
      </c>
      <c r="BT287" s="42">
        <v>0</v>
      </c>
      <c r="BU287" s="42">
        <v>0</v>
      </c>
      <c r="BV287" s="42">
        <v>0</v>
      </c>
      <c r="BW287" s="42">
        <v>0</v>
      </c>
      <c r="BX287" s="42">
        <v>0</v>
      </c>
      <c r="BY287" s="42">
        <v>0</v>
      </c>
      <c r="BZ287" s="42">
        <v>0</v>
      </c>
      <c r="CA287" s="42">
        <v>0</v>
      </c>
      <c r="CB287" s="42">
        <v>0</v>
      </c>
      <c r="CC287" s="42">
        <v>0</v>
      </c>
    </row>
    <row r="288" spans="1:81" x14ac:dyDescent="0.25">
      <c r="A288" s="202">
        <v>44958</v>
      </c>
      <c r="B288" s="42" t="s">
        <v>1309</v>
      </c>
      <c r="C288" s="42" t="s">
        <v>1292</v>
      </c>
      <c r="D288" s="42">
        <v>0</v>
      </c>
      <c r="E288" s="42">
        <v>0</v>
      </c>
      <c r="F288" s="42">
        <v>0</v>
      </c>
      <c r="G288" s="42">
        <v>0</v>
      </c>
      <c r="H288" s="42">
        <v>0</v>
      </c>
      <c r="I288" s="42">
        <v>0</v>
      </c>
      <c r="J288" s="42">
        <v>0</v>
      </c>
      <c r="K288" s="42">
        <v>0</v>
      </c>
      <c r="L288" s="42">
        <v>0</v>
      </c>
      <c r="M288" s="42">
        <v>0</v>
      </c>
      <c r="N288" s="42">
        <v>0</v>
      </c>
      <c r="O288" s="42">
        <v>0</v>
      </c>
      <c r="P288" s="42">
        <v>0</v>
      </c>
      <c r="Q288" s="42">
        <v>0</v>
      </c>
      <c r="R288" s="42">
        <v>0</v>
      </c>
      <c r="S288" s="42">
        <v>0</v>
      </c>
      <c r="T288" s="42">
        <v>0</v>
      </c>
      <c r="U288" s="42">
        <v>0</v>
      </c>
      <c r="V288" s="42">
        <v>0</v>
      </c>
      <c r="W288" s="42">
        <v>0</v>
      </c>
      <c r="X288" s="42">
        <v>0</v>
      </c>
      <c r="Y288" s="42">
        <v>0</v>
      </c>
      <c r="Z288" s="42">
        <v>0</v>
      </c>
      <c r="AA288" s="42">
        <v>0</v>
      </c>
      <c r="AB288" s="42">
        <v>0</v>
      </c>
      <c r="AC288" s="42">
        <v>0</v>
      </c>
      <c r="AD288" s="42">
        <v>0</v>
      </c>
      <c r="AE288" s="42">
        <v>0</v>
      </c>
      <c r="AF288" s="42">
        <v>0</v>
      </c>
      <c r="AG288" s="42">
        <v>0</v>
      </c>
      <c r="AH288" s="42">
        <v>0</v>
      </c>
      <c r="AI288" s="42">
        <v>3223.3089582960001</v>
      </c>
      <c r="AJ288" s="42">
        <v>0</v>
      </c>
      <c r="AK288" s="42">
        <v>0</v>
      </c>
      <c r="AL288" s="42">
        <v>0</v>
      </c>
      <c r="AM288" s="42">
        <v>0</v>
      </c>
      <c r="AN288" s="42">
        <v>0</v>
      </c>
      <c r="AO288" s="42">
        <v>0</v>
      </c>
      <c r="AP288" s="42">
        <v>0</v>
      </c>
      <c r="AQ288" s="42">
        <v>0</v>
      </c>
      <c r="AR288" s="42">
        <v>0</v>
      </c>
      <c r="AS288" s="42">
        <v>0</v>
      </c>
      <c r="AT288" s="42">
        <v>0</v>
      </c>
      <c r="AU288" s="42">
        <v>0</v>
      </c>
      <c r="AV288" s="42">
        <v>0</v>
      </c>
      <c r="AW288" s="42">
        <v>0</v>
      </c>
      <c r="AX288" s="42">
        <v>0</v>
      </c>
      <c r="AY288" s="42">
        <v>0</v>
      </c>
      <c r="AZ288" s="42">
        <v>0</v>
      </c>
      <c r="BA288" s="42">
        <v>0</v>
      </c>
      <c r="BB288" s="42">
        <v>0</v>
      </c>
      <c r="BC288" s="42">
        <v>0</v>
      </c>
      <c r="BD288" s="42">
        <v>0</v>
      </c>
      <c r="BE288" s="42">
        <v>0</v>
      </c>
      <c r="BF288" s="42">
        <v>0</v>
      </c>
      <c r="BG288" s="42">
        <v>0</v>
      </c>
      <c r="BH288" s="42">
        <v>0</v>
      </c>
      <c r="BI288" s="42">
        <v>0</v>
      </c>
      <c r="BJ288" s="42">
        <v>0</v>
      </c>
      <c r="BK288" s="42">
        <v>0</v>
      </c>
      <c r="BL288" s="42">
        <v>0</v>
      </c>
      <c r="BM288" s="42">
        <v>0</v>
      </c>
      <c r="BN288" s="42">
        <v>0</v>
      </c>
      <c r="BO288" s="42">
        <v>0</v>
      </c>
      <c r="BP288" s="42">
        <v>0</v>
      </c>
      <c r="BQ288" s="42">
        <v>0</v>
      </c>
      <c r="BR288" s="42">
        <v>0</v>
      </c>
      <c r="BS288" s="42">
        <v>0</v>
      </c>
      <c r="BT288" s="42">
        <v>0</v>
      </c>
      <c r="BU288" s="42">
        <v>0</v>
      </c>
      <c r="BV288" s="42">
        <v>0</v>
      </c>
      <c r="BW288" s="42">
        <v>-3790769.5413000002</v>
      </c>
      <c r="BX288" s="42">
        <v>0</v>
      </c>
      <c r="BY288" s="42">
        <v>0</v>
      </c>
      <c r="BZ288" s="42">
        <v>0</v>
      </c>
      <c r="CA288" s="42">
        <v>0</v>
      </c>
      <c r="CB288" s="42">
        <v>0</v>
      </c>
      <c r="CC288" s="42">
        <v>0</v>
      </c>
    </row>
    <row r="289" spans="1:81" x14ac:dyDescent="0.25">
      <c r="A289" s="202">
        <v>44958</v>
      </c>
      <c r="B289" s="42" t="s">
        <v>1309</v>
      </c>
      <c r="C289" s="42" t="s">
        <v>1289</v>
      </c>
      <c r="D289" s="42">
        <v>0</v>
      </c>
      <c r="E289" s="42">
        <v>0</v>
      </c>
      <c r="F289" s="42">
        <v>0</v>
      </c>
      <c r="G289" s="42">
        <v>0</v>
      </c>
      <c r="H289" s="42">
        <v>0</v>
      </c>
      <c r="I289" s="42">
        <v>0</v>
      </c>
      <c r="J289" s="42">
        <v>0</v>
      </c>
      <c r="K289" s="42">
        <v>0</v>
      </c>
      <c r="L289" s="42">
        <v>0</v>
      </c>
      <c r="M289" s="42">
        <v>0</v>
      </c>
      <c r="N289" s="42">
        <v>0</v>
      </c>
      <c r="O289" s="42">
        <v>0</v>
      </c>
      <c r="P289" s="42">
        <v>0</v>
      </c>
      <c r="Q289" s="42">
        <v>0</v>
      </c>
      <c r="R289" s="42">
        <v>0</v>
      </c>
      <c r="S289" s="42">
        <v>0</v>
      </c>
      <c r="T289" s="42">
        <v>0</v>
      </c>
      <c r="U289" s="42">
        <v>0</v>
      </c>
      <c r="V289" s="42">
        <v>0</v>
      </c>
      <c r="W289" s="42">
        <v>0</v>
      </c>
      <c r="X289" s="42">
        <v>0</v>
      </c>
      <c r="Y289" s="42">
        <v>0</v>
      </c>
      <c r="Z289" s="42">
        <v>0</v>
      </c>
      <c r="AA289" s="42">
        <v>0</v>
      </c>
      <c r="AB289" s="42">
        <v>0</v>
      </c>
      <c r="AC289" s="42">
        <v>0</v>
      </c>
      <c r="AD289" s="42">
        <v>0</v>
      </c>
      <c r="AE289" s="42">
        <v>0</v>
      </c>
      <c r="AF289" s="42">
        <v>0</v>
      </c>
      <c r="AG289" s="42">
        <v>0</v>
      </c>
      <c r="AH289" s="42">
        <v>0</v>
      </c>
      <c r="AI289" s="42">
        <v>0.70299999999999996</v>
      </c>
      <c r="AJ289" s="42">
        <v>0</v>
      </c>
      <c r="AK289" s="42">
        <v>0</v>
      </c>
      <c r="AL289" s="42">
        <v>0</v>
      </c>
      <c r="AM289" s="42">
        <v>0</v>
      </c>
      <c r="AN289" s="42">
        <v>0</v>
      </c>
      <c r="AO289" s="42">
        <v>0</v>
      </c>
      <c r="AP289" s="42">
        <v>0</v>
      </c>
      <c r="AQ289" s="42">
        <v>0</v>
      </c>
      <c r="AR289" s="42">
        <v>0</v>
      </c>
      <c r="AS289" s="42">
        <v>0</v>
      </c>
      <c r="AT289" s="42">
        <v>0</v>
      </c>
      <c r="AU289" s="42">
        <v>0</v>
      </c>
      <c r="AV289" s="42">
        <v>0</v>
      </c>
      <c r="AW289" s="42">
        <v>0</v>
      </c>
      <c r="AX289" s="42">
        <v>0</v>
      </c>
      <c r="AY289" s="42">
        <v>0</v>
      </c>
      <c r="AZ289" s="42">
        <v>0</v>
      </c>
      <c r="BA289" s="42">
        <v>0</v>
      </c>
      <c r="BB289" s="42">
        <v>0</v>
      </c>
      <c r="BC289" s="42">
        <v>0</v>
      </c>
      <c r="BD289" s="42">
        <v>0</v>
      </c>
      <c r="BE289" s="42">
        <v>0</v>
      </c>
      <c r="BF289" s="42">
        <v>0</v>
      </c>
      <c r="BG289" s="42">
        <v>0</v>
      </c>
      <c r="BH289" s="42">
        <v>0</v>
      </c>
      <c r="BI289" s="42">
        <v>0</v>
      </c>
      <c r="BJ289" s="42">
        <v>0</v>
      </c>
      <c r="BK289" s="42">
        <v>0</v>
      </c>
      <c r="BL289" s="42">
        <v>0</v>
      </c>
      <c r="BM289" s="42">
        <v>0</v>
      </c>
      <c r="BN289" s="42">
        <v>0</v>
      </c>
      <c r="BO289" s="42">
        <v>0</v>
      </c>
      <c r="BP289" s="42">
        <v>0</v>
      </c>
      <c r="BQ289" s="42">
        <v>0</v>
      </c>
      <c r="BR289" s="42">
        <v>0</v>
      </c>
      <c r="BS289" s="42">
        <v>0</v>
      </c>
      <c r="BT289" s="42">
        <v>0</v>
      </c>
      <c r="BU289" s="42">
        <v>0</v>
      </c>
      <c r="BV289" s="42">
        <v>0</v>
      </c>
      <c r="BW289" s="42">
        <v>0</v>
      </c>
      <c r="BX289" s="42">
        <v>296583.65782222402</v>
      </c>
      <c r="BY289" s="42">
        <v>0</v>
      </c>
      <c r="BZ289" s="42">
        <v>0</v>
      </c>
      <c r="CA289" s="42">
        <v>0</v>
      </c>
      <c r="CB289" s="42">
        <v>0</v>
      </c>
      <c r="CC289" s="42">
        <v>0</v>
      </c>
    </row>
    <row r="290" spans="1:81" x14ac:dyDescent="0.25">
      <c r="A290" s="202">
        <v>44958</v>
      </c>
      <c r="B290" s="42" t="s">
        <v>1308</v>
      </c>
      <c r="C290" s="42" t="s">
        <v>459</v>
      </c>
      <c r="D290" s="42">
        <v>0</v>
      </c>
      <c r="E290" s="42">
        <v>0</v>
      </c>
      <c r="F290" s="42">
        <v>0</v>
      </c>
      <c r="G290" s="42">
        <v>0</v>
      </c>
      <c r="H290" s="42">
        <v>0</v>
      </c>
      <c r="I290" s="42">
        <v>0</v>
      </c>
      <c r="J290" s="42">
        <v>0</v>
      </c>
      <c r="K290" s="42">
        <v>0</v>
      </c>
      <c r="L290" s="42">
        <v>0</v>
      </c>
      <c r="M290" s="42">
        <v>0</v>
      </c>
      <c r="N290" s="42">
        <v>0</v>
      </c>
      <c r="O290" s="42">
        <v>-783.72299999999996</v>
      </c>
      <c r="P290" s="42">
        <v>0</v>
      </c>
      <c r="Q290" s="42">
        <v>0</v>
      </c>
      <c r="R290" s="42">
        <v>0</v>
      </c>
      <c r="S290" s="42">
        <v>0</v>
      </c>
      <c r="T290" s="42">
        <v>0</v>
      </c>
      <c r="U290" s="42">
        <v>0</v>
      </c>
      <c r="V290" s="42">
        <v>0</v>
      </c>
      <c r="W290" s="42">
        <v>0</v>
      </c>
      <c r="X290" s="42">
        <v>0</v>
      </c>
      <c r="Y290" s="42">
        <v>0</v>
      </c>
      <c r="Z290" s="42">
        <v>0</v>
      </c>
      <c r="AA290" s="42">
        <v>0</v>
      </c>
      <c r="AB290" s="42">
        <v>0</v>
      </c>
      <c r="AC290" s="42">
        <v>0</v>
      </c>
      <c r="AD290" s="42">
        <v>0</v>
      </c>
      <c r="AE290" s="42">
        <v>0</v>
      </c>
      <c r="AF290" s="42">
        <v>0</v>
      </c>
      <c r="AG290" s="42">
        <v>0</v>
      </c>
      <c r="AH290" s="42">
        <v>0</v>
      </c>
      <c r="AI290" s="42">
        <v>0</v>
      </c>
      <c r="AJ290" s="42">
        <v>0</v>
      </c>
      <c r="AK290" s="42">
        <v>0</v>
      </c>
      <c r="AL290" s="42">
        <v>0</v>
      </c>
      <c r="AM290" s="42">
        <v>0</v>
      </c>
      <c r="AN290" s="42">
        <v>0</v>
      </c>
      <c r="AO290" s="42">
        <v>0</v>
      </c>
      <c r="AP290" s="42">
        <v>0</v>
      </c>
      <c r="AQ290" s="42">
        <v>0</v>
      </c>
      <c r="AR290" s="42">
        <v>0</v>
      </c>
      <c r="AS290" s="42">
        <v>0</v>
      </c>
      <c r="AT290" s="42">
        <v>0</v>
      </c>
      <c r="AU290" s="42">
        <v>0</v>
      </c>
      <c r="AV290" s="42">
        <v>0</v>
      </c>
      <c r="AW290" s="42">
        <v>0</v>
      </c>
      <c r="AX290" s="42">
        <v>0</v>
      </c>
      <c r="AY290" s="42">
        <v>0</v>
      </c>
      <c r="AZ290" s="42">
        <v>0</v>
      </c>
      <c r="BA290" s="42">
        <v>0</v>
      </c>
      <c r="BB290" s="42">
        <v>0</v>
      </c>
      <c r="BC290" s="42">
        <v>0</v>
      </c>
      <c r="BD290" s="42">
        <v>0</v>
      </c>
      <c r="BE290" s="42">
        <v>0</v>
      </c>
      <c r="BF290" s="42">
        <v>0</v>
      </c>
      <c r="BG290" s="42">
        <v>0</v>
      </c>
      <c r="BH290" s="42">
        <v>0</v>
      </c>
      <c r="BI290" s="42">
        <v>0</v>
      </c>
      <c r="BJ290" s="42">
        <v>0</v>
      </c>
      <c r="BK290" s="42">
        <v>0</v>
      </c>
      <c r="BL290" s="42">
        <v>0</v>
      </c>
      <c r="BM290" s="42">
        <v>0</v>
      </c>
      <c r="BN290" s="42">
        <v>0</v>
      </c>
      <c r="BO290" s="42">
        <v>0</v>
      </c>
      <c r="BP290" s="42">
        <v>0</v>
      </c>
      <c r="BQ290" s="42">
        <v>0</v>
      </c>
      <c r="BR290" s="42">
        <v>0</v>
      </c>
      <c r="BS290" s="42">
        <v>0</v>
      </c>
      <c r="BT290" s="42">
        <v>0</v>
      </c>
      <c r="BU290" s="42">
        <v>0</v>
      </c>
      <c r="BV290" s="42">
        <v>0</v>
      </c>
      <c r="BW290" s="42">
        <v>0</v>
      </c>
      <c r="BX290" s="42">
        <v>1540744.6898145699</v>
      </c>
      <c r="BY290" s="42">
        <v>0</v>
      </c>
      <c r="BZ290" s="42">
        <v>0</v>
      </c>
      <c r="CA290" s="42">
        <v>0</v>
      </c>
      <c r="CB290" s="42">
        <v>0</v>
      </c>
      <c r="CC290" s="42">
        <v>0</v>
      </c>
    </row>
    <row r="291" spans="1:81" x14ac:dyDescent="0.25">
      <c r="A291" s="202">
        <v>44958</v>
      </c>
      <c r="B291" s="42" t="s">
        <v>1308</v>
      </c>
      <c r="C291" s="42" t="s">
        <v>921</v>
      </c>
      <c r="D291" s="42">
        <v>0</v>
      </c>
      <c r="E291" s="42">
        <v>0</v>
      </c>
      <c r="F291" s="42">
        <v>0</v>
      </c>
      <c r="G291" s="42">
        <v>0</v>
      </c>
      <c r="H291" s="42">
        <v>0</v>
      </c>
      <c r="I291" s="42">
        <v>0</v>
      </c>
      <c r="J291" s="42">
        <v>0</v>
      </c>
      <c r="K291" s="42">
        <v>0</v>
      </c>
      <c r="L291" s="42">
        <v>0</v>
      </c>
      <c r="M291" s="42">
        <v>0</v>
      </c>
      <c r="N291" s="42">
        <v>0</v>
      </c>
      <c r="O291" s="42">
        <v>0</v>
      </c>
      <c r="P291" s="42">
        <v>0</v>
      </c>
      <c r="Q291" s="42">
        <v>0</v>
      </c>
      <c r="R291" s="42">
        <v>0</v>
      </c>
      <c r="S291" s="42">
        <v>0</v>
      </c>
      <c r="T291" s="42">
        <v>0</v>
      </c>
      <c r="U291" s="42">
        <v>0</v>
      </c>
      <c r="V291" s="42">
        <v>0</v>
      </c>
      <c r="W291" s="42">
        <v>0</v>
      </c>
      <c r="X291" s="42">
        <v>0</v>
      </c>
      <c r="Y291" s="42">
        <v>-2500.7939999999999</v>
      </c>
      <c r="Z291" s="42">
        <v>0</v>
      </c>
      <c r="AA291" s="42">
        <v>0</v>
      </c>
      <c r="AB291" s="42">
        <v>0</v>
      </c>
      <c r="AC291" s="42">
        <v>0</v>
      </c>
      <c r="AD291" s="42">
        <v>0</v>
      </c>
      <c r="AE291" s="42">
        <v>0</v>
      </c>
      <c r="AF291" s="42">
        <v>0</v>
      </c>
      <c r="AG291" s="42">
        <v>0</v>
      </c>
      <c r="AH291" s="42">
        <v>0</v>
      </c>
      <c r="AI291" s="42">
        <v>0</v>
      </c>
      <c r="AJ291" s="42">
        <v>0</v>
      </c>
      <c r="AK291" s="42">
        <v>0</v>
      </c>
      <c r="AL291" s="42">
        <v>0</v>
      </c>
      <c r="AM291" s="42">
        <v>0</v>
      </c>
      <c r="AN291" s="42">
        <v>0</v>
      </c>
      <c r="AO291" s="42">
        <v>0</v>
      </c>
      <c r="AP291" s="42">
        <v>0</v>
      </c>
      <c r="AQ291" s="42">
        <v>0</v>
      </c>
      <c r="AR291" s="42">
        <v>0</v>
      </c>
      <c r="AS291" s="42">
        <v>0</v>
      </c>
      <c r="AT291" s="42">
        <v>0</v>
      </c>
      <c r="AU291" s="42">
        <v>0</v>
      </c>
      <c r="AV291" s="42">
        <v>0</v>
      </c>
      <c r="AW291" s="42">
        <v>0</v>
      </c>
      <c r="AX291" s="42">
        <v>0</v>
      </c>
      <c r="AY291" s="42">
        <v>0</v>
      </c>
      <c r="AZ291" s="42">
        <v>0</v>
      </c>
      <c r="BA291" s="42">
        <v>0</v>
      </c>
      <c r="BB291" s="42">
        <v>0</v>
      </c>
      <c r="BC291" s="42">
        <v>0</v>
      </c>
      <c r="BD291" s="42">
        <v>0</v>
      </c>
      <c r="BE291" s="42">
        <v>0</v>
      </c>
      <c r="BF291" s="42">
        <v>0</v>
      </c>
      <c r="BG291" s="42">
        <v>0</v>
      </c>
      <c r="BH291" s="42">
        <v>0</v>
      </c>
      <c r="BI291" s="42">
        <v>0</v>
      </c>
      <c r="BJ291" s="42">
        <v>0</v>
      </c>
      <c r="BK291" s="42">
        <v>0</v>
      </c>
      <c r="BL291" s="42">
        <v>0</v>
      </c>
      <c r="BM291" s="42">
        <v>0</v>
      </c>
      <c r="BN291" s="42">
        <v>0</v>
      </c>
      <c r="BO291" s="42">
        <v>0</v>
      </c>
      <c r="BP291" s="42">
        <v>0</v>
      </c>
      <c r="BQ291" s="42">
        <v>0</v>
      </c>
      <c r="BR291" s="42">
        <v>0</v>
      </c>
      <c r="BS291" s="42">
        <v>0</v>
      </c>
      <c r="BT291" s="42">
        <v>0</v>
      </c>
      <c r="BU291" s="42">
        <v>0</v>
      </c>
      <c r="BV291" s="42">
        <v>0</v>
      </c>
      <c r="BW291" s="42">
        <v>0</v>
      </c>
      <c r="BX291" s="42">
        <v>0</v>
      </c>
      <c r="BY291" s="42">
        <v>0</v>
      </c>
      <c r="BZ291" s="42">
        <v>0</v>
      </c>
      <c r="CA291" s="42">
        <v>0</v>
      </c>
      <c r="CB291" s="42">
        <v>0</v>
      </c>
      <c r="CC291" s="42">
        <v>0</v>
      </c>
    </row>
    <row r="292" spans="1:81" x14ac:dyDescent="0.25">
      <c r="A292" s="202">
        <v>44958</v>
      </c>
      <c r="B292" s="42" t="s">
        <v>1308</v>
      </c>
      <c r="C292" s="42" t="s">
        <v>919</v>
      </c>
      <c r="D292" s="42">
        <v>0</v>
      </c>
      <c r="E292" s="42">
        <v>0</v>
      </c>
      <c r="F292" s="42">
        <v>0</v>
      </c>
      <c r="G292" s="42">
        <v>0</v>
      </c>
      <c r="H292" s="42">
        <v>0</v>
      </c>
      <c r="I292" s="42">
        <v>0</v>
      </c>
      <c r="J292" s="42">
        <v>0</v>
      </c>
      <c r="K292" s="42">
        <v>0</v>
      </c>
      <c r="L292" s="42">
        <v>0</v>
      </c>
      <c r="M292" s="42">
        <v>0</v>
      </c>
      <c r="N292" s="42">
        <v>0</v>
      </c>
      <c r="O292" s="42">
        <v>0</v>
      </c>
      <c r="P292" s="42">
        <v>0</v>
      </c>
      <c r="Q292" s="42">
        <v>0</v>
      </c>
      <c r="R292" s="42">
        <v>0</v>
      </c>
      <c r="S292" s="42">
        <v>0</v>
      </c>
      <c r="T292" s="42">
        <v>0</v>
      </c>
      <c r="U292" s="42">
        <v>0</v>
      </c>
      <c r="V292" s="42">
        <v>0</v>
      </c>
      <c r="W292" s="42">
        <v>0</v>
      </c>
      <c r="X292" s="42">
        <v>0</v>
      </c>
      <c r="Y292" s="42">
        <v>0</v>
      </c>
      <c r="Z292" s="42">
        <v>-1.46427E-4</v>
      </c>
      <c r="AA292" s="42">
        <v>0</v>
      </c>
      <c r="AB292" s="42">
        <v>0</v>
      </c>
      <c r="AC292" s="42">
        <v>0</v>
      </c>
      <c r="AD292" s="42">
        <v>0</v>
      </c>
      <c r="AE292" s="42">
        <v>0</v>
      </c>
      <c r="AF292" s="42">
        <v>0</v>
      </c>
      <c r="AG292" s="42">
        <v>0</v>
      </c>
      <c r="AH292" s="42">
        <v>0</v>
      </c>
      <c r="AI292" s="42">
        <v>0</v>
      </c>
      <c r="AJ292" s="42">
        <v>0</v>
      </c>
      <c r="AK292" s="42">
        <v>0</v>
      </c>
      <c r="AL292" s="42">
        <v>0</v>
      </c>
      <c r="AM292" s="42">
        <v>0</v>
      </c>
      <c r="AN292" s="42">
        <v>0</v>
      </c>
      <c r="AO292" s="42">
        <v>0</v>
      </c>
      <c r="AP292" s="42">
        <v>0</v>
      </c>
      <c r="AQ292" s="42">
        <v>0</v>
      </c>
      <c r="AR292" s="42">
        <v>0</v>
      </c>
      <c r="AS292" s="42">
        <v>0</v>
      </c>
      <c r="AT292" s="42">
        <v>0</v>
      </c>
      <c r="AU292" s="42">
        <v>0</v>
      </c>
      <c r="AV292" s="42">
        <v>0</v>
      </c>
      <c r="AW292" s="42">
        <v>0</v>
      </c>
      <c r="AX292" s="42">
        <v>0</v>
      </c>
      <c r="AY292" s="42">
        <v>0</v>
      </c>
      <c r="AZ292" s="42">
        <v>0</v>
      </c>
      <c r="BA292" s="42">
        <v>0</v>
      </c>
      <c r="BB292" s="42">
        <v>0</v>
      </c>
      <c r="BC292" s="42">
        <v>0</v>
      </c>
      <c r="BD292" s="42">
        <v>0</v>
      </c>
      <c r="BE292" s="42">
        <v>0</v>
      </c>
      <c r="BF292" s="42">
        <v>0</v>
      </c>
      <c r="BG292" s="42">
        <v>0</v>
      </c>
      <c r="BH292" s="42">
        <v>0</v>
      </c>
      <c r="BI292" s="42">
        <v>0</v>
      </c>
      <c r="BJ292" s="42">
        <v>0</v>
      </c>
      <c r="BK292" s="42">
        <v>0</v>
      </c>
      <c r="BL292" s="42">
        <v>0</v>
      </c>
      <c r="BM292" s="42">
        <v>0</v>
      </c>
      <c r="BN292" s="42">
        <v>0</v>
      </c>
      <c r="BO292" s="42">
        <v>0</v>
      </c>
      <c r="BP292" s="42">
        <v>0</v>
      </c>
      <c r="BQ292" s="42">
        <v>0</v>
      </c>
      <c r="BR292" s="42">
        <v>0</v>
      </c>
      <c r="BS292" s="42">
        <v>0</v>
      </c>
      <c r="BT292" s="42">
        <v>0</v>
      </c>
      <c r="BU292" s="42">
        <v>0</v>
      </c>
      <c r="BV292" s="42">
        <v>0</v>
      </c>
      <c r="BW292" s="42">
        <v>0</v>
      </c>
      <c r="BX292" s="42">
        <v>0</v>
      </c>
      <c r="BY292" s="42">
        <v>0</v>
      </c>
      <c r="BZ292" s="42">
        <v>0</v>
      </c>
      <c r="CA292" s="42">
        <v>0</v>
      </c>
      <c r="CB292" s="42">
        <v>0</v>
      </c>
      <c r="CC292" s="42">
        <v>0</v>
      </c>
    </row>
    <row r="293" spans="1:81" x14ac:dyDescent="0.25">
      <c r="A293" s="202">
        <v>44958</v>
      </c>
      <c r="B293" s="42" t="s">
        <v>1308</v>
      </c>
      <c r="C293" s="42" t="s">
        <v>1292</v>
      </c>
      <c r="D293" s="42">
        <v>0</v>
      </c>
      <c r="E293" s="42">
        <v>0</v>
      </c>
      <c r="F293" s="42">
        <v>0</v>
      </c>
      <c r="G293" s="42">
        <v>0</v>
      </c>
      <c r="H293" s="42">
        <v>0</v>
      </c>
      <c r="I293" s="42">
        <v>0</v>
      </c>
      <c r="J293" s="42">
        <v>0</v>
      </c>
      <c r="K293" s="42">
        <v>0</v>
      </c>
      <c r="L293" s="42">
        <v>0</v>
      </c>
      <c r="M293" s="42">
        <v>0</v>
      </c>
      <c r="N293" s="42">
        <v>0</v>
      </c>
      <c r="O293" s="42">
        <v>0</v>
      </c>
      <c r="P293" s="42">
        <v>0</v>
      </c>
      <c r="Q293" s="42">
        <v>0</v>
      </c>
      <c r="R293" s="42">
        <v>0</v>
      </c>
      <c r="S293" s="42">
        <v>0</v>
      </c>
      <c r="T293" s="42">
        <v>0</v>
      </c>
      <c r="U293" s="42">
        <v>0</v>
      </c>
      <c r="V293" s="42">
        <v>0</v>
      </c>
      <c r="W293" s="42">
        <v>0</v>
      </c>
      <c r="X293" s="42">
        <v>0</v>
      </c>
      <c r="Y293" s="42">
        <v>0</v>
      </c>
      <c r="Z293" s="42">
        <v>0</v>
      </c>
      <c r="AA293" s="42">
        <v>0</v>
      </c>
      <c r="AB293" s="42">
        <v>0</v>
      </c>
      <c r="AC293" s="42">
        <v>0</v>
      </c>
      <c r="AD293" s="42">
        <v>0</v>
      </c>
      <c r="AE293" s="42">
        <v>0</v>
      </c>
      <c r="AF293" s="42">
        <v>0</v>
      </c>
      <c r="AG293" s="42">
        <v>0</v>
      </c>
      <c r="AH293" s="42">
        <v>0</v>
      </c>
      <c r="AI293" s="42">
        <v>115.14290357599999</v>
      </c>
      <c r="AJ293" s="42">
        <v>0</v>
      </c>
      <c r="AK293" s="42">
        <v>0</v>
      </c>
      <c r="AL293" s="42">
        <v>0</v>
      </c>
      <c r="AM293" s="42">
        <v>0</v>
      </c>
      <c r="AN293" s="42">
        <v>0</v>
      </c>
      <c r="AO293" s="42">
        <v>0</v>
      </c>
      <c r="AP293" s="42">
        <v>0</v>
      </c>
      <c r="AQ293" s="42">
        <v>0</v>
      </c>
      <c r="AR293" s="42">
        <v>0</v>
      </c>
      <c r="AS293" s="42">
        <v>0</v>
      </c>
      <c r="AT293" s="42">
        <v>0</v>
      </c>
      <c r="AU293" s="42">
        <v>0</v>
      </c>
      <c r="AV293" s="42">
        <v>0</v>
      </c>
      <c r="AW293" s="42">
        <v>0</v>
      </c>
      <c r="AX293" s="42">
        <v>0</v>
      </c>
      <c r="AY293" s="42">
        <v>0</v>
      </c>
      <c r="AZ293" s="42">
        <v>0</v>
      </c>
      <c r="BA293" s="42">
        <v>0</v>
      </c>
      <c r="BB293" s="42">
        <v>0</v>
      </c>
      <c r="BC293" s="42">
        <v>0</v>
      </c>
      <c r="BD293" s="42">
        <v>0</v>
      </c>
      <c r="BE293" s="42">
        <v>0</v>
      </c>
      <c r="BF293" s="42">
        <v>0</v>
      </c>
      <c r="BG293" s="42">
        <v>0</v>
      </c>
      <c r="BH293" s="42">
        <v>0</v>
      </c>
      <c r="BI293" s="42">
        <v>0</v>
      </c>
      <c r="BJ293" s="42">
        <v>0</v>
      </c>
      <c r="BK293" s="42">
        <v>0</v>
      </c>
      <c r="BL293" s="42">
        <v>0</v>
      </c>
      <c r="BM293" s="42">
        <v>0</v>
      </c>
      <c r="BN293" s="42">
        <v>0</v>
      </c>
      <c r="BO293" s="42">
        <v>0</v>
      </c>
      <c r="BP293" s="42">
        <v>0</v>
      </c>
      <c r="BQ293" s="42">
        <v>0</v>
      </c>
      <c r="BR293" s="42">
        <v>0</v>
      </c>
      <c r="BS293" s="42">
        <v>0</v>
      </c>
      <c r="BT293" s="42">
        <v>0</v>
      </c>
      <c r="BU293" s="42">
        <v>0</v>
      </c>
      <c r="BV293" s="42">
        <v>0</v>
      </c>
      <c r="BW293" s="42">
        <v>-29152.51395</v>
      </c>
      <c r="BX293" s="42">
        <v>0</v>
      </c>
      <c r="BY293" s="42">
        <v>0</v>
      </c>
      <c r="BZ293" s="42">
        <v>0</v>
      </c>
      <c r="CA293" s="42">
        <v>0</v>
      </c>
      <c r="CB293" s="42">
        <v>0</v>
      </c>
      <c r="CC293" s="42">
        <v>0</v>
      </c>
    </row>
    <row r="294" spans="1:81" x14ac:dyDescent="0.25">
      <c r="A294" s="202">
        <v>44958</v>
      </c>
      <c r="B294" s="42" t="s">
        <v>1308</v>
      </c>
      <c r="C294" s="42" t="s">
        <v>1289</v>
      </c>
      <c r="D294" s="42">
        <v>0</v>
      </c>
      <c r="E294" s="42">
        <v>0</v>
      </c>
      <c r="F294" s="42">
        <v>0</v>
      </c>
      <c r="G294" s="42">
        <v>0</v>
      </c>
      <c r="H294" s="42">
        <v>0</v>
      </c>
      <c r="I294" s="42">
        <v>0</v>
      </c>
      <c r="J294" s="42">
        <v>0</v>
      </c>
      <c r="K294" s="42">
        <v>0</v>
      </c>
      <c r="L294" s="42">
        <v>0</v>
      </c>
      <c r="M294" s="42">
        <v>0</v>
      </c>
      <c r="N294" s="42">
        <v>0</v>
      </c>
      <c r="O294" s="42">
        <v>0</v>
      </c>
      <c r="P294" s="42">
        <v>0</v>
      </c>
      <c r="Q294" s="42">
        <v>0</v>
      </c>
      <c r="R294" s="42">
        <v>0</v>
      </c>
      <c r="S294" s="42">
        <v>0</v>
      </c>
      <c r="T294" s="42">
        <v>0</v>
      </c>
      <c r="U294" s="42">
        <v>0</v>
      </c>
      <c r="V294" s="42">
        <v>0</v>
      </c>
      <c r="W294" s="42">
        <v>0</v>
      </c>
      <c r="X294" s="42">
        <v>0</v>
      </c>
      <c r="Y294" s="42">
        <v>0</v>
      </c>
      <c r="Z294" s="42">
        <v>0</v>
      </c>
      <c r="AA294" s="42">
        <v>0</v>
      </c>
      <c r="AB294" s="42">
        <v>0</v>
      </c>
      <c r="AC294" s="42">
        <v>0</v>
      </c>
      <c r="AD294" s="42">
        <v>0</v>
      </c>
      <c r="AE294" s="42">
        <v>0</v>
      </c>
      <c r="AF294" s="42">
        <v>0</v>
      </c>
      <c r="AG294" s="42">
        <v>0</v>
      </c>
      <c r="AH294" s="42">
        <v>0</v>
      </c>
      <c r="AI294" s="42">
        <v>7052.9807000000001</v>
      </c>
      <c r="AJ294" s="42">
        <v>0</v>
      </c>
      <c r="AK294" s="42">
        <v>0</v>
      </c>
      <c r="AL294" s="42">
        <v>0</v>
      </c>
      <c r="AM294" s="42">
        <v>0</v>
      </c>
      <c r="AN294" s="42">
        <v>0</v>
      </c>
      <c r="AO294" s="42">
        <v>0</v>
      </c>
      <c r="AP294" s="42">
        <v>0</v>
      </c>
      <c r="AQ294" s="42">
        <v>0</v>
      </c>
      <c r="AR294" s="42">
        <v>0</v>
      </c>
      <c r="AS294" s="42">
        <v>0</v>
      </c>
      <c r="AT294" s="42">
        <v>0</v>
      </c>
      <c r="AU294" s="42">
        <v>0</v>
      </c>
      <c r="AV294" s="42">
        <v>0</v>
      </c>
      <c r="AW294" s="42">
        <v>0</v>
      </c>
      <c r="AX294" s="42">
        <v>0</v>
      </c>
      <c r="AY294" s="42">
        <v>0</v>
      </c>
      <c r="AZ294" s="42">
        <v>0</v>
      </c>
      <c r="BA294" s="42">
        <v>0</v>
      </c>
      <c r="BB294" s="42">
        <v>0</v>
      </c>
      <c r="BC294" s="42">
        <v>0</v>
      </c>
      <c r="BD294" s="42">
        <v>0</v>
      </c>
      <c r="BE294" s="42">
        <v>0</v>
      </c>
      <c r="BF294" s="42">
        <v>0</v>
      </c>
      <c r="BG294" s="42">
        <v>0</v>
      </c>
      <c r="BH294" s="42">
        <v>0</v>
      </c>
      <c r="BI294" s="42">
        <v>0</v>
      </c>
      <c r="BJ294" s="42">
        <v>0</v>
      </c>
      <c r="BK294" s="42">
        <v>0</v>
      </c>
      <c r="BL294" s="42">
        <v>0</v>
      </c>
      <c r="BM294" s="42">
        <v>0</v>
      </c>
      <c r="BN294" s="42">
        <v>0</v>
      </c>
      <c r="BO294" s="42">
        <v>0</v>
      </c>
      <c r="BP294" s="42">
        <v>0</v>
      </c>
      <c r="BQ294" s="42">
        <v>0</v>
      </c>
      <c r="BR294" s="42">
        <v>0</v>
      </c>
      <c r="BS294" s="42">
        <v>0</v>
      </c>
      <c r="BT294" s="42">
        <v>0</v>
      </c>
      <c r="BU294" s="42">
        <v>0</v>
      </c>
      <c r="BV294" s="42">
        <v>0</v>
      </c>
      <c r="BW294" s="42">
        <v>0</v>
      </c>
      <c r="BX294" s="42">
        <v>-8769955.1314776</v>
      </c>
      <c r="BY294" s="42">
        <v>0</v>
      </c>
      <c r="BZ294" s="42">
        <v>0</v>
      </c>
      <c r="CA294" s="42">
        <v>0</v>
      </c>
      <c r="CB294" s="42">
        <v>0</v>
      </c>
      <c r="CC294" s="42">
        <v>0</v>
      </c>
    </row>
    <row r="295" spans="1:81" x14ac:dyDescent="0.25">
      <c r="A295" s="202">
        <v>44958</v>
      </c>
      <c r="B295" s="42" t="s">
        <v>1307</v>
      </c>
      <c r="C295" s="42" t="s">
        <v>459</v>
      </c>
      <c r="D295" s="42">
        <v>0</v>
      </c>
      <c r="E295" s="42">
        <v>0</v>
      </c>
      <c r="F295" s="42">
        <v>0</v>
      </c>
      <c r="G295" s="42">
        <v>0</v>
      </c>
      <c r="H295" s="42">
        <v>0</v>
      </c>
      <c r="I295" s="42">
        <v>0</v>
      </c>
      <c r="J295" s="42">
        <v>0</v>
      </c>
      <c r="K295" s="42">
        <v>0</v>
      </c>
      <c r="L295" s="42">
        <v>0</v>
      </c>
      <c r="M295" s="42">
        <v>0</v>
      </c>
      <c r="N295" s="42">
        <v>0</v>
      </c>
      <c r="O295" s="42">
        <v>-1082.9690000000001</v>
      </c>
      <c r="P295" s="42">
        <v>0</v>
      </c>
      <c r="Q295" s="42">
        <v>0</v>
      </c>
      <c r="R295" s="42">
        <v>0</v>
      </c>
      <c r="S295" s="42">
        <v>0</v>
      </c>
      <c r="T295" s="42">
        <v>0</v>
      </c>
      <c r="U295" s="42">
        <v>0</v>
      </c>
      <c r="V295" s="42">
        <v>0</v>
      </c>
      <c r="W295" s="42">
        <v>0</v>
      </c>
      <c r="X295" s="42">
        <v>0</v>
      </c>
      <c r="Y295" s="42">
        <v>0</v>
      </c>
      <c r="Z295" s="42">
        <v>0</v>
      </c>
      <c r="AA295" s="42">
        <v>0</v>
      </c>
      <c r="AB295" s="42">
        <v>0</v>
      </c>
      <c r="AC295" s="42">
        <v>0</v>
      </c>
      <c r="AD295" s="42">
        <v>0</v>
      </c>
      <c r="AE295" s="42">
        <v>0</v>
      </c>
      <c r="AF295" s="42">
        <v>0</v>
      </c>
      <c r="AG295" s="42">
        <v>0</v>
      </c>
      <c r="AH295" s="42">
        <v>0</v>
      </c>
      <c r="AI295" s="42">
        <v>0</v>
      </c>
      <c r="AJ295" s="42">
        <v>0</v>
      </c>
      <c r="AK295" s="42">
        <v>0</v>
      </c>
      <c r="AL295" s="42">
        <v>0</v>
      </c>
      <c r="AM295" s="42">
        <v>0</v>
      </c>
      <c r="AN295" s="42">
        <v>0</v>
      </c>
      <c r="AO295" s="42">
        <v>0</v>
      </c>
      <c r="AP295" s="42">
        <v>0</v>
      </c>
      <c r="AQ295" s="42">
        <v>0</v>
      </c>
      <c r="AR295" s="42">
        <v>0</v>
      </c>
      <c r="AS295" s="42">
        <v>0</v>
      </c>
      <c r="AT295" s="42">
        <v>0</v>
      </c>
      <c r="AU295" s="42">
        <v>0</v>
      </c>
      <c r="AV295" s="42">
        <v>0</v>
      </c>
      <c r="AW295" s="42">
        <v>0</v>
      </c>
      <c r="AX295" s="42">
        <v>0</v>
      </c>
      <c r="AY295" s="42">
        <v>0</v>
      </c>
      <c r="AZ295" s="42">
        <v>0</v>
      </c>
      <c r="BA295" s="42">
        <v>0</v>
      </c>
      <c r="BB295" s="42">
        <v>0</v>
      </c>
      <c r="BC295" s="42">
        <v>0</v>
      </c>
      <c r="BD295" s="42">
        <v>0</v>
      </c>
      <c r="BE295" s="42">
        <v>0</v>
      </c>
      <c r="BF295" s="42">
        <v>0</v>
      </c>
      <c r="BG295" s="42">
        <v>0</v>
      </c>
      <c r="BH295" s="42">
        <v>0</v>
      </c>
      <c r="BI295" s="42">
        <v>0</v>
      </c>
      <c r="BJ295" s="42">
        <v>0</v>
      </c>
      <c r="BK295" s="42">
        <v>0</v>
      </c>
      <c r="BL295" s="42">
        <v>0</v>
      </c>
      <c r="BM295" s="42">
        <v>0</v>
      </c>
      <c r="BN295" s="42">
        <v>0</v>
      </c>
      <c r="BO295" s="42">
        <v>0</v>
      </c>
      <c r="BP295" s="42">
        <v>0</v>
      </c>
      <c r="BQ295" s="42">
        <v>0</v>
      </c>
      <c r="BR295" s="42">
        <v>0</v>
      </c>
      <c r="BS295" s="42">
        <v>0</v>
      </c>
      <c r="BT295" s="42">
        <v>0</v>
      </c>
      <c r="BU295" s="42">
        <v>0</v>
      </c>
      <c r="BV295" s="42">
        <v>0</v>
      </c>
      <c r="BW295" s="42">
        <v>0</v>
      </c>
      <c r="BX295" s="42">
        <v>2280328.5283691701</v>
      </c>
      <c r="BY295" s="42">
        <v>0</v>
      </c>
      <c r="BZ295" s="42">
        <v>0</v>
      </c>
      <c r="CA295" s="42">
        <v>0</v>
      </c>
      <c r="CB295" s="42">
        <v>0</v>
      </c>
      <c r="CC295" s="42">
        <v>0</v>
      </c>
    </row>
    <row r="296" spans="1:81" x14ac:dyDescent="0.25">
      <c r="A296" s="202">
        <v>44958</v>
      </c>
      <c r="B296" s="42" t="s">
        <v>1307</v>
      </c>
      <c r="C296" s="42" t="s">
        <v>455</v>
      </c>
      <c r="D296" s="42">
        <v>0</v>
      </c>
      <c r="E296" s="42">
        <v>0</v>
      </c>
      <c r="F296" s="42">
        <v>0</v>
      </c>
      <c r="G296" s="42">
        <v>0</v>
      </c>
      <c r="H296" s="42">
        <v>0</v>
      </c>
      <c r="I296" s="42">
        <v>0</v>
      </c>
      <c r="J296" s="42">
        <v>0</v>
      </c>
      <c r="K296" s="42">
        <v>0</v>
      </c>
      <c r="L296" s="42">
        <v>0</v>
      </c>
      <c r="M296" s="42">
        <v>0</v>
      </c>
      <c r="N296" s="42">
        <v>0</v>
      </c>
      <c r="O296" s="42">
        <v>0</v>
      </c>
      <c r="P296" s="42">
        <v>0</v>
      </c>
      <c r="Q296" s="42">
        <v>0</v>
      </c>
      <c r="R296" s="42">
        <v>0</v>
      </c>
      <c r="S296" s="42">
        <v>0</v>
      </c>
      <c r="T296" s="42">
        <v>0</v>
      </c>
      <c r="U296" s="42">
        <v>0</v>
      </c>
      <c r="V296" s="42">
        <v>0</v>
      </c>
      <c r="W296" s="42">
        <v>0</v>
      </c>
      <c r="X296" s="42">
        <v>0</v>
      </c>
      <c r="Y296" s="42">
        <v>0</v>
      </c>
      <c r="Z296" s="42">
        <v>0</v>
      </c>
      <c r="AA296" s="42">
        <v>0</v>
      </c>
      <c r="AB296" s="42">
        <v>-1.9093000000000002E-5</v>
      </c>
      <c r="AC296" s="42">
        <v>0</v>
      </c>
      <c r="AD296" s="42">
        <v>0</v>
      </c>
      <c r="AE296" s="42">
        <v>0</v>
      </c>
      <c r="AF296" s="42">
        <v>0</v>
      </c>
      <c r="AG296" s="42">
        <v>0</v>
      </c>
      <c r="AH296" s="42">
        <v>0</v>
      </c>
      <c r="AI296" s="42">
        <v>0</v>
      </c>
      <c r="AJ296" s="42">
        <v>0</v>
      </c>
      <c r="AK296" s="42">
        <v>0</v>
      </c>
      <c r="AL296" s="42">
        <v>0</v>
      </c>
      <c r="AM296" s="42">
        <v>0</v>
      </c>
      <c r="AN296" s="42">
        <v>0</v>
      </c>
      <c r="AO296" s="42">
        <v>0</v>
      </c>
      <c r="AP296" s="42">
        <v>0</v>
      </c>
      <c r="AQ296" s="42">
        <v>0</v>
      </c>
      <c r="AR296" s="42">
        <v>0</v>
      </c>
      <c r="AS296" s="42">
        <v>0</v>
      </c>
      <c r="AT296" s="42">
        <v>0</v>
      </c>
      <c r="AU296" s="42">
        <v>0</v>
      </c>
      <c r="AV296" s="42">
        <v>0</v>
      </c>
      <c r="AW296" s="42">
        <v>0</v>
      </c>
      <c r="AX296" s="42">
        <v>0</v>
      </c>
      <c r="AY296" s="42">
        <v>0</v>
      </c>
      <c r="AZ296" s="42">
        <v>0</v>
      </c>
      <c r="BA296" s="42">
        <v>0</v>
      </c>
      <c r="BB296" s="42">
        <v>0</v>
      </c>
      <c r="BC296" s="42">
        <v>0</v>
      </c>
      <c r="BD296" s="42">
        <v>0</v>
      </c>
      <c r="BE296" s="42">
        <v>0</v>
      </c>
      <c r="BF296" s="42">
        <v>0</v>
      </c>
      <c r="BG296" s="42">
        <v>0</v>
      </c>
      <c r="BH296" s="42">
        <v>0</v>
      </c>
      <c r="BI296" s="42">
        <v>0</v>
      </c>
      <c r="BJ296" s="42">
        <v>0</v>
      </c>
      <c r="BK296" s="42">
        <v>0</v>
      </c>
      <c r="BL296" s="42">
        <v>0</v>
      </c>
      <c r="BM296" s="42">
        <v>0</v>
      </c>
      <c r="BN296" s="42">
        <v>0</v>
      </c>
      <c r="BO296" s="42">
        <v>0</v>
      </c>
      <c r="BP296" s="42">
        <v>0</v>
      </c>
      <c r="BQ296" s="42">
        <v>0</v>
      </c>
      <c r="BR296" s="42">
        <v>0</v>
      </c>
      <c r="BS296" s="42">
        <v>0</v>
      </c>
      <c r="BT296" s="42">
        <v>0</v>
      </c>
      <c r="BU296" s="42">
        <v>0</v>
      </c>
      <c r="BV296" s="42">
        <v>0</v>
      </c>
      <c r="BW296" s="42">
        <v>0</v>
      </c>
      <c r="BX296" s="42">
        <v>0</v>
      </c>
      <c r="BY296" s="42">
        <v>0</v>
      </c>
      <c r="BZ296" s="42">
        <v>0</v>
      </c>
      <c r="CA296" s="42">
        <v>0</v>
      </c>
      <c r="CB296" s="42">
        <v>0</v>
      </c>
      <c r="CC296" s="42">
        <v>0</v>
      </c>
    </row>
    <row r="297" spans="1:81" x14ac:dyDescent="0.25">
      <c r="A297" s="202">
        <v>44958</v>
      </c>
      <c r="B297" s="42" t="s">
        <v>1307</v>
      </c>
      <c r="C297" s="42" t="s">
        <v>1294</v>
      </c>
      <c r="D297" s="42">
        <v>0</v>
      </c>
      <c r="E297" s="42">
        <v>0</v>
      </c>
      <c r="F297" s="42">
        <v>0</v>
      </c>
      <c r="G297" s="42">
        <v>0</v>
      </c>
      <c r="H297" s="42">
        <v>0</v>
      </c>
      <c r="I297" s="42">
        <v>0</v>
      </c>
      <c r="J297" s="42">
        <v>0</v>
      </c>
      <c r="K297" s="42">
        <v>0</v>
      </c>
      <c r="L297" s="42">
        <v>0</v>
      </c>
      <c r="M297" s="42">
        <v>0</v>
      </c>
      <c r="N297" s="42">
        <v>0</v>
      </c>
      <c r="O297" s="42">
        <v>0</v>
      </c>
      <c r="P297" s="42">
        <v>0</v>
      </c>
      <c r="Q297" s="42">
        <v>0</v>
      </c>
      <c r="R297" s="42">
        <v>0</v>
      </c>
      <c r="S297" s="42">
        <v>0</v>
      </c>
      <c r="T297" s="42">
        <v>679240.778116</v>
      </c>
      <c r="U297" s="42">
        <v>0</v>
      </c>
      <c r="V297" s="42">
        <v>0</v>
      </c>
      <c r="W297" s="42">
        <v>0</v>
      </c>
      <c r="X297" s="42">
        <v>0</v>
      </c>
      <c r="Y297" s="42">
        <v>0</v>
      </c>
      <c r="Z297" s="42">
        <v>0</v>
      </c>
      <c r="AA297" s="42">
        <v>0</v>
      </c>
      <c r="AB297" s="42">
        <v>0</v>
      </c>
      <c r="AC297" s="42">
        <v>0</v>
      </c>
      <c r="AD297" s="42">
        <v>0</v>
      </c>
      <c r="AE297" s="42">
        <v>0</v>
      </c>
      <c r="AF297" s="42">
        <v>0</v>
      </c>
      <c r="AG297" s="42">
        <v>0</v>
      </c>
      <c r="AH297" s="42">
        <v>0</v>
      </c>
      <c r="AI297" s="42">
        <v>-309.5838</v>
      </c>
      <c r="AJ297" s="42">
        <v>0</v>
      </c>
      <c r="AK297" s="42">
        <v>0</v>
      </c>
      <c r="AL297" s="42">
        <v>0</v>
      </c>
      <c r="AM297" s="42">
        <v>0</v>
      </c>
      <c r="AN297" s="42">
        <v>0</v>
      </c>
      <c r="AO297" s="42">
        <v>0</v>
      </c>
      <c r="AP297" s="42">
        <v>0</v>
      </c>
      <c r="AQ297" s="42">
        <v>0</v>
      </c>
      <c r="AR297" s="42">
        <v>0</v>
      </c>
      <c r="AS297" s="42">
        <v>0</v>
      </c>
      <c r="AT297" s="42">
        <v>0</v>
      </c>
      <c r="AU297" s="42">
        <v>0</v>
      </c>
      <c r="AV297" s="42">
        <v>0</v>
      </c>
      <c r="AW297" s="42">
        <v>0</v>
      </c>
      <c r="AX297" s="42">
        <v>0</v>
      </c>
      <c r="AY297" s="42">
        <v>0</v>
      </c>
      <c r="AZ297" s="42">
        <v>0</v>
      </c>
      <c r="BA297" s="42">
        <v>0</v>
      </c>
      <c r="BB297" s="42">
        <v>0</v>
      </c>
      <c r="BC297" s="42">
        <v>0</v>
      </c>
      <c r="BD297" s="42">
        <v>0</v>
      </c>
      <c r="BE297" s="42">
        <v>0</v>
      </c>
      <c r="BF297" s="42">
        <v>0</v>
      </c>
      <c r="BG297" s="42">
        <v>0</v>
      </c>
      <c r="BH297" s="42">
        <v>0</v>
      </c>
      <c r="BI297" s="42">
        <v>0</v>
      </c>
      <c r="BJ297" s="42">
        <v>0</v>
      </c>
      <c r="BK297" s="42">
        <v>0</v>
      </c>
      <c r="BL297" s="42">
        <v>0</v>
      </c>
      <c r="BM297" s="42">
        <v>0</v>
      </c>
      <c r="BN297" s="42">
        <v>0</v>
      </c>
      <c r="BO297" s="42">
        <v>0</v>
      </c>
      <c r="BP297" s="42">
        <v>0</v>
      </c>
      <c r="BQ297" s="42">
        <v>0</v>
      </c>
      <c r="BR297" s="42">
        <v>0</v>
      </c>
      <c r="BS297" s="42">
        <v>0</v>
      </c>
      <c r="BT297" s="42">
        <v>0</v>
      </c>
      <c r="BU297" s="42">
        <v>0</v>
      </c>
      <c r="BV297" s="42">
        <v>0</v>
      </c>
      <c r="BW297" s="42">
        <v>0</v>
      </c>
      <c r="BX297" s="42">
        <v>0</v>
      </c>
      <c r="BY297" s="42">
        <v>0</v>
      </c>
      <c r="BZ297" s="42">
        <v>0</v>
      </c>
      <c r="CA297" s="42">
        <v>0</v>
      </c>
      <c r="CB297" s="42">
        <v>0</v>
      </c>
      <c r="CC297" s="42">
        <v>0</v>
      </c>
    </row>
    <row r="298" spans="1:81" x14ac:dyDescent="0.25">
      <c r="A298" s="202">
        <v>44958</v>
      </c>
      <c r="B298" s="42" t="s">
        <v>1307</v>
      </c>
      <c r="C298" s="42" t="s">
        <v>1299</v>
      </c>
      <c r="D298" s="42">
        <v>0</v>
      </c>
      <c r="E298" s="42">
        <v>0</v>
      </c>
      <c r="F298" s="42">
        <v>0</v>
      </c>
      <c r="G298" s="42">
        <v>0</v>
      </c>
      <c r="H298" s="42">
        <v>0</v>
      </c>
      <c r="I298" s="42">
        <v>0</v>
      </c>
      <c r="J298" s="42">
        <v>0</v>
      </c>
      <c r="K298" s="42">
        <v>0</v>
      </c>
      <c r="L298" s="42">
        <v>0</v>
      </c>
      <c r="M298" s="42">
        <v>0</v>
      </c>
      <c r="N298" s="42">
        <v>0</v>
      </c>
      <c r="O298" s="42">
        <v>0</v>
      </c>
      <c r="P298" s="42">
        <v>0</v>
      </c>
      <c r="Q298" s="42">
        <v>0</v>
      </c>
      <c r="R298" s="42">
        <v>0</v>
      </c>
      <c r="S298" s="42">
        <v>0</v>
      </c>
      <c r="T298" s="42">
        <v>0</v>
      </c>
      <c r="U298" s="42">
        <v>0</v>
      </c>
      <c r="V298" s="42">
        <v>0</v>
      </c>
      <c r="W298" s="42">
        <v>0</v>
      </c>
      <c r="X298" s="42">
        <v>0</v>
      </c>
      <c r="Y298" s="42">
        <v>0</v>
      </c>
      <c r="Z298" s="42">
        <v>0</v>
      </c>
      <c r="AA298" s="42">
        <v>0</v>
      </c>
      <c r="AB298" s="42">
        <v>0</v>
      </c>
      <c r="AC298" s="42">
        <v>0</v>
      </c>
      <c r="AD298" s="42">
        <v>0</v>
      </c>
      <c r="AE298" s="42">
        <v>0</v>
      </c>
      <c r="AF298" s="42">
        <v>0</v>
      </c>
      <c r="AG298" s="42">
        <v>0</v>
      </c>
      <c r="AH298" s="42">
        <v>0</v>
      </c>
      <c r="AI298" s="42">
        <v>-87.798068477000001</v>
      </c>
      <c r="AJ298" s="42">
        <v>0</v>
      </c>
      <c r="AK298" s="42">
        <v>0</v>
      </c>
      <c r="AL298" s="42">
        <v>0</v>
      </c>
      <c r="AM298" s="42">
        <v>0</v>
      </c>
      <c r="AN298" s="42">
        <v>0</v>
      </c>
      <c r="AO298" s="42">
        <v>0</v>
      </c>
      <c r="AP298" s="42">
        <v>0</v>
      </c>
      <c r="AQ298" s="42">
        <v>-43695.273588752003</v>
      </c>
      <c r="AR298" s="42">
        <v>0</v>
      </c>
      <c r="AS298" s="42">
        <v>0</v>
      </c>
      <c r="AT298" s="42">
        <v>0</v>
      </c>
      <c r="AU298" s="42">
        <v>0</v>
      </c>
      <c r="AV298" s="42">
        <v>0</v>
      </c>
      <c r="AW298" s="42">
        <v>0</v>
      </c>
      <c r="AX298" s="42">
        <v>0</v>
      </c>
      <c r="AY298" s="42">
        <v>0</v>
      </c>
      <c r="AZ298" s="42">
        <v>0</v>
      </c>
      <c r="BA298" s="42">
        <v>0</v>
      </c>
      <c r="BB298" s="42">
        <v>0</v>
      </c>
      <c r="BC298" s="42">
        <v>0</v>
      </c>
      <c r="BD298" s="42">
        <v>0</v>
      </c>
      <c r="BE298" s="42">
        <v>0</v>
      </c>
      <c r="BF298" s="42">
        <v>0</v>
      </c>
      <c r="BG298" s="42">
        <v>0</v>
      </c>
      <c r="BH298" s="42">
        <v>0</v>
      </c>
      <c r="BI298" s="42">
        <v>0</v>
      </c>
      <c r="BJ298" s="42">
        <v>0</v>
      </c>
      <c r="BK298" s="42">
        <v>0</v>
      </c>
      <c r="BL298" s="42">
        <v>0</v>
      </c>
      <c r="BM298" s="42">
        <v>0</v>
      </c>
      <c r="BN298" s="42">
        <v>0</v>
      </c>
      <c r="BO298" s="42">
        <v>0</v>
      </c>
      <c r="BP298" s="42">
        <v>0</v>
      </c>
      <c r="BQ298" s="42">
        <v>0</v>
      </c>
      <c r="BR298" s="42">
        <v>0</v>
      </c>
      <c r="BS298" s="42">
        <v>0</v>
      </c>
      <c r="BT298" s="42">
        <v>0</v>
      </c>
      <c r="BU298" s="42">
        <v>0</v>
      </c>
      <c r="BV298" s="42">
        <v>0</v>
      </c>
      <c r="BW298" s="42">
        <v>0</v>
      </c>
      <c r="BX298" s="42">
        <v>0</v>
      </c>
      <c r="BY298" s="42">
        <v>0</v>
      </c>
      <c r="BZ298" s="42">
        <v>0</v>
      </c>
      <c r="CA298" s="42">
        <v>0</v>
      </c>
      <c r="CB298" s="42">
        <v>0</v>
      </c>
      <c r="CC298" s="42">
        <v>0</v>
      </c>
    </row>
    <row r="299" spans="1:81" x14ac:dyDescent="0.25">
      <c r="A299" s="202">
        <v>44958</v>
      </c>
      <c r="B299" s="42" t="s">
        <v>1307</v>
      </c>
      <c r="C299" s="42" t="s">
        <v>1292</v>
      </c>
      <c r="D299" s="42">
        <v>0</v>
      </c>
      <c r="E299" s="42">
        <v>0</v>
      </c>
      <c r="F299" s="42">
        <v>0</v>
      </c>
      <c r="G299" s="42">
        <v>0</v>
      </c>
      <c r="H299" s="42">
        <v>0</v>
      </c>
      <c r="I299" s="42">
        <v>0</v>
      </c>
      <c r="J299" s="42">
        <v>0</v>
      </c>
      <c r="K299" s="42">
        <v>0</v>
      </c>
      <c r="L299" s="42">
        <v>0</v>
      </c>
      <c r="M299" s="42">
        <v>0</v>
      </c>
      <c r="N299" s="42">
        <v>0</v>
      </c>
      <c r="O299" s="42">
        <v>0</v>
      </c>
      <c r="P299" s="42">
        <v>0</v>
      </c>
      <c r="Q299" s="42">
        <v>0</v>
      </c>
      <c r="R299" s="42">
        <v>0</v>
      </c>
      <c r="S299" s="42">
        <v>0</v>
      </c>
      <c r="T299" s="42">
        <v>0</v>
      </c>
      <c r="U299" s="42">
        <v>0</v>
      </c>
      <c r="V299" s="42">
        <v>0</v>
      </c>
      <c r="W299" s="42">
        <v>0</v>
      </c>
      <c r="X299" s="42">
        <v>0</v>
      </c>
      <c r="Y299" s="42">
        <v>0</v>
      </c>
      <c r="Z299" s="42">
        <v>0</v>
      </c>
      <c r="AA299" s="42">
        <v>0</v>
      </c>
      <c r="AB299" s="42">
        <v>0</v>
      </c>
      <c r="AC299" s="42">
        <v>0</v>
      </c>
      <c r="AD299" s="42">
        <v>0</v>
      </c>
      <c r="AE299" s="42">
        <v>0</v>
      </c>
      <c r="AF299" s="42">
        <v>0</v>
      </c>
      <c r="AG299" s="42">
        <v>0</v>
      </c>
      <c r="AH299" s="42">
        <v>0</v>
      </c>
      <c r="AI299" s="42">
        <v>1528.6952535790001</v>
      </c>
      <c r="AJ299" s="42">
        <v>0</v>
      </c>
      <c r="AK299" s="42">
        <v>0</v>
      </c>
      <c r="AL299" s="42">
        <v>0</v>
      </c>
      <c r="AM299" s="42">
        <v>0</v>
      </c>
      <c r="AN299" s="42">
        <v>0</v>
      </c>
      <c r="AO299" s="42">
        <v>0</v>
      </c>
      <c r="AP299" s="42">
        <v>0</v>
      </c>
      <c r="AQ299" s="42">
        <v>0</v>
      </c>
      <c r="AR299" s="42">
        <v>0</v>
      </c>
      <c r="AS299" s="42">
        <v>0</v>
      </c>
      <c r="AT299" s="42">
        <v>0</v>
      </c>
      <c r="AU299" s="42">
        <v>0</v>
      </c>
      <c r="AV299" s="42">
        <v>0</v>
      </c>
      <c r="AW299" s="42">
        <v>0</v>
      </c>
      <c r="AX299" s="42">
        <v>0</v>
      </c>
      <c r="AY299" s="42">
        <v>0</v>
      </c>
      <c r="AZ299" s="42">
        <v>0</v>
      </c>
      <c r="BA299" s="42">
        <v>0</v>
      </c>
      <c r="BB299" s="42">
        <v>0</v>
      </c>
      <c r="BC299" s="42">
        <v>0</v>
      </c>
      <c r="BD299" s="42">
        <v>0</v>
      </c>
      <c r="BE299" s="42">
        <v>0</v>
      </c>
      <c r="BF299" s="42">
        <v>0</v>
      </c>
      <c r="BG299" s="42">
        <v>0</v>
      </c>
      <c r="BH299" s="42">
        <v>0</v>
      </c>
      <c r="BI299" s="42">
        <v>0</v>
      </c>
      <c r="BJ299" s="42">
        <v>0</v>
      </c>
      <c r="BK299" s="42">
        <v>0</v>
      </c>
      <c r="BL299" s="42">
        <v>0</v>
      </c>
      <c r="BM299" s="42">
        <v>0</v>
      </c>
      <c r="BN299" s="42">
        <v>0</v>
      </c>
      <c r="BO299" s="42">
        <v>0</v>
      </c>
      <c r="BP299" s="42">
        <v>0</v>
      </c>
      <c r="BQ299" s="42">
        <v>0</v>
      </c>
      <c r="BR299" s="42">
        <v>0</v>
      </c>
      <c r="BS299" s="42">
        <v>0</v>
      </c>
      <c r="BT299" s="42">
        <v>0</v>
      </c>
      <c r="BU299" s="42">
        <v>0</v>
      </c>
      <c r="BV299" s="42">
        <v>0</v>
      </c>
      <c r="BW299" s="42">
        <v>-2076875.7471</v>
      </c>
      <c r="BX299" s="42">
        <v>0</v>
      </c>
      <c r="BY299" s="42">
        <v>0</v>
      </c>
      <c r="BZ299" s="42">
        <v>0</v>
      </c>
      <c r="CA299" s="42">
        <v>0</v>
      </c>
      <c r="CB299" s="42">
        <v>0</v>
      </c>
      <c r="CC299" s="42">
        <v>0</v>
      </c>
    </row>
    <row r="300" spans="1:81" x14ac:dyDescent="0.25">
      <c r="A300" s="202">
        <v>44958</v>
      </c>
      <c r="B300" s="42" t="s">
        <v>1307</v>
      </c>
      <c r="C300" s="42" t="s">
        <v>1289</v>
      </c>
      <c r="D300" s="42">
        <v>0</v>
      </c>
      <c r="E300" s="42">
        <v>0</v>
      </c>
      <c r="F300" s="42">
        <v>0</v>
      </c>
      <c r="G300" s="42">
        <v>0</v>
      </c>
      <c r="H300" s="42">
        <v>0</v>
      </c>
      <c r="I300" s="42">
        <v>0</v>
      </c>
      <c r="J300" s="42">
        <v>0</v>
      </c>
      <c r="K300" s="42">
        <v>0</v>
      </c>
      <c r="L300" s="42">
        <v>0</v>
      </c>
      <c r="M300" s="42">
        <v>0</v>
      </c>
      <c r="N300" s="42">
        <v>0</v>
      </c>
      <c r="O300" s="42">
        <v>0</v>
      </c>
      <c r="P300" s="42">
        <v>0</v>
      </c>
      <c r="Q300" s="42">
        <v>0</v>
      </c>
      <c r="R300" s="42">
        <v>0</v>
      </c>
      <c r="S300" s="42">
        <v>0</v>
      </c>
      <c r="T300" s="42">
        <v>0</v>
      </c>
      <c r="U300" s="42">
        <v>0</v>
      </c>
      <c r="V300" s="42">
        <v>0</v>
      </c>
      <c r="W300" s="42">
        <v>0</v>
      </c>
      <c r="X300" s="42">
        <v>0</v>
      </c>
      <c r="Y300" s="42">
        <v>0</v>
      </c>
      <c r="Z300" s="42">
        <v>0</v>
      </c>
      <c r="AA300" s="42">
        <v>0</v>
      </c>
      <c r="AB300" s="42">
        <v>0</v>
      </c>
      <c r="AC300" s="42">
        <v>0</v>
      </c>
      <c r="AD300" s="42">
        <v>0</v>
      </c>
      <c r="AE300" s="42">
        <v>0</v>
      </c>
      <c r="AF300" s="42">
        <v>0</v>
      </c>
      <c r="AG300" s="42">
        <v>0</v>
      </c>
      <c r="AH300" s="42">
        <v>0</v>
      </c>
      <c r="AI300" s="42">
        <v>88.714871934000001</v>
      </c>
      <c r="AJ300" s="42">
        <v>0</v>
      </c>
      <c r="AK300" s="42">
        <v>0</v>
      </c>
      <c r="AL300" s="42">
        <v>0</v>
      </c>
      <c r="AM300" s="42">
        <v>0</v>
      </c>
      <c r="AN300" s="42">
        <v>0</v>
      </c>
      <c r="AO300" s="42">
        <v>0</v>
      </c>
      <c r="AP300" s="42">
        <v>0</v>
      </c>
      <c r="AQ300" s="42">
        <v>0</v>
      </c>
      <c r="AR300" s="42">
        <v>0</v>
      </c>
      <c r="AS300" s="42">
        <v>0</v>
      </c>
      <c r="AT300" s="42">
        <v>0</v>
      </c>
      <c r="AU300" s="42">
        <v>0</v>
      </c>
      <c r="AV300" s="42">
        <v>0</v>
      </c>
      <c r="AW300" s="42">
        <v>0</v>
      </c>
      <c r="AX300" s="42">
        <v>0</v>
      </c>
      <c r="AY300" s="42">
        <v>0</v>
      </c>
      <c r="AZ300" s="42">
        <v>0</v>
      </c>
      <c r="BA300" s="42">
        <v>0</v>
      </c>
      <c r="BB300" s="42">
        <v>0</v>
      </c>
      <c r="BC300" s="42">
        <v>0</v>
      </c>
      <c r="BD300" s="42">
        <v>0</v>
      </c>
      <c r="BE300" s="42">
        <v>0</v>
      </c>
      <c r="BF300" s="42">
        <v>0</v>
      </c>
      <c r="BG300" s="42">
        <v>0</v>
      </c>
      <c r="BH300" s="42">
        <v>0</v>
      </c>
      <c r="BI300" s="42">
        <v>0</v>
      </c>
      <c r="BJ300" s="42">
        <v>0</v>
      </c>
      <c r="BK300" s="42">
        <v>0</v>
      </c>
      <c r="BL300" s="42">
        <v>0</v>
      </c>
      <c r="BM300" s="42">
        <v>0</v>
      </c>
      <c r="BN300" s="42">
        <v>0</v>
      </c>
      <c r="BO300" s="42">
        <v>0</v>
      </c>
      <c r="BP300" s="42">
        <v>0</v>
      </c>
      <c r="BQ300" s="42">
        <v>0</v>
      </c>
      <c r="BR300" s="42">
        <v>0</v>
      </c>
      <c r="BS300" s="42">
        <v>0</v>
      </c>
      <c r="BT300" s="42">
        <v>0</v>
      </c>
      <c r="BU300" s="42">
        <v>0</v>
      </c>
      <c r="BV300" s="42">
        <v>0</v>
      </c>
      <c r="BW300" s="42">
        <v>0</v>
      </c>
      <c r="BX300" s="42">
        <v>-840181.509289757</v>
      </c>
      <c r="BY300" s="42">
        <v>0</v>
      </c>
      <c r="BZ300" s="42">
        <v>0</v>
      </c>
      <c r="CA300" s="42">
        <v>0</v>
      </c>
      <c r="CB300" s="42">
        <v>0</v>
      </c>
      <c r="CC300" s="42">
        <v>0</v>
      </c>
    </row>
    <row r="301" spans="1:81" x14ac:dyDescent="0.25">
      <c r="A301" s="202">
        <v>44958</v>
      </c>
      <c r="B301" s="42" t="s">
        <v>1307</v>
      </c>
      <c r="C301" s="42" t="s">
        <v>821</v>
      </c>
      <c r="D301" s="42">
        <v>0</v>
      </c>
      <c r="E301" s="42">
        <v>0</v>
      </c>
      <c r="F301" s="42">
        <v>0</v>
      </c>
      <c r="G301" s="42">
        <v>0</v>
      </c>
      <c r="H301" s="42">
        <v>0</v>
      </c>
      <c r="I301" s="42">
        <v>0</v>
      </c>
      <c r="J301" s="42">
        <v>0</v>
      </c>
      <c r="K301" s="42">
        <v>0</v>
      </c>
      <c r="L301" s="42">
        <v>0</v>
      </c>
      <c r="M301" s="42">
        <v>0</v>
      </c>
      <c r="N301" s="42">
        <v>0</v>
      </c>
      <c r="O301" s="42">
        <v>0</v>
      </c>
      <c r="P301" s="42">
        <v>0</v>
      </c>
      <c r="Q301" s="42">
        <v>0</v>
      </c>
      <c r="R301" s="42">
        <v>0</v>
      </c>
      <c r="S301" s="42">
        <v>0</v>
      </c>
      <c r="T301" s="42">
        <v>0</v>
      </c>
      <c r="U301" s="42">
        <v>0</v>
      </c>
      <c r="V301" s="42">
        <v>0</v>
      </c>
      <c r="W301" s="42">
        <v>0</v>
      </c>
      <c r="X301" s="42">
        <v>0</v>
      </c>
      <c r="Y301" s="42">
        <v>0</v>
      </c>
      <c r="Z301" s="42">
        <v>0</v>
      </c>
      <c r="AA301" s="42">
        <v>0</v>
      </c>
      <c r="AB301" s="42">
        <v>0</v>
      </c>
      <c r="AC301" s="42">
        <v>0</v>
      </c>
      <c r="AD301" s="42">
        <v>0</v>
      </c>
      <c r="AE301" s="42">
        <v>0</v>
      </c>
      <c r="AF301" s="42">
        <v>0</v>
      </c>
      <c r="AG301" s="42">
        <v>0</v>
      </c>
      <c r="AH301" s="42">
        <v>0</v>
      </c>
      <c r="AI301" s="42">
        <v>0</v>
      </c>
      <c r="AJ301" s="42">
        <v>0</v>
      </c>
      <c r="AK301" s="42">
        <v>0</v>
      </c>
      <c r="AL301" s="42">
        <v>0</v>
      </c>
      <c r="AM301" s="42">
        <v>0</v>
      </c>
      <c r="AN301" s="42">
        <v>0</v>
      </c>
      <c r="AO301" s="42">
        <v>0</v>
      </c>
      <c r="AP301" s="42">
        <v>0</v>
      </c>
      <c r="AQ301" s="42">
        <v>0</v>
      </c>
      <c r="AR301" s="42">
        <v>0</v>
      </c>
      <c r="AS301" s="42">
        <v>-1.1999999999999999E-7</v>
      </c>
      <c r="AT301" s="42">
        <v>0</v>
      </c>
      <c r="AU301" s="42">
        <v>0</v>
      </c>
      <c r="AV301" s="42">
        <v>0</v>
      </c>
      <c r="AW301" s="42">
        <v>0</v>
      </c>
      <c r="AX301" s="42">
        <v>0</v>
      </c>
      <c r="AY301" s="42">
        <v>0</v>
      </c>
      <c r="AZ301" s="42">
        <v>0</v>
      </c>
      <c r="BA301" s="42">
        <v>0</v>
      </c>
      <c r="BB301" s="42">
        <v>0</v>
      </c>
      <c r="BC301" s="42">
        <v>0</v>
      </c>
      <c r="BD301" s="42">
        <v>0</v>
      </c>
      <c r="BE301" s="42">
        <v>0</v>
      </c>
      <c r="BF301" s="42">
        <v>0</v>
      </c>
      <c r="BG301" s="42">
        <v>0</v>
      </c>
      <c r="BH301" s="42">
        <v>0</v>
      </c>
      <c r="BI301" s="42">
        <v>0</v>
      </c>
      <c r="BJ301" s="42">
        <v>0</v>
      </c>
      <c r="BK301" s="42">
        <v>0</v>
      </c>
      <c r="BL301" s="42">
        <v>0</v>
      </c>
      <c r="BM301" s="42">
        <v>0</v>
      </c>
      <c r="BN301" s="42">
        <v>0</v>
      </c>
      <c r="BO301" s="42">
        <v>0</v>
      </c>
      <c r="BP301" s="42">
        <v>0</v>
      </c>
      <c r="BQ301" s="42">
        <v>0</v>
      </c>
      <c r="BR301" s="42">
        <v>0</v>
      </c>
      <c r="BS301" s="42">
        <v>0</v>
      </c>
      <c r="BT301" s="42">
        <v>0</v>
      </c>
      <c r="BU301" s="42">
        <v>0</v>
      </c>
      <c r="BV301" s="42">
        <v>0</v>
      </c>
      <c r="BW301" s="42">
        <v>0</v>
      </c>
      <c r="BX301" s="42">
        <v>0</v>
      </c>
      <c r="BY301" s="42">
        <v>0</v>
      </c>
      <c r="BZ301" s="42">
        <v>0</v>
      </c>
      <c r="CA301" s="42">
        <v>0</v>
      </c>
      <c r="CB301" s="42">
        <v>0</v>
      </c>
      <c r="CC301" s="42">
        <v>0</v>
      </c>
    </row>
    <row r="302" spans="1:81" x14ac:dyDescent="0.25">
      <c r="A302" s="202">
        <v>44958</v>
      </c>
      <c r="B302" s="42" t="s">
        <v>1307</v>
      </c>
      <c r="C302" s="42" t="s">
        <v>1195</v>
      </c>
      <c r="D302" s="42">
        <v>0</v>
      </c>
      <c r="E302" s="42">
        <v>0</v>
      </c>
      <c r="F302" s="42">
        <v>0</v>
      </c>
      <c r="G302" s="42">
        <v>0</v>
      </c>
      <c r="H302" s="42">
        <v>0</v>
      </c>
      <c r="I302" s="42">
        <v>0</v>
      </c>
      <c r="J302" s="42">
        <v>0</v>
      </c>
      <c r="K302" s="42">
        <v>0</v>
      </c>
      <c r="L302" s="42">
        <v>0</v>
      </c>
      <c r="M302" s="42">
        <v>0</v>
      </c>
      <c r="N302" s="42">
        <v>0</v>
      </c>
      <c r="O302" s="42">
        <v>0</v>
      </c>
      <c r="P302" s="42">
        <v>0</v>
      </c>
      <c r="Q302" s="42">
        <v>0</v>
      </c>
      <c r="R302" s="42">
        <v>0</v>
      </c>
      <c r="S302" s="42">
        <v>0</v>
      </c>
      <c r="T302" s="42">
        <v>0</v>
      </c>
      <c r="U302" s="42">
        <v>0</v>
      </c>
      <c r="V302" s="42">
        <v>0</v>
      </c>
      <c r="W302" s="42">
        <v>0</v>
      </c>
      <c r="X302" s="42">
        <v>0</v>
      </c>
      <c r="Y302" s="42">
        <v>0</v>
      </c>
      <c r="Z302" s="42">
        <v>0</v>
      </c>
      <c r="AA302" s="42">
        <v>0</v>
      </c>
      <c r="AB302" s="42">
        <v>0</v>
      </c>
      <c r="AC302" s="42">
        <v>0</v>
      </c>
      <c r="AD302" s="42">
        <v>0</v>
      </c>
      <c r="AE302" s="42">
        <v>0</v>
      </c>
      <c r="AF302" s="42">
        <v>0</v>
      </c>
      <c r="AG302" s="42">
        <v>0</v>
      </c>
      <c r="AH302" s="42">
        <v>0</v>
      </c>
      <c r="AI302" s="42">
        <v>0</v>
      </c>
      <c r="AJ302" s="42">
        <v>0</v>
      </c>
      <c r="AK302" s="42">
        <v>0</v>
      </c>
      <c r="AL302" s="42">
        <v>0</v>
      </c>
      <c r="AM302" s="42">
        <v>0</v>
      </c>
      <c r="AN302" s="42">
        <v>0</v>
      </c>
      <c r="AO302" s="42">
        <v>0</v>
      </c>
      <c r="AP302" s="42">
        <v>0</v>
      </c>
      <c r="AQ302" s="42">
        <v>0</v>
      </c>
      <c r="AR302" s="42">
        <v>0</v>
      </c>
      <c r="AS302" s="42">
        <v>0</v>
      </c>
      <c r="AT302" s="42">
        <v>0</v>
      </c>
      <c r="AU302" s="42">
        <v>-0.12</v>
      </c>
      <c r="AV302" s="42">
        <v>0</v>
      </c>
      <c r="AW302" s="42">
        <v>0</v>
      </c>
      <c r="AX302" s="42">
        <v>0</v>
      </c>
      <c r="AY302" s="42">
        <v>0</v>
      </c>
      <c r="AZ302" s="42">
        <v>0</v>
      </c>
      <c r="BA302" s="42">
        <v>0</v>
      </c>
      <c r="BB302" s="42">
        <v>0</v>
      </c>
      <c r="BC302" s="42">
        <v>0</v>
      </c>
      <c r="BD302" s="42">
        <v>0</v>
      </c>
      <c r="BE302" s="42">
        <v>0</v>
      </c>
      <c r="BF302" s="42">
        <v>0</v>
      </c>
      <c r="BG302" s="42">
        <v>0</v>
      </c>
      <c r="BH302" s="42">
        <v>0</v>
      </c>
      <c r="BI302" s="42">
        <v>0</v>
      </c>
      <c r="BJ302" s="42">
        <v>0</v>
      </c>
      <c r="BK302" s="42">
        <v>0</v>
      </c>
      <c r="BL302" s="42">
        <v>0</v>
      </c>
      <c r="BM302" s="42">
        <v>0</v>
      </c>
      <c r="BN302" s="42">
        <v>0</v>
      </c>
      <c r="BO302" s="42">
        <v>0</v>
      </c>
      <c r="BP302" s="42">
        <v>0</v>
      </c>
      <c r="BQ302" s="42">
        <v>0</v>
      </c>
      <c r="BR302" s="42">
        <v>0</v>
      </c>
      <c r="BS302" s="42">
        <v>0</v>
      </c>
      <c r="BT302" s="42">
        <v>0</v>
      </c>
      <c r="BU302" s="42">
        <v>0</v>
      </c>
      <c r="BV302" s="42">
        <v>0</v>
      </c>
      <c r="BW302" s="42">
        <v>0</v>
      </c>
      <c r="BX302" s="42">
        <v>199824.597199999</v>
      </c>
      <c r="BY302" s="42">
        <v>0</v>
      </c>
      <c r="BZ302" s="42">
        <v>0</v>
      </c>
      <c r="CA302" s="42">
        <v>0</v>
      </c>
      <c r="CB302" s="42">
        <v>0</v>
      </c>
      <c r="CC302" s="42">
        <v>0</v>
      </c>
    </row>
    <row r="303" spans="1:81" x14ac:dyDescent="0.25">
      <c r="A303" s="202">
        <v>44958</v>
      </c>
      <c r="B303" s="42" t="s">
        <v>1307</v>
      </c>
      <c r="C303" s="42" t="s">
        <v>466</v>
      </c>
      <c r="D303" s="42">
        <v>0</v>
      </c>
      <c r="E303" s="42">
        <v>0</v>
      </c>
      <c r="F303" s="42">
        <v>0</v>
      </c>
      <c r="G303" s="42">
        <v>0</v>
      </c>
      <c r="H303" s="42">
        <v>0</v>
      </c>
      <c r="I303" s="42">
        <v>0</v>
      </c>
      <c r="J303" s="42">
        <v>0</v>
      </c>
      <c r="K303" s="42">
        <v>0</v>
      </c>
      <c r="L303" s="42">
        <v>0</v>
      </c>
      <c r="M303" s="42">
        <v>0</v>
      </c>
      <c r="N303" s="42">
        <v>0</v>
      </c>
      <c r="O303" s="42">
        <v>0</v>
      </c>
      <c r="P303" s="42">
        <v>0</v>
      </c>
      <c r="Q303" s="42">
        <v>0</v>
      </c>
      <c r="R303" s="42">
        <v>0</v>
      </c>
      <c r="S303" s="42">
        <v>0</v>
      </c>
      <c r="T303" s="42">
        <v>0</v>
      </c>
      <c r="U303" s="42">
        <v>0</v>
      </c>
      <c r="V303" s="42">
        <v>0</v>
      </c>
      <c r="W303" s="42">
        <v>0</v>
      </c>
      <c r="X303" s="42">
        <v>0</v>
      </c>
      <c r="Y303" s="42">
        <v>0</v>
      </c>
      <c r="Z303" s="42">
        <v>0</v>
      </c>
      <c r="AA303" s="42">
        <v>0</v>
      </c>
      <c r="AB303" s="42">
        <v>0</v>
      </c>
      <c r="AC303" s="42">
        <v>0</v>
      </c>
      <c r="AD303" s="42">
        <v>0</v>
      </c>
      <c r="AE303" s="42">
        <v>0</v>
      </c>
      <c r="AF303" s="42">
        <v>0</v>
      </c>
      <c r="AG303" s="42">
        <v>0</v>
      </c>
      <c r="AH303" s="42">
        <v>0</v>
      </c>
      <c r="AI303" s="42">
        <v>0</v>
      </c>
      <c r="AJ303" s="42">
        <v>0</v>
      </c>
      <c r="AK303" s="42">
        <v>0</v>
      </c>
      <c r="AL303" s="42">
        <v>0</v>
      </c>
      <c r="AM303" s="42">
        <v>0</v>
      </c>
      <c r="AN303" s="42">
        <v>0</v>
      </c>
      <c r="AO303" s="42">
        <v>0</v>
      </c>
      <c r="AP303" s="42">
        <v>0</v>
      </c>
      <c r="AQ303" s="42">
        <v>0</v>
      </c>
      <c r="AR303" s="42">
        <v>0</v>
      </c>
      <c r="AS303" s="42">
        <v>0</v>
      </c>
      <c r="AT303" s="42">
        <v>0</v>
      </c>
      <c r="AU303" s="42">
        <v>0</v>
      </c>
      <c r="AV303" s="42">
        <v>0</v>
      </c>
      <c r="AW303" s="42">
        <v>0</v>
      </c>
      <c r="AX303" s="42">
        <v>0</v>
      </c>
      <c r="AY303" s="42">
        <v>0</v>
      </c>
      <c r="AZ303" s="42">
        <v>0</v>
      </c>
      <c r="BA303" s="42">
        <v>0</v>
      </c>
      <c r="BB303" s="42">
        <v>0</v>
      </c>
      <c r="BC303" s="42">
        <v>0</v>
      </c>
      <c r="BD303" s="42">
        <v>0</v>
      </c>
      <c r="BE303" s="42">
        <v>0</v>
      </c>
      <c r="BF303" s="42">
        <v>0</v>
      </c>
      <c r="BG303" s="42">
        <v>0</v>
      </c>
      <c r="BH303" s="42">
        <v>0</v>
      </c>
      <c r="BI303" s="42">
        <v>0</v>
      </c>
      <c r="BJ303" s="42">
        <v>0</v>
      </c>
      <c r="BK303" s="42">
        <v>0</v>
      </c>
      <c r="BL303" s="42">
        <v>0</v>
      </c>
      <c r="BM303" s="42">
        <v>0</v>
      </c>
      <c r="BN303" s="42">
        <v>0</v>
      </c>
      <c r="BO303" s="42">
        <v>-4.9840000000000001E-6</v>
      </c>
      <c r="BP303" s="42">
        <v>0</v>
      </c>
      <c r="BQ303" s="42">
        <v>0</v>
      </c>
      <c r="BR303" s="42">
        <v>0</v>
      </c>
      <c r="BS303" s="42">
        <v>0</v>
      </c>
      <c r="BT303" s="42">
        <v>0</v>
      </c>
      <c r="BU303" s="42">
        <v>0</v>
      </c>
      <c r="BV303" s="42">
        <v>0</v>
      </c>
      <c r="BW303" s="42">
        <v>0</v>
      </c>
      <c r="BX303" s="42">
        <v>0</v>
      </c>
      <c r="BY303" s="42">
        <v>0</v>
      </c>
      <c r="BZ303" s="42">
        <v>0</v>
      </c>
      <c r="CA303" s="42">
        <v>0</v>
      </c>
      <c r="CB303" s="42">
        <v>0</v>
      </c>
      <c r="CC303" s="42">
        <v>0</v>
      </c>
    </row>
    <row r="304" spans="1:81" x14ac:dyDescent="0.25">
      <c r="A304" s="202">
        <v>44958</v>
      </c>
      <c r="B304" s="42" t="s">
        <v>1307</v>
      </c>
      <c r="C304" s="42" t="s">
        <v>467</v>
      </c>
      <c r="D304" s="42">
        <v>0</v>
      </c>
      <c r="E304" s="42">
        <v>0</v>
      </c>
      <c r="F304" s="42">
        <v>0</v>
      </c>
      <c r="G304" s="42">
        <v>0</v>
      </c>
      <c r="H304" s="42">
        <v>0</v>
      </c>
      <c r="I304" s="42">
        <v>0</v>
      </c>
      <c r="J304" s="42">
        <v>0</v>
      </c>
      <c r="K304" s="42">
        <v>0</v>
      </c>
      <c r="L304" s="42">
        <v>0</v>
      </c>
      <c r="M304" s="42">
        <v>0</v>
      </c>
      <c r="N304" s="42">
        <v>0</v>
      </c>
      <c r="O304" s="42">
        <v>0</v>
      </c>
      <c r="P304" s="42">
        <v>0</v>
      </c>
      <c r="Q304" s="42">
        <v>0</v>
      </c>
      <c r="R304" s="42">
        <v>0</v>
      </c>
      <c r="S304" s="42">
        <v>0</v>
      </c>
      <c r="T304" s="42">
        <v>0</v>
      </c>
      <c r="U304" s="42">
        <v>0</v>
      </c>
      <c r="V304" s="42">
        <v>0</v>
      </c>
      <c r="W304" s="42">
        <v>0</v>
      </c>
      <c r="X304" s="42">
        <v>0</v>
      </c>
      <c r="Y304" s="42">
        <v>0</v>
      </c>
      <c r="Z304" s="42">
        <v>0</v>
      </c>
      <c r="AA304" s="42">
        <v>0</v>
      </c>
      <c r="AB304" s="42">
        <v>0</v>
      </c>
      <c r="AC304" s="42">
        <v>0</v>
      </c>
      <c r="AD304" s="42">
        <v>0</v>
      </c>
      <c r="AE304" s="42">
        <v>0</v>
      </c>
      <c r="AF304" s="42">
        <v>0</v>
      </c>
      <c r="AG304" s="42">
        <v>0</v>
      </c>
      <c r="AH304" s="42">
        <v>0</v>
      </c>
      <c r="AI304" s="42">
        <v>0</v>
      </c>
      <c r="AJ304" s="42">
        <v>0</v>
      </c>
      <c r="AK304" s="42">
        <v>0</v>
      </c>
      <c r="AL304" s="42">
        <v>0</v>
      </c>
      <c r="AM304" s="42">
        <v>0</v>
      </c>
      <c r="AN304" s="42">
        <v>0</v>
      </c>
      <c r="AO304" s="42">
        <v>0</v>
      </c>
      <c r="AP304" s="42">
        <v>0</v>
      </c>
      <c r="AQ304" s="42">
        <v>0</v>
      </c>
      <c r="AR304" s="42">
        <v>0</v>
      </c>
      <c r="AS304" s="42">
        <v>0</v>
      </c>
      <c r="AT304" s="42">
        <v>0</v>
      </c>
      <c r="AU304" s="42">
        <v>0</v>
      </c>
      <c r="AV304" s="42">
        <v>0</v>
      </c>
      <c r="AW304" s="42">
        <v>0</v>
      </c>
      <c r="AX304" s="42">
        <v>0</v>
      </c>
      <c r="AY304" s="42">
        <v>0</v>
      </c>
      <c r="AZ304" s="42">
        <v>0</v>
      </c>
      <c r="BA304" s="42">
        <v>0</v>
      </c>
      <c r="BB304" s="42">
        <v>0</v>
      </c>
      <c r="BC304" s="42">
        <v>0</v>
      </c>
      <c r="BD304" s="42">
        <v>0</v>
      </c>
      <c r="BE304" s="42">
        <v>0</v>
      </c>
      <c r="BF304" s="42">
        <v>0</v>
      </c>
      <c r="BG304" s="42">
        <v>0</v>
      </c>
      <c r="BH304" s="42">
        <v>0</v>
      </c>
      <c r="BI304" s="42">
        <v>0</v>
      </c>
      <c r="BJ304" s="42">
        <v>0</v>
      </c>
      <c r="BK304" s="42">
        <v>0</v>
      </c>
      <c r="BL304" s="42">
        <v>0</v>
      </c>
      <c r="BM304" s="42">
        <v>0</v>
      </c>
      <c r="BN304" s="42">
        <v>0</v>
      </c>
      <c r="BO304" s="42">
        <v>0</v>
      </c>
      <c r="BP304" s="42">
        <v>88</v>
      </c>
      <c r="BQ304" s="42">
        <v>0</v>
      </c>
      <c r="BR304" s="42">
        <v>0</v>
      </c>
      <c r="BS304" s="42">
        <v>0</v>
      </c>
      <c r="BT304" s="42">
        <v>0</v>
      </c>
      <c r="BU304" s="42">
        <v>0</v>
      </c>
      <c r="BV304" s="42">
        <v>0</v>
      </c>
      <c r="BW304" s="42">
        <v>0</v>
      </c>
      <c r="BX304" s="42">
        <v>0</v>
      </c>
      <c r="BY304" s="42">
        <v>0</v>
      </c>
      <c r="BZ304" s="42">
        <v>0</v>
      </c>
      <c r="CA304" s="42">
        <v>0</v>
      </c>
      <c r="CB304" s="42">
        <v>0</v>
      </c>
      <c r="CC304" s="42">
        <v>0</v>
      </c>
    </row>
    <row r="305" spans="1:81" x14ac:dyDescent="0.25">
      <c r="A305" s="202">
        <v>44958</v>
      </c>
      <c r="B305" s="42" t="s">
        <v>1307</v>
      </c>
      <c r="C305" s="42" t="s">
        <v>1235</v>
      </c>
      <c r="D305" s="42">
        <v>0</v>
      </c>
      <c r="E305" s="42">
        <v>0</v>
      </c>
      <c r="F305" s="42">
        <v>0</v>
      </c>
      <c r="G305" s="42">
        <v>0</v>
      </c>
      <c r="H305" s="42">
        <v>0</v>
      </c>
      <c r="I305" s="42">
        <v>0</v>
      </c>
      <c r="J305" s="42">
        <v>0</v>
      </c>
      <c r="K305" s="42">
        <v>0</v>
      </c>
      <c r="L305" s="42">
        <v>0</v>
      </c>
      <c r="M305" s="42">
        <v>0</v>
      </c>
      <c r="N305" s="42">
        <v>0</v>
      </c>
      <c r="O305" s="42">
        <v>0</v>
      </c>
      <c r="P305" s="42">
        <v>0</v>
      </c>
      <c r="Q305" s="42">
        <v>0</v>
      </c>
      <c r="R305" s="42">
        <v>0</v>
      </c>
      <c r="S305" s="42">
        <v>0</v>
      </c>
      <c r="T305" s="42">
        <v>0</v>
      </c>
      <c r="U305" s="42">
        <v>0</v>
      </c>
      <c r="V305" s="42">
        <v>0</v>
      </c>
      <c r="W305" s="42">
        <v>0</v>
      </c>
      <c r="X305" s="42">
        <v>0</v>
      </c>
      <c r="Y305" s="42">
        <v>0</v>
      </c>
      <c r="Z305" s="42">
        <v>0</v>
      </c>
      <c r="AA305" s="42">
        <v>0</v>
      </c>
      <c r="AB305" s="42">
        <v>0</v>
      </c>
      <c r="AC305" s="42">
        <v>0</v>
      </c>
      <c r="AD305" s="42">
        <v>0</v>
      </c>
      <c r="AE305" s="42">
        <v>0</v>
      </c>
      <c r="AF305" s="42">
        <v>0</v>
      </c>
      <c r="AG305" s="42">
        <v>0</v>
      </c>
      <c r="AH305" s="42">
        <v>0</v>
      </c>
      <c r="AI305" s="42">
        <v>0</v>
      </c>
      <c r="AJ305" s="42">
        <v>0</v>
      </c>
      <c r="AK305" s="42">
        <v>0</v>
      </c>
      <c r="AL305" s="42">
        <v>0</v>
      </c>
      <c r="AM305" s="42">
        <v>0</v>
      </c>
      <c r="AN305" s="42">
        <v>0</v>
      </c>
      <c r="AO305" s="42">
        <v>0</v>
      </c>
      <c r="AP305" s="42">
        <v>0</v>
      </c>
      <c r="AQ305" s="42">
        <v>0</v>
      </c>
      <c r="AR305" s="42">
        <v>0</v>
      </c>
      <c r="AS305" s="42">
        <v>0</v>
      </c>
      <c r="AT305" s="42">
        <v>0</v>
      </c>
      <c r="AU305" s="42">
        <v>0</v>
      </c>
      <c r="AV305" s="42">
        <v>0</v>
      </c>
      <c r="AW305" s="42">
        <v>0</v>
      </c>
      <c r="AX305" s="42">
        <v>0</v>
      </c>
      <c r="AY305" s="42">
        <v>0</v>
      </c>
      <c r="AZ305" s="42">
        <v>0</v>
      </c>
      <c r="BA305" s="42">
        <v>0</v>
      </c>
      <c r="BB305" s="42">
        <v>0</v>
      </c>
      <c r="BC305" s="42">
        <v>0</v>
      </c>
      <c r="BD305" s="42">
        <v>0</v>
      </c>
      <c r="BE305" s="42">
        <v>0</v>
      </c>
      <c r="BF305" s="42">
        <v>0</v>
      </c>
      <c r="BG305" s="42">
        <v>0</v>
      </c>
      <c r="BH305" s="42">
        <v>0</v>
      </c>
      <c r="BI305" s="42">
        <v>0</v>
      </c>
      <c r="BJ305" s="42">
        <v>0</v>
      </c>
      <c r="BK305" s="42">
        <v>0</v>
      </c>
      <c r="BL305" s="42">
        <v>0</v>
      </c>
      <c r="BM305" s="42">
        <v>0</v>
      </c>
      <c r="BN305" s="42">
        <v>0</v>
      </c>
      <c r="BO305" s="42">
        <v>0</v>
      </c>
      <c r="BP305" s="42">
        <v>0</v>
      </c>
      <c r="BQ305" s="42">
        <v>0</v>
      </c>
      <c r="BR305" s="42">
        <v>0</v>
      </c>
      <c r="BS305" s="42">
        <v>0</v>
      </c>
      <c r="BT305" s="42">
        <v>0</v>
      </c>
      <c r="BU305" s="42">
        <v>0</v>
      </c>
      <c r="BV305" s="42">
        <v>0</v>
      </c>
      <c r="BW305" s="42">
        <v>0</v>
      </c>
      <c r="BX305" s="42">
        <v>78270.417599480003</v>
      </c>
      <c r="BY305" s="42">
        <v>0</v>
      </c>
      <c r="BZ305" s="42">
        <v>0</v>
      </c>
      <c r="CA305" s="42">
        <v>0</v>
      </c>
      <c r="CB305" s="42">
        <v>0</v>
      </c>
      <c r="CC305" s="42">
        <v>0</v>
      </c>
    </row>
    <row r="306" spans="1:81" x14ac:dyDescent="0.25">
      <c r="A306" s="202">
        <v>44958</v>
      </c>
      <c r="B306" s="42" t="s">
        <v>1306</v>
      </c>
      <c r="C306" s="42" t="s">
        <v>459</v>
      </c>
      <c r="D306" s="42">
        <v>0</v>
      </c>
      <c r="E306" s="42">
        <v>0</v>
      </c>
      <c r="F306" s="42">
        <v>0</v>
      </c>
      <c r="G306" s="42">
        <v>0</v>
      </c>
      <c r="H306" s="42">
        <v>0</v>
      </c>
      <c r="I306" s="42">
        <v>0</v>
      </c>
      <c r="J306" s="42">
        <v>0</v>
      </c>
      <c r="K306" s="42">
        <v>0</v>
      </c>
      <c r="L306" s="42">
        <v>0</v>
      </c>
      <c r="M306" s="42">
        <v>0</v>
      </c>
      <c r="N306" s="42">
        <v>0</v>
      </c>
      <c r="O306" s="42">
        <v>120.011</v>
      </c>
      <c r="P306" s="42">
        <v>0</v>
      </c>
      <c r="Q306" s="42">
        <v>0</v>
      </c>
      <c r="R306" s="42">
        <v>0</v>
      </c>
      <c r="S306" s="42">
        <v>0</v>
      </c>
      <c r="T306" s="42">
        <v>0</v>
      </c>
      <c r="U306" s="42">
        <v>0</v>
      </c>
      <c r="V306" s="42">
        <v>0</v>
      </c>
      <c r="W306" s="42">
        <v>0</v>
      </c>
      <c r="X306" s="42">
        <v>0</v>
      </c>
      <c r="Y306" s="42">
        <v>0</v>
      </c>
      <c r="Z306" s="42">
        <v>0</v>
      </c>
      <c r="AA306" s="42">
        <v>0</v>
      </c>
      <c r="AB306" s="42">
        <v>0</v>
      </c>
      <c r="AC306" s="42">
        <v>0</v>
      </c>
      <c r="AD306" s="42">
        <v>0</v>
      </c>
      <c r="AE306" s="42">
        <v>0</v>
      </c>
      <c r="AF306" s="42">
        <v>0</v>
      </c>
      <c r="AG306" s="42">
        <v>0</v>
      </c>
      <c r="AH306" s="42">
        <v>0</v>
      </c>
      <c r="AI306" s="42">
        <v>0</v>
      </c>
      <c r="AJ306" s="42">
        <v>0</v>
      </c>
      <c r="AK306" s="42">
        <v>0</v>
      </c>
      <c r="AL306" s="42">
        <v>0</v>
      </c>
      <c r="AM306" s="42">
        <v>0</v>
      </c>
      <c r="AN306" s="42">
        <v>0</v>
      </c>
      <c r="AO306" s="42">
        <v>0</v>
      </c>
      <c r="AP306" s="42">
        <v>0</v>
      </c>
      <c r="AQ306" s="42">
        <v>0</v>
      </c>
      <c r="AR306" s="42">
        <v>0</v>
      </c>
      <c r="AS306" s="42">
        <v>0</v>
      </c>
      <c r="AT306" s="42">
        <v>0</v>
      </c>
      <c r="AU306" s="42">
        <v>0</v>
      </c>
      <c r="AV306" s="42">
        <v>0</v>
      </c>
      <c r="AW306" s="42">
        <v>0</v>
      </c>
      <c r="AX306" s="42">
        <v>0</v>
      </c>
      <c r="AY306" s="42">
        <v>0</v>
      </c>
      <c r="AZ306" s="42">
        <v>0</v>
      </c>
      <c r="BA306" s="42">
        <v>0</v>
      </c>
      <c r="BB306" s="42">
        <v>0</v>
      </c>
      <c r="BC306" s="42">
        <v>0</v>
      </c>
      <c r="BD306" s="42">
        <v>0</v>
      </c>
      <c r="BE306" s="42">
        <v>0</v>
      </c>
      <c r="BF306" s="42">
        <v>0</v>
      </c>
      <c r="BG306" s="42">
        <v>0</v>
      </c>
      <c r="BH306" s="42">
        <v>0</v>
      </c>
      <c r="BI306" s="42">
        <v>0</v>
      </c>
      <c r="BJ306" s="42">
        <v>0</v>
      </c>
      <c r="BK306" s="42">
        <v>0</v>
      </c>
      <c r="BL306" s="42">
        <v>0</v>
      </c>
      <c r="BM306" s="42">
        <v>0</v>
      </c>
      <c r="BN306" s="42">
        <v>0</v>
      </c>
      <c r="BO306" s="42">
        <v>0</v>
      </c>
      <c r="BP306" s="42">
        <v>0</v>
      </c>
      <c r="BQ306" s="42">
        <v>0</v>
      </c>
      <c r="BR306" s="42">
        <v>0</v>
      </c>
      <c r="BS306" s="42">
        <v>0</v>
      </c>
      <c r="BT306" s="42">
        <v>0</v>
      </c>
      <c r="BU306" s="42">
        <v>0</v>
      </c>
      <c r="BV306" s="42">
        <v>0</v>
      </c>
      <c r="BW306" s="42">
        <v>0</v>
      </c>
      <c r="BX306" s="42">
        <v>2974723.3477094099</v>
      </c>
      <c r="BY306" s="42">
        <v>0</v>
      </c>
      <c r="BZ306" s="42">
        <v>0</v>
      </c>
      <c r="CA306" s="42">
        <v>0</v>
      </c>
      <c r="CB306" s="42">
        <v>0</v>
      </c>
      <c r="CC306" s="42">
        <v>0</v>
      </c>
    </row>
    <row r="307" spans="1:81" x14ac:dyDescent="0.25">
      <c r="A307" s="202">
        <v>44958</v>
      </c>
      <c r="B307" s="42" t="s">
        <v>1306</v>
      </c>
      <c r="C307" s="42" t="s">
        <v>919</v>
      </c>
      <c r="D307" s="42">
        <v>0</v>
      </c>
      <c r="E307" s="42">
        <v>0</v>
      </c>
      <c r="F307" s="42">
        <v>0</v>
      </c>
      <c r="G307" s="42">
        <v>0</v>
      </c>
      <c r="H307" s="42">
        <v>0</v>
      </c>
      <c r="I307" s="42">
        <v>0</v>
      </c>
      <c r="J307" s="42">
        <v>0</v>
      </c>
      <c r="K307" s="42">
        <v>0</v>
      </c>
      <c r="L307" s="42">
        <v>0</v>
      </c>
      <c r="M307" s="42">
        <v>0</v>
      </c>
      <c r="N307" s="42">
        <v>0</v>
      </c>
      <c r="O307" s="42">
        <v>0</v>
      </c>
      <c r="P307" s="42">
        <v>0</v>
      </c>
      <c r="Q307" s="42">
        <v>0</v>
      </c>
      <c r="R307" s="42">
        <v>0</v>
      </c>
      <c r="S307" s="42">
        <v>0</v>
      </c>
      <c r="T307" s="42">
        <v>0</v>
      </c>
      <c r="U307" s="42">
        <v>0</v>
      </c>
      <c r="V307" s="42">
        <v>0</v>
      </c>
      <c r="W307" s="42">
        <v>0</v>
      </c>
      <c r="X307" s="42">
        <v>0</v>
      </c>
      <c r="Y307" s="42">
        <v>0</v>
      </c>
      <c r="Z307" s="42">
        <v>-9.9129000000000006E-5</v>
      </c>
      <c r="AA307" s="42">
        <v>0</v>
      </c>
      <c r="AB307" s="42">
        <v>0</v>
      </c>
      <c r="AC307" s="42">
        <v>0</v>
      </c>
      <c r="AD307" s="42">
        <v>0</v>
      </c>
      <c r="AE307" s="42">
        <v>0</v>
      </c>
      <c r="AF307" s="42">
        <v>0</v>
      </c>
      <c r="AG307" s="42">
        <v>0</v>
      </c>
      <c r="AH307" s="42">
        <v>0</v>
      </c>
      <c r="AI307" s="42">
        <v>0</v>
      </c>
      <c r="AJ307" s="42">
        <v>0</v>
      </c>
      <c r="AK307" s="42">
        <v>0</v>
      </c>
      <c r="AL307" s="42">
        <v>0</v>
      </c>
      <c r="AM307" s="42">
        <v>0</v>
      </c>
      <c r="AN307" s="42">
        <v>0</v>
      </c>
      <c r="AO307" s="42">
        <v>0</v>
      </c>
      <c r="AP307" s="42">
        <v>0</v>
      </c>
      <c r="AQ307" s="42">
        <v>0</v>
      </c>
      <c r="AR307" s="42">
        <v>0</v>
      </c>
      <c r="AS307" s="42">
        <v>0</v>
      </c>
      <c r="AT307" s="42">
        <v>0</v>
      </c>
      <c r="AU307" s="42">
        <v>0</v>
      </c>
      <c r="AV307" s="42">
        <v>0</v>
      </c>
      <c r="AW307" s="42">
        <v>0</v>
      </c>
      <c r="AX307" s="42">
        <v>0</v>
      </c>
      <c r="AY307" s="42">
        <v>0</v>
      </c>
      <c r="AZ307" s="42">
        <v>0</v>
      </c>
      <c r="BA307" s="42">
        <v>0</v>
      </c>
      <c r="BB307" s="42">
        <v>0</v>
      </c>
      <c r="BC307" s="42">
        <v>0</v>
      </c>
      <c r="BD307" s="42">
        <v>0</v>
      </c>
      <c r="BE307" s="42">
        <v>0</v>
      </c>
      <c r="BF307" s="42">
        <v>0</v>
      </c>
      <c r="BG307" s="42">
        <v>0</v>
      </c>
      <c r="BH307" s="42">
        <v>0</v>
      </c>
      <c r="BI307" s="42">
        <v>0</v>
      </c>
      <c r="BJ307" s="42">
        <v>0</v>
      </c>
      <c r="BK307" s="42">
        <v>0</v>
      </c>
      <c r="BL307" s="42">
        <v>0</v>
      </c>
      <c r="BM307" s="42">
        <v>0</v>
      </c>
      <c r="BN307" s="42">
        <v>0</v>
      </c>
      <c r="BO307" s="42">
        <v>0</v>
      </c>
      <c r="BP307" s="42">
        <v>0</v>
      </c>
      <c r="BQ307" s="42">
        <v>0</v>
      </c>
      <c r="BR307" s="42">
        <v>0</v>
      </c>
      <c r="BS307" s="42">
        <v>0</v>
      </c>
      <c r="BT307" s="42">
        <v>0</v>
      </c>
      <c r="BU307" s="42">
        <v>0</v>
      </c>
      <c r="BV307" s="42">
        <v>0</v>
      </c>
      <c r="BW307" s="42">
        <v>0</v>
      </c>
      <c r="BX307" s="42">
        <v>0</v>
      </c>
      <c r="BY307" s="42">
        <v>0</v>
      </c>
      <c r="BZ307" s="42">
        <v>0</v>
      </c>
      <c r="CA307" s="42">
        <v>0</v>
      </c>
      <c r="CB307" s="42">
        <v>0</v>
      </c>
      <c r="CC307" s="42">
        <v>0</v>
      </c>
    </row>
    <row r="308" spans="1:81" x14ac:dyDescent="0.25">
      <c r="A308" s="202">
        <v>44958</v>
      </c>
      <c r="B308" s="42" t="s">
        <v>1306</v>
      </c>
      <c r="C308" s="42" t="s">
        <v>455</v>
      </c>
      <c r="D308" s="42">
        <v>0</v>
      </c>
      <c r="E308" s="42">
        <v>0</v>
      </c>
      <c r="F308" s="42">
        <v>0</v>
      </c>
      <c r="G308" s="42">
        <v>0</v>
      </c>
      <c r="H308" s="42">
        <v>0</v>
      </c>
      <c r="I308" s="42">
        <v>0</v>
      </c>
      <c r="J308" s="42">
        <v>0</v>
      </c>
      <c r="K308" s="42">
        <v>0</v>
      </c>
      <c r="L308" s="42">
        <v>0</v>
      </c>
      <c r="M308" s="42">
        <v>0</v>
      </c>
      <c r="N308" s="42">
        <v>0</v>
      </c>
      <c r="O308" s="42">
        <v>0</v>
      </c>
      <c r="P308" s="42">
        <v>0</v>
      </c>
      <c r="Q308" s="42">
        <v>0</v>
      </c>
      <c r="R308" s="42">
        <v>0</v>
      </c>
      <c r="S308" s="42">
        <v>0</v>
      </c>
      <c r="T308" s="42">
        <v>0</v>
      </c>
      <c r="U308" s="42">
        <v>0</v>
      </c>
      <c r="V308" s="42">
        <v>0</v>
      </c>
      <c r="W308" s="42">
        <v>0</v>
      </c>
      <c r="X308" s="42">
        <v>0</v>
      </c>
      <c r="Y308" s="42">
        <v>0</v>
      </c>
      <c r="Z308" s="42">
        <v>0</v>
      </c>
      <c r="AA308" s="42">
        <v>0</v>
      </c>
      <c r="AB308" s="42">
        <v>-7.9170000000000006E-6</v>
      </c>
      <c r="AC308" s="42">
        <v>0</v>
      </c>
      <c r="AD308" s="42">
        <v>0</v>
      </c>
      <c r="AE308" s="42">
        <v>0</v>
      </c>
      <c r="AF308" s="42">
        <v>0</v>
      </c>
      <c r="AG308" s="42">
        <v>0</v>
      </c>
      <c r="AH308" s="42">
        <v>0</v>
      </c>
      <c r="AI308" s="42">
        <v>0</v>
      </c>
      <c r="AJ308" s="42">
        <v>0</v>
      </c>
      <c r="AK308" s="42">
        <v>0</v>
      </c>
      <c r="AL308" s="42">
        <v>0</v>
      </c>
      <c r="AM308" s="42">
        <v>0</v>
      </c>
      <c r="AN308" s="42">
        <v>0</v>
      </c>
      <c r="AO308" s="42">
        <v>0</v>
      </c>
      <c r="AP308" s="42">
        <v>0</v>
      </c>
      <c r="AQ308" s="42">
        <v>0</v>
      </c>
      <c r="AR308" s="42">
        <v>0</v>
      </c>
      <c r="AS308" s="42">
        <v>0</v>
      </c>
      <c r="AT308" s="42">
        <v>0</v>
      </c>
      <c r="AU308" s="42">
        <v>0</v>
      </c>
      <c r="AV308" s="42">
        <v>0</v>
      </c>
      <c r="AW308" s="42">
        <v>0</v>
      </c>
      <c r="AX308" s="42">
        <v>0</v>
      </c>
      <c r="AY308" s="42">
        <v>0</v>
      </c>
      <c r="AZ308" s="42">
        <v>0</v>
      </c>
      <c r="BA308" s="42">
        <v>0</v>
      </c>
      <c r="BB308" s="42">
        <v>0</v>
      </c>
      <c r="BC308" s="42">
        <v>0</v>
      </c>
      <c r="BD308" s="42">
        <v>0</v>
      </c>
      <c r="BE308" s="42">
        <v>0</v>
      </c>
      <c r="BF308" s="42">
        <v>0</v>
      </c>
      <c r="BG308" s="42">
        <v>0</v>
      </c>
      <c r="BH308" s="42">
        <v>0</v>
      </c>
      <c r="BI308" s="42">
        <v>0</v>
      </c>
      <c r="BJ308" s="42">
        <v>0</v>
      </c>
      <c r="BK308" s="42">
        <v>0</v>
      </c>
      <c r="BL308" s="42">
        <v>0</v>
      </c>
      <c r="BM308" s="42">
        <v>0</v>
      </c>
      <c r="BN308" s="42">
        <v>0</v>
      </c>
      <c r="BO308" s="42">
        <v>0</v>
      </c>
      <c r="BP308" s="42">
        <v>0</v>
      </c>
      <c r="BQ308" s="42">
        <v>0</v>
      </c>
      <c r="BR308" s="42">
        <v>0</v>
      </c>
      <c r="BS308" s="42">
        <v>0</v>
      </c>
      <c r="BT308" s="42">
        <v>0</v>
      </c>
      <c r="BU308" s="42">
        <v>0</v>
      </c>
      <c r="BV308" s="42">
        <v>0</v>
      </c>
      <c r="BW308" s="42">
        <v>0</v>
      </c>
      <c r="BX308" s="42">
        <v>0</v>
      </c>
      <c r="BY308" s="42">
        <v>0</v>
      </c>
      <c r="BZ308" s="42">
        <v>0</v>
      </c>
      <c r="CA308" s="42">
        <v>0</v>
      </c>
      <c r="CB308" s="42">
        <v>0</v>
      </c>
      <c r="CC308" s="42">
        <v>0</v>
      </c>
    </row>
    <row r="309" spans="1:81" x14ac:dyDescent="0.25">
      <c r="A309" s="202">
        <v>44958</v>
      </c>
      <c r="B309" s="42" t="s">
        <v>1306</v>
      </c>
      <c r="C309" s="42" t="s">
        <v>1294</v>
      </c>
      <c r="D309" s="42">
        <v>0</v>
      </c>
      <c r="E309" s="42">
        <v>0</v>
      </c>
      <c r="F309" s="42">
        <v>0</v>
      </c>
      <c r="G309" s="42">
        <v>0</v>
      </c>
      <c r="H309" s="42">
        <v>0</v>
      </c>
      <c r="I309" s="42">
        <v>0</v>
      </c>
      <c r="J309" s="42">
        <v>0</v>
      </c>
      <c r="K309" s="42">
        <v>0</v>
      </c>
      <c r="L309" s="42">
        <v>0</v>
      </c>
      <c r="M309" s="42">
        <v>0</v>
      </c>
      <c r="N309" s="42">
        <v>0</v>
      </c>
      <c r="O309" s="42">
        <v>0</v>
      </c>
      <c r="P309" s="42">
        <v>0</v>
      </c>
      <c r="Q309" s="42">
        <v>0</v>
      </c>
      <c r="R309" s="42">
        <v>0</v>
      </c>
      <c r="S309" s="42">
        <v>0</v>
      </c>
      <c r="T309" s="42">
        <v>12508.0182</v>
      </c>
      <c r="U309" s="42">
        <v>0</v>
      </c>
      <c r="V309" s="42">
        <v>0</v>
      </c>
      <c r="W309" s="42">
        <v>0</v>
      </c>
      <c r="X309" s="42">
        <v>0</v>
      </c>
      <c r="Y309" s="42">
        <v>0</v>
      </c>
      <c r="Z309" s="42">
        <v>0</v>
      </c>
      <c r="AA309" s="42">
        <v>0</v>
      </c>
      <c r="AB309" s="42">
        <v>0</v>
      </c>
      <c r="AC309" s="42">
        <v>0</v>
      </c>
      <c r="AD309" s="42">
        <v>0</v>
      </c>
      <c r="AE309" s="42">
        <v>0</v>
      </c>
      <c r="AF309" s="42">
        <v>0</v>
      </c>
      <c r="AG309" s="42">
        <v>0</v>
      </c>
      <c r="AH309" s="42">
        <v>0</v>
      </c>
      <c r="AI309" s="42">
        <v>-8.1252999999999993</v>
      </c>
      <c r="AJ309" s="42">
        <v>0</v>
      </c>
      <c r="AK309" s="42">
        <v>0</v>
      </c>
      <c r="AL309" s="42">
        <v>0</v>
      </c>
      <c r="AM309" s="42">
        <v>0</v>
      </c>
      <c r="AN309" s="42">
        <v>0</v>
      </c>
      <c r="AO309" s="42">
        <v>0</v>
      </c>
      <c r="AP309" s="42">
        <v>0</v>
      </c>
      <c r="AQ309" s="42">
        <v>0</v>
      </c>
      <c r="AR309" s="42">
        <v>0</v>
      </c>
      <c r="AS309" s="42">
        <v>0</v>
      </c>
      <c r="AT309" s="42">
        <v>0</v>
      </c>
      <c r="AU309" s="42">
        <v>0</v>
      </c>
      <c r="AV309" s="42">
        <v>0</v>
      </c>
      <c r="AW309" s="42">
        <v>0</v>
      </c>
      <c r="AX309" s="42">
        <v>0</v>
      </c>
      <c r="AY309" s="42">
        <v>0</v>
      </c>
      <c r="AZ309" s="42">
        <v>0</v>
      </c>
      <c r="BA309" s="42">
        <v>0</v>
      </c>
      <c r="BB309" s="42">
        <v>0</v>
      </c>
      <c r="BC309" s="42">
        <v>0</v>
      </c>
      <c r="BD309" s="42">
        <v>0</v>
      </c>
      <c r="BE309" s="42">
        <v>0</v>
      </c>
      <c r="BF309" s="42">
        <v>0</v>
      </c>
      <c r="BG309" s="42">
        <v>0</v>
      </c>
      <c r="BH309" s="42">
        <v>0</v>
      </c>
      <c r="BI309" s="42">
        <v>0</v>
      </c>
      <c r="BJ309" s="42">
        <v>0</v>
      </c>
      <c r="BK309" s="42">
        <v>0</v>
      </c>
      <c r="BL309" s="42">
        <v>0</v>
      </c>
      <c r="BM309" s="42">
        <v>0</v>
      </c>
      <c r="BN309" s="42">
        <v>0</v>
      </c>
      <c r="BO309" s="42">
        <v>0</v>
      </c>
      <c r="BP309" s="42">
        <v>0</v>
      </c>
      <c r="BQ309" s="42">
        <v>0</v>
      </c>
      <c r="BR309" s="42">
        <v>0</v>
      </c>
      <c r="BS309" s="42">
        <v>0</v>
      </c>
      <c r="BT309" s="42">
        <v>0</v>
      </c>
      <c r="BU309" s="42">
        <v>0</v>
      </c>
      <c r="BV309" s="42">
        <v>0</v>
      </c>
      <c r="BW309" s="42">
        <v>0</v>
      </c>
      <c r="BX309" s="42">
        <v>0</v>
      </c>
      <c r="BY309" s="42">
        <v>0</v>
      </c>
      <c r="BZ309" s="42">
        <v>0</v>
      </c>
      <c r="CA309" s="42">
        <v>0</v>
      </c>
      <c r="CB309" s="42">
        <v>0</v>
      </c>
      <c r="CC309" s="42">
        <v>0</v>
      </c>
    </row>
    <row r="310" spans="1:81" x14ac:dyDescent="0.25">
      <c r="A310" s="202">
        <v>44958</v>
      </c>
      <c r="B310" s="42" t="s">
        <v>1306</v>
      </c>
      <c r="C310" s="42" t="s">
        <v>1292</v>
      </c>
      <c r="D310" s="42">
        <v>0</v>
      </c>
      <c r="E310" s="42">
        <v>0</v>
      </c>
      <c r="F310" s="42">
        <v>0</v>
      </c>
      <c r="G310" s="42">
        <v>0</v>
      </c>
      <c r="H310" s="42">
        <v>0</v>
      </c>
      <c r="I310" s="42">
        <v>0</v>
      </c>
      <c r="J310" s="42">
        <v>0</v>
      </c>
      <c r="K310" s="42">
        <v>0</v>
      </c>
      <c r="L310" s="42">
        <v>0</v>
      </c>
      <c r="M310" s="42">
        <v>0</v>
      </c>
      <c r="N310" s="42">
        <v>0</v>
      </c>
      <c r="O310" s="42">
        <v>0</v>
      </c>
      <c r="P310" s="42">
        <v>0</v>
      </c>
      <c r="Q310" s="42">
        <v>0</v>
      </c>
      <c r="R310" s="42">
        <v>0</v>
      </c>
      <c r="S310" s="42">
        <v>0</v>
      </c>
      <c r="T310" s="42">
        <v>0</v>
      </c>
      <c r="U310" s="42">
        <v>0</v>
      </c>
      <c r="V310" s="42">
        <v>0</v>
      </c>
      <c r="W310" s="42">
        <v>0</v>
      </c>
      <c r="X310" s="42">
        <v>0</v>
      </c>
      <c r="Y310" s="42">
        <v>0</v>
      </c>
      <c r="Z310" s="42">
        <v>0</v>
      </c>
      <c r="AA310" s="42">
        <v>0</v>
      </c>
      <c r="AB310" s="42">
        <v>0</v>
      </c>
      <c r="AC310" s="42">
        <v>0</v>
      </c>
      <c r="AD310" s="42">
        <v>0</v>
      </c>
      <c r="AE310" s="42">
        <v>0</v>
      </c>
      <c r="AF310" s="42">
        <v>0</v>
      </c>
      <c r="AG310" s="42">
        <v>0</v>
      </c>
      <c r="AH310" s="42">
        <v>0</v>
      </c>
      <c r="AI310" s="42">
        <v>-1052.0714497429999</v>
      </c>
      <c r="AJ310" s="42">
        <v>0</v>
      </c>
      <c r="AK310" s="42">
        <v>0</v>
      </c>
      <c r="AL310" s="42">
        <v>0</v>
      </c>
      <c r="AM310" s="42">
        <v>0</v>
      </c>
      <c r="AN310" s="42">
        <v>0</v>
      </c>
      <c r="AO310" s="42">
        <v>0</v>
      </c>
      <c r="AP310" s="42">
        <v>0</v>
      </c>
      <c r="AQ310" s="42">
        <v>0</v>
      </c>
      <c r="AR310" s="42">
        <v>0</v>
      </c>
      <c r="AS310" s="42">
        <v>0</v>
      </c>
      <c r="AT310" s="42">
        <v>0</v>
      </c>
      <c r="AU310" s="42">
        <v>0</v>
      </c>
      <c r="AV310" s="42">
        <v>0</v>
      </c>
      <c r="AW310" s="42">
        <v>0</v>
      </c>
      <c r="AX310" s="42">
        <v>0</v>
      </c>
      <c r="AY310" s="42">
        <v>0</v>
      </c>
      <c r="AZ310" s="42">
        <v>0</v>
      </c>
      <c r="BA310" s="42">
        <v>0</v>
      </c>
      <c r="BB310" s="42">
        <v>0</v>
      </c>
      <c r="BC310" s="42">
        <v>0</v>
      </c>
      <c r="BD310" s="42">
        <v>0</v>
      </c>
      <c r="BE310" s="42">
        <v>0</v>
      </c>
      <c r="BF310" s="42">
        <v>0</v>
      </c>
      <c r="BG310" s="42">
        <v>0</v>
      </c>
      <c r="BH310" s="42">
        <v>0</v>
      </c>
      <c r="BI310" s="42">
        <v>0</v>
      </c>
      <c r="BJ310" s="42">
        <v>0</v>
      </c>
      <c r="BK310" s="42">
        <v>0</v>
      </c>
      <c r="BL310" s="42">
        <v>0</v>
      </c>
      <c r="BM310" s="42">
        <v>0</v>
      </c>
      <c r="BN310" s="42">
        <v>0</v>
      </c>
      <c r="BO310" s="42">
        <v>0</v>
      </c>
      <c r="BP310" s="42">
        <v>0</v>
      </c>
      <c r="BQ310" s="42">
        <v>0</v>
      </c>
      <c r="BR310" s="42">
        <v>0</v>
      </c>
      <c r="BS310" s="42">
        <v>0</v>
      </c>
      <c r="BT310" s="42">
        <v>0</v>
      </c>
      <c r="BU310" s="42">
        <v>0</v>
      </c>
      <c r="BV310" s="42">
        <v>0</v>
      </c>
      <c r="BW310" s="42">
        <v>0</v>
      </c>
      <c r="BX310" s="42">
        <v>0</v>
      </c>
      <c r="BY310" s="42">
        <v>0</v>
      </c>
      <c r="BZ310" s="42">
        <v>0</v>
      </c>
      <c r="CA310" s="42">
        <v>0</v>
      </c>
      <c r="CB310" s="42">
        <v>0</v>
      </c>
      <c r="CC310" s="42">
        <v>0</v>
      </c>
    </row>
    <row r="311" spans="1:81" x14ac:dyDescent="0.25">
      <c r="A311" s="202">
        <v>44958</v>
      </c>
      <c r="B311" s="42" t="s">
        <v>1306</v>
      </c>
      <c r="C311" s="42" t="s">
        <v>1289</v>
      </c>
      <c r="D311" s="42">
        <v>0</v>
      </c>
      <c r="E311" s="42">
        <v>0</v>
      </c>
      <c r="F311" s="42">
        <v>0</v>
      </c>
      <c r="G311" s="42">
        <v>0</v>
      </c>
      <c r="H311" s="42">
        <v>0</v>
      </c>
      <c r="I311" s="42">
        <v>0</v>
      </c>
      <c r="J311" s="42">
        <v>0</v>
      </c>
      <c r="K311" s="42">
        <v>0</v>
      </c>
      <c r="L311" s="42">
        <v>0</v>
      </c>
      <c r="M311" s="42">
        <v>0</v>
      </c>
      <c r="N311" s="42">
        <v>0</v>
      </c>
      <c r="O311" s="42">
        <v>0</v>
      </c>
      <c r="P311" s="42">
        <v>0</v>
      </c>
      <c r="Q311" s="42">
        <v>0</v>
      </c>
      <c r="R311" s="42">
        <v>0</v>
      </c>
      <c r="S311" s="42">
        <v>0</v>
      </c>
      <c r="T311" s="42">
        <v>0</v>
      </c>
      <c r="U311" s="42">
        <v>0</v>
      </c>
      <c r="V311" s="42">
        <v>0</v>
      </c>
      <c r="W311" s="42">
        <v>0</v>
      </c>
      <c r="X311" s="42">
        <v>0</v>
      </c>
      <c r="Y311" s="42">
        <v>0</v>
      </c>
      <c r="Z311" s="42">
        <v>0</v>
      </c>
      <c r="AA311" s="42">
        <v>0</v>
      </c>
      <c r="AB311" s="42">
        <v>0</v>
      </c>
      <c r="AC311" s="42">
        <v>0</v>
      </c>
      <c r="AD311" s="42">
        <v>0</v>
      </c>
      <c r="AE311" s="42">
        <v>0</v>
      </c>
      <c r="AF311" s="42">
        <v>0</v>
      </c>
      <c r="AG311" s="42">
        <v>0</v>
      </c>
      <c r="AH311" s="42">
        <v>0</v>
      </c>
      <c r="AI311" s="42">
        <v>1227.6882157800001</v>
      </c>
      <c r="AJ311" s="42">
        <v>0</v>
      </c>
      <c r="AK311" s="42">
        <v>0</v>
      </c>
      <c r="AL311" s="42">
        <v>0</v>
      </c>
      <c r="AM311" s="42">
        <v>0</v>
      </c>
      <c r="AN311" s="42">
        <v>0</v>
      </c>
      <c r="AO311" s="42">
        <v>0</v>
      </c>
      <c r="AP311" s="42">
        <v>0</v>
      </c>
      <c r="AQ311" s="42">
        <v>0</v>
      </c>
      <c r="AR311" s="42">
        <v>0</v>
      </c>
      <c r="AS311" s="42">
        <v>0</v>
      </c>
      <c r="AT311" s="42">
        <v>0</v>
      </c>
      <c r="AU311" s="42">
        <v>0</v>
      </c>
      <c r="AV311" s="42">
        <v>0</v>
      </c>
      <c r="AW311" s="42">
        <v>0</v>
      </c>
      <c r="AX311" s="42">
        <v>0</v>
      </c>
      <c r="AY311" s="42">
        <v>0</v>
      </c>
      <c r="AZ311" s="42">
        <v>0</v>
      </c>
      <c r="BA311" s="42">
        <v>0</v>
      </c>
      <c r="BB311" s="42">
        <v>0</v>
      </c>
      <c r="BC311" s="42">
        <v>0</v>
      </c>
      <c r="BD311" s="42">
        <v>0</v>
      </c>
      <c r="BE311" s="42">
        <v>0</v>
      </c>
      <c r="BF311" s="42">
        <v>0</v>
      </c>
      <c r="BG311" s="42">
        <v>0</v>
      </c>
      <c r="BH311" s="42">
        <v>0</v>
      </c>
      <c r="BI311" s="42">
        <v>0</v>
      </c>
      <c r="BJ311" s="42">
        <v>0</v>
      </c>
      <c r="BK311" s="42">
        <v>0</v>
      </c>
      <c r="BL311" s="42">
        <v>0</v>
      </c>
      <c r="BM311" s="42">
        <v>0</v>
      </c>
      <c r="BN311" s="42">
        <v>0</v>
      </c>
      <c r="BO311" s="42">
        <v>0</v>
      </c>
      <c r="BP311" s="42">
        <v>0</v>
      </c>
      <c r="BQ311" s="42">
        <v>0</v>
      </c>
      <c r="BR311" s="42">
        <v>0</v>
      </c>
      <c r="BS311" s="42">
        <v>0</v>
      </c>
      <c r="BT311" s="42">
        <v>0</v>
      </c>
      <c r="BU311" s="42">
        <v>0</v>
      </c>
      <c r="BV311" s="42">
        <v>0</v>
      </c>
      <c r="BW311" s="42">
        <v>0</v>
      </c>
      <c r="BX311" s="42">
        <v>983888.77834750398</v>
      </c>
      <c r="BY311" s="42">
        <v>0</v>
      </c>
      <c r="BZ311" s="42">
        <v>0</v>
      </c>
      <c r="CA311" s="42">
        <v>0</v>
      </c>
      <c r="CB311" s="42">
        <v>0</v>
      </c>
      <c r="CC311" s="42">
        <v>0</v>
      </c>
    </row>
    <row r="312" spans="1:81" x14ac:dyDescent="0.25">
      <c r="A312" s="202">
        <v>44958</v>
      </c>
      <c r="B312" s="42" t="s">
        <v>1306</v>
      </c>
      <c r="C312" s="42" t="s">
        <v>821</v>
      </c>
      <c r="D312" s="42">
        <v>0</v>
      </c>
      <c r="E312" s="42">
        <v>0</v>
      </c>
      <c r="F312" s="42">
        <v>0</v>
      </c>
      <c r="G312" s="42">
        <v>0</v>
      </c>
      <c r="H312" s="42">
        <v>0</v>
      </c>
      <c r="I312" s="42">
        <v>0</v>
      </c>
      <c r="J312" s="42">
        <v>0</v>
      </c>
      <c r="K312" s="42">
        <v>0</v>
      </c>
      <c r="L312" s="42">
        <v>0</v>
      </c>
      <c r="M312" s="42">
        <v>0</v>
      </c>
      <c r="N312" s="42">
        <v>0</v>
      </c>
      <c r="O312" s="42">
        <v>0</v>
      </c>
      <c r="P312" s="42">
        <v>0</v>
      </c>
      <c r="Q312" s="42">
        <v>0</v>
      </c>
      <c r="R312" s="42">
        <v>0</v>
      </c>
      <c r="S312" s="42">
        <v>0</v>
      </c>
      <c r="T312" s="42">
        <v>0</v>
      </c>
      <c r="U312" s="42">
        <v>0</v>
      </c>
      <c r="V312" s="42">
        <v>0</v>
      </c>
      <c r="W312" s="42">
        <v>0</v>
      </c>
      <c r="X312" s="42">
        <v>0</v>
      </c>
      <c r="Y312" s="42">
        <v>0</v>
      </c>
      <c r="Z312" s="42">
        <v>0</v>
      </c>
      <c r="AA312" s="42">
        <v>0</v>
      </c>
      <c r="AB312" s="42">
        <v>0</v>
      </c>
      <c r="AC312" s="42">
        <v>0</v>
      </c>
      <c r="AD312" s="42">
        <v>0</v>
      </c>
      <c r="AE312" s="42">
        <v>0</v>
      </c>
      <c r="AF312" s="42">
        <v>0</v>
      </c>
      <c r="AG312" s="42">
        <v>0</v>
      </c>
      <c r="AH312" s="42">
        <v>0</v>
      </c>
      <c r="AI312" s="42">
        <v>0</v>
      </c>
      <c r="AJ312" s="42">
        <v>0</v>
      </c>
      <c r="AK312" s="42">
        <v>0</v>
      </c>
      <c r="AL312" s="42">
        <v>0</v>
      </c>
      <c r="AM312" s="42">
        <v>0</v>
      </c>
      <c r="AN312" s="42">
        <v>0</v>
      </c>
      <c r="AO312" s="42">
        <v>0</v>
      </c>
      <c r="AP312" s="42">
        <v>0</v>
      </c>
      <c r="AQ312" s="42">
        <v>0</v>
      </c>
      <c r="AR312" s="42">
        <v>0</v>
      </c>
      <c r="AS312" s="42">
        <v>-4.8000000000000198E-8</v>
      </c>
      <c r="AT312" s="42">
        <v>0</v>
      </c>
      <c r="AU312" s="42">
        <v>0</v>
      </c>
      <c r="AV312" s="42">
        <v>0</v>
      </c>
      <c r="AW312" s="42">
        <v>0</v>
      </c>
      <c r="AX312" s="42">
        <v>0</v>
      </c>
      <c r="AY312" s="42">
        <v>0</v>
      </c>
      <c r="AZ312" s="42">
        <v>0</v>
      </c>
      <c r="BA312" s="42">
        <v>0</v>
      </c>
      <c r="BB312" s="42">
        <v>0</v>
      </c>
      <c r="BC312" s="42">
        <v>0</v>
      </c>
      <c r="BD312" s="42">
        <v>0</v>
      </c>
      <c r="BE312" s="42">
        <v>0</v>
      </c>
      <c r="BF312" s="42">
        <v>0</v>
      </c>
      <c r="BG312" s="42">
        <v>0</v>
      </c>
      <c r="BH312" s="42">
        <v>0</v>
      </c>
      <c r="BI312" s="42">
        <v>0</v>
      </c>
      <c r="BJ312" s="42">
        <v>0</v>
      </c>
      <c r="BK312" s="42">
        <v>0</v>
      </c>
      <c r="BL312" s="42">
        <v>0</v>
      </c>
      <c r="BM312" s="42">
        <v>0</v>
      </c>
      <c r="BN312" s="42">
        <v>0</v>
      </c>
      <c r="BO312" s="42">
        <v>0</v>
      </c>
      <c r="BP312" s="42">
        <v>0</v>
      </c>
      <c r="BQ312" s="42">
        <v>0</v>
      </c>
      <c r="BR312" s="42">
        <v>0</v>
      </c>
      <c r="BS312" s="42">
        <v>0</v>
      </c>
      <c r="BT312" s="42">
        <v>0</v>
      </c>
      <c r="BU312" s="42">
        <v>0</v>
      </c>
      <c r="BV312" s="42">
        <v>0</v>
      </c>
      <c r="BW312" s="42">
        <v>0</v>
      </c>
      <c r="BX312" s="42">
        <v>0</v>
      </c>
      <c r="BY312" s="42">
        <v>0</v>
      </c>
      <c r="BZ312" s="42">
        <v>0</v>
      </c>
      <c r="CA312" s="42">
        <v>0</v>
      </c>
      <c r="CB312" s="42">
        <v>0</v>
      </c>
      <c r="CC312" s="42">
        <v>0</v>
      </c>
    </row>
    <row r="313" spans="1:81" x14ac:dyDescent="0.25">
      <c r="A313" s="202">
        <v>44958</v>
      </c>
      <c r="B313" s="42" t="s">
        <v>1306</v>
      </c>
      <c r="C313" s="42" t="s">
        <v>1195</v>
      </c>
      <c r="D313" s="42">
        <v>0</v>
      </c>
      <c r="E313" s="42">
        <v>0</v>
      </c>
      <c r="F313" s="42">
        <v>0</v>
      </c>
      <c r="G313" s="42">
        <v>0</v>
      </c>
      <c r="H313" s="42">
        <v>0</v>
      </c>
      <c r="I313" s="42">
        <v>0</v>
      </c>
      <c r="J313" s="42">
        <v>0</v>
      </c>
      <c r="K313" s="42">
        <v>0</v>
      </c>
      <c r="L313" s="42">
        <v>0</v>
      </c>
      <c r="M313" s="42">
        <v>0</v>
      </c>
      <c r="N313" s="42">
        <v>0</v>
      </c>
      <c r="O313" s="42">
        <v>0</v>
      </c>
      <c r="P313" s="42">
        <v>0</v>
      </c>
      <c r="Q313" s="42">
        <v>0</v>
      </c>
      <c r="R313" s="42">
        <v>0</v>
      </c>
      <c r="S313" s="42">
        <v>0</v>
      </c>
      <c r="T313" s="42">
        <v>0</v>
      </c>
      <c r="U313" s="42">
        <v>0</v>
      </c>
      <c r="V313" s="42">
        <v>0</v>
      </c>
      <c r="W313" s="42">
        <v>0</v>
      </c>
      <c r="X313" s="42">
        <v>0</v>
      </c>
      <c r="Y313" s="42">
        <v>0</v>
      </c>
      <c r="Z313" s="42">
        <v>0</v>
      </c>
      <c r="AA313" s="42">
        <v>0</v>
      </c>
      <c r="AB313" s="42">
        <v>0</v>
      </c>
      <c r="AC313" s="42">
        <v>0</v>
      </c>
      <c r="AD313" s="42">
        <v>0</v>
      </c>
      <c r="AE313" s="42">
        <v>0</v>
      </c>
      <c r="AF313" s="42">
        <v>0</v>
      </c>
      <c r="AG313" s="42">
        <v>0</v>
      </c>
      <c r="AH313" s="42">
        <v>0</v>
      </c>
      <c r="AI313" s="42">
        <v>0</v>
      </c>
      <c r="AJ313" s="42">
        <v>0</v>
      </c>
      <c r="AK313" s="42">
        <v>0</v>
      </c>
      <c r="AL313" s="42">
        <v>0</v>
      </c>
      <c r="AM313" s="42">
        <v>0</v>
      </c>
      <c r="AN313" s="42">
        <v>0</v>
      </c>
      <c r="AO313" s="42">
        <v>0</v>
      </c>
      <c r="AP313" s="42">
        <v>0</v>
      </c>
      <c r="AQ313" s="42">
        <v>0</v>
      </c>
      <c r="AR313" s="42">
        <v>0</v>
      </c>
      <c r="AS313" s="42">
        <v>0</v>
      </c>
      <c r="AT313" s="42">
        <v>0</v>
      </c>
      <c r="AU313" s="42">
        <v>0</v>
      </c>
      <c r="AV313" s="42">
        <v>0</v>
      </c>
      <c r="AW313" s="42">
        <v>0</v>
      </c>
      <c r="AX313" s="42">
        <v>0</v>
      </c>
      <c r="AY313" s="42">
        <v>0</v>
      </c>
      <c r="AZ313" s="42">
        <v>0</v>
      </c>
      <c r="BA313" s="42">
        <v>0</v>
      </c>
      <c r="BB313" s="42">
        <v>0</v>
      </c>
      <c r="BC313" s="42">
        <v>0</v>
      </c>
      <c r="BD313" s="42">
        <v>0</v>
      </c>
      <c r="BE313" s="42">
        <v>0</v>
      </c>
      <c r="BF313" s="42">
        <v>0</v>
      </c>
      <c r="BG313" s="42">
        <v>0</v>
      </c>
      <c r="BH313" s="42">
        <v>0</v>
      </c>
      <c r="BI313" s="42">
        <v>0</v>
      </c>
      <c r="BJ313" s="42">
        <v>0</v>
      </c>
      <c r="BK313" s="42">
        <v>0</v>
      </c>
      <c r="BL313" s="42">
        <v>0</v>
      </c>
      <c r="BM313" s="42">
        <v>0</v>
      </c>
      <c r="BN313" s="42">
        <v>0</v>
      </c>
      <c r="BO313" s="42">
        <v>0</v>
      </c>
      <c r="BP313" s="42">
        <v>0</v>
      </c>
      <c r="BQ313" s="42">
        <v>0</v>
      </c>
      <c r="BR313" s="42">
        <v>0</v>
      </c>
      <c r="BS313" s="42">
        <v>0</v>
      </c>
      <c r="BT313" s="42">
        <v>0</v>
      </c>
      <c r="BU313" s="42">
        <v>0</v>
      </c>
      <c r="BV313" s="42">
        <v>0</v>
      </c>
      <c r="BW313" s="42">
        <v>0</v>
      </c>
      <c r="BX313" s="42">
        <v>135376.40049999999</v>
      </c>
      <c r="BY313" s="42">
        <v>0</v>
      </c>
      <c r="BZ313" s="42">
        <v>0</v>
      </c>
      <c r="CA313" s="42">
        <v>0</v>
      </c>
      <c r="CB313" s="42">
        <v>0</v>
      </c>
      <c r="CC313" s="42">
        <v>0</v>
      </c>
    </row>
    <row r="314" spans="1:81" x14ac:dyDescent="0.25">
      <c r="A314" s="202">
        <v>44958</v>
      </c>
      <c r="B314" s="42" t="s">
        <v>1306</v>
      </c>
      <c r="C314" s="42" t="s">
        <v>927</v>
      </c>
      <c r="D314" s="42">
        <v>0</v>
      </c>
      <c r="E314" s="42">
        <v>0</v>
      </c>
      <c r="F314" s="42">
        <v>0</v>
      </c>
      <c r="G314" s="42">
        <v>0</v>
      </c>
      <c r="H314" s="42">
        <v>0</v>
      </c>
      <c r="I314" s="42">
        <v>0</v>
      </c>
      <c r="J314" s="42">
        <v>0</v>
      </c>
      <c r="K314" s="42">
        <v>0</v>
      </c>
      <c r="L314" s="42">
        <v>0</v>
      </c>
      <c r="M314" s="42">
        <v>0</v>
      </c>
      <c r="N314" s="42">
        <v>0</v>
      </c>
      <c r="O314" s="42">
        <v>0</v>
      </c>
      <c r="P314" s="42">
        <v>0</v>
      </c>
      <c r="Q314" s="42">
        <v>0</v>
      </c>
      <c r="R314" s="42">
        <v>0</v>
      </c>
      <c r="S314" s="42">
        <v>0</v>
      </c>
      <c r="T314" s="42">
        <v>0</v>
      </c>
      <c r="U314" s="42">
        <v>0</v>
      </c>
      <c r="V314" s="42">
        <v>0</v>
      </c>
      <c r="W314" s="42">
        <v>0</v>
      </c>
      <c r="X314" s="42">
        <v>0</v>
      </c>
      <c r="Y314" s="42">
        <v>0</v>
      </c>
      <c r="Z314" s="42">
        <v>0</v>
      </c>
      <c r="AA314" s="42">
        <v>0</v>
      </c>
      <c r="AB314" s="42">
        <v>0</v>
      </c>
      <c r="AC314" s="42">
        <v>0</v>
      </c>
      <c r="AD314" s="42">
        <v>0</v>
      </c>
      <c r="AE314" s="42">
        <v>0</v>
      </c>
      <c r="AF314" s="42">
        <v>0</v>
      </c>
      <c r="AG314" s="42">
        <v>0</v>
      </c>
      <c r="AH314" s="42">
        <v>0</v>
      </c>
      <c r="AI314" s="42">
        <v>0</v>
      </c>
      <c r="AJ314" s="42">
        <v>0</v>
      </c>
      <c r="AK314" s="42">
        <v>0</v>
      </c>
      <c r="AL314" s="42">
        <v>0</v>
      </c>
      <c r="AM314" s="42">
        <v>0</v>
      </c>
      <c r="AN314" s="42">
        <v>0</v>
      </c>
      <c r="AO314" s="42">
        <v>0</v>
      </c>
      <c r="AP314" s="42">
        <v>0</v>
      </c>
      <c r="AQ314" s="42">
        <v>0</v>
      </c>
      <c r="AR314" s="42">
        <v>0</v>
      </c>
      <c r="AS314" s="42">
        <v>0</v>
      </c>
      <c r="AT314" s="42">
        <v>0</v>
      </c>
      <c r="AU314" s="42">
        <v>0</v>
      </c>
      <c r="AV314" s="42">
        <v>0</v>
      </c>
      <c r="AW314" s="42">
        <v>0</v>
      </c>
      <c r="AX314" s="42">
        <v>0</v>
      </c>
      <c r="AY314" s="42">
        <v>0</v>
      </c>
      <c r="AZ314" s="42">
        <v>0</v>
      </c>
      <c r="BA314" s="42">
        <v>0</v>
      </c>
      <c r="BB314" s="42">
        <v>0</v>
      </c>
      <c r="BC314" s="42">
        <v>0</v>
      </c>
      <c r="BD314" s="42">
        <v>0</v>
      </c>
      <c r="BE314" s="42">
        <v>0</v>
      </c>
      <c r="BF314" s="42">
        <v>0</v>
      </c>
      <c r="BG314" s="42">
        <v>0</v>
      </c>
      <c r="BH314" s="42">
        <v>-832</v>
      </c>
      <c r="BI314" s="42">
        <v>0</v>
      </c>
      <c r="BJ314" s="42">
        <v>0</v>
      </c>
      <c r="BK314" s="42">
        <v>0</v>
      </c>
      <c r="BL314" s="42">
        <v>0</v>
      </c>
      <c r="BM314" s="42">
        <v>0</v>
      </c>
      <c r="BN314" s="42">
        <v>0</v>
      </c>
      <c r="BO314" s="42">
        <v>0</v>
      </c>
      <c r="BP314" s="42">
        <v>0</v>
      </c>
      <c r="BQ314" s="42">
        <v>0</v>
      </c>
      <c r="BR314" s="42">
        <v>0</v>
      </c>
      <c r="BS314" s="42">
        <v>0</v>
      </c>
      <c r="BT314" s="42">
        <v>0</v>
      </c>
      <c r="BU314" s="42">
        <v>0</v>
      </c>
      <c r="BV314" s="42">
        <v>0</v>
      </c>
      <c r="BW314" s="42">
        <v>0</v>
      </c>
      <c r="BX314" s="42">
        <v>0</v>
      </c>
      <c r="BY314" s="42">
        <v>0</v>
      </c>
      <c r="BZ314" s="42">
        <v>0</v>
      </c>
      <c r="CA314" s="42">
        <v>0</v>
      </c>
      <c r="CB314" s="42">
        <v>0</v>
      </c>
      <c r="CC314" s="42">
        <v>0</v>
      </c>
    </row>
    <row r="315" spans="1:81" x14ac:dyDescent="0.25">
      <c r="A315" s="202">
        <v>44958</v>
      </c>
      <c r="B315" s="42" t="s">
        <v>1306</v>
      </c>
      <c r="C315" s="42" t="s">
        <v>926</v>
      </c>
      <c r="D315" s="42">
        <v>0</v>
      </c>
      <c r="E315" s="42">
        <v>0</v>
      </c>
      <c r="F315" s="42">
        <v>0</v>
      </c>
      <c r="G315" s="42">
        <v>0</v>
      </c>
      <c r="H315" s="42">
        <v>0</v>
      </c>
      <c r="I315" s="42">
        <v>0</v>
      </c>
      <c r="J315" s="42">
        <v>0</v>
      </c>
      <c r="K315" s="42">
        <v>0</v>
      </c>
      <c r="L315" s="42">
        <v>0</v>
      </c>
      <c r="M315" s="42">
        <v>0</v>
      </c>
      <c r="N315" s="42">
        <v>0</v>
      </c>
      <c r="O315" s="42">
        <v>0</v>
      </c>
      <c r="P315" s="42">
        <v>0</v>
      </c>
      <c r="Q315" s="42">
        <v>0</v>
      </c>
      <c r="R315" s="42">
        <v>0</v>
      </c>
      <c r="S315" s="42">
        <v>0</v>
      </c>
      <c r="T315" s="42">
        <v>0</v>
      </c>
      <c r="U315" s="42">
        <v>0</v>
      </c>
      <c r="V315" s="42">
        <v>0</v>
      </c>
      <c r="W315" s="42">
        <v>0</v>
      </c>
      <c r="X315" s="42">
        <v>0</v>
      </c>
      <c r="Y315" s="42">
        <v>0</v>
      </c>
      <c r="Z315" s="42">
        <v>0</v>
      </c>
      <c r="AA315" s="42">
        <v>0</v>
      </c>
      <c r="AB315" s="42">
        <v>0</v>
      </c>
      <c r="AC315" s="42">
        <v>0</v>
      </c>
      <c r="AD315" s="42">
        <v>0</v>
      </c>
      <c r="AE315" s="42">
        <v>0</v>
      </c>
      <c r="AF315" s="42">
        <v>0</v>
      </c>
      <c r="AG315" s="42">
        <v>0</v>
      </c>
      <c r="AH315" s="42">
        <v>0</v>
      </c>
      <c r="AI315" s="42">
        <v>0</v>
      </c>
      <c r="AJ315" s="42">
        <v>0</v>
      </c>
      <c r="AK315" s="42">
        <v>0</v>
      </c>
      <c r="AL315" s="42">
        <v>0</v>
      </c>
      <c r="AM315" s="42">
        <v>0</v>
      </c>
      <c r="AN315" s="42">
        <v>0</v>
      </c>
      <c r="AO315" s="42">
        <v>0</v>
      </c>
      <c r="AP315" s="42">
        <v>0</v>
      </c>
      <c r="AQ315" s="42">
        <v>0</v>
      </c>
      <c r="AR315" s="42">
        <v>0</v>
      </c>
      <c r="AS315" s="42">
        <v>0</v>
      </c>
      <c r="AT315" s="42">
        <v>0</v>
      </c>
      <c r="AU315" s="42">
        <v>0</v>
      </c>
      <c r="AV315" s="42">
        <v>0</v>
      </c>
      <c r="AW315" s="42">
        <v>0</v>
      </c>
      <c r="AX315" s="42">
        <v>0</v>
      </c>
      <c r="AY315" s="42">
        <v>0</v>
      </c>
      <c r="AZ315" s="42">
        <v>0</v>
      </c>
      <c r="BA315" s="42">
        <v>0</v>
      </c>
      <c r="BB315" s="42">
        <v>0</v>
      </c>
      <c r="BC315" s="42">
        <v>0</v>
      </c>
      <c r="BD315" s="42">
        <v>0</v>
      </c>
      <c r="BE315" s="42">
        <v>0</v>
      </c>
      <c r="BF315" s="42">
        <v>0</v>
      </c>
      <c r="BG315" s="42">
        <v>0</v>
      </c>
      <c r="BH315" s="42">
        <v>0</v>
      </c>
      <c r="BI315" s="42">
        <v>0</v>
      </c>
      <c r="BJ315" s="42">
        <v>-8.8356999999999994E-5</v>
      </c>
      <c r="BK315" s="42">
        <v>0</v>
      </c>
      <c r="BL315" s="42">
        <v>0</v>
      </c>
      <c r="BM315" s="42">
        <v>0</v>
      </c>
      <c r="BN315" s="42">
        <v>0</v>
      </c>
      <c r="BO315" s="42">
        <v>0</v>
      </c>
      <c r="BP315" s="42">
        <v>0</v>
      </c>
      <c r="BQ315" s="42">
        <v>0</v>
      </c>
      <c r="BR315" s="42">
        <v>0</v>
      </c>
      <c r="BS315" s="42">
        <v>0</v>
      </c>
      <c r="BT315" s="42">
        <v>0</v>
      </c>
      <c r="BU315" s="42">
        <v>0</v>
      </c>
      <c r="BV315" s="42">
        <v>0</v>
      </c>
      <c r="BW315" s="42">
        <v>0</v>
      </c>
      <c r="BX315" s="42">
        <v>0</v>
      </c>
      <c r="BY315" s="42">
        <v>0</v>
      </c>
      <c r="BZ315" s="42">
        <v>0</v>
      </c>
      <c r="CA315" s="42">
        <v>0</v>
      </c>
      <c r="CB315" s="42">
        <v>0</v>
      </c>
      <c r="CC315" s="42">
        <v>0</v>
      </c>
    </row>
    <row r="316" spans="1:81" x14ac:dyDescent="0.25">
      <c r="A316" s="202">
        <v>44958</v>
      </c>
      <c r="B316" s="42" t="s">
        <v>1306</v>
      </c>
      <c r="C316" s="42" t="s">
        <v>466</v>
      </c>
      <c r="D316" s="42">
        <v>0</v>
      </c>
      <c r="E316" s="42">
        <v>0</v>
      </c>
      <c r="F316" s="42">
        <v>0</v>
      </c>
      <c r="G316" s="42">
        <v>0</v>
      </c>
      <c r="H316" s="42">
        <v>0</v>
      </c>
      <c r="I316" s="42">
        <v>0</v>
      </c>
      <c r="J316" s="42">
        <v>0</v>
      </c>
      <c r="K316" s="42">
        <v>0</v>
      </c>
      <c r="L316" s="42">
        <v>0</v>
      </c>
      <c r="M316" s="42">
        <v>0</v>
      </c>
      <c r="N316" s="42">
        <v>0</v>
      </c>
      <c r="O316" s="42">
        <v>0</v>
      </c>
      <c r="P316" s="42">
        <v>0</v>
      </c>
      <c r="Q316" s="42">
        <v>0</v>
      </c>
      <c r="R316" s="42">
        <v>0</v>
      </c>
      <c r="S316" s="42">
        <v>0</v>
      </c>
      <c r="T316" s="42">
        <v>0</v>
      </c>
      <c r="U316" s="42">
        <v>0</v>
      </c>
      <c r="V316" s="42">
        <v>0</v>
      </c>
      <c r="W316" s="42">
        <v>0</v>
      </c>
      <c r="X316" s="42">
        <v>0</v>
      </c>
      <c r="Y316" s="42">
        <v>0</v>
      </c>
      <c r="Z316" s="42">
        <v>0</v>
      </c>
      <c r="AA316" s="42">
        <v>0</v>
      </c>
      <c r="AB316" s="42">
        <v>0</v>
      </c>
      <c r="AC316" s="42">
        <v>0</v>
      </c>
      <c r="AD316" s="42">
        <v>0</v>
      </c>
      <c r="AE316" s="42">
        <v>0</v>
      </c>
      <c r="AF316" s="42">
        <v>0</v>
      </c>
      <c r="AG316" s="42">
        <v>0</v>
      </c>
      <c r="AH316" s="42">
        <v>0</v>
      </c>
      <c r="AI316" s="42">
        <v>0</v>
      </c>
      <c r="AJ316" s="42">
        <v>0</v>
      </c>
      <c r="AK316" s="42">
        <v>0</v>
      </c>
      <c r="AL316" s="42">
        <v>0</v>
      </c>
      <c r="AM316" s="42">
        <v>0</v>
      </c>
      <c r="AN316" s="42">
        <v>0</v>
      </c>
      <c r="AO316" s="42">
        <v>0</v>
      </c>
      <c r="AP316" s="42">
        <v>0</v>
      </c>
      <c r="AQ316" s="42">
        <v>0</v>
      </c>
      <c r="AR316" s="42">
        <v>0</v>
      </c>
      <c r="AS316" s="42">
        <v>0</v>
      </c>
      <c r="AT316" s="42">
        <v>0</v>
      </c>
      <c r="AU316" s="42">
        <v>0</v>
      </c>
      <c r="AV316" s="42">
        <v>0</v>
      </c>
      <c r="AW316" s="42">
        <v>0</v>
      </c>
      <c r="AX316" s="42">
        <v>0</v>
      </c>
      <c r="AY316" s="42">
        <v>0</v>
      </c>
      <c r="AZ316" s="42">
        <v>0</v>
      </c>
      <c r="BA316" s="42">
        <v>0</v>
      </c>
      <c r="BB316" s="42">
        <v>0</v>
      </c>
      <c r="BC316" s="42">
        <v>0</v>
      </c>
      <c r="BD316" s="42">
        <v>0</v>
      </c>
      <c r="BE316" s="42">
        <v>0</v>
      </c>
      <c r="BF316" s="42">
        <v>0</v>
      </c>
      <c r="BG316" s="42">
        <v>0</v>
      </c>
      <c r="BH316" s="42">
        <v>0</v>
      </c>
      <c r="BI316" s="42">
        <v>0</v>
      </c>
      <c r="BJ316" s="42">
        <v>0</v>
      </c>
      <c r="BK316" s="42">
        <v>0</v>
      </c>
      <c r="BL316" s="42">
        <v>0</v>
      </c>
      <c r="BM316" s="42">
        <v>0</v>
      </c>
      <c r="BN316" s="42">
        <v>0</v>
      </c>
      <c r="BO316" s="42">
        <v>2.5469999999999999E-6</v>
      </c>
      <c r="BP316" s="42">
        <v>0</v>
      </c>
      <c r="BQ316" s="42">
        <v>0</v>
      </c>
      <c r="BR316" s="42">
        <v>0</v>
      </c>
      <c r="BS316" s="42">
        <v>0</v>
      </c>
      <c r="BT316" s="42">
        <v>0</v>
      </c>
      <c r="BU316" s="42">
        <v>0</v>
      </c>
      <c r="BV316" s="42">
        <v>0</v>
      </c>
      <c r="BW316" s="42">
        <v>0</v>
      </c>
      <c r="BX316" s="42">
        <v>0</v>
      </c>
      <c r="BY316" s="42">
        <v>0</v>
      </c>
      <c r="BZ316" s="42">
        <v>0</v>
      </c>
      <c r="CA316" s="42">
        <v>0</v>
      </c>
      <c r="CB316" s="42">
        <v>0</v>
      </c>
      <c r="CC316" s="42">
        <v>0</v>
      </c>
    </row>
    <row r="317" spans="1:81" x14ac:dyDescent="0.25">
      <c r="A317" s="202">
        <v>44958</v>
      </c>
      <c r="B317" s="42" t="s">
        <v>1306</v>
      </c>
      <c r="C317" s="42" t="s">
        <v>467</v>
      </c>
      <c r="D317" s="42">
        <v>0</v>
      </c>
      <c r="E317" s="42">
        <v>0</v>
      </c>
      <c r="F317" s="42">
        <v>0</v>
      </c>
      <c r="G317" s="42">
        <v>0</v>
      </c>
      <c r="H317" s="42">
        <v>0</v>
      </c>
      <c r="I317" s="42">
        <v>0</v>
      </c>
      <c r="J317" s="42">
        <v>0</v>
      </c>
      <c r="K317" s="42">
        <v>0</v>
      </c>
      <c r="L317" s="42">
        <v>0</v>
      </c>
      <c r="M317" s="42">
        <v>0</v>
      </c>
      <c r="N317" s="42">
        <v>0</v>
      </c>
      <c r="O317" s="42">
        <v>0</v>
      </c>
      <c r="P317" s="42">
        <v>0</v>
      </c>
      <c r="Q317" s="42">
        <v>0</v>
      </c>
      <c r="R317" s="42">
        <v>0</v>
      </c>
      <c r="S317" s="42">
        <v>0</v>
      </c>
      <c r="T317" s="42">
        <v>0</v>
      </c>
      <c r="U317" s="42">
        <v>0</v>
      </c>
      <c r="V317" s="42">
        <v>0</v>
      </c>
      <c r="W317" s="42">
        <v>0</v>
      </c>
      <c r="X317" s="42">
        <v>0</v>
      </c>
      <c r="Y317" s="42">
        <v>0</v>
      </c>
      <c r="Z317" s="42">
        <v>0</v>
      </c>
      <c r="AA317" s="42">
        <v>0</v>
      </c>
      <c r="AB317" s="42">
        <v>0</v>
      </c>
      <c r="AC317" s="42">
        <v>0</v>
      </c>
      <c r="AD317" s="42">
        <v>0</v>
      </c>
      <c r="AE317" s="42">
        <v>0</v>
      </c>
      <c r="AF317" s="42">
        <v>0</v>
      </c>
      <c r="AG317" s="42">
        <v>0</v>
      </c>
      <c r="AH317" s="42">
        <v>0</v>
      </c>
      <c r="AI317" s="42">
        <v>0</v>
      </c>
      <c r="AJ317" s="42">
        <v>0</v>
      </c>
      <c r="AK317" s="42">
        <v>0</v>
      </c>
      <c r="AL317" s="42">
        <v>0</v>
      </c>
      <c r="AM317" s="42">
        <v>0</v>
      </c>
      <c r="AN317" s="42">
        <v>0</v>
      </c>
      <c r="AO317" s="42">
        <v>0</v>
      </c>
      <c r="AP317" s="42">
        <v>0</v>
      </c>
      <c r="AQ317" s="42">
        <v>0</v>
      </c>
      <c r="AR317" s="42">
        <v>0</v>
      </c>
      <c r="AS317" s="42">
        <v>0</v>
      </c>
      <c r="AT317" s="42">
        <v>0</v>
      </c>
      <c r="AU317" s="42">
        <v>0</v>
      </c>
      <c r="AV317" s="42">
        <v>0</v>
      </c>
      <c r="AW317" s="42">
        <v>0</v>
      </c>
      <c r="AX317" s="42">
        <v>0</v>
      </c>
      <c r="AY317" s="42">
        <v>0</v>
      </c>
      <c r="AZ317" s="42">
        <v>0</v>
      </c>
      <c r="BA317" s="42">
        <v>0</v>
      </c>
      <c r="BB317" s="42">
        <v>0</v>
      </c>
      <c r="BC317" s="42">
        <v>0</v>
      </c>
      <c r="BD317" s="42">
        <v>0</v>
      </c>
      <c r="BE317" s="42">
        <v>0</v>
      </c>
      <c r="BF317" s="42">
        <v>0</v>
      </c>
      <c r="BG317" s="42">
        <v>0</v>
      </c>
      <c r="BH317" s="42">
        <v>0</v>
      </c>
      <c r="BI317" s="42">
        <v>0</v>
      </c>
      <c r="BJ317" s="42">
        <v>0</v>
      </c>
      <c r="BK317" s="42">
        <v>0</v>
      </c>
      <c r="BL317" s="42">
        <v>0</v>
      </c>
      <c r="BM317" s="42">
        <v>0</v>
      </c>
      <c r="BN317" s="42">
        <v>0</v>
      </c>
      <c r="BO317" s="42">
        <v>0</v>
      </c>
      <c r="BP317" s="42">
        <v>1917.6</v>
      </c>
      <c r="BQ317" s="42">
        <v>0</v>
      </c>
      <c r="BR317" s="42">
        <v>0</v>
      </c>
      <c r="BS317" s="42">
        <v>0</v>
      </c>
      <c r="BT317" s="42">
        <v>0</v>
      </c>
      <c r="BU317" s="42">
        <v>0</v>
      </c>
      <c r="BV317" s="42">
        <v>0</v>
      </c>
      <c r="BW317" s="42">
        <v>0</v>
      </c>
      <c r="BX317" s="42">
        <v>0</v>
      </c>
      <c r="BY317" s="42">
        <v>0</v>
      </c>
      <c r="BZ317" s="42">
        <v>0</v>
      </c>
      <c r="CA317" s="42">
        <v>0</v>
      </c>
      <c r="CB317" s="42">
        <v>0</v>
      </c>
      <c r="CC317" s="42">
        <v>0</v>
      </c>
    </row>
    <row r="318" spans="1:81" x14ac:dyDescent="0.25">
      <c r="A318" s="202">
        <v>44958</v>
      </c>
      <c r="B318" s="42" t="s">
        <v>1306</v>
      </c>
      <c r="C318" s="42" t="s">
        <v>1235</v>
      </c>
      <c r="D318" s="42">
        <v>0</v>
      </c>
      <c r="E318" s="42">
        <v>0</v>
      </c>
      <c r="F318" s="42">
        <v>0</v>
      </c>
      <c r="G318" s="42">
        <v>0</v>
      </c>
      <c r="H318" s="42">
        <v>0</v>
      </c>
      <c r="I318" s="42">
        <v>0</v>
      </c>
      <c r="J318" s="42">
        <v>0</v>
      </c>
      <c r="K318" s="42">
        <v>0</v>
      </c>
      <c r="L318" s="42">
        <v>0</v>
      </c>
      <c r="M318" s="42">
        <v>0</v>
      </c>
      <c r="N318" s="42">
        <v>0</v>
      </c>
      <c r="O318" s="42">
        <v>0</v>
      </c>
      <c r="P318" s="42">
        <v>0</v>
      </c>
      <c r="Q318" s="42">
        <v>0</v>
      </c>
      <c r="R318" s="42">
        <v>0</v>
      </c>
      <c r="S318" s="42">
        <v>0</v>
      </c>
      <c r="T318" s="42">
        <v>0</v>
      </c>
      <c r="U318" s="42">
        <v>0</v>
      </c>
      <c r="V318" s="42">
        <v>0</v>
      </c>
      <c r="W318" s="42">
        <v>0</v>
      </c>
      <c r="X318" s="42">
        <v>0</v>
      </c>
      <c r="Y318" s="42">
        <v>0</v>
      </c>
      <c r="Z318" s="42">
        <v>0</v>
      </c>
      <c r="AA318" s="42">
        <v>0</v>
      </c>
      <c r="AB318" s="42">
        <v>0</v>
      </c>
      <c r="AC318" s="42">
        <v>0</v>
      </c>
      <c r="AD318" s="42">
        <v>0</v>
      </c>
      <c r="AE318" s="42">
        <v>0</v>
      </c>
      <c r="AF318" s="42">
        <v>0</v>
      </c>
      <c r="AG318" s="42">
        <v>0</v>
      </c>
      <c r="AH318" s="42">
        <v>0</v>
      </c>
      <c r="AI318" s="42">
        <v>0</v>
      </c>
      <c r="AJ318" s="42">
        <v>0</v>
      </c>
      <c r="AK318" s="42">
        <v>0</v>
      </c>
      <c r="AL318" s="42">
        <v>0</v>
      </c>
      <c r="AM318" s="42">
        <v>0</v>
      </c>
      <c r="AN318" s="42">
        <v>0</v>
      </c>
      <c r="AO318" s="42">
        <v>0</v>
      </c>
      <c r="AP318" s="42">
        <v>0</v>
      </c>
      <c r="AQ318" s="42">
        <v>0</v>
      </c>
      <c r="AR318" s="42">
        <v>0</v>
      </c>
      <c r="AS318" s="42">
        <v>0</v>
      </c>
      <c r="AT318" s="42">
        <v>0</v>
      </c>
      <c r="AU318" s="42">
        <v>0</v>
      </c>
      <c r="AV318" s="42">
        <v>0</v>
      </c>
      <c r="AW318" s="42">
        <v>0</v>
      </c>
      <c r="AX318" s="42">
        <v>0</v>
      </c>
      <c r="AY318" s="42">
        <v>0</v>
      </c>
      <c r="AZ318" s="42">
        <v>0</v>
      </c>
      <c r="BA318" s="42">
        <v>0</v>
      </c>
      <c r="BB318" s="42">
        <v>0</v>
      </c>
      <c r="BC318" s="42">
        <v>0</v>
      </c>
      <c r="BD318" s="42">
        <v>0</v>
      </c>
      <c r="BE318" s="42">
        <v>0</v>
      </c>
      <c r="BF318" s="42">
        <v>0</v>
      </c>
      <c r="BG318" s="42">
        <v>0</v>
      </c>
      <c r="BH318" s="42">
        <v>0</v>
      </c>
      <c r="BI318" s="42">
        <v>0</v>
      </c>
      <c r="BJ318" s="42">
        <v>0</v>
      </c>
      <c r="BK318" s="42">
        <v>0</v>
      </c>
      <c r="BL318" s="42">
        <v>0</v>
      </c>
      <c r="BM318" s="42">
        <v>0</v>
      </c>
      <c r="BN318" s="42">
        <v>0</v>
      </c>
      <c r="BO318" s="42">
        <v>0</v>
      </c>
      <c r="BP318" s="42">
        <v>0</v>
      </c>
      <c r="BQ318" s="42">
        <v>0</v>
      </c>
      <c r="BR318" s="42">
        <v>0</v>
      </c>
      <c r="BS318" s="42">
        <v>0</v>
      </c>
      <c r="BT318" s="42">
        <v>0</v>
      </c>
      <c r="BU318" s="42">
        <v>0</v>
      </c>
      <c r="BV318" s="42">
        <v>0</v>
      </c>
      <c r="BW318" s="42">
        <v>0</v>
      </c>
      <c r="BX318" s="42">
        <v>-25693.484995282</v>
      </c>
      <c r="BY318" s="42">
        <v>0</v>
      </c>
      <c r="BZ318" s="42">
        <v>0</v>
      </c>
      <c r="CA318" s="42">
        <v>0</v>
      </c>
      <c r="CB318" s="42">
        <v>0</v>
      </c>
      <c r="CC318" s="42">
        <v>0</v>
      </c>
    </row>
    <row r="319" spans="1:81" x14ac:dyDescent="0.25">
      <c r="A319" s="202">
        <v>44958</v>
      </c>
      <c r="B319" s="42" t="s">
        <v>1305</v>
      </c>
      <c r="C319" s="42" t="s">
        <v>919</v>
      </c>
      <c r="D319" s="42">
        <v>0</v>
      </c>
      <c r="E319" s="42">
        <v>0</v>
      </c>
      <c r="F319" s="42">
        <v>0</v>
      </c>
      <c r="G319" s="42">
        <v>0</v>
      </c>
      <c r="H319" s="42">
        <v>0</v>
      </c>
      <c r="I319" s="42">
        <v>0</v>
      </c>
      <c r="J319" s="42">
        <v>0</v>
      </c>
      <c r="K319" s="42">
        <v>0</v>
      </c>
      <c r="L319" s="42">
        <v>0</v>
      </c>
      <c r="M319" s="42">
        <v>0</v>
      </c>
      <c r="N319" s="42">
        <v>0</v>
      </c>
      <c r="O319" s="42">
        <v>0</v>
      </c>
      <c r="P319" s="42">
        <v>0</v>
      </c>
      <c r="Q319" s="42">
        <v>0</v>
      </c>
      <c r="R319" s="42">
        <v>0</v>
      </c>
      <c r="S319" s="42">
        <v>0</v>
      </c>
      <c r="T319" s="42">
        <v>0</v>
      </c>
      <c r="U319" s="42">
        <v>0</v>
      </c>
      <c r="V319" s="42">
        <v>0</v>
      </c>
      <c r="W319" s="42">
        <v>0</v>
      </c>
      <c r="X319" s="42">
        <v>0</v>
      </c>
      <c r="Y319" s="42">
        <v>0</v>
      </c>
      <c r="Z319" s="42">
        <v>-1.18361E-4</v>
      </c>
      <c r="AA319" s="42">
        <v>0</v>
      </c>
      <c r="AB319" s="42">
        <v>0</v>
      </c>
      <c r="AC319" s="42">
        <v>0</v>
      </c>
      <c r="AD319" s="42">
        <v>0</v>
      </c>
      <c r="AE319" s="42">
        <v>0</v>
      </c>
      <c r="AF319" s="42">
        <v>0</v>
      </c>
      <c r="AG319" s="42">
        <v>0</v>
      </c>
      <c r="AH319" s="42">
        <v>0</v>
      </c>
      <c r="AI319" s="42">
        <v>0</v>
      </c>
      <c r="AJ319" s="42">
        <v>0</v>
      </c>
      <c r="AK319" s="42">
        <v>0</v>
      </c>
      <c r="AL319" s="42">
        <v>0</v>
      </c>
      <c r="AM319" s="42">
        <v>0</v>
      </c>
      <c r="AN319" s="42">
        <v>0</v>
      </c>
      <c r="AO319" s="42">
        <v>0</v>
      </c>
      <c r="AP319" s="42">
        <v>0</v>
      </c>
      <c r="AQ319" s="42">
        <v>0</v>
      </c>
      <c r="AR319" s="42">
        <v>0</v>
      </c>
      <c r="AS319" s="42">
        <v>0</v>
      </c>
      <c r="AT319" s="42">
        <v>0</v>
      </c>
      <c r="AU319" s="42">
        <v>0</v>
      </c>
      <c r="AV319" s="42">
        <v>0</v>
      </c>
      <c r="AW319" s="42">
        <v>0</v>
      </c>
      <c r="AX319" s="42">
        <v>0</v>
      </c>
      <c r="AY319" s="42">
        <v>0</v>
      </c>
      <c r="AZ319" s="42">
        <v>0</v>
      </c>
      <c r="BA319" s="42">
        <v>0</v>
      </c>
      <c r="BB319" s="42">
        <v>0</v>
      </c>
      <c r="BC319" s="42">
        <v>0</v>
      </c>
      <c r="BD319" s="42">
        <v>0</v>
      </c>
      <c r="BE319" s="42">
        <v>0</v>
      </c>
      <c r="BF319" s="42">
        <v>0</v>
      </c>
      <c r="BG319" s="42">
        <v>0</v>
      </c>
      <c r="BH319" s="42">
        <v>0</v>
      </c>
      <c r="BI319" s="42">
        <v>0</v>
      </c>
      <c r="BJ319" s="42">
        <v>0</v>
      </c>
      <c r="BK319" s="42">
        <v>0</v>
      </c>
      <c r="BL319" s="42">
        <v>0</v>
      </c>
      <c r="BM319" s="42">
        <v>0</v>
      </c>
      <c r="BN319" s="42">
        <v>0</v>
      </c>
      <c r="BO319" s="42">
        <v>0</v>
      </c>
      <c r="BP319" s="42">
        <v>0</v>
      </c>
      <c r="BQ319" s="42">
        <v>0</v>
      </c>
      <c r="BR319" s="42">
        <v>0</v>
      </c>
      <c r="BS319" s="42">
        <v>0</v>
      </c>
      <c r="BT319" s="42">
        <v>0</v>
      </c>
      <c r="BU319" s="42">
        <v>0</v>
      </c>
      <c r="BV319" s="42">
        <v>0</v>
      </c>
      <c r="BW319" s="42">
        <v>0</v>
      </c>
      <c r="BX319" s="42">
        <v>0</v>
      </c>
      <c r="BY319" s="42">
        <v>0</v>
      </c>
      <c r="BZ319" s="42">
        <v>0</v>
      </c>
      <c r="CA319" s="42">
        <v>0</v>
      </c>
      <c r="CB319" s="42">
        <v>0</v>
      </c>
      <c r="CC319" s="42">
        <v>0</v>
      </c>
    </row>
    <row r="320" spans="1:81" x14ac:dyDescent="0.25">
      <c r="A320" s="202">
        <v>44958</v>
      </c>
      <c r="B320" s="42" t="s">
        <v>1305</v>
      </c>
      <c r="C320" s="42" t="s">
        <v>1292</v>
      </c>
      <c r="D320" s="42">
        <v>0</v>
      </c>
      <c r="E320" s="42">
        <v>0</v>
      </c>
      <c r="F320" s="42">
        <v>0</v>
      </c>
      <c r="G320" s="42">
        <v>0</v>
      </c>
      <c r="H320" s="42">
        <v>0</v>
      </c>
      <c r="I320" s="42">
        <v>0</v>
      </c>
      <c r="J320" s="42">
        <v>0</v>
      </c>
      <c r="K320" s="42">
        <v>0</v>
      </c>
      <c r="L320" s="42">
        <v>0</v>
      </c>
      <c r="M320" s="42">
        <v>0</v>
      </c>
      <c r="N320" s="42">
        <v>0</v>
      </c>
      <c r="O320" s="42">
        <v>0</v>
      </c>
      <c r="P320" s="42">
        <v>0</v>
      </c>
      <c r="Q320" s="42">
        <v>0</v>
      </c>
      <c r="R320" s="42">
        <v>0</v>
      </c>
      <c r="S320" s="42">
        <v>0</v>
      </c>
      <c r="T320" s="42">
        <v>0</v>
      </c>
      <c r="U320" s="42">
        <v>0</v>
      </c>
      <c r="V320" s="42">
        <v>0</v>
      </c>
      <c r="W320" s="42">
        <v>0</v>
      </c>
      <c r="X320" s="42">
        <v>0</v>
      </c>
      <c r="Y320" s="42">
        <v>0</v>
      </c>
      <c r="Z320" s="42">
        <v>0</v>
      </c>
      <c r="AA320" s="42">
        <v>0</v>
      </c>
      <c r="AB320" s="42">
        <v>0</v>
      </c>
      <c r="AC320" s="42">
        <v>0</v>
      </c>
      <c r="AD320" s="42">
        <v>0</v>
      </c>
      <c r="AE320" s="42">
        <v>0</v>
      </c>
      <c r="AF320" s="42">
        <v>0</v>
      </c>
      <c r="AG320" s="42">
        <v>0</v>
      </c>
      <c r="AH320" s="42">
        <v>0</v>
      </c>
      <c r="AI320" s="42">
        <v>-51.427170183999998</v>
      </c>
      <c r="AJ320" s="42">
        <v>0</v>
      </c>
      <c r="AK320" s="42">
        <v>0</v>
      </c>
      <c r="AL320" s="42">
        <v>0</v>
      </c>
      <c r="AM320" s="42">
        <v>0</v>
      </c>
      <c r="AN320" s="42">
        <v>0</v>
      </c>
      <c r="AO320" s="42">
        <v>0</v>
      </c>
      <c r="AP320" s="42">
        <v>0</v>
      </c>
      <c r="AQ320" s="42">
        <v>0</v>
      </c>
      <c r="AR320" s="42">
        <v>0</v>
      </c>
      <c r="AS320" s="42">
        <v>0</v>
      </c>
      <c r="AT320" s="42">
        <v>0</v>
      </c>
      <c r="AU320" s="42">
        <v>0</v>
      </c>
      <c r="AV320" s="42">
        <v>0</v>
      </c>
      <c r="AW320" s="42">
        <v>0</v>
      </c>
      <c r="AX320" s="42">
        <v>0</v>
      </c>
      <c r="AY320" s="42">
        <v>0</v>
      </c>
      <c r="AZ320" s="42">
        <v>0</v>
      </c>
      <c r="BA320" s="42">
        <v>0</v>
      </c>
      <c r="BB320" s="42">
        <v>0</v>
      </c>
      <c r="BC320" s="42">
        <v>0</v>
      </c>
      <c r="BD320" s="42">
        <v>0</v>
      </c>
      <c r="BE320" s="42">
        <v>0</v>
      </c>
      <c r="BF320" s="42">
        <v>0</v>
      </c>
      <c r="BG320" s="42">
        <v>0</v>
      </c>
      <c r="BH320" s="42">
        <v>0</v>
      </c>
      <c r="BI320" s="42">
        <v>0</v>
      </c>
      <c r="BJ320" s="42">
        <v>0</v>
      </c>
      <c r="BK320" s="42">
        <v>0</v>
      </c>
      <c r="BL320" s="42">
        <v>0</v>
      </c>
      <c r="BM320" s="42">
        <v>0</v>
      </c>
      <c r="BN320" s="42">
        <v>0</v>
      </c>
      <c r="BO320" s="42">
        <v>0</v>
      </c>
      <c r="BP320" s="42">
        <v>0</v>
      </c>
      <c r="BQ320" s="42">
        <v>0</v>
      </c>
      <c r="BR320" s="42">
        <v>0</v>
      </c>
      <c r="BS320" s="42">
        <v>0</v>
      </c>
      <c r="BT320" s="42">
        <v>0</v>
      </c>
      <c r="BU320" s="42">
        <v>0</v>
      </c>
      <c r="BV320" s="42">
        <v>0</v>
      </c>
      <c r="BW320" s="42">
        <v>0</v>
      </c>
      <c r="BX320" s="42">
        <v>0</v>
      </c>
      <c r="BY320" s="42">
        <v>0</v>
      </c>
      <c r="BZ320" s="42">
        <v>0</v>
      </c>
      <c r="CA320" s="42">
        <v>0</v>
      </c>
      <c r="CB320" s="42">
        <v>0</v>
      </c>
      <c r="CC320" s="42">
        <v>0</v>
      </c>
    </row>
    <row r="321" spans="1:81" x14ac:dyDescent="0.25">
      <c r="A321" s="202">
        <v>44958</v>
      </c>
      <c r="B321" s="42" t="s">
        <v>1305</v>
      </c>
      <c r="C321" s="42" t="s">
        <v>1289</v>
      </c>
      <c r="D321" s="42">
        <v>0</v>
      </c>
      <c r="E321" s="42">
        <v>0</v>
      </c>
      <c r="F321" s="42">
        <v>0</v>
      </c>
      <c r="G321" s="42">
        <v>0</v>
      </c>
      <c r="H321" s="42">
        <v>0</v>
      </c>
      <c r="I321" s="42">
        <v>0</v>
      </c>
      <c r="J321" s="42">
        <v>0</v>
      </c>
      <c r="K321" s="42">
        <v>0</v>
      </c>
      <c r="L321" s="42">
        <v>0</v>
      </c>
      <c r="M321" s="42">
        <v>0</v>
      </c>
      <c r="N321" s="42">
        <v>0</v>
      </c>
      <c r="O321" s="42">
        <v>0</v>
      </c>
      <c r="P321" s="42">
        <v>0</v>
      </c>
      <c r="Q321" s="42">
        <v>0</v>
      </c>
      <c r="R321" s="42">
        <v>0</v>
      </c>
      <c r="S321" s="42">
        <v>0</v>
      </c>
      <c r="T321" s="42">
        <v>0</v>
      </c>
      <c r="U321" s="42">
        <v>0</v>
      </c>
      <c r="V321" s="42">
        <v>0</v>
      </c>
      <c r="W321" s="42">
        <v>0</v>
      </c>
      <c r="X321" s="42">
        <v>0</v>
      </c>
      <c r="Y321" s="42">
        <v>0</v>
      </c>
      <c r="Z321" s="42">
        <v>0</v>
      </c>
      <c r="AA321" s="42">
        <v>0</v>
      </c>
      <c r="AB321" s="42">
        <v>0</v>
      </c>
      <c r="AC321" s="42">
        <v>0</v>
      </c>
      <c r="AD321" s="42">
        <v>0</v>
      </c>
      <c r="AE321" s="42">
        <v>0</v>
      </c>
      <c r="AF321" s="42">
        <v>0</v>
      </c>
      <c r="AG321" s="42">
        <v>0</v>
      </c>
      <c r="AH321" s="42">
        <v>0</v>
      </c>
      <c r="AI321" s="42">
        <v>-96.859799995000003</v>
      </c>
      <c r="AJ321" s="42">
        <v>0</v>
      </c>
      <c r="AK321" s="42">
        <v>0</v>
      </c>
      <c r="AL321" s="42">
        <v>0</v>
      </c>
      <c r="AM321" s="42">
        <v>0</v>
      </c>
      <c r="AN321" s="42">
        <v>0</v>
      </c>
      <c r="AO321" s="42">
        <v>0</v>
      </c>
      <c r="AP321" s="42">
        <v>0</v>
      </c>
      <c r="AQ321" s="42">
        <v>0</v>
      </c>
      <c r="AR321" s="42">
        <v>0</v>
      </c>
      <c r="AS321" s="42">
        <v>0</v>
      </c>
      <c r="AT321" s="42">
        <v>0</v>
      </c>
      <c r="AU321" s="42">
        <v>0</v>
      </c>
      <c r="AV321" s="42">
        <v>0</v>
      </c>
      <c r="AW321" s="42">
        <v>0</v>
      </c>
      <c r="AX321" s="42">
        <v>0</v>
      </c>
      <c r="AY321" s="42">
        <v>0</v>
      </c>
      <c r="AZ321" s="42">
        <v>0</v>
      </c>
      <c r="BA321" s="42">
        <v>0</v>
      </c>
      <c r="BB321" s="42">
        <v>0</v>
      </c>
      <c r="BC321" s="42">
        <v>0</v>
      </c>
      <c r="BD321" s="42">
        <v>0</v>
      </c>
      <c r="BE321" s="42">
        <v>0</v>
      </c>
      <c r="BF321" s="42">
        <v>0</v>
      </c>
      <c r="BG321" s="42">
        <v>0</v>
      </c>
      <c r="BH321" s="42">
        <v>0</v>
      </c>
      <c r="BI321" s="42">
        <v>0</v>
      </c>
      <c r="BJ321" s="42">
        <v>0</v>
      </c>
      <c r="BK321" s="42">
        <v>0</v>
      </c>
      <c r="BL321" s="42">
        <v>0</v>
      </c>
      <c r="BM321" s="42">
        <v>0</v>
      </c>
      <c r="BN321" s="42">
        <v>0</v>
      </c>
      <c r="BO321" s="42">
        <v>0</v>
      </c>
      <c r="BP321" s="42">
        <v>0</v>
      </c>
      <c r="BQ321" s="42">
        <v>0</v>
      </c>
      <c r="BR321" s="42">
        <v>0</v>
      </c>
      <c r="BS321" s="42">
        <v>0</v>
      </c>
      <c r="BT321" s="42">
        <v>0</v>
      </c>
      <c r="BU321" s="42">
        <v>0</v>
      </c>
      <c r="BV321" s="42">
        <v>0</v>
      </c>
      <c r="BW321" s="42">
        <v>0</v>
      </c>
      <c r="BX321" s="42">
        <v>115815.00955601899</v>
      </c>
      <c r="BY321" s="42">
        <v>0</v>
      </c>
      <c r="BZ321" s="42">
        <v>0</v>
      </c>
      <c r="CA321" s="42">
        <v>0</v>
      </c>
      <c r="CB321" s="42">
        <v>0</v>
      </c>
      <c r="CC321" s="42">
        <v>0</v>
      </c>
    </row>
    <row r="322" spans="1:81" x14ac:dyDescent="0.25">
      <c r="A322" s="202">
        <v>44958</v>
      </c>
      <c r="B322" s="42" t="s">
        <v>1304</v>
      </c>
      <c r="C322" s="42" t="s">
        <v>919</v>
      </c>
      <c r="D322" s="42">
        <v>0</v>
      </c>
      <c r="E322" s="42">
        <v>0</v>
      </c>
      <c r="F322" s="42">
        <v>0</v>
      </c>
      <c r="G322" s="42">
        <v>0</v>
      </c>
      <c r="H322" s="42">
        <v>0</v>
      </c>
      <c r="I322" s="42">
        <v>0</v>
      </c>
      <c r="J322" s="42">
        <v>0</v>
      </c>
      <c r="K322" s="42">
        <v>0</v>
      </c>
      <c r="L322" s="42">
        <v>0</v>
      </c>
      <c r="M322" s="42">
        <v>0</v>
      </c>
      <c r="N322" s="42">
        <v>0</v>
      </c>
      <c r="O322" s="42">
        <v>0</v>
      </c>
      <c r="P322" s="42">
        <v>0</v>
      </c>
      <c r="Q322" s="42">
        <v>0</v>
      </c>
      <c r="R322" s="42">
        <v>0</v>
      </c>
      <c r="S322" s="42">
        <v>0</v>
      </c>
      <c r="T322" s="42">
        <v>0</v>
      </c>
      <c r="U322" s="42">
        <v>0</v>
      </c>
      <c r="V322" s="42">
        <v>0</v>
      </c>
      <c r="W322" s="42">
        <v>0</v>
      </c>
      <c r="X322" s="42">
        <v>0</v>
      </c>
      <c r="Y322" s="42">
        <v>0</v>
      </c>
      <c r="Z322" s="42">
        <v>-1.25019E-4</v>
      </c>
      <c r="AA322" s="42">
        <v>0</v>
      </c>
      <c r="AB322" s="42">
        <v>0</v>
      </c>
      <c r="AC322" s="42">
        <v>0</v>
      </c>
      <c r="AD322" s="42">
        <v>0</v>
      </c>
      <c r="AE322" s="42">
        <v>0</v>
      </c>
      <c r="AF322" s="42">
        <v>0</v>
      </c>
      <c r="AG322" s="42">
        <v>0</v>
      </c>
      <c r="AH322" s="42">
        <v>0</v>
      </c>
      <c r="AI322" s="42">
        <v>0</v>
      </c>
      <c r="AJ322" s="42">
        <v>0</v>
      </c>
      <c r="AK322" s="42">
        <v>0</v>
      </c>
      <c r="AL322" s="42">
        <v>0</v>
      </c>
      <c r="AM322" s="42">
        <v>0</v>
      </c>
      <c r="AN322" s="42">
        <v>0</v>
      </c>
      <c r="AO322" s="42">
        <v>0</v>
      </c>
      <c r="AP322" s="42">
        <v>0</v>
      </c>
      <c r="AQ322" s="42">
        <v>0</v>
      </c>
      <c r="AR322" s="42">
        <v>0</v>
      </c>
      <c r="AS322" s="42">
        <v>0</v>
      </c>
      <c r="AT322" s="42">
        <v>0</v>
      </c>
      <c r="AU322" s="42">
        <v>0</v>
      </c>
      <c r="AV322" s="42">
        <v>0</v>
      </c>
      <c r="AW322" s="42">
        <v>0</v>
      </c>
      <c r="AX322" s="42">
        <v>0</v>
      </c>
      <c r="AY322" s="42">
        <v>0</v>
      </c>
      <c r="AZ322" s="42">
        <v>0</v>
      </c>
      <c r="BA322" s="42">
        <v>0</v>
      </c>
      <c r="BB322" s="42">
        <v>0</v>
      </c>
      <c r="BC322" s="42">
        <v>0</v>
      </c>
      <c r="BD322" s="42">
        <v>0</v>
      </c>
      <c r="BE322" s="42">
        <v>0</v>
      </c>
      <c r="BF322" s="42">
        <v>0</v>
      </c>
      <c r="BG322" s="42">
        <v>0</v>
      </c>
      <c r="BH322" s="42">
        <v>0</v>
      </c>
      <c r="BI322" s="42">
        <v>0</v>
      </c>
      <c r="BJ322" s="42">
        <v>0</v>
      </c>
      <c r="BK322" s="42">
        <v>0</v>
      </c>
      <c r="BL322" s="42">
        <v>0</v>
      </c>
      <c r="BM322" s="42">
        <v>0</v>
      </c>
      <c r="BN322" s="42">
        <v>0</v>
      </c>
      <c r="BO322" s="42">
        <v>0</v>
      </c>
      <c r="BP322" s="42">
        <v>0</v>
      </c>
      <c r="BQ322" s="42">
        <v>0</v>
      </c>
      <c r="BR322" s="42">
        <v>0</v>
      </c>
      <c r="BS322" s="42">
        <v>0</v>
      </c>
      <c r="BT322" s="42">
        <v>0</v>
      </c>
      <c r="BU322" s="42">
        <v>0</v>
      </c>
      <c r="BV322" s="42">
        <v>0</v>
      </c>
      <c r="BW322" s="42">
        <v>0</v>
      </c>
      <c r="BX322" s="42">
        <v>0</v>
      </c>
      <c r="BY322" s="42">
        <v>0</v>
      </c>
      <c r="BZ322" s="42">
        <v>0</v>
      </c>
      <c r="CA322" s="42">
        <v>0</v>
      </c>
      <c r="CB322" s="42">
        <v>0</v>
      </c>
      <c r="CC322" s="42">
        <v>0</v>
      </c>
    </row>
    <row r="323" spans="1:81" x14ac:dyDescent="0.25">
      <c r="A323" s="202">
        <v>44958</v>
      </c>
      <c r="B323" s="42" t="s">
        <v>1304</v>
      </c>
      <c r="C323" s="42" t="s">
        <v>1292</v>
      </c>
      <c r="D323" s="42">
        <v>0</v>
      </c>
      <c r="E323" s="42">
        <v>0</v>
      </c>
      <c r="F323" s="42">
        <v>0</v>
      </c>
      <c r="G323" s="42">
        <v>0</v>
      </c>
      <c r="H323" s="42">
        <v>0</v>
      </c>
      <c r="I323" s="42">
        <v>0</v>
      </c>
      <c r="J323" s="42">
        <v>0</v>
      </c>
      <c r="K323" s="42">
        <v>0</v>
      </c>
      <c r="L323" s="42">
        <v>0</v>
      </c>
      <c r="M323" s="42">
        <v>0</v>
      </c>
      <c r="N323" s="42">
        <v>0</v>
      </c>
      <c r="O323" s="42">
        <v>0</v>
      </c>
      <c r="P323" s="42">
        <v>0</v>
      </c>
      <c r="Q323" s="42">
        <v>0</v>
      </c>
      <c r="R323" s="42">
        <v>0</v>
      </c>
      <c r="S323" s="42">
        <v>0</v>
      </c>
      <c r="T323" s="42">
        <v>0</v>
      </c>
      <c r="U323" s="42">
        <v>0</v>
      </c>
      <c r="V323" s="42">
        <v>0</v>
      </c>
      <c r="W323" s="42">
        <v>0</v>
      </c>
      <c r="X323" s="42">
        <v>0</v>
      </c>
      <c r="Y323" s="42">
        <v>0</v>
      </c>
      <c r="Z323" s="42">
        <v>0</v>
      </c>
      <c r="AA323" s="42">
        <v>0</v>
      </c>
      <c r="AB323" s="42">
        <v>0</v>
      </c>
      <c r="AC323" s="42">
        <v>0</v>
      </c>
      <c r="AD323" s="42">
        <v>0</v>
      </c>
      <c r="AE323" s="42">
        <v>0</v>
      </c>
      <c r="AF323" s="42">
        <v>0</v>
      </c>
      <c r="AG323" s="42">
        <v>0</v>
      </c>
      <c r="AH323" s="42">
        <v>0</v>
      </c>
      <c r="AI323" s="42">
        <v>-17.352749877000001</v>
      </c>
      <c r="AJ323" s="42">
        <v>0</v>
      </c>
      <c r="AK323" s="42">
        <v>0</v>
      </c>
      <c r="AL323" s="42">
        <v>0</v>
      </c>
      <c r="AM323" s="42">
        <v>0</v>
      </c>
      <c r="AN323" s="42">
        <v>0</v>
      </c>
      <c r="AO323" s="42">
        <v>0</v>
      </c>
      <c r="AP323" s="42">
        <v>0</v>
      </c>
      <c r="AQ323" s="42">
        <v>0</v>
      </c>
      <c r="AR323" s="42">
        <v>0</v>
      </c>
      <c r="AS323" s="42">
        <v>0</v>
      </c>
      <c r="AT323" s="42">
        <v>0</v>
      </c>
      <c r="AU323" s="42">
        <v>0</v>
      </c>
      <c r="AV323" s="42">
        <v>0</v>
      </c>
      <c r="AW323" s="42">
        <v>0</v>
      </c>
      <c r="AX323" s="42">
        <v>0</v>
      </c>
      <c r="AY323" s="42">
        <v>0</v>
      </c>
      <c r="AZ323" s="42">
        <v>0</v>
      </c>
      <c r="BA323" s="42">
        <v>0</v>
      </c>
      <c r="BB323" s="42">
        <v>0</v>
      </c>
      <c r="BC323" s="42">
        <v>0</v>
      </c>
      <c r="BD323" s="42">
        <v>0</v>
      </c>
      <c r="BE323" s="42">
        <v>0</v>
      </c>
      <c r="BF323" s="42">
        <v>0</v>
      </c>
      <c r="BG323" s="42">
        <v>0</v>
      </c>
      <c r="BH323" s="42">
        <v>0</v>
      </c>
      <c r="BI323" s="42">
        <v>0</v>
      </c>
      <c r="BJ323" s="42">
        <v>0</v>
      </c>
      <c r="BK323" s="42">
        <v>0</v>
      </c>
      <c r="BL323" s="42">
        <v>0</v>
      </c>
      <c r="BM323" s="42">
        <v>0</v>
      </c>
      <c r="BN323" s="42">
        <v>0</v>
      </c>
      <c r="BO323" s="42">
        <v>0</v>
      </c>
      <c r="BP323" s="42">
        <v>0</v>
      </c>
      <c r="BQ323" s="42">
        <v>0</v>
      </c>
      <c r="BR323" s="42">
        <v>0</v>
      </c>
      <c r="BS323" s="42">
        <v>0</v>
      </c>
      <c r="BT323" s="42">
        <v>0</v>
      </c>
      <c r="BU323" s="42">
        <v>0</v>
      </c>
      <c r="BV323" s="42">
        <v>0</v>
      </c>
      <c r="BW323" s="42">
        <v>0</v>
      </c>
      <c r="BX323" s="42">
        <v>0</v>
      </c>
      <c r="BY323" s="42">
        <v>0</v>
      </c>
      <c r="BZ323" s="42">
        <v>0</v>
      </c>
      <c r="CA323" s="42">
        <v>0</v>
      </c>
      <c r="CB323" s="42">
        <v>0</v>
      </c>
      <c r="CC323" s="42">
        <v>0</v>
      </c>
    </row>
    <row r="324" spans="1:81" x14ac:dyDescent="0.25">
      <c r="A324" s="202">
        <v>44958</v>
      </c>
      <c r="B324" s="42" t="s">
        <v>1304</v>
      </c>
      <c r="C324" s="42" t="s">
        <v>1289</v>
      </c>
      <c r="D324" s="42">
        <v>0</v>
      </c>
      <c r="E324" s="42">
        <v>0</v>
      </c>
      <c r="F324" s="42">
        <v>0</v>
      </c>
      <c r="G324" s="42">
        <v>0</v>
      </c>
      <c r="H324" s="42">
        <v>0</v>
      </c>
      <c r="I324" s="42">
        <v>0</v>
      </c>
      <c r="J324" s="42">
        <v>0</v>
      </c>
      <c r="K324" s="42">
        <v>0</v>
      </c>
      <c r="L324" s="42">
        <v>0</v>
      </c>
      <c r="M324" s="42">
        <v>0</v>
      </c>
      <c r="N324" s="42">
        <v>0</v>
      </c>
      <c r="O324" s="42">
        <v>0</v>
      </c>
      <c r="P324" s="42">
        <v>0</v>
      </c>
      <c r="Q324" s="42">
        <v>0</v>
      </c>
      <c r="R324" s="42">
        <v>0</v>
      </c>
      <c r="S324" s="42">
        <v>0</v>
      </c>
      <c r="T324" s="42">
        <v>0</v>
      </c>
      <c r="U324" s="42">
        <v>0</v>
      </c>
      <c r="V324" s="42">
        <v>0</v>
      </c>
      <c r="W324" s="42">
        <v>0</v>
      </c>
      <c r="X324" s="42">
        <v>0</v>
      </c>
      <c r="Y324" s="42">
        <v>0</v>
      </c>
      <c r="Z324" s="42">
        <v>0</v>
      </c>
      <c r="AA324" s="42">
        <v>0</v>
      </c>
      <c r="AB324" s="42">
        <v>0</v>
      </c>
      <c r="AC324" s="42">
        <v>0</v>
      </c>
      <c r="AD324" s="42">
        <v>0</v>
      </c>
      <c r="AE324" s="42">
        <v>0</v>
      </c>
      <c r="AF324" s="42">
        <v>0</v>
      </c>
      <c r="AG324" s="42">
        <v>0</v>
      </c>
      <c r="AH324" s="42">
        <v>0</v>
      </c>
      <c r="AI324" s="42">
        <v>-110.90649830300001</v>
      </c>
      <c r="AJ324" s="42">
        <v>0</v>
      </c>
      <c r="AK324" s="42">
        <v>0</v>
      </c>
      <c r="AL324" s="42">
        <v>0</v>
      </c>
      <c r="AM324" s="42">
        <v>0</v>
      </c>
      <c r="AN324" s="42">
        <v>0</v>
      </c>
      <c r="AO324" s="42">
        <v>0</v>
      </c>
      <c r="AP324" s="42">
        <v>0</v>
      </c>
      <c r="AQ324" s="42">
        <v>0</v>
      </c>
      <c r="AR324" s="42">
        <v>0</v>
      </c>
      <c r="AS324" s="42">
        <v>0</v>
      </c>
      <c r="AT324" s="42">
        <v>0</v>
      </c>
      <c r="AU324" s="42">
        <v>0</v>
      </c>
      <c r="AV324" s="42">
        <v>0</v>
      </c>
      <c r="AW324" s="42">
        <v>0</v>
      </c>
      <c r="AX324" s="42">
        <v>0</v>
      </c>
      <c r="AY324" s="42">
        <v>0</v>
      </c>
      <c r="AZ324" s="42">
        <v>0</v>
      </c>
      <c r="BA324" s="42">
        <v>0</v>
      </c>
      <c r="BB324" s="42">
        <v>0</v>
      </c>
      <c r="BC324" s="42">
        <v>0</v>
      </c>
      <c r="BD324" s="42">
        <v>0</v>
      </c>
      <c r="BE324" s="42">
        <v>0</v>
      </c>
      <c r="BF324" s="42">
        <v>0</v>
      </c>
      <c r="BG324" s="42">
        <v>0</v>
      </c>
      <c r="BH324" s="42">
        <v>0</v>
      </c>
      <c r="BI324" s="42">
        <v>0</v>
      </c>
      <c r="BJ324" s="42">
        <v>0</v>
      </c>
      <c r="BK324" s="42">
        <v>0</v>
      </c>
      <c r="BL324" s="42">
        <v>0</v>
      </c>
      <c r="BM324" s="42">
        <v>0</v>
      </c>
      <c r="BN324" s="42">
        <v>0</v>
      </c>
      <c r="BO324" s="42">
        <v>0</v>
      </c>
      <c r="BP324" s="42">
        <v>0</v>
      </c>
      <c r="BQ324" s="42">
        <v>0</v>
      </c>
      <c r="BR324" s="42">
        <v>0</v>
      </c>
      <c r="BS324" s="42">
        <v>0</v>
      </c>
      <c r="BT324" s="42">
        <v>0</v>
      </c>
      <c r="BU324" s="42">
        <v>0</v>
      </c>
      <c r="BV324" s="42">
        <v>0</v>
      </c>
      <c r="BW324" s="42">
        <v>0</v>
      </c>
      <c r="BX324" s="42">
        <v>132679.18605501999</v>
      </c>
      <c r="BY324" s="42">
        <v>0</v>
      </c>
      <c r="BZ324" s="42">
        <v>0</v>
      </c>
      <c r="CA324" s="42">
        <v>0</v>
      </c>
      <c r="CB324" s="42">
        <v>0</v>
      </c>
      <c r="CC324" s="42">
        <v>0</v>
      </c>
    </row>
    <row r="325" spans="1:81" x14ac:dyDescent="0.25">
      <c r="A325" s="202">
        <v>44958</v>
      </c>
      <c r="B325" s="42" t="s">
        <v>1303</v>
      </c>
      <c r="C325" s="42" t="s">
        <v>921</v>
      </c>
      <c r="D325" s="42">
        <v>0</v>
      </c>
      <c r="E325" s="42">
        <v>0</v>
      </c>
      <c r="F325" s="42">
        <v>0</v>
      </c>
      <c r="G325" s="42">
        <v>0</v>
      </c>
      <c r="H325" s="42">
        <v>0</v>
      </c>
      <c r="I325" s="42">
        <v>0</v>
      </c>
      <c r="J325" s="42">
        <v>0</v>
      </c>
      <c r="K325" s="42">
        <v>0</v>
      </c>
      <c r="L325" s="42">
        <v>0</v>
      </c>
      <c r="M325" s="42">
        <v>0</v>
      </c>
      <c r="N325" s="42">
        <v>0</v>
      </c>
      <c r="O325" s="42">
        <v>0</v>
      </c>
      <c r="P325" s="42">
        <v>0</v>
      </c>
      <c r="Q325" s="42">
        <v>0</v>
      </c>
      <c r="R325" s="42">
        <v>0</v>
      </c>
      <c r="S325" s="42">
        <v>0</v>
      </c>
      <c r="T325" s="42">
        <v>0</v>
      </c>
      <c r="U325" s="42">
        <v>0</v>
      </c>
      <c r="V325" s="42">
        <v>0</v>
      </c>
      <c r="W325" s="42">
        <v>0</v>
      </c>
      <c r="X325" s="42">
        <v>0</v>
      </c>
      <c r="Y325" s="42">
        <v>-2730.0230000000001</v>
      </c>
      <c r="Z325" s="42">
        <v>0</v>
      </c>
      <c r="AA325" s="42">
        <v>0</v>
      </c>
      <c r="AB325" s="42">
        <v>0</v>
      </c>
      <c r="AC325" s="42">
        <v>0</v>
      </c>
      <c r="AD325" s="42">
        <v>0</v>
      </c>
      <c r="AE325" s="42">
        <v>0</v>
      </c>
      <c r="AF325" s="42">
        <v>0</v>
      </c>
      <c r="AG325" s="42">
        <v>0</v>
      </c>
      <c r="AH325" s="42">
        <v>0</v>
      </c>
      <c r="AI325" s="42">
        <v>0</v>
      </c>
      <c r="AJ325" s="42">
        <v>0</v>
      </c>
      <c r="AK325" s="42">
        <v>0</v>
      </c>
      <c r="AL325" s="42">
        <v>0</v>
      </c>
      <c r="AM325" s="42">
        <v>0</v>
      </c>
      <c r="AN325" s="42">
        <v>0</v>
      </c>
      <c r="AO325" s="42">
        <v>0</v>
      </c>
      <c r="AP325" s="42">
        <v>0</v>
      </c>
      <c r="AQ325" s="42">
        <v>0</v>
      </c>
      <c r="AR325" s="42">
        <v>0</v>
      </c>
      <c r="AS325" s="42">
        <v>0</v>
      </c>
      <c r="AT325" s="42">
        <v>0</v>
      </c>
      <c r="AU325" s="42">
        <v>0</v>
      </c>
      <c r="AV325" s="42">
        <v>0</v>
      </c>
      <c r="AW325" s="42">
        <v>0</v>
      </c>
      <c r="AX325" s="42">
        <v>0</v>
      </c>
      <c r="AY325" s="42">
        <v>0</v>
      </c>
      <c r="AZ325" s="42">
        <v>0</v>
      </c>
      <c r="BA325" s="42">
        <v>0</v>
      </c>
      <c r="BB325" s="42">
        <v>0</v>
      </c>
      <c r="BC325" s="42">
        <v>0</v>
      </c>
      <c r="BD325" s="42">
        <v>0</v>
      </c>
      <c r="BE325" s="42">
        <v>0</v>
      </c>
      <c r="BF325" s="42">
        <v>0</v>
      </c>
      <c r="BG325" s="42">
        <v>0</v>
      </c>
      <c r="BH325" s="42">
        <v>0</v>
      </c>
      <c r="BI325" s="42">
        <v>0</v>
      </c>
      <c r="BJ325" s="42">
        <v>0</v>
      </c>
      <c r="BK325" s="42">
        <v>0</v>
      </c>
      <c r="BL325" s="42">
        <v>0</v>
      </c>
      <c r="BM325" s="42">
        <v>0</v>
      </c>
      <c r="BN325" s="42">
        <v>0</v>
      </c>
      <c r="BO325" s="42">
        <v>0</v>
      </c>
      <c r="BP325" s="42">
        <v>0</v>
      </c>
      <c r="BQ325" s="42">
        <v>0</v>
      </c>
      <c r="BR325" s="42">
        <v>0</v>
      </c>
      <c r="BS325" s="42">
        <v>0</v>
      </c>
      <c r="BT325" s="42">
        <v>0</v>
      </c>
      <c r="BU325" s="42">
        <v>0</v>
      </c>
      <c r="BV325" s="42">
        <v>0</v>
      </c>
      <c r="BW325" s="42">
        <v>0</v>
      </c>
      <c r="BX325" s="42">
        <v>0</v>
      </c>
      <c r="BY325" s="42">
        <v>0</v>
      </c>
      <c r="BZ325" s="42">
        <v>0</v>
      </c>
      <c r="CA325" s="42">
        <v>0</v>
      </c>
      <c r="CB325" s="42">
        <v>0</v>
      </c>
      <c r="CC325" s="42">
        <v>0</v>
      </c>
    </row>
    <row r="326" spans="1:81" x14ac:dyDescent="0.25">
      <c r="A326" s="202">
        <v>44958</v>
      </c>
      <c r="B326" s="42" t="s">
        <v>1303</v>
      </c>
      <c r="C326" s="42" t="s">
        <v>919</v>
      </c>
      <c r="D326" s="42">
        <v>0</v>
      </c>
      <c r="E326" s="42">
        <v>0</v>
      </c>
      <c r="F326" s="42">
        <v>0</v>
      </c>
      <c r="G326" s="42">
        <v>0</v>
      </c>
      <c r="H326" s="42">
        <v>0</v>
      </c>
      <c r="I326" s="42">
        <v>0</v>
      </c>
      <c r="J326" s="42">
        <v>0</v>
      </c>
      <c r="K326" s="42">
        <v>0</v>
      </c>
      <c r="L326" s="42">
        <v>0</v>
      </c>
      <c r="M326" s="42">
        <v>0</v>
      </c>
      <c r="N326" s="42">
        <v>0</v>
      </c>
      <c r="O326" s="42">
        <v>0</v>
      </c>
      <c r="P326" s="42">
        <v>0</v>
      </c>
      <c r="Q326" s="42">
        <v>0</v>
      </c>
      <c r="R326" s="42">
        <v>0</v>
      </c>
      <c r="S326" s="42">
        <v>0</v>
      </c>
      <c r="T326" s="42">
        <v>0</v>
      </c>
      <c r="U326" s="42">
        <v>0</v>
      </c>
      <c r="V326" s="42">
        <v>0</v>
      </c>
      <c r="W326" s="42">
        <v>0</v>
      </c>
      <c r="X326" s="42">
        <v>0</v>
      </c>
      <c r="Y326" s="42">
        <v>0</v>
      </c>
      <c r="Z326" s="42">
        <v>-1.01859E-4</v>
      </c>
      <c r="AA326" s="42">
        <v>0</v>
      </c>
      <c r="AB326" s="42">
        <v>0</v>
      </c>
      <c r="AC326" s="42">
        <v>0</v>
      </c>
      <c r="AD326" s="42">
        <v>0</v>
      </c>
      <c r="AE326" s="42">
        <v>0</v>
      </c>
      <c r="AF326" s="42">
        <v>0</v>
      </c>
      <c r="AG326" s="42">
        <v>0</v>
      </c>
      <c r="AH326" s="42">
        <v>0</v>
      </c>
      <c r="AI326" s="42">
        <v>0</v>
      </c>
      <c r="AJ326" s="42">
        <v>0</v>
      </c>
      <c r="AK326" s="42">
        <v>0</v>
      </c>
      <c r="AL326" s="42">
        <v>0</v>
      </c>
      <c r="AM326" s="42">
        <v>0</v>
      </c>
      <c r="AN326" s="42">
        <v>0</v>
      </c>
      <c r="AO326" s="42">
        <v>0</v>
      </c>
      <c r="AP326" s="42">
        <v>0</v>
      </c>
      <c r="AQ326" s="42">
        <v>0</v>
      </c>
      <c r="AR326" s="42">
        <v>0</v>
      </c>
      <c r="AS326" s="42">
        <v>0</v>
      </c>
      <c r="AT326" s="42">
        <v>0</v>
      </c>
      <c r="AU326" s="42">
        <v>0</v>
      </c>
      <c r="AV326" s="42">
        <v>0</v>
      </c>
      <c r="AW326" s="42">
        <v>0</v>
      </c>
      <c r="AX326" s="42">
        <v>0</v>
      </c>
      <c r="AY326" s="42">
        <v>0</v>
      </c>
      <c r="AZ326" s="42">
        <v>0</v>
      </c>
      <c r="BA326" s="42">
        <v>0</v>
      </c>
      <c r="BB326" s="42">
        <v>0</v>
      </c>
      <c r="BC326" s="42">
        <v>0</v>
      </c>
      <c r="BD326" s="42">
        <v>0</v>
      </c>
      <c r="BE326" s="42">
        <v>0</v>
      </c>
      <c r="BF326" s="42">
        <v>0</v>
      </c>
      <c r="BG326" s="42">
        <v>0</v>
      </c>
      <c r="BH326" s="42">
        <v>0</v>
      </c>
      <c r="BI326" s="42">
        <v>0</v>
      </c>
      <c r="BJ326" s="42">
        <v>0</v>
      </c>
      <c r="BK326" s="42">
        <v>0</v>
      </c>
      <c r="BL326" s="42">
        <v>0</v>
      </c>
      <c r="BM326" s="42">
        <v>0</v>
      </c>
      <c r="BN326" s="42">
        <v>0</v>
      </c>
      <c r="BO326" s="42">
        <v>0</v>
      </c>
      <c r="BP326" s="42">
        <v>0</v>
      </c>
      <c r="BQ326" s="42">
        <v>0</v>
      </c>
      <c r="BR326" s="42">
        <v>0</v>
      </c>
      <c r="BS326" s="42">
        <v>0</v>
      </c>
      <c r="BT326" s="42">
        <v>0</v>
      </c>
      <c r="BU326" s="42">
        <v>0</v>
      </c>
      <c r="BV326" s="42">
        <v>0</v>
      </c>
      <c r="BW326" s="42">
        <v>0</v>
      </c>
      <c r="BX326" s="42">
        <v>0</v>
      </c>
      <c r="BY326" s="42">
        <v>0</v>
      </c>
      <c r="BZ326" s="42">
        <v>0</v>
      </c>
      <c r="CA326" s="42">
        <v>0</v>
      </c>
      <c r="CB326" s="42">
        <v>0</v>
      </c>
      <c r="CC326" s="42">
        <v>0</v>
      </c>
    </row>
    <row r="327" spans="1:81" x14ac:dyDescent="0.25">
      <c r="A327" s="202">
        <v>44958</v>
      </c>
      <c r="B327" s="42" t="s">
        <v>1303</v>
      </c>
      <c r="C327" s="42" t="s">
        <v>1292</v>
      </c>
      <c r="D327" s="42">
        <v>0</v>
      </c>
      <c r="E327" s="42">
        <v>0</v>
      </c>
      <c r="F327" s="42">
        <v>0</v>
      </c>
      <c r="G327" s="42">
        <v>0</v>
      </c>
      <c r="H327" s="42">
        <v>0</v>
      </c>
      <c r="I327" s="42">
        <v>0</v>
      </c>
      <c r="J327" s="42">
        <v>0</v>
      </c>
      <c r="K327" s="42">
        <v>0</v>
      </c>
      <c r="L327" s="42">
        <v>0</v>
      </c>
      <c r="M327" s="42">
        <v>0</v>
      </c>
      <c r="N327" s="42">
        <v>0</v>
      </c>
      <c r="O327" s="42">
        <v>0</v>
      </c>
      <c r="P327" s="42">
        <v>0</v>
      </c>
      <c r="Q327" s="42">
        <v>0</v>
      </c>
      <c r="R327" s="42">
        <v>0</v>
      </c>
      <c r="S327" s="42">
        <v>0</v>
      </c>
      <c r="T327" s="42">
        <v>0</v>
      </c>
      <c r="U327" s="42">
        <v>0</v>
      </c>
      <c r="V327" s="42">
        <v>0</v>
      </c>
      <c r="W327" s="42">
        <v>0</v>
      </c>
      <c r="X327" s="42">
        <v>0</v>
      </c>
      <c r="Y327" s="42">
        <v>0</v>
      </c>
      <c r="Z327" s="42">
        <v>0</v>
      </c>
      <c r="AA327" s="42">
        <v>0</v>
      </c>
      <c r="AB327" s="42">
        <v>0</v>
      </c>
      <c r="AC327" s="42">
        <v>0</v>
      </c>
      <c r="AD327" s="42">
        <v>0</v>
      </c>
      <c r="AE327" s="42">
        <v>0</v>
      </c>
      <c r="AF327" s="42">
        <v>0</v>
      </c>
      <c r="AG327" s="42">
        <v>0</v>
      </c>
      <c r="AH327" s="42">
        <v>0</v>
      </c>
      <c r="AI327" s="42">
        <v>70.466152257000005</v>
      </c>
      <c r="AJ327" s="42">
        <v>0</v>
      </c>
      <c r="AK327" s="42">
        <v>0</v>
      </c>
      <c r="AL327" s="42">
        <v>0</v>
      </c>
      <c r="AM327" s="42">
        <v>0</v>
      </c>
      <c r="AN327" s="42">
        <v>0</v>
      </c>
      <c r="AO327" s="42">
        <v>0</v>
      </c>
      <c r="AP327" s="42">
        <v>0</v>
      </c>
      <c r="AQ327" s="42">
        <v>0</v>
      </c>
      <c r="AR327" s="42">
        <v>0</v>
      </c>
      <c r="AS327" s="42">
        <v>0</v>
      </c>
      <c r="AT327" s="42">
        <v>0</v>
      </c>
      <c r="AU327" s="42">
        <v>0</v>
      </c>
      <c r="AV327" s="42">
        <v>0</v>
      </c>
      <c r="AW327" s="42">
        <v>0</v>
      </c>
      <c r="AX327" s="42">
        <v>0</v>
      </c>
      <c r="AY327" s="42">
        <v>0</v>
      </c>
      <c r="AZ327" s="42">
        <v>0</v>
      </c>
      <c r="BA327" s="42">
        <v>0</v>
      </c>
      <c r="BB327" s="42">
        <v>0</v>
      </c>
      <c r="BC327" s="42">
        <v>0</v>
      </c>
      <c r="BD327" s="42">
        <v>0</v>
      </c>
      <c r="BE327" s="42">
        <v>0</v>
      </c>
      <c r="BF327" s="42">
        <v>0</v>
      </c>
      <c r="BG327" s="42">
        <v>0</v>
      </c>
      <c r="BH327" s="42">
        <v>0</v>
      </c>
      <c r="BI327" s="42">
        <v>0</v>
      </c>
      <c r="BJ327" s="42">
        <v>0</v>
      </c>
      <c r="BK327" s="42">
        <v>0</v>
      </c>
      <c r="BL327" s="42">
        <v>0</v>
      </c>
      <c r="BM327" s="42">
        <v>0</v>
      </c>
      <c r="BN327" s="42">
        <v>0</v>
      </c>
      <c r="BO327" s="42">
        <v>0</v>
      </c>
      <c r="BP327" s="42">
        <v>0</v>
      </c>
      <c r="BQ327" s="42">
        <v>0</v>
      </c>
      <c r="BR327" s="42">
        <v>0</v>
      </c>
      <c r="BS327" s="42">
        <v>0</v>
      </c>
      <c r="BT327" s="42">
        <v>0</v>
      </c>
      <c r="BU327" s="42">
        <v>0</v>
      </c>
      <c r="BV327" s="42">
        <v>0</v>
      </c>
      <c r="BW327" s="42">
        <v>0</v>
      </c>
      <c r="BX327" s="42">
        <v>0</v>
      </c>
      <c r="BY327" s="42">
        <v>0</v>
      </c>
      <c r="BZ327" s="42">
        <v>0</v>
      </c>
      <c r="CA327" s="42">
        <v>0</v>
      </c>
      <c r="CB327" s="42">
        <v>0</v>
      </c>
      <c r="CC327" s="42">
        <v>0</v>
      </c>
    </row>
    <row r="328" spans="1:81" x14ac:dyDescent="0.25">
      <c r="A328" s="202">
        <v>44958</v>
      </c>
      <c r="B328" s="42" t="s">
        <v>1303</v>
      </c>
      <c r="C328" s="42" t="s">
        <v>1289</v>
      </c>
      <c r="D328" s="42">
        <v>0</v>
      </c>
      <c r="E328" s="42">
        <v>0</v>
      </c>
      <c r="F328" s="42">
        <v>0</v>
      </c>
      <c r="G328" s="42">
        <v>0</v>
      </c>
      <c r="H328" s="42">
        <v>0</v>
      </c>
      <c r="I328" s="42">
        <v>0</v>
      </c>
      <c r="J328" s="42">
        <v>0</v>
      </c>
      <c r="K328" s="42">
        <v>0</v>
      </c>
      <c r="L328" s="42">
        <v>0</v>
      </c>
      <c r="M328" s="42">
        <v>0</v>
      </c>
      <c r="N328" s="42">
        <v>0</v>
      </c>
      <c r="O328" s="42">
        <v>0</v>
      </c>
      <c r="P328" s="42">
        <v>0</v>
      </c>
      <c r="Q328" s="42">
        <v>0</v>
      </c>
      <c r="R328" s="42">
        <v>0</v>
      </c>
      <c r="S328" s="42">
        <v>0</v>
      </c>
      <c r="T328" s="42">
        <v>0</v>
      </c>
      <c r="U328" s="42">
        <v>0</v>
      </c>
      <c r="V328" s="42">
        <v>0</v>
      </c>
      <c r="W328" s="42">
        <v>0</v>
      </c>
      <c r="X328" s="42">
        <v>0</v>
      </c>
      <c r="Y328" s="42">
        <v>0</v>
      </c>
      <c r="Z328" s="42">
        <v>0</v>
      </c>
      <c r="AA328" s="42">
        <v>0</v>
      </c>
      <c r="AB328" s="42">
        <v>0</v>
      </c>
      <c r="AC328" s="42">
        <v>0</v>
      </c>
      <c r="AD328" s="42">
        <v>0</v>
      </c>
      <c r="AE328" s="42">
        <v>0</v>
      </c>
      <c r="AF328" s="42">
        <v>0</v>
      </c>
      <c r="AG328" s="42">
        <v>0</v>
      </c>
      <c r="AH328" s="42">
        <v>0</v>
      </c>
      <c r="AI328" s="42">
        <v>3276.9313999999999</v>
      </c>
      <c r="AJ328" s="42">
        <v>0</v>
      </c>
      <c r="AK328" s="42">
        <v>0</v>
      </c>
      <c r="AL328" s="42">
        <v>0</v>
      </c>
      <c r="AM328" s="42">
        <v>0</v>
      </c>
      <c r="AN328" s="42">
        <v>0</v>
      </c>
      <c r="AO328" s="42">
        <v>0</v>
      </c>
      <c r="AP328" s="42">
        <v>0</v>
      </c>
      <c r="AQ328" s="42">
        <v>0</v>
      </c>
      <c r="AR328" s="42">
        <v>0</v>
      </c>
      <c r="AS328" s="42">
        <v>0</v>
      </c>
      <c r="AT328" s="42">
        <v>0</v>
      </c>
      <c r="AU328" s="42">
        <v>0</v>
      </c>
      <c r="AV328" s="42">
        <v>0</v>
      </c>
      <c r="AW328" s="42">
        <v>0</v>
      </c>
      <c r="AX328" s="42">
        <v>0</v>
      </c>
      <c r="AY328" s="42">
        <v>0</v>
      </c>
      <c r="AZ328" s="42">
        <v>0</v>
      </c>
      <c r="BA328" s="42">
        <v>0</v>
      </c>
      <c r="BB328" s="42">
        <v>0</v>
      </c>
      <c r="BC328" s="42">
        <v>0</v>
      </c>
      <c r="BD328" s="42">
        <v>0</v>
      </c>
      <c r="BE328" s="42">
        <v>0</v>
      </c>
      <c r="BF328" s="42">
        <v>0</v>
      </c>
      <c r="BG328" s="42">
        <v>0</v>
      </c>
      <c r="BH328" s="42">
        <v>0</v>
      </c>
      <c r="BI328" s="42">
        <v>0</v>
      </c>
      <c r="BJ328" s="42">
        <v>0</v>
      </c>
      <c r="BK328" s="42">
        <v>0</v>
      </c>
      <c r="BL328" s="42">
        <v>0</v>
      </c>
      <c r="BM328" s="42">
        <v>0</v>
      </c>
      <c r="BN328" s="42">
        <v>0</v>
      </c>
      <c r="BO328" s="42">
        <v>0</v>
      </c>
      <c r="BP328" s="42">
        <v>0</v>
      </c>
      <c r="BQ328" s="42">
        <v>0</v>
      </c>
      <c r="BR328" s="42">
        <v>0</v>
      </c>
      <c r="BS328" s="42">
        <v>0</v>
      </c>
      <c r="BT328" s="42">
        <v>0</v>
      </c>
      <c r="BU328" s="42">
        <v>0</v>
      </c>
      <c r="BV328" s="42">
        <v>0</v>
      </c>
      <c r="BW328" s="42">
        <v>0</v>
      </c>
      <c r="BX328" s="42">
        <v>-5392758.0294274203</v>
      </c>
      <c r="BY328" s="42">
        <v>0</v>
      </c>
      <c r="BZ328" s="42">
        <v>0</v>
      </c>
      <c r="CA328" s="42">
        <v>0</v>
      </c>
      <c r="CB328" s="42">
        <v>0</v>
      </c>
      <c r="CC328" s="42">
        <v>0</v>
      </c>
    </row>
    <row r="329" spans="1:81" x14ac:dyDescent="0.25">
      <c r="A329" s="202">
        <v>44958</v>
      </c>
      <c r="B329" s="42" t="s">
        <v>1302</v>
      </c>
      <c r="C329" s="42" t="s">
        <v>921</v>
      </c>
      <c r="D329" s="42">
        <v>0</v>
      </c>
      <c r="E329" s="42">
        <v>0</v>
      </c>
      <c r="F329" s="42">
        <v>0</v>
      </c>
      <c r="G329" s="42">
        <v>0</v>
      </c>
      <c r="H329" s="42">
        <v>0</v>
      </c>
      <c r="I329" s="42">
        <v>0</v>
      </c>
      <c r="J329" s="42">
        <v>0</v>
      </c>
      <c r="K329" s="42">
        <v>0</v>
      </c>
      <c r="L329" s="42">
        <v>0</v>
      </c>
      <c r="M329" s="42">
        <v>0</v>
      </c>
      <c r="N329" s="42">
        <v>0</v>
      </c>
      <c r="O329" s="42">
        <v>0</v>
      </c>
      <c r="P329" s="42">
        <v>0</v>
      </c>
      <c r="Q329" s="42">
        <v>0</v>
      </c>
      <c r="R329" s="42">
        <v>0</v>
      </c>
      <c r="S329" s="42">
        <v>0</v>
      </c>
      <c r="T329" s="42">
        <v>0</v>
      </c>
      <c r="U329" s="42">
        <v>0</v>
      </c>
      <c r="V329" s="42">
        <v>0</v>
      </c>
      <c r="W329" s="42">
        <v>0</v>
      </c>
      <c r="X329" s="42">
        <v>0</v>
      </c>
      <c r="Y329" s="42">
        <v>-142.08199999999999</v>
      </c>
      <c r="Z329" s="42">
        <v>0</v>
      </c>
      <c r="AA329" s="42">
        <v>0</v>
      </c>
      <c r="AB329" s="42">
        <v>0</v>
      </c>
      <c r="AC329" s="42">
        <v>0</v>
      </c>
      <c r="AD329" s="42">
        <v>0</v>
      </c>
      <c r="AE329" s="42">
        <v>0</v>
      </c>
      <c r="AF329" s="42">
        <v>0</v>
      </c>
      <c r="AG329" s="42">
        <v>0</v>
      </c>
      <c r="AH329" s="42">
        <v>0</v>
      </c>
      <c r="AI329" s="42">
        <v>0</v>
      </c>
      <c r="AJ329" s="42">
        <v>0</v>
      </c>
      <c r="AK329" s="42">
        <v>0</v>
      </c>
      <c r="AL329" s="42">
        <v>0</v>
      </c>
      <c r="AM329" s="42">
        <v>0</v>
      </c>
      <c r="AN329" s="42">
        <v>0</v>
      </c>
      <c r="AO329" s="42">
        <v>0</v>
      </c>
      <c r="AP329" s="42">
        <v>0</v>
      </c>
      <c r="AQ329" s="42">
        <v>0</v>
      </c>
      <c r="AR329" s="42">
        <v>0</v>
      </c>
      <c r="AS329" s="42">
        <v>0</v>
      </c>
      <c r="AT329" s="42">
        <v>0</v>
      </c>
      <c r="AU329" s="42">
        <v>0</v>
      </c>
      <c r="AV329" s="42">
        <v>0</v>
      </c>
      <c r="AW329" s="42">
        <v>0</v>
      </c>
      <c r="AX329" s="42">
        <v>0</v>
      </c>
      <c r="AY329" s="42">
        <v>0</v>
      </c>
      <c r="AZ329" s="42">
        <v>0</v>
      </c>
      <c r="BA329" s="42">
        <v>0</v>
      </c>
      <c r="BB329" s="42">
        <v>0</v>
      </c>
      <c r="BC329" s="42">
        <v>0</v>
      </c>
      <c r="BD329" s="42">
        <v>0</v>
      </c>
      <c r="BE329" s="42">
        <v>0</v>
      </c>
      <c r="BF329" s="42">
        <v>0</v>
      </c>
      <c r="BG329" s="42">
        <v>0</v>
      </c>
      <c r="BH329" s="42">
        <v>0</v>
      </c>
      <c r="BI329" s="42">
        <v>0</v>
      </c>
      <c r="BJ329" s="42">
        <v>0</v>
      </c>
      <c r="BK329" s="42">
        <v>0</v>
      </c>
      <c r="BL329" s="42">
        <v>0</v>
      </c>
      <c r="BM329" s="42">
        <v>0</v>
      </c>
      <c r="BN329" s="42">
        <v>0</v>
      </c>
      <c r="BO329" s="42">
        <v>0</v>
      </c>
      <c r="BP329" s="42">
        <v>0</v>
      </c>
      <c r="BQ329" s="42">
        <v>0</v>
      </c>
      <c r="BR329" s="42">
        <v>0</v>
      </c>
      <c r="BS329" s="42">
        <v>0</v>
      </c>
      <c r="BT329" s="42">
        <v>0</v>
      </c>
      <c r="BU329" s="42">
        <v>0</v>
      </c>
      <c r="BV329" s="42">
        <v>0</v>
      </c>
      <c r="BW329" s="42">
        <v>0</v>
      </c>
      <c r="BX329" s="42">
        <v>0</v>
      </c>
      <c r="BY329" s="42">
        <v>0</v>
      </c>
      <c r="BZ329" s="42">
        <v>0</v>
      </c>
      <c r="CA329" s="42">
        <v>0</v>
      </c>
      <c r="CB329" s="42">
        <v>0</v>
      </c>
      <c r="CC329" s="42">
        <v>0</v>
      </c>
    </row>
    <row r="330" spans="1:81" x14ac:dyDescent="0.25">
      <c r="A330" s="202">
        <v>44958</v>
      </c>
      <c r="B330" s="42" t="s">
        <v>1302</v>
      </c>
      <c r="C330" s="42" t="s">
        <v>919</v>
      </c>
      <c r="D330" s="42">
        <v>0</v>
      </c>
      <c r="E330" s="42">
        <v>0</v>
      </c>
      <c r="F330" s="42">
        <v>0</v>
      </c>
      <c r="G330" s="42">
        <v>0</v>
      </c>
      <c r="H330" s="42">
        <v>0</v>
      </c>
      <c r="I330" s="42">
        <v>0</v>
      </c>
      <c r="J330" s="42">
        <v>0</v>
      </c>
      <c r="K330" s="42">
        <v>0</v>
      </c>
      <c r="L330" s="42">
        <v>0</v>
      </c>
      <c r="M330" s="42">
        <v>0</v>
      </c>
      <c r="N330" s="42">
        <v>0</v>
      </c>
      <c r="O330" s="42">
        <v>0</v>
      </c>
      <c r="P330" s="42">
        <v>0</v>
      </c>
      <c r="Q330" s="42">
        <v>0</v>
      </c>
      <c r="R330" s="42">
        <v>0</v>
      </c>
      <c r="S330" s="42">
        <v>0</v>
      </c>
      <c r="T330" s="42">
        <v>0</v>
      </c>
      <c r="U330" s="42">
        <v>0</v>
      </c>
      <c r="V330" s="42">
        <v>0</v>
      </c>
      <c r="W330" s="42">
        <v>0</v>
      </c>
      <c r="X330" s="42">
        <v>0</v>
      </c>
      <c r="Y330" s="42">
        <v>0</v>
      </c>
      <c r="Z330" s="42">
        <v>2.4474E-5</v>
      </c>
      <c r="AA330" s="42">
        <v>0</v>
      </c>
      <c r="AB330" s="42">
        <v>0</v>
      </c>
      <c r="AC330" s="42">
        <v>0</v>
      </c>
      <c r="AD330" s="42">
        <v>0</v>
      </c>
      <c r="AE330" s="42">
        <v>0</v>
      </c>
      <c r="AF330" s="42">
        <v>0</v>
      </c>
      <c r="AG330" s="42">
        <v>0</v>
      </c>
      <c r="AH330" s="42">
        <v>0</v>
      </c>
      <c r="AI330" s="42">
        <v>0</v>
      </c>
      <c r="AJ330" s="42">
        <v>0</v>
      </c>
      <c r="AK330" s="42">
        <v>0</v>
      </c>
      <c r="AL330" s="42">
        <v>0</v>
      </c>
      <c r="AM330" s="42">
        <v>0</v>
      </c>
      <c r="AN330" s="42">
        <v>0</v>
      </c>
      <c r="AO330" s="42">
        <v>0</v>
      </c>
      <c r="AP330" s="42">
        <v>0</v>
      </c>
      <c r="AQ330" s="42">
        <v>0</v>
      </c>
      <c r="AR330" s="42">
        <v>0</v>
      </c>
      <c r="AS330" s="42">
        <v>0</v>
      </c>
      <c r="AT330" s="42">
        <v>0</v>
      </c>
      <c r="AU330" s="42">
        <v>0</v>
      </c>
      <c r="AV330" s="42">
        <v>0</v>
      </c>
      <c r="AW330" s="42">
        <v>0</v>
      </c>
      <c r="AX330" s="42">
        <v>0</v>
      </c>
      <c r="AY330" s="42">
        <v>0</v>
      </c>
      <c r="AZ330" s="42">
        <v>0</v>
      </c>
      <c r="BA330" s="42">
        <v>0</v>
      </c>
      <c r="BB330" s="42">
        <v>0</v>
      </c>
      <c r="BC330" s="42">
        <v>0</v>
      </c>
      <c r="BD330" s="42">
        <v>0</v>
      </c>
      <c r="BE330" s="42">
        <v>0</v>
      </c>
      <c r="BF330" s="42">
        <v>0</v>
      </c>
      <c r="BG330" s="42">
        <v>0</v>
      </c>
      <c r="BH330" s="42">
        <v>0</v>
      </c>
      <c r="BI330" s="42">
        <v>0</v>
      </c>
      <c r="BJ330" s="42">
        <v>0</v>
      </c>
      <c r="BK330" s="42">
        <v>0</v>
      </c>
      <c r="BL330" s="42">
        <v>0</v>
      </c>
      <c r="BM330" s="42">
        <v>0</v>
      </c>
      <c r="BN330" s="42">
        <v>0</v>
      </c>
      <c r="BO330" s="42">
        <v>0</v>
      </c>
      <c r="BP330" s="42">
        <v>0</v>
      </c>
      <c r="BQ330" s="42">
        <v>0</v>
      </c>
      <c r="BR330" s="42">
        <v>0</v>
      </c>
      <c r="BS330" s="42">
        <v>0</v>
      </c>
      <c r="BT330" s="42">
        <v>0</v>
      </c>
      <c r="BU330" s="42">
        <v>0</v>
      </c>
      <c r="BV330" s="42">
        <v>0</v>
      </c>
      <c r="BW330" s="42">
        <v>0</v>
      </c>
      <c r="BX330" s="42">
        <v>0</v>
      </c>
      <c r="BY330" s="42">
        <v>0</v>
      </c>
      <c r="BZ330" s="42">
        <v>0</v>
      </c>
      <c r="CA330" s="42">
        <v>0</v>
      </c>
      <c r="CB330" s="42">
        <v>0</v>
      </c>
      <c r="CC330" s="42">
        <v>0</v>
      </c>
    </row>
    <row r="331" spans="1:81" x14ac:dyDescent="0.25">
      <c r="A331" s="202">
        <v>44958</v>
      </c>
      <c r="B331" s="42" t="s">
        <v>1302</v>
      </c>
      <c r="C331" s="42" t="s">
        <v>1292</v>
      </c>
      <c r="D331" s="42">
        <v>0</v>
      </c>
      <c r="E331" s="42">
        <v>0</v>
      </c>
      <c r="F331" s="42">
        <v>0</v>
      </c>
      <c r="G331" s="42">
        <v>0</v>
      </c>
      <c r="H331" s="42">
        <v>0</v>
      </c>
      <c r="I331" s="42">
        <v>0</v>
      </c>
      <c r="J331" s="42">
        <v>0</v>
      </c>
      <c r="K331" s="42">
        <v>0</v>
      </c>
      <c r="L331" s="42">
        <v>0</v>
      </c>
      <c r="M331" s="42">
        <v>0</v>
      </c>
      <c r="N331" s="42">
        <v>0</v>
      </c>
      <c r="O331" s="42">
        <v>0</v>
      </c>
      <c r="P331" s="42">
        <v>0</v>
      </c>
      <c r="Q331" s="42">
        <v>0</v>
      </c>
      <c r="R331" s="42">
        <v>0</v>
      </c>
      <c r="S331" s="42">
        <v>0</v>
      </c>
      <c r="T331" s="42">
        <v>0</v>
      </c>
      <c r="U331" s="42">
        <v>0</v>
      </c>
      <c r="V331" s="42">
        <v>0</v>
      </c>
      <c r="W331" s="42">
        <v>0</v>
      </c>
      <c r="X331" s="42">
        <v>0</v>
      </c>
      <c r="Y331" s="42">
        <v>0</v>
      </c>
      <c r="Z331" s="42">
        <v>0</v>
      </c>
      <c r="AA331" s="42">
        <v>0</v>
      </c>
      <c r="AB331" s="42">
        <v>0</v>
      </c>
      <c r="AC331" s="42">
        <v>0</v>
      </c>
      <c r="AD331" s="42">
        <v>0</v>
      </c>
      <c r="AE331" s="42">
        <v>0</v>
      </c>
      <c r="AF331" s="42">
        <v>0</v>
      </c>
      <c r="AG331" s="42">
        <v>0</v>
      </c>
      <c r="AH331" s="42">
        <v>0</v>
      </c>
      <c r="AI331" s="42">
        <v>112.578905523</v>
      </c>
      <c r="AJ331" s="42">
        <v>0</v>
      </c>
      <c r="AK331" s="42">
        <v>0</v>
      </c>
      <c r="AL331" s="42">
        <v>0</v>
      </c>
      <c r="AM331" s="42">
        <v>0</v>
      </c>
      <c r="AN331" s="42">
        <v>0</v>
      </c>
      <c r="AO331" s="42">
        <v>0</v>
      </c>
      <c r="AP331" s="42">
        <v>0</v>
      </c>
      <c r="AQ331" s="42">
        <v>0</v>
      </c>
      <c r="AR331" s="42">
        <v>0</v>
      </c>
      <c r="AS331" s="42">
        <v>0</v>
      </c>
      <c r="AT331" s="42">
        <v>0</v>
      </c>
      <c r="AU331" s="42">
        <v>0</v>
      </c>
      <c r="AV331" s="42">
        <v>0</v>
      </c>
      <c r="AW331" s="42">
        <v>0</v>
      </c>
      <c r="AX331" s="42">
        <v>0</v>
      </c>
      <c r="AY331" s="42">
        <v>0</v>
      </c>
      <c r="AZ331" s="42">
        <v>0</v>
      </c>
      <c r="BA331" s="42">
        <v>0</v>
      </c>
      <c r="BB331" s="42">
        <v>0</v>
      </c>
      <c r="BC331" s="42">
        <v>0</v>
      </c>
      <c r="BD331" s="42">
        <v>0</v>
      </c>
      <c r="BE331" s="42">
        <v>0</v>
      </c>
      <c r="BF331" s="42">
        <v>0</v>
      </c>
      <c r="BG331" s="42">
        <v>0</v>
      </c>
      <c r="BH331" s="42">
        <v>0</v>
      </c>
      <c r="BI331" s="42">
        <v>0</v>
      </c>
      <c r="BJ331" s="42">
        <v>0</v>
      </c>
      <c r="BK331" s="42">
        <v>0</v>
      </c>
      <c r="BL331" s="42">
        <v>0</v>
      </c>
      <c r="BM331" s="42">
        <v>0</v>
      </c>
      <c r="BN331" s="42">
        <v>0</v>
      </c>
      <c r="BO331" s="42">
        <v>0</v>
      </c>
      <c r="BP331" s="42">
        <v>0</v>
      </c>
      <c r="BQ331" s="42">
        <v>0</v>
      </c>
      <c r="BR331" s="42">
        <v>0</v>
      </c>
      <c r="BS331" s="42">
        <v>0</v>
      </c>
      <c r="BT331" s="42">
        <v>0</v>
      </c>
      <c r="BU331" s="42">
        <v>0</v>
      </c>
      <c r="BV331" s="42">
        <v>0</v>
      </c>
      <c r="BW331" s="42">
        <v>0</v>
      </c>
      <c r="BX331" s="42">
        <v>0</v>
      </c>
      <c r="BY331" s="42">
        <v>0</v>
      </c>
      <c r="BZ331" s="42">
        <v>0</v>
      </c>
      <c r="CA331" s="42">
        <v>0</v>
      </c>
      <c r="CB331" s="42">
        <v>0</v>
      </c>
      <c r="CC331" s="42">
        <v>0</v>
      </c>
    </row>
    <row r="332" spans="1:81" x14ac:dyDescent="0.25">
      <c r="A332" s="202">
        <v>44958</v>
      </c>
      <c r="B332" s="42" t="s">
        <v>1302</v>
      </c>
      <c r="C332" s="42" t="s">
        <v>1289</v>
      </c>
      <c r="D332" s="42">
        <v>0</v>
      </c>
      <c r="E332" s="42">
        <v>0</v>
      </c>
      <c r="F332" s="42">
        <v>0</v>
      </c>
      <c r="G332" s="42">
        <v>0</v>
      </c>
      <c r="H332" s="42">
        <v>0</v>
      </c>
      <c r="I332" s="42">
        <v>0</v>
      </c>
      <c r="J332" s="42">
        <v>0</v>
      </c>
      <c r="K332" s="42">
        <v>0</v>
      </c>
      <c r="L332" s="42">
        <v>0</v>
      </c>
      <c r="M332" s="42">
        <v>0</v>
      </c>
      <c r="N332" s="42">
        <v>0</v>
      </c>
      <c r="O332" s="42">
        <v>0</v>
      </c>
      <c r="P332" s="42">
        <v>0</v>
      </c>
      <c r="Q332" s="42">
        <v>0</v>
      </c>
      <c r="R332" s="42">
        <v>0</v>
      </c>
      <c r="S332" s="42">
        <v>0</v>
      </c>
      <c r="T332" s="42">
        <v>0</v>
      </c>
      <c r="U332" s="42">
        <v>0</v>
      </c>
      <c r="V332" s="42">
        <v>0</v>
      </c>
      <c r="W332" s="42">
        <v>0</v>
      </c>
      <c r="X332" s="42">
        <v>0</v>
      </c>
      <c r="Y332" s="42">
        <v>0</v>
      </c>
      <c r="Z332" s="42">
        <v>0</v>
      </c>
      <c r="AA332" s="42">
        <v>0</v>
      </c>
      <c r="AB332" s="42">
        <v>0</v>
      </c>
      <c r="AC332" s="42">
        <v>0</v>
      </c>
      <c r="AD332" s="42">
        <v>0</v>
      </c>
      <c r="AE332" s="42">
        <v>0</v>
      </c>
      <c r="AF332" s="42">
        <v>0</v>
      </c>
      <c r="AG332" s="42">
        <v>0</v>
      </c>
      <c r="AH332" s="42">
        <v>0</v>
      </c>
      <c r="AI332" s="42">
        <v>-118.8381</v>
      </c>
      <c r="AJ332" s="42">
        <v>0</v>
      </c>
      <c r="AK332" s="42">
        <v>0</v>
      </c>
      <c r="AL332" s="42">
        <v>0</v>
      </c>
      <c r="AM332" s="42">
        <v>0</v>
      </c>
      <c r="AN332" s="42">
        <v>0</v>
      </c>
      <c r="AO332" s="42">
        <v>0</v>
      </c>
      <c r="AP332" s="42">
        <v>0</v>
      </c>
      <c r="AQ332" s="42">
        <v>0</v>
      </c>
      <c r="AR332" s="42">
        <v>0</v>
      </c>
      <c r="AS332" s="42">
        <v>0</v>
      </c>
      <c r="AT332" s="42">
        <v>0</v>
      </c>
      <c r="AU332" s="42">
        <v>0</v>
      </c>
      <c r="AV332" s="42">
        <v>0</v>
      </c>
      <c r="AW332" s="42">
        <v>0</v>
      </c>
      <c r="AX332" s="42">
        <v>0</v>
      </c>
      <c r="AY332" s="42">
        <v>0</v>
      </c>
      <c r="AZ332" s="42">
        <v>0</v>
      </c>
      <c r="BA332" s="42">
        <v>0</v>
      </c>
      <c r="BB332" s="42">
        <v>0</v>
      </c>
      <c r="BC332" s="42">
        <v>0</v>
      </c>
      <c r="BD332" s="42">
        <v>0</v>
      </c>
      <c r="BE332" s="42">
        <v>0</v>
      </c>
      <c r="BF332" s="42">
        <v>0</v>
      </c>
      <c r="BG332" s="42">
        <v>0</v>
      </c>
      <c r="BH332" s="42">
        <v>0</v>
      </c>
      <c r="BI332" s="42">
        <v>0</v>
      </c>
      <c r="BJ332" s="42">
        <v>0</v>
      </c>
      <c r="BK332" s="42">
        <v>0</v>
      </c>
      <c r="BL332" s="42">
        <v>0</v>
      </c>
      <c r="BM332" s="42">
        <v>0</v>
      </c>
      <c r="BN332" s="42">
        <v>0</v>
      </c>
      <c r="BO332" s="42">
        <v>0</v>
      </c>
      <c r="BP332" s="42">
        <v>0</v>
      </c>
      <c r="BQ332" s="42">
        <v>0</v>
      </c>
      <c r="BR332" s="42">
        <v>0</v>
      </c>
      <c r="BS332" s="42">
        <v>0</v>
      </c>
      <c r="BT332" s="42">
        <v>0</v>
      </c>
      <c r="BU332" s="42">
        <v>0</v>
      </c>
      <c r="BV332" s="42">
        <v>0</v>
      </c>
      <c r="BW332" s="42">
        <v>0</v>
      </c>
      <c r="BX332" s="42">
        <v>11322.0202419489</v>
      </c>
      <c r="BY332" s="42">
        <v>0</v>
      </c>
      <c r="BZ332" s="42">
        <v>0</v>
      </c>
      <c r="CA332" s="42">
        <v>0</v>
      </c>
      <c r="CB332" s="42">
        <v>0</v>
      </c>
      <c r="CC332" s="42">
        <v>0</v>
      </c>
    </row>
    <row r="333" spans="1:81" x14ac:dyDescent="0.25">
      <c r="A333" s="202">
        <v>44958</v>
      </c>
      <c r="B333" s="42" t="s">
        <v>1301</v>
      </c>
      <c r="C333" s="42" t="s">
        <v>919</v>
      </c>
      <c r="D333" s="42">
        <v>0</v>
      </c>
      <c r="E333" s="42">
        <v>0</v>
      </c>
      <c r="F333" s="42">
        <v>0</v>
      </c>
      <c r="G333" s="42">
        <v>0</v>
      </c>
      <c r="H333" s="42">
        <v>0</v>
      </c>
      <c r="I333" s="42">
        <v>0</v>
      </c>
      <c r="J333" s="42">
        <v>0</v>
      </c>
      <c r="K333" s="42">
        <v>0</v>
      </c>
      <c r="L333" s="42">
        <v>0</v>
      </c>
      <c r="M333" s="42">
        <v>0</v>
      </c>
      <c r="N333" s="42">
        <v>0</v>
      </c>
      <c r="O333" s="42">
        <v>0</v>
      </c>
      <c r="P333" s="42">
        <v>0</v>
      </c>
      <c r="Q333" s="42">
        <v>0</v>
      </c>
      <c r="R333" s="42">
        <v>0</v>
      </c>
      <c r="S333" s="42">
        <v>0</v>
      </c>
      <c r="T333" s="42">
        <v>0</v>
      </c>
      <c r="U333" s="42">
        <v>0</v>
      </c>
      <c r="V333" s="42">
        <v>0</v>
      </c>
      <c r="W333" s="42">
        <v>0</v>
      </c>
      <c r="X333" s="42">
        <v>0</v>
      </c>
      <c r="Y333" s="42">
        <v>0</v>
      </c>
      <c r="Z333" s="42">
        <v>-1.2662E-5</v>
      </c>
      <c r="AA333" s="42">
        <v>0</v>
      </c>
      <c r="AB333" s="42">
        <v>0</v>
      </c>
      <c r="AC333" s="42">
        <v>0</v>
      </c>
      <c r="AD333" s="42">
        <v>0</v>
      </c>
      <c r="AE333" s="42">
        <v>0</v>
      </c>
      <c r="AF333" s="42">
        <v>0</v>
      </c>
      <c r="AG333" s="42">
        <v>0</v>
      </c>
      <c r="AH333" s="42">
        <v>0</v>
      </c>
      <c r="AI333" s="42">
        <v>0</v>
      </c>
      <c r="AJ333" s="42">
        <v>0</v>
      </c>
      <c r="AK333" s="42">
        <v>0</v>
      </c>
      <c r="AL333" s="42">
        <v>0</v>
      </c>
      <c r="AM333" s="42">
        <v>0</v>
      </c>
      <c r="AN333" s="42">
        <v>0</v>
      </c>
      <c r="AO333" s="42">
        <v>0</v>
      </c>
      <c r="AP333" s="42">
        <v>0</v>
      </c>
      <c r="AQ333" s="42">
        <v>0</v>
      </c>
      <c r="AR333" s="42">
        <v>0</v>
      </c>
      <c r="AS333" s="42">
        <v>0</v>
      </c>
      <c r="AT333" s="42">
        <v>0</v>
      </c>
      <c r="AU333" s="42">
        <v>0</v>
      </c>
      <c r="AV333" s="42">
        <v>0</v>
      </c>
      <c r="AW333" s="42">
        <v>0</v>
      </c>
      <c r="AX333" s="42">
        <v>0</v>
      </c>
      <c r="AY333" s="42">
        <v>0</v>
      </c>
      <c r="AZ333" s="42">
        <v>0</v>
      </c>
      <c r="BA333" s="42">
        <v>0</v>
      </c>
      <c r="BB333" s="42">
        <v>0</v>
      </c>
      <c r="BC333" s="42">
        <v>0</v>
      </c>
      <c r="BD333" s="42">
        <v>0</v>
      </c>
      <c r="BE333" s="42">
        <v>0</v>
      </c>
      <c r="BF333" s="42">
        <v>0</v>
      </c>
      <c r="BG333" s="42">
        <v>0</v>
      </c>
      <c r="BH333" s="42">
        <v>0</v>
      </c>
      <c r="BI333" s="42">
        <v>0</v>
      </c>
      <c r="BJ333" s="42">
        <v>0</v>
      </c>
      <c r="BK333" s="42">
        <v>0</v>
      </c>
      <c r="BL333" s="42">
        <v>0</v>
      </c>
      <c r="BM333" s="42">
        <v>0</v>
      </c>
      <c r="BN333" s="42">
        <v>0</v>
      </c>
      <c r="BO333" s="42">
        <v>0</v>
      </c>
      <c r="BP333" s="42">
        <v>0</v>
      </c>
      <c r="BQ333" s="42">
        <v>0</v>
      </c>
      <c r="BR333" s="42">
        <v>0</v>
      </c>
      <c r="BS333" s="42">
        <v>0</v>
      </c>
      <c r="BT333" s="42">
        <v>0</v>
      </c>
      <c r="BU333" s="42">
        <v>0</v>
      </c>
      <c r="BV333" s="42">
        <v>0</v>
      </c>
      <c r="BW333" s="42">
        <v>0</v>
      </c>
      <c r="BX333" s="42">
        <v>0</v>
      </c>
      <c r="BY333" s="42">
        <v>0</v>
      </c>
      <c r="BZ333" s="42">
        <v>0</v>
      </c>
      <c r="CA333" s="42">
        <v>0</v>
      </c>
      <c r="CB333" s="42">
        <v>0</v>
      </c>
      <c r="CC333" s="42">
        <v>0</v>
      </c>
    </row>
    <row r="334" spans="1:81" x14ac:dyDescent="0.25">
      <c r="A334" s="202">
        <v>44958</v>
      </c>
      <c r="B334" s="42" t="s">
        <v>1301</v>
      </c>
      <c r="C334" s="42" t="s">
        <v>1292</v>
      </c>
      <c r="D334" s="42">
        <v>0</v>
      </c>
      <c r="E334" s="42">
        <v>0</v>
      </c>
      <c r="F334" s="42">
        <v>0</v>
      </c>
      <c r="G334" s="42">
        <v>0</v>
      </c>
      <c r="H334" s="42">
        <v>0</v>
      </c>
      <c r="I334" s="42">
        <v>0</v>
      </c>
      <c r="J334" s="42">
        <v>0</v>
      </c>
      <c r="K334" s="42">
        <v>0</v>
      </c>
      <c r="L334" s="42">
        <v>0</v>
      </c>
      <c r="M334" s="42">
        <v>0</v>
      </c>
      <c r="N334" s="42">
        <v>0</v>
      </c>
      <c r="O334" s="42">
        <v>0</v>
      </c>
      <c r="P334" s="42">
        <v>0</v>
      </c>
      <c r="Q334" s="42">
        <v>0</v>
      </c>
      <c r="R334" s="42">
        <v>0</v>
      </c>
      <c r="S334" s="42">
        <v>0</v>
      </c>
      <c r="T334" s="42">
        <v>0</v>
      </c>
      <c r="U334" s="42">
        <v>0</v>
      </c>
      <c r="V334" s="42">
        <v>0</v>
      </c>
      <c r="W334" s="42">
        <v>0</v>
      </c>
      <c r="X334" s="42">
        <v>0</v>
      </c>
      <c r="Y334" s="42">
        <v>0</v>
      </c>
      <c r="Z334" s="42">
        <v>0</v>
      </c>
      <c r="AA334" s="42">
        <v>0</v>
      </c>
      <c r="AB334" s="42">
        <v>0</v>
      </c>
      <c r="AC334" s="42">
        <v>0</v>
      </c>
      <c r="AD334" s="42">
        <v>0</v>
      </c>
      <c r="AE334" s="42">
        <v>0</v>
      </c>
      <c r="AF334" s="42">
        <v>0</v>
      </c>
      <c r="AG334" s="42">
        <v>0</v>
      </c>
      <c r="AH334" s="42">
        <v>0</v>
      </c>
      <c r="AI334" s="42">
        <v>168.53695488100001</v>
      </c>
      <c r="AJ334" s="42">
        <v>0</v>
      </c>
      <c r="AK334" s="42">
        <v>0</v>
      </c>
      <c r="AL334" s="42">
        <v>0</v>
      </c>
      <c r="AM334" s="42">
        <v>0</v>
      </c>
      <c r="AN334" s="42">
        <v>0</v>
      </c>
      <c r="AO334" s="42">
        <v>0</v>
      </c>
      <c r="AP334" s="42">
        <v>0</v>
      </c>
      <c r="AQ334" s="42">
        <v>0</v>
      </c>
      <c r="AR334" s="42">
        <v>0</v>
      </c>
      <c r="AS334" s="42">
        <v>0</v>
      </c>
      <c r="AT334" s="42">
        <v>0</v>
      </c>
      <c r="AU334" s="42">
        <v>0</v>
      </c>
      <c r="AV334" s="42">
        <v>0</v>
      </c>
      <c r="AW334" s="42">
        <v>0</v>
      </c>
      <c r="AX334" s="42">
        <v>0</v>
      </c>
      <c r="AY334" s="42">
        <v>0</v>
      </c>
      <c r="AZ334" s="42">
        <v>0</v>
      </c>
      <c r="BA334" s="42">
        <v>0</v>
      </c>
      <c r="BB334" s="42">
        <v>0</v>
      </c>
      <c r="BC334" s="42">
        <v>0</v>
      </c>
      <c r="BD334" s="42">
        <v>0</v>
      </c>
      <c r="BE334" s="42">
        <v>0</v>
      </c>
      <c r="BF334" s="42">
        <v>0</v>
      </c>
      <c r="BG334" s="42">
        <v>0</v>
      </c>
      <c r="BH334" s="42">
        <v>0</v>
      </c>
      <c r="BI334" s="42">
        <v>0</v>
      </c>
      <c r="BJ334" s="42">
        <v>0</v>
      </c>
      <c r="BK334" s="42">
        <v>0</v>
      </c>
      <c r="BL334" s="42">
        <v>0</v>
      </c>
      <c r="BM334" s="42">
        <v>0</v>
      </c>
      <c r="BN334" s="42">
        <v>0</v>
      </c>
      <c r="BO334" s="42">
        <v>0</v>
      </c>
      <c r="BP334" s="42">
        <v>0</v>
      </c>
      <c r="BQ334" s="42">
        <v>0</v>
      </c>
      <c r="BR334" s="42">
        <v>0</v>
      </c>
      <c r="BS334" s="42">
        <v>0</v>
      </c>
      <c r="BT334" s="42">
        <v>0</v>
      </c>
      <c r="BU334" s="42">
        <v>0</v>
      </c>
      <c r="BV334" s="42">
        <v>0</v>
      </c>
      <c r="BW334" s="42">
        <v>0</v>
      </c>
      <c r="BX334" s="42">
        <v>0</v>
      </c>
      <c r="BY334" s="42">
        <v>0</v>
      </c>
      <c r="BZ334" s="42">
        <v>0</v>
      </c>
      <c r="CA334" s="42">
        <v>0</v>
      </c>
      <c r="CB334" s="42">
        <v>0</v>
      </c>
      <c r="CC334" s="42">
        <v>0</v>
      </c>
    </row>
    <row r="335" spans="1:81" x14ac:dyDescent="0.25">
      <c r="A335" s="202">
        <v>44958</v>
      </c>
      <c r="B335" s="42" t="s">
        <v>1301</v>
      </c>
      <c r="C335" s="42" t="s">
        <v>1289</v>
      </c>
      <c r="D335" s="42">
        <v>0</v>
      </c>
      <c r="E335" s="42">
        <v>0</v>
      </c>
      <c r="F335" s="42">
        <v>0</v>
      </c>
      <c r="G335" s="42">
        <v>0</v>
      </c>
      <c r="H335" s="42">
        <v>0</v>
      </c>
      <c r="I335" s="42">
        <v>0</v>
      </c>
      <c r="J335" s="42">
        <v>0</v>
      </c>
      <c r="K335" s="42">
        <v>0</v>
      </c>
      <c r="L335" s="42">
        <v>0</v>
      </c>
      <c r="M335" s="42">
        <v>0</v>
      </c>
      <c r="N335" s="42">
        <v>0</v>
      </c>
      <c r="O335" s="42">
        <v>0</v>
      </c>
      <c r="P335" s="42">
        <v>0</v>
      </c>
      <c r="Q335" s="42">
        <v>0</v>
      </c>
      <c r="R335" s="42">
        <v>0</v>
      </c>
      <c r="S335" s="42">
        <v>0</v>
      </c>
      <c r="T335" s="42">
        <v>0</v>
      </c>
      <c r="U335" s="42">
        <v>0</v>
      </c>
      <c r="V335" s="42">
        <v>0</v>
      </c>
      <c r="W335" s="42">
        <v>0</v>
      </c>
      <c r="X335" s="42">
        <v>0</v>
      </c>
      <c r="Y335" s="42">
        <v>0</v>
      </c>
      <c r="Z335" s="42">
        <v>0</v>
      </c>
      <c r="AA335" s="42">
        <v>0</v>
      </c>
      <c r="AB335" s="42">
        <v>0</v>
      </c>
      <c r="AC335" s="42">
        <v>0</v>
      </c>
      <c r="AD335" s="42">
        <v>0</v>
      </c>
      <c r="AE335" s="42">
        <v>0</v>
      </c>
      <c r="AF335" s="42">
        <v>0</v>
      </c>
      <c r="AG335" s="42">
        <v>0</v>
      </c>
      <c r="AH335" s="42">
        <v>0</v>
      </c>
      <c r="AI335" s="42">
        <v>-71.445740000000001</v>
      </c>
      <c r="AJ335" s="42">
        <v>0</v>
      </c>
      <c r="AK335" s="42">
        <v>0</v>
      </c>
      <c r="AL335" s="42">
        <v>0</v>
      </c>
      <c r="AM335" s="42">
        <v>0</v>
      </c>
      <c r="AN335" s="42">
        <v>0</v>
      </c>
      <c r="AO335" s="42">
        <v>0</v>
      </c>
      <c r="AP335" s="42">
        <v>0</v>
      </c>
      <c r="AQ335" s="42">
        <v>0</v>
      </c>
      <c r="AR335" s="42">
        <v>0</v>
      </c>
      <c r="AS335" s="42">
        <v>0</v>
      </c>
      <c r="AT335" s="42">
        <v>0</v>
      </c>
      <c r="AU335" s="42">
        <v>0</v>
      </c>
      <c r="AV335" s="42">
        <v>0</v>
      </c>
      <c r="AW335" s="42">
        <v>0</v>
      </c>
      <c r="AX335" s="42">
        <v>0</v>
      </c>
      <c r="AY335" s="42">
        <v>0</v>
      </c>
      <c r="AZ335" s="42">
        <v>0</v>
      </c>
      <c r="BA335" s="42">
        <v>0</v>
      </c>
      <c r="BB335" s="42">
        <v>0</v>
      </c>
      <c r="BC335" s="42">
        <v>0</v>
      </c>
      <c r="BD335" s="42">
        <v>0</v>
      </c>
      <c r="BE335" s="42">
        <v>0</v>
      </c>
      <c r="BF335" s="42">
        <v>0</v>
      </c>
      <c r="BG335" s="42">
        <v>0</v>
      </c>
      <c r="BH335" s="42">
        <v>0</v>
      </c>
      <c r="BI335" s="42">
        <v>0</v>
      </c>
      <c r="BJ335" s="42">
        <v>0</v>
      </c>
      <c r="BK335" s="42">
        <v>0</v>
      </c>
      <c r="BL335" s="42">
        <v>0</v>
      </c>
      <c r="BM335" s="42">
        <v>0</v>
      </c>
      <c r="BN335" s="42">
        <v>0</v>
      </c>
      <c r="BO335" s="42">
        <v>0</v>
      </c>
      <c r="BP335" s="42">
        <v>0</v>
      </c>
      <c r="BQ335" s="42">
        <v>0</v>
      </c>
      <c r="BR335" s="42">
        <v>0</v>
      </c>
      <c r="BS335" s="42">
        <v>0</v>
      </c>
      <c r="BT335" s="42">
        <v>0</v>
      </c>
      <c r="BU335" s="42">
        <v>0</v>
      </c>
      <c r="BV335" s="42">
        <v>0</v>
      </c>
      <c r="BW335" s="42">
        <v>0</v>
      </c>
      <c r="BX335" s="42">
        <v>106278.524531</v>
      </c>
      <c r="BY335" s="42">
        <v>0</v>
      </c>
      <c r="BZ335" s="42">
        <v>0</v>
      </c>
      <c r="CA335" s="42">
        <v>0</v>
      </c>
      <c r="CB335" s="42">
        <v>0</v>
      </c>
      <c r="CC335" s="42">
        <v>0</v>
      </c>
    </row>
    <row r="336" spans="1:81" x14ac:dyDescent="0.25">
      <c r="A336" s="202">
        <v>44958</v>
      </c>
      <c r="B336" s="42" t="s">
        <v>1301</v>
      </c>
      <c r="C336" s="42" t="s">
        <v>926</v>
      </c>
      <c r="D336" s="42">
        <v>0</v>
      </c>
      <c r="E336" s="42">
        <v>0</v>
      </c>
      <c r="F336" s="42">
        <v>0</v>
      </c>
      <c r="G336" s="42">
        <v>0</v>
      </c>
      <c r="H336" s="42">
        <v>0</v>
      </c>
      <c r="I336" s="42">
        <v>0</v>
      </c>
      <c r="J336" s="42">
        <v>0</v>
      </c>
      <c r="K336" s="42">
        <v>0</v>
      </c>
      <c r="L336" s="42">
        <v>0</v>
      </c>
      <c r="M336" s="42">
        <v>0</v>
      </c>
      <c r="N336" s="42">
        <v>0</v>
      </c>
      <c r="O336" s="42">
        <v>0</v>
      </c>
      <c r="P336" s="42">
        <v>0</v>
      </c>
      <c r="Q336" s="42">
        <v>0</v>
      </c>
      <c r="R336" s="42">
        <v>0</v>
      </c>
      <c r="S336" s="42">
        <v>0</v>
      </c>
      <c r="T336" s="42">
        <v>0</v>
      </c>
      <c r="U336" s="42">
        <v>0</v>
      </c>
      <c r="V336" s="42">
        <v>0</v>
      </c>
      <c r="W336" s="42">
        <v>0</v>
      </c>
      <c r="X336" s="42">
        <v>0</v>
      </c>
      <c r="Y336" s="42">
        <v>0</v>
      </c>
      <c r="Z336" s="42">
        <v>0</v>
      </c>
      <c r="AA336" s="42">
        <v>0</v>
      </c>
      <c r="AB336" s="42">
        <v>0</v>
      </c>
      <c r="AC336" s="42">
        <v>0</v>
      </c>
      <c r="AD336" s="42">
        <v>0</v>
      </c>
      <c r="AE336" s="42">
        <v>0</v>
      </c>
      <c r="AF336" s="42">
        <v>0</v>
      </c>
      <c r="AG336" s="42">
        <v>0</v>
      </c>
      <c r="AH336" s="42">
        <v>0</v>
      </c>
      <c r="AI336" s="42">
        <v>0</v>
      </c>
      <c r="AJ336" s="42">
        <v>0</v>
      </c>
      <c r="AK336" s="42">
        <v>0</v>
      </c>
      <c r="AL336" s="42">
        <v>0</v>
      </c>
      <c r="AM336" s="42">
        <v>0</v>
      </c>
      <c r="AN336" s="42">
        <v>0</v>
      </c>
      <c r="AO336" s="42">
        <v>0</v>
      </c>
      <c r="AP336" s="42">
        <v>0</v>
      </c>
      <c r="AQ336" s="42">
        <v>0</v>
      </c>
      <c r="AR336" s="42">
        <v>0</v>
      </c>
      <c r="AS336" s="42">
        <v>0</v>
      </c>
      <c r="AT336" s="42">
        <v>0</v>
      </c>
      <c r="AU336" s="42">
        <v>0</v>
      </c>
      <c r="AV336" s="42">
        <v>0</v>
      </c>
      <c r="AW336" s="42">
        <v>0</v>
      </c>
      <c r="AX336" s="42">
        <v>0</v>
      </c>
      <c r="AY336" s="42">
        <v>0</v>
      </c>
      <c r="AZ336" s="42">
        <v>0</v>
      </c>
      <c r="BA336" s="42">
        <v>0</v>
      </c>
      <c r="BB336" s="42">
        <v>0</v>
      </c>
      <c r="BC336" s="42">
        <v>0</v>
      </c>
      <c r="BD336" s="42">
        <v>0</v>
      </c>
      <c r="BE336" s="42">
        <v>0</v>
      </c>
      <c r="BF336" s="42">
        <v>0</v>
      </c>
      <c r="BG336" s="42">
        <v>0</v>
      </c>
      <c r="BH336" s="42">
        <v>0</v>
      </c>
      <c r="BI336" s="42">
        <v>0</v>
      </c>
      <c r="BJ336" s="42">
        <v>1.269E-5</v>
      </c>
      <c r="BK336" s="42">
        <v>0</v>
      </c>
      <c r="BL336" s="42">
        <v>0</v>
      </c>
      <c r="BM336" s="42">
        <v>0</v>
      </c>
      <c r="BN336" s="42">
        <v>0</v>
      </c>
      <c r="BO336" s="42">
        <v>0</v>
      </c>
      <c r="BP336" s="42">
        <v>0</v>
      </c>
      <c r="BQ336" s="42">
        <v>0</v>
      </c>
      <c r="BR336" s="42">
        <v>0</v>
      </c>
      <c r="BS336" s="42">
        <v>0</v>
      </c>
      <c r="BT336" s="42">
        <v>0</v>
      </c>
      <c r="BU336" s="42">
        <v>0</v>
      </c>
      <c r="BV336" s="42">
        <v>0</v>
      </c>
      <c r="BW336" s="42">
        <v>0</v>
      </c>
      <c r="BX336" s="42">
        <v>0</v>
      </c>
      <c r="BY336" s="42">
        <v>0</v>
      </c>
      <c r="BZ336" s="42">
        <v>0</v>
      </c>
      <c r="CA336" s="42">
        <v>0</v>
      </c>
      <c r="CB336" s="42">
        <v>0</v>
      </c>
      <c r="CC336" s="42">
        <v>0</v>
      </c>
    </row>
    <row r="337" spans="1:81" x14ac:dyDescent="0.25">
      <c r="A337" s="202">
        <v>44958</v>
      </c>
      <c r="B337" s="42" t="s">
        <v>1300</v>
      </c>
      <c r="C337" s="42" t="s">
        <v>459</v>
      </c>
      <c r="D337" s="42">
        <v>0</v>
      </c>
      <c r="E337" s="42">
        <v>0</v>
      </c>
      <c r="F337" s="42">
        <v>0</v>
      </c>
      <c r="G337" s="42">
        <v>0</v>
      </c>
      <c r="H337" s="42">
        <v>0</v>
      </c>
      <c r="I337" s="42">
        <v>0</v>
      </c>
      <c r="J337" s="42">
        <v>0</v>
      </c>
      <c r="K337" s="42">
        <v>0</v>
      </c>
      <c r="L337" s="42">
        <v>0</v>
      </c>
      <c r="M337" s="42">
        <v>0</v>
      </c>
      <c r="N337" s="42">
        <v>0</v>
      </c>
      <c r="O337" s="42">
        <v>0</v>
      </c>
      <c r="P337" s="42">
        <v>0</v>
      </c>
      <c r="Q337" s="42">
        <v>0</v>
      </c>
      <c r="R337" s="42">
        <v>0</v>
      </c>
      <c r="S337" s="42">
        <v>0</v>
      </c>
      <c r="T337" s="42">
        <v>0</v>
      </c>
      <c r="U337" s="42">
        <v>0</v>
      </c>
      <c r="V337" s="42">
        <v>0</v>
      </c>
      <c r="W337" s="42">
        <v>0</v>
      </c>
      <c r="X337" s="42">
        <v>0</v>
      </c>
      <c r="Y337" s="42">
        <v>0</v>
      </c>
      <c r="Z337" s="42">
        <v>0</v>
      </c>
      <c r="AA337" s="42">
        <v>0</v>
      </c>
      <c r="AB337" s="42">
        <v>0</v>
      </c>
      <c r="AC337" s="42">
        <v>0</v>
      </c>
      <c r="AD337" s="42">
        <v>0</v>
      </c>
      <c r="AE337" s="42">
        <v>0</v>
      </c>
      <c r="AF337" s="42">
        <v>0</v>
      </c>
      <c r="AG337" s="42">
        <v>0</v>
      </c>
      <c r="AH337" s="42">
        <v>0</v>
      </c>
      <c r="AI337" s="42">
        <v>0</v>
      </c>
      <c r="AJ337" s="42">
        <v>0</v>
      </c>
      <c r="AK337" s="42">
        <v>0</v>
      </c>
      <c r="AL337" s="42">
        <v>0</v>
      </c>
      <c r="AM337" s="42">
        <v>0</v>
      </c>
      <c r="AN337" s="42">
        <v>0</v>
      </c>
      <c r="AO337" s="42">
        <v>0</v>
      </c>
      <c r="AP337" s="42">
        <v>0</v>
      </c>
      <c r="AQ337" s="42">
        <v>0</v>
      </c>
      <c r="AR337" s="42">
        <v>0</v>
      </c>
      <c r="AS337" s="42">
        <v>0</v>
      </c>
      <c r="AT337" s="42">
        <v>0</v>
      </c>
      <c r="AU337" s="42">
        <v>0</v>
      </c>
      <c r="AV337" s="42">
        <v>0</v>
      </c>
      <c r="AW337" s="42">
        <v>0</v>
      </c>
      <c r="AX337" s="42">
        <v>0</v>
      </c>
      <c r="AY337" s="42">
        <v>0</v>
      </c>
      <c r="AZ337" s="42">
        <v>0</v>
      </c>
      <c r="BA337" s="42">
        <v>0</v>
      </c>
      <c r="BB337" s="42">
        <v>0</v>
      </c>
      <c r="BC337" s="42">
        <v>0</v>
      </c>
      <c r="BD337" s="42">
        <v>0</v>
      </c>
      <c r="BE337" s="42">
        <v>0</v>
      </c>
      <c r="BF337" s="42">
        <v>0</v>
      </c>
      <c r="BG337" s="42">
        <v>0</v>
      </c>
      <c r="BH337" s="42">
        <v>0</v>
      </c>
      <c r="BI337" s="42">
        <v>0</v>
      </c>
      <c r="BJ337" s="42">
        <v>0</v>
      </c>
      <c r="BK337" s="42">
        <v>0</v>
      </c>
      <c r="BL337" s="42">
        <v>0</v>
      </c>
      <c r="BM337" s="42">
        <v>0</v>
      </c>
      <c r="BN337" s="42">
        <v>0</v>
      </c>
      <c r="BO337" s="42">
        <v>0</v>
      </c>
      <c r="BP337" s="42">
        <v>0</v>
      </c>
      <c r="BQ337" s="42">
        <v>0</v>
      </c>
      <c r="BR337" s="42">
        <v>0</v>
      </c>
      <c r="BS337" s="42">
        <v>0</v>
      </c>
      <c r="BT337" s="42">
        <v>0</v>
      </c>
      <c r="BU337" s="42">
        <v>0</v>
      </c>
      <c r="BV337" s="42">
        <v>0</v>
      </c>
      <c r="BW337" s="42">
        <v>0</v>
      </c>
      <c r="BX337" s="42">
        <v>206962.86499999999</v>
      </c>
      <c r="BY337" s="42">
        <v>0</v>
      </c>
      <c r="BZ337" s="42">
        <v>0</v>
      </c>
      <c r="CA337" s="42">
        <v>0</v>
      </c>
      <c r="CB337" s="42">
        <v>0</v>
      </c>
      <c r="CC337" s="42">
        <v>0</v>
      </c>
    </row>
    <row r="338" spans="1:81" x14ac:dyDescent="0.25">
      <c r="A338" s="202">
        <v>44958</v>
      </c>
      <c r="B338" s="42" t="s">
        <v>1300</v>
      </c>
      <c r="C338" s="42" t="s">
        <v>921</v>
      </c>
      <c r="D338" s="42">
        <v>0</v>
      </c>
      <c r="E338" s="42">
        <v>0</v>
      </c>
      <c r="F338" s="42">
        <v>0</v>
      </c>
      <c r="G338" s="42">
        <v>0</v>
      </c>
      <c r="H338" s="42">
        <v>0</v>
      </c>
      <c r="I338" s="42">
        <v>0</v>
      </c>
      <c r="J338" s="42">
        <v>0</v>
      </c>
      <c r="K338" s="42">
        <v>0</v>
      </c>
      <c r="L338" s="42">
        <v>0</v>
      </c>
      <c r="M338" s="42">
        <v>0</v>
      </c>
      <c r="N338" s="42">
        <v>0</v>
      </c>
      <c r="O338" s="42">
        <v>0</v>
      </c>
      <c r="P338" s="42">
        <v>0</v>
      </c>
      <c r="Q338" s="42">
        <v>0</v>
      </c>
      <c r="R338" s="42">
        <v>0</v>
      </c>
      <c r="S338" s="42">
        <v>0</v>
      </c>
      <c r="T338" s="42">
        <v>0</v>
      </c>
      <c r="U338" s="42">
        <v>0</v>
      </c>
      <c r="V338" s="42">
        <v>0</v>
      </c>
      <c r="W338" s="42">
        <v>0</v>
      </c>
      <c r="X338" s="42">
        <v>0</v>
      </c>
      <c r="Y338" s="42">
        <v>-3472.752</v>
      </c>
      <c r="Z338" s="42">
        <v>0</v>
      </c>
      <c r="AA338" s="42">
        <v>0</v>
      </c>
      <c r="AB338" s="42">
        <v>0</v>
      </c>
      <c r="AC338" s="42">
        <v>0</v>
      </c>
      <c r="AD338" s="42">
        <v>0</v>
      </c>
      <c r="AE338" s="42">
        <v>0</v>
      </c>
      <c r="AF338" s="42">
        <v>0</v>
      </c>
      <c r="AG338" s="42">
        <v>0</v>
      </c>
      <c r="AH338" s="42">
        <v>0</v>
      </c>
      <c r="AI338" s="42">
        <v>0</v>
      </c>
      <c r="AJ338" s="42">
        <v>0</v>
      </c>
      <c r="AK338" s="42">
        <v>0</v>
      </c>
      <c r="AL338" s="42">
        <v>0</v>
      </c>
      <c r="AM338" s="42">
        <v>0</v>
      </c>
      <c r="AN338" s="42">
        <v>0</v>
      </c>
      <c r="AO338" s="42">
        <v>0</v>
      </c>
      <c r="AP338" s="42">
        <v>0</v>
      </c>
      <c r="AQ338" s="42">
        <v>0</v>
      </c>
      <c r="AR338" s="42">
        <v>0</v>
      </c>
      <c r="AS338" s="42">
        <v>0</v>
      </c>
      <c r="AT338" s="42">
        <v>0</v>
      </c>
      <c r="AU338" s="42">
        <v>0</v>
      </c>
      <c r="AV338" s="42">
        <v>0</v>
      </c>
      <c r="AW338" s="42">
        <v>0</v>
      </c>
      <c r="AX338" s="42">
        <v>0</v>
      </c>
      <c r="AY338" s="42">
        <v>0</v>
      </c>
      <c r="AZ338" s="42">
        <v>0</v>
      </c>
      <c r="BA338" s="42">
        <v>0</v>
      </c>
      <c r="BB338" s="42">
        <v>0</v>
      </c>
      <c r="BC338" s="42">
        <v>0</v>
      </c>
      <c r="BD338" s="42">
        <v>0</v>
      </c>
      <c r="BE338" s="42">
        <v>0</v>
      </c>
      <c r="BF338" s="42">
        <v>0</v>
      </c>
      <c r="BG338" s="42">
        <v>0</v>
      </c>
      <c r="BH338" s="42">
        <v>0</v>
      </c>
      <c r="BI338" s="42">
        <v>0</v>
      </c>
      <c r="BJ338" s="42">
        <v>0</v>
      </c>
      <c r="BK338" s="42">
        <v>0</v>
      </c>
      <c r="BL338" s="42">
        <v>0</v>
      </c>
      <c r="BM338" s="42">
        <v>0</v>
      </c>
      <c r="BN338" s="42">
        <v>0</v>
      </c>
      <c r="BO338" s="42">
        <v>0</v>
      </c>
      <c r="BP338" s="42">
        <v>0</v>
      </c>
      <c r="BQ338" s="42">
        <v>0</v>
      </c>
      <c r="BR338" s="42">
        <v>0</v>
      </c>
      <c r="BS338" s="42">
        <v>0</v>
      </c>
      <c r="BT338" s="42">
        <v>0</v>
      </c>
      <c r="BU338" s="42">
        <v>0</v>
      </c>
      <c r="BV338" s="42">
        <v>0</v>
      </c>
      <c r="BW338" s="42">
        <v>0</v>
      </c>
      <c r="BX338" s="42">
        <v>0</v>
      </c>
      <c r="BY338" s="42">
        <v>0</v>
      </c>
      <c r="BZ338" s="42">
        <v>0</v>
      </c>
      <c r="CA338" s="42">
        <v>0</v>
      </c>
      <c r="CB338" s="42">
        <v>0</v>
      </c>
      <c r="CC338" s="42">
        <v>0</v>
      </c>
    </row>
    <row r="339" spans="1:81" x14ac:dyDescent="0.25">
      <c r="A339" s="202">
        <v>44958</v>
      </c>
      <c r="B339" s="42" t="s">
        <v>1300</v>
      </c>
      <c r="C339" s="42" t="s">
        <v>1289</v>
      </c>
      <c r="D339" s="42">
        <v>0</v>
      </c>
      <c r="E339" s="42">
        <v>0</v>
      </c>
      <c r="F339" s="42">
        <v>0</v>
      </c>
      <c r="G339" s="42">
        <v>0</v>
      </c>
      <c r="H339" s="42">
        <v>0</v>
      </c>
      <c r="I339" s="42">
        <v>0</v>
      </c>
      <c r="J339" s="42">
        <v>0</v>
      </c>
      <c r="K339" s="42">
        <v>0</v>
      </c>
      <c r="L339" s="42">
        <v>0</v>
      </c>
      <c r="M339" s="42">
        <v>0</v>
      </c>
      <c r="N339" s="42">
        <v>0</v>
      </c>
      <c r="O339" s="42">
        <v>0</v>
      </c>
      <c r="P339" s="42">
        <v>0</v>
      </c>
      <c r="Q339" s="42">
        <v>0</v>
      </c>
      <c r="R339" s="42">
        <v>0</v>
      </c>
      <c r="S339" s="42">
        <v>0</v>
      </c>
      <c r="T339" s="42">
        <v>0</v>
      </c>
      <c r="U339" s="42">
        <v>0</v>
      </c>
      <c r="V339" s="42">
        <v>0</v>
      </c>
      <c r="W339" s="42">
        <v>0</v>
      </c>
      <c r="X339" s="42">
        <v>0</v>
      </c>
      <c r="Y339" s="42">
        <v>0</v>
      </c>
      <c r="Z339" s="42">
        <v>0</v>
      </c>
      <c r="AA339" s="42">
        <v>0</v>
      </c>
      <c r="AB339" s="42">
        <v>0</v>
      </c>
      <c r="AC339" s="42">
        <v>0</v>
      </c>
      <c r="AD339" s="42">
        <v>0</v>
      </c>
      <c r="AE339" s="42">
        <v>0</v>
      </c>
      <c r="AF339" s="42">
        <v>0</v>
      </c>
      <c r="AG339" s="42">
        <v>0</v>
      </c>
      <c r="AH339" s="42">
        <v>0</v>
      </c>
      <c r="AI339" s="42">
        <v>4.0000000000000002E-9</v>
      </c>
      <c r="AJ339" s="42">
        <v>0</v>
      </c>
      <c r="AK339" s="42">
        <v>0</v>
      </c>
      <c r="AL339" s="42">
        <v>0</v>
      </c>
      <c r="AM339" s="42">
        <v>0</v>
      </c>
      <c r="AN339" s="42">
        <v>0</v>
      </c>
      <c r="AO339" s="42">
        <v>0</v>
      </c>
      <c r="AP339" s="42">
        <v>0</v>
      </c>
      <c r="AQ339" s="42">
        <v>0</v>
      </c>
      <c r="AR339" s="42">
        <v>0</v>
      </c>
      <c r="AS339" s="42">
        <v>0</v>
      </c>
      <c r="AT339" s="42">
        <v>0</v>
      </c>
      <c r="AU339" s="42">
        <v>0</v>
      </c>
      <c r="AV339" s="42">
        <v>0</v>
      </c>
      <c r="AW339" s="42">
        <v>0</v>
      </c>
      <c r="AX339" s="42">
        <v>0</v>
      </c>
      <c r="AY339" s="42">
        <v>0</v>
      </c>
      <c r="AZ339" s="42">
        <v>0</v>
      </c>
      <c r="BA339" s="42">
        <v>0</v>
      </c>
      <c r="BB339" s="42">
        <v>0</v>
      </c>
      <c r="BC339" s="42">
        <v>0</v>
      </c>
      <c r="BD339" s="42">
        <v>0</v>
      </c>
      <c r="BE339" s="42">
        <v>0</v>
      </c>
      <c r="BF339" s="42">
        <v>0</v>
      </c>
      <c r="BG339" s="42">
        <v>0</v>
      </c>
      <c r="BH339" s="42">
        <v>0</v>
      </c>
      <c r="BI339" s="42">
        <v>0</v>
      </c>
      <c r="BJ339" s="42">
        <v>0</v>
      </c>
      <c r="BK339" s="42">
        <v>0</v>
      </c>
      <c r="BL339" s="42">
        <v>0</v>
      </c>
      <c r="BM339" s="42">
        <v>0</v>
      </c>
      <c r="BN339" s="42">
        <v>0</v>
      </c>
      <c r="BO339" s="42">
        <v>0</v>
      </c>
      <c r="BP339" s="42">
        <v>0</v>
      </c>
      <c r="BQ339" s="42">
        <v>0</v>
      </c>
      <c r="BR339" s="42">
        <v>0</v>
      </c>
      <c r="BS339" s="42">
        <v>0</v>
      </c>
      <c r="BT339" s="42">
        <v>0</v>
      </c>
      <c r="BU339" s="42">
        <v>0</v>
      </c>
      <c r="BV339" s="42">
        <v>0</v>
      </c>
      <c r="BW339" s="42">
        <v>0</v>
      </c>
      <c r="BX339" s="42">
        <v>-181066.710591029</v>
      </c>
      <c r="BY339" s="42">
        <v>0</v>
      </c>
      <c r="BZ339" s="42">
        <v>0</v>
      </c>
      <c r="CA339" s="42">
        <v>0</v>
      </c>
      <c r="CB339" s="42">
        <v>0</v>
      </c>
      <c r="CC339" s="42">
        <v>0</v>
      </c>
    </row>
    <row r="340" spans="1:81" x14ac:dyDescent="0.25">
      <c r="A340" s="202">
        <v>44958</v>
      </c>
      <c r="B340" s="42" t="s">
        <v>1300</v>
      </c>
      <c r="C340" s="42" t="s">
        <v>927</v>
      </c>
      <c r="D340" s="42">
        <v>0</v>
      </c>
      <c r="E340" s="42">
        <v>0</v>
      </c>
      <c r="F340" s="42">
        <v>0</v>
      </c>
      <c r="G340" s="42">
        <v>0</v>
      </c>
      <c r="H340" s="42">
        <v>0</v>
      </c>
      <c r="I340" s="42">
        <v>0</v>
      </c>
      <c r="J340" s="42">
        <v>0</v>
      </c>
      <c r="K340" s="42">
        <v>0</v>
      </c>
      <c r="L340" s="42">
        <v>0</v>
      </c>
      <c r="M340" s="42">
        <v>0</v>
      </c>
      <c r="N340" s="42">
        <v>0</v>
      </c>
      <c r="O340" s="42">
        <v>0</v>
      </c>
      <c r="P340" s="42">
        <v>0</v>
      </c>
      <c r="Q340" s="42">
        <v>0</v>
      </c>
      <c r="R340" s="42">
        <v>0</v>
      </c>
      <c r="S340" s="42">
        <v>0</v>
      </c>
      <c r="T340" s="42">
        <v>0</v>
      </c>
      <c r="U340" s="42">
        <v>0</v>
      </c>
      <c r="V340" s="42">
        <v>0</v>
      </c>
      <c r="W340" s="42">
        <v>0</v>
      </c>
      <c r="X340" s="42">
        <v>0</v>
      </c>
      <c r="Y340" s="42">
        <v>0</v>
      </c>
      <c r="Z340" s="42">
        <v>0</v>
      </c>
      <c r="AA340" s="42">
        <v>0</v>
      </c>
      <c r="AB340" s="42">
        <v>0</v>
      </c>
      <c r="AC340" s="42">
        <v>0</v>
      </c>
      <c r="AD340" s="42">
        <v>0</v>
      </c>
      <c r="AE340" s="42">
        <v>0</v>
      </c>
      <c r="AF340" s="42">
        <v>0</v>
      </c>
      <c r="AG340" s="42">
        <v>0</v>
      </c>
      <c r="AH340" s="42">
        <v>0</v>
      </c>
      <c r="AI340" s="42">
        <v>0</v>
      </c>
      <c r="AJ340" s="42">
        <v>0</v>
      </c>
      <c r="AK340" s="42">
        <v>0</v>
      </c>
      <c r="AL340" s="42">
        <v>0</v>
      </c>
      <c r="AM340" s="42">
        <v>0</v>
      </c>
      <c r="AN340" s="42">
        <v>0</v>
      </c>
      <c r="AO340" s="42">
        <v>0</v>
      </c>
      <c r="AP340" s="42">
        <v>0</v>
      </c>
      <c r="AQ340" s="42">
        <v>0</v>
      </c>
      <c r="AR340" s="42">
        <v>0</v>
      </c>
      <c r="AS340" s="42">
        <v>0</v>
      </c>
      <c r="AT340" s="42">
        <v>0</v>
      </c>
      <c r="AU340" s="42">
        <v>0</v>
      </c>
      <c r="AV340" s="42">
        <v>0</v>
      </c>
      <c r="AW340" s="42">
        <v>0</v>
      </c>
      <c r="AX340" s="42">
        <v>0</v>
      </c>
      <c r="AY340" s="42">
        <v>0</v>
      </c>
      <c r="AZ340" s="42">
        <v>0</v>
      </c>
      <c r="BA340" s="42">
        <v>0</v>
      </c>
      <c r="BB340" s="42">
        <v>0</v>
      </c>
      <c r="BC340" s="42">
        <v>0</v>
      </c>
      <c r="BD340" s="42">
        <v>0</v>
      </c>
      <c r="BE340" s="42">
        <v>0</v>
      </c>
      <c r="BF340" s="42">
        <v>0</v>
      </c>
      <c r="BG340" s="42">
        <v>0</v>
      </c>
      <c r="BH340" s="42">
        <v>3488.2</v>
      </c>
      <c r="BI340" s="42">
        <v>0</v>
      </c>
      <c r="BJ340" s="42">
        <v>0</v>
      </c>
      <c r="BK340" s="42">
        <v>0</v>
      </c>
      <c r="BL340" s="42">
        <v>0</v>
      </c>
      <c r="BM340" s="42">
        <v>0</v>
      </c>
      <c r="BN340" s="42">
        <v>0</v>
      </c>
      <c r="BO340" s="42">
        <v>0</v>
      </c>
      <c r="BP340" s="42">
        <v>0</v>
      </c>
      <c r="BQ340" s="42">
        <v>0</v>
      </c>
      <c r="BR340" s="42">
        <v>0</v>
      </c>
      <c r="BS340" s="42">
        <v>0</v>
      </c>
      <c r="BT340" s="42">
        <v>0</v>
      </c>
      <c r="BU340" s="42">
        <v>0</v>
      </c>
      <c r="BV340" s="42">
        <v>0</v>
      </c>
      <c r="BW340" s="42">
        <v>0</v>
      </c>
      <c r="BX340" s="42">
        <v>0</v>
      </c>
      <c r="BY340" s="42">
        <v>0</v>
      </c>
      <c r="BZ340" s="42">
        <v>0</v>
      </c>
      <c r="CA340" s="42">
        <v>0</v>
      </c>
      <c r="CB340" s="42">
        <v>0</v>
      </c>
      <c r="CC340" s="42">
        <v>0</v>
      </c>
    </row>
    <row r="341" spans="1:81" x14ac:dyDescent="0.25">
      <c r="A341" s="202">
        <v>44958</v>
      </c>
      <c r="B341" s="42" t="s">
        <v>1427</v>
      </c>
      <c r="C341" s="42" t="s">
        <v>459</v>
      </c>
      <c r="D341" s="42">
        <v>0</v>
      </c>
      <c r="E341" s="42">
        <v>0</v>
      </c>
      <c r="F341" s="42">
        <v>0</v>
      </c>
      <c r="G341" s="42">
        <v>0</v>
      </c>
      <c r="H341" s="42">
        <v>0</v>
      </c>
      <c r="I341" s="42">
        <v>0</v>
      </c>
      <c r="J341" s="42">
        <v>0</v>
      </c>
      <c r="K341" s="42">
        <v>0</v>
      </c>
      <c r="L341" s="42">
        <v>0</v>
      </c>
      <c r="M341" s="42">
        <v>0</v>
      </c>
      <c r="N341" s="42">
        <v>0</v>
      </c>
      <c r="O341" s="42">
        <v>1478.6949999999999</v>
      </c>
      <c r="P341" s="42">
        <v>0</v>
      </c>
      <c r="Q341" s="42">
        <v>0</v>
      </c>
      <c r="R341" s="42">
        <v>0</v>
      </c>
      <c r="S341" s="42">
        <v>0</v>
      </c>
      <c r="T341" s="42">
        <v>0</v>
      </c>
      <c r="U341" s="42">
        <v>0</v>
      </c>
      <c r="V341" s="42">
        <v>0</v>
      </c>
      <c r="W341" s="42">
        <v>0</v>
      </c>
      <c r="X341" s="42">
        <v>0</v>
      </c>
      <c r="Y341" s="42">
        <v>0</v>
      </c>
      <c r="Z341" s="42">
        <v>0</v>
      </c>
      <c r="AA341" s="42">
        <v>0</v>
      </c>
      <c r="AB341" s="42">
        <v>0</v>
      </c>
      <c r="AC341" s="42">
        <v>0</v>
      </c>
      <c r="AD341" s="42">
        <v>0</v>
      </c>
      <c r="AE341" s="42">
        <v>0</v>
      </c>
      <c r="AF341" s="42">
        <v>0</v>
      </c>
      <c r="AG341" s="42">
        <v>0</v>
      </c>
      <c r="AH341" s="42">
        <v>0</v>
      </c>
      <c r="AI341" s="42">
        <v>0</v>
      </c>
      <c r="AJ341" s="42">
        <v>0</v>
      </c>
      <c r="AK341" s="42">
        <v>0</v>
      </c>
      <c r="AL341" s="42">
        <v>0</v>
      </c>
      <c r="AM341" s="42">
        <v>0</v>
      </c>
      <c r="AN341" s="42">
        <v>0</v>
      </c>
      <c r="AO341" s="42">
        <v>0</v>
      </c>
      <c r="AP341" s="42">
        <v>0</v>
      </c>
      <c r="AQ341" s="42">
        <v>0</v>
      </c>
      <c r="AR341" s="42">
        <v>0</v>
      </c>
      <c r="AS341" s="42">
        <v>0</v>
      </c>
      <c r="AT341" s="42">
        <v>0</v>
      </c>
      <c r="AU341" s="42">
        <v>0</v>
      </c>
      <c r="AV341" s="42">
        <v>0</v>
      </c>
      <c r="AW341" s="42">
        <v>0</v>
      </c>
      <c r="AX341" s="42">
        <v>0</v>
      </c>
      <c r="AY341" s="42">
        <v>0</v>
      </c>
      <c r="AZ341" s="42">
        <v>0</v>
      </c>
      <c r="BA341" s="42">
        <v>0</v>
      </c>
      <c r="BB341" s="42">
        <v>0</v>
      </c>
      <c r="BC341" s="42">
        <v>0</v>
      </c>
      <c r="BD341" s="42">
        <v>0</v>
      </c>
      <c r="BE341" s="42">
        <v>0</v>
      </c>
      <c r="BF341" s="42">
        <v>0</v>
      </c>
      <c r="BG341" s="42">
        <v>0</v>
      </c>
      <c r="BH341" s="42">
        <v>0</v>
      </c>
      <c r="BI341" s="42">
        <v>0</v>
      </c>
      <c r="BJ341" s="42">
        <v>0</v>
      </c>
      <c r="BK341" s="42">
        <v>0</v>
      </c>
      <c r="BL341" s="42">
        <v>0</v>
      </c>
      <c r="BM341" s="42">
        <v>0</v>
      </c>
      <c r="BN341" s="42">
        <v>0</v>
      </c>
      <c r="BO341" s="42">
        <v>0</v>
      </c>
      <c r="BP341" s="42">
        <v>0</v>
      </c>
      <c r="BQ341" s="42">
        <v>0</v>
      </c>
      <c r="BR341" s="42">
        <v>0</v>
      </c>
      <c r="BS341" s="42">
        <v>0</v>
      </c>
      <c r="BT341" s="42">
        <v>0</v>
      </c>
      <c r="BU341" s="42">
        <v>0</v>
      </c>
      <c r="BV341" s="42">
        <v>0</v>
      </c>
      <c r="BW341" s="42">
        <v>0</v>
      </c>
      <c r="BX341" s="42">
        <v>-1978275.6955969201</v>
      </c>
      <c r="BY341" s="42">
        <v>0</v>
      </c>
      <c r="BZ341" s="42">
        <v>0</v>
      </c>
      <c r="CA341" s="42">
        <v>0</v>
      </c>
      <c r="CB341" s="42">
        <v>0</v>
      </c>
      <c r="CC341" s="42">
        <v>0</v>
      </c>
    </row>
    <row r="342" spans="1:81" x14ac:dyDescent="0.25">
      <c r="A342" s="202">
        <v>44958</v>
      </c>
      <c r="B342" s="42" t="s">
        <v>1427</v>
      </c>
      <c r="C342" s="42" t="s">
        <v>921</v>
      </c>
      <c r="D342" s="42">
        <v>0</v>
      </c>
      <c r="E342" s="42">
        <v>0</v>
      </c>
      <c r="F342" s="42">
        <v>0</v>
      </c>
      <c r="G342" s="42">
        <v>0</v>
      </c>
      <c r="H342" s="42">
        <v>0</v>
      </c>
      <c r="I342" s="42">
        <v>0</v>
      </c>
      <c r="J342" s="42">
        <v>0</v>
      </c>
      <c r="K342" s="42">
        <v>0</v>
      </c>
      <c r="L342" s="42">
        <v>0</v>
      </c>
      <c r="M342" s="42">
        <v>0</v>
      </c>
      <c r="N342" s="42">
        <v>0</v>
      </c>
      <c r="O342" s="42">
        <v>0</v>
      </c>
      <c r="P342" s="42">
        <v>0</v>
      </c>
      <c r="Q342" s="42">
        <v>0</v>
      </c>
      <c r="R342" s="42">
        <v>0</v>
      </c>
      <c r="S342" s="42">
        <v>0</v>
      </c>
      <c r="T342" s="42">
        <v>0</v>
      </c>
      <c r="U342" s="42">
        <v>0</v>
      </c>
      <c r="V342" s="42">
        <v>0</v>
      </c>
      <c r="W342" s="42">
        <v>0</v>
      </c>
      <c r="X342" s="42">
        <v>0</v>
      </c>
      <c r="Y342" s="42">
        <v>-1478.6949999999999</v>
      </c>
      <c r="Z342" s="42">
        <v>0</v>
      </c>
      <c r="AA342" s="42">
        <v>0</v>
      </c>
      <c r="AB342" s="42">
        <v>0</v>
      </c>
      <c r="AC342" s="42">
        <v>0</v>
      </c>
      <c r="AD342" s="42">
        <v>0</v>
      </c>
      <c r="AE342" s="42">
        <v>0</v>
      </c>
      <c r="AF342" s="42">
        <v>0</v>
      </c>
      <c r="AG342" s="42">
        <v>0</v>
      </c>
      <c r="AH342" s="42">
        <v>0</v>
      </c>
      <c r="AI342" s="42">
        <v>0</v>
      </c>
      <c r="AJ342" s="42">
        <v>0</v>
      </c>
      <c r="AK342" s="42">
        <v>0</v>
      </c>
      <c r="AL342" s="42">
        <v>0</v>
      </c>
      <c r="AM342" s="42">
        <v>0</v>
      </c>
      <c r="AN342" s="42">
        <v>0</v>
      </c>
      <c r="AO342" s="42">
        <v>0</v>
      </c>
      <c r="AP342" s="42">
        <v>0</v>
      </c>
      <c r="AQ342" s="42">
        <v>0</v>
      </c>
      <c r="AR342" s="42">
        <v>0</v>
      </c>
      <c r="AS342" s="42">
        <v>0</v>
      </c>
      <c r="AT342" s="42">
        <v>0</v>
      </c>
      <c r="AU342" s="42">
        <v>0</v>
      </c>
      <c r="AV342" s="42">
        <v>0</v>
      </c>
      <c r="AW342" s="42">
        <v>0</v>
      </c>
      <c r="AX342" s="42">
        <v>0</v>
      </c>
      <c r="AY342" s="42">
        <v>0</v>
      </c>
      <c r="AZ342" s="42">
        <v>0</v>
      </c>
      <c r="BA342" s="42">
        <v>0</v>
      </c>
      <c r="BB342" s="42">
        <v>0</v>
      </c>
      <c r="BC342" s="42">
        <v>0</v>
      </c>
      <c r="BD342" s="42">
        <v>0</v>
      </c>
      <c r="BE342" s="42">
        <v>0</v>
      </c>
      <c r="BF342" s="42">
        <v>0</v>
      </c>
      <c r="BG342" s="42">
        <v>0</v>
      </c>
      <c r="BH342" s="42">
        <v>0</v>
      </c>
      <c r="BI342" s="42">
        <v>0</v>
      </c>
      <c r="BJ342" s="42">
        <v>0</v>
      </c>
      <c r="BK342" s="42">
        <v>0</v>
      </c>
      <c r="BL342" s="42">
        <v>0</v>
      </c>
      <c r="BM342" s="42">
        <v>0</v>
      </c>
      <c r="BN342" s="42">
        <v>0</v>
      </c>
      <c r="BO342" s="42">
        <v>0</v>
      </c>
      <c r="BP342" s="42">
        <v>0</v>
      </c>
      <c r="BQ342" s="42">
        <v>0</v>
      </c>
      <c r="BR342" s="42">
        <v>0</v>
      </c>
      <c r="BS342" s="42">
        <v>0</v>
      </c>
      <c r="BT342" s="42">
        <v>0</v>
      </c>
      <c r="BU342" s="42">
        <v>0</v>
      </c>
      <c r="BV342" s="42">
        <v>0</v>
      </c>
      <c r="BW342" s="42">
        <v>0</v>
      </c>
      <c r="BX342" s="42">
        <v>0</v>
      </c>
      <c r="BY342" s="42">
        <v>0</v>
      </c>
      <c r="BZ342" s="42">
        <v>0</v>
      </c>
      <c r="CA342" s="42">
        <v>0</v>
      </c>
      <c r="CB342" s="42">
        <v>0</v>
      </c>
      <c r="CC342" s="42">
        <v>0</v>
      </c>
    </row>
    <row r="343" spans="1:81" x14ac:dyDescent="0.25">
      <c r="A343" s="202">
        <v>44958</v>
      </c>
      <c r="B343" s="42" t="s">
        <v>1427</v>
      </c>
      <c r="C343" s="42" t="s">
        <v>1289</v>
      </c>
      <c r="D343" s="42">
        <v>0</v>
      </c>
      <c r="E343" s="42">
        <v>0</v>
      </c>
      <c r="F343" s="42">
        <v>0</v>
      </c>
      <c r="G343" s="42">
        <v>0</v>
      </c>
      <c r="H343" s="42">
        <v>0</v>
      </c>
      <c r="I343" s="42">
        <v>0</v>
      </c>
      <c r="J343" s="42">
        <v>0</v>
      </c>
      <c r="K343" s="42">
        <v>0</v>
      </c>
      <c r="L343" s="42">
        <v>0</v>
      </c>
      <c r="M343" s="42">
        <v>0</v>
      </c>
      <c r="N343" s="42">
        <v>0</v>
      </c>
      <c r="O343" s="42">
        <v>0</v>
      </c>
      <c r="P343" s="42">
        <v>0</v>
      </c>
      <c r="Q343" s="42">
        <v>0</v>
      </c>
      <c r="R343" s="42">
        <v>0</v>
      </c>
      <c r="S343" s="42">
        <v>0</v>
      </c>
      <c r="T343" s="42">
        <v>0</v>
      </c>
      <c r="U343" s="42">
        <v>0</v>
      </c>
      <c r="V343" s="42">
        <v>0</v>
      </c>
      <c r="W343" s="42">
        <v>0</v>
      </c>
      <c r="X343" s="42">
        <v>0</v>
      </c>
      <c r="Y343" s="42">
        <v>0</v>
      </c>
      <c r="Z343" s="42">
        <v>0</v>
      </c>
      <c r="AA343" s="42">
        <v>0</v>
      </c>
      <c r="AB343" s="42">
        <v>0</v>
      </c>
      <c r="AC343" s="42">
        <v>0</v>
      </c>
      <c r="AD343" s="42">
        <v>0</v>
      </c>
      <c r="AE343" s="42">
        <v>0</v>
      </c>
      <c r="AF343" s="42">
        <v>0</v>
      </c>
      <c r="AG343" s="42">
        <v>0</v>
      </c>
      <c r="AH343" s="42">
        <v>0</v>
      </c>
      <c r="AI343" s="42">
        <v>0</v>
      </c>
      <c r="AJ343" s="42">
        <v>0</v>
      </c>
      <c r="AK343" s="42">
        <v>0</v>
      </c>
      <c r="AL343" s="42">
        <v>0</v>
      </c>
      <c r="AM343" s="42">
        <v>0</v>
      </c>
      <c r="AN343" s="42">
        <v>0</v>
      </c>
      <c r="AO343" s="42">
        <v>0</v>
      </c>
      <c r="AP343" s="42">
        <v>0</v>
      </c>
      <c r="AQ343" s="42">
        <v>0</v>
      </c>
      <c r="AR343" s="42">
        <v>0</v>
      </c>
      <c r="AS343" s="42">
        <v>0</v>
      </c>
      <c r="AT343" s="42">
        <v>0</v>
      </c>
      <c r="AU343" s="42">
        <v>0</v>
      </c>
      <c r="AV343" s="42">
        <v>0</v>
      </c>
      <c r="AW343" s="42">
        <v>0</v>
      </c>
      <c r="AX343" s="42">
        <v>0</v>
      </c>
      <c r="AY343" s="42">
        <v>0</v>
      </c>
      <c r="AZ343" s="42">
        <v>0</v>
      </c>
      <c r="BA343" s="42">
        <v>0</v>
      </c>
      <c r="BB343" s="42">
        <v>0</v>
      </c>
      <c r="BC343" s="42">
        <v>0</v>
      </c>
      <c r="BD343" s="42">
        <v>0</v>
      </c>
      <c r="BE343" s="42">
        <v>0</v>
      </c>
      <c r="BF343" s="42">
        <v>0</v>
      </c>
      <c r="BG343" s="42">
        <v>0</v>
      </c>
      <c r="BH343" s="42">
        <v>0</v>
      </c>
      <c r="BI343" s="42">
        <v>0</v>
      </c>
      <c r="BJ343" s="42">
        <v>0</v>
      </c>
      <c r="BK343" s="42">
        <v>0</v>
      </c>
      <c r="BL343" s="42">
        <v>0</v>
      </c>
      <c r="BM343" s="42">
        <v>0</v>
      </c>
      <c r="BN343" s="42">
        <v>0</v>
      </c>
      <c r="BO343" s="42">
        <v>0</v>
      </c>
      <c r="BP343" s="42">
        <v>0</v>
      </c>
      <c r="BQ343" s="42">
        <v>0</v>
      </c>
      <c r="BR343" s="42">
        <v>0</v>
      </c>
      <c r="BS343" s="42">
        <v>0</v>
      </c>
      <c r="BT343" s="42">
        <v>0</v>
      </c>
      <c r="BU343" s="42">
        <v>0</v>
      </c>
      <c r="BV343" s="42">
        <v>0</v>
      </c>
      <c r="BW343" s="42">
        <v>0</v>
      </c>
      <c r="BX343" s="42">
        <v>-269423.24576966499</v>
      </c>
      <c r="BY343" s="42">
        <v>0</v>
      </c>
      <c r="BZ343" s="42">
        <v>0</v>
      </c>
      <c r="CA343" s="42">
        <v>0</v>
      </c>
      <c r="CB343" s="42">
        <v>0</v>
      </c>
      <c r="CC343" s="42">
        <v>0</v>
      </c>
    </row>
    <row r="344" spans="1:81" x14ac:dyDescent="0.25">
      <c r="A344" s="202">
        <v>44958</v>
      </c>
      <c r="B344" s="42" t="s">
        <v>1298</v>
      </c>
      <c r="C344" s="42" t="s">
        <v>459</v>
      </c>
      <c r="D344" s="42">
        <v>0</v>
      </c>
      <c r="E344" s="42">
        <v>0</v>
      </c>
      <c r="F344" s="42">
        <v>0</v>
      </c>
      <c r="G344" s="42">
        <v>0</v>
      </c>
      <c r="H344" s="42">
        <v>0</v>
      </c>
      <c r="I344" s="42">
        <v>0</v>
      </c>
      <c r="J344" s="42">
        <v>0</v>
      </c>
      <c r="K344" s="42">
        <v>0</v>
      </c>
      <c r="L344" s="42">
        <v>0</v>
      </c>
      <c r="M344" s="42">
        <v>0</v>
      </c>
      <c r="N344" s="42">
        <v>0</v>
      </c>
      <c r="O344" s="42">
        <v>456.68099999999902</v>
      </c>
      <c r="P344" s="42">
        <v>0</v>
      </c>
      <c r="Q344" s="42">
        <v>0</v>
      </c>
      <c r="R344" s="42">
        <v>0</v>
      </c>
      <c r="S344" s="42">
        <v>0</v>
      </c>
      <c r="T344" s="42">
        <v>0</v>
      </c>
      <c r="U344" s="42">
        <v>0</v>
      </c>
      <c r="V344" s="42">
        <v>0</v>
      </c>
      <c r="W344" s="42">
        <v>0</v>
      </c>
      <c r="X344" s="42">
        <v>0</v>
      </c>
      <c r="Y344" s="42">
        <v>0</v>
      </c>
      <c r="Z344" s="42">
        <v>0</v>
      </c>
      <c r="AA344" s="42">
        <v>0</v>
      </c>
      <c r="AB344" s="42">
        <v>0</v>
      </c>
      <c r="AC344" s="42">
        <v>0</v>
      </c>
      <c r="AD344" s="42">
        <v>0</v>
      </c>
      <c r="AE344" s="42">
        <v>0</v>
      </c>
      <c r="AF344" s="42">
        <v>0</v>
      </c>
      <c r="AG344" s="42">
        <v>0</v>
      </c>
      <c r="AH344" s="42">
        <v>0</v>
      </c>
      <c r="AI344" s="42">
        <v>0</v>
      </c>
      <c r="AJ344" s="42">
        <v>0</v>
      </c>
      <c r="AK344" s="42">
        <v>0</v>
      </c>
      <c r="AL344" s="42">
        <v>0</v>
      </c>
      <c r="AM344" s="42">
        <v>0</v>
      </c>
      <c r="AN344" s="42">
        <v>0</v>
      </c>
      <c r="AO344" s="42">
        <v>0</v>
      </c>
      <c r="AP344" s="42">
        <v>0</v>
      </c>
      <c r="AQ344" s="42">
        <v>0</v>
      </c>
      <c r="AR344" s="42">
        <v>0</v>
      </c>
      <c r="AS344" s="42">
        <v>0</v>
      </c>
      <c r="AT344" s="42">
        <v>0</v>
      </c>
      <c r="AU344" s="42">
        <v>0</v>
      </c>
      <c r="AV344" s="42">
        <v>0</v>
      </c>
      <c r="AW344" s="42">
        <v>0</v>
      </c>
      <c r="AX344" s="42">
        <v>0</v>
      </c>
      <c r="AY344" s="42">
        <v>0</v>
      </c>
      <c r="AZ344" s="42">
        <v>0</v>
      </c>
      <c r="BA344" s="42">
        <v>0</v>
      </c>
      <c r="BB344" s="42">
        <v>0</v>
      </c>
      <c r="BC344" s="42">
        <v>0</v>
      </c>
      <c r="BD344" s="42">
        <v>0</v>
      </c>
      <c r="BE344" s="42">
        <v>0</v>
      </c>
      <c r="BF344" s="42">
        <v>0</v>
      </c>
      <c r="BG344" s="42">
        <v>0</v>
      </c>
      <c r="BH344" s="42">
        <v>0</v>
      </c>
      <c r="BI344" s="42">
        <v>0</v>
      </c>
      <c r="BJ344" s="42">
        <v>0</v>
      </c>
      <c r="BK344" s="42">
        <v>0</v>
      </c>
      <c r="BL344" s="42">
        <v>0</v>
      </c>
      <c r="BM344" s="42">
        <v>0</v>
      </c>
      <c r="BN344" s="42">
        <v>0</v>
      </c>
      <c r="BO344" s="42">
        <v>0</v>
      </c>
      <c r="BP344" s="42">
        <v>0</v>
      </c>
      <c r="BQ344" s="42">
        <v>0</v>
      </c>
      <c r="BR344" s="42">
        <v>0</v>
      </c>
      <c r="BS344" s="42">
        <v>0</v>
      </c>
      <c r="BT344" s="42">
        <v>0</v>
      </c>
      <c r="BU344" s="42">
        <v>0</v>
      </c>
      <c r="BV344" s="42">
        <v>0</v>
      </c>
      <c r="BW344" s="42">
        <v>0</v>
      </c>
      <c r="BX344" s="42">
        <v>401930.59173370001</v>
      </c>
      <c r="BY344" s="42">
        <v>0</v>
      </c>
      <c r="BZ344" s="42">
        <v>0</v>
      </c>
      <c r="CA344" s="42">
        <v>0</v>
      </c>
      <c r="CB344" s="42">
        <v>0</v>
      </c>
      <c r="CC344" s="42">
        <v>0</v>
      </c>
    </row>
    <row r="345" spans="1:81" x14ac:dyDescent="0.25">
      <c r="A345" s="202">
        <v>44958</v>
      </c>
      <c r="B345" s="42" t="s">
        <v>1298</v>
      </c>
      <c r="C345" s="42" t="s">
        <v>455</v>
      </c>
      <c r="D345" s="42">
        <v>0</v>
      </c>
      <c r="E345" s="42">
        <v>0</v>
      </c>
      <c r="F345" s="42">
        <v>0</v>
      </c>
      <c r="G345" s="42">
        <v>0</v>
      </c>
      <c r="H345" s="42">
        <v>0</v>
      </c>
      <c r="I345" s="42">
        <v>0</v>
      </c>
      <c r="J345" s="42">
        <v>0</v>
      </c>
      <c r="K345" s="42">
        <v>0</v>
      </c>
      <c r="L345" s="42">
        <v>0</v>
      </c>
      <c r="M345" s="42">
        <v>0</v>
      </c>
      <c r="N345" s="42">
        <v>0</v>
      </c>
      <c r="O345" s="42">
        <v>0</v>
      </c>
      <c r="P345" s="42">
        <v>0</v>
      </c>
      <c r="Q345" s="42">
        <v>0</v>
      </c>
      <c r="R345" s="42">
        <v>0</v>
      </c>
      <c r="S345" s="42">
        <v>0</v>
      </c>
      <c r="T345" s="42">
        <v>0</v>
      </c>
      <c r="U345" s="42">
        <v>0</v>
      </c>
      <c r="V345" s="42">
        <v>0</v>
      </c>
      <c r="W345" s="42">
        <v>0</v>
      </c>
      <c r="X345" s="42">
        <v>0</v>
      </c>
      <c r="Y345" s="42">
        <v>0</v>
      </c>
      <c r="Z345" s="42">
        <v>0</v>
      </c>
      <c r="AA345" s="42">
        <v>0</v>
      </c>
      <c r="AB345" s="42">
        <v>1.6249E-5</v>
      </c>
      <c r="AC345" s="42">
        <v>0</v>
      </c>
      <c r="AD345" s="42">
        <v>0</v>
      </c>
      <c r="AE345" s="42">
        <v>0</v>
      </c>
      <c r="AF345" s="42">
        <v>0</v>
      </c>
      <c r="AG345" s="42">
        <v>0</v>
      </c>
      <c r="AH345" s="42">
        <v>0</v>
      </c>
      <c r="AI345" s="42">
        <v>0</v>
      </c>
      <c r="AJ345" s="42">
        <v>0</v>
      </c>
      <c r="AK345" s="42">
        <v>0</v>
      </c>
      <c r="AL345" s="42">
        <v>0</v>
      </c>
      <c r="AM345" s="42">
        <v>0</v>
      </c>
      <c r="AN345" s="42">
        <v>0</v>
      </c>
      <c r="AO345" s="42">
        <v>0</v>
      </c>
      <c r="AP345" s="42">
        <v>0</v>
      </c>
      <c r="AQ345" s="42">
        <v>0</v>
      </c>
      <c r="AR345" s="42">
        <v>0</v>
      </c>
      <c r="AS345" s="42">
        <v>0</v>
      </c>
      <c r="AT345" s="42">
        <v>0</v>
      </c>
      <c r="AU345" s="42">
        <v>0</v>
      </c>
      <c r="AV345" s="42">
        <v>0</v>
      </c>
      <c r="AW345" s="42">
        <v>0</v>
      </c>
      <c r="AX345" s="42">
        <v>0</v>
      </c>
      <c r="AY345" s="42">
        <v>0</v>
      </c>
      <c r="AZ345" s="42">
        <v>0</v>
      </c>
      <c r="BA345" s="42">
        <v>0</v>
      </c>
      <c r="BB345" s="42">
        <v>0</v>
      </c>
      <c r="BC345" s="42">
        <v>0</v>
      </c>
      <c r="BD345" s="42">
        <v>0</v>
      </c>
      <c r="BE345" s="42">
        <v>0</v>
      </c>
      <c r="BF345" s="42">
        <v>0</v>
      </c>
      <c r="BG345" s="42">
        <v>0</v>
      </c>
      <c r="BH345" s="42">
        <v>0</v>
      </c>
      <c r="BI345" s="42">
        <v>0</v>
      </c>
      <c r="BJ345" s="42">
        <v>0</v>
      </c>
      <c r="BK345" s="42">
        <v>0</v>
      </c>
      <c r="BL345" s="42">
        <v>0</v>
      </c>
      <c r="BM345" s="42">
        <v>0</v>
      </c>
      <c r="BN345" s="42">
        <v>0</v>
      </c>
      <c r="BO345" s="42">
        <v>0</v>
      </c>
      <c r="BP345" s="42">
        <v>0</v>
      </c>
      <c r="BQ345" s="42">
        <v>0</v>
      </c>
      <c r="BR345" s="42">
        <v>0</v>
      </c>
      <c r="BS345" s="42">
        <v>0</v>
      </c>
      <c r="BT345" s="42">
        <v>0</v>
      </c>
      <c r="BU345" s="42">
        <v>0</v>
      </c>
      <c r="BV345" s="42">
        <v>0</v>
      </c>
      <c r="BW345" s="42">
        <v>0</v>
      </c>
      <c r="BX345" s="42">
        <v>0</v>
      </c>
      <c r="BY345" s="42">
        <v>0</v>
      </c>
      <c r="BZ345" s="42">
        <v>0</v>
      </c>
      <c r="CA345" s="42">
        <v>0</v>
      </c>
      <c r="CB345" s="42">
        <v>0</v>
      </c>
      <c r="CC345" s="42">
        <v>0</v>
      </c>
    </row>
    <row r="346" spans="1:81" x14ac:dyDescent="0.25">
      <c r="A346" s="202">
        <v>44958</v>
      </c>
      <c r="B346" s="42" t="s">
        <v>1298</v>
      </c>
      <c r="C346" s="42" t="s">
        <v>1294</v>
      </c>
      <c r="D346" s="42">
        <v>0</v>
      </c>
      <c r="E346" s="42">
        <v>0</v>
      </c>
      <c r="F346" s="42">
        <v>0</v>
      </c>
      <c r="G346" s="42">
        <v>0</v>
      </c>
      <c r="H346" s="42">
        <v>0</v>
      </c>
      <c r="I346" s="42">
        <v>0</v>
      </c>
      <c r="J346" s="42">
        <v>0</v>
      </c>
      <c r="K346" s="42">
        <v>0</v>
      </c>
      <c r="L346" s="42">
        <v>0</v>
      </c>
      <c r="M346" s="42">
        <v>0</v>
      </c>
      <c r="N346" s="42">
        <v>0</v>
      </c>
      <c r="O346" s="42">
        <v>0</v>
      </c>
      <c r="P346" s="42">
        <v>0</v>
      </c>
      <c r="Q346" s="42">
        <v>0</v>
      </c>
      <c r="R346" s="42">
        <v>0</v>
      </c>
      <c r="S346" s="42">
        <v>0</v>
      </c>
      <c r="T346" s="42">
        <v>43632.810206999799</v>
      </c>
      <c r="U346" s="42">
        <v>0</v>
      </c>
      <c r="V346" s="42">
        <v>0</v>
      </c>
      <c r="W346" s="42">
        <v>0</v>
      </c>
      <c r="X346" s="42">
        <v>0</v>
      </c>
      <c r="Y346" s="42">
        <v>0</v>
      </c>
      <c r="Z346" s="42">
        <v>0</v>
      </c>
      <c r="AA346" s="42">
        <v>0</v>
      </c>
      <c r="AB346" s="42">
        <v>0</v>
      </c>
      <c r="AC346" s="42">
        <v>0</v>
      </c>
      <c r="AD346" s="42">
        <v>0</v>
      </c>
      <c r="AE346" s="42">
        <v>0</v>
      </c>
      <c r="AF346" s="42">
        <v>0</v>
      </c>
      <c r="AG346" s="42">
        <v>0</v>
      </c>
      <c r="AH346" s="42">
        <v>0</v>
      </c>
      <c r="AI346" s="42">
        <v>73.927199999999999</v>
      </c>
      <c r="AJ346" s="42">
        <v>0</v>
      </c>
      <c r="AK346" s="42">
        <v>0</v>
      </c>
      <c r="AL346" s="42">
        <v>0</v>
      </c>
      <c r="AM346" s="42">
        <v>0</v>
      </c>
      <c r="AN346" s="42">
        <v>0</v>
      </c>
      <c r="AO346" s="42">
        <v>0</v>
      </c>
      <c r="AP346" s="42">
        <v>0</v>
      </c>
      <c r="AQ346" s="42">
        <v>0</v>
      </c>
      <c r="AR346" s="42">
        <v>0</v>
      </c>
      <c r="AS346" s="42">
        <v>0</v>
      </c>
      <c r="AT346" s="42">
        <v>0</v>
      </c>
      <c r="AU346" s="42">
        <v>0</v>
      </c>
      <c r="AV346" s="42">
        <v>0</v>
      </c>
      <c r="AW346" s="42">
        <v>0</v>
      </c>
      <c r="AX346" s="42">
        <v>0</v>
      </c>
      <c r="AY346" s="42">
        <v>0</v>
      </c>
      <c r="AZ346" s="42">
        <v>0</v>
      </c>
      <c r="BA346" s="42">
        <v>0</v>
      </c>
      <c r="BB346" s="42">
        <v>0</v>
      </c>
      <c r="BC346" s="42">
        <v>0</v>
      </c>
      <c r="BD346" s="42">
        <v>0</v>
      </c>
      <c r="BE346" s="42">
        <v>0</v>
      </c>
      <c r="BF346" s="42">
        <v>0</v>
      </c>
      <c r="BG346" s="42">
        <v>0</v>
      </c>
      <c r="BH346" s="42">
        <v>0</v>
      </c>
      <c r="BI346" s="42">
        <v>0</v>
      </c>
      <c r="BJ346" s="42">
        <v>0</v>
      </c>
      <c r="BK346" s="42">
        <v>0</v>
      </c>
      <c r="BL346" s="42">
        <v>0</v>
      </c>
      <c r="BM346" s="42">
        <v>0</v>
      </c>
      <c r="BN346" s="42">
        <v>0</v>
      </c>
      <c r="BO346" s="42">
        <v>0</v>
      </c>
      <c r="BP346" s="42">
        <v>0</v>
      </c>
      <c r="BQ346" s="42">
        <v>0</v>
      </c>
      <c r="BR346" s="42">
        <v>0</v>
      </c>
      <c r="BS346" s="42">
        <v>0</v>
      </c>
      <c r="BT346" s="42">
        <v>0</v>
      </c>
      <c r="BU346" s="42">
        <v>0</v>
      </c>
      <c r="BV346" s="42">
        <v>0</v>
      </c>
      <c r="BW346" s="42">
        <v>0</v>
      </c>
      <c r="BX346" s="42">
        <v>0</v>
      </c>
      <c r="BY346" s="42">
        <v>0</v>
      </c>
      <c r="BZ346" s="42">
        <v>0</v>
      </c>
      <c r="CA346" s="42">
        <v>0</v>
      </c>
      <c r="CB346" s="42">
        <v>0</v>
      </c>
      <c r="CC346" s="42">
        <v>0</v>
      </c>
    </row>
    <row r="347" spans="1:81" x14ac:dyDescent="0.25">
      <c r="A347" s="202">
        <v>44958</v>
      </c>
      <c r="B347" s="42" t="s">
        <v>1298</v>
      </c>
      <c r="C347" s="42" t="s">
        <v>1299</v>
      </c>
      <c r="D347" s="42">
        <v>0</v>
      </c>
      <c r="E347" s="42">
        <v>0</v>
      </c>
      <c r="F347" s="42">
        <v>0</v>
      </c>
      <c r="G347" s="42">
        <v>0</v>
      </c>
      <c r="H347" s="42">
        <v>0</v>
      </c>
      <c r="I347" s="42">
        <v>0</v>
      </c>
      <c r="J347" s="42">
        <v>0</v>
      </c>
      <c r="K347" s="42">
        <v>0</v>
      </c>
      <c r="L347" s="42">
        <v>0</v>
      </c>
      <c r="M347" s="42">
        <v>0</v>
      </c>
      <c r="N347" s="42">
        <v>0</v>
      </c>
      <c r="O347" s="42">
        <v>0</v>
      </c>
      <c r="P347" s="42">
        <v>0</v>
      </c>
      <c r="Q347" s="42">
        <v>0</v>
      </c>
      <c r="R347" s="42">
        <v>0</v>
      </c>
      <c r="S347" s="42">
        <v>0</v>
      </c>
      <c r="T347" s="42">
        <v>0</v>
      </c>
      <c r="U347" s="42">
        <v>0</v>
      </c>
      <c r="V347" s="42">
        <v>0</v>
      </c>
      <c r="W347" s="42">
        <v>0</v>
      </c>
      <c r="X347" s="42">
        <v>0</v>
      </c>
      <c r="Y347" s="42">
        <v>0</v>
      </c>
      <c r="Z347" s="42">
        <v>0</v>
      </c>
      <c r="AA347" s="42">
        <v>0</v>
      </c>
      <c r="AB347" s="42">
        <v>0</v>
      </c>
      <c r="AC347" s="42">
        <v>0</v>
      </c>
      <c r="AD347" s="42">
        <v>0</v>
      </c>
      <c r="AE347" s="42">
        <v>0</v>
      </c>
      <c r="AF347" s="42">
        <v>0</v>
      </c>
      <c r="AG347" s="42">
        <v>0</v>
      </c>
      <c r="AH347" s="42">
        <v>0</v>
      </c>
      <c r="AI347" s="42">
        <v>-51.768029573</v>
      </c>
      <c r="AJ347" s="42">
        <v>0</v>
      </c>
      <c r="AK347" s="42">
        <v>0</v>
      </c>
      <c r="AL347" s="42">
        <v>0</v>
      </c>
      <c r="AM347" s="42">
        <v>0</v>
      </c>
      <c r="AN347" s="42">
        <v>0</v>
      </c>
      <c r="AO347" s="42">
        <v>0</v>
      </c>
      <c r="AP347" s="42">
        <v>0</v>
      </c>
      <c r="AQ347" s="42">
        <v>92869.836663038994</v>
      </c>
      <c r="AR347" s="42">
        <v>0</v>
      </c>
      <c r="AS347" s="42">
        <v>0</v>
      </c>
      <c r="AT347" s="42">
        <v>0</v>
      </c>
      <c r="AU347" s="42">
        <v>0</v>
      </c>
      <c r="AV347" s="42">
        <v>0</v>
      </c>
      <c r="AW347" s="42">
        <v>0</v>
      </c>
      <c r="AX347" s="42">
        <v>0</v>
      </c>
      <c r="AY347" s="42">
        <v>0</v>
      </c>
      <c r="AZ347" s="42">
        <v>0</v>
      </c>
      <c r="BA347" s="42">
        <v>0</v>
      </c>
      <c r="BB347" s="42">
        <v>0</v>
      </c>
      <c r="BC347" s="42">
        <v>0</v>
      </c>
      <c r="BD347" s="42">
        <v>0</v>
      </c>
      <c r="BE347" s="42">
        <v>0</v>
      </c>
      <c r="BF347" s="42">
        <v>0</v>
      </c>
      <c r="BG347" s="42">
        <v>0</v>
      </c>
      <c r="BH347" s="42">
        <v>0</v>
      </c>
      <c r="BI347" s="42">
        <v>0</v>
      </c>
      <c r="BJ347" s="42">
        <v>0</v>
      </c>
      <c r="BK347" s="42">
        <v>0</v>
      </c>
      <c r="BL347" s="42">
        <v>0</v>
      </c>
      <c r="BM347" s="42">
        <v>0</v>
      </c>
      <c r="BN347" s="42">
        <v>0</v>
      </c>
      <c r="BO347" s="42">
        <v>0</v>
      </c>
      <c r="BP347" s="42">
        <v>0</v>
      </c>
      <c r="BQ347" s="42">
        <v>0</v>
      </c>
      <c r="BR347" s="42">
        <v>0</v>
      </c>
      <c r="BS347" s="42">
        <v>0</v>
      </c>
      <c r="BT347" s="42">
        <v>0</v>
      </c>
      <c r="BU347" s="42">
        <v>0</v>
      </c>
      <c r="BV347" s="42">
        <v>0</v>
      </c>
      <c r="BW347" s="42">
        <v>0</v>
      </c>
      <c r="BX347" s="42">
        <v>0</v>
      </c>
      <c r="BY347" s="42">
        <v>0</v>
      </c>
      <c r="BZ347" s="42">
        <v>0</v>
      </c>
      <c r="CA347" s="42">
        <v>0</v>
      </c>
      <c r="CB347" s="42">
        <v>0</v>
      </c>
      <c r="CC347" s="42">
        <v>0</v>
      </c>
    </row>
    <row r="348" spans="1:81" x14ac:dyDescent="0.25">
      <c r="A348" s="202">
        <v>44958</v>
      </c>
      <c r="B348" s="42" t="s">
        <v>1298</v>
      </c>
      <c r="C348" s="42" t="s">
        <v>1292</v>
      </c>
      <c r="D348" s="42">
        <v>0</v>
      </c>
      <c r="E348" s="42">
        <v>0</v>
      </c>
      <c r="F348" s="42">
        <v>0</v>
      </c>
      <c r="G348" s="42">
        <v>0</v>
      </c>
      <c r="H348" s="42">
        <v>0</v>
      </c>
      <c r="I348" s="42">
        <v>0</v>
      </c>
      <c r="J348" s="42">
        <v>0</v>
      </c>
      <c r="K348" s="42">
        <v>0</v>
      </c>
      <c r="L348" s="42">
        <v>0</v>
      </c>
      <c r="M348" s="42">
        <v>0</v>
      </c>
      <c r="N348" s="42">
        <v>0</v>
      </c>
      <c r="O348" s="42">
        <v>0</v>
      </c>
      <c r="P348" s="42">
        <v>0</v>
      </c>
      <c r="Q348" s="42">
        <v>0</v>
      </c>
      <c r="R348" s="42">
        <v>0</v>
      </c>
      <c r="S348" s="42">
        <v>0</v>
      </c>
      <c r="T348" s="42">
        <v>0</v>
      </c>
      <c r="U348" s="42">
        <v>0</v>
      </c>
      <c r="V348" s="42">
        <v>0</v>
      </c>
      <c r="W348" s="42">
        <v>0</v>
      </c>
      <c r="X348" s="42">
        <v>0</v>
      </c>
      <c r="Y348" s="42">
        <v>0</v>
      </c>
      <c r="Z348" s="42">
        <v>0</v>
      </c>
      <c r="AA348" s="42">
        <v>0</v>
      </c>
      <c r="AB348" s="42">
        <v>0</v>
      </c>
      <c r="AC348" s="42">
        <v>0</v>
      </c>
      <c r="AD348" s="42">
        <v>0</v>
      </c>
      <c r="AE348" s="42">
        <v>0</v>
      </c>
      <c r="AF348" s="42">
        <v>0</v>
      </c>
      <c r="AG348" s="42">
        <v>0</v>
      </c>
      <c r="AH348" s="42">
        <v>0</v>
      </c>
      <c r="AI348" s="42">
        <v>1098.876232756</v>
      </c>
      <c r="AJ348" s="42">
        <v>0</v>
      </c>
      <c r="AK348" s="42">
        <v>0</v>
      </c>
      <c r="AL348" s="42">
        <v>0</v>
      </c>
      <c r="AM348" s="42">
        <v>0</v>
      </c>
      <c r="AN348" s="42">
        <v>0</v>
      </c>
      <c r="AO348" s="42">
        <v>0</v>
      </c>
      <c r="AP348" s="42">
        <v>0</v>
      </c>
      <c r="AQ348" s="42">
        <v>0</v>
      </c>
      <c r="AR348" s="42">
        <v>0</v>
      </c>
      <c r="AS348" s="42">
        <v>0</v>
      </c>
      <c r="AT348" s="42">
        <v>0</v>
      </c>
      <c r="AU348" s="42">
        <v>0</v>
      </c>
      <c r="AV348" s="42">
        <v>0</v>
      </c>
      <c r="AW348" s="42">
        <v>0</v>
      </c>
      <c r="AX348" s="42">
        <v>0</v>
      </c>
      <c r="AY348" s="42">
        <v>0</v>
      </c>
      <c r="AZ348" s="42">
        <v>0</v>
      </c>
      <c r="BA348" s="42">
        <v>0</v>
      </c>
      <c r="BB348" s="42">
        <v>0</v>
      </c>
      <c r="BC348" s="42">
        <v>0</v>
      </c>
      <c r="BD348" s="42">
        <v>0</v>
      </c>
      <c r="BE348" s="42">
        <v>0</v>
      </c>
      <c r="BF348" s="42">
        <v>0</v>
      </c>
      <c r="BG348" s="42">
        <v>0</v>
      </c>
      <c r="BH348" s="42">
        <v>0</v>
      </c>
      <c r="BI348" s="42">
        <v>0</v>
      </c>
      <c r="BJ348" s="42">
        <v>0</v>
      </c>
      <c r="BK348" s="42">
        <v>0</v>
      </c>
      <c r="BL348" s="42">
        <v>0</v>
      </c>
      <c r="BM348" s="42">
        <v>0</v>
      </c>
      <c r="BN348" s="42">
        <v>0</v>
      </c>
      <c r="BO348" s="42">
        <v>0</v>
      </c>
      <c r="BP348" s="42">
        <v>0</v>
      </c>
      <c r="BQ348" s="42">
        <v>0</v>
      </c>
      <c r="BR348" s="42">
        <v>0</v>
      </c>
      <c r="BS348" s="42">
        <v>0</v>
      </c>
      <c r="BT348" s="42">
        <v>0</v>
      </c>
      <c r="BU348" s="42">
        <v>0</v>
      </c>
      <c r="BV348" s="42">
        <v>0</v>
      </c>
      <c r="BW348" s="42">
        <v>4017178.5220790799</v>
      </c>
      <c r="BX348" s="42">
        <v>0</v>
      </c>
      <c r="BY348" s="42">
        <v>0</v>
      </c>
      <c r="BZ348" s="42">
        <v>0</v>
      </c>
      <c r="CA348" s="42">
        <v>0</v>
      </c>
      <c r="CB348" s="42">
        <v>0</v>
      </c>
      <c r="CC348" s="42">
        <v>0</v>
      </c>
    </row>
    <row r="349" spans="1:81" x14ac:dyDescent="0.25">
      <c r="A349" s="202">
        <v>44958</v>
      </c>
      <c r="B349" s="42" t="s">
        <v>1298</v>
      </c>
      <c r="C349" s="42" t="s">
        <v>1289</v>
      </c>
      <c r="D349" s="42">
        <v>0</v>
      </c>
      <c r="E349" s="42">
        <v>0</v>
      </c>
      <c r="F349" s="42">
        <v>0</v>
      </c>
      <c r="G349" s="42">
        <v>0</v>
      </c>
      <c r="H349" s="42">
        <v>0</v>
      </c>
      <c r="I349" s="42">
        <v>0</v>
      </c>
      <c r="J349" s="42">
        <v>0</v>
      </c>
      <c r="K349" s="42">
        <v>0</v>
      </c>
      <c r="L349" s="42">
        <v>0</v>
      </c>
      <c r="M349" s="42">
        <v>0</v>
      </c>
      <c r="N349" s="42">
        <v>0</v>
      </c>
      <c r="O349" s="42">
        <v>0</v>
      </c>
      <c r="P349" s="42">
        <v>0</v>
      </c>
      <c r="Q349" s="42">
        <v>0</v>
      </c>
      <c r="R349" s="42">
        <v>0</v>
      </c>
      <c r="S349" s="42">
        <v>0</v>
      </c>
      <c r="T349" s="42">
        <v>0</v>
      </c>
      <c r="U349" s="42">
        <v>0</v>
      </c>
      <c r="V349" s="42">
        <v>0</v>
      </c>
      <c r="W349" s="42">
        <v>0</v>
      </c>
      <c r="X349" s="42">
        <v>0</v>
      </c>
      <c r="Y349" s="42">
        <v>0</v>
      </c>
      <c r="Z349" s="42">
        <v>0</v>
      </c>
      <c r="AA349" s="42">
        <v>0</v>
      </c>
      <c r="AB349" s="42">
        <v>0</v>
      </c>
      <c r="AC349" s="42">
        <v>0</v>
      </c>
      <c r="AD349" s="42">
        <v>0</v>
      </c>
      <c r="AE349" s="42">
        <v>0</v>
      </c>
      <c r="AF349" s="42">
        <v>0</v>
      </c>
      <c r="AG349" s="42">
        <v>0</v>
      </c>
      <c r="AH349" s="42">
        <v>0</v>
      </c>
      <c r="AI349" s="42">
        <v>4762.7119084790002</v>
      </c>
      <c r="AJ349" s="42">
        <v>0</v>
      </c>
      <c r="AK349" s="42">
        <v>0</v>
      </c>
      <c r="AL349" s="42">
        <v>0</v>
      </c>
      <c r="AM349" s="42">
        <v>0</v>
      </c>
      <c r="AN349" s="42">
        <v>0</v>
      </c>
      <c r="AO349" s="42">
        <v>0</v>
      </c>
      <c r="AP349" s="42">
        <v>0</v>
      </c>
      <c r="AQ349" s="42">
        <v>0</v>
      </c>
      <c r="AR349" s="42">
        <v>0</v>
      </c>
      <c r="AS349" s="42">
        <v>0</v>
      </c>
      <c r="AT349" s="42">
        <v>0</v>
      </c>
      <c r="AU349" s="42">
        <v>0</v>
      </c>
      <c r="AV349" s="42">
        <v>0</v>
      </c>
      <c r="AW349" s="42">
        <v>0</v>
      </c>
      <c r="AX349" s="42">
        <v>0</v>
      </c>
      <c r="AY349" s="42">
        <v>0</v>
      </c>
      <c r="AZ349" s="42">
        <v>0</v>
      </c>
      <c r="BA349" s="42">
        <v>0</v>
      </c>
      <c r="BB349" s="42">
        <v>0</v>
      </c>
      <c r="BC349" s="42">
        <v>0</v>
      </c>
      <c r="BD349" s="42">
        <v>0</v>
      </c>
      <c r="BE349" s="42">
        <v>0</v>
      </c>
      <c r="BF349" s="42">
        <v>0</v>
      </c>
      <c r="BG349" s="42">
        <v>0</v>
      </c>
      <c r="BH349" s="42">
        <v>0</v>
      </c>
      <c r="BI349" s="42">
        <v>0</v>
      </c>
      <c r="BJ349" s="42">
        <v>0</v>
      </c>
      <c r="BK349" s="42">
        <v>0</v>
      </c>
      <c r="BL349" s="42">
        <v>0</v>
      </c>
      <c r="BM349" s="42">
        <v>0</v>
      </c>
      <c r="BN349" s="42">
        <v>0</v>
      </c>
      <c r="BO349" s="42">
        <v>0</v>
      </c>
      <c r="BP349" s="42">
        <v>0</v>
      </c>
      <c r="BQ349" s="42">
        <v>0</v>
      </c>
      <c r="BR349" s="42">
        <v>0</v>
      </c>
      <c r="BS349" s="42">
        <v>0</v>
      </c>
      <c r="BT349" s="42">
        <v>0</v>
      </c>
      <c r="BU349" s="42">
        <v>0</v>
      </c>
      <c r="BV349" s="42">
        <v>0</v>
      </c>
      <c r="BW349" s="42">
        <v>0</v>
      </c>
      <c r="BX349" s="42">
        <v>-3389494.4367797002</v>
      </c>
      <c r="BY349" s="42">
        <v>0</v>
      </c>
      <c r="BZ349" s="42">
        <v>0</v>
      </c>
      <c r="CA349" s="42">
        <v>0</v>
      </c>
      <c r="CB349" s="42">
        <v>0</v>
      </c>
      <c r="CC349" s="42">
        <v>0</v>
      </c>
    </row>
    <row r="350" spans="1:81" x14ac:dyDescent="0.25">
      <c r="A350" s="202">
        <v>44958</v>
      </c>
      <c r="B350" s="42" t="s">
        <v>1298</v>
      </c>
      <c r="C350" s="42" t="s">
        <v>821</v>
      </c>
      <c r="D350" s="42">
        <v>0</v>
      </c>
      <c r="E350" s="42">
        <v>0</v>
      </c>
      <c r="F350" s="42">
        <v>0</v>
      </c>
      <c r="G350" s="42">
        <v>0</v>
      </c>
      <c r="H350" s="42">
        <v>0</v>
      </c>
      <c r="I350" s="42">
        <v>0</v>
      </c>
      <c r="J350" s="42">
        <v>0</v>
      </c>
      <c r="K350" s="42">
        <v>0</v>
      </c>
      <c r="L350" s="42">
        <v>0</v>
      </c>
      <c r="M350" s="42">
        <v>0</v>
      </c>
      <c r="N350" s="42">
        <v>0</v>
      </c>
      <c r="O350" s="42">
        <v>0</v>
      </c>
      <c r="P350" s="42">
        <v>0</v>
      </c>
      <c r="Q350" s="42">
        <v>0</v>
      </c>
      <c r="R350" s="42">
        <v>0</v>
      </c>
      <c r="S350" s="42">
        <v>0</v>
      </c>
      <c r="T350" s="42">
        <v>0</v>
      </c>
      <c r="U350" s="42">
        <v>0</v>
      </c>
      <c r="V350" s="42">
        <v>0</v>
      </c>
      <c r="W350" s="42">
        <v>0</v>
      </c>
      <c r="X350" s="42">
        <v>0</v>
      </c>
      <c r="Y350" s="42">
        <v>0</v>
      </c>
      <c r="Z350" s="42">
        <v>0</v>
      </c>
      <c r="AA350" s="42">
        <v>0</v>
      </c>
      <c r="AB350" s="42">
        <v>0</v>
      </c>
      <c r="AC350" s="42">
        <v>0</v>
      </c>
      <c r="AD350" s="42">
        <v>0</v>
      </c>
      <c r="AE350" s="42">
        <v>0</v>
      </c>
      <c r="AF350" s="42">
        <v>0</v>
      </c>
      <c r="AG350" s="42">
        <v>0</v>
      </c>
      <c r="AH350" s="42">
        <v>0</v>
      </c>
      <c r="AI350" s="42">
        <v>0</v>
      </c>
      <c r="AJ350" s="42">
        <v>0</v>
      </c>
      <c r="AK350" s="42">
        <v>0</v>
      </c>
      <c r="AL350" s="42">
        <v>0</v>
      </c>
      <c r="AM350" s="42">
        <v>0</v>
      </c>
      <c r="AN350" s="42">
        <v>0</v>
      </c>
      <c r="AO350" s="42">
        <v>0</v>
      </c>
      <c r="AP350" s="42">
        <v>0</v>
      </c>
      <c r="AQ350" s="42">
        <v>0</v>
      </c>
      <c r="AR350" s="42">
        <v>0</v>
      </c>
      <c r="AS350" s="42">
        <v>1.4799999999998499E-7</v>
      </c>
      <c r="AT350" s="42">
        <v>0</v>
      </c>
      <c r="AU350" s="42">
        <v>0</v>
      </c>
      <c r="AV350" s="42">
        <v>0</v>
      </c>
      <c r="AW350" s="42">
        <v>0</v>
      </c>
      <c r="AX350" s="42">
        <v>0</v>
      </c>
      <c r="AY350" s="42">
        <v>0</v>
      </c>
      <c r="AZ350" s="42">
        <v>0</v>
      </c>
      <c r="BA350" s="42">
        <v>0</v>
      </c>
      <c r="BB350" s="42">
        <v>0</v>
      </c>
      <c r="BC350" s="42">
        <v>0</v>
      </c>
      <c r="BD350" s="42">
        <v>0</v>
      </c>
      <c r="BE350" s="42">
        <v>0</v>
      </c>
      <c r="BF350" s="42">
        <v>0</v>
      </c>
      <c r="BG350" s="42">
        <v>0</v>
      </c>
      <c r="BH350" s="42">
        <v>0</v>
      </c>
      <c r="BI350" s="42">
        <v>0</v>
      </c>
      <c r="BJ350" s="42">
        <v>0</v>
      </c>
      <c r="BK350" s="42">
        <v>0</v>
      </c>
      <c r="BL350" s="42">
        <v>0</v>
      </c>
      <c r="BM350" s="42">
        <v>0</v>
      </c>
      <c r="BN350" s="42">
        <v>0</v>
      </c>
      <c r="BO350" s="42">
        <v>0</v>
      </c>
      <c r="BP350" s="42">
        <v>0</v>
      </c>
      <c r="BQ350" s="42">
        <v>0</v>
      </c>
      <c r="BR350" s="42">
        <v>0</v>
      </c>
      <c r="BS350" s="42">
        <v>0</v>
      </c>
      <c r="BT350" s="42">
        <v>0</v>
      </c>
      <c r="BU350" s="42">
        <v>0</v>
      </c>
      <c r="BV350" s="42">
        <v>0</v>
      </c>
      <c r="BW350" s="42">
        <v>0</v>
      </c>
      <c r="BX350" s="42">
        <v>0</v>
      </c>
      <c r="BY350" s="42">
        <v>0</v>
      </c>
      <c r="BZ350" s="42">
        <v>0</v>
      </c>
      <c r="CA350" s="42">
        <v>0</v>
      </c>
      <c r="CB350" s="42">
        <v>0</v>
      </c>
      <c r="CC350" s="42">
        <v>0</v>
      </c>
    </row>
    <row r="351" spans="1:81" x14ac:dyDescent="0.25">
      <c r="A351" s="202">
        <v>44958</v>
      </c>
      <c r="B351" s="42" t="s">
        <v>1298</v>
      </c>
      <c r="C351" s="42" t="s">
        <v>1195</v>
      </c>
      <c r="D351" s="42">
        <v>0</v>
      </c>
      <c r="E351" s="42">
        <v>0</v>
      </c>
      <c r="F351" s="42">
        <v>0</v>
      </c>
      <c r="G351" s="42">
        <v>0</v>
      </c>
      <c r="H351" s="42">
        <v>0</v>
      </c>
      <c r="I351" s="42">
        <v>0</v>
      </c>
      <c r="J351" s="42">
        <v>0</v>
      </c>
      <c r="K351" s="42">
        <v>0</v>
      </c>
      <c r="L351" s="42">
        <v>0</v>
      </c>
      <c r="M351" s="42">
        <v>0</v>
      </c>
      <c r="N351" s="42">
        <v>0</v>
      </c>
      <c r="O351" s="42">
        <v>0</v>
      </c>
      <c r="P351" s="42">
        <v>0</v>
      </c>
      <c r="Q351" s="42">
        <v>0</v>
      </c>
      <c r="R351" s="42">
        <v>0</v>
      </c>
      <c r="S351" s="42">
        <v>0</v>
      </c>
      <c r="T351" s="42">
        <v>0</v>
      </c>
      <c r="U351" s="42">
        <v>0</v>
      </c>
      <c r="V351" s="42">
        <v>0</v>
      </c>
      <c r="W351" s="42">
        <v>0</v>
      </c>
      <c r="X351" s="42">
        <v>0</v>
      </c>
      <c r="Y351" s="42">
        <v>0</v>
      </c>
      <c r="Z351" s="42">
        <v>0</v>
      </c>
      <c r="AA351" s="42">
        <v>0</v>
      </c>
      <c r="AB351" s="42">
        <v>0</v>
      </c>
      <c r="AC351" s="42">
        <v>0</v>
      </c>
      <c r="AD351" s="42">
        <v>0</v>
      </c>
      <c r="AE351" s="42">
        <v>0</v>
      </c>
      <c r="AF351" s="42">
        <v>0</v>
      </c>
      <c r="AG351" s="42">
        <v>0</v>
      </c>
      <c r="AH351" s="42">
        <v>0</v>
      </c>
      <c r="AI351" s="42">
        <v>0</v>
      </c>
      <c r="AJ351" s="42">
        <v>0</v>
      </c>
      <c r="AK351" s="42">
        <v>0</v>
      </c>
      <c r="AL351" s="42">
        <v>0</v>
      </c>
      <c r="AM351" s="42">
        <v>0</v>
      </c>
      <c r="AN351" s="42">
        <v>0</v>
      </c>
      <c r="AO351" s="42">
        <v>0</v>
      </c>
      <c r="AP351" s="42">
        <v>0</v>
      </c>
      <c r="AQ351" s="42">
        <v>0</v>
      </c>
      <c r="AR351" s="42">
        <v>0</v>
      </c>
      <c r="AS351" s="42">
        <v>0</v>
      </c>
      <c r="AT351" s="42">
        <v>0</v>
      </c>
      <c r="AU351" s="42">
        <v>-0.28999999999996301</v>
      </c>
      <c r="AV351" s="42">
        <v>0</v>
      </c>
      <c r="AW351" s="42">
        <v>0</v>
      </c>
      <c r="AX351" s="42">
        <v>0</v>
      </c>
      <c r="AY351" s="42">
        <v>0</v>
      </c>
      <c r="AZ351" s="42">
        <v>0</v>
      </c>
      <c r="BA351" s="42">
        <v>0</v>
      </c>
      <c r="BB351" s="42">
        <v>0</v>
      </c>
      <c r="BC351" s="42">
        <v>0</v>
      </c>
      <c r="BD351" s="42">
        <v>0</v>
      </c>
      <c r="BE351" s="42">
        <v>0</v>
      </c>
      <c r="BF351" s="42">
        <v>0</v>
      </c>
      <c r="BG351" s="42">
        <v>0</v>
      </c>
      <c r="BH351" s="42">
        <v>0</v>
      </c>
      <c r="BI351" s="42">
        <v>0</v>
      </c>
      <c r="BJ351" s="42">
        <v>0</v>
      </c>
      <c r="BK351" s="42">
        <v>0</v>
      </c>
      <c r="BL351" s="42">
        <v>0</v>
      </c>
      <c r="BM351" s="42">
        <v>0</v>
      </c>
      <c r="BN351" s="42">
        <v>0</v>
      </c>
      <c r="BO351" s="42">
        <v>0</v>
      </c>
      <c r="BP351" s="42">
        <v>0</v>
      </c>
      <c r="BQ351" s="42">
        <v>0</v>
      </c>
      <c r="BR351" s="42">
        <v>0</v>
      </c>
      <c r="BS351" s="42">
        <v>0</v>
      </c>
      <c r="BT351" s="42">
        <v>0</v>
      </c>
      <c r="BU351" s="42">
        <v>0</v>
      </c>
      <c r="BV351" s="42">
        <v>0</v>
      </c>
      <c r="BW351" s="42">
        <v>0</v>
      </c>
      <c r="BX351" s="42">
        <v>-15478.6751999999</v>
      </c>
      <c r="BY351" s="42">
        <v>0</v>
      </c>
      <c r="BZ351" s="42">
        <v>0</v>
      </c>
      <c r="CA351" s="42">
        <v>0</v>
      </c>
      <c r="CB351" s="42">
        <v>0</v>
      </c>
      <c r="CC351" s="42">
        <v>0</v>
      </c>
    </row>
    <row r="352" spans="1:81" x14ac:dyDescent="0.25">
      <c r="A352" s="202">
        <v>44958</v>
      </c>
      <c r="B352" s="42" t="s">
        <v>1298</v>
      </c>
      <c r="C352" s="42" t="s">
        <v>927</v>
      </c>
      <c r="D352" s="42">
        <v>0</v>
      </c>
      <c r="E352" s="42">
        <v>0</v>
      </c>
      <c r="F352" s="42">
        <v>0</v>
      </c>
      <c r="G352" s="42">
        <v>0</v>
      </c>
      <c r="H352" s="42">
        <v>0</v>
      </c>
      <c r="I352" s="42">
        <v>0</v>
      </c>
      <c r="J352" s="42">
        <v>0</v>
      </c>
      <c r="K352" s="42">
        <v>0</v>
      </c>
      <c r="L352" s="42">
        <v>0</v>
      </c>
      <c r="M352" s="42">
        <v>0</v>
      </c>
      <c r="N352" s="42">
        <v>0</v>
      </c>
      <c r="O352" s="42">
        <v>0</v>
      </c>
      <c r="P352" s="42">
        <v>0</v>
      </c>
      <c r="Q352" s="42">
        <v>0</v>
      </c>
      <c r="R352" s="42">
        <v>0</v>
      </c>
      <c r="S352" s="42">
        <v>0</v>
      </c>
      <c r="T352" s="42">
        <v>0</v>
      </c>
      <c r="U352" s="42">
        <v>0</v>
      </c>
      <c r="V352" s="42">
        <v>0</v>
      </c>
      <c r="W352" s="42">
        <v>0</v>
      </c>
      <c r="X352" s="42">
        <v>0</v>
      </c>
      <c r="Y352" s="42">
        <v>0</v>
      </c>
      <c r="Z352" s="42">
        <v>0</v>
      </c>
      <c r="AA352" s="42">
        <v>0</v>
      </c>
      <c r="AB352" s="42">
        <v>0</v>
      </c>
      <c r="AC352" s="42">
        <v>0</v>
      </c>
      <c r="AD352" s="42">
        <v>0</v>
      </c>
      <c r="AE352" s="42">
        <v>0</v>
      </c>
      <c r="AF352" s="42">
        <v>0</v>
      </c>
      <c r="AG352" s="42">
        <v>0</v>
      </c>
      <c r="AH352" s="42">
        <v>0</v>
      </c>
      <c r="AI352" s="42">
        <v>0</v>
      </c>
      <c r="AJ352" s="42">
        <v>0</v>
      </c>
      <c r="AK352" s="42">
        <v>0</v>
      </c>
      <c r="AL352" s="42">
        <v>0</v>
      </c>
      <c r="AM352" s="42">
        <v>0</v>
      </c>
      <c r="AN352" s="42">
        <v>0</v>
      </c>
      <c r="AO352" s="42">
        <v>0</v>
      </c>
      <c r="AP352" s="42">
        <v>0</v>
      </c>
      <c r="AQ352" s="42">
        <v>0</v>
      </c>
      <c r="AR352" s="42">
        <v>0</v>
      </c>
      <c r="AS352" s="42">
        <v>0</v>
      </c>
      <c r="AT352" s="42">
        <v>0</v>
      </c>
      <c r="AU352" s="42">
        <v>0</v>
      </c>
      <c r="AV352" s="42">
        <v>0</v>
      </c>
      <c r="AW352" s="42">
        <v>0</v>
      </c>
      <c r="AX352" s="42">
        <v>0</v>
      </c>
      <c r="AY352" s="42">
        <v>0</v>
      </c>
      <c r="AZ352" s="42">
        <v>0</v>
      </c>
      <c r="BA352" s="42">
        <v>0</v>
      </c>
      <c r="BB352" s="42">
        <v>0</v>
      </c>
      <c r="BC352" s="42">
        <v>0</v>
      </c>
      <c r="BD352" s="42">
        <v>0</v>
      </c>
      <c r="BE352" s="42">
        <v>0</v>
      </c>
      <c r="BF352" s="42">
        <v>0</v>
      </c>
      <c r="BG352" s="42">
        <v>0</v>
      </c>
      <c r="BH352" s="42">
        <v>-241.3</v>
      </c>
      <c r="BI352" s="42">
        <v>0</v>
      </c>
      <c r="BJ352" s="42">
        <v>0</v>
      </c>
      <c r="BK352" s="42">
        <v>0</v>
      </c>
      <c r="BL352" s="42">
        <v>0</v>
      </c>
      <c r="BM352" s="42">
        <v>0</v>
      </c>
      <c r="BN352" s="42">
        <v>0</v>
      </c>
      <c r="BO352" s="42">
        <v>0</v>
      </c>
      <c r="BP352" s="42">
        <v>0</v>
      </c>
      <c r="BQ352" s="42">
        <v>0</v>
      </c>
      <c r="BR352" s="42">
        <v>0</v>
      </c>
      <c r="BS352" s="42">
        <v>0</v>
      </c>
      <c r="BT352" s="42">
        <v>0</v>
      </c>
      <c r="BU352" s="42">
        <v>0</v>
      </c>
      <c r="BV352" s="42">
        <v>0</v>
      </c>
      <c r="BW352" s="42">
        <v>0</v>
      </c>
      <c r="BX352" s="42">
        <v>0</v>
      </c>
      <c r="BY352" s="42">
        <v>0</v>
      </c>
      <c r="BZ352" s="42">
        <v>0</v>
      </c>
      <c r="CA352" s="42">
        <v>0</v>
      </c>
      <c r="CB352" s="42">
        <v>0</v>
      </c>
      <c r="CC352" s="42">
        <v>0</v>
      </c>
    </row>
    <row r="353" spans="1:81" x14ac:dyDescent="0.25">
      <c r="A353" s="202">
        <v>44958</v>
      </c>
      <c r="B353" s="42" t="s">
        <v>1298</v>
      </c>
      <c r="C353" s="42" t="s">
        <v>466</v>
      </c>
      <c r="D353" s="42">
        <v>0</v>
      </c>
      <c r="E353" s="42">
        <v>0</v>
      </c>
      <c r="F353" s="42">
        <v>0</v>
      </c>
      <c r="G353" s="42">
        <v>0</v>
      </c>
      <c r="H353" s="42">
        <v>0</v>
      </c>
      <c r="I353" s="42">
        <v>0</v>
      </c>
      <c r="J353" s="42">
        <v>0</v>
      </c>
      <c r="K353" s="42">
        <v>0</v>
      </c>
      <c r="L353" s="42">
        <v>0</v>
      </c>
      <c r="M353" s="42">
        <v>0</v>
      </c>
      <c r="N353" s="42">
        <v>0</v>
      </c>
      <c r="O353" s="42">
        <v>0</v>
      </c>
      <c r="P353" s="42">
        <v>0</v>
      </c>
      <c r="Q353" s="42">
        <v>0</v>
      </c>
      <c r="R353" s="42">
        <v>0</v>
      </c>
      <c r="S353" s="42">
        <v>0</v>
      </c>
      <c r="T353" s="42">
        <v>0</v>
      </c>
      <c r="U353" s="42">
        <v>0</v>
      </c>
      <c r="V353" s="42">
        <v>0</v>
      </c>
      <c r="W353" s="42">
        <v>0</v>
      </c>
      <c r="X353" s="42">
        <v>0</v>
      </c>
      <c r="Y353" s="42">
        <v>0</v>
      </c>
      <c r="Z353" s="42">
        <v>0</v>
      </c>
      <c r="AA353" s="42">
        <v>0</v>
      </c>
      <c r="AB353" s="42">
        <v>0</v>
      </c>
      <c r="AC353" s="42">
        <v>0</v>
      </c>
      <c r="AD353" s="42">
        <v>0</v>
      </c>
      <c r="AE353" s="42">
        <v>0</v>
      </c>
      <c r="AF353" s="42">
        <v>0</v>
      </c>
      <c r="AG353" s="42">
        <v>0</v>
      </c>
      <c r="AH353" s="42">
        <v>0</v>
      </c>
      <c r="AI353" s="42">
        <v>0</v>
      </c>
      <c r="AJ353" s="42">
        <v>0</v>
      </c>
      <c r="AK353" s="42">
        <v>0</v>
      </c>
      <c r="AL353" s="42">
        <v>0</v>
      </c>
      <c r="AM353" s="42">
        <v>0</v>
      </c>
      <c r="AN353" s="42">
        <v>0</v>
      </c>
      <c r="AO353" s="42">
        <v>0</v>
      </c>
      <c r="AP353" s="42">
        <v>0</v>
      </c>
      <c r="AQ353" s="42">
        <v>0</v>
      </c>
      <c r="AR353" s="42">
        <v>0</v>
      </c>
      <c r="AS353" s="42">
        <v>0</v>
      </c>
      <c r="AT353" s="42">
        <v>0</v>
      </c>
      <c r="AU353" s="42">
        <v>0</v>
      </c>
      <c r="AV353" s="42">
        <v>0</v>
      </c>
      <c r="AW353" s="42">
        <v>0</v>
      </c>
      <c r="AX353" s="42">
        <v>0</v>
      </c>
      <c r="AY353" s="42">
        <v>0</v>
      </c>
      <c r="AZ353" s="42">
        <v>0</v>
      </c>
      <c r="BA353" s="42">
        <v>0</v>
      </c>
      <c r="BB353" s="42">
        <v>0</v>
      </c>
      <c r="BC353" s="42">
        <v>0</v>
      </c>
      <c r="BD353" s="42">
        <v>0</v>
      </c>
      <c r="BE353" s="42">
        <v>0</v>
      </c>
      <c r="BF353" s="42">
        <v>0</v>
      </c>
      <c r="BG353" s="42">
        <v>0</v>
      </c>
      <c r="BH353" s="42">
        <v>0</v>
      </c>
      <c r="BI353" s="42">
        <v>0</v>
      </c>
      <c r="BJ353" s="42">
        <v>0</v>
      </c>
      <c r="BK353" s="42">
        <v>0</v>
      </c>
      <c r="BL353" s="42">
        <v>0</v>
      </c>
      <c r="BM353" s="42">
        <v>0</v>
      </c>
      <c r="BN353" s="42">
        <v>0</v>
      </c>
      <c r="BO353" s="42">
        <v>1.8193999999999901E-5</v>
      </c>
      <c r="BP353" s="42">
        <v>0</v>
      </c>
      <c r="BQ353" s="42">
        <v>0</v>
      </c>
      <c r="BR353" s="42">
        <v>0</v>
      </c>
      <c r="BS353" s="42">
        <v>0</v>
      </c>
      <c r="BT353" s="42">
        <v>0</v>
      </c>
      <c r="BU353" s="42">
        <v>0</v>
      </c>
      <c r="BV353" s="42">
        <v>0</v>
      </c>
      <c r="BW353" s="42">
        <v>0</v>
      </c>
      <c r="BX353" s="42">
        <v>0</v>
      </c>
      <c r="BY353" s="42">
        <v>0</v>
      </c>
      <c r="BZ353" s="42">
        <v>0</v>
      </c>
      <c r="CA353" s="42">
        <v>0</v>
      </c>
      <c r="CB353" s="42">
        <v>0</v>
      </c>
      <c r="CC353" s="42">
        <v>0</v>
      </c>
    </row>
    <row r="354" spans="1:81" x14ac:dyDescent="0.25">
      <c r="A354" s="202">
        <v>44958</v>
      </c>
      <c r="B354" s="42" t="s">
        <v>1298</v>
      </c>
      <c r="C354" s="42" t="s">
        <v>467</v>
      </c>
      <c r="D354" s="42">
        <v>0</v>
      </c>
      <c r="E354" s="42">
        <v>0</v>
      </c>
      <c r="F354" s="42">
        <v>0</v>
      </c>
      <c r="G354" s="42">
        <v>0</v>
      </c>
      <c r="H354" s="42">
        <v>0</v>
      </c>
      <c r="I354" s="42">
        <v>0</v>
      </c>
      <c r="J354" s="42">
        <v>0</v>
      </c>
      <c r="K354" s="42">
        <v>0</v>
      </c>
      <c r="L354" s="42">
        <v>0</v>
      </c>
      <c r="M354" s="42">
        <v>0</v>
      </c>
      <c r="N354" s="42">
        <v>0</v>
      </c>
      <c r="O354" s="42">
        <v>0</v>
      </c>
      <c r="P354" s="42">
        <v>0</v>
      </c>
      <c r="Q354" s="42">
        <v>0</v>
      </c>
      <c r="R354" s="42">
        <v>0</v>
      </c>
      <c r="S354" s="42">
        <v>0</v>
      </c>
      <c r="T354" s="42">
        <v>0</v>
      </c>
      <c r="U354" s="42">
        <v>0</v>
      </c>
      <c r="V354" s="42">
        <v>0</v>
      </c>
      <c r="W354" s="42">
        <v>0</v>
      </c>
      <c r="X354" s="42">
        <v>0</v>
      </c>
      <c r="Y354" s="42">
        <v>0</v>
      </c>
      <c r="Z354" s="42">
        <v>0</v>
      </c>
      <c r="AA354" s="42">
        <v>0</v>
      </c>
      <c r="AB354" s="42">
        <v>0</v>
      </c>
      <c r="AC354" s="42">
        <v>0</v>
      </c>
      <c r="AD354" s="42">
        <v>0</v>
      </c>
      <c r="AE354" s="42">
        <v>0</v>
      </c>
      <c r="AF354" s="42">
        <v>0</v>
      </c>
      <c r="AG354" s="42">
        <v>0</v>
      </c>
      <c r="AH354" s="42">
        <v>0</v>
      </c>
      <c r="AI354" s="42">
        <v>0</v>
      </c>
      <c r="AJ354" s="42">
        <v>0</v>
      </c>
      <c r="AK354" s="42">
        <v>0</v>
      </c>
      <c r="AL354" s="42">
        <v>0</v>
      </c>
      <c r="AM354" s="42">
        <v>0</v>
      </c>
      <c r="AN354" s="42">
        <v>0</v>
      </c>
      <c r="AO354" s="42">
        <v>0</v>
      </c>
      <c r="AP354" s="42">
        <v>0</v>
      </c>
      <c r="AQ354" s="42">
        <v>0</v>
      </c>
      <c r="AR354" s="42">
        <v>0</v>
      </c>
      <c r="AS354" s="42">
        <v>0</v>
      </c>
      <c r="AT354" s="42">
        <v>0</v>
      </c>
      <c r="AU354" s="42">
        <v>0</v>
      </c>
      <c r="AV354" s="42">
        <v>0</v>
      </c>
      <c r="AW354" s="42">
        <v>0</v>
      </c>
      <c r="AX354" s="42">
        <v>0</v>
      </c>
      <c r="AY354" s="42">
        <v>0</v>
      </c>
      <c r="AZ354" s="42">
        <v>0</v>
      </c>
      <c r="BA354" s="42">
        <v>0</v>
      </c>
      <c r="BB354" s="42">
        <v>0</v>
      </c>
      <c r="BC354" s="42">
        <v>0</v>
      </c>
      <c r="BD354" s="42">
        <v>0</v>
      </c>
      <c r="BE354" s="42">
        <v>0</v>
      </c>
      <c r="BF354" s="42">
        <v>0</v>
      </c>
      <c r="BG354" s="42">
        <v>0</v>
      </c>
      <c r="BH354" s="42">
        <v>0</v>
      </c>
      <c r="BI354" s="42">
        <v>0</v>
      </c>
      <c r="BJ354" s="42">
        <v>0</v>
      </c>
      <c r="BK354" s="42">
        <v>0</v>
      </c>
      <c r="BL354" s="42">
        <v>0</v>
      </c>
      <c r="BM354" s="42">
        <v>0</v>
      </c>
      <c r="BN354" s="42">
        <v>0</v>
      </c>
      <c r="BO354" s="42">
        <v>0</v>
      </c>
      <c r="BP354" s="42">
        <v>205.9</v>
      </c>
      <c r="BQ354" s="42">
        <v>0</v>
      </c>
      <c r="BR354" s="42">
        <v>0</v>
      </c>
      <c r="BS354" s="42">
        <v>0</v>
      </c>
      <c r="BT354" s="42">
        <v>0</v>
      </c>
      <c r="BU354" s="42">
        <v>0</v>
      </c>
      <c r="BV354" s="42">
        <v>0</v>
      </c>
      <c r="BW354" s="42">
        <v>0</v>
      </c>
      <c r="BX354" s="42">
        <v>0</v>
      </c>
      <c r="BY354" s="42">
        <v>0</v>
      </c>
      <c r="BZ354" s="42">
        <v>0</v>
      </c>
      <c r="CA354" s="42">
        <v>0</v>
      </c>
      <c r="CB354" s="42">
        <v>0</v>
      </c>
      <c r="CC354" s="42">
        <v>0</v>
      </c>
    </row>
    <row r="355" spans="1:81" x14ac:dyDescent="0.25">
      <c r="A355" s="202">
        <v>44958</v>
      </c>
      <c r="B355" s="42" t="s">
        <v>1298</v>
      </c>
      <c r="C355" s="42" t="s">
        <v>1235</v>
      </c>
      <c r="D355" s="42">
        <v>0</v>
      </c>
      <c r="E355" s="42">
        <v>0</v>
      </c>
      <c r="F355" s="42">
        <v>0</v>
      </c>
      <c r="G355" s="42">
        <v>0</v>
      </c>
      <c r="H355" s="42">
        <v>0</v>
      </c>
      <c r="I355" s="42">
        <v>0</v>
      </c>
      <c r="J355" s="42">
        <v>0</v>
      </c>
      <c r="K355" s="42">
        <v>0</v>
      </c>
      <c r="L355" s="42">
        <v>0</v>
      </c>
      <c r="M355" s="42">
        <v>0</v>
      </c>
      <c r="N355" s="42">
        <v>0</v>
      </c>
      <c r="O355" s="42">
        <v>0</v>
      </c>
      <c r="P355" s="42">
        <v>0</v>
      </c>
      <c r="Q355" s="42">
        <v>0</v>
      </c>
      <c r="R355" s="42">
        <v>0</v>
      </c>
      <c r="S355" s="42">
        <v>0</v>
      </c>
      <c r="T355" s="42">
        <v>0</v>
      </c>
      <c r="U355" s="42">
        <v>0</v>
      </c>
      <c r="V355" s="42">
        <v>0</v>
      </c>
      <c r="W355" s="42">
        <v>0</v>
      </c>
      <c r="X355" s="42">
        <v>0</v>
      </c>
      <c r="Y355" s="42">
        <v>0</v>
      </c>
      <c r="Z355" s="42">
        <v>0</v>
      </c>
      <c r="AA355" s="42">
        <v>0</v>
      </c>
      <c r="AB355" s="42">
        <v>0</v>
      </c>
      <c r="AC355" s="42">
        <v>0</v>
      </c>
      <c r="AD355" s="42">
        <v>0</v>
      </c>
      <c r="AE355" s="42">
        <v>0</v>
      </c>
      <c r="AF355" s="42">
        <v>0</v>
      </c>
      <c r="AG355" s="42">
        <v>0</v>
      </c>
      <c r="AH355" s="42">
        <v>0</v>
      </c>
      <c r="AI355" s="42">
        <v>0</v>
      </c>
      <c r="AJ355" s="42">
        <v>0</v>
      </c>
      <c r="AK355" s="42">
        <v>0</v>
      </c>
      <c r="AL355" s="42">
        <v>0</v>
      </c>
      <c r="AM355" s="42">
        <v>0</v>
      </c>
      <c r="AN355" s="42">
        <v>0</v>
      </c>
      <c r="AO355" s="42">
        <v>0</v>
      </c>
      <c r="AP355" s="42">
        <v>0</v>
      </c>
      <c r="AQ355" s="42">
        <v>0</v>
      </c>
      <c r="AR355" s="42">
        <v>0</v>
      </c>
      <c r="AS355" s="42">
        <v>0</v>
      </c>
      <c r="AT355" s="42">
        <v>0</v>
      </c>
      <c r="AU355" s="42">
        <v>0</v>
      </c>
      <c r="AV355" s="42">
        <v>0</v>
      </c>
      <c r="AW355" s="42">
        <v>0</v>
      </c>
      <c r="AX355" s="42">
        <v>0</v>
      </c>
      <c r="AY355" s="42">
        <v>0</v>
      </c>
      <c r="AZ355" s="42">
        <v>0</v>
      </c>
      <c r="BA355" s="42">
        <v>0</v>
      </c>
      <c r="BB355" s="42">
        <v>0</v>
      </c>
      <c r="BC355" s="42">
        <v>0</v>
      </c>
      <c r="BD355" s="42">
        <v>0</v>
      </c>
      <c r="BE355" s="42">
        <v>0</v>
      </c>
      <c r="BF355" s="42">
        <v>0</v>
      </c>
      <c r="BG355" s="42">
        <v>0</v>
      </c>
      <c r="BH355" s="42">
        <v>0</v>
      </c>
      <c r="BI355" s="42">
        <v>0</v>
      </c>
      <c r="BJ355" s="42">
        <v>0</v>
      </c>
      <c r="BK355" s="42">
        <v>0</v>
      </c>
      <c r="BL355" s="42">
        <v>0</v>
      </c>
      <c r="BM355" s="42">
        <v>0</v>
      </c>
      <c r="BN355" s="42">
        <v>0</v>
      </c>
      <c r="BO355" s="42">
        <v>0</v>
      </c>
      <c r="BP355" s="42">
        <v>0</v>
      </c>
      <c r="BQ355" s="42">
        <v>0</v>
      </c>
      <c r="BR355" s="42">
        <v>0</v>
      </c>
      <c r="BS355" s="42">
        <v>0</v>
      </c>
      <c r="BT355" s="42">
        <v>0</v>
      </c>
      <c r="BU355" s="42">
        <v>0</v>
      </c>
      <c r="BV355" s="42">
        <v>0</v>
      </c>
      <c r="BW355" s="42">
        <v>0</v>
      </c>
      <c r="BX355" s="42">
        <v>81533.558999497996</v>
      </c>
      <c r="BY355" s="42">
        <v>0</v>
      </c>
      <c r="BZ355" s="42">
        <v>0</v>
      </c>
      <c r="CA355" s="42">
        <v>0</v>
      </c>
      <c r="CB355" s="42">
        <v>0</v>
      </c>
      <c r="CC355" s="42">
        <v>0</v>
      </c>
    </row>
    <row r="356" spans="1:81" x14ac:dyDescent="0.25">
      <c r="A356" s="202">
        <v>44958</v>
      </c>
      <c r="B356" s="42" t="s">
        <v>1297</v>
      </c>
      <c r="C356" s="42" t="s">
        <v>459</v>
      </c>
      <c r="D356" s="42">
        <v>0</v>
      </c>
      <c r="E356" s="42">
        <v>0</v>
      </c>
      <c r="F356" s="42">
        <v>0</v>
      </c>
      <c r="G356" s="42">
        <v>0</v>
      </c>
      <c r="H356" s="42">
        <v>0</v>
      </c>
      <c r="I356" s="42">
        <v>0</v>
      </c>
      <c r="J356" s="42">
        <v>0</v>
      </c>
      <c r="K356" s="42">
        <v>0</v>
      </c>
      <c r="L356" s="42">
        <v>0</v>
      </c>
      <c r="M356" s="42">
        <v>0</v>
      </c>
      <c r="N356" s="42">
        <v>0</v>
      </c>
      <c r="O356" s="42">
        <v>-778.02</v>
      </c>
      <c r="P356" s="42">
        <v>0</v>
      </c>
      <c r="Q356" s="42">
        <v>0</v>
      </c>
      <c r="R356" s="42">
        <v>0</v>
      </c>
      <c r="S356" s="42">
        <v>0</v>
      </c>
      <c r="T356" s="42">
        <v>0</v>
      </c>
      <c r="U356" s="42">
        <v>0</v>
      </c>
      <c r="V356" s="42">
        <v>0</v>
      </c>
      <c r="W356" s="42">
        <v>0</v>
      </c>
      <c r="X356" s="42">
        <v>0</v>
      </c>
      <c r="Y356" s="42">
        <v>0</v>
      </c>
      <c r="Z356" s="42">
        <v>0</v>
      </c>
      <c r="AA356" s="42">
        <v>0</v>
      </c>
      <c r="AB356" s="42">
        <v>0</v>
      </c>
      <c r="AC356" s="42">
        <v>0</v>
      </c>
      <c r="AD356" s="42">
        <v>0</v>
      </c>
      <c r="AE356" s="42">
        <v>0</v>
      </c>
      <c r="AF356" s="42">
        <v>0</v>
      </c>
      <c r="AG356" s="42">
        <v>0</v>
      </c>
      <c r="AH356" s="42">
        <v>0</v>
      </c>
      <c r="AI356" s="42">
        <v>0</v>
      </c>
      <c r="AJ356" s="42">
        <v>0</v>
      </c>
      <c r="AK356" s="42">
        <v>0</v>
      </c>
      <c r="AL356" s="42">
        <v>0</v>
      </c>
      <c r="AM356" s="42">
        <v>0</v>
      </c>
      <c r="AN356" s="42">
        <v>0</v>
      </c>
      <c r="AO356" s="42">
        <v>0</v>
      </c>
      <c r="AP356" s="42">
        <v>0</v>
      </c>
      <c r="AQ356" s="42">
        <v>0</v>
      </c>
      <c r="AR356" s="42">
        <v>0</v>
      </c>
      <c r="AS356" s="42">
        <v>0</v>
      </c>
      <c r="AT356" s="42">
        <v>0</v>
      </c>
      <c r="AU356" s="42">
        <v>0</v>
      </c>
      <c r="AV356" s="42">
        <v>0</v>
      </c>
      <c r="AW356" s="42">
        <v>0</v>
      </c>
      <c r="AX356" s="42">
        <v>0</v>
      </c>
      <c r="AY356" s="42">
        <v>0</v>
      </c>
      <c r="AZ356" s="42">
        <v>0</v>
      </c>
      <c r="BA356" s="42">
        <v>0</v>
      </c>
      <c r="BB356" s="42">
        <v>0</v>
      </c>
      <c r="BC356" s="42">
        <v>0</v>
      </c>
      <c r="BD356" s="42">
        <v>0</v>
      </c>
      <c r="BE356" s="42">
        <v>0</v>
      </c>
      <c r="BF356" s="42">
        <v>0</v>
      </c>
      <c r="BG356" s="42">
        <v>0</v>
      </c>
      <c r="BH356" s="42">
        <v>0</v>
      </c>
      <c r="BI356" s="42">
        <v>0</v>
      </c>
      <c r="BJ356" s="42">
        <v>0</v>
      </c>
      <c r="BK356" s="42">
        <v>0</v>
      </c>
      <c r="BL356" s="42">
        <v>0</v>
      </c>
      <c r="BM356" s="42">
        <v>0</v>
      </c>
      <c r="BN356" s="42">
        <v>0</v>
      </c>
      <c r="BO356" s="42">
        <v>0</v>
      </c>
      <c r="BP356" s="42">
        <v>0</v>
      </c>
      <c r="BQ356" s="42">
        <v>0</v>
      </c>
      <c r="BR356" s="42">
        <v>0</v>
      </c>
      <c r="BS356" s="42">
        <v>0</v>
      </c>
      <c r="BT356" s="42">
        <v>0</v>
      </c>
      <c r="BU356" s="42">
        <v>0</v>
      </c>
      <c r="BV356" s="42">
        <v>0</v>
      </c>
      <c r="BW356" s="42">
        <v>0</v>
      </c>
      <c r="BX356" s="42">
        <v>539424.319718468</v>
      </c>
      <c r="BY356" s="42">
        <v>0</v>
      </c>
      <c r="BZ356" s="42">
        <v>0</v>
      </c>
      <c r="CA356" s="42">
        <v>0</v>
      </c>
      <c r="CB356" s="42">
        <v>0</v>
      </c>
      <c r="CC356" s="42">
        <v>0</v>
      </c>
    </row>
    <row r="357" spans="1:81" x14ac:dyDescent="0.25">
      <c r="A357" s="202">
        <v>44958</v>
      </c>
      <c r="B357" s="42" t="s">
        <v>1297</v>
      </c>
      <c r="C357" s="42" t="s">
        <v>1292</v>
      </c>
      <c r="D357" s="42">
        <v>0</v>
      </c>
      <c r="E357" s="42">
        <v>0</v>
      </c>
      <c r="F357" s="42">
        <v>0</v>
      </c>
      <c r="G357" s="42">
        <v>0</v>
      </c>
      <c r="H357" s="42">
        <v>0</v>
      </c>
      <c r="I357" s="42">
        <v>0</v>
      </c>
      <c r="J357" s="42">
        <v>0</v>
      </c>
      <c r="K357" s="42">
        <v>0</v>
      </c>
      <c r="L357" s="42">
        <v>0</v>
      </c>
      <c r="M357" s="42">
        <v>0</v>
      </c>
      <c r="N357" s="42">
        <v>0</v>
      </c>
      <c r="O357" s="42">
        <v>0</v>
      </c>
      <c r="P357" s="42">
        <v>0</v>
      </c>
      <c r="Q357" s="42">
        <v>0</v>
      </c>
      <c r="R357" s="42">
        <v>0</v>
      </c>
      <c r="S357" s="42">
        <v>0</v>
      </c>
      <c r="T357" s="42">
        <v>0</v>
      </c>
      <c r="U357" s="42">
        <v>0</v>
      </c>
      <c r="V357" s="42">
        <v>0</v>
      </c>
      <c r="W357" s="42">
        <v>0</v>
      </c>
      <c r="X357" s="42">
        <v>0</v>
      </c>
      <c r="Y357" s="42">
        <v>0</v>
      </c>
      <c r="Z357" s="42">
        <v>0</v>
      </c>
      <c r="AA357" s="42">
        <v>0</v>
      </c>
      <c r="AB357" s="42">
        <v>0</v>
      </c>
      <c r="AC357" s="42">
        <v>0</v>
      </c>
      <c r="AD357" s="42">
        <v>0</v>
      </c>
      <c r="AE357" s="42">
        <v>0</v>
      </c>
      <c r="AF357" s="42">
        <v>0</v>
      </c>
      <c r="AG357" s="42">
        <v>0</v>
      </c>
      <c r="AH357" s="42">
        <v>0</v>
      </c>
      <c r="AI357" s="42">
        <v>837.53130919999899</v>
      </c>
      <c r="AJ357" s="42">
        <v>0</v>
      </c>
      <c r="AK357" s="42">
        <v>0</v>
      </c>
      <c r="AL357" s="42">
        <v>0</v>
      </c>
      <c r="AM357" s="42">
        <v>0</v>
      </c>
      <c r="AN357" s="42">
        <v>0</v>
      </c>
      <c r="AO357" s="42">
        <v>0</v>
      </c>
      <c r="AP357" s="42">
        <v>0</v>
      </c>
      <c r="AQ357" s="42">
        <v>0</v>
      </c>
      <c r="AR357" s="42">
        <v>0</v>
      </c>
      <c r="AS357" s="42">
        <v>0</v>
      </c>
      <c r="AT357" s="42">
        <v>0</v>
      </c>
      <c r="AU357" s="42">
        <v>0</v>
      </c>
      <c r="AV357" s="42">
        <v>0</v>
      </c>
      <c r="AW357" s="42">
        <v>0</v>
      </c>
      <c r="AX357" s="42">
        <v>0</v>
      </c>
      <c r="AY357" s="42">
        <v>0</v>
      </c>
      <c r="AZ357" s="42">
        <v>0</v>
      </c>
      <c r="BA357" s="42">
        <v>0</v>
      </c>
      <c r="BB357" s="42">
        <v>0</v>
      </c>
      <c r="BC357" s="42">
        <v>0</v>
      </c>
      <c r="BD357" s="42">
        <v>0</v>
      </c>
      <c r="BE357" s="42">
        <v>0</v>
      </c>
      <c r="BF357" s="42">
        <v>0</v>
      </c>
      <c r="BG357" s="42">
        <v>0</v>
      </c>
      <c r="BH357" s="42">
        <v>0</v>
      </c>
      <c r="BI357" s="42">
        <v>0</v>
      </c>
      <c r="BJ357" s="42">
        <v>0</v>
      </c>
      <c r="BK357" s="42">
        <v>0</v>
      </c>
      <c r="BL357" s="42">
        <v>0</v>
      </c>
      <c r="BM357" s="42">
        <v>0</v>
      </c>
      <c r="BN357" s="42">
        <v>0</v>
      </c>
      <c r="BO357" s="42">
        <v>0</v>
      </c>
      <c r="BP357" s="42">
        <v>0</v>
      </c>
      <c r="BQ357" s="42">
        <v>0</v>
      </c>
      <c r="BR357" s="42">
        <v>0</v>
      </c>
      <c r="BS357" s="42">
        <v>0</v>
      </c>
      <c r="BT357" s="42">
        <v>0</v>
      </c>
      <c r="BU357" s="42">
        <v>0</v>
      </c>
      <c r="BV357" s="42">
        <v>0</v>
      </c>
      <c r="BW357" s="42">
        <v>-943819.648986271</v>
      </c>
      <c r="BX357" s="42">
        <v>0</v>
      </c>
      <c r="BY357" s="42">
        <v>0</v>
      </c>
      <c r="BZ357" s="42">
        <v>0</v>
      </c>
      <c r="CA357" s="42">
        <v>0</v>
      </c>
      <c r="CB357" s="42">
        <v>0</v>
      </c>
      <c r="CC357" s="42">
        <v>0</v>
      </c>
    </row>
    <row r="358" spans="1:81" x14ac:dyDescent="0.25">
      <c r="A358" s="202">
        <v>44958</v>
      </c>
      <c r="B358" s="42" t="s">
        <v>1297</v>
      </c>
      <c r="C358" s="42" t="s">
        <v>1289</v>
      </c>
      <c r="D358" s="42">
        <v>0</v>
      </c>
      <c r="E358" s="42">
        <v>0</v>
      </c>
      <c r="F358" s="42">
        <v>0</v>
      </c>
      <c r="G358" s="42">
        <v>0</v>
      </c>
      <c r="H358" s="42">
        <v>0</v>
      </c>
      <c r="I358" s="42">
        <v>0</v>
      </c>
      <c r="J358" s="42">
        <v>0</v>
      </c>
      <c r="K358" s="42">
        <v>0</v>
      </c>
      <c r="L358" s="42">
        <v>0</v>
      </c>
      <c r="M358" s="42">
        <v>0</v>
      </c>
      <c r="N358" s="42">
        <v>0</v>
      </c>
      <c r="O358" s="42">
        <v>0</v>
      </c>
      <c r="P358" s="42">
        <v>0</v>
      </c>
      <c r="Q358" s="42">
        <v>0</v>
      </c>
      <c r="R358" s="42">
        <v>0</v>
      </c>
      <c r="S358" s="42">
        <v>0</v>
      </c>
      <c r="T358" s="42">
        <v>0</v>
      </c>
      <c r="U358" s="42">
        <v>0</v>
      </c>
      <c r="V358" s="42">
        <v>0</v>
      </c>
      <c r="W358" s="42">
        <v>0</v>
      </c>
      <c r="X358" s="42">
        <v>0</v>
      </c>
      <c r="Y358" s="42">
        <v>0</v>
      </c>
      <c r="Z358" s="42">
        <v>0</v>
      </c>
      <c r="AA358" s="42">
        <v>0</v>
      </c>
      <c r="AB358" s="42">
        <v>0</v>
      </c>
      <c r="AC358" s="42">
        <v>0</v>
      </c>
      <c r="AD358" s="42">
        <v>0</v>
      </c>
      <c r="AE358" s="42">
        <v>0</v>
      </c>
      <c r="AF358" s="42">
        <v>0</v>
      </c>
      <c r="AG358" s="42">
        <v>0</v>
      </c>
      <c r="AH358" s="42">
        <v>0</v>
      </c>
      <c r="AI358" s="42">
        <v>-60.510699997000003</v>
      </c>
      <c r="AJ358" s="42">
        <v>0</v>
      </c>
      <c r="AK358" s="42">
        <v>0</v>
      </c>
      <c r="AL358" s="42">
        <v>0</v>
      </c>
      <c r="AM358" s="42">
        <v>0</v>
      </c>
      <c r="AN358" s="42">
        <v>0</v>
      </c>
      <c r="AO358" s="42">
        <v>0</v>
      </c>
      <c r="AP358" s="42">
        <v>0</v>
      </c>
      <c r="AQ358" s="42">
        <v>0</v>
      </c>
      <c r="AR358" s="42">
        <v>0</v>
      </c>
      <c r="AS358" s="42">
        <v>0</v>
      </c>
      <c r="AT358" s="42">
        <v>0</v>
      </c>
      <c r="AU358" s="42">
        <v>0</v>
      </c>
      <c r="AV358" s="42">
        <v>0</v>
      </c>
      <c r="AW358" s="42">
        <v>0</v>
      </c>
      <c r="AX358" s="42">
        <v>0</v>
      </c>
      <c r="AY358" s="42">
        <v>0</v>
      </c>
      <c r="AZ358" s="42">
        <v>0</v>
      </c>
      <c r="BA358" s="42">
        <v>0</v>
      </c>
      <c r="BB358" s="42">
        <v>0</v>
      </c>
      <c r="BC358" s="42">
        <v>0</v>
      </c>
      <c r="BD358" s="42">
        <v>0</v>
      </c>
      <c r="BE358" s="42">
        <v>0</v>
      </c>
      <c r="BF358" s="42">
        <v>0</v>
      </c>
      <c r="BG358" s="42">
        <v>0</v>
      </c>
      <c r="BH358" s="42">
        <v>0</v>
      </c>
      <c r="BI358" s="42">
        <v>0</v>
      </c>
      <c r="BJ358" s="42">
        <v>0</v>
      </c>
      <c r="BK358" s="42">
        <v>0</v>
      </c>
      <c r="BL358" s="42">
        <v>0</v>
      </c>
      <c r="BM358" s="42">
        <v>0</v>
      </c>
      <c r="BN358" s="42">
        <v>0</v>
      </c>
      <c r="BO358" s="42">
        <v>0</v>
      </c>
      <c r="BP358" s="42">
        <v>0</v>
      </c>
      <c r="BQ358" s="42">
        <v>0</v>
      </c>
      <c r="BR358" s="42">
        <v>0</v>
      </c>
      <c r="BS358" s="42">
        <v>0</v>
      </c>
      <c r="BT358" s="42">
        <v>0</v>
      </c>
      <c r="BU358" s="42">
        <v>0</v>
      </c>
      <c r="BV358" s="42">
        <v>0</v>
      </c>
      <c r="BW358" s="42">
        <v>0</v>
      </c>
      <c r="BX358" s="42">
        <v>72785.372096391002</v>
      </c>
      <c r="BY358" s="42">
        <v>0</v>
      </c>
      <c r="BZ358" s="42">
        <v>0</v>
      </c>
      <c r="CA358" s="42">
        <v>0</v>
      </c>
      <c r="CB358" s="42">
        <v>0</v>
      </c>
      <c r="CC358" s="42">
        <v>0</v>
      </c>
    </row>
    <row r="359" spans="1:81" x14ac:dyDescent="0.25">
      <c r="A359" s="202">
        <v>44958</v>
      </c>
      <c r="B359" s="42" t="s">
        <v>1296</v>
      </c>
      <c r="C359" s="42" t="s">
        <v>459</v>
      </c>
      <c r="D359" s="42">
        <v>0</v>
      </c>
      <c r="E359" s="42">
        <v>0</v>
      </c>
      <c r="F359" s="42">
        <v>0</v>
      </c>
      <c r="G359" s="42">
        <v>0</v>
      </c>
      <c r="H359" s="42">
        <v>0</v>
      </c>
      <c r="I359" s="42">
        <v>0</v>
      </c>
      <c r="J359" s="42">
        <v>0</v>
      </c>
      <c r="K359" s="42">
        <v>0</v>
      </c>
      <c r="L359" s="42">
        <v>0</v>
      </c>
      <c r="M359" s="42">
        <v>0</v>
      </c>
      <c r="N359" s="42">
        <v>0</v>
      </c>
      <c r="O359" s="42">
        <v>-368.03699999999998</v>
      </c>
      <c r="P359" s="42">
        <v>0</v>
      </c>
      <c r="Q359" s="42">
        <v>0</v>
      </c>
      <c r="R359" s="42">
        <v>0</v>
      </c>
      <c r="S359" s="42">
        <v>0</v>
      </c>
      <c r="T359" s="42">
        <v>0</v>
      </c>
      <c r="U359" s="42">
        <v>0</v>
      </c>
      <c r="V359" s="42">
        <v>0</v>
      </c>
      <c r="W359" s="42">
        <v>0</v>
      </c>
      <c r="X359" s="42">
        <v>0</v>
      </c>
      <c r="Y359" s="42">
        <v>0</v>
      </c>
      <c r="Z359" s="42">
        <v>0</v>
      </c>
      <c r="AA359" s="42">
        <v>0</v>
      </c>
      <c r="AB359" s="42">
        <v>0</v>
      </c>
      <c r="AC359" s="42">
        <v>0</v>
      </c>
      <c r="AD359" s="42">
        <v>0</v>
      </c>
      <c r="AE359" s="42">
        <v>0</v>
      </c>
      <c r="AF359" s="42">
        <v>0</v>
      </c>
      <c r="AG359" s="42">
        <v>0</v>
      </c>
      <c r="AH359" s="42">
        <v>0</v>
      </c>
      <c r="AI359" s="42">
        <v>0</v>
      </c>
      <c r="AJ359" s="42">
        <v>0</v>
      </c>
      <c r="AK359" s="42">
        <v>0</v>
      </c>
      <c r="AL359" s="42">
        <v>0</v>
      </c>
      <c r="AM359" s="42">
        <v>0</v>
      </c>
      <c r="AN359" s="42">
        <v>0</v>
      </c>
      <c r="AO359" s="42">
        <v>0</v>
      </c>
      <c r="AP359" s="42">
        <v>0</v>
      </c>
      <c r="AQ359" s="42">
        <v>0</v>
      </c>
      <c r="AR359" s="42">
        <v>0</v>
      </c>
      <c r="AS359" s="42">
        <v>0</v>
      </c>
      <c r="AT359" s="42">
        <v>0</v>
      </c>
      <c r="AU359" s="42">
        <v>0</v>
      </c>
      <c r="AV359" s="42">
        <v>0</v>
      </c>
      <c r="AW359" s="42">
        <v>0</v>
      </c>
      <c r="AX359" s="42">
        <v>0</v>
      </c>
      <c r="AY359" s="42">
        <v>0</v>
      </c>
      <c r="AZ359" s="42">
        <v>0</v>
      </c>
      <c r="BA359" s="42">
        <v>0</v>
      </c>
      <c r="BB359" s="42">
        <v>0</v>
      </c>
      <c r="BC359" s="42">
        <v>0</v>
      </c>
      <c r="BD359" s="42">
        <v>0</v>
      </c>
      <c r="BE359" s="42">
        <v>0</v>
      </c>
      <c r="BF359" s="42">
        <v>0</v>
      </c>
      <c r="BG359" s="42">
        <v>0</v>
      </c>
      <c r="BH359" s="42">
        <v>0</v>
      </c>
      <c r="BI359" s="42">
        <v>0</v>
      </c>
      <c r="BJ359" s="42">
        <v>0</v>
      </c>
      <c r="BK359" s="42">
        <v>0</v>
      </c>
      <c r="BL359" s="42">
        <v>0</v>
      </c>
      <c r="BM359" s="42">
        <v>0</v>
      </c>
      <c r="BN359" s="42">
        <v>0</v>
      </c>
      <c r="BO359" s="42">
        <v>0</v>
      </c>
      <c r="BP359" s="42">
        <v>0</v>
      </c>
      <c r="BQ359" s="42">
        <v>0</v>
      </c>
      <c r="BR359" s="42">
        <v>0</v>
      </c>
      <c r="BS359" s="42">
        <v>0</v>
      </c>
      <c r="BT359" s="42">
        <v>0</v>
      </c>
      <c r="BU359" s="42">
        <v>0</v>
      </c>
      <c r="BV359" s="42">
        <v>0</v>
      </c>
      <c r="BW359" s="42">
        <v>0</v>
      </c>
      <c r="BX359" s="42">
        <v>397695.74466592399</v>
      </c>
      <c r="BY359" s="42">
        <v>0</v>
      </c>
      <c r="BZ359" s="42">
        <v>0</v>
      </c>
      <c r="CA359" s="42">
        <v>0</v>
      </c>
      <c r="CB359" s="42">
        <v>0</v>
      </c>
      <c r="CC359" s="42">
        <v>0</v>
      </c>
    </row>
    <row r="360" spans="1:81" x14ac:dyDescent="0.25">
      <c r="A360" s="202">
        <v>44958</v>
      </c>
      <c r="B360" s="42" t="s">
        <v>1296</v>
      </c>
      <c r="C360" s="42" t="s">
        <v>1289</v>
      </c>
      <c r="D360" s="42">
        <v>0</v>
      </c>
      <c r="E360" s="42">
        <v>0</v>
      </c>
      <c r="F360" s="42">
        <v>0</v>
      </c>
      <c r="G360" s="42">
        <v>0</v>
      </c>
      <c r="H360" s="42">
        <v>0</v>
      </c>
      <c r="I360" s="42">
        <v>0</v>
      </c>
      <c r="J360" s="42">
        <v>0</v>
      </c>
      <c r="K360" s="42">
        <v>0</v>
      </c>
      <c r="L360" s="42">
        <v>0</v>
      </c>
      <c r="M360" s="42">
        <v>0</v>
      </c>
      <c r="N360" s="42">
        <v>0</v>
      </c>
      <c r="O360" s="42">
        <v>0</v>
      </c>
      <c r="P360" s="42">
        <v>0</v>
      </c>
      <c r="Q360" s="42">
        <v>0</v>
      </c>
      <c r="R360" s="42">
        <v>0</v>
      </c>
      <c r="S360" s="42">
        <v>0</v>
      </c>
      <c r="T360" s="42">
        <v>0</v>
      </c>
      <c r="U360" s="42">
        <v>0</v>
      </c>
      <c r="V360" s="42">
        <v>0</v>
      </c>
      <c r="W360" s="42">
        <v>0</v>
      </c>
      <c r="X360" s="42">
        <v>0</v>
      </c>
      <c r="Y360" s="42">
        <v>0</v>
      </c>
      <c r="Z360" s="42">
        <v>0</v>
      </c>
      <c r="AA360" s="42">
        <v>0</v>
      </c>
      <c r="AB360" s="42">
        <v>0</v>
      </c>
      <c r="AC360" s="42">
        <v>0</v>
      </c>
      <c r="AD360" s="42">
        <v>0</v>
      </c>
      <c r="AE360" s="42">
        <v>0</v>
      </c>
      <c r="AF360" s="42">
        <v>0</v>
      </c>
      <c r="AG360" s="42">
        <v>0</v>
      </c>
      <c r="AH360" s="42">
        <v>0</v>
      </c>
      <c r="AI360" s="42">
        <v>368.03855334000002</v>
      </c>
      <c r="AJ360" s="42">
        <v>0</v>
      </c>
      <c r="AK360" s="42">
        <v>0</v>
      </c>
      <c r="AL360" s="42">
        <v>0</v>
      </c>
      <c r="AM360" s="42">
        <v>0</v>
      </c>
      <c r="AN360" s="42">
        <v>0</v>
      </c>
      <c r="AO360" s="42">
        <v>0</v>
      </c>
      <c r="AP360" s="42">
        <v>0</v>
      </c>
      <c r="AQ360" s="42">
        <v>0</v>
      </c>
      <c r="AR360" s="42">
        <v>0</v>
      </c>
      <c r="AS360" s="42">
        <v>0</v>
      </c>
      <c r="AT360" s="42">
        <v>0</v>
      </c>
      <c r="AU360" s="42">
        <v>0</v>
      </c>
      <c r="AV360" s="42">
        <v>0</v>
      </c>
      <c r="AW360" s="42">
        <v>0</v>
      </c>
      <c r="AX360" s="42">
        <v>0</v>
      </c>
      <c r="AY360" s="42">
        <v>0</v>
      </c>
      <c r="AZ360" s="42">
        <v>0</v>
      </c>
      <c r="BA360" s="42">
        <v>0</v>
      </c>
      <c r="BB360" s="42">
        <v>0</v>
      </c>
      <c r="BC360" s="42">
        <v>0</v>
      </c>
      <c r="BD360" s="42">
        <v>0</v>
      </c>
      <c r="BE360" s="42">
        <v>0</v>
      </c>
      <c r="BF360" s="42">
        <v>0</v>
      </c>
      <c r="BG360" s="42">
        <v>0</v>
      </c>
      <c r="BH360" s="42">
        <v>0</v>
      </c>
      <c r="BI360" s="42">
        <v>0</v>
      </c>
      <c r="BJ360" s="42">
        <v>0</v>
      </c>
      <c r="BK360" s="42">
        <v>0</v>
      </c>
      <c r="BL360" s="42">
        <v>0</v>
      </c>
      <c r="BM360" s="42">
        <v>0</v>
      </c>
      <c r="BN360" s="42">
        <v>0</v>
      </c>
      <c r="BO360" s="42">
        <v>0</v>
      </c>
      <c r="BP360" s="42">
        <v>0</v>
      </c>
      <c r="BQ360" s="42">
        <v>0</v>
      </c>
      <c r="BR360" s="42">
        <v>0</v>
      </c>
      <c r="BS360" s="42">
        <v>0</v>
      </c>
      <c r="BT360" s="42">
        <v>0</v>
      </c>
      <c r="BU360" s="42">
        <v>0</v>
      </c>
      <c r="BV360" s="42">
        <v>0</v>
      </c>
      <c r="BW360" s="42">
        <v>0</v>
      </c>
      <c r="BX360" s="42">
        <v>-499663.76288643101</v>
      </c>
      <c r="BY360" s="42">
        <v>0</v>
      </c>
      <c r="BZ360" s="42">
        <v>0</v>
      </c>
      <c r="CA360" s="42">
        <v>0</v>
      </c>
      <c r="CB360" s="42">
        <v>0</v>
      </c>
      <c r="CC360" s="42">
        <v>0</v>
      </c>
    </row>
    <row r="361" spans="1:81" x14ac:dyDescent="0.25">
      <c r="A361" s="202">
        <v>44958</v>
      </c>
      <c r="B361" s="42" t="s">
        <v>1295</v>
      </c>
      <c r="C361" s="42" t="s">
        <v>459</v>
      </c>
      <c r="D361" s="42">
        <v>0</v>
      </c>
      <c r="E361" s="42">
        <v>0</v>
      </c>
      <c r="F361" s="42">
        <v>0</v>
      </c>
      <c r="G361" s="42">
        <v>0</v>
      </c>
      <c r="H361" s="42">
        <v>0</v>
      </c>
      <c r="I361" s="42">
        <v>0</v>
      </c>
      <c r="J361" s="42">
        <v>0</v>
      </c>
      <c r="K361" s="42">
        <v>0</v>
      </c>
      <c r="L361" s="42">
        <v>0</v>
      </c>
      <c r="M361" s="42">
        <v>0</v>
      </c>
      <c r="N361" s="42">
        <v>0</v>
      </c>
      <c r="O361" s="42">
        <v>11720.49</v>
      </c>
      <c r="P361" s="42">
        <v>0</v>
      </c>
      <c r="Q361" s="42">
        <v>0</v>
      </c>
      <c r="R361" s="42">
        <v>0</v>
      </c>
      <c r="S361" s="42">
        <v>0</v>
      </c>
      <c r="T361" s="42">
        <v>0</v>
      </c>
      <c r="U361" s="42">
        <v>0</v>
      </c>
      <c r="V361" s="42">
        <v>0</v>
      </c>
      <c r="W361" s="42">
        <v>0</v>
      </c>
      <c r="X361" s="42">
        <v>0</v>
      </c>
      <c r="Y361" s="42">
        <v>0</v>
      </c>
      <c r="Z361" s="42">
        <v>0</v>
      </c>
      <c r="AA361" s="42">
        <v>0</v>
      </c>
      <c r="AB361" s="42">
        <v>0</v>
      </c>
      <c r="AC361" s="42">
        <v>0</v>
      </c>
      <c r="AD361" s="42">
        <v>0</v>
      </c>
      <c r="AE361" s="42">
        <v>0</v>
      </c>
      <c r="AF361" s="42">
        <v>0</v>
      </c>
      <c r="AG361" s="42">
        <v>0</v>
      </c>
      <c r="AH361" s="42">
        <v>0</v>
      </c>
      <c r="AI361" s="42">
        <v>0</v>
      </c>
      <c r="AJ361" s="42">
        <v>0</v>
      </c>
      <c r="AK361" s="42">
        <v>0</v>
      </c>
      <c r="AL361" s="42">
        <v>0</v>
      </c>
      <c r="AM361" s="42">
        <v>0</v>
      </c>
      <c r="AN361" s="42">
        <v>0</v>
      </c>
      <c r="AO361" s="42">
        <v>0</v>
      </c>
      <c r="AP361" s="42">
        <v>0</v>
      </c>
      <c r="AQ361" s="42">
        <v>0</v>
      </c>
      <c r="AR361" s="42">
        <v>0</v>
      </c>
      <c r="AS361" s="42">
        <v>0</v>
      </c>
      <c r="AT361" s="42">
        <v>0</v>
      </c>
      <c r="AU361" s="42">
        <v>0</v>
      </c>
      <c r="AV361" s="42">
        <v>0</v>
      </c>
      <c r="AW361" s="42">
        <v>0</v>
      </c>
      <c r="AX361" s="42">
        <v>0</v>
      </c>
      <c r="AY361" s="42">
        <v>0</v>
      </c>
      <c r="AZ361" s="42">
        <v>0</v>
      </c>
      <c r="BA361" s="42">
        <v>0</v>
      </c>
      <c r="BB361" s="42">
        <v>0</v>
      </c>
      <c r="BC361" s="42">
        <v>0</v>
      </c>
      <c r="BD361" s="42">
        <v>0</v>
      </c>
      <c r="BE361" s="42">
        <v>0</v>
      </c>
      <c r="BF361" s="42">
        <v>0</v>
      </c>
      <c r="BG361" s="42">
        <v>0</v>
      </c>
      <c r="BH361" s="42">
        <v>0</v>
      </c>
      <c r="BI361" s="42">
        <v>0</v>
      </c>
      <c r="BJ361" s="42">
        <v>0</v>
      </c>
      <c r="BK361" s="42">
        <v>0</v>
      </c>
      <c r="BL361" s="42">
        <v>0</v>
      </c>
      <c r="BM361" s="42">
        <v>0</v>
      </c>
      <c r="BN361" s="42">
        <v>0</v>
      </c>
      <c r="BO361" s="42">
        <v>0</v>
      </c>
      <c r="BP361" s="42">
        <v>0</v>
      </c>
      <c r="BQ361" s="42">
        <v>0</v>
      </c>
      <c r="BR361" s="42">
        <v>0</v>
      </c>
      <c r="BS361" s="42">
        <v>0</v>
      </c>
      <c r="BT361" s="42">
        <v>0</v>
      </c>
      <c r="BU361" s="42">
        <v>0</v>
      </c>
      <c r="BV361" s="42">
        <v>0</v>
      </c>
      <c r="BW361" s="42">
        <v>0</v>
      </c>
      <c r="BX361" s="42">
        <v>-17211651.6787135</v>
      </c>
      <c r="BY361" s="42">
        <v>0</v>
      </c>
      <c r="BZ361" s="42">
        <v>0</v>
      </c>
      <c r="CA361" s="42">
        <v>0</v>
      </c>
      <c r="CB361" s="42">
        <v>0</v>
      </c>
      <c r="CC361" s="42">
        <v>0</v>
      </c>
    </row>
    <row r="362" spans="1:81" x14ac:dyDescent="0.25">
      <c r="A362" s="202">
        <v>44958</v>
      </c>
      <c r="B362" s="42" t="s">
        <v>1295</v>
      </c>
      <c r="C362" s="42" t="s">
        <v>1289</v>
      </c>
      <c r="D362" s="42">
        <v>0</v>
      </c>
      <c r="E362" s="42">
        <v>0</v>
      </c>
      <c r="F362" s="42">
        <v>0</v>
      </c>
      <c r="G362" s="42">
        <v>0</v>
      </c>
      <c r="H362" s="42">
        <v>0</v>
      </c>
      <c r="I362" s="42">
        <v>0</v>
      </c>
      <c r="J362" s="42">
        <v>0</v>
      </c>
      <c r="K362" s="42">
        <v>0</v>
      </c>
      <c r="L362" s="42">
        <v>0</v>
      </c>
      <c r="M362" s="42">
        <v>0</v>
      </c>
      <c r="N362" s="42">
        <v>0</v>
      </c>
      <c r="O362" s="42">
        <v>0</v>
      </c>
      <c r="P362" s="42">
        <v>0</v>
      </c>
      <c r="Q362" s="42">
        <v>0</v>
      </c>
      <c r="R362" s="42">
        <v>0</v>
      </c>
      <c r="S362" s="42">
        <v>0</v>
      </c>
      <c r="T362" s="42">
        <v>0</v>
      </c>
      <c r="U362" s="42">
        <v>0</v>
      </c>
      <c r="V362" s="42">
        <v>0</v>
      </c>
      <c r="W362" s="42">
        <v>0</v>
      </c>
      <c r="X362" s="42">
        <v>0</v>
      </c>
      <c r="Y362" s="42">
        <v>0</v>
      </c>
      <c r="Z362" s="42">
        <v>0</v>
      </c>
      <c r="AA362" s="42">
        <v>0</v>
      </c>
      <c r="AB362" s="42">
        <v>0</v>
      </c>
      <c r="AC362" s="42">
        <v>0</v>
      </c>
      <c r="AD362" s="42">
        <v>0</v>
      </c>
      <c r="AE362" s="42">
        <v>0</v>
      </c>
      <c r="AF362" s="42">
        <v>0</v>
      </c>
      <c r="AG362" s="42">
        <v>0</v>
      </c>
      <c r="AH362" s="42">
        <v>0</v>
      </c>
      <c r="AI362" s="42">
        <v>-0.32600000000000001</v>
      </c>
      <c r="AJ362" s="42">
        <v>0</v>
      </c>
      <c r="AK362" s="42">
        <v>0</v>
      </c>
      <c r="AL362" s="42">
        <v>0</v>
      </c>
      <c r="AM362" s="42">
        <v>0</v>
      </c>
      <c r="AN362" s="42">
        <v>0</v>
      </c>
      <c r="AO362" s="42">
        <v>0</v>
      </c>
      <c r="AP362" s="42">
        <v>0</v>
      </c>
      <c r="AQ362" s="42">
        <v>0</v>
      </c>
      <c r="AR362" s="42">
        <v>0</v>
      </c>
      <c r="AS362" s="42">
        <v>0</v>
      </c>
      <c r="AT362" s="42">
        <v>0</v>
      </c>
      <c r="AU362" s="42">
        <v>0</v>
      </c>
      <c r="AV362" s="42">
        <v>0</v>
      </c>
      <c r="AW362" s="42">
        <v>0</v>
      </c>
      <c r="AX362" s="42">
        <v>0</v>
      </c>
      <c r="AY362" s="42">
        <v>0</v>
      </c>
      <c r="AZ362" s="42">
        <v>0</v>
      </c>
      <c r="BA362" s="42">
        <v>0</v>
      </c>
      <c r="BB362" s="42">
        <v>0</v>
      </c>
      <c r="BC362" s="42">
        <v>0</v>
      </c>
      <c r="BD362" s="42">
        <v>0</v>
      </c>
      <c r="BE362" s="42">
        <v>0</v>
      </c>
      <c r="BF362" s="42">
        <v>0</v>
      </c>
      <c r="BG362" s="42">
        <v>0</v>
      </c>
      <c r="BH362" s="42">
        <v>0</v>
      </c>
      <c r="BI362" s="42">
        <v>0</v>
      </c>
      <c r="BJ362" s="42">
        <v>0</v>
      </c>
      <c r="BK362" s="42">
        <v>0</v>
      </c>
      <c r="BL362" s="42">
        <v>0</v>
      </c>
      <c r="BM362" s="42">
        <v>0</v>
      </c>
      <c r="BN362" s="42">
        <v>0</v>
      </c>
      <c r="BO362" s="42">
        <v>0</v>
      </c>
      <c r="BP362" s="42">
        <v>0</v>
      </c>
      <c r="BQ362" s="42">
        <v>0</v>
      </c>
      <c r="BR362" s="42">
        <v>0</v>
      </c>
      <c r="BS362" s="42">
        <v>0</v>
      </c>
      <c r="BT362" s="42">
        <v>0</v>
      </c>
      <c r="BU362" s="42">
        <v>0</v>
      </c>
      <c r="BV362" s="42">
        <v>0</v>
      </c>
      <c r="BW362" s="42">
        <v>0</v>
      </c>
      <c r="BX362" s="42">
        <v>391.24563999999998</v>
      </c>
      <c r="BY362" s="42">
        <v>0</v>
      </c>
      <c r="BZ362" s="42">
        <v>0</v>
      </c>
      <c r="CA362" s="42">
        <v>0</v>
      </c>
      <c r="CB362" s="42">
        <v>0</v>
      </c>
      <c r="CC362" s="42">
        <v>0</v>
      </c>
    </row>
    <row r="363" spans="1:81" x14ac:dyDescent="0.25">
      <c r="A363" s="202">
        <v>44958</v>
      </c>
      <c r="B363" s="42" t="s">
        <v>1293</v>
      </c>
      <c r="C363" s="42" t="s">
        <v>455</v>
      </c>
      <c r="D363" s="42">
        <v>0</v>
      </c>
      <c r="E363" s="42">
        <v>0</v>
      </c>
      <c r="F363" s="42">
        <v>0</v>
      </c>
      <c r="G363" s="42">
        <v>0</v>
      </c>
      <c r="H363" s="42">
        <v>0</v>
      </c>
      <c r="I363" s="42">
        <v>0</v>
      </c>
      <c r="J363" s="42">
        <v>0</v>
      </c>
      <c r="K363" s="42">
        <v>0</v>
      </c>
      <c r="L363" s="42">
        <v>0</v>
      </c>
      <c r="M363" s="42">
        <v>0</v>
      </c>
      <c r="N363" s="42">
        <v>0</v>
      </c>
      <c r="O363" s="42">
        <v>0</v>
      </c>
      <c r="P363" s="42">
        <v>0</v>
      </c>
      <c r="Q363" s="42">
        <v>0</v>
      </c>
      <c r="R363" s="42">
        <v>0</v>
      </c>
      <c r="S363" s="42">
        <v>0</v>
      </c>
      <c r="T363" s="42">
        <v>0</v>
      </c>
      <c r="U363" s="42">
        <v>0</v>
      </c>
      <c r="V363" s="42">
        <v>0</v>
      </c>
      <c r="W363" s="42">
        <v>0</v>
      </c>
      <c r="X363" s="42">
        <v>0</v>
      </c>
      <c r="Y363" s="42">
        <v>0</v>
      </c>
      <c r="Z363" s="42">
        <v>0</v>
      </c>
      <c r="AA363" s="42">
        <v>0</v>
      </c>
      <c r="AB363" s="42">
        <v>3.9691200000000002E-4</v>
      </c>
      <c r="AC363" s="42">
        <v>0</v>
      </c>
      <c r="AD363" s="42">
        <v>0</v>
      </c>
      <c r="AE363" s="42">
        <v>0</v>
      </c>
      <c r="AF363" s="42">
        <v>0</v>
      </c>
      <c r="AG363" s="42">
        <v>0</v>
      </c>
      <c r="AH363" s="42">
        <v>0</v>
      </c>
      <c r="AI363" s="42">
        <v>0</v>
      </c>
      <c r="AJ363" s="42">
        <v>0</v>
      </c>
      <c r="AK363" s="42">
        <v>0</v>
      </c>
      <c r="AL363" s="42">
        <v>0</v>
      </c>
      <c r="AM363" s="42">
        <v>0</v>
      </c>
      <c r="AN363" s="42">
        <v>0</v>
      </c>
      <c r="AO363" s="42">
        <v>0</v>
      </c>
      <c r="AP363" s="42">
        <v>0</v>
      </c>
      <c r="AQ363" s="42">
        <v>0</v>
      </c>
      <c r="AR363" s="42">
        <v>0</v>
      </c>
      <c r="AS363" s="42">
        <v>0</v>
      </c>
      <c r="AT363" s="42">
        <v>0</v>
      </c>
      <c r="AU363" s="42">
        <v>0</v>
      </c>
      <c r="AV363" s="42">
        <v>0</v>
      </c>
      <c r="AW363" s="42">
        <v>0</v>
      </c>
      <c r="AX363" s="42">
        <v>0</v>
      </c>
      <c r="AY363" s="42">
        <v>0</v>
      </c>
      <c r="AZ363" s="42">
        <v>0</v>
      </c>
      <c r="BA363" s="42">
        <v>0</v>
      </c>
      <c r="BB363" s="42">
        <v>0</v>
      </c>
      <c r="BC363" s="42">
        <v>0</v>
      </c>
      <c r="BD363" s="42">
        <v>0</v>
      </c>
      <c r="BE363" s="42">
        <v>0</v>
      </c>
      <c r="BF363" s="42">
        <v>0</v>
      </c>
      <c r="BG363" s="42">
        <v>0</v>
      </c>
      <c r="BH363" s="42">
        <v>0</v>
      </c>
      <c r="BI363" s="42">
        <v>0</v>
      </c>
      <c r="BJ363" s="42">
        <v>0</v>
      </c>
      <c r="BK363" s="42">
        <v>0</v>
      </c>
      <c r="BL363" s="42">
        <v>0</v>
      </c>
      <c r="BM363" s="42">
        <v>0</v>
      </c>
      <c r="BN363" s="42">
        <v>0</v>
      </c>
      <c r="BO363" s="42">
        <v>0</v>
      </c>
      <c r="BP363" s="42">
        <v>0</v>
      </c>
      <c r="BQ363" s="42">
        <v>0</v>
      </c>
      <c r="BR363" s="42">
        <v>0</v>
      </c>
      <c r="BS363" s="42">
        <v>0</v>
      </c>
      <c r="BT363" s="42">
        <v>0</v>
      </c>
      <c r="BU363" s="42">
        <v>0</v>
      </c>
      <c r="BV363" s="42">
        <v>0</v>
      </c>
      <c r="BW363" s="42">
        <v>0</v>
      </c>
      <c r="BX363" s="42">
        <v>0</v>
      </c>
      <c r="BY363" s="42">
        <v>0</v>
      </c>
      <c r="BZ363" s="42">
        <v>0</v>
      </c>
      <c r="CA363" s="42">
        <v>0</v>
      </c>
      <c r="CB363" s="42">
        <v>0</v>
      </c>
      <c r="CC363" s="42">
        <v>0</v>
      </c>
    </row>
    <row r="364" spans="1:81" x14ac:dyDescent="0.25">
      <c r="A364" s="202">
        <v>44958</v>
      </c>
      <c r="B364" s="42" t="s">
        <v>1293</v>
      </c>
      <c r="C364" s="42" t="s">
        <v>1294</v>
      </c>
      <c r="D364" s="42">
        <v>0</v>
      </c>
      <c r="E364" s="42">
        <v>0</v>
      </c>
      <c r="F364" s="42">
        <v>0</v>
      </c>
      <c r="G364" s="42">
        <v>0</v>
      </c>
      <c r="H364" s="42">
        <v>0</v>
      </c>
      <c r="I364" s="42">
        <v>0</v>
      </c>
      <c r="J364" s="42">
        <v>0</v>
      </c>
      <c r="K364" s="42">
        <v>0</v>
      </c>
      <c r="L364" s="42">
        <v>0</v>
      </c>
      <c r="M364" s="42">
        <v>0</v>
      </c>
      <c r="N364" s="42">
        <v>0</v>
      </c>
      <c r="O364" s="42">
        <v>0</v>
      </c>
      <c r="P364" s="42">
        <v>0</v>
      </c>
      <c r="Q364" s="42">
        <v>0</v>
      </c>
      <c r="R364" s="42">
        <v>0</v>
      </c>
      <c r="S364" s="42">
        <v>0</v>
      </c>
      <c r="T364" s="42">
        <v>3815.6780199999998</v>
      </c>
      <c r="U364" s="42">
        <v>0</v>
      </c>
      <c r="V364" s="42">
        <v>0</v>
      </c>
      <c r="W364" s="42">
        <v>0</v>
      </c>
      <c r="X364" s="42">
        <v>0</v>
      </c>
      <c r="Y364" s="42">
        <v>0</v>
      </c>
      <c r="Z364" s="42">
        <v>0</v>
      </c>
      <c r="AA364" s="42">
        <v>0</v>
      </c>
      <c r="AB364" s="42">
        <v>0</v>
      </c>
      <c r="AC364" s="42">
        <v>0</v>
      </c>
      <c r="AD364" s="42">
        <v>0</v>
      </c>
      <c r="AE364" s="42">
        <v>0</v>
      </c>
      <c r="AF364" s="42">
        <v>0</v>
      </c>
      <c r="AG364" s="42">
        <v>0</v>
      </c>
      <c r="AH364" s="42">
        <v>0</v>
      </c>
      <c r="AI364" s="42">
        <v>-2.3422000000000001</v>
      </c>
      <c r="AJ364" s="42">
        <v>0</v>
      </c>
      <c r="AK364" s="42">
        <v>0</v>
      </c>
      <c r="AL364" s="42">
        <v>0</v>
      </c>
      <c r="AM364" s="42">
        <v>0</v>
      </c>
      <c r="AN364" s="42">
        <v>0</v>
      </c>
      <c r="AO364" s="42">
        <v>0</v>
      </c>
      <c r="AP364" s="42">
        <v>0</v>
      </c>
      <c r="AQ364" s="42">
        <v>0</v>
      </c>
      <c r="AR364" s="42">
        <v>0</v>
      </c>
      <c r="AS364" s="42">
        <v>0</v>
      </c>
      <c r="AT364" s="42">
        <v>0</v>
      </c>
      <c r="AU364" s="42">
        <v>0</v>
      </c>
      <c r="AV364" s="42">
        <v>0</v>
      </c>
      <c r="AW364" s="42">
        <v>0</v>
      </c>
      <c r="AX364" s="42">
        <v>0</v>
      </c>
      <c r="AY364" s="42">
        <v>0</v>
      </c>
      <c r="AZ364" s="42">
        <v>0</v>
      </c>
      <c r="BA364" s="42">
        <v>0</v>
      </c>
      <c r="BB364" s="42">
        <v>0</v>
      </c>
      <c r="BC364" s="42">
        <v>0</v>
      </c>
      <c r="BD364" s="42">
        <v>0</v>
      </c>
      <c r="BE364" s="42">
        <v>0</v>
      </c>
      <c r="BF364" s="42">
        <v>0</v>
      </c>
      <c r="BG364" s="42">
        <v>0</v>
      </c>
      <c r="BH364" s="42">
        <v>0</v>
      </c>
      <c r="BI364" s="42">
        <v>0</v>
      </c>
      <c r="BJ364" s="42">
        <v>0</v>
      </c>
      <c r="BK364" s="42">
        <v>0</v>
      </c>
      <c r="BL364" s="42">
        <v>0</v>
      </c>
      <c r="BM364" s="42">
        <v>0</v>
      </c>
      <c r="BN364" s="42">
        <v>0</v>
      </c>
      <c r="BO364" s="42">
        <v>0</v>
      </c>
      <c r="BP364" s="42">
        <v>0</v>
      </c>
      <c r="BQ364" s="42">
        <v>0</v>
      </c>
      <c r="BR364" s="42">
        <v>0</v>
      </c>
      <c r="BS364" s="42">
        <v>0</v>
      </c>
      <c r="BT364" s="42">
        <v>0</v>
      </c>
      <c r="BU364" s="42">
        <v>0</v>
      </c>
      <c r="BV364" s="42">
        <v>0</v>
      </c>
      <c r="BW364" s="42">
        <v>0</v>
      </c>
      <c r="BX364" s="42">
        <v>0</v>
      </c>
      <c r="BY364" s="42">
        <v>0</v>
      </c>
      <c r="BZ364" s="42">
        <v>0</v>
      </c>
      <c r="CA364" s="42">
        <v>0</v>
      </c>
      <c r="CB364" s="42">
        <v>0</v>
      </c>
      <c r="CC364" s="42">
        <v>0</v>
      </c>
    </row>
    <row r="365" spans="1:81" x14ac:dyDescent="0.25">
      <c r="A365" s="202">
        <v>44958</v>
      </c>
      <c r="B365" s="42" t="s">
        <v>1293</v>
      </c>
      <c r="C365" s="42" t="s">
        <v>1292</v>
      </c>
      <c r="D365" s="42">
        <v>0</v>
      </c>
      <c r="E365" s="42">
        <v>0</v>
      </c>
      <c r="F365" s="42">
        <v>0</v>
      </c>
      <c r="G365" s="42">
        <v>0</v>
      </c>
      <c r="H365" s="42">
        <v>0</v>
      </c>
      <c r="I365" s="42">
        <v>0</v>
      </c>
      <c r="J365" s="42">
        <v>0</v>
      </c>
      <c r="K365" s="42">
        <v>0</v>
      </c>
      <c r="L365" s="42">
        <v>0</v>
      </c>
      <c r="M365" s="42">
        <v>0</v>
      </c>
      <c r="N365" s="42">
        <v>0</v>
      </c>
      <c r="O365" s="42">
        <v>0</v>
      </c>
      <c r="P365" s="42">
        <v>0</v>
      </c>
      <c r="Q365" s="42">
        <v>0</v>
      </c>
      <c r="R365" s="42">
        <v>0</v>
      </c>
      <c r="S365" s="42">
        <v>0</v>
      </c>
      <c r="T365" s="42">
        <v>0</v>
      </c>
      <c r="U365" s="42">
        <v>0</v>
      </c>
      <c r="V365" s="42">
        <v>0</v>
      </c>
      <c r="W365" s="42">
        <v>0</v>
      </c>
      <c r="X365" s="42">
        <v>0</v>
      </c>
      <c r="Y365" s="42">
        <v>0</v>
      </c>
      <c r="Z365" s="42">
        <v>0</v>
      </c>
      <c r="AA365" s="42">
        <v>0</v>
      </c>
      <c r="AB365" s="42">
        <v>0</v>
      </c>
      <c r="AC365" s="42">
        <v>0</v>
      </c>
      <c r="AD365" s="42">
        <v>0</v>
      </c>
      <c r="AE365" s="42">
        <v>0</v>
      </c>
      <c r="AF365" s="42">
        <v>0</v>
      </c>
      <c r="AG365" s="42">
        <v>0</v>
      </c>
      <c r="AH365" s="42">
        <v>0</v>
      </c>
      <c r="AI365" s="42">
        <v>224.16843539600001</v>
      </c>
      <c r="AJ365" s="42">
        <v>0</v>
      </c>
      <c r="AK365" s="42">
        <v>0</v>
      </c>
      <c r="AL365" s="42">
        <v>0</v>
      </c>
      <c r="AM365" s="42">
        <v>0</v>
      </c>
      <c r="AN365" s="42">
        <v>0</v>
      </c>
      <c r="AO365" s="42">
        <v>0</v>
      </c>
      <c r="AP365" s="42">
        <v>0</v>
      </c>
      <c r="AQ365" s="42">
        <v>0</v>
      </c>
      <c r="AR365" s="42">
        <v>0</v>
      </c>
      <c r="AS365" s="42">
        <v>0</v>
      </c>
      <c r="AT365" s="42">
        <v>0</v>
      </c>
      <c r="AU365" s="42">
        <v>0</v>
      </c>
      <c r="AV365" s="42">
        <v>0</v>
      </c>
      <c r="AW365" s="42">
        <v>0</v>
      </c>
      <c r="AX365" s="42">
        <v>0</v>
      </c>
      <c r="AY365" s="42">
        <v>0</v>
      </c>
      <c r="AZ365" s="42">
        <v>0</v>
      </c>
      <c r="BA365" s="42">
        <v>0</v>
      </c>
      <c r="BB365" s="42">
        <v>0</v>
      </c>
      <c r="BC365" s="42">
        <v>0</v>
      </c>
      <c r="BD365" s="42">
        <v>0</v>
      </c>
      <c r="BE365" s="42">
        <v>0</v>
      </c>
      <c r="BF365" s="42">
        <v>0</v>
      </c>
      <c r="BG365" s="42">
        <v>0</v>
      </c>
      <c r="BH365" s="42">
        <v>0</v>
      </c>
      <c r="BI365" s="42">
        <v>0</v>
      </c>
      <c r="BJ365" s="42">
        <v>0</v>
      </c>
      <c r="BK365" s="42">
        <v>0</v>
      </c>
      <c r="BL365" s="42">
        <v>0</v>
      </c>
      <c r="BM365" s="42">
        <v>0</v>
      </c>
      <c r="BN365" s="42">
        <v>0</v>
      </c>
      <c r="BO365" s="42">
        <v>0</v>
      </c>
      <c r="BP365" s="42">
        <v>0</v>
      </c>
      <c r="BQ365" s="42">
        <v>0</v>
      </c>
      <c r="BR365" s="42">
        <v>0</v>
      </c>
      <c r="BS365" s="42">
        <v>0</v>
      </c>
      <c r="BT365" s="42">
        <v>0</v>
      </c>
      <c r="BU365" s="42">
        <v>0</v>
      </c>
      <c r="BV365" s="42">
        <v>0</v>
      </c>
      <c r="BW365" s="42">
        <v>0</v>
      </c>
      <c r="BX365" s="42">
        <v>0</v>
      </c>
      <c r="BY365" s="42">
        <v>0</v>
      </c>
      <c r="BZ365" s="42">
        <v>0</v>
      </c>
      <c r="CA365" s="42">
        <v>0</v>
      </c>
      <c r="CB365" s="42">
        <v>0</v>
      </c>
      <c r="CC365" s="42">
        <v>0</v>
      </c>
    </row>
    <row r="366" spans="1:81" x14ac:dyDescent="0.25">
      <c r="A366" s="202">
        <v>44958</v>
      </c>
      <c r="B366" s="42" t="s">
        <v>1293</v>
      </c>
      <c r="C366" s="42" t="s">
        <v>1289</v>
      </c>
      <c r="D366" s="42">
        <v>0</v>
      </c>
      <c r="E366" s="42">
        <v>0</v>
      </c>
      <c r="F366" s="42">
        <v>0</v>
      </c>
      <c r="G366" s="42">
        <v>0</v>
      </c>
      <c r="H366" s="42">
        <v>0</v>
      </c>
      <c r="I366" s="42">
        <v>0</v>
      </c>
      <c r="J366" s="42">
        <v>0</v>
      </c>
      <c r="K366" s="42">
        <v>0</v>
      </c>
      <c r="L366" s="42">
        <v>0</v>
      </c>
      <c r="M366" s="42">
        <v>0</v>
      </c>
      <c r="N366" s="42">
        <v>0</v>
      </c>
      <c r="O366" s="42">
        <v>0</v>
      </c>
      <c r="P366" s="42">
        <v>0</v>
      </c>
      <c r="Q366" s="42">
        <v>0</v>
      </c>
      <c r="R366" s="42">
        <v>0</v>
      </c>
      <c r="S366" s="42">
        <v>0</v>
      </c>
      <c r="T366" s="42">
        <v>0</v>
      </c>
      <c r="U366" s="42">
        <v>0</v>
      </c>
      <c r="V366" s="42">
        <v>0</v>
      </c>
      <c r="W366" s="42">
        <v>0</v>
      </c>
      <c r="X366" s="42">
        <v>0</v>
      </c>
      <c r="Y366" s="42">
        <v>0</v>
      </c>
      <c r="Z366" s="42">
        <v>0</v>
      </c>
      <c r="AA366" s="42">
        <v>0</v>
      </c>
      <c r="AB366" s="42">
        <v>0</v>
      </c>
      <c r="AC366" s="42">
        <v>0</v>
      </c>
      <c r="AD366" s="42">
        <v>0</v>
      </c>
      <c r="AE366" s="42">
        <v>0</v>
      </c>
      <c r="AF366" s="42">
        <v>0</v>
      </c>
      <c r="AG366" s="42">
        <v>0</v>
      </c>
      <c r="AH366" s="42">
        <v>0</v>
      </c>
      <c r="AI366" s="42">
        <v>253.74429507599999</v>
      </c>
      <c r="AJ366" s="42">
        <v>0</v>
      </c>
      <c r="AK366" s="42">
        <v>0</v>
      </c>
      <c r="AL366" s="42">
        <v>0</v>
      </c>
      <c r="AM366" s="42">
        <v>0</v>
      </c>
      <c r="AN366" s="42">
        <v>0</v>
      </c>
      <c r="AO366" s="42">
        <v>0</v>
      </c>
      <c r="AP366" s="42">
        <v>0</v>
      </c>
      <c r="AQ366" s="42">
        <v>0</v>
      </c>
      <c r="AR366" s="42">
        <v>0</v>
      </c>
      <c r="AS366" s="42">
        <v>0</v>
      </c>
      <c r="AT366" s="42">
        <v>0</v>
      </c>
      <c r="AU366" s="42">
        <v>0</v>
      </c>
      <c r="AV366" s="42">
        <v>0</v>
      </c>
      <c r="AW366" s="42">
        <v>0</v>
      </c>
      <c r="AX366" s="42">
        <v>0</v>
      </c>
      <c r="AY366" s="42">
        <v>0</v>
      </c>
      <c r="AZ366" s="42">
        <v>0</v>
      </c>
      <c r="BA366" s="42">
        <v>0</v>
      </c>
      <c r="BB366" s="42">
        <v>0</v>
      </c>
      <c r="BC366" s="42">
        <v>0</v>
      </c>
      <c r="BD366" s="42">
        <v>0</v>
      </c>
      <c r="BE366" s="42">
        <v>0</v>
      </c>
      <c r="BF366" s="42">
        <v>0</v>
      </c>
      <c r="BG366" s="42">
        <v>0</v>
      </c>
      <c r="BH366" s="42">
        <v>0</v>
      </c>
      <c r="BI366" s="42">
        <v>0</v>
      </c>
      <c r="BJ366" s="42">
        <v>0</v>
      </c>
      <c r="BK366" s="42">
        <v>0</v>
      </c>
      <c r="BL366" s="42">
        <v>0</v>
      </c>
      <c r="BM366" s="42">
        <v>0</v>
      </c>
      <c r="BN366" s="42">
        <v>0</v>
      </c>
      <c r="BO366" s="42">
        <v>0</v>
      </c>
      <c r="BP366" s="42">
        <v>0</v>
      </c>
      <c r="BQ366" s="42">
        <v>0</v>
      </c>
      <c r="BR366" s="42">
        <v>0</v>
      </c>
      <c r="BS366" s="42">
        <v>0</v>
      </c>
      <c r="BT366" s="42">
        <v>0</v>
      </c>
      <c r="BU366" s="42">
        <v>0</v>
      </c>
      <c r="BV366" s="42">
        <v>0</v>
      </c>
      <c r="BW366" s="42">
        <v>0</v>
      </c>
      <c r="BX366" s="42">
        <v>-613986.57075240801</v>
      </c>
      <c r="BY366" s="42">
        <v>0</v>
      </c>
      <c r="BZ366" s="42">
        <v>0</v>
      </c>
      <c r="CA366" s="42">
        <v>0</v>
      </c>
      <c r="CB366" s="42">
        <v>0</v>
      </c>
      <c r="CC366" s="42">
        <v>0</v>
      </c>
    </row>
    <row r="367" spans="1:81" x14ac:dyDescent="0.25">
      <c r="A367" s="202">
        <v>44958</v>
      </c>
      <c r="B367" s="42" t="s">
        <v>1291</v>
      </c>
      <c r="C367" s="42" t="s">
        <v>455</v>
      </c>
      <c r="D367" s="42">
        <v>0</v>
      </c>
      <c r="E367" s="42">
        <v>0</v>
      </c>
      <c r="F367" s="42">
        <v>0</v>
      </c>
      <c r="G367" s="42">
        <v>0</v>
      </c>
      <c r="H367" s="42">
        <v>0</v>
      </c>
      <c r="I367" s="42">
        <v>0</v>
      </c>
      <c r="J367" s="42">
        <v>0</v>
      </c>
      <c r="K367" s="42">
        <v>0</v>
      </c>
      <c r="L367" s="42">
        <v>0</v>
      </c>
      <c r="M367" s="42">
        <v>0</v>
      </c>
      <c r="N367" s="42">
        <v>0</v>
      </c>
      <c r="O367" s="42">
        <v>0</v>
      </c>
      <c r="P367" s="42">
        <v>0</v>
      </c>
      <c r="Q367" s="42">
        <v>0</v>
      </c>
      <c r="R367" s="42">
        <v>0</v>
      </c>
      <c r="S367" s="42">
        <v>0</v>
      </c>
      <c r="T367" s="42">
        <v>0</v>
      </c>
      <c r="U367" s="42">
        <v>0</v>
      </c>
      <c r="V367" s="42">
        <v>0</v>
      </c>
      <c r="W367" s="42">
        <v>0</v>
      </c>
      <c r="X367" s="42">
        <v>0</v>
      </c>
      <c r="Y367" s="42">
        <v>0</v>
      </c>
      <c r="Z367" s="42">
        <v>0</v>
      </c>
      <c r="AA367" s="42">
        <v>0</v>
      </c>
      <c r="AB367" s="42">
        <v>3.9910299999999999E-4</v>
      </c>
      <c r="AC367" s="42">
        <v>0</v>
      </c>
      <c r="AD367" s="42">
        <v>0</v>
      </c>
      <c r="AE367" s="42">
        <v>0</v>
      </c>
      <c r="AF367" s="42">
        <v>0</v>
      </c>
      <c r="AG367" s="42">
        <v>0</v>
      </c>
      <c r="AH367" s="42">
        <v>0</v>
      </c>
      <c r="AI367" s="42">
        <v>0</v>
      </c>
      <c r="AJ367" s="42">
        <v>0</v>
      </c>
      <c r="AK367" s="42">
        <v>0</v>
      </c>
      <c r="AL367" s="42">
        <v>0</v>
      </c>
      <c r="AM367" s="42">
        <v>0</v>
      </c>
      <c r="AN367" s="42">
        <v>0</v>
      </c>
      <c r="AO367" s="42">
        <v>0</v>
      </c>
      <c r="AP367" s="42">
        <v>0</v>
      </c>
      <c r="AQ367" s="42">
        <v>0</v>
      </c>
      <c r="AR367" s="42">
        <v>0</v>
      </c>
      <c r="AS367" s="42">
        <v>0</v>
      </c>
      <c r="AT367" s="42">
        <v>0</v>
      </c>
      <c r="AU367" s="42">
        <v>0</v>
      </c>
      <c r="AV367" s="42">
        <v>0</v>
      </c>
      <c r="AW367" s="42">
        <v>0</v>
      </c>
      <c r="AX367" s="42">
        <v>0</v>
      </c>
      <c r="AY367" s="42">
        <v>0</v>
      </c>
      <c r="AZ367" s="42">
        <v>0</v>
      </c>
      <c r="BA367" s="42">
        <v>0</v>
      </c>
      <c r="BB367" s="42">
        <v>0</v>
      </c>
      <c r="BC367" s="42">
        <v>0</v>
      </c>
      <c r="BD367" s="42">
        <v>0</v>
      </c>
      <c r="BE367" s="42">
        <v>0</v>
      </c>
      <c r="BF367" s="42">
        <v>0</v>
      </c>
      <c r="BG367" s="42">
        <v>0</v>
      </c>
      <c r="BH367" s="42">
        <v>0</v>
      </c>
      <c r="BI367" s="42">
        <v>0</v>
      </c>
      <c r="BJ367" s="42">
        <v>0</v>
      </c>
      <c r="BK367" s="42">
        <v>0</v>
      </c>
      <c r="BL367" s="42">
        <v>0</v>
      </c>
      <c r="BM367" s="42">
        <v>0</v>
      </c>
      <c r="BN367" s="42">
        <v>0</v>
      </c>
      <c r="BO367" s="42">
        <v>0</v>
      </c>
      <c r="BP367" s="42">
        <v>0</v>
      </c>
      <c r="BQ367" s="42">
        <v>0</v>
      </c>
      <c r="BR367" s="42">
        <v>0</v>
      </c>
      <c r="BS367" s="42">
        <v>0</v>
      </c>
      <c r="BT367" s="42">
        <v>0</v>
      </c>
      <c r="BU367" s="42">
        <v>0</v>
      </c>
      <c r="BV367" s="42">
        <v>0</v>
      </c>
      <c r="BW367" s="42">
        <v>0</v>
      </c>
      <c r="BX367" s="42">
        <v>0</v>
      </c>
      <c r="BY367" s="42">
        <v>0</v>
      </c>
      <c r="BZ367" s="42">
        <v>0</v>
      </c>
      <c r="CA367" s="42">
        <v>0</v>
      </c>
      <c r="CB367" s="42">
        <v>0</v>
      </c>
      <c r="CC367" s="42">
        <v>0</v>
      </c>
    </row>
    <row r="368" spans="1:81" x14ac:dyDescent="0.25">
      <c r="A368" s="202">
        <v>44958</v>
      </c>
      <c r="B368" s="42" t="s">
        <v>1291</v>
      </c>
      <c r="C368" s="42" t="s">
        <v>1292</v>
      </c>
      <c r="D368" s="42">
        <v>0</v>
      </c>
      <c r="E368" s="42">
        <v>0</v>
      </c>
      <c r="F368" s="42">
        <v>0</v>
      </c>
      <c r="G368" s="42">
        <v>0</v>
      </c>
      <c r="H368" s="42">
        <v>0</v>
      </c>
      <c r="I368" s="42">
        <v>0</v>
      </c>
      <c r="J368" s="42">
        <v>0</v>
      </c>
      <c r="K368" s="42">
        <v>0</v>
      </c>
      <c r="L368" s="42">
        <v>0</v>
      </c>
      <c r="M368" s="42">
        <v>0</v>
      </c>
      <c r="N368" s="42">
        <v>0</v>
      </c>
      <c r="O368" s="42">
        <v>0</v>
      </c>
      <c r="P368" s="42">
        <v>0</v>
      </c>
      <c r="Q368" s="42">
        <v>0</v>
      </c>
      <c r="R368" s="42">
        <v>0</v>
      </c>
      <c r="S368" s="42">
        <v>0</v>
      </c>
      <c r="T368" s="42">
        <v>0</v>
      </c>
      <c r="U368" s="42">
        <v>0</v>
      </c>
      <c r="V368" s="42">
        <v>0</v>
      </c>
      <c r="W368" s="42">
        <v>0</v>
      </c>
      <c r="X368" s="42">
        <v>0</v>
      </c>
      <c r="Y368" s="42">
        <v>0</v>
      </c>
      <c r="Z368" s="42">
        <v>0</v>
      </c>
      <c r="AA368" s="42">
        <v>0</v>
      </c>
      <c r="AB368" s="42">
        <v>0</v>
      </c>
      <c r="AC368" s="42">
        <v>0</v>
      </c>
      <c r="AD368" s="42">
        <v>0</v>
      </c>
      <c r="AE368" s="42">
        <v>0</v>
      </c>
      <c r="AF368" s="42">
        <v>0</v>
      </c>
      <c r="AG368" s="42">
        <v>0</v>
      </c>
      <c r="AH368" s="42">
        <v>0</v>
      </c>
      <c r="AI368" s="42">
        <v>204.63939362299999</v>
      </c>
      <c r="AJ368" s="42">
        <v>0</v>
      </c>
      <c r="AK368" s="42">
        <v>0</v>
      </c>
      <c r="AL368" s="42">
        <v>0</v>
      </c>
      <c r="AM368" s="42">
        <v>0</v>
      </c>
      <c r="AN368" s="42">
        <v>0</v>
      </c>
      <c r="AO368" s="42">
        <v>0</v>
      </c>
      <c r="AP368" s="42">
        <v>0</v>
      </c>
      <c r="AQ368" s="42">
        <v>0</v>
      </c>
      <c r="AR368" s="42">
        <v>0</v>
      </c>
      <c r="AS368" s="42">
        <v>0</v>
      </c>
      <c r="AT368" s="42">
        <v>0</v>
      </c>
      <c r="AU368" s="42">
        <v>0</v>
      </c>
      <c r="AV368" s="42">
        <v>0</v>
      </c>
      <c r="AW368" s="42">
        <v>0</v>
      </c>
      <c r="AX368" s="42">
        <v>0</v>
      </c>
      <c r="AY368" s="42">
        <v>0</v>
      </c>
      <c r="AZ368" s="42">
        <v>0</v>
      </c>
      <c r="BA368" s="42">
        <v>0</v>
      </c>
      <c r="BB368" s="42">
        <v>0</v>
      </c>
      <c r="BC368" s="42">
        <v>0</v>
      </c>
      <c r="BD368" s="42">
        <v>0</v>
      </c>
      <c r="BE368" s="42">
        <v>0</v>
      </c>
      <c r="BF368" s="42">
        <v>0</v>
      </c>
      <c r="BG368" s="42">
        <v>0</v>
      </c>
      <c r="BH368" s="42">
        <v>0</v>
      </c>
      <c r="BI368" s="42">
        <v>0</v>
      </c>
      <c r="BJ368" s="42">
        <v>0</v>
      </c>
      <c r="BK368" s="42">
        <v>0</v>
      </c>
      <c r="BL368" s="42">
        <v>0</v>
      </c>
      <c r="BM368" s="42">
        <v>0</v>
      </c>
      <c r="BN368" s="42">
        <v>0</v>
      </c>
      <c r="BO368" s="42">
        <v>0</v>
      </c>
      <c r="BP368" s="42">
        <v>0</v>
      </c>
      <c r="BQ368" s="42">
        <v>0</v>
      </c>
      <c r="BR368" s="42">
        <v>0</v>
      </c>
      <c r="BS368" s="42">
        <v>0</v>
      </c>
      <c r="BT368" s="42">
        <v>0</v>
      </c>
      <c r="BU368" s="42">
        <v>0</v>
      </c>
      <c r="BV368" s="42">
        <v>0</v>
      </c>
      <c r="BW368" s="42">
        <v>0</v>
      </c>
      <c r="BX368" s="42">
        <v>0</v>
      </c>
      <c r="BY368" s="42">
        <v>0</v>
      </c>
      <c r="BZ368" s="42">
        <v>0</v>
      </c>
      <c r="CA368" s="42">
        <v>0</v>
      </c>
      <c r="CB368" s="42">
        <v>0</v>
      </c>
      <c r="CC368" s="42">
        <v>0</v>
      </c>
    </row>
    <row r="369" spans="1:81" x14ac:dyDescent="0.25">
      <c r="A369" s="202">
        <v>44958</v>
      </c>
      <c r="B369" s="42" t="s">
        <v>1291</v>
      </c>
      <c r="C369" s="42" t="s">
        <v>1289</v>
      </c>
      <c r="D369" s="42">
        <v>0</v>
      </c>
      <c r="E369" s="42">
        <v>0</v>
      </c>
      <c r="F369" s="42">
        <v>0</v>
      </c>
      <c r="G369" s="42">
        <v>0</v>
      </c>
      <c r="H369" s="42">
        <v>0</v>
      </c>
      <c r="I369" s="42">
        <v>0</v>
      </c>
      <c r="J369" s="42">
        <v>0</v>
      </c>
      <c r="K369" s="42">
        <v>0</v>
      </c>
      <c r="L369" s="42">
        <v>0</v>
      </c>
      <c r="M369" s="42">
        <v>0</v>
      </c>
      <c r="N369" s="42">
        <v>0</v>
      </c>
      <c r="O369" s="42">
        <v>0</v>
      </c>
      <c r="P369" s="42">
        <v>0</v>
      </c>
      <c r="Q369" s="42">
        <v>0</v>
      </c>
      <c r="R369" s="42">
        <v>0</v>
      </c>
      <c r="S369" s="42">
        <v>0</v>
      </c>
      <c r="T369" s="42">
        <v>0</v>
      </c>
      <c r="U369" s="42">
        <v>0</v>
      </c>
      <c r="V369" s="42">
        <v>0</v>
      </c>
      <c r="W369" s="42">
        <v>0</v>
      </c>
      <c r="X369" s="42">
        <v>0</v>
      </c>
      <c r="Y369" s="42">
        <v>0</v>
      </c>
      <c r="Z369" s="42">
        <v>0</v>
      </c>
      <c r="AA369" s="42">
        <v>0</v>
      </c>
      <c r="AB369" s="42">
        <v>0</v>
      </c>
      <c r="AC369" s="42">
        <v>0</v>
      </c>
      <c r="AD369" s="42">
        <v>0</v>
      </c>
      <c r="AE369" s="42">
        <v>0</v>
      </c>
      <c r="AF369" s="42">
        <v>0</v>
      </c>
      <c r="AG369" s="42">
        <v>0</v>
      </c>
      <c r="AH369" s="42">
        <v>0</v>
      </c>
      <c r="AI369" s="42">
        <v>3.8825000059999999</v>
      </c>
      <c r="AJ369" s="42">
        <v>0</v>
      </c>
      <c r="AK369" s="42">
        <v>0</v>
      </c>
      <c r="AL369" s="42">
        <v>0</v>
      </c>
      <c r="AM369" s="42">
        <v>0</v>
      </c>
      <c r="AN369" s="42">
        <v>0</v>
      </c>
      <c r="AO369" s="42">
        <v>0</v>
      </c>
      <c r="AP369" s="42">
        <v>0</v>
      </c>
      <c r="AQ369" s="42">
        <v>0</v>
      </c>
      <c r="AR369" s="42">
        <v>0</v>
      </c>
      <c r="AS369" s="42">
        <v>0</v>
      </c>
      <c r="AT369" s="42">
        <v>0</v>
      </c>
      <c r="AU369" s="42">
        <v>0</v>
      </c>
      <c r="AV369" s="42">
        <v>0</v>
      </c>
      <c r="AW369" s="42">
        <v>0</v>
      </c>
      <c r="AX369" s="42">
        <v>0</v>
      </c>
      <c r="AY369" s="42">
        <v>0</v>
      </c>
      <c r="AZ369" s="42">
        <v>0</v>
      </c>
      <c r="BA369" s="42">
        <v>0</v>
      </c>
      <c r="BB369" s="42">
        <v>0</v>
      </c>
      <c r="BC369" s="42">
        <v>0</v>
      </c>
      <c r="BD369" s="42">
        <v>0</v>
      </c>
      <c r="BE369" s="42">
        <v>0</v>
      </c>
      <c r="BF369" s="42">
        <v>0</v>
      </c>
      <c r="BG369" s="42">
        <v>0</v>
      </c>
      <c r="BH369" s="42">
        <v>0</v>
      </c>
      <c r="BI369" s="42">
        <v>0</v>
      </c>
      <c r="BJ369" s="42">
        <v>0</v>
      </c>
      <c r="BK369" s="42">
        <v>0</v>
      </c>
      <c r="BL369" s="42">
        <v>0</v>
      </c>
      <c r="BM369" s="42">
        <v>0</v>
      </c>
      <c r="BN369" s="42">
        <v>0</v>
      </c>
      <c r="BO369" s="42">
        <v>0</v>
      </c>
      <c r="BP369" s="42">
        <v>0</v>
      </c>
      <c r="BQ369" s="42">
        <v>0</v>
      </c>
      <c r="BR369" s="42">
        <v>0</v>
      </c>
      <c r="BS369" s="42">
        <v>0</v>
      </c>
      <c r="BT369" s="42">
        <v>0</v>
      </c>
      <c r="BU369" s="42">
        <v>0</v>
      </c>
      <c r="BV369" s="42">
        <v>0</v>
      </c>
      <c r="BW369" s="42">
        <v>0</v>
      </c>
      <c r="BX369" s="42">
        <v>2903.5243275959901</v>
      </c>
      <c r="BY369" s="42">
        <v>0</v>
      </c>
      <c r="BZ369" s="42">
        <v>0</v>
      </c>
      <c r="CA369" s="42">
        <v>0</v>
      </c>
      <c r="CB369" s="42">
        <v>0</v>
      </c>
      <c r="CC369" s="42">
        <v>0</v>
      </c>
    </row>
    <row r="370" spans="1:81" x14ac:dyDescent="0.25">
      <c r="A370" s="202">
        <v>44958</v>
      </c>
      <c r="B370" s="42" t="s">
        <v>1290</v>
      </c>
      <c r="C370" s="42" t="s">
        <v>459</v>
      </c>
      <c r="D370" s="42">
        <v>0</v>
      </c>
      <c r="E370" s="42">
        <v>0</v>
      </c>
      <c r="F370" s="42">
        <v>0</v>
      </c>
      <c r="G370" s="42">
        <v>0</v>
      </c>
      <c r="H370" s="42">
        <v>0</v>
      </c>
      <c r="I370" s="42">
        <v>0</v>
      </c>
      <c r="J370" s="42">
        <v>0</v>
      </c>
      <c r="K370" s="42">
        <v>0</v>
      </c>
      <c r="L370" s="42">
        <v>0</v>
      </c>
      <c r="M370" s="42">
        <v>0</v>
      </c>
      <c r="N370" s="42">
        <v>0</v>
      </c>
      <c r="O370" s="42">
        <v>12248.870999999999</v>
      </c>
      <c r="P370" s="42">
        <v>0</v>
      </c>
      <c r="Q370" s="42">
        <v>0</v>
      </c>
      <c r="R370" s="42">
        <v>0</v>
      </c>
      <c r="S370" s="42">
        <v>0</v>
      </c>
      <c r="T370" s="42">
        <v>0</v>
      </c>
      <c r="U370" s="42">
        <v>0</v>
      </c>
      <c r="V370" s="42">
        <v>0</v>
      </c>
      <c r="W370" s="42">
        <v>0</v>
      </c>
      <c r="X370" s="42">
        <v>0</v>
      </c>
      <c r="Y370" s="42">
        <v>0</v>
      </c>
      <c r="Z370" s="42">
        <v>0</v>
      </c>
      <c r="AA370" s="42">
        <v>0</v>
      </c>
      <c r="AB370" s="42">
        <v>0</v>
      </c>
      <c r="AC370" s="42">
        <v>0</v>
      </c>
      <c r="AD370" s="42">
        <v>0</v>
      </c>
      <c r="AE370" s="42">
        <v>0</v>
      </c>
      <c r="AF370" s="42">
        <v>0</v>
      </c>
      <c r="AG370" s="42">
        <v>0</v>
      </c>
      <c r="AH370" s="42">
        <v>0</v>
      </c>
      <c r="AI370" s="42">
        <v>0</v>
      </c>
      <c r="AJ370" s="42">
        <v>0</v>
      </c>
      <c r="AK370" s="42">
        <v>0</v>
      </c>
      <c r="AL370" s="42">
        <v>0</v>
      </c>
      <c r="AM370" s="42">
        <v>0</v>
      </c>
      <c r="AN370" s="42">
        <v>0</v>
      </c>
      <c r="AO370" s="42">
        <v>0</v>
      </c>
      <c r="AP370" s="42">
        <v>0</v>
      </c>
      <c r="AQ370" s="42">
        <v>0</v>
      </c>
      <c r="AR370" s="42">
        <v>0</v>
      </c>
      <c r="AS370" s="42">
        <v>0</v>
      </c>
      <c r="AT370" s="42">
        <v>0</v>
      </c>
      <c r="AU370" s="42">
        <v>0</v>
      </c>
      <c r="AV370" s="42">
        <v>0</v>
      </c>
      <c r="AW370" s="42">
        <v>0</v>
      </c>
      <c r="AX370" s="42">
        <v>0</v>
      </c>
      <c r="AY370" s="42">
        <v>0</v>
      </c>
      <c r="AZ370" s="42">
        <v>0</v>
      </c>
      <c r="BA370" s="42">
        <v>0</v>
      </c>
      <c r="BB370" s="42">
        <v>0</v>
      </c>
      <c r="BC370" s="42">
        <v>0</v>
      </c>
      <c r="BD370" s="42">
        <v>0</v>
      </c>
      <c r="BE370" s="42">
        <v>0</v>
      </c>
      <c r="BF370" s="42">
        <v>0</v>
      </c>
      <c r="BG370" s="42">
        <v>0</v>
      </c>
      <c r="BH370" s="42">
        <v>0</v>
      </c>
      <c r="BI370" s="42">
        <v>0</v>
      </c>
      <c r="BJ370" s="42">
        <v>0</v>
      </c>
      <c r="BK370" s="42">
        <v>0</v>
      </c>
      <c r="BL370" s="42">
        <v>0</v>
      </c>
      <c r="BM370" s="42">
        <v>0</v>
      </c>
      <c r="BN370" s="42">
        <v>0</v>
      </c>
      <c r="BO370" s="42">
        <v>0</v>
      </c>
      <c r="BP370" s="42">
        <v>0</v>
      </c>
      <c r="BQ370" s="42">
        <v>0</v>
      </c>
      <c r="BR370" s="42">
        <v>0</v>
      </c>
      <c r="BS370" s="42">
        <v>0</v>
      </c>
      <c r="BT370" s="42">
        <v>0</v>
      </c>
      <c r="BU370" s="42">
        <v>0</v>
      </c>
      <c r="BV370" s="42">
        <v>0</v>
      </c>
      <c r="BW370" s="42">
        <v>0</v>
      </c>
      <c r="BX370" s="42">
        <v>-18249264.349319801</v>
      </c>
      <c r="BY370" s="42">
        <v>0</v>
      </c>
      <c r="BZ370" s="42">
        <v>0</v>
      </c>
      <c r="CA370" s="42">
        <v>0</v>
      </c>
      <c r="CB370" s="42">
        <v>0</v>
      </c>
      <c r="CC370" s="42">
        <v>0</v>
      </c>
    </row>
    <row r="371" spans="1:81" x14ac:dyDescent="0.25">
      <c r="A371" s="202">
        <v>44958</v>
      </c>
      <c r="B371" s="42" t="s">
        <v>1290</v>
      </c>
      <c r="C371" s="42" t="s">
        <v>1289</v>
      </c>
      <c r="D371" s="42">
        <v>0</v>
      </c>
      <c r="E371" s="42">
        <v>0</v>
      </c>
      <c r="F371" s="42">
        <v>0</v>
      </c>
      <c r="G371" s="42">
        <v>0</v>
      </c>
      <c r="H371" s="42">
        <v>0</v>
      </c>
      <c r="I371" s="42">
        <v>0</v>
      </c>
      <c r="J371" s="42">
        <v>0</v>
      </c>
      <c r="K371" s="42">
        <v>0</v>
      </c>
      <c r="L371" s="42">
        <v>0</v>
      </c>
      <c r="M371" s="42">
        <v>0</v>
      </c>
      <c r="N371" s="42">
        <v>0</v>
      </c>
      <c r="O371" s="42">
        <v>0</v>
      </c>
      <c r="P371" s="42">
        <v>0</v>
      </c>
      <c r="Q371" s="42">
        <v>0</v>
      </c>
      <c r="R371" s="42">
        <v>0</v>
      </c>
      <c r="S371" s="42">
        <v>0</v>
      </c>
      <c r="T371" s="42">
        <v>0</v>
      </c>
      <c r="U371" s="42">
        <v>0</v>
      </c>
      <c r="V371" s="42">
        <v>0</v>
      </c>
      <c r="W371" s="42">
        <v>0</v>
      </c>
      <c r="X371" s="42">
        <v>0</v>
      </c>
      <c r="Y371" s="42">
        <v>0</v>
      </c>
      <c r="Z371" s="42">
        <v>0</v>
      </c>
      <c r="AA371" s="42">
        <v>0</v>
      </c>
      <c r="AB371" s="42">
        <v>0</v>
      </c>
      <c r="AC371" s="42">
        <v>0</v>
      </c>
      <c r="AD371" s="42">
        <v>0</v>
      </c>
      <c r="AE371" s="42">
        <v>0</v>
      </c>
      <c r="AF371" s="42">
        <v>0</v>
      </c>
      <c r="AG371" s="42">
        <v>0</v>
      </c>
      <c r="AH371" s="42">
        <v>0</v>
      </c>
      <c r="AI371" s="42">
        <v>0</v>
      </c>
      <c r="AJ371" s="42">
        <v>0</v>
      </c>
      <c r="AK371" s="42">
        <v>0</v>
      </c>
      <c r="AL371" s="42">
        <v>0</v>
      </c>
      <c r="AM371" s="42">
        <v>0</v>
      </c>
      <c r="AN371" s="42">
        <v>0</v>
      </c>
      <c r="AO371" s="42">
        <v>0</v>
      </c>
      <c r="AP371" s="42">
        <v>0</v>
      </c>
      <c r="AQ371" s="42">
        <v>0</v>
      </c>
      <c r="AR371" s="42">
        <v>0</v>
      </c>
      <c r="AS371" s="42">
        <v>0</v>
      </c>
      <c r="AT371" s="42">
        <v>0</v>
      </c>
      <c r="AU371" s="42">
        <v>0</v>
      </c>
      <c r="AV371" s="42">
        <v>0</v>
      </c>
      <c r="AW371" s="42">
        <v>0</v>
      </c>
      <c r="AX371" s="42">
        <v>0</v>
      </c>
      <c r="AY371" s="42">
        <v>0</v>
      </c>
      <c r="AZ371" s="42">
        <v>0</v>
      </c>
      <c r="BA371" s="42">
        <v>0</v>
      </c>
      <c r="BB371" s="42">
        <v>0</v>
      </c>
      <c r="BC371" s="42">
        <v>0</v>
      </c>
      <c r="BD371" s="42">
        <v>0</v>
      </c>
      <c r="BE371" s="42">
        <v>0</v>
      </c>
      <c r="BF371" s="42">
        <v>0</v>
      </c>
      <c r="BG371" s="42">
        <v>0</v>
      </c>
      <c r="BH371" s="42">
        <v>0</v>
      </c>
      <c r="BI371" s="42">
        <v>0</v>
      </c>
      <c r="BJ371" s="42">
        <v>0</v>
      </c>
      <c r="BK371" s="42">
        <v>0</v>
      </c>
      <c r="BL371" s="42">
        <v>0</v>
      </c>
      <c r="BM371" s="42">
        <v>0</v>
      </c>
      <c r="BN371" s="42">
        <v>0</v>
      </c>
      <c r="BO371" s="42">
        <v>0</v>
      </c>
      <c r="BP371" s="42">
        <v>0</v>
      </c>
      <c r="BQ371" s="42">
        <v>0</v>
      </c>
      <c r="BR371" s="42">
        <v>0</v>
      </c>
      <c r="BS371" s="42">
        <v>0</v>
      </c>
      <c r="BT371" s="42">
        <v>0</v>
      </c>
      <c r="BU371" s="42">
        <v>0</v>
      </c>
      <c r="BV371" s="42">
        <v>0</v>
      </c>
      <c r="BW371" s="42">
        <v>0</v>
      </c>
      <c r="BX371" s="42">
        <v>-45.525407999999999</v>
      </c>
      <c r="BY371" s="42">
        <v>0</v>
      </c>
      <c r="BZ371" s="42">
        <v>0</v>
      </c>
      <c r="CA371" s="42">
        <v>0</v>
      </c>
      <c r="CB371" s="42">
        <v>0</v>
      </c>
      <c r="CC371" s="42">
        <v>0</v>
      </c>
    </row>
    <row r="372" spans="1:81" x14ac:dyDescent="0.25">
      <c r="A372" s="202">
        <v>44958</v>
      </c>
      <c r="B372" s="42" t="s">
        <v>1288</v>
      </c>
      <c r="C372" s="42" t="s">
        <v>1287</v>
      </c>
      <c r="D372" s="42">
        <v>0</v>
      </c>
      <c r="E372" s="42">
        <v>0</v>
      </c>
      <c r="F372" s="42">
        <v>0</v>
      </c>
      <c r="G372" s="42">
        <v>0</v>
      </c>
      <c r="H372" s="42">
        <v>0</v>
      </c>
      <c r="I372" s="42">
        <v>0</v>
      </c>
      <c r="J372" s="42">
        <v>0</v>
      </c>
      <c r="K372" s="42">
        <v>0</v>
      </c>
      <c r="L372" s="42">
        <v>0</v>
      </c>
      <c r="M372" s="42">
        <v>0</v>
      </c>
      <c r="N372" s="42">
        <v>0</v>
      </c>
      <c r="O372" s="42">
        <v>0</v>
      </c>
      <c r="P372" s="42">
        <v>0</v>
      </c>
      <c r="Q372" s="42">
        <v>0</v>
      </c>
      <c r="R372" s="42">
        <v>8.1302737979999904</v>
      </c>
      <c r="S372" s="42">
        <v>0</v>
      </c>
      <c r="T372" s="42">
        <v>0</v>
      </c>
      <c r="U372" s="42">
        <v>0</v>
      </c>
      <c r="V372" s="42">
        <v>0</v>
      </c>
      <c r="W372" s="42">
        <v>0</v>
      </c>
      <c r="X372" s="42">
        <v>0</v>
      </c>
      <c r="Y372" s="42">
        <v>0</v>
      </c>
      <c r="Z372" s="42">
        <v>0</v>
      </c>
      <c r="AA372" s="42">
        <v>0</v>
      </c>
      <c r="AB372" s="42">
        <v>0</v>
      </c>
      <c r="AC372" s="42">
        <v>0</v>
      </c>
      <c r="AD372" s="42">
        <v>0</v>
      </c>
      <c r="AE372" s="42">
        <v>0</v>
      </c>
      <c r="AF372" s="42">
        <v>0</v>
      </c>
      <c r="AG372" s="42">
        <v>0</v>
      </c>
      <c r="AH372" s="42">
        <v>0</v>
      </c>
      <c r="AI372" s="42">
        <v>3.0058759999999199E-2</v>
      </c>
      <c r="AJ372" s="42">
        <v>0</v>
      </c>
      <c r="AK372" s="42">
        <v>0</v>
      </c>
      <c r="AL372" s="42">
        <v>0</v>
      </c>
      <c r="AM372" s="42">
        <v>0</v>
      </c>
      <c r="AN372" s="42">
        <v>0</v>
      </c>
      <c r="AO372" s="42">
        <v>0</v>
      </c>
      <c r="AP372" s="42">
        <v>0</v>
      </c>
      <c r="AQ372" s="42">
        <v>0</v>
      </c>
      <c r="AR372" s="42">
        <v>0</v>
      </c>
      <c r="AS372" s="42">
        <v>0</v>
      </c>
      <c r="AT372" s="42">
        <v>0</v>
      </c>
      <c r="AU372" s="42">
        <v>0</v>
      </c>
      <c r="AV372" s="42">
        <v>0</v>
      </c>
      <c r="AW372" s="42">
        <v>0</v>
      </c>
      <c r="AX372" s="42">
        <v>0</v>
      </c>
      <c r="AY372" s="42">
        <v>0</v>
      </c>
      <c r="AZ372" s="42">
        <v>0</v>
      </c>
      <c r="BA372" s="42">
        <v>0</v>
      </c>
      <c r="BB372" s="42">
        <v>0</v>
      </c>
      <c r="BC372" s="42">
        <v>0</v>
      </c>
      <c r="BD372" s="42">
        <v>0</v>
      </c>
      <c r="BE372" s="42">
        <v>0</v>
      </c>
      <c r="BF372" s="42">
        <v>0</v>
      </c>
      <c r="BG372" s="42">
        <v>0</v>
      </c>
      <c r="BH372" s="42">
        <v>0</v>
      </c>
      <c r="BI372" s="42">
        <v>0</v>
      </c>
      <c r="BJ372" s="42">
        <v>0</v>
      </c>
      <c r="BK372" s="42">
        <v>0</v>
      </c>
      <c r="BL372" s="42">
        <v>0</v>
      </c>
      <c r="BM372" s="42">
        <v>0</v>
      </c>
      <c r="BN372" s="42">
        <v>0</v>
      </c>
      <c r="BO372" s="42">
        <v>0</v>
      </c>
      <c r="BP372" s="42">
        <v>0</v>
      </c>
      <c r="BQ372" s="42">
        <v>0</v>
      </c>
      <c r="BR372" s="42">
        <v>0</v>
      </c>
      <c r="BS372" s="42">
        <v>0</v>
      </c>
      <c r="BT372" s="42">
        <v>0</v>
      </c>
      <c r="BU372" s="42">
        <v>0</v>
      </c>
      <c r="BV372" s="42">
        <v>0</v>
      </c>
      <c r="BW372" s="42">
        <v>0</v>
      </c>
      <c r="BX372" s="42">
        <v>0</v>
      </c>
      <c r="BY372" s="42">
        <v>0</v>
      </c>
      <c r="BZ372" s="42">
        <v>0</v>
      </c>
      <c r="CA372" s="42">
        <v>0</v>
      </c>
      <c r="CB372" s="42">
        <v>0</v>
      </c>
      <c r="CC372" s="42">
        <v>0</v>
      </c>
    </row>
    <row r="373" spans="1:81" x14ac:dyDescent="0.25">
      <c r="A373" s="202">
        <v>44958</v>
      </c>
      <c r="B373" s="42" t="s">
        <v>1285</v>
      </c>
      <c r="C373" s="42" t="s">
        <v>1286</v>
      </c>
      <c r="D373" s="42">
        <v>0</v>
      </c>
      <c r="E373" s="42">
        <v>0</v>
      </c>
      <c r="F373" s="42">
        <v>0</v>
      </c>
      <c r="G373" s="42">
        <v>0</v>
      </c>
      <c r="H373" s="42">
        <v>0</v>
      </c>
      <c r="I373" s="42">
        <v>0</v>
      </c>
      <c r="J373" s="42">
        <v>0</v>
      </c>
      <c r="K373" s="42">
        <v>0</v>
      </c>
      <c r="L373" s="42">
        <v>0</v>
      </c>
      <c r="M373" s="42">
        <v>0</v>
      </c>
      <c r="N373" s="42">
        <v>0</v>
      </c>
      <c r="O373" s="42">
        <v>0</v>
      </c>
      <c r="P373" s="42">
        <v>0</v>
      </c>
      <c r="Q373" s="42">
        <v>0</v>
      </c>
      <c r="R373" s="42">
        <v>0</v>
      </c>
      <c r="S373" s="42">
        <v>0</v>
      </c>
      <c r="T373" s="42">
        <v>0</v>
      </c>
      <c r="U373" s="42">
        <v>0</v>
      </c>
      <c r="V373" s="42">
        <v>0</v>
      </c>
      <c r="W373" s="42">
        <v>0</v>
      </c>
      <c r="X373" s="42">
        <v>0</v>
      </c>
      <c r="Y373" s="42">
        <v>0</v>
      </c>
      <c r="Z373" s="42">
        <v>0</v>
      </c>
      <c r="AA373" s="42">
        <v>0</v>
      </c>
      <c r="AB373" s="42">
        <v>0</v>
      </c>
      <c r="AC373" s="42">
        <v>0</v>
      </c>
      <c r="AD373" s="42">
        <v>0</v>
      </c>
      <c r="AE373" s="42">
        <v>0</v>
      </c>
      <c r="AF373" s="42">
        <v>0</v>
      </c>
      <c r="AG373" s="42">
        <v>0</v>
      </c>
      <c r="AH373" s="42">
        <v>0</v>
      </c>
      <c r="AI373" s="42">
        <v>-97.609399999999994</v>
      </c>
      <c r="AJ373" s="42">
        <v>137430.91752700001</v>
      </c>
      <c r="AK373" s="42">
        <v>0</v>
      </c>
      <c r="AL373" s="42">
        <v>0</v>
      </c>
      <c r="AM373" s="42">
        <v>0</v>
      </c>
      <c r="AN373" s="42">
        <v>0</v>
      </c>
      <c r="AO373" s="42">
        <v>0</v>
      </c>
      <c r="AP373" s="42">
        <v>0</v>
      </c>
      <c r="AQ373" s="42">
        <v>0</v>
      </c>
      <c r="AR373" s="42">
        <v>0</v>
      </c>
      <c r="AS373" s="42">
        <v>0</v>
      </c>
      <c r="AT373" s="42">
        <v>0</v>
      </c>
      <c r="AU373" s="42">
        <v>0</v>
      </c>
      <c r="AV373" s="42">
        <v>0</v>
      </c>
      <c r="AW373" s="42">
        <v>0</v>
      </c>
      <c r="AX373" s="42">
        <v>0</v>
      </c>
      <c r="AY373" s="42">
        <v>0</v>
      </c>
      <c r="AZ373" s="42">
        <v>0</v>
      </c>
      <c r="BA373" s="42">
        <v>0</v>
      </c>
      <c r="BB373" s="42">
        <v>0</v>
      </c>
      <c r="BC373" s="42">
        <v>0</v>
      </c>
      <c r="BD373" s="42">
        <v>0</v>
      </c>
      <c r="BE373" s="42">
        <v>0</v>
      </c>
      <c r="BF373" s="42">
        <v>0</v>
      </c>
      <c r="BG373" s="42">
        <v>0</v>
      </c>
      <c r="BH373" s="42">
        <v>0</v>
      </c>
      <c r="BI373" s="42">
        <v>0</v>
      </c>
      <c r="BJ373" s="42">
        <v>0</v>
      </c>
      <c r="BK373" s="42">
        <v>0</v>
      </c>
      <c r="BL373" s="42">
        <v>0</v>
      </c>
      <c r="BM373" s="42">
        <v>0</v>
      </c>
      <c r="BN373" s="42">
        <v>0</v>
      </c>
      <c r="BO373" s="42">
        <v>0</v>
      </c>
      <c r="BP373" s="42">
        <v>0</v>
      </c>
      <c r="BQ373" s="42">
        <v>0</v>
      </c>
      <c r="BR373" s="42">
        <v>0</v>
      </c>
      <c r="BS373" s="42">
        <v>0</v>
      </c>
      <c r="BT373" s="42">
        <v>0</v>
      </c>
      <c r="BU373" s="42">
        <v>0</v>
      </c>
      <c r="BV373" s="42">
        <v>0</v>
      </c>
      <c r="BW373" s="42">
        <v>0</v>
      </c>
      <c r="BX373" s="42">
        <v>0</v>
      </c>
      <c r="BY373" s="42">
        <v>0</v>
      </c>
      <c r="BZ373" s="42">
        <v>0</v>
      </c>
      <c r="CA373" s="42">
        <v>0</v>
      </c>
      <c r="CB373" s="42">
        <v>0</v>
      </c>
      <c r="CC373" s="42">
        <v>0</v>
      </c>
    </row>
    <row r="374" spans="1:81" x14ac:dyDescent="0.25">
      <c r="A374" s="202">
        <v>44958</v>
      </c>
      <c r="B374" s="42" t="s">
        <v>1285</v>
      </c>
      <c r="C374" s="42" t="s">
        <v>1284</v>
      </c>
      <c r="D374" s="42">
        <v>0</v>
      </c>
      <c r="E374" s="42">
        <v>0</v>
      </c>
      <c r="F374" s="42">
        <v>0</v>
      </c>
      <c r="G374" s="42">
        <v>0</v>
      </c>
      <c r="H374" s="42">
        <v>0</v>
      </c>
      <c r="I374" s="42">
        <v>0</v>
      </c>
      <c r="J374" s="42">
        <v>0</v>
      </c>
      <c r="K374" s="42">
        <v>0</v>
      </c>
      <c r="L374" s="42">
        <v>0</v>
      </c>
      <c r="M374" s="42">
        <v>0</v>
      </c>
      <c r="N374" s="42">
        <v>0</v>
      </c>
      <c r="O374" s="42">
        <v>0</v>
      </c>
      <c r="P374" s="42">
        <v>0</v>
      </c>
      <c r="Q374" s="42">
        <v>0</v>
      </c>
      <c r="R374" s="42">
        <v>0</v>
      </c>
      <c r="S374" s="42">
        <v>0</v>
      </c>
      <c r="T374" s="42">
        <v>0</v>
      </c>
      <c r="U374" s="42">
        <v>0</v>
      </c>
      <c r="V374" s="42">
        <v>0</v>
      </c>
      <c r="W374" s="42">
        <v>0</v>
      </c>
      <c r="X374" s="42">
        <v>0</v>
      </c>
      <c r="Y374" s="42">
        <v>0</v>
      </c>
      <c r="Z374" s="42">
        <v>0</v>
      </c>
      <c r="AA374" s="42">
        <v>0</v>
      </c>
      <c r="AB374" s="42">
        <v>0</v>
      </c>
      <c r="AC374" s="42">
        <v>0</v>
      </c>
      <c r="AD374" s="42">
        <v>0</v>
      </c>
      <c r="AE374" s="42">
        <v>0</v>
      </c>
      <c r="AF374" s="42">
        <v>0</v>
      </c>
      <c r="AG374" s="42">
        <v>0</v>
      </c>
      <c r="AH374" s="42">
        <v>0</v>
      </c>
      <c r="AI374" s="42">
        <v>97.605056179000002</v>
      </c>
      <c r="AJ374" s="42">
        <v>0</v>
      </c>
      <c r="AK374" s="42">
        <v>-138294.55828484599</v>
      </c>
      <c r="AL374" s="42">
        <v>0</v>
      </c>
      <c r="AM374" s="42">
        <v>0</v>
      </c>
      <c r="AN374" s="42">
        <v>0</v>
      </c>
      <c r="AO374" s="42">
        <v>0</v>
      </c>
      <c r="AP374" s="42">
        <v>0</v>
      </c>
      <c r="AQ374" s="42">
        <v>0</v>
      </c>
      <c r="AR374" s="42">
        <v>0</v>
      </c>
      <c r="AS374" s="42">
        <v>0</v>
      </c>
      <c r="AT374" s="42">
        <v>0</v>
      </c>
      <c r="AU374" s="42">
        <v>0</v>
      </c>
      <c r="AV374" s="42">
        <v>0</v>
      </c>
      <c r="AW374" s="42">
        <v>0</v>
      </c>
      <c r="AX374" s="42">
        <v>0</v>
      </c>
      <c r="AY374" s="42">
        <v>0</v>
      </c>
      <c r="AZ374" s="42">
        <v>0</v>
      </c>
      <c r="BA374" s="42">
        <v>0</v>
      </c>
      <c r="BB374" s="42">
        <v>0</v>
      </c>
      <c r="BC374" s="42">
        <v>0</v>
      </c>
      <c r="BD374" s="42">
        <v>0</v>
      </c>
      <c r="BE374" s="42">
        <v>0</v>
      </c>
      <c r="BF374" s="42">
        <v>0</v>
      </c>
      <c r="BG374" s="42">
        <v>0</v>
      </c>
      <c r="BH374" s="42">
        <v>0</v>
      </c>
      <c r="BI374" s="42">
        <v>0</v>
      </c>
      <c r="BJ374" s="42">
        <v>0</v>
      </c>
      <c r="BK374" s="42">
        <v>0</v>
      </c>
      <c r="BL374" s="42">
        <v>0</v>
      </c>
      <c r="BM374" s="42">
        <v>0</v>
      </c>
      <c r="BN374" s="42">
        <v>0</v>
      </c>
      <c r="BO374" s="42">
        <v>0</v>
      </c>
      <c r="BP374" s="42">
        <v>0</v>
      </c>
      <c r="BQ374" s="42">
        <v>0</v>
      </c>
      <c r="BR374" s="42">
        <v>0</v>
      </c>
      <c r="BS374" s="42">
        <v>0</v>
      </c>
      <c r="BT374" s="42">
        <v>0</v>
      </c>
      <c r="BU374" s="42">
        <v>0</v>
      </c>
      <c r="BV374" s="42">
        <v>0</v>
      </c>
      <c r="BW374" s="42">
        <v>0</v>
      </c>
      <c r="BX374" s="42">
        <v>0</v>
      </c>
      <c r="BY374" s="42">
        <v>0</v>
      </c>
      <c r="BZ374" s="42">
        <v>0</v>
      </c>
      <c r="CA374" s="42">
        <v>0</v>
      </c>
      <c r="CB374" s="42">
        <v>0</v>
      </c>
      <c r="CC374" s="42">
        <v>0</v>
      </c>
    </row>
    <row r="375" spans="1:81" x14ac:dyDescent="0.25">
      <c r="A375" s="202">
        <v>44958</v>
      </c>
      <c r="B375" s="42" t="s">
        <v>1283</v>
      </c>
      <c r="C375" s="42" t="s">
        <v>1282</v>
      </c>
      <c r="D375" s="42">
        <v>0</v>
      </c>
      <c r="E375" s="42">
        <v>0</v>
      </c>
      <c r="F375" s="42">
        <v>0</v>
      </c>
      <c r="G375" s="42">
        <v>0</v>
      </c>
      <c r="H375" s="42">
        <v>0</v>
      </c>
      <c r="I375" s="42">
        <v>0</v>
      </c>
      <c r="J375" s="42">
        <v>0</v>
      </c>
      <c r="K375" s="42">
        <v>0</v>
      </c>
      <c r="L375" s="42">
        <v>0</v>
      </c>
      <c r="M375" s="42">
        <v>0</v>
      </c>
      <c r="N375" s="42">
        <v>0</v>
      </c>
      <c r="O375" s="42">
        <v>0</v>
      </c>
      <c r="P375" s="42">
        <v>0</v>
      </c>
      <c r="Q375" s="42">
        <v>0</v>
      </c>
      <c r="R375" s="42">
        <v>0</v>
      </c>
      <c r="S375" s="42">
        <v>0</v>
      </c>
      <c r="T375" s="42">
        <v>0</v>
      </c>
      <c r="U375" s="42">
        <v>0</v>
      </c>
      <c r="V375" s="42">
        <v>0</v>
      </c>
      <c r="W375" s="42">
        <v>0</v>
      </c>
      <c r="X375" s="42">
        <v>0</v>
      </c>
      <c r="Y375" s="42">
        <v>0</v>
      </c>
      <c r="Z375" s="42">
        <v>0</v>
      </c>
      <c r="AA375" s="42">
        <v>0</v>
      </c>
      <c r="AB375" s="42">
        <v>0</v>
      </c>
      <c r="AC375" s="42">
        <v>0</v>
      </c>
      <c r="AD375" s="42">
        <v>0</v>
      </c>
      <c r="AE375" s="42">
        <v>0</v>
      </c>
      <c r="AF375" s="42">
        <v>0</v>
      </c>
      <c r="AG375" s="42">
        <v>0</v>
      </c>
      <c r="AH375" s="42">
        <v>0</v>
      </c>
      <c r="AI375" s="42">
        <v>0</v>
      </c>
      <c r="AJ375" s="42">
        <v>0</v>
      </c>
      <c r="AK375" s="42">
        <v>0</v>
      </c>
      <c r="AL375" s="42">
        <v>7568.3</v>
      </c>
      <c r="AM375" s="42">
        <v>0</v>
      </c>
      <c r="AN375" s="42">
        <v>0</v>
      </c>
      <c r="AO375" s="42">
        <v>0</v>
      </c>
      <c r="AP375" s="42">
        <v>0</v>
      </c>
      <c r="AQ375" s="42">
        <v>0</v>
      </c>
      <c r="AR375" s="42">
        <v>0</v>
      </c>
      <c r="AS375" s="42">
        <v>0</v>
      </c>
      <c r="AT375" s="42">
        <v>0</v>
      </c>
      <c r="AU375" s="42">
        <v>0</v>
      </c>
      <c r="AV375" s="42">
        <v>0</v>
      </c>
      <c r="AW375" s="42">
        <v>0</v>
      </c>
      <c r="AX375" s="42">
        <v>0</v>
      </c>
      <c r="AY375" s="42">
        <v>0</v>
      </c>
      <c r="AZ375" s="42">
        <v>0</v>
      </c>
      <c r="BA375" s="42">
        <v>0</v>
      </c>
      <c r="BB375" s="42">
        <v>0</v>
      </c>
      <c r="BC375" s="42">
        <v>0</v>
      </c>
      <c r="BD375" s="42">
        <v>0</v>
      </c>
      <c r="BE375" s="42">
        <v>0</v>
      </c>
      <c r="BF375" s="42">
        <v>0</v>
      </c>
      <c r="BG375" s="42">
        <v>0</v>
      </c>
      <c r="BH375" s="42">
        <v>0</v>
      </c>
      <c r="BI375" s="42">
        <v>0</v>
      </c>
      <c r="BJ375" s="42">
        <v>0</v>
      </c>
      <c r="BK375" s="42">
        <v>0</v>
      </c>
      <c r="BL375" s="42">
        <v>0</v>
      </c>
      <c r="BM375" s="42">
        <v>0</v>
      </c>
      <c r="BN375" s="42">
        <v>0</v>
      </c>
      <c r="BO375" s="42">
        <v>0</v>
      </c>
      <c r="BP375" s="42">
        <v>0</v>
      </c>
      <c r="BQ375" s="42">
        <v>0</v>
      </c>
      <c r="BR375" s="42">
        <v>0</v>
      </c>
      <c r="BS375" s="42">
        <v>0</v>
      </c>
      <c r="BT375" s="42">
        <v>0</v>
      </c>
      <c r="BU375" s="42">
        <v>0</v>
      </c>
      <c r="BV375" s="42">
        <v>0</v>
      </c>
      <c r="BW375" s="42">
        <v>-378414.64122460003</v>
      </c>
      <c r="BX375" s="42">
        <v>0</v>
      </c>
      <c r="BY375" s="42">
        <v>0</v>
      </c>
      <c r="BZ375" s="42">
        <v>0</v>
      </c>
      <c r="CA375" s="42">
        <v>0</v>
      </c>
      <c r="CB375" s="42">
        <v>0</v>
      </c>
      <c r="CC375" s="42">
        <v>0</v>
      </c>
    </row>
    <row r="376" spans="1:81" x14ac:dyDescent="0.25">
      <c r="A376" s="202">
        <v>44958</v>
      </c>
      <c r="B376" s="42" t="s">
        <v>1281</v>
      </c>
      <c r="C376" s="42" t="s">
        <v>1280</v>
      </c>
      <c r="D376" s="42">
        <v>0</v>
      </c>
      <c r="E376" s="42">
        <v>0</v>
      </c>
      <c r="F376" s="42">
        <v>0</v>
      </c>
      <c r="G376" s="42">
        <v>0</v>
      </c>
      <c r="H376" s="42">
        <v>0</v>
      </c>
      <c r="I376" s="42">
        <v>0</v>
      </c>
      <c r="J376" s="42">
        <v>0</v>
      </c>
      <c r="K376" s="42">
        <v>0</v>
      </c>
      <c r="L376" s="42">
        <v>0</v>
      </c>
      <c r="M376" s="42">
        <v>0</v>
      </c>
      <c r="N376" s="42">
        <v>0</v>
      </c>
      <c r="O376" s="42">
        <v>0</v>
      </c>
      <c r="P376" s="42">
        <v>0</v>
      </c>
      <c r="Q376" s="42">
        <v>0</v>
      </c>
      <c r="R376" s="42">
        <v>0</v>
      </c>
      <c r="S376" s="42">
        <v>0</v>
      </c>
      <c r="T376" s="42">
        <v>0</v>
      </c>
      <c r="U376" s="42">
        <v>0</v>
      </c>
      <c r="V376" s="42">
        <v>0</v>
      </c>
      <c r="W376" s="42">
        <v>0</v>
      </c>
      <c r="X376" s="42">
        <v>0</v>
      </c>
      <c r="Y376" s="42">
        <v>0</v>
      </c>
      <c r="Z376" s="42">
        <v>0</v>
      </c>
      <c r="AA376" s="42">
        <v>0</v>
      </c>
      <c r="AB376" s="42">
        <v>0</v>
      </c>
      <c r="AC376" s="42">
        <v>0</v>
      </c>
      <c r="AD376" s="42">
        <v>0</v>
      </c>
      <c r="AE376" s="42">
        <v>0</v>
      </c>
      <c r="AF376" s="42">
        <v>0</v>
      </c>
      <c r="AG376" s="42">
        <v>0</v>
      </c>
      <c r="AH376" s="42">
        <v>0</v>
      </c>
      <c r="AI376" s="42">
        <v>0</v>
      </c>
      <c r="AJ376" s="42">
        <v>0</v>
      </c>
      <c r="AK376" s="42">
        <v>0</v>
      </c>
      <c r="AL376" s="42">
        <v>0</v>
      </c>
      <c r="AM376" s="42">
        <v>126.3412</v>
      </c>
      <c r="AN376" s="42">
        <v>0</v>
      </c>
      <c r="AO376" s="42">
        <v>0</v>
      </c>
      <c r="AP376" s="42">
        <v>0</v>
      </c>
      <c r="AQ376" s="42">
        <v>0</v>
      </c>
      <c r="AR376" s="42">
        <v>0</v>
      </c>
      <c r="AS376" s="42">
        <v>0</v>
      </c>
      <c r="AT376" s="42">
        <v>0</v>
      </c>
      <c r="AU376" s="42">
        <v>0</v>
      </c>
      <c r="AV376" s="42">
        <v>0</v>
      </c>
      <c r="AW376" s="42">
        <v>0</v>
      </c>
      <c r="AX376" s="42">
        <v>0</v>
      </c>
      <c r="AY376" s="42">
        <v>0</v>
      </c>
      <c r="AZ376" s="42">
        <v>0</v>
      </c>
      <c r="BA376" s="42">
        <v>0</v>
      </c>
      <c r="BB376" s="42">
        <v>0</v>
      </c>
      <c r="BC376" s="42">
        <v>0</v>
      </c>
      <c r="BD376" s="42">
        <v>0</v>
      </c>
      <c r="BE376" s="42">
        <v>0</v>
      </c>
      <c r="BF376" s="42">
        <v>0</v>
      </c>
      <c r="BG376" s="42">
        <v>0</v>
      </c>
      <c r="BH376" s="42">
        <v>0</v>
      </c>
      <c r="BI376" s="42">
        <v>0</v>
      </c>
      <c r="BJ376" s="42">
        <v>0</v>
      </c>
      <c r="BK376" s="42">
        <v>0</v>
      </c>
      <c r="BL376" s="42">
        <v>0</v>
      </c>
      <c r="BM376" s="42">
        <v>0</v>
      </c>
      <c r="BN376" s="42">
        <v>0</v>
      </c>
      <c r="BO376" s="42">
        <v>0</v>
      </c>
      <c r="BP376" s="42">
        <v>0</v>
      </c>
      <c r="BQ376" s="42">
        <v>0</v>
      </c>
      <c r="BR376" s="42">
        <v>0</v>
      </c>
      <c r="BS376" s="42">
        <v>0</v>
      </c>
      <c r="BT376" s="42">
        <v>0</v>
      </c>
      <c r="BU376" s="42">
        <v>0</v>
      </c>
      <c r="BV376" s="42">
        <v>0</v>
      </c>
      <c r="BW376" s="42">
        <v>-3790235.9683999401</v>
      </c>
      <c r="BX376" s="42">
        <v>0</v>
      </c>
      <c r="BY376" s="42">
        <v>0</v>
      </c>
      <c r="BZ376" s="42">
        <v>0</v>
      </c>
      <c r="CA376" s="42">
        <v>0</v>
      </c>
      <c r="CB376" s="42">
        <v>0</v>
      </c>
      <c r="CC376" s="42">
        <v>0</v>
      </c>
    </row>
    <row r="377" spans="1:81" x14ac:dyDescent="0.25">
      <c r="A377" s="202">
        <v>44958</v>
      </c>
      <c r="B377" s="42" t="s">
        <v>1278</v>
      </c>
      <c r="C377" s="42" t="s">
        <v>1279</v>
      </c>
      <c r="D377" s="42">
        <v>0</v>
      </c>
      <c r="E377" s="42">
        <v>0</v>
      </c>
      <c r="F377" s="42">
        <v>0</v>
      </c>
      <c r="G377" s="42">
        <v>0</v>
      </c>
      <c r="H377" s="42">
        <v>0</v>
      </c>
      <c r="I377" s="42">
        <v>0</v>
      </c>
      <c r="J377" s="42">
        <v>0</v>
      </c>
      <c r="K377" s="42">
        <v>0</v>
      </c>
      <c r="L377" s="42">
        <v>0</v>
      </c>
      <c r="M377" s="42">
        <v>0</v>
      </c>
      <c r="N377" s="42">
        <v>0</v>
      </c>
      <c r="O377" s="42">
        <v>0</v>
      </c>
      <c r="P377" s="42">
        <v>0</v>
      </c>
      <c r="Q377" s="42">
        <v>0</v>
      </c>
      <c r="R377" s="42">
        <v>0</v>
      </c>
      <c r="S377" s="42">
        <v>0</v>
      </c>
      <c r="T377" s="42">
        <v>0</v>
      </c>
      <c r="U377" s="42">
        <v>0</v>
      </c>
      <c r="V377" s="42">
        <v>0</v>
      </c>
      <c r="W377" s="42">
        <v>0</v>
      </c>
      <c r="X377" s="42">
        <v>0</v>
      </c>
      <c r="Y377" s="42">
        <v>0</v>
      </c>
      <c r="Z377" s="42">
        <v>0</v>
      </c>
      <c r="AA377" s="42">
        <v>0</v>
      </c>
      <c r="AB377" s="42">
        <v>0</v>
      </c>
      <c r="AC377" s="42">
        <v>0</v>
      </c>
      <c r="AD377" s="42">
        <v>0</v>
      </c>
      <c r="AE377" s="42">
        <v>0</v>
      </c>
      <c r="AF377" s="42">
        <v>0</v>
      </c>
      <c r="AG377" s="42">
        <v>0</v>
      </c>
      <c r="AH377" s="42">
        <v>0</v>
      </c>
      <c r="AI377" s="42">
        <v>0</v>
      </c>
      <c r="AJ377" s="42">
        <v>0</v>
      </c>
      <c r="AK377" s="42">
        <v>0</v>
      </c>
      <c r="AL377" s="42">
        <v>0</v>
      </c>
      <c r="AM377" s="42">
        <v>0</v>
      </c>
      <c r="AN377" s="42">
        <v>-35626.945849290001</v>
      </c>
      <c r="AO377" s="42">
        <v>0</v>
      </c>
      <c r="AP377" s="42">
        <v>0</v>
      </c>
      <c r="AQ377" s="42">
        <v>0</v>
      </c>
      <c r="AR377" s="42">
        <v>0</v>
      </c>
      <c r="AS377" s="42">
        <v>0</v>
      </c>
      <c r="AT377" s="42">
        <v>0</v>
      </c>
      <c r="AU377" s="42">
        <v>0</v>
      </c>
      <c r="AV377" s="42">
        <v>0</v>
      </c>
      <c r="AW377" s="42">
        <v>0</v>
      </c>
      <c r="AX377" s="42">
        <v>0</v>
      </c>
      <c r="AY377" s="42">
        <v>0</v>
      </c>
      <c r="AZ377" s="42">
        <v>0</v>
      </c>
      <c r="BA377" s="42">
        <v>0</v>
      </c>
      <c r="BB377" s="42">
        <v>0</v>
      </c>
      <c r="BC377" s="42">
        <v>0</v>
      </c>
      <c r="BD377" s="42">
        <v>0</v>
      </c>
      <c r="BE377" s="42">
        <v>0</v>
      </c>
      <c r="BF377" s="42">
        <v>0</v>
      </c>
      <c r="BG377" s="42">
        <v>0</v>
      </c>
      <c r="BH377" s="42">
        <v>0</v>
      </c>
      <c r="BI377" s="42">
        <v>0</v>
      </c>
      <c r="BJ377" s="42">
        <v>0</v>
      </c>
      <c r="BK377" s="42">
        <v>0</v>
      </c>
      <c r="BL377" s="42">
        <v>0</v>
      </c>
      <c r="BM377" s="42">
        <v>0</v>
      </c>
      <c r="BN377" s="42">
        <v>0</v>
      </c>
      <c r="BO377" s="42">
        <v>0</v>
      </c>
      <c r="BP377" s="42">
        <v>0</v>
      </c>
      <c r="BQ377" s="42">
        <v>0</v>
      </c>
      <c r="BR377" s="42">
        <v>0</v>
      </c>
      <c r="BS377" s="42">
        <v>0</v>
      </c>
      <c r="BT377" s="42">
        <v>0</v>
      </c>
      <c r="BU377" s="42">
        <v>0</v>
      </c>
      <c r="BV377" s="42">
        <v>0</v>
      </c>
      <c r="BW377" s="42">
        <v>18299.233541117999</v>
      </c>
      <c r="BX377" s="42">
        <v>0</v>
      </c>
      <c r="BY377" s="42">
        <v>0</v>
      </c>
      <c r="BZ377" s="42">
        <v>0</v>
      </c>
      <c r="CA377" s="42">
        <v>0</v>
      </c>
      <c r="CB377" s="42">
        <v>0</v>
      </c>
      <c r="CC377" s="42">
        <v>0</v>
      </c>
    </row>
    <row r="378" spans="1:81" x14ac:dyDescent="0.25">
      <c r="A378" s="202">
        <v>44958</v>
      </c>
      <c r="B378" s="42" t="s">
        <v>1278</v>
      </c>
      <c r="C378" s="42" t="s">
        <v>1277</v>
      </c>
      <c r="D378" s="42">
        <v>0</v>
      </c>
      <c r="E378" s="42">
        <v>0</v>
      </c>
      <c r="F378" s="42">
        <v>0</v>
      </c>
      <c r="G378" s="42">
        <v>0</v>
      </c>
      <c r="H378" s="42">
        <v>0</v>
      </c>
      <c r="I378" s="42">
        <v>0</v>
      </c>
      <c r="J378" s="42">
        <v>0</v>
      </c>
      <c r="K378" s="42">
        <v>0</v>
      </c>
      <c r="L378" s="42">
        <v>0</v>
      </c>
      <c r="M378" s="42">
        <v>0</v>
      </c>
      <c r="N378" s="42">
        <v>0</v>
      </c>
      <c r="O378" s="42">
        <v>0</v>
      </c>
      <c r="P378" s="42">
        <v>0</v>
      </c>
      <c r="Q378" s="42">
        <v>0</v>
      </c>
      <c r="R378" s="42">
        <v>0</v>
      </c>
      <c r="S378" s="42">
        <v>0</v>
      </c>
      <c r="T378" s="42">
        <v>0</v>
      </c>
      <c r="U378" s="42">
        <v>0</v>
      </c>
      <c r="V378" s="42">
        <v>0</v>
      </c>
      <c r="W378" s="42">
        <v>0</v>
      </c>
      <c r="X378" s="42">
        <v>0</v>
      </c>
      <c r="Y378" s="42">
        <v>0</v>
      </c>
      <c r="Z378" s="42">
        <v>0</v>
      </c>
      <c r="AA378" s="42">
        <v>0</v>
      </c>
      <c r="AB378" s="42">
        <v>0</v>
      </c>
      <c r="AC378" s="42">
        <v>0</v>
      </c>
      <c r="AD378" s="42">
        <v>0</v>
      </c>
      <c r="AE378" s="42">
        <v>0</v>
      </c>
      <c r="AF378" s="42">
        <v>0</v>
      </c>
      <c r="AG378" s="42">
        <v>0</v>
      </c>
      <c r="AH378" s="42">
        <v>0</v>
      </c>
      <c r="AI378" s="42">
        <v>0</v>
      </c>
      <c r="AJ378" s="42">
        <v>0</v>
      </c>
      <c r="AK378" s="42">
        <v>0</v>
      </c>
      <c r="AL378" s="42">
        <v>0</v>
      </c>
      <c r="AM378" s="42">
        <v>0</v>
      </c>
      <c r="AN378" s="42">
        <v>35653</v>
      </c>
      <c r="AO378" s="42">
        <v>0</v>
      </c>
      <c r="AP378" s="42">
        <v>0</v>
      </c>
      <c r="AQ378" s="42">
        <v>0</v>
      </c>
      <c r="AR378" s="42">
        <v>0</v>
      </c>
      <c r="AS378" s="42">
        <v>0</v>
      </c>
      <c r="AT378" s="42">
        <v>0</v>
      </c>
      <c r="AU378" s="42">
        <v>0</v>
      </c>
      <c r="AV378" s="42">
        <v>0</v>
      </c>
      <c r="AW378" s="42">
        <v>0</v>
      </c>
      <c r="AX378" s="42">
        <v>0</v>
      </c>
      <c r="AY378" s="42">
        <v>0</v>
      </c>
      <c r="AZ378" s="42">
        <v>0</v>
      </c>
      <c r="BA378" s="42">
        <v>0</v>
      </c>
      <c r="BB378" s="42">
        <v>0</v>
      </c>
      <c r="BC378" s="42">
        <v>0</v>
      </c>
      <c r="BD378" s="42">
        <v>0</v>
      </c>
      <c r="BE378" s="42">
        <v>0</v>
      </c>
      <c r="BF378" s="42">
        <v>0</v>
      </c>
      <c r="BG378" s="42">
        <v>0</v>
      </c>
      <c r="BH378" s="42">
        <v>0</v>
      </c>
      <c r="BI378" s="42">
        <v>0</v>
      </c>
      <c r="BJ378" s="42">
        <v>0</v>
      </c>
      <c r="BK378" s="42">
        <v>0</v>
      </c>
      <c r="BL378" s="42">
        <v>0</v>
      </c>
      <c r="BM378" s="42">
        <v>0</v>
      </c>
      <c r="BN378" s="42">
        <v>0</v>
      </c>
      <c r="BO378" s="42">
        <v>0</v>
      </c>
      <c r="BP378" s="42">
        <v>0</v>
      </c>
      <c r="BQ378" s="42">
        <v>0</v>
      </c>
      <c r="BR378" s="42">
        <v>0</v>
      </c>
      <c r="BS378" s="42">
        <v>0</v>
      </c>
      <c r="BT378" s="42">
        <v>0</v>
      </c>
      <c r="BU378" s="42">
        <v>0</v>
      </c>
      <c r="BV378" s="42">
        <v>0</v>
      </c>
      <c r="BW378" s="42">
        <v>0</v>
      </c>
      <c r="BX378" s="42">
        <v>-18266.8498</v>
      </c>
      <c r="BY378" s="42">
        <v>0</v>
      </c>
      <c r="BZ378" s="42">
        <v>0</v>
      </c>
      <c r="CA378" s="42">
        <v>0</v>
      </c>
      <c r="CB378" s="42">
        <v>0</v>
      </c>
      <c r="CC378" s="42">
        <v>0</v>
      </c>
    </row>
    <row r="379" spans="1:81" x14ac:dyDescent="0.25">
      <c r="A379" s="202">
        <v>44958</v>
      </c>
      <c r="B379" s="42" t="s">
        <v>1275</v>
      </c>
      <c r="C379" s="42" t="s">
        <v>1276</v>
      </c>
      <c r="D379" s="42">
        <v>0</v>
      </c>
      <c r="E379" s="42">
        <v>0</v>
      </c>
      <c r="F379" s="42">
        <v>0</v>
      </c>
      <c r="G379" s="42">
        <v>0</v>
      </c>
      <c r="H379" s="42">
        <v>0</v>
      </c>
      <c r="I379" s="42">
        <v>0</v>
      </c>
      <c r="J379" s="42">
        <v>0</v>
      </c>
      <c r="K379" s="42">
        <v>0</v>
      </c>
      <c r="L379" s="42">
        <v>0</v>
      </c>
      <c r="M379" s="42">
        <v>0</v>
      </c>
      <c r="N379" s="42">
        <v>0</v>
      </c>
      <c r="O379" s="42">
        <v>0</v>
      </c>
      <c r="P379" s="42">
        <v>0</v>
      </c>
      <c r="Q379" s="42">
        <v>0</v>
      </c>
      <c r="R379" s="42">
        <v>0</v>
      </c>
      <c r="S379" s="42">
        <v>0</v>
      </c>
      <c r="T379" s="42">
        <v>0</v>
      </c>
      <c r="U379" s="42">
        <v>0</v>
      </c>
      <c r="V379" s="42">
        <v>0</v>
      </c>
      <c r="W379" s="42">
        <v>0</v>
      </c>
      <c r="X379" s="42">
        <v>0</v>
      </c>
      <c r="Y379" s="42">
        <v>0</v>
      </c>
      <c r="Z379" s="42">
        <v>0</v>
      </c>
      <c r="AA379" s="42">
        <v>0</v>
      </c>
      <c r="AB379" s="42">
        <v>0</v>
      </c>
      <c r="AC379" s="42">
        <v>0</v>
      </c>
      <c r="AD379" s="42">
        <v>0</v>
      </c>
      <c r="AE379" s="42">
        <v>0</v>
      </c>
      <c r="AF379" s="42">
        <v>0</v>
      </c>
      <c r="AG379" s="42">
        <v>0</v>
      </c>
      <c r="AH379" s="42">
        <v>0</v>
      </c>
      <c r="AI379" s="42">
        <v>0</v>
      </c>
      <c r="AJ379" s="42">
        <v>0</v>
      </c>
      <c r="AK379" s="42">
        <v>0</v>
      </c>
      <c r="AL379" s="42">
        <v>0</v>
      </c>
      <c r="AM379" s="42">
        <v>0</v>
      </c>
      <c r="AN379" s="42">
        <v>0</v>
      </c>
      <c r="AO379" s="42">
        <v>-319683.63738650002</v>
      </c>
      <c r="AP379" s="42">
        <v>0</v>
      </c>
      <c r="AQ379" s="42">
        <v>0</v>
      </c>
      <c r="AR379" s="42">
        <v>0</v>
      </c>
      <c r="AS379" s="42">
        <v>0</v>
      </c>
      <c r="AT379" s="42">
        <v>0</v>
      </c>
      <c r="AU379" s="42">
        <v>0</v>
      </c>
      <c r="AV379" s="42">
        <v>0</v>
      </c>
      <c r="AW379" s="42">
        <v>0</v>
      </c>
      <c r="AX379" s="42">
        <v>0</v>
      </c>
      <c r="AY379" s="42">
        <v>0</v>
      </c>
      <c r="AZ379" s="42">
        <v>0</v>
      </c>
      <c r="BA379" s="42">
        <v>0</v>
      </c>
      <c r="BB379" s="42">
        <v>0</v>
      </c>
      <c r="BC379" s="42">
        <v>0</v>
      </c>
      <c r="BD379" s="42">
        <v>0</v>
      </c>
      <c r="BE379" s="42">
        <v>0</v>
      </c>
      <c r="BF379" s="42">
        <v>0</v>
      </c>
      <c r="BG379" s="42">
        <v>0</v>
      </c>
      <c r="BH379" s="42">
        <v>0</v>
      </c>
      <c r="BI379" s="42">
        <v>0</v>
      </c>
      <c r="BJ379" s="42">
        <v>0</v>
      </c>
      <c r="BK379" s="42">
        <v>0</v>
      </c>
      <c r="BL379" s="42">
        <v>0</v>
      </c>
      <c r="BM379" s="42">
        <v>0</v>
      </c>
      <c r="BN379" s="42">
        <v>0</v>
      </c>
      <c r="BO379" s="42">
        <v>0</v>
      </c>
      <c r="BP379" s="42">
        <v>0</v>
      </c>
      <c r="BQ379" s="42">
        <v>0</v>
      </c>
      <c r="BR379" s="42">
        <v>0</v>
      </c>
      <c r="BS379" s="42">
        <v>0</v>
      </c>
      <c r="BT379" s="42">
        <v>0</v>
      </c>
      <c r="BU379" s="42">
        <v>0</v>
      </c>
      <c r="BV379" s="42">
        <v>0</v>
      </c>
      <c r="BW379" s="42">
        <v>24551.725987544</v>
      </c>
      <c r="BX379" s="42">
        <v>0</v>
      </c>
      <c r="BY379" s="42">
        <v>0</v>
      </c>
      <c r="BZ379" s="42">
        <v>0</v>
      </c>
      <c r="CA379" s="42">
        <v>0</v>
      </c>
      <c r="CB379" s="42">
        <v>0</v>
      </c>
      <c r="CC379" s="42">
        <v>0</v>
      </c>
    </row>
    <row r="380" spans="1:81" x14ac:dyDescent="0.25">
      <c r="A380" s="202">
        <v>44958</v>
      </c>
      <c r="B380" s="42" t="s">
        <v>1275</v>
      </c>
      <c r="C380" s="42" t="s">
        <v>1274</v>
      </c>
      <c r="D380" s="42">
        <v>0</v>
      </c>
      <c r="E380" s="42">
        <v>0</v>
      </c>
      <c r="F380" s="42">
        <v>0</v>
      </c>
      <c r="G380" s="42">
        <v>0</v>
      </c>
      <c r="H380" s="42">
        <v>0</v>
      </c>
      <c r="I380" s="42">
        <v>0</v>
      </c>
      <c r="J380" s="42">
        <v>0</v>
      </c>
      <c r="K380" s="42">
        <v>0</v>
      </c>
      <c r="L380" s="42">
        <v>0</v>
      </c>
      <c r="M380" s="42">
        <v>0</v>
      </c>
      <c r="N380" s="42">
        <v>0</v>
      </c>
      <c r="O380" s="42">
        <v>0</v>
      </c>
      <c r="P380" s="42">
        <v>0</v>
      </c>
      <c r="Q380" s="42">
        <v>0</v>
      </c>
      <c r="R380" s="42">
        <v>0</v>
      </c>
      <c r="S380" s="42">
        <v>0</v>
      </c>
      <c r="T380" s="42">
        <v>0</v>
      </c>
      <c r="U380" s="42">
        <v>0</v>
      </c>
      <c r="V380" s="42">
        <v>0</v>
      </c>
      <c r="W380" s="42">
        <v>0</v>
      </c>
      <c r="X380" s="42">
        <v>0</v>
      </c>
      <c r="Y380" s="42">
        <v>0</v>
      </c>
      <c r="Z380" s="42">
        <v>0</v>
      </c>
      <c r="AA380" s="42">
        <v>0</v>
      </c>
      <c r="AB380" s="42">
        <v>0</v>
      </c>
      <c r="AC380" s="42">
        <v>0</v>
      </c>
      <c r="AD380" s="42">
        <v>0</v>
      </c>
      <c r="AE380" s="42">
        <v>0</v>
      </c>
      <c r="AF380" s="42">
        <v>0</v>
      </c>
      <c r="AG380" s="42">
        <v>0</v>
      </c>
      <c r="AH380" s="42">
        <v>0</v>
      </c>
      <c r="AI380" s="42">
        <v>0</v>
      </c>
      <c r="AJ380" s="42">
        <v>0</v>
      </c>
      <c r="AK380" s="42">
        <v>0</v>
      </c>
      <c r="AL380" s="42">
        <v>0</v>
      </c>
      <c r="AM380" s="42">
        <v>0</v>
      </c>
      <c r="AN380" s="42">
        <v>0</v>
      </c>
      <c r="AO380" s="42">
        <v>309036</v>
      </c>
      <c r="AP380" s="42">
        <v>0</v>
      </c>
      <c r="AQ380" s="42">
        <v>0</v>
      </c>
      <c r="AR380" s="42">
        <v>0</v>
      </c>
      <c r="AS380" s="42">
        <v>0</v>
      </c>
      <c r="AT380" s="42">
        <v>0</v>
      </c>
      <c r="AU380" s="42">
        <v>0</v>
      </c>
      <c r="AV380" s="42">
        <v>0</v>
      </c>
      <c r="AW380" s="42">
        <v>0</v>
      </c>
      <c r="AX380" s="42">
        <v>0</v>
      </c>
      <c r="AY380" s="42">
        <v>0</v>
      </c>
      <c r="AZ380" s="42">
        <v>0</v>
      </c>
      <c r="BA380" s="42">
        <v>0</v>
      </c>
      <c r="BB380" s="42">
        <v>0</v>
      </c>
      <c r="BC380" s="42">
        <v>0</v>
      </c>
      <c r="BD380" s="42">
        <v>0</v>
      </c>
      <c r="BE380" s="42">
        <v>0</v>
      </c>
      <c r="BF380" s="42">
        <v>0</v>
      </c>
      <c r="BG380" s="42">
        <v>0</v>
      </c>
      <c r="BH380" s="42">
        <v>0</v>
      </c>
      <c r="BI380" s="42">
        <v>0</v>
      </c>
      <c r="BJ380" s="42">
        <v>0</v>
      </c>
      <c r="BK380" s="42">
        <v>0</v>
      </c>
      <c r="BL380" s="42">
        <v>0</v>
      </c>
      <c r="BM380" s="42">
        <v>0</v>
      </c>
      <c r="BN380" s="42">
        <v>0</v>
      </c>
      <c r="BO380" s="42">
        <v>0</v>
      </c>
      <c r="BP380" s="42">
        <v>0</v>
      </c>
      <c r="BQ380" s="42">
        <v>0</v>
      </c>
      <c r="BR380" s="42">
        <v>0</v>
      </c>
      <c r="BS380" s="42">
        <v>0</v>
      </c>
      <c r="BT380" s="42">
        <v>0</v>
      </c>
      <c r="BU380" s="42">
        <v>0</v>
      </c>
      <c r="BV380" s="42">
        <v>0</v>
      </c>
      <c r="BW380" s="42">
        <v>0</v>
      </c>
      <c r="BX380" s="42">
        <v>-23701.656200000001</v>
      </c>
      <c r="BY380" s="42">
        <v>0</v>
      </c>
      <c r="BZ380" s="42">
        <v>0</v>
      </c>
      <c r="CA380" s="42">
        <v>0</v>
      </c>
      <c r="CB380" s="42">
        <v>0</v>
      </c>
      <c r="CC380" s="42">
        <v>0</v>
      </c>
    </row>
    <row r="381" spans="1:81" x14ac:dyDescent="0.25">
      <c r="A381" s="202">
        <v>44958</v>
      </c>
      <c r="B381" s="42" t="s">
        <v>1272</v>
      </c>
      <c r="C381" s="42" t="s">
        <v>1273</v>
      </c>
      <c r="D381" s="42">
        <v>0</v>
      </c>
      <c r="E381" s="42">
        <v>0</v>
      </c>
      <c r="F381" s="42">
        <v>0</v>
      </c>
      <c r="G381" s="42">
        <v>0</v>
      </c>
      <c r="H381" s="42">
        <v>0</v>
      </c>
      <c r="I381" s="42">
        <v>0</v>
      </c>
      <c r="J381" s="42">
        <v>0</v>
      </c>
      <c r="K381" s="42">
        <v>0</v>
      </c>
      <c r="L381" s="42">
        <v>0</v>
      </c>
      <c r="M381" s="42">
        <v>0</v>
      </c>
      <c r="N381" s="42">
        <v>0</v>
      </c>
      <c r="O381" s="42">
        <v>0</v>
      </c>
      <c r="P381" s="42">
        <v>0</v>
      </c>
      <c r="Q381" s="42">
        <v>0</v>
      </c>
      <c r="R381" s="42">
        <v>0</v>
      </c>
      <c r="S381" s="42">
        <v>0</v>
      </c>
      <c r="T381" s="42">
        <v>0</v>
      </c>
      <c r="U381" s="42">
        <v>0</v>
      </c>
      <c r="V381" s="42">
        <v>0</v>
      </c>
      <c r="W381" s="42">
        <v>0</v>
      </c>
      <c r="X381" s="42">
        <v>0</v>
      </c>
      <c r="Y381" s="42">
        <v>0</v>
      </c>
      <c r="Z381" s="42">
        <v>0</v>
      </c>
      <c r="AA381" s="42">
        <v>0</v>
      </c>
      <c r="AB381" s="42">
        <v>0</v>
      </c>
      <c r="AC381" s="42">
        <v>0</v>
      </c>
      <c r="AD381" s="42">
        <v>0</v>
      </c>
      <c r="AE381" s="42">
        <v>0</v>
      </c>
      <c r="AF381" s="42">
        <v>0</v>
      </c>
      <c r="AG381" s="42">
        <v>0</v>
      </c>
      <c r="AH381" s="42">
        <v>0</v>
      </c>
      <c r="AI381" s="42">
        <v>0</v>
      </c>
      <c r="AJ381" s="42">
        <v>0</v>
      </c>
      <c r="AK381" s="42">
        <v>0</v>
      </c>
      <c r="AL381" s="42">
        <v>0</v>
      </c>
      <c r="AM381" s="42">
        <v>0</v>
      </c>
      <c r="AN381" s="42">
        <v>0</v>
      </c>
      <c r="AO381" s="42">
        <v>0</v>
      </c>
      <c r="AP381" s="42">
        <v>-669050.19999999995</v>
      </c>
      <c r="AQ381" s="42">
        <v>0</v>
      </c>
      <c r="AR381" s="42">
        <v>0</v>
      </c>
      <c r="AS381" s="42">
        <v>0</v>
      </c>
      <c r="AT381" s="42">
        <v>0</v>
      </c>
      <c r="AU381" s="42">
        <v>0</v>
      </c>
      <c r="AV381" s="42">
        <v>0</v>
      </c>
      <c r="AW381" s="42">
        <v>0</v>
      </c>
      <c r="AX381" s="42">
        <v>0</v>
      </c>
      <c r="AY381" s="42">
        <v>0</v>
      </c>
      <c r="AZ381" s="42">
        <v>0</v>
      </c>
      <c r="BA381" s="42">
        <v>0</v>
      </c>
      <c r="BB381" s="42">
        <v>0</v>
      </c>
      <c r="BC381" s="42">
        <v>0</v>
      </c>
      <c r="BD381" s="42">
        <v>0</v>
      </c>
      <c r="BE381" s="42">
        <v>0</v>
      </c>
      <c r="BF381" s="42">
        <v>0</v>
      </c>
      <c r="BG381" s="42">
        <v>0</v>
      </c>
      <c r="BH381" s="42">
        <v>0</v>
      </c>
      <c r="BI381" s="42">
        <v>0</v>
      </c>
      <c r="BJ381" s="42">
        <v>0</v>
      </c>
      <c r="BK381" s="42">
        <v>0</v>
      </c>
      <c r="BL381" s="42">
        <v>0</v>
      </c>
      <c r="BM381" s="42">
        <v>0</v>
      </c>
      <c r="BN381" s="42">
        <v>0</v>
      </c>
      <c r="BO381" s="42">
        <v>0</v>
      </c>
      <c r="BP381" s="42">
        <v>0</v>
      </c>
      <c r="BQ381" s="42">
        <v>0</v>
      </c>
      <c r="BR381" s="42">
        <v>0</v>
      </c>
      <c r="BS381" s="42">
        <v>0</v>
      </c>
      <c r="BT381" s="42">
        <v>0</v>
      </c>
      <c r="BU381" s="42">
        <v>0</v>
      </c>
      <c r="BV381" s="42">
        <v>0</v>
      </c>
      <c r="BW381" s="42">
        <v>36902.103559700001</v>
      </c>
      <c r="BX381" s="42">
        <v>0</v>
      </c>
      <c r="BY381" s="42">
        <v>0</v>
      </c>
      <c r="BZ381" s="42">
        <v>0</v>
      </c>
      <c r="CA381" s="42">
        <v>0</v>
      </c>
      <c r="CB381" s="42">
        <v>0</v>
      </c>
      <c r="CC381" s="42">
        <v>0</v>
      </c>
    </row>
    <row r="382" spans="1:81" x14ac:dyDescent="0.25">
      <c r="A382" s="202">
        <v>44958</v>
      </c>
      <c r="B382" s="42" t="s">
        <v>1272</v>
      </c>
      <c r="C382" s="42" t="s">
        <v>1271</v>
      </c>
      <c r="D382" s="42">
        <v>0</v>
      </c>
      <c r="E382" s="42">
        <v>0</v>
      </c>
      <c r="F382" s="42">
        <v>0</v>
      </c>
      <c r="G382" s="42">
        <v>0</v>
      </c>
      <c r="H382" s="42">
        <v>0</v>
      </c>
      <c r="I382" s="42">
        <v>0</v>
      </c>
      <c r="J382" s="42">
        <v>0</v>
      </c>
      <c r="K382" s="42">
        <v>0</v>
      </c>
      <c r="L382" s="42">
        <v>0</v>
      </c>
      <c r="M382" s="42">
        <v>0</v>
      </c>
      <c r="N382" s="42">
        <v>0</v>
      </c>
      <c r="O382" s="42">
        <v>0</v>
      </c>
      <c r="P382" s="42">
        <v>0</v>
      </c>
      <c r="Q382" s="42">
        <v>0</v>
      </c>
      <c r="R382" s="42">
        <v>0</v>
      </c>
      <c r="S382" s="42">
        <v>0</v>
      </c>
      <c r="T382" s="42">
        <v>0</v>
      </c>
      <c r="U382" s="42">
        <v>0</v>
      </c>
      <c r="V382" s="42">
        <v>0</v>
      </c>
      <c r="W382" s="42">
        <v>0</v>
      </c>
      <c r="X382" s="42">
        <v>0</v>
      </c>
      <c r="Y382" s="42">
        <v>0</v>
      </c>
      <c r="Z382" s="42">
        <v>0</v>
      </c>
      <c r="AA382" s="42">
        <v>0</v>
      </c>
      <c r="AB382" s="42">
        <v>0</v>
      </c>
      <c r="AC382" s="42">
        <v>0</v>
      </c>
      <c r="AD382" s="42">
        <v>0</v>
      </c>
      <c r="AE382" s="42">
        <v>0</v>
      </c>
      <c r="AF382" s="42">
        <v>0</v>
      </c>
      <c r="AG382" s="42">
        <v>0</v>
      </c>
      <c r="AH382" s="42">
        <v>0</v>
      </c>
      <c r="AI382" s="42">
        <v>0</v>
      </c>
      <c r="AJ382" s="42">
        <v>0</v>
      </c>
      <c r="AK382" s="42">
        <v>0</v>
      </c>
      <c r="AL382" s="42">
        <v>0</v>
      </c>
      <c r="AM382" s="42">
        <v>0</v>
      </c>
      <c r="AN382" s="42">
        <v>0</v>
      </c>
      <c r="AO382" s="42">
        <v>0</v>
      </c>
      <c r="AP382" s="42">
        <v>668941</v>
      </c>
      <c r="AQ382" s="42">
        <v>0</v>
      </c>
      <c r="AR382" s="42">
        <v>0</v>
      </c>
      <c r="AS382" s="42">
        <v>0</v>
      </c>
      <c r="AT382" s="42">
        <v>0</v>
      </c>
      <c r="AU382" s="42">
        <v>0</v>
      </c>
      <c r="AV382" s="42">
        <v>0</v>
      </c>
      <c r="AW382" s="42">
        <v>0</v>
      </c>
      <c r="AX382" s="42">
        <v>0</v>
      </c>
      <c r="AY382" s="42">
        <v>0</v>
      </c>
      <c r="AZ382" s="42">
        <v>0</v>
      </c>
      <c r="BA382" s="42">
        <v>0</v>
      </c>
      <c r="BB382" s="42">
        <v>0</v>
      </c>
      <c r="BC382" s="42">
        <v>0</v>
      </c>
      <c r="BD382" s="42">
        <v>0</v>
      </c>
      <c r="BE382" s="42">
        <v>0</v>
      </c>
      <c r="BF382" s="42">
        <v>0</v>
      </c>
      <c r="BG382" s="42">
        <v>0</v>
      </c>
      <c r="BH382" s="42">
        <v>0</v>
      </c>
      <c r="BI382" s="42">
        <v>0</v>
      </c>
      <c r="BJ382" s="42">
        <v>0</v>
      </c>
      <c r="BK382" s="42">
        <v>0</v>
      </c>
      <c r="BL382" s="42">
        <v>0</v>
      </c>
      <c r="BM382" s="42">
        <v>0</v>
      </c>
      <c r="BN382" s="42">
        <v>0</v>
      </c>
      <c r="BO382" s="42">
        <v>0</v>
      </c>
      <c r="BP382" s="42">
        <v>0</v>
      </c>
      <c r="BQ382" s="42">
        <v>0</v>
      </c>
      <c r="BR382" s="42">
        <v>0</v>
      </c>
      <c r="BS382" s="42">
        <v>0</v>
      </c>
      <c r="BT382" s="42">
        <v>0</v>
      </c>
      <c r="BU382" s="42">
        <v>0</v>
      </c>
      <c r="BV382" s="42">
        <v>0</v>
      </c>
      <c r="BW382" s="42">
        <v>0</v>
      </c>
      <c r="BX382" s="42">
        <v>-36752.475100000003</v>
      </c>
      <c r="BY382" s="42">
        <v>0</v>
      </c>
      <c r="BZ382" s="42">
        <v>0</v>
      </c>
      <c r="CA382" s="42">
        <v>0</v>
      </c>
      <c r="CB382" s="42">
        <v>0</v>
      </c>
      <c r="CC382" s="42">
        <v>0</v>
      </c>
    </row>
    <row r="383" spans="1:81" x14ac:dyDescent="0.25">
      <c r="A383" s="202">
        <v>44958</v>
      </c>
      <c r="B383" s="42" t="s">
        <v>1270</v>
      </c>
      <c r="C383" s="42" t="s">
        <v>463</v>
      </c>
      <c r="D383" s="42">
        <v>0</v>
      </c>
      <c r="E383" s="42">
        <v>0</v>
      </c>
      <c r="F383" s="42">
        <v>0</v>
      </c>
      <c r="G383" s="42">
        <v>0</v>
      </c>
      <c r="H383" s="42">
        <v>0</v>
      </c>
      <c r="I383" s="42">
        <v>0</v>
      </c>
      <c r="J383" s="42">
        <v>0</v>
      </c>
      <c r="K383" s="42">
        <v>0</v>
      </c>
      <c r="L383" s="42">
        <v>0</v>
      </c>
      <c r="M383" s="42">
        <v>0</v>
      </c>
      <c r="N383" s="42">
        <v>0</v>
      </c>
      <c r="O383" s="42">
        <v>0</v>
      </c>
      <c r="P383" s="42">
        <v>-82578.62</v>
      </c>
      <c r="Q383" s="42">
        <v>0</v>
      </c>
      <c r="R383" s="42">
        <v>0</v>
      </c>
      <c r="S383" s="42">
        <v>0</v>
      </c>
      <c r="T383" s="42">
        <v>0</v>
      </c>
      <c r="U383" s="42">
        <v>0</v>
      </c>
      <c r="V383" s="42">
        <v>0</v>
      </c>
      <c r="W383" s="42">
        <v>0</v>
      </c>
      <c r="X383" s="42">
        <v>0</v>
      </c>
      <c r="Y383" s="42">
        <v>0</v>
      </c>
      <c r="Z383" s="42">
        <v>0</v>
      </c>
      <c r="AA383" s="42">
        <v>0</v>
      </c>
      <c r="AB383" s="42">
        <v>0</v>
      </c>
      <c r="AC383" s="42">
        <v>0</v>
      </c>
      <c r="AD383" s="42">
        <v>0</v>
      </c>
      <c r="AE383" s="42">
        <v>0</v>
      </c>
      <c r="AF383" s="42">
        <v>0</v>
      </c>
      <c r="AG383" s="42">
        <v>0</v>
      </c>
      <c r="AH383" s="42">
        <v>0</v>
      </c>
      <c r="AI383" s="42">
        <v>0</v>
      </c>
      <c r="AJ383" s="42">
        <v>0</v>
      </c>
      <c r="AK383" s="42">
        <v>0</v>
      </c>
      <c r="AL383" s="42">
        <v>0</v>
      </c>
      <c r="AM383" s="42">
        <v>0</v>
      </c>
      <c r="AN383" s="42">
        <v>0</v>
      </c>
      <c r="AO383" s="42">
        <v>0</v>
      </c>
      <c r="AP383" s="42">
        <v>0</v>
      </c>
      <c r="AQ383" s="42">
        <v>0</v>
      </c>
      <c r="AR383" s="42">
        <v>0</v>
      </c>
      <c r="AS383" s="42">
        <v>0</v>
      </c>
      <c r="AT383" s="42">
        <v>0</v>
      </c>
      <c r="AU383" s="42">
        <v>0</v>
      </c>
      <c r="AV383" s="42">
        <v>0</v>
      </c>
      <c r="AW383" s="42">
        <v>0</v>
      </c>
      <c r="AX383" s="42">
        <v>0</v>
      </c>
      <c r="AY383" s="42">
        <v>0</v>
      </c>
      <c r="AZ383" s="42">
        <v>0</v>
      </c>
      <c r="BA383" s="42">
        <v>0</v>
      </c>
      <c r="BB383" s="42">
        <v>0</v>
      </c>
      <c r="BC383" s="42">
        <v>0</v>
      </c>
      <c r="BD383" s="42">
        <v>0</v>
      </c>
      <c r="BE383" s="42">
        <v>0</v>
      </c>
      <c r="BF383" s="42">
        <v>0</v>
      </c>
      <c r="BG383" s="42">
        <v>0</v>
      </c>
      <c r="BH383" s="42">
        <v>0</v>
      </c>
      <c r="BI383" s="42">
        <v>0</v>
      </c>
      <c r="BJ383" s="42">
        <v>0</v>
      </c>
      <c r="BK383" s="42">
        <v>0</v>
      </c>
      <c r="BL383" s="42">
        <v>0</v>
      </c>
      <c r="BM383" s="42">
        <v>0</v>
      </c>
      <c r="BN383" s="42">
        <v>0</v>
      </c>
      <c r="BO383" s="42">
        <v>0</v>
      </c>
      <c r="BP383" s="42">
        <v>0</v>
      </c>
      <c r="BQ383" s="42">
        <v>0</v>
      </c>
      <c r="BR383" s="42">
        <v>0</v>
      </c>
      <c r="BS383" s="42">
        <v>0</v>
      </c>
      <c r="BT383" s="42">
        <v>0</v>
      </c>
      <c r="BU383" s="42">
        <v>0</v>
      </c>
      <c r="BV383" s="42">
        <v>0</v>
      </c>
      <c r="BW383" s="42">
        <v>0</v>
      </c>
      <c r="BX383" s="42">
        <v>764268.52787919797</v>
      </c>
      <c r="BY383" s="42">
        <v>0</v>
      </c>
      <c r="BZ383" s="42">
        <v>0</v>
      </c>
      <c r="CA383" s="42">
        <v>0</v>
      </c>
      <c r="CB383" s="42">
        <v>0</v>
      </c>
      <c r="CC383" s="42">
        <v>0</v>
      </c>
    </row>
    <row r="384" spans="1:81" x14ac:dyDescent="0.25">
      <c r="A384" s="202">
        <v>44958</v>
      </c>
      <c r="B384" s="42" t="s">
        <v>1270</v>
      </c>
      <c r="C384" s="42" t="s">
        <v>1269</v>
      </c>
      <c r="D384" s="42">
        <v>0</v>
      </c>
      <c r="E384" s="42">
        <v>0</v>
      </c>
      <c r="F384" s="42">
        <v>0</v>
      </c>
      <c r="G384" s="42">
        <v>0</v>
      </c>
      <c r="H384" s="42">
        <v>0</v>
      </c>
      <c r="I384" s="42">
        <v>0</v>
      </c>
      <c r="J384" s="42">
        <v>0</v>
      </c>
      <c r="K384" s="42">
        <v>0</v>
      </c>
      <c r="L384" s="42">
        <v>0</v>
      </c>
      <c r="M384" s="42">
        <v>0</v>
      </c>
      <c r="N384" s="42">
        <v>0</v>
      </c>
      <c r="O384" s="42">
        <v>0</v>
      </c>
      <c r="P384" s="42">
        <v>0</v>
      </c>
      <c r="Q384" s="42">
        <v>0</v>
      </c>
      <c r="R384" s="42">
        <v>0</v>
      </c>
      <c r="S384" s="42">
        <v>0</v>
      </c>
      <c r="T384" s="42">
        <v>0</v>
      </c>
      <c r="U384" s="42">
        <v>0</v>
      </c>
      <c r="V384" s="42">
        <v>0</v>
      </c>
      <c r="W384" s="42">
        <v>0</v>
      </c>
      <c r="X384" s="42">
        <v>0</v>
      </c>
      <c r="Y384" s="42">
        <v>0</v>
      </c>
      <c r="Z384" s="42">
        <v>0</v>
      </c>
      <c r="AA384" s="42">
        <v>0</v>
      </c>
      <c r="AB384" s="42">
        <v>0</v>
      </c>
      <c r="AC384" s="42">
        <v>0</v>
      </c>
      <c r="AD384" s="42">
        <v>0</v>
      </c>
      <c r="AE384" s="42">
        <v>0</v>
      </c>
      <c r="AF384" s="42">
        <v>0</v>
      </c>
      <c r="AG384" s="42">
        <v>0</v>
      </c>
      <c r="AH384" s="42">
        <v>0</v>
      </c>
      <c r="AI384" s="42">
        <v>0</v>
      </c>
      <c r="AJ384" s="42">
        <v>0</v>
      </c>
      <c r="AK384" s="42">
        <v>0</v>
      </c>
      <c r="AL384" s="42">
        <v>0</v>
      </c>
      <c r="AM384" s="42">
        <v>0</v>
      </c>
      <c r="AN384" s="42">
        <v>0</v>
      </c>
      <c r="AO384" s="42">
        <v>0</v>
      </c>
      <c r="AP384" s="42">
        <v>0</v>
      </c>
      <c r="AQ384" s="42">
        <v>0</v>
      </c>
      <c r="AR384" s="42">
        <v>0</v>
      </c>
      <c r="AS384" s="42">
        <v>0</v>
      </c>
      <c r="AT384" s="42">
        <v>0</v>
      </c>
      <c r="AU384" s="42">
        <v>0</v>
      </c>
      <c r="AV384" s="42">
        <v>110069.76009732</v>
      </c>
      <c r="AW384" s="42">
        <v>0</v>
      </c>
      <c r="AX384" s="42">
        <v>0</v>
      </c>
      <c r="AY384" s="42">
        <v>0</v>
      </c>
      <c r="AZ384" s="42">
        <v>0</v>
      </c>
      <c r="BA384" s="42">
        <v>0</v>
      </c>
      <c r="BB384" s="42">
        <v>0</v>
      </c>
      <c r="BC384" s="42">
        <v>0</v>
      </c>
      <c r="BD384" s="42">
        <v>0</v>
      </c>
      <c r="BE384" s="42">
        <v>0</v>
      </c>
      <c r="BF384" s="42">
        <v>0</v>
      </c>
      <c r="BG384" s="42">
        <v>0</v>
      </c>
      <c r="BH384" s="42">
        <v>0</v>
      </c>
      <c r="BI384" s="42">
        <v>0</v>
      </c>
      <c r="BJ384" s="42">
        <v>0</v>
      </c>
      <c r="BK384" s="42">
        <v>0</v>
      </c>
      <c r="BL384" s="42">
        <v>0</v>
      </c>
      <c r="BM384" s="42">
        <v>0</v>
      </c>
      <c r="BN384" s="42">
        <v>0</v>
      </c>
      <c r="BO384" s="42">
        <v>0</v>
      </c>
      <c r="BP384" s="42">
        <v>0</v>
      </c>
      <c r="BQ384" s="42">
        <v>0</v>
      </c>
      <c r="BR384" s="42">
        <v>0</v>
      </c>
      <c r="BS384" s="42">
        <v>0</v>
      </c>
      <c r="BT384" s="42">
        <v>0</v>
      </c>
      <c r="BU384" s="42">
        <v>0</v>
      </c>
      <c r="BV384" s="42">
        <v>0</v>
      </c>
      <c r="BW384" s="42">
        <v>-679488.66174218897</v>
      </c>
      <c r="BX384" s="42">
        <v>0</v>
      </c>
      <c r="BY384" s="42">
        <v>0</v>
      </c>
      <c r="BZ384" s="42">
        <v>0</v>
      </c>
      <c r="CA384" s="42">
        <v>0</v>
      </c>
      <c r="CB384" s="42">
        <v>0</v>
      </c>
      <c r="CC384" s="42">
        <v>0</v>
      </c>
    </row>
    <row r="385" spans="1:81" x14ac:dyDescent="0.25">
      <c r="A385" s="202">
        <v>44958</v>
      </c>
      <c r="B385" s="42" t="s">
        <v>1270</v>
      </c>
      <c r="C385" s="42" t="s">
        <v>1267</v>
      </c>
      <c r="D385" s="42">
        <v>0</v>
      </c>
      <c r="E385" s="42">
        <v>0</v>
      </c>
      <c r="F385" s="42">
        <v>0</v>
      </c>
      <c r="G385" s="42">
        <v>0</v>
      </c>
      <c r="H385" s="42">
        <v>0</v>
      </c>
      <c r="I385" s="42">
        <v>0</v>
      </c>
      <c r="J385" s="42">
        <v>0</v>
      </c>
      <c r="K385" s="42">
        <v>0</v>
      </c>
      <c r="L385" s="42">
        <v>0</v>
      </c>
      <c r="M385" s="42">
        <v>0</v>
      </c>
      <c r="N385" s="42">
        <v>0</v>
      </c>
      <c r="O385" s="42">
        <v>0</v>
      </c>
      <c r="P385" s="42">
        <v>0</v>
      </c>
      <c r="Q385" s="42">
        <v>0</v>
      </c>
      <c r="R385" s="42">
        <v>0</v>
      </c>
      <c r="S385" s="42">
        <v>0</v>
      </c>
      <c r="T385" s="42">
        <v>0</v>
      </c>
      <c r="U385" s="42">
        <v>0</v>
      </c>
      <c r="V385" s="42">
        <v>0</v>
      </c>
      <c r="W385" s="42">
        <v>0</v>
      </c>
      <c r="X385" s="42">
        <v>0</v>
      </c>
      <c r="Y385" s="42">
        <v>0</v>
      </c>
      <c r="Z385" s="42">
        <v>0</v>
      </c>
      <c r="AA385" s="42">
        <v>0</v>
      </c>
      <c r="AB385" s="42">
        <v>0</v>
      </c>
      <c r="AC385" s="42">
        <v>0</v>
      </c>
      <c r="AD385" s="42">
        <v>0</v>
      </c>
      <c r="AE385" s="42">
        <v>0</v>
      </c>
      <c r="AF385" s="42">
        <v>0</v>
      </c>
      <c r="AG385" s="42">
        <v>0</v>
      </c>
      <c r="AH385" s="42">
        <v>0</v>
      </c>
      <c r="AI385" s="42">
        <v>0</v>
      </c>
      <c r="AJ385" s="42">
        <v>0</v>
      </c>
      <c r="AK385" s="42">
        <v>0</v>
      </c>
      <c r="AL385" s="42">
        <v>0</v>
      </c>
      <c r="AM385" s="42">
        <v>0</v>
      </c>
      <c r="AN385" s="42">
        <v>0</v>
      </c>
      <c r="AO385" s="42">
        <v>0</v>
      </c>
      <c r="AP385" s="42">
        <v>0</v>
      </c>
      <c r="AQ385" s="42">
        <v>0</v>
      </c>
      <c r="AR385" s="42">
        <v>0</v>
      </c>
      <c r="AS385" s="42">
        <v>0</v>
      </c>
      <c r="AT385" s="42">
        <v>0</v>
      </c>
      <c r="AU385" s="42">
        <v>0</v>
      </c>
      <c r="AV385" s="42">
        <v>-5397.6024172269999</v>
      </c>
      <c r="AW385" s="42">
        <v>0</v>
      </c>
      <c r="AX385" s="42">
        <v>0</v>
      </c>
      <c r="AY385" s="42">
        <v>0</v>
      </c>
      <c r="AZ385" s="42">
        <v>0</v>
      </c>
      <c r="BA385" s="42">
        <v>0</v>
      </c>
      <c r="BB385" s="42">
        <v>0</v>
      </c>
      <c r="BC385" s="42">
        <v>0</v>
      </c>
      <c r="BD385" s="42">
        <v>0</v>
      </c>
      <c r="BE385" s="42">
        <v>0</v>
      </c>
      <c r="BF385" s="42">
        <v>0</v>
      </c>
      <c r="BG385" s="42">
        <v>0</v>
      </c>
      <c r="BH385" s="42">
        <v>0</v>
      </c>
      <c r="BI385" s="42">
        <v>0</v>
      </c>
      <c r="BJ385" s="42">
        <v>0</v>
      </c>
      <c r="BK385" s="42">
        <v>0</v>
      </c>
      <c r="BL385" s="42">
        <v>0</v>
      </c>
      <c r="BM385" s="42">
        <v>0</v>
      </c>
      <c r="BN385" s="42">
        <v>0</v>
      </c>
      <c r="BO385" s="42">
        <v>0</v>
      </c>
      <c r="BP385" s="42">
        <v>0</v>
      </c>
      <c r="BQ385" s="42">
        <v>0</v>
      </c>
      <c r="BR385" s="42">
        <v>0</v>
      </c>
      <c r="BS385" s="42">
        <v>0</v>
      </c>
      <c r="BT385" s="42">
        <v>0</v>
      </c>
      <c r="BU385" s="42">
        <v>0</v>
      </c>
      <c r="BV385" s="42">
        <v>0</v>
      </c>
      <c r="BW385" s="42">
        <v>0</v>
      </c>
      <c r="BX385" s="42">
        <v>25169.060582131999</v>
      </c>
      <c r="BY385" s="42">
        <v>0</v>
      </c>
      <c r="BZ385" s="42">
        <v>0</v>
      </c>
      <c r="CA385" s="42">
        <v>0</v>
      </c>
      <c r="CB385" s="42">
        <v>0</v>
      </c>
      <c r="CC385" s="42">
        <v>0</v>
      </c>
    </row>
    <row r="386" spans="1:81" x14ac:dyDescent="0.25">
      <c r="A386" s="202">
        <v>44958</v>
      </c>
      <c r="B386" s="42" t="s">
        <v>1270</v>
      </c>
      <c r="C386" s="42" t="s">
        <v>468</v>
      </c>
      <c r="D386" s="42">
        <v>0</v>
      </c>
      <c r="E386" s="42">
        <v>0</v>
      </c>
      <c r="F386" s="42">
        <v>0</v>
      </c>
      <c r="G386" s="42">
        <v>0</v>
      </c>
      <c r="H386" s="42">
        <v>0</v>
      </c>
      <c r="I386" s="42">
        <v>0</v>
      </c>
      <c r="J386" s="42">
        <v>0</v>
      </c>
      <c r="K386" s="42">
        <v>0</v>
      </c>
      <c r="L386" s="42">
        <v>0</v>
      </c>
      <c r="M386" s="42">
        <v>0</v>
      </c>
      <c r="N386" s="42">
        <v>0</v>
      </c>
      <c r="O386" s="42">
        <v>0</v>
      </c>
      <c r="P386" s="42">
        <v>0</v>
      </c>
      <c r="Q386" s="42">
        <v>0</v>
      </c>
      <c r="R386" s="42">
        <v>0</v>
      </c>
      <c r="S386" s="42">
        <v>0</v>
      </c>
      <c r="T386" s="42">
        <v>0</v>
      </c>
      <c r="U386" s="42">
        <v>0</v>
      </c>
      <c r="V386" s="42">
        <v>0</v>
      </c>
      <c r="W386" s="42">
        <v>0</v>
      </c>
      <c r="X386" s="42">
        <v>0</v>
      </c>
      <c r="Y386" s="42">
        <v>0</v>
      </c>
      <c r="Z386" s="42">
        <v>0</v>
      </c>
      <c r="AA386" s="42">
        <v>0</v>
      </c>
      <c r="AB386" s="42">
        <v>0</v>
      </c>
      <c r="AC386" s="42">
        <v>0</v>
      </c>
      <c r="AD386" s="42">
        <v>0</v>
      </c>
      <c r="AE386" s="42">
        <v>0</v>
      </c>
      <c r="AF386" s="42">
        <v>0</v>
      </c>
      <c r="AG386" s="42">
        <v>0</v>
      </c>
      <c r="AH386" s="42">
        <v>0</v>
      </c>
      <c r="AI386" s="42">
        <v>0</v>
      </c>
      <c r="AJ386" s="42">
        <v>0</v>
      </c>
      <c r="AK386" s="42">
        <v>0</v>
      </c>
      <c r="AL386" s="42">
        <v>0</v>
      </c>
      <c r="AM386" s="42">
        <v>0</v>
      </c>
      <c r="AN386" s="42">
        <v>0</v>
      </c>
      <c r="AO386" s="42">
        <v>0</v>
      </c>
      <c r="AP386" s="42">
        <v>0</v>
      </c>
      <c r="AQ386" s="42">
        <v>0</v>
      </c>
      <c r="AR386" s="42">
        <v>0</v>
      </c>
      <c r="AS386" s="42">
        <v>0</v>
      </c>
      <c r="AT386" s="42">
        <v>0</v>
      </c>
      <c r="AU386" s="42">
        <v>0</v>
      </c>
      <c r="AV386" s="42">
        <v>0</v>
      </c>
      <c r="AW386" s="42">
        <v>0</v>
      </c>
      <c r="AX386" s="42">
        <v>0</v>
      </c>
      <c r="AY386" s="42">
        <v>0</v>
      </c>
      <c r="AZ386" s="42">
        <v>0</v>
      </c>
      <c r="BA386" s="42">
        <v>0</v>
      </c>
      <c r="BB386" s="42">
        <v>0</v>
      </c>
      <c r="BC386" s="42">
        <v>0</v>
      </c>
      <c r="BD386" s="42">
        <v>0</v>
      </c>
      <c r="BE386" s="42">
        <v>0</v>
      </c>
      <c r="BF386" s="42">
        <v>0</v>
      </c>
      <c r="BG386" s="42">
        <v>0</v>
      </c>
      <c r="BH386" s="42">
        <v>0</v>
      </c>
      <c r="BI386" s="42">
        <v>0</v>
      </c>
      <c r="BJ386" s="42">
        <v>0</v>
      </c>
      <c r="BK386" s="42">
        <v>0</v>
      </c>
      <c r="BL386" s="42">
        <v>0</v>
      </c>
      <c r="BM386" s="42">
        <v>0</v>
      </c>
      <c r="BN386" s="42">
        <v>0</v>
      </c>
      <c r="BO386" s="42">
        <v>0</v>
      </c>
      <c r="BP386" s="42">
        <v>0</v>
      </c>
      <c r="BQ386" s="42">
        <v>-33952</v>
      </c>
      <c r="BR386" s="42">
        <v>0</v>
      </c>
      <c r="BS386" s="42">
        <v>0</v>
      </c>
      <c r="BT386" s="42">
        <v>0</v>
      </c>
      <c r="BU386" s="42">
        <v>0</v>
      </c>
      <c r="BV386" s="42">
        <v>0</v>
      </c>
      <c r="BW386" s="42">
        <v>0</v>
      </c>
      <c r="BX386" s="42">
        <v>0</v>
      </c>
      <c r="BY386" s="42">
        <v>0</v>
      </c>
      <c r="BZ386" s="42">
        <v>0</v>
      </c>
      <c r="CA386" s="42">
        <v>0</v>
      </c>
      <c r="CB386" s="42">
        <v>0</v>
      </c>
      <c r="CC386" s="42">
        <v>0</v>
      </c>
    </row>
    <row r="387" spans="1:81" x14ac:dyDescent="0.25">
      <c r="A387" s="202">
        <v>44958</v>
      </c>
      <c r="B387" s="42" t="s">
        <v>1270</v>
      </c>
      <c r="C387" s="42" t="s">
        <v>1235</v>
      </c>
      <c r="D387" s="42">
        <v>0</v>
      </c>
      <c r="E387" s="42">
        <v>0</v>
      </c>
      <c r="F387" s="42">
        <v>0</v>
      </c>
      <c r="G387" s="42">
        <v>0</v>
      </c>
      <c r="H387" s="42">
        <v>0</v>
      </c>
      <c r="I387" s="42">
        <v>0</v>
      </c>
      <c r="J387" s="42">
        <v>0</v>
      </c>
      <c r="K387" s="42">
        <v>0</v>
      </c>
      <c r="L387" s="42">
        <v>0</v>
      </c>
      <c r="M387" s="42">
        <v>0</v>
      </c>
      <c r="N387" s="42">
        <v>0</v>
      </c>
      <c r="O387" s="42">
        <v>0</v>
      </c>
      <c r="P387" s="42">
        <v>0</v>
      </c>
      <c r="Q387" s="42">
        <v>0</v>
      </c>
      <c r="R387" s="42">
        <v>0</v>
      </c>
      <c r="S387" s="42">
        <v>0</v>
      </c>
      <c r="T387" s="42">
        <v>0</v>
      </c>
      <c r="U387" s="42">
        <v>0</v>
      </c>
      <c r="V387" s="42">
        <v>0</v>
      </c>
      <c r="W387" s="42">
        <v>0</v>
      </c>
      <c r="X387" s="42">
        <v>0</v>
      </c>
      <c r="Y387" s="42">
        <v>0</v>
      </c>
      <c r="Z387" s="42">
        <v>0</v>
      </c>
      <c r="AA387" s="42">
        <v>0</v>
      </c>
      <c r="AB387" s="42">
        <v>0</v>
      </c>
      <c r="AC387" s="42">
        <v>0</v>
      </c>
      <c r="AD387" s="42">
        <v>0</v>
      </c>
      <c r="AE387" s="42">
        <v>0</v>
      </c>
      <c r="AF387" s="42">
        <v>0</v>
      </c>
      <c r="AG387" s="42">
        <v>0</v>
      </c>
      <c r="AH387" s="42">
        <v>0</v>
      </c>
      <c r="AI387" s="42">
        <v>0</v>
      </c>
      <c r="AJ387" s="42">
        <v>0</v>
      </c>
      <c r="AK387" s="42">
        <v>0</v>
      </c>
      <c r="AL387" s="42">
        <v>0</v>
      </c>
      <c r="AM387" s="42">
        <v>0</v>
      </c>
      <c r="AN387" s="42">
        <v>0</v>
      </c>
      <c r="AO387" s="42">
        <v>0</v>
      </c>
      <c r="AP387" s="42">
        <v>0</v>
      </c>
      <c r="AQ387" s="42">
        <v>0</v>
      </c>
      <c r="AR387" s="42">
        <v>0</v>
      </c>
      <c r="AS387" s="42">
        <v>0</v>
      </c>
      <c r="AT387" s="42">
        <v>0</v>
      </c>
      <c r="AU387" s="42">
        <v>0</v>
      </c>
      <c r="AV387" s="42">
        <v>0</v>
      </c>
      <c r="AW387" s="42">
        <v>0</v>
      </c>
      <c r="AX387" s="42">
        <v>0</v>
      </c>
      <c r="AY387" s="42">
        <v>0</v>
      </c>
      <c r="AZ387" s="42">
        <v>0</v>
      </c>
      <c r="BA387" s="42">
        <v>0</v>
      </c>
      <c r="BB387" s="42">
        <v>0</v>
      </c>
      <c r="BC387" s="42">
        <v>0</v>
      </c>
      <c r="BD387" s="42">
        <v>0</v>
      </c>
      <c r="BE387" s="42">
        <v>0</v>
      </c>
      <c r="BF387" s="42">
        <v>0</v>
      </c>
      <c r="BG387" s="42">
        <v>0</v>
      </c>
      <c r="BH387" s="42">
        <v>0</v>
      </c>
      <c r="BI387" s="42">
        <v>0</v>
      </c>
      <c r="BJ387" s="42">
        <v>0</v>
      </c>
      <c r="BK387" s="42">
        <v>0</v>
      </c>
      <c r="BL387" s="42">
        <v>0</v>
      </c>
      <c r="BM387" s="42">
        <v>0</v>
      </c>
      <c r="BN387" s="42">
        <v>0</v>
      </c>
      <c r="BO387" s="42">
        <v>0</v>
      </c>
      <c r="BP387" s="42">
        <v>0</v>
      </c>
      <c r="BQ387" s="42">
        <v>0</v>
      </c>
      <c r="BR387" s="42">
        <v>0</v>
      </c>
      <c r="BS387" s="42">
        <v>0</v>
      </c>
      <c r="BT387" s="42">
        <v>0</v>
      </c>
      <c r="BU387" s="42">
        <v>0</v>
      </c>
      <c r="BV387" s="42">
        <v>0</v>
      </c>
      <c r="BW387" s="42">
        <v>0</v>
      </c>
      <c r="BX387" s="42">
        <v>34881.237919257997</v>
      </c>
      <c r="BY387" s="42">
        <v>0</v>
      </c>
      <c r="BZ387" s="42">
        <v>0</v>
      </c>
      <c r="CA387" s="42">
        <v>0</v>
      </c>
      <c r="CB387" s="42">
        <v>0</v>
      </c>
      <c r="CC387" s="42">
        <v>0</v>
      </c>
    </row>
    <row r="388" spans="1:81" x14ac:dyDescent="0.25">
      <c r="A388" s="202">
        <v>44958</v>
      </c>
      <c r="B388" s="42" t="s">
        <v>1268</v>
      </c>
      <c r="C388" s="42" t="s">
        <v>1269</v>
      </c>
      <c r="D388" s="42">
        <v>0</v>
      </c>
      <c r="E388" s="42">
        <v>0</v>
      </c>
      <c r="F388" s="42">
        <v>0</v>
      </c>
      <c r="G388" s="42">
        <v>0</v>
      </c>
      <c r="H388" s="42">
        <v>0</v>
      </c>
      <c r="I388" s="42">
        <v>0</v>
      </c>
      <c r="J388" s="42">
        <v>0</v>
      </c>
      <c r="K388" s="42">
        <v>0</v>
      </c>
      <c r="L388" s="42">
        <v>0</v>
      </c>
      <c r="M388" s="42">
        <v>0</v>
      </c>
      <c r="N388" s="42">
        <v>0</v>
      </c>
      <c r="O388" s="42">
        <v>0</v>
      </c>
      <c r="P388" s="42">
        <v>0</v>
      </c>
      <c r="Q388" s="42">
        <v>0</v>
      </c>
      <c r="R388" s="42">
        <v>0</v>
      </c>
      <c r="S388" s="42">
        <v>0</v>
      </c>
      <c r="T388" s="42">
        <v>0</v>
      </c>
      <c r="U388" s="42">
        <v>0</v>
      </c>
      <c r="V388" s="42">
        <v>0</v>
      </c>
      <c r="W388" s="42">
        <v>0</v>
      </c>
      <c r="X388" s="42">
        <v>0</v>
      </c>
      <c r="Y388" s="42">
        <v>0</v>
      </c>
      <c r="Z388" s="42">
        <v>0</v>
      </c>
      <c r="AA388" s="42">
        <v>0</v>
      </c>
      <c r="AB388" s="42">
        <v>0</v>
      </c>
      <c r="AC388" s="42">
        <v>0</v>
      </c>
      <c r="AD388" s="42">
        <v>0</v>
      </c>
      <c r="AE388" s="42">
        <v>0</v>
      </c>
      <c r="AF388" s="42">
        <v>0</v>
      </c>
      <c r="AG388" s="42">
        <v>0</v>
      </c>
      <c r="AH388" s="42">
        <v>0</v>
      </c>
      <c r="AI388" s="42">
        <v>0</v>
      </c>
      <c r="AJ388" s="42">
        <v>0</v>
      </c>
      <c r="AK388" s="42">
        <v>0</v>
      </c>
      <c r="AL388" s="42">
        <v>0</v>
      </c>
      <c r="AM388" s="42">
        <v>0</v>
      </c>
      <c r="AN388" s="42">
        <v>0</v>
      </c>
      <c r="AO388" s="42">
        <v>0</v>
      </c>
      <c r="AP388" s="42">
        <v>0</v>
      </c>
      <c r="AQ388" s="42">
        <v>0</v>
      </c>
      <c r="AR388" s="42">
        <v>0</v>
      </c>
      <c r="AS388" s="42">
        <v>0</v>
      </c>
      <c r="AT388" s="42">
        <v>0</v>
      </c>
      <c r="AU388" s="42">
        <v>0</v>
      </c>
      <c r="AV388" s="42">
        <v>-3806.5011019200001</v>
      </c>
      <c r="AW388" s="42">
        <v>0</v>
      </c>
      <c r="AX388" s="42">
        <v>0</v>
      </c>
      <c r="AY388" s="42">
        <v>0</v>
      </c>
      <c r="AZ388" s="42">
        <v>0</v>
      </c>
      <c r="BA388" s="42">
        <v>0</v>
      </c>
      <c r="BB388" s="42">
        <v>0</v>
      </c>
      <c r="BC388" s="42">
        <v>0</v>
      </c>
      <c r="BD388" s="42">
        <v>0</v>
      </c>
      <c r="BE388" s="42">
        <v>0</v>
      </c>
      <c r="BF388" s="42">
        <v>0</v>
      </c>
      <c r="BG388" s="42">
        <v>0</v>
      </c>
      <c r="BH388" s="42">
        <v>0</v>
      </c>
      <c r="BI388" s="42">
        <v>0</v>
      </c>
      <c r="BJ388" s="42">
        <v>0</v>
      </c>
      <c r="BK388" s="42">
        <v>0</v>
      </c>
      <c r="BL388" s="42">
        <v>0</v>
      </c>
      <c r="BM388" s="42">
        <v>0</v>
      </c>
      <c r="BN388" s="42">
        <v>0</v>
      </c>
      <c r="BO388" s="42">
        <v>0</v>
      </c>
      <c r="BP388" s="42">
        <v>0</v>
      </c>
      <c r="BQ388" s="42">
        <v>0</v>
      </c>
      <c r="BR388" s="42">
        <v>0</v>
      </c>
      <c r="BS388" s="42">
        <v>0</v>
      </c>
      <c r="BT388" s="42">
        <v>0</v>
      </c>
      <c r="BU388" s="42">
        <v>0</v>
      </c>
      <c r="BV388" s="42">
        <v>0</v>
      </c>
      <c r="BW388" s="42">
        <v>20946.299120837</v>
      </c>
      <c r="BX388" s="42">
        <v>0</v>
      </c>
      <c r="BY388" s="42">
        <v>0</v>
      </c>
      <c r="BZ388" s="42">
        <v>0</v>
      </c>
      <c r="CA388" s="42">
        <v>0</v>
      </c>
      <c r="CB388" s="42">
        <v>0</v>
      </c>
      <c r="CC388" s="42">
        <v>0</v>
      </c>
    </row>
    <row r="389" spans="1:81" x14ac:dyDescent="0.25">
      <c r="A389" s="202">
        <v>44958</v>
      </c>
      <c r="B389" s="42" t="s">
        <v>1268</v>
      </c>
      <c r="C389" s="42" t="s">
        <v>1267</v>
      </c>
      <c r="D389" s="42">
        <v>0</v>
      </c>
      <c r="E389" s="42">
        <v>0</v>
      </c>
      <c r="F389" s="42">
        <v>0</v>
      </c>
      <c r="G389" s="42">
        <v>0</v>
      </c>
      <c r="H389" s="42">
        <v>0</v>
      </c>
      <c r="I389" s="42">
        <v>0</v>
      </c>
      <c r="J389" s="42">
        <v>0</v>
      </c>
      <c r="K389" s="42">
        <v>0</v>
      </c>
      <c r="L389" s="42">
        <v>0</v>
      </c>
      <c r="M389" s="42">
        <v>0</v>
      </c>
      <c r="N389" s="42">
        <v>0</v>
      </c>
      <c r="O389" s="42">
        <v>0</v>
      </c>
      <c r="P389" s="42">
        <v>0</v>
      </c>
      <c r="Q389" s="42">
        <v>0</v>
      </c>
      <c r="R389" s="42">
        <v>0</v>
      </c>
      <c r="S389" s="42">
        <v>0</v>
      </c>
      <c r="T389" s="42">
        <v>0</v>
      </c>
      <c r="U389" s="42">
        <v>0</v>
      </c>
      <c r="V389" s="42">
        <v>0</v>
      </c>
      <c r="W389" s="42">
        <v>0</v>
      </c>
      <c r="X389" s="42">
        <v>0</v>
      </c>
      <c r="Y389" s="42">
        <v>0</v>
      </c>
      <c r="Z389" s="42">
        <v>0</v>
      </c>
      <c r="AA389" s="42">
        <v>0</v>
      </c>
      <c r="AB389" s="42">
        <v>0</v>
      </c>
      <c r="AC389" s="42">
        <v>0</v>
      </c>
      <c r="AD389" s="42">
        <v>0</v>
      </c>
      <c r="AE389" s="42">
        <v>0</v>
      </c>
      <c r="AF389" s="42">
        <v>0</v>
      </c>
      <c r="AG389" s="42">
        <v>0</v>
      </c>
      <c r="AH389" s="42">
        <v>0</v>
      </c>
      <c r="AI389" s="42">
        <v>0</v>
      </c>
      <c r="AJ389" s="42">
        <v>0</v>
      </c>
      <c r="AK389" s="42">
        <v>0</v>
      </c>
      <c r="AL389" s="42">
        <v>0</v>
      </c>
      <c r="AM389" s="42">
        <v>0</v>
      </c>
      <c r="AN389" s="42">
        <v>0</v>
      </c>
      <c r="AO389" s="42">
        <v>0</v>
      </c>
      <c r="AP389" s="42">
        <v>0</v>
      </c>
      <c r="AQ389" s="42">
        <v>0</v>
      </c>
      <c r="AR389" s="42">
        <v>0</v>
      </c>
      <c r="AS389" s="42">
        <v>0</v>
      </c>
      <c r="AT389" s="42">
        <v>0</v>
      </c>
      <c r="AU389" s="42">
        <v>0</v>
      </c>
      <c r="AV389" s="42">
        <v>3806.11</v>
      </c>
      <c r="AW389" s="42">
        <v>0</v>
      </c>
      <c r="AX389" s="42">
        <v>0</v>
      </c>
      <c r="AY389" s="42">
        <v>0</v>
      </c>
      <c r="AZ389" s="42">
        <v>0</v>
      </c>
      <c r="BA389" s="42">
        <v>0</v>
      </c>
      <c r="BB389" s="42">
        <v>0</v>
      </c>
      <c r="BC389" s="42">
        <v>0</v>
      </c>
      <c r="BD389" s="42">
        <v>0</v>
      </c>
      <c r="BE389" s="42">
        <v>0</v>
      </c>
      <c r="BF389" s="42">
        <v>0</v>
      </c>
      <c r="BG389" s="42">
        <v>0</v>
      </c>
      <c r="BH389" s="42">
        <v>0</v>
      </c>
      <c r="BI389" s="42">
        <v>0</v>
      </c>
      <c r="BJ389" s="42">
        <v>0</v>
      </c>
      <c r="BK389" s="42">
        <v>0</v>
      </c>
      <c r="BL389" s="42">
        <v>0</v>
      </c>
      <c r="BM389" s="42">
        <v>0</v>
      </c>
      <c r="BN389" s="42">
        <v>0</v>
      </c>
      <c r="BO389" s="42">
        <v>0</v>
      </c>
      <c r="BP389" s="42">
        <v>0</v>
      </c>
      <c r="BQ389" s="42">
        <v>0</v>
      </c>
      <c r="BR389" s="42">
        <v>0</v>
      </c>
      <c r="BS389" s="42">
        <v>0</v>
      </c>
      <c r="BT389" s="42">
        <v>0</v>
      </c>
      <c r="BU389" s="42">
        <v>0</v>
      </c>
      <c r="BV389" s="42">
        <v>0</v>
      </c>
      <c r="BW389" s="42">
        <v>0</v>
      </c>
      <c r="BX389" s="42">
        <v>-20779.21067</v>
      </c>
      <c r="BY389" s="42">
        <v>0</v>
      </c>
      <c r="BZ389" s="42">
        <v>0</v>
      </c>
      <c r="CA389" s="42">
        <v>0</v>
      </c>
      <c r="CB389" s="42">
        <v>0</v>
      </c>
      <c r="CC389" s="42">
        <v>0</v>
      </c>
    </row>
    <row r="390" spans="1:81" x14ac:dyDescent="0.25">
      <c r="A390" s="202">
        <v>44958</v>
      </c>
      <c r="B390" s="42" t="s">
        <v>1266</v>
      </c>
      <c r="C390" s="42" t="s">
        <v>460</v>
      </c>
      <c r="D390" s="42">
        <v>0</v>
      </c>
      <c r="E390" s="42">
        <v>0</v>
      </c>
      <c r="F390" s="42">
        <v>0</v>
      </c>
      <c r="G390" s="42">
        <v>0</v>
      </c>
      <c r="H390" s="42">
        <v>0</v>
      </c>
      <c r="I390" s="42">
        <v>0</v>
      </c>
      <c r="J390" s="42">
        <v>0</v>
      </c>
      <c r="K390" s="42">
        <v>0</v>
      </c>
      <c r="L390" s="42">
        <v>0</v>
      </c>
      <c r="M390" s="42">
        <v>0</v>
      </c>
      <c r="N390" s="42">
        <v>0</v>
      </c>
      <c r="O390" s="42">
        <v>0</v>
      </c>
      <c r="P390" s="42">
        <v>0</v>
      </c>
      <c r="Q390" s="42">
        <v>-2596.5230000000001</v>
      </c>
      <c r="R390" s="42">
        <v>0</v>
      </c>
      <c r="S390" s="42">
        <v>0</v>
      </c>
      <c r="T390" s="42">
        <v>0</v>
      </c>
      <c r="U390" s="42">
        <v>0</v>
      </c>
      <c r="V390" s="42">
        <v>0</v>
      </c>
      <c r="W390" s="42">
        <v>0</v>
      </c>
      <c r="X390" s="42">
        <v>0</v>
      </c>
      <c r="Y390" s="42">
        <v>0</v>
      </c>
      <c r="Z390" s="42">
        <v>0</v>
      </c>
      <c r="AA390" s="42">
        <v>0</v>
      </c>
      <c r="AB390" s="42">
        <v>0</v>
      </c>
      <c r="AC390" s="42">
        <v>0</v>
      </c>
      <c r="AD390" s="42">
        <v>0</v>
      </c>
      <c r="AE390" s="42">
        <v>0</v>
      </c>
      <c r="AF390" s="42">
        <v>0</v>
      </c>
      <c r="AG390" s="42">
        <v>0</v>
      </c>
      <c r="AH390" s="42">
        <v>0</v>
      </c>
      <c r="AI390" s="42">
        <v>0</v>
      </c>
      <c r="AJ390" s="42">
        <v>0</v>
      </c>
      <c r="AK390" s="42">
        <v>0</v>
      </c>
      <c r="AL390" s="42">
        <v>0</v>
      </c>
      <c r="AM390" s="42">
        <v>0</v>
      </c>
      <c r="AN390" s="42">
        <v>0</v>
      </c>
      <c r="AO390" s="42">
        <v>0</v>
      </c>
      <c r="AP390" s="42">
        <v>0</v>
      </c>
      <c r="AQ390" s="42">
        <v>0</v>
      </c>
      <c r="AR390" s="42">
        <v>0</v>
      </c>
      <c r="AS390" s="42">
        <v>0</v>
      </c>
      <c r="AT390" s="42">
        <v>0</v>
      </c>
      <c r="AU390" s="42">
        <v>0</v>
      </c>
      <c r="AV390" s="42">
        <v>0</v>
      </c>
      <c r="AW390" s="42">
        <v>0</v>
      </c>
      <c r="AX390" s="42">
        <v>0</v>
      </c>
      <c r="AY390" s="42">
        <v>0</v>
      </c>
      <c r="AZ390" s="42">
        <v>0</v>
      </c>
      <c r="BA390" s="42">
        <v>0</v>
      </c>
      <c r="BB390" s="42">
        <v>0</v>
      </c>
      <c r="BC390" s="42">
        <v>0</v>
      </c>
      <c r="BD390" s="42">
        <v>0</v>
      </c>
      <c r="BE390" s="42">
        <v>0</v>
      </c>
      <c r="BF390" s="42">
        <v>0</v>
      </c>
      <c r="BG390" s="42">
        <v>0</v>
      </c>
      <c r="BH390" s="42">
        <v>0</v>
      </c>
      <c r="BI390" s="42">
        <v>0</v>
      </c>
      <c r="BJ390" s="42">
        <v>0</v>
      </c>
      <c r="BK390" s="42">
        <v>0</v>
      </c>
      <c r="BL390" s="42">
        <v>0</v>
      </c>
      <c r="BM390" s="42">
        <v>0</v>
      </c>
      <c r="BN390" s="42">
        <v>0</v>
      </c>
      <c r="BO390" s="42">
        <v>0</v>
      </c>
      <c r="BP390" s="42">
        <v>0</v>
      </c>
      <c r="BQ390" s="42">
        <v>0</v>
      </c>
      <c r="BR390" s="42">
        <v>0</v>
      </c>
      <c r="BS390" s="42">
        <v>0</v>
      </c>
      <c r="BT390" s="42">
        <v>0</v>
      </c>
      <c r="BU390" s="42">
        <v>0</v>
      </c>
      <c r="BV390" s="42">
        <v>0</v>
      </c>
      <c r="BW390" s="42">
        <v>0</v>
      </c>
      <c r="BX390" s="42">
        <v>208472.20685660301</v>
      </c>
      <c r="BY390" s="42">
        <v>0</v>
      </c>
      <c r="BZ390" s="42">
        <v>0</v>
      </c>
      <c r="CA390" s="42">
        <v>0</v>
      </c>
      <c r="CB390" s="42">
        <v>0</v>
      </c>
      <c r="CC390" s="42">
        <v>0</v>
      </c>
    </row>
    <row r="391" spans="1:81" x14ac:dyDescent="0.25">
      <c r="A391" s="202">
        <v>44958</v>
      </c>
      <c r="B391" s="42" t="s">
        <v>1266</v>
      </c>
      <c r="C391" s="42" t="s">
        <v>1265</v>
      </c>
      <c r="D391" s="42">
        <v>0</v>
      </c>
      <c r="E391" s="42">
        <v>0</v>
      </c>
      <c r="F391" s="42">
        <v>0</v>
      </c>
      <c r="G391" s="42">
        <v>0</v>
      </c>
      <c r="H391" s="42">
        <v>0</v>
      </c>
      <c r="I391" s="42">
        <v>0</v>
      </c>
      <c r="J391" s="42">
        <v>0</v>
      </c>
      <c r="K391" s="42">
        <v>0</v>
      </c>
      <c r="L391" s="42">
        <v>0</v>
      </c>
      <c r="M391" s="42">
        <v>0</v>
      </c>
      <c r="N391" s="42">
        <v>0</v>
      </c>
      <c r="O391" s="42">
        <v>0</v>
      </c>
      <c r="P391" s="42">
        <v>0</v>
      </c>
      <c r="Q391" s="42">
        <v>0</v>
      </c>
      <c r="R391" s="42">
        <v>0</v>
      </c>
      <c r="S391" s="42">
        <v>0</v>
      </c>
      <c r="T391" s="42">
        <v>0</v>
      </c>
      <c r="U391" s="42">
        <v>0</v>
      </c>
      <c r="V391" s="42">
        <v>0</v>
      </c>
      <c r="W391" s="42">
        <v>0</v>
      </c>
      <c r="X391" s="42">
        <v>0</v>
      </c>
      <c r="Y391" s="42">
        <v>0</v>
      </c>
      <c r="Z391" s="42">
        <v>0</v>
      </c>
      <c r="AA391" s="42">
        <v>0</v>
      </c>
      <c r="AB391" s="42">
        <v>0</v>
      </c>
      <c r="AC391" s="42">
        <v>0</v>
      </c>
      <c r="AD391" s="42">
        <v>0</v>
      </c>
      <c r="AE391" s="42">
        <v>0</v>
      </c>
      <c r="AF391" s="42">
        <v>0</v>
      </c>
      <c r="AG391" s="42">
        <v>0</v>
      </c>
      <c r="AH391" s="42">
        <v>0</v>
      </c>
      <c r="AI391" s="42">
        <v>0</v>
      </c>
      <c r="AJ391" s="42">
        <v>0</v>
      </c>
      <c r="AK391" s="42">
        <v>0</v>
      </c>
      <c r="AL391" s="42">
        <v>0</v>
      </c>
      <c r="AM391" s="42">
        <v>0</v>
      </c>
      <c r="AN391" s="42">
        <v>0</v>
      </c>
      <c r="AO391" s="42">
        <v>0</v>
      </c>
      <c r="AP391" s="42">
        <v>0</v>
      </c>
      <c r="AQ391" s="42">
        <v>0</v>
      </c>
      <c r="AR391" s="42">
        <v>0</v>
      </c>
      <c r="AS391" s="42">
        <v>0</v>
      </c>
      <c r="AT391" s="42">
        <v>0</v>
      </c>
      <c r="AU391" s="42">
        <v>0</v>
      </c>
      <c r="AV391" s="42">
        <v>0</v>
      </c>
      <c r="AW391" s="42">
        <v>3108.9237368600002</v>
      </c>
      <c r="AX391" s="42">
        <v>0</v>
      </c>
      <c r="AY391" s="42">
        <v>0</v>
      </c>
      <c r="AZ391" s="42">
        <v>0</v>
      </c>
      <c r="BA391" s="42">
        <v>0</v>
      </c>
      <c r="BB391" s="42">
        <v>0</v>
      </c>
      <c r="BC391" s="42">
        <v>0</v>
      </c>
      <c r="BD391" s="42">
        <v>0</v>
      </c>
      <c r="BE391" s="42">
        <v>0</v>
      </c>
      <c r="BF391" s="42">
        <v>0</v>
      </c>
      <c r="BG391" s="42">
        <v>0</v>
      </c>
      <c r="BH391" s="42">
        <v>0</v>
      </c>
      <c r="BI391" s="42">
        <v>0</v>
      </c>
      <c r="BJ391" s="42">
        <v>0</v>
      </c>
      <c r="BK391" s="42">
        <v>0</v>
      </c>
      <c r="BL391" s="42">
        <v>0</v>
      </c>
      <c r="BM391" s="42">
        <v>0</v>
      </c>
      <c r="BN391" s="42">
        <v>0</v>
      </c>
      <c r="BO391" s="42">
        <v>0</v>
      </c>
      <c r="BP391" s="42">
        <v>0</v>
      </c>
      <c r="BQ391" s="42">
        <v>0</v>
      </c>
      <c r="BR391" s="42">
        <v>0</v>
      </c>
      <c r="BS391" s="42">
        <v>0</v>
      </c>
      <c r="BT391" s="42">
        <v>0</v>
      </c>
      <c r="BU391" s="42">
        <v>0</v>
      </c>
      <c r="BV391" s="42">
        <v>0</v>
      </c>
      <c r="BW391" s="42">
        <v>-114221.365793893</v>
      </c>
      <c r="BX391" s="42">
        <v>0</v>
      </c>
      <c r="BY391" s="42">
        <v>0</v>
      </c>
      <c r="BZ391" s="42">
        <v>0</v>
      </c>
      <c r="CA391" s="42">
        <v>0</v>
      </c>
      <c r="CB391" s="42">
        <v>0</v>
      </c>
      <c r="CC391" s="42">
        <v>0</v>
      </c>
    </row>
    <row r="392" spans="1:81" x14ac:dyDescent="0.25">
      <c r="A392" s="202">
        <v>44958</v>
      </c>
      <c r="B392" s="42" t="s">
        <v>1266</v>
      </c>
      <c r="C392" s="42" t="s">
        <v>1263</v>
      </c>
      <c r="D392" s="42">
        <v>0</v>
      </c>
      <c r="E392" s="42">
        <v>0</v>
      </c>
      <c r="F392" s="42">
        <v>0</v>
      </c>
      <c r="G392" s="42">
        <v>0</v>
      </c>
      <c r="H392" s="42">
        <v>0</v>
      </c>
      <c r="I392" s="42">
        <v>0</v>
      </c>
      <c r="J392" s="42">
        <v>0</v>
      </c>
      <c r="K392" s="42">
        <v>0</v>
      </c>
      <c r="L392" s="42">
        <v>0</v>
      </c>
      <c r="M392" s="42">
        <v>0</v>
      </c>
      <c r="N392" s="42">
        <v>0</v>
      </c>
      <c r="O392" s="42">
        <v>0</v>
      </c>
      <c r="P392" s="42">
        <v>0</v>
      </c>
      <c r="Q392" s="42">
        <v>0</v>
      </c>
      <c r="R392" s="42">
        <v>0</v>
      </c>
      <c r="S392" s="42">
        <v>0</v>
      </c>
      <c r="T392" s="42">
        <v>0</v>
      </c>
      <c r="U392" s="42">
        <v>0</v>
      </c>
      <c r="V392" s="42">
        <v>0</v>
      </c>
      <c r="W392" s="42">
        <v>0</v>
      </c>
      <c r="X392" s="42">
        <v>0</v>
      </c>
      <c r="Y392" s="42">
        <v>0</v>
      </c>
      <c r="Z392" s="42">
        <v>0</v>
      </c>
      <c r="AA392" s="42">
        <v>0</v>
      </c>
      <c r="AB392" s="42">
        <v>0</v>
      </c>
      <c r="AC392" s="42">
        <v>0</v>
      </c>
      <c r="AD392" s="42">
        <v>0</v>
      </c>
      <c r="AE392" s="42">
        <v>0</v>
      </c>
      <c r="AF392" s="42">
        <v>0</v>
      </c>
      <c r="AG392" s="42">
        <v>0</v>
      </c>
      <c r="AH392" s="42">
        <v>0</v>
      </c>
      <c r="AI392" s="42">
        <v>0</v>
      </c>
      <c r="AJ392" s="42">
        <v>0</v>
      </c>
      <c r="AK392" s="42">
        <v>0</v>
      </c>
      <c r="AL392" s="42">
        <v>0</v>
      </c>
      <c r="AM392" s="42">
        <v>0</v>
      </c>
      <c r="AN392" s="42">
        <v>0</v>
      </c>
      <c r="AO392" s="42">
        <v>0</v>
      </c>
      <c r="AP392" s="42">
        <v>0</v>
      </c>
      <c r="AQ392" s="42">
        <v>0</v>
      </c>
      <c r="AR392" s="42">
        <v>0</v>
      </c>
      <c r="AS392" s="42">
        <v>0</v>
      </c>
      <c r="AT392" s="42">
        <v>0</v>
      </c>
      <c r="AU392" s="42">
        <v>0</v>
      </c>
      <c r="AV392" s="42">
        <v>0</v>
      </c>
      <c r="AW392" s="42">
        <v>4763.5164523490002</v>
      </c>
      <c r="AX392" s="42">
        <v>0</v>
      </c>
      <c r="AY392" s="42">
        <v>0</v>
      </c>
      <c r="AZ392" s="42">
        <v>0</v>
      </c>
      <c r="BA392" s="42">
        <v>0</v>
      </c>
      <c r="BB392" s="42">
        <v>0</v>
      </c>
      <c r="BC392" s="42">
        <v>0</v>
      </c>
      <c r="BD392" s="42">
        <v>0</v>
      </c>
      <c r="BE392" s="42">
        <v>0</v>
      </c>
      <c r="BF392" s="42">
        <v>0</v>
      </c>
      <c r="BG392" s="42">
        <v>0</v>
      </c>
      <c r="BH392" s="42">
        <v>0</v>
      </c>
      <c r="BI392" s="42">
        <v>0</v>
      </c>
      <c r="BJ392" s="42">
        <v>0</v>
      </c>
      <c r="BK392" s="42">
        <v>0</v>
      </c>
      <c r="BL392" s="42">
        <v>0</v>
      </c>
      <c r="BM392" s="42">
        <v>0</v>
      </c>
      <c r="BN392" s="42">
        <v>0</v>
      </c>
      <c r="BO392" s="42">
        <v>0</v>
      </c>
      <c r="BP392" s="42">
        <v>0</v>
      </c>
      <c r="BQ392" s="42">
        <v>0</v>
      </c>
      <c r="BR392" s="42">
        <v>0</v>
      </c>
      <c r="BS392" s="42">
        <v>0</v>
      </c>
      <c r="BT392" s="42">
        <v>0</v>
      </c>
      <c r="BU392" s="42">
        <v>0</v>
      </c>
      <c r="BV392" s="42">
        <v>0</v>
      </c>
      <c r="BW392" s="42">
        <v>0</v>
      </c>
      <c r="BX392" s="42">
        <v>-322819.30035387998</v>
      </c>
      <c r="BY392" s="42">
        <v>0</v>
      </c>
      <c r="BZ392" s="42">
        <v>0</v>
      </c>
      <c r="CA392" s="42">
        <v>0</v>
      </c>
      <c r="CB392" s="42">
        <v>0</v>
      </c>
      <c r="CC392" s="42">
        <v>0</v>
      </c>
    </row>
    <row r="393" spans="1:81" x14ac:dyDescent="0.25">
      <c r="A393" s="202">
        <v>44958</v>
      </c>
      <c r="B393" s="42" t="s">
        <v>1264</v>
      </c>
      <c r="C393" s="42" t="s">
        <v>1265</v>
      </c>
      <c r="D393" s="42">
        <v>0</v>
      </c>
      <c r="E393" s="42">
        <v>0</v>
      </c>
      <c r="F393" s="42">
        <v>0</v>
      </c>
      <c r="G393" s="42">
        <v>0</v>
      </c>
      <c r="H393" s="42">
        <v>0</v>
      </c>
      <c r="I393" s="42">
        <v>0</v>
      </c>
      <c r="J393" s="42">
        <v>0</v>
      </c>
      <c r="K393" s="42">
        <v>0</v>
      </c>
      <c r="L393" s="42">
        <v>0</v>
      </c>
      <c r="M393" s="42">
        <v>0</v>
      </c>
      <c r="N393" s="42">
        <v>0</v>
      </c>
      <c r="O393" s="42">
        <v>0</v>
      </c>
      <c r="P393" s="42">
        <v>0</v>
      </c>
      <c r="Q393" s="42">
        <v>0</v>
      </c>
      <c r="R393" s="42">
        <v>0</v>
      </c>
      <c r="S393" s="42">
        <v>0</v>
      </c>
      <c r="T393" s="42">
        <v>0</v>
      </c>
      <c r="U393" s="42">
        <v>0</v>
      </c>
      <c r="V393" s="42">
        <v>0</v>
      </c>
      <c r="W393" s="42">
        <v>0</v>
      </c>
      <c r="X393" s="42">
        <v>0</v>
      </c>
      <c r="Y393" s="42">
        <v>0</v>
      </c>
      <c r="Z393" s="42">
        <v>0</v>
      </c>
      <c r="AA393" s="42">
        <v>0</v>
      </c>
      <c r="AB393" s="42">
        <v>0</v>
      </c>
      <c r="AC393" s="42">
        <v>0</v>
      </c>
      <c r="AD393" s="42">
        <v>0</v>
      </c>
      <c r="AE393" s="42">
        <v>0</v>
      </c>
      <c r="AF393" s="42">
        <v>0</v>
      </c>
      <c r="AG393" s="42">
        <v>0</v>
      </c>
      <c r="AH393" s="42">
        <v>0</v>
      </c>
      <c r="AI393" s="42">
        <v>0</v>
      </c>
      <c r="AJ393" s="42">
        <v>0</v>
      </c>
      <c r="AK393" s="42">
        <v>0</v>
      </c>
      <c r="AL393" s="42">
        <v>0</v>
      </c>
      <c r="AM393" s="42">
        <v>0</v>
      </c>
      <c r="AN393" s="42">
        <v>0</v>
      </c>
      <c r="AO393" s="42">
        <v>0</v>
      </c>
      <c r="AP393" s="42">
        <v>0</v>
      </c>
      <c r="AQ393" s="42">
        <v>0</v>
      </c>
      <c r="AR393" s="42">
        <v>0</v>
      </c>
      <c r="AS393" s="42">
        <v>0</v>
      </c>
      <c r="AT393" s="42">
        <v>0</v>
      </c>
      <c r="AU393" s="42">
        <v>0</v>
      </c>
      <c r="AV393" s="42">
        <v>0</v>
      </c>
      <c r="AW393" s="42">
        <v>-76.718537040000697</v>
      </c>
      <c r="AX393" s="42">
        <v>0</v>
      </c>
      <c r="AY393" s="42">
        <v>0</v>
      </c>
      <c r="AZ393" s="42">
        <v>0</v>
      </c>
      <c r="BA393" s="42">
        <v>0</v>
      </c>
      <c r="BB393" s="42">
        <v>0</v>
      </c>
      <c r="BC393" s="42">
        <v>0</v>
      </c>
      <c r="BD393" s="42">
        <v>0</v>
      </c>
      <c r="BE393" s="42">
        <v>0</v>
      </c>
      <c r="BF393" s="42">
        <v>0</v>
      </c>
      <c r="BG393" s="42">
        <v>0</v>
      </c>
      <c r="BH393" s="42">
        <v>0</v>
      </c>
      <c r="BI393" s="42">
        <v>0</v>
      </c>
      <c r="BJ393" s="42">
        <v>0</v>
      </c>
      <c r="BK393" s="42">
        <v>0</v>
      </c>
      <c r="BL393" s="42">
        <v>0</v>
      </c>
      <c r="BM393" s="42">
        <v>0</v>
      </c>
      <c r="BN393" s="42">
        <v>0</v>
      </c>
      <c r="BO393" s="42">
        <v>0</v>
      </c>
      <c r="BP393" s="42">
        <v>0</v>
      </c>
      <c r="BQ393" s="42">
        <v>0</v>
      </c>
      <c r="BR393" s="42">
        <v>0</v>
      </c>
      <c r="BS393" s="42">
        <v>0</v>
      </c>
      <c r="BT393" s="42">
        <v>0</v>
      </c>
      <c r="BU393" s="42">
        <v>0</v>
      </c>
      <c r="BV393" s="42">
        <v>0</v>
      </c>
      <c r="BW393" s="42">
        <v>10373.62965357</v>
      </c>
      <c r="BX393" s="42">
        <v>0</v>
      </c>
      <c r="BY393" s="42">
        <v>0</v>
      </c>
      <c r="BZ393" s="42">
        <v>0</v>
      </c>
      <c r="CA393" s="42">
        <v>0</v>
      </c>
      <c r="CB393" s="42">
        <v>0</v>
      </c>
      <c r="CC393" s="42">
        <v>0</v>
      </c>
    </row>
    <row r="394" spans="1:81" x14ac:dyDescent="0.25">
      <c r="A394" s="202">
        <v>44958</v>
      </c>
      <c r="B394" s="42" t="s">
        <v>1264</v>
      </c>
      <c r="C394" s="42" t="s">
        <v>1263</v>
      </c>
      <c r="D394" s="42">
        <v>0</v>
      </c>
      <c r="E394" s="42">
        <v>0</v>
      </c>
      <c r="F394" s="42">
        <v>0</v>
      </c>
      <c r="G394" s="42">
        <v>0</v>
      </c>
      <c r="H394" s="42">
        <v>0</v>
      </c>
      <c r="I394" s="42">
        <v>0</v>
      </c>
      <c r="J394" s="42">
        <v>0</v>
      </c>
      <c r="K394" s="42">
        <v>0</v>
      </c>
      <c r="L394" s="42">
        <v>0</v>
      </c>
      <c r="M394" s="42">
        <v>0</v>
      </c>
      <c r="N394" s="42">
        <v>0</v>
      </c>
      <c r="O394" s="42">
        <v>0</v>
      </c>
      <c r="P394" s="42">
        <v>0</v>
      </c>
      <c r="Q394" s="42">
        <v>0</v>
      </c>
      <c r="R394" s="42">
        <v>0</v>
      </c>
      <c r="S394" s="42">
        <v>0</v>
      </c>
      <c r="T394" s="42">
        <v>0</v>
      </c>
      <c r="U394" s="42">
        <v>0</v>
      </c>
      <c r="V394" s="42">
        <v>0</v>
      </c>
      <c r="W394" s="42">
        <v>0</v>
      </c>
      <c r="X394" s="42">
        <v>0</v>
      </c>
      <c r="Y394" s="42">
        <v>0</v>
      </c>
      <c r="Z394" s="42">
        <v>0</v>
      </c>
      <c r="AA394" s="42">
        <v>0</v>
      </c>
      <c r="AB394" s="42">
        <v>0</v>
      </c>
      <c r="AC394" s="42">
        <v>0</v>
      </c>
      <c r="AD394" s="42">
        <v>0</v>
      </c>
      <c r="AE394" s="42">
        <v>0</v>
      </c>
      <c r="AF394" s="42">
        <v>0</v>
      </c>
      <c r="AG394" s="42">
        <v>0</v>
      </c>
      <c r="AH394" s="42">
        <v>0</v>
      </c>
      <c r="AI394" s="42">
        <v>0</v>
      </c>
      <c r="AJ394" s="42">
        <v>0</v>
      </c>
      <c r="AK394" s="42">
        <v>0</v>
      </c>
      <c r="AL394" s="42">
        <v>0</v>
      </c>
      <c r="AM394" s="42">
        <v>0</v>
      </c>
      <c r="AN394" s="42">
        <v>0</v>
      </c>
      <c r="AO394" s="42">
        <v>0</v>
      </c>
      <c r="AP394" s="42">
        <v>0</v>
      </c>
      <c r="AQ394" s="42">
        <v>0</v>
      </c>
      <c r="AR394" s="42">
        <v>0</v>
      </c>
      <c r="AS394" s="42">
        <v>0</v>
      </c>
      <c r="AT394" s="42">
        <v>0</v>
      </c>
      <c r="AU394" s="42">
        <v>0</v>
      </c>
      <c r="AV394" s="42">
        <v>0</v>
      </c>
      <c r="AW394" s="42">
        <v>76.802000000000007</v>
      </c>
      <c r="AX394" s="42">
        <v>0</v>
      </c>
      <c r="AY394" s="42">
        <v>0</v>
      </c>
      <c r="AZ394" s="42">
        <v>0</v>
      </c>
      <c r="BA394" s="42">
        <v>0</v>
      </c>
      <c r="BB394" s="42">
        <v>0</v>
      </c>
      <c r="BC394" s="42">
        <v>0</v>
      </c>
      <c r="BD394" s="42">
        <v>0</v>
      </c>
      <c r="BE394" s="42">
        <v>0</v>
      </c>
      <c r="BF394" s="42">
        <v>0</v>
      </c>
      <c r="BG394" s="42">
        <v>0</v>
      </c>
      <c r="BH394" s="42">
        <v>0</v>
      </c>
      <c r="BI394" s="42">
        <v>0</v>
      </c>
      <c r="BJ394" s="42">
        <v>0</v>
      </c>
      <c r="BK394" s="42">
        <v>0</v>
      </c>
      <c r="BL394" s="42">
        <v>0</v>
      </c>
      <c r="BM394" s="42">
        <v>0</v>
      </c>
      <c r="BN394" s="42">
        <v>0</v>
      </c>
      <c r="BO394" s="42">
        <v>0</v>
      </c>
      <c r="BP394" s="42">
        <v>0</v>
      </c>
      <c r="BQ394" s="42">
        <v>0</v>
      </c>
      <c r="BR394" s="42">
        <v>0</v>
      </c>
      <c r="BS394" s="42">
        <v>0</v>
      </c>
      <c r="BT394" s="42">
        <v>0</v>
      </c>
      <c r="BU394" s="42">
        <v>0</v>
      </c>
      <c r="BV394" s="42">
        <v>0</v>
      </c>
      <c r="BW394" s="42">
        <v>0</v>
      </c>
      <c r="BX394" s="42">
        <v>-11072.123909999</v>
      </c>
      <c r="BY394" s="42">
        <v>0</v>
      </c>
      <c r="BZ394" s="42">
        <v>0</v>
      </c>
      <c r="CA394" s="42">
        <v>0</v>
      </c>
      <c r="CB394" s="42">
        <v>0</v>
      </c>
      <c r="CC394" s="42">
        <v>0</v>
      </c>
    </row>
    <row r="395" spans="1:81" x14ac:dyDescent="0.25">
      <c r="A395" s="202">
        <v>44958</v>
      </c>
      <c r="B395" s="42" t="s">
        <v>1261</v>
      </c>
      <c r="C395" s="42" t="s">
        <v>1262</v>
      </c>
      <c r="D395" s="42">
        <v>0</v>
      </c>
      <c r="E395" s="42">
        <v>0</v>
      </c>
      <c r="F395" s="42">
        <v>0</v>
      </c>
      <c r="G395" s="42">
        <v>0</v>
      </c>
      <c r="H395" s="42">
        <v>0</v>
      </c>
      <c r="I395" s="42">
        <v>0</v>
      </c>
      <c r="J395" s="42">
        <v>0</v>
      </c>
      <c r="K395" s="42">
        <v>0</v>
      </c>
      <c r="L395" s="42">
        <v>0</v>
      </c>
      <c r="M395" s="42">
        <v>0</v>
      </c>
      <c r="N395" s="42">
        <v>0</v>
      </c>
      <c r="O395" s="42">
        <v>0</v>
      </c>
      <c r="P395" s="42">
        <v>0</v>
      </c>
      <c r="Q395" s="42">
        <v>0</v>
      </c>
      <c r="R395" s="42">
        <v>0</v>
      </c>
      <c r="S395" s="42">
        <v>0</v>
      </c>
      <c r="T395" s="42">
        <v>0</v>
      </c>
      <c r="U395" s="42">
        <v>0</v>
      </c>
      <c r="V395" s="42">
        <v>0</v>
      </c>
      <c r="W395" s="42">
        <v>0</v>
      </c>
      <c r="X395" s="42">
        <v>0</v>
      </c>
      <c r="Y395" s="42">
        <v>0</v>
      </c>
      <c r="Z395" s="42">
        <v>0</v>
      </c>
      <c r="AA395" s="42">
        <v>0</v>
      </c>
      <c r="AB395" s="42">
        <v>0</v>
      </c>
      <c r="AC395" s="42">
        <v>0</v>
      </c>
      <c r="AD395" s="42">
        <v>0</v>
      </c>
      <c r="AE395" s="42">
        <v>0</v>
      </c>
      <c r="AF395" s="42">
        <v>0</v>
      </c>
      <c r="AG395" s="42">
        <v>0</v>
      </c>
      <c r="AH395" s="42">
        <v>0</v>
      </c>
      <c r="AI395" s="42">
        <v>0</v>
      </c>
      <c r="AJ395" s="42">
        <v>0</v>
      </c>
      <c r="AK395" s="42">
        <v>0</v>
      </c>
      <c r="AL395" s="42">
        <v>0</v>
      </c>
      <c r="AM395" s="42">
        <v>0</v>
      </c>
      <c r="AN395" s="42">
        <v>0</v>
      </c>
      <c r="AO395" s="42">
        <v>0</v>
      </c>
      <c r="AP395" s="42">
        <v>0</v>
      </c>
      <c r="AQ395" s="42">
        <v>0</v>
      </c>
      <c r="AR395" s="42">
        <v>0</v>
      </c>
      <c r="AS395" s="42">
        <v>0</v>
      </c>
      <c r="AT395" s="42">
        <v>0</v>
      </c>
      <c r="AU395" s="42">
        <v>0</v>
      </c>
      <c r="AV395" s="42">
        <v>0</v>
      </c>
      <c r="AW395" s="42">
        <v>0</v>
      </c>
      <c r="AX395" s="42">
        <v>-6227.6369333700004</v>
      </c>
      <c r="AY395" s="42">
        <v>0</v>
      </c>
      <c r="AZ395" s="42">
        <v>0</v>
      </c>
      <c r="BA395" s="42">
        <v>0</v>
      </c>
      <c r="BB395" s="42">
        <v>0</v>
      </c>
      <c r="BC395" s="42">
        <v>0</v>
      </c>
      <c r="BD395" s="42">
        <v>0</v>
      </c>
      <c r="BE395" s="42">
        <v>0</v>
      </c>
      <c r="BF395" s="42">
        <v>0</v>
      </c>
      <c r="BG395" s="42">
        <v>0</v>
      </c>
      <c r="BH395" s="42">
        <v>0</v>
      </c>
      <c r="BI395" s="42">
        <v>0</v>
      </c>
      <c r="BJ395" s="42">
        <v>0</v>
      </c>
      <c r="BK395" s="42">
        <v>0</v>
      </c>
      <c r="BL395" s="42">
        <v>0</v>
      </c>
      <c r="BM395" s="42">
        <v>0</v>
      </c>
      <c r="BN395" s="42">
        <v>0</v>
      </c>
      <c r="BO395" s="42">
        <v>0</v>
      </c>
      <c r="BP395" s="42">
        <v>0</v>
      </c>
      <c r="BQ395" s="42">
        <v>0</v>
      </c>
      <c r="BR395" s="42">
        <v>0</v>
      </c>
      <c r="BS395" s="42">
        <v>0</v>
      </c>
      <c r="BT395" s="42">
        <v>0</v>
      </c>
      <c r="BU395" s="42">
        <v>0</v>
      </c>
      <c r="BV395" s="42">
        <v>0</v>
      </c>
      <c r="BW395" s="42">
        <v>18873.428091764999</v>
      </c>
      <c r="BX395" s="42">
        <v>0</v>
      </c>
      <c r="BY395" s="42">
        <v>0</v>
      </c>
      <c r="BZ395" s="42">
        <v>0</v>
      </c>
      <c r="CA395" s="42">
        <v>0</v>
      </c>
      <c r="CB395" s="42">
        <v>0</v>
      </c>
      <c r="CC395" s="42">
        <v>0</v>
      </c>
    </row>
    <row r="396" spans="1:81" x14ac:dyDescent="0.25">
      <c r="A396" s="202">
        <v>44958</v>
      </c>
      <c r="B396" s="42" t="s">
        <v>1261</v>
      </c>
      <c r="C396" s="42" t="s">
        <v>1260</v>
      </c>
      <c r="D396" s="42">
        <v>0</v>
      </c>
      <c r="E396" s="42">
        <v>0</v>
      </c>
      <c r="F396" s="42">
        <v>0</v>
      </c>
      <c r="G396" s="42">
        <v>0</v>
      </c>
      <c r="H396" s="42">
        <v>0</v>
      </c>
      <c r="I396" s="42">
        <v>0</v>
      </c>
      <c r="J396" s="42">
        <v>0</v>
      </c>
      <c r="K396" s="42">
        <v>0</v>
      </c>
      <c r="L396" s="42">
        <v>0</v>
      </c>
      <c r="M396" s="42">
        <v>0</v>
      </c>
      <c r="N396" s="42">
        <v>0</v>
      </c>
      <c r="O396" s="42">
        <v>0</v>
      </c>
      <c r="P396" s="42">
        <v>0</v>
      </c>
      <c r="Q396" s="42">
        <v>0</v>
      </c>
      <c r="R396" s="42">
        <v>0</v>
      </c>
      <c r="S396" s="42">
        <v>0</v>
      </c>
      <c r="T396" s="42">
        <v>0</v>
      </c>
      <c r="U396" s="42">
        <v>0</v>
      </c>
      <c r="V396" s="42">
        <v>0</v>
      </c>
      <c r="W396" s="42">
        <v>0</v>
      </c>
      <c r="X396" s="42">
        <v>0</v>
      </c>
      <c r="Y396" s="42">
        <v>0</v>
      </c>
      <c r="Z396" s="42">
        <v>0</v>
      </c>
      <c r="AA396" s="42">
        <v>0</v>
      </c>
      <c r="AB396" s="42">
        <v>0</v>
      </c>
      <c r="AC396" s="42">
        <v>0</v>
      </c>
      <c r="AD396" s="42">
        <v>0</v>
      </c>
      <c r="AE396" s="42">
        <v>0</v>
      </c>
      <c r="AF396" s="42">
        <v>0</v>
      </c>
      <c r="AG396" s="42">
        <v>0</v>
      </c>
      <c r="AH396" s="42">
        <v>0</v>
      </c>
      <c r="AI396" s="42">
        <v>0</v>
      </c>
      <c r="AJ396" s="42">
        <v>0</v>
      </c>
      <c r="AK396" s="42">
        <v>0</v>
      </c>
      <c r="AL396" s="42">
        <v>0</v>
      </c>
      <c r="AM396" s="42">
        <v>0</v>
      </c>
      <c r="AN396" s="42">
        <v>0</v>
      </c>
      <c r="AO396" s="42">
        <v>0</v>
      </c>
      <c r="AP396" s="42">
        <v>0</v>
      </c>
      <c r="AQ396" s="42">
        <v>0</v>
      </c>
      <c r="AR396" s="42">
        <v>0</v>
      </c>
      <c r="AS396" s="42">
        <v>0</v>
      </c>
      <c r="AT396" s="42">
        <v>0</v>
      </c>
      <c r="AU396" s="42">
        <v>0</v>
      </c>
      <c r="AV396" s="42">
        <v>0</v>
      </c>
      <c r="AW396" s="42">
        <v>0</v>
      </c>
      <c r="AX396" s="42">
        <v>6234</v>
      </c>
      <c r="AY396" s="42">
        <v>0</v>
      </c>
      <c r="AZ396" s="42">
        <v>0</v>
      </c>
      <c r="BA396" s="42">
        <v>0</v>
      </c>
      <c r="BB396" s="42">
        <v>0</v>
      </c>
      <c r="BC396" s="42">
        <v>0</v>
      </c>
      <c r="BD396" s="42">
        <v>0</v>
      </c>
      <c r="BE396" s="42">
        <v>0</v>
      </c>
      <c r="BF396" s="42">
        <v>0</v>
      </c>
      <c r="BG396" s="42">
        <v>0</v>
      </c>
      <c r="BH396" s="42">
        <v>0</v>
      </c>
      <c r="BI396" s="42">
        <v>0</v>
      </c>
      <c r="BJ396" s="42">
        <v>0</v>
      </c>
      <c r="BK396" s="42">
        <v>0</v>
      </c>
      <c r="BL396" s="42">
        <v>0</v>
      </c>
      <c r="BM396" s="42">
        <v>0</v>
      </c>
      <c r="BN396" s="42">
        <v>0</v>
      </c>
      <c r="BO396" s="42">
        <v>0</v>
      </c>
      <c r="BP396" s="42">
        <v>0</v>
      </c>
      <c r="BQ396" s="42">
        <v>0</v>
      </c>
      <c r="BR396" s="42">
        <v>0</v>
      </c>
      <c r="BS396" s="42">
        <v>0</v>
      </c>
      <c r="BT396" s="42">
        <v>0</v>
      </c>
      <c r="BU396" s="42">
        <v>0</v>
      </c>
      <c r="BV396" s="42">
        <v>0</v>
      </c>
      <c r="BW396" s="42">
        <v>0</v>
      </c>
      <c r="BX396" s="42">
        <v>-17444.385699999999</v>
      </c>
      <c r="BY396" s="42">
        <v>0</v>
      </c>
      <c r="BZ396" s="42">
        <v>0</v>
      </c>
      <c r="CA396" s="42">
        <v>0</v>
      </c>
      <c r="CB396" s="42">
        <v>0</v>
      </c>
      <c r="CC396" s="42">
        <v>0</v>
      </c>
    </row>
    <row r="397" spans="1:81" x14ac:dyDescent="0.25">
      <c r="A397" s="202">
        <v>44958</v>
      </c>
      <c r="B397" s="42" t="s">
        <v>1258</v>
      </c>
      <c r="C397" s="42" t="s">
        <v>1259</v>
      </c>
      <c r="D397" s="42">
        <v>0</v>
      </c>
      <c r="E397" s="42">
        <v>0</v>
      </c>
      <c r="F397" s="42">
        <v>0</v>
      </c>
      <c r="G397" s="42">
        <v>0</v>
      </c>
      <c r="H397" s="42">
        <v>0</v>
      </c>
      <c r="I397" s="42">
        <v>0</v>
      </c>
      <c r="J397" s="42">
        <v>0</v>
      </c>
      <c r="K397" s="42">
        <v>0</v>
      </c>
      <c r="L397" s="42">
        <v>0</v>
      </c>
      <c r="M397" s="42">
        <v>0</v>
      </c>
      <c r="N397" s="42">
        <v>0</v>
      </c>
      <c r="O397" s="42">
        <v>0</v>
      </c>
      <c r="P397" s="42">
        <v>0</v>
      </c>
      <c r="Q397" s="42">
        <v>0</v>
      </c>
      <c r="R397" s="42">
        <v>0</v>
      </c>
      <c r="S397" s="42">
        <v>0</v>
      </c>
      <c r="T397" s="42">
        <v>0</v>
      </c>
      <c r="U397" s="42">
        <v>0</v>
      </c>
      <c r="V397" s="42">
        <v>0</v>
      </c>
      <c r="W397" s="42">
        <v>0</v>
      </c>
      <c r="X397" s="42">
        <v>0</v>
      </c>
      <c r="Y397" s="42">
        <v>0</v>
      </c>
      <c r="Z397" s="42">
        <v>0</v>
      </c>
      <c r="AA397" s="42">
        <v>0</v>
      </c>
      <c r="AB397" s="42">
        <v>0</v>
      </c>
      <c r="AC397" s="42">
        <v>0</v>
      </c>
      <c r="AD397" s="42">
        <v>0</v>
      </c>
      <c r="AE397" s="42">
        <v>0</v>
      </c>
      <c r="AF397" s="42">
        <v>0</v>
      </c>
      <c r="AG397" s="42">
        <v>0</v>
      </c>
      <c r="AH397" s="42">
        <v>0</v>
      </c>
      <c r="AI397" s="42">
        <v>0</v>
      </c>
      <c r="AJ397" s="42">
        <v>0</v>
      </c>
      <c r="AK397" s="42">
        <v>0</v>
      </c>
      <c r="AL397" s="42">
        <v>0</v>
      </c>
      <c r="AM397" s="42">
        <v>0</v>
      </c>
      <c r="AN397" s="42">
        <v>0</v>
      </c>
      <c r="AO397" s="42">
        <v>0</v>
      </c>
      <c r="AP397" s="42">
        <v>0</v>
      </c>
      <c r="AQ397" s="42">
        <v>0</v>
      </c>
      <c r="AR397" s="42">
        <v>0</v>
      </c>
      <c r="AS397" s="42">
        <v>0</v>
      </c>
      <c r="AT397" s="42">
        <v>0</v>
      </c>
      <c r="AU397" s="42">
        <v>0</v>
      </c>
      <c r="AV397" s="42">
        <v>0</v>
      </c>
      <c r="AW397" s="42">
        <v>0</v>
      </c>
      <c r="AX397" s="42">
        <v>0</v>
      </c>
      <c r="AY397" s="42">
        <v>-18264.3905759599</v>
      </c>
      <c r="AZ397" s="42">
        <v>0</v>
      </c>
      <c r="BA397" s="42">
        <v>0</v>
      </c>
      <c r="BB397" s="42">
        <v>0</v>
      </c>
      <c r="BC397" s="42">
        <v>0</v>
      </c>
      <c r="BD397" s="42">
        <v>0</v>
      </c>
      <c r="BE397" s="42">
        <v>0</v>
      </c>
      <c r="BF397" s="42">
        <v>0</v>
      </c>
      <c r="BG397" s="42">
        <v>0</v>
      </c>
      <c r="BH397" s="42">
        <v>0</v>
      </c>
      <c r="BI397" s="42">
        <v>0</v>
      </c>
      <c r="BJ397" s="42">
        <v>0</v>
      </c>
      <c r="BK397" s="42">
        <v>0</v>
      </c>
      <c r="BL397" s="42">
        <v>0</v>
      </c>
      <c r="BM397" s="42">
        <v>0</v>
      </c>
      <c r="BN397" s="42">
        <v>0</v>
      </c>
      <c r="BO397" s="42">
        <v>0</v>
      </c>
      <c r="BP397" s="42">
        <v>0</v>
      </c>
      <c r="BQ397" s="42">
        <v>0</v>
      </c>
      <c r="BR397" s="42">
        <v>0</v>
      </c>
      <c r="BS397" s="42">
        <v>0</v>
      </c>
      <c r="BT397" s="42">
        <v>0</v>
      </c>
      <c r="BU397" s="42">
        <v>0</v>
      </c>
      <c r="BV397" s="42">
        <v>0</v>
      </c>
      <c r="BW397" s="42">
        <v>21417.004931043</v>
      </c>
      <c r="BX397" s="42">
        <v>0</v>
      </c>
      <c r="BY397" s="42">
        <v>0</v>
      </c>
      <c r="BZ397" s="42">
        <v>0</v>
      </c>
      <c r="CA397" s="42">
        <v>0</v>
      </c>
      <c r="CB397" s="42">
        <v>0</v>
      </c>
      <c r="CC397" s="42">
        <v>0</v>
      </c>
    </row>
    <row r="398" spans="1:81" x14ac:dyDescent="0.25">
      <c r="A398" s="202">
        <v>44958</v>
      </c>
      <c r="B398" s="42" t="s">
        <v>1258</v>
      </c>
      <c r="C398" s="42" t="s">
        <v>1257</v>
      </c>
      <c r="D398" s="42">
        <v>0</v>
      </c>
      <c r="E398" s="42">
        <v>0</v>
      </c>
      <c r="F398" s="42">
        <v>0</v>
      </c>
      <c r="G398" s="42">
        <v>0</v>
      </c>
      <c r="H398" s="42">
        <v>0</v>
      </c>
      <c r="I398" s="42">
        <v>0</v>
      </c>
      <c r="J398" s="42">
        <v>0</v>
      </c>
      <c r="K398" s="42">
        <v>0</v>
      </c>
      <c r="L398" s="42">
        <v>0</v>
      </c>
      <c r="M398" s="42">
        <v>0</v>
      </c>
      <c r="N398" s="42">
        <v>0</v>
      </c>
      <c r="O398" s="42">
        <v>0</v>
      </c>
      <c r="P398" s="42">
        <v>0</v>
      </c>
      <c r="Q398" s="42">
        <v>0</v>
      </c>
      <c r="R398" s="42">
        <v>0</v>
      </c>
      <c r="S398" s="42">
        <v>0</v>
      </c>
      <c r="T398" s="42">
        <v>0</v>
      </c>
      <c r="U398" s="42">
        <v>0</v>
      </c>
      <c r="V398" s="42">
        <v>0</v>
      </c>
      <c r="W398" s="42">
        <v>0</v>
      </c>
      <c r="X398" s="42">
        <v>0</v>
      </c>
      <c r="Y398" s="42">
        <v>0</v>
      </c>
      <c r="Z398" s="42">
        <v>0</v>
      </c>
      <c r="AA398" s="42">
        <v>0</v>
      </c>
      <c r="AB398" s="42">
        <v>0</v>
      </c>
      <c r="AC398" s="42">
        <v>0</v>
      </c>
      <c r="AD398" s="42">
        <v>0</v>
      </c>
      <c r="AE398" s="42">
        <v>0</v>
      </c>
      <c r="AF398" s="42">
        <v>0</v>
      </c>
      <c r="AG398" s="42">
        <v>0</v>
      </c>
      <c r="AH398" s="42">
        <v>0</v>
      </c>
      <c r="AI398" s="42">
        <v>0</v>
      </c>
      <c r="AJ398" s="42">
        <v>0</v>
      </c>
      <c r="AK398" s="42">
        <v>0</v>
      </c>
      <c r="AL398" s="42">
        <v>0</v>
      </c>
      <c r="AM398" s="42">
        <v>0</v>
      </c>
      <c r="AN398" s="42">
        <v>0</v>
      </c>
      <c r="AO398" s="42">
        <v>0</v>
      </c>
      <c r="AP398" s="42">
        <v>0</v>
      </c>
      <c r="AQ398" s="42">
        <v>0</v>
      </c>
      <c r="AR398" s="42">
        <v>0</v>
      </c>
      <c r="AS398" s="42">
        <v>0</v>
      </c>
      <c r="AT398" s="42">
        <v>0</v>
      </c>
      <c r="AU398" s="42">
        <v>0</v>
      </c>
      <c r="AV398" s="42">
        <v>0</v>
      </c>
      <c r="AW398" s="42">
        <v>0</v>
      </c>
      <c r="AX398" s="42">
        <v>0</v>
      </c>
      <c r="AY398" s="42">
        <v>18246.7</v>
      </c>
      <c r="AZ398" s="42">
        <v>0</v>
      </c>
      <c r="BA398" s="42">
        <v>0</v>
      </c>
      <c r="BB398" s="42">
        <v>0</v>
      </c>
      <c r="BC398" s="42">
        <v>0</v>
      </c>
      <c r="BD398" s="42">
        <v>0</v>
      </c>
      <c r="BE398" s="42">
        <v>0</v>
      </c>
      <c r="BF398" s="42">
        <v>0</v>
      </c>
      <c r="BG398" s="42">
        <v>0</v>
      </c>
      <c r="BH398" s="42">
        <v>0</v>
      </c>
      <c r="BI398" s="42">
        <v>0</v>
      </c>
      <c r="BJ398" s="42">
        <v>0</v>
      </c>
      <c r="BK398" s="42">
        <v>0</v>
      </c>
      <c r="BL398" s="42">
        <v>0</v>
      </c>
      <c r="BM398" s="42">
        <v>0</v>
      </c>
      <c r="BN398" s="42">
        <v>0</v>
      </c>
      <c r="BO398" s="42">
        <v>0</v>
      </c>
      <c r="BP398" s="42">
        <v>0</v>
      </c>
      <c r="BQ398" s="42">
        <v>0</v>
      </c>
      <c r="BR398" s="42">
        <v>0</v>
      </c>
      <c r="BS398" s="42">
        <v>0</v>
      </c>
      <c r="BT398" s="42">
        <v>0</v>
      </c>
      <c r="BU398" s="42">
        <v>0</v>
      </c>
      <c r="BV398" s="42">
        <v>0</v>
      </c>
      <c r="BW398" s="42">
        <v>0</v>
      </c>
      <c r="BX398" s="42">
        <v>-21247.356390000001</v>
      </c>
      <c r="BY398" s="42">
        <v>0</v>
      </c>
      <c r="BZ398" s="42">
        <v>0</v>
      </c>
      <c r="CA398" s="42">
        <v>0</v>
      </c>
      <c r="CB398" s="42">
        <v>0</v>
      </c>
      <c r="CC398" s="42">
        <v>0</v>
      </c>
    </row>
    <row r="399" spans="1:81" x14ac:dyDescent="0.25">
      <c r="A399" s="202">
        <v>44958</v>
      </c>
      <c r="B399" s="42" t="s">
        <v>1255</v>
      </c>
      <c r="C399" s="42" t="s">
        <v>1256</v>
      </c>
      <c r="D399" s="42">
        <v>0</v>
      </c>
      <c r="E399" s="42">
        <v>0</v>
      </c>
      <c r="F399" s="42">
        <v>0</v>
      </c>
      <c r="G399" s="42">
        <v>0</v>
      </c>
      <c r="H399" s="42">
        <v>0</v>
      </c>
      <c r="I399" s="42">
        <v>0</v>
      </c>
      <c r="J399" s="42">
        <v>0</v>
      </c>
      <c r="K399" s="42">
        <v>0</v>
      </c>
      <c r="L399" s="42">
        <v>0</v>
      </c>
      <c r="M399" s="42">
        <v>0</v>
      </c>
      <c r="N399" s="42">
        <v>0</v>
      </c>
      <c r="O399" s="42">
        <v>0</v>
      </c>
      <c r="P399" s="42">
        <v>0</v>
      </c>
      <c r="Q399" s="42">
        <v>0</v>
      </c>
      <c r="R399" s="42">
        <v>0</v>
      </c>
      <c r="S399" s="42">
        <v>0</v>
      </c>
      <c r="T399" s="42">
        <v>0</v>
      </c>
      <c r="U399" s="42">
        <v>0</v>
      </c>
      <c r="V399" s="42">
        <v>0</v>
      </c>
      <c r="W399" s="42">
        <v>0</v>
      </c>
      <c r="X399" s="42">
        <v>0</v>
      </c>
      <c r="Y399" s="42">
        <v>0</v>
      </c>
      <c r="Z399" s="42">
        <v>0</v>
      </c>
      <c r="AA399" s="42">
        <v>0</v>
      </c>
      <c r="AB399" s="42">
        <v>0</v>
      </c>
      <c r="AC399" s="42">
        <v>0</v>
      </c>
      <c r="AD399" s="42">
        <v>0</v>
      </c>
      <c r="AE399" s="42">
        <v>0</v>
      </c>
      <c r="AF399" s="42">
        <v>0</v>
      </c>
      <c r="AG399" s="42">
        <v>0</v>
      </c>
      <c r="AH399" s="42">
        <v>0</v>
      </c>
      <c r="AI399" s="42">
        <v>0</v>
      </c>
      <c r="AJ399" s="42">
        <v>0</v>
      </c>
      <c r="AK399" s="42">
        <v>0</v>
      </c>
      <c r="AL399" s="42">
        <v>0</v>
      </c>
      <c r="AM399" s="42">
        <v>0</v>
      </c>
      <c r="AN399" s="42">
        <v>0</v>
      </c>
      <c r="AO399" s="42">
        <v>0</v>
      </c>
      <c r="AP399" s="42">
        <v>0</v>
      </c>
      <c r="AQ399" s="42">
        <v>0</v>
      </c>
      <c r="AR399" s="42">
        <v>0</v>
      </c>
      <c r="AS399" s="42">
        <v>0</v>
      </c>
      <c r="AT399" s="42">
        <v>0</v>
      </c>
      <c r="AU399" s="42">
        <v>0</v>
      </c>
      <c r="AV399" s="42">
        <v>0</v>
      </c>
      <c r="AW399" s="42">
        <v>0</v>
      </c>
      <c r="AX399" s="42">
        <v>0</v>
      </c>
      <c r="AY399" s="42">
        <v>0</v>
      </c>
      <c r="AZ399" s="42">
        <v>-39.665557370000002</v>
      </c>
      <c r="BA399" s="42">
        <v>0</v>
      </c>
      <c r="BB399" s="42">
        <v>0</v>
      </c>
      <c r="BC399" s="42">
        <v>0</v>
      </c>
      <c r="BD399" s="42">
        <v>0</v>
      </c>
      <c r="BE399" s="42">
        <v>0</v>
      </c>
      <c r="BF399" s="42">
        <v>0</v>
      </c>
      <c r="BG399" s="42">
        <v>0</v>
      </c>
      <c r="BH399" s="42">
        <v>0</v>
      </c>
      <c r="BI399" s="42">
        <v>0</v>
      </c>
      <c r="BJ399" s="42">
        <v>0</v>
      </c>
      <c r="BK399" s="42">
        <v>0</v>
      </c>
      <c r="BL399" s="42">
        <v>0</v>
      </c>
      <c r="BM399" s="42">
        <v>0</v>
      </c>
      <c r="BN399" s="42">
        <v>0</v>
      </c>
      <c r="BO399" s="42">
        <v>0</v>
      </c>
      <c r="BP399" s="42">
        <v>0</v>
      </c>
      <c r="BQ399" s="42">
        <v>0</v>
      </c>
      <c r="BR399" s="42">
        <v>0</v>
      </c>
      <c r="BS399" s="42">
        <v>0</v>
      </c>
      <c r="BT399" s="42">
        <v>0</v>
      </c>
      <c r="BU399" s="42">
        <v>0</v>
      </c>
      <c r="BV399" s="42">
        <v>0</v>
      </c>
      <c r="BW399" s="42">
        <v>26301.893279387899</v>
      </c>
      <c r="BX399" s="42">
        <v>0</v>
      </c>
      <c r="BY399" s="42">
        <v>0</v>
      </c>
      <c r="BZ399" s="42">
        <v>0</v>
      </c>
      <c r="CA399" s="42">
        <v>0</v>
      </c>
      <c r="CB399" s="42">
        <v>0</v>
      </c>
      <c r="CC399" s="42">
        <v>0</v>
      </c>
    </row>
    <row r="400" spans="1:81" x14ac:dyDescent="0.25">
      <c r="A400" s="202">
        <v>44958</v>
      </c>
      <c r="B400" s="42" t="s">
        <v>1255</v>
      </c>
      <c r="C400" s="42" t="s">
        <v>1254</v>
      </c>
      <c r="D400" s="42">
        <v>0</v>
      </c>
      <c r="E400" s="42">
        <v>0</v>
      </c>
      <c r="F400" s="42">
        <v>0</v>
      </c>
      <c r="G400" s="42">
        <v>0</v>
      </c>
      <c r="H400" s="42">
        <v>0</v>
      </c>
      <c r="I400" s="42">
        <v>0</v>
      </c>
      <c r="J400" s="42">
        <v>0</v>
      </c>
      <c r="K400" s="42">
        <v>0</v>
      </c>
      <c r="L400" s="42">
        <v>0</v>
      </c>
      <c r="M400" s="42">
        <v>0</v>
      </c>
      <c r="N400" s="42">
        <v>0</v>
      </c>
      <c r="O400" s="42">
        <v>0</v>
      </c>
      <c r="P400" s="42">
        <v>0</v>
      </c>
      <c r="Q400" s="42">
        <v>0</v>
      </c>
      <c r="R400" s="42">
        <v>0</v>
      </c>
      <c r="S400" s="42">
        <v>0</v>
      </c>
      <c r="T400" s="42">
        <v>0</v>
      </c>
      <c r="U400" s="42">
        <v>0</v>
      </c>
      <c r="V400" s="42">
        <v>0</v>
      </c>
      <c r="W400" s="42">
        <v>0</v>
      </c>
      <c r="X400" s="42">
        <v>0</v>
      </c>
      <c r="Y400" s="42">
        <v>0</v>
      </c>
      <c r="Z400" s="42">
        <v>0</v>
      </c>
      <c r="AA400" s="42">
        <v>0</v>
      </c>
      <c r="AB400" s="42">
        <v>0</v>
      </c>
      <c r="AC400" s="42">
        <v>0</v>
      </c>
      <c r="AD400" s="42">
        <v>0</v>
      </c>
      <c r="AE400" s="42">
        <v>0</v>
      </c>
      <c r="AF400" s="42">
        <v>0</v>
      </c>
      <c r="AG400" s="42">
        <v>0</v>
      </c>
      <c r="AH400" s="42">
        <v>0</v>
      </c>
      <c r="AI400" s="42">
        <v>0</v>
      </c>
      <c r="AJ400" s="42">
        <v>0</v>
      </c>
      <c r="AK400" s="42">
        <v>0</v>
      </c>
      <c r="AL400" s="42">
        <v>0</v>
      </c>
      <c r="AM400" s="42">
        <v>0</v>
      </c>
      <c r="AN400" s="42">
        <v>0</v>
      </c>
      <c r="AO400" s="42">
        <v>0</v>
      </c>
      <c r="AP400" s="42">
        <v>0</v>
      </c>
      <c r="AQ400" s="42">
        <v>0</v>
      </c>
      <c r="AR400" s="42">
        <v>0</v>
      </c>
      <c r="AS400" s="42">
        <v>0</v>
      </c>
      <c r="AT400" s="42">
        <v>0</v>
      </c>
      <c r="AU400" s="42">
        <v>0</v>
      </c>
      <c r="AV400" s="42">
        <v>0</v>
      </c>
      <c r="AW400" s="42">
        <v>0</v>
      </c>
      <c r="AX400" s="42">
        <v>0</v>
      </c>
      <c r="AY400" s="42">
        <v>0</v>
      </c>
      <c r="AZ400" s="42">
        <v>41.497399999999999</v>
      </c>
      <c r="BA400" s="42">
        <v>0</v>
      </c>
      <c r="BB400" s="42">
        <v>0</v>
      </c>
      <c r="BC400" s="42">
        <v>0</v>
      </c>
      <c r="BD400" s="42">
        <v>0</v>
      </c>
      <c r="BE400" s="42">
        <v>0</v>
      </c>
      <c r="BF400" s="42">
        <v>0</v>
      </c>
      <c r="BG400" s="42">
        <v>0</v>
      </c>
      <c r="BH400" s="42">
        <v>0</v>
      </c>
      <c r="BI400" s="42">
        <v>0</v>
      </c>
      <c r="BJ400" s="42">
        <v>0</v>
      </c>
      <c r="BK400" s="42">
        <v>0</v>
      </c>
      <c r="BL400" s="42">
        <v>0</v>
      </c>
      <c r="BM400" s="42">
        <v>0</v>
      </c>
      <c r="BN400" s="42">
        <v>0</v>
      </c>
      <c r="BO400" s="42">
        <v>0</v>
      </c>
      <c r="BP400" s="42">
        <v>0</v>
      </c>
      <c r="BQ400" s="42">
        <v>0</v>
      </c>
      <c r="BR400" s="42">
        <v>0</v>
      </c>
      <c r="BS400" s="42">
        <v>0</v>
      </c>
      <c r="BT400" s="42">
        <v>0</v>
      </c>
      <c r="BU400" s="42">
        <v>0</v>
      </c>
      <c r="BV400" s="42">
        <v>0</v>
      </c>
      <c r="BW400" s="42">
        <v>0</v>
      </c>
      <c r="BX400" s="42">
        <v>-27467.8089</v>
      </c>
      <c r="BY400" s="42">
        <v>0</v>
      </c>
      <c r="BZ400" s="42">
        <v>0</v>
      </c>
      <c r="CA400" s="42">
        <v>0</v>
      </c>
      <c r="CB400" s="42">
        <v>0</v>
      </c>
      <c r="CC400" s="42">
        <v>0</v>
      </c>
    </row>
    <row r="401" spans="1:81" x14ac:dyDescent="0.25">
      <c r="A401" s="202">
        <v>44958</v>
      </c>
      <c r="B401" s="42" t="s">
        <v>1252</v>
      </c>
      <c r="C401" s="42" t="s">
        <v>1253</v>
      </c>
      <c r="D401" s="42">
        <v>0</v>
      </c>
      <c r="E401" s="42">
        <v>0</v>
      </c>
      <c r="F401" s="42">
        <v>0</v>
      </c>
      <c r="G401" s="42">
        <v>0</v>
      </c>
      <c r="H401" s="42">
        <v>0</v>
      </c>
      <c r="I401" s="42">
        <v>0</v>
      </c>
      <c r="J401" s="42">
        <v>0</v>
      </c>
      <c r="K401" s="42">
        <v>0</v>
      </c>
      <c r="L401" s="42">
        <v>0</v>
      </c>
      <c r="M401" s="42">
        <v>0</v>
      </c>
      <c r="N401" s="42">
        <v>0</v>
      </c>
      <c r="O401" s="42">
        <v>0</v>
      </c>
      <c r="P401" s="42">
        <v>0</v>
      </c>
      <c r="Q401" s="42">
        <v>0</v>
      </c>
      <c r="R401" s="42">
        <v>0</v>
      </c>
      <c r="S401" s="42">
        <v>0</v>
      </c>
      <c r="T401" s="42">
        <v>0</v>
      </c>
      <c r="U401" s="42">
        <v>0</v>
      </c>
      <c r="V401" s="42">
        <v>0</v>
      </c>
      <c r="W401" s="42">
        <v>0</v>
      </c>
      <c r="X401" s="42">
        <v>0</v>
      </c>
      <c r="Y401" s="42">
        <v>0</v>
      </c>
      <c r="Z401" s="42">
        <v>0</v>
      </c>
      <c r="AA401" s="42">
        <v>0</v>
      </c>
      <c r="AB401" s="42">
        <v>0</v>
      </c>
      <c r="AC401" s="42">
        <v>0</v>
      </c>
      <c r="AD401" s="42">
        <v>0</v>
      </c>
      <c r="AE401" s="42">
        <v>0</v>
      </c>
      <c r="AF401" s="42">
        <v>0</v>
      </c>
      <c r="AG401" s="42">
        <v>0</v>
      </c>
      <c r="AH401" s="42">
        <v>0</v>
      </c>
      <c r="AI401" s="42">
        <v>0</v>
      </c>
      <c r="AJ401" s="42">
        <v>0</v>
      </c>
      <c r="AK401" s="42">
        <v>0</v>
      </c>
      <c r="AL401" s="42">
        <v>0</v>
      </c>
      <c r="AM401" s="42">
        <v>0</v>
      </c>
      <c r="AN401" s="42">
        <v>0</v>
      </c>
      <c r="AO401" s="42">
        <v>0</v>
      </c>
      <c r="AP401" s="42">
        <v>0</v>
      </c>
      <c r="AQ401" s="42">
        <v>0</v>
      </c>
      <c r="AR401" s="42">
        <v>0</v>
      </c>
      <c r="AS401" s="42">
        <v>0</v>
      </c>
      <c r="AT401" s="42">
        <v>0</v>
      </c>
      <c r="AU401" s="42">
        <v>0</v>
      </c>
      <c r="AV401" s="42">
        <v>0</v>
      </c>
      <c r="AW401" s="42">
        <v>0</v>
      </c>
      <c r="AX401" s="42">
        <v>0</v>
      </c>
      <c r="AY401" s="42">
        <v>0</v>
      </c>
      <c r="AZ401" s="42">
        <v>0</v>
      </c>
      <c r="BA401" s="42">
        <v>153518.70201032</v>
      </c>
      <c r="BB401" s="42">
        <v>0</v>
      </c>
      <c r="BC401" s="42">
        <v>0</v>
      </c>
      <c r="BD401" s="42">
        <v>0</v>
      </c>
      <c r="BE401" s="42">
        <v>0</v>
      </c>
      <c r="BF401" s="42">
        <v>0</v>
      </c>
      <c r="BG401" s="42">
        <v>0</v>
      </c>
      <c r="BH401" s="42">
        <v>0</v>
      </c>
      <c r="BI401" s="42">
        <v>0</v>
      </c>
      <c r="BJ401" s="42">
        <v>0</v>
      </c>
      <c r="BK401" s="42">
        <v>0</v>
      </c>
      <c r="BL401" s="42">
        <v>0</v>
      </c>
      <c r="BM401" s="42">
        <v>0</v>
      </c>
      <c r="BN401" s="42">
        <v>0</v>
      </c>
      <c r="BO401" s="42">
        <v>0</v>
      </c>
      <c r="BP401" s="42">
        <v>0</v>
      </c>
      <c r="BQ401" s="42">
        <v>0</v>
      </c>
      <c r="BR401" s="42">
        <v>0</v>
      </c>
      <c r="BS401" s="42">
        <v>0</v>
      </c>
      <c r="BT401" s="42">
        <v>0</v>
      </c>
      <c r="BU401" s="42">
        <v>0</v>
      </c>
      <c r="BV401" s="42">
        <v>0</v>
      </c>
      <c r="BW401" s="42">
        <v>23596.2096763509</v>
      </c>
      <c r="BX401" s="42">
        <v>0</v>
      </c>
      <c r="BY401" s="42">
        <v>0</v>
      </c>
      <c r="BZ401" s="42">
        <v>0</v>
      </c>
      <c r="CA401" s="42">
        <v>0</v>
      </c>
      <c r="CB401" s="42">
        <v>0</v>
      </c>
      <c r="CC401" s="42">
        <v>0</v>
      </c>
    </row>
    <row r="402" spans="1:81" x14ac:dyDescent="0.25">
      <c r="A402" s="202">
        <v>44958</v>
      </c>
      <c r="B402" s="42" t="s">
        <v>1252</v>
      </c>
      <c r="C402" s="42" t="s">
        <v>1251</v>
      </c>
      <c r="D402" s="42">
        <v>0</v>
      </c>
      <c r="E402" s="42">
        <v>0</v>
      </c>
      <c r="F402" s="42">
        <v>0</v>
      </c>
      <c r="G402" s="42">
        <v>0</v>
      </c>
      <c r="H402" s="42">
        <v>0</v>
      </c>
      <c r="I402" s="42">
        <v>0</v>
      </c>
      <c r="J402" s="42">
        <v>0</v>
      </c>
      <c r="K402" s="42">
        <v>0</v>
      </c>
      <c r="L402" s="42">
        <v>0</v>
      </c>
      <c r="M402" s="42">
        <v>0</v>
      </c>
      <c r="N402" s="42">
        <v>0</v>
      </c>
      <c r="O402" s="42">
        <v>0</v>
      </c>
      <c r="P402" s="42">
        <v>0</v>
      </c>
      <c r="Q402" s="42">
        <v>0</v>
      </c>
      <c r="R402" s="42">
        <v>0</v>
      </c>
      <c r="S402" s="42">
        <v>0</v>
      </c>
      <c r="T402" s="42">
        <v>0</v>
      </c>
      <c r="U402" s="42">
        <v>0</v>
      </c>
      <c r="V402" s="42">
        <v>0</v>
      </c>
      <c r="W402" s="42">
        <v>0</v>
      </c>
      <c r="X402" s="42">
        <v>0</v>
      </c>
      <c r="Y402" s="42">
        <v>0</v>
      </c>
      <c r="Z402" s="42">
        <v>0</v>
      </c>
      <c r="AA402" s="42">
        <v>0</v>
      </c>
      <c r="AB402" s="42">
        <v>0</v>
      </c>
      <c r="AC402" s="42">
        <v>0</v>
      </c>
      <c r="AD402" s="42">
        <v>0</v>
      </c>
      <c r="AE402" s="42">
        <v>0</v>
      </c>
      <c r="AF402" s="42">
        <v>0</v>
      </c>
      <c r="AG402" s="42">
        <v>0</v>
      </c>
      <c r="AH402" s="42">
        <v>0</v>
      </c>
      <c r="AI402" s="42">
        <v>0</v>
      </c>
      <c r="AJ402" s="42">
        <v>0</v>
      </c>
      <c r="AK402" s="42">
        <v>0</v>
      </c>
      <c r="AL402" s="42">
        <v>0</v>
      </c>
      <c r="AM402" s="42">
        <v>0</v>
      </c>
      <c r="AN402" s="42">
        <v>0</v>
      </c>
      <c r="AO402" s="42">
        <v>0</v>
      </c>
      <c r="AP402" s="42">
        <v>0</v>
      </c>
      <c r="AQ402" s="42">
        <v>0</v>
      </c>
      <c r="AR402" s="42">
        <v>0</v>
      </c>
      <c r="AS402" s="42">
        <v>0</v>
      </c>
      <c r="AT402" s="42">
        <v>0</v>
      </c>
      <c r="AU402" s="42">
        <v>0</v>
      </c>
      <c r="AV402" s="42">
        <v>0</v>
      </c>
      <c r="AW402" s="42">
        <v>0</v>
      </c>
      <c r="AX402" s="42">
        <v>0</v>
      </c>
      <c r="AY402" s="42">
        <v>0</v>
      </c>
      <c r="AZ402" s="42">
        <v>0</v>
      </c>
      <c r="BA402" s="42">
        <v>-152475.64515216101</v>
      </c>
      <c r="BB402" s="42">
        <v>0</v>
      </c>
      <c r="BC402" s="42">
        <v>0</v>
      </c>
      <c r="BD402" s="42">
        <v>0</v>
      </c>
      <c r="BE402" s="42">
        <v>0</v>
      </c>
      <c r="BF402" s="42">
        <v>0</v>
      </c>
      <c r="BG402" s="42">
        <v>0</v>
      </c>
      <c r="BH402" s="42">
        <v>0</v>
      </c>
      <c r="BI402" s="42">
        <v>0</v>
      </c>
      <c r="BJ402" s="42">
        <v>0</v>
      </c>
      <c r="BK402" s="42">
        <v>0</v>
      </c>
      <c r="BL402" s="42">
        <v>0</v>
      </c>
      <c r="BM402" s="42">
        <v>0</v>
      </c>
      <c r="BN402" s="42">
        <v>0</v>
      </c>
      <c r="BO402" s="42">
        <v>0</v>
      </c>
      <c r="BP402" s="42">
        <v>0</v>
      </c>
      <c r="BQ402" s="42">
        <v>0</v>
      </c>
      <c r="BR402" s="42">
        <v>0</v>
      </c>
      <c r="BS402" s="42">
        <v>0</v>
      </c>
      <c r="BT402" s="42">
        <v>0</v>
      </c>
      <c r="BU402" s="42">
        <v>0</v>
      </c>
      <c r="BV402" s="42">
        <v>0</v>
      </c>
      <c r="BW402" s="42">
        <v>0</v>
      </c>
      <c r="BX402" s="42">
        <v>-71287.769999757002</v>
      </c>
      <c r="BY402" s="42">
        <v>0</v>
      </c>
      <c r="BZ402" s="42">
        <v>0</v>
      </c>
      <c r="CA402" s="42">
        <v>0</v>
      </c>
      <c r="CB402" s="42">
        <v>0</v>
      </c>
      <c r="CC402" s="42">
        <v>0</v>
      </c>
    </row>
    <row r="403" spans="1:81" x14ac:dyDescent="0.25">
      <c r="A403" s="202">
        <v>44958</v>
      </c>
      <c r="B403" s="42" t="s">
        <v>1249</v>
      </c>
      <c r="C403" s="42" t="s">
        <v>1250</v>
      </c>
      <c r="D403" s="42">
        <v>0</v>
      </c>
      <c r="E403" s="42">
        <v>0</v>
      </c>
      <c r="F403" s="42">
        <v>0</v>
      </c>
      <c r="G403" s="42">
        <v>0</v>
      </c>
      <c r="H403" s="42">
        <v>0</v>
      </c>
      <c r="I403" s="42">
        <v>0</v>
      </c>
      <c r="J403" s="42">
        <v>0</v>
      </c>
      <c r="K403" s="42">
        <v>0</v>
      </c>
      <c r="L403" s="42">
        <v>0</v>
      </c>
      <c r="M403" s="42">
        <v>0</v>
      </c>
      <c r="N403" s="42">
        <v>0</v>
      </c>
      <c r="O403" s="42">
        <v>0</v>
      </c>
      <c r="P403" s="42">
        <v>0</v>
      </c>
      <c r="Q403" s="42">
        <v>0</v>
      </c>
      <c r="R403" s="42">
        <v>0</v>
      </c>
      <c r="S403" s="42">
        <v>0</v>
      </c>
      <c r="T403" s="42">
        <v>0</v>
      </c>
      <c r="U403" s="42">
        <v>0</v>
      </c>
      <c r="V403" s="42">
        <v>0</v>
      </c>
      <c r="W403" s="42">
        <v>0</v>
      </c>
      <c r="X403" s="42">
        <v>0</v>
      </c>
      <c r="Y403" s="42">
        <v>0</v>
      </c>
      <c r="Z403" s="42">
        <v>0</v>
      </c>
      <c r="AA403" s="42">
        <v>0</v>
      </c>
      <c r="AB403" s="42">
        <v>0</v>
      </c>
      <c r="AC403" s="42">
        <v>0</v>
      </c>
      <c r="AD403" s="42">
        <v>0</v>
      </c>
      <c r="AE403" s="42">
        <v>0</v>
      </c>
      <c r="AF403" s="42">
        <v>0</v>
      </c>
      <c r="AG403" s="42">
        <v>0</v>
      </c>
      <c r="AH403" s="42">
        <v>0</v>
      </c>
      <c r="AI403" s="42">
        <v>0</v>
      </c>
      <c r="AJ403" s="42">
        <v>0</v>
      </c>
      <c r="AK403" s="42">
        <v>0</v>
      </c>
      <c r="AL403" s="42">
        <v>0</v>
      </c>
      <c r="AM403" s="42">
        <v>0</v>
      </c>
      <c r="AN403" s="42">
        <v>0</v>
      </c>
      <c r="AO403" s="42">
        <v>0</v>
      </c>
      <c r="AP403" s="42">
        <v>0</v>
      </c>
      <c r="AQ403" s="42">
        <v>0</v>
      </c>
      <c r="AR403" s="42">
        <v>0</v>
      </c>
      <c r="AS403" s="42">
        <v>0</v>
      </c>
      <c r="AT403" s="42">
        <v>0</v>
      </c>
      <c r="AU403" s="42">
        <v>0</v>
      </c>
      <c r="AV403" s="42">
        <v>0</v>
      </c>
      <c r="AW403" s="42">
        <v>0</v>
      </c>
      <c r="AX403" s="42">
        <v>0</v>
      </c>
      <c r="AY403" s="42">
        <v>0</v>
      </c>
      <c r="AZ403" s="42">
        <v>0</v>
      </c>
      <c r="BA403" s="42">
        <v>0</v>
      </c>
      <c r="BB403" s="42">
        <v>0</v>
      </c>
      <c r="BC403" s="42">
        <v>0</v>
      </c>
      <c r="BD403" s="42">
        <v>0</v>
      </c>
      <c r="BE403" s="42">
        <v>0</v>
      </c>
      <c r="BF403" s="42">
        <v>0</v>
      </c>
      <c r="BG403" s="42">
        <v>0</v>
      </c>
      <c r="BH403" s="42">
        <v>0</v>
      </c>
      <c r="BI403" s="42">
        <v>0</v>
      </c>
      <c r="BJ403" s="42">
        <v>0</v>
      </c>
      <c r="BK403" s="42">
        <v>0</v>
      </c>
      <c r="BL403" s="42">
        <v>0</v>
      </c>
      <c r="BM403" s="42">
        <v>0</v>
      </c>
      <c r="BN403" s="42">
        <v>0</v>
      </c>
      <c r="BO403" s="42">
        <v>0</v>
      </c>
      <c r="BP403" s="42">
        <v>0</v>
      </c>
      <c r="BQ403" s="42">
        <v>0</v>
      </c>
      <c r="BR403" s="42">
        <v>-2.3724221920000002</v>
      </c>
      <c r="BS403" s="42">
        <v>0</v>
      </c>
      <c r="BT403" s="42">
        <v>0</v>
      </c>
      <c r="BU403" s="42">
        <v>0</v>
      </c>
      <c r="BV403" s="42">
        <v>0</v>
      </c>
      <c r="BW403" s="42">
        <v>2.9471999999999998E-5</v>
      </c>
      <c r="BX403" s="42">
        <v>0</v>
      </c>
      <c r="BY403" s="42">
        <v>0</v>
      </c>
      <c r="BZ403" s="42">
        <v>0</v>
      </c>
      <c r="CA403" s="42">
        <v>0</v>
      </c>
      <c r="CB403" s="42">
        <v>0</v>
      </c>
      <c r="CC403" s="42">
        <v>0</v>
      </c>
    </row>
    <row r="404" spans="1:81" x14ac:dyDescent="0.25">
      <c r="A404" s="202">
        <v>44958</v>
      </c>
      <c r="B404" s="42" t="s">
        <v>1249</v>
      </c>
      <c r="C404" s="42" t="s">
        <v>1248</v>
      </c>
      <c r="D404" s="42">
        <v>0</v>
      </c>
      <c r="E404" s="42">
        <v>0</v>
      </c>
      <c r="F404" s="42">
        <v>0</v>
      </c>
      <c r="G404" s="42">
        <v>0</v>
      </c>
      <c r="H404" s="42">
        <v>0</v>
      </c>
      <c r="I404" s="42">
        <v>0</v>
      </c>
      <c r="J404" s="42">
        <v>0</v>
      </c>
      <c r="K404" s="42">
        <v>0</v>
      </c>
      <c r="L404" s="42">
        <v>0</v>
      </c>
      <c r="M404" s="42">
        <v>0</v>
      </c>
      <c r="N404" s="42">
        <v>0</v>
      </c>
      <c r="O404" s="42">
        <v>0</v>
      </c>
      <c r="P404" s="42">
        <v>0</v>
      </c>
      <c r="Q404" s="42">
        <v>0</v>
      </c>
      <c r="R404" s="42">
        <v>0</v>
      </c>
      <c r="S404" s="42">
        <v>0</v>
      </c>
      <c r="T404" s="42">
        <v>0</v>
      </c>
      <c r="U404" s="42">
        <v>0</v>
      </c>
      <c r="V404" s="42">
        <v>0</v>
      </c>
      <c r="W404" s="42">
        <v>0</v>
      </c>
      <c r="X404" s="42">
        <v>0</v>
      </c>
      <c r="Y404" s="42">
        <v>0</v>
      </c>
      <c r="Z404" s="42">
        <v>0</v>
      </c>
      <c r="AA404" s="42">
        <v>0</v>
      </c>
      <c r="AB404" s="42">
        <v>0</v>
      </c>
      <c r="AC404" s="42">
        <v>0</v>
      </c>
      <c r="AD404" s="42">
        <v>0</v>
      </c>
      <c r="AE404" s="42">
        <v>0</v>
      </c>
      <c r="AF404" s="42">
        <v>0</v>
      </c>
      <c r="AG404" s="42">
        <v>0</v>
      </c>
      <c r="AH404" s="42">
        <v>0</v>
      </c>
      <c r="AI404" s="42">
        <v>0</v>
      </c>
      <c r="AJ404" s="42">
        <v>0</v>
      </c>
      <c r="AK404" s="42">
        <v>0</v>
      </c>
      <c r="AL404" s="42">
        <v>0</v>
      </c>
      <c r="AM404" s="42">
        <v>0</v>
      </c>
      <c r="AN404" s="42">
        <v>0</v>
      </c>
      <c r="AO404" s="42">
        <v>0</v>
      </c>
      <c r="AP404" s="42">
        <v>0</v>
      </c>
      <c r="AQ404" s="42">
        <v>0</v>
      </c>
      <c r="AR404" s="42">
        <v>0</v>
      </c>
      <c r="AS404" s="42">
        <v>0</v>
      </c>
      <c r="AT404" s="42">
        <v>0</v>
      </c>
      <c r="AU404" s="42">
        <v>0</v>
      </c>
      <c r="AV404" s="42">
        <v>0</v>
      </c>
      <c r="AW404" s="42">
        <v>0</v>
      </c>
      <c r="AX404" s="42">
        <v>0</v>
      </c>
      <c r="AY404" s="42">
        <v>0</v>
      </c>
      <c r="AZ404" s="42">
        <v>0</v>
      </c>
      <c r="BA404" s="42">
        <v>0</v>
      </c>
      <c r="BB404" s="42">
        <v>0</v>
      </c>
      <c r="BC404" s="42">
        <v>0</v>
      </c>
      <c r="BD404" s="42">
        <v>0</v>
      </c>
      <c r="BE404" s="42">
        <v>0</v>
      </c>
      <c r="BF404" s="42">
        <v>0</v>
      </c>
      <c r="BG404" s="42">
        <v>0</v>
      </c>
      <c r="BH404" s="42">
        <v>0</v>
      </c>
      <c r="BI404" s="42">
        <v>0</v>
      </c>
      <c r="BJ404" s="42">
        <v>0</v>
      </c>
      <c r="BK404" s="42">
        <v>0</v>
      </c>
      <c r="BL404" s="42">
        <v>0</v>
      </c>
      <c r="BM404" s="42">
        <v>0</v>
      </c>
      <c r="BN404" s="42">
        <v>0</v>
      </c>
      <c r="BO404" s="42">
        <v>0</v>
      </c>
      <c r="BP404" s="42">
        <v>0</v>
      </c>
      <c r="BQ404" s="42">
        <v>0</v>
      </c>
      <c r="BR404" s="42">
        <v>2.3724729230000001</v>
      </c>
      <c r="BS404" s="42">
        <v>0</v>
      </c>
      <c r="BT404" s="42">
        <v>0</v>
      </c>
      <c r="BU404" s="42">
        <v>0</v>
      </c>
      <c r="BV404" s="42">
        <v>0</v>
      </c>
      <c r="BW404" s="42">
        <v>0</v>
      </c>
      <c r="BX404" s="42">
        <v>-2.923E-5</v>
      </c>
      <c r="BY404" s="42">
        <v>0</v>
      </c>
      <c r="BZ404" s="42">
        <v>0</v>
      </c>
      <c r="CA404" s="42">
        <v>0</v>
      </c>
      <c r="CB404" s="42">
        <v>0</v>
      </c>
      <c r="CC404" s="42">
        <v>0</v>
      </c>
    </row>
    <row r="405" spans="1:81" x14ac:dyDescent="0.25">
      <c r="A405" s="202">
        <v>44958</v>
      </c>
      <c r="B405" s="42" t="s">
        <v>1246</v>
      </c>
      <c r="C405" s="42" t="s">
        <v>1247</v>
      </c>
      <c r="D405" s="42">
        <v>0</v>
      </c>
      <c r="E405" s="42">
        <v>0</v>
      </c>
      <c r="F405" s="42">
        <v>0</v>
      </c>
      <c r="G405" s="42">
        <v>0</v>
      </c>
      <c r="H405" s="42">
        <v>0</v>
      </c>
      <c r="I405" s="42">
        <v>0</v>
      </c>
      <c r="J405" s="42">
        <v>0</v>
      </c>
      <c r="K405" s="42">
        <v>0</v>
      </c>
      <c r="L405" s="42">
        <v>0</v>
      </c>
      <c r="M405" s="42">
        <v>0</v>
      </c>
      <c r="N405" s="42">
        <v>0</v>
      </c>
      <c r="O405" s="42">
        <v>0</v>
      </c>
      <c r="P405" s="42">
        <v>0</v>
      </c>
      <c r="Q405" s="42">
        <v>0</v>
      </c>
      <c r="R405" s="42">
        <v>0</v>
      </c>
      <c r="S405" s="42">
        <v>0</v>
      </c>
      <c r="T405" s="42">
        <v>0</v>
      </c>
      <c r="U405" s="42">
        <v>0</v>
      </c>
      <c r="V405" s="42">
        <v>0</v>
      </c>
      <c r="W405" s="42">
        <v>0</v>
      </c>
      <c r="X405" s="42">
        <v>0</v>
      </c>
      <c r="Y405" s="42">
        <v>0</v>
      </c>
      <c r="Z405" s="42">
        <v>0</v>
      </c>
      <c r="AA405" s="42">
        <v>0</v>
      </c>
      <c r="AB405" s="42">
        <v>0</v>
      </c>
      <c r="AC405" s="42">
        <v>0</v>
      </c>
      <c r="AD405" s="42">
        <v>0</v>
      </c>
      <c r="AE405" s="42">
        <v>0</v>
      </c>
      <c r="AF405" s="42">
        <v>0</v>
      </c>
      <c r="AG405" s="42">
        <v>0</v>
      </c>
      <c r="AH405" s="42">
        <v>0</v>
      </c>
      <c r="AI405" s="42">
        <v>0</v>
      </c>
      <c r="AJ405" s="42">
        <v>0</v>
      </c>
      <c r="AK405" s="42">
        <v>0</v>
      </c>
      <c r="AL405" s="42">
        <v>0</v>
      </c>
      <c r="AM405" s="42">
        <v>0</v>
      </c>
      <c r="AN405" s="42">
        <v>0</v>
      </c>
      <c r="AO405" s="42">
        <v>0</v>
      </c>
      <c r="AP405" s="42">
        <v>0</v>
      </c>
      <c r="AQ405" s="42">
        <v>0</v>
      </c>
      <c r="AR405" s="42">
        <v>0</v>
      </c>
      <c r="AS405" s="42">
        <v>0</v>
      </c>
      <c r="AT405" s="42">
        <v>0</v>
      </c>
      <c r="AU405" s="42">
        <v>0</v>
      </c>
      <c r="AV405" s="42">
        <v>0</v>
      </c>
      <c r="AW405" s="42">
        <v>0</v>
      </c>
      <c r="AX405" s="42">
        <v>0</v>
      </c>
      <c r="AY405" s="42">
        <v>0</v>
      </c>
      <c r="AZ405" s="42">
        <v>0</v>
      </c>
      <c r="BA405" s="42">
        <v>0</v>
      </c>
      <c r="BB405" s="42">
        <v>0</v>
      </c>
      <c r="BC405" s="42">
        <v>0</v>
      </c>
      <c r="BD405" s="42">
        <v>0</v>
      </c>
      <c r="BE405" s="42">
        <v>0</v>
      </c>
      <c r="BF405" s="42">
        <v>0</v>
      </c>
      <c r="BG405" s="42">
        <v>0</v>
      </c>
      <c r="BH405" s="42">
        <v>0</v>
      </c>
      <c r="BI405" s="42">
        <v>0</v>
      </c>
      <c r="BJ405" s="42">
        <v>0</v>
      </c>
      <c r="BK405" s="42">
        <v>0</v>
      </c>
      <c r="BL405" s="42">
        <v>0</v>
      </c>
      <c r="BM405" s="42">
        <v>0</v>
      </c>
      <c r="BN405" s="42">
        <v>0</v>
      </c>
      <c r="BO405" s="42">
        <v>0</v>
      </c>
      <c r="BP405" s="42">
        <v>0</v>
      </c>
      <c r="BQ405" s="42">
        <v>0</v>
      </c>
      <c r="BR405" s="42">
        <v>0</v>
      </c>
      <c r="BS405" s="42">
        <v>243.54255938001</v>
      </c>
      <c r="BT405" s="42">
        <v>0</v>
      </c>
      <c r="BU405" s="42">
        <v>0</v>
      </c>
      <c r="BV405" s="42">
        <v>0</v>
      </c>
      <c r="BW405" s="42">
        <v>579.38464929924305</v>
      </c>
      <c r="BX405" s="42">
        <v>0</v>
      </c>
      <c r="BY405" s="42">
        <v>0</v>
      </c>
      <c r="BZ405" s="42">
        <v>0</v>
      </c>
      <c r="CA405" s="42">
        <v>0</v>
      </c>
      <c r="CB405" s="42">
        <v>0</v>
      </c>
      <c r="CC405" s="42">
        <v>0</v>
      </c>
    </row>
    <row r="406" spans="1:81" x14ac:dyDescent="0.25">
      <c r="A406" s="202">
        <v>44958</v>
      </c>
      <c r="B406" s="42" t="s">
        <v>1246</v>
      </c>
      <c r="C406" s="42" t="s">
        <v>1244</v>
      </c>
      <c r="D406" s="42">
        <v>0</v>
      </c>
      <c r="E406" s="42">
        <v>0</v>
      </c>
      <c r="F406" s="42">
        <v>0</v>
      </c>
      <c r="G406" s="42">
        <v>0</v>
      </c>
      <c r="H406" s="42">
        <v>0</v>
      </c>
      <c r="I406" s="42">
        <v>0</v>
      </c>
      <c r="J406" s="42">
        <v>0</v>
      </c>
      <c r="K406" s="42">
        <v>0</v>
      </c>
      <c r="L406" s="42">
        <v>0</v>
      </c>
      <c r="M406" s="42">
        <v>0</v>
      </c>
      <c r="N406" s="42">
        <v>0</v>
      </c>
      <c r="O406" s="42">
        <v>0</v>
      </c>
      <c r="P406" s="42">
        <v>0</v>
      </c>
      <c r="Q406" s="42">
        <v>0</v>
      </c>
      <c r="R406" s="42">
        <v>0</v>
      </c>
      <c r="S406" s="42">
        <v>0</v>
      </c>
      <c r="T406" s="42">
        <v>0</v>
      </c>
      <c r="U406" s="42">
        <v>0</v>
      </c>
      <c r="V406" s="42">
        <v>0</v>
      </c>
      <c r="W406" s="42">
        <v>0</v>
      </c>
      <c r="X406" s="42">
        <v>0</v>
      </c>
      <c r="Y406" s="42">
        <v>0</v>
      </c>
      <c r="Z406" s="42">
        <v>0</v>
      </c>
      <c r="AA406" s="42">
        <v>0</v>
      </c>
      <c r="AB406" s="42">
        <v>0</v>
      </c>
      <c r="AC406" s="42">
        <v>0</v>
      </c>
      <c r="AD406" s="42">
        <v>0</v>
      </c>
      <c r="AE406" s="42">
        <v>0</v>
      </c>
      <c r="AF406" s="42">
        <v>0</v>
      </c>
      <c r="AG406" s="42">
        <v>0</v>
      </c>
      <c r="AH406" s="42">
        <v>0</v>
      </c>
      <c r="AI406" s="42">
        <v>0</v>
      </c>
      <c r="AJ406" s="42">
        <v>0</v>
      </c>
      <c r="AK406" s="42">
        <v>0</v>
      </c>
      <c r="AL406" s="42">
        <v>0</v>
      </c>
      <c r="AM406" s="42">
        <v>0</v>
      </c>
      <c r="AN406" s="42">
        <v>0</v>
      </c>
      <c r="AO406" s="42">
        <v>0</v>
      </c>
      <c r="AP406" s="42">
        <v>0</v>
      </c>
      <c r="AQ406" s="42">
        <v>0</v>
      </c>
      <c r="AR406" s="42">
        <v>0</v>
      </c>
      <c r="AS406" s="42">
        <v>0</v>
      </c>
      <c r="AT406" s="42">
        <v>0</v>
      </c>
      <c r="AU406" s="42">
        <v>0</v>
      </c>
      <c r="AV406" s="42">
        <v>0</v>
      </c>
      <c r="AW406" s="42">
        <v>0</v>
      </c>
      <c r="AX406" s="42">
        <v>0</v>
      </c>
      <c r="AY406" s="42">
        <v>0</v>
      </c>
      <c r="AZ406" s="42">
        <v>0</v>
      </c>
      <c r="BA406" s="42">
        <v>0</v>
      </c>
      <c r="BB406" s="42">
        <v>0</v>
      </c>
      <c r="BC406" s="42">
        <v>0</v>
      </c>
      <c r="BD406" s="42">
        <v>0</v>
      </c>
      <c r="BE406" s="42">
        <v>0</v>
      </c>
      <c r="BF406" s="42">
        <v>0</v>
      </c>
      <c r="BG406" s="42">
        <v>0</v>
      </c>
      <c r="BH406" s="42">
        <v>0</v>
      </c>
      <c r="BI406" s="42">
        <v>0</v>
      </c>
      <c r="BJ406" s="42">
        <v>0</v>
      </c>
      <c r="BK406" s="42">
        <v>0</v>
      </c>
      <c r="BL406" s="42">
        <v>0</v>
      </c>
      <c r="BM406" s="42">
        <v>0</v>
      </c>
      <c r="BN406" s="42">
        <v>0</v>
      </c>
      <c r="BO406" s="42">
        <v>0</v>
      </c>
      <c r="BP406" s="42">
        <v>0</v>
      </c>
      <c r="BQ406" s="42">
        <v>0</v>
      </c>
      <c r="BR406" s="42">
        <v>0</v>
      </c>
      <c r="BS406" s="42">
        <v>-243.58</v>
      </c>
      <c r="BT406" s="42">
        <v>0</v>
      </c>
      <c r="BU406" s="42">
        <v>0</v>
      </c>
      <c r="BV406" s="42">
        <v>0</v>
      </c>
      <c r="BW406" s="42">
        <v>0</v>
      </c>
      <c r="BX406" s="42">
        <v>-2234.1410000000001</v>
      </c>
      <c r="BY406" s="42">
        <v>0</v>
      </c>
      <c r="BZ406" s="42">
        <v>0</v>
      </c>
      <c r="CA406" s="42">
        <v>0</v>
      </c>
      <c r="CB406" s="42">
        <v>0</v>
      </c>
      <c r="CC406" s="42">
        <v>0</v>
      </c>
    </row>
    <row r="407" spans="1:81" x14ac:dyDescent="0.25">
      <c r="A407" s="202">
        <v>44958</v>
      </c>
      <c r="B407" s="42" t="s">
        <v>1245</v>
      </c>
      <c r="C407" s="42" t="s">
        <v>1244</v>
      </c>
      <c r="D407" s="42">
        <v>0</v>
      </c>
      <c r="E407" s="42">
        <v>0</v>
      </c>
      <c r="F407" s="42">
        <v>0</v>
      </c>
      <c r="G407" s="42">
        <v>0</v>
      </c>
      <c r="H407" s="42">
        <v>0</v>
      </c>
      <c r="I407" s="42">
        <v>0</v>
      </c>
      <c r="J407" s="42">
        <v>0</v>
      </c>
      <c r="K407" s="42">
        <v>0</v>
      </c>
      <c r="L407" s="42">
        <v>0</v>
      </c>
      <c r="M407" s="42">
        <v>0</v>
      </c>
      <c r="N407" s="42">
        <v>0</v>
      </c>
      <c r="O407" s="42">
        <v>0</v>
      </c>
      <c r="P407" s="42">
        <v>0</v>
      </c>
      <c r="Q407" s="42">
        <v>0</v>
      </c>
      <c r="R407" s="42">
        <v>0</v>
      </c>
      <c r="S407" s="42">
        <v>0</v>
      </c>
      <c r="T407" s="42">
        <v>0</v>
      </c>
      <c r="U407" s="42">
        <v>0</v>
      </c>
      <c r="V407" s="42">
        <v>0</v>
      </c>
      <c r="W407" s="42">
        <v>0</v>
      </c>
      <c r="X407" s="42">
        <v>0</v>
      </c>
      <c r="Y407" s="42">
        <v>0</v>
      </c>
      <c r="Z407" s="42">
        <v>0</v>
      </c>
      <c r="AA407" s="42">
        <v>0</v>
      </c>
      <c r="AB407" s="42">
        <v>0</v>
      </c>
      <c r="AC407" s="42">
        <v>0</v>
      </c>
      <c r="AD407" s="42">
        <v>0</v>
      </c>
      <c r="AE407" s="42">
        <v>0</v>
      </c>
      <c r="AF407" s="42">
        <v>0</v>
      </c>
      <c r="AG407" s="42">
        <v>0</v>
      </c>
      <c r="AH407" s="42">
        <v>0</v>
      </c>
      <c r="AI407" s="42">
        <v>0</v>
      </c>
      <c r="AJ407" s="42">
        <v>0</v>
      </c>
      <c r="AK407" s="42">
        <v>0</v>
      </c>
      <c r="AL407" s="42">
        <v>0</v>
      </c>
      <c r="AM407" s="42">
        <v>0</v>
      </c>
      <c r="AN407" s="42">
        <v>0</v>
      </c>
      <c r="AO407" s="42">
        <v>0</v>
      </c>
      <c r="AP407" s="42">
        <v>0</v>
      </c>
      <c r="AQ407" s="42">
        <v>0</v>
      </c>
      <c r="AR407" s="42">
        <v>0</v>
      </c>
      <c r="AS407" s="42">
        <v>0</v>
      </c>
      <c r="AT407" s="42">
        <v>0</v>
      </c>
      <c r="AU407" s="42">
        <v>0</v>
      </c>
      <c r="AV407" s="42">
        <v>0</v>
      </c>
      <c r="AW407" s="42">
        <v>0</v>
      </c>
      <c r="AX407" s="42">
        <v>0</v>
      </c>
      <c r="AY407" s="42">
        <v>0</v>
      </c>
      <c r="AZ407" s="42">
        <v>0</v>
      </c>
      <c r="BA407" s="42">
        <v>0</v>
      </c>
      <c r="BB407" s="42">
        <v>0</v>
      </c>
      <c r="BC407" s="42">
        <v>0</v>
      </c>
      <c r="BD407" s="42">
        <v>0</v>
      </c>
      <c r="BE407" s="42">
        <v>0</v>
      </c>
      <c r="BF407" s="42">
        <v>0</v>
      </c>
      <c r="BG407" s="42">
        <v>0</v>
      </c>
      <c r="BH407" s="42">
        <v>0</v>
      </c>
      <c r="BI407" s="42">
        <v>0</v>
      </c>
      <c r="BJ407" s="42">
        <v>0</v>
      </c>
      <c r="BK407" s="42">
        <v>0</v>
      </c>
      <c r="BL407" s="42">
        <v>0</v>
      </c>
      <c r="BM407" s="42">
        <v>0</v>
      </c>
      <c r="BN407" s="42">
        <v>0</v>
      </c>
      <c r="BO407" s="42">
        <v>0</v>
      </c>
      <c r="BP407" s="42">
        <v>0</v>
      </c>
      <c r="BQ407" s="42">
        <v>0</v>
      </c>
      <c r="BR407" s="42">
        <v>0</v>
      </c>
      <c r="BS407" s="42">
        <v>-0.26749921999993298</v>
      </c>
      <c r="BT407" s="42">
        <v>0</v>
      </c>
      <c r="BU407" s="42">
        <v>0</v>
      </c>
      <c r="BV407" s="42">
        <v>0</v>
      </c>
      <c r="BW407" s="42">
        <v>0</v>
      </c>
      <c r="BX407" s="42">
        <v>322.206591436</v>
      </c>
      <c r="BY407" s="42">
        <v>0</v>
      </c>
      <c r="BZ407" s="42">
        <v>0</v>
      </c>
      <c r="CA407" s="42">
        <v>0</v>
      </c>
      <c r="CB407" s="42">
        <v>0</v>
      </c>
      <c r="CC407" s="42">
        <v>0</v>
      </c>
    </row>
    <row r="408" spans="1:81" x14ac:dyDescent="0.25">
      <c r="A408" s="202">
        <v>44958</v>
      </c>
      <c r="B408" s="42" t="s">
        <v>1428</v>
      </c>
      <c r="C408" s="42" t="s">
        <v>1429</v>
      </c>
      <c r="D408" s="42">
        <v>0</v>
      </c>
      <c r="E408" s="42">
        <v>0</v>
      </c>
      <c r="F408" s="42">
        <v>0</v>
      </c>
      <c r="G408" s="42">
        <v>0</v>
      </c>
      <c r="H408" s="42">
        <v>0</v>
      </c>
      <c r="I408" s="42">
        <v>0</v>
      </c>
      <c r="J408" s="42">
        <v>0</v>
      </c>
      <c r="K408" s="42">
        <v>0</v>
      </c>
      <c r="L408" s="42">
        <v>0</v>
      </c>
      <c r="M408" s="42">
        <v>0</v>
      </c>
      <c r="N408" s="42">
        <v>0</v>
      </c>
      <c r="O408" s="42">
        <v>0</v>
      </c>
      <c r="P408" s="42">
        <v>0</v>
      </c>
      <c r="Q408" s="42">
        <v>0</v>
      </c>
      <c r="R408" s="42">
        <v>0</v>
      </c>
      <c r="S408" s="42">
        <v>0</v>
      </c>
      <c r="T408" s="42">
        <v>0</v>
      </c>
      <c r="U408" s="42">
        <v>0</v>
      </c>
      <c r="V408" s="42">
        <v>0</v>
      </c>
      <c r="W408" s="42">
        <v>0</v>
      </c>
      <c r="X408" s="42">
        <v>0</v>
      </c>
      <c r="Y408" s="42">
        <v>0</v>
      </c>
      <c r="Z408" s="42">
        <v>0</v>
      </c>
      <c r="AA408" s="42">
        <v>0</v>
      </c>
      <c r="AB408" s="42">
        <v>0</v>
      </c>
      <c r="AC408" s="42">
        <v>0</v>
      </c>
      <c r="AD408" s="42">
        <v>0</v>
      </c>
      <c r="AE408" s="42">
        <v>0</v>
      </c>
      <c r="AF408" s="42">
        <v>0</v>
      </c>
      <c r="AG408" s="42">
        <v>0</v>
      </c>
      <c r="AH408" s="42">
        <v>0</v>
      </c>
      <c r="AI408" s="42">
        <v>0</v>
      </c>
      <c r="AJ408" s="42">
        <v>0</v>
      </c>
      <c r="AK408" s="42">
        <v>0</v>
      </c>
      <c r="AL408" s="42">
        <v>0</v>
      </c>
      <c r="AM408" s="42">
        <v>0</v>
      </c>
      <c r="AN408" s="42">
        <v>0</v>
      </c>
      <c r="AO408" s="42">
        <v>0</v>
      </c>
      <c r="AP408" s="42">
        <v>0</v>
      </c>
      <c r="AQ408" s="42">
        <v>0</v>
      </c>
      <c r="AR408" s="42">
        <v>0</v>
      </c>
      <c r="AS408" s="42">
        <v>0</v>
      </c>
      <c r="AT408" s="42">
        <v>0</v>
      </c>
      <c r="AU408" s="42">
        <v>0</v>
      </c>
      <c r="AV408" s="42">
        <v>0</v>
      </c>
      <c r="AW408" s="42">
        <v>0</v>
      </c>
      <c r="AX408" s="42">
        <v>0</v>
      </c>
      <c r="AY408" s="42">
        <v>0</v>
      </c>
      <c r="AZ408" s="42">
        <v>0</v>
      </c>
      <c r="BA408" s="42">
        <v>0</v>
      </c>
      <c r="BB408" s="42">
        <v>0</v>
      </c>
      <c r="BC408" s="42">
        <v>0</v>
      </c>
      <c r="BD408" s="42">
        <v>0</v>
      </c>
      <c r="BE408" s="42">
        <v>0</v>
      </c>
      <c r="BF408" s="42">
        <v>0</v>
      </c>
      <c r="BG408" s="42">
        <v>0</v>
      </c>
      <c r="BH408" s="42">
        <v>0</v>
      </c>
      <c r="BI408" s="42">
        <v>0</v>
      </c>
      <c r="BJ408" s="42">
        <v>0</v>
      </c>
      <c r="BK408" s="42">
        <v>0</v>
      </c>
      <c r="BL408" s="42">
        <v>0</v>
      </c>
      <c r="BM408" s="42">
        <v>0</v>
      </c>
      <c r="BN408" s="42">
        <v>0</v>
      </c>
      <c r="BO408" s="42">
        <v>0</v>
      </c>
      <c r="BP408" s="42">
        <v>0</v>
      </c>
      <c r="BQ408" s="42">
        <v>0</v>
      </c>
      <c r="BR408" s="42">
        <v>0</v>
      </c>
      <c r="BS408" s="42">
        <v>0</v>
      </c>
      <c r="BT408" s="42">
        <v>-101364.50482414001</v>
      </c>
      <c r="BU408" s="42">
        <v>0</v>
      </c>
      <c r="BV408" s="42">
        <v>0</v>
      </c>
      <c r="BW408" s="42">
        <v>0</v>
      </c>
      <c r="BX408" s="42">
        <v>23570.573702235</v>
      </c>
      <c r="BY408" s="42">
        <v>0</v>
      </c>
      <c r="BZ408" s="42">
        <v>0</v>
      </c>
      <c r="CA408" s="42">
        <v>0</v>
      </c>
      <c r="CB408" s="42">
        <v>0</v>
      </c>
      <c r="CC408" s="42">
        <v>0</v>
      </c>
    </row>
    <row r="409" spans="1:81" x14ac:dyDescent="0.25">
      <c r="A409" s="202">
        <v>44958</v>
      </c>
      <c r="B409" s="42" t="s">
        <v>1242</v>
      </c>
      <c r="C409" s="42" t="s">
        <v>1243</v>
      </c>
      <c r="D409" s="42">
        <v>0</v>
      </c>
      <c r="E409" s="42">
        <v>0</v>
      </c>
      <c r="F409" s="42">
        <v>0</v>
      </c>
      <c r="G409" s="42">
        <v>0</v>
      </c>
      <c r="H409" s="42">
        <v>0</v>
      </c>
      <c r="I409" s="42">
        <v>0</v>
      </c>
      <c r="J409" s="42">
        <v>0</v>
      </c>
      <c r="K409" s="42">
        <v>0</v>
      </c>
      <c r="L409" s="42">
        <v>0</v>
      </c>
      <c r="M409" s="42">
        <v>0</v>
      </c>
      <c r="N409" s="42">
        <v>0</v>
      </c>
      <c r="O409" s="42">
        <v>0</v>
      </c>
      <c r="P409" s="42">
        <v>0</v>
      </c>
      <c r="Q409" s="42">
        <v>0</v>
      </c>
      <c r="R409" s="42">
        <v>0</v>
      </c>
      <c r="S409" s="42">
        <v>0</v>
      </c>
      <c r="T409" s="42">
        <v>0</v>
      </c>
      <c r="U409" s="42">
        <v>0</v>
      </c>
      <c r="V409" s="42">
        <v>0</v>
      </c>
      <c r="W409" s="42">
        <v>0</v>
      </c>
      <c r="X409" s="42">
        <v>0</v>
      </c>
      <c r="Y409" s="42">
        <v>0</v>
      </c>
      <c r="Z409" s="42">
        <v>0</v>
      </c>
      <c r="AA409" s="42">
        <v>0</v>
      </c>
      <c r="AB409" s="42">
        <v>0</v>
      </c>
      <c r="AC409" s="42">
        <v>0</v>
      </c>
      <c r="AD409" s="42">
        <v>0</v>
      </c>
      <c r="AE409" s="42">
        <v>0</v>
      </c>
      <c r="AF409" s="42">
        <v>0</v>
      </c>
      <c r="AG409" s="42">
        <v>0</v>
      </c>
      <c r="AH409" s="42">
        <v>0</v>
      </c>
      <c r="AI409" s="42">
        <v>0</v>
      </c>
      <c r="AJ409" s="42">
        <v>0</v>
      </c>
      <c r="AK409" s="42">
        <v>0</v>
      </c>
      <c r="AL409" s="42">
        <v>0</v>
      </c>
      <c r="AM409" s="42">
        <v>0</v>
      </c>
      <c r="AN409" s="42">
        <v>0</v>
      </c>
      <c r="AO409" s="42">
        <v>0</v>
      </c>
      <c r="AP409" s="42">
        <v>0</v>
      </c>
      <c r="AQ409" s="42">
        <v>0</v>
      </c>
      <c r="AR409" s="42">
        <v>0</v>
      </c>
      <c r="AS409" s="42">
        <v>0</v>
      </c>
      <c r="AT409" s="42">
        <v>0</v>
      </c>
      <c r="AU409" s="42">
        <v>0</v>
      </c>
      <c r="AV409" s="42">
        <v>0</v>
      </c>
      <c r="AW409" s="42">
        <v>0</v>
      </c>
      <c r="AX409" s="42">
        <v>0</v>
      </c>
      <c r="AY409" s="42">
        <v>0</v>
      </c>
      <c r="AZ409" s="42">
        <v>0</v>
      </c>
      <c r="BA409" s="42">
        <v>0</v>
      </c>
      <c r="BB409" s="42">
        <v>0</v>
      </c>
      <c r="BC409" s="42">
        <v>0</v>
      </c>
      <c r="BD409" s="42">
        <v>0</v>
      </c>
      <c r="BE409" s="42">
        <v>0</v>
      </c>
      <c r="BF409" s="42">
        <v>0</v>
      </c>
      <c r="BG409" s="42">
        <v>0</v>
      </c>
      <c r="BH409" s="42">
        <v>0</v>
      </c>
      <c r="BI409" s="42">
        <v>0</v>
      </c>
      <c r="BJ409" s="42">
        <v>0</v>
      </c>
      <c r="BK409" s="42">
        <v>0</v>
      </c>
      <c r="BL409" s="42">
        <v>0</v>
      </c>
      <c r="BM409" s="42">
        <v>0</v>
      </c>
      <c r="BN409" s="42">
        <v>0</v>
      </c>
      <c r="BO409" s="42">
        <v>0</v>
      </c>
      <c r="BP409" s="42">
        <v>0</v>
      </c>
      <c r="BQ409" s="42">
        <v>0</v>
      </c>
      <c r="BR409" s="42">
        <v>0</v>
      </c>
      <c r="BS409" s="42">
        <v>0</v>
      </c>
      <c r="BT409" s="42">
        <v>0</v>
      </c>
      <c r="BU409" s="42">
        <v>-11261.66696255</v>
      </c>
      <c r="BV409" s="42">
        <v>0</v>
      </c>
      <c r="BW409" s="42">
        <v>18225.727988015999</v>
      </c>
      <c r="BX409" s="42">
        <v>0</v>
      </c>
      <c r="BY409" s="42">
        <v>0</v>
      </c>
      <c r="BZ409" s="42">
        <v>0</v>
      </c>
      <c r="CA409" s="42">
        <v>0</v>
      </c>
      <c r="CB409" s="42">
        <v>0</v>
      </c>
      <c r="CC409" s="42">
        <v>0</v>
      </c>
    </row>
    <row r="410" spans="1:81" x14ac:dyDescent="0.25">
      <c r="A410" s="202">
        <v>44958</v>
      </c>
      <c r="B410" s="42" t="s">
        <v>1242</v>
      </c>
      <c r="C410" s="42" t="s">
        <v>1241</v>
      </c>
      <c r="D410" s="42">
        <v>0</v>
      </c>
      <c r="E410" s="42">
        <v>0</v>
      </c>
      <c r="F410" s="42">
        <v>0</v>
      </c>
      <c r="G410" s="42">
        <v>0</v>
      </c>
      <c r="H410" s="42">
        <v>0</v>
      </c>
      <c r="I410" s="42">
        <v>0</v>
      </c>
      <c r="J410" s="42">
        <v>0</v>
      </c>
      <c r="K410" s="42">
        <v>0</v>
      </c>
      <c r="L410" s="42">
        <v>0</v>
      </c>
      <c r="M410" s="42">
        <v>0</v>
      </c>
      <c r="N410" s="42">
        <v>0</v>
      </c>
      <c r="O410" s="42">
        <v>0</v>
      </c>
      <c r="P410" s="42">
        <v>0</v>
      </c>
      <c r="Q410" s="42">
        <v>0</v>
      </c>
      <c r="R410" s="42">
        <v>0</v>
      </c>
      <c r="S410" s="42">
        <v>0</v>
      </c>
      <c r="T410" s="42">
        <v>0</v>
      </c>
      <c r="U410" s="42">
        <v>0</v>
      </c>
      <c r="V410" s="42">
        <v>0</v>
      </c>
      <c r="W410" s="42">
        <v>0</v>
      </c>
      <c r="X410" s="42">
        <v>0</v>
      </c>
      <c r="Y410" s="42">
        <v>0</v>
      </c>
      <c r="Z410" s="42">
        <v>0</v>
      </c>
      <c r="AA410" s="42">
        <v>0</v>
      </c>
      <c r="AB410" s="42">
        <v>0</v>
      </c>
      <c r="AC410" s="42">
        <v>0</v>
      </c>
      <c r="AD410" s="42">
        <v>0</v>
      </c>
      <c r="AE410" s="42">
        <v>0</v>
      </c>
      <c r="AF410" s="42">
        <v>0</v>
      </c>
      <c r="AG410" s="42">
        <v>0</v>
      </c>
      <c r="AH410" s="42">
        <v>0</v>
      </c>
      <c r="AI410" s="42">
        <v>0</v>
      </c>
      <c r="AJ410" s="42">
        <v>0</v>
      </c>
      <c r="AK410" s="42">
        <v>0</v>
      </c>
      <c r="AL410" s="42">
        <v>0</v>
      </c>
      <c r="AM410" s="42">
        <v>0</v>
      </c>
      <c r="AN410" s="42">
        <v>0</v>
      </c>
      <c r="AO410" s="42">
        <v>0</v>
      </c>
      <c r="AP410" s="42">
        <v>0</v>
      </c>
      <c r="AQ410" s="42">
        <v>0</v>
      </c>
      <c r="AR410" s="42">
        <v>0</v>
      </c>
      <c r="AS410" s="42">
        <v>0</v>
      </c>
      <c r="AT410" s="42">
        <v>0</v>
      </c>
      <c r="AU410" s="42">
        <v>0</v>
      </c>
      <c r="AV410" s="42">
        <v>0</v>
      </c>
      <c r="AW410" s="42">
        <v>0</v>
      </c>
      <c r="AX410" s="42">
        <v>0</v>
      </c>
      <c r="AY410" s="42">
        <v>0</v>
      </c>
      <c r="AZ410" s="42">
        <v>0</v>
      </c>
      <c r="BA410" s="42">
        <v>0</v>
      </c>
      <c r="BB410" s="42">
        <v>0</v>
      </c>
      <c r="BC410" s="42">
        <v>0</v>
      </c>
      <c r="BD410" s="42">
        <v>0</v>
      </c>
      <c r="BE410" s="42">
        <v>0</v>
      </c>
      <c r="BF410" s="42">
        <v>0</v>
      </c>
      <c r="BG410" s="42">
        <v>0</v>
      </c>
      <c r="BH410" s="42">
        <v>0</v>
      </c>
      <c r="BI410" s="42">
        <v>0</v>
      </c>
      <c r="BJ410" s="42">
        <v>0</v>
      </c>
      <c r="BK410" s="42">
        <v>0</v>
      </c>
      <c r="BL410" s="42">
        <v>0</v>
      </c>
      <c r="BM410" s="42">
        <v>0</v>
      </c>
      <c r="BN410" s="42">
        <v>0</v>
      </c>
      <c r="BO410" s="42">
        <v>0</v>
      </c>
      <c r="BP410" s="42">
        <v>0</v>
      </c>
      <c r="BQ410" s="42">
        <v>0</v>
      </c>
      <c r="BR410" s="42">
        <v>0</v>
      </c>
      <c r="BS410" s="42">
        <v>0</v>
      </c>
      <c r="BT410" s="42">
        <v>0</v>
      </c>
      <c r="BU410" s="42">
        <v>11270.4</v>
      </c>
      <c r="BV410" s="42">
        <v>0</v>
      </c>
      <c r="BW410" s="42">
        <v>0</v>
      </c>
      <c r="BX410" s="42">
        <v>-18209.5288</v>
      </c>
      <c r="BY410" s="42">
        <v>0</v>
      </c>
      <c r="BZ410" s="42">
        <v>0</v>
      </c>
      <c r="CA410" s="42">
        <v>0</v>
      </c>
      <c r="CB410" s="42">
        <v>0</v>
      </c>
      <c r="CC410" s="42">
        <v>0</v>
      </c>
    </row>
    <row r="411" spans="1:81" x14ac:dyDescent="0.25">
      <c r="A411" s="202">
        <v>44958</v>
      </c>
      <c r="B411" s="42" t="s">
        <v>1239</v>
      </c>
      <c r="C411" s="42" t="s">
        <v>1240</v>
      </c>
      <c r="D411" s="42">
        <v>0</v>
      </c>
      <c r="E411" s="42">
        <v>0</v>
      </c>
      <c r="F411" s="42">
        <v>0</v>
      </c>
      <c r="G411" s="42">
        <v>0</v>
      </c>
      <c r="H411" s="42">
        <v>0</v>
      </c>
      <c r="I411" s="42">
        <v>0</v>
      </c>
      <c r="J411" s="42">
        <v>0</v>
      </c>
      <c r="K411" s="42">
        <v>0</v>
      </c>
      <c r="L411" s="42">
        <v>0</v>
      </c>
      <c r="M411" s="42">
        <v>0</v>
      </c>
      <c r="N411" s="42">
        <v>0</v>
      </c>
      <c r="O411" s="42">
        <v>0</v>
      </c>
      <c r="P411" s="42">
        <v>0</v>
      </c>
      <c r="Q411" s="42">
        <v>0</v>
      </c>
      <c r="R411" s="42">
        <v>0</v>
      </c>
      <c r="S411" s="42">
        <v>0</v>
      </c>
      <c r="T411" s="42">
        <v>0</v>
      </c>
      <c r="U411" s="42">
        <v>0</v>
      </c>
      <c r="V411" s="42">
        <v>0</v>
      </c>
      <c r="W411" s="42">
        <v>0</v>
      </c>
      <c r="X411" s="42">
        <v>0</v>
      </c>
      <c r="Y411" s="42">
        <v>0</v>
      </c>
      <c r="Z411" s="42">
        <v>0</v>
      </c>
      <c r="AA411" s="42">
        <v>0</v>
      </c>
      <c r="AB411" s="42">
        <v>0</v>
      </c>
      <c r="AC411" s="42">
        <v>0</v>
      </c>
      <c r="AD411" s="42">
        <v>0</v>
      </c>
      <c r="AE411" s="42">
        <v>0</v>
      </c>
      <c r="AF411" s="42">
        <v>0</v>
      </c>
      <c r="AG411" s="42">
        <v>0</v>
      </c>
      <c r="AH411" s="42">
        <v>0</v>
      </c>
      <c r="AI411" s="42">
        <v>0</v>
      </c>
      <c r="AJ411" s="42">
        <v>0</v>
      </c>
      <c r="AK411" s="42">
        <v>0</v>
      </c>
      <c r="AL411" s="42">
        <v>0</v>
      </c>
      <c r="AM411" s="42">
        <v>0</v>
      </c>
      <c r="AN411" s="42">
        <v>0</v>
      </c>
      <c r="AO411" s="42">
        <v>0</v>
      </c>
      <c r="AP411" s="42">
        <v>0</v>
      </c>
      <c r="AQ411" s="42">
        <v>0</v>
      </c>
      <c r="AR411" s="42">
        <v>0</v>
      </c>
      <c r="AS411" s="42">
        <v>0</v>
      </c>
      <c r="AT411" s="42">
        <v>0</v>
      </c>
      <c r="AU411" s="42">
        <v>0</v>
      </c>
      <c r="AV411" s="42">
        <v>0</v>
      </c>
      <c r="AW411" s="42">
        <v>0</v>
      </c>
      <c r="AX411" s="42">
        <v>0</v>
      </c>
      <c r="AY411" s="42">
        <v>0</v>
      </c>
      <c r="AZ411" s="42">
        <v>0</v>
      </c>
      <c r="BA411" s="42">
        <v>0</v>
      </c>
      <c r="BB411" s="42">
        <v>0</v>
      </c>
      <c r="BC411" s="42">
        <v>0</v>
      </c>
      <c r="BD411" s="42">
        <v>0</v>
      </c>
      <c r="BE411" s="42">
        <v>0</v>
      </c>
      <c r="BF411" s="42">
        <v>0</v>
      </c>
      <c r="BG411" s="42">
        <v>0</v>
      </c>
      <c r="BH411" s="42">
        <v>0</v>
      </c>
      <c r="BI411" s="42">
        <v>0</v>
      </c>
      <c r="BJ411" s="42">
        <v>0</v>
      </c>
      <c r="BK411" s="42">
        <v>0</v>
      </c>
      <c r="BL411" s="42">
        <v>0</v>
      </c>
      <c r="BM411" s="42">
        <v>0</v>
      </c>
      <c r="BN411" s="42">
        <v>0</v>
      </c>
      <c r="BO411" s="42">
        <v>0</v>
      </c>
      <c r="BP411" s="42">
        <v>0</v>
      </c>
      <c r="BQ411" s="42">
        <v>0</v>
      </c>
      <c r="BR411" s="42">
        <v>0</v>
      </c>
      <c r="BS411" s="42">
        <v>0</v>
      </c>
      <c r="BT411" s="42">
        <v>0</v>
      </c>
      <c r="BU411" s="42">
        <v>0</v>
      </c>
      <c r="BV411" s="42">
        <v>-1422.7547729299999</v>
      </c>
      <c r="BW411" s="42">
        <v>9467.5967266209991</v>
      </c>
      <c r="BX411" s="42">
        <v>0</v>
      </c>
      <c r="BY411" s="42">
        <v>0</v>
      </c>
      <c r="BZ411" s="42">
        <v>0</v>
      </c>
      <c r="CA411" s="42">
        <v>0</v>
      </c>
      <c r="CB411" s="42">
        <v>0</v>
      </c>
      <c r="CC411" s="42">
        <v>0</v>
      </c>
    </row>
    <row r="412" spans="1:81" x14ac:dyDescent="0.25">
      <c r="A412" s="202">
        <v>44958</v>
      </c>
      <c r="B412" s="42" t="s">
        <v>1239</v>
      </c>
      <c r="C412" s="42" t="s">
        <v>1238</v>
      </c>
      <c r="D412" s="42">
        <v>0</v>
      </c>
      <c r="E412" s="42">
        <v>0</v>
      </c>
      <c r="F412" s="42">
        <v>0</v>
      </c>
      <c r="G412" s="42">
        <v>0</v>
      </c>
      <c r="H412" s="42">
        <v>0</v>
      </c>
      <c r="I412" s="42">
        <v>0</v>
      </c>
      <c r="J412" s="42">
        <v>0</v>
      </c>
      <c r="K412" s="42">
        <v>0</v>
      </c>
      <c r="L412" s="42">
        <v>0</v>
      </c>
      <c r="M412" s="42">
        <v>0</v>
      </c>
      <c r="N412" s="42">
        <v>0</v>
      </c>
      <c r="O412" s="42">
        <v>0</v>
      </c>
      <c r="P412" s="42">
        <v>0</v>
      </c>
      <c r="Q412" s="42">
        <v>0</v>
      </c>
      <c r="R412" s="42">
        <v>0</v>
      </c>
      <c r="S412" s="42">
        <v>0</v>
      </c>
      <c r="T412" s="42">
        <v>0</v>
      </c>
      <c r="U412" s="42">
        <v>0</v>
      </c>
      <c r="V412" s="42">
        <v>0</v>
      </c>
      <c r="W412" s="42">
        <v>0</v>
      </c>
      <c r="X412" s="42">
        <v>0</v>
      </c>
      <c r="Y412" s="42">
        <v>0</v>
      </c>
      <c r="Z412" s="42">
        <v>0</v>
      </c>
      <c r="AA412" s="42">
        <v>0</v>
      </c>
      <c r="AB412" s="42">
        <v>0</v>
      </c>
      <c r="AC412" s="42">
        <v>0</v>
      </c>
      <c r="AD412" s="42">
        <v>0</v>
      </c>
      <c r="AE412" s="42">
        <v>0</v>
      </c>
      <c r="AF412" s="42">
        <v>0</v>
      </c>
      <c r="AG412" s="42">
        <v>0</v>
      </c>
      <c r="AH412" s="42">
        <v>0</v>
      </c>
      <c r="AI412" s="42">
        <v>0</v>
      </c>
      <c r="AJ412" s="42">
        <v>0</v>
      </c>
      <c r="AK412" s="42">
        <v>0</v>
      </c>
      <c r="AL412" s="42">
        <v>0</v>
      </c>
      <c r="AM412" s="42">
        <v>0</v>
      </c>
      <c r="AN412" s="42">
        <v>0</v>
      </c>
      <c r="AO412" s="42">
        <v>0</v>
      </c>
      <c r="AP412" s="42">
        <v>0</v>
      </c>
      <c r="AQ412" s="42">
        <v>0</v>
      </c>
      <c r="AR412" s="42">
        <v>0</v>
      </c>
      <c r="AS412" s="42">
        <v>0</v>
      </c>
      <c r="AT412" s="42">
        <v>0</v>
      </c>
      <c r="AU412" s="42">
        <v>0</v>
      </c>
      <c r="AV412" s="42">
        <v>0</v>
      </c>
      <c r="AW412" s="42">
        <v>0</v>
      </c>
      <c r="AX412" s="42">
        <v>0</v>
      </c>
      <c r="AY412" s="42">
        <v>0</v>
      </c>
      <c r="AZ412" s="42">
        <v>0</v>
      </c>
      <c r="BA412" s="42">
        <v>0</v>
      </c>
      <c r="BB412" s="42">
        <v>0</v>
      </c>
      <c r="BC412" s="42">
        <v>0</v>
      </c>
      <c r="BD412" s="42">
        <v>0</v>
      </c>
      <c r="BE412" s="42">
        <v>0</v>
      </c>
      <c r="BF412" s="42">
        <v>0</v>
      </c>
      <c r="BG412" s="42">
        <v>0</v>
      </c>
      <c r="BH412" s="42">
        <v>0</v>
      </c>
      <c r="BI412" s="42">
        <v>0</v>
      </c>
      <c r="BJ412" s="42">
        <v>0</v>
      </c>
      <c r="BK412" s="42">
        <v>0</v>
      </c>
      <c r="BL412" s="42">
        <v>0</v>
      </c>
      <c r="BM412" s="42">
        <v>0</v>
      </c>
      <c r="BN412" s="42">
        <v>0</v>
      </c>
      <c r="BO412" s="42">
        <v>0</v>
      </c>
      <c r="BP412" s="42">
        <v>0</v>
      </c>
      <c r="BQ412" s="42">
        <v>0</v>
      </c>
      <c r="BR412" s="42">
        <v>0</v>
      </c>
      <c r="BS412" s="42">
        <v>0</v>
      </c>
      <c r="BT412" s="42">
        <v>0</v>
      </c>
      <c r="BU412" s="42">
        <v>0</v>
      </c>
      <c r="BV412" s="42">
        <v>1422.76</v>
      </c>
      <c r="BW412" s="42">
        <v>0</v>
      </c>
      <c r="BX412" s="42">
        <v>-9441.0339499999991</v>
      </c>
      <c r="BY412" s="42">
        <v>0</v>
      </c>
      <c r="BZ412" s="42">
        <v>0</v>
      </c>
      <c r="CA412" s="42">
        <v>0</v>
      </c>
      <c r="CB412" s="42">
        <v>0</v>
      </c>
      <c r="CC412" s="42">
        <v>0</v>
      </c>
    </row>
    <row r="413" spans="1:81" x14ac:dyDescent="0.25">
      <c r="A413" s="202">
        <v>44958</v>
      </c>
      <c r="B413" s="42" t="s">
        <v>1236</v>
      </c>
      <c r="C413" s="42" t="s">
        <v>1237</v>
      </c>
      <c r="D413" s="42">
        <v>0</v>
      </c>
      <c r="E413" s="42">
        <v>0</v>
      </c>
      <c r="F413" s="42">
        <v>0</v>
      </c>
      <c r="G413" s="42">
        <v>0</v>
      </c>
      <c r="H413" s="42">
        <v>0</v>
      </c>
      <c r="I413" s="42">
        <v>0</v>
      </c>
      <c r="J413" s="42">
        <v>0</v>
      </c>
      <c r="K413" s="42">
        <v>0</v>
      </c>
      <c r="L413" s="42">
        <v>0</v>
      </c>
      <c r="M413" s="42">
        <v>0</v>
      </c>
      <c r="N413" s="42">
        <v>0</v>
      </c>
      <c r="O413" s="42">
        <v>0</v>
      </c>
      <c r="P413" s="42">
        <v>0</v>
      </c>
      <c r="Q413" s="42">
        <v>0</v>
      </c>
      <c r="R413" s="42">
        <v>0</v>
      </c>
      <c r="S413" s="42">
        <v>0</v>
      </c>
      <c r="T413" s="42">
        <v>-155729</v>
      </c>
      <c r="U413" s="42">
        <v>0</v>
      </c>
      <c r="V413" s="42">
        <v>0</v>
      </c>
      <c r="W413" s="42">
        <v>0</v>
      </c>
      <c r="X413" s="42">
        <v>0</v>
      </c>
      <c r="Y413" s="42">
        <v>0</v>
      </c>
      <c r="Z413" s="42">
        <v>0</v>
      </c>
      <c r="AA413" s="42">
        <v>0</v>
      </c>
      <c r="AB413" s="42">
        <v>0</v>
      </c>
      <c r="AC413" s="42">
        <v>0</v>
      </c>
      <c r="AD413" s="42">
        <v>0</v>
      </c>
      <c r="AE413" s="42">
        <v>0</v>
      </c>
      <c r="AF413" s="42">
        <v>0</v>
      </c>
      <c r="AG413" s="42">
        <v>0</v>
      </c>
      <c r="AH413" s="42">
        <v>0</v>
      </c>
      <c r="AI413" s="42">
        <v>0</v>
      </c>
      <c r="AJ413" s="42">
        <v>0</v>
      </c>
      <c r="AK413" s="42">
        <v>0</v>
      </c>
      <c r="AL413" s="42">
        <v>0</v>
      </c>
      <c r="AM413" s="42">
        <v>0</v>
      </c>
      <c r="AN413" s="42">
        <v>0</v>
      </c>
      <c r="AO413" s="42">
        <v>0</v>
      </c>
      <c r="AP413" s="42">
        <v>0</v>
      </c>
      <c r="AQ413" s="42">
        <v>0</v>
      </c>
      <c r="AR413" s="42">
        <v>0</v>
      </c>
      <c r="AS413" s="42">
        <v>0</v>
      </c>
      <c r="AT413" s="42">
        <v>0</v>
      </c>
      <c r="AU413" s="42">
        <v>0</v>
      </c>
      <c r="AV413" s="42">
        <v>0</v>
      </c>
      <c r="AW413" s="42">
        <v>0</v>
      </c>
      <c r="AX413" s="42">
        <v>0</v>
      </c>
      <c r="AY413" s="42">
        <v>0</v>
      </c>
      <c r="AZ413" s="42">
        <v>0</v>
      </c>
      <c r="BA413" s="42">
        <v>0</v>
      </c>
      <c r="BB413" s="42">
        <v>0</v>
      </c>
      <c r="BC413" s="42">
        <v>0</v>
      </c>
      <c r="BD413" s="42">
        <v>0</v>
      </c>
      <c r="BE413" s="42">
        <v>0</v>
      </c>
      <c r="BF413" s="42">
        <v>0</v>
      </c>
      <c r="BG413" s="42">
        <v>0</v>
      </c>
      <c r="BH413" s="42">
        <v>0</v>
      </c>
      <c r="BI413" s="42">
        <v>0</v>
      </c>
      <c r="BJ413" s="42">
        <v>0</v>
      </c>
      <c r="BK413" s="42">
        <v>0</v>
      </c>
      <c r="BL413" s="42">
        <v>0</v>
      </c>
      <c r="BM413" s="42">
        <v>0</v>
      </c>
      <c r="BN413" s="42">
        <v>0</v>
      </c>
      <c r="BO413" s="42">
        <v>0</v>
      </c>
      <c r="BP413" s="42">
        <v>0</v>
      </c>
      <c r="BQ413" s="42">
        <v>0</v>
      </c>
      <c r="BR413" s="42">
        <v>0</v>
      </c>
      <c r="BS413" s="42">
        <v>0</v>
      </c>
      <c r="BT413" s="42">
        <v>0</v>
      </c>
      <c r="BU413" s="42">
        <v>0</v>
      </c>
      <c r="BV413" s="42">
        <v>0</v>
      </c>
      <c r="BW413" s="42">
        <v>0</v>
      </c>
      <c r="BX413" s="42">
        <v>156987.5626</v>
      </c>
      <c r="BY413" s="42">
        <v>0</v>
      </c>
      <c r="BZ413" s="42">
        <v>0</v>
      </c>
      <c r="CA413" s="42">
        <v>0</v>
      </c>
      <c r="CB413" s="42">
        <v>0</v>
      </c>
      <c r="CC413" s="42">
        <v>0</v>
      </c>
    </row>
    <row r="414" spans="1:81" x14ac:dyDescent="0.25">
      <c r="A414" s="202">
        <v>44958</v>
      </c>
      <c r="B414" s="42" t="s">
        <v>1236</v>
      </c>
      <c r="C414" s="42" t="s">
        <v>1235</v>
      </c>
      <c r="D414" s="42">
        <v>0</v>
      </c>
      <c r="E414" s="42">
        <v>0</v>
      </c>
      <c r="F414" s="42">
        <v>0</v>
      </c>
      <c r="G414" s="42">
        <v>0</v>
      </c>
      <c r="H414" s="42">
        <v>0</v>
      </c>
      <c r="I414" s="42">
        <v>0</v>
      </c>
      <c r="J414" s="42">
        <v>0</v>
      </c>
      <c r="K414" s="42">
        <v>0</v>
      </c>
      <c r="L414" s="42">
        <v>0</v>
      </c>
      <c r="M414" s="42">
        <v>0</v>
      </c>
      <c r="N414" s="42">
        <v>0</v>
      </c>
      <c r="O414" s="42">
        <v>0</v>
      </c>
      <c r="P414" s="42">
        <v>0</v>
      </c>
      <c r="Q414" s="42">
        <v>0</v>
      </c>
      <c r="R414" s="42">
        <v>0</v>
      </c>
      <c r="S414" s="42">
        <v>0</v>
      </c>
      <c r="T414" s="42">
        <v>0</v>
      </c>
      <c r="U414" s="42">
        <v>0</v>
      </c>
      <c r="V414" s="42">
        <v>0</v>
      </c>
      <c r="W414" s="42">
        <v>0</v>
      </c>
      <c r="X414" s="42">
        <v>0</v>
      </c>
      <c r="Y414" s="42">
        <v>0</v>
      </c>
      <c r="Z414" s="42">
        <v>0</v>
      </c>
      <c r="AA414" s="42">
        <v>0</v>
      </c>
      <c r="AB414" s="42">
        <v>0</v>
      </c>
      <c r="AC414" s="42">
        <v>0</v>
      </c>
      <c r="AD414" s="42">
        <v>0</v>
      </c>
      <c r="AE414" s="42">
        <v>0</v>
      </c>
      <c r="AF414" s="42">
        <v>0</v>
      </c>
      <c r="AG414" s="42">
        <v>0</v>
      </c>
      <c r="AH414" s="42">
        <v>0</v>
      </c>
      <c r="AI414" s="42">
        <v>0</v>
      </c>
      <c r="AJ414" s="42">
        <v>0</v>
      </c>
      <c r="AK414" s="42">
        <v>0</v>
      </c>
      <c r="AL414" s="42">
        <v>0</v>
      </c>
      <c r="AM414" s="42">
        <v>0</v>
      </c>
      <c r="AN414" s="42">
        <v>0</v>
      </c>
      <c r="AO414" s="42">
        <v>0</v>
      </c>
      <c r="AP414" s="42">
        <v>0</v>
      </c>
      <c r="AQ414" s="42">
        <v>0</v>
      </c>
      <c r="AR414" s="42">
        <v>0</v>
      </c>
      <c r="AS414" s="42">
        <v>0</v>
      </c>
      <c r="AT414" s="42">
        <v>0</v>
      </c>
      <c r="AU414" s="42">
        <v>0</v>
      </c>
      <c r="AV414" s="42">
        <v>0</v>
      </c>
      <c r="AW414" s="42">
        <v>0</v>
      </c>
      <c r="AX414" s="42">
        <v>0</v>
      </c>
      <c r="AY414" s="42">
        <v>0</v>
      </c>
      <c r="AZ414" s="42">
        <v>0</v>
      </c>
      <c r="BA414" s="42">
        <v>0</v>
      </c>
      <c r="BB414" s="42">
        <v>0</v>
      </c>
      <c r="BC414" s="42">
        <v>0</v>
      </c>
      <c r="BD414" s="42">
        <v>0</v>
      </c>
      <c r="BE414" s="42">
        <v>0</v>
      </c>
      <c r="BF414" s="42">
        <v>0</v>
      </c>
      <c r="BG414" s="42">
        <v>0</v>
      </c>
      <c r="BH414" s="42">
        <v>0</v>
      </c>
      <c r="BI414" s="42">
        <v>0</v>
      </c>
      <c r="BJ414" s="42">
        <v>0</v>
      </c>
      <c r="BK414" s="42">
        <v>0</v>
      </c>
      <c r="BL414" s="42">
        <v>0</v>
      </c>
      <c r="BM414" s="42">
        <v>0</v>
      </c>
      <c r="BN414" s="42">
        <v>0</v>
      </c>
      <c r="BO414" s="42">
        <v>0</v>
      </c>
      <c r="BP414" s="42">
        <v>0</v>
      </c>
      <c r="BQ414" s="42">
        <v>0</v>
      </c>
      <c r="BR414" s="42">
        <v>0</v>
      </c>
      <c r="BS414" s="42">
        <v>0</v>
      </c>
      <c r="BT414" s="42">
        <v>0</v>
      </c>
      <c r="BU414" s="42">
        <v>0</v>
      </c>
      <c r="BV414" s="42">
        <v>0</v>
      </c>
      <c r="BW414" s="42">
        <v>156259.64900355699</v>
      </c>
      <c r="BX414" s="42">
        <v>-159227.05227995099</v>
      </c>
      <c r="BY414" s="42">
        <v>0</v>
      </c>
      <c r="BZ414" s="42">
        <v>0</v>
      </c>
      <c r="CA414" s="42">
        <v>0</v>
      </c>
      <c r="CB414" s="42">
        <v>0</v>
      </c>
      <c r="CC414" s="42">
        <v>0</v>
      </c>
    </row>
    <row r="415" spans="1:81" x14ac:dyDescent="0.25">
      <c r="A415" s="202">
        <v>44958</v>
      </c>
      <c r="B415" s="42" t="s">
        <v>1233</v>
      </c>
      <c r="C415" s="42" t="s">
        <v>1234</v>
      </c>
      <c r="D415" s="42">
        <v>0</v>
      </c>
      <c r="E415" s="42">
        <v>0</v>
      </c>
      <c r="F415" s="42">
        <v>0</v>
      </c>
      <c r="G415" s="42">
        <v>0</v>
      </c>
      <c r="H415" s="42">
        <v>0</v>
      </c>
      <c r="I415" s="42">
        <v>0</v>
      </c>
      <c r="J415" s="42">
        <v>0</v>
      </c>
      <c r="K415" s="42">
        <v>0</v>
      </c>
      <c r="L415" s="42">
        <v>0</v>
      </c>
      <c r="M415" s="42">
        <v>0</v>
      </c>
      <c r="N415" s="42">
        <v>0</v>
      </c>
      <c r="O415" s="42">
        <v>0</v>
      </c>
      <c r="P415" s="42">
        <v>0</v>
      </c>
      <c r="Q415" s="42">
        <v>0</v>
      </c>
      <c r="R415" s="42">
        <v>0</v>
      </c>
      <c r="S415" s="42">
        <v>0</v>
      </c>
      <c r="T415" s="42">
        <v>0</v>
      </c>
      <c r="U415" s="42">
        <v>0</v>
      </c>
      <c r="V415" s="42">
        <v>0</v>
      </c>
      <c r="W415" s="42">
        <v>0</v>
      </c>
      <c r="X415" s="42">
        <v>0</v>
      </c>
      <c r="Y415" s="42">
        <v>0</v>
      </c>
      <c r="Z415" s="42">
        <v>0</v>
      </c>
      <c r="AA415" s="42">
        <v>0</v>
      </c>
      <c r="AB415" s="42">
        <v>0</v>
      </c>
      <c r="AC415" s="42">
        <v>0</v>
      </c>
      <c r="AD415" s="42">
        <v>0</v>
      </c>
      <c r="AE415" s="42">
        <v>0</v>
      </c>
      <c r="AF415" s="42">
        <v>0</v>
      </c>
      <c r="AG415" s="42">
        <v>0</v>
      </c>
      <c r="AH415" s="42">
        <v>0</v>
      </c>
      <c r="AI415" s="42">
        <v>0</v>
      </c>
      <c r="AJ415" s="42">
        <v>0</v>
      </c>
      <c r="AK415" s="42">
        <v>0</v>
      </c>
      <c r="AL415" s="42">
        <v>0</v>
      </c>
      <c r="AM415" s="42">
        <v>0</v>
      </c>
      <c r="AN415" s="42">
        <v>0</v>
      </c>
      <c r="AO415" s="42">
        <v>0</v>
      </c>
      <c r="AP415" s="42">
        <v>0</v>
      </c>
      <c r="AQ415" s="42">
        <v>0</v>
      </c>
      <c r="AR415" s="42">
        <v>0</v>
      </c>
      <c r="AS415" s="42">
        <v>0</v>
      </c>
      <c r="AT415" s="42">
        <v>0</v>
      </c>
      <c r="AU415" s="42">
        <v>0</v>
      </c>
      <c r="AV415" s="42">
        <v>0</v>
      </c>
      <c r="AW415" s="42">
        <v>0</v>
      </c>
      <c r="AX415" s="42">
        <v>0</v>
      </c>
      <c r="AY415" s="42">
        <v>0</v>
      </c>
      <c r="AZ415" s="42">
        <v>0</v>
      </c>
      <c r="BA415" s="42">
        <v>0</v>
      </c>
      <c r="BB415" s="42">
        <v>0</v>
      </c>
      <c r="BC415" s="42">
        <v>0</v>
      </c>
      <c r="BD415" s="42">
        <v>0</v>
      </c>
      <c r="BE415" s="42">
        <v>0</v>
      </c>
      <c r="BF415" s="42">
        <v>0</v>
      </c>
      <c r="BG415" s="42">
        <v>0</v>
      </c>
      <c r="BH415" s="42">
        <v>0</v>
      </c>
      <c r="BI415" s="42">
        <v>0</v>
      </c>
      <c r="BJ415" s="42">
        <v>0</v>
      </c>
      <c r="BK415" s="42">
        <v>0</v>
      </c>
      <c r="BL415" s="42">
        <v>0</v>
      </c>
      <c r="BM415" s="42">
        <v>0</v>
      </c>
      <c r="BN415" s="42">
        <v>0</v>
      </c>
      <c r="BO415" s="42">
        <v>0</v>
      </c>
      <c r="BP415" s="42">
        <v>0</v>
      </c>
      <c r="BQ415" s="42">
        <v>0</v>
      </c>
      <c r="BR415" s="42">
        <v>0</v>
      </c>
      <c r="BS415" s="42">
        <v>0</v>
      </c>
      <c r="BT415" s="42">
        <v>0</v>
      </c>
      <c r="BU415" s="42">
        <v>0</v>
      </c>
      <c r="BV415" s="42">
        <v>0</v>
      </c>
      <c r="BW415" s="42">
        <v>17971.930082725001</v>
      </c>
      <c r="BX415" s="42">
        <v>0</v>
      </c>
      <c r="BY415" s="42">
        <v>-205952.44935353001</v>
      </c>
      <c r="BZ415" s="42">
        <v>0</v>
      </c>
      <c r="CA415" s="42">
        <v>0</v>
      </c>
      <c r="CB415" s="42">
        <v>0</v>
      </c>
      <c r="CC415" s="42">
        <v>0</v>
      </c>
    </row>
    <row r="416" spans="1:81" x14ac:dyDescent="0.25">
      <c r="A416" s="202">
        <v>44958</v>
      </c>
      <c r="B416" s="42" t="s">
        <v>1233</v>
      </c>
      <c r="C416" s="42" t="s">
        <v>1232</v>
      </c>
      <c r="D416" s="42">
        <v>0</v>
      </c>
      <c r="E416" s="42">
        <v>0</v>
      </c>
      <c r="F416" s="42">
        <v>0</v>
      </c>
      <c r="G416" s="42">
        <v>0</v>
      </c>
      <c r="H416" s="42">
        <v>0</v>
      </c>
      <c r="I416" s="42">
        <v>0</v>
      </c>
      <c r="J416" s="42">
        <v>0</v>
      </c>
      <c r="K416" s="42">
        <v>0</v>
      </c>
      <c r="L416" s="42">
        <v>0</v>
      </c>
      <c r="M416" s="42">
        <v>0</v>
      </c>
      <c r="N416" s="42">
        <v>0</v>
      </c>
      <c r="O416" s="42">
        <v>0</v>
      </c>
      <c r="P416" s="42">
        <v>0</v>
      </c>
      <c r="Q416" s="42">
        <v>0</v>
      </c>
      <c r="R416" s="42">
        <v>0</v>
      </c>
      <c r="S416" s="42">
        <v>0</v>
      </c>
      <c r="T416" s="42">
        <v>0</v>
      </c>
      <c r="U416" s="42">
        <v>0</v>
      </c>
      <c r="V416" s="42">
        <v>0</v>
      </c>
      <c r="W416" s="42">
        <v>0</v>
      </c>
      <c r="X416" s="42">
        <v>0</v>
      </c>
      <c r="Y416" s="42">
        <v>0</v>
      </c>
      <c r="Z416" s="42">
        <v>0</v>
      </c>
      <c r="AA416" s="42">
        <v>0</v>
      </c>
      <c r="AB416" s="42">
        <v>0</v>
      </c>
      <c r="AC416" s="42">
        <v>0</v>
      </c>
      <c r="AD416" s="42">
        <v>0</v>
      </c>
      <c r="AE416" s="42">
        <v>0</v>
      </c>
      <c r="AF416" s="42">
        <v>0</v>
      </c>
      <c r="AG416" s="42">
        <v>0</v>
      </c>
      <c r="AH416" s="42">
        <v>0</v>
      </c>
      <c r="AI416" s="42">
        <v>0</v>
      </c>
      <c r="AJ416" s="42">
        <v>0</v>
      </c>
      <c r="AK416" s="42">
        <v>0</v>
      </c>
      <c r="AL416" s="42">
        <v>0</v>
      </c>
      <c r="AM416" s="42">
        <v>0</v>
      </c>
      <c r="AN416" s="42">
        <v>0</v>
      </c>
      <c r="AO416" s="42">
        <v>0</v>
      </c>
      <c r="AP416" s="42">
        <v>0</v>
      </c>
      <c r="AQ416" s="42">
        <v>0</v>
      </c>
      <c r="AR416" s="42">
        <v>0</v>
      </c>
      <c r="AS416" s="42">
        <v>0</v>
      </c>
      <c r="AT416" s="42">
        <v>0</v>
      </c>
      <c r="AU416" s="42">
        <v>0</v>
      </c>
      <c r="AV416" s="42">
        <v>0</v>
      </c>
      <c r="AW416" s="42">
        <v>0</v>
      </c>
      <c r="AX416" s="42">
        <v>0</v>
      </c>
      <c r="AY416" s="42">
        <v>0</v>
      </c>
      <c r="AZ416" s="42">
        <v>0</v>
      </c>
      <c r="BA416" s="42">
        <v>0</v>
      </c>
      <c r="BB416" s="42">
        <v>0</v>
      </c>
      <c r="BC416" s="42">
        <v>0</v>
      </c>
      <c r="BD416" s="42">
        <v>0</v>
      </c>
      <c r="BE416" s="42">
        <v>0</v>
      </c>
      <c r="BF416" s="42">
        <v>0</v>
      </c>
      <c r="BG416" s="42">
        <v>0</v>
      </c>
      <c r="BH416" s="42">
        <v>0</v>
      </c>
      <c r="BI416" s="42">
        <v>0</v>
      </c>
      <c r="BJ416" s="42">
        <v>0</v>
      </c>
      <c r="BK416" s="42">
        <v>0</v>
      </c>
      <c r="BL416" s="42">
        <v>0</v>
      </c>
      <c r="BM416" s="42">
        <v>0</v>
      </c>
      <c r="BN416" s="42">
        <v>0</v>
      </c>
      <c r="BO416" s="42">
        <v>0</v>
      </c>
      <c r="BP416" s="42">
        <v>0</v>
      </c>
      <c r="BQ416" s="42">
        <v>0</v>
      </c>
      <c r="BR416" s="42">
        <v>0</v>
      </c>
      <c r="BS416" s="42">
        <v>0</v>
      </c>
      <c r="BT416" s="42">
        <v>0</v>
      </c>
      <c r="BU416" s="42">
        <v>0</v>
      </c>
      <c r="BV416" s="42">
        <v>0</v>
      </c>
      <c r="BW416" s="42">
        <v>0</v>
      </c>
      <c r="BX416" s="42">
        <v>-17934.051200000002</v>
      </c>
      <c r="BY416" s="42">
        <v>205943</v>
      </c>
      <c r="BZ416" s="42">
        <v>0</v>
      </c>
      <c r="CA416" s="42">
        <v>0</v>
      </c>
      <c r="CB416" s="42">
        <v>0</v>
      </c>
      <c r="CC416" s="42">
        <v>0</v>
      </c>
    </row>
    <row r="417" spans="1:81" x14ac:dyDescent="0.25">
      <c r="A417" s="202">
        <v>44958</v>
      </c>
      <c r="B417" s="42" t="s">
        <v>1231</v>
      </c>
      <c r="C417" s="42" t="s">
        <v>1230</v>
      </c>
      <c r="D417" s="42">
        <v>0</v>
      </c>
      <c r="E417" s="42">
        <v>0</v>
      </c>
      <c r="F417" s="42">
        <v>0</v>
      </c>
      <c r="G417" s="42">
        <v>0</v>
      </c>
      <c r="H417" s="42">
        <v>0</v>
      </c>
      <c r="I417" s="42">
        <v>0</v>
      </c>
      <c r="J417" s="42">
        <v>0</v>
      </c>
      <c r="K417" s="42">
        <v>0</v>
      </c>
      <c r="L417" s="42">
        <v>0</v>
      </c>
      <c r="M417" s="42">
        <v>0</v>
      </c>
      <c r="N417" s="42">
        <v>0</v>
      </c>
      <c r="O417" s="42">
        <v>0</v>
      </c>
      <c r="P417" s="42">
        <v>0</v>
      </c>
      <c r="Q417" s="42">
        <v>0</v>
      </c>
      <c r="R417" s="42">
        <v>0</v>
      </c>
      <c r="S417" s="42">
        <v>0</v>
      </c>
      <c r="T417" s="42">
        <v>0</v>
      </c>
      <c r="U417" s="42">
        <v>0</v>
      </c>
      <c r="V417" s="42">
        <v>0</v>
      </c>
      <c r="W417" s="42">
        <v>0</v>
      </c>
      <c r="X417" s="42">
        <v>0</v>
      </c>
      <c r="Y417" s="42">
        <v>0</v>
      </c>
      <c r="Z417" s="42">
        <v>0</v>
      </c>
      <c r="AA417" s="42">
        <v>0</v>
      </c>
      <c r="AB417" s="42">
        <v>0</v>
      </c>
      <c r="AC417" s="42">
        <v>0</v>
      </c>
      <c r="AD417" s="42">
        <v>0</v>
      </c>
      <c r="AE417" s="42">
        <v>0</v>
      </c>
      <c r="AF417" s="42">
        <v>0</v>
      </c>
      <c r="AG417" s="42">
        <v>0</v>
      </c>
      <c r="AH417" s="42">
        <v>0</v>
      </c>
      <c r="AI417" s="42">
        <v>0</v>
      </c>
      <c r="AJ417" s="42">
        <v>0</v>
      </c>
      <c r="AK417" s="42">
        <v>0</v>
      </c>
      <c r="AL417" s="42">
        <v>0</v>
      </c>
      <c r="AM417" s="42">
        <v>0</v>
      </c>
      <c r="AN417" s="42">
        <v>0</v>
      </c>
      <c r="AO417" s="42">
        <v>0</v>
      </c>
      <c r="AP417" s="42">
        <v>0</v>
      </c>
      <c r="AQ417" s="42">
        <v>0</v>
      </c>
      <c r="AR417" s="42">
        <v>0</v>
      </c>
      <c r="AS417" s="42">
        <v>0</v>
      </c>
      <c r="AT417" s="42">
        <v>0</v>
      </c>
      <c r="AU417" s="42">
        <v>0</v>
      </c>
      <c r="AV417" s="42">
        <v>0</v>
      </c>
      <c r="AW417" s="42">
        <v>0</v>
      </c>
      <c r="AX417" s="42">
        <v>0</v>
      </c>
      <c r="AY417" s="42">
        <v>0</v>
      </c>
      <c r="AZ417" s="42">
        <v>0</v>
      </c>
      <c r="BA417" s="42">
        <v>0</v>
      </c>
      <c r="BB417" s="42">
        <v>0</v>
      </c>
      <c r="BC417" s="42">
        <v>0</v>
      </c>
      <c r="BD417" s="42">
        <v>0</v>
      </c>
      <c r="BE417" s="42">
        <v>0</v>
      </c>
      <c r="BF417" s="42">
        <v>0</v>
      </c>
      <c r="BG417" s="42">
        <v>0</v>
      </c>
      <c r="BH417" s="42">
        <v>0</v>
      </c>
      <c r="BI417" s="42">
        <v>0</v>
      </c>
      <c r="BJ417" s="42">
        <v>0</v>
      </c>
      <c r="BK417" s="42">
        <v>0</v>
      </c>
      <c r="BL417" s="42">
        <v>0</v>
      </c>
      <c r="BM417" s="42">
        <v>0</v>
      </c>
      <c r="BN417" s="42">
        <v>0</v>
      </c>
      <c r="BO417" s="42">
        <v>0</v>
      </c>
      <c r="BP417" s="42">
        <v>0</v>
      </c>
      <c r="BQ417" s="42">
        <v>0</v>
      </c>
      <c r="BR417" s="42">
        <v>0</v>
      </c>
      <c r="BS417" s="42">
        <v>0</v>
      </c>
      <c r="BT417" s="42">
        <v>0</v>
      </c>
      <c r="BU417" s="42">
        <v>0</v>
      </c>
      <c r="BV417" s="42">
        <v>0</v>
      </c>
      <c r="BW417" s="42">
        <v>0</v>
      </c>
      <c r="BX417" s="42">
        <v>-570097.57747275603</v>
      </c>
      <c r="BY417" s="42">
        <v>0</v>
      </c>
      <c r="BZ417" s="42">
        <v>2052058.1996195901</v>
      </c>
      <c r="CA417" s="42">
        <v>0</v>
      </c>
      <c r="CB417" s="42">
        <v>0</v>
      </c>
      <c r="CC417" s="42">
        <v>0</v>
      </c>
    </row>
    <row r="418" spans="1:81" x14ac:dyDescent="0.25">
      <c r="A418" s="202">
        <v>44958</v>
      </c>
      <c r="B418" s="42" t="s">
        <v>1228</v>
      </c>
      <c r="C418" s="42" t="s">
        <v>1229</v>
      </c>
      <c r="D418" s="42">
        <v>0</v>
      </c>
      <c r="E418" s="42">
        <v>0</v>
      </c>
      <c r="F418" s="42">
        <v>0</v>
      </c>
      <c r="G418" s="42">
        <v>0</v>
      </c>
      <c r="H418" s="42">
        <v>0</v>
      </c>
      <c r="I418" s="42">
        <v>0</v>
      </c>
      <c r="J418" s="42">
        <v>0</v>
      </c>
      <c r="K418" s="42">
        <v>0</v>
      </c>
      <c r="L418" s="42">
        <v>0</v>
      </c>
      <c r="M418" s="42">
        <v>0</v>
      </c>
      <c r="N418" s="42">
        <v>0</v>
      </c>
      <c r="O418" s="42">
        <v>0</v>
      </c>
      <c r="P418" s="42">
        <v>0</v>
      </c>
      <c r="Q418" s="42">
        <v>0</v>
      </c>
      <c r="R418" s="42">
        <v>0</v>
      </c>
      <c r="S418" s="42">
        <v>0</v>
      </c>
      <c r="T418" s="42">
        <v>0</v>
      </c>
      <c r="U418" s="42">
        <v>0</v>
      </c>
      <c r="V418" s="42">
        <v>0</v>
      </c>
      <c r="W418" s="42">
        <v>0</v>
      </c>
      <c r="X418" s="42">
        <v>0</v>
      </c>
      <c r="Y418" s="42">
        <v>0</v>
      </c>
      <c r="Z418" s="42">
        <v>0</v>
      </c>
      <c r="AA418" s="42">
        <v>0</v>
      </c>
      <c r="AB418" s="42">
        <v>0</v>
      </c>
      <c r="AC418" s="42">
        <v>0</v>
      </c>
      <c r="AD418" s="42">
        <v>0</v>
      </c>
      <c r="AE418" s="42">
        <v>0</v>
      </c>
      <c r="AF418" s="42">
        <v>0</v>
      </c>
      <c r="AG418" s="42">
        <v>0</v>
      </c>
      <c r="AH418" s="42">
        <v>0</v>
      </c>
      <c r="AI418" s="42">
        <v>0</v>
      </c>
      <c r="AJ418" s="42">
        <v>0</v>
      </c>
      <c r="AK418" s="42">
        <v>0</v>
      </c>
      <c r="AL418" s="42">
        <v>0</v>
      </c>
      <c r="AM418" s="42">
        <v>0</v>
      </c>
      <c r="AN418" s="42">
        <v>0</v>
      </c>
      <c r="AO418" s="42">
        <v>0</v>
      </c>
      <c r="AP418" s="42">
        <v>0</v>
      </c>
      <c r="AQ418" s="42">
        <v>0</v>
      </c>
      <c r="AR418" s="42">
        <v>0</v>
      </c>
      <c r="AS418" s="42">
        <v>0</v>
      </c>
      <c r="AT418" s="42">
        <v>0</v>
      </c>
      <c r="AU418" s="42">
        <v>0</v>
      </c>
      <c r="AV418" s="42">
        <v>0</v>
      </c>
      <c r="AW418" s="42">
        <v>0</v>
      </c>
      <c r="AX418" s="42">
        <v>0</v>
      </c>
      <c r="AY418" s="42">
        <v>0</v>
      </c>
      <c r="AZ418" s="42">
        <v>0</v>
      </c>
      <c r="BA418" s="42">
        <v>0</v>
      </c>
      <c r="BB418" s="42">
        <v>0</v>
      </c>
      <c r="BC418" s="42">
        <v>0</v>
      </c>
      <c r="BD418" s="42">
        <v>0</v>
      </c>
      <c r="BE418" s="42">
        <v>0</v>
      </c>
      <c r="BF418" s="42">
        <v>0</v>
      </c>
      <c r="BG418" s="42">
        <v>0</v>
      </c>
      <c r="BH418" s="42">
        <v>0</v>
      </c>
      <c r="BI418" s="42">
        <v>0</v>
      </c>
      <c r="BJ418" s="42">
        <v>0</v>
      </c>
      <c r="BK418" s="42">
        <v>0</v>
      </c>
      <c r="BL418" s="42">
        <v>0</v>
      </c>
      <c r="BM418" s="42">
        <v>0</v>
      </c>
      <c r="BN418" s="42">
        <v>0</v>
      </c>
      <c r="BO418" s="42">
        <v>0</v>
      </c>
      <c r="BP418" s="42">
        <v>0</v>
      </c>
      <c r="BQ418" s="42">
        <v>0</v>
      </c>
      <c r="BR418" s="42">
        <v>0</v>
      </c>
      <c r="BS418" s="42">
        <v>0</v>
      </c>
      <c r="BT418" s="42">
        <v>0</v>
      </c>
      <c r="BU418" s="42">
        <v>0</v>
      </c>
      <c r="BV418" s="42">
        <v>0</v>
      </c>
      <c r="BW418" s="42">
        <v>24740.891039506001</v>
      </c>
      <c r="BX418" s="42">
        <v>0</v>
      </c>
      <c r="BY418" s="42">
        <v>0</v>
      </c>
      <c r="BZ418" s="42">
        <v>0</v>
      </c>
      <c r="CA418" s="42">
        <v>-24189.685799999999</v>
      </c>
      <c r="CB418" s="42">
        <v>0</v>
      </c>
      <c r="CC418" s="42">
        <v>0</v>
      </c>
    </row>
    <row r="419" spans="1:81" x14ac:dyDescent="0.25">
      <c r="A419" s="202">
        <v>44958</v>
      </c>
      <c r="B419" s="42" t="s">
        <v>1228</v>
      </c>
      <c r="C419" s="42" t="s">
        <v>1227</v>
      </c>
      <c r="D419" s="42">
        <v>0</v>
      </c>
      <c r="E419" s="42">
        <v>0</v>
      </c>
      <c r="F419" s="42">
        <v>0</v>
      </c>
      <c r="G419" s="42">
        <v>0</v>
      </c>
      <c r="H419" s="42">
        <v>0</v>
      </c>
      <c r="I419" s="42">
        <v>0</v>
      </c>
      <c r="J419" s="42">
        <v>0</v>
      </c>
      <c r="K419" s="42">
        <v>0</v>
      </c>
      <c r="L419" s="42">
        <v>0</v>
      </c>
      <c r="M419" s="42">
        <v>0</v>
      </c>
      <c r="N419" s="42">
        <v>0</v>
      </c>
      <c r="O419" s="42">
        <v>0</v>
      </c>
      <c r="P419" s="42">
        <v>0</v>
      </c>
      <c r="Q419" s="42">
        <v>0</v>
      </c>
      <c r="R419" s="42">
        <v>0</v>
      </c>
      <c r="S419" s="42">
        <v>0</v>
      </c>
      <c r="T419" s="42">
        <v>0</v>
      </c>
      <c r="U419" s="42">
        <v>0</v>
      </c>
      <c r="V419" s="42">
        <v>0</v>
      </c>
      <c r="W419" s="42">
        <v>0</v>
      </c>
      <c r="X419" s="42">
        <v>0</v>
      </c>
      <c r="Y419" s="42">
        <v>0</v>
      </c>
      <c r="Z419" s="42">
        <v>0</v>
      </c>
      <c r="AA419" s="42">
        <v>0</v>
      </c>
      <c r="AB419" s="42">
        <v>0</v>
      </c>
      <c r="AC419" s="42">
        <v>0</v>
      </c>
      <c r="AD419" s="42">
        <v>0</v>
      </c>
      <c r="AE419" s="42">
        <v>0</v>
      </c>
      <c r="AF419" s="42">
        <v>0</v>
      </c>
      <c r="AG419" s="42">
        <v>0</v>
      </c>
      <c r="AH419" s="42">
        <v>0</v>
      </c>
      <c r="AI419" s="42">
        <v>0</v>
      </c>
      <c r="AJ419" s="42">
        <v>0</v>
      </c>
      <c r="AK419" s="42">
        <v>0</v>
      </c>
      <c r="AL419" s="42">
        <v>0</v>
      </c>
      <c r="AM419" s="42">
        <v>0</v>
      </c>
      <c r="AN419" s="42">
        <v>0</v>
      </c>
      <c r="AO419" s="42">
        <v>0</v>
      </c>
      <c r="AP419" s="42">
        <v>0</v>
      </c>
      <c r="AQ419" s="42">
        <v>0</v>
      </c>
      <c r="AR419" s="42">
        <v>0</v>
      </c>
      <c r="AS419" s="42">
        <v>0</v>
      </c>
      <c r="AT419" s="42">
        <v>0</v>
      </c>
      <c r="AU419" s="42">
        <v>0</v>
      </c>
      <c r="AV419" s="42">
        <v>0</v>
      </c>
      <c r="AW419" s="42">
        <v>0</v>
      </c>
      <c r="AX419" s="42">
        <v>0</v>
      </c>
      <c r="AY419" s="42">
        <v>0</v>
      </c>
      <c r="AZ419" s="42">
        <v>0</v>
      </c>
      <c r="BA419" s="42">
        <v>0</v>
      </c>
      <c r="BB419" s="42">
        <v>0</v>
      </c>
      <c r="BC419" s="42">
        <v>0</v>
      </c>
      <c r="BD419" s="42">
        <v>0</v>
      </c>
      <c r="BE419" s="42">
        <v>0</v>
      </c>
      <c r="BF419" s="42">
        <v>0</v>
      </c>
      <c r="BG419" s="42">
        <v>0</v>
      </c>
      <c r="BH419" s="42">
        <v>0</v>
      </c>
      <c r="BI419" s="42">
        <v>0</v>
      </c>
      <c r="BJ419" s="42">
        <v>0</v>
      </c>
      <c r="BK419" s="42">
        <v>0</v>
      </c>
      <c r="BL419" s="42">
        <v>0</v>
      </c>
      <c r="BM419" s="42">
        <v>0</v>
      </c>
      <c r="BN419" s="42">
        <v>0</v>
      </c>
      <c r="BO419" s="42">
        <v>0</v>
      </c>
      <c r="BP419" s="42">
        <v>0</v>
      </c>
      <c r="BQ419" s="42">
        <v>0</v>
      </c>
      <c r="BR419" s="42">
        <v>0</v>
      </c>
      <c r="BS419" s="42">
        <v>0</v>
      </c>
      <c r="BT419" s="42">
        <v>0</v>
      </c>
      <c r="BU419" s="42">
        <v>0</v>
      </c>
      <c r="BV419" s="42">
        <v>0</v>
      </c>
      <c r="BW419" s="42">
        <v>0</v>
      </c>
      <c r="BX419" s="42">
        <v>-24720.310399999998</v>
      </c>
      <c r="BY419" s="42">
        <v>0</v>
      </c>
      <c r="BZ419" s="42">
        <v>0</v>
      </c>
      <c r="CA419" s="42">
        <v>24193.5</v>
      </c>
      <c r="CB419" s="42">
        <v>0</v>
      </c>
      <c r="CC419" s="42">
        <v>0</v>
      </c>
    </row>
    <row r="420" spans="1:81" x14ac:dyDescent="0.25">
      <c r="A420" s="202">
        <v>44958</v>
      </c>
      <c r="B420" s="42" t="s">
        <v>1225</v>
      </c>
      <c r="C420" s="42" t="s">
        <v>1226</v>
      </c>
      <c r="D420" s="42">
        <v>0</v>
      </c>
      <c r="E420" s="42">
        <v>0</v>
      </c>
      <c r="F420" s="42">
        <v>0</v>
      </c>
      <c r="G420" s="42">
        <v>0</v>
      </c>
      <c r="H420" s="42">
        <v>0</v>
      </c>
      <c r="I420" s="42">
        <v>0</v>
      </c>
      <c r="J420" s="42">
        <v>0</v>
      </c>
      <c r="K420" s="42">
        <v>0</v>
      </c>
      <c r="L420" s="42">
        <v>0</v>
      </c>
      <c r="M420" s="42">
        <v>0</v>
      </c>
      <c r="N420" s="42">
        <v>0</v>
      </c>
      <c r="O420" s="42">
        <v>0</v>
      </c>
      <c r="P420" s="42">
        <v>0</v>
      </c>
      <c r="Q420" s="42">
        <v>0</v>
      </c>
      <c r="R420" s="42">
        <v>0</v>
      </c>
      <c r="S420" s="42">
        <v>0</v>
      </c>
      <c r="T420" s="42">
        <v>0</v>
      </c>
      <c r="U420" s="42">
        <v>0</v>
      </c>
      <c r="V420" s="42">
        <v>0</v>
      </c>
      <c r="W420" s="42">
        <v>0</v>
      </c>
      <c r="X420" s="42">
        <v>0</v>
      </c>
      <c r="Y420" s="42">
        <v>0</v>
      </c>
      <c r="Z420" s="42">
        <v>0</v>
      </c>
      <c r="AA420" s="42">
        <v>0</v>
      </c>
      <c r="AB420" s="42">
        <v>0</v>
      </c>
      <c r="AC420" s="42">
        <v>0</v>
      </c>
      <c r="AD420" s="42">
        <v>0</v>
      </c>
      <c r="AE420" s="42">
        <v>0</v>
      </c>
      <c r="AF420" s="42">
        <v>0</v>
      </c>
      <c r="AG420" s="42">
        <v>0</v>
      </c>
      <c r="AH420" s="42">
        <v>0</v>
      </c>
      <c r="AI420" s="42">
        <v>0</v>
      </c>
      <c r="AJ420" s="42">
        <v>0</v>
      </c>
      <c r="AK420" s="42">
        <v>0</v>
      </c>
      <c r="AL420" s="42">
        <v>0</v>
      </c>
      <c r="AM420" s="42">
        <v>0</v>
      </c>
      <c r="AN420" s="42">
        <v>0</v>
      </c>
      <c r="AO420" s="42">
        <v>0</v>
      </c>
      <c r="AP420" s="42">
        <v>0</v>
      </c>
      <c r="AQ420" s="42">
        <v>0</v>
      </c>
      <c r="AR420" s="42">
        <v>0</v>
      </c>
      <c r="AS420" s="42">
        <v>0</v>
      </c>
      <c r="AT420" s="42">
        <v>0</v>
      </c>
      <c r="AU420" s="42">
        <v>0</v>
      </c>
      <c r="AV420" s="42">
        <v>0</v>
      </c>
      <c r="AW420" s="42">
        <v>0</v>
      </c>
      <c r="AX420" s="42">
        <v>0</v>
      </c>
      <c r="AY420" s="42">
        <v>0</v>
      </c>
      <c r="AZ420" s="42">
        <v>0</v>
      </c>
      <c r="BA420" s="42">
        <v>0</v>
      </c>
      <c r="BB420" s="42">
        <v>0</v>
      </c>
      <c r="BC420" s="42">
        <v>0</v>
      </c>
      <c r="BD420" s="42">
        <v>0</v>
      </c>
      <c r="BE420" s="42">
        <v>0</v>
      </c>
      <c r="BF420" s="42">
        <v>0</v>
      </c>
      <c r="BG420" s="42">
        <v>0</v>
      </c>
      <c r="BH420" s="42">
        <v>0</v>
      </c>
      <c r="BI420" s="42">
        <v>0</v>
      </c>
      <c r="BJ420" s="42">
        <v>0</v>
      </c>
      <c r="BK420" s="42">
        <v>0</v>
      </c>
      <c r="BL420" s="42">
        <v>0</v>
      </c>
      <c r="BM420" s="42">
        <v>0</v>
      </c>
      <c r="BN420" s="42">
        <v>0</v>
      </c>
      <c r="BO420" s="42">
        <v>0</v>
      </c>
      <c r="BP420" s="42">
        <v>0</v>
      </c>
      <c r="BQ420" s="42">
        <v>0</v>
      </c>
      <c r="BR420" s="42">
        <v>0</v>
      </c>
      <c r="BS420" s="42">
        <v>0</v>
      </c>
      <c r="BT420" s="42">
        <v>0</v>
      </c>
      <c r="BU420" s="42">
        <v>0</v>
      </c>
      <c r="BV420" s="42">
        <v>0</v>
      </c>
      <c r="BW420" s="42">
        <v>10837.684219048901</v>
      </c>
      <c r="BX420" s="42">
        <v>0</v>
      </c>
      <c r="BY420" s="42">
        <v>0</v>
      </c>
      <c r="BZ420" s="42">
        <v>0</v>
      </c>
      <c r="CA420" s="42">
        <v>0</v>
      </c>
      <c r="CB420" s="42">
        <v>-1.8555199499999899</v>
      </c>
      <c r="CC420" s="42">
        <v>0</v>
      </c>
    </row>
    <row r="421" spans="1:81" x14ac:dyDescent="0.25">
      <c r="A421" s="202">
        <v>44958</v>
      </c>
      <c r="B421" s="42" t="s">
        <v>1225</v>
      </c>
      <c r="C421" s="42" t="s">
        <v>1224</v>
      </c>
      <c r="D421" s="42">
        <v>0</v>
      </c>
      <c r="E421" s="42">
        <v>0</v>
      </c>
      <c r="F421" s="42">
        <v>0</v>
      </c>
      <c r="G421" s="42">
        <v>0</v>
      </c>
      <c r="H421" s="42">
        <v>0</v>
      </c>
      <c r="I421" s="42">
        <v>0</v>
      </c>
      <c r="J421" s="42">
        <v>0</v>
      </c>
      <c r="K421" s="42">
        <v>0</v>
      </c>
      <c r="L421" s="42">
        <v>0</v>
      </c>
      <c r="M421" s="42">
        <v>0</v>
      </c>
      <c r="N421" s="42">
        <v>0</v>
      </c>
      <c r="O421" s="42">
        <v>0</v>
      </c>
      <c r="P421" s="42">
        <v>0</v>
      </c>
      <c r="Q421" s="42">
        <v>0</v>
      </c>
      <c r="R421" s="42">
        <v>0</v>
      </c>
      <c r="S421" s="42">
        <v>0</v>
      </c>
      <c r="T421" s="42">
        <v>0</v>
      </c>
      <c r="U421" s="42">
        <v>0</v>
      </c>
      <c r="V421" s="42">
        <v>0</v>
      </c>
      <c r="W421" s="42">
        <v>0</v>
      </c>
      <c r="X421" s="42">
        <v>0</v>
      </c>
      <c r="Y421" s="42">
        <v>0</v>
      </c>
      <c r="Z421" s="42">
        <v>0</v>
      </c>
      <c r="AA421" s="42">
        <v>0</v>
      </c>
      <c r="AB421" s="42">
        <v>0</v>
      </c>
      <c r="AC421" s="42">
        <v>0</v>
      </c>
      <c r="AD421" s="42">
        <v>0</v>
      </c>
      <c r="AE421" s="42">
        <v>0</v>
      </c>
      <c r="AF421" s="42">
        <v>0</v>
      </c>
      <c r="AG421" s="42">
        <v>0</v>
      </c>
      <c r="AH421" s="42">
        <v>0</v>
      </c>
      <c r="AI421" s="42">
        <v>0</v>
      </c>
      <c r="AJ421" s="42">
        <v>0</v>
      </c>
      <c r="AK421" s="42">
        <v>0</v>
      </c>
      <c r="AL421" s="42">
        <v>0</v>
      </c>
      <c r="AM421" s="42">
        <v>0</v>
      </c>
      <c r="AN421" s="42">
        <v>0</v>
      </c>
      <c r="AO421" s="42">
        <v>0</v>
      </c>
      <c r="AP421" s="42">
        <v>0</v>
      </c>
      <c r="AQ421" s="42">
        <v>0</v>
      </c>
      <c r="AR421" s="42">
        <v>0</v>
      </c>
      <c r="AS421" s="42">
        <v>0</v>
      </c>
      <c r="AT421" s="42">
        <v>0</v>
      </c>
      <c r="AU421" s="42">
        <v>0</v>
      </c>
      <c r="AV421" s="42">
        <v>0</v>
      </c>
      <c r="AW421" s="42">
        <v>0</v>
      </c>
      <c r="AX421" s="42">
        <v>0</v>
      </c>
      <c r="AY421" s="42">
        <v>0</v>
      </c>
      <c r="AZ421" s="42">
        <v>0</v>
      </c>
      <c r="BA421" s="42">
        <v>0</v>
      </c>
      <c r="BB421" s="42">
        <v>0</v>
      </c>
      <c r="BC421" s="42">
        <v>0</v>
      </c>
      <c r="BD421" s="42">
        <v>0</v>
      </c>
      <c r="BE421" s="42">
        <v>0</v>
      </c>
      <c r="BF421" s="42">
        <v>0</v>
      </c>
      <c r="BG421" s="42">
        <v>0</v>
      </c>
      <c r="BH421" s="42">
        <v>0</v>
      </c>
      <c r="BI421" s="42">
        <v>0</v>
      </c>
      <c r="BJ421" s="42">
        <v>0</v>
      </c>
      <c r="BK421" s="42">
        <v>0</v>
      </c>
      <c r="BL421" s="42">
        <v>0</v>
      </c>
      <c r="BM421" s="42">
        <v>0</v>
      </c>
      <c r="BN421" s="42">
        <v>0</v>
      </c>
      <c r="BO421" s="42">
        <v>0</v>
      </c>
      <c r="BP421" s="42">
        <v>0</v>
      </c>
      <c r="BQ421" s="42">
        <v>0</v>
      </c>
      <c r="BR421" s="42">
        <v>0</v>
      </c>
      <c r="BS421" s="42">
        <v>0</v>
      </c>
      <c r="BT421" s="42">
        <v>0</v>
      </c>
      <c r="BU421" s="42">
        <v>0</v>
      </c>
      <c r="BV421" s="42">
        <v>0</v>
      </c>
      <c r="BW421" s="42">
        <v>0</v>
      </c>
      <c r="BX421" s="42">
        <v>-10962.314189999999</v>
      </c>
      <c r="BY421" s="42">
        <v>0</v>
      </c>
      <c r="BZ421" s="42">
        <v>0</v>
      </c>
      <c r="CA421" s="42">
        <v>0</v>
      </c>
      <c r="CB421" s="42">
        <v>1.8779699999999999</v>
      </c>
      <c r="CC421" s="42">
        <v>0</v>
      </c>
    </row>
    <row r="422" spans="1:81" x14ac:dyDescent="0.25">
      <c r="A422" s="202">
        <v>44958</v>
      </c>
      <c r="B422" s="42" t="s">
        <v>1223</v>
      </c>
      <c r="C422" s="42" t="s">
        <v>461</v>
      </c>
      <c r="D422" s="42">
        <v>0</v>
      </c>
      <c r="E422" s="42">
        <v>0</v>
      </c>
      <c r="F422" s="42">
        <v>0</v>
      </c>
      <c r="G422" s="42">
        <v>0</v>
      </c>
      <c r="H422" s="42">
        <v>0</v>
      </c>
      <c r="I422" s="42">
        <v>0</v>
      </c>
      <c r="J422" s="42">
        <v>0</v>
      </c>
      <c r="K422" s="42">
        <v>0</v>
      </c>
      <c r="L422" s="42">
        <v>0</v>
      </c>
      <c r="M422" s="42">
        <v>0</v>
      </c>
      <c r="N422" s="42">
        <v>0</v>
      </c>
      <c r="O422" s="42">
        <v>0</v>
      </c>
      <c r="P422" s="42">
        <v>0</v>
      </c>
      <c r="Q422" s="42">
        <v>0</v>
      </c>
      <c r="R422" s="42">
        <v>0</v>
      </c>
      <c r="S422" s="42">
        <v>0</v>
      </c>
      <c r="T422" s="42">
        <v>0</v>
      </c>
      <c r="U422" s="42">
        <v>-4412314</v>
      </c>
      <c r="V422" s="42">
        <v>0</v>
      </c>
      <c r="W422" s="42">
        <v>0</v>
      </c>
      <c r="X422" s="42">
        <v>0</v>
      </c>
      <c r="Y422" s="42">
        <v>0</v>
      </c>
      <c r="Z422" s="42">
        <v>0</v>
      </c>
      <c r="AA422" s="42">
        <v>0</v>
      </c>
      <c r="AB422" s="42">
        <v>0</v>
      </c>
      <c r="AC422" s="42">
        <v>0</v>
      </c>
      <c r="AD422" s="42">
        <v>0</v>
      </c>
      <c r="AE422" s="42">
        <v>0</v>
      </c>
      <c r="AF422" s="42">
        <v>0</v>
      </c>
      <c r="AG422" s="42">
        <v>0</v>
      </c>
      <c r="AH422" s="42">
        <v>0</v>
      </c>
      <c r="AI422" s="42">
        <v>0</v>
      </c>
      <c r="AJ422" s="42">
        <v>0</v>
      </c>
      <c r="AK422" s="42">
        <v>0</v>
      </c>
      <c r="AL422" s="42">
        <v>0</v>
      </c>
      <c r="AM422" s="42">
        <v>0</v>
      </c>
      <c r="AN422" s="42">
        <v>0</v>
      </c>
      <c r="AO422" s="42">
        <v>0</v>
      </c>
      <c r="AP422" s="42">
        <v>0</v>
      </c>
      <c r="AQ422" s="42">
        <v>0</v>
      </c>
      <c r="AR422" s="42">
        <v>0</v>
      </c>
      <c r="AS422" s="42">
        <v>0</v>
      </c>
      <c r="AT422" s="42">
        <v>0</v>
      </c>
      <c r="AU422" s="42">
        <v>0</v>
      </c>
      <c r="AV422" s="42">
        <v>0</v>
      </c>
      <c r="AW422" s="42">
        <v>0</v>
      </c>
      <c r="AX422" s="42">
        <v>0</v>
      </c>
      <c r="AY422" s="42">
        <v>0</v>
      </c>
      <c r="AZ422" s="42">
        <v>0</v>
      </c>
      <c r="BA422" s="42">
        <v>0</v>
      </c>
      <c r="BB422" s="42">
        <v>0</v>
      </c>
      <c r="BC422" s="42">
        <v>0</v>
      </c>
      <c r="BD422" s="42">
        <v>0</v>
      </c>
      <c r="BE422" s="42">
        <v>0</v>
      </c>
      <c r="BF422" s="42">
        <v>0</v>
      </c>
      <c r="BG422" s="42">
        <v>0</v>
      </c>
      <c r="BH422" s="42">
        <v>0</v>
      </c>
      <c r="BI422" s="42">
        <v>0</v>
      </c>
      <c r="BJ422" s="42">
        <v>0</v>
      </c>
      <c r="BK422" s="42">
        <v>0</v>
      </c>
      <c r="BL422" s="42">
        <v>0</v>
      </c>
      <c r="BM422" s="42">
        <v>0</v>
      </c>
      <c r="BN422" s="42">
        <v>0</v>
      </c>
      <c r="BO422" s="42">
        <v>0</v>
      </c>
      <c r="BP422" s="42">
        <v>0</v>
      </c>
      <c r="BQ422" s="42">
        <v>0</v>
      </c>
      <c r="BR422" s="42">
        <v>0</v>
      </c>
      <c r="BS422" s="42">
        <v>0</v>
      </c>
      <c r="BT422" s="42">
        <v>0</v>
      </c>
      <c r="BU422" s="42">
        <v>0</v>
      </c>
      <c r="BV422" s="42">
        <v>0</v>
      </c>
      <c r="BW422" s="42">
        <v>0</v>
      </c>
      <c r="BX422" s="42">
        <v>98660.374947876</v>
      </c>
      <c r="BY422" s="42">
        <v>0</v>
      </c>
      <c r="BZ422" s="42">
        <v>0</v>
      </c>
      <c r="CA422" s="42">
        <v>0</v>
      </c>
      <c r="CB422" s="42">
        <v>0</v>
      </c>
      <c r="CC422" s="42">
        <v>0</v>
      </c>
    </row>
    <row r="423" spans="1:81" x14ac:dyDescent="0.25">
      <c r="A423" s="202">
        <v>44958</v>
      </c>
      <c r="B423" s="42" t="s">
        <v>1223</v>
      </c>
      <c r="C423" s="42" t="s">
        <v>1222</v>
      </c>
      <c r="D423" s="42">
        <v>0</v>
      </c>
      <c r="E423" s="42">
        <v>0</v>
      </c>
      <c r="F423" s="42">
        <v>0</v>
      </c>
      <c r="G423" s="42">
        <v>0</v>
      </c>
      <c r="H423" s="42">
        <v>0</v>
      </c>
      <c r="I423" s="42">
        <v>0</v>
      </c>
      <c r="J423" s="42">
        <v>0</v>
      </c>
      <c r="K423" s="42">
        <v>0</v>
      </c>
      <c r="L423" s="42">
        <v>0</v>
      </c>
      <c r="M423" s="42">
        <v>0</v>
      </c>
      <c r="N423" s="42">
        <v>0</v>
      </c>
      <c r="O423" s="42">
        <v>0</v>
      </c>
      <c r="P423" s="42">
        <v>0</v>
      </c>
      <c r="Q423" s="42">
        <v>0</v>
      </c>
      <c r="R423" s="42">
        <v>0</v>
      </c>
      <c r="S423" s="42">
        <v>0</v>
      </c>
      <c r="T423" s="42">
        <v>0</v>
      </c>
      <c r="U423" s="42">
        <v>0</v>
      </c>
      <c r="V423" s="42">
        <v>0</v>
      </c>
      <c r="W423" s="42">
        <v>0</v>
      </c>
      <c r="X423" s="42">
        <v>0</v>
      </c>
      <c r="Y423" s="42">
        <v>0</v>
      </c>
      <c r="Z423" s="42">
        <v>0</v>
      </c>
      <c r="AA423" s="42">
        <v>0</v>
      </c>
      <c r="AB423" s="42">
        <v>0</v>
      </c>
      <c r="AC423" s="42">
        <v>0</v>
      </c>
      <c r="AD423" s="42">
        <v>0</v>
      </c>
      <c r="AE423" s="42">
        <v>0</v>
      </c>
      <c r="AF423" s="42">
        <v>0</v>
      </c>
      <c r="AG423" s="42">
        <v>0</v>
      </c>
      <c r="AH423" s="42">
        <v>0</v>
      </c>
      <c r="AI423" s="42">
        <v>0</v>
      </c>
      <c r="AJ423" s="42">
        <v>0</v>
      </c>
      <c r="AK423" s="42">
        <v>0</v>
      </c>
      <c r="AL423" s="42">
        <v>0</v>
      </c>
      <c r="AM423" s="42">
        <v>0</v>
      </c>
      <c r="AN423" s="42">
        <v>0</v>
      </c>
      <c r="AO423" s="42">
        <v>0</v>
      </c>
      <c r="AP423" s="42">
        <v>0</v>
      </c>
      <c r="AQ423" s="42">
        <v>0</v>
      </c>
      <c r="AR423" s="42">
        <v>0</v>
      </c>
      <c r="AS423" s="42">
        <v>0</v>
      </c>
      <c r="AT423" s="42">
        <v>0</v>
      </c>
      <c r="AU423" s="42">
        <v>0</v>
      </c>
      <c r="AV423" s="42">
        <v>0</v>
      </c>
      <c r="AW423" s="42">
        <v>0</v>
      </c>
      <c r="AX423" s="42">
        <v>0</v>
      </c>
      <c r="AY423" s="42">
        <v>0</v>
      </c>
      <c r="AZ423" s="42">
        <v>0</v>
      </c>
      <c r="BA423" s="42">
        <v>0</v>
      </c>
      <c r="BB423" s="42">
        <v>0</v>
      </c>
      <c r="BC423" s="42">
        <v>0</v>
      </c>
      <c r="BD423" s="42">
        <v>0</v>
      </c>
      <c r="BE423" s="42">
        <v>0</v>
      </c>
      <c r="BF423" s="42">
        <v>0</v>
      </c>
      <c r="BG423" s="42">
        <v>0</v>
      </c>
      <c r="BH423" s="42">
        <v>0</v>
      </c>
      <c r="BI423" s="42">
        <v>0</v>
      </c>
      <c r="BJ423" s="42">
        <v>0</v>
      </c>
      <c r="BK423" s="42">
        <v>0</v>
      </c>
      <c r="BL423" s="42">
        <v>0</v>
      </c>
      <c r="BM423" s="42">
        <v>0</v>
      </c>
      <c r="BN423" s="42">
        <v>0</v>
      </c>
      <c r="BO423" s="42">
        <v>0</v>
      </c>
      <c r="BP423" s="42">
        <v>0</v>
      </c>
      <c r="BQ423" s="42">
        <v>0</v>
      </c>
      <c r="BR423" s="42">
        <v>0</v>
      </c>
      <c r="BS423" s="42">
        <v>0</v>
      </c>
      <c r="BT423" s="42">
        <v>0</v>
      </c>
      <c r="BU423" s="42">
        <v>0</v>
      </c>
      <c r="BV423" s="42">
        <v>0</v>
      </c>
      <c r="BW423" s="42">
        <v>0</v>
      </c>
      <c r="BX423" s="42">
        <v>-127499.842671342</v>
      </c>
      <c r="BY423" s="42">
        <v>0</v>
      </c>
      <c r="BZ423" s="42">
        <v>0</v>
      </c>
      <c r="CA423" s="42">
        <v>0</v>
      </c>
      <c r="CB423" s="42">
        <v>0</v>
      </c>
      <c r="CC423" s="42">
        <v>4412424.57581231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401D-496B-416F-9F32-DA5AD1EFD2EC}">
  <sheetPr codeName="Sheet18"/>
  <dimension ref="A1:F322"/>
  <sheetViews>
    <sheetView zoomScale="80" zoomScaleNormal="80" workbookViewId="0">
      <pane xSplit="2" ySplit="1" topLeftCell="C218" activePane="bottomRight" state="frozenSplit"/>
      <selection pane="topRight" activeCell="C1" sqref="C1"/>
      <selection pane="bottomLeft" activeCell="A2" sqref="A2"/>
      <selection pane="bottomRight" activeCell="D181" sqref="D181"/>
    </sheetView>
  </sheetViews>
  <sheetFormatPr defaultRowHeight="15" x14ac:dyDescent="0.25"/>
  <cols>
    <col min="1" max="1" width="13.7109375" style="30" customWidth="1"/>
    <col min="2" max="2" width="23.140625" bestFit="1" customWidth="1"/>
    <col min="3" max="3" width="23.140625" customWidth="1"/>
    <col min="4" max="4" width="17.42578125" style="42" customWidth="1"/>
    <col min="5" max="5" width="18.5703125" customWidth="1"/>
    <col min="6" max="6" width="16.7109375" style="42" customWidth="1"/>
  </cols>
  <sheetData>
    <row r="1" spans="1:6" s="10" customFormat="1" x14ac:dyDescent="0.25">
      <c r="A1" s="174" t="s">
        <v>1152</v>
      </c>
      <c r="B1" s="10" t="s">
        <v>1153</v>
      </c>
      <c r="C1" s="10" t="s">
        <v>1409</v>
      </c>
      <c r="D1" s="10" t="s">
        <v>82</v>
      </c>
      <c r="E1" s="10" t="s">
        <v>71</v>
      </c>
      <c r="F1" s="173" t="s">
        <v>1154</v>
      </c>
    </row>
    <row r="2" spans="1:6" x14ac:dyDescent="0.25">
      <c r="A2" s="30">
        <v>44958</v>
      </c>
      <c r="B2" t="s">
        <v>116</v>
      </c>
      <c r="C2" t="s">
        <v>1408</v>
      </c>
      <c r="D2" s="42" t="s">
        <v>1215</v>
      </c>
      <c r="E2" t="s">
        <v>1216</v>
      </c>
      <c r="F2" s="42">
        <v>-292.10700164000002</v>
      </c>
    </row>
    <row r="3" spans="1:6" x14ac:dyDescent="0.25">
      <c r="A3" s="30">
        <v>44958</v>
      </c>
      <c r="B3" t="s">
        <v>116</v>
      </c>
      <c r="C3" t="s">
        <v>1405</v>
      </c>
      <c r="D3" s="42" t="s">
        <v>86</v>
      </c>
      <c r="E3" t="s">
        <v>83</v>
      </c>
      <c r="F3" s="42">
        <v>424.53199999999998</v>
      </c>
    </row>
    <row r="4" spans="1:6" x14ac:dyDescent="0.25">
      <c r="A4" s="30">
        <v>44958</v>
      </c>
      <c r="B4" t="s">
        <v>116</v>
      </c>
      <c r="C4" t="s">
        <v>1405</v>
      </c>
      <c r="D4" s="42" t="s">
        <v>1215</v>
      </c>
      <c r="E4" t="s">
        <v>1216</v>
      </c>
      <c r="F4" s="42">
        <v>-132.24631086999901</v>
      </c>
    </row>
    <row r="5" spans="1:6" x14ac:dyDescent="0.25">
      <c r="A5" s="30">
        <v>44958</v>
      </c>
      <c r="B5" t="s">
        <v>84</v>
      </c>
      <c r="C5" t="s">
        <v>1404</v>
      </c>
      <c r="D5" s="42" t="s">
        <v>1215</v>
      </c>
      <c r="E5" t="s">
        <v>1216</v>
      </c>
      <c r="F5" s="42">
        <v>-41668.629730950001</v>
      </c>
    </row>
    <row r="6" spans="1:6" x14ac:dyDescent="0.25">
      <c r="A6" s="30">
        <v>44958</v>
      </c>
      <c r="B6" t="s">
        <v>84</v>
      </c>
      <c r="C6" t="s">
        <v>1401</v>
      </c>
      <c r="D6" s="42" t="s">
        <v>86</v>
      </c>
      <c r="E6" t="s">
        <v>83</v>
      </c>
      <c r="F6" s="42">
        <v>-153875.5</v>
      </c>
    </row>
    <row r="7" spans="1:6" x14ac:dyDescent="0.25">
      <c r="A7" s="30">
        <v>44958</v>
      </c>
      <c r="B7" t="s">
        <v>84</v>
      </c>
      <c r="C7" t="s">
        <v>1401</v>
      </c>
      <c r="D7" s="42" t="s">
        <v>112</v>
      </c>
      <c r="E7" t="s">
        <v>120</v>
      </c>
      <c r="F7" s="42">
        <v>222478.46437518499</v>
      </c>
    </row>
    <row r="8" spans="1:6" x14ac:dyDescent="0.25">
      <c r="A8" s="30">
        <v>44958</v>
      </c>
      <c r="B8" t="s">
        <v>84</v>
      </c>
      <c r="C8" t="s">
        <v>1401</v>
      </c>
      <c r="D8" s="42" t="s">
        <v>1215</v>
      </c>
      <c r="E8" t="s">
        <v>1216</v>
      </c>
      <c r="F8" s="42">
        <v>-26963.0259477</v>
      </c>
    </row>
    <row r="9" spans="1:6" x14ac:dyDescent="0.25">
      <c r="A9" s="30">
        <v>44958</v>
      </c>
      <c r="B9" t="s">
        <v>122</v>
      </c>
      <c r="C9" t="s">
        <v>1400</v>
      </c>
      <c r="D9" s="42" t="s">
        <v>1215</v>
      </c>
      <c r="E9" t="s">
        <v>1216</v>
      </c>
      <c r="F9" s="42">
        <v>-113941.4476382</v>
      </c>
    </row>
    <row r="10" spans="1:6" x14ac:dyDescent="0.25">
      <c r="A10" s="30">
        <v>44958</v>
      </c>
      <c r="B10" t="s">
        <v>122</v>
      </c>
      <c r="C10" t="s">
        <v>1398</v>
      </c>
      <c r="D10" s="42" t="s">
        <v>86</v>
      </c>
      <c r="E10" t="s">
        <v>83</v>
      </c>
      <c r="F10" s="42">
        <v>113963</v>
      </c>
    </row>
    <row r="11" spans="1:6" x14ac:dyDescent="0.25">
      <c r="A11" s="30">
        <v>44958</v>
      </c>
      <c r="B11" t="s">
        <v>185</v>
      </c>
      <c r="C11" t="s">
        <v>1397</v>
      </c>
      <c r="D11" s="42" t="s">
        <v>1215</v>
      </c>
      <c r="E11" t="s">
        <v>1216</v>
      </c>
      <c r="F11" s="42">
        <v>-937.97824927999795</v>
      </c>
    </row>
    <row r="12" spans="1:6" x14ac:dyDescent="0.25">
      <c r="A12" s="30">
        <v>44958</v>
      </c>
      <c r="B12" t="s">
        <v>185</v>
      </c>
      <c r="C12" t="s">
        <v>1395</v>
      </c>
      <c r="D12" s="42" t="s">
        <v>86</v>
      </c>
      <c r="E12" t="s">
        <v>83</v>
      </c>
      <c r="F12" s="42">
        <v>936.43</v>
      </c>
    </row>
    <row r="13" spans="1:6" x14ac:dyDescent="0.25">
      <c r="A13" s="30">
        <v>44958</v>
      </c>
      <c r="B13" t="s">
        <v>124</v>
      </c>
      <c r="C13" t="s">
        <v>1392</v>
      </c>
      <c r="D13" s="42" t="s">
        <v>1215</v>
      </c>
      <c r="E13" t="s">
        <v>1216</v>
      </c>
      <c r="F13" s="42">
        <v>10679.405044470001</v>
      </c>
    </row>
    <row r="14" spans="1:6" x14ac:dyDescent="0.25">
      <c r="A14" s="30">
        <v>44958</v>
      </c>
      <c r="B14" t="s">
        <v>124</v>
      </c>
      <c r="C14" t="s">
        <v>1390</v>
      </c>
      <c r="D14" s="42" t="s">
        <v>86</v>
      </c>
      <c r="E14" t="s">
        <v>83</v>
      </c>
      <c r="F14" s="42">
        <v>-10649</v>
      </c>
    </row>
    <row r="15" spans="1:6" x14ac:dyDescent="0.25">
      <c r="A15" s="30">
        <v>44958</v>
      </c>
      <c r="B15" t="s">
        <v>1157</v>
      </c>
      <c r="C15" t="s">
        <v>456</v>
      </c>
      <c r="D15" s="42" t="s">
        <v>86</v>
      </c>
      <c r="E15" t="s">
        <v>18</v>
      </c>
      <c r="F15" s="42">
        <v>5811</v>
      </c>
    </row>
    <row r="16" spans="1:6" x14ac:dyDescent="0.25">
      <c r="A16" s="30">
        <v>44958</v>
      </c>
      <c r="B16" t="s">
        <v>1158</v>
      </c>
      <c r="C16" t="s">
        <v>458</v>
      </c>
      <c r="D16" s="42" t="s">
        <v>86</v>
      </c>
      <c r="E16" t="s">
        <v>18</v>
      </c>
      <c r="F16" s="42">
        <v>1830.6779999999901</v>
      </c>
    </row>
    <row r="17" spans="1:6" x14ac:dyDescent="0.25">
      <c r="A17" s="30">
        <v>44958</v>
      </c>
      <c r="B17" t="s">
        <v>1159</v>
      </c>
      <c r="C17" t="s">
        <v>21</v>
      </c>
      <c r="D17" s="42" t="s">
        <v>86</v>
      </c>
      <c r="E17" t="s">
        <v>18</v>
      </c>
      <c r="F17" s="42">
        <v>2191.4699999999998</v>
      </c>
    </row>
    <row r="18" spans="1:6" x14ac:dyDescent="0.25">
      <c r="A18" s="30">
        <v>44958</v>
      </c>
      <c r="B18" t="s">
        <v>1159</v>
      </c>
      <c r="C18" t="s">
        <v>21</v>
      </c>
      <c r="D18" s="42" t="s">
        <v>86</v>
      </c>
      <c r="E18" t="s">
        <v>296</v>
      </c>
      <c r="F18" s="42">
        <v>-68.108999999999995</v>
      </c>
    </row>
    <row r="19" spans="1:6" x14ac:dyDescent="0.25">
      <c r="A19" s="30">
        <v>44958</v>
      </c>
      <c r="B19" t="s">
        <v>20</v>
      </c>
      <c r="C19" t="s">
        <v>1387</v>
      </c>
      <c r="D19" s="42" t="s">
        <v>213</v>
      </c>
      <c r="E19" t="s">
        <v>40</v>
      </c>
      <c r="F19" s="42">
        <v>344.155709774</v>
      </c>
    </row>
    <row r="20" spans="1:6" x14ac:dyDescent="0.25">
      <c r="A20" s="30">
        <v>44958</v>
      </c>
      <c r="B20" t="s">
        <v>20</v>
      </c>
      <c r="C20" t="s">
        <v>1387</v>
      </c>
      <c r="D20" s="42" t="s">
        <v>166</v>
      </c>
      <c r="E20" t="s">
        <v>1196</v>
      </c>
      <c r="F20" s="42">
        <v>3087</v>
      </c>
    </row>
    <row r="21" spans="1:6" x14ac:dyDescent="0.25">
      <c r="A21" s="30">
        <v>44958</v>
      </c>
      <c r="B21" t="s">
        <v>20</v>
      </c>
      <c r="C21" t="s">
        <v>1387</v>
      </c>
      <c r="D21" s="42" t="s">
        <v>1215</v>
      </c>
      <c r="E21" t="s">
        <v>1216</v>
      </c>
      <c r="F21" s="42">
        <v>30.717781299999899</v>
      </c>
    </row>
    <row r="22" spans="1:6" x14ac:dyDescent="0.25">
      <c r="A22" s="30">
        <v>44958</v>
      </c>
      <c r="B22" t="s">
        <v>20</v>
      </c>
      <c r="C22" t="s">
        <v>1386</v>
      </c>
      <c r="D22" s="42" t="s">
        <v>86</v>
      </c>
      <c r="E22" t="s">
        <v>83</v>
      </c>
      <c r="F22" s="42">
        <v>-30.824000000000002</v>
      </c>
    </row>
    <row r="23" spans="1:6" x14ac:dyDescent="0.25">
      <c r="A23" s="30">
        <v>44958</v>
      </c>
      <c r="B23" t="s">
        <v>20</v>
      </c>
      <c r="C23" t="s">
        <v>1386</v>
      </c>
      <c r="D23" s="42" t="s">
        <v>112</v>
      </c>
      <c r="E23" t="s">
        <v>120</v>
      </c>
      <c r="F23" s="42">
        <v>-3904.5594078660001</v>
      </c>
    </row>
    <row r="24" spans="1:6" x14ac:dyDescent="0.25">
      <c r="A24" s="30">
        <v>44958</v>
      </c>
      <c r="B24" t="s">
        <v>20</v>
      </c>
      <c r="C24" t="s">
        <v>1386</v>
      </c>
      <c r="D24" s="42" t="s">
        <v>112</v>
      </c>
      <c r="E24" t="s">
        <v>165</v>
      </c>
      <c r="F24" s="42">
        <v>404.412259409</v>
      </c>
    </row>
    <row r="25" spans="1:6" x14ac:dyDescent="0.25">
      <c r="A25" s="30">
        <v>44958</v>
      </c>
      <c r="B25" t="s">
        <v>20</v>
      </c>
      <c r="C25" t="s">
        <v>1386</v>
      </c>
      <c r="D25" s="42" t="s">
        <v>45</v>
      </c>
      <c r="E25" t="s">
        <v>1211</v>
      </c>
      <c r="F25" s="42">
        <v>-412.91884700000003</v>
      </c>
    </row>
    <row r="26" spans="1:6" x14ac:dyDescent="0.25">
      <c r="A26" s="30">
        <v>44958</v>
      </c>
      <c r="B26" t="s">
        <v>1160</v>
      </c>
      <c r="C26" t="s">
        <v>457</v>
      </c>
      <c r="D26" s="42" t="s">
        <v>86</v>
      </c>
      <c r="E26" t="s">
        <v>18</v>
      </c>
      <c r="F26" s="42">
        <v>-570138.30000000005</v>
      </c>
    </row>
    <row r="27" spans="1:6" x14ac:dyDescent="0.25">
      <c r="A27" s="30">
        <v>44958</v>
      </c>
      <c r="B27" t="s">
        <v>1161</v>
      </c>
      <c r="C27" t="s">
        <v>1128</v>
      </c>
      <c r="D27" s="42" t="s">
        <v>86</v>
      </c>
      <c r="E27" t="s">
        <v>18</v>
      </c>
      <c r="F27" s="42">
        <v>17914.43</v>
      </c>
    </row>
    <row r="28" spans="1:6" x14ac:dyDescent="0.25">
      <c r="A28" s="30">
        <v>44958</v>
      </c>
      <c r="B28" t="s">
        <v>1162</v>
      </c>
      <c r="C28" t="s">
        <v>459</v>
      </c>
      <c r="D28" s="42" t="s">
        <v>86</v>
      </c>
      <c r="E28" t="s">
        <v>18</v>
      </c>
      <c r="F28" s="42">
        <v>21035.681</v>
      </c>
    </row>
    <row r="29" spans="1:6" x14ac:dyDescent="0.25">
      <c r="A29" s="30">
        <v>44958</v>
      </c>
      <c r="B29" t="s">
        <v>1163</v>
      </c>
      <c r="C29" t="s">
        <v>463</v>
      </c>
      <c r="D29" s="42" t="s">
        <v>86</v>
      </c>
      <c r="E29" t="s">
        <v>18</v>
      </c>
      <c r="F29" s="42">
        <v>-82578.62</v>
      </c>
    </row>
    <row r="30" spans="1:6" x14ac:dyDescent="0.25">
      <c r="A30" s="30">
        <v>44958</v>
      </c>
      <c r="B30" t="s">
        <v>1164</v>
      </c>
      <c r="C30" t="s">
        <v>460</v>
      </c>
      <c r="D30" s="42" t="s">
        <v>86</v>
      </c>
      <c r="E30" t="s">
        <v>18</v>
      </c>
      <c r="F30" s="42">
        <v>-2596.5230000000001</v>
      </c>
    </row>
    <row r="31" spans="1:6" ht="14.25" customHeight="1" x14ac:dyDescent="0.25">
      <c r="A31" s="30">
        <v>44958</v>
      </c>
      <c r="B31" t="s">
        <v>14</v>
      </c>
      <c r="C31" t="s">
        <v>1351</v>
      </c>
      <c r="D31" s="42" t="s">
        <v>86</v>
      </c>
      <c r="E31" t="s">
        <v>91</v>
      </c>
      <c r="F31" s="42">
        <v>826.79157999999995</v>
      </c>
    </row>
    <row r="32" spans="1:6" x14ac:dyDescent="0.25">
      <c r="A32" s="30">
        <v>44958</v>
      </c>
      <c r="B32" t="s">
        <v>14</v>
      </c>
      <c r="C32" t="s">
        <v>1345</v>
      </c>
      <c r="D32" s="42" t="s">
        <v>86</v>
      </c>
      <c r="E32" t="s">
        <v>83</v>
      </c>
      <c r="F32" s="42">
        <v>-23.838740000000001</v>
      </c>
    </row>
    <row r="33" spans="1:6" x14ac:dyDescent="0.25">
      <c r="A33" s="30">
        <v>44958</v>
      </c>
      <c r="B33" t="s">
        <v>14</v>
      </c>
      <c r="C33" t="s">
        <v>1343</v>
      </c>
      <c r="D33" s="42" t="s">
        <v>112</v>
      </c>
      <c r="E33" t="s">
        <v>120</v>
      </c>
      <c r="F33" s="42">
        <v>23.838008239000001</v>
      </c>
    </row>
    <row r="34" spans="1:6" x14ac:dyDescent="0.25">
      <c r="A34" s="30">
        <v>44958</v>
      </c>
      <c r="B34" t="s">
        <v>14</v>
      </c>
      <c r="C34" t="s">
        <v>1357</v>
      </c>
      <c r="D34" s="42" t="s">
        <v>112</v>
      </c>
      <c r="E34" t="s">
        <v>120</v>
      </c>
      <c r="F34" s="42">
        <v>-5.639653601</v>
      </c>
    </row>
    <row r="35" spans="1:6" x14ac:dyDescent="0.25">
      <c r="A35" s="30">
        <v>44958</v>
      </c>
      <c r="B35" t="s">
        <v>14</v>
      </c>
      <c r="C35" t="s">
        <v>1349</v>
      </c>
      <c r="D35" s="42" t="s">
        <v>1155</v>
      </c>
      <c r="E35" t="s">
        <v>1156</v>
      </c>
      <c r="F35" s="42">
        <v>77.869515660000005</v>
      </c>
    </row>
    <row r="36" spans="1:6" x14ac:dyDescent="0.25">
      <c r="A36" s="30">
        <v>44958</v>
      </c>
      <c r="B36" t="s">
        <v>14</v>
      </c>
      <c r="C36" t="s">
        <v>1349</v>
      </c>
      <c r="D36" s="42" t="s">
        <v>86</v>
      </c>
      <c r="E36" t="s">
        <v>12</v>
      </c>
      <c r="F36" s="42">
        <v>166.35795794399999</v>
      </c>
    </row>
    <row r="37" spans="1:6" x14ac:dyDescent="0.25">
      <c r="A37" s="30">
        <v>44958</v>
      </c>
      <c r="B37" t="s">
        <v>14</v>
      </c>
      <c r="C37" t="s">
        <v>1349</v>
      </c>
      <c r="D37" s="42" t="s">
        <v>101</v>
      </c>
      <c r="E37" t="s">
        <v>100</v>
      </c>
      <c r="F37" s="42">
        <v>-408.09568663999897</v>
      </c>
    </row>
    <row r="38" spans="1:6" x14ac:dyDescent="0.25">
      <c r="A38" s="30">
        <v>44958</v>
      </c>
      <c r="B38" t="s">
        <v>14</v>
      </c>
      <c r="C38" t="s">
        <v>1349</v>
      </c>
      <c r="D38" s="42" t="s">
        <v>213</v>
      </c>
      <c r="E38" t="s">
        <v>40</v>
      </c>
      <c r="F38" s="42">
        <v>-221.06980241700001</v>
      </c>
    </row>
    <row r="39" spans="1:6" x14ac:dyDescent="0.25">
      <c r="A39" s="30">
        <v>44958</v>
      </c>
      <c r="B39" t="s">
        <v>14</v>
      </c>
      <c r="C39" t="s">
        <v>1349</v>
      </c>
      <c r="D39" s="42" t="s">
        <v>112</v>
      </c>
      <c r="E39" t="s">
        <v>41</v>
      </c>
      <c r="F39" s="42">
        <v>-137.063783086</v>
      </c>
    </row>
    <row r="40" spans="1:6" x14ac:dyDescent="0.25">
      <c r="A40" s="30">
        <v>44958</v>
      </c>
      <c r="B40" t="s">
        <v>14</v>
      </c>
      <c r="C40" t="s">
        <v>1349</v>
      </c>
      <c r="D40" s="42" t="s">
        <v>166</v>
      </c>
      <c r="E40" t="s">
        <v>1196</v>
      </c>
      <c r="F40" s="42">
        <v>2199.0091000000002</v>
      </c>
    </row>
    <row r="41" spans="1:6" x14ac:dyDescent="0.25">
      <c r="A41" s="30">
        <v>44958</v>
      </c>
      <c r="B41" t="s">
        <v>14</v>
      </c>
      <c r="C41" t="s">
        <v>1349</v>
      </c>
      <c r="D41" s="42" t="s">
        <v>45</v>
      </c>
      <c r="E41" t="s">
        <v>1207</v>
      </c>
      <c r="F41" s="42">
        <v>-161.78910596099999</v>
      </c>
    </row>
    <row r="42" spans="1:6" x14ac:dyDescent="0.25">
      <c r="A42" s="30">
        <v>44958</v>
      </c>
      <c r="B42" t="s">
        <v>14</v>
      </c>
      <c r="C42" t="s">
        <v>1349</v>
      </c>
      <c r="D42" s="42" t="s">
        <v>45</v>
      </c>
      <c r="E42" t="s">
        <v>1208</v>
      </c>
      <c r="F42" s="42">
        <v>4.0000000000000002E-9</v>
      </c>
    </row>
    <row r="43" spans="1:6" x14ac:dyDescent="0.25">
      <c r="A43" s="30">
        <v>44958</v>
      </c>
      <c r="B43" t="s">
        <v>14</v>
      </c>
      <c r="C43" t="s">
        <v>1349</v>
      </c>
      <c r="D43" s="42" t="s">
        <v>45</v>
      </c>
      <c r="E43" t="s">
        <v>1212</v>
      </c>
      <c r="F43" s="42">
        <v>123.651608107</v>
      </c>
    </row>
    <row r="44" spans="1:6" x14ac:dyDescent="0.25">
      <c r="A44" s="30">
        <v>44958</v>
      </c>
      <c r="B44" t="s">
        <v>14</v>
      </c>
      <c r="C44" t="s">
        <v>1349</v>
      </c>
      <c r="D44" s="42" t="s">
        <v>175</v>
      </c>
      <c r="E44" t="s">
        <v>174</v>
      </c>
      <c r="F44" s="42">
        <v>7.0212423499999996</v>
      </c>
    </row>
    <row r="45" spans="1:6" x14ac:dyDescent="0.25">
      <c r="A45" s="30">
        <v>44958</v>
      </c>
      <c r="B45" t="s">
        <v>14</v>
      </c>
      <c r="C45" t="s">
        <v>1349</v>
      </c>
      <c r="D45" s="42" t="s">
        <v>1215</v>
      </c>
      <c r="E45" t="s">
        <v>1216</v>
      </c>
      <c r="F45" s="42">
        <v>25.467924220000398</v>
      </c>
    </row>
    <row r="46" spans="1:6" x14ac:dyDescent="0.25">
      <c r="A46" s="30">
        <v>44958</v>
      </c>
      <c r="B46" t="s">
        <v>14</v>
      </c>
      <c r="C46" t="s">
        <v>1347</v>
      </c>
      <c r="D46" s="42" t="s">
        <v>86</v>
      </c>
      <c r="E46" t="s">
        <v>91</v>
      </c>
      <c r="F46" s="42">
        <v>-1641.65678</v>
      </c>
    </row>
    <row r="47" spans="1:6" x14ac:dyDescent="0.25">
      <c r="A47" s="30">
        <v>44958</v>
      </c>
      <c r="B47" t="s">
        <v>14</v>
      </c>
      <c r="C47" t="s">
        <v>1347</v>
      </c>
      <c r="D47" s="42" t="s">
        <v>112</v>
      </c>
      <c r="E47" t="s">
        <v>115</v>
      </c>
      <c r="F47" s="42">
        <v>220.23250143000001</v>
      </c>
    </row>
    <row r="48" spans="1:6" x14ac:dyDescent="0.25">
      <c r="A48" s="30">
        <v>44958</v>
      </c>
      <c r="B48" t="s">
        <v>14</v>
      </c>
      <c r="C48" t="s">
        <v>1347</v>
      </c>
      <c r="D48" s="42" t="s">
        <v>112</v>
      </c>
      <c r="E48" t="s">
        <v>120</v>
      </c>
      <c r="F48" s="42">
        <v>550.04846343399902</v>
      </c>
    </row>
    <row r="49" spans="1:6" x14ac:dyDescent="0.25">
      <c r="A49" s="30">
        <v>44958</v>
      </c>
      <c r="B49" t="s">
        <v>14</v>
      </c>
      <c r="C49" t="s">
        <v>1347</v>
      </c>
      <c r="D49" s="42" t="s">
        <v>112</v>
      </c>
      <c r="E49" t="s">
        <v>165</v>
      </c>
      <c r="F49" s="42">
        <v>132.74711727599899</v>
      </c>
    </row>
    <row r="50" spans="1:6" x14ac:dyDescent="0.25">
      <c r="A50" s="30">
        <v>44958</v>
      </c>
      <c r="B50" t="s">
        <v>14</v>
      </c>
      <c r="C50" t="s">
        <v>1347</v>
      </c>
      <c r="D50" s="42" t="s">
        <v>45</v>
      </c>
      <c r="E50" t="s">
        <v>1211</v>
      </c>
      <c r="F50" s="42">
        <v>537.60716706000005</v>
      </c>
    </row>
    <row r="51" spans="1:6" x14ac:dyDescent="0.25">
      <c r="A51" s="30">
        <v>44958</v>
      </c>
      <c r="B51" t="s">
        <v>14</v>
      </c>
      <c r="C51" t="s">
        <v>1347</v>
      </c>
      <c r="D51" s="42" t="s">
        <v>1215</v>
      </c>
      <c r="E51" t="s">
        <v>1216</v>
      </c>
      <c r="F51" s="42">
        <v>43.575867279999997</v>
      </c>
    </row>
    <row r="52" spans="1:6" x14ac:dyDescent="0.25">
      <c r="A52" s="30">
        <v>44958</v>
      </c>
      <c r="B52" t="s">
        <v>14</v>
      </c>
      <c r="C52" t="s">
        <v>1347</v>
      </c>
      <c r="D52" s="42" t="s">
        <v>182</v>
      </c>
      <c r="E52" t="s">
        <v>181</v>
      </c>
      <c r="F52" s="42">
        <v>238.07760345</v>
      </c>
    </row>
    <row r="53" spans="1:6" x14ac:dyDescent="0.25">
      <c r="A53" s="30">
        <v>44958</v>
      </c>
      <c r="B53" t="s">
        <v>14</v>
      </c>
      <c r="C53" t="s">
        <v>1287</v>
      </c>
      <c r="D53" s="42" t="s">
        <v>86</v>
      </c>
      <c r="E53" t="s">
        <v>91</v>
      </c>
      <c r="F53" s="42">
        <v>0.75948600300000002</v>
      </c>
    </row>
    <row r="54" spans="1:6" x14ac:dyDescent="0.25">
      <c r="A54" s="30">
        <v>44958</v>
      </c>
      <c r="B54" t="s">
        <v>14</v>
      </c>
      <c r="C54" t="s">
        <v>1287</v>
      </c>
      <c r="D54" s="42" t="s">
        <v>101</v>
      </c>
      <c r="E54" t="s">
        <v>105</v>
      </c>
      <c r="F54" s="42">
        <v>14.868216513</v>
      </c>
    </row>
    <row r="55" spans="1:6" x14ac:dyDescent="0.25">
      <c r="A55" s="30">
        <v>44958</v>
      </c>
      <c r="B55" t="s">
        <v>14</v>
      </c>
      <c r="C55" t="s">
        <v>1287</v>
      </c>
      <c r="D55" s="42" t="s">
        <v>112</v>
      </c>
      <c r="E55" t="s">
        <v>120</v>
      </c>
      <c r="F55" s="42">
        <v>-7.4974287180000001</v>
      </c>
    </row>
    <row r="56" spans="1:6" x14ac:dyDescent="0.25">
      <c r="A56" s="30">
        <v>44958</v>
      </c>
      <c r="B56" t="s">
        <v>1188</v>
      </c>
      <c r="C56" t="s">
        <v>1188</v>
      </c>
      <c r="D56" s="42" t="s">
        <v>213</v>
      </c>
      <c r="E56" t="s">
        <v>111</v>
      </c>
      <c r="F56" s="42">
        <v>4.9999999999999998E-8</v>
      </c>
    </row>
    <row r="57" spans="1:6" x14ac:dyDescent="0.25">
      <c r="A57" s="30">
        <v>44958</v>
      </c>
      <c r="B57" t="s">
        <v>1188</v>
      </c>
      <c r="C57" t="s">
        <v>1188</v>
      </c>
      <c r="D57" s="42" t="s">
        <v>213</v>
      </c>
      <c r="E57" t="s">
        <v>40</v>
      </c>
      <c r="F57" s="42">
        <v>-4.9999999999999998E-8</v>
      </c>
    </row>
    <row r="58" spans="1:6" x14ac:dyDescent="0.25">
      <c r="A58" s="30">
        <v>44958</v>
      </c>
      <c r="B58" t="s">
        <v>88</v>
      </c>
      <c r="C58" t="s">
        <v>1351</v>
      </c>
      <c r="D58" s="42" t="s">
        <v>86</v>
      </c>
      <c r="E58" t="s">
        <v>91</v>
      </c>
      <c r="F58" s="42">
        <v>-17714739.955138501</v>
      </c>
    </row>
    <row r="59" spans="1:6" x14ac:dyDescent="0.25">
      <c r="A59" s="30">
        <v>44958</v>
      </c>
      <c r="B59" t="s">
        <v>88</v>
      </c>
      <c r="C59" t="s">
        <v>1237</v>
      </c>
      <c r="D59" s="42" t="s">
        <v>86</v>
      </c>
      <c r="E59" t="s">
        <v>91</v>
      </c>
      <c r="F59" s="42">
        <v>-155729</v>
      </c>
    </row>
    <row r="60" spans="1:6" x14ac:dyDescent="0.25">
      <c r="A60" s="30">
        <v>44958</v>
      </c>
      <c r="B60" t="s">
        <v>88</v>
      </c>
      <c r="C60" t="s">
        <v>1294</v>
      </c>
      <c r="D60" s="42" t="s">
        <v>86</v>
      </c>
      <c r="E60" t="s">
        <v>91</v>
      </c>
      <c r="F60" s="42">
        <v>-5907659.3079650002</v>
      </c>
    </row>
    <row r="61" spans="1:6" x14ac:dyDescent="0.25">
      <c r="A61" s="30">
        <v>44958</v>
      </c>
      <c r="B61" t="s">
        <v>1165</v>
      </c>
      <c r="C61" t="s">
        <v>461</v>
      </c>
      <c r="D61" s="42" t="s">
        <v>86</v>
      </c>
      <c r="E61" t="s">
        <v>18</v>
      </c>
      <c r="F61" s="42">
        <v>-4412314</v>
      </c>
    </row>
    <row r="62" spans="1:6" x14ac:dyDescent="0.25">
      <c r="A62" s="30">
        <v>44958</v>
      </c>
      <c r="B62" t="s">
        <v>920</v>
      </c>
      <c r="C62" t="s">
        <v>920</v>
      </c>
      <c r="D62" s="42" t="s">
        <v>86</v>
      </c>
      <c r="E62" t="s">
        <v>18</v>
      </c>
      <c r="F62" s="42">
        <v>-762.54499999999996</v>
      </c>
    </row>
    <row r="63" spans="1:6" x14ac:dyDescent="0.25">
      <c r="A63" s="30">
        <v>44958</v>
      </c>
      <c r="B63" t="s">
        <v>917</v>
      </c>
      <c r="C63" t="s">
        <v>917</v>
      </c>
      <c r="D63" s="42" t="s">
        <v>86</v>
      </c>
      <c r="E63" t="s">
        <v>12</v>
      </c>
      <c r="F63" s="42">
        <v>-1.96565E-4</v>
      </c>
    </row>
    <row r="64" spans="1:6" x14ac:dyDescent="0.25">
      <c r="A64" s="30">
        <v>44958</v>
      </c>
      <c r="B64" t="s">
        <v>918</v>
      </c>
      <c r="C64" t="s">
        <v>918</v>
      </c>
      <c r="D64" s="42" t="s">
        <v>86</v>
      </c>
      <c r="E64" t="s">
        <v>12</v>
      </c>
      <c r="F64" s="42">
        <v>-2.4797999999999999E-5</v>
      </c>
    </row>
    <row r="65" spans="1:6" x14ac:dyDescent="0.25">
      <c r="A65" s="30">
        <v>44958</v>
      </c>
      <c r="B65" t="s">
        <v>921</v>
      </c>
      <c r="C65" t="s">
        <v>921</v>
      </c>
      <c r="D65" s="42" t="s">
        <v>86</v>
      </c>
      <c r="E65" t="s">
        <v>18</v>
      </c>
      <c r="F65" s="42">
        <v>-12740.102000000001</v>
      </c>
    </row>
    <row r="66" spans="1:6" x14ac:dyDescent="0.25">
      <c r="A66" s="30">
        <v>44958</v>
      </c>
      <c r="B66" t="s">
        <v>919</v>
      </c>
      <c r="C66" t="s">
        <v>919</v>
      </c>
      <c r="D66" s="42" t="s">
        <v>86</v>
      </c>
      <c r="E66" t="s">
        <v>12</v>
      </c>
      <c r="F66" s="42">
        <v>-1.020904E-3</v>
      </c>
    </row>
    <row r="67" spans="1:6" x14ac:dyDescent="0.25">
      <c r="A67" s="30">
        <v>44958</v>
      </c>
      <c r="B67" t="s">
        <v>16</v>
      </c>
      <c r="C67" t="s">
        <v>16</v>
      </c>
      <c r="D67" s="42" t="s">
        <v>86</v>
      </c>
      <c r="E67" t="s">
        <v>12</v>
      </c>
      <c r="F67" s="42">
        <v>1.47276E-4</v>
      </c>
    </row>
    <row r="68" spans="1:6" x14ac:dyDescent="0.25">
      <c r="A68" s="30">
        <v>44958</v>
      </c>
      <c r="B68" t="s">
        <v>455</v>
      </c>
      <c r="C68" t="s">
        <v>455</v>
      </c>
      <c r="D68" s="42" t="s">
        <v>86</v>
      </c>
      <c r="E68" t="s">
        <v>12</v>
      </c>
      <c r="F68" s="42">
        <v>8.4083400000000005E-4</v>
      </c>
    </row>
    <row r="69" spans="1:6" x14ac:dyDescent="0.25">
      <c r="A69" s="30">
        <v>44958</v>
      </c>
      <c r="B69" t="s">
        <v>31</v>
      </c>
      <c r="C69" t="s">
        <v>1342</v>
      </c>
      <c r="D69" s="42" t="s">
        <v>1215</v>
      </c>
      <c r="E69" t="s">
        <v>1216</v>
      </c>
      <c r="F69" s="42">
        <v>-340.22957661999999</v>
      </c>
    </row>
    <row r="70" spans="1:6" x14ac:dyDescent="0.25">
      <c r="A70" s="30">
        <v>44958</v>
      </c>
      <c r="B70" t="s">
        <v>31</v>
      </c>
      <c r="C70" t="s">
        <v>1340</v>
      </c>
      <c r="D70" s="42" t="s">
        <v>86</v>
      </c>
      <c r="E70" t="s">
        <v>83</v>
      </c>
      <c r="F70" s="42">
        <v>322.67899999999997</v>
      </c>
    </row>
    <row r="71" spans="1:6" x14ac:dyDescent="0.25">
      <c r="A71" s="30">
        <v>44958</v>
      </c>
      <c r="B71" t="s">
        <v>188</v>
      </c>
      <c r="C71" t="s">
        <v>1339</v>
      </c>
      <c r="D71" s="42" t="s">
        <v>1215</v>
      </c>
      <c r="E71" t="s">
        <v>1216</v>
      </c>
      <c r="F71" s="42">
        <v>-101222.716983099</v>
      </c>
    </row>
    <row r="72" spans="1:6" x14ac:dyDescent="0.25">
      <c r="A72" s="30">
        <v>44958</v>
      </c>
      <c r="B72" t="s">
        <v>188</v>
      </c>
      <c r="C72" t="s">
        <v>1337</v>
      </c>
      <c r="D72" s="42" t="s">
        <v>86</v>
      </c>
      <c r="E72" t="s">
        <v>83</v>
      </c>
      <c r="F72" s="42">
        <v>101401</v>
      </c>
    </row>
    <row r="73" spans="1:6" x14ac:dyDescent="0.25">
      <c r="A73" s="30">
        <v>44958</v>
      </c>
      <c r="B73" t="s">
        <v>22</v>
      </c>
      <c r="C73" t="s">
        <v>1336</v>
      </c>
      <c r="D73" s="42" t="s">
        <v>1215</v>
      </c>
      <c r="E73" t="s">
        <v>1216</v>
      </c>
      <c r="F73" s="42">
        <v>-962.53796838999904</v>
      </c>
    </row>
    <row r="74" spans="1:6" x14ac:dyDescent="0.25">
      <c r="A74" s="30">
        <v>44958</v>
      </c>
      <c r="B74" t="s">
        <v>22</v>
      </c>
      <c r="C74" t="s">
        <v>1334</v>
      </c>
      <c r="D74" s="42" t="s">
        <v>86</v>
      </c>
      <c r="E74" t="s">
        <v>83</v>
      </c>
      <c r="F74" s="42">
        <v>962.29</v>
      </c>
    </row>
    <row r="75" spans="1:6" x14ac:dyDescent="0.25">
      <c r="A75" s="30">
        <v>44958</v>
      </c>
      <c r="B75" t="s">
        <v>28</v>
      </c>
      <c r="C75" t="s">
        <v>1333</v>
      </c>
      <c r="D75" s="42" t="s">
        <v>1215</v>
      </c>
      <c r="E75" t="s">
        <v>1216</v>
      </c>
      <c r="F75" s="42">
        <v>-9551.7406838999996</v>
      </c>
    </row>
    <row r="76" spans="1:6" x14ac:dyDescent="0.25">
      <c r="A76" s="30">
        <v>44958</v>
      </c>
      <c r="B76" t="s">
        <v>28</v>
      </c>
      <c r="C76" t="s">
        <v>1331</v>
      </c>
      <c r="D76" s="42" t="s">
        <v>86</v>
      </c>
      <c r="E76" t="s">
        <v>83</v>
      </c>
      <c r="F76" s="42">
        <v>9545.7000000000007</v>
      </c>
    </row>
    <row r="77" spans="1:6" x14ac:dyDescent="0.25">
      <c r="A77" s="30">
        <v>44958</v>
      </c>
      <c r="B77" t="s">
        <v>23</v>
      </c>
      <c r="C77" t="s">
        <v>1329</v>
      </c>
      <c r="D77" s="42" t="s">
        <v>101</v>
      </c>
      <c r="E77" t="s">
        <v>102</v>
      </c>
      <c r="F77" s="42">
        <v>553665.7402</v>
      </c>
    </row>
    <row r="78" spans="1:6" x14ac:dyDescent="0.25">
      <c r="A78" s="30">
        <v>44958</v>
      </c>
      <c r="B78" t="s">
        <v>23</v>
      </c>
      <c r="C78" t="s">
        <v>1329</v>
      </c>
      <c r="D78" s="42" t="s">
        <v>1215</v>
      </c>
      <c r="E78" t="s">
        <v>1216</v>
      </c>
      <c r="F78" s="42">
        <v>-9604.2039000000004</v>
      </c>
    </row>
    <row r="79" spans="1:6" x14ac:dyDescent="0.25">
      <c r="A79" s="30">
        <v>44958</v>
      </c>
      <c r="B79" t="s">
        <v>23</v>
      </c>
      <c r="C79" t="s">
        <v>1327</v>
      </c>
      <c r="D79" s="42" t="s">
        <v>86</v>
      </c>
      <c r="E79" t="s">
        <v>83</v>
      </c>
      <c r="F79" s="42">
        <v>9602.4</v>
      </c>
    </row>
    <row r="80" spans="1:6" x14ac:dyDescent="0.25">
      <c r="A80" s="30">
        <v>44958</v>
      </c>
      <c r="B80" t="s">
        <v>23</v>
      </c>
      <c r="C80" t="s">
        <v>1327</v>
      </c>
      <c r="D80" s="42" t="s">
        <v>86</v>
      </c>
      <c r="E80" t="s">
        <v>91</v>
      </c>
      <c r="F80" s="42">
        <v>-44023.7</v>
      </c>
    </row>
    <row r="81" spans="1:6" x14ac:dyDescent="0.25">
      <c r="A81" s="30">
        <v>44958</v>
      </c>
      <c r="B81" t="s">
        <v>23</v>
      </c>
      <c r="C81" t="s">
        <v>1327</v>
      </c>
      <c r="D81" s="42" t="s">
        <v>112</v>
      </c>
      <c r="E81" t="s">
        <v>120</v>
      </c>
      <c r="F81" s="42">
        <v>-73582.817640565001</v>
      </c>
    </row>
    <row r="82" spans="1:6" x14ac:dyDescent="0.25">
      <c r="A82" s="30">
        <v>44958</v>
      </c>
      <c r="B82" t="s">
        <v>23</v>
      </c>
      <c r="C82" t="s">
        <v>1327</v>
      </c>
      <c r="D82" s="42" t="s">
        <v>112</v>
      </c>
      <c r="E82" t="s">
        <v>165</v>
      </c>
      <c r="F82" s="42">
        <v>51807.454057734998</v>
      </c>
    </row>
    <row r="83" spans="1:6" x14ac:dyDescent="0.25">
      <c r="A83" s="30">
        <v>44958</v>
      </c>
      <c r="B83" t="s">
        <v>23</v>
      </c>
      <c r="C83" t="s">
        <v>1327</v>
      </c>
      <c r="D83" s="42" t="s">
        <v>45</v>
      </c>
      <c r="E83" t="s">
        <v>1211</v>
      </c>
      <c r="F83" s="42">
        <v>-40573.318606000001</v>
      </c>
    </row>
    <row r="84" spans="1:6" x14ac:dyDescent="0.25">
      <c r="A84" s="30">
        <v>44958</v>
      </c>
      <c r="B84" t="s">
        <v>29</v>
      </c>
      <c r="C84" t="s">
        <v>1326</v>
      </c>
      <c r="D84" s="42" t="s">
        <v>213</v>
      </c>
      <c r="E84" t="s">
        <v>40</v>
      </c>
      <c r="F84" s="42">
        <v>-43135.688784427002</v>
      </c>
    </row>
    <row r="85" spans="1:6" x14ac:dyDescent="0.25">
      <c r="A85" s="30">
        <v>44958</v>
      </c>
      <c r="B85" t="s">
        <v>29</v>
      </c>
      <c r="C85" t="s">
        <v>1326</v>
      </c>
      <c r="D85" s="42" t="s">
        <v>112</v>
      </c>
      <c r="E85" t="s">
        <v>41</v>
      </c>
      <c r="F85" s="42">
        <v>4886.6833318879999</v>
      </c>
    </row>
    <row r="86" spans="1:6" x14ac:dyDescent="0.25">
      <c r="A86" s="30">
        <v>44958</v>
      </c>
      <c r="B86" t="s">
        <v>29</v>
      </c>
      <c r="C86" t="s">
        <v>1324</v>
      </c>
      <c r="D86" s="42" t="s">
        <v>112</v>
      </c>
      <c r="E86" t="s">
        <v>120</v>
      </c>
      <c r="F86" s="42">
        <v>-3063.387634744</v>
      </c>
    </row>
    <row r="87" spans="1:6" x14ac:dyDescent="0.25">
      <c r="A87" s="30">
        <v>44958</v>
      </c>
      <c r="B87" t="s">
        <v>29</v>
      </c>
      <c r="C87" t="s">
        <v>1324</v>
      </c>
      <c r="D87" s="42" t="s">
        <v>112</v>
      </c>
      <c r="E87" t="s">
        <v>165</v>
      </c>
      <c r="F87" s="42">
        <v>24501.385537847898</v>
      </c>
    </row>
    <row r="88" spans="1:6" x14ac:dyDescent="0.25">
      <c r="A88" s="30">
        <v>44958</v>
      </c>
      <c r="B88" t="s">
        <v>15</v>
      </c>
      <c r="C88" t="s">
        <v>1287</v>
      </c>
      <c r="D88" s="42" t="s">
        <v>86</v>
      </c>
      <c r="E88" t="s">
        <v>91</v>
      </c>
      <c r="F88" s="42">
        <v>-5.4187000000000003</v>
      </c>
    </row>
    <row r="89" spans="1:6" x14ac:dyDescent="0.25">
      <c r="A89" s="30">
        <v>44958</v>
      </c>
      <c r="B89" t="s">
        <v>15</v>
      </c>
      <c r="C89" t="s">
        <v>1287</v>
      </c>
      <c r="D89" s="42" t="s">
        <v>101</v>
      </c>
      <c r="E89" t="s">
        <v>105</v>
      </c>
      <c r="F89" s="42">
        <v>33.229358759999997</v>
      </c>
    </row>
    <row r="90" spans="1:6" x14ac:dyDescent="0.25">
      <c r="A90" s="30">
        <v>44958</v>
      </c>
      <c r="B90" t="s">
        <v>15</v>
      </c>
      <c r="C90" t="s">
        <v>1287</v>
      </c>
      <c r="D90" s="42" t="s">
        <v>112</v>
      </c>
      <c r="E90" t="s">
        <v>120</v>
      </c>
      <c r="F90" s="42">
        <v>-27.7806</v>
      </c>
    </row>
    <row r="91" spans="1:6" x14ac:dyDescent="0.25">
      <c r="A91" s="30">
        <v>44958</v>
      </c>
      <c r="B91" t="s">
        <v>15</v>
      </c>
      <c r="C91" t="s">
        <v>1294</v>
      </c>
      <c r="D91" s="42" t="s">
        <v>86</v>
      </c>
      <c r="E91" t="s">
        <v>91</v>
      </c>
      <c r="F91" s="42">
        <v>3754.8193000000001</v>
      </c>
    </row>
    <row r="92" spans="1:6" x14ac:dyDescent="0.25">
      <c r="A92" s="30">
        <v>44958</v>
      </c>
      <c r="B92" t="s">
        <v>15</v>
      </c>
      <c r="C92" t="s">
        <v>1286</v>
      </c>
      <c r="D92" s="42" t="s">
        <v>86</v>
      </c>
      <c r="E92" t="s">
        <v>83</v>
      </c>
      <c r="F92" s="42">
        <v>-97.609399999999994</v>
      </c>
    </row>
    <row r="93" spans="1:6" x14ac:dyDescent="0.25">
      <c r="A93" s="30">
        <v>44958</v>
      </c>
      <c r="B93" t="s">
        <v>15</v>
      </c>
      <c r="C93" t="s">
        <v>1284</v>
      </c>
      <c r="D93" s="42" t="s">
        <v>112</v>
      </c>
      <c r="E93" t="s">
        <v>120</v>
      </c>
      <c r="F93" s="42">
        <v>97.605056179000002</v>
      </c>
    </row>
    <row r="94" spans="1:6" x14ac:dyDescent="0.25">
      <c r="A94" s="30">
        <v>44958</v>
      </c>
      <c r="B94" t="s">
        <v>15</v>
      </c>
      <c r="C94" t="s">
        <v>1299</v>
      </c>
      <c r="D94" s="42" t="s">
        <v>112</v>
      </c>
      <c r="E94" t="s">
        <v>120</v>
      </c>
      <c r="F94" s="42">
        <v>-139.56609804999999</v>
      </c>
    </row>
    <row r="95" spans="1:6" x14ac:dyDescent="0.25">
      <c r="A95" s="30">
        <v>44958</v>
      </c>
      <c r="B95" t="s">
        <v>15</v>
      </c>
      <c r="C95" t="s">
        <v>1292</v>
      </c>
      <c r="D95" s="42" t="s">
        <v>1155</v>
      </c>
      <c r="E95" t="s">
        <v>1156</v>
      </c>
      <c r="F95" s="42">
        <v>424.61077010000002</v>
      </c>
    </row>
    <row r="96" spans="1:6" x14ac:dyDescent="0.25">
      <c r="A96" s="30">
        <v>44958</v>
      </c>
      <c r="B96" t="s">
        <v>15</v>
      </c>
      <c r="C96" t="s">
        <v>1292</v>
      </c>
      <c r="D96" s="42" t="s">
        <v>86</v>
      </c>
      <c r="E96" t="s">
        <v>12</v>
      </c>
      <c r="F96" s="42">
        <v>473.16397054700002</v>
      </c>
    </row>
    <row r="97" spans="1:6" x14ac:dyDescent="0.25">
      <c r="A97" s="30">
        <v>44958</v>
      </c>
      <c r="B97" t="s">
        <v>15</v>
      </c>
      <c r="C97" t="s">
        <v>1292</v>
      </c>
      <c r="D97" s="42" t="s">
        <v>101</v>
      </c>
      <c r="E97" t="s">
        <v>104</v>
      </c>
      <c r="F97" s="42">
        <v>1261.6423196200001</v>
      </c>
    </row>
    <row r="98" spans="1:6" x14ac:dyDescent="0.25">
      <c r="A98" s="30">
        <v>44958</v>
      </c>
      <c r="B98" t="s">
        <v>15</v>
      </c>
      <c r="C98" t="s">
        <v>1292</v>
      </c>
      <c r="D98" s="42" t="s">
        <v>213</v>
      </c>
      <c r="E98" t="s">
        <v>40</v>
      </c>
      <c r="F98" s="42">
        <v>-1542.7235523849999</v>
      </c>
    </row>
    <row r="99" spans="1:6" x14ac:dyDescent="0.25">
      <c r="A99" s="30">
        <v>44958</v>
      </c>
      <c r="B99" t="s">
        <v>15</v>
      </c>
      <c r="C99" t="s">
        <v>1292</v>
      </c>
      <c r="D99" s="42" t="s">
        <v>112</v>
      </c>
      <c r="E99" t="s">
        <v>41</v>
      </c>
      <c r="F99" s="42">
        <v>-352.38126887300001</v>
      </c>
    </row>
    <row r="100" spans="1:6" x14ac:dyDescent="0.25">
      <c r="A100" s="30">
        <v>44958</v>
      </c>
      <c r="B100" t="s">
        <v>15</v>
      </c>
      <c r="C100" t="s">
        <v>1292</v>
      </c>
      <c r="D100" s="42" t="s">
        <v>166</v>
      </c>
      <c r="E100" t="s">
        <v>1196</v>
      </c>
      <c r="F100" s="42">
        <v>4816.3450000000003</v>
      </c>
    </row>
    <row r="101" spans="1:6" x14ac:dyDescent="0.25">
      <c r="A101" s="30">
        <v>44958</v>
      </c>
      <c r="B101" t="s">
        <v>15</v>
      </c>
      <c r="C101" t="s">
        <v>1292</v>
      </c>
      <c r="D101" s="42" t="s">
        <v>45</v>
      </c>
      <c r="E101" t="s">
        <v>1207</v>
      </c>
      <c r="F101" s="42">
        <v>442.46227960499999</v>
      </c>
    </row>
    <row r="102" spans="1:6" x14ac:dyDescent="0.25">
      <c r="A102" s="30">
        <v>44958</v>
      </c>
      <c r="B102" t="s">
        <v>15</v>
      </c>
      <c r="C102" t="s">
        <v>1292</v>
      </c>
      <c r="D102" s="42" t="s">
        <v>45</v>
      </c>
      <c r="E102" t="s">
        <v>1212</v>
      </c>
      <c r="F102" s="42">
        <v>193.31080866600001</v>
      </c>
    </row>
    <row r="103" spans="1:6" x14ac:dyDescent="0.25">
      <c r="A103" s="30">
        <v>44958</v>
      </c>
      <c r="B103" t="s">
        <v>15</v>
      </c>
      <c r="C103" t="s">
        <v>1292</v>
      </c>
      <c r="D103" s="42" t="s">
        <v>1215</v>
      </c>
      <c r="E103" t="s">
        <v>1216</v>
      </c>
      <c r="F103" s="42">
        <v>837.53130919999899</v>
      </c>
    </row>
    <row r="104" spans="1:6" x14ac:dyDescent="0.25">
      <c r="A104" s="30">
        <v>44958</v>
      </c>
      <c r="B104" t="s">
        <v>15</v>
      </c>
      <c r="C104" t="s">
        <v>1289</v>
      </c>
      <c r="D104" s="42" t="s">
        <v>86</v>
      </c>
      <c r="E104" t="s">
        <v>91</v>
      </c>
      <c r="F104" s="42">
        <v>10616.8896</v>
      </c>
    </row>
    <row r="105" spans="1:6" x14ac:dyDescent="0.25">
      <c r="A105" s="30">
        <v>44958</v>
      </c>
      <c r="B105" t="s">
        <v>15</v>
      </c>
      <c r="C105" t="s">
        <v>1289</v>
      </c>
      <c r="D105" s="42" t="s">
        <v>112</v>
      </c>
      <c r="E105" t="s">
        <v>120</v>
      </c>
      <c r="F105" s="42">
        <v>6065.2663623389999</v>
      </c>
    </row>
    <row r="106" spans="1:6" x14ac:dyDescent="0.25">
      <c r="A106" s="30">
        <v>44958</v>
      </c>
      <c r="B106" t="s">
        <v>15</v>
      </c>
      <c r="C106" t="s">
        <v>1289</v>
      </c>
      <c r="D106" s="42" t="s">
        <v>112</v>
      </c>
      <c r="E106" t="s">
        <v>165</v>
      </c>
      <c r="F106" s="42">
        <v>434.14392300200001</v>
      </c>
    </row>
    <row r="107" spans="1:6" x14ac:dyDescent="0.25">
      <c r="A107" s="30">
        <v>44958</v>
      </c>
      <c r="B107" t="s">
        <v>15</v>
      </c>
      <c r="C107" t="s">
        <v>1289</v>
      </c>
      <c r="D107" s="42" t="s">
        <v>45</v>
      </c>
      <c r="E107" t="s">
        <v>1211</v>
      </c>
      <c r="F107" s="42">
        <v>2262.8453370000002</v>
      </c>
    </row>
    <row r="108" spans="1:6" x14ac:dyDescent="0.25">
      <c r="A108" s="30">
        <v>44958</v>
      </c>
      <c r="B108" t="s">
        <v>15</v>
      </c>
      <c r="C108" t="s">
        <v>1289</v>
      </c>
      <c r="D108" s="42" t="s">
        <v>1215</v>
      </c>
      <c r="E108" t="s">
        <v>1216</v>
      </c>
      <c r="F108" s="42">
        <v>368.03855334000002</v>
      </c>
    </row>
    <row r="109" spans="1:6" x14ac:dyDescent="0.25">
      <c r="A109" s="30">
        <v>44958</v>
      </c>
      <c r="B109" t="s">
        <v>15</v>
      </c>
      <c r="C109" t="s">
        <v>1289</v>
      </c>
      <c r="D109" s="42" t="s">
        <v>182</v>
      </c>
      <c r="E109" t="s">
        <v>181</v>
      </c>
      <c r="F109" s="42">
        <v>417.70741400000003</v>
      </c>
    </row>
    <row r="110" spans="1:6" x14ac:dyDescent="0.25">
      <c r="A110" s="30">
        <v>44958</v>
      </c>
      <c r="B110" t="s">
        <v>107</v>
      </c>
      <c r="C110" t="s">
        <v>1345</v>
      </c>
      <c r="D110" s="42" t="s">
        <v>86</v>
      </c>
      <c r="E110" t="s">
        <v>83</v>
      </c>
      <c r="F110" s="42">
        <v>513476.51488680003</v>
      </c>
    </row>
    <row r="111" spans="1:6" x14ac:dyDescent="0.25">
      <c r="A111" s="30">
        <v>44958</v>
      </c>
      <c r="B111" t="s">
        <v>107</v>
      </c>
      <c r="C111" t="s">
        <v>1286</v>
      </c>
      <c r="D111" s="42" t="s">
        <v>86</v>
      </c>
      <c r="E111" t="s">
        <v>83</v>
      </c>
      <c r="F111" s="42">
        <v>137430.91752700001</v>
      </c>
    </row>
    <row r="112" spans="1:6" x14ac:dyDescent="0.25">
      <c r="A112" s="30">
        <v>44958</v>
      </c>
      <c r="B112" t="s">
        <v>256</v>
      </c>
      <c r="C112" t="s">
        <v>1343</v>
      </c>
      <c r="D112" s="42" t="s">
        <v>112</v>
      </c>
      <c r="E112" t="s">
        <v>120</v>
      </c>
      <c r="F112" s="42">
        <v>-512907.82853454101</v>
      </c>
    </row>
    <row r="113" spans="1:6" x14ac:dyDescent="0.25">
      <c r="A113" s="30">
        <v>44958</v>
      </c>
      <c r="B113" t="s">
        <v>256</v>
      </c>
      <c r="C113" t="s">
        <v>1284</v>
      </c>
      <c r="D113" s="42" t="s">
        <v>112</v>
      </c>
      <c r="E113" t="s">
        <v>120</v>
      </c>
      <c r="F113" s="42">
        <v>-138294.55828484599</v>
      </c>
    </row>
    <row r="114" spans="1:6" x14ac:dyDescent="0.25">
      <c r="A114" s="30">
        <v>44958</v>
      </c>
      <c r="B114" t="s">
        <v>1186</v>
      </c>
      <c r="C114" t="s">
        <v>1282</v>
      </c>
      <c r="D114" s="42" t="s">
        <v>1184</v>
      </c>
      <c r="E114" t="s">
        <v>1185</v>
      </c>
      <c r="F114" s="42">
        <v>0</v>
      </c>
    </row>
    <row r="115" spans="1:6" x14ac:dyDescent="0.25">
      <c r="A115" s="30">
        <v>44958</v>
      </c>
      <c r="B115" t="s">
        <v>1187</v>
      </c>
      <c r="C115" t="s">
        <v>1280</v>
      </c>
      <c r="D115" s="42" t="s">
        <v>1184</v>
      </c>
      <c r="E115" t="s">
        <v>1185</v>
      </c>
      <c r="F115" s="42">
        <v>1.6500000000007699E-2</v>
      </c>
    </row>
    <row r="116" spans="1:6" x14ac:dyDescent="0.25">
      <c r="A116" s="30">
        <v>44958</v>
      </c>
      <c r="B116" t="s">
        <v>189</v>
      </c>
      <c r="C116" t="s">
        <v>1279</v>
      </c>
      <c r="D116" s="42" t="s">
        <v>1215</v>
      </c>
      <c r="E116" t="s">
        <v>1216</v>
      </c>
      <c r="F116" s="42">
        <v>-35626.945849290001</v>
      </c>
    </row>
    <row r="117" spans="1:6" x14ac:dyDescent="0.25">
      <c r="A117" s="30">
        <v>44958</v>
      </c>
      <c r="B117" t="s">
        <v>189</v>
      </c>
      <c r="C117" t="s">
        <v>1277</v>
      </c>
      <c r="D117" s="42" t="s">
        <v>86</v>
      </c>
      <c r="E117" t="s">
        <v>83</v>
      </c>
      <c r="F117" s="42">
        <v>35653</v>
      </c>
    </row>
    <row r="118" spans="1:6" x14ac:dyDescent="0.25">
      <c r="A118" s="30">
        <v>44958</v>
      </c>
      <c r="B118" t="s">
        <v>408</v>
      </c>
      <c r="C118" t="s">
        <v>1276</v>
      </c>
      <c r="D118" s="42" t="s">
        <v>1215</v>
      </c>
      <c r="E118" t="s">
        <v>1216</v>
      </c>
      <c r="F118" s="42">
        <v>-319683.63738650002</v>
      </c>
    </row>
    <row r="119" spans="1:6" x14ac:dyDescent="0.25">
      <c r="A119" s="30">
        <v>44958</v>
      </c>
      <c r="B119" t="s">
        <v>408</v>
      </c>
      <c r="C119" t="s">
        <v>1274</v>
      </c>
      <c r="D119" s="42" t="s">
        <v>86</v>
      </c>
      <c r="E119" t="s">
        <v>83</v>
      </c>
      <c r="F119" s="42">
        <v>309036</v>
      </c>
    </row>
    <row r="120" spans="1:6" x14ac:dyDescent="0.25">
      <c r="A120" s="30">
        <v>44958</v>
      </c>
      <c r="B120" t="s">
        <v>135</v>
      </c>
      <c r="C120" t="s">
        <v>1273</v>
      </c>
      <c r="D120" s="42" t="s">
        <v>1215</v>
      </c>
      <c r="E120" t="s">
        <v>1216</v>
      </c>
      <c r="F120" s="42">
        <v>-669050.19999999995</v>
      </c>
    </row>
    <row r="121" spans="1:6" x14ac:dyDescent="0.25">
      <c r="A121" s="30">
        <v>44958</v>
      </c>
      <c r="B121" t="s">
        <v>135</v>
      </c>
      <c r="C121" t="s">
        <v>1271</v>
      </c>
      <c r="D121" s="42" t="s">
        <v>86</v>
      </c>
      <c r="E121" t="s">
        <v>83</v>
      </c>
      <c r="F121" s="42">
        <v>668941</v>
      </c>
    </row>
    <row r="122" spans="1:6" x14ac:dyDescent="0.25">
      <c r="A122" s="30">
        <v>44958</v>
      </c>
      <c r="B122" t="s">
        <v>1177</v>
      </c>
      <c r="C122" t="s">
        <v>1357</v>
      </c>
      <c r="D122" s="42" t="s">
        <v>112</v>
      </c>
      <c r="E122" t="s">
        <v>120</v>
      </c>
      <c r="F122" s="42">
        <v>-417900.89209727501</v>
      </c>
    </row>
    <row r="123" spans="1:6" x14ac:dyDescent="0.25">
      <c r="A123" s="30">
        <v>44958</v>
      </c>
      <c r="B123" t="s">
        <v>1177</v>
      </c>
      <c r="C123" t="s">
        <v>1299</v>
      </c>
      <c r="D123" s="42" t="s">
        <v>112</v>
      </c>
      <c r="E123" t="s">
        <v>120</v>
      </c>
      <c r="F123" s="42">
        <v>49174.563074286998</v>
      </c>
    </row>
    <row r="124" spans="1:6" x14ac:dyDescent="0.25">
      <c r="A124" s="30">
        <v>44958</v>
      </c>
      <c r="B124" t="s">
        <v>1177</v>
      </c>
      <c r="C124" t="s">
        <v>1384</v>
      </c>
      <c r="D124" s="42" t="s">
        <v>112</v>
      </c>
      <c r="E124" t="s">
        <v>120</v>
      </c>
      <c r="F124" s="42">
        <v>50056.675420129002</v>
      </c>
    </row>
    <row r="125" spans="1:6" x14ac:dyDescent="0.25">
      <c r="A125" s="30">
        <v>44958</v>
      </c>
      <c r="B125" t="s">
        <v>1193</v>
      </c>
      <c r="C125" t="s">
        <v>1193</v>
      </c>
      <c r="D125" s="42" t="s">
        <v>112</v>
      </c>
      <c r="E125" t="s">
        <v>41</v>
      </c>
      <c r="F125" s="42">
        <v>-7.7999999999995696E-8</v>
      </c>
    </row>
    <row r="126" spans="1:6" x14ac:dyDescent="0.25">
      <c r="A126" s="30">
        <v>44958</v>
      </c>
      <c r="B126" t="s">
        <v>821</v>
      </c>
      <c r="C126" t="s">
        <v>821</v>
      </c>
      <c r="D126" s="42" t="s">
        <v>112</v>
      </c>
      <c r="E126" t="s">
        <v>41</v>
      </c>
      <c r="F126" s="42">
        <v>-1.49000000000014E-7</v>
      </c>
    </row>
    <row r="127" spans="1:6" x14ac:dyDescent="0.25">
      <c r="A127" s="30">
        <v>44958</v>
      </c>
      <c r="B127" t="s">
        <v>1194</v>
      </c>
      <c r="C127" t="s">
        <v>1194</v>
      </c>
      <c r="D127" s="42" t="s">
        <v>112</v>
      </c>
      <c r="E127" t="s">
        <v>42</v>
      </c>
      <c r="F127" s="42">
        <v>0.24600000000000499</v>
      </c>
    </row>
    <row r="128" spans="1:6" x14ac:dyDescent="0.25">
      <c r="A128" s="30">
        <v>44958</v>
      </c>
      <c r="B128" t="s">
        <v>1195</v>
      </c>
      <c r="C128" t="s">
        <v>1195</v>
      </c>
      <c r="D128" s="42" t="s">
        <v>112</v>
      </c>
      <c r="E128" t="s">
        <v>42</v>
      </c>
      <c r="F128" s="42">
        <v>-0.40999999999996301</v>
      </c>
    </row>
    <row r="129" spans="1:6" x14ac:dyDescent="0.25">
      <c r="A129" s="30">
        <v>44958</v>
      </c>
      <c r="B129" t="s">
        <v>27</v>
      </c>
      <c r="C129" t="s">
        <v>1269</v>
      </c>
      <c r="D129" s="42" t="s">
        <v>101</v>
      </c>
      <c r="E129" t="s">
        <v>102</v>
      </c>
      <c r="F129" s="42">
        <v>80025.760097320002</v>
      </c>
    </row>
    <row r="130" spans="1:6" x14ac:dyDescent="0.25">
      <c r="A130" s="30">
        <v>44958</v>
      </c>
      <c r="B130" t="s">
        <v>27</v>
      </c>
      <c r="C130" t="s">
        <v>1269</v>
      </c>
      <c r="D130" s="42" t="s">
        <v>166</v>
      </c>
      <c r="E130" t="s">
        <v>1196</v>
      </c>
      <c r="F130" s="42">
        <v>30044</v>
      </c>
    </row>
    <row r="131" spans="1:6" x14ac:dyDescent="0.25">
      <c r="A131" s="30">
        <v>44958</v>
      </c>
      <c r="B131" t="s">
        <v>27</v>
      </c>
      <c r="C131" t="s">
        <v>1269</v>
      </c>
      <c r="D131" s="42" t="s">
        <v>1215</v>
      </c>
      <c r="E131" t="s">
        <v>1216</v>
      </c>
      <c r="F131" s="42">
        <v>-3806.5011019200001</v>
      </c>
    </row>
    <row r="132" spans="1:6" x14ac:dyDescent="0.25">
      <c r="A132" s="30">
        <v>44958</v>
      </c>
      <c r="B132" t="s">
        <v>27</v>
      </c>
      <c r="C132" t="s">
        <v>1267</v>
      </c>
      <c r="D132" s="42" t="s">
        <v>86</v>
      </c>
      <c r="E132" t="s">
        <v>83</v>
      </c>
      <c r="F132" s="42">
        <v>5435.14</v>
      </c>
    </row>
    <row r="133" spans="1:6" x14ac:dyDescent="0.25">
      <c r="A133" s="30">
        <v>44958</v>
      </c>
      <c r="B133" t="s">
        <v>27</v>
      </c>
      <c r="C133" t="s">
        <v>1267</v>
      </c>
      <c r="D133" s="42" t="s">
        <v>86</v>
      </c>
      <c r="E133" t="s">
        <v>91</v>
      </c>
      <c r="F133" s="42">
        <v>-5341</v>
      </c>
    </row>
    <row r="134" spans="1:6" x14ac:dyDescent="0.25">
      <c r="A134" s="30">
        <v>44958</v>
      </c>
      <c r="B134" t="s">
        <v>27</v>
      </c>
      <c r="C134" t="s">
        <v>1267</v>
      </c>
      <c r="D134" s="42" t="s">
        <v>112</v>
      </c>
      <c r="E134" t="s">
        <v>120</v>
      </c>
      <c r="F134" s="42">
        <v>-1685.6324172269999</v>
      </c>
    </row>
    <row r="135" spans="1:6" x14ac:dyDescent="0.25">
      <c r="A135" s="30">
        <v>44958</v>
      </c>
      <c r="B135" t="s">
        <v>24</v>
      </c>
      <c r="C135" t="s">
        <v>1265</v>
      </c>
      <c r="D135" s="42" t="s">
        <v>101</v>
      </c>
      <c r="E135" t="s">
        <v>102</v>
      </c>
      <c r="F135" s="42">
        <v>3108.9237368600002</v>
      </c>
    </row>
    <row r="136" spans="1:6" x14ac:dyDescent="0.25">
      <c r="A136" s="30">
        <v>44958</v>
      </c>
      <c r="B136" t="s">
        <v>24</v>
      </c>
      <c r="C136" t="s">
        <v>1265</v>
      </c>
      <c r="D136" s="42" t="s">
        <v>1215</v>
      </c>
      <c r="E136" t="s">
        <v>1216</v>
      </c>
      <c r="F136" s="42">
        <v>-76.718537040000697</v>
      </c>
    </row>
    <row r="137" spans="1:6" x14ac:dyDescent="0.25">
      <c r="A137" s="30">
        <v>44958</v>
      </c>
      <c r="B137" t="s">
        <v>24</v>
      </c>
      <c r="C137" t="s">
        <v>1263</v>
      </c>
      <c r="D137" s="42" t="s">
        <v>86</v>
      </c>
      <c r="E137" t="s">
        <v>83</v>
      </c>
      <c r="F137" s="42">
        <v>76.802000000000007</v>
      </c>
    </row>
    <row r="138" spans="1:6" x14ac:dyDescent="0.25">
      <c r="A138" s="30">
        <v>44958</v>
      </c>
      <c r="B138" t="s">
        <v>24</v>
      </c>
      <c r="C138" t="s">
        <v>1263</v>
      </c>
      <c r="D138" s="42" t="s">
        <v>86</v>
      </c>
      <c r="E138" t="s">
        <v>91</v>
      </c>
      <c r="F138" s="42">
        <v>-523.12699999999995</v>
      </c>
    </row>
    <row r="139" spans="1:6" x14ac:dyDescent="0.25">
      <c r="A139" s="30">
        <v>44958</v>
      </c>
      <c r="B139" t="s">
        <v>24</v>
      </c>
      <c r="C139" t="s">
        <v>1263</v>
      </c>
      <c r="D139" s="42" t="s">
        <v>112</v>
      </c>
      <c r="E139" t="s">
        <v>120</v>
      </c>
      <c r="F139" s="42">
        <v>7093.5005332609999</v>
      </c>
    </row>
    <row r="140" spans="1:6" x14ac:dyDescent="0.25">
      <c r="A140" s="30">
        <v>44958</v>
      </c>
      <c r="B140" t="s">
        <v>24</v>
      </c>
      <c r="C140" t="s">
        <v>1263</v>
      </c>
      <c r="D140" s="42" t="s">
        <v>112</v>
      </c>
      <c r="E140" t="s">
        <v>165</v>
      </c>
      <c r="F140" s="42">
        <v>-1737.728657912</v>
      </c>
    </row>
    <row r="141" spans="1:6" x14ac:dyDescent="0.25">
      <c r="A141" s="30">
        <v>44958</v>
      </c>
      <c r="B141" t="s">
        <v>24</v>
      </c>
      <c r="C141" t="s">
        <v>1263</v>
      </c>
      <c r="D141" s="42" t="s">
        <v>45</v>
      </c>
      <c r="E141" t="s">
        <v>1211</v>
      </c>
      <c r="F141" s="42">
        <v>-69.128422999999998</v>
      </c>
    </row>
    <row r="142" spans="1:6" x14ac:dyDescent="0.25">
      <c r="A142" s="30">
        <v>44958</v>
      </c>
      <c r="B142" t="s">
        <v>190</v>
      </c>
      <c r="C142" t="s">
        <v>1262</v>
      </c>
      <c r="D142" s="42" t="s">
        <v>1215</v>
      </c>
      <c r="E142" t="s">
        <v>1216</v>
      </c>
      <c r="F142" s="42">
        <v>-6227.6369333700004</v>
      </c>
    </row>
    <row r="143" spans="1:6" x14ac:dyDescent="0.25">
      <c r="A143" s="30">
        <v>44958</v>
      </c>
      <c r="B143" t="s">
        <v>190</v>
      </c>
      <c r="C143" t="s">
        <v>1260</v>
      </c>
      <c r="D143" s="42" t="s">
        <v>86</v>
      </c>
      <c r="E143" t="s">
        <v>83</v>
      </c>
      <c r="F143" s="42">
        <v>6234</v>
      </c>
    </row>
    <row r="144" spans="1:6" x14ac:dyDescent="0.25">
      <c r="A144" s="30">
        <v>44958</v>
      </c>
      <c r="B144" t="s">
        <v>191</v>
      </c>
      <c r="C144" t="s">
        <v>1259</v>
      </c>
      <c r="D144" s="42" t="s">
        <v>1215</v>
      </c>
      <c r="E144" t="s">
        <v>1216</v>
      </c>
      <c r="F144" s="42">
        <v>-18264.3905759599</v>
      </c>
    </row>
    <row r="145" spans="1:6" x14ac:dyDescent="0.25">
      <c r="A145" s="30">
        <v>44958</v>
      </c>
      <c r="B145" t="s">
        <v>191</v>
      </c>
      <c r="C145" t="s">
        <v>1257</v>
      </c>
      <c r="D145" s="42" t="s">
        <v>86</v>
      </c>
      <c r="E145" t="s">
        <v>83</v>
      </c>
      <c r="F145" s="42">
        <v>18246.7</v>
      </c>
    </row>
    <row r="146" spans="1:6" x14ac:dyDescent="0.25">
      <c r="A146" s="30">
        <v>44958</v>
      </c>
      <c r="B146" t="s">
        <v>406</v>
      </c>
      <c r="C146" t="s">
        <v>1256</v>
      </c>
      <c r="D146" s="42" t="s">
        <v>1215</v>
      </c>
      <c r="E146" t="s">
        <v>1216</v>
      </c>
      <c r="F146" s="42">
        <v>-39.665557370000002</v>
      </c>
    </row>
    <row r="147" spans="1:6" x14ac:dyDescent="0.25">
      <c r="A147" s="30">
        <v>44958</v>
      </c>
      <c r="B147" t="s">
        <v>406</v>
      </c>
      <c r="C147" t="s">
        <v>1254</v>
      </c>
      <c r="D147" s="42" t="s">
        <v>86</v>
      </c>
      <c r="E147" t="s">
        <v>83</v>
      </c>
      <c r="F147" s="42">
        <v>41.497399999999999</v>
      </c>
    </row>
    <row r="148" spans="1:6" x14ac:dyDescent="0.25">
      <c r="A148" s="30">
        <v>44958</v>
      </c>
      <c r="B148" t="s">
        <v>89</v>
      </c>
      <c r="C148" t="s">
        <v>1253</v>
      </c>
      <c r="D148" s="42" t="s">
        <v>166</v>
      </c>
      <c r="E148" t="s">
        <v>1196</v>
      </c>
      <c r="F148" s="42">
        <v>153518.70201032</v>
      </c>
    </row>
    <row r="149" spans="1:6" x14ac:dyDescent="0.25">
      <c r="A149" s="30">
        <v>44958</v>
      </c>
      <c r="B149" t="s">
        <v>89</v>
      </c>
      <c r="C149" t="s">
        <v>1251</v>
      </c>
      <c r="D149" s="42" t="s">
        <v>86</v>
      </c>
      <c r="E149" t="s">
        <v>83</v>
      </c>
      <c r="F149" s="42">
        <v>-78245</v>
      </c>
    </row>
    <row r="150" spans="1:6" x14ac:dyDescent="0.25">
      <c r="A150" s="30">
        <v>44958</v>
      </c>
      <c r="B150" t="s">
        <v>89</v>
      </c>
      <c r="C150" t="s">
        <v>1251</v>
      </c>
      <c r="D150" s="42" t="s">
        <v>112</v>
      </c>
      <c r="E150" t="s">
        <v>120</v>
      </c>
      <c r="F150" s="42">
        <v>-35670.130710161</v>
      </c>
    </row>
    <row r="151" spans="1:6" x14ac:dyDescent="0.25">
      <c r="A151" s="30">
        <v>44958</v>
      </c>
      <c r="B151" t="s">
        <v>89</v>
      </c>
      <c r="C151" t="s">
        <v>1251</v>
      </c>
      <c r="D151" s="42" t="s">
        <v>45</v>
      </c>
      <c r="E151" t="s">
        <v>1211</v>
      </c>
      <c r="F151" s="42">
        <v>-38560.514442</v>
      </c>
    </row>
    <row r="152" spans="1:6" x14ac:dyDescent="0.25">
      <c r="A152" s="30">
        <v>44958</v>
      </c>
      <c r="B152" t="s">
        <v>1209</v>
      </c>
      <c r="C152" t="s">
        <v>1209</v>
      </c>
      <c r="D152" s="42" t="s">
        <v>45</v>
      </c>
      <c r="E152" t="s">
        <v>1208</v>
      </c>
      <c r="F152" s="42">
        <v>5.99999999684186E-9</v>
      </c>
    </row>
    <row r="153" spans="1:6" x14ac:dyDescent="0.25">
      <c r="A153" s="30">
        <v>44958</v>
      </c>
      <c r="B153" t="s">
        <v>924</v>
      </c>
      <c r="C153" t="s">
        <v>924</v>
      </c>
      <c r="D153" s="42" t="s">
        <v>45</v>
      </c>
      <c r="E153" t="s">
        <v>1208</v>
      </c>
      <c r="F153" s="42">
        <v>-379.1</v>
      </c>
    </row>
    <row r="154" spans="1:6" x14ac:dyDescent="0.25">
      <c r="A154" s="30">
        <v>44958</v>
      </c>
      <c r="B154" t="s">
        <v>925</v>
      </c>
      <c r="C154" t="s">
        <v>925</v>
      </c>
      <c r="D154" s="42" t="s">
        <v>45</v>
      </c>
      <c r="E154" t="s">
        <v>1208</v>
      </c>
      <c r="F154" s="42">
        <v>-82.71</v>
      </c>
    </row>
    <row r="155" spans="1:6" x14ac:dyDescent="0.25">
      <c r="A155" s="30">
        <v>44958</v>
      </c>
      <c r="B155" t="s">
        <v>922</v>
      </c>
      <c r="C155" t="s">
        <v>922</v>
      </c>
      <c r="D155" s="42" t="s">
        <v>45</v>
      </c>
      <c r="E155" t="s">
        <v>1207</v>
      </c>
      <c r="F155" s="42">
        <v>-1.79147E-4</v>
      </c>
    </row>
    <row r="156" spans="1:6" x14ac:dyDescent="0.25">
      <c r="A156" s="30">
        <v>44958</v>
      </c>
      <c r="B156" t="s">
        <v>923</v>
      </c>
      <c r="C156" t="s">
        <v>923</v>
      </c>
      <c r="D156" s="42" t="s">
        <v>45</v>
      </c>
      <c r="E156" t="s">
        <v>1207</v>
      </c>
      <c r="F156" s="42">
        <v>-1.9080999999999999E-5</v>
      </c>
    </row>
    <row r="157" spans="1:6" x14ac:dyDescent="0.25">
      <c r="A157" s="30">
        <v>44958</v>
      </c>
      <c r="B157" t="s">
        <v>1210</v>
      </c>
      <c r="C157" t="s">
        <v>1210</v>
      </c>
      <c r="D157" s="42" t="s">
        <v>45</v>
      </c>
      <c r="E157" t="s">
        <v>1208</v>
      </c>
      <c r="F157" s="42">
        <v>3.99999999789457E-9</v>
      </c>
    </row>
    <row r="158" spans="1:6" x14ac:dyDescent="0.25">
      <c r="A158" s="30">
        <v>44958</v>
      </c>
      <c r="B158" t="s">
        <v>927</v>
      </c>
      <c r="C158" t="s">
        <v>927</v>
      </c>
      <c r="D158" s="42" t="s">
        <v>45</v>
      </c>
      <c r="E158" t="s">
        <v>1208</v>
      </c>
      <c r="F158" s="42">
        <v>-308.8</v>
      </c>
    </row>
    <row r="159" spans="1:6" x14ac:dyDescent="0.25">
      <c r="A159" s="30">
        <v>44958</v>
      </c>
      <c r="B159" t="s">
        <v>934</v>
      </c>
      <c r="C159" t="s">
        <v>934</v>
      </c>
      <c r="D159" s="42" t="s">
        <v>45</v>
      </c>
      <c r="E159" t="s">
        <v>1208</v>
      </c>
      <c r="F159" s="42">
        <v>-622.79999999999995</v>
      </c>
    </row>
    <row r="160" spans="1:6" x14ac:dyDescent="0.25">
      <c r="A160" s="30">
        <v>44958</v>
      </c>
      <c r="B160" t="s">
        <v>926</v>
      </c>
      <c r="C160" t="s">
        <v>926</v>
      </c>
      <c r="D160" s="42" t="s">
        <v>45</v>
      </c>
      <c r="E160" t="s">
        <v>1207</v>
      </c>
      <c r="F160" s="42">
        <v>-9.2558500000000004E-4</v>
      </c>
    </row>
    <row r="161" spans="1:6" x14ac:dyDescent="0.25">
      <c r="A161" s="30">
        <v>44958</v>
      </c>
      <c r="B161" t="s">
        <v>469</v>
      </c>
      <c r="C161" t="s">
        <v>469</v>
      </c>
      <c r="D161" s="42" t="s">
        <v>45</v>
      </c>
      <c r="E161" t="s">
        <v>1214</v>
      </c>
      <c r="F161" s="42">
        <v>1757.5</v>
      </c>
    </row>
    <row r="162" spans="1:6" x14ac:dyDescent="0.25">
      <c r="A162" s="30">
        <v>44958</v>
      </c>
      <c r="B162" t="s">
        <v>49</v>
      </c>
      <c r="C162" t="s">
        <v>49</v>
      </c>
      <c r="D162" s="42" t="s">
        <v>45</v>
      </c>
      <c r="E162" t="s">
        <v>1212</v>
      </c>
      <c r="F162" s="42">
        <v>7.5014999999999999E-5</v>
      </c>
    </row>
    <row r="163" spans="1:6" x14ac:dyDescent="0.25">
      <c r="A163" s="30">
        <v>44958</v>
      </c>
      <c r="B163" t="s">
        <v>47</v>
      </c>
      <c r="C163" t="s">
        <v>47</v>
      </c>
      <c r="D163" s="42" t="s">
        <v>45</v>
      </c>
      <c r="E163" t="s">
        <v>1213</v>
      </c>
      <c r="F163" s="42">
        <v>1400.38</v>
      </c>
    </row>
    <row r="164" spans="1:6" x14ac:dyDescent="0.25">
      <c r="A164" s="30">
        <v>44958</v>
      </c>
      <c r="B164" t="s">
        <v>465</v>
      </c>
      <c r="C164" t="s">
        <v>465</v>
      </c>
      <c r="D164" s="42" t="s">
        <v>45</v>
      </c>
      <c r="E164" t="s">
        <v>1213</v>
      </c>
      <c r="F164" s="42">
        <v>-121770</v>
      </c>
    </row>
    <row r="165" spans="1:6" x14ac:dyDescent="0.25">
      <c r="A165" s="30">
        <v>44958</v>
      </c>
      <c r="B165" t="s">
        <v>466</v>
      </c>
      <c r="C165" t="s">
        <v>466</v>
      </c>
      <c r="D165" s="42" t="s">
        <v>45</v>
      </c>
      <c r="E165" t="s">
        <v>1212</v>
      </c>
      <c r="F165" s="42">
        <v>3.8311900000000002E-4</v>
      </c>
    </row>
    <row r="166" spans="1:6" x14ac:dyDescent="0.25">
      <c r="A166" s="30">
        <v>44958</v>
      </c>
      <c r="B166" t="s">
        <v>467</v>
      </c>
      <c r="C166" t="s">
        <v>467</v>
      </c>
      <c r="D166" s="42" t="s">
        <v>45</v>
      </c>
      <c r="E166" t="s">
        <v>1213</v>
      </c>
      <c r="F166" s="42">
        <v>15122.700000000999</v>
      </c>
    </row>
    <row r="167" spans="1:6" x14ac:dyDescent="0.25">
      <c r="A167" s="30">
        <v>44958</v>
      </c>
      <c r="B167" t="s">
        <v>468</v>
      </c>
      <c r="C167" t="s">
        <v>468</v>
      </c>
      <c r="D167" s="42" t="s">
        <v>45</v>
      </c>
      <c r="E167" t="s">
        <v>1213</v>
      </c>
      <c r="F167" s="42">
        <v>-33952</v>
      </c>
    </row>
    <row r="168" spans="1:6" x14ac:dyDescent="0.25">
      <c r="A168" s="30">
        <v>44958</v>
      </c>
      <c r="B168" t="s">
        <v>37</v>
      </c>
      <c r="C168" t="s">
        <v>1250</v>
      </c>
      <c r="D168" s="42" t="s">
        <v>1215</v>
      </c>
      <c r="E168" t="s">
        <v>1216</v>
      </c>
      <c r="F168" s="42">
        <v>-2.3724221920000002</v>
      </c>
    </row>
    <row r="169" spans="1:6" x14ac:dyDescent="0.25">
      <c r="A169" s="30">
        <v>44958</v>
      </c>
      <c r="B169" t="s">
        <v>37</v>
      </c>
      <c r="C169" t="s">
        <v>1248</v>
      </c>
      <c r="D169" s="42" t="s">
        <v>86</v>
      </c>
      <c r="E169" t="s">
        <v>83</v>
      </c>
      <c r="F169" s="42">
        <v>2.3724729230000001</v>
      </c>
    </row>
    <row r="170" spans="1:6" x14ac:dyDescent="0.25">
      <c r="A170" s="30">
        <v>44958</v>
      </c>
      <c r="B170" t="s">
        <v>153</v>
      </c>
      <c r="C170" t="s">
        <v>1247</v>
      </c>
      <c r="D170" s="42" t="s">
        <v>1215</v>
      </c>
      <c r="E170" t="s">
        <v>1216</v>
      </c>
      <c r="F170" s="42">
        <v>243.54255938001</v>
      </c>
    </row>
    <row r="171" spans="1:6" x14ac:dyDescent="0.25">
      <c r="A171" s="30">
        <v>44958</v>
      </c>
      <c r="B171" t="s">
        <v>153</v>
      </c>
      <c r="C171" t="s">
        <v>1244</v>
      </c>
      <c r="D171" s="42" t="s">
        <v>86</v>
      </c>
      <c r="E171" t="s">
        <v>83</v>
      </c>
      <c r="F171" s="42">
        <v>-403.63</v>
      </c>
    </row>
    <row r="172" spans="1:6" x14ac:dyDescent="0.25">
      <c r="A172" s="30">
        <v>44958</v>
      </c>
      <c r="B172" t="s">
        <v>153</v>
      </c>
      <c r="C172" t="s">
        <v>1244</v>
      </c>
      <c r="D172" s="42" t="s">
        <v>1215</v>
      </c>
      <c r="E172" t="s">
        <v>1216</v>
      </c>
      <c r="F172" s="42">
        <v>159.78250077999999</v>
      </c>
    </row>
    <row r="173" spans="1:6" x14ac:dyDescent="0.25">
      <c r="A173" s="30">
        <v>44958</v>
      </c>
      <c r="B173" t="s">
        <v>983</v>
      </c>
      <c r="C173" t="s">
        <v>1429</v>
      </c>
      <c r="D173" s="42" t="s">
        <v>292</v>
      </c>
      <c r="E173" t="s">
        <v>286</v>
      </c>
      <c r="F173" s="42">
        <v>-101364.50482414001</v>
      </c>
    </row>
    <row r="174" spans="1:6" x14ac:dyDescent="0.25">
      <c r="A174" s="30">
        <v>44958</v>
      </c>
      <c r="B174" t="s">
        <v>407</v>
      </c>
      <c r="C174" t="s">
        <v>1243</v>
      </c>
      <c r="D174" s="42" t="s">
        <v>1215</v>
      </c>
      <c r="E174" t="s">
        <v>1216</v>
      </c>
      <c r="F174" s="42">
        <v>-11261.66696255</v>
      </c>
    </row>
    <row r="175" spans="1:6" x14ac:dyDescent="0.25">
      <c r="A175" s="30">
        <v>44958</v>
      </c>
      <c r="B175" t="s">
        <v>407</v>
      </c>
      <c r="C175" t="s">
        <v>1241</v>
      </c>
      <c r="D175" s="42" t="s">
        <v>86</v>
      </c>
      <c r="E175" t="s">
        <v>83</v>
      </c>
      <c r="F175" s="42">
        <v>11270.4</v>
      </c>
    </row>
    <row r="176" spans="1:6" x14ac:dyDescent="0.25">
      <c r="A176" s="30">
        <v>44958</v>
      </c>
      <c r="B176" t="s">
        <v>158</v>
      </c>
      <c r="C176" t="s">
        <v>1240</v>
      </c>
      <c r="D176" s="42" t="s">
        <v>1215</v>
      </c>
      <c r="E176" t="s">
        <v>1216</v>
      </c>
      <c r="F176" s="42">
        <v>-1422.7547729299999</v>
      </c>
    </row>
    <row r="177" spans="1:6" x14ac:dyDescent="0.25">
      <c r="A177" s="30">
        <v>44958</v>
      </c>
      <c r="B177" t="s">
        <v>158</v>
      </c>
      <c r="C177" t="s">
        <v>1238</v>
      </c>
      <c r="D177" s="42" t="s">
        <v>86</v>
      </c>
      <c r="E177" t="s">
        <v>83</v>
      </c>
      <c r="F177" s="42">
        <v>1422.76</v>
      </c>
    </row>
    <row r="178" spans="1:6" x14ac:dyDescent="0.25">
      <c r="A178" s="30">
        <v>44958</v>
      </c>
      <c r="B178" t="s">
        <v>95</v>
      </c>
      <c r="C178" t="s">
        <v>1408</v>
      </c>
      <c r="D178" s="42" t="s">
        <v>1215</v>
      </c>
      <c r="E178" t="s">
        <v>1216</v>
      </c>
      <c r="F178" s="42">
        <v>28196.319722916</v>
      </c>
    </row>
    <row r="179" spans="1:6" x14ac:dyDescent="0.25">
      <c r="A179" s="30">
        <v>44958</v>
      </c>
      <c r="B179" t="s">
        <v>95</v>
      </c>
      <c r="C179" t="s">
        <v>1404</v>
      </c>
      <c r="D179" s="42" t="s">
        <v>1215</v>
      </c>
      <c r="E179" t="s">
        <v>1216</v>
      </c>
      <c r="F179" s="42">
        <v>36826.470585342002</v>
      </c>
    </row>
    <row r="180" spans="1:6" x14ac:dyDescent="0.25">
      <c r="A180" s="30">
        <v>44958</v>
      </c>
      <c r="B180" t="s">
        <v>95</v>
      </c>
      <c r="C180" t="s">
        <v>1400</v>
      </c>
      <c r="D180" s="42" t="s">
        <v>1215</v>
      </c>
      <c r="E180" t="s">
        <v>1216</v>
      </c>
      <c r="F180" s="42">
        <v>27583.55567414</v>
      </c>
    </row>
    <row r="181" spans="1:6" x14ac:dyDescent="0.25">
      <c r="A181" s="30">
        <v>44958</v>
      </c>
      <c r="B181" t="s">
        <v>95</v>
      </c>
      <c r="C181" t="s">
        <v>1397</v>
      </c>
      <c r="D181" s="42" t="s">
        <v>1215</v>
      </c>
      <c r="E181" t="s">
        <v>1216</v>
      </c>
      <c r="F181" s="42">
        <v>13937.313161669999</v>
      </c>
    </row>
    <row r="182" spans="1:6" x14ac:dyDescent="0.25">
      <c r="A182" s="30">
        <v>44958</v>
      </c>
      <c r="B182" t="s">
        <v>95</v>
      </c>
      <c r="C182" t="s">
        <v>1392</v>
      </c>
      <c r="D182" s="42" t="s">
        <v>1215</v>
      </c>
      <c r="E182" t="s">
        <v>1216</v>
      </c>
      <c r="F182" s="42">
        <v>-7810.3968815319904</v>
      </c>
    </row>
    <row r="183" spans="1:6" x14ac:dyDescent="0.25">
      <c r="A183" s="30">
        <v>44958</v>
      </c>
      <c r="B183" t="s">
        <v>95</v>
      </c>
      <c r="C183" t="s">
        <v>1387</v>
      </c>
      <c r="D183" s="42" t="s">
        <v>166</v>
      </c>
      <c r="E183" t="s">
        <v>1196</v>
      </c>
      <c r="F183" s="42">
        <v>-320044.72499999998</v>
      </c>
    </row>
    <row r="184" spans="1:6" x14ac:dyDescent="0.25">
      <c r="A184" s="30">
        <v>44958</v>
      </c>
      <c r="B184" t="s">
        <v>95</v>
      </c>
      <c r="C184" t="s">
        <v>1387</v>
      </c>
      <c r="D184" s="42" t="s">
        <v>1215</v>
      </c>
      <c r="E184" t="s">
        <v>1216</v>
      </c>
      <c r="F184" s="42">
        <v>-6069.1739729540004</v>
      </c>
    </row>
    <row r="185" spans="1:6" x14ac:dyDescent="0.25">
      <c r="A185" s="30">
        <v>44958</v>
      </c>
      <c r="B185" t="s">
        <v>95</v>
      </c>
      <c r="C185" t="s">
        <v>1349</v>
      </c>
      <c r="D185" s="42" t="s">
        <v>1155</v>
      </c>
      <c r="E185" t="s">
        <v>1156</v>
      </c>
      <c r="F185" s="42">
        <v>-1835134.2622825201</v>
      </c>
    </row>
    <row r="186" spans="1:6" x14ac:dyDescent="0.25">
      <c r="A186" s="30">
        <v>44958</v>
      </c>
      <c r="B186" t="s">
        <v>95</v>
      </c>
      <c r="C186" t="s">
        <v>1349</v>
      </c>
      <c r="D186" s="42" t="s">
        <v>215</v>
      </c>
      <c r="E186" t="s">
        <v>93</v>
      </c>
      <c r="F186" s="42">
        <v>3.8440553000000002E-2</v>
      </c>
    </row>
    <row r="187" spans="1:6" x14ac:dyDescent="0.25">
      <c r="A187" s="30">
        <v>44958</v>
      </c>
      <c r="B187" t="s">
        <v>95</v>
      </c>
      <c r="C187" t="s">
        <v>1349</v>
      </c>
      <c r="D187" s="42" t="s">
        <v>101</v>
      </c>
      <c r="E187" t="s">
        <v>100</v>
      </c>
      <c r="F187" s="42">
        <v>44986437.073227502</v>
      </c>
    </row>
    <row r="188" spans="1:6" x14ac:dyDescent="0.25">
      <c r="A188" s="30">
        <v>44958</v>
      </c>
      <c r="B188" t="s">
        <v>95</v>
      </c>
      <c r="C188" t="s">
        <v>1349</v>
      </c>
      <c r="D188" s="42" t="s">
        <v>166</v>
      </c>
      <c r="E188" t="s">
        <v>1196</v>
      </c>
      <c r="F188" s="42">
        <v>-36731304.326449998</v>
      </c>
    </row>
    <row r="189" spans="1:6" x14ac:dyDescent="0.25">
      <c r="A189" s="30">
        <v>44958</v>
      </c>
      <c r="B189" t="s">
        <v>95</v>
      </c>
      <c r="C189" t="s">
        <v>1349</v>
      </c>
      <c r="D189" s="42" t="s">
        <v>175</v>
      </c>
      <c r="E189" t="s">
        <v>174</v>
      </c>
      <c r="F189" s="42">
        <v>-205319.23528438699</v>
      </c>
    </row>
    <row r="190" spans="1:6" x14ac:dyDescent="0.25">
      <c r="A190" s="30">
        <v>44958</v>
      </c>
      <c r="B190" t="s">
        <v>95</v>
      </c>
      <c r="C190" t="s">
        <v>1349</v>
      </c>
      <c r="D190" s="42" t="s">
        <v>1215</v>
      </c>
      <c r="E190" t="s">
        <v>1216</v>
      </c>
      <c r="F190" s="42">
        <v>-1141803.3011189001</v>
      </c>
    </row>
    <row r="191" spans="1:6" x14ac:dyDescent="0.25">
      <c r="A191" s="30">
        <v>44958</v>
      </c>
      <c r="B191" t="s">
        <v>95</v>
      </c>
      <c r="C191" t="s">
        <v>1342</v>
      </c>
      <c r="D191" s="42" t="s">
        <v>1215</v>
      </c>
      <c r="E191" t="s">
        <v>1216</v>
      </c>
      <c r="F191" s="42">
        <v>15444.601048192</v>
      </c>
    </row>
    <row r="192" spans="1:6" x14ac:dyDescent="0.25">
      <c r="A192" s="30">
        <v>44958</v>
      </c>
      <c r="B192" t="s">
        <v>95</v>
      </c>
      <c r="C192" t="s">
        <v>1339</v>
      </c>
      <c r="D192" s="42" t="s">
        <v>1215</v>
      </c>
      <c r="E192" t="s">
        <v>1216</v>
      </c>
      <c r="F192" s="42">
        <v>26029.321206597</v>
      </c>
    </row>
    <row r="193" spans="1:6" x14ac:dyDescent="0.25">
      <c r="A193" s="30">
        <v>44958</v>
      </c>
      <c r="B193" t="s">
        <v>95</v>
      </c>
      <c r="C193" t="s">
        <v>1336</v>
      </c>
      <c r="D193" s="42" t="s">
        <v>1215</v>
      </c>
      <c r="E193" t="s">
        <v>1216</v>
      </c>
      <c r="F193" s="42">
        <v>1840.28431735299</v>
      </c>
    </row>
    <row r="194" spans="1:6" x14ac:dyDescent="0.25">
      <c r="A194" s="30">
        <v>44958</v>
      </c>
      <c r="B194" t="s">
        <v>95</v>
      </c>
      <c r="C194" t="s">
        <v>1333</v>
      </c>
      <c r="D194" s="42" t="s">
        <v>1215</v>
      </c>
      <c r="E194" t="s">
        <v>1216</v>
      </c>
      <c r="F194" s="42">
        <v>4494.4489009560002</v>
      </c>
    </row>
    <row r="195" spans="1:6" x14ac:dyDescent="0.25">
      <c r="A195" s="30">
        <v>44958</v>
      </c>
      <c r="B195" t="s">
        <v>95</v>
      </c>
      <c r="C195" t="s">
        <v>1329</v>
      </c>
      <c r="D195" s="42" t="s">
        <v>101</v>
      </c>
      <c r="E195" t="s">
        <v>102</v>
      </c>
      <c r="F195" s="42">
        <v>113219.32669685</v>
      </c>
    </row>
    <row r="196" spans="1:6" x14ac:dyDescent="0.25">
      <c r="A196" s="30">
        <v>44958</v>
      </c>
      <c r="B196" t="s">
        <v>95</v>
      </c>
      <c r="C196" t="s">
        <v>1329</v>
      </c>
      <c r="D196" s="42" t="s">
        <v>166</v>
      </c>
      <c r="E196" t="s">
        <v>1196</v>
      </c>
      <c r="F196" s="42">
        <v>73499.993424999993</v>
      </c>
    </row>
    <row r="197" spans="1:6" x14ac:dyDescent="0.25">
      <c r="A197" s="30">
        <v>44958</v>
      </c>
      <c r="B197" t="s">
        <v>95</v>
      </c>
      <c r="C197" t="s">
        <v>1329</v>
      </c>
      <c r="D197" s="42" t="s">
        <v>1215</v>
      </c>
      <c r="E197" t="s">
        <v>1216</v>
      </c>
      <c r="F197" s="42">
        <v>11906.96466066</v>
      </c>
    </row>
    <row r="198" spans="1:6" x14ac:dyDescent="0.25">
      <c r="A198" s="30">
        <v>44958</v>
      </c>
      <c r="B198" t="s">
        <v>95</v>
      </c>
      <c r="C198" t="s">
        <v>1292</v>
      </c>
      <c r="D198" s="42" t="s">
        <v>1155</v>
      </c>
      <c r="E198" t="s">
        <v>1156</v>
      </c>
      <c r="F198" s="42">
        <v>-605199.41220163996</v>
      </c>
    </row>
    <row r="199" spans="1:6" x14ac:dyDescent="0.25">
      <c r="A199" s="30">
        <v>44958</v>
      </c>
      <c r="B199" t="s">
        <v>95</v>
      </c>
      <c r="C199" t="s">
        <v>1292</v>
      </c>
      <c r="D199" s="42" t="s">
        <v>101</v>
      </c>
      <c r="E199" t="s">
        <v>104</v>
      </c>
      <c r="F199" s="42">
        <v>4001860.41647908</v>
      </c>
    </row>
    <row r="200" spans="1:6" x14ac:dyDescent="0.25">
      <c r="A200" s="30">
        <v>44958</v>
      </c>
      <c r="B200" t="s">
        <v>95</v>
      </c>
      <c r="C200" t="s">
        <v>1292</v>
      </c>
      <c r="D200" s="42" t="s">
        <v>166</v>
      </c>
      <c r="E200" t="s">
        <v>1196</v>
      </c>
      <c r="F200" s="42">
        <v>-5881479.6967500001</v>
      </c>
    </row>
    <row r="201" spans="1:6" x14ac:dyDescent="0.25">
      <c r="A201" s="30">
        <v>44958</v>
      </c>
      <c r="B201" t="s">
        <v>95</v>
      </c>
      <c r="C201" t="s">
        <v>1292</v>
      </c>
      <c r="D201" s="42" t="s">
        <v>1215</v>
      </c>
      <c r="E201" t="s">
        <v>1216</v>
      </c>
      <c r="F201" s="42">
        <v>-943819.648986271</v>
      </c>
    </row>
    <row r="202" spans="1:6" x14ac:dyDescent="0.25">
      <c r="A202" s="30">
        <v>44958</v>
      </c>
      <c r="B202" t="s">
        <v>95</v>
      </c>
      <c r="C202" t="s">
        <v>1282</v>
      </c>
      <c r="D202" s="42" t="s">
        <v>1184</v>
      </c>
      <c r="E202" t="s">
        <v>1185</v>
      </c>
      <c r="F202" s="42">
        <v>-5.8207660913467401E-11</v>
      </c>
    </row>
    <row r="203" spans="1:6" x14ac:dyDescent="0.25">
      <c r="A203" s="30">
        <v>44958</v>
      </c>
      <c r="B203" t="s">
        <v>95</v>
      </c>
      <c r="C203" t="s">
        <v>1280</v>
      </c>
      <c r="D203" s="42" t="s">
        <v>1184</v>
      </c>
      <c r="E203" t="s">
        <v>1185</v>
      </c>
      <c r="F203" s="42">
        <v>-494.99764477321798</v>
      </c>
    </row>
    <row r="204" spans="1:6" x14ac:dyDescent="0.25">
      <c r="A204" s="30">
        <v>44958</v>
      </c>
      <c r="B204" t="s">
        <v>95</v>
      </c>
      <c r="C204" t="s">
        <v>1279</v>
      </c>
      <c r="D204" s="42" t="s">
        <v>1215</v>
      </c>
      <c r="E204" t="s">
        <v>1216</v>
      </c>
      <c r="F204" s="42">
        <v>18299.233541117999</v>
      </c>
    </row>
    <row r="205" spans="1:6" x14ac:dyDescent="0.25">
      <c r="A205" s="30">
        <v>44958</v>
      </c>
      <c r="B205" t="s">
        <v>95</v>
      </c>
      <c r="C205" t="s">
        <v>1276</v>
      </c>
      <c r="D205" s="42" t="s">
        <v>1215</v>
      </c>
      <c r="E205" t="s">
        <v>1216</v>
      </c>
      <c r="F205" s="42">
        <v>24551.725987544</v>
      </c>
    </row>
    <row r="206" spans="1:6" x14ac:dyDescent="0.25">
      <c r="A206" s="30">
        <v>44958</v>
      </c>
      <c r="B206" t="s">
        <v>95</v>
      </c>
      <c r="C206" t="s">
        <v>1273</v>
      </c>
      <c r="D206" s="42" t="s">
        <v>1215</v>
      </c>
      <c r="E206" t="s">
        <v>1216</v>
      </c>
      <c r="F206" s="42">
        <v>36902.103559700001</v>
      </c>
    </row>
    <row r="207" spans="1:6" x14ac:dyDescent="0.25">
      <c r="A207" s="30">
        <v>44958</v>
      </c>
      <c r="B207" t="s">
        <v>95</v>
      </c>
      <c r="C207" t="s">
        <v>1269</v>
      </c>
      <c r="D207" s="42" t="s">
        <v>101</v>
      </c>
      <c r="E207" t="s">
        <v>102</v>
      </c>
      <c r="F207" s="42">
        <v>-462501.12944218901</v>
      </c>
    </row>
    <row r="208" spans="1:6" x14ac:dyDescent="0.25">
      <c r="A208" s="30">
        <v>44958</v>
      </c>
      <c r="B208" t="s">
        <v>95</v>
      </c>
      <c r="C208" t="s">
        <v>1269</v>
      </c>
      <c r="D208" s="42" t="s">
        <v>166</v>
      </c>
      <c r="E208" t="s">
        <v>1196</v>
      </c>
      <c r="F208" s="42">
        <v>-216987.53229999999</v>
      </c>
    </row>
    <row r="209" spans="1:6" x14ac:dyDescent="0.25">
      <c r="A209" s="30">
        <v>44958</v>
      </c>
      <c r="B209" t="s">
        <v>95</v>
      </c>
      <c r="C209" t="s">
        <v>1269</v>
      </c>
      <c r="D209" s="42" t="s">
        <v>1215</v>
      </c>
      <c r="E209" t="s">
        <v>1216</v>
      </c>
      <c r="F209" s="42">
        <v>20946.299120837</v>
      </c>
    </row>
    <row r="210" spans="1:6" x14ac:dyDescent="0.25">
      <c r="A210" s="30">
        <v>44958</v>
      </c>
      <c r="B210" t="s">
        <v>95</v>
      </c>
      <c r="C210" t="s">
        <v>1265</v>
      </c>
      <c r="D210" s="42" t="s">
        <v>101</v>
      </c>
      <c r="E210" t="s">
        <v>102</v>
      </c>
      <c r="F210" s="42">
        <v>-114221.365793893</v>
      </c>
    </row>
    <row r="211" spans="1:6" x14ac:dyDescent="0.25">
      <c r="A211" s="30">
        <v>44958</v>
      </c>
      <c r="B211" t="s">
        <v>95</v>
      </c>
      <c r="C211" t="s">
        <v>1265</v>
      </c>
      <c r="D211" s="42" t="s">
        <v>1215</v>
      </c>
      <c r="E211" t="s">
        <v>1216</v>
      </c>
      <c r="F211" s="42">
        <v>10373.62965357</v>
      </c>
    </row>
    <row r="212" spans="1:6" x14ac:dyDescent="0.25">
      <c r="A212" s="30">
        <v>44958</v>
      </c>
      <c r="B212" t="s">
        <v>95</v>
      </c>
      <c r="C212" t="s">
        <v>1262</v>
      </c>
      <c r="D212" s="42" t="s">
        <v>1215</v>
      </c>
      <c r="E212" t="s">
        <v>1216</v>
      </c>
      <c r="F212" s="42">
        <v>18873.428091764999</v>
      </c>
    </row>
    <row r="213" spans="1:6" x14ac:dyDescent="0.25">
      <c r="A213" s="30">
        <v>44958</v>
      </c>
      <c r="B213" t="s">
        <v>95</v>
      </c>
      <c r="C213" t="s">
        <v>1259</v>
      </c>
      <c r="D213" s="42" t="s">
        <v>1215</v>
      </c>
      <c r="E213" t="s">
        <v>1216</v>
      </c>
      <c r="F213" s="42">
        <v>21417.004931043</v>
      </c>
    </row>
    <row r="214" spans="1:6" x14ac:dyDescent="0.25">
      <c r="A214" s="30">
        <v>44958</v>
      </c>
      <c r="B214" t="s">
        <v>95</v>
      </c>
      <c r="C214" t="s">
        <v>1256</v>
      </c>
      <c r="D214" s="42" t="s">
        <v>1215</v>
      </c>
      <c r="E214" t="s">
        <v>1216</v>
      </c>
      <c r="F214" s="42">
        <v>26301.893279387899</v>
      </c>
    </row>
    <row r="215" spans="1:6" x14ac:dyDescent="0.25">
      <c r="A215" s="30">
        <v>44958</v>
      </c>
      <c r="B215" t="s">
        <v>95</v>
      </c>
      <c r="C215" t="s">
        <v>1253</v>
      </c>
      <c r="D215" s="42" t="s">
        <v>166</v>
      </c>
      <c r="E215" t="s">
        <v>1196</v>
      </c>
      <c r="F215" s="42">
        <v>23596.2096763509</v>
      </c>
    </row>
    <row r="216" spans="1:6" x14ac:dyDescent="0.25">
      <c r="A216" s="30">
        <v>44958</v>
      </c>
      <c r="B216" t="s">
        <v>95</v>
      </c>
      <c r="C216" t="s">
        <v>1250</v>
      </c>
      <c r="D216" s="42" t="s">
        <v>1215</v>
      </c>
      <c r="E216" t="s">
        <v>1216</v>
      </c>
      <c r="F216" s="42">
        <v>2.9471999999999998E-5</v>
      </c>
    </row>
    <row r="217" spans="1:6" x14ac:dyDescent="0.25">
      <c r="A217" s="30">
        <v>44958</v>
      </c>
      <c r="B217" t="s">
        <v>95</v>
      </c>
      <c r="C217" t="s">
        <v>1247</v>
      </c>
      <c r="D217" s="42" t="s">
        <v>1215</v>
      </c>
      <c r="E217" t="s">
        <v>1216</v>
      </c>
      <c r="F217" s="42">
        <v>579.38464929924305</v>
      </c>
    </row>
    <row r="218" spans="1:6" x14ac:dyDescent="0.25">
      <c r="A218" s="30">
        <v>44958</v>
      </c>
      <c r="B218" t="s">
        <v>95</v>
      </c>
      <c r="C218" t="s">
        <v>1243</v>
      </c>
      <c r="D218" s="42" t="s">
        <v>1215</v>
      </c>
      <c r="E218" t="s">
        <v>1216</v>
      </c>
      <c r="F218" s="42">
        <v>18225.727988015999</v>
      </c>
    </row>
    <row r="219" spans="1:6" x14ac:dyDescent="0.25">
      <c r="A219" s="30">
        <v>44958</v>
      </c>
      <c r="B219" t="s">
        <v>95</v>
      </c>
      <c r="C219" t="s">
        <v>1240</v>
      </c>
      <c r="D219" s="42" t="s">
        <v>1215</v>
      </c>
      <c r="E219" t="s">
        <v>1216</v>
      </c>
      <c r="F219" s="42">
        <v>9467.5967266209991</v>
      </c>
    </row>
    <row r="220" spans="1:6" x14ac:dyDescent="0.25">
      <c r="A220" s="30">
        <v>44958</v>
      </c>
      <c r="B220" t="s">
        <v>95</v>
      </c>
      <c r="C220" t="s">
        <v>1235</v>
      </c>
      <c r="D220" s="42" t="s">
        <v>1215</v>
      </c>
      <c r="E220" t="s">
        <v>1216</v>
      </c>
      <c r="F220" s="42">
        <v>156259.64900355699</v>
      </c>
    </row>
    <row r="221" spans="1:6" x14ac:dyDescent="0.25">
      <c r="A221" s="30">
        <v>44958</v>
      </c>
      <c r="B221" t="s">
        <v>95</v>
      </c>
      <c r="C221" t="s">
        <v>1234</v>
      </c>
      <c r="D221" s="42" t="s">
        <v>1215</v>
      </c>
      <c r="E221" t="s">
        <v>1216</v>
      </c>
      <c r="F221" s="42">
        <v>17971.930082725001</v>
      </c>
    </row>
    <row r="222" spans="1:6" x14ac:dyDescent="0.25">
      <c r="A222" s="30">
        <v>44958</v>
      </c>
      <c r="B222" t="s">
        <v>95</v>
      </c>
      <c r="C222" t="s">
        <v>1229</v>
      </c>
      <c r="D222" s="42" t="s">
        <v>1215</v>
      </c>
      <c r="E222" t="s">
        <v>1216</v>
      </c>
      <c r="F222" s="42">
        <v>24740.891039506001</v>
      </c>
    </row>
    <row r="223" spans="1:6" x14ac:dyDescent="0.25">
      <c r="A223" s="30">
        <v>44958</v>
      </c>
      <c r="B223" t="s">
        <v>95</v>
      </c>
      <c r="C223" t="s">
        <v>1226</v>
      </c>
      <c r="D223" s="42" t="s">
        <v>1215</v>
      </c>
      <c r="E223" t="s">
        <v>1216</v>
      </c>
      <c r="F223" s="42">
        <v>10837.684219048901</v>
      </c>
    </row>
    <row r="224" spans="1:6" x14ac:dyDescent="0.25">
      <c r="A224" s="30">
        <v>44958</v>
      </c>
      <c r="B224" t="s">
        <v>38</v>
      </c>
      <c r="C224" t="s">
        <v>1405</v>
      </c>
      <c r="D224" s="42" t="s">
        <v>86</v>
      </c>
      <c r="E224" t="s">
        <v>83</v>
      </c>
      <c r="F224" s="42">
        <v>-39565.3099</v>
      </c>
    </row>
    <row r="225" spans="1:6" x14ac:dyDescent="0.25">
      <c r="A225" s="30">
        <v>44958</v>
      </c>
      <c r="B225" t="s">
        <v>38</v>
      </c>
      <c r="C225" t="s">
        <v>1405</v>
      </c>
      <c r="D225" s="42" t="s">
        <v>1215</v>
      </c>
      <c r="E225" t="s">
        <v>1216</v>
      </c>
      <c r="F225" s="42">
        <v>11791.992029858</v>
      </c>
    </row>
    <row r="226" spans="1:6" x14ac:dyDescent="0.25">
      <c r="A226" s="30">
        <v>44958</v>
      </c>
      <c r="B226" t="s">
        <v>38</v>
      </c>
      <c r="C226" t="s">
        <v>1401</v>
      </c>
      <c r="D226" s="42" t="s">
        <v>86</v>
      </c>
      <c r="E226" t="s">
        <v>83</v>
      </c>
      <c r="F226" s="42">
        <v>44295.134480000001</v>
      </c>
    </row>
    <row r="227" spans="1:6" x14ac:dyDescent="0.25">
      <c r="A227" s="30">
        <v>44958</v>
      </c>
      <c r="B227" t="s">
        <v>38</v>
      </c>
      <c r="C227" t="s">
        <v>1401</v>
      </c>
      <c r="D227" s="42" t="s">
        <v>112</v>
      </c>
      <c r="E227" t="s">
        <v>120</v>
      </c>
      <c r="F227" s="42">
        <v>-91598.814867652007</v>
      </c>
    </row>
    <row r="228" spans="1:6" x14ac:dyDescent="0.25">
      <c r="A228" s="30">
        <v>44958</v>
      </c>
      <c r="B228" t="s">
        <v>38</v>
      </c>
      <c r="C228" t="s">
        <v>1401</v>
      </c>
      <c r="D228" s="42" t="s">
        <v>1215</v>
      </c>
      <c r="E228" t="s">
        <v>1216</v>
      </c>
      <c r="F228" s="42">
        <v>12307.913264340999</v>
      </c>
    </row>
    <row r="229" spans="1:6" x14ac:dyDescent="0.25">
      <c r="A229" s="30">
        <v>44958</v>
      </c>
      <c r="B229" t="s">
        <v>38</v>
      </c>
      <c r="C229" t="s">
        <v>1401</v>
      </c>
      <c r="D229" s="42" t="s">
        <v>1217</v>
      </c>
      <c r="E229" t="s">
        <v>1216</v>
      </c>
      <c r="F229" s="42">
        <v>2.418E-4</v>
      </c>
    </row>
    <row r="230" spans="1:6" x14ac:dyDescent="0.25">
      <c r="A230" s="30">
        <v>44958</v>
      </c>
      <c r="B230" t="s">
        <v>38</v>
      </c>
      <c r="C230" t="s">
        <v>1398</v>
      </c>
      <c r="D230" s="42" t="s">
        <v>86</v>
      </c>
      <c r="E230" t="s">
        <v>83</v>
      </c>
      <c r="F230" s="42">
        <v>-27532.984100000001</v>
      </c>
    </row>
    <row r="231" spans="1:6" x14ac:dyDescent="0.25">
      <c r="A231" s="30">
        <v>44958</v>
      </c>
      <c r="B231" t="s">
        <v>38</v>
      </c>
      <c r="C231" t="s">
        <v>1395</v>
      </c>
      <c r="D231" s="42" t="s">
        <v>86</v>
      </c>
      <c r="E231" t="s">
        <v>83</v>
      </c>
      <c r="F231" s="42">
        <v>-13713.5707</v>
      </c>
    </row>
    <row r="232" spans="1:6" x14ac:dyDescent="0.25">
      <c r="A232" s="30">
        <v>44958</v>
      </c>
      <c r="B232" t="s">
        <v>38</v>
      </c>
      <c r="C232" t="s">
        <v>1390</v>
      </c>
      <c r="D232" s="42" t="s">
        <v>86</v>
      </c>
      <c r="E232" t="s">
        <v>83</v>
      </c>
      <c r="F232" s="42">
        <v>7652.1777000000002</v>
      </c>
    </row>
    <row r="233" spans="1:6" x14ac:dyDescent="0.25">
      <c r="A233" s="30">
        <v>44958</v>
      </c>
      <c r="B233" t="s">
        <v>38</v>
      </c>
      <c r="C233" t="s">
        <v>456</v>
      </c>
      <c r="D233" s="42" t="s">
        <v>86</v>
      </c>
      <c r="E233" t="s">
        <v>18</v>
      </c>
      <c r="F233" s="42">
        <v>-143455.33198583499</v>
      </c>
    </row>
    <row r="234" spans="1:6" x14ac:dyDescent="0.25">
      <c r="A234" s="30">
        <v>44958</v>
      </c>
      <c r="B234" t="s">
        <v>38</v>
      </c>
      <c r="C234" t="s">
        <v>458</v>
      </c>
      <c r="D234" s="42" t="s">
        <v>86</v>
      </c>
      <c r="E234" t="s">
        <v>18</v>
      </c>
      <c r="F234" s="42">
        <v>-271727.94188835402</v>
      </c>
    </row>
    <row r="235" spans="1:6" x14ac:dyDescent="0.25">
      <c r="A235" s="30">
        <v>44958</v>
      </c>
      <c r="B235" t="s">
        <v>38</v>
      </c>
      <c r="C235" t="s">
        <v>21</v>
      </c>
      <c r="D235" s="42" t="s">
        <v>86</v>
      </c>
      <c r="E235" t="s">
        <v>18</v>
      </c>
      <c r="F235" s="42">
        <v>-301022.08925863903</v>
      </c>
    </row>
    <row r="236" spans="1:6" x14ac:dyDescent="0.25">
      <c r="A236" s="30">
        <v>44958</v>
      </c>
      <c r="B236" t="s">
        <v>38</v>
      </c>
      <c r="C236" t="s">
        <v>21</v>
      </c>
      <c r="D236" s="42" t="s">
        <v>86</v>
      </c>
      <c r="E236" t="s">
        <v>296</v>
      </c>
      <c r="F236" s="42">
        <v>1824708.2197219499</v>
      </c>
    </row>
    <row r="237" spans="1:6" x14ac:dyDescent="0.25">
      <c r="A237" s="30">
        <v>44958</v>
      </c>
      <c r="B237" t="s">
        <v>38</v>
      </c>
      <c r="C237" t="s">
        <v>1386</v>
      </c>
      <c r="D237" s="42" t="s">
        <v>86</v>
      </c>
      <c r="E237" t="s">
        <v>83</v>
      </c>
      <c r="F237" s="42">
        <v>5358.5352000000003</v>
      </c>
    </row>
    <row r="238" spans="1:6" x14ac:dyDescent="0.25">
      <c r="A238" s="30">
        <v>44958</v>
      </c>
      <c r="B238" t="s">
        <v>38</v>
      </c>
      <c r="C238" t="s">
        <v>1386</v>
      </c>
      <c r="D238" s="42" t="s">
        <v>112</v>
      </c>
      <c r="E238" t="s">
        <v>120</v>
      </c>
      <c r="F238" s="42">
        <v>1065770.7312326301</v>
      </c>
    </row>
    <row r="239" spans="1:6" x14ac:dyDescent="0.25">
      <c r="A239" s="30">
        <v>44958</v>
      </c>
      <c r="B239" t="s">
        <v>38</v>
      </c>
      <c r="C239" t="s">
        <v>1386</v>
      </c>
      <c r="D239" s="42" t="s">
        <v>112</v>
      </c>
      <c r="E239" t="s">
        <v>165</v>
      </c>
      <c r="F239" s="42">
        <v>178353.00319355601</v>
      </c>
    </row>
    <row r="240" spans="1:6" x14ac:dyDescent="0.25">
      <c r="A240" s="30">
        <v>44958</v>
      </c>
      <c r="B240" t="s">
        <v>38</v>
      </c>
      <c r="C240" t="s">
        <v>1386</v>
      </c>
      <c r="D240" s="42" t="s">
        <v>45</v>
      </c>
      <c r="E240" t="s">
        <v>1211</v>
      </c>
      <c r="F240" s="42">
        <v>-194584.254814846</v>
      </c>
    </row>
    <row r="241" spans="1:6" x14ac:dyDescent="0.25">
      <c r="A241" s="30">
        <v>44958</v>
      </c>
      <c r="B241" t="s">
        <v>38</v>
      </c>
      <c r="C241" t="s">
        <v>457</v>
      </c>
      <c r="D241" s="42" t="s">
        <v>86</v>
      </c>
      <c r="E241" t="s">
        <v>18</v>
      </c>
      <c r="F241" s="42">
        <v>544062.97606068396</v>
      </c>
    </row>
    <row r="242" spans="1:6" x14ac:dyDescent="0.25">
      <c r="A242" s="30">
        <v>44958</v>
      </c>
      <c r="B242" t="s">
        <v>38</v>
      </c>
      <c r="C242" t="s">
        <v>1128</v>
      </c>
      <c r="D242" s="42" t="s">
        <v>86</v>
      </c>
      <c r="E242" t="s">
        <v>18</v>
      </c>
      <c r="F242" s="42">
        <v>-1857340.6355331901</v>
      </c>
    </row>
    <row r="243" spans="1:6" x14ac:dyDescent="0.25">
      <c r="A243" s="30">
        <v>44958</v>
      </c>
      <c r="B243" t="s">
        <v>38</v>
      </c>
      <c r="C243" t="s">
        <v>459</v>
      </c>
      <c r="D243" s="42" t="s">
        <v>86</v>
      </c>
      <c r="E243" t="s">
        <v>18</v>
      </c>
      <c r="F243" s="42">
        <v>-26100303.811807301</v>
      </c>
    </row>
    <row r="244" spans="1:6" x14ac:dyDescent="0.25">
      <c r="A244" s="30">
        <v>44958</v>
      </c>
      <c r="B244" t="s">
        <v>38</v>
      </c>
      <c r="C244" t="s">
        <v>463</v>
      </c>
      <c r="D244" s="42" t="s">
        <v>86</v>
      </c>
      <c r="E244" t="s">
        <v>18</v>
      </c>
      <c r="F244" s="42">
        <v>764268.52787919797</v>
      </c>
    </row>
    <row r="245" spans="1:6" x14ac:dyDescent="0.25">
      <c r="A245" s="30">
        <v>44958</v>
      </c>
      <c r="B245" t="s">
        <v>38</v>
      </c>
      <c r="C245" t="s">
        <v>460</v>
      </c>
      <c r="D245" s="42" t="s">
        <v>86</v>
      </c>
      <c r="E245" t="s">
        <v>18</v>
      </c>
      <c r="F245" s="42">
        <v>208472.20685660301</v>
      </c>
    </row>
    <row r="246" spans="1:6" x14ac:dyDescent="0.25">
      <c r="A246" s="30">
        <v>44958</v>
      </c>
      <c r="B246" t="s">
        <v>38</v>
      </c>
      <c r="C246" t="s">
        <v>1347</v>
      </c>
      <c r="D246" s="42" t="s">
        <v>86</v>
      </c>
      <c r="E246" t="s">
        <v>91</v>
      </c>
      <c r="F246" s="42">
        <v>20320583.011202902</v>
      </c>
    </row>
    <row r="247" spans="1:6" x14ac:dyDescent="0.25">
      <c r="A247" s="30">
        <v>44958</v>
      </c>
      <c r="B247" t="s">
        <v>38</v>
      </c>
      <c r="C247" t="s">
        <v>1347</v>
      </c>
      <c r="D247" s="42" t="s">
        <v>86</v>
      </c>
      <c r="E247" t="s">
        <v>18</v>
      </c>
      <c r="F247" s="42">
        <v>-1287381.4291986399</v>
      </c>
    </row>
    <row r="248" spans="1:6" x14ac:dyDescent="0.25">
      <c r="A248" s="30">
        <v>44958</v>
      </c>
      <c r="B248" t="s">
        <v>38</v>
      </c>
      <c r="C248" t="s">
        <v>1347</v>
      </c>
      <c r="D248" s="42" t="s">
        <v>292</v>
      </c>
      <c r="E248" t="s">
        <v>286</v>
      </c>
      <c r="F248" s="42">
        <v>2.0370000000000002E-3</v>
      </c>
    </row>
    <row r="249" spans="1:6" x14ac:dyDescent="0.25">
      <c r="A249" s="30">
        <v>44958</v>
      </c>
      <c r="B249" t="s">
        <v>38</v>
      </c>
      <c r="C249" t="s">
        <v>1347</v>
      </c>
      <c r="D249" s="42" t="s">
        <v>112</v>
      </c>
      <c r="E249" t="s">
        <v>115</v>
      </c>
      <c r="F249" s="42">
        <v>-4041801.8512961902</v>
      </c>
    </row>
    <row r="250" spans="1:6" x14ac:dyDescent="0.25">
      <c r="A250" s="30">
        <v>44958</v>
      </c>
      <c r="B250" t="s">
        <v>38</v>
      </c>
      <c r="C250" t="s">
        <v>1347</v>
      </c>
      <c r="D250" s="42" t="s">
        <v>112</v>
      </c>
      <c r="E250" t="s">
        <v>120</v>
      </c>
      <c r="F250" s="42">
        <v>-8950087.79698864</v>
      </c>
    </row>
    <row r="251" spans="1:6" x14ac:dyDescent="0.25">
      <c r="A251" s="30">
        <v>44958</v>
      </c>
      <c r="B251" t="s">
        <v>38</v>
      </c>
      <c r="C251" t="s">
        <v>1347</v>
      </c>
      <c r="D251" s="42" t="s">
        <v>112</v>
      </c>
      <c r="E251" t="s">
        <v>165</v>
      </c>
      <c r="F251" s="42">
        <v>-12933326.737586301</v>
      </c>
    </row>
    <row r="252" spans="1:6" x14ac:dyDescent="0.25">
      <c r="A252" s="30">
        <v>44958</v>
      </c>
      <c r="B252" t="s">
        <v>38</v>
      </c>
      <c r="C252" t="s">
        <v>1347</v>
      </c>
      <c r="D252" s="42" t="s">
        <v>45</v>
      </c>
      <c r="E252" t="s">
        <v>1208</v>
      </c>
      <c r="F252" s="42">
        <v>-1168566.4199586399</v>
      </c>
    </row>
    <row r="253" spans="1:6" x14ac:dyDescent="0.25">
      <c r="A253" s="30">
        <v>44958</v>
      </c>
      <c r="B253" t="s">
        <v>38</v>
      </c>
      <c r="C253" t="s">
        <v>1347</v>
      </c>
      <c r="D253" s="42" t="s">
        <v>45</v>
      </c>
      <c r="E253" t="s">
        <v>1211</v>
      </c>
      <c r="F253" s="42">
        <v>-15349070.496449299</v>
      </c>
    </row>
    <row r="254" spans="1:6" x14ac:dyDescent="0.25">
      <c r="A254" s="30">
        <v>44958</v>
      </c>
      <c r="B254" t="s">
        <v>38</v>
      </c>
      <c r="C254" t="s">
        <v>1347</v>
      </c>
      <c r="D254" s="42" t="s">
        <v>1215</v>
      </c>
      <c r="E254" t="s">
        <v>1216</v>
      </c>
      <c r="F254" s="42">
        <v>-1005148.46434969</v>
      </c>
    </row>
    <row r="255" spans="1:6" x14ac:dyDescent="0.25">
      <c r="A255" s="30">
        <v>44958</v>
      </c>
      <c r="B255" t="s">
        <v>38</v>
      </c>
      <c r="C255" t="s">
        <v>1347</v>
      </c>
      <c r="D255" s="42" t="s">
        <v>182</v>
      </c>
      <c r="E255" t="s">
        <v>181</v>
      </c>
      <c r="F255" s="42">
        <v>-7580798.7977452697</v>
      </c>
    </row>
    <row r="256" spans="1:6" x14ac:dyDescent="0.25">
      <c r="A256" s="30">
        <v>44958</v>
      </c>
      <c r="B256" t="s">
        <v>38</v>
      </c>
      <c r="C256" t="s">
        <v>1237</v>
      </c>
      <c r="D256" s="42" t="s">
        <v>86</v>
      </c>
      <c r="E256" t="s">
        <v>91</v>
      </c>
      <c r="F256" s="42">
        <v>156987.5626</v>
      </c>
    </row>
    <row r="257" spans="1:6" x14ac:dyDescent="0.25">
      <c r="A257" s="30">
        <v>44958</v>
      </c>
      <c r="B257" t="s">
        <v>38</v>
      </c>
      <c r="C257" t="s">
        <v>461</v>
      </c>
      <c r="D257" s="42" t="s">
        <v>86</v>
      </c>
      <c r="E257" t="s">
        <v>18</v>
      </c>
      <c r="F257" s="42">
        <v>98660.374947876</v>
      </c>
    </row>
    <row r="258" spans="1:6" x14ac:dyDescent="0.25">
      <c r="A258" s="30">
        <v>44958</v>
      </c>
      <c r="B258" t="s">
        <v>38</v>
      </c>
      <c r="C258" t="s">
        <v>1340</v>
      </c>
      <c r="D258" s="42" t="s">
        <v>86</v>
      </c>
      <c r="E258" t="s">
        <v>83</v>
      </c>
      <c r="F258" s="42">
        <v>-15237.93434</v>
      </c>
    </row>
    <row r="259" spans="1:6" x14ac:dyDescent="0.25">
      <c r="A259" s="30">
        <v>44958</v>
      </c>
      <c r="B259" t="s">
        <v>38</v>
      </c>
      <c r="C259" t="s">
        <v>1337</v>
      </c>
      <c r="D259" s="42" t="s">
        <v>86</v>
      </c>
      <c r="E259" t="s">
        <v>83</v>
      </c>
      <c r="F259" s="42">
        <v>-27168.35986</v>
      </c>
    </row>
    <row r="260" spans="1:6" x14ac:dyDescent="0.25">
      <c r="A260" s="30">
        <v>44958</v>
      </c>
      <c r="B260" t="s">
        <v>38</v>
      </c>
      <c r="C260" t="s">
        <v>1334</v>
      </c>
      <c r="D260" s="42" t="s">
        <v>86</v>
      </c>
      <c r="E260" t="s">
        <v>83</v>
      </c>
      <c r="F260" s="42">
        <v>-7290.7042099999999</v>
      </c>
    </row>
    <row r="261" spans="1:6" x14ac:dyDescent="0.25">
      <c r="A261" s="30">
        <v>44958</v>
      </c>
      <c r="B261" t="s">
        <v>38</v>
      </c>
      <c r="C261" t="s">
        <v>1331</v>
      </c>
      <c r="D261" s="42" t="s">
        <v>86</v>
      </c>
      <c r="E261" t="s">
        <v>83</v>
      </c>
      <c r="F261" s="42">
        <v>-4136.3225199999997</v>
      </c>
    </row>
    <row r="262" spans="1:6" x14ac:dyDescent="0.25">
      <c r="A262" s="30">
        <v>44958</v>
      </c>
      <c r="B262" t="s">
        <v>38</v>
      </c>
      <c r="C262" t="s">
        <v>1327</v>
      </c>
      <c r="D262" s="42" t="s">
        <v>86</v>
      </c>
      <c r="E262" t="s">
        <v>83</v>
      </c>
      <c r="F262" s="42">
        <v>-11891.7966</v>
      </c>
    </row>
    <row r="263" spans="1:6" x14ac:dyDescent="0.25">
      <c r="A263" s="30">
        <v>44958</v>
      </c>
      <c r="B263" t="s">
        <v>38</v>
      </c>
      <c r="C263" t="s">
        <v>1327</v>
      </c>
      <c r="D263" s="42" t="s">
        <v>86</v>
      </c>
      <c r="E263" t="s">
        <v>91</v>
      </c>
      <c r="F263" s="42">
        <v>21642.359899999999</v>
      </c>
    </row>
    <row r="264" spans="1:6" x14ac:dyDescent="0.25">
      <c r="A264" s="30">
        <v>44958</v>
      </c>
      <c r="B264" t="s">
        <v>38</v>
      </c>
      <c r="C264" t="s">
        <v>1327</v>
      </c>
      <c r="D264" s="42" t="s">
        <v>112</v>
      </c>
      <c r="E264" t="s">
        <v>120</v>
      </c>
      <c r="F264" s="42">
        <v>53826.175859643001</v>
      </c>
    </row>
    <row r="265" spans="1:6" x14ac:dyDescent="0.25">
      <c r="A265" s="30">
        <v>44958</v>
      </c>
      <c r="B265" t="s">
        <v>38</v>
      </c>
      <c r="C265" t="s">
        <v>1327</v>
      </c>
      <c r="D265" s="42" t="s">
        <v>112</v>
      </c>
      <c r="E265" t="s">
        <v>165</v>
      </c>
      <c r="F265" s="42">
        <v>-235287.516531156</v>
      </c>
    </row>
    <row r="266" spans="1:6" x14ac:dyDescent="0.25">
      <c r="A266" s="30">
        <v>44958</v>
      </c>
      <c r="B266" t="s">
        <v>38</v>
      </c>
      <c r="C266" t="s">
        <v>1327</v>
      </c>
      <c r="D266" s="42" t="s">
        <v>45</v>
      </c>
      <c r="E266" t="s">
        <v>1211</v>
      </c>
      <c r="F266" s="42">
        <v>-7568.2969232920004</v>
      </c>
    </row>
    <row r="267" spans="1:6" x14ac:dyDescent="0.25">
      <c r="A267" s="30">
        <v>44958</v>
      </c>
      <c r="B267" t="s">
        <v>38</v>
      </c>
      <c r="C267" t="s">
        <v>1324</v>
      </c>
      <c r="D267" s="42" t="s">
        <v>112</v>
      </c>
      <c r="E267" t="s">
        <v>120</v>
      </c>
      <c r="F267" s="42">
        <v>-189126.103689693</v>
      </c>
    </row>
    <row r="268" spans="1:6" x14ac:dyDescent="0.25">
      <c r="A268" s="30">
        <v>44958</v>
      </c>
      <c r="B268" t="s">
        <v>38</v>
      </c>
      <c r="C268" t="s">
        <v>1324</v>
      </c>
      <c r="D268" s="42" t="s">
        <v>112</v>
      </c>
      <c r="E268" t="s">
        <v>165</v>
      </c>
      <c r="F268" s="42">
        <v>675047.710744982</v>
      </c>
    </row>
    <row r="269" spans="1:6" x14ac:dyDescent="0.25">
      <c r="A269" s="30">
        <v>44958</v>
      </c>
      <c r="B269" t="s">
        <v>38</v>
      </c>
      <c r="C269" t="s">
        <v>1289</v>
      </c>
      <c r="D269" s="42" t="s">
        <v>86</v>
      </c>
      <c r="E269" t="s">
        <v>91</v>
      </c>
      <c r="F269" s="42">
        <v>-14919152.412027</v>
      </c>
    </row>
    <row r="270" spans="1:6" x14ac:dyDescent="0.25">
      <c r="A270" s="30">
        <v>44958</v>
      </c>
      <c r="B270" t="s">
        <v>38</v>
      </c>
      <c r="C270" t="s">
        <v>1289</v>
      </c>
      <c r="D270" s="42" t="s">
        <v>86</v>
      </c>
      <c r="E270" t="s">
        <v>18</v>
      </c>
      <c r="F270" s="42">
        <v>-321967.56424243603</v>
      </c>
    </row>
    <row r="271" spans="1:6" x14ac:dyDescent="0.25">
      <c r="A271" s="30">
        <v>44958</v>
      </c>
      <c r="B271" t="s">
        <v>38</v>
      </c>
      <c r="C271" t="s">
        <v>1289</v>
      </c>
      <c r="D271" s="42" t="s">
        <v>112</v>
      </c>
      <c r="E271" t="s">
        <v>120</v>
      </c>
      <c r="F271" s="42">
        <v>-3180275.8216665201</v>
      </c>
    </row>
    <row r="272" spans="1:6" x14ac:dyDescent="0.25">
      <c r="A272" s="30">
        <v>44958</v>
      </c>
      <c r="B272" t="s">
        <v>38</v>
      </c>
      <c r="C272" t="s">
        <v>1289</v>
      </c>
      <c r="D272" s="42" t="s">
        <v>112</v>
      </c>
      <c r="E272" t="s">
        <v>165</v>
      </c>
      <c r="F272" s="42">
        <v>-1213899.3116589601</v>
      </c>
    </row>
    <row r="273" spans="1:6" x14ac:dyDescent="0.25">
      <c r="A273" s="30">
        <v>44958</v>
      </c>
      <c r="B273" t="s">
        <v>38</v>
      </c>
      <c r="C273" t="s">
        <v>1289</v>
      </c>
      <c r="D273" s="42" t="s">
        <v>45</v>
      </c>
      <c r="E273" t="s">
        <v>1208</v>
      </c>
      <c r="F273" s="42">
        <v>70312.276109111903</v>
      </c>
    </row>
    <row r="274" spans="1:6" x14ac:dyDescent="0.25">
      <c r="A274" s="30">
        <v>44958</v>
      </c>
      <c r="B274" t="s">
        <v>38</v>
      </c>
      <c r="C274" t="s">
        <v>1289</v>
      </c>
      <c r="D274" s="42" t="s">
        <v>45</v>
      </c>
      <c r="E274" t="s">
        <v>1211</v>
      </c>
      <c r="F274" s="42">
        <v>-4740544.2930549504</v>
      </c>
    </row>
    <row r="275" spans="1:6" x14ac:dyDescent="0.25">
      <c r="A275" s="30">
        <v>44958</v>
      </c>
      <c r="B275" t="s">
        <v>38</v>
      </c>
      <c r="C275" t="s">
        <v>1289</v>
      </c>
      <c r="D275" s="42" t="s">
        <v>1215</v>
      </c>
      <c r="E275" t="s">
        <v>1216</v>
      </c>
      <c r="F275" s="42">
        <v>-499663.76288643101</v>
      </c>
    </row>
    <row r="276" spans="1:6" x14ac:dyDescent="0.25">
      <c r="A276" s="30">
        <v>44958</v>
      </c>
      <c r="B276" t="s">
        <v>38</v>
      </c>
      <c r="C276" t="s">
        <v>1289</v>
      </c>
      <c r="D276" s="42" t="s">
        <v>182</v>
      </c>
      <c r="E276" t="s">
        <v>181</v>
      </c>
      <c r="F276" s="42">
        <v>-2567176.5853136899</v>
      </c>
    </row>
    <row r="277" spans="1:6" x14ac:dyDescent="0.25">
      <c r="A277" s="30">
        <v>44958</v>
      </c>
      <c r="B277" t="s">
        <v>38</v>
      </c>
      <c r="C277" t="s">
        <v>1277</v>
      </c>
      <c r="D277" s="42" t="s">
        <v>86</v>
      </c>
      <c r="E277" t="s">
        <v>83</v>
      </c>
      <c r="F277" s="42">
        <v>-18266.8498</v>
      </c>
    </row>
    <row r="278" spans="1:6" x14ac:dyDescent="0.25">
      <c r="A278" s="30">
        <v>44958</v>
      </c>
      <c r="B278" t="s">
        <v>38</v>
      </c>
      <c r="C278" t="s">
        <v>1274</v>
      </c>
      <c r="D278" s="42" t="s">
        <v>86</v>
      </c>
      <c r="E278" t="s">
        <v>83</v>
      </c>
      <c r="F278" s="42">
        <v>-23701.656200000001</v>
      </c>
    </row>
    <row r="279" spans="1:6" x14ac:dyDescent="0.25">
      <c r="A279" s="30">
        <v>44958</v>
      </c>
      <c r="B279" t="s">
        <v>38</v>
      </c>
      <c r="C279" t="s">
        <v>1271</v>
      </c>
      <c r="D279" s="42" t="s">
        <v>86</v>
      </c>
      <c r="E279" t="s">
        <v>83</v>
      </c>
      <c r="F279" s="42">
        <v>-36752.475100000003</v>
      </c>
    </row>
    <row r="280" spans="1:6" x14ac:dyDescent="0.25">
      <c r="A280" s="30">
        <v>44958</v>
      </c>
      <c r="B280" t="s">
        <v>38</v>
      </c>
      <c r="C280" t="s">
        <v>1194</v>
      </c>
      <c r="D280" s="42" t="s">
        <v>112</v>
      </c>
      <c r="E280" t="s">
        <v>42</v>
      </c>
      <c r="F280" s="42">
        <v>-443221.31520000001</v>
      </c>
    </row>
    <row r="281" spans="1:6" x14ac:dyDescent="0.25">
      <c r="A281" s="30">
        <v>44958</v>
      </c>
      <c r="B281" t="s">
        <v>38</v>
      </c>
      <c r="C281" t="s">
        <v>1195</v>
      </c>
      <c r="D281" s="42" t="s">
        <v>112</v>
      </c>
      <c r="E281" t="s">
        <v>42</v>
      </c>
      <c r="F281" s="42">
        <v>319722.32249999902</v>
      </c>
    </row>
    <row r="282" spans="1:6" x14ac:dyDescent="0.25">
      <c r="A282" s="30">
        <v>44958</v>
      </c>
      <c r="B282" t="s">
        <v>38</v>
      </c>
      <c r="C282" t="s">
        <v>1267</v>
      </c>
      <c r="D282" s="42" t="s">
        <v>86</v>
      </c>
      <c r="E282" t="s">
        <v>83</v>
      </c>
      <c r="F282" s="42">
        <v>-31876.16303</v>
      </c>
    </row>
    <row r="283" spans="1:6" x14ac:dyDescent="0.25">
      <c r="A283" s="30">
        <v>44958</v>
      </c>
      <c r="B283" t="s">
        <v>38</v>
      </c>
      <c r="C283" t="s">
        <v>1267</v>
      </c>
      <c r="D283" s="42" t="s">
        <v>86</v>
      </c>
      <c r="E283" t="s">
        <v>91</v>
      </c>
      <c r="F283" s="42">
        <v>46106.62674</v>
      </c>
    </row>
    <row r="284" spans="1:6" x14ac:dyDescent="0.25">
      <c r="A284" s="30">
        <v>44958</v>
      </c>
      <c r="B284" t="s">
        <v>38</v>
      </c>
      <c r="C284" t="s">
        <v>1267</v>
      </c>
      <c r="D284" s="42" t="s">
        <v>112</v>
      </c>
      <c r="E284" t="s">
        <v>120</v>
      </c>
      <c r="F284" s="42">
        <v>-9840.6137978679999</v>
      </c>
    </row>
    <row r="285" spans="1:6" x14ac:dyDescent="0.25">
      <c r="A285" s="30">
        <v>44958</v>
      </c>
      <c r="B285" t="s">
        <v>38</v>
      </c>
      <c r="C285" t="s">
        <v>1263</v>
      </c>
      <c r="D285" s="42" t="s">
        <v>86</v>
      </c>
      <c r="E285" t="s">
        <v>83</v>
      </c>
      <c r="F285" s="42">
        <v>-11072.123909999</v>
      </c>
    </row>
    <row r="286" spans="1:6" x14ac:dyDescent="0.25">
      <c r="A286" s="30">
        <v>44958</v>
      </c>
      <c r="B286" t="s">
        <v>38</v>
      </c>
      <c r="C286" t="s">
        <v>1263</v>
      </c>
      <c r="D286" s="42" t="s">
        <v>86</v>
      </c>
      <c r="E286" t="s">
        <v>91</v>
      </c>
      <c r="F286" s="42">
        <v>31505.687689999999</v>
      </c>
    </row>
    <row r="287" spans="1:6" x14ac:dyDescent="0.25">
      <c r="A287" s="30">
        <v>44958</v>
      </c>
      <c r="B287" t="s">
        <v>38</v>
      </c>
      <c r="C287" t="s">
        <v>1263</v>
      </c>
      <c r="D287" s="42" t="s">
        <v>112</v>
      </c>
      <c r="E287" t="s">
        <v>120</v>
      </c>
      <c r="F287" s="42">
        <v>-456403.622989216</v>
      </c>
    </row>
    <row r="288" spans="1:6" x14ac:dyDescent="0.25">
      <c r="A288" s="30">
        <v>44958</v>
      </c>
      <c r="B288" t="s">
        <v>38</v>
      </c>
      <c r="C288" t="s">
        <v>1263</v>
      </c>
      <c r="D288" s="42" t="s">
        <v>112</v>
      </c>
      <c r="E288" t="s">
        <v>165</v>
      </c>
      <c r="F288" s="42">
        <v>190105.22141321801</v>
      </c>
    </row>
    <row r="289" spans="1:6" x14ac:dyDescent="0.25">
      <c r="A289" s="30">
        <v>44958</v>
      </c>
      <c r="B289" t="s">
        <v>38</v>
      </c>
      <c r="C289" t="s">
        <v>1263</v>
      </c>
      <c r="D289" s="42" t="s">
        <v>45</v>
      </c>
      <c r="E289" t="s">
        <v>1211</v>
      </c>
      <c r="F289" s="42">
        <v>-88026.586467882007</v>
      </c>
    </row>
    <row r="290" spans="1:6" x14ac:dyDescent="0.25">
      <c r="A290" s="30">
        <v>44958</v>
      </c>
      <c r="B290" t="s">
        <v>38</v>
      </c>
      <c r="C290" t="s">
        <v>1260</v>
      </c>
      <c r="D290" s="42" t="s">
        <v>86</v>
      </c>
      <c r="E290" t="s">
        <v>83</v>
      </c>
      <c r="F290" s="42">
        <v>-17444.385699999999</v>
      </c>
    </row>
    <row r="291" spans="1:6" x14ac:dyDescent="0.25">
      <c r="A291" s="30">
        <v>44958</v>
      </c>
      <c r="B291" t="s">
        <v>38</v>
      </c>
      <c r="C291" t="s">
        <v>1257</v>
      </c>
      <c r="D291" s="42" t="s">
        <v>86</v>
      </c>
      <c r="E291" t="s">
        <v>83</v>
      </c>
      <c r="F291" s="42">
        <v>-21247.356390000001</v>
      </c>
    </row>
    <row r="292" spans="1:6" x14ac:dyDescent="0.25">
      <c r="A292" s="30">
        <v>44958</v>
      </c>
      <c r="B292" t="s">
        <v>38</v>
      </c>
      <c r="C292" t="s">
        <v>1254</v>
      </c>
      <c r="D292" s="42" t="s">
        <v>86</v>
      </c>
      <c r="E292" t="s">
        <v>83</v>
      </c>
      <c r="F292" s="42">
        <v>-27467.8089</v>
      </c>
    </row>
    <row r="293" spans="1:6" x14ac:dyDescent="0.25">
      <c r="A293" s="30">
        <v>44958</v>
      </c>
      <c r="B293" t="s">
        <v>38</v>
      </c>
      <c r="C293" t="s">
        <v>1251</v>
      </c>
      <c r="D293" s="42" t="s">
        <v>86</v>
      </c>
      <c r="E293" t="s">
        <v>83</v>
      </c>
      <c r="F293" s="42">
        <v>15608.080599999999</v>
      </c>
    </row>
    <row r="294" spans="1:6" x14ac:dyDescent="0.25">
      <c r="A294" s="30">
        <v>44958</v>
      </c>
      <c r="B294" t="s">
        <v>38</v>
      </c>
      <c r="C294" t="s">
        <v>1251</v>
      </c>
      <c r="D294" s="42" t="s">
        <v>112</v>
      </c>
      <c r="E294" t="s">
        <v>120</v>
      </c>
      <c r="F294" s="42">
        <v>-199235.666806997</v>
      </c>
    </row>
    <row r="295" spans="1:6" x14ac:dyDescent="0.25">
      <c r="A295" s="30">
        <v>44958</v>
      </c>
      <c r="B295" t="s">
        <v>38</v>
      </c>
      <c r="C295" t="s">
        <v>1251</v>
      </c>
      <c r="D295" s="42" t="s">
        <v>45</v>
      </c>
      <c r="E295" t="s">
        <v>1211</v>
      </c>
      <c r="F295" s="42">
        <v>112339.81620724</v>
      </c>
    </row>
    <row r="296" spans="1:6" x14ac:dyDescent="0.25">
      <c r="A296" s="30">
        <v>44958</v>
      </c>
      <c r="B296" t="s">
        <v>38</v>
      </c>
      <c r="C296" t="s">
        <v>1248</v>
      </c>
      <c r="D296" s="42" t="s">
        <v>86</v>
      </c>
      <c r="E296" t="s">
        <v>83</v>
      </c>
      <c r="F296" s="42">
        <v>-2.923E-5</v>
      </c>
    </row>
    <row r="297" spans="1:6" x14ac:dyDescent="0.25">
      <c r="A297" s="30">
        <v>44958</v>
      </c>
      <c r="B297" t="s">
        <v>38</v>
      </c>
      <c r="C297" t="s">
        <v>1244</v>
      </c>
      <c r="D297" s="42" t="s">
        <v>86</v>
      </c>
      <c r="E297" t="s">
        <v>83</v>
      </c>
      <c r="F297" s="42">
        <v>2753.5219000000002</v>
      </c>
    </row>
    <row r="298" spans="1:6" x14ac:dyDescent="0.25">
      <c r="A298" s="30">
        <v>44958</v>
      </c>
      <c r="B298" t="s">
        <v>38</v>
      </c>
      <c r="C298" t="s">
        <v>1244</v>
      </c>
      <c r="D298" s="42" t="s">
        <v>1215</v>
      </c>
      <c r="E298" t="s">
        <v>1216</v>
      </c>
      <c r="F298" s="42">
        <v>-4665.4563085640002</v>
      </c>
    </row>
    <row r="299" spans="1:6" x14ac:dyDescent="0.25">
      <c r="A299" s="30">
        <v>44958</v>
      </c>
      <c r="B299" t="s">
        <v>38</v>
      </c>
      <c r="C299" t="s">
        <v>1429</v>
      </c>
      <c r="D299" s="42" t="s">
        <v>292</v>
      </c>
      <c r="E299" t="s">
        <v>286</v>
      </c>
      <c r="F299" s="42">
        <v>23570.573702235</v>
      </c>
    </row>
    <row r="300" spans="1:6" x14ac:dyDescent="0.25">
      <c r="A300" s="30">
        <v>44958</v>
      </c>
      <c r="B300" t="s">
        <v>38</v>
      </c>
      <c r="C300" t="s">
        <v>1241</v>
      </c>
      <c r="D300" s="42" t="s">
        <v>86</v>
      </c>
      <c r="E300" t="s">
        <v>83</v>
      </c>
      <c r="F300" s="42">
        <v>-18209.5288</v>
      </c>
    </row>
    <row r="301" spans="1:6" x14ac:dyDescent="0.25">
      <c r="A301" s="30">
        <v>44958</v>
      </c>
      <c r="B301" t="s">
        <v>38</v>
      </c>
      <c r="C301" t="s">
        <v>1238</v>
      </c>
      <c r="D301" s="42" t="s">
        <v>86</v>
      </c>
      <c r="E301" t="s">
        <v>83</v>
      </c>
      <c r="F301" s="42">
        <v>-9441.0339499999991</v>
      </c>
    </row>
    <row r="302" spans="1:6" x14ac:dyDescent="0.25">
      <c r="A302" s="30">
        <v>44958</v>
      </c>
      <c r="B302" t="s">
        <v>38</v>
      </c>
      <c r="C302" t="s">
        <v>1384</v>
      </c>
      <c r="D302" s="42" t="s">
        <v>112</v>
      </c>
      <c r="E302" t="s">
        <v>120</v>
      </c>
      <c r="F302" s="42">
        <v>-50000.018098410997</v>
      </c>
    </row>
    <row r="303" spans="1:6" x14ac:dyDescent="0.25">
      <c r="A303" s="30">
        <v>44958</v>
      </c>
      <c r="B303" t="s">
        <v>38</v>
      </c>
      <c r="C303" t="s">
        <v>1235</v>
      </c>
      <c r="D303" s="42" t="s">
        <v>45</v>
      </c>
      <c r="E303" t="s">
        <v>1213</v>
      </c>
      <c r="F303" s="42">
        <v>10813236.0028699</v>
      </c>
    </row>
    <row r="304" spans="1:6" x14ac:dyDescent="0.25">
      <c r="A304" s="30">
        <v>44958</v>
      </c>
      <c r="B304" t="s">
        <v>38</v>
      </c>
      <c r="C304" t="s">
        <v>1235</v>
      </c>
      <c r="D304" s="42" t="s">
        <v>45</v>
      </c>
      <c r="E304" t="s">
        <v>1214</v>
      </c>
      <c r="F304" s="42">
        <v>-14829.577522127</v>
      </c>
    </row>
    <row r="305" spans="1:6" x14ac:dyDescent="0.25">
      <c r="A305" s="30">
        <v>44958</v>
      </c>
      <c r="B305" t="s">
        <v>38</v>
      </c>
      <c r="C305" t="s">
        <v>1235</v>
      </c>
      <c r="D305" s="42" t="s">
        <v>1215</v>
      </c>
      <c r="E305" t="s">
        <v>1216</v>
      </c>
      <c r="F305" s="42">
        <v>-159227.05227995099</v>
      </c>
    </row>
    <row r="306" spans="1:6" x14ac:dyDescent="0.25">
      <c r="A306" s="30">
        <v>44958</v>
      </c>
      <c r="B306" t="s">
        <v>38</v>
      </c>
      <c r="C306" t="s">
        <v>1232</v>
      </c>
      <c r="D306" s="42" t="s">
        <v>86</v>
      </c>
      <c r="E306" t="s">
        <v>83</v>
      </c>
      <c r="F306" s="42">
        <v>-17934.051200000002</v>
      </c>
    </row>
    <row r="307" spans="1:6" x14ac:dyDescent="0.25">
      <c r="A307" s="30">
        <v>44958</v>
      </c>
      <c r="B307" t="s">
        <v>38</v>
      </c>
      <c r="C307" t="s">
        <v>1230</v>
      </c>
      <c r="D307" s="42" t="s">
        <v>112</v>
      </c>
      <c r="E307" t="s">
        <v>120</v>
      </c>
      <c r="F307" s="42">
        <v>-664784.77280180994</v>
      </c>
    </row>
    <row r="308" spans="1:6" x14ac:dyDescent="0.25">
      <c r="A308" s="30">
        <v>44958</v>
      </c>
      <c r="B308" t="s">
        <v>38</v>
      </c>
      <c r="C308" t="s">
        <v>1230</v>
      </c>
      <c r="D308" s="42" t="s">
        <v>45</v>
      </c>
      <c r="E308" t="s">
        <v>1211</v>
      </c>
      <c r="F308" s="42">
        <v>94687.195329053997</v>
      </c>
    </row>
    <row r="309" spans="1:6" x14ac:dyDescent="0.25">
      <c r="A309" s="30">
        <v>44958</v>
      </c>
      <c r="B309" t="s">
        <v>38</v>
      </c>
      <c r="C309" t="s">
        <v>1227</v>
      </c>
      <c r="D309" s="42" t="s">
        <v>86</v>
      </c>
      <c r="E309" t="s">
        <v>83</v>
      </c>
      <c r="F309" s="42">
        <v>-24720.310399999998</v>
      </c>
    </row>
    <row r="310" spans="1:6" x14ac:dyDescent="0.25">
      <c r="A310" s="30">
        <v>44958</v>
      </c>
      <c r="B310" t="s">
        <v>38</v>
      </c>
      <c r="C310" t="s">
        <v>1224</v>
      </c>
      <c r="D310" s="42" t="s">
        <v>86</v>
      </c>
      <c r="E310" t="s">
        <v>83</v>
      </c>
      <c r="F310" s="42">
        <v>-10962.314189999999</v>
      </c>
    </row>
    <row r="311" spans="1:6" x14ac:dyDescent="0.25">
      <c r="A311" s="30">
        <v>44958</v>
      </c>
      <c r="B311" t="s">
        <v>38</v>
      </c>
      <c r="C311" t="s">
        <v>1222</v>
      </c>
      <c r="D311" s="42" t="s">
        <v>112</v>
      </c>
      <c r="E311" t="s">
        <v>120</v>
      </c>
      <c r="F311" s="42">
        <v>-285506.09547270503</v>
      </c>
    </row>
    <row r="312" spans="1:6" x14ac:dyDescent="0.25">
      <c r="A312" s="30">
        <v>44958</v>
      </c>
      <c r="B312" t="s">
        <v>38</v>
      </c>
      <c r="C312" t="s">
        <v>1222</v>
      </c>
      <c r="D312" s="42" t="s">
        <v>45</v>
      </c>
      <c r="E312" t="s">
        <v>1211</v>
      </c>
      <c r="F312" s="42">
        <v>158006.25280136301</v>
      </c>
    </row>
    <row r="313" spans="1:6" x14ac:dyDescent="0.25">
      <c r="A313" s="30">
        <v>44958</v>
      </c>
      <c r="B313" t="s">
        <v>162</v>
      </c>
      <c r="C313" t="s">
        <v>1234</v>
      </c>
      <c r="D313" s="42" t="s">
        <v>1215</v>
      </c>
      <c r="E313" t="s">
        <v>1216</v>
      </c>
      <c r="F313" s="42">
        <v>-205952.44935353001</v>
      </c>
    </row>
    <row r="314" spans="1:6" x14ac:dyDescent="0.25">
      <c r="A314" s="30">
        <v>44958</v>
      </c>
      <c r="B314" t="s">
        <v>162</v>
      </c>
      <c r="C314" t="s">
        <v>1232</v>
      </c>
      <c r="D314" s="42" t="s">
        <v>86</v>
      </c>
      <c r="E314" t="s">
        <v>83</v>
      </c>
      <c r="F314" s="42">
        <v>205943</v>
      </c>
    </row>
    <row r="315" spans="1:6" x14ac:dyDescent="0.25">
      <c r="A315" s="30">
        <v>44958</v>
      </c>
      <c r="B315" t="s">
        <v>99</v>
      </c>
      <c r="C315" t="s">
        <v>1230</v>
      </c>
      <c r="D315" s="42" t="s">
        <v>112</v>
      </c>
      <c r="E315" t="s">
        <v>120</v>
      </c>
      <c r="F315" s="42">
        <v>2090020.41533559</v>
      </c>
    </row>
    <row r="316" spans="1:6" x14ac:dyDescent="0.25">
      <c r="A316" s="30">
        <v>44958</v>
      </c>
      <c r="B316" t="s">
        <v>99</v>
      </c>
      <c r="C316" t="s">
        <v>1230</v>
      </c>
      <c r="D316" s="42" t="s">
        <v>45</v>
      </c>
      <c r="E316" t="s">
        <v>1211</v>
      </c>
      <c r="F316" s="42">
        <v>-37962.215715999999</v>
      </c>
    </row>
    <row r="317" spans="1:6" x14ac:dyDescent="0.25">
      <c r="A317" s="30">
        <v>44958</v>
      </c>
      <c r="B317" t="s">
        <v>163</v>
      </c>
      <c r="C317" t="s">
        <v>1229</v>
      </c>
      <c r="D317" s="42" t="s">
        <v>1215</v>
      </c>
      <c r="E317" t="s">
        <v>1216</v>
      </c>
      <c r="F317" s="42">
        <v>-24189.685799999999</v>
      </c>
    </row>
    <row r="318" spans="1:6" x14ac:dyDescent="0.25">
      <c r="A318" s="30">
        <v>44958</v>
      </c>
      <c r="B318" t="s">
        <v>163</v>
      </c>
      <c r="C318" t="s">
        <v>1227</v>
      </c>
      <c r="D318" s="42" t="s">
        <v>86</v>
      </c>
      <c r="E318" t="s">
        <v>83</v>
      </c>
      <c r="F318" s="42">
        <v>24193.5</v>
      </c>
    </row>
    <row r="319" spans="1:6" x14ac:dyDescent="0.25">
      <c r="A319" s="30">
        <v>44958</v>
      </c>
      <c r="B319" t="s">
        <v>170</v>
      </c>
      <c r="C319" t="s">
        <v>1226</v>
      </c>
      <c r="D319" s="42" t="s">
        <v>1215</v>
      </c>
      <c r="E319" t="s">
        <v>1216</v>
      </c>
      <c r="F319" s="42">
        <v>-1.8555199499999899</v>
      </c>
    </row>
    <row r="320" spans="1:6" x14ac:dyDescent="0.25">
      <c r="A320" s="30">
        <v>44958</v>
      </c>
      <c r="B320" t="s">
        <v>170</v>
      </c>
      <c r="C320" t="s">
        <v>1224</v>
      </c>
      <c r="D320" s="42" t="s">
        <v>86</v>
      </c>
      <c r="E320" t="s">
        <v>83</v>
      </c>
      <c r="F320" s="42">
        <v>1.8779699999999999</v>
      </c>
    </row>
    <row r="321" spans="1:6" x14ac:dyDescent="0.25">
      <c r="A321" s="30">
        <v>44958</v>
      </c>
      <c r="B321" t="s">
        <v>26</v>
      </c>
      <c r="C321" t="s">
        <v>1222</v>
      </c>
      <c r="D321" s="42" t="s">
        <v>112</v>
      </c>
      <c r="E321" t="s">
        <v>120</v>
      </c>
      <c r="F321" s="42">
        <v>4162232.8956243098</v>
      </c>
    </row>
    <row r="322" spans="1:6" x14ac:dyDescent="0.25">
      <c r="A322" s="30">
        <v>44958</v>
      </c>
      <c r="B322" t="s">
        <v>26</v>
      </c>
      <c r="C322" t="s">
        <v>1222</v>
      </c>
      <c r="D322" s="42" t="s">
        <v>45</v>
      </c>
      <c r="E322" t="s">
        <v>1211</v>
      </c>
      <c r="F322" s="42">
        <v>250191.680188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E560-A9C9-451B-985A-90C0FCBB9D1A}">
  <sheetPr codeName="Sheet19"/>
  <dimension ref="A1:G877"/>
  <sheetViews>
    <sheetView zoomScale="80" zoomScaleNormal="80" workbookViewId="0">
      <pane xSplit="2" ySplit="1" topLeftCell="C2" activePane="bottomRight" state="frozenSplit"/>
      <selection pane="topRight" activeCell="D1" sqref="D1"/>
      <selection pane="bottomLeft" activeCell="A2" sqref="A2"/>
      <selection pane="bottomRight"/>
    </sheetView>
  </sheetViews>
  <sheetFormatPr defaultRowHeight="15" x14ac:dyDescent="0.25"/>
  <cols>
    <col min="1" max="1" width="12.7109375" style="30" customWidth="1"/>
    <col min="2" max="2" width="27.28515625" bestFit="1" customWidth="1"/>
    <col min="3" max="3" width="10" bestFit="1" customWidth="1"/>
    <col min="4" max="4" width="13.42578125" bestFit="1" customWidth="1"/>
    <col min="5" max="6" width="23.140625" bestFit="1" customWidth="1"/>
    <col min="7" max="7" width="15.85546875" style="42" bestFit="1" customWidth="1"/>
  </cols>
  <sheetData>
    <row r="1" spans="1:7" s="10" customFormat="1" x14ac:dyDescent="0.25">
      <c r="A1" s="174" t="s">
        <v>1152</v>
      </c>
      <c r="B1" s="10" t="s">
        <v>1410</v>
      </c>
      <c r="C1" s="10" t="s">
        <v>82</v>
      </c>
      <c r="D1" s="10" t="s">
        <v>71</v>
      </c>
      <c r="E1" s="10" t="s">
        <v>1409</v>
      </c>
      <c r="F1" s="10" t="s">
        <v>1153</v>
      </c>
      <c r="G1" s="173" t="s">
        <v>1154</v>
      </c>
    </row>
    <row r="2" spans="1:7" x14ac:dyDescent="0.25">
      <c r="A2" s="30">
        <v>44958</v>
      </c>
      <c r="B2" t="s">
        <v>1407</v>
      </c>
      <c r="C2" t="s">
        <v>86</v>
      </c>
      <c r="D2" t="s">
        <v>83</v>
      </c>
      <c r="E2" t="s">
        <v>1405</v>
      </c>
      <c r="F2" t="s">
        <v>116</v>
      </c>
      <c r="G2" s="42">
        <v>292.077</v>
      </c>
    </row>
    <row r="3" spans="1:7" x14ac:dyDescent="0.25">
      <c r="A3" s="30">
        <v>44958</v>
      </c>
      <c r="B3" t="s">
        <v>1407</v>
      </c>
      <c r="C3" t="s">
        <v>86</v>
      </c>
      <c r="D3" t="s">
        <v>83</v>
      </c>
      <c r="E3" t="s">
        <v>1405</v>
      </c>
      <c r="F3" t="s">
        <v>38</v>
      </c>
      <c r="G3" s="42">
        <v>-27742.572100000001</v>
      </c>
    </row>
    <row r="4" spans="1:7" x14ac:dyDescent="0.25">
      <c r="A4" s="30">
        <v>44958</v>
      </c>
      <c r="B4" t="s">
        <v>1407</v>
      </c>
      <c r="C4" t="s">
        <v>1215</v>
      </c>
      <c r="D4" t="s">
        <v>1216</v>
      </c>
      <c r="E4" t="s">
        <v>1408</v>
      </c>
      <c r="F4" t="s">
        <v>116</v>
      </c>
      <c r="G4" s="42">
        <v>-292.10700164000002</v>
      </c>
    </row>
    <row r="5" spans="1:7" x14ac:dyDescent="0.25">
      <c r="A5" s="30">
        <v>44958</v>
      </c>
      <c r="B5" t="s">
        <v>1407</v>
      </c>
      <c r="C5" t="s">
        <v>1215</v>
      </c>
      <c r="D5" t="s">
        <v>1216</v>
      </c>
      <c r="E5" t="s">
        <v>1408</v>
      </c>
      <c r="F5" t="s">
        <v>95</v>
      </c>
      <c r="G5" s="42">
        <v>28196.319722916</v>
      </c>
    </row>
    <row r="6" spans="1:7" x14ac:dyDescent="0.25">
      <c r="A6" s="30">
        <v>44958</v>
      </c>
      <c r="B6" t="s">
        <v>1406</v>
      </c>
      <c r="C6" t="s">
        <v>86</v>
      </c>
      <c r="D6" t="s">
        <v>83</v>
      </c>
      <c r="E6" t="s">
        <v>1405</v>
      </c>
      <c r="F6" t="s">
        <v>116</v>
      </c>
      <c r="G6" s="42">
        <v>132.45500000000001</v>
      </c>
    </row>
    <row r="7" spans="1:7" x14ac:dyDescent="0.25">
      <c r="A7" s="30">
        <v>44958</v>
      </c>
      <c r="B7" t="s">
        <v>1406</v>
      </c>
      <c r="C7" t="s">
        <v>86</v>
      </c>
      <c r="D7" t="s">
        <v>83</v>
      </c>
      <c r="E7" t="s">
        <v>1405</v>
      </c>
      <c r="F7" t="s">
        <v>38</v>
      </c>
      <c r="G7" s="42">
        <v>-11822.737800000001</v>
      </c>
    </row>
    <row r="8" spans="1:7" x14ac:dyDescent="0.25">
      <c r="A8" s="30">
        <v>44958</v>
      </c>
      <c r="B8" t="s">
        <v>1406</v>
      </c>
      <c r="C8" t="s">
        <v>1215</v>
      </c>
      <c r="D8" t="s">
        <v>1216</v>
      </c>
      <c r="E8" t="s">
        <v>1405</v>
      </c>
      <c r="F8" t="s">
        <v>116</v>
      </c>
      <c r="G8" s="42">
        <v>-132.24631086999901</v>
      </c>
    </row>
    <row r="9" spans="1:7" x14ac:dyDescent="0.25">
      <c r="A9" s="30">
        <v>44958</v>
      </c>
      <c r="B9" t="s">
        <v>1406</v>
      </c>
      <c r="C9" t="s">
        <v>1215</v>
      </c>
      <c r="D9" t="s">
        <v>1216</v>
      </c>
      <c r="E9" t="s">
        <v>1405</v>
      </c>
      <c r="F9" t="s">
        <v>38</v>
      </c>
      <c r="G9" s="42">
        <v>11791.992029858</v>
      </c>
    </row>
    <row r="10" spans="1:7" x14ac:dyDescent="0.25">
      <c r="A10" s="30">
        <v>44958</v>
      </c>
      <c r="B10" t="s">
        <v>1403</v>
      </c>
      <c r="C10" t="s">
        <v>86</v>
      </c>
      <c r="D10" t="s">
        <v>83</v>
      </c>
      <c r="E10" t="s">
        <v>1401</v>
      </c>
      <c r="F10" t="s">
        <v>84</v>
      </c>
      <c r="G10" s="42">
        <v>-142223.1</v>
      </c>
    </row>
    <row r="11" spans="1:7" x14ac:dyDescent="0.25">
      <c r="A11" s="30">
        <v>44958</v>
      </c>
      <c r="B11" t="s">
        <v>1403</v>
      </c>
      <c r="C11" t="s">
        <v>86</v>
      </c>
      <c r="D11" t="s">
        <v>83</v>
      </c>
      <c r="E11" t="s">
        <v>1401</v>
      </c>
      <c r="F11" t="s">
        <v>38</v>
      </c>
      <c r="G11" s="42">
        <v>41413.439599999998</v>
      </c>
    </row>
    <row r="12" spans="1:7" x14ac:dyDescent="0.25">
      <c r="A12" s="30">
        <v>44958</v>
      </c>
      <c r="B12" t="s">
        <v>1403</v>
      </c>
      <c r="C12" t="s">
        <v>112</v>
      </c>
      <c r="D12" t="s">
        <v>120</v>
      </c>
      <c r="E12" t="s">
        <v>1401</v>
      </c>
      <c r="F12" t="s">
        <v>84</v>
      </c>
      <c r="G12" s="42">
        <v>183839.94399526599</v>
      </c>
    </row>
    <row r="13" spans="1:7" x14ac:dyDescent="0.25">
      <c r="A13" s="30">
        <v>44958</v>
      </c>
      <c r="B13" t="s">
        <v>1403</v>
      </c>
      <c r="C13" t="s">
        <v>112</v>
      </c>
      <c r="D13" t="s">
        <v>120</v>
      </c>
      <c r="E13" t="s">
        <v>1401</v>
      </c>
      <c r="F13" t="s">
        <v>38</v>
      </c>
      <c r="G13" s="42">
        <v>-76034.395806699002</v>
      </c>
    </row>
    <row r="14" spans="1:7" x14ac:dyDescent="0.25">
      <c r="A14" s="30">
        <v>44958</v>
      </c>
      <c r="B14" t="s">
        <v>1403</v>
      </c>
      <c r="C14" t="s">
        <v>1215</v>
      </c>
      <c r="D14" t="s">
        <v>1216</v>
      </c>
      <c r="E14" t="s">
        <v>1404</v>
      </c>
      <c r="F14" t="s">
        <v>84</v>
      </c>
      <c r="G14" s="42">
        <v>-41668.629730950001</v>
      </c>
    </row>
    <row r="15" spans="1:7" x14ac:dyDescent="0.25">
      <c r="A15" s="30">
        <v>44958</v>
      </c>
      <c r="B15" t="s">
        <v>1403</v>
      </c>
      <c r="C15" t="s">
        <v>1215</v>
      </c>
      <c r="D15" t="s">
        <v>1216</v>
      </c>
      <c r="E15" t="s">
        <v>1404</v>
      </c>
      <c r="F15" t="s">
        <v>95</v>
      </c>
      <c r="G15" s="42">
        <v>36826.470585342002</v>
      </c>
    </row>
    <row r="16" spans="1:7" x14ac:dyDescent="0.25">
      <c r="A16" s="30">
        <v>44958</v>
      </c>
      <c r="B16" t="s">
        <v>1402</v>
      </c>
      <c r="C16" t="s">
        <v>86</v>
      </c>
      <c r="D16" t="s">
        <v>83</v>
      </c>
      <c r="E16" t="s">
        <v>1401</v>
      </c>
      <c r="F16" t="s">
        <v>84</v>
      </c>
      <c r="G16" s="42">
        <v>-11652.4</v>
      </c>
    </row>
    <row r="17" spans="1:7" x14ac:dyDescent="0.25">
      <c r="A17" s="30">
        <v>44958</v>
      </c>
      <c r="B17" t="s">
        <v>1402</v>
      </c>
      <c r="C17" t="s">
        <v>86</v>
      </c>
      <c r="D17" t="s">
        <v>83</v>
      </c>
      <c r="E17" t="s">
        <v>1401</v>
      </c>
      <c r="F17" t="s">
        <v>38</v>
      </c>
      <c r="G17" s="42">
        <v>2881.69488</v>
      </c>
    </row>
    <row r="18" spans="1:7" x14ac:dyDescent="0.25">
      <c r="A18" s="30">
        <v>44958</v>
      </c>
      <c r="B18" t="s">
        <v>1402</v>
      </c>
      <c r="C18" t="s">
        <v>112</v>
      </c>
      <c r="D18" t="s">
        <v>120</v>
      </c>
      <c r="E18" t="s">
        <v>1401</v>
      </c>
      <c r="F18" t="s">
        <v>84</v>
      </c>
      <c r="G18" s="42">
        <v>38638.520379918999</v>
      </c>
    </row>
    <row r="19" spans="1:7" x14ac:dyDescent="0.25">
      <c r="A19" s="30">
        <v>44958</v>
      </c>
      <c r="B19" t="s">
        <v>1402</v>
      </c>
      <c r="C19" t="s">
        <v>112</v>
      </c>
      <c r="D19" t="s">
        <v>120</v>
      </c>
      <c r="E19" t="s">
        <v>1401</v>
      </c>
      <c r="F19" t="s">
        <v>38</v>
      </c>
      <c r="G19" s="42">
        <v>-15564.419060953</v>
      </c>
    </row>
    <row r="20" spans="1:7" x14ac:dyDescent="0.25">
      <c r="A20" s="30">
        <v>44958</v>
      </c>
      <c r="B20" t="s">
        <v>1402</v>
      </c>
      <c r="C20" t="s">
        <v>1215</v>
      </c>
      <c r="D20" t="s">
        <v>1216</v>
      </c>
      <c r="E20" t="s">
        <v>1401</v>
      </c>
      <c r="F20" t="s">
        <v>84</v>
      </c>
      <c r="G20" s="42">
        <v>-26963.0259477</v>
      </c>
    </row>
    <row r="21" spans="1:7" x14ac:dyDescent="0.25">
      <c r="A21" s="30">
        <v>44958</v>
      </c>
      <c r="B21" t="s">
        <v>1402</v>
      </c>
      <c r="C21" t="s">
        <v>1215</v>
      </c>
      <c r="D21" t="s">
        <v>1216</v>
      </c>
      <c r="E21" t="s">
        <v>1401</v>
      </c>
      <c r="F21" t="s">
        <v>38</v>
      </c>
      <c r="G21" s="42">
        <v>12307.913264340999</v>
      </c>
    </row>
    <row r="22" spans="1:7" x14ac:dyDescent="0.25">
      <c r="A22" s="30">
        <v>44958</v>
      </c>
      <c r="B22" t="s">
        <v>1402</v>
      </c>
      <c r="C22" t="s">
        <v>1217</v>
      </c>
      <c r="D22" t="s">
        <v>1216</v>
      </c>
      <c r="E22" t="s">
        <v>1401</v>
      </c>
      <c r="F22" t="s">
        <v>38</v>
      </c>
      <c r="G22" s="42">
        <v>2.418E-4</v>
      </c>
    </row>
    <row r="23" spans="1:7" x14ac:dyDescent="0.25">
      <c r="A23" s="30">
        <v>44958</v>
      </c>
      <c r="B23" t="s">
        <v>1399</v>
      </c>
      <c r="C23" t="s">
        <v>86</v>
      </c>
      <c r="D23" t="s">
        <v>83</v>
      </c>
      <c r="E23" t="s">
        <v>1398</v>
      </c>
      <c r="F23" t="s">
        <v>122</v>
      </c>
      <c r="G23" s="42">
        <v>113963</v>
      </c>
    </row>
    <row r="24" spans="1:7" x14ac:dyDescent="0.25">
      <c r="A24" s="30">
        <v>44958</v>
      </c>
      <c r="B24" t="s">
        <v>1399</v>
      </c>
      <c r="C24" t="s">
        <v>86</v>
      </c>
      <c r="D24" t="s">
        <v>83</v>
      </c>
      <c r="E24" t="s">
        <v>1398</v>
      </c>
      <c r="F24" t="s">
        <v>38</v>
      </c>
      <c r="G24" s="42">
        <v>-27532.984100000001</v>
      </c>
    </row>
    <row r="25" spans="1:7" x14ac:dyDescent="0.25">
      <c r="A25" s="30">
        <v>44958</v>
      </c>
      <c r="B25" t="s">
        <v>1399</v>
      </c>
      <c r="C25" t="s">
        <v>1215</v>
      </c>
      <c r="D25" t="s">
        <v>1216</v>
      </c>
      <c r="E25" t="s">
        <v>1400</v>
      </c>
      <c r="F25" t="s">
        <v>122</v>
      </c>
      <c r="G25" s="42">
        <v>-113941.4476382</v>
      </c>
    </row>
    <row r="26" spans="1:7" x14ac:dyDescent="0.25">
      <c r="A26" s="30">
        <v>44958</v>
      </c>
      <c r="B26" t="s">
        <v>1399</v>
      </c>
      <c r="C26" t="s">
        <v>1215</v>
      </c>
      <c r="D26" t="s">
        <v>1216</v>
      </c>
      <c r="E26" t="s">
        <v>1400</v>
      </c>
      <c r="F26" t="s">
        <v>95</v>
      </c>
      <c r="G26" s="42">
        <v>27583.55567414</v>
      </c>
    </row>
    <row r="27" spans="1:7" x14ac:dyDescent="0.25">
      <c r="A27" s="30">
        <v>44958</v>
      </c>
      <c r="B27" t="s">
        <v>1396</v>
      </c>
      <c r="C27" t="s">
        <v>86</v>
      </c>
      <c r="D27" t="s">
        <v>83</v>
      </c>
      <c r="E27" t="s">
        <v>1395</v>
      </c>
      <c r="F27" t="s">
        <v>185</v>
      </c>
      <c r="G27" s="42">
        <v>936.43</v>
      </c>
    </row>
    <row r="28" spans="1:7" x14ac:dyDescent="0.25">
      <c r="A28" s="30">
        <v>44958</v>
      </c>
      <c r="B28" t="s">
        <v>1396</v>
      </c>
      <c r="C28" t="s">
        <v>86</v>
      </c>
      <c r="D28" t="s">
        <v>83</v>
      </c>
      <c r="E28" t="s">
        <v>1395</v>
      </c>
      <c r="F28" t="s">
        <v>38</v>
      </c>
      <c r="G28" s="42">
        <v>-13713.5707</v>
      </c>
    </row>
    <row r="29" spans="1:7" x14ac:dyDescent="0.25">
      <c r="A29" s="30">
        <v>44958</v>
      </c>
      <c r="B29" t="s">
        <v>1396</v>
      </c>
      <c r="C29" t="s">
        <v>1215</v>
      </c>
      <c r="D29" t="s">
        <v>1216</v>
      </c>
      <c r="E29" t="s">
        <v>1397</v>
      </c>
      <c r="F29" t="s">
        <v>185</v>
      </c>
      <c r="G29" s="42">
        <v>-937.97824927999795</v>
      </c>
    </row>
    <row r="30" spans="1:7" x14ac:dyDescent="0.25">
      <c r="A30" s="30">
        <v>44958</v>
      </c>
      <c r="B30" t="s">
        <v>1396</v>
      </c>
      <c r="C30" t="s">
        <v>1215</v>
      </c>
      <c r="D30" t="s">
        <v>1216</v>
      </c>
      <c r="E30" t="s">
        <v>1397</v>
      </c>
      <c r="F30" t="s">
        <v>95</v>
      </c>
      <c r="G30" s="42">
        <v>13937.313161669999</v>
      </c>
    </row>
    <row r="31" spans="1:7" x14ac:dyDescent="0.25">
      <c r="A31" s="30">
        <v>44958</v>
      </c>
      <c r="B31" t="s">
        <v>1394</v>
      </c>
      <c r="C31" t="s">
        <v>1184</v>
      </c>
      <c r="D31" t="s">
        <v>1185</v>
      </c>
      <c r="E31" t="s">
        <v>1282</v>
      </c>
      <c r="F31" t="s">
        <v>1186</v>
      </c>
      <c r="G31" s="42">
        <v>-1757.3</v>
      </c>
    </row>
    <row r="32" spans="1:7" x14ac:dyDescent="0.25">
      <c r="A32" s="30">
        <v>44958</v>
      </c>
      <c r="B32" t="s">
        <v>1394</v>
      </c>
      <c r="C32" t="s">
        <v>1184</v>
      </c>
      <c r="D32" t="s">
        <v>1185</v>
      </c>
      <c r="E32" t="s">
        <v>1282</v>
      </c>
      <c r="F32" t="s">
        <v>95</v>
      </c>
      <c r="G32" s="42">
        <v>87864.960628700006</v>
      </c>
    </row>
    <row r="33" spans="1:7" x14ac:dyDescent="0.25">
      <c r="A33" s="30">
        <v>44958</v>
      </c>
      <c r="B33" t="s">
        <v>1394</v>
      </c>
      <c r="C33" t="s">
        <v>45</v>
      </c>
      <c r="D33" t="s">
        <v>1214</v>
      </c>
      <c r="E33" t="s">
        <v>469</v>
      </c>
      <c r="F33" t="s">
        <v>469</v>
      </c>
      <c r="G33" s="42">
        <v>1757.5</v>
      </c>
    </row>
    <row r="34" spans="1:7" x14ac:dyDescent="0.25">
      <c r="A34" s="30">
        <v>44958</v>
      </c>
      <c r="B34" t="s">
        <v>1394</v>
      </c>
      <c r="C34" t="s">
        <v>45</v>
      </c>
      <c r="D34" t="s">
        <v>1214</v>
      </c>
      <c r="E34" t="s">
        <v>1235</v>
      </c>
      <c r="F34" t="s">
        <v>38</v>
      </c>
      <c r="G34" s="42">
        <v>-14829.577522127</v>
      </c>
    </row>
    <row r="35" spans="1:7" x14ac:dyDescent="0.25">
      <c r="A35" s="30">
        <v>44958</v>
      </c>
      <c r="B35" t="s">
        <v>1393</v>
      </c>
      <c r="C35" t="s">
        <v>86</v>
      </c>
      <c r="D35" t="s">
        <v>18</v>
      </c>
      <c r="E35" t="s">
        <v>456</v>
      </c>
      <c r="F35" t="s">
        <v>1157</v>
      </c>
      <c r="G35" s="42">
        <v>5811</v>
      </c>
    </row>
    <row r="36" spans="1:7" x14ac:dyDescent="0.25">
      <c r="A36" s="30">
        <v>44958</v>
      </c>
      <c r="B36" t="s">
        <v>1393</v>
      </c>
      <c r="C36" t="s">
        <v>86</v>
      </c>
      <c r="D36" t="s">
        <v>18</v>
      </c>
      <c r="E36" t="s">
        <v>456</v>
      </c>
      <c r="F36" t="s">
        <v>38</v>
      </c>
      <c r="G36" s="42">
        <v>-143455.33198583499</v>
      </c>
    </row>
    <row r="37" spans="1:7" x14ac:dyDescent="0.25">
      <c r="A37" s="30">
        <v>44958</v>
      </c>
      <c r="B37" t="s">
        <v>1393</v>
      </c>
      <c r="C37" t="s">
        <v>1184</v>
      </c>
      <c r="D37" t="s">
        <v>1185</v>
      </c>
      <c r="E37" t="s">
        <v>1282</v>
      </c>
      <c r="F37" t="s">
        <v>1186</v>
      </c>
      <c r="G37" s="42">
        <v>-5811</v>
      </c>
    </row>
    <row r="38" spans="1:7" x14ac:dyDescent="0.25">
      <c r="A38" s="30">
        <v>44958</v>
      </c>
      <c r="B38" t="s">
        <v>1393</v>
      </c>
      <c r="C38" t="s">
        <v>1184</v>
      </c>
      <c r="D38" t="s">
        <v>1185</v>
      </c>
      <c r="E38" t="s">
        <v>1282</v>
      </c>
      <c r="F38" t="s">
        <v>95</v>
      </c>
      <c r="G38" s="42">
        <v>290549.68059589999</v>
      </c>
    </row>
    <row r="39" spans="1:7" x14ac:dyDescent="0.25">
      <c r="A39" s="30">
        <v>44958</v>
      </c>
      <c r="B39" t="s">
        <v>1391</v>
      </c>
      <c r="C39" t="s">
        <v>86</v>
      </c>
      <c r="D39" t="s">
        <v>83</v>
      </c>
      <c r="E39" t="s">
        <v>1390</v>
      </c>
      <c r="F39" t="s">
        <v>124</v>
      </c>
      <c r="G39" s="42">
        <v>-10649</v>
      </c>
    </row>
    <row r="40" spans="1:7" x14ac:dyDescent="0.25">
      <c r="A40" s="30">
        <v>44958</v>
      </c>
      <c r="B40" t="s">
        <v>1391</v>
      </c>
      <c r="C40" t="s">
        <v>86</v>
      </c>
      <c r="D40" t="s">
        <v>83</v>
      </c>
      <c r="E40" t="s">
        <v>1390</v>
      </c>
      <c r="F40" t="s">
        <v>38</v>
      </c>
      <c r="G40" s="42">
        <v>7652.1777000000002</v>
      </c>
    </row>
    <row r="41" spans="1:7" x14ac:dyDescent="0.25">
      <c r="A41" s="30">
        <v>44958</v>
      </c>
      <c r="B41" t="s">
        <v>1391</v>
      </c>
      <c r="C41" t="s">
        <v>1215</v>
      </c>
      <c r="D41" t="s">
        <v>1216</v>
      </c>
      <c r="E41" t="s">
        <v>1392</v>
      </c>
      <c r="F41" t="s">
        <v>124</v>
      </c>
      <c r="G41" s="42">
        <v>10679.405044470001</v>
      </c>
    </row>
    <row r="42" spans="1:7" x14ac:dyDescent="0.25">
      <c r="A42" s="30">
        <v>44958</v>
      </c>
      <c r="B42" t="s">
        <v>1391</v>
      </c>
      <c r="C42" t="s">
        <v>1215</v>
      </c>
      <c r="D42" t="s">
        <v>1216</v>
      </c>
      <c r="E42" t="s">
        <v>1392</v>
      </c>
      <c r="F42" t="s">
        <v>95</v>
      </c>
      <c r="G42" s="42">
        <v>-7810.3968815319904</v>
      </c>
    </row>
    <row r="43" spans="1:7" x14ac:dyDescent="0.25">
      <c r="A43" s="30">
        <v>44958</v>
      </c>
      <c r="B43" t="s">
        <v>1389</v>
      </c>
      <c r="C43" t="s">
        <v>112</v>
      </c>
      <c r="D43" t="s">
        <v>120</v>
      </c>
      <c r="E43" t="s">
        <v>1386</v>
      </c>
      <c r="F43" t="s">
        <v>20</v>
      </c>
      <c r="G43" s="42">
        <v>1415.409458801</v>
      </c>
    </row>
    <row r="44" spans="1:7" x14ac:dyDescent="0.25">
      <c r="A44" s="30">
        <v>44958</v>
      </c>
      <c r="B44" t="s">
        <v>1389</v>
      </c>
      <c r="C44" t="s">
        <v>112</v>
      </c>
      <c r="D44" t="s">
        <v>120</v>
      </c>
      <c r="E44" t="s">
        <v>1386</v>
      </c>
      <c r="F44" t="s">
        <v>38</v>
      </c>
      <c r="G44" s="42">
        <v>-364000.33843898203</v>
      </c>
    </row>
    <row r="45" spans="1:7" x14ac:dyDescent="0.25">
      <c r="A45" s="30">
        <v>44958</v>
      </c>
      <c r="B45" t="s">
        <v>1389</v>
      </c>
      <c r="C45" t="s">
        <v>112</v>
      </c>
      <c r="D45" t="s">
        <v>165</v>
      </c>
      <c r="E45" t="s">
        <v>1386</v>
      </c>
      <c r="F45" t="s">
        <v>20</v>
      </c>
      <c r="G45" s="42">
        <v>404.412259409</v>
      </c>
    </row>
    <row r="46" spans="1:7" x14ac:dyDescent="0.25">
      <c r="A46" s="30">
        <v>44958</v>
      </c>
      <c r="B46" t="s">
        <v>1389</v>
      </c>
      <c r="C46" t="s">
        <v>112</v>
      </c>
      <c r="D46" t="s">
        <v>165</v>
      </c>
      <c r="E46" t="s">
        <v>1386</v>
      </c>
      <c r="F46" t="s">
        <v>38</v>
      </c>
      <c r="G46" s="42">
        <v>178353.00319355601</v>
      </c>
    </row>
    <row r="47" spans="1:7" x14ac:dyDescent="0.25">
      <c r="A47" s="30">
        <v>44958</v>
      </c>
      <c r="B47" t="s">
        <v>1389</v>
      </c>
      <c r="C47" t="s">
        <v>45</v>
      </c>
      <c r="D47" t="s">
        <v>1211</v>
      </c>
      <c r="E47" t="s">
        <v>1386</v>
      </c>
      <c r="F47" t="s">
        <v>20</v>
      </c>
      <c r="G47" s="42">
        <v>-412.91884700000003</v>
      </c>
    </row>
    <row r="48" spans="1:7" x14ac:dyDescent="0.25">
      <c r="A48" s="30">
        <v>44958</v>
      </c>
      <c r="B48" t="s">
        <v>1389</v>
      </c>
      <c r="C48" t="s">
        <v>45</v>
      </c>
      <c r="D48" t="s">
        <v>1211</v>
      </c>
      <c r="E48" t="s">
        <v>1386</v>
      </c>
      <c r="F48" t="s">
        <v>38</v>
      </c>
      <c r="G48" s="42">
        <v>-194584.254814846</v>
      </c>
    </row>
    <row r="49" spans="1:7" x14ac:dyDescent="0.25">
      <c r="A49" s="30">
        <v>44958</v>
      </c>
      <c r="B49" t="s">
        <v>1388</v>
      </c>
      <c r="C49" t="s">
        <v>86</v>
      </c>
      <c r="D49" t="s">
        <v>83</v>
      </c>
      <c r="E49" t="s">
        <v>1386</v>
      </c>
      <c r="F49" t="s">
        <v>20</v>
      </c>
      <c r="G49" s="42">
        <v>-30.824000000000002</v>
      </c>
    </row>
    <row r="50" spans="1:7" x14ac:dyDescent="0.25">
      <c r="A50" s="30">
        <v>44958</v>
      </c>
      <c r="B50" t="s">
        <v>1388</v>
      </c>
      <c r="C50" t="s">
        <v>86</v>
      </c>
      <c r="D50" t="s">
        <v>83</v>
      </c>
      <c r="E50" t="s">
        <v>1386</v>
      </c>
      <c r="F50" t="s">
        <v>38</v>
      </c>
      <c r="G50" s="42">
        <v>5358.5352000000003</v>
      </c>
    </row>
    <row r="51" spans="1:7" x14ac:dyDescent="0.25">
      <c r="A51" s="30">
        <v>44958</v>
      </c>
      <c r="B51" t="s">
        <v>1388</v>
      </c>
      <c r="C51" t="s">
        <v>1215</v>
      </c>
      <c r="D51" t="s">
        <v>1216</v>
      </c>
      <c r="E51" t="s">
        <v>1387</v>
      </c>
      <c r="F51" t="s">
        <v>20</v>
      </c>
      <c r="G51" s="42">
        <v>30.717781299999899</v>
      </c>
    </row>
    <row r="52" spans="1:7" x14ac:dyDescent="0.25">
      <c r="A52" s="30">
        <v>44958</v>
      </c>
      <c r="B52" t="s">
        <v>1388</v>
      </c>
      <c r="C52" t="s">
        <v>1215</v>
      </c>
      <c r="D52" t="s">
        <v>1216</v>
      </c>
      <c r="E52" t="s">
        <v>1387</v>
      </c>
      <c r="F52" t="s">
        <v>95</v>
      </c>
      <c r="G52" s="42">
        <v>-6069.1739729540004</v>
      </c>
    </row>
    <row r="53" spans="1:7" x14ac:dyDescent="0.25">
      <c r="A53" s="30">
        <v>44958</v>
      </c>
      <c r="B53" t="s">
        <v>1385</v>
      </c>
      <c r="C53" t="s">
        <v>86</v>
      </c>
      <c r="D53" t="s">
        <v>18</v>
      </c>
      <c r="E53" t="s">
        <v>458</v>
      </c>
      <c r="F53" t="s">
        <v>1158</v>
      </c>
      <c r="G53" s="42">
        <v>1830.6779999999901</v>
      </c>
    </row>
    <row r="54" spans="1:7" x14ac:dyDescent="0.25">
      <c r="A54" s="30">
        <v>44958</v>
      </c>
      <c r="B54" t="s">
        <v>1385</v>
      </c>
      <c r="C54" t="s">
        <v>86</v>
      </c>
      <c r="D54" t="s">
        <v>18</v>
      </c>
      <c r="E54" t="s">
        <v>458</v>
      </c>
      <c r="F54" t="s">
        <v>38</v>
      </c>
      <c r="G54" s="42">
        <v>-271727.94188835402</v>
      </c>
    </row>
    <row r="55" spans="1:7" x14ac:dyDescent="0.25">
      <c r="A55" s="30">
        <v>44958</v>
      </c>
      <c r="B55" t="s">
        <v>1385</v>
      </c>
      <c r="C55" t="s">
        <v>213</v>
      </c>
      <c r="D55" t="s">
        <v>40</v>
      </c>
      <c r="E55" t="s">
        <v>1387</v>
      </c>
      <c r="F55" t="s">
        <v>20</v>
      </c>
      <c r="G55" s="42">
        <v>344.155709774</v>
      </c>
    </row>
    <row r="56" spans="1:7" x14ac:dyDescent="0.25">
      <c r="A56" s="30">
        <v>44958</v>
      </c>
      <c r="B56" t="s">
        <v>1385</v>
      </c>
      <c r="C56" t="s">
        <v>112</v>
      </c>
      <c r="D56" t="s">
        <v>120</v>
      </c>
      <c r="E56" t="s">
        <v>1386</v>
      </c>
      <c r="F56" t="s">
        <v>20</v>
      </c>
      <c r="G56" s="42">
        <v>-5319.9688666669999</v>
      </c>
    </row>
    <row r="57" spans="1:7" x14ac:dyDescent="0.25">
      <c r="A57" s="30">
        <v>44958</v>
      </c>
      <c r="B57" t="s">
        <v>1385</v>
      </c>
      <c r="C57" t="s">
        <v>112</v>
      </c>
      <c r="D57" t="s">
        <v>120</v>
      </c>
      <c r="E57" t="s">
        <v>1386</v>
      </c>
      <c r="F57" t="s">
        <v>38</v>
      </c>
      <c r="G57" s="42">
        <v>1429771.0696716099</v>
      </c>
    </row>
    <row r="58" spans="1:7" x14ac:dyDescent="0.25">
      <c r="A58" s="30">
        <v>44958</v>
      </c>
      <c r="B58" t="s">
        <v>1385</v>
      </c>
      <c r="C58" t="s">
        <v>112</v>
      </c>
      <c r="D58" t="s">
        <v>120</v>
      </c>
      <c r="E58" t="s">
        <v>1384</v>
      </c>
      <c r="F58" t="s">
        <v>1177</v>
      </c>
      <c r="G58" s="42">
        <v>50056.675420129002</v>
      </c>
    </row>
    <row r="59" spans="1:7" x14ac:dyDescent="0.25">
      <c r="A59" s="30">
        <v>44958</v>
      </c>
      <c r="B59" t="s">
        <v>1385</v>
      </c>
      <c r="C59" t="s">
        <v>112</v>
      </c>
      <c r="D59" t="s">
        <v>120</v>
      </c>
      <c r="E59" t="s">
        <v>1384</v>
      </c>
      <c r="F59" t="s">
        <v>38</v>
      </c>
      <c r="G59" s="42">
        <v>-50000.018098410997</v>
      </c>
    </row>
    <row r="60" spans="1:7" x14ac:dyDescent="0.25">
      <c r="A60" s="30">
        <v>44958</v>
      </c>
      <c r="B60" t="s">
        <v>1385</v>
      </c>
      <c r="C60" t="s">
        <v>166</v>
      </c>
      <c r="D60" t="s">
        <v>1196</v>
      </c>
      <c r="E60" t="s">
        <v>1387</v>
      </c>
      <c r="F60" t="s">
        <v>20</v>
      </c>
      <c r="G60" s="42">
        <v>3087</v>
      </c>
    </row>
    <row r="61" spans="1:7" x14ac:dyDescent="0.25">
      <c r="A61" s="30">
        <v>44958</v>
      </c>
      <c r="B61" t="s">
        <v>1385</v>
      </c>
      <c r="C61" t="s">
        <v>166</v>
      </c>
      <c r="D61" t="s">
        <v>1196</v>
      </c>
      <c r="E61" t="s">
        <v>1387</v>
      </c>
      <c r="F61" t="s">
        <v>95</v>
      </c>
      <c r="G61" s="42">
        <v>-320044.72499999998</v>
      </c>
    </row>
    <row r="62" spans="1:7" x14ac:dyDescent="0.25">
      <c r="A62" s="30">
        <v>44958</v>
      </c>
      <c r="B62" t="s">
        <v>1383</v>
      </c>
      <c r="C62" t="s">
        <v>86</v>
      </c>
      <c r="D62" t="s">
        <v>18</v>
      </c>
      <c r="E62" t="s">
        <v>21</v>
      </c>
      <c r="F62" t="s">
        <v>1159</v>
      </c>
      <c r="G62" s="42">
        <v>-6.2560000000000002</v>
      </c>
    </row>
    <row r="63" spans="1:7" x14ac:dyDescent="0.25">
      <c r="A63" s="30">
        <v>44958</v>
      </c>
      <c r="B63" t="s">
        <v>1383</v>
      </c>
      <c r="C63" t="s">
        <v>86</v>
      </c>
      <c r="D63" t="s">
        <v>18</v>
      </c>
      <c r="E63" t="s">
        <v>21</v>
      </c>
      <c r="F63" t="s">
        <v>38</v>
      </c>
      <c r="G63" s="42">
        <v>-1311050.87020099</v>
      </c>
    </row>
    <row r="64" spans="1:7" x14ac:dyDescent="0.25">
      <c r="A64" s="30">
        <v>44958</v>
      </c>
      <c r="B64" t="s">
        <v>1383</v>
      </c>
      <c r="C64" t="s">
        <v>112</v>
      </c>
      <c r="D64" t="s">
        <v>120</v>
      </c>
      <c r="E64" t="s">
        <v>1347</v>
      </c>
      <c r="F64" t="s">
        <v>14</v>
      </c>
      <c r="G64" s="42">
        <v>0.28562399999999999</v>
      </c>
    </row>
    <row r="65" spans="1:7" x14ac:dyDescent="0.25">
      <c r="A65" s="30">
        <v>44958</v>
      </c>
      <c r="B65" t="s">
        <v>1383</v>
      </c>
      <c r="C65" t="s">
        <v>112</v>
      </c>
      <c r="D65" t="s">
        <v>120</v>
      </c>
      <c r="E65" t="s">
        <v>1347</v>
      </c>
      <c r="F65" t="s">
        <v>38</v>
      </c>
      <c r="G65" s="42">
        <v>-8169.6794347249997</v>
      </c>
    </row>
    <row r="66" spans="1:7" x14ac:dyDescent="0.25">
      <c r="A66" s="30">
        <v>44958</v>
      </c>
      <c r="B66" t="s">
        <v>1383</v>
      </c>
      <c r="C66" t="s">
        <v>45</v>
      </c>
      <c r="D66" t="s">
        <v>1207</v>
      </c>
      <c r="E66" t="s">
        <v>1349</v>
      </c>
      <c r="F66" t="s">
        <v>14</v>
      </c>
      <c r="G66" s="42">
        <v>25.438201495000001</v>
      </c>
    </row>
    <row r="67" spans="1:7" x14ac:dyDescent="0.25">
      <c r="A67" s="30">
        <v>44958</v>
      </c>
      <c r="B67" t="s">
        <v>1383</v>
      </c>
      <c r="C67" t="s">
        <v>45</v>
      </c>
      <c r="D67" t="s">
        <v>1207</v>
      </c>
      <c r="E67" t="s">
        <v>922</v>
      </c>
      <c r="F67" t="s">
        <v>922</v>
      </c>
      <c r="G67" s="42">
        <v>-8.4277999999999995E-5</v>
      </c>
    </row>
    <row r="68" spans="1:7" x14ac:dyDescent="0.25">
      <c r="A68" s="30">
        <v>44958</v>
      </c>
      <c r="B68" t="s">
        <v>1383</v>
      </c>
      <c r="C68" t="s">
        <v>45</v>
      </c>
      <c r="D68" t="s">
        <v>1208</v>
      </c>
      <c r="E68" t="s">
        <v>1349</v>
      </c>
      <c r="F68" t="s">
        <v>14</v>
      </c>
      <c r="G68" s="42">
        <v>4.0000000000000002E-9</v>
      </c>
    </row>
    <row r="69" spans="1:7" x14ac:dyDescent="0.25">
      <c r="A69" s="30">
        <v>44958</v>
      </c>
      <c r="B69" t="s">
        <v>1383</v>
      </c>
      <c r="C69" t="s">
        <v>45</v>
      </c>
      <c r="D69" t="s">
        <v>1211</v>
      </c>
      <c r="E69" t="s">
        <v>1347</v>
      </c>
      <c r="F69" t="s">
        <v>14</v>
      </c>
      <c r="G69" s="42">
        <v>368.92976844999998</v>
      </c>
    </row>
    <row r="70" spans="1:7" x14ac:dyDescent="0.25">
      <c r="A70" s="30">
        <v>44958</v>
      </c>
      <c r="B70" t="s">
        <v>1383</v>
      </c>
      <c r="C70" t="s">
        <v>45</v>
      </c>
      <c r="D70" t="s">
        <v>1211</v>
      </c>
      <c r="E70" t="s">
        <v>1347</v>
      </c>
      <c r="F70" t="s">
        <v>38</v>
      </c>
      <c r="G70" s="42">
        <v>-7743661.0452253697</v>
      </c>
    </row>
    <row r="71" spans="1:7" x14ac:dyDescent="0.25">
      <c r="A71" s="30">
        <v>44958</v>
      </c>
      <c r="B71" t="s">
        <v>1383</v>
      </c>
      <c r="C71" t="s">
        <v>45</v>
      </c>
      <c r="D71" t="s">
        <v>1212</v>
      </c>
      <c r="E71" t="s">
        <v>1349</v>
      </c>
      <c r="F71" t="s">
        <v>14</v>
      </c>
      <c r="G71" s="42">
        <v>-4.5645819169999999</v>
      </c>
    </row>
    <row r="72" spans="1:7" x14ac:dyDescent="0.25">
      <c r="A72" s="30">
        <v>44958</v>
      </c>
      <c r="B72" t="s">
        <v>1383</v>
      </c>
      <c r="C72" t="s">
        <v>45</v>
      </c>
      <c r="D72" t="s">
        <v>1212</v>
      </c>
      <c r="E72" t="s">
        <v>49</v>
      </c>
      <c r="F72" t="s">
        <v>49</v>
      </c>
      <c r="G72" s="42">
        <v>-2.954E-6</v>
      </c>
    </row>
    <row r="73" spans="1:7" x14ac:dyDescent="0.25">
      <c r="A73" s="30">
        <v>44958</v>
      </c>
      <c r="B73" t="s">
        <v>1383</v>
      </c>
      <c r="C73" t="s">
        <v>45</v>
      </c>
      <c r="D73" t="s">
        <v>1213</v>
      </c>
      <c r="E73" t="s">
        <v>47</v>
      </c>
      <c r="F73" t="s">
        <v>47</v>
      </c>
      <c r="G73" s="42">
        <v>-4.0199999999999996</v>
      </c>
    </row>
    <row r="74" spans="1:7" x14ac:dyDescent="0.25">
      <c r="A74" s="30">
        <v>44958</v>
      </c>
      <c r="B74" t="s">
        <v>1383</v>
      </c>
      <c r="C74" t="s">
        <v>45</v>
      </c>
      <c r="D74" t="s">
        <v>1213</v>
      </c>
      <c r="E74" t="s">
        <v>1235</v>
      </c>
      <c r="F74" t="s">
        <v>38</v>
      </c>
      <c r="G74" s="42">
        <v>-11923.210059999001</v>
      </c>
    </row>
    <row r="75" spans="1:7" x14ac:dyDescent="0.25">
      <c r="A75" s="30">
        <v>44958</v>
      </c>
      <c r="B75" t="s">
        <v>1382</v>
      </c>
      <c r="C75" t="s">
        <v>112</v>
      </c>
      <c r="D75" t="s">
        <v>120</v>
      </c>
      <c r="E75" t="s">
        <v>1347</v>
      </c>
      <c r="F75" t="s">
        <v>14</v>
      </c>
      <c r="G75" s="42">
        <v>1.512236001</v>
      </c>
    </row>
    <row r="76" spans="1:7" x14ac:dyDescent="0.25">
      <c r="A76" s="30">
        <v>44958</v>
      </c>
      <c r="B76" t="s">
        <v>1382</v>
      </c>
      <c r="C76" t="s">
        <v>112</v>
      </c>
      <c r="D76" t="s">
        <v>120</v>
      </c>
      <c r="E76" t="s">
        <v>1347</v>
      </c>
      <c r="F76" t="s">
        <v>38</v>
      </c>
      <c r="G76" s="42">
        <v>-30294.534879196999</v>
      </c>
    </row>
    <row r="77" spans="1:7" x14ac:dyDescent="0.25">
      <c r="A77" s="30">
        <v>44958</v>
      </c>
      <c r="B77" t="s">
        <v>1382</v>
      </c>
      <c r="C77" t="s">
        <v>112</v>
      </c>
      <c r="D77" t="s">
        <v>165</v>
      </c>
      <c r="E77" t="s">
        <v>1347</v>
      </c>
      <c r="F77" t="s">
        <v>14</v>
      </c>
      <c r="G77" s="42">
        <v>-4.6170059610000003</v>
      </c>
    </row>
    <row r="78" spans="1:7" x14ac:dyDescent="0.25">
      <c r="A78" s="30">
        <v>44958</v>
      </c>
      <c r="B78" t="s">
        <v>1382</v>
      </c>
      <c r="C78" t="s">
        <v>112</v>
      </c>
      <c r="D78" t="s">
        <v>165</v>
      </c>
      <c r="E78" t="s">
        <v>1347</v>
      </c>
      <c r="F78" t="s">
        <v>38</v>
      </c>
      <c r="G78" s="42">
        <v>215364.79328032199</v>
      </c>
    </row>
    <row r="79" spans="1:7" x14ac:dyDescent="0.25">
      <c r="A79" s="30">
        <v>44958</v>
      </c>
      <c r="B79" t="s">
        <v>1382</v>
      </c>
      <c r="C79" t="s">
        <v>45</v>
      </c>
      <c r="D79" t="s">
        <v>1207</v>
      </c>
      <c r="E79" t="s">
        <v>1349</v>
      </c>
      <c r="F79" t="s">
        <v>14</v>
      </c>
      <c r="G79" s="42">
        <v>-85.901464234000002</v>
      </c>
    </row>
    <row r="80" spans="1:7" x14ac:dyDescent="0.25">
      <c r="A80" s="30">
        <v>44958</v>
      </c>
      <c r="B80" t="s">
        <v>1382</v>
      </c>
      <c r="C80" t="s">
        <v>45</v>
      </c>
      <c r="D80" t="s">
        <v>1207</v>
      </c>
      <c r="E80" t="s">
        <v>922</v>
      </c>
      <c r="F80" t="s">
        <v>922</v>
      </c>
      <c r="G80" s="42">
        <v>-4.1891000000000003E-5</v>
      </c>
    </row>
    <row r="81" spans="1:7" x14ac:dyDescent="0.25">
      <c r="A81" s="30">
        <v>44958</v>
      </c>
      <c r="B81" t="s">
        <v>1382</v>
      </c>
      <c r="C81" t="s">
        <v>45</v>
      </c>
      <c r="D81" t="s">
        <v>1208</v>
      </c>
      <c r="E81" t="s">
        <v>1347</v>
      </c>
      <c r="F81" t="s">
        <v>38</v>
      </c>
      <c r="G81" s="42">
        <v>2.6202700000000001</v>
      </c>
    </row>
    <row r="82" spans="1:7" x14ac:dyDescent="0.25">
      <c r="A82" s="30">
        <v>44958</v>
      </c>
      <c r="B82" t="s">
        <v>1382</v>
      </c>
      <c r="C82" t="s">
        <v>45</v>
      </c>
      <c r="D82" t="s">
        <v>1211</v>
      </c>
      <c r="E82" t="s">
        <v>1347</v>
      </c>
      <c r="F82" t="s">
        <v>14</v>
      </c>
      <c r="G82" s="42">
        <v>-0.01</v>
      </c>
    </row>
    <row r="83" spans="1:7" x14ac:dyDescent="0.25">
      <c r="A83" s="30">
        <v>44958</v>
      </c>
      <c r="B83" t="s">
        <v>1382</v>
      </c>
      <c r="C83" t="s">
        <v>45</v>
      </c>
      <c r="D83" t="s">
        <v>1211</v>
      </c>
      <c r="E83" t="s">
        <v>1347</v>
      </c>
      <c r="F83" t="s">
        <v>38</v>
      </c>
      <c r="G83" s="42">
        <v>332.47899999999998</v>
      </c>
    </row>
    <row r="84" spans="1:7" x14ac:dyDescent="0.25">
      <c r="A84" s="30">
        <v>44958</v>
      </c>
      <c r="B84" t="s">
        <v>1382</v>
      </c>
      <c r="C84" t="s">
        <v>45</v>
      </c>
      <c r="D84" t="s">
        <v>1212</v>
      </c>
      <c r="E84" t="s">
        <v>1349</v>
      </c>
      <c r="F84" t="s">
        <v>14</v>
      </c>
      <c r="G84" s="42">
        <v>79.963820385000005</v>
      </c>
    </row>
    <row r="85" spans="1:7" x14ac:dyDescent="0.25">
      <c r="A85" s="30">
        <v>44958</v>
      </c>
      <c r="B85" t="s">
        <v>1382</v>
      </c>
      <c r="C85" t="s">
        <v>45</v>
      </c>
      <c r="D85" t="s">
        <v>1212</v>
      </c>
      <c r="E85" t="s">
        <v>49</v>
      </c>
      <c r="F85" t="s">
        <v>49</v>
      </c>
      <c r="G85" s="42">
        <v>4.1600999999999997E-5</v>
      </c>
    </row>
    <row r="86" spans="1:7" x14ac:dyDescent="0.25">
      <c r="A86" s="30">
        <v>44958</v>
      </c>
      <c r="B86" t="s">
        <v>1382</v>
      </c>
      <c r="C86" t="s">
        <v>45</v>
      </c>
      <c r="D86" t="s">
        <v>1213</v>
      </c>
      <c r="E86" t="s">
        <v>1235</v>
      </c>
      <c r="F86" t="s">
        <v>38</v>
      </c>
      <c r="G86" s="42">
        <v>-1.0996799989999999</v>
      </c>
    </row>
    <row r="87" spans="1:7" x14ac:dyDescent="0.25">
      <c r="A87" s="30">
        <v>44958</v>
      </c>
      <c r="B87" t="s">
        <v>1426</v>
      </c>
      <c r="C87" t="s">
        <v>112</v>
      </c>
      <c r="D87" t="s">
        <v>120</v>
      </c>
      <c r="E87" t="s">
        <v>1347</v>
      </c>
      <c r="F87" t="s">
        <v>14</v>
      </c>
      <c r="G87" s="42">
        <v>0.47460000099999999</v>
      </c>
    </row>
    <row r="88" spans="1:7" x14ac:dyDescent="0.25">
      <c r="A88" s="30">
        <v>44958</v>
      </c>
      <c r="B88" t="s">
        <v>1426</v>
      </c>
      <c r="C88" t="s">
        <v>112</v>
      </c>
      <c r="D88" t="s">
        <v>120</v>
      </c>
      <c r="E88" t="s">
        <v>1347</v>
      </c>
      <c r="F88" t="s">
        <v>38</v>
      </c>
      <c r="G88" s="42">
        <v>-8651.7481165200006</v>
      </c>
    </row>
    <row r="89" spans="1:7" x14ac:dyDescent="0.25">
      <c r="A89" s="30">
        <v>44958</v>
      </c>
      <c r="B89" t="s">
        <v>1426</v>
      </c>
      <c r="C89" t="s">
        <v>45</v>
      </c>
      <c r="D89" t="s">
        <v>1207</v>
      </c>
      <c r="E89" t="s">
        <v>1349</v>
      </c>
      <c r="F89" t="s">
        <v>14</v>
      </c>
      <c r="G89" s="42">
        <v>-0.28055969200000003</v>
      </c>
    </row>
    <row r="90" spans="1:7" x14ac:dyDescent="0.25">
      <c r="A90" s="30">
        <v>44958</v>
      </c>
      <c r="B90" t="s">
        <v>1426</v>
      </c>
      <c r="C90" t="s">
        <v>45</v>
      </c>
      <c r="D90" t="s">
        <v>1207</v>
      </c>
      <c r="E90" t="s">
        <v>922</v>
      </c>
      <c r="F90" t="s">
        <v>922</v>
      </c>
      <c r="G90" s="42">
        <v>1.8938999999999999E-5</v>
      </c>
    </row>
    <row r="91" spans="1:7" x14ac:dyDescent="0.25">
      <c r="A91" s="30">
        <v>44958</v>
      </c>
      <c r="B91" t="s">
        <v>1426</v>
      </c>
      <c r="C91" t="s">
        <v>45</v>
      </c>
      <c r="D91" t="s">
        <v>1207</v>
      </c>
      <c r="E91" t="s">
        <v>923</v>
      </c>
      <c r="F91" t="s">
        <v>923</v>
      </c>
      <c r="G91" s="42">
        <v>-1.9080999999999999E-5</v>
      </c>
    </row>
    <row r="92" spans="1:7" x14ac:dyDescent="0.25">
      <c r="A92" s="30">
        <v>44958</v>
      </c>
      <c r="B92" t="s">
        <v>1381</v>
      </c>
      <c r="C92" t="s">
        <v>112</v>
      </c>
      <c r="D92" t="s">
        <v>120</v>
      </c>
      <c r="E92" t="s">
        <v>1347</v>
      </c>
      <c r="F92" t="s">
        <v>14</v>
      </c>
      <c r="G92" s="42">
        <v>4.0000000000000002E-9</v>
      </c>
    </row>
    <row r="93" spans="1:7" x14ac:dyDescent="0.25">
      <c r="A93" s="30">
        <v>44958</v>
      </c>
      <c r="B93" t="s">
        <v>1381</v>
      </c>
      <c r="C93" t="s">
        <v>112</v>
      </c>
      <c r="D93" t="s">
        <v>120</v>
      </c>
      <c r="E93" t="s">
        <v>1347</v>
      </c>
      <c r="F93" t="s">
        <v>38</v>
      </c>
      <c r="G93" s="42">
        <v>-61.777803099000003</v>
      </c>
    </row>
    <row r="94" spans="1:7" x14ac:dyDescent="0.25">
      <c r="A94" s="30">
        <v>44958</v>
      </c>
      <c r="B94" t="s">
        <v>1381</v>
      </c>
      <c r="C94" t="s">
        <v>45</v>
      </c>
      <c r="D94" t="s">
        <v>1208</v>
      </c>
      <c r="E94" t="s">
        <v>1347</v>
      </c>
      <c r="F94" t="s">
        <v>38</v>
      </c>
      <c r="G94" s="42">
        <v>-6936.9949898920004</v>
      </c>
    </row>
    <row r="95" spans="1:7" x14ac:dyDescent="0.25">
      <c r="A95" s="30">
        <v>44958</v>
      </c>
      <c r="B95" t="s">
        <v>1381</v>
      </c>
      <c r="C95" t="s">
        <v>45</v>
      </c>
      <c r="D95" t="s">
        <v>1208</v>
      </c>
      <c r="E95" t="s">
        <v>924</v>
      </c>
      <c r="F95" t="s">
        <v>924</v>
      </c>
      <c r="G95" s="42">
        <v>82.71</v>
      </c>
    </row>
    <row r="96" spans="1:7" x14ac:dyDescent="0.25">
      <c r="A96" s="30">
        <v>44958</v>
      </c>
      <c r="B96" t="s">
        <v>1381</v>
      </c>
      <c r="C96" t="s">
        <v>45</v>
      </c>
      <c r="D96" t="s">
        <v>1208</v>
      </c>
      <c r="E96" t="s">
        <v>925</v>
      </c>
      <c r="F96" t="s">
        <v>925</v>
      </c>
      <c r="G96" s="42">
        <v>-82.71</v>
      </c>
    </row>
    <row r="97" spans="1:7" x14ac:dyDescent="0.25">
      <c r="A97" s="30">
        <v>44958</v>
      </c>
      <c r="B97" t="s">
        <v>1380</v>
      </c>
      <c r="C97" t="s">
        <v>1155</v>
      </c>
      <c r="D97" t="s">
        <v>1156</v>
      </c>
      <c r="E97" t="s">
        <v>1349</v>
      </c>
      <c r="F97" t="s">
        <v>14</v>
      </c>
      <c r="G97" s="42">
        <v>77.869515660000005</v>
      </c>
    </row>
    <row r="98" spans="1:7" x14ac:dyDescent="0.25">
      <c r="A98" s="30">
        <v>44958</v>
      </c>
      <c r="B98" t="s">
        <v>1380</v>
      </c>
      <c r="C98" t="s">
        <v>1155</v>
      </c>
      <c r="D98" t="s">
        <v>1156</v>
      </c>
      <c r="E98" t="s">
        <v>1349</v>
      </c>
      <c r="F98" t="s">
        <v>95</v>
      </c>
      <c r="G98" s="42">
        <v>-1835134.2622825201</v>
      </c>
    </row>
    <row r="99" spans="1:7" x14ac:dyDescent="0.25">
      <c r="A99" s="30">
        <v>44958</v>
      </c>
      <c r="B99" t="s">
        <v>1380</v>
      </c>
      <c r="C99" t="s">
        <v>86</v>
      </c>
      <c r="D99" t="s">
        <v>18</v>
      </c>
      <c r="E99" t="s">
        <v>21</v>
      </c>
      <c r="F99" t="s">
        <v>1159</v>
      </c>
      <c r="G99" s="42">
        <v>-84.429000000000002</v>
      </c>
    </row>
    <row r="100" spans="1:7" x14ac:dyDescent="0.25">
      <c r="A100" s="30">
        <v>44958</v>
      </c>
      <c r="B100" t="s">
        <v>1380</v>
      </c>
      <c r="C100" t="s">
        <v>86</v>
      </c>
      <c r="D100" t="s">
        <v>18</v>
      </c>
      <c r="E100" t="s">
        <v>21</v>
      </c>
      <c r="F100" t="s">
        <v>38</v>
      </c>
      <c r="G100" s="42">
        <v>1504964.3885496899</v>
      </c>
    </row>
    <row r="101" spans="1:7" x14ac:dyDescent="0.25">
      <c r="A101" s="30">
        <v>44958</v>
      </c>
      <c r="B101" t="s">
        <v>1380</v>
      </c>
      <c r="C101" t="s">
        <v>112</v>
      </c>
      <c r="D101" t="s">
        <v>41</v>
      </c>
      <c r="E101" t="s">
        <v>1349</v>
      </c>
      <c r="F101" t="s">
        <v>14</v>
      </c>
      <c r="G101" s="42">
        <v>11.31343405</v>
      </c>
    </row>
    <row r="102" spans="1:7" x14ac:dyDescent="0.25">
      <c r="A102" s="30">
        <v>44958</v>
      </c>
      <c r="B102" t="s">
        <v>1380</v>
      </c>
      <c r="C102" t="s">
        <v>112</v>
      </c>
      <c r="D102" t="s">
        <v>120</v>
      </c>
      <c r="E102" t="s">
        <v>1347</v>
      </c>
      <c r="F102" t="s">
        <v>14</v>
      </c>
      <c r="G102" s="42">
        <v>-5.11172</v>
      </c>
    </row>
    <row r="103" spans="1:7" x14ac:dyDescent="0.25">
      <c r="A103" s="30">
        <v>44958</v>
      </c>
      <c r="B103" t="s">
        <v>1380</v>
      </c>
      <c r="C103" t="s">
        <v>112</v>
      </c>
      <c r="D103" t="s">
        <v>120</v>
      </c>
      <c r="E103" t="s">
        <v>1347</v>
      </c>
      <c r="F103" t="s">
        <v>38</v>
      </c>
      <c r="G103" s="42">
        <v>195831.41671476999</v>
      </c>
    </row>
    <row r="104" spans="1:7" x14ac:dyDescent="0.25">
      <c r="A104" s="30">
        <v>44958</v>
      </c>
      <c r="B104" t="s">
        <v>1380</v>
      </c>
      <c r="C104" t="s">
        <v>182</v>
      </c>
      <c r="D104" t="s">
        <v>181</v>
      </c>
      <c r="E104" t="s">
        <v>1347</v>
      </c>
      <c r="F104" t="s">
        <v>14</v>
      </c>
      <c r="G104" s="42">
        <v>0.35899999999999999</v>
      </c>
    </row>
    <row r="105" spans="1:7" x14ac:dyDescent="0.25">
      <c r="A105" s="30">
        <v>44958</v>
      </c>
      <c r="B105" t="s">
        <v>1380</v>
      </c>
      <c r="C105" t="s">
        <v>182</v>
      </c>
      <c r="D105" t="s">
        <v>181</v>
      </c>
      <c r="E105" t="s">
        <v>1347</v>
      </c>
      <c r="F105" t="s">
        <v>38</v>
      </c>
      <c r="G105" s="42">
        <v>-16797.945991248998</v>
      </c>
    </row>
    <row r="106" spans="1:7" x14ac:dyDescent="0.25">
      <c r="A106" s="30">
        <v>44958</v>
      </c>
      <c r="B106" t="s">
        <v>1379</v>
      </c>
      <c r="C106" t="s">
        <v>86</v>
      </c>
      <c r="D106" t="s">
        <v>91</v>
      </c>
      <c r="E106" t="s">
        <v>1351</v>
      </c>
      <c r="F106" t="s">
        <v>14</v>
      </c>
      <c r="G106" s="42">
        <v>-0.58192999999999995</v>
      </c>
    </row>
    <row r="107" spans="1:7" x14ac:dyDescent="0.25">
      <c r="A107" s="30">
        <v>44958</v>
      </c>
      <c r="B107" t="s">
        <v>1379</v>
      </c>
      <c r="C107" t="s">
        <v>86</v>
      </c>
      <c r="D107" t="s">
        <v>91</v>
      </c>
      <c r="E107" t="s">
        <v>1351</v>
      </c>
      <c r="F107" t="s">
        <v>88</v>
      </c>
      <c r="G107" s="42">
        <v>13407.11285</v>
      </c>
    </row>
    <row r="108" spans="1:7" x14ac:dyDescent="0.25">
      <c r="A108" s="30">
        <v>44958</v>
      </c>
      <c r="B108" t="s">
        <v>1379</v>
      </c>
      <c r="C108" t="s">
        <v>112</v>
      </c>
      <c r="D108" t="s">
        <v>120</v>
      </c>
      <c r="E108" t="s">
        <v>1347</v>
      </c>
      <c r="F108" t="s">
        <v>14</v>
      </c>
      <c r="G108" s="42">
        <v>54.891240629999999</v>
      </c>
    </row>
    <row r="109" spans="1:7" x14ac:dyDescent="0.25">
      <c r="A109" s="30">
        <v>44958</v>
      </c>
      <c r="B109" t="s">
        <v>1379</v>
      </c>
      <c r="C109" t="s">
        <v>112</v>
      </c>
      <c r="D109" t="s">
        <v>120</v>
      </c>
      <c r="E109" t="s">
        <v>1347</v>
      </c>
      <c r="F109" t="s">
        <v>38</v>
      </c>
      <c r="G109" s="42">
        <v>427092.24297552998</v>
      </c>
    </row>
    <row r="110" spans="1:7" x14ac:dyDescent="0.25">
      <c r="A110" s="30">
        <v>44958</v>
      </c>
      <c r="B110" t="s">
        <v>1379</v>
      </c>
      <c r="C110" t="s">
        <v>45</v>
      </c>
      <c r="D110" t="s">
        <v>1207</v>
      </c>
      <c r="E110" t="s">
        <v>1349</v>
      </c>
      <c r="F110" t="s">
        <v>14</v>
      </c>
      <c r="G110" s="42">
        <v>-15.280269676</v>
      </c>
    </row>
    <row r="111" spans="1:7" x14ac:dyDescent="0.25">
      <c r="A111" s="30">
        <v>44958</v>
      </c>
      <c r="B111" t="s">
        <v>1379</v>
      </c>
      <c r="C111" t="s">
        <v>45</v>
      </c>
      <c r="D111" t="s">
        <v>1207</v>
      </c>
      <c r="E111" t="s">
        <v>922</v>
      </c>
      <c r="F111" t="s">
        <v>922</v>
      </c>
      <c r="G111" s="42">
        <v>-2.0225999999999999E-5</v>
      </c>
    </row>
    <row r="112" spans="1:7" x14ac:dyDescent="0.25">
      <c r="A112" s="30">
        <v>44958</v>
      </c>
      <c r="B112" t="s">
        <v>1378</v>
      </c>
      <c r="C112" t="s">
        <v>86</v>
      </c>
      <c r="D112" t="s">
        <v>91</v>
      </c>
      <c r="E112" t="s">
        <v>1351</v>
      </c>
      <c r="F112" t="s">
        <v>14</v>
      </c>
      <c r="G112" s="42">
        <v>-0.40171000000000001</v>
      </c>
    </row>
    <row r="113" spans="1:7" x14ac:dyDescent="0.25">
      <c r="A113" s="30">
        <v>44958</v>
      </c>
      <c r="B113" t="s">
        <v>1378</v>
      </c>
      <c r="C113" t="s">
        <v>86</v>
      </c>
      <c r="D113" t="s">
        <v>91</v>
      </c>
      <c r="E113" t="s">
        <v>1351</v>
      </c>
      <c r="F113" t="s">
        <v>88</v>
      </c>
      <c r="G113" s="42">
        <v>9285.3337900000006</v>
      </c>
    </row>
    <row r="114" spans="1:7" x14ac:dyDescent="0.25">
      <c r="A114" s="30">
        <v>44958</v>
      </c>
      <c r="B114" t="s">
        <v>1378</v>
      </c>
      <c r="C114" t="s">
        <v>112</v>
      </c>
      <c r="D114" t="s">
        <v>120</v>
      </c>
      <c r="E114" t="s">
        <v>1347</v>
      </c>
      <c r="F114" t="s">
        <v>14</v>
      </c>
      <c r="G114" s="42">
        <v>-140.40976384999999</v>
      </c>
    </row>
    <row r="115" spans="1:7" x14ac:dyDescent="0.25">
      <c r="A115" s="30">
        <v>44958</v>
      </c>
      <c r="B115" t="s">
        <v>1378</v>
      </c>
      <c r="C115" t="s">
        <v>112</v>
      </c>
      <c r="D115" t="s">
        <v>120</v>
      </c>
      <c r="E115" t="s">
        <v>1347</v>
      </c>
      <c r="F115" t="s">
        <v>38</v>
      </c>
      <c r="G115" s="42">
        <v>2068607.41404663</v>
      </c>
    </row>
    <row r="116" spans="1:7" x14ac:dyDescent="0.25">
      <c r="A116" s="30">
        <v>44958</v>
      </c>
      <c r="B116" t="s">
        <v>1378</v>
      </c>
      <c r="C116" t="s">
        <v>45</v>
      </c>
      <c r="D116" t="s">
        <v>1212</v>
      </c>
      <c r="E116" t="s">
        <v>1349</v>
      </c>
      <c r="F116" t="s">
        <v>14</v>
      </c>
      <c r="G116" s="42">
        <v>43.345008131999997</v>
      </c>
    </row>
    <row r="117" spans="1:7" x14ac:dyDescent="0.25">
      <c r="A117" s="30">
        <v>44958</v>
      </c>
      <c r="B117" t="s">
        <v>1378</v>
      </c>
      <c r="C117" t="s">
        <v>45</v>
      </c>
      <c r="D117" t="s">
        <v>1212</v>
      </c>
      <c r="E117" t="s">
        <v>49</v>
      </c>
      <c r="F117" t="s">
        <v>49</v>
      </c>
      <c r="G117" s="42">
        <v>3.8204000000000002E-5</v>
      </c>
    </row>
    <row r="118" spans="1:7" x14ac:dyDescent="0.25">
      <c r="A118" s="30">
        <v>44958</v>
      </c>
      <c r="B118" t="s">
        <v>1377</v>
      </c>
      <c r="C118" t="s">
        <v>86</v>
      </c>
      <c r="D118" t="s">
        <v>91</v>
      </c>
      <c r="E118" t="s">
        <v>1351</v>
      </c>
      <c r="F118" t="s">
        <v>14</v>
      </c>
      <c r="G118" s="42">
        <v>-0.28220000000000001</v>
      </c>
    </row>
    <row r="119" spans="1:7" x14ac:dyDescent="0.25">
      <c r="A119" s="30">
        <v>44958</v>
      </c>
      <c r="B119" t="s">
        <v>1377</v>
      </c>
      <c r="C119" t="s">
        <v>86</v>
      </c>
      <c r="D119" t="s">
        <v>91</v>
      </c>
      <c r="E119" t="s">
        <v>1351</v>
      </c>
      <c r="F119" t="s">
        <v>88</v>
      </c>
      <c r="G119" s="42">
        <v>6550.7085999999999</v>
      </c>
    </row>
    <row r="120" spans="1:7" x14ac:dyDescent="0.25">
      <c r="A120" s="30">
        <v>44958</v>
      </c>
      <c r="B120" t="s">
        <v>1377</v>
      </c>
      <c r="C120" t="s">
        <v>112</v>
      </c>
      <c r="D120" t="s">
        <v>120</v>
      </c>
      <c r="E120" t="s">
        <v>1347</v>
      </c>
      <c r="F120" t="s">
        <v>14</v>
      </c>
      <c r="G120" s="42">
        <v>114.312141709</v>
      </c>
    </row>
    <row r="121" spans="1:7" x14ac:dyDescent="0.25">
      <c r="A121" s="30">
        <v>44958</v>
      </c>
      <c r="B121" t="s">
        <v>1377</v>
      </c>
      <c r="C121" t="s">
        <v>112</v>
      </c>
      <c r="D121" t="s">
        <v>120</v>
      </c>
      <c r="E121" t="s">
        <v>1347</v>
      </c>
      <c r="F121" t="s">
        <v>38</v>
      </c>
      <c r="G121" s="42">
        <v>-1768152.6781895999</v>
      </c>
    </row>
    <row r="122" spans="1:7" x14ac:dyDescent="0.25">
      <c r="A122" s="30">
        <v>44958</v>
      </c>
      <c r="B122" t="s">
        <v>1377</v>
      </c>
      <c r="C122" t="s">
        <v>45</v>
      </c>
      <c r="D122" t="s">
        <v>1207</v>
      </c>
      <c r="E122" t="s">
        <v>1349</v>
      </c>
      <c r="F122" t="s">
        <v>14</v>
      </c>
      <c r="G122" s="42">
        <v>-15.217009287</v>
      </c>
    </row>
    <row r="123" spans="1:7" x14ac:dyDescent="0.25">
      <c r="A123" s="30">
        <v>44958</v>
      </c>
      <c r="B123" t="s">
        <v>1377</v>
      </c>
      <c r="C123" t="s">
        <v>45</v>
      </c>
      <c r="D123" t="s">
        <v>1207</v>
      </c>
      <c r="E123" t="s">
        <v>922</v>
      </c>
      <c r="F123" t="s">
        <v>922</v>
      </c>
      <c r="G123" s="42">
        <v>-2.213E-5</v>
      </c>
    </row>
    <row r="124" spans="1:7" x14ac:dyDescent="0.25">
      <c r="A124" s="30">
        <v>44958</v>
      </c>
      <c r="B124" t="s">
        <v>1376</v>
      </c>
      <c r="C124" t="s">
        <v>45</v>
      </c>
      <c r="D124" t="s">
        <v>1208</v>
      </c>
      <c r="E124" t="s">
        <v>1347</v>
      </c>
      <c r="F124" t="s">
        <v>38</v>
      </c>
      <c r="G124" s="42">
        <v>-1186395.3518495399</v>
      </c>
    </row>
    <row r="125" spans="1:7" x14ac:dyDescent="0.25">
      <c r="A125" s="30">
        <v>44958</v>
      </c>
      <c r="B125" t="s">
        <v>1376</v>
      </c>
      <c r="C125" t="s">
        <v>45</v>
      </c>
      <c r="D125" t="s">
        <v>1208</v>
      </c>
      <c r="E125" t="s">
        <v>924</v>
      </c>
      <c r="F125" t="s">
        <v>924</v>
      </c>
      <c r="G125" s="42">
        <v>-331.41</v>
      </c>
    </row>
    <row r="126" spans="1:7" x14ac:dyDescent="0.25">
      <c r="A126" s="30">
        <v>44958</v>
      </c>
      <c r="B126" t="s">
        <v>1376</v>
      </c>
      <c r="C126" t="s">
        <v>45</v>
      </c>
      <c r="D126" t="s">
        <v>1213</v>
      </c>
      <c r="E126" t="s">
        <v>47</v>
      </c>
      <c r="F126" t="s">
        <v>47</v>
      </c>
      <c r="G126" s="42">
        <v>331.41</v>
      </c>
    </row>
    <row r="127" spans="1:7" x14ac:dyDescent="0.25">
      <c r="A127" s="30">
        <v>44958</v>
      </c>
      <c r="B127" t="s">
        <v>1376</v>
      </c>
      <c r="C127" t="s">
        <v>45</v>
      </c>
      <c r="D127" t="s">
        <v>1213</v>
      </c>
      <c r="E127" t="s">
        <v>1235</v>
      </c>
      <c r="F127" t="s">
        <v>38</v>
      </c>
      <c r="G127" s="42">
        <v>1165567.06943003</v>
      </c>
    </row>
    <row r="128" spans="1:7" x14ac:dyDescent="0.25">
      <c r="A128" s="30">
        <v>44958</v>
      </c>
      <c r="B128" t="s">
        <v>1375</v>
      </c>
      <c r="C128" t="s">
        <v>112</v>
      </c>
      <c r="D128" t="s">
        <v>120</v>
      </c>
      <c r="E128" t="s">
        <v>1347</v>
      </c>
      <c r="F128" t="s">
        <v>14</v>
      </c>
      <c r="G128" s="42">
        <v>-1.0000000000000001E-9</v>
      </c>
    </row>
    <row r="129" spans="1:7" x14ac:dyDescent="0.25">
      <c r="A129" s="30">
        <v>44958</v>
      </c>
      <c r="B129" t="s">
        <v>1375</v>
      </c>
      <c r="C129" t="s">
        <v>112</v>
      </c>
      <c r="D129" t="s">
        <v>120</v>
      </c>
      <c r="E129" t="s">
        <v>1347</v>
      </c>
      <c r="F129" t="s">
        <v>38</v>
      </c>
      <c r="G129" s="42">
        <v>-761.93898339199995</v>
      </c>
    </row>
    <row r="130" spans="1:7" x14ac:dyDescent="0.25">
      <c r="A130" s="30">
        <v>44958</v>
      </c>
      <c r="B130" t="s">
        <v>1375</v>
      </c>
      <c r="C130" t="s">
        <v>45</v>
      </c>
      <c r="D130" t="s">
        <v>1213</v>
      </c>
      <c r="E130" t="s">
        <v>47</v>
      </c>
      <c r="F130" t="s">
        <v>47</v>
      </c>
      <c r="G130" s="42">
        <v>424.61999999999898</v>
      </c>
    </row>
    <row r="131" spans="1:7" x14ac:dyDescent="0.25">
      <c r="A131" s="30">
        <v>44958</v>
      </c>
      <c r="B131" t="s">
        <v>1375</v>
      </c>
      <c r="C131" t="s">
        <v>45</v>
      </c>
      <c r="D131" t="s">
        <v>1213</v>
      </c>
      <c r="E131" t="s">
        <v>1235</v>
      </c>
      <c r="F131" t="s">
        <v>38</v>
      </c>
      <c r="G131" s="42">
        <v>2096198.46107003</v>
      </c>
    </row>
    <row r="132" spans="1:7" x14ac:dyDescent="0.25">
      <c r="A132" s="30">
        <v>44958</v>
      </c>
      <c r="B132" t="s">
        <v>1374</v>
      </c>
      <c r="C132" t="s">
        <v>45</v>
      </c>
      <c r="D132" t="s">
        <v>1213</v>
      </c>
      <c r="E132" t="s">
        <v>47</v>
      </c>
      <c r="F132" t="s">
        <v>47</v>
      </c>
      <c r="G132" s="42">
        <v>382.89</v>
      </c>
    </row>
    <row r="133" spans="1:7" x14ac:dyDescent="0.25">
      <c r="A133" s="30">
        <v>44958</v>
      </c>
      <c r="B133" t="s">
        <v>1374</v>
      </c>
      <c r="C133" t="s">
        <v>45</v>
      </c>
      <c r="D133" t="s">
        <v>1213</v>
      </c>
      <c r="E133" t="s">
        <v>1235</v>
      </c>
      <c r="F133" t="s">
        <v>38</v>
      </c>
      <c r="G133" s="42">
        <v>2170915.9915102599</v>
      </c>
    </row>
    <row r="134" spans="1:7" x14ac:dyDescent="0.25">
      <c r="A134" s="30">
        <v>44958</v>
      </c>
      <c r="B134" t="s">
        <v>1373</v>
      </c>
      <c r="C134" t="s">
        <v>86</v>
      </c>
      <c r="D134" t="s">
        <v>12</v>
      </c>
      <c r="E134" t="s">
        <v>917</v>
      </c>
      <c r="F134" t="s">
        <v>917</v>
      </c>
      <c r="G134" s="42">
        <v>-1.2992E-5</v>
      </c>
    </row>
    <row r="135" spans="1:7" x14ac:dyDescent="0.25">
      <c r="A135" s="30">
        <v>44958</v>
      </c>
      <c r="B135" t="s">
        <v>1373</v>
      </c>
      <c r="C135" t="s">
        <v>86</v>
      </c>
      <c r="D135" t="s">
        <v>12</v>
      </c>
      <c r="E135" t="s">
        <v>16</v>
      </c>
      <c r="F135" t="s">
        <v>16</v>
      </c>
      <c r="G135" s="42">
        <v>-9.5900000000000005E-7</v>
      </c>
    </row>
    <row r="136" spans="1:7" x14ac:dyDescent="0.25">
      <c r="A136" s="30">
        <v>44958</v>
      </c>
      <c r="B136" t="s">
        <v>1373</v>
      </c>
      <c r="C136" t="s">
        <v>86</v>
      </c>
      <c r="D136" t="s">
        <v>12</v>
      </c>
      <c r="E136" t="s">
        <v>1349</v>
      </c>
      <c r="F136" t="s">
        <v>14</v>
      </c>
      <c r="G136" s="42">
        <v>-44.444335103</v>
      </c>
    </row>
    <row r="137" spans="1:7" x14ac:dyDescent="0.25">
      <c r="A137" s="30">
        <v>44958</v>
      </c>
      <c r="B137" t="s">
        <v>1373</v>
      </c>
      <c r="C137" t="s">
        <v>86</v>
      </c>
      <c r="D137" t="s">
        <v>18</v>
      </c>
      <c r="E137" t="s">
        <v>21</v>
      </c>
      <c r="F137" t="s">
        <v>1159</v>
      </c>
      <c r="G137" s="42">
        <v>-33.97</v>
      </c>
    </row>
    <row r="138" spans="1:7" x14ac:dyDescent="0.25">
      <c r="A138" s="30">
        <v>44958</v>
      </c>
      <c r="B138" t="s">
        <v>1373</v>
      </c>
      <c r="C138" t="s">
        <v>86</v>
      </c>
      <c r="D138" t="s">
        <v>18</v>
      </c>
      <c r="E138" t="s">
        <v>21</v>
      </c>
      <c r="F138" t="s">
        <v>38</v>
      </c>
      <c r="G138" s="42">
        <v>-626322.31208688603</v>
      </c>
    </row>
    <row r="139" spans="1:7" x14ac:dyDescent="0.25">
      <c r="A139" s="30">
        <v>44958</v>
      </c>
      <c r="B139" t="s">
        <v>1373</v>
      </c>
      <c r="C139" t="s">
        <v>213</v>
      </c>
      <c r="D139" t="s">
        <v>40</v>
      </c>
      <c r="E139" t="s">
        <v>1349</v>
      </c>
      <c r="F139" t="s">
        <v>14</v>
      </c>
      <c r="G139" s="42">
        <v>-45.954600696999997</v>
      </c>
    </row>
    <row r="140" spans="1:7" x14ac:dyDescent="0.25">
      <c r="A140" s="30">
        <v>44958</v>
      </c>
      <c r="B140" t="s">
        <v>1373</v>
      </c>
      <c r="C140" t="s">
        <v>112</v>
      </c>
      <c r="D140" t="s">
        <v>41</v>
      </c>
      <c r="E140" t="s">
        <v>1349</v>
      </c>
      <c r="F140" t="s">
        <v>14</v>
      </c>
      <c r="G140" s="42">
        <v>-26.145050379000001</v>
      </c>
    </row>
    <row r="141" spans="1:7" x14ac:dyDescent="0.25">
      <c r="A141" s="30">
        <v>44958</v>
      </c>
      <c r="B141" t="s">
        <v>1373</v>
      </c>
      <c r="C141" t="s">
        <v>112</v>
      </c>
      <c r="D141" t="s">
        <v>41</v>
      </c>
      <c r="E141" t="s">
        <v>1193</v>
      </c>
      <c r="F141" t="s">
        <v>1193</v>
      </c>
      <c r="G141" s="42">
        <v>-4.3000000000000001E-8</v>
      </c>
    </row>
    <row r="142" spans="1:7" x14ac:dyDescent="0.25">
      <c r="A142" s="30">
        <v>44958</v>
      </c>
      <c r="B142" t="s">
        <v>1373</v>
      </c>
      <c r="C142" t="s">
        <v>112</v>
      </c>
      <c r="D142" t="s">
        <v>120</v>
      </c>
      <c r="E142" t="s">
        <v>1347</v>
      </c>
      <c r="F142" t="s">
        <v>14</v>
      </c>
      <c r="G142" s="42">
        <v>227.30737045500001</v>
      </c>
    </row>
    <row r="143" spans="1:7" x14ac:dyDescent="0.25">
      <c r="A143" s="30">
        <v>44958</v>
      </c>
      <c r="B143" t="s">
        <v>1373</v>
      </c>
      <c r="C143" t="s">
        <v>112</v>
      </c>
      <c r="D143" t="s">
        <v>120</v>
      </c>
      <c r="E143" t="s">
        <v>1347</v>
      </c>
      <c r="F143" t="s">
        <v>38</v>
      </c>
      <c r="G143" s="42">
        <v>-4045658.0655907602</v>
      </c>
    </row>
    <row r="144" spans="1:7" x14ac:dyDescent="0.25">
      <c r="A144" s="30">
        <v>44958</v>
      </c>
      <c r="B144" t="s">
        <v>1373</v>
      </c>
      <c r="C144" t="s">
        <v>112</v>
      </c>
      <c r="D144" t="s">
        <v>165</v>
      </c>
      <c r="E144" t="s">
        <v>1347</v>
      </c>
      <c r="F144" t="s">
        <v>14</v>
      </c>
      <c r="G144" s="42">
        <v>-2.5035648240000001</v>
      </c>
    </row>
    <row r="145" spans="1:7" x14ac:dyDescent="0.25">
      <c r="A145" s="30">
        <v>44958</v>
      </c>
      <c r="B145" t="s">
        <v>1373</v>
      </c>
      <c r="C145" t="s">
        <v>112</v>
      </c>
      <c r="D145" t="s">
        <v>165</v>
      </c>
      <c r="E145" t="s">
        <v>1347</v>
      </c>
      <c r="F145" t="s">
        <v>38</v>
      </c>
      <c r="G145" s="42">
        <v>-3161293.6912442902</v>
      </c>
    </row>
    <row r="146" spans="1:7" x14ac:dyDescent="0.25">
      <c r="A146" s="30">
        <v>44958</v>
      </c>
      <c r="B146" t="s">
        <v>1373</v>
      </c>
      <c r="C146" t="s">
        <v>45</v>
      </c>
      <c r="D146" t="s">
        <v>1207</v>
      </c>
      <c r="E146" t="s">
        <v>1349</v>
      </c>
      <c r="F146" t="s">
        <v>14</v>
      </c>
      <c r="G146" s="42">
        <v>-11.898911583</v>
      </c>
    </row>
    <row r="147" spans="1:7" x14ac:dyDescent="0.25">
      <c r="A147" s="30">
        <v>44958</v>
      </c>
      <c r="B147" t="s">
        <v>1373</v>
      </c>
      <c r="C147" t="s">
        <v>45</v>
      </c>
      <c r="D147" t="s">
        <v>1207</v>
      </c>
      <c r="E147" t="s">
        <v>922</v>
      </c>
      <c r="F147" t="s">
        <v>922</v>
      </c>
      <c r="G147" s="42">
        <v>-1.2048999999999999E-5</v>
      </c>
    </row>
    <row r="148" spans="1:7" x14ac:dyDescent="0.25">
      <c r="A148" s="30">
        <v>44958</v>
      </c>
      <c r="B148" t="s">
        <v>1373</v>
      </c>
      <c r="C148" t="s">
        <v>45</v>
      </c>
      <c r="D148" t="s">
        <v>1208</v>
      </c>
      <c r="E148" t="s">
        <v>1347</v>
      </c>
      <c r="F148" t="s">
        <v>38</v>
      </c>
      <c r="G148" s="42">
        <v>-413035.10656978301</v>
      </c>
    </row>
    <row r="149" spans="1:7" x14ac:dyDescent="0.25">
      <c r="A149" s="30">
        <v>44958</v>
      </c>
      <c r="B149" t="s">
        <v>1373</v>
      </c>
      <c r="C149" t="s">
        <v>45</v>
      </c>
      <c r="D149" t="s">
        <v>1208</v>
      </c>
      <c r="E149" t="s">
        <v>924</v>
      </c>
      <c r="F149" t="s">
        <v>924</v>
      </c>
      <c r="G149" s="42">
        <v>-116.17</v>
      </c>
    </row>
    <row r="150" spans="1:7" x14ac:dyDescent="0.25">
      <c r="A150" s="30">
        <v>44958</v>
      </c>
      <c r="B150" t="s">
        <v>1373</v>
      </c>
      <c r="C150" t="s">
        <v>45</v>
      </c>
      <c r="D150" t="s">
        <v>1212</v>
      </c>
      <c r="E150" t="s">
        <v>1349</v>
      </c>
      <c r="F150" t="s">
        <v>14</v>
      </c>
      <c r="G150" s="42">
        <v>-3.10936054</v>
      </c>
    </row>
    <row r="151" spans="1:7" x14ac:dyDescent="0.25">
      <c r="A151" s="30">
        <v>44958</v>
      </c>
      <c r="B151" t="s">
        <v>1373</v>
      </c>
      <c r="C151" t="s">
        <v>45</v>
      </c>
      <c r="D151" t="s">
        <v>1212</v>
      </c>
      <c r="E151" t="s">
        <v>49</v>
      </c>
      <c r="F151" t="s">
        <v>49</v>
      </c>
      <c r="G151" s="42">
        <v>-1.26E-6</v>
      </c>
    </row>
    <row r="152" spans="1:7" x14ac:dyDescent="0.25">
      <c r="A152" s="30">
        <v>44958</v>
      </c>
      <c r="B152" t="s">
        <v>1373</v>
      </c>
      <c r="C152" t="s">
        <v>45</v>
      </c>
      <c r="D152" t="s">
        <v>1213</v>
      </c>
      <c r="E152" t="s">
        <v>47</v>
      </c>
      <c r="F152" t="s">
        <v>47</v>
      </c>
      <c r="G152" s="42">
        <v>250.86</v>
      </c>
    </row>
    <row r="153" spans="1:7" x14ac:dyDescent="0.25">
      <c r="A153" s="30">
        <v>44958</v>
      </c>
      <c r="B153" t="s">
        <v>1373</v>
      </c>
      <c r="C153" t="s">
        <v>45</v>
      </c>
      <c r="D153" t="s">
        <v>1213</v>
      </c>
      <c r="E153" t="s">
        <v>1235</v>
      </c>
      <c r="F153" t="s">
        <v>38</v>
      </c>
      <c r="G153" s="42">
        <v>1184493.2850834399</v>
      </c>
    </row>
    <row r="154" spans="1:7" x14ac:dyDescent="0.25">
      <c r="A154" s="30">
        <v>44958</v>
      </c>
      <c r="B154" t="s">
        <v>1372</v>
      </c>
      <c r="C154" t="s">
        <v>86</v>
      </c>
      <c r="D154" t="s">
        <v>12</v>
      </c>
      <c r="E154" t="s">
        <v>917</v>
      </c>
      <c r="F154" t="s">
        <v>917</v>
      </c>
      <c r="G154" s="42">
        <v>-3.7978999999999997E-5</v>
      </c>
    </row>
    <row r="155" spans="1:7" x14ac:dyDescent="0.25">
      <c r="A155" s="30">
        <v>44958</v>
      </c>
      <c r="B155" t="s">
        <v>1372</v>
      </c>
      <c r="C155" t="s">
        <v>86</v>
      </c>
      <c r="D155" t="s">
        <v>12</v>
      </c>
      <c r="E155" t="s">
        <v>16</v>
      </c>
      <c r="F155" t="s">
        <v>16</v>
      </c>
      <c r="G155" s="42">
        <v>3.7849000000000003E-5</v>
      </c>
    </row>
    <row r="156" spans="1:7" x14ac:dyDescent="0.25">
      <c r="A156" s="30">
        <v>44958</v>
      </c>
      <c r="B156" t="s">
        <v>1372</v>
      </c>
      <c r="C156" t="s">
        <v>86</v>
      </c>
      <c r="D156" t="s">
        <v>12</v>
      </c>
      <c r="E156" t="s">
        <v>1349</v>
      </c>
      <c r="F156" t="s">
        <v>14</v>
      </c>
      <c r="G156" s="42">
        <v>0.99667505700000003</v>
      </c>
    </row>
    <row r="157" spans="1:7" x14ac:dyDescent="0.25">
      <c r="A157" s="30">
        <v>44958</v>
      </c>
      <c r="B157" t="s">
        <v>1372</v>
      </c>
      <c r="C157" t="s">
        <v>86</v>
      </c>
      <c r="D157" t="s">
        <v>91</v>
      </c>
      <c r="E157" t="s">
        <v>1351</v>
      </c>
      <c r="F157" t="s">
        <v>14</v>
      </c>
      <c r="G157" s="42">
        <v>-0.38840000000000002</v>
      </c>
    </row>
    <row r="158" spans="1:7" x14ac:dyDescent="0.25">
      <c r="A158" s="30">
        <v>44958</v>
      </c>
      <c r="B158" t="s">
        <v>1372</v>
      </c>
      <c r="C158" t="s">
        <v>86</v>
      </c>
      <c r="D158" t="s">
        <v>91</v>
      </c>
      <c r="E158" t="s">
        <v>1351</v>
      </c>
      <c r="F158" t="s">
        <v>88</v>
      </c>
      <c r="G158" s="42">
        <v>8810.0771999999997</v>
      </c>
    </row>
    <row r="159" spans="1:7" x14ac:dyDescent="0.25">
      <c r="A159" s="30">
        <v>44958</v>
      </c>
      <c r="B159" t="s">
        <v>1372</v>
      </c>
      <c r="C159" t="s">
        <v>112</v>
      </c>
      <c r="D159" t="s">
        <v>120</v>
      </c>
      <c r="E159" t="s">
        <v>1347</v>
      </c>
      <c r="F159" t="s">
        <v>14</v>
      </c>
      <c r="G159" s="42">
        <v>-10.589835997</v>
      </c>
    </row>
    <row r="160" spans="1:7" x14ac:dyDescent="0.25">
      <c r="A160" s="30">
        <v>44958</v>
      </c>
      <c r="B160" t="s">
        <v>1372</v>
      </c>
      <c r="C160" t="s">
        <v>112</v>
      </c>
      <c r="D160" t="s">
        <v>120</v>
      </c>
      <c r="E160" t="s">
        <v>1347</v>
      </c>
      <c r="F160" t="s">
        <v>38</v>
      </c>
      <c r="G160" s="42">
        <v>340465.58286649198</v>
      </c>
    </row>
    <row r="161" spans="1:7" x14ac:dyDescent="0.25">
      <c r="A161" s="30">
        <v>44958</v>
      </c>
      <c r="B161" t="s">
        <v>1371</v>
      </c>
      <c r="C161" t="s">
        <v>86</v>
      </c>
      <c r="D161" t="s">
        <v>12</v>
      </c>
      <c r="E161" t="s">
        <v>917</v>
      </c>
      <c r="F161" t="s">
        <v>917</v>
      </c>
      <c r="G161" s="42">
        <v>-2.7736999999999999E-5</v>
      </c>
    </row>
    <row r="162" spans="1:7" x14ac:dyDescent="0.25">
      <c r="A162" s="30">
        <v>44958</v>
      </c>
      <c r="B162" t="s">
        <v>1371</v>
      </c>
      <c r="C162" t="s">
        <v>86</v>
      </c>
      <c r="D162" t="s">
        <v>12</v>
      </c>
      <c r="E162" t="s">
        <v>16</v>
      </c>
      <c r="F162" t="s">
        <v>16</v>
      </c>
      <c r="G162" s="42">
        <v>-1.5288999999999999E-5</v>
      </c>
    </row>
    <row r="163" spans="1:7" x14ac:dyDescent="0.25">
      <c r="A163" s="30">
        <v>44958</v>
      </c>
      <c r="B163" t="s">
        <v>1371</v>
      </c>
      <c r="C163" t="s">
        <v>86</v>
      </c>
      <c r="D163" t="s">
        <v>12</v>
      </c>
      <c r="E163" t="s">
        <v>1349</v>
      </c>
      <c r="F163" t="s">
        <v>14</v>
      </c>
      <c r="G163" s="42">
        <v>27.157430208000001</v>
      </c>
    </row>
    <row r="164" spans="1:7" x14ac:dyDescent="0.25">
      <c r="A164" s="30">
        <v>44958</v>
      </c>
      <c r="B164" t="s">
        <v>1371</v>
      </c>
      <c r="C164" t="s">
        <v>86</v>
      </c>
      <c r="D164" t="s">
        <v>91</v>
      </c>
      <c r="E164" t="s">
        <v>1351</v>
      </c>
      <c r="F164" t="s">
        <v>14</v>
      </c>
      <c r="G164" s="42">
        <v>153.63487000000001</v>
      </c>
    </row>
    <row r="165" spans="1:7" x14ac:dyDescent="0.25">
      <c r="A165" s="30">
        <v>44958</v>
      </c>
      <c r="B165" t="s">
        <v>1371</v>
      </c>
      <c r="C165" t="s">
        <v>86</v>
      </c>
      <c r="D165" t="s">
        <v>91</v>
      </c>
      <c r="E165" t="s">
        <v>1351</v>
      </c>
      <c r="F165" t="s">
        <v>88</v>
      </c>
      <c r="G165" s="42">
        <v>-4458009.2403750997</v>
      </c>
    </row>
    <row r="166" spans="1:7" x14ac:dyDescent="0.25">
      <c r="A166" s="30">
        <v>44958</v>
      </c>
      <c r="B166" t="s">
        <v>1371</v>
      </c>
      <c r="C166" t="s">
        <v>112</v>
      </c>
      <c r="D166" t="s">
        <v>120</v>
      </c>
      <c r="E166" t="s">
        <v>1347</v>
      </c>
      <c r="F166" t="s">
        <v>14</v>
      </c>
      <c r="G166" s="42">
        <v>8.4799999000000001E-2</v>
      </c>
    </row>
    <row r="167" spans="1:7" x14ac:dyDescent="0.25">
      <c r="A167" s="30">
        <v>44958</v>
      </c>
      <c r="B167" t="s">
        <v>1371</v>
      </c>
      <c r="C167" t="s">
        <v>112</v>
      </c>
      <c r="D167" t="s">
        <v>120</v>
      </c>
      <c r="E167" t="s">
        <v>1347</v>
      </c>
      <c r="F167" t="s">
        <v>38</v>
      </c>
      <c r="G167" s="42">
        <v>-1564.7607292990001</v>
      </c>
    </row>
    <row r="168" spans="1:7" x14ac:dyDescent="0.25">
      <c r="A168" s="30">
        <v>44958</v>
      </c>
      <c r="B168" t="s">
        <v>1370</v>
      </c>
      <c r="C168" t="s">
        <v>86</v>
      </c>
      <c r="D168" t="s">
        <v>12</v>
      </c>
      <c r="E168" t="s">
        <v>917</v>
      </c>
      <c r="F168" t="s">
        <v>917</v>
      </c>
      <c r="G168" s="42">
        <v>2.4621E-5</v>
      </c>
    </row>
    <row r="169" spans="1:7" x14ac:dyDescent="0.25">
      <c r="A169" s="30">
        <v>44958</v>
      </c>
      <c r="B169" t="s">
        <v>1370</v>
      </c>
      <c r="C169" t="s">
        <v>86</v>
      </c>
      <c r="D169" t="s">
        <v>12</v>
      </c>
      <c r="E169" t="s">
        <v>918</v>
      </c>
      <c r="F169" t="s">
        <v>918</v>
      </c>
      <c r="G169" s="42">
        <v>-2.4797999999999999E-5</v>
      </c>
    </row>
    <row r="170" spans="1:7" x14ac:dyDescent="0.25">
      <c r="A170" s="30">
        <v>44958</v>
      </c>
      <c r="B170" t="s">
        <v>1370</v>
      </c>
      <c r="C170" t="s">
        <v>86</v>
      </c>
      <c r="D170" t="s">
        <v>12</v>
      </c>
      <c r="E170" t="s">
        <v>1349</v>
      </c>
      <c r="F170" t="s">
        <v>14</v>
      </c>
      <c r="G170" s="42">
        <v>-0.35996839400000002</v>
      </c>
    </row>
    <row r="171" spans="1:7" x14ac:dyDescent="0.25">
      <c r="A171" s="30">
        <v>44958</v>
      </c>
      <c r="B171" t="s">
        <v>1370</v>
      </c>
      <c r="C171" t="s">
        <v>112</v>
      </c>
      <c r="D171" t="s">
        <v>120</v>
      </c>
      <c r="E171" t="s">
        <v>1347</v>
      </c>
      <c r="F171" t="s">
        <v>14</v>
      </c>
      <c r="G171" s="42">
        <v>1.1607000000000001</v>
      </c>
    </row>
    <row r="172" spans="1:7" x14ac:dyDescent="0.25">
      <c r="A172" s="30">
        <v>44958</v>
      </c>
      <c r="B172" t="s">
        <v>1370</v>
      </c>
      <c r="C172" t="s">
        <v>112</v>
      </c>
      <c r="D172" t="s">
        <v>120</v>
      </c>
      <c r="E172" t="s">
        <v>1347</v>
      </c>
      <c r="F172" t="s">
        <v>38</v>
      </c>
      <c r="G172" s="42">
        <v>-42947.267396000003</v>
      </c>
    </row>
    <row r="173" spans="1:7" x14ac:dyDescent="0.25">
      <c r="A173" s="30">
        <v>44958</v>
      </c>
      <c r="B173" t="s">
        <v>1369</v>
      </c>
      <c r="C173" t="s">
        <v>86</v>
      </c>
      <c r="D173" t="s">
        <v>12</v>
      </c>
      <c r="E173" t="s">
        <v>917</v>
      </c>
      <c r="F173" t="s">
        <v>917</v>
      </c>
      <c r="G173" s="42">
        <v>-2.7449000000000001E-5</v>
      </c>
    </row>
    <row r="174" spans="1:7" x14ac:dyDescent="0.25">
      <c r="A174" s="30">
        <v>44958</v>
      </c>
      <c r="B174" t="s">
        <v>1369</v>
      </c>
      <c r="C174" t="s">
        <v>86</v>
      </c>
      <c r="D174" t="s">
        <v>12</v>
      </c>
      <c r="E174" t="s">
        <v>16</v>
      </c>
      <c r="F174" t="s">
        <v>16</v>
      </c>
      <c r="G174" s="42">
        <v>-5.2009999999999998E-6</v>
      </c>
    </row>
    <row r="175" spans="1:7" x14ac:dyDescent="0.25">
      <c r="A175" s="30">
        <v>44958</v>
      </c>
      <c r="B175" t="s">
        <v>1369</v>
      </c>
      <c r="C175" t="s">
        <v>86</v>
      </c>
      <c r="D175" t="s">
        <v>12</v>
      </c>
      <c r="E175" t="s">
        <v>1349</v>
      </c>
      <c r="F175" t="s">
        <v>14</v>
      </c>
      <c r="G175" s="42">
        <v>11.112509293</v>
      </c>
    </row>
    <row r="176" spans="1:7" x14ac:dyDescent="0.25">
      <c r="A176" s="30">
        <v>44958</v>
      </c>
      <c r="B176" t="s">
        <v>1369</v>
      </c>
      <c r="C176" t="s">
        <v>86</v>
      </c>
      <c r="D176" t="s">
        <v>91</v>
      </c>
      <c r="E176" t="s">
        <v>1351</v>
      </c>
      <c r="F176" t="s">
        <v>14</v>
      </c>
      <c r="G176" s="42">
        <v>498.48120999999998</v>
      </c>
    </row>
    <row r="177" spans="1:7" x14ac:dyDescent="0.25">
      <c r="A177" s="30">
        <v>44958</v>
      </c>
      <c r="B177" t="s">
        <v>1369</v>
      </c>
      <c r="C177" t="s">
        <v>86</v>
      </c>
      <c r="D177" t="s">
        <v>91</v>
      </c>
      <c r="E177" t="s">
        <v>1351</v>
      </c>
      <c r="F177" t="s">
        <v>88</v>
      </c>
      <c r="G177" s="42">
        <v>-10711109.0799811</v>
      </c>
    </row>
    <row r="178" spans="1:7" x14ac:dyDescent="0.25">
      <c r="A178" s="30">
        <v>44958</v>
      </c>
      <c r="B178" t="s">
        <v>1369</v>
      </c>
      <c r="C178" t="s">
        <v>86</v>
      </c>
      <c r="D178" t="s">
        <v>18</v>
      </c>
      <c r="E178" t="s">
        <v>920</v>
      </c>
      <c r="F178" t="s">
        <v>920</v>
      </c>
      <c r="G178" s="42">
        <v>-178.19900000000001</v>
      </c>
    </row>
    <row r="179" spans="1:7" x14ac:dyDescent="0.25">
      <c r="A179" s="30">
        <v>44958</v>
      </c>
      <c r="B179" t="s">
        <v>1369</v>
      </c>
      <c r="C179" t="s">
        <v>86</v>
      </c>
      <c r="D179" t="s">
        <v>18</v>
      </c>
      <c r="E179" t="s">
        <v>1347</v>
      </c>
      <c r="F179" t="s">
        <v>38</v>
      </c>
      <c r="G179" s="42">
        <v>124643.246800366</v>
      </c>
    </row>
    <row r="180" spans="1:7" x14ac:dyDescent="0.25">
      <c r="A180" s="30">
        <v>44958</v>
      </c>
      <c r="B180" t="s">
        <v>1369</v>
      </c>
      <c r="C180" t="s">
        <v>112</v>
      </c>
      <c r="D180" t="s">
        <v>41</v>
      </c>
      <c r="E180" t="s">
        <v>1349</v>
      </c>
      <c r="F180" t="s">
        <v>14</v>
      </c>
      <c r="G180" s="42">
        <v>2.4727990879999999</v>
      </c>
    </row>
    <row r="181" spans="1:7" x14ac:dyDescent="0.25">
      <c r="A181" s="30">
        <v>44958</v>
      </c>
      <c r="B181" t="s">
        <v>1369</v>
      </c>
      <c r="C181" t="s">
        <v>112</v>
      </c>
      <c r="D181" t="s">
        <v>41</v>
      </c>
      <c r="E181" t="s">
        <v>1193</v>
      </c>
      <c r="F181" t="s">
        <v>1193</v>
      </c>
      <c r="G181" s="42">
        <v>-1.4999999999999999E-8</v>
      </c>
    </row>
    <row r="182" spans="1:7" x14ac:dyDescent="0.25">
      <c r="A182" s="30">
        <v>44958</v>
      </c>
      <c r="B182" t="s">
        <v>1369</v>
      </c>
      <c r="C182" t="s">
        <v>112</v>
      </c>
      <c r="D182" t="s">
        <v>120</v>
      </c>
      <c r="E182" t="s">
        <v>1347</v>
      </c>
      <c r="F182" t="s">
        <v>14</v>
      </c>
      <c r="G182" s="42">
        <v>2.55287</v>
      </c>
    </row>
    <row r="183" spans="1:7" x14ac:dyDescent="0.25">
      <c r="A183" s="30">
        <v>44958</v>
      </c>
      <c r="B183" t="s">
        <v>1369</v>
      </c>
      <c r="C183" t="s">
        <v>112</v>
      </c>
      <c r="D183" t="s">
        <v>120</v>
      </c>
      <c r="E183" t="s">
        <v>1347</v>
      </c>
      <c r="F183" t="s">
        <v>38</v>
      </c>
      <c r="G183" s="42">
        <v>-42724.730649999998</v>
      </c>
    </row>
    <row r="184" spans="1:7" x14ac:dyDescent="0.25">
      <c r="A184" s="30">
        <v>44958</v>
      </c>
      <c r="B184" t="s">
        <v>1369</v>
      </c>
      <c r="C184" t="s">
        <v>166</v>
      </c>
      <c r="D184" t="s">
        <v>1196</v>
      </c>
      <c r="E184" t="s">
        <v>1349</v>
      </c>
      <c r="F184" t="s">
        <v>14</v>
      </c>
      <c r="G184" s="42">
        <v>-499.45530000000002</v>
      </c>
    </row>
    <row r="185" spans="1:7" x14ac:dyDescent="0.25">
      <c r="A185" s="30">
        <v>44958</v>
      </c>
      <c r="B185" t="s">
        <v>1369</v>
      </c>
      <c r="C185" t="s">
        <v>166</v>
      </c>
      <c r="D185" t="s">
        <v>1196</v>
      </c>
      <c r="E185" t="s">
        <v>1349</v>
      </c>
      <c r="F185" t="s">
        <v>95</v>
      </c>
      <c r="G185" s="42">
        <v>8298200.0818499997</v>
      </c>
    </row>
    <row r="186" spans="1:7" x14ac:dyDescent="0.25">
      <c r="A186" s="30">
        <v>44958</v>
      </c>
      <c r="B186" t="s">
        <v>1369</v>
      </c>
      <c r="C186" t="s">
        <v>45</v>
      </c>
      <c r="D186" t="s">
        <v>1212</v>
      </c>
      <c r="E186" t="s">
        <v>1349</v>
      </c>
      <c r="F186" t="s">
        <v>14</v>
      </c>
      <c r="G186" s="42">
        <v>-3.8234712900000001</v>
      </c>
    </row>
    <row r="187" spans="1:7" x14ac:dyDescent="0.25">
      <c r="A187" s="30">
        <v>44958</v>
      </c>
      <c r="B187" t="s">
        <v>1369</v>
      </c>
      <c r="C187" t="s">
        <v>45</v>
      </c>
      <c r="D187" t="s">
        <v>1212</v>
      </c>
      <c r="E187" t="s">
        <v>49</v>
      </c>
      <c r="F187" t="s">
        <v>49</v>
      </c>
      <c r="G187" s="42">
        <v>-2.8540000000000001E-6</v>
      </c>
    </row>
    <row r="188" spans="1:7" x14ac:dyDescent="0.25">
      <c r="A188" s="30">
        <v>44958</v>
      </c>
      <c r="B188" t="s">
        <v>1369</v>
      </c>
      <c r="C188" t="s">
        <v>182</v>
      </c>
      <c r="D188" t="s">
        <v>181</v>
      </c>
      <c r="E188" t="s">
        <v>1347</v>
      </c>
      <c r="F188" t="s">
        <v>14</v>
      </c>
      <c r="G188" s="42">
        <v>16.7425146</v>
      </c>
    </row>
    <row r="189" spans="1:7" x14ac:dyDescent="0.25">
      <c r="A189" s="30">
        <v>44958</v>
      </c>
      <c r="B189" t="s">
        <v>1369</v>
      </c>
      <c r="C189" t="s">
        <v>182</v>
      </c>
      <c r="D189" t="s">
        <v>181</v>
      </c>
      <c r="E189" t="s">
        <v>1347</v>
      </c>
      <c r="F189" t="s">
        <v>38</v>
      </c>
      <c r="G189" s="42">
        <v>-428288.22982810001</v>
      </c>
    </row>
    <row r="190" spans="1:7" x14ac:dyDescent="0.25">
      <c r="A190" s="30">
        <v>44958</v>
      </c>
      <c r="B190" t="s">
        <v>1368</v>
      </c>
      <c r="C190" t="s">
        <v>86</v>
      </c>
      <c r="D190" t="s">
        <v>12</v>
      </c>
      <c r="E190" t="s">
        <v>917</v>
      </c>
      <c r="F190" t="s">
        <v>917</v>
      </c>
      <c r="G190" s="42">
        <v>-2.809E-5</v>
      </c>
    </row>
    <row r="191" spans="1:7" x14ac:dyDescent="0.25">
      <c r="A191" s="30">
        <v>44958</v>
      </c>
      <c r="B191" t="s">
        <v>1368</v>
      </c>
      <c r="C191" t="s">
        <v>86</v>
      </c>
      <c r="D191" t="s">
        <v>12</v>
      </c>
      <c r="E191" t="s">
        <v>1349</v>
      </c>
      <c r="F191" t="s">
        <v>14</v>
      </c>
      <c r="G191" s="42">
        <v>10.628557649999999</v>
      </c>
    </row>
    <row r="192" spans="1:7" x14ac:dyDescent="0.25">
      <c r="A192" s="30">
        <v>44958</v>
      </c>
      <c r="B192" t="s">
        <v>1368</v>
      </c>
      <c r="C192" t="s">
        <v>86</v>
      </c>
      <c r="D192" t="s">
        <v>91</v>
      </c>
      <c r="E192" t="s">
        <v>1351</v>
      </c>
      <c r="F192" t="s">
        <v>14</v>
      </c>
      <c r="G192" s="42">
        <v>-0.24410000000000001</v>
      </c>
    </row>
    <row r="193" spans="1:7" x14ac:dyDescent="0.25">
      <c r="A193" s="30">
        <v>44958</v>
      </c>
      <c r="B193" t="s">
        <v>1368</v>
      </c>
      <c r="C193" t="s">
        <v>86</v>
      </c>
      <c r="D193" t="s">
        <v>91</v>
      </c>
      <c r="E193" t="s">
        <v>1351</v>
      </c>
      <c r="F193" t="s">
        <v>88</v>
      </c>
      <c r="G193" s="42">
        <v>4049.6922300000001</v>
      </c>
    </row>
    <row r="194" spans="1:7" x14ac:dyDescent="0.25">
      <c r="A194" s="30">
        <v>44958</v>
      </c>
      <c r="B194" t="s">
        <v>1368</v>
      </c>
      <c r="C194" t="s">
        <v>86</v>
      </c>
      <c r="D194" t="s">
        <v>91</v>
      </c>
      <c r="E194" t="s">
        <v>1347</v>
      </c>
      <c r="F194" t="s">
        <v>14</v>
      </c>
      <c r="G194" s="42">
        <v>-2157.8554300000001</v>
      </c>
    </row>
    <row r="195" spans="1:7" x14ac:dyDescent="0.25">
      <c r="A195" s="30">
        <v>44958</v>
      </c>
      <c r="B195" t="s">
        <v>1368</v>
      </c>
      <c r="C195" t="s">
        <v>86</v>
      </c>
      <c r="D195" t="s">
        <v>91</v>
      </c>
      <c r="E195" t="s">
        <v>1347</v>
      </c>
      <c r="F195" t="s">
        <v>38</v>
      </c>
      <c r="G195" s="42">
        <v>31977846.759529602</v>
      </c>
    </row>
    <row r="196" spans="1:7" x14ac:dyDescent="0.25">
      <c r="A196" s="30">
        <v>44958</v>
      </c>
      <c r="B196" t="s">
        <v>1368</v>
      </c>
      <c r="C196" t="s">
        <v>86</v>
      </c>
      <c r="D196" t="s">
        <v>18</v>
      </c>
      <c r="E196" t="s">
        <v>920</v>
      </c>
      <c r="F196" t="s">
        <v>920</v>
      </c>
      <c r="G196" s="42">
        <v>-179.001</v>
      </c>
    </row>
    <row r="197" spans="1:7" x14ac:dyDescent="0.25">
      <c r="A197" s="30">
        <v>44958</v>
      </c>
      <c r="B197" t="s">
        <v>1368</v>
      </c>
      <c r="C197" t="s">
        <v>86</v>
      </c>
      <c r="D197" t="s">
        <v>18</v>
      </c>
      <c r="E197" t="s">
        <v>21</v>
      </c>
      <c r="F197" t="s">
        <v>1159</v>
      </c>
      <c r="G197" s="42">
        <v>-76.7319999999999</v>
      </c>
    </row>
    <row r="198" spans="1:7" x14ac:dyDescent="0.25">
      <c r="A198" s="30">
        <v>44958</v>
      </c>
      <c r="B198" t="s">
        <v>1368</v>
      </c>
      <c r="C198" t="s">
        <v>86</v>
      </c>
      <c r="D198" t="s">
        <v>18</v>
      </c>
      <c r="E198" t="s">
        <v>21</v>
      </c>
      <c r="F198" t="s">
        <v>38</v>
      </c>
      <c r="G198" s="42">
        <v>4822875.5876608798</v>
      </c>
    </row>
    <row r="199" spans="1:7" x14ac:dyDescent="0.25">
      <c r="A199" s="30">
        <v>44958</v>
      </c>
      <c r="B199" t="s">
        <v>1368</v>
      </c>
      <c r="C199" t="s">
        <v>86</v>
      </c>
      <c r="D199" t="s">
        <v>18</v>
      </c>
      <c r="E199" t="s">
        <v>1347</v>
      </c>
      <c r="F199" t="s">
        <v>38</v>
      </c>
      <c r="G199" s="42">
        <v>269482.60130058997</v>
      </c>
    </row>
    <row r="200" spans="1:7" x14ac:dyDescent="0.25">
      <c r="A200" s="30">
        <v>44958</v>
      </c>
      <c r="B200" t="s">
        <v>1368</v>
      </c>
      <c r="C200" t="s">
        <v>112</v>
      </c>
      <c r="D200" t="s">
        <v>42</v>
      </c>
      <c r="E200" t="s">
        <v>1194</v>
      </c>
      <c r="F200" t="s">
        <v>38</v>
      </c>
      <c r="G200" s="42">
        <v>8871.3417000000009</v>
      </c>
    </row>
    <row r="201" spans="1:7" x14ac:dyDescent="0.25">
      <c r="A201" s="30">
        <v>44958</v>
      </c>
      <c r="B201" t="s">
        <v>1368</v>
      </c>
      <c r="C201" t="s">
        <v>112</v>
      </c>
      <c r="D201" t="s">
        <v>120</v>
      </c>
      <c r="E201" t="s">
        <v>1347</v>
      </c>
      <c r="F201" t="s">
        <v>14</v>
      </c>
      <c r="G201" s="42">
        <v>-4.7728999999999999</v>
      </c>
    </row>
    <row r="202" spans="1:7" x14ac:dyDescent="0.25">
      <c r="A202" s="30">
        <v>44958</v>
      </c>
      <c r="B202" t="s">
        <v>1368</v>
      </c>
      <c r="C202" t="s">
        <v>112</v>
      </c>
      <c r="D202" t="s">
        <v>120</v>
      </c>
      <c r="E202" t="s">
        <v>1347</v>
      </c>
      <c r="F202" t="s">
        <v>38</v>
      </c>
      <c r="G202" s="42">
        <v>79076.160140000007</v>
      </c>
    </row>
    <row r="203" spans="1:7" x14ac:dyDescent="0.25">
      <c r="A203" s="30">
        <v>44958</v>
      </c>
      <c r="B203" t="s">
        <v>1368</v>
      </c>
      <c r="C203" t="s">
        <v>166</v>
      </c>
      <c r="D203" t="s">
        <v>1196</v>
      </c>
      <c r="E203" t="s">
        <v>1349</v>
      </c>
      <c r="F203" t="s">
        <v>14</v>
      </c>
      <c r="G203" s="42">
        <v>2430.9488000000001</v>
      </c>
    </row>
    <row r="204" spans="1:7" x14ac:dyDescent="0.25">
      <c r="A204" s="30">
        <v>44958</v>
      </c>
      <c r="B204" t="s">
        <v>1368</v>
      </c>
      <c r="C204" t="s">
        <v>166</v>
      </c>
      <c r="D204" t="s">
        <v>1196</v>
      </c>
      <c r="E204" t="s">
        <v>1349</v>
      </c>
      <c r="F204" t="s">
        <v>95</v>
      </c>
      <c r="G204" s="42">
        <v>-40424111.773400001</v>
      </c>
    </row>
    <row r="205" spans="1:7" x14ac:dyDescent="0.25">
      <c r="A205" s="30">
        <v>44958</v>
      </c>
      <c r="B205" t="s">
        <v>1368</v>
      </c>
      <c r="C205" t="s">
        <v>45</v>
      </c>
      <c r="D205" t="s">
        <v>1213</v>
      </c>
      <c r="E205" t="s">
        <v>47</v>
      </c>
      <c r="F205" t="s">
        <v>47</v>
      </c>
      <c r="G205" s="42">
        <v>-15.68</v>
      </c>
    </row>
    <row r="206" spans="1:7" x14ac:dyDescent="0.25">
      <c r="A206" s="30">
        <v>44958</v>
      </c>
      <c r="B206" t="s">
        <v>1368</v>
      </c>
      <c r="C206" t="s">
        <v>45</v>
      </c>
      <c r="D206" t="s">
        <v>1213</v>
      </c>
      <c r="E206" t="s">
        <v>1235</v>
      </c>
      <c r="F206" t="s">
        <v>38</v>
      </c>
      <c r="G206" s="42">
        <v>-2356.0254000199998</v>
      </c>
    </row>
    <row r="207" spans="1:7" x14ac:dyDescent="0.25">
      <c r="A207" s="30">
        <v>44958</v>
      </c>
      <c r="B207" t="s">
        <v>1368</v>
      </c>
      <c r="C207" t="s">
        <v>182</v>
      </c>
      <c r="D207" t="s">
        <v>181</v>
      </c>
      <c r="E207" t="s">
        <v>1347</v>
      </c>
      <c r="F207" t="s">
        <v>14</v>
      </c>
      <c r="G207" s="42">
        <v>11.11017052</v>
      </c>
    </row>
    <row r="208" spans="1:7" x14ac:dyDescent="0.25">
      <c r="A208" s="30">
        <v>44958</v>
      </c>
      <c r="B208" t="s">
        <v>1368</v>
      </c>
      <c r="C208" t="s">
        <v>182</v>
      </c>
      <c r="D208" t="s">
        <v>181</v>
      </c>
      <c r="E208" t="s">
        <v>1347</v>
      </c>
      <c r="F208" t="s">
        <v>38</v>
      </c>
      <c r="G208" s="42">
        <v>-192971.600721283</v>
      </c>
    </row>
    <row r="209" spans="1:7" x14ac:dyDescent="0.25">
      <c r="A209" s="30">
        <v>44958</v>
      </c>
      <c r="B209" t="s">
        <v>1367</v>
      </c>
      <c r="C209" t="s">
        <v>86</v>
      </c>
      <c r="D209" t="s">
        <v>12</v>
      </c>
      <c r="E209" t="s">
        <v>917</v>
      </c>
      <c r="F209" t="s">
        <v>917</v>
      </c>
      <c r="G209" s="42">
        <v>-2.4091E-5</v>
      </c>
    </row>
    <row r="210" spans="1:7" x14ac:dyDescent="0.25">
      <c r="A210" s="30">
        <v>44958</v>
      </c>
      <c r="B210" t="s">
        <v>1367</v>
      </c>
      <c r="C210" t="s">
        <v>86</v>
      </c>
      <c r="D210" t="s">
        <v>12</v>
      </c>
      <c r="E210" t="s">
        <v>1349</v>
      </c>
      <c r="F210" t="s">
        <v>14</v>
      </c>
      <c r="G210" s="42">
        <v>-18.420899973000001</v>
      </c>
    </row>
    <row r="211" spans="1:7" x14ac:dyDescent="0.25">
      <c r="A211" s="30">
        <v>44958</v>
      </c>
      <c r="B211" t="s">
        <v>1367</v>
      </c>
      <c r="C211" t="s">
        <v>86</v>
      </c>
      <c r="D211" t="s">
        <v>91</v>
      </c>
      <c r="E211" t="s">
        <v>1351</v>
      </c>
      <c r="F211" t="s">
        <v>14</v>
      </c>
      <c r="G211" s="42">
        <v>-0.2732</v>
      </c>
    </row>
    <row r="212" spans="1:7" x14ac:dyDescent="0.25">
      <c r="A212" s="30">
        <v>44958</v>
      </c>
      <c r="B212" t="s">
        <v>1367</v>
      </c>
      <c r="C212" t="s">
        <v>86</v>
      </c>
      <c r="D212" t="s">
        <v>91</v>
      </c>
      <c r="E212" t="s">
        <v>1351</v>
      </c>
      <c r="F212" t="s">
        <v>88</v>
      </c>
      <c r="G212" s="42">
        <v>6302.0990000000002</v>
      </c>
    </row>
    <row r="213" spans="1:7" x14ac:dyDescent="0.25">
      <c r="A213" s="30">
        <v>44958</v>
      </c>
      <c r="B213" t="s">
        <v>1367</v>
      </c>
      <c r="C213" t="s">
        <v>86</v>
      </c>
      <c r="D213" t="s">
        <v>91</v>
      </c>
      <c r="E213" t="s">
        <v>1347</v>
      </c>
      <c r="F213" t="s">
        <v>14</v>
      </c>
      <c r="G213" s="42">
        <v>-10.9262</v>
      </c>
    </row>
    <row r="214" spans="1:7" x14ac:dyDescent="0.25">
      <c r="A214" s="30">
        <v>44958</v>
      </c>
      <c r="B214" t="s">
        <v>1367</v>
      </c>
      <c r="C214" t="s">
        <v>86</v>
      </c>
      <c r="D214" t="s">
        <v>91</v>
      </c>
      <c r="E214" t="s">
        <v>1347</v>
      </c>
      <c r="F214" t="s">
        <v>38</v>
      </c>
      <c r="G214" s="42">
        <v>182905.42199999999</v>
      </c>
    </row>
    <row r="215" spans="1:7" x14ac:dyDescent="0.25">
      <c r="A215" s="30">
        <v>44958</v>
      </c>
      <c r="B215" t="s">
        <v>1367</v>
      </c>
      <c r="C215" t="s">
        <v>112</v>
      </c>
      <c r="D215" t="s">
        <v>120</v>
      </c>
      <c r="E215" t="s">
        <v>1347</v>
      </c>
      <c r="F215" t="s">
        <v>14</v>
      </c>
      <c r="G215" s="42">
        <v>18.707429999999999</v>
      </c>
    </row>
    <row r="216" spans="1:7" x14ac:dyDescent="0.25">
      <c r="A216" s="30">
        <v>44958</v>
      </c>
      <c r="B216" t="s">
        <v>1367</v>
      </c>
      <c r="C216" t="s">
        <v>112</v>
      </c>
      <c r="D216" t="s">
        <v>120</v>
      </c>
      <c r="E216" t="s">
        <v>1347</v>
      </c>
      <c r="F216" t="s">
        <v>38</v>
      </c>
      <c r="G216" s="42">
        <v>-475790.04677501699</v>
      </c>
    </row>
    <row r="217" spans="1:7" x14ac:dyDescent="0.25">
      <c r="A217" s="30">
        <v>44958</v>
      </c>
      <c r="B217" t="s">
        <v>1366</v>
      </c>
      <c r="C217" t="s">
        <v>86</v>
      </c>
      <c r="D217" t="s">
        <v>12</v>
      </c>
      <c r="E217" t="s">
        <v>917</v>
      </c>
      <c r="F217" t="s">
        <v>917</v>
      </c>
      <c r="G217" s="42">
        <v>-2.4544000000000001E-5</v>
      </c>
    </row>
    <row r="218" spans="1:7" x14ac:dyDescent="0.25">
      <c r="A218" s="30">
        <v>44958</v>
      </c>
      <c r="B218" t="s">
        <v>1366</v>
      </c>
      <c r="C218" t="s">
        <v>86</v>
      </c>
      <c r="D218" t="s">
        <v>12</v>
      </c>
      <c r="E218" t="s">
        <v>1349</v>
      </c>
      <c r="F218" t="s">
        <v>14</v>
      </c>
      <c r="G218" s="42">
        <v>-23.219327274000001</v>
      </c>
    </row>
    <row r="219" spans="1:7" x14ac:dyDescent="0.25">
      <c r="A219" s="30">
        <v>44958</v>
      </c>
      <c r="B219" t="s">
        <v>1366</v>
      </c>
      <c r="C219" t="s">
        <v>86</v>
      </c>
      <c r="D219" t="s">
        <v>91</v>
      </c>
      <c r="E219" t="s">
        <v>1351</v>
      </c>
      <c r="F219" t="s">
        <v>14</v>
      </c>
      <c r="G219" s="42">
        <v>-0.42242000000000002</v>
      </c>
    </row>
    <row r="220" spans="1:7" x14ac:dyDescent="0.25">
      <c r="A220" s="30">
        <v>44958</v>
      </c>
      <c r="B220" t="s">
        <v>1366</v>
      </c>
      <c r="C220" t="s">
        <v>86</v>
      </c>
      <c r="D220" t="s">
        <v>91</v>
      </c>
      <c r="E220" t="s">
        <v>1351</v>
      </c>
      <c r="F220" t="s">
        <v>88</v>
      </c>
      <c r="G220" s="42">
        <v>9725.4989000000005</v>
      </c>
    </row>
    <row r="221" spans="1:7" x14ac:dyDescent="0.25">
      <c r="A221" s="30">
        <v>44958</v>
      </c>
      <c r="B221" t="s">
        <v>1366</v>
      </c>
      <c r="C221" t="s">
        <v>86</v>
      </c>
      <c r="D221" t="s">
        <v>91</v>
      </c>
      <c r="E221" t="s">
        <v>1347</v>
      </c>
      <c r="F221" t="s">
        <v>14</v>
      </c>
      <c r="G221" s="42">
        <v>-8.1720000000000006</v>
      </c>
    </row>
    <row r="222" spans="1:7" x14ac:dyDescent="0.25">
      <c r="A222" s="30">
        <v>44958</v>
      </c>
      <c r="B222" t="s">
        <v>1366</v>
      </c>
      <c r="C222" t="s">
        <v>86</v>
      </c>
      <c r="D222" t="s">
        <v>91</v>
      </c>
      <c r="E222" t="s">
        <v>1347</v>
      </c>
      <c r="F222" t="s">
        <v>38</v>
      </c>
      <c r="G222" s="42">
        <v>136389.67982739999</v>
      </c>
    </row>
    <row r="223" spans="1:7" x14ac:dyDescent="0.25">
      <c r="A223" s="30">
        <v>44958</v>
      </c>
      <c r="B223" t="s">
        <v>1366</v>
      </c>
      <c r="C223" t="s">
        <v>112</v>
      </c>
      <c r="D223" t="s">
        <v>120</v>
      </c>
      <c r="E223" t="s">
        <v>1347</v>
      </c>
      <c r="F223" t="s">
        <v>14</v>
      </c>
      <c r="G223" s="42">
        <v>16.294714699</v>
      </c>
    </row>
    <row r="224" spans="1:7" x14ac:dyDescent="0.25">
      <c r="A224" s="30">
        <v>44958</v>
      </c>
      <c r="B224" t="s">
        <v>1366</v>
      </c>
      <c r="C224" t="s">
        <v>112</v>
      </c>
      <c r="D224" t="s">
        <v>120</v>
      </c>
      <c r="E224" t="s">
        <v>1347</v>
      </c>
      <c r="F224" t="s">
        <v>38</v>
      </c>
      <c r="G224" s="42">
        <v>-376880.42699721298</v>
      </c>
    </row>
    <row r="225" spans="1:7" x14ac:dyDescent="0.25">
      <c r="A225" s="30">
        <v>44958</v>
      </c>
      <c r="B225" t="s">
        <v>1365</v>
      </c>
      <c r="C225" t="s">
        <v>86</v>
      </c>
      <c r="D225" t="s">
        <v>12</v>
      </c>
      <c r="E225" t="s">
        <v>917</v>
      </c>
      <c r="F225" t="s">
        <v>917</v>
      </c>
      <c r="G225" s="42">
        <v>-2.7804999999999999E-5</v>
      </c>
    </row>
    <row r="226" spans="1:7" x14ac:dyDescent="0.25">
      <c r="A226" s="30">
        <v>44958</v>
      </c>
      <c r="B226" t="s">
        <v>1365</v>
      </c>
      <c r="C226" t="s">
        <v>86</v>
      </c>
      <c r="D226" t="s">
        <v>12</v>
      </c>
      <c r="E226" t="s">
        <v>16</v>
      </c>
      <c r="F226" t="s">
        <v>16</v>
      </c>
      <c r="G226" s="42">
        <v>-1.7503000000000002E-5</v>
      </c>
    </row>
    <row r="227" spans="1:7" x14ac:dyDescent="0.25">
      <c r="A227" s="30">
        <v>44958</v>
      </c>
      <c r="B227" t="s">
        <v>1365</v>
      </c>
      <c r="C227" t="s">
        <v>86</v>
      </c>
      <c r="D227" t="s">
        <v>12</v>
      </c>
      <c r="E227" t="s">
        <v>1349</v>
      </c>
      <c r="F227" t="s">
        <v>14</v>
      </c>
      <c r="G227" s="42">
        <v>23.193145919999999</v>
      </c>
    </row>
    <row r="228" spans="1:7" x14ac:dyDescent="0.25">
      <c r="A228" s="30">
        <v>44958</v>
      </c>
      <c r="B228" t="s">
        <v>1365</v>
      </c>
      <c r="C228" t="s">
        <v>86</v>
      </c>
      <c r="D228" t="s">
        <v>91</v>
      </c>
      <c r="E228" t="s">
        <v>1347</v>
      </c>
      <c r="F228" t="s">
        <v>14</v>
      </c>
      <c r="G228" s="42">
        <v>264.24234000000001</v>
      </c>
    </row>
    <row r="229" spans="1:7" x14ac:dyDescent="0.25">
      <c r="A229" s="30">
        <v>44958</v>
      </c>
      <c r="B229" t="s">
        <v>1365</v>
      </c>
      <c r="C229" t="s">
        <v>86</v>
      </c>
      <c r="D229" t="s">
        <v>91</v>
      </c>
      <c r="E229" t="s">
        <v>1347</v>
      </c>
      <c r="F229" t="s">
        <v>38</v>
      </c>
      <c r="G229" s="42">
        <v>-7401964.1108630002</v>
      </c>
    </row>
    <row r="230" spans="1:7" x14ac:dyDescent="0.25">
      <c r="A230" s="30">
        <v>44958</v>
      </c>
      <c r="B230" t="s">
        <v>1365</v>
      </c>
      <c r="C230" t="s">
        <v>86</v>
      </c>
      <c r="D230" t="s">
        <v>18</v>
      </c>
      <c r="E230" t="s">
        <v>21</v>
      </c>
      <c r="F230" t="s">
        <v>1159</v>
      </c>
      <c r="G230" s="42">
        <v>-92.411000000000001</v>
      </c>
    </row>
    <row r="231" spans="1:7" x14ac:dyDescent="0.25">
      <c r="A231" s="30">
        <v>44958</v>
      </c>
      <c r="B231" t="s">
        <v>1365</v>
      </c>
      <c r="C231" t="s">
        <v>86</v>
      </c>
      <c r="D231" t="s">
        <v>18</v>
      </c>
      <c r="E231" t="s">
        <v>21</v>
      </c>
      <c r="F231" t="s">
        <v>38</v>
      </c>
      <c r="G231" s="42">
        <v>2964640.08385097</v>
      </c>
    </row>
    <row r="232" spans="1:7" x14ac:dyDescent="0.25">
      <c r="A232" s="30">
        <v>44958</v>
      </c>
      <c r="B232" t="s">
        <v>1365</v>
      </c>
      <c r="C232" t="s">
        <v>112</v>
      </c>
      <c r="D232" t="s">
        <v>120</v>
      </c>
      <c r="E232" t="s">
        <v>1347</v>
      </c>
      <c r="F232" t="s">
        <v>14</v>
      </c>
      <c r="G232" s="42">
        <v>-3.0369999999999999</v>
      </c>
    </row>
    <row r="233" spans="1:7" x14ac:dyDescent="0.25">
      <c r="A233" s="30">
        <v>44958</v>
      </c>
      <c r="B233" t="s">
        <v>1365</v>
      </c>
      <c r="C233" t="s">
        <v>112</v>
      </c>
      <c r="D233" t="s">
        <v>120</v>
      </c>
      <c r="E233" t="s">
        <v>1347</v>
      </c>
      <c r="F233" t="s">
        <v>38</v>
      </c>
      <c r="G233" s="42">
        <v>19909.299451052</v>
      </c>
    </row>
    <row r="234" spans="1:7" x14ac:dyDescent="0.25">
      <c r="A234" s="30">
        <v>44958</v>
      </c>
      <c r="B234" t="s">
        <v>1364</v>
      </c>
      <c r="C234" t="s">
        <v>86</v>
      </c>
      <c r="D234" t="s">
        <v>12</v>
      </c>
      <c r="E234" t="s">
        <v>917</v>
      </c>
      <c r="F234" t="s">
        <v>917</v>
      </c>
      <c r="G234" s="42">
        <v>4.9559999999999996E-6</v>
      </c>
    </row>
    <row r="235" spans="1:7" x14ac:dyDescent="0.25">
      <c r="A235" s="30">
        <v>44958</v>
      </c>
      <c r="B235" t="s">
        <v>1364</v>
      </c>
      <c r="C235" t="s">
        <v>86</v>
      </c>
      <c r="D235" t="s">
        <v>12</v>
      </c>
      <c r="E235" t="s">
        <v>1349</v>
      </c>
      <c r="F235" t="s">
        <v>14</v>
      </c>
      <c r="G235" s="42">
        <v>-17.995651642999999</v>
      </c>
    </row>
    <row r="236" spans="1:7" x14ac:dyDescent="0.25">
      <c r="A236" s="30">
        <v>44958</v>
      </c>
      <c r="B236" t="s">
        <v>1364</v>
      </c>
      <c r="C236" t="s">
        <v>86</v>
      </c>
      <c r="D236" t="s">
        <v>18</v>
      </c>
      <c r="E236" t="s">
        <v>920</v>
      </c>
      <c r="F236" t="s">
        <v>920</v>
      </c>
      <c r="G236" s="42">
        <v>-8.7230000000000008</v>
      </c>
    </row>
    <row r="237" spans="1:7" x14ac:dyDescent="0.25">
      <c r="A237" s="30">
        <v>44958</v>
      </c>
      <c r="B237" t="s">
        <v>1364</v>
      </c>
      <c r="C237" t="s">
        <v>86</v>
      </c>
      <c r="D237" t="s">
        <v>18</v>
      </c>
      <c r="E237" t="s">
        <v>1347</v>
      </c>
      <c r="F237" t="s">
        <v>38</v>
      </c>
      <c r="G237" s="42">
        <v>436796.02300000098</v>
      </c>
    </row>
    <row r="238" spans="1:7" x14ac:dyDescent="0.25">
      <c r="A238" s="30">
        <v>44958</v>
      </c>
      <c r="B238" t="s">
        <v>1364</v>
      </c>
      <c r="C238" t="s">
        <v>112</v>
      </c>
      <c r="D238" t="s">
        <v>120</v>
      </c>
      <c r="E238" t="s">
        <v>1347</v>
      </c>
      <c r="F238" t="s">
        <v>14</v>
      </c>
      <c r="G238" s="42">
        <v>4.1883340049999997</v>
      </c>
    </row>
    <row r="239" spans="1:7" x14ac:dyDescent="0.25">
      <c r="A239" s="30">
        <v>44958</v>
      </c>
      <c r="B239" t="s">
        <v>1364</v>
      </c>
      <c r="C239" t="s">
        <v>112</v>
      </c>
      <c r="D239" t="s">
        <v>120</v>
      </c>
      <c r="E239" t="s">
        <v>1347</v>
      </c>
      <c r="F239" t="s">
        <v>38</v>
      </c>
      <c r="G239" s="42">
        <v>-53556.412449837997</v>
      </c>
    </row>
    <row r="240" spans="1:7" x14ac:dyDescent="0.25">
      <c r="A240" s="30">
        <v>44958</v>
      </c>
      <c r="B240" t="s">
        <v>1364</v>
      </c>
      <c r="C240" t="s">
        <v>112</v>
      </c>
      <c r="D240" t="s">
        <v>165</v>
      </c>
      <c r="E240" t="s">
        <v>1347</v>
      </c>
      <c r="F240" t="s">
        <v>14</v>
      </c>
      <c r="G240" s="42">
        <v>14.413933</v>
      </c>
    </row>
    <row r="241" spans="1:7" x14ac:dyDescent="0.25">
      <c r="A241" s="30">
        <v>44958</v>
      </c>
      <c r="B241" t="s">
        <v>1364</v>
      </c>
      <c r="C241" t="s">
        <v>112</v>
      </c>
      <c r="D241" t="s">
        <v>165</v>
      </c>
      <c r="E241" t="s">
        <v>1347</v>
      </c>
      <c r="F241" t="s">
        <v>38</v>
      </c>
      <c r="G241" s="42">
        <v>-476801.93280293001</v>
      </c>
    </row>
    <row r="242" spans="1:7" x14ac:dyDescent="0.25">
      <c r="A242" s="30">
        <v>44958</v>
      </c>
      <c r="B242" t="s">
        <v>1363</v>
      </c>
      <c r="C242" t="s">
        <v>86</v>
      </c>
      <c r="D242" t="s">
        <v>12</v>
      </c>
      <c r="E242" t="s">
        <v>917</v>
      </c>
      <c r="F242" t="s">
        <v>917</v>
      </c>
      <c r="G242" s="42">
        <v>-2.1730000000000002E-6</v>
      </c>
    </row>
    <row r="243" spans="1:7" x14ac:dyDescent="0.25">
      <c r="A243" s="30">
        <v>44958</v>
      </c>
      <c r="B243" t="s">
        <v>1363</v>
      </c>
      <c r="C243" t="s">
        <v>86</v>
      </c>
      <c r="D243" t="s">
        <v>12</v>
      </c>
      <c r="E243" t="s">
        <v>1349</v>
      </c>
      <c r="F243" t="s">
        <v>14</v>
      </c>
      <c r="G243" s="42">
        <v>18.251946042</v>
      </c>
    </row>
    <row r="244" spans="1:7" x14ac:dyDescent="0.25">
      <c r="A244" s="30">
        <v>44958</v>
      </c>
      <c r="B244" t="s">
        <v>1363</v>
      </c>
      <c r="C244" t="s">
        <v>213</v>
      </c>
      <c r="D244" t="s">
        <v>40</v>
      </c>
      <c r="E244" t="s">
        <v>1349</v>
      </c>
      <c r="F244" t="s">
        <v>14</v>
      </c>
      <c r="G244" s="42">
        <v>4.7411648179999997</v>
      </c>
    </row>
    <row r="245" spans="1:7" x14ac:dyDescent="0.25">
      <c r="A245" s="30">
        <v>44958</v>
      </c>
      <c r="B245" t="s">
        <v>1363</v>
      </c>
      <c r="C245" t="s">
        <v>112</v>
      </c>
      <c r="D245" t="s">
        <v>120</v>
      </c>
      <c r="E245" t="s">
        <v>1347</v>
      </c>
      <c r="F245" t="s">
        <v>14</v>
      </c>
      <c r="G245" s="42">
        <v>2.0025250040000002</v>
      </c>
    </row>
    <row r="246" spans="1:7" x14ac:dyDescent="0.25">
      <c r="A246" s="30">
        <v>44958</v>
      </c>
      <c r="B246" t="s">
        <v>1363</v>
      </c>
      <c r="C246" t="s">
        <v>112</v>
      </c>
      <c r="D246" t="s">
        <v>120</v>
      </c>
      <c r="E246" t="s">
        <v>1347</v>
      </c>
      <c r="F246" t="s">
        <v>38</v>
      </c>
      <c r="G246" s="42">
        <v>-92059.761340281999</v>
      </c>
    </row>
    <row r="247" spans="1:7" x14ac:dyDescent="0.25">
      <c r="A247" s="30">
        <v>44958</v>
      </c>
      <c r="B247" t="s">
        <v>1363</v>
      </c>
      <c r="C247" t="s">
        <v>45</v>
      </c>
      <c r="D247" t="s">
        <v>1207</v>
      </c>
      <c r="E247" t="s">
        <v>1349</v>
      </c>
      <c r="F247" t="s">
        <v>14</v>
      </c>
      <c r="G247" s="42">
        <v>4.0658944789999998</v>
      </c>
    </row>
    <row r="248" spans="1:7" x14ac:dyDescent="0.25">
      <c r="A248" s="30">
        <v>44958</v>
      </c>
      <c r="B248" t="s">
        <v>1363</v>
      </c>
      <c r="C248" t="s">
        <v>45</v>
      </c>
      <c r="D248" t="s">
        <v>1207</v>
      </c>
      <c r="E248" t="s">
        <v>922</v>
      </c>
      <c r="F248" t="s">
        <v>922</v>
      </c>
      <c r="G248" s="42">
        <v>2.204E-6</v>
      </c>
    </row>
    <row r="249" spans="1:7" x14ac:dyDescent="0.25">
      <c r="A249" s="30">
        <v>44958</v>
      </c>
      <c r="B249" t="s">
        <v>1362</v>
      </c>
      <c r="C249" t="s">
        <v>86</v>
      </c>
      <c r="D249" t="s">
        <v>18</v>
      </c>
      <c r="E249" t="s">
        <v>920</v>
      </c>
      <c r="F249" t="s">
        <v>920</v>
      </c>
      <c r="G249" s="42">
        <v>-96.691999999999993</v>
      </c>
    </row>
    <row r="250" spans="1:7" x14ac:dyDescent="0.25">
      <c r="A250" s="30">
        <v>44958</v>
      </c>
      <c r="B250" t="s">
        <v>1362</v>
      </c>
      <c r="C250" t="s">
        <v>86</v>
      </c>
      <c r="D250" t="s">
        <v>18</v>
      </c>
      <c r="E250" t="s">
        <v>21</v>
      </c>
      <c r="F250" t="s">
        <v>38</v>
      </c>
      <c r="G250" s="42">
        <v>201673.94125999999</v>
      </c>
    </row>
    <row r="251" spans="1:7" x14ac:dyDescent="0.25">
      <c r="A251" s="30">
        <v>44958</v>
      </c>
      <c r="B251" t="s">
        <v>1362</v>
      </c>
      <c r="C251" t="s">
        <v>86</v>
      </c>
      <c r="D251" t="s">
        <v>18</v>
      </c>
      <c r="E251" t="s">
        <v>1347</v>
      </c>
      <c r="F251" t="s">
        <v>38</v>
      </c>
      <c r="G251" s="42">
        <v>-797964.81799963699</v>
      </c>
    </row>
    <row r="252" spans="1:7" x14ac:dyDescent="0.25">
      <c r="A252" s="30">
        <v>44958</v>
      </c>
      <c r="B252" t="s">
        <v>1362</v>
      </c>
      <c r="C252" t="s">
        <v>112</v>
      </c>
      <c r="D252" t="s">
        <v>120</v>
      </c>
      <c r="E252" t="s">
        <v>1347</v>
      </c>
      <c r="F252" t="s">
        <v>14</v>
      </c>
      <c r="G252" s="42">
        <v>3.0082600000000002E-4</v>
      </c>
    </row>
    <row r="253" spans="1:7" x14ac:dyDescent="0.25">
      <c r="A253" s="30">
        <v>44958</v>
      </c>
      <c r="B253" t="s">
        <v>1362</v>
      </c>
      <c r="C253" t="s">
        <v>112</v>
      </c>
      <c r="D253" t="s">
        <v>120</v>
      </c>
      <c r="E253" t="s">
        <v>1347</v>
      </c>
      <c r="F253" t="s">
        <v>38</v>
      </c>
      <c r="G253" s="42">
        <v>464.80443697499999</v>
      </c>
    </row>
    <row r="254" spans="1:7" x14ac:dyDescent="0.25">
      <c r="A254" s="30">
        <v>44958</v>
      </c>
      <c r="B254" t="s">
        <v>1362</v>
      </c>
      <c r="C254" t="s">
        <v>45</v>
      </c>
      <c r="D254" t="s">
        <v>1208</v>
      </c>
      <c r="E254" t="s">
        <v>1347</v>
      </c>
      <c r="F254" t="s">
        <v>38</v>
      </c>
      <c r="G254" s="42">
        <v>505506.07138004701</v>
      </c>
    </row>
    <row r="255" spans="1:7" x14ac:dyDescent="0.25">
      <c r="A255" s="30">
        <v>44958</v>
      </c>
      <c r="B255" t="s">
        <v>1362</v>
      </c>
      <c r="C255" t="s">
        <v>45</v>
      </c>
      <c r="D255" t="s">
        <v>1208</v>
      </c>
      <c r="E255" t="s">
        <v>924</v>
      </c>
      <c r="F255" t="s">
        <v>924</v>
      </c>
      <c r="G255" s="42">
        <v>96.68</v>
      </c>
    </row>
    <row r="256" spans="1:7" x14ac:dyDescent="0.25">
      <c r="A256" s="30">
        <v>44958</v>
      </c>
      <c r="B256" t="s">
        <v>1361</v>
      </c>
      <c r="C256" t="s">
        <v>86</v>
      </c>
      <c r="D256" t="s">
        <v>18</v>
      </c>
      <c r="E256" t="s">
        <v>920</v>
      </c>
      <c r="F256" t="s">
        <v>920</v>
      </c>
      <c r="G256" s="42">
        <v>-299.93</v>
      </c>
    </row>
    <row r="257" spans="1:7" x14ac:dyDescent="0.25">
      <c r="A257" s="30">
        <v>44958</v>
      </c>
      <c r="B257" t="s">
        <v>1361</v>
      </c>
      <c r="C257" t="s">
        <v>86</v>
      </c>
      <c r="D257" t="s">
        <v>18</v>
      </c>
      <c r="E257" t="s">
        <v>21</v>
      </c>
      <c r="F257" t="s">
        <v>1159</v>
      </c>
      <c r="G257" s="42">
        <v>299.93</v>
      </c>
    </row>
    <row r="258" spans="1:7" x14ac:dyDescent="0.25">
      <c r="A258" s="30">
        <v>44958</v>
      </c>
      <c r="B258" t="s">
        <v>1361</v>
      </c>
      <c r="C258" t="s">
        <v>86</v>
      </c>
      <c r="D258" t="s">
        <v>18</v>
      </c>
      <c r="E258" t="s">
        <v>21</v>
      </c>
      <c r="F258" t="s">
        <v>38</v>
      </c>
      <c r="G258" s="42">
        <v>-4722642.9488998596</v>
      </c>
    </row>
    <row r="259" spans="1:7" x14ac:dyDescent="0.25">
      <c r="A259" s="30">
        <v>44958</v>
      </c>
      <c r="B259" t="s">
        <v>1361</v>
      </c>
      <c r="C259" t="s">
        <v>86</v>
      </c>
      <c r="D259" t="s">
        <v>18</v>
      </c>
      <c r="E259" t="s">
        <v>1347</v>
      </c>
      <c r="F259" t="s">
        <v>38</v>
      </c>
      <c r="G259" s="42">
        <v>-1320338.48229996</v>
      </c>
    </row>
    <row r="260" spans="1:7" x14ac:dyDescent="0.25">
      <c r="A260" s="30">
        <v>44958</v>
      </c>
      <c r="B260" t="s">
        <v>1344</v>
      </c>
      <c r="C260" t="s">
        <v>86</v>
      </c>
      <c r="D260" t="s">
        <v>83</v>
      </c>
      <c r="E260" t="s">
        <v>1345</v>
      </c>
      <c r="F260" t="s">
        <v>14</v>
      </c>
      <c r="G260" s="42">
        <v>-23.838740000000001</v>
      </c>
    </row>
    <row r="261" spans="1:7" x14ac:dyDescent="0.25">
      <c r="A261" s="30">
        <v>44958</v>
      </c>
      <c r="B261" t="s">
        <v>1344</v>
      </c>
      <c r="C261" t="s">
        <v>86</v>
      </c>
      <c r="D261" t="s">
        <v>83</v>
      </c>
      <c r="E261" t="s">
        <v>1345</v>
      </c>
      <c r="F261" t="s">
        <v>107</v>
      </c>
      <c r="G261" s="42">
        <v>513476.51488680003</v>
      </c>
    </row>
    <row r="262" spans="1:7" x14ac:dyDescent="0.25">
      <c r="A262" s="30">
        <v>44958</v>
      </c>
      <c r="B262" t="s">
        <v>1344</v>
      </c>
      <c r="C262" t="s">
        <v>112</v>
      </c>
      <c r="D262" t="s">
        <v>120</v>
      </c>
      <c r="E262" t="s">
        <v>1343</v>
      </c>
      <c r="F262" t="s">
        <v>14</v>
      </c>
      <c r="G262" s="42">
        <v>23.838008239000001</v>
      </c>
    </row>
    <row r="263" spans="1:7" x14ac:dyDescent="0.25">
      <c r="A263" s="30">
        <v>44958</v>
      </c>
      <c r="B263" t="s">
        <v>1344</v>
      </c>
      <c r="C263" t="s">
        <v>112</v>
      </c>
      <c r="D263" t="s">
        <v>120</v>
      </c>
      <c r="E263" t="s">
        <v>1343</v>
      </c>
      <c r="F263" t="s">
        <v>256</v>
      </c>
      <c r="G263" s="42">
        <v>-512907.82853454101</v>
      </c>
    </row>
    <row r="264" spans="1:7" x14ac:dyDescent="0.25">
      <c r="A264" s="30">
        <v>44958</v>
      </c>
      <c r="B264" t="s">
        <v>1360</v>
      </c>
      <c r="C264" t="s">
        <v>86</v>
      </c>
      <c r="D264" t="s">
        <v>12</v>
      </c>
      <c r="E264" t="s">
        <v>16</v>
      </c>
      <c r="F264" t="s">
        <v>16</v>
      </c>
      <c r="G264" s="42">
        <v>1.0831999999999901E-5</v>
      </c>
    </row>
    <row r="265" spans="1:7" x14ac:dyDescent="0.25">
      <c r="A265" s="30">
        <v>44958</v>
      </c>
      <c r="B265" t="s">
        <v>1360</v>
      </c>
      <c r="C265" t="s">
        <v>86</v>
      </c>
      <c r="D265" t="s">
        <v>12</v>
      </c>
      <c r="E265" t="s">
        <v>1349</v>
      </c>
      <c r="F265" t="s">
        <v>14</v>
      </c>
      <c r="G265" s="42">
        <v>-41.125758345999998</v>
      </c>
    </row>
    <row r="266" spans="1:7" x14ac:dyDescent="0.25">
      <c r="A266" s="30">
        <v>44958</v>
      </c>
      <c r="B266" t="s">
        <v>1360</v>
      </c>
      <c r="C266" t="s">
        <v>86</v>
      </c>
      <c r="D266" t="s">
        <v>91</v>
      </c>
      <c r="E266" t="s">
        <v>1351</v>
      </c>
      <c r="F266" t="s">
        <v>14</v>
      </c>
      <c r="G266" s="42">
        <v>193.17436999999899</v>
      </c>
    </row>
    <row r="267" spans="1:7" x14ac:dyDescent="0.25">
      <c r="A267" s="30">
        <v>44958</v>
      </c>
      <c r="B267" t="s">
        <v>1360</v>
      </c>
      <c r="C267" t="s">
        <v>86</v>
      </c>
      <c r="D267" t="s">
        <v>91</v>
      </c>
      <c r="E267" t="s">
        <v>1351</v>
      </c>
      <c r="F267" t="s">
        <v>88</v>
      </c>
      <c r="G267" s="42">
        <v>-3282316.6012477898</v>
      </c>
    </row>
    <row r="268" spans="1:7" x14ac:dyDescent="0.25">
      <c r="A268" s="30">
        <v>44958</v>
      </c>
      <c r="B268" t="s">
        <v>1360</v>
      </c>
      <c r="C268" t="s">
        <v>86</v>
      </c>
      <c r="D268" t="s">
        <v>91</v>
      </c>
      <c r="E268" t="s">
        <v>1347</v>
      </c>
      <c r="F268" t="s">
        <v>14</v>
      </c>
      <c r="G268" s="42">
        <v>283.57972999999998</v>
      </c>
    </row>
    <row r="269" spans="1:7" x14ac:dyDescent="0.25">
      <c r="A269" s="30">
        <v>44958</v>
      </c>
      <c r="B269" t="s">
        <v>1360</v>
      </c>
      <c r="C269" t="s">
        <v>86</v>
      </c>
      <c r="D269" t="s">
        <v>91</v>
      </c>
      <c r="E269" t="s">
        <v>1347</v>
      </c>
      <c r="F269" t="s">
        <v>38</v>
      </c>
      <c r="G269" s="42">
        <v>-4850942.6913064998</v>
      </c>
    </row>
    <row r="270" spans="1:7" x14ac:dyDescent="0.25">
      <c r="A270" s="30">
        <v>44958</v>
      </c>
      <c r="B270" t="s">
        <v>1360</v>
      </c>
      <c r="C270" t="s">
        <v>86</v>
      </c>
      <c r="D270" t="s">
        <v>18</v>
      </c>
      <c r="E270" t="s">
        <v>21</v>
      </c>
      <c r="F270" t="s">
        <v>1159</v>
      </c>
      <c r="G270" s="42">
        <v>265.039999999999</v>
      </c>
    </row>
    <row r="271" spans="1:7" x14ac:dyDescent="0.25">
      <c r="A271" s="30">
        <v>44958</v>
      </c>
      <c r="B271" t="s">
        <v>1360</v>
      </c>
      <c r="C271" t="s">
        <v>86</v>
      </c>
      <c r="D271" t="s">
        <v>18</v>
      </c>
      <c r="E271" t="s">
        <v>21</v>
      </c>
      <c r="F271" t="s">
        <v>38</v>
      </c>
      <c r="G271" s="42">
        <v>-1611765.0952465299</v>
      </c>
    </row>
    <row r="272" spans="1:7" x14ac:dyDescent="0.25">
      <c r="A272" s="30">
        <v>44958</v>
      </c>
      <c r="B272" t="s">
        <v>1360</v>
      </c>
      <c r="C272" t="s">
        <v>215</v>
      </c>
      <c r="D272" t="s">
        <v>93</v>
      </c>
      <c r="E272" t="s">
        <v>1349</v>
      </c>
      <c r="F272" t="s">
        <v>95</v>
      </c>
      <c r="G272" s="42">
        <v>3.8440553000000002E-2</v>
      </c>
    </row>
    <row r="273" spans="1:7" x14ac:dyDescent="0.25">
      <c r="A273" s="30">
        <v>44958</v>
      </c>
      <c r="B273" t="s">
        <v>1360</v>
      </c>
      <c r="C273" t="s">
        <v>101</v>
      </c>
      <c r="D273" t="s">
        <v>100</v>
      </c>
      <c r="E273" t="s">
        <v>1349</v>
      </c>
      <c r="F273" t="s">
        <v>14</v>
      </c>
      <c r="G273" s="42">
        <v>-408.09568663999897</v>
      </c>
    </row>
    <row r="274" spans="1:7" x14ac:dyDescent="0.25">
      <c r="A274" s="30">
        <v>44958</v>
      </c>
      <c r="B274" t="s">
        <v>1360</v>
      </c>
      <c r="C274" t="s">
        <v>101</v>
      </c>
      <c r="D274" t="s">
        <v>100</v>
      </c>
      <c r="E274" t="s">
        <v>1349</v>
      </c>
      <c r="F274" t="s">
        <v>95</v>
      </c>
      <c r="G274" s="42">
        <v>44986437.073227502</v>
      </c>
    </row>
    <row r="275" spans="1:7" x14ac:dyDescent="0.25">
      <c r="A275" s="30">
        <v>44958</v>
      </c>
      <c r="B275" t="s">
        <v>1360</v>
      </c>
      <c r="C275" t="s">
        <v>213</v>
      </c>
      <c r="D275" t="s">
        <v>40</v>
      </c>
      <c r="E275" t="s">
        <v>1349</v>
      </c>
      <c r="F275" t="s">
        <v>14</v>
      </c>
      <c r="G275" s="42">
        <v>-10.922881736000001</v>
      </c>
    </row>
    <row r="276" spans="1:7" x14ac:dyDescent="0.25">
      <c r="A276" s="30">
        <v>44958</v>
      </c>
      <c r="B276" t="s">
        <v>1360</v>
      </c>
      <c r="C276" t="s">
        <v>112</v>
      </c>
      <c r="D276" t="s">
        <v>41</v>
      </c>
      <c r="E276" t="s">
        <v>1349</v>
      </c>
      <c r="F276" t="s">
        <v>14</v>
      </c>
      <c r="G276" s="42">
        <v>-69.089505098999993</v>
      </c>
    </row>
    <row r="277" spans="1:7" x14ac:dyDescent="0.25">
      <c r="A277" s="30">
        <v>44958</v>
      </c>
      <c r="B277" t="s">
        <v>1360</v>
      </c>
      <c r="C277" t="s">
        <v>112</v>
      </c>
      <c r="D277" t="s">
        <v>41</v>
      </c>
      <c r="E277" t="s">
        <v>1193</v>
      </c>
      <c r="F277" t="s">
        <v>1193</v>
      </c>
      <c r="G277" s="42">
        <v>3.9000000000004201E-8</v>
      </c>
    </row>
    <row r="278" spans="1:7" x14ac:dyDescent="0.25">
      <c r="A278" s="30">
        <v>44958</v>
      </c>
      <c r="B278" t="s">
        <v>1360</v>
      </c>
      <c r="C278" t="s">
        <v>112</v>
      </c>
      <c r="D278" t="s">
        <v>42</v>
      </c>
      <c r="E278" t="s">
        <v>1194</v>
      </c>
      <c r="F278" t="s">
        <v>1194</v>
      </c>
      <c r="G278" s="42">
        <v>0.28100000000000502</v>
      </c>
    </row>
    <row r="279" spans="1:7" x14ac:dyDescent="0.25">
      <c r="A279" s="30">
        <v>44958</v>
      </c>
      <c r="B279" t="s">
        <v>1360</v>
      </c>
      <c r="C279" t="s">
        <v>112</v>
      </c>
      <c r="D279" t="s">
        <v>42</v>
      </c>
      <c r="E279" t="s">
        <v>1194</v>
      </c>
      <c r="F279" t="s">
        <v>38</v>
      </c>
      <c r="G279" s="42">
        <v>-289856.74040000001</v>
      </c>
    </row>
    <row r="280" spans="1:7" x14ac:dyDescent="0.25">
      <c r="A280" s="30">
        <v>44958</v>
      </c>
      <c r="B280" t="s">
        <v>1360</v>
      </c>
      <c r="C280" t="s">
        <v>112</v>
      </c>
      <c r="D280" t="s">
        <v>120</v>
      </c>
      <c r="E280" t="s">
        <v>1347</v>
      </c>
      <c r="F280" t="s">
        <v>14</v>
      </c>
      <c r="G280" s="42">
        <v>643.68508465399998</v>
      </c>
    </row>
    <row r="281" spans="1:7" x14ac:dyDescent="0.25">
      <c r="A281" s="30">
        <v>44958</v>
      </c>
      <c r="B281" t="s">
        <v>1360</v>
      </c>
      <c r="C281" t="s">
        <v>112</v>
      </c>
      <c r="D281" t="s">
        <v>120</v>
      </c>
      <c r="E281" t="s">
        <v>1347</v>
      </c>
      <c r="F281" t="s">
        <v>38</v>
      </c>
      <c r="G281" s="42">
        <v>-14580366.6221868</v>
      </c>
    </row>
    <row r="282" spans="1:7" x14ac:dyDescent="0.25">
      <c r="A282" s="30">
        <v>44958</v>
      </c>
      <c r="B282" t="s">
        <v>1360</v>
      </c>
      <c r="C282" t="s">
        <v>112</v>
      </c>
      <c r="D282" t="s">
        <v>165</v>
      </c>
      <c r="E282" t="s">
        <v>1347</v>
      </c>
      <c r="F282" t="s">
        <v>14</v>
      </c>
      <c r="G282" s="42">
        <v>-163.441509298</v>
      </c>
    </row>
    <row r="283" spans="1:7" x14ac:dyDescent="0.25">
      <c r="A283" s="30">
        <v>44958</v>
      </c>
      <c r="B283" t="s">
        <v>1360</v>
      </c>
      <c r="C283" t="s">
        <v>112</v>
      </c>
      <c r="D283" t="s">
        <v>165</v>
      </c>
      <c r="E283" t="s">
        <v>1347</v>
      </c>
      <c r="F283" t="s">
        <v>38</v>
      </c>
      <c r="G283" s="42">
        <v>-619247.62094909605</v>
      </c>
    </row>
    <row r="284" spans="1:7" x14ac:dyDescent="0.25">
      <c r="A284" s="30">
        <v>44958</v>
      </c>
      <c r="B284" t="s">
        <v>1360</v>
      </c>
      <c r="C284" t="s">
        <v>45</v>
      </c>
      <c r="D284" t="s">
        <v>1207</v>
      </c>
      <c r="E284" t="s">
        <v>1349</v>
      </c>
      <c r="F284" t="s">
        <v>14</v>
      </c>
      <c r="G284" s="42">
        <v>-7.6491147809999998</v>
      </c>
    </row>
    <row r="285" spans="1:7" x14ac:dyDescent="0.25">
      <c r="A285" s="30">
        <v>44958</v>
      </c>
      <c r="B285" t="s">
        <v>1360</v>
      </c>
      <c r="C285" t="s">
        <v>45</v>
      </c>
      <c r="D285" t="s">
        <v>1207</v>
      </c>
      <c r="E285" t="s">
        <v>922</v>
      </c>
      <c r="F285" t="s">
        <v>922</v>
      </c>
      <c r="G285" s="42">
        <v>-5.7570000000000001E-6</v>
      </c>
    </row>
    <row r="286" spans="1:7" x14ac:dyDescent="0.25">
      <c r="A286" s="30">
        <v>44958</v>
      </c>
      <c r="B286" t="s">
        <v>1360</v>
      </c>
      <c r="C286" t="s">
        <v>45</v>
      </c>
      <c r="D286" t="s">
        <v>1208</v>
      </c>
      <c r="E286" t="s">
        <v>1347</v>
      </c>
      <c r="F286" t="s">
        <v>38</v>
      </c>
      <c r="G286" s="42">
        <v>-135299.58496000801</v>
      </c>
    </row>
    <row r="287" spans="1:7" x14ac:dyDescent="0.25">
      <c r="A287" s="30">
        <v>44958</v>
      </c>
      <c r="B287" t="s">
        <v>1360</v>
      </c>
      <c r="C287" t="s">
        <v>45</v>
      </c>
      <c r="D287" t="s">
        <v>1208</v>
      </c>
      <c r="E287" t="s">
        <v>924</v>
      </c>
      <c r="F287" t="s">
        <v>924</v>
      </c>
      <c r="G287" s="42">
        <v>-19.38</v>
      </c>
    </row>
    <row r="288" spans="1:7" x14ac:dyDescent="0.25">
      <c r="A288" s="30">
        <v>44958</v>
      </c>
      <c r="B288" t="s">
        <v>1360</v>
      </c>
      <c r="C288" t="s">
        <v>45</v>
      </c>
      <c r="D288" t="s">
        <v>1211</v>
      </c>
      <c r="E288" t="s">
        <v>1347</v>
      </c>
      <c r="F288" t="s">
        <v>14</v>
      </c>
      <c r="G288" s="42">
        <v>135.89867367999901</v>
      </c>
    </row>
    <row r="289" spans="1:7" x14ac:dyDescent="0.25">
      <c r="A289" s="30">
        <v>44958</v>
      </c>
      <c r="B289" t="s">
        <v>1360</v>
      </c>
      <c r="C289" t="s">
        <v>45</v>
      </c>
      <c r="D289" t="s">
        <v>1211</v>
      </c>
      <c r="E289" t="s">
        <v>1347</v>
      </c>
      <c r="F289" t="s">
        <v>38</v>
      </c>
      <c r="G289" s="42">
        <v>-7294844.5722038504</v>
      </c>
    </row>
    <row r="290" spans="1:7" x14ac:dyDescent="0.25">
      <c r="A290" s="30">
        <v>44958</v>
      </c>
      <c r="B290" t="s">
        <v>1360</v>
      </c>
      <c r="C290" t="s">
        <v>45</v>
      </c>
      <c r="D290" t="s">
        <v>1212</v>
      </c>
      <c r="E290" t="s">
        <v>1349</v>
      </c>
      <c r="F290" t="s">
        <v>14</v>
      </c>
      <c r="G290" s="42">
        <v>14.446725782</v>
      </c>
    </row>
    <row r="291" spans="1:7" x14ac:dyDescent="0.25">
      <c r="A291" s="30">
        <v>44958</v>
      </c>
      <c r="B291" t="s">
        <v>1360</v>
      </c>
      <c r="C291" t="s">
        <v>45</v>
      </c>
      <c r="D291" t="s">
        <v>1212</v>
      </c>
      <c r="E291" t="s">
        <v>49</v>
      </c>
      <c r="F291" t="s">
        <v>49</v>
      </c>
      <c r="G291" s="42">
        <v>3.8410000000000002E-6</v>
      </c>
    </row>
    <row r="292" spans="1:7" x14ac:dyDescent="0.25">
      <c r="A292" s="30">
        <v>44958</v>
      </c>
      <c r="B292" t="s">
        <v>1360</v>
      </c>
      <c r="C292" t="s">
        <v>45</v>
      </c>
      <c r="D292" t="s">
        <v>1213</v>
      </c>
      <c r="E292" t="s">
        <v>47</v>
      </c>
      <c r="F292" t="s">
        <v>47</v>
      </c>
      <c r="G292" s="42">
        <v>41.53</v>
      </c>
    </row>
    <row r="293" spans="1:7" x14ac:dyDescent="0.25">
      <c r="A293" s="30">
        <v>44958</v>
      </c>
      <c r="B293" t="s">
        <v>1360</v>
      </c>
      <c r="C293" t="s">
        <v>45</v>
      </c>
      <c r="D293" t="s">
        <v>1213</v>
      </c>
      <c r="E293" t="s">
        <v>1235</v>
      </c>
      <c r="F293" t="s">
        <v>38</v>
      </c>
      <c r="G293" s="42">
        <v>363129.59607994498</v>
      </c>
    </row>
    <row r="294" spans="1:7" x14ac:dyDescent="0.25">
      <c r="A294" s="30">
        <v>44958</v>
      </c>
      <c r="B294" t="s">
        <v>1360</v>
      </c>
      <c r="C294" t="s">
        <v>175</v>
      </c>
      <c r="D294" t="s">
        <v>174</v>
      </c>
      <c r="E294" t="s">
        <v>1349</v>
      </c>
      <c r="F294" t="s">
        <v>14</v>
      </c>
      <c r="G294" s="42">
        <v>7.0212423499999996</v>
      </c>
    </row>
    <row r="295" spans="1:7" x14ac:dyDescent="0.25">
      <c r="A295" s="30">
        <v>44958</v>
      </c>
      <c r="B295" t="s">
        <v>1360</v>
      </c>
      <c r="C295" t="s">
        <v>175</v>
      </c>
      <c r="D295" t="s">
        <v>174</v>
      </c>
      <c r="E295" t="s">
        <v>1349</v>
      </c>
      <c r="F295" t="s">
        <v>95</v>
      </c>
      <c r="G295" s="42">
        <v>-205319.23528438699</v>
      </c>
    </row>
    <row r="296" spans="1:7" x14ac:dyDescent="0.25">
      <c r="A296" s="30">
        <v>44958</v>
      </c>
      <c r="B296" t="s">
        <v>1360</v>
      </c>
      <c r="C296" t="s">
        <v>182</v>
      </c>
      <c r="D296" t="s">
        <v>181</v>
      </c>
      <c r="E296" t="s">
        <v>1347</v>
      </c>
      <c r="F296" t="s">
        <v>14</v>
      </c>
      <c r="G296" s="42">
        <v>66.957024799999999</v>
      </c>
    </row>
    <row r="297" spans="1:7" x14ac:dyDescent="0.25">
      <c r="A297" s="30">
        <v>44958</v>
      </c>
      <c r="B297" t="s">
        <v>1360</v>
      </c>
      <c r="C297" t="s">
        <v>182</v>
      </c>
      <c r="D297" t="s">
        <v>181</v>
      </c>
      <c r="E297" t="s">
        <v>1347</v>
      </c>
      <c r="F297" t="s">
        <v>38</v>
      </c>
      <c r="G297" s="42">
        <v>-2451944.78246585</v>
      </c>
    </row>
    <row r="298" spans="1:7" x14ac:dyDescent="0.25">
      <c r="A298" s="30">
        <v>44958</v>
      </c>
      <c r="B298" t="s">
        <v>1359</v>
      </c>
      <c r="C298" t="s">
        <v>86</v>
      </c>
      <c r="D298" t="s">
        <v>18</v>
      </c>
      <c r="E298" t="s">
        <v>21</v>
      </c>
      <c r="F298" t="s">
        <v>1159</v>
      </c>
      <c r="G298" s="42">
        <v>-25.547999999999998</v>
      </c>
    </row>
    <row r="299" spans="1:7" x14ac:dyDescent="0.25">
      <c r="A299" s="30">
        <v>44958</v>
      </c>
      <c r="B299" t="s">
        <v>1359</v>
      </c>
      <c r="C299" t="s">
        <v>86</v>
      </c>
      <c r="D299" t="s">
        <v>18</v>
      </c>
      <c r="E299" t="s">
        <v>21</v>
      </c>
      <c r="F299" t="s">
        <v>38</v>
      </c>
      <c r="G299" s="42">
        <v>1827385.53660001</v>
      </c>
    </row>
    <row r="300" spans="1:7" x14ac:dyDescent="0.25">
      <c r="A300" s="30">
        <v>44958</v>
      </c>
      <c r="B300" t="s">
        <v>1359</v>
      </c>
      <c r="C300" t="s">
        <v>112</v>
      </c>
      <c r="D300" t="s">
        <v>120</v>
      </c>
      <c r="E300" t="s">
        <v>1347</v>
      </c>
      <c r="F300" t="s">
        <v>14</v>
      </c>
      <c r="G300" s="42">
        <v>7.9000000000000001E-2</v>
      </c>
    </row>
    <row r="301" spans="1:7" x14ac:dyDescent="0.25">
      <c r="A301" s="30">
        <v>44958</v>
      </c>
      <c r="B301" t="s">
        <v>1359</v>
      </c>
      <c r="C301" t="s">
        <v>112</v>
      </c>
      <c r="D301" t="s">
        <v>120</v>
      </c>
      <c r="E301" t="s">
        <v>1347</v>
      </c>
      <c r="F301" t="s">
        <v>38</v>
      </c>
      <c r="G301" s="42">
        <v>-1311.0050000000001</v>
      </c>
    </row>
    <row r="302" spans="1:7" x14ac:dyDescent="0.25">
      <c r="A302" s="30">
        <v>44958</v>
      </c>
      <c r="B302" t="s">
        <v>1359</v>
      </c>
      <c r="C302" t="s">
        <v>1215</v>
      </c>
      <c r="D302" t="s">
        <v>1216</v>
      </c>
      <c r="E302" t="s">
        <v>1349</v>
      </c>
      <c r="F302" t="s">
        <v>14</v>
      </c>
      <c r="G302" s="42">
        <v>25.467924220000398</v>
      </c>
    </row>
    <row r="303" spans="1:7" x14ac:dyDescent="0.25">
      <c r="A303" s="30">
        <v>44958</v>
      </c>
      <c r="B303" t="s">
        <v>1359</v>
      </c>
      <c r="C303" t="s">
        <v>1215</v>
      </c>
      <c r="D303" t="s">
        <v>1216</v>
      </c>
      <c r="E303" t="s">
        <v>1349</v>
      </c>
      <c r="F303" t="s">
        <v>95</v>
      </c>
      <c r="G303" s="42">
        <v>-1141803.3011189001</v>
      </c>
    </row>
    <row r="304" spans="1:7" x14ac:dyDescent="0.25">
      <c r="A304" s="30">
        <v>44958</v>
      </c>
      <c r="B304" t="s">
        <v>1358</v>
      </c>
      <c r="C304" t="s">
        <v>86</v>
      </c>
      <c r="D304" t="s">
        <v>18</v>
      </c>
      <c r="E304" t="s">
        <v>21</v>
      </c>
      <c r="F304" t="s">
        <v>1159</v>
      </c>
      <c r="G304" s="42">
        <v>-43.572000000000003</v>
      </c>
    </row>
    <row r="305" spans="1:7" x14ac:dyDescent="0.25">
      <c r="A305" s="30">
        <v>44958</v>
      </c>
      <c r="B305" t="s">
        <v>1358</v>
      </c>
      <c r="C305" t="s">
        <v>86</v>
      </c>
      <c r="D305" t="s">
        <v>18</v>
      </c>
      <c r="E305" t="s">
        <v>21</v>
      </c>
      <c r="F305" t="s">
        <v>38</v>
      </c>
      <c r="G305" s="42">
        <v>1003354.87559999</v>
      </c>
    </row>
    <row r="306" spans="1:7" x14ac:dyDescent="0.25">
      <c r="A306" s="30">
        <v>44958</v>
      </c>
      <c r="B306" t="s">
        <v>1358</v>
      </c>
      <c r="C306" t="s">
        <v>1215</v>
      </c>
      <c r="D306" t="s">
        <v>1216</v>
      </c>
      <c r="E306" t="s">
        <v>1347</v>
      </c>
      <c r="F306" t="s">
        <v>14</v>
      </c>
      <c r="G306" s="42">
        <v>43.575867279999997</v>
      </c>
    </row>
    <row r="307" spans="1:7" x14ac:dyDescent="0.25">
      <c r="A307" s="30">
        <v>44958</v>
      </c>
      <c r="B307" t="s">
        <v>1358</v>
      </c>
      <c r="C307" t="s">
        <v>1215</v>
      </c>
      <c r="D307" t="s">
        <v>1216</v>
      </c>
      <c r="E307" t="s">
        <v>1347</v>
      </c>
      <c r="F307" t="s">
        <v>38</v>
      </c>
      <c r="G307" s="42">
        <v>-1005148.46434969</v>
      </c>
    </row>
    <row r="308" spans="1:7" x14ac:dyDescent="0.25">
      <c r="A308" s="30">
        <v>44958</v>
      </c>
      <c r="B308" t="s">
        <v>1356</v>
      </c>
      <c r="C308" t="s">
        <v>86</v>
      </c>
      <c r="D308" t="s">
        <v>12</v>
      </c>
      <c r="E308" t="s">
        <v>16</v>
      </c>
      <c r="F308" t="s">
        <v>16</v>
      </c>
      <c r="G308" s="42">
        <v>-4.6120000000000001E-6</v>
      </c>
    </row>
    <row r="309" spans="1:7" x14ac:dyDescent="0.25">
      <c r="A309" s="30">
        <v>44958</v>
      </c>
      <c r="B309" t="s">
        <v>1356</v>
      </c>
      <c r="C309" t="s">
        <v>86</v>
      </c>
      <c r="D309" t="s">
        <v>12</v>
      </c>
      <c r="E309" t="s">
        <v>1349</v>
      </c>
      <c r="F309" t="s">
        <v>14</v>
      </c>
      <c r="G309" s="42">
        <v>-10.464285996999999</v>
      </c>
    </row>
    <row r="310" spans="1:7" x14ac:dyDescent="0.25">
      <c r="A310" s="30">
        <v>44958</v>
      </c>
      <c r="B310" t="s">
        <v>1356</v>
      </c>
      <c r="C310" t="s">
        <v>86</v>
      </c>
      <c r="D310" t="s">
        <v>91</v>
      </c>
      <c r="E310" t="s">
        <v>1351</v>
      </c>
      <c r="F310" t="s">
        <v>14</v>
      </c>
      <c r="G310" s="42">
        <v>-11.96354</v>
      </c>
    </row>
    <row r="311" spans="1:7" x14ac:dyDescent="0.25">
      <c r="A311" s="30">
        <v>44958</v>
      </c>
      <c r="B311" t="s">
        <v>1356</v>
      </c>
      <c r="C311" t="s">
        <v>86</v>
      </c>
      <c r="D311" t="s">
        <v>91</v>
      </c>
      <c r="E311" t="s">
        <v>1351</v>
      </c>
      <c r="F311" t="s">
        <v>88</v>
      </c>
      <c r="G311" s="42">
        <v>589678.03072539996</v>
      </c>
    </row>
    <row r="312" spans="1:7" x14ac:dyDescent="0.25">
      <c r="A312" s="30">
        <v>44958</v>
      </c>
      <c r="B312" t="s">
        <v>1356</v>
      </c>
      <c r="C312" t="s">
        <v>86</v>
      </c>
      <c r="D312" t="s">
        <v>91</v>
      </c>
      <c r="E312" t="s">
        <v>1347</v>
      </c>
      <c r="F312" t="s">
        <v>14</v>
      </c>
      <c r="G312" s="42">
        <v>-1.05915</v>
      </c>
    </row>
    <row r="313" spans="1:7" x14ac:dyDescent="0.25">
      <c r="A313" s="30">
        <v>44958</v>
      </c>
      <c r="B313" t="s">
        <v>1356</v>
      </c>
      <c r="C313" t="s">
        <v>86</v>
      </c>
      <c r="D313" t="s">
        <v>91</v>
      </c>
      <c r="E313" t="s">
        <v>1347</v>
      </c>
      <c r="F313" t="s">
        <v>38</v>
      </c>
      <c r="G313" s="42">
        <v>41676.125844299997</v>
      </c>
    </row>
    <row r="314" spans="1:7" x14ac:dyDescent="0.25">
      <c r="A314" s="30">
        <v>44958</v>
      </c>
      <c r="B314" t="s">
        <v>1356</v>
      </c>
      <c r="C314" t="s">
        <v>86</v>
      </c>
      <c r="D314" t="s">
        <v>18</v>
      </c>
      <c r="E314" t="s">
        <v>21</v>
      </c>
      <c r="F314" t="s">
        <v>1159</v>
      </c>
      <c r="G314" s="42">
        <v>-42.811999999999998</v>
      </c>
    </row>
    <row r="315" spans="1:7" x14ac:dyDescent="0.25">
      <c r="A315" s="30">
        <v>44958</v>
      </c>
      <c r="B315" t="s">
        <v>1356</v>
      </c>
      <c r="C315" t="s">
        <v>86</v>
      </c>
      <c r="D315" t="s">
        <v>18</v>
      </c>
      <c r="E315" t="s">
        <v>21</v>
      </c>
      <c r="F315" t="s">
        <v>38</v>
      </c>
      <c r="G315" s="42">
        <v>2098465.1646020301</v>
      </c>
    </row>
    <row r="316" spans="1:7" x14ac:dyDescent="0.25">
      <c r="A316" s="30">
        <v>44958</v>
      </c>
      <c r="B316" t="s">
        <v>1356</v>
      </c>
      <c r="C316" t="s">
        <v>213</v>
      </c>
      <c r="D316" t="s">
        <v>40</v>
      </c>
      <c r="E316" t="s">
        <v>1349</v>
      </c>
      <c r="F316" t="s">
        <v>14</v>
      </c>
      <c r="G316" s="42">
        <v>-0.65912084199999998</v>
      </c>
    </row>
    <row r="317" spans="1:7" x14ac:dyDescent="0.25">
      <c r="A317" s="30">
        <v>44958</v>
      </c>
      <c r="B317" t="s">
        <v>1356</v>
      </c>
      <c r="C317" t="s">
        <v>292</v>
      </c>
      <c r="D317" t="s">
        <v>286</v>
      </c>
      <c r="E317" t="s">
        <v>1347</v>
      </c>
      <c r="F317" t="s">
        <v>38</v>
      </c>
      <c r="G317" s="42">
        <v>2.0370000000000002E-3</v>
      </c>
    </row>
    <row r="318" spans="1:7" x14ac:dyDescent="0.25">
      <c r="A318" s="30">
        <v>44958</v>
      </c>
      <c r="B318" t="s">
        <v>1356</v>
      </c>
      <c r="C318" t="s">
        <v>112</v>
      </c>
      <c r="D318" t="s">
        <v>41</v>
      </c>
      <c r="E318" t="s">
        <v>1349</v>
      </c>
      <c r="F318" t="s">
        <v>14</v>
      </c>
      <c r="G318" s="42">
        <v>-13.083180998</v>
      </c>
    </row>
    <row r="319" spans="1:7" x14ac:dyDescent="0.25">
      <c r="A319" s="30">
        <v>44958</v>
      </c>
      <c r="B319" t="s">
        <v>1356</v>
      </c>
      <c r="C319" t="s">
        <v>112</v>
      </c>
      <c r="D319" t="s">
        <v>41</v>
      </c>
      <c r="E319" t="s">
        <v>1193</v>
      </c>
      <c r="F319" t="s">
        <v>1193</v>
      </c>
      <c r="G319" s="42">
        <v>-1E-8</v>
      </c>
    </row>
    <row r="320" spans="1:7" x14ac:dyDescent="0.25">
      <c r="A320" s="30">
        <v>44958</v>
      </c>
      <c r="B320" t="s">
        <v>1356</v>
      </c>
      <c r="C320" t="s">
        <v>112</v>
      </c>
      <c r="D320" t="s">
        <v>42</v>
      </c>
      <c r="E320" t="s">
        <v>1194</v>
      </c>
      <c r="F320" t="s">
        <v>1194</v>
      </c>
      <c r="G320" s="42">
        <v>-3.5000000000000003E-2</v>
      </c>
    </row>
    <row r="321" spans="1:7" x14ac:dyDescent="0.25">
      <c r="A321" s="30">
        <v>44958</v>
      </c>
      <c r="B321" t="s">
        <v>1356</v>
      </c>
      <c r="C321" t="s">
        <v>112</v>
      </c>
      <c r="D321" t="s">
        <v>42</v>
      </c>
      <c r="E321" t="s">
        <v>1194</v>
      </c>
      <c r="F321" t="s">
        <v>38</v>
      </c>
      <c r="G321" s="42">
        <v>-25144.103599999999</v>
      </c>
    </row>
    <row r="322" spans="1:7" x14ac:dyDescent="0.25">
      <c r="A322" s="30">
        <v>44958</v>
      </c>
      <c r="B322" t="s">
        <v>1356</v>
      </c>
      <c r="C322" t="s">
        <v>112</v>
      </c>
      <c r="D322" t="s">
        <v>120</v>
      </c>
      <c r="E322" t="s">
        <v>1357</v>
      </c>
      <c r="F322" t="s">
        <v>14</v>
      </c>
      <c r="G322" s="42">
        <v>-5.639653601</v>
      </c>
    </row>
    <row r="323" spans="1:7" x14ac:dyDescent="0.25">
      <c r="A323" s="30">
        <v>44958</v>
      </c>
      <c r="B323" t="s">
        <v>1356</v>
      </c>
      <c r="C323" t="s">
        <v>112</v>
      </c>
      <c r="D323" t="s">
        <v>120</v>
      </c>
      <c r="E323" t="s">
        <v>1357</v>
      </c>
      <c r="F323" t="s">
        <v>1177</v>
      </c>
      <c r="G323" s="42">
        <v>-417900.89209727501</v>
      </c>
    </row>
    <row r="324" spans="1:7" x14ac:dyDescent="0.25">
      <c r="A324" s="30">
        <v>44958</v>
      </c>
      <c r="B324" t="s">
        <v>1356</v>
      </c>
      <c r="C324" t="s">
        <v>112</v>
      </c>
      <c r="D324" t="s">
        <v>120</v>
      </c>
      <c r="E324" t="s">
        <v>1347</v>
      </c>
      <c r="F324" t="s">
        <v>14</v>
      </c>
      <c r="G324" s="42">
        <v>-2.91578399799999</v>
      </c>
    </row>
    <row r="325" spans="1:7" x14ac:dyDescent="0.25">
      <c r="A325" s="30">
        <v>44958</v>
      </c>
      <c r="B325" t="s">
        <v>1356</v>
      </c>
      <c r="C325" t="s">
        <v>112</v>
      </c>
      <c r="D325" t="s">
        <v>120</v>
      </c>
      <c r="E325" t="s">
        <v>1347</v>
      </c>
      <c r="F325" t="s">
        <v>38</v>
      </c>
      <c r="G325" s="42">
        <v>40673.379516141002</v>
      </c>
    </row>
    <row r="326" spans="1:7" x14ac:dyDescent="0.25">
      <c r="A326" s="30">
        <v>44958</v>
      </c>
      <c r="B326" t="s">
        <v>1356</v>
      </c>
      <c r="C326" t="s">
        <v>112</v>
      </c>
      <c r="D326" t="s">
        <v>165</v>
      </c>
      <c r="E326" t="s">
        <v>1347</v>
      </c>
      <c r="F326" t="s">
        <v>14</v>
      </c>
      <c r="G326" s="42">
        <v>8.0708303340000001</v>
      </c>
    </row>
    <row r="327" spans="1:7" x14ac:dyDescent="0.25">
      <c r="A327" s="30">
        <v>44958</v>
      </c>
      <c r="B327" t="s">
        <v>1356</v>
      </c>
      <c r="C327" t="s">
        <v>112</v>
      </c>
      <c r="D327" t="s">
        <v>165</v>
      </c>
      <c r="E327" t="s">
        <v>1347</v>
      </c>
      <c r="F327" t="s">
        <v>38</v>
      </c>
      <c r="G327" s="42">
        <v>99225.482827654007</v>
      </c>
    </row>
    <row r="328" spans="1:7" x14ac:dyDescent="0.25">
      <c r="A328" s="30">
        <v>44958</v>
      </c>
      <c r="B328" t="s">
        <v>1356</v>
      </c>
      <c r="C328" t="s">
        <v>45</v>
      </c>
      <c r="D328" t="s">
        <v>1211</v>
      </c>
      <c r="E328" t="s">
        <v>1347</v>
      </c>
      <c r="F328" t="s">
        <v>14</v>
      </c>
      <c r="G328" s="42">
        <v>-2.5618595499999999</v>
      </c>
    </row>
    <row r="329" spans="1:7" x14ac:dyDescent="0.25">
      <c r="A329" s="30">
        <v>44958</v>
      </c>
      <c r="B329" t="s">
        <v>1356</v>
      </c>
      <c r="C329" t="s">
        <v>45</v>
      </c>
      <c r="D329" t="s">
        <v>1211</v>
      </c>
      <c r="E329" t="s">
        <v>1347</v>
      </c>
      <c r="F329" t="s">
        <v>38</v>
      </c>
      <c r="G329" s="42">
        <v>77112.884413584994</v>
      </c>
    </row>
    <row r="330" spans="1:7" x14ac:dyDescent="0.25">
      <c r="A330" s="30">
        <v>44958</v>
      </c>
      <c r="B330" t="s">
        <v>1356</v>
      </c>
      <c r="C330" t="s">
        <v>45</v>
      </c>
      <c r="D330" t="s">
        <v>1212</v>
      </c>
      <c r="E330" t="s">
        <v>1349</v>
      </c>
      <c r="F330" t="s">
        <v>14</v>
      </c>
      <c r="G330" s="42">
        <v>-0.80685847300000002</v>
      </c>
    </row>
    <row r="331" spans="1:7" x14ac:dyDescent="0.25">
      <c r="A331" s="30">
        <v>44958</v>
      </c>
      <c r="B331" t="s">
        <v>1356</v>
      </c>
      <c r="C331" t="s">
        <v>45</v>
      </c>
      <c r="D331" t="s">
        <v>1212</v>
      </c>
      <c r="E331" t="s">
        <v>49</v>
      </c>
      <c r="F331" t="s">
        <v>49</v>
      </c>
      <c r="G331" s="42">
        <v>-8.5899999999999995E-7</v>
      </c>
    </row>
    <row r="332" spans="1:7" x14ac:dyDescent="0.25">
      <c r="A332" s="30">
        <v>44958</v>
      </c>
      <c r="B332" t="s">
        <v>1356</v>
      </c>
      <c r="C332" t="s">
        <v>45</v>
      </c>
      <c r="D332" t="s">
        <v>1213</v>
      </c>
      <c r="E332" t="s">
        <v>47</v>
      </c>
      <c r="F332" t="s">
        <v>47</v>
      </c>
      <c r="G332" s="42">
        <v>-34.909999999999997</v>
      </c>
    </row>
    <row r="333" spans="1:7" x14ac:dyDescent="0.25">
      <c r="A333" s="30">
        <v>44958</v>
      </c>
      <c r="B333" t="s">
        <v>1356</v>
      </c>
      <c r="C333" t="s">
        <v>45</v>
      </c>
      <c r="D333" t="s">
        <v>1213</v>
      </c>
      <c r="E333" t="s">
        <v>1235</v>
      </c>
      <c r="F333" t="s">
        <v>38</v>
      </c>
      <c r="G333" s="42">
        <v>-30257.248700026001</v>
      </c>
    </row>
    <row r="334" spans="1:7" x14ac:dyDescent="0.25">
      <c r="A334" s="30">
        <v>44958</v>
      </c>
      <c r="B334" t="s">
        <v>1356</v>
      </c>
      <c r="C334" t="s">
        <v>182</v>
      </c>
      <c r="D334" t="s">
        <v>181</v>
      </c>
      <c r="E334" t="s">
        <v>1347</v>
      </c>
      <c r="F334" t="s">
        <v>14</v>
      </c>
      <c r="G334" s="42">
        <v>142.90889353</v>
      </c>
    </row>
    <row r="335" spans="1:7" x14ac:dyDescent="0.25">
      <c r="A335" s="30">
        <v>44958</v>
      </c>
      <c r="B335" t="s">
        <v>1356</v>
      </c>
      <c r="C335" t="s">
        <v>182</v>
      </c>
      <c r="D335" t="s">
        <v>181</v>
      </c>
      <c r="E335" t="s">
        <v>1347</v>
      </c>
      <c r="F335" t="s">
        <v>38</v>
      </c>
      <c r="G335" s="42">
        <v>-4490796.2387387799</v>
      </c>
    </row>
    <row r="336" spans="1:7" x14ac:dyDescent="0.25">
      <c r="A336" s="30">
        <v>44958</v>
      </c>
      <c r="B336" t="s">
        <v>1355</v>
      </c>
      <c r="C336" t="s">
        <v>86</v>
      </c>
      <c r="D336" t="s">
        <v>91</v>
      </c>
      <c r="E336" t="s">
        <v>1351</v>
      </c>
      <c r="F336" t="s">
        <v>14</v>
      </c>
      <c r="G336" s="42">
        <v>-3.6387800000000001</v>
      </c>
    </row>
    <row r="337" spans="1:7" x14ac:dyDescent="0.25">
      <c r="A337" s="30">
        <v>44958</v>
      </c>
      <c r="B337" t="s">
        <v>1355</v>
      </c>
      <c r="C337" t="s">
        <v>86</v>
      </c>
      <c r="D337" t="s">
        <v>91</v>
      </c>
      <c r="E337" t="s">
        <v>1351</v>
      </c>
      <c r="F337" t="s">
        <v>88</v>
      </c>
      <c r="G337" s="42">
        <v>82782.244999999995</v>
      </c>
    </row>
    <row r="338" spans="1:7" x14ac:dyDescent="0.25">
      <c r="A338" s="30">
        <v>44958</v>
      </c>
      <c r="B338" t="s">
        <v>1355</v>
      </c>
      <c r="C338" t="s">
        <v>86</v>
      </c>
      <c r="D338" t="s">
        <v>18</v>
      </c>
      <c r="E338" t="s">
        <v>21</v>
      </c>
      <c r="F338" t="s">
        <v>1159</v>
      </c>
      <c r="G338" s="42">
        <v>947.89599999999905</v>
      </c>
    </row>
    <row r="339" spans="1:7" x14ac:dyDescent="0.25">
      <c r="A339" s="30">
        <v>44958</v>
      </c>
      <c r="B339" t="s">
        <v>1355</v>
      </c>
      <c r="C339" t="s">
        <v>86</v>
      </c>
      <c r="D339" t="s">
        <v>18</v>
      </c>
      <c r="E339" t="s">
        <v>21</v>
      </c>
      <c r="F339" t="s">
        <v>38</v>
      </c>
      <c r="G339" s="42">
        <v>-4082695.9883999298</v>
      </c>
    </row>
    <row r="340" spans="1:7" x14ac:dyDescent="0.25">
      <c r="A340" s="30">
        <v>44958</v>
      </c>
      <c r="B340" t="s">
        <v>1355</v>
      </c>
      <c r="C340" t="s">
        <v>112</v>
      </c>
      <c r="D340" t="s">
        <v>120</v>
      </c>
      <c r="E340" t="s">
        <v>1347</v>
      </c>
      <c r="F340" t="s">
        <v>14</v>
      </c>
      <c r="G340" s="42">
        <v>-0.113217005</v>
      </c>
    </row>
    <row r="341" spans="1:7" x14ac:dyDescent="0.25">
      <c r="A341" s="30">
        <v>44958</v>
      </c>
      <c r="B341" t="s">
        <v>1355</v>
      </c>
      <c r="C341" t="s">
        <v>112</v>
      </c>
      <c r="D341" t="s">
        <v>120</v>
      </c>
      <c r="E341" t="s">
        <v>1347</v>
      </c>
      <c r="F341" t="s">
        <v>38</v>
      </c>
      <c r="G341" s="42">
        <v>2527.5476811600001</v>
      </c>
    </row>
    <row r="342" spans="1:7" x14ac:dyDescent="0.25">
      <c r="A342" s="30">
        <v>44958</v>
      </c>
      <c r="B342" t="s">
        <v>1354</v>
      </c>
      <c r="C342" t="s">
        <v>86</v>
      </c>
      <c r="D342" t="s">
        <v>12</v>
      </c>
      <c r="E342" t="s">
        <v>16</v>
      </c>
      <c r="F342" t="s">
        <v>16</v>
      </c>
      <c r="G342" s="42">
        <v>7.6428999999999996E-5</v>
      </c>
    </row>
    <row r="343" spans="1:7" x14ac:dyDescent="0.25">
      <c r="A343" s="30">
        <v>44958</v>
      </c>
      <c r="B343" t="s">
        <v>1354</v>
      </c>
      <c r="C343" t="s">
        <v>86</v>
      </c>
      <c r="D343" t="s">
        <v>12</v>
      </c>
      <c r="E343" t="s">
        <v>1349</v>
      </c>
      <c r="F343" t="s">
        <v>14</v>
      </c>
      <c r="G343" s="42">
        <v>140.522952581</v>
      </c>
    </row>
    <row r="344" spans="1:7" x14ac:dyDescent="0.25">
      <c r="A344" s="30">
        <v>44958</v>
      </c>
      <c r="B344" t="s">
        <v>1354</v>
      </c>
      <c r="C344" t="s">
        <v>86</v>
      </c>
      <c r="D344" t="s">
        <v>91</v>
      </c>
      <c r="E344" t="s">
        <v>1347</v>
      </c>
      <c r="F344" t="s">
        <v>14</v>
      </c>
      <c r="G344" s="42">
        <v>-2.8645</v>
      </c>
    </row>
    <row r="345" spans="1:7" x14ac:dyDescent="0.25">
      <c r="A345" s="30">
        <v>44958</v>
      </c>
      <c r="B345" t="s">
        <v>1354</v>
      </c>
      <c r="C345" t="s">
        <v>86</v>
      </c>
      <c r="D345" t="s">
        <v>91</v>
      </c>
      <c r="E345" t="s">
        <v>1347</v>
      </c>
      <c r="F345" t="s">
        <v>38</v>
      </c>
      <c r="G345" s="42">
        <v>48079.200250000002</v>
      </c>
    </row>
    <row r="346" spans="1:7" x14ac:dyDescent="0.25">
      <c r="A346" s="30">
        <v>44958</v>
      </c>
      <c r="B346" t="s">
        <v>1354</v>
      </c>
      <c r="C346" t="s">
        <v>112</v>
      </c>
      <c r="D346" t="s">
        <v>120</v>
      </c>
      <c r="E346" t="s">
        <v>1347</v>
      </c>
      <c r="F346" t="s">
        <v>14</v>
      </c>
      <c r="G346" s="42">
        <v>-135.40385741399999</v>
      </c>
    </row>
    <row r="347" spans="1:7" x14ac:dyDescent="0.25">
      <c r="A347" s="30">
        <v>44958</v>
      </c>
      <c r="B347" t="s">
        <v>1354</v>
      </c>
      <c r="C347" t="s">
        <v>112</v>
      </c>
      <c r="D347" t="s">
        <v>120</v>
      </c>
      <c r="E347" t="s">
        <v>1347</v>
      </c>
      <c r="F347" t="s">
        <v>38</v>
      </c>
      <c r="G347" s="42">
        <v>4202430.1206239797</v>
      </c>
    </row>
    <row r="348" spans="1:7" x14ac:dyDescent="0.25">
      <c r="A348" s="30">
        <v>44958</v>
      </c>
      <c r="B348" t="s">
        <v>1353</v>
      </c>
      <c r="C348" t="s">
        <v>86</v>
      </c>
      <c r="D348" t="s">
        <v>12</v>
      </c>
      <c r="E348" t="s">
        <v>16</v>
      </c>
      <c r="F348" t="s">
        <v>16</v>
      </c>
      <c r="G348" s="42">
        <v>6.7800999999999902E-5</v>
      </c>
    </row>
    <row r="349" spans="1:7" x14ac:dyDescent="0.25">
      <c r="A349" s="30">
        <v>44958</v>
      </c>
      <c r="B349" t="s">
        <v>1353</v>
      </c>
      <c r="C349" t="s">
        <v>86</v>
      </c>
      <c r="D349" t="s">
        <v>12</v>
      </c>
      <c r="E349" t="s">
        <v>1349</v>
      </c>
      <c r="F349" t="s">
        <v>14</v>
      </c>
      <c r="G349" s="42">
        <v>121.540354138</v>
      </c>
    </row>
    <row r="350" spans="1:7" x14ac:dyDescent="0.25">
      <c r="A350" s="30">
        <v>44958</v>
      </c>
      <c r="B350" t="s">
        <v>1353</v>
      </c>
      <c r="C350" t="s">
        <v>86</v>
      </c>
      <c r="D350" t="s">
        <v>91</v>
      </c>
      <c r="E350" t="s">
        <v>1351</v>
      </c>
      <c r="F350" t="s">
        <v>14</v>
      </c>
      <c r="G350" s="42">
        <v>-0.17058999999999999</v>
      </c>
    </row>
    <row r="351" spans="1:7" x14ac:dyDescent="0.25">
      <c r="A351" s="30">
        <v>44958</v>
      </c>
      <c r="B351" t="s">
        <v>1353</v>
      </c>
      <c r="C351" t="s">
        <v>86</v>
      </c>
      <c r="D351" t="s">
        <v>91</v>
      </c>
      <c r="E351" t="s">
        <v>1351</v>
      </c>
      <c r="F351" t="s">
        <v>88</v>
      </c>
      <c r="G351" s="42">
        <v>3917.2581700000001</v>
      </c>
    </row>
    <row r="352" spans="1:7" x14ac:dyDescent="0.25">
      <c r="A352" s="30">
        <v>44958</v>
      </c>
      <c r="B352" t="s">
        <v>1353</v>
      </c>
      <c r="C352" t="s">
        <v>86</v>
      </c>
      <c r="D352" t="s">
        <v>91</v>
      </c>
      <c r="E352" t="s">
        <v>1347</v>
      </c>
      <c r="F352" t="s">
        <v>14</v>
      </c>
      <c r="G352" s="42">
        <v>-0.38769999999999999</v>
      </c>
    </row>
    <row r="353" spans="1:7" x14ac:dyDescent="0.25">
      <c r="A353" s="30">
        <v>44958</v>
      </c>
      <c r="B353" t="s">
        <v>1353</v>
      </c>
      <c r="C353" t="s">
        <v>86</v>
      </c>
      <c r="D353" t="s">
        <v>91</v>
      </c>
      <c r="E353" t="s">
        <v>1347</v>
      </c>
      <c r="F353" t="s">
        <v>38</v>
      </c>
      <c r="G353" s="42">
        <v>6512.5846000000001</v>
      </c>
    </row>
    <row r="354" spans="1:7" x14ac:dyDescent="0.25">
      <c r="A354" s="30">
        <v>44958</v>
      </c>
      <c r="B354" t="s">
        <v>1353</v>
      </c>
      <c r="C354" t="s">
        <v>112</v>
      </c>
      <c r="D354" t="s">
        <v>120</v>
      </c>
      <c r="E354" t="s">
        <v>1347</v>
      </c>
      <c r="F354" t="s">
        <v>14</v>
      </c>
      <c r="G354" s="42">
        <v>-95.847119335000002</v>
      </c>
    </row>
    <row r="355" spans="1:7" x14ac:dyDescent="0.25">
      <c r="A355" s="30">
        <v>44958</v>
      </c>
      <c r="B355" t="s">
        <v>1353</v>
      </c>
      <c r="C355" t="s">
        <v>112</v>
      </c>
      <c r="D355" t="s">
        <v>120</v>
      </c>
      <c r="E355" t="s">
        <v>1347</v>
      </c>
      <c r="F355" t="s">
        <v>38</v>
      </c>
      <c r="G355" s="42">
        <v>3230720.8300545099</v>
      </c>
    </row>
    <row r="356" spans="1:7" x14ac:dyDescent="0.25">
      <c r="A356" s="30">
        <v>44958</v>
      </c>
      <c r="B356" t="s">
        <v>1352</v>
      </c>
      <c r="C356" t="s">
        <v>86</v>
      </c>
      <c r="D356" t="s">
        <v>18</v>
      </c>
      <c r="E356" t="s">
        <v>21</v>
      </c>
      <c r="F356" t="s">
        <v>1159</v>
      </c>
      <c r="G356" s="42">
        <v>910.41399999999999</v>
      </c>
    </row>
    <row r="357" spans="1:7" x14ac:dyDescent="0.25">
      <c r="A357" s="30">
        <v>44958</v>
      </c>
      <c r="B357" t="s">
        <v>1352</v>
      </c>
      <c r="C357" t="s">
        <v>86</v>
      </c>
      <c r="D357" t="s">
        <v>18</v>
      </c>
      <c r="E357" t="s">
        <v>21</v>
      </c>
      <c r="F357" t="s">
        <v>38</v>
      </c>
      <c r="G357" s="42">
        <v>-3425133.9543010602</v>
      </c>
    </row>
    <row r="358" spans="1:7" x14ac:dyDescent="0.25">
      <c r="A358" s="30">
        <v>44958</v>
      </c>
      <c r="B358" t="s">
        <v>1352</v>
      </c>
      <c r="C358" t="s">
        <v>112</v>
      </c>
      <c r="D358" t="s">
        <v>120</v>
      </c>
      <c r="E358" t="s">
        <v>1347</v>
      </c>
      <c r="F358" t="s">
        <v>38</v>
      </c>
      <c r="G358" s="42">
        <v>26.350032240000001</v>
      </c>
    </row>
    <row r="359" spans="1:7" x14ac:dyDescent="0.25">
      <c r="A359" s="30">
        <v>44958</v>
      </c>
      <c r="B359" t="s">
        <v>1350</v>
      </c>
      <c r="C359" t="s">
        <v>86</v>
      </c>
      <c r="D359" t="s">
        <v>12</v>
      </c>
      <c r="E359" t="s">
        <v>917</v>
      </c>
      <c r="F359" t="s">
        <v>917</v>
      </c>
      <c r="G359" s="42">
        <v>-1.3281999999999999E-5</v>
      </c>
    </row>
    <row r="360" spans="1:7" x14ac:dyDescent="0.25">
      <c r="A360" s="30">
        <v>44958</v>
      </c>
      <c r="B360" t="s">
        <v>1350</v>
      </c>
      <c r="C360" t="s">
        <v>86</v>
      </c>
      <c r="D360" t="s">
        <v>12</v>
      </c>
      <c r="E360" t="s">
        <v>16</v>
      </c>
      <c r="F360" t="s">
        <v>16</v>
      </c>
      <c r="G360" s="42">
        <v>-2.0710000000000002E-6</v>
      </c>
    </row>
    <row r="361" spans="1:7" x14ac:dyDescent="0.25">
      <c r="A361" s="30">
        <v>44958</v>
      </c>
      <c r="B361" t="s">
        <v>1350</v>
      </c>
      <c r="C361" t="s">
        <v>86</v>
      </c>
      <c r="D361" t="s">
        <v>12</v>
      </c>
      <c r="E361" t="s">
        <v>1349</v>
      </c>
      <c r="F361" t="s">
        <v>14</v>
      </c>
      <c r="G361" s="42">
        <v>-31.015386214999999</v>
      </c>
    </row>
    <row r="362" spans="1:7" x14ac:dyDescent="0.25">
      <c r="A362" s="30">
        <v>44958</v>
      </c>
      <c r="B362" t="s">
        <v>1350</v>
      </c>
      <c r="C362" t="s">
        <v>86</v>
      </c>
      <c r="D362" t="s">
        <v>91</v>
      </c>
      <c r="E362" t="s">
        <v>1351</v>
      </c>
      <c r="F362" t="s">
        <v>14</v>
      </c>
      <c r="G362" s="42">
        <v>-0.13200000000000001</v>
      </c>
    </row>
    <row r="363" spans="1:7" x14ac:dyDescent="0.25">
      <c r="A363" s="30">
        <v>44958</v>
      </c>
      <c r="B363" t="s">
        <v>1350</v>
      </c>
      <c r="C363" t="s">
        <v>86</v>
      </c>
      <c r="D363" t="s">
        <v>91</v>
      </c>
      <c r="E363" t="s">
        <v>1351</v>
      </c>
      <c r="F363" t="s">
        <v>88</v>
      </c>
      <c r="G363" s="42">
        <v>2186.91</v>
      </c>
    </row>
    <row r="364" spans="1:7" x14ac:dyDescent="0.25">
      <c r="A364" s="30">
        <v>44958</v>
      </c>
      <c r="B364" t="s">
        <v>1350</v>
      </c>
      <c r="C364" t="s">
        <v>86</v>
      </c>
      <c r="D364" t="s">
        <v>18</v>
      </c>
      <c r="E364" t="s">
        <v>21</v>
      </c>
      <c r="F364" t="s">
        <v>1159</v>
      </c>
      <c r="G364" s="42">
        <v>191.50399999999999</v>
      </c>
    </row>
    <row r="365" spans="1:7" x14ac:dyDescent="0.25">
      <c r="A365" s="30">
        <v>44958</v>
      </c>
      <c r="B365" t="s">
        <v>1350</v>
      </c>
      <c r="C365" t="s">
        <v>86</v>
      </c>
      <c r="D365" t="s">
        <v>18</v>
      </c>
      <c r="E365" t="s">
        <v>21</v>
      </c>
      <c r="F365" t="s">
        <v>38</v>
      </c>
      <c r="G365" s="42">
        <v>738872.29195288895</v>
      </c>
    </row>
    <row r="366" spans="1:7" x14ac:dyDescent="0.25">
      <c r="A366" s="30">
        <v>44958</v>
      </c>
      <c r="B366" t="s">
        <v>1350</v>
      </c>
      <c r="C366" t="s">
        <v>213</v>
      </c>
      <c r="D366" t="s">
        <v>111</v>
      </c>
      <c r="E366" t="s">
        <v>1188</v>
      </c>
      <c r="F366" t="s">
        <v>1188</v>
      </c>
      <c r="G366" s="42">
        <v>4.9999999999999998E-8</v>
      </c>
    </row>
    <row r="367" spans="1:7" x14ac:dyDescent="0.25">
      <c r="A367" s="30">
        <v>44958</v>
      </c>
      <c r="B367" t="s">
        <v>1350</v>
      </c>
      <c r="C367" t="s">
        <v>213</v>
      </c>
      <c r="D367" t="s">
        <v>40</v>
      </c>
      <c r="E367" t="s">
        <v>1188</v>
      </c>
      <c r="F367" t="s">
        <v>1188</v>
      </c>
      <c r="G367" s="42">
        <v>-4.9999999999999998E-8</v>
      </c>
    </row>
    <row r="368" spans="1:7" x14ac:dyDescent="0.25">
      <c r="A368" s="30">
        <v>44958</v>
      </c>
      <c r="B368" t="s">
        <v>1350</v>
      </c>
      <c r="C368" t="s">
        <v>213</v>
      </c>
      <c r="D368" t="s">
        <v>40</v>
      </c>
      <c r="E368" t="s">
        <v>1349</v>
      </c>
      <c r="F368" t="s">
        <v>14</v>
      </c>
      <c r="G368" s="42">
        <v>-146.713167051</v>
      </c>
    </row>
    <row r="369" spans="1:7" x14ac:dyDescent="0.25">
      <c r="A369" s="30">
        <v>44958</v>
      </c>
      <c r="B369" t="s">
        <v>1350</v>
      </c>
      <c r="C369" t="s">
        <v>112</v>
      </c>
      <c r="D369" t="s">
        <v>41</v>
      </c>
      <c r="E369" t="s">
        <v>1349</v>
      </c>
      <c r="F369" t="s">
        <v>14</v>
      </c>
      <c r="G369" s="42">
        <v>-46.323375018</v>
      </c>
    </row>
    <row r="370" spans="1:7" x14ac:dyDescent="0.25">
      <c r="A370" s="30">
        <v>44958</v>
      </c>
      <c r="B370" t="s">
        <v>1350</v>
      </c>
      <c r="C370" t="s">
        <v>112</v>
      </c>
      <c r="D370" t="s">
        <v>41</v>
      </c>
      <c r="E370" t="s">
        <v>1193</v>
      </c>
      <c r="F370" t="s">
        <v>1193</v>
      </c>
      <c r="G370" s="42">
        <v>-4.8999999999999903E-8</v>
      </c>
    </row>
    <row r="371" spans="1:7" x14ac:dyDescent="0.25">
      <c r="A371" s="30">
        <v>44958</v>
      </c>
      <c r="B371" t="s">
        <v>1350</v>
      </c>
      <c r="C371" t="s">
        <v>112</v>
      </c>
      <c r="D371" t="s">
        <v>42</v>
      </c>
      <c r="E371" t="s">
        <v>1194</v>
      </c>
      <c r="F371" t="s">
        <v>38</v>
      </c>
      <c r="G371" s="42">
        <v>-137091.81289999999</v>
      </c>
    </row>
    <row r="372" spans="1:7" x14ac:dyDescent="0.25">
      <c r="A372" s="30">
        <v>44958</v>
      </c>
      <c r="B372" t="s">
        <v>1350</v>
      </c>
      <c r="C372" t="s">
        <v>112</v>
      </c>
      <c r="D372" t="s">
        <v>120</v>
      </c>
      <c r="E372" t="s">
        <v>1347</v>
      </c>
      <c r="F372" t="s">
        <v>14</v>
      </c>
      <c r="G372" s="42">
        <v>-139.391082961</v>
      </c>
    </row>
    <row r="373" spans="1:7" x14ac:dyDescent="0.25">
      <c r="A373" s="30">
        <v>44958</v>
      </c>
      <c r="B373" t="s">
        <v>1350</v>
      </c>
      <c r="C373" t="s">
        <v>112</v>
      </c>
      <c r="D373" t="s">
        <v>120</v>
      </c>
      <c r="E373" t="s">
        <v>1347</v>
      </c>
      <c r="F373" t="s">
        <v>38</v>
      </c>
      <c r="G373" s="42">
        <v>1982270.62421273</v>
      </c>
    </row>
    <row r="374" spans="1:7" x14ac:dyDescent="0.25">
      <c r="A374" s="30">
        <v>44958</v>
      </c>
      <c r="B374" t="s">
        <v>1350</v>
      </c>
      <c r="C374" t="s">
        <v>112</v>
      </c>
      <c r="D374" t="s">
        <v>165</v>
      </c>
      <c r="E374" t="s">
        <v>1347</v>
      </c>
      <c r="F374" t="s">
        <v>14</v>
      </c>
      <c r="G374" s="42">
        <v>231.141022865</v>
      </c>
    </row>
    <row r="375" spans="1:7" x14ac:dyDescent="0.25">
      <c r="A375" s="30">
        <v>44958</v>
      </c>
      <c r="B375" t="s">
        <v>1350</v>
      </c>
      <c r="C375" t="s">
        <v>112</v>
      </c>
      <c r="D375" t="s">
        <v>165</v>
      </c>
      <c r="E375" t="s">
        <v>1347</v>
      </c>
      <c r="F375" t="s">
        <v>38</v>
      </c>
      <c r="G375" s="42">
        <v>-7705737.7047151299</v>
      </c>
    </row>
    <row r="376" spans="1:7" x14ac:dyDescent="0.25">
      <c r="A376" s="30">
        <v>44958</v>
      </c>
      <c r="B376" t="s">
        <v>1350</v>
      </c>
      <c r="C376" t="s">
        <v>166</v>
      </c>
      <c r="D376" t="s">
        <v>1196</v>
      </c>
      <c r="E376" t="s">
        <v>1349</v>
      </c>
      <c r="F376" t="s">
        <v>14</v>
      </c>
      <c r="G376" s="42">
        <v>267.51560000000001</v>
      </c>
    </row>
    <row r="377" spans="1:7" x14ac:dyDescent="0.25">
      <c r="A377" s="30">
        <v>44958</v>
      </c>
      <c r="B377" t="s">
        <v>1350</v>
      </c>
      <c r="C377" t="s">
        <v>166</v>
      </c>
      <c r="D377" t="s">
        <v>1196</v>
      </c>
      <c r="E377" t="s">
        <v>1349</v>
      </c>
      <c r="F377" t="s">
        <v>95</v>
      </c>
      <c r="G377" s="42">
        <v>-4605392.6348999999</v>
      </c>
    </row>
    <row r="378" spans="1:7" x14ac:dyDescent="0.25">
      <c r="A378" s="30">
        <v>44958</v>
      </c>
      <c r="B378" t="s">
        <v>1350</v>
      </c>
      <c r="C378" t="s">
        <v>45</v>
      </c>
      <c r="D378" t="s">
        <v>1207</v>
      </c>
      <c r="E378" t="s">
        <v>1349</v>
      </c>
      <c r="F378" t="s">
        <v>14</v>
      </c>
      <c r="G378" s="42">
        <v>-12.202251865999999</v>
      </c>
    </row>
    <row r="379" spans="1:7" x14ac:dyDescent="0.25">
      <c r="A379" s="30">
        <v>44958</v>
      </c>
      <c r="B379" t="s">
        <v>1350</v>
      </c>
      <c r="C379" t="s">
        <v>45</v>
      </c>
      <c r="D379" t="s">
        <v>1207</v>
      </c>
      <c r="E379" t="s">
        <v>922</v>
      </c>
      <c r="F379" t="s">
        <v>922</v>
      </c>
      <c r="G379" s="42">
        <v>-1.2393E-5</v>
      </c>
    </row>
    <row r="380" spans="1:7" x14ac:dyDescent="0.25">
      <c r="A380" s="30">
        <v>44958</v>
      </c>
      <c r="B380" t="s">
        <v>1350</v>
      </c>
      <c r="C380" t="s">
        <v>45</v>
      </c>
      <c r="D380" t="s">
        <v>1208</v>
      </c>
      <c r="E380" t="s">
        <v>1347</v>
      </c>
      <c r="F380" t="s">
        <v>38</v>
      </c>
      <c r="G380" s="42">
        <v>-439914.07232976198</v>
      </c>
    </row>
    <row r="381" spans="1:7" x14ac:dyDescent="0.25">
      <c r="A381" s="30">
        <v>44958</v>
      </c>
      <c r="B381" t="s">
        <v>1350</v>
      </c>
      <c r="C381" t="s">
        <v>45</v>
      </c>
      <c r="D381" t="s">
        <v>1208</v>
      </c>
      <c r="E381" t="s">
        <v>924</v>
      </c>
      <c r="F381" t="s">
        <v>924</v>
      </c>
      <c r="G381" s="42">
        <v>-119.16</v>
      </c>
    </row>
    <row r="382" spans="1:7" x14ac:dyDescent="0.25">
      <c r="A382" s="30">
        <v>44958</v>
      </c>
      <c r="B382" t="s">
        <v>1350</v>
      </c>
      <c r="C382" t="s">
        <v>45</v>
      </c>
      <c r="D382" t="s">
        <v>1212</v>
      </c>
      <c r="E382" t="s">
        <v>1349</v>
      </c>
      <c r="F382" t="s">
        <v>14</v>
      </c>
      <c r="G382" s="42">
        <v>-1.7996739719999999</v>
      </c>
    </row>
    <row r="383" spans="1:7" x14ac:dyDescent="0.25">
      <c r="A383" s="30">
        <v>44958</v>
      </c>
      <c r="B383" t="s">
        <v>1350</v>
      </c>
      <c r="C383" t="s">
        <v>45</v>
      </c>
      <c r="D383" t="s">
        <v>1212</v>
      </c>
      <c r="E383" t="s">
        <v>49</v>
      </c>
      <c r="F383" t="s">
        <v>49</v>
      </c>
      <c r="G383" s="42">
        <v>-7.0399999999999995E-7</v>
      </c>
    </row>
    <row r="384" spans="1:7" x14ac:dyDescent="0.25">
      <c r="A384" s="30">
        <v>44958</v>
      </c>
      <c r="B384" t="s">
        <v>1350</v>
      </c>
      <c r="C384" t="s">
        <v>45</v>
      </c>
      <c r="D384" t="s">
        <v>1213</v>
      </c>
      <c r="E384" t="s">
        <v>47</v>
      </c>
      <c r="F384" t="s">
        <v>47</v>
      </c>
      <c r="G384" s="42">
        <v>23.68</v>
      </c>
    </row>
    <row r="385" spans="1:7" x14ac:dyDescent="0.25">
      <c r="A385" s="30">
        <v>44958</v>
      </c>
      <c r="B385" t="s">
        <v>1350</v>
      </c>
      <c r="C385" t="s">
        <v>45</v>
      </c>
      <c r="D385" t="s">
        <v>1213</v>
      </c>
      <c r="E385" t="s">
        <v>1235</v>
      </c>
      <c r="F385" t="s">
        <v>38</v>
      </c>
      <c r="G385" s="42">
        <v>-71947.418359896998</v>
      </c>
    </row>
    <row r="386" spans="1:7" x14ac:dyDescent="0.25">
      <c r="A386" s="30">
        <v>44958</v>
      </c>
      <c r="B386" t="s">
        <v>1348</v>
      </c>
      <c r="C386" t="s">
        <v>213</v>
      </c>
      <c r="D386" t="s">
        <v>40</v>
      </c>
      <c r="E386" t="s">
        <v>1349</v>
      </c>
      <c r="F386" t="s">
        <v>14</v>
      </c>
      <c r="G386" s="42">
        <v>-21.561196909</v>
      </c>
    </row>
    <row r="387" spans="1:7" x14ac:dyDescent="0.25">
      <c r="A387" s="30">
        <v>44958</v>
      </c>
      <c r="B387" t="s">
        <v>1348</v>
      </c>
      <c r="C387" t="s">
        <v>112</v>
      </c>
      <c r="D387" t="s">
        <v>41</v>
      </c>
      <c r="E387" t="s">
        <v>1349</v>
      </c>
      <c r="F387" t="s">
        <v>14</v>
      </c>
      <c r="G387" s="42">
        <v>3.79109527</v>
      </c>
    </row>
    <row r="388" spans="1:7" x14ac:dyDescent="0.25">
      <c r="A388" s="30">
        <v>44958</v>
      </c>
      <c r="B388" t="s">
        <v>1348</v>
      </c>
      <c r="C388" t="s">
        <v>112</v>
      </c>
      <c r="D388" t="s">
        <v>120</v>
      </c>
      <c r="E388" t="s">
        <v>1347</v>
      </c>
      <c r="F388" t="s">
        <v>14</v>
      </c>
      <c r="G388" s="42">
        <v>0.101772008</v>
      </c>
    </row>
    <row r="389" spans="1:7" x14ac:dyDescent="0.25">
      <c r="A389" s="30">
        <v>44958</v>
      </c>
      <c r="B389" t="s">
        <v>1348</v>
      </c>
      <c r="C389" t="s">
        <v>112</v>
      </c>
      <c r="D389" t="s">
        <v>120</v>
      </c>
      <c r="E389" t="s">
        <v>1347</v>
      </c>
      <c r="F389" t="s">
        <v>38</v>
      </c>
      <c r="G389" s="42">
        <v>-11232.113219063</v>
      </c>
    </row>
    <row r="390" spans="1:7" x14ac:dyDescent="0.25">
      <c r="A390" s="30">
        <v>44958</v>
      </c>
      <c r="B390" t="s">
        <v>1348</v>
      </c>
      <c r="C390" t="s">
        <v>112</v>
      </c>
      <c r="D390" t="s">
        <v>165</v>
      </c>
      <c r="E390" t="s">
        <v>1347</v>
      </c>
      <c r="F390" t="s">
        <v>14</v>
      </c>
      <c r="G390" s="42">
        <v>49.683411159999999</v>
      </c>
    </row>
    <row r="391" spans="1:7" x14ac:dyDescent="0.25">
      <c r="A391" s="30">
        <v>44958</v>
      </c>
      <c r="B391" t="s">
        <v>1348</v>
      </c>
      <c r="C391" t="s">
        <v>112</v>
      </c>
      <c r="D391" t="s">
        <v>165</v>
      </c>
      <c r="E391" t="s">
        <v>1347</v>
      </c>
      <c r="F391" t="s">
        <v>38</v>
      </c>
      <c r="G391" s="42">
        <v>-1284836.0639828499</v>
      </c>
    </row>
    <row r="392" spans="1:7" x14ac:dyDescent="0.25">
      <c r="A392" s="30">
        <v>44958</v>
      </c>
      <c r="B392" t="s">
        <v>1348</v>
      </c>
      <c r="C392" t="s">
        <v>45</v>
      </c>
      <c r="D392" t="s">
        <v>1207</v>
      </c>
      <c r="E392" t="s">
        <v>1349</v>
      </c>
      <c r="F392" t="s">
        <v>14</v>
      </c>
      <c r="G392" s="42">
        <v>-42.863620816000001</v>
      </c>
    </row>
    <row r="393" spans="1:7" x14ac:dyDescent="0.25">
      <c r="A393" s="30">
        <v>44958</v>
      </c>
      <c r="B393" t="s">
        <v>1348</v>
      </c>
      <c r="C393" t="s">
        <v>45</v>
      </c>
      <c r="D393" t="s">
        <v>1207</v>
      </c>
      <c r="E393" t="s">
        <v>922</v>
      </c>
      <c r="F393" t="s">
        <v>922</v>
      </c>
      <c r="G393" s="42">
        <v>-1.5659999999999999E-6</v>
      </c>
    </row>
    <row r="394" spans="1:7" x14ac:dyDescent="0.25">
      <c r="A394" s="30">
        <v>44958</v>
      </c>
      <c r="B394" t="s">
        <v>1348</v>
      </c>
      <c r="C394" t="s">
        <v>45</v>
      </c>
      <c r="D394" t="s">
        <v>1208</v>
      </c>
      <c r="E394" t="s">
        <v>1347</v>
      </c>
      <c r="F394" t="s">
        <v>38</v>
      </c>
      <c r="G394" s="42">
        <v>507505.99909030099</v>
      </c>
    </row>
    <row r="395" spans="1:7" x14ac:dyDescent="0.25">
      <c r="A395" s="30">
        <v>44958</v>
      </c>
      <c r="B395" t="s">
        <v>1348</v>
      </c>
      <c r="C395" t="s">
        <v>45</v>
      </c>
      <c r="D395" t="s">
        <v>1208</v>
      </c>
      <c r="E395" t="s">
        <v>1209</v>
      </c>
      <c r="F395" t="s">
        <v>1209</v>
      </c>
      <c r="G395" s="42">
        <v>5.99999999684186E-9</v>
      </c>
    </row>
    <row r="396" spans="1:7" x14ac:dyDescent="0.25">
      <c r="A396" s="30">
        <v>44958</v>
      </c>
      <c r="B396" t="s">
        <v>1348</v>
      </c>
      <c r="C396" t="s">
        <v>45</v>
      </c>
      <c r="D396" t="s">
        <v>1208</v>
      </c>
      <c r="E396" t="s">
        <v>924</v>
      </c>
      <c r="F396" t="s">
        <v>924</v>
      </c>
      <c r="G396" s="42">
        <v>27.63</v>
      </c>
    </row>
    <row r="397" spans="1:7" x14ac:dyDescent="0.25">
      <c r="A397" s="30">
        <v>44958</v>
      </c>
      <c r="B397" t="s">
        <v>1348</v>
      </c>
      <c r="C397" t="s">
        <v>45</v>
      </c>
      <c r="D397" t="s">
        <v>1211</v>
      </c>
      <c r="E397" t="s">
        <v>1347</v>
      </c>
      <c r="F397" t="s">
        <v>14</v>
      </c>
      <c r="G397" s="42">
        <v>35.350584480000002</v>
      </c>
    </row>
    <row r="398" spans="1:7" x14ac:dyDescent="0.25">
      <c r="A398" s="30">
        <v>44958</v>
      </c>
      <c r="B398" t="s">
        <v>1348</v>
      </c>
      <c r="C398" t="s">
        <v>45</v>
      </c>
      <c r="D398" t="s">
        <v>1211</v>
      </c>
      <c r="E398" t="s">
        <v>1347</v>
      </c>
      <c r="F398" t="s">
        <v>38</v>
      </c>
      <c r="G398" s="42">
        <v>-388010.24243369797</v>
      </c>
    </row>
    <row r="399" spans="1:7" x14ac:dyDescent="0.25">
      <c r="A399" s="30">
        <v>44958</v>
      </c>
      <c r="B399" t="s">
        <v>1346</v>
      </c>
      <c r="C399" t="s">
        <v>86</v>
      </c>
      <c r="D399" t="s">
        <v>91</v>
      </c>
      <c r="E399" t="s">
        <v>1347</v>
      </c>
      <c r="F399" t="s">
        <v>14</v>
      </c>
      <c r="G399" s="42">
        <v>-8.21387</v>
      </c>
    </row>
    <row r="400" spans="1:7" x14ac:dyDescent="0.25">
      <c r="A400" s="30">
        <v>44958</v>
      </c>
      <c r="B400" t="s">
        <v>1346</v>
      </c>
      <c r="C400" t="s">
        <v>86</v>
      </c>
      <c r="D400" t="s">
        <v>91</v>
      </c>
      <c r="E400" t="s">
        <v>1347</v>
      </c>
      <c r="F400" t="s">
        <v>38</v>
      </c>
      <c r="G400" s="42">
        <v>180080.0413211</v>
      </c>
    </row>
    <row r="401" spans="1:7" x14ac:dyDescent="0.25">
      <c r="A401" s="30">
        <v>44958</v>
      </c>
      <c r="B401" t="s">
        <v>1346</v>
      </c>
      <c r="C401" t="s">
        <v>86</v>
      </c>
      <c r="D401" t="s">
        <v>18</v>
      </c>
      <c r="E401" t="s">
        <v>21</v>
      </c>
      <c r="F401" t="s">
        <v>1159</v>
      </c>
      <c r="G401" s="42">
        <v>-17.584</v>
      </c>
    </row>
    <row r="402" spans="1:7" x14ac:dyDescent="0.25">
      <c r="A402" s="30">
        <v>44958</v>
      </c>
      <c r="B402" t="s">
        <v>1346</v>
      </c>
      <c r="C402" t="s">
        <v>86</v>
      </c>
      <c r="D402" t="s">
        <v>18</v>
      </c>
      <c r="E402" t="s">
        <v>21</v>
      </c>
      <c r="F402" t="s">
        <v>38</v>
      </c>
      <c r="G402" s="42">
        <v>316357.209800151</v>
      </c>
    </row>
    <row r="403" spans="1:7" x14ac:dyDescent="0.25">
      <c r="A403" s="30">
        <v>44958</v>
      </c>
      <c r="B403" t="s">
        <v>1346</v>
      </c>
      <c r="C403" t="s">
        <v>86</v>
      </c>
      <c r="D403" t="s">
        <v>296</v>
      </c>
      <c r="E403" t="s">
        <v>21</v>
      </c>
      <c r="F403" t="s">
        <v>1159</v>
      </c>
      <c r="G403" s="42">
        <v>-68.108999999999995</v>
      </c>
    </row>
    <row r="404" spans="1:7" x14ac:dyDescent="0.25">
      <c r="A404" s="30">
        <v>44958</v>
      </c>
      <c r="B404" t="s">
        <v>1346</v>
      </c>
      <c r="C404" t="s">
        <v>86</v>
      </c>
      <c r="D404" t="s">
        <v>296</v>
      </c>
      <c r="E404" t="s">
        <v>21</v>
      </c>
      <c r="F404" t="s">
        <v>38</v>
      </c>
      <c r="G404" s="42">
        <v>1824708.2197219499</v>
      </c>
    </row>
    <row r="405" spans="1:7" x14ac:dyDescent="0.25">
      <c r="A405" s="30">
        <v>44958</v>
      </c>
      <c r="B405" t="s">
        <v>1346</v>
      </c>
      <c r="C405" t="s">
        <v>1184</v>
      </c>
      <c r="D405" t="s">
        <v>1185</v>
      </c>
      <c r="E405" t="s">
        <v>1280</v>
      </c>
      <c r="F405" t="s">
        <v>1187</v>
      </c>
      <c r="G405" s="42">
        <v>-126.32470000000001</v>
      </c>
    </row>
    <row r="406" spans="1:7" x14ac:dyDescent="0.25">
      <c r="A406" s="30">
        <v>44958</v>
      </c>
      <c r="B406" t="s">
        <v>1346</v>
      </c>
      <c r="C406" t="s">
        <v>1184</v>
      </c>
      <c r="D406" t="s">
        <v>1185</v>
      </c>
      <c r="E406" t="s">
        <v>1280</v>
      </c>
      <c r="F406" t="s">
        <v>95</v>
      </c>
      <c r="G406" s="42">
        <v>3789740.9707551701</v>
      </c>
    </row>
    <row r="407" spans="1:7" x14ac:dyDescent="0.25">
      <c r="A407" s="30">
        <v>44958</v>
      </c>
      <c r="B407" t="s">
        <v>1346</v>
      </c>
      <c r="C407" t="s">
        <v>112</v>
      </c>
      <c r="D407" t="s">
        <v>115</v>
      </c>
      <c r="E407" t="s">
        <v>1347</v>
      </c>
      <c r="F407" t="s">
        <v>14</v>
      </c>
      <c r="G407" s="42">
        <v>220.23250143000001</v>
      </c>
    </row>
    <row r="408" spans="1:7" x14ac:dyDescent="0.25">
      <c r="A408" s="30">
        <v>44958</v>
      </c>
      <c r="B408" t="s">
        <v>1346</v>
      </c>
      <c r="C408" t="s">
        <v>112</v>
      </c>
      <c r="D408" t="s">
        <v>115</v>
      </c>
      <c r="E408" t="s">
        <v>1347</v>
      </c>
      <c r="F408" t="s">
        <v>38</v>
      </c>
      <c r="G408" s="42">
        <v>-4041801.8512961902</v>
      </c>
    </row>
    <row r="409" spans="1:7" x14ac:dyDescent="0.25">
      <c r="A409" s="30">
        <v>44958</v>
      </c>
      <c r="B409" t="s">
        <v>1341</v>
      </c>
      <c r="C409" t="s">
        <v>86</v>
      </c>
      <c r="D409" t="s">
        <v>83</v>
      </c>
      <c r="E409" t="s">
        <v>1340</v>
      </c>
      <c r="F409" t="s">
        <v>31</v>
      </c>
      <c r="G409" s="42">
        <v>322.67899999999997</v>
      </c>
    </row>
    <row r="410" spans="1:7" x14ac:dyDescent="0.25">
      <c r="A410" s="30">
        <v>44958</v>
      </c>
      <c r="B410" t="s">
        <v>1341</v>
      </c>
      <c r="C410" t="s">
        <v>86</v>
      </c>
      <c r="D410" t="s">
        <v>83</v>
      </c>
      <c r="E410" t="s">
        <v>1340</v>
      </c>
      <c r="F410" t="s">
        <v>38</v>
      </c>
      <c r="G410" s="42">
        <v>-15237.93434</v>
      </c>
    </row>
    <row r="411" spans="1:7" x14ac:dyDescent="0.25">
      <c r="A411" s="30">
        <v>44958</v>
      </c>
      <c r="B411" t="s">
        <v>1341</v>
      </c>
      <c r="C411" t="s">
        <v>1215</v>
      </c>
      <c r="D411" t="s">
        <v>1216</v>
      </c>
      <c r="E411" t="s">
        <v>1342</v>
      </c>
      <c r="F411" t="s">
        <v>31</v>
      </c>
      <c r="G411" s="42">
        <v>-340.22957661999999</v>
      </c>
    </row>
    <row r="412" spans="1:7" x14ac:dyDescent="0.25">
      <c r="A412" s="30">
        <v>44958</v>
      </c>
      <c r="B412" t="s">
        <v>1341</v>
      </c>
      <c r="C412" t="s">
        <v>1215</v>
      </c>
      <c r="D412" t="s">
        <v>1216</v>
      </c>
      <c r="E412" t="s">
        <v>1342</v>
      </c>
      <c r="F412" t="s">
        <v>95</v>
      </c>
      <c r="G412" s="42">
        <v>15444.601048192</v>
      </c>
    </row>
    <row r="413" spans="1:7" x14ac:dyDescent="0.25">
      <c r="A413" s="30">
        <v>44958</v>
      </c>
      <c r="B413" t="s">
        <v>1338</v>
      </c>
      <c r="C413" t="s">
        <v>86</v>
      </c>
      <c r="D413" t="s">
        <v>83</v>
      </c>
      <c r="E413" t="s">
        <v>1337</v>
      </c>
      <c r="F413" t="s">
        <v>188</v>
      </c>
      <c r="G413" s="42">
        <v>101401</v>
      </c>
    </row>
    <row r="414" spans="1:7" x14ac:dyDescent="0.25">
      <c r="A414" s="30">
        <v>44958</v>
      </c>
      <c r="B414" t="s">
        <v>1338</v>
      </c>
      <c r="C414" t="s">
        <v>86</v>
      </c>
      <c r="D414" t="s">
        <v>83</v>
      </c>
      <c r="E414" t="s">
        <v>1337</v>
      </c>
      <c r="F414" t="s">
        <v>38</v>
      </c>
      <c r="G414" s="42">
        <v>-27168.35986</v>
      </c>
    </row>
    <row r="415" spans="1:7" x14ac:dyDescent="0.25">
      <c r="A415" s="30">
        <v>44958</v>
      </c>
      <c r="B415" t="s">
        <v>1338</v>
      </c>
      <c r="C415" t="s">
        <v>1215</v>
      </c>
      <c r="D415" t="s">
        <v>1216</v>
      </c>
      <c r="E415" t="s">
        <v>1339</v>
      </c>
      <c r="F415" t="s">
        <v>188</v>
      </c>
      <c r="G415" s="42">
        <v>-101222.716983099</v>
      </c>
    </row>
    <row r="416" spans="1:7" x14ac:dyDescent="0.25">
      <c r="A416" s="30">
        <v>44958</v>
      </c>
      <c r="B416" t="s">
        <v>1338</v>
      </c>
      <c r="C416" t="s">
        <v>1215</v>
      </c>
      <c r="D416" t="s">
        <v>1216</v>
      </c>
      <c r="E416" t="s">
        <v>1339</v>
      </c>
      <c r="F416" t="s">
        <v>95</v>
      </c>
      <c r="G416" s="42">
        <v>26029.321206597</v>
      </c>
    </row>
    <row r="417" spans="1:7" x14ac:dyDescent="0.25">
      <c r="A417" s="30">
        <v>44958</v>
      </c>
      <c r="B417" t="s">
        <v>1335</v>
      </c>
      <c r="C417" t="s">
        <v>86</v>
      </c>
      <c r="D417" t="s">
        <v>83</v>
      </c>
      <c r="E417" t="s">
        <v>1334</v>
      </c>
      <c r="F417" t="s">
        <v>22</v>
      </c>
      <c r="G417" s="42">
        <v>962.29</v>
      </c>
    </row>
    <row r="418" spans="1:7" x14ac:dyDescent="0.25">
      <c r="A418" s="30">
        <v>44958</v>
      </c>
      <c r="B418" t="s">
        <v>1335</v>
      </c>
      <c r="C418" t="s">
        <v>86</v>
      </c>
      <c r="D418" t="s">
        <v>83</v>
      </c>
      <c r="E418" t="s">
        <v>1334</v>
      </c>
      <c r="F418" t="s">
        <v>38</v>
      </c>
      <c r="G418" s="42">
        <v>-7290.7042099999999</v>
      </c>
    </row>
    <row r="419" spans="1:7" x14ac:dyDescent="0.25">
      <c r="A419" s="30">
        <v>44958</v>
      </c>
      <c r="B419" t="s">
        <v>1335</v>
      </c>
      <c r="C419" t="s">
        <v>1215</v>
      </c>
      <c r="D419" t="s">
        <v>1216</v>
      </c>
      <c r="E419" t="s">
        <v>1336</v>
      </c>
      <c r="F419" t="s">
        <v>22</v>
      </c>
      <c r="G419" s="42">
        <v>-962.53796838999904</v>
      </c>
    </row>
    <row r="420" spans="1:7" x14ac:dyDescent="0.25">
      <c r="A420" s="30">
        <v>44958</v>
      </c>
      <c r="B420" t="s">
        <v>1335</v>
      </c>
      <c r="C420" t="s">
        <v>1215</v>
      </c>
      <c r="D420" t="s">
        <v>1216</v>
      </c>
      <c r="E420" t="s">
        <v>1336</v>
      </c>
      <c r="F420" t="s">
        <v>95</v>
      </c>
      <c r="G420" s="42">
        <v>1840.28431735299</v>
      </c>
    </row>
    <row r="421" spans="1:7" x14ac:dyDescent="0.25">
      <c r="A421" s="30">
        <v>44958</v>
      </c>
      <c r="B421" t="s">
        <v>1332</v>
      </c>
      <c r="C421" t="s">
        <v>86</v>
      </c>
      <c r="D421" t="s">
        <v>83</v>
      </c>
      <c r="E421" t="s">
        <v>1331</v>
      </c>
      <c r="F421" t="s">
        <v>28</v>
      </c>
      <c r="G421" s="42">
        <v>9545.7000000000007</v>
      </c>
    </row>
    <row r="422" spans="1:7" x14ac:dyDescent="0.25">
      <c r="A422" s="30">
        <v>44958</v>
      </c>
      <c r="B422" t="s">
        <v>1332</v>
      </c>
      <c r="C422" t="s">
        <v>86</v>
      </c>
      <c r="D422" t="s">
        <v>83</v>
      </c>
      <c r="E422" t="s">
        <v>1331</v>
      </c>
      <c r="F422" t="s">
        <v>38</v>
      </c>
      <c r="G422" s="42">
        <v>-4136.3225199999997</v>
      </c>
    </row>
    <row r="423" spans="1:7" x14ac:dyDescent="0.25">
      <c r="A423" s="30">
        <v>44958</v>
      </c>
      <c r="B423" t="s">
        <v>1332</v>
      </c>
      <c r="C423" t="s">
        <v>1215</v>
      </c>
      <c r="D423" t="s">
        <v>1216</v>
      </c>
      <c r="E423" t="s">
        <v>1333</v>
      </c>
      <c r="F423" t="s">
        <v>28</v>
      </c>
      <c r="G423" s="42">
        <v>-9551.7406838999996</v>
      </c>
    </row>
    <row r="424" spans="1:7" x14ac:dyDescent="0.25">
      <c r="A424" s="30">
        <v>44958</v>
      </c>
      <c r="B424" t="s">
        <v>1332</v>
      </c>
      <c r="C424" t="s">
        <v>1215</v>
      </c>
      <c r="D424" t="s">
        <v>1216</v>
      </c>
      <c r="E424" t="s">
        <v>1333</v>
      </c>
      <c r="F424" t="s">
        <v>95</v>
      </c>
      <c r="G424" s="42">
        <v>4494.4489009560002</v>
      </c>
    </row>
    <row r="425" spans="1:7" x14ac:dyDescent="0.25">
      <c r="A425" s="30">
        <v>44958</v>
      </c>
      <c r="B425" t="s">
        <v>1330</v>
      </c>
      <c r="C425" t="s">
        <v>86</v>
      </c>
      <c r="D425" t="s">
        <v>91</v>
      </c>
      <c r="E425" t="s">
        <v>1327</v>
      </c>
      <c r="F425" t="s">
        <v>23</v>
      </c>
      <c r="G425" s="42">
        <v>-44023.7</v>
      </c>
    </row>
    <row r="426" spans="1:7" x14ac:dyDescent="0.25">
      <c r="A426" s="30">
        <v>44958</v>
      </c>
      <c r="B426" t="s">
        <v>1330</v>
      </c>
      <c r="C426" t="s">
        <v>86</v>
      </c>
      <c r="D426" t="s">
        <v>91</v>
      </c>
      <c r="E426" t="s">
        <v>1327</v>
      </c>
      <c r="F426" t="s">
        <v>38</v>
      </c>
      <c r="G426" s="42">
        <v>21642.359899999999</v>
      </c>
    </row>
    <row r="427" spans="1:7" x14ac:dyDescent="0.25">
      <c r="A427" s="30">
        <v>44958</v>
      </c>
      <c r="B427" t="s">
        <v>1330</v>
      </c>
      <c r="C427" t="s">
        <v>86</v>
      </c>
      <c r="D427" t="s">
        <v>18</v>
      </c>
      <c r="E427" t="s">
        <v>457</v>
      </c>
      <c r="F427" t="s">
        <v>1160</v>
      </c>
      <c r="G427" s="42">
        <v>-570138.30000000005</v>
      </c>
    </row>
    <row r="428" spans="1:7" x14ac:dyDescent="0.25">
      <c r="A428" s="30">
        <v>44958</v>
      </c>
      <c r="B428" t="s">
        <v>1330</v>
      </c>
      <c r="C428" t="s">
        <v>86</v>
      </c>
      <c r="D428" t="s">
        <v>18</v>
      </c>
      <c r="E428" t="s">
        <v>457</v>
      </c>
      <c r="F428" t="s">
        <v>38</v>
      </c>
      <c r="G428" s="42">
        <v>544062.97606068396</v>
      </c>
    </row>
    <row r="429" spans="1:7" x14ac:dyDescent="0.25">
      <c r="A429" s="30">
        <v>44958</v>
      </c>
      <c r="B429" t="s">
        <v>1330</v>
      </c>
      <c r="C429" t="s">
        <v>101</v>
      </c>
      <c r="D429" t="s">
        <v>102</v>
      </c>
      <c r="E429" t="s">
        <v>1329</v>
      </c>
      <c r="F429" t="s">
        <v>23</v>
      </c>
      <c r="G429" s="42">
        <v>553665.7402</v>
      </c>
    </row>
    <row r="430" spans="1:7" x14ac:dyDescent="0.25">
      <c r="A430" s="30">
        <v>44958</v>
      </c>
      <c r="B430" t="s">
        <v>1330</v>
      </c>
      <c r="C430" t="s">
        <v>101</v>
      </c>
      <c r="D430" t="s">
        <v>102</v>
      </c>
      <c r="E430" t="s">
        <v>1329</v>
      </c>
      <c r="F430" t="s">
        <v>95</v>
      </c>
      <c r="G430" s="42">
        <v>113219.32669685</v>
      </c>
    </row>
    <row r="431" spans="1:7" x14ac:dyDescent="0.25">
      <c r="A431" s="30">
        <v>44958</v>
      </c>
      <c r="B431" t="s">
        <v>1330</v>
      </c>
      <c r="C431" t="s">
        <v>112</v>
      </c>
      <c r="D431" t="s">
        <v>120</v>
      </c>
      <c r="E431" t="s">
        <v>1327</v>
      </c>
      <c r="F431" t="s">
        <v>23</v>
      </c>
      <c r="G431" s="42">
        <v>-73582.817640565001</v>
      </c>
    </row>
    <row r="432" spans="1:7" x14ac:dyDescent="0.25">
      <c r="A432" s="30">
        <v>44958</v>
      </c>
      <c r="B432" t="s">
        <v>1330</v>
      </c>
      <c r="C432" t="s">
        <v>112</v>
      </c>
      <c r="D432" t="s">
        <v>120</v>
      </c>
      <c r="E432" t="s">
        <v>1327</v>
      </c>
      <c r="F432" t="s">
        <v>38</v>
      </c>
      <c r="G432" s="42">
        <v>53826.175859643001</v>
      </c>
    </row>
    <row r="433" spans="1:7" x14ac:dyDescent="0.25">
      <c r="A433" s="30">
        <v>44958</v>
      </c>
      <c r="B433" t="s">
        <v>1330</v>
      </c>
      <c r="C433" t="s">
        <v>112</v>
      </c>
      <c r="D433" t="s">
        <v>165</v>
      </c>
      <c r="E433" t="s">
        <v>1327</v>
      </c>
      <c r="F433" t="s">
        <v>23</v>
      </c>
      <c r="G433" s="42">
        <v>51807.454057734998</v>
      </c>
    </row>
    <row r="434" spans="1:7" x14ac:dyDescent="0.25">
      <c r="A434" s="30">
        <v>44958</v>
      </c>
      <c r="B434" t="s">
        <v>1330</v>
      </c>
      <c r="C434" t="s">
        <v>112</v>
      </c>
      <c r="D434" t="s">
        <v>165</v>
      </c>
      <c r="E434" t="s">
        <v>1327</v>
      </c>
      <c r="F434" t="s">
        <v>38</v>
      </c>
      <c r="G434" s="42">
        <v>-235287.516531156</v>
      </c>
    </row>
    <row r="435" spans="1:7" x14ac:dyDescent="0.25">
      <c r="A435" s="30">
        <v>44958</v>
      </c>
      <c r="B435" t="s">
        <v>1330</v>
      </c>
      <c r="C435" t="s">
        <v>166</v>
      </c>
      <c r="D435" t="s">
        <v>1196</v>
      </c>
      <c r="E435" t="s">
        <v>1329</v>
      </c>
      <c r="F435" t="s">
        <v>95</v>
      </c>
      <c r="G435" s="42">
        <v>73499.993424999993</v>
      </c>
    </row>
    <row r="436" spans="1:7" x14ac:dyDescent="0.25">
      <c r="A436" s="30">
        <v>44958</v>
      </c>
      <c r="B436" t="s">
        <v>1330</v>
      </c>
      <c r="C436" t="s">
        <v>45</v>
      </c>
      <c r="D436" t="s">
        <v>1211</v>
      </c>
      <c r="E436" t="s">
        <v>1327</v>
      </c>
      <c r="F436" t="s">
        <v>23</v>
      </c>
      <c r="G436" s="42">
        <v>-40573.318606000001</v>
      </c>
    </row>
    <row r="437" spans="1:7" x14ac:dyDescent="0.25">
      <c r="A437" s="30">
        <v>44958</v>
      </c>
      <c r="B437" t="s">
        <v>1330</v>
      </c>
      <c r="C437" t="s">
        <v>45</v>
      </c>
      <c r="D437" t="s">
        <v>1211</v>
      </c>
      <c r="E437" t="s">
        <v>1327</v>
      </c>
      <c r="F437" t="s">
        <v>38</v>
      </c>
      <c r="G437" s="42">
        <v>-7568.2969232920004</v>
      </c>
    </row>
    <row r="438" spans="1:7" x14ac:dyDescent="0.25">
      <c r="A438" s="30">
        <v>44958</v>
      </c>
      <c r="B438" t="s">
        <v>1330</v>
      </c>
      <c r="C438" t="s">
        <v>45</v>
      </c>
      <c r="D438" t="s">
        <v>1213</v>
      </c>
      <c r="E438" t="s">
        <v>465</v>
      </c>
      <c r="F438" t="s">
        <v>465</v>
      </c>
      <c r="G438" s="42">
        <v>-121770</v>
      </c>
    </row>
    <row r="439" spans="1:7" x14ac:dyDescent="0.25">
      <c r="A439" s="30">
        <v>44958</v>
      </c>
      <c r="B439" t="s">
        <v>1330</v>
      </c>
      <c r="C439" t="s">
        <v>45</v>
      </c>
      <c r="D439" t="s">
        <v>1213</v>
      </c>
      <c r="E439" t="s">
        <v>1235</v>
      </c>
      <c r="F439" t="s">
        <v>38</v>
      </c>
      <c r="G439" s="42">
        <v>-28630.458520135999</v>
      </c>
    </row>
    <row r="440" spans="1:7" x14ac:dyDescent="0.25">
      <c r="A440" s="30">
        <v>44958</v>
      </c>
      <c r="B440" t="s">
        <v>1328</v>
      </c>
      <c r="C440" t="s">
        <v>86</v>
      </c>
      <c r="D440" t="s">
        <v>83</v>
      </c>
      <c r="E440" t="s">
        <v>1327</v>
      </c>
      <c r="F440" t="s">
        <v>23</v>
      </c>
      <c r="G440" s="42">
        <v>9602.4</v>
      </c>
    </row>
    <row r="441" spans="1:7" x14ac:dyDescent="0.25">
      <c r="A441" s="30">
        <v>44958</v>
      </c>
      <c r="B441" t="s">
        <v>1328</v>
      </c>
      <c r="C441" t="s">
        <v>86</v>
      </c>
      <c r="D441" t="s">
        <v>83</v>
      </c>
      <c r="E441" t="s">
        <v>1327</v>
      </c>
      <c r="F441" t="s">
        <v>38</v>
      </c>
      <c r="G441" s="42">
        <v>-11891.7966</v>
      </c>
    </row>
    <row r="442" spans="1:7" x14ac:dyDescent="0.25">
      <c r="A442" s="30">
        <v>44958</v>
      </c>
      <c r="B442" t="s">
        <v>1328</v>
      </c>
      <c r="C442" t="s">
        <v>1215</v>
      </c>
      <c r="D442" t="s">
        <v>1216</v>
      </c>
      <c r="E442" t="s">
        <v>1329</v>
      </c>
      <c r="F442" t="s">
        <v>23</v>
      </c>
      <c r="G442" s="42">
        <v>-9604.2039000000004</v>
      </c>
    </row>
    <row r="443" spans="1:7" x14ac:dyDescent="0.25">
      <c r="A443" s="30">
        <v>44958</v>
      </c>
      <c r="B443" t="s">
        <v>1328</v>
      </c>
      <c r="C443" t="s">
        <v>1215</v>
      </c>
      <c r="D443" t="s">
        <v>1216</v>
      </c>
      <c r="E443" t="s">
        <v>1329</v>
      </c>
      <c r="F443" t="s">
        <v>95</v>
      </c>
      <c r="G443" s="42">
        <v>11906.96466066</v>
      </c>
    </row>
    <row r="444" spans="1:7" x14ac:dyDescent="0.25">
      <c r="A444" s="30">
        <v>44958</v>
      </c>
      <c r="B444" t="s">
        <v>1325</v>
      </c>
      <c r="C444" t="s">
        <v>86</v>
      </c>
      <c r="D444" t="s">
        <v>18</v>
      </c>
      <c r="E444" t="s">
        <v>1128</v>
      </c>
      <c r="F444" t="s">
        <v>1161</v>
      </c>
      <c r="G444" s="42">
        <v>17914.43</v>
      </c>
    </row>
    <row r="445" spans="1:7" x14ac:dyDescent="0.25">
      <c r="A445" s="30">
        <v>44958</v>
      </c>
      <c r="B445" t="s">
        <v>1325</v>
      </c>
      <c r="C445" t="s">
        <v>86</v>
      </c>
      <c r="D445" t="s">
        <v>18</v>
      </c>
      <c r="E445" t="s">
        <v>1128</v>
      </c>
      <c r="F445" t="s">
        <v>38</v>
      </c>
      <c r="G445" s="42">
        <v>-1857340.6355331901</v>
      </c>
    </row>
    <row r="446" spans="1:7" x14ac:dyDescent="0.25">
      <c r="A446" s="30">
        <v>44958</v>
      </c>
      <c r="B446" t="s">
        <v>1325</v>
      </c>
      <c r="C446" t="s">
        <v>213</v>
      </c>
      <c r="D446" t="s">
        <v>40</v>
      </c>
      <c r="E446" t="s">
        <v>1326</v>
      </c>
      <c r="F446" t="s">
        <v>29</v>
      </c>
      <c r="G446" s="42">
        <v>-43135.688784427002</v>
      </c>
    </row>
    <row r="447" spans="1:7" x14ac:dyDescent="0.25">
      <c r="A447" s="30">
        <v>44958</v>
      </c>
      <c r="B447" t="s">
        <v>1325</v>
      </c>
      <c r="C447" t="s">
        <v>112</v>
      </c>
      <c r="D447" t="s">
        <v>41</v>
      </c>
      <c r="E447" t="s">
        <v>1326</v>
      </c>
      <c r="F447" t="s">
        <v>29</v>
      </c>
      <c r="G447" s="42">
        <v>4886.6833318879999</v>
      </c>
    </row>
    <row r="448" spans="1:7" x14ac:dyDescent="0.25">
      <c r="A448" s="30">
        <v>44958</v>
      </c>
      <c r="B448" t="s">
        <v>1325</v>
      </c>
      <c r="C448" t="s">
        <v>112</v>
      </c>
      <c r="D448" t="s">
        <v>120</v>
      </c>
      <c r="E448" t="s">
        <v>1324</v>
      </c>
      <c r="F448" t="s">
        <v>29</v>
      </c>
      <c r="G448" s="42">
        <v>-3063.387634744</v>
      </c>
    </row>
    <row r="449" spans="1:7" x14ac:dyDescent="0.25">
      <c r="A449" s="30">
        <v>44958</v>
      </c>
      <c r="B449" t="s">
        <v>1325</v>
      </c>
      <c r="C449" t="s">
        <v>112</v>
      </c>
      <c r="D449" t="s">
        <v>120</v>
      </c>
      <c r="E449" t="s">
        <v>1324</v>
      </c>
      <c r="F449" t="s">
        <v>38</v>
      </c>
      <c r="G449" s="42">
        <v>-189126.103689693</v>
      </c>
    </row>
    <row r="450" spans="1:7" x14ac:dyDescent="0.25">
      <c r="A450" s="30">
        <v>44958</v>
      </c>
      <c r="B450" t="s">
        <v>1325</v>
      </c>
      <c r="C450" t="s">
        <v>112</v>
      </c>
      <c r="D450" t="s">
        <v>165</v>
      </c>
      <c r="E450" t="s">
        <v>1324</v>
      </c>
      <c r="F450" t="s">
        <v>29</v>
      </c>
      <c r="G450" s="42">
        <v>24501.385537847898</v>
      </c>
    </row>
    <row r="451" spans="1:7" x14ac:dyDescent="0.25">
      <c r="A451" s="30">
        <v>44958</v>
      </c>
      <c r="B451" t="s">
        <v>1325</v>
      </c>
      <c r="C451" t="s">
        <v>112</v>
      </c>
      <c r="D451" t="s">
        <v>165</v>
      </c>
      <c r="E451" t="s">
        <v>1324</v>
      </c>
      <c r="F451" t="s">
        <v>38</v>
      </c>
      <c r="G451" s="42">
        <v>675047.710744982</v>
      </c>
    </row>
    <row r="452" spans="1:7" x14ac:dyDescent="0.25">
      <c r="A452" s="30">
        <v>44958</v>
      </c>
      <c r="B452" t="s">
        <v>1323</v>
      </c>
      <c r="C452" t="s">
        <v>112</v>
      </c>
      <c r="D452" t="s">
        <v>120</v>
      </c>
      <c r="E452" t="s">
        <v>1289</v>
      </c>
      <c r="F452" t="s">
        <v>15</v>
      </c>
      <c r="G452" s="42">
        <v>-11.605299999</v>
      </c>
    </row>
    <row r="453" spans="1:7" x14ac:dyDescent="0.25">
      <c r="A453" s="30">
        <v>44958</v>
      </c>
      <c r="B453" t="s">
        <v>1323</v>
      </c>
      <c r="C453" t="s">
        <v>112</v>
      </c>
      <c r="D453" t="s">
        <v>120</v>
      </c>
      <c r="E453" t="s">
        <v>1289</v>
      </c>
      <c r="F453" t="s">
        <v>38</v>
      </c>
      <c r="G453" s="42">
        <v>10177.935841807999</v>
      </c>
    </row>
    <row r="454" spans="1:7" x14ac:dyDescent="0.25">
      <c r="A454" s="30">
        <v>44958</v>
      </c>
      <c r="B454" t="s">
        <v>1323</v>
      </c>
      <c r="C454" t="s">
        <v>112</v>
      </c>
      <c r="D454" t="s">
        <v>165</v>
      </c>
      <c r="E454" t="s">
        <v>1289</v>
      </c>
      <c r="F454" t="s">
        <v>15</v>
      </c>
      <c r="G454" s="42">
        <v>-54.828956079999998</v>
      </c>
    </row>
    <row r="455" spans="1:7" x14ac:dyDescent="0.25">
      <c r="A455" s="30">
        <v>44958</v>
      </c>
      <c r="B455" t="s">
        <v>1323</v>
      </c>
      <c r="C455" t="s">
        <v>112</v>
      </c>
      <c r="D455" t="s">
        <v>165</v>
      </c>
      <c r="E455" t="s">
        <v>1289</v>
      </c>
      <c r="F455" t="s">
        <v>38</v>
      </c>
      <c r="G455" s="42">
        <v>205358.16369073701</v>
      </c>
    </row>
    <row r="456" spans="1:7" x14ac:dyDescent="0.25">
      <c r="A456" s="30">
        <v>44958</v>
      </c>
      <c r="B456" t="s">
        <v>1323</v>
      </c>
      <c r="C456" t="s">
        <v>45</v>
      </c>
      <c r="D456" t="s">
        <v>1207</v>
      </c>
      <c r="E456" t="s">
        <v>1292</v>
      </c>
      <c r="F456" t="s">
        <v>15</v>
      </c>
      <c r="G456" s="42">
        <v>-54.325229595000003</v>
      </c>
    </row>
    <row r="457" spans="1:7" x14ac:dyDescent="0.25">
      <c r="A457" s="30">
        <v>44958</v>
      </c>
      <c r="B457" t="s">
        <v>1323</v>
      </c>
      <c r="C457" t="s">
        <v>45</v>
      </c>
      <c r="D457" t="s">
        <v>1207</v>
      </c>
      <c r="E457" t="s">
        <v>926</v>
      </c>
      <c r="F457" t="s">
        <v>926</v>
      </c>
      <c r="G457" s="42">
        <v>-8.7105E-5</v>
      </c>
    </row>
    <row r="458" spans="1:7" x14ac:dyDescent="0.25">
      <c r="A458" s="30">
        <v>44958</v>
      </c>
      <c r="B458" t="s">
        <v>1323</v>
      </c>
      <c r="C458" t="s">
        <v>45</v>
      </c>
      <c r="D458" t="s">
        <v>1212</v>
      </c>
      <c r="E458" t="s">
        <v>1292</v>
      </c>
      <c r="F458" t="s">
        <v>15</v>
      </c>
      <c r="G458" s="42">
        <v>54.162278352999998</v>
      </c>
    </row>
    <row r="459" spans="1:7" x14ac:dyDescent="0.25">
      <c r="A459" s="30">
        <v>44958</v>
      </c>
      <c r="B459" t="s">
        <v>1323</v>
      </c>
      <c r="C459" t="s">
        <v>45</v>
      </c>
      <c r="D459" t="s">
        <v>1212</v>
      </c>
      <c r="E459" t="s">
        <v>466</v>
      </c>
      <c r="F459" t="s">
        <v>466</v>
      </c>
      <c r="G459" s="42">
        <v>8.6450000000000001E-5</v>
      </c>
    </row>
    <row r="460" spans="1:7" x14ac:dyDescent="0.25">
      <c r="A460" s="30">
        <v>44958</v>
      </c>
      <c r="B460" t="s">
        <v>1322</v>
      </c>
      <c r="C460" t="s">
        <v>112</v>
      </c>
      <c r="D460" t="s">
        <v>120</v>
      </c>
      <c r="E460" t="s">
        <v>1289</v>
      </c>
      <c r="F460" t="s">
        <v>38</v>
      </c>
      <c r="G460" s="42">
        <v>-68.507999999999996</v>
      </c>
    </row>
    <row r="461" spans="1:7" x14ac:dyDescent="0.25">
      <c r="A461" s="30">
        <v>44958</v>
      </c>
      <c r="B461" t="s">
        <v>1322</v>
      </c>
      <c r="C461" t="s">
        <v>45</v>
      </c>
      <c r="D461" t="s">
        <v>1208</v>
      </c>
      <c r="E461" t="s">
        <v>1289</v>
      </c>
      <c r="F461" t="s">
        <v>38</v>
      </c>
      <c r="G461" s="42">
        <v>-2305.7905989259998</v>
      </c>
    </row>
    <row r="462" spans="1:7" x14ac:dyDescent="0.25">
      <c r="A462" s="30">
        <v>44958</v>
      </c>
      <c r="B462" t="s">
        <v>1322</v>
      </c>
      <c r="C462" t="s">
        <v>45</v>
      </c>
      <c r="D462" t="s">
        <v>1208</v>
      </c>
      <c r="E462" t="s">
        <v>1210</v>
      </c>
      <c r="F462" t="s">
        <v>1210</v>
      </c>
      <c r="G462" s="42">
        <v>3.99999999789457E-9</v>
      </c>
    </row>
    <row r="463" spans="1:7" x14ac:dyDescent="0.25">
      <c r="A463" s="30">
        <v>44958</v>
      </c>
      <c r="B463" t="s">
        <v>1322</v>
      </c>
      <c r="C463" t="s">
        <v>45</v>
      </c>
      <c r="D463" t="s">
        <v>1208</v>
      </c>
      <c r="E463" t="s">
        <v>927</v>
      </c>
      <c r="F463" t="s">
        <v>927</v>
      </c>
      <c r="G463" s="42">
        <v>622.79999999999995</v>
      </c>
    </row>
    <row r="464" spans="1:7" x14ac:dyDescent="0.25">
      <c r="A464" s="30">
        <v>44958</v>
      </c>
      <c r="B464" t="s">
        <v>1322</v>
      </c>
      <c r="C464" t="s">
        <v>45</v>
      </c>
      <c r="D464" t="s">
        <v>1208</v>
      </c>
      <c r="E464" t="s">
        <v>934</v>
      </c>
      <c r="F464" t="s">
        <v>934</v>
      </c>
      <c r="G464" s="42">
        <v>-622.79999999999995</v>
      </c>
    </row>
    <row r="465" spans="1:7" x14ac:dyDescent="0.25">
      <c r="A465" s="30">
        <v>44958</v>
      </c>
      <c r="B465" t="s">
        <v>1321</v>
      </c>
      <c r="C465" t="s">
        <v>1155</v>
      </c>
      <c r="D465" t="s">
        <v>1156</v>
      </c>
      <c r="E465" t="s">
        <v>1292</v>
      </c>
      <c r="F465" t="s">
        <v>15</v>
      </c>
      <c r="G465" s="42">
        <v>424.61077010000002</v>
      </c>
    </row>
    <row r="466" spans="1:7" x14ac:dyDescent="0.25">
      <c r="A466" s="30">
        <v>44958</v>
      </c>
      <c r="B466" t="s">
        <v>1321</v>
      </c>
      <c r="C466" t="s">
        <v>1155</v>
      </c>
      <c r="D466" t="s">
        <v>1156</v>
      </c>
      <c r="E466" t="s">
        <v>1292</v>
      </c>
      <c r="F466" t="s">
        <v>95</v>
      </c>
      <c r="G466" s="42">
        <v>-605199.41220163996</v>
      </c>
    </row>
    <row r="467" spans="1:7" x14ac:dyDescent="0.25">
      <c r="A467" s="30">
        <v>44958</v>
      </c>
      <c r="B467" t="s">
        <v>1321</v>
      </c>
      <c r="C467" t="s">
        <v>86</v>
      </c>
      <c r="D467" t="s">
        <v>18</v>
      </c>
      <c r="E467" t="s">
        <v>459</v>
      </c>
      <c r="F467" t="s">
        <v>1162</v>
      </c>
      <c r="G467" s="42">
        <v>-1132.2460000000001</v>
      </c>
    </row>
    <row r="468" spans="1:7" x14ac:dyDescent="0.25">
      <c r="A468" s="30">
        <v>44958</v>
      </c>
      <c r="B468" t="s">
        <v>1321</v>
      </c>
      <c r="C468" t="s">
        <v>86</v>
      </c>
      <c r="D468" t="s">
        <v>18</v>
      </c>
      <c r="E468" t="s">
        <v>459</v>
      </c>
      <c r="F468" t="s">
        <v>38</v>
      </c>
      <c r="G468" s="42">
        <v>890693.18675195798</v>
      </c>
    </row>
    <row r="469" spans="1:7" x14ac:dyDescent="0.25">
      <c r="A469" s="30">
        <v>44958</v>
      </c>
      <c r="B469" t="s">
        <v>1321</v>
      </c>
      <c r="C469" t="s">
        <v>112</v>
      </c>
      <c r="D469" t="s">
        <v>41</v>
      </c>
      <c r="E469" t="s">
        <v>1292</v>
      </c>
      <c r="F469" t="s">
        <v>15</v>
      </c>
      <c r="G469" s="42">
        <v>182.775636596</v>
      </c>
    </row>
    <row r="470" spans="1:7" x14ac:dyDescent="0.25">
      <c r="A470" s="30">
        <v>44958</v>
      </c>
      <c r="B470" t="s">
        <v>1321</v>
      </c>
      <c r="C470" t="s">
        <v>112</v>
      </c>
      <c r="D470" t="s">
        <v>120</v>
      </c>
      <c r="E470" t="s">
        <v>1289</v>
      </c>
      <c r="F470" t="s">
        <v>15</v>
      </c>
      <c r="G470" s="42">
        <v>-18.805499999999999</v>
      </c>
    </row>
    <row r="471" spans="1:7" x14ac:dyDescent="0.25">
      <c r="A471" s="30">
        <v>44958</v>
      </c>
      <c r="B471" t="s">
        <v>1321</v>
      </c>
      <c r="C471" t="s">
        <v>112</v>
      </c>
      <c r="D471" t="s">
        <v>120</v>
      </c>
      <c r="E471" t="s">
        <v>1289</v>
      </c>
      <c r="F471" t="s">
        <v>38</v>
      </c>
      <c r="G471" s="42">
        <v>69811.078322000001</v>
      </c>
    </row>
    <row r="472" spans="1:7" x14ac:dyDescent="0.25">
      <c r="A472" s="30">
        <v>44958</v>
      </c>
      <c r="B472" t="s">
        <v>1321</v>
      </c>
      <c r="C472" t="s">
        <v>112</v>
      </c>
      <c r="D472" t="s">
        <v>165</v>
      </c>
      <c r="E472" t="s">
        <v>1289</v>
      </c>
      <c r="F472" t="s">
        <v>15</v>
      </c>
      <c r="G472" s="42">
        <v>247.465299999</v>
      </c>
    </row>
    <row r="473" spans="1:7" x14ac:dyDescent="0.25">
      <c r="A473" s="30">
        <v>44958</v>
      </c>
      <c r="B473" t="s">
        <v>1321</v>
      </c>
      <c r="C473" t="s">
        <v>112</v>
      </c>
      <c r="D473" t="s">
        <v>165</v>
      </c>
      <c r="E473" t="s">
        <v>1289</v>
      </c>
      <c r="F473" t="s">
        <v>38</v>
      </c>
      <c r="G473" s="42">
        <v>-399668.26246782899</v>
      </c>
    </row>
    <row r="474" spans="1:7" x14ac:dyDescent="0.25">
      <c r="A474" s="30">
        <v>44958</v>
      </c>
      <c r="B474" t="s">
        <v>1321</v>
      </c>
      <c r="C474" t="s">
        <v>182</v>
      </c>
      <c r="D474" t="s">
        <v>181</v>
      </c>
      <c r="E474" t="s">
        <v>1289</v>
      </c>
      <c r="F474" t="s">
        <v>15</v>
      </c>
      <c r="G474" s="42">
        <v>296.15260699999999</v>
      </c>
    </row>
    <row r="475" spans="1:7" x14ac:dyDescent="0.25">
      <c r="A475" s="30">
        <v>44958</v>
      </c>
      <c r="B475" t="s">
        <v>1321</v>
      </c>
      <c r="C475" t="s">
        <v>182</v>
      </c>
      <c r="D475" t="s">
        <v>181</v>
      </c>
      <c r="E475" t="s">
        <v>1289</v>
      </c>
      <c r="F475" t="s">
        <v>38</v>
      </c>
      <c r="G475" s="42">
        <v>-348581.26234143</v>
      </c>
    </row>
    <row r="476" spans="1:7" x14ac:dyDescent="0.25">
      <c r="A476" s="30">
        <v>44958</v>
      </c>
      <c r="B476" t="s">
        <v>1320</v>
      </c>
      <c r="C476" t="s">
        <v>86</v>
      </c>
      <c r="D476" t="s">
        <v>91</v>
      </c>
      <c r="E476" t="s">
        <v>1294</v>
      </c>
      <c r="F476" t="s">
        <v>88</v>
      </c>
      <c r="G476" s="42">
        <v>5426.5559039999998</v>
      </c>
    </row>
    <row r="477" spans="1:7" x14ac:dyDescent="0.25">
      <c r="A477" s="30">
        <v>44958</v>
      </c>
      <c r="B477" t="s">
        <v>1320</v>
      </c>
      <c r="C477" t="s">
        <v>86</v>
      </c>
      <c r="D477" t="s">
        <v>91</v>
      </c>
      <c r="E477" t="s">
        <v>1294</v>
      </c>
      <c r="F477" t="s">
        <v>15</v>
      </c>
      <c r="G477" s="42">
        <v>-3.3264</v>
      </c>
    </row>
    <row r="478" spans="1:7" x14ac:dyDescent="0.25">
      <c r="A478" s="30">
        <v>44958</v>
      </c>
      <c r="B478" t="s">
        <v>1320</v>
      </c>
      <c r="C478" t="s">
        <v>86</v>
      </c>
      <c r="D478" t="s">
        <v>91</v>
      </c>
      <c r="E478" t="s">
        <v>1289</v>
      </c>
      <c r="F478" t="s">
        <v>15</v>
      </c>
      <c r="G478" s="42">
        <v>129.60599999999999</v>
      </c>
    </row>
    <row r="479" spans="1:7" x14ac:dyDescent="0.25">
      <c r="A479" s="30">
        <v>44958</v>
      </c>
      <c r="B479" t="s">
        <v>1320</v>
      </c>
      <c r="C479" t="s">
        <v>86</v>
      </c>
      <c r="D479" t="s">
        <v>91</v>
      </c>
      <c r="E479" t="s">
        <v>1289</v>
      </c>
      <c r="F479" t="s">
        <v>38</v>
      </c>
      <c r="G479" s="42">
        <v>-142219.88800000001</v>
      </c>
    </row>
    <row r="480" spans="1:7" x14ac:dyDescent="0.25">
      <c r="A480" s="30">
        <v>44958</v>
      </c>
      <c r="B480" t="s">
        <v>1320</v>
      </c>
      <c r="C480" t="s">
        <v>112</v>
      </c>
      <c r="D480" t="s">
        <v>120</v>
      </c>
      <c r="E480" t="s">
        <v>1289</v>
      </c>
      <c r="F480" t="s">
        <v>15</v>
      </c>
      <c r="G480" s="42">
        <v>555.14340784499996</v>
      </c>
    </row>
    <row r="481" spans="1:7" x14ac:dyDescent="0.25">
      <c r="A481" s="30">
        <v>44958</v>
      </c>
      <c r="B481" t="s">
        <v>1320</v>
      </c>
      <c r="C481" t="s">
        <v>112</v>
      </c>
      <c r="D481" t="s">
        <v>120</v>
      </c>
      <c r="E481" t="s">
        <v>1289</v>
      </c>
      <c r="F481" t="s">
        <v>38</v>
      </c>
      <c r="G481" s="42">
        <v>116631.203096871</v>
      </c>
    </row>
    <row r="482" spans="1:7" x14ac:dyDescent="0.25">
      <c r="A482" s="30">
        <v>44958</v>
      </c>
      <c r="B482" t="s">
        <v>1320</v>
      </c>
      <c r="C482" t="s">
        <v>45</v>
      </c>
      <c r="D482" t="s">
        <v>1207</v>
      </c>
      <c r="E482" t="s">
        <v>1292</v>
      </c>
      <c r="F482" t="s">
        <v>15</v>
      </c>
      <c r="G482" s="42">
        <v>-119.667113032</v>
      </c>
    </row>
    <row r="483" spans="1:7" x14ac:dyDescent="0.25">
      <c r="A483" s="30">
        <v>44958</v>
      </c>
      <c r="B483" t="s">
        <v>1320</v>
      </c>
      <c r="C483" t="s">
        <v>45</v>
      </c>
      <c r="D483" t="s">
        <v>1207</v>
      </c>
      <c r="E483" t="s">
        <v>926</v>
      </c>
      <c r="F483" t="s">
        <v>926</v>
      </c>
      <c r="G483" s="42">
        <v>-1.21258E-4</v>
      </c>
    </row>
    <row r="484" spans="1:7" x14ac:dyDescent="0.25">
      <c r="A484" s="30">
        <v>44958</v>
      </c>
      <c r="B484" t="s">
        <v>1319</v>
      </c>
      <c r="C484" t="s">
        <v>86</v>
      </c>
      <c r="D484" t="s">
        <v>91</v>
      </c>
      <c r="E484" t="s">
        <v>1294</v>
      </c>
      <c r="F484" t="s">
        <v>88</v>
      </c>
      <c r="G484" s="42">
        <v>4300.6200079999999</v>
      </c>
    </row>
    <row r="485" spans="1:7" x14ac:dyDescent="0.25">
      <c r="A485" s="30">
        <v>44958</v>
      </c>
      <c r="B485" t="s">
        <v>1319</v>
      </c>
      <c r="C485" t="s">
        <v>86</v>
      </c>
      <c r="D485" t="s">
        <v>91</v>
      </c>
      <c r="E485" t="s">
        <v>1294</v>
      </c>
      <c r="F485" t="s">
        <v>15</v>
      </c>
      <c r="G485" s="42">
        <v>-2.5175000000000001</v>
      </c>
    </row>
    <row r="486" spans="1:7" x14ac:dyDescent="0.25">
      <c r="A486" s="30">
        <v>44958</v>
      </c>
      <c r="B486" t="s">
        <v>1319</v>
      </c>
      <c r="C486" t="s">
        <v>112</v>
      </c>
      <c r="D486" t="s">
        <v>120</v>
      </c>
      <c r="E486" t="s">
        <v>1289</v>
      </c>
      <c r="F486" t="s">
        <v>15</v>
      </c>
      <c r="G486" s="42">
        <v>-2499.4341977959998</v>
      </c>
    </row>
    <row r="487" spans="1:7" x14ac:dyDescent="0.25">
      <c r="A487" s="30">
        <v>44958</v>
      </c>
      <c r="B487" t="s">
        <v>1319</v>
      </c>
      <c r="C487" t="s">
        <v>112</v>
      </c>
      <c r="D487" t="s">
        <v>120</v>
      </c>
      <c r="E487" t="s">
        <v>1289</v>
      </c>
      <c r="F487" t="s">
        <v>38</v>
      </c>
      <c r="G487" s="42">
        <v>3041446.6411584201</v>
      </c>
    </row>
    <row r="488" spans="1:7" x14ac:dyDescent="0.25">
      <c r="A488" s="30">
        <v>44958</v>
      </c>
      <c r="B488" t="s">
        <v>1319</v>
      </c>
      <c r="C488" t="s">
        <v>112</v>
      </c>
      <c r="D488" t="s">
        <v>165</v>
      </c>
      <c r="E488" t="s">
        <v>1289</v>
      </c>
      <c r="F488" t="s">
        <v>15</v>
      </c>
      <c r="G488" s="42">
        <v>-1.992799993</v>
      </c>
    </row>
    <row r="489" spans="1:7" x14ac:dyDescent="0.25">
      <c r="A489" s="30">
        <v>44958</v>
      </c>
      <c r="B489" t="s">
        <v>1319</v>
      </c>
      <c r="C489" t="s">
        <v>112</v>
      </c>
      <c r="D489" t="s">
        <v>165</v>
      </c>
      <c r="E489" t="s">
        <v>1289</v>
      </c>
      <c r="F489" t="s">
        <v>38</v>
      </c>
      <c r="G489" s="42">
        <v>5195.2295817510003</v>
      </c>
    </row>
    <row r="490" spans="1:7" x14ac:dyDescent="0.25">
      <c r="A490" s="30">
        <v>44958</v>
      </c>
      <c r="B490" t="s">
        <v>1319</v>
      </c>
      <c r="C490" t="s">
        <v>45</v>
      </c>
      <c r="D490" t="s">
        <v>1212</v>
      </c>
      <c r="E490" t="s">
        <v>1292</v>
      </c>
      <c r="F490" t="s">
        <v>15</v>
      </c>
      <c r="G490" s="42">
        <v>153.82217335199999</v>
      </c>
    </row>
    <row r="491" spans="1:7" x14ac:dyDescent="0.25">
      <c r="A491" s="30">
        <v>44958</v>
      </c>
      <c r="B491" t="s">
        <v>1319</v>
      </c>
      <c r="C491" t="s">
        <v>45</v>
      </c>
      <c r="D491" t="s">
        <v>1212</v>
      </c>
      <c r="E491" t="s">
        <v>466</v>
      </c>
      <c r="F491" t="s">
        <v>466</v>
      </c>
      <c r="G491" s="42">
        <v>3.0386699999999998E-4</v>
      </c>
    </row>
    <row r="492" spans="1:7" x14ac:dyDescent="0.25">
      <c r="A492" s="30">
        <v>44958</v>
      </c>
      <c r="B492" t="s">
        <v>1318</v>
      </c>
      <c r="C492" t="s">
        <v>86</v>
      </c>
      <c r="D492" t="s">
        <v>91</v>
      </c>
      <c r="E492" t="s">
        <v>1294</v>
      </c>
      <c r="F492" t="s">
        <v>88</v>
      </c>
      <c r="G492" s="42">
        <v>8270.2841000000008</v>
      </c>
    </row>
    <row r="493" spans="1:7" x14ac:dyDescent="0.25">
      <c r="A493" s="30">
        <v>44958</v>
      </c>
      <c r="B493" t="s">
        <v>1318</v>
      </c>
      <c r="C493" t="s">
        <v>86</v>
      </c>
      <c r="D493" t="s">
        <v>91</v>
      </c>
      <c r="E493" t="s">
        <v>1294</v>
      </c>
      <c r="F493" t="s">
        <v>15</v>
      </c>
      <c r="G493" s="42">
        <v>-5.1363000000000003</v>
      </c>
    </row>
    <row r="494" spans="1:7" x14ac:dyDescent="0.25">
      <c r="A494" s="30">
        <v>44958</v>
      </c>
      <c r="B494" t="s">
        <v>1318</v>
      </c>
      <c r="C494" t="s">
        <v>112</v>
      </c>
      <c r="D494" t="s">
        <v>120</v>
      </c>
      <c r="E494" t="s">
        <v>1289</v>
      </c>
      <c r="F494" t="s">
        <v>15</v>
      </c>
      <c r="G494" s="42">
        <v>569.12804209700005</v>
      </c>
    </row>
    <row r="495" spans="1:7" x14ac:dyDescent="0.25">
      <c r="A495" s="30">
        <v>44958</v>
      </c>
      <c r="B495" t="s">
        <v>1318</v>
      </c>
      <c r="C495" t="s">
        <v>112</v>
      </c>
      <c r="D495" t="s">
        <v>120</v>
      </c>
      <c r="E495" t="s">
        <v>1289</v>
      </c>
      <c r="F495" t="s">
        <v>38</v>
      </c>
      <c r="G495" s="42">
        <v>396503.06507629598</v>
      </c>
    </row>
    <row r="496" spans="1:7" x14ac:dyDescent="0.25">
      <c r="A496" s="30">
        <v>44958</v>
      </c>
      <c r="B496" t="s">
        <v>1318</v>
      </c>
      <c r="C496" t="s">
        <v>112</v>
      </c>
      <c r="D496" t="s">
        <v>165</v>
      </c>
      <c r="E496" t="s">
        <v>1289</v>
      </c>
      <c r="F496" t="s">
        <v>15</v>
      </c>
      <c r="G496" s="42">
        <v>-10.478299994</v>
      </c>
    </row>
    <row r="497" spans="1:7" x14ac:dyDescent="0.25">
      <c r="A497" s="30">
        <v>44958</v>
      </c>
      <c r="B497" t="s">
        <v>1318</v>
      </c>
      <c r="C497" t="s">
        <v>112</v>
      </c>
      <c r="D497" t="s">
        <v>165</v>
      </c>
      <c r="E497" t="s">
        <v>1289</v>
      </c>
      <c r="F497" t="s">
        <v>38</v>
      </c>
      <c r="G497" s="42">
        <v>24621.324484370001</v>
      </c>
    </row>
    <row r="498" spans="1:7" x14ac:dyDescent="0.25">
      <c r="A498" s="30">
        <v>44958</v>
      </c>
      <c r="B498" t="s">
        <v>1318</v>
      </c>
      <c r="C498" t="s">
        <v>45</v>
      </c>
      <c r="D498" t="s">
        <v>1207</v>
      </c>
      <c r="E498" t="s">
        <v>1292</v>
      </c>
      <c r="F498" t="s">
        <v>15</v>
      </c>
      <c r="G498" s="42">
        <v>-127.352286456</v>
      </c>
    </row>
    <row r="499" spans="1:7" x14ac:dyDescent="0.25">
      <c r="A499" s="30">
        <v>44958</v>
      </c>
      <c r="B499" t="s">
        <v>1318</v>
      </c>
      <c r="C499" t="s">
        <v>45</v>
      </c>
      <c r="D499" t="s">
        <v>1207</v>
      </c>
      <c r="E499" t="s">
        <v>926</v>
      </c>
      <c r="F499" t="s">
        <v>926</v>
      </c>
      <c r="G499" s="42">
        <v>-1.13113E-4</v>
      </c>
    </row>
    <row r="500" spans="1:7" x14ac:dyDescent="0.25">
      <c r="A500" s="30">
        <v>44958</v>
      </c>
      <c r="B500" t="s">
        <v>1317</v>
      </c>
      <c r="C500" t="s">
        <v>86</v>
      </c>
      <c r="D500" t="s">
        <v>18</v>
      </c>
      <c r="E500" t="s">
        <v>459</v>
      </c>
      <c r="F500" t="s">
        <v>1162</v>
      </c>
      <c r="G500" s="42">
        <v>-92.08</v>
      </c>
    </row>
    <row r="501" spans="1:7" x14ac:dyDescent="0.25">
      <c r="A501" s="30">
        <v>44958</v>
      </c>
      <c r="B501" t="s">
        <v>1317</v>
      </c>
      <c r="C501" t="s">
        <v>86</v>
      </c>
      <c r="D501" t="s">
        <v>18</v>
      </c>
      <c r="E501" t="s">
        <v>459</v>
      </c>
      <c r="F501" t="s">
        <v>38</v>
      </c>
      <c r="G501" s="42">
        <v>-161197.34826160301</v>
      </c>
    </row>
    <row r="502" spans="1:7" x14ac:dyDescent="0.25">
      <c r="A502" s="30">
        <v>44958</v>
      </c>
      <c r="B502" t="s">
        <v>1317</v>
      </c>
      <c r="C502" t="s">
        <v>112</v>
      </c>
      <c r="D502" t="s">
        <v>120</v>
      </c>
      <c r="E502" t="s">
        <v>1289</v>
      </c>
      <c r="F502" t="s">
        <v>15</v>
      </c>
      <c r="G502" s="42">
        <v>-1.3081</v>
      </c>
    </row>
    <row r="503" spans="1:7" x14ac:dyDescent="0.25">
      <c r="A503" s="30">
        <v>44958</v>
      </c>
      <c r="B503" t="s">
        <v>1317</v>
      </c>
      <c r="C503" t="s">
        <v>112</v>
      </c>
      <c r="D503" t="s">
        <v>120</v>
      </c>
      <c r="E503" t="s">
        <v>1289</v>
      </c>
      <c r="F503" t="s">
        <v>38</v>
      </c>
      <c r="G503" s="42">
        <v>3431.6824959999999</v>
      </c>
    </row>
    <row r="504" spans="1:7" x14ac:dyDescent="0.25">
      <c r="A504" s="30">
        <v>44958</v>
      </c>
      <c r="B504" t="s">
        <v>1317</v>
      </c>
      <c r="C504" t="s">
        <v>45</v>
      </c>
      <c r="D504" t="s">
        <v>1207</v>
      </c>
      <c r="E504" t="s">
        <v>1292</v>
      </c>
      <c r="F504" t="s">
        <v>15</v>
      </c>
      <c r="G504" s="42">
        <v>906.22679437099998</v>
      </c>
    </row>
    <row r="505" spans="1:7" x14ac:dyDescent="0.25">
      <c r="A505" s="30">
        <v>44958</v>
      </c>
      <c r="B505" t="s">
        <v>1317</v>
      </c>
      <c r="C505" t="s">
        <v>45</v>
      </c>
      <c r="D505" t="s">
        <v>1207</v>
      </c>
      <c r="E505" t="s">
        <v>926</v>
      </c>
      <c r="F505" t="s">
        <v>926</v>
      </c>
      <c r="G505" s="42">
        <v>-4.41438E-4</v>
      </c>
    </row>
    <row r="506" spans="1:7" x14ac:dyDescent="0.25">
      <c r="A506" s="30">
        <v>44958</v>
      </c>
      <c r="B506" t="s">
        <v>1317</v>
      </c>
      <c r="C506" t="s">
        <v>45</v>
      </c>
      <c r="D506" t="s">
        <v>1211</v>
      </c>
      <c r="E506" t="s">
        <v>1289</v>
      </c>
      <c r="F506" t="s">
        <v>15</v>
      </c>
      <c r="G506" s="42">
        <v>1967.456402</v>
      </c>
    </row>
    <row r="507" spans="1:7" x14ac:dyDescent="0.25">
      <c r="A507" s="30">
        <v>44958</v>
      </c>
      <c r="B507" t="s">
        <v>1317</v>
      </c>
      <c r="C507" t="s">
        <v>45</v>
      </c>
      <c r="D507" t="s">
        <v>1211</v>
      </c>
      <c r="E507" t="s">
        <v>1289</v>
      </c>
      <c r="F507" t="s">
        <v>38</v>
      </c>
      <c r="G507" s="42">
        <v>-4123937.9215665902</v>
      </c>
    </row>
    <row r="508" spans="1:7" x14ac:dyDescent="0.25">
      <c r="A508" s="30">
        <v>44958</v>
      </c>
      <c r="B508" t="s">
        <v>1317</v>
      </c>
      <c r="C508" t="s">
        <v>45</v>
      </c>
      <c r="D508" t="s">
        <v>1212</v>
      </c>
      <c r="E508" t="s">
        <v>1292</v>
      </c>
      <c r="F508" t="s">
        <v>15</v>
      </c>
      <c r="G508" s="42">
        <v>3.7446862670000001</v>
      </c>
    </row>
    <row r="509" spans="1:7" x14ac:dyDescent="0.25">
      <c r="A509" s="30">
        <v>44958</v>
      </c>
      <c r="B509" t="s">
        <v>1317</v>
      </c>
      <c r="C509" t="s">
        <v>45</v>
      </c>
      <c r="D509" t="s">
        <v>1212</v>
      </c>
      <c r="E509" t="s">
        <v>466</v>
      </c>
      <c r="F509" t="s">
        <v>466</v>
      </c>
      <c r="G509" s="42">
        <v>-8.2009999999999999E-6</v>
      </c>
    </row>
    <row r="510" spans="1:7" x14ac:dyDescent="0.25">
      <c r="A510" s="30">
        <v>44958</v>
      </c>
      <c r="B510" t="s">
        <v>1317</v>
      </c>
      <c r="C510" t="s">
        <v>45</v>
      </c>
      <c r="D510" t="s">
        <v>1213</v>
      </c>
      <c r="E510" t="s">
        <v>467</v>
      </c>
      <c r="F510" t="s">
        <v>467</v>
      </c>
      <c r="G510" s="42">
        <v>-18.8</v>
      </c>
    </row>
    <row r="511" spans="1:7" x14ac:dyDescent="0.25">
      <c r="A511" s="30">
        <v>44958</v>
      </c>
      <c r="B511" t="s">
        <v>1317</v>
      </c>
      <c r="C511" t="s">
        <v>45</v>
      </c>
      <c r="D511" t="s">
        <v>1213</v>
      </c>
      <c r="E511" t="s">
        <v>1235</v>
      </c>
      <c r="F511" t="s">
        <v>38</v>
      </c>
      <c r="G511" s="42">
        <v>65970.194700035005</v>
      </c>
    </row>
    <row r="512" spans="1:7" x14ac:dyDescent="0.25">
      <c r="A512" s="30">
        <v>44958</v>
      </c>
      <c r="B512" t="s">
        <v>1316</v>
      </c>
      <c r="C512" t="s">
        <v>112</v>
      </c>
      <c r="D512" t="s">
        <v>120</v>
      </c>
      <c r="E512" t="s">
        <v>1289</v>
      </c>
      <c r="F512" t="s">
        <v>15</v>
      </c>
      <c r="G512" s="42">
        <v>-0.30775493999999998</v>
      </c>
    </row>
    <row r="513" spans="1:7" x14ac:dyDescent="0.25">
      <c r="A513" s="30">
        <v>44958</v>
      </c>
      <c r="B513" t="s">
        <v>1316</v>
      </c>
      <c r="C513" t="s">
        <v>112</v>
      </c>
      <c r="D513" t="s">
        <v>120</v>
      </c>
      <c r="E513" t="s">
        <v>1289</v>
      </c>
      <c r="F513" t="s">
        <v>38</v>
      </c>
      <c r="G513" s="42">
        <v>3462.96084324</v>
      </c>
    </row>
    <row r="514" spans="1:7" x14ac:dyDescent="0.25">
      <c r="A514" s="30">
        <v>44958</v>
      </c>
      <c r="B514" t="s">
        <v>1316</v>
      </c>
      <c r="C514" t="s">
        <v>112</v>
      </c>
      <c r="D514" t="s">
        <v>165</v>
      </c>
      <c r="E514" t="s">
        <v>1289</v>
      </c>
      <c r="F514" t="s">
        <v>15</v>
      </c>
      <c r="G514" s="42">
        <v>-48.151223877</v>
      </c>
    </row>
    <row r="515" spans="1:7" x14ac:dyDescent="0.25">
      <c r="A515" s="30">
        <v>44958</v>
      </c>
      <c r="B515" t="s">
        <v>1316</v>
      </c>
      <c r="C515" t="s">
        <v>112</v>
      </c>
      <c r="D515" t="s">
        <v>165</v>
      </c>
      <c r="E515" t="s">
        <v>1289</v>
      </c>
      <c r="F515" t="s">
        <v>38</v>
      </c>
      <c r="G515" s="42">
        <v>164869.51732373601</v>
      </c>
    </row>
    <row r="516" spans="1:7" x14ac:dyDescent="0.25">
      <c r="A516" s="30">
        <v>44958</v>
      </c>
      <c r="B516" t="s">
        <v>1316</v>
      </c>
      <c r="C516" t="s">
        <v>45</v>
      </c>
      <c r="D516" t="s">
        <v>1207</v>
      </c>
      <c r="E516" t="s">
        <v>1292</v>
      </c>
      <c r="F516" t="s">
        <v>15</v>
      </c>
      <c r="G516" s="42">
        <v>-80.872158580999994</v>
      </c>
    </row>
    <row r="517" spans="1:7" x14ac:dyDescent="0.25">
      <c r="A517" s="30">
        <v>44958</v>
      </c>
      <c r="B517" t="s">
        <v>1316</v>
      </c>
      <c r="C517" t="s">
        <v>45</v>
      </c>
      <c r="D517" t="s">
        <v>1207</v>
      </c>
      <c r="E517" t="s">
        <v>926</v>
      </c>
      <c r="F517" t="s">
        <v>926</v>
      </c>
      <c r="G517" s="42">
        <v>2.9660000000000001E-6</v>
      </c>
    </row>
    <row r="518" spans="1:7" x14ac:dyDescent="0.25">
      <c r="A518" s="30">
        <v>44958</v>
      </c>
      <c r="B518" t="s">
        <v>1316</v>
      </c>
      <c r="C518" t="s">
        <v>45</v>
      </c>
      <c r="D518" t="s">
        <v>1208</v>
      </c>
      <c r="E518" t="s">
        <v>1289</v>
      </c>
      <c r="F518" t="s">
        <v>38</v>
      </c>
      <c r="G518" s="42">
        <v>29664.812401267998</v>
      </c>
    </row>
    <row r="519" spans="1:7" x14ac:dyDescent="0.25">
      <c r="A519" s="30">
        <v>44958</v>
      </c>
      <c r="B519" t="s">
        <v>1316</v>
      </c>
      <c r="C519" t="s">
        <v>45</v>
      </c>
      <c r="D519" t="s">
        <v>1208</v>
      </c>
      <c r="E519" t="s">
        <v>927</v>
      </c>
      <c r="F519" t="s">
        <v>927</v>
      </c>
      <c r="G519" s="42">
        <v>9.3000000000000007</v>
      </c>
    </row>
    <row r="520" spans="1:7" x14ac:dyDescent="0.25">
      <c r="A520" s="30">
        <v>44958</v>
      </c>
      <c r="B520" t="s">
        <v>1316</v>
      </c>
      <c r="C520" t="s">
        <v>45</v>
      </c>
      <c r="D520" t="s">
        <v>1211</v>
      </c>
      <c r="E520" t="s">
        <v>1289</v>
      </c>
      <c r="F520" t="s">
        <v>15</v>
      </c>
      <c r="G520" s="42">
        <v>102.924126</v>
      </c>
    </row>
    <row r="521" spans="1:7" x14ac:dyDescent="0.25">
      <c r="A521" s="30">
        <v>44958</v>
      </c>
      <c r="B521" t="s">
        <v>1316</v>
      </c>
      <c r="C521" t="s">
        <v>45</v>
      </c>
      <c r="D521" t="s">
        <v>1211</v>
      </c>
      <c r="E521" t="s">
        <v>1289</v>
      </c>
      <c r="F521" t="s">
        <v>38</v>
      </c>
      <c r="G521" s="42">
        <v>123744.41880542001</v>
      </c>
    </row>
    <row r="522" spans="1:7" x14ac:dyDescent="0.25">
      <c r="A522" s="30">
        <v>44958</v>
      </c>
      <c r="B522" t="s">
        <v>1315</v>
      </c>
      <c r="C522" t="s">
        <v>45</v>
      </c>
      <c r="D522" t="s">
        <v>1208</v>
      </c>
      <c r="E522" t="s">
        <v>1289</v>
      </c>
      <c r="F522" t="s">
        <v>38</v>
      </c>
      <c r="G522" s="42">
        <v>-407219.01769716199</v>
      </c>
    </row>
    <row r="523" spans="1:7" x14ac:dyDescent="0.25">
      <c r="A523" s="30">
        <v>44958</v>
      </c>
      <c r="B523" t="s">
        <v>1315</v>
      </c>
      <c r="C523" t="s">
        <v>45</v>
      </c>
      <c r="D523" t="s">
        <v>1208</v>
      </c>
      <c r="E523" t="s">
        <v>927</v>
      </c>
      <c r="F523" t="s">
        <v>927</v>
      </c>
      <c r="G523" s="42">
        <v>-2512.3000000000002</v>
      </c>
    </row>
    <row r="524" spans="1:7" x14ac:dyDescent="0.25">
      <c r="A524" s="30">
        <v>44958</v>
      </c>
      <c r="B524" t="s">
        <v>1315</v>
      </c>
      <c r="C524" t="s">
        <v>45</v>
      </c>
      <c r="D524" t="s">
        <v>1213</v>
      </c>
      <c r="E524" t="s">
        <v>467</v>
      </c>
      <c r="F524" t="s">
        <v>467</v>
      </c>
      <c r="G524" s="42">
        <v>2512.3000000000002</v>
      </c>
    </row>
    <row r="525" spans="1:7" x14ac:dyDescent="0.25">
      <c r="A525" s="30">
        <v>44958</v>
      </c>
      <c r="B525" t="s">
        <v>1315</v>
      </c>
      <c r="C525" t="s">
        <v>45</v>
      </c>
      <c r="D525" t="s">
        <v>1213</v>
      </c>
      <c r="E525" t="s">
        <v>1235</v>
      </c>
      <c r="F525" t="s">
        <v>38</v>
      </c>
      <c r="G525" s="42">
        <v>455537.15040195099</v>
      </c>
    </row>
    <row r="526" spans="1:7" x14ac:dyDescent="0.25">
      <c r="A526" s="30">
        <v>44958</v>
      </c>
      <c r="B526" t="s">
        <v>1288</v>
      </c>
      <c r="C526" t="s">
        <v>86</v>
      </c>
      <c r="D526" t="s">
        <v>91</v>
      </c>
      <c r="E526" t="s">
        <v>1287</v>
      </c>
      <c r="F526" t="s">
        <v>14</v>
      </c>
      <c r="G526" s="42">
        <v>0.75948600300000002</v>
      </c>
    </row>
    <row r="527" spans="1:7" x14ac:dyDescent="0.25">
      <c r="A527" s="30">
        <v>44958</v>
      </c>
      <c r="B527" t="s">
        <v>1288</v>
      </c>
      <c r="C527" t="s">
        <v>86</v>
      </c>
      <c r="D527" t="s">
        <v>91</v>
      </c>
      <c r="E527" t="s">
        <v>1287</v>
      </c>
      <c r="F527" t="s">
        <v>15</v>
      </c>
      <c r="G527" s="42">
        <v>-5.4187000000000003</v>
      </c>
    </row>
    <row r="528" spans="1:7" x14ac:dyDescent="0.25">
      <c r="A528" s="30">
        <v>44958</v>
      </c>
      <c r="B528" t="s">
        <v>1288</v>
      </c>
      <c r="C528" t="s">
        <v>101</v>
      </c>
      <c r="D528" t="s">
        <v>105</v>
      </c>
      <c r="E528" t="s">
        <v>1287</v>
      </c>
      <c r="F528" t="s">
        <v>14</v>
      </c>
      <c r="G528" s="42">
        <v>14.868216513</v>
      </c>
    </row>
    <row r="529" spans="1:7" x14ac:dyDescent="0.25">
      <c r="A529" s="30">
        <v>44958</v>
      </c>
      <c r="B529" t="s">
        <v>1288</v>
      </c>
      <c r="C529" t="s">
        <v>101</v>
      </c>
      <c r="D529" t="s">
        <v>105</v>
      </c>
      <c r="E529" t="s">
        <v>1287</v>
      </c>
      <c r="F529" t="s">
        <v>15</v>
      </c>
      <c r="G529" s="42">
        <v>33.229358759999997</v>
      </c>
    </row>
    <row r="530" spans="1:7" x14ac:dyDescent="0.25">
      <c r="A530" s="30">
        <v>44958</v>
      </c>
      <c r="B530" t="s">
        <v>1288</v>
      </c>
      <c r="C530" t="s">
        <v>112</v>
      </c>
      <c r="D530" t="s">
        <v>120</v>
      </c>
      <c r="E530" t="s">
        <v>1287</v>
      </c>
      <c r="F530" t="s">
        <v>14</v>
      </c>
      <c r="G530" s="42">
        <v>-7.4974287180000001</v>
      </c>
    </row>
    <row r="531" spans="1:7" x14ac:dyDescent="0.25">
      <c r="A531" s="30">
        <v>44958</v>
      </c>
      <c r="B531" t="s">
        <v>1288</v>
      </c>
      <c r="C531" t="s">
        <v>112</v>
      </c>
      <c r="D531" t="s">
        <v>120</v>
      </c>
      <c r="E531" t="s">
        <v>1287</v>
      </c>
      <c r="F531" t="s">
        <v>15</v>
      </c>
      <c r="G531" s="42">
        <v>-27.7806</v>
      </c>
    </row>
    <row r="532" spans="1:7" x14ac:dyDescent="0.25">
      <c r="A532" s="30">
        <v>44958</v>
      </c>
      <c r="B532" t="s">
        <v>1314</v>
      </c>
      <c r="C532" t="s">
        <v>112</v>
      </c>
      <c r="D532" t="s">
        <v>120</v>
      </c>
      <c r="E532" t="s">
        <v>1289</v>
      </c>
      <c r="F532" t="s">
        <v>15</v>
      </c>
      <c r="G532" s="42">
        <v>-0.2</v>
      </c>
    </row>
    <row r="533" spans="1:7" x14ac:dyDescent="0.25">
      <c r="A533" s="30">
        <v>44958</v>
      </c>
      <c r="B533" t="s">
        <v>1314</v>
      </c>
      <c r="C533" t="s">
        <v>112</v>
      </c>
      <c r="D533" t="s">
        <v>120</v>
      </c>
      <c r="E533" t="s">
        <v>1289</v>
      </c>
      <c r="F533" t="s">
        <v>38</v>
      </c>
      <c r="G533" s="42">
        <v>240.096</v>
      </c>
    </row>
    <row r="534" spans="1:7" x14ac:dyDescent="0.25">
      <c r="A534" s="30">
        <v>44958</v>
      </c>
      <c r="B534" t="s">
        <v>1314</v>
      </c>
      <c r="C534" t="s">
        <v>45</v>
      </c>
      <c r="D534" t="s">
        <v>1213</v>
      </c>
      <c r="E534" t="s">
        <v>467</v>
      </c>
      <c r="F534" t="s">
        <v>467</v>
      </c>
      <c r="G534" s="42">
        <v>3802.9</v>
      </c>
    </row>
    <row r="535" spans="1:7" x14ac:dyDescent="0.25">
      <c r="A535" s="30">
        <v>44958</v>
      </c>
      <c r="B535" t="s">
        <v>1314</v>
      </c>
      <c r="C535" t="s">
        <v>45</v>
      </c>
      <c r="D535" t="s">
        <v>1213</v>
      </c>
      <c r="E535" t="s">
        <v>1235</v>
      </c>
      <c r="F535" t="s">
        <v>38</v>
      </c>
      <c r="G535" s="42">
        <v>1229355.6621000101</v>
      </c>
    </row>
    <row r="536" spans="1:7" x14ac:dyDescent="0.25">
      <c r="A536" s="30">
        <v>44958</v>
      </c>
      <c r="B536" t="s">
        <v>1313</v>
      </c>
      <c r="C536" t="s">
        <v>45</v>
      </c>
      <c r="D536" t="s">
        <v>1213</v>
      </c>
      <c r="E536" t="s">
        <v>467</v>
      </c>
      <c r="F536" t="s">
        <v>467</v>
      </c>
      <c r="G536" s="42">
        <v>3998</v>
      </c>
    </row>
    <row r="537" spans="1:7" x14ac:dyDescent="0.25">
      <c r="A537" s="30">
        <v>44958</v>
      </c>
      <c r="B537" t="s">
        <v>1313</v>
      </c>
      <c r="C537" t="s">
        <v>45</v>
      </c>
      <c r="D537" t="s">
        <v>1213</v>
      </c>
      <c r="E537" t="s">
        <v>1235</v>
      </c>
      <c r="F537" t="s">
        <v>38</v>
      </c>
      <c r="G537" s="42">
        <v>1113664.0565932801</v>
      </c>
    </row>
    <row r="538" spans="1:7" x14ac:dyDescent="0.25">
      <c r="A538" s="30">
        <v>44958</v>
      </c>
      <c r="B538" t="s">
        <v>1312</v>
      </c>
      <c r="C538" t="s">
        <v>86</v>
      </c>
      <c r="D538" t="s">
        <v>12</v>
      </c>
      <c r="E538" t="s">
        <v>919</v>
      </c>
      <c r="F538" t="s">
        <v>919</v>
      </c>
      <c r="G538" s="42">
        <v>-9.9987000000000003E-5</v>
      </c>
    </row>
    <row r="539" spans="1:7" x14ac:dyDescent="0.25">
      <c r="A539" s="30">
        <v>44958</v>
      </c>
      <c r="B539" t="s">
        <v>1312</v>
      </c>
      <c r="C539" t="s">
        <v>86</v>
      </c>
      <c r="D539" t="s">
        <v>12</v>
      </c>
      <c r="E539" t="s">
        <v>455</v>
      </c>
      <c r="F539" t="s">
        <v>455</v>
      </c>
      <c r="G539" s="42">
        <v>-1.0196E-5</v>
      </c>
    </row>
    <row r="540" spans="1:7" x14ac:dyDescent="0.25">
      <c r="A540" s="30">
        <v>44958</v>
      </c>
      <c r="B540" t="s">
        <v>1312</v>
      </c>
      <c r="C540" t="s">
        <v>86</v>
      </c>
      <c r="D540" t="s">
        <v>12</v>
      </c>
      <c r="E540" t="s">
        <v>1292</v>
      </c>
      <c r="F540" t="s">
        <v>15</v>
      </c>
      <c r="G540" s="42">
        <v>-282.88936055099998</v>
      </c>
    </row>
    <row r="541" spans="1:7" x14ac:dyDescent="0.25">
      <c r="A541" s="30">
        <v>44958</v>
      </c>
      <c r="B541" t="s">
        <v>1312</v>
      </c>
      <c r="C541" t="s">
        <v>86</v>
      </c>
      <c r="D541" t="s">
        <v>18</v>
      </c>
      <c r="E541" t="s">
        <v>459</v>
      </c>
      <c r="F541" t="s">
        <v>1162</v>
      </c>
      <c r="G541" s="42">
        <v>-484.90499999999997</v>
      </c>
    </row>
    <row r="542" spans="1:7" x14ac:dyDescent="0.25">
      <c r="A542" s="30">
        <v>44958</v>
      </c>
      <c r="B542" t="s">
        <v>1312</v>
      </c>
      <c r="C542" t="s">
        <v>86</v>
      </c>
      <c r="D542" t="s">
        <v>18</v>
      </c>
      <c r="E542" t="s">
        <v>459</v>
      </c>
      <c r="F542" t="s">
        <v>38</v>
      </c>
      <c r="G542" s="42">
        <v>932738.65224395494</v>
      </c>
    </row>
    <row r="543" spans="1:7" x14ac:dyDescent="0.25">
      <c r="A543" s="30">
        <v>44958</v>
      </c>
      <c r="B543" t="s">
        <v>1312</v>
      </c>
      <c r="C543" t="s">
        <v>213</v>
      </c>
      <c r="D543" t="s">
        <v>40</v>
      </c>
      <c r="E543" t="s">
        <v>1292</v>
      </c>
      <c r="F543" t="s">
        <v>15</v>
      </c>
      <c r="G543" s="42">
        <v>-794.28963543299994</v>
      </c>
    </row>
    <row r="544" spans="1:7" x14ac:dyDescent="0.25">
      <c r="A544" s="30">
        <v>44958</v>
      </c>
      <c r="B544" t="s">
        <v>1312</v>
      </c>
      <c r="C544" t="s">
        <v>112</v>
      </c>
      <c r="D544" t="s">
        <v>41</v>
      </c>
      <c r="E544" t="s">
        <v>1292</v>
      </c>
      <c r="F544" t="s">
        <v>15</v>
      </c>
      <c r="G544" s="42">
        <v>-178.489261634</v>
      </c>
    </row>
    <row r="545" spans="1:7" x14ac:dyDescent="0.25">
      <c r="A545" s="30">
        <v>44958</v>
      </c>
      <c r="B545" t="s">
        <v>1312</v>
      </c>
      <c r="C545" t="s">
        <v>112</v>
      </c>
      <c r="D545" t="s">
        <v>41</v>
      </c>
      <c r="E545" t="s">
        <v>821</v>
      </c>
      <c r="F545" t="s">
        <v>821</v>
      </c>
      <c r="G545" s="42">
        <v>-1.29E-7</v>
      </c>
    </row>
    <row r="546" spans="1:7" x14ac:dyDescent="0.25">
      <c r="A546" s="30">
        <v>44958</v>
      </c>
      <c r="B546" t="s">
        <v>1312</v>
      </c>
      <c r="C546" t="s">
        <v>112</v>
      </c>
      <c r="D546" t="s">
        <v>120</v>
      </c>
      <c r="E546" t="s">
        <v>1289</v>
      </c>
      <c r="F546" t="s">
        <v>15</v>
      </c>
      <c r="G546" s="42">
        <v>2596.0982955620002</v>
      </c>
    </row>
    <row r="547" spans="1:7" x14ac:dyDescent="0.25">
      <c r="A547" s="30">
        <v>44958</v>
      </c>
      <c r="B547" t="s">
        <v>1312</v>
      </c>
      <c r="C547" t="s">
        <v>112</v>
      </c>
      <c r="D547" t="s">
        <v>120</v>
      </c>
      <c r="E547" t="s">
        <v>1289</v>
      </c>
      <c r="F547" t="s">
        <v>38</v>
      </c>
      <c r="G547" s="42">
        <v>-3283803.49342936</v>
      </c>
    </row>
    <row r="548" spans="1:7" x14ac:dyDescent="0.25">
      <c r="A548" s="30">
        <v>44958</v>
      </c>
      <c r="B548" t="s">
        <v>1312</v>
      </c>
      <c r="C548" t="s">
        <v>112</v>
      </c>
      <c r="D548" t="s">
        <v>165</v>
      </c>
      <c r="E548" t="s">
        <v>1289</v>
      </c>
      <c r="F548" t="s">
        <v>15</v>
      </c>
      <c r="G548" s="42">
        <v>-203.51056446699999</v>
      </c>
    </row>
    <row r="549" spans="1:7" x14ac:dyDescent="0.25">
      <c r="A549" s="30">
        <v>44958</v>
      </c>
      <c r="B549" t="s">
        <v>1312</v>
      </c>
      <c r="C549" t="s">
        <v>112</v>
      </c>
      <c r="D549" t="s">
        <v>165</v>
      </c>
      <c r="E549" t="s">
        <v>1289</v>
      </c>
      <c r="F549" t="s">
        <v>38</v>
      </c>
      <c r="G549" s="42">
        <v>-4507724.4818062503</v>
      </c>
    </row>
    <row r="550" spans="1:7" x14ac:dyDescent="0.25">
      <c r="A550" s="30">
        <v>44958</v>
      </c>
      <c r="B550" t="s">
        <v>1312</v>
      </c>
      <c r="C550" t="s">
        <v>45</v>
      </c>
      <c r="D550" t="s">
        <v>1207</v>
      </c>
      <c r="E550" t="s">
        <v>1292</v>
      </c>
      <c r="F550" t="s">
        <v>15</v>
      </c>
      <c r="G550" s="42">
        <v>-59.524188610000003</v>
      </c>
    </row>
    <row r="551" spans="1:7" x14ac:dyDescent="0.25">
      <c r="A551" s="30">
        <v>44958</v>
      </c>
      <c r="B551" t="s">
        <v>1312</v>
      </c>
      <c r="C551" t="s">
        <v>45</v>
      </c>
      <c r="D551" t="s">
        <v>1207</v>
      </c>
      <c r="E551" t="s">
        <v>926</v>
      </c>
      <c r="F551" t="s">
        <v>926</v>
      </c>
      <c r="G551" s="42">
        <v>-8.9969999999999994E-5</v>
      </c>
    </row>
    <row r="552" spans="1:7" x14ac:dyDescent="0.25">
      <c r="A552" s="30">
        <v>44958</v>
      </c>
      <c r="B552" t="s">
        <v>1312</v>
      </c>
      <c r="C552" t="s">
        <v>45</v>
      </c>
      <c r="D552" t="s">
        <v>1208</v>
      </c>
      <c r="E552" t="s">
        <v>1289</v>
      </c>
      <c r="F552" t="s">
        <v>38</v>
      </c>
      <c r="G552" s="42">
        <v>-170853.769799934</v>
      </c>
    </row>
    <row r="553" spans="1:7" x14ac:dyDescent="0.25">
      <c r="A553" s="30">
        <v>44958</v>
      </c>
      <c r="B553" t="s">
        <v>1312</v>
      </c>
      <c r="C553" t="s">
        <v>45</v>
      </c>
      <c r="D553" t="s">
        <v>1208</v>
      </c>
      <c r="E553" t="s">
        <v>927</v>
      </c>
      <c r="F553" t="s">
        <v>927</v>
      </c>
      <c r="G553" s="42">
        <v>-843.5</v>
      </c>
    </row>
    <row r="554" spans="1:7" x14ac:dyDescent="0.25">
      <c r="A554" s="30">
        <v>44958</v>
      </c>
      <c r="B554" t="s">
        <v>1312</v>
      </c>
      <c r="C554" t="s">
        <v>45</v>
      </c>
      <c r="D554" t="s">
        <v>1211</v>
      </c>
      <c r="E554" t="s">
        <v>1289</v>
      </c>
      <c r="F554" t="s">
        <v>38</v>
      </c>
      <c r="G554" s="42">
        <v>-131.512</v>
      </c>
    </row>
    <row r="555" spans="1:7" x14ac:dyDescent="0.25">
      <c r="A555" s="30">
        <v>44958</v>
      </c>
      <c r="B555" t="s">
        <v>1312</v>
      </c>
      <c r="C555" t="s">
        <v>45</v>
      </c>
      <c r="D555" t="s">
        <v>1212</v>
      </c>
      <c r="E555" t="s">
        <v>1292</v>
      </c>
      <c r="F555" t="s">
        <v>15</v>
      </c>
      <c r="G555" s="42">
        <v>-19.969566485000001</v>
      </c>
    </row>
    <row r="556" spans="1:7" x14ac:dyDescent="0.25">
      <c r="A556" s="30">
        <v>44958</v>
      </c>
      <c r="B556" t="s">
        <v>1312</v>
      </c>
      <c r="C556" t="s">
        <v>45</v>
      </c>
      <c r="D556" t="s">
        <v>1212</v>
      </c>
      <c r="E556" t="s">
        <v>466</v>
      </c>
      <c r="F556" t="s">
        <v>466</v>
      </c>
      <c r="G556" s="42">
        <v>-1.4754E-5</v>
      </c>
    </row>
    <row r="557" spans="1:7" x14ac:dyDescent="0.25">
      <c r="A557" s="30">
        <v>44958</v>
      </c>
      <c r="B557" t="s">
        <v>1312</v>
      </c>
      <c r="C557" t="s">
        <v>45</v>
      </c>
      <c r="D557" t="s">
        <v>1213</v>
      </c>
      <c r="E557" t="s">
        <v>467</v>
      </c>
      <c r="F557" t="s">
        <v>467</v>
      </c>
      <c r="G557" s="42">
        <v>2616.8000000009902</v>
      </c>
    </row>
    <row r="558" spans="1:7" x14ac:dyDescent="0.25">
      <c r="A558" s="30">
        <v>44958</v>
      </c>
      <c r="B558" t="s">
        <v>1312</v>
      </c>
      <c r="C558" t="s">
        <v>45</v>
      </c>
      <c r="D558" t="s">
        <v>1213</v>
      </c>
      <c r="E558" t="s">
        <v>1235</v>
      </c>
      <c r="F558" t="s">
        <v>38</v>
      </c>
      <c r="G558" s="42">
        <v>944528.26709805999</v>
      </c>
    </row>
    <row r="559" spans="1:7" x14ac:dyDescent="0.25">
      <c r="A559" s="30">
        <v>44958</v>
      </c>
      <c r="B559" t="s">
        <v>1311</v>
      </c>
      <c r="C559" t="s">
        <v>86</v>
      </c>
      <c r="D559" t="s">
        <v>12</v>
      </c>
      <c r="E559" t="s">
        <v>919</v>
      </c>
      <c r="F559" t="s">
        <v>919</v>
      </c>
      <c r="G559" s="42">
        <v>-1.0051E-4</v>
      </c>
    </row>
    <row r="560" spans="1:7" x14ac:dyDescent="0.25">
      <c r="A560" s="30">
        <v>44958</v>
      </c>
      <c r="B560" t="s">
        <v>1311</v>
      </c>
      <c r="C560" t="s">
        <v>86</v>
      </c>
      <c r="D560" t="s">
        <v>12</v>
      </c>
      <c r="E560" t="s">
        <v>455</v>
      </c>
      <c r="F560" t="s">
        <v>455</v>
      </c>
      <c r="G560" s="42">
        <v>9.9989999999999996E-5</v>
      </c>
    </row>
    <row r="561" spans="1:7" x14ac:dyDescent="0.25">
      <c r="A561" s="30">
        <v>44958</v>
      </c>
      <c r="B561" t="s">
        <v>1311</v>
      </c>
      <c r="C561" t="s">
        <v>86</v>
      </c>
      <c r="D561" t="s">
        <v>12</v>
      </c>
      <c r="E561" t="s">
        <v>1292</v>
      </c>
      <c r="F561" t="s">
        <v>15</v>
      </c>
      <c r="G561" s="42">
        <v>-1.8790131210000001</v>
      </c>
    </row>
    <row r="562" spans="1:7" x14ac:dyDescent="0.25">
      <c r="A562" s="30">
        <v>44958</v>
      </c>
      <c r="B562" t="s">
        <v>1311</v>
      </c>
      <c r="C562" t="s">
        <v>112</v>
      </c>
      <c r="D562" t="s">
        <v>120</v>
      </c>
      <c r="E562" t="s">
        <v>1289</v>
      </c>
      <c r="F562" t="s">
        <v>15</v>
      </c>
      <c r="G562" s="42">
        <v>-24.470600000000001</v>
      </c>
    </row>
    <row r="563" spans="1:7" x14ac:dyDescent="0.25">
      <c r="A563" s="30">
        <v>44958</v>
      </c>
      <c r="B563" t="s">
        <v>1311</v>
      </c>
      <c r="C563" t="s">
        <v>112</v>
      </c>
      <c r="D563" t="s">
        <v>120</v>
      </c>
      <c r="E563" t="s">
        <v>1289</v>
      </c>
      <c r="F563" t="s">
        <v>38</v>
      </c>
      <c r="G563" s="42">
        <v>52317.180226999997</v>
      </c>
    </row>
    <row r="564" spans="1:7" x14ac:dyDescent="0.25">
      <c r="A564" s="30">
        <v>44958</v>
      </c>
      <c r="B564" t="s">
        <v>1310</v>
      </c>
      <c r="C564" t="s">
        <v>86</v>
      </c>
      <c r="D564" t="s">
        <v>12</v>
      </c>
      <c r="E564" t="s">
        <v>919</v>
      </c>
      <c r="F564" t="s">
        <v>919</v>
      </c>
      <c r="G564" s="42">
        <v>-9.6685E-5</v>
      </c>
    </row>
    <row r="565" spans="1:7" x14ac:dyDescent="0.25">
      <c r="A565" s="30">
        <v>44958</v>
      </c>
      <c r="B565" t="s">
        <v>1310</v>
      </c>
      <c r="C565" t="s">
        <v>86</v>
      </c>
      <c r="D565" t="s">
        <v>12</v>
      </c>
      <c r="E565" t="s">
        <v>455</v>
      </c>
      <c r="F565" t="s">
        <v>455</v>
      </c>
      <c r="G565" s="42">
        <v>-3.4214000000000001E-5</v>
      </c>
    </row>
    <row r="566" spans="1:7" x14ac:dyDescent="0.25">
      <c r="A566" s="30">
        <v>44958</v>
      </c>
      <c r="B566" t="s">
        <v>1310</v>
      </c>
      <c r="C566" t="s">
        <v>86</v>
      </c>
      <c r="D566" t="s">
        <v>12</v>
      </c>
      <c r="E566" t="s">
        <v>1292</v>
      </c>
      <c r="F566" t="s">
        <v>15</v>
      </c>
      <c r="G566" s="42">
        <v>84.783981655999995</v>
      </c>
    </row>
    <row r="567" spans="1:7" x14ac:dyDescent="0.25">
      <c r="A567" s="30">
        <v>44958</v>
      </c>
      <c r="B567" t="s">
        <v>1310</v>
      </c>
      <c r="C567" t="s">
        <v>86</v>
      </c>
      <c r="D567" t="s">
        <v>91</v>
      </c>
      <c r="E567" t="s">
        <v>1294</v>
      </c>
      <c r="F567" t="s">
        <v>88</v>
      </c>
      <c r="G567" s="42">
        <v>-1400514.067582</v>
      </c>
    </row>
    <row r="568" spans="1:7" x14ac:dyDescent="0.25">
      <c r="A568" s="30">
        <v>44958</v>
      </c>
      <c r="B568" t="s">
        <v>1310</v>
      </c>
      <c r="C568" t="s">
        <v>86</v>
      </c>
      <c r="D568" t="s">
        <v>91</v>
      </c>
      <c r="E568" t="s">
        <v>1294</v>
      </c>
      <c r="F568" t="s">
        <v>15</v>
      </c>
      <c r="G568" s="42">
        <v>711.1028</v>
      </c>
    </row>
    <row r="569" spans="1:7" x14ac:dyDescent="0.25">
      <c r="A569" s="30">
        <v>44958</v>
      </c>
      <c r="B569" t="s">
        <v>1310</v>
      </c>
      <c r="C569" t="s">
        <v>86</v>
      </c>
      <c r="D569" t="s">
        <v>91</v>
      </c>
      <c r="E569" t="s">
        <v>1289</v>
      </c>
      <c r="F569" t="s">
        <v>15</v>
      </c>
      <c r="G569" s="42">
        <v>-0.49830000000000002</v>
      </c>
    </row>
    <row r="570" spans="1:7" x14ac:dyDescent="0.25">
      <c r="A570" s="30">
        <v>44958</v>
      </c>
      <c r="B570" t="s">
        <v>1310</v>
      </c>
      <c r="C570" t="s">
        <v>86</v>
      </c>
      <c r="D570" t="s">
        <v>91</v>
      </c>
      <c r="E570" t="s">
        <v>1289</v>
      </c>
      <c r="F570" t="s">
        <v>38</v>
      </c>
      <c r="G570" s="42">
        <v>598.72738200000003</v>
      </c>
    </row>
    <row r="571" spans="1:7" x14ac:dyDescent="0.25">
      <c r="A571" s="30">
        <v>44958</v>
      </c>
      <c r="B571" t="s">
        <v>1309</v>
      </c>
      <c r="C571" t="s">
        <v>86</v>
      </c>
      <c r="D571" t="s">
        <v>12</v>
      </c>
      <c r="E571" t="s">
        <v>919</v>
      </c>
      <c r="F571" t="s">
        <v>919</v>
      </c>
      <c r="G571" s="42">
        <v>-1.4473900000000001E-4</v>
      </c>
    </row>
    <row r="572" spans="1:7" x14ac:dyDescent="0.25">
      <c r="A572" s="30">
        <v>44958</v>
      </c>
      <c r="B572" t="s">
        <v>1309</v>
      </c>
      <c r="C572" t="s">
        <v>86</v>
      </c>
      <c r="D572" t="s">
        <v>12</v>
      </c>
      <c r="E572" t="s">
        <v>1292</v>
      </c>
      <c r="F572" t="s">
        <v>15</v>
      </c>
      <c r="G572" s="42">
        <v>119.046958296</v>
      </c>
    </row>
    <row r="573" spans="1:7" x14ac:dyDescent="0.25">
      <c r="A573" s="30">
        <v>44958</v>
      </c>
      <c r="B573" t="s">
        <v>1309</v>
      </c>
      <c r="C573" t="s">
        <v>86</v>
      </c>
      <c r="D573" t="s">
        <v>91</v>
      </c>
      <c r="E573" t="s">
        <v>1294</v>
      </c>
      <c r="F573" t="s">
        <v>88</v>
      </c>
      <c r="G573" s="42">
        <v>-5264339.9849380003</v>
      </c>
    </row>
    <row r="574" spans="1:7" x14ac:dyDescent="0.25">
      <c r="A574" s="30">
        <v>44958</v>
      </c>
      <c r="B574" t="s">
        <v>1309</v>
      </c>
      <c r="C574" t="s">
        <v>86</v>
      </c>
      <c r="D574" t="s">
        <v>91</v>
      </c>
      <c r="E574" t="s">
        <v>1294</v>
      </c>
      <c r="F574" t="s">
        <v>15</v>
      </c>
      <c r="G574" s="42">
        <v>3300.8208</v>
      </c>
    </row>
    <row r="575" spans="1:7" x14ac:dyDescent="0.25">
      <c r="A575" s="30">
        <v>44958</v>
      </c>
      <c r="B575" t="s">
        <v>1309</v>
      </c>
      <c r="C575" t="s">
        <v>86</v>
      </c>
      <c r="D575" t="s">
        <v>18</v>
      </c>
      <c r="E575" t="s">
        <v>921</v>
      </c>
      <c r="F575" t="s">
        <v>921</v>
      </c>
      <c r="G575" s="42">
        <v>-2415.7559999999999</v>
      </c>
    </row>
    <row r="576" spans="1:7" x14ac:dyDescent="0.25">
      <c r="A576" s="30">
        <v>44958</v>
      </c>
      <c r="B576" t="s">
        <v>1309</v>
      </c>
      <c r="C576" t="s">
        <v>86</v>
      </c>
      <c r="D576" t="s">
        <v>18</v>
      </c>
      <c r="E576" t="s">
        <v>459</v>
      </c>
      <c r="F576" t="s">
        <v>1162</v>
      </c>
      <c r="G576" s="42">
        <v>-267.08699999999902</v>
      </c>
    </row>
    <row r="577" spans="1:7" x14ac:dyDescent="0.25">
      <c r="A577" s="30">
        <v>44958</v>
      </c>
      <c r="B577" t="s">
        <v>1309</v>
      </c>
      <c r="C577" t="s">
        <v>86</v>
      </c>
      <c r="D577" t="s">
        <v>18</v>
      </c>
      <c r="E577" t="s">
        <v>459</v>
      </c>
      <c r="F577" t="s">
        <v>38</v>
      </c>
      <c r="G577" s="42">
        <v>1334843.3340773799</v>
      </c>
    </row>
    <row r="578" spans="1:7" x14ac:dyDescent="0.25">
      <c r="A578" s="30">
        <v>44958</v>
      </c>
      <c r="B578" t="s">
        <v>1309</v>
      </c>
      <c r="C578" t="s">
        <v>86</v>
      </c>
      <c r="D578" t="s">
        <v>18</v>
      </c>
      <c r="E578" t="s">
        <v>1289</v>
      </c>
      <c r="F578" t="s">
        <v>38</v>
      </c>
      <c r="G578" s="42">
        <v>297440.33812822402</v>
      </c>
    </row>
    <row r="579" spans="1:7" x14ac:dyDescent="0.25">
      <c r="A579" s="30">
        <v>44958</v>
      </c>
      <c r="B579" t="s">
        <v>1309</v>
      </c>
      <c r="C579" t="s">
        <v>112</v>
      </c>
      <c r="D579" t="s">
        <v>120</v>
      </c>
      <c r="E579" t="s">
        <v>1289</v>
      </c>
      <c r="F579" t="s">
        <v>15</v>
      </c>
      <c r="G579" s="42">
        <v>0.70299999999999996</v>
      </c>
    </row>
    <row r="580" spans="1:7" x14ac:dyDescent="0.25">
      <c r="A580" s="30">
        <v>44958</v>
      </c>
      <c r="B580" t="s">
        <v>1309</v>
      </c>
      <c r="C580" t="s">
        <v>112</v>
      </c>
      <c r="D580" t="s">
        <v>120</v>
      </c>
      <c r="E580" t="s">
        <v>1289</v>
      </c>
      <c r="F580" t="s">
        <v>38</v>
      </c>
      <c r="G580" s="42">
        <v>-856.68030599999997</v>
      </c>
    </row>
    <row r="581" spans="1:7" x14ac:dyDescent="0.25">
      <c r="A581" s="30">
        <v>44958</v>
      </c>
      <c r="B581" t="s">
        <v>1309</v>
      </c>
      <c r="C581" t="s">
        <v>166</v>
      </c>
      <c r="D581" t="s">
        <v>1196</v>
      </c>
      <c r="E581" t="s">
        <v>1292</v>
      </c>
      <c r="F581" t="s">
        <v>15</v>
      </c>
      <c r="G581" s="42">
        <v>3104.2620000000002</v>
      </c>
    </row>
    <row r="582" spans="1:7" x14ac:dyDescent="0.25">
      <c r="A582" s="30">
        <v>44958</v>
      </c>
      <c r="B582" t="s">
        <v>1309</v>
      </c>
      <c r="C582" t="s">
        <v>166</v>
      </c>
      <c r="D582" t="s">
        <v>1196</v>
      </c>
      <c r="E582" t="s">
        <v>1292</v>
      </c>
      <c r="F582" t="s">
        <v>95</v>
      </c>
      <c r="G582" s="42">
        <v>-3790769.5413000002</v>
      </c>
    </row>
    <row r="583" spans="1:7" x14ac:dyDescent="0.25">
      <c r="A583" s="30">
        <v>44958</v>
      </c>
      <c r="B583" t="s">
        <v>1308</v>
      </c>
      <c r="C583" t="s">
        <v>86</v>
      </c>
      <c r="D583" t="s">
        <v>12</v>
      </c>
      <c r="E583" t="s">
        <v>919</v>
      </c>
      <c r="F583" t="s">
        <v>919</v>
      </c>
      <c r="G583" s="42">
        <v>-1.46427E-4</v>
      </c>
    </row>
    <row r="584" spans="1:7" x14ac:dyDescent="0.25">
      <c r="A584" s="30">
        <v>44958</v>
      </c>
      <c r="B584" t="s">
        <v>1308</v>
      </c>
      <c r="C584" t="s">
        <v>86</v>
      </c>
      <c r="D584" t="s">
        <v>12</v>
      </c>
      <c r="E584" t="s">
        <v>1292</v>
      </c>
      <c r="F584" t="s">
        <v>15</v>
      </c>
      <c r="G584" s="42">
        <v>91.269903576000004</v>
      </c>
    </row>
    <row r="585" spans="1:7" x14ac:dyDescent="0.25">
      <c r="A585" s="30">
        <v>44958</v>
      </c>
      <c r="B585" t="s">
        <v>1308</v>
      </c>
      <c r="C585" t="s">
        <v>86</v>
      </c>
      <c r="D585" t="s">
        <v>91</v>
      </c>
      <c r="E585" t="s">
        <v>1289</v>
      </c>
      <c r="F585" t="s">
        <v>15</v>
      </c>
      <c r="G585" s="42">
        <v>7052.3077000000003</v>
      </c>
    </row>
    <row r="586" spans="1:7" x14ac:dyDescent="0.25">
      <c r="A586" s="30">
        <v>44958</v>
      </c>
      <c r="B586" t="s">
        <v>1308</v>
      </c>
      <c r="C586" t="s">
        <v>86</v>
      </c>
      <c r="D586" t="s">
        <v>91</v>
      </c>
      <c r="E586" t="s">
        <v>1289</v>
      </c>
      <c r="F586" t="s">
        <v>38</v>
      </c>
      <c r="G586" s="42">
        <v>-9322978.6480459999</v>
      </c>
    </row>
    <row r="587" spans="1:7" x14ac:dyDescent="0.25">
      <c r="A587" s="30">
        <v>44958</v>
      </c>
      <c r="B587" t="s">
        <v>1308</v>
      </c>
      <c r="C587" t="s">
        <v>86</v>
      </c>
      <c r="D587" t="s">
        <v>18</v>
      </c>
      <c r="E587" t="s">
        <v>921</v>
      </c>
      <c r="F587" t="s">
        <v>921</v>
      </c>
      <c r="G587" s="42">
        <v>-2500.7939999999999</v>
      </c>
    </row>
    <row r="588" spans="1:7" x14ac:dyDescent="0.25">
      <c r="A588" s="30">
        <v>44958</v>
      </c>
      <c r="B588" t="s">
        <v>1308</v>
      </c>
      <c r="C588" t="s">
        <v>86</v>
      </c>
      <c r="D588" t="s">
        <v>18</v>
      </c>
      <c r="E588" t="s">
        <v>459</v>
      </c>
      <c r="F588" t="s">
        <v>1162</v>
      </c>
      <c r="G588" s="42">
        <v>-783.72299999999996</v>
      </c>
    </row>
    <row r="589" spans="1:7" x14ac:dyDescent="0.25">
      <c r="A589" s="30">
        <v>44958</v>
      </c>
      <c r="B589" t="s">
        <v>1308</v>
      </c>
      <c r="C589" t="s">
        <v>86</v>
      </c>
      <c r="D589" t="s">
        <v>18</v>
      </c>
      <c r="E589" t="s">
        <v>459</v>
      </c>
      <c r="F589" t="s">
        <v>38</v>
      </c>
      <c r="G589" s="42">
        <v>1540744.6898145699</v>
      </c>
    </row>
    <row r="590" spans="1:7" x14ac:dyDescent="0.25">
      <c r="A590" s="30">
        <v>44958</v>
      </c>
      <c r="B590" t="s">
        <v>1308</v>
      </c>
      <c r="C590" t="s">
        <v>86</v>
      </c>
      <c r="D590" t="s">
        <v>18</v>
      </c>
      <c r="E590" t="s">
        <v>1289</v>
      </c>
      <c r="F590" t="s">
        <v>38</v>
      </c>
      <c r="G590" s="42">
        <v>553827.39487839804</v>
      </c>
    </row>
    <row r="591" spans="1:7" x14ac:dyDescent="0.25">
      <c r="A591" s="30">
        <v>44958</v>
      </c>
      <c r="B591" t="s">
        <v>1308</v>
      </c>
      <c r="C591" t="s">
        <v>112</v>
      </c>
      <c r="D591" t="s">
        <v>120</v>
      </c>
      <c r="E591" t="s">
        <v>1289</v>
      </c>
      <c r="F591" t="s">
        <v>15</v>
      </c>
      <c r="G591" s="42">
        <v>0.67300000000000004</v>
      </c>
    </row>
    <row r="592" spans="1:7" x14ac:dyDescent="0.25">
      <c r="A592" s="30">
        <v>44958</v>
      </c>
      <c r="B592" t="s">
        <v>1308</v>
      </c>
      <c r="C592" t="s">
        <v>112</v>
      </c>
      <c r="D592" t="s">
        <v>120</v>
      </c>
      <c r="E592" t="s">
        <v>1289</v>
      </c>
      <c r="F592" t="s">
        <v>38</v>
      </c>
      <c r="G592" s="42">
        <v>-803.87831000000006</v>
      </c>
    </row>
    <row r="593" spans="1:7" x14ac:dyDescent="0.25">
      <c r="A593" s="30">
        <v>44958</v>
      </c>
      <c r="B593" t="s">
        <v>1308</v>
      </c>
      <c r="C593" t="s">
        <v>166</v>
      </c>
      <c r="D593" t="s">
        <v>1196</v>
      </c>
      <c r="E593" t="s">
        <v>1292</v>
      </c>
      <c r="F593" t="s">
        <v>15</v>
      </c>
      <c r="G593" s="42">
        <v>23.873000000000001</v>
      </c>
    </row>
    <row r="594" spans="1:7" x14ac:dyDescent="0.25">
      <c r="A594" s="30">
        <v>44958</v>
      </c>
      <c r="B594" t="s">
        <v>1308</v>
      </c>
      <c r="C594" t="s">
        <v>166</v>
      </c>
      <c r="D594" t="s">
        <v>1196</v>
      </c>
      <c r="E594" t="s">
        <v>1292</v>
      </c>
      <c r="F594" t="s">
        <v>95</v>
      </c>
      <c r="G594" s="42">
        <v>-29152.51395</v>
      </c>
    </row>
    <row r="595" spans="1:7" x14ac:dyDescent="0.25">
      <c r="A595" s="30">
        <v>44958</v>
      </c>
      <c r="B595" t="s">
        <v>1307</v>
      </c>
      <c r="C595" t="s">
        <v>86</v>
      </c>
      <c r="D595" t="s">
        <v>12</v>
      </c>
      <c r="E595" t="s">
        <v>455</v>
      </c>
      <c r="F595" t="s">
        <v>455</v>
      </c>
      <c r="G595" s="42">
        <v>-1.9093000000000002E-5</v>
      </c>
    </row>
    <row r="596" spans="1:7" x14ac:dyDescent="0.25">
      <c r="A596" s="30">
        <v>44958</v>
      </c>
      <c r="B596" t="s">
        <v>1307</v>
      </c>
      <c r="C596" t="s">
        <v>86</v>
      </c>
      <c r="D596" t="s">
        <v>12</v>
      </c>
      <c r="E596" t="s">
        <v>1292</v>
      </c>
      <c r="F596" t="s">
        <v>15</v>
      </c>
      <c r="G596" s="42">
        <v>-119.698136018</v>
      </c>
    </row>
    <row r="597" spans="1:7" x14ac:dyDescent="0.25">
      <c r="A597" s="30">
        <v>44958</v>
      </c>
      <c r="B597" t="s">
        <v>1307</v>
      </c>
      <c r="C597" t="s">
        <v>86</v>
      </c>
      <c r="D597" t="s">
        <v>91</v>
      </c>
      <c r="E597" t="s">
        <v>1294</v>
      </c>
      <c r="F597" t="s">
        <v>88</v>
      </c>
      <c r="G597" s="42">
        <v>679240.778116</v>
      </c>
    </row>
    <row r="598" spans="1:7" x14ac:dyDescent="0.25">
      <c r="A598" s="30">
        <v>44958</v>
      </c>
      <c r="B598" t="s">
        <v>1307</v>
      </c>
      <c r="C598" t="s">
        <v>86</v>
      </c>
      <c r="D598" t="s">
        <v>91</v>
      </c>
      <c r="E598" t="s">
        <v>1294</v>
      </c>
      <c r="F598" t="s">
        <v>15</v>
      </c>
      <c r="G598" s="42">
        <v>-309.5838</v>
      </c>
    </row>
    <row r="599" spans="1:7" x14ac:dyDescent="0.25">
      <c r="A599" s="30">
        <v>44958</v>
      </c>
      <c r="B599" t="s">
        <v>1307</v>
      </c>
      <c r="C599" t="s">
        <v>86</v>
      </c>
      <c r="D599" t="s">
        <v>91</v>
      </c>
      <c r="E599" t="s">
        <v>1289</v>
      </c>
      <c r="F599" t="s">
        <v>15</v>
      </c>
      <c r="G599" s="42">
        <v>9.3595000000000006</v>
      </c>
    </row>
    <row r="600" spans="1:7" x14ac:dyDescent="0.25">
      <c r="A600" s="30">
        <v>44958</v>
      </c>
      <c r="B600" t="s">
        <v>1307</v>
      </c>
      <c r="C600" t="s">
        <v>86</v>
      </c>
      <c r="D600" t="s">
        <v>91</v>
      </c>
      <c r="E600" t="s">
        <v>1289</v>
      </c>
      <c r="F600" t="s">
        <v>38</v>
      </c>
      <c r="G600" s="42">
        <v>-18738.567239</v>
      </c>
    </row>
    <row r="601" spans="1:7" x14ac:dyDescent="0.25">
      <c r="A601" s="30">
        <v>44958</v>
      </c>
      <c r="B601" t="s">
        <v>1307</v>
      </c>
      <c r="C601" t="s">
        <v>86</v>
      </c>
      <c r="D601" t="s">
        <v>18</v>
      </c>
      <c r="E601" t="s">
        <v>459</v>
      </c>
      <c r="F601" t="s">
        <v>1162</v>
      </c>
      <c r="G601" s="42">
        <v>-1082.9690000000001</v>
      </c>
    </row>
    <row r="602" spans="1:7" x14ac:dyDescent="0.25">
      <c r="A602" s="30">
        <v>44958</v>
      </c>
      <c r="B602" t="s">
        <v>1307</v>
      </c>
      <c r="C602" t="s">
        <v>86</v>
      </c>
      <c r="D602" t="s">
        <v>18</v>
      </c>
      <c r="E602" t="s">
        <v>459</v>
      </c>
      <c r="F602" t="s">
        <v>38</v>
      </c>
      <c r="G602" s="42">
        <v>2280328.5283691701</v>
      </c>
    </row>
    <row r="603" spans="1:7" x14ac:dyDescent="0.25">
      <c r="A603" s="30">
        <v>44958</v>
      </c>
      <c r="B603" t="s">
        <v>1307</v>
      </c>
      <c r="C603" t="s">
        <v>112</v>
      </c>
      <c r="D603" t="s">
        <v>41</v>
      </c>
      <c r="E603" t="s">
        <v>1292</v>
      </c>
      <c r="F603" t="s">
        <v>15</v>
      </c>
      <c r="G603" s="42">
        <v>-44.324166290000001</v>
      </c>
    </row>
    <row r="604" spans="1:7" x14ac:dyDescent="0.25">
      <c r="A604" s="30">
        <v>44958</v>
      </c>
      <c r="B604" t="s">
        <v>1307</v>
      </c>
      <c r="C604" t="s">
        <v>112</v>
      </c>
      <c r="D604" t="s">
        <v>41</v>
      </c>
      <c r="E604" t="s">
        <v>821</v>
      </c>
      <c r="F604" t="s">
        <v>821</v>
      </c>
      <c r="G604" s="42">
        <v>-1.1999999999999999E-7</v>
      </c>
    </row>
    <row r="605" spans="1:7" x14ac:dyDescent="0.25">
      <c r="A605" s="30">
        <v>44958</v>
      </c>
      <c r="B605" t="s">
        <v>1307</v>
      </c>
      <c r="C605" t="s">
        <v>112</v>
      </c>
      <c r="D605" t="s">
        <v>42</v>
      </c>
      <c r="E605" t="s">
        <v>1195</v>
      </c>
      <c r="F605" t="s">
        <v>1195</v>
      </c>
      <c r="G605" s="42">
        <v>-0.12</v>
      </c>
    </row>
    <row r="606" spans="1:7" x14ac:dyDescent="0.25">
      <c r="A606" s="30">
        <v>44958</v>
      </c>
      <c r="B606" t="s">
        <v>1307</v>
      </c>
      <c r="C606" t="s">
        <v>112</v>
      </c>
      <c r="D606" t="s">
        <v>42</v>
      </c>
      <c r="E606" t="s">
        <v>1195</v>
      </c>
      <c r="F606" t="s">
        <v>38</v>
      </c>
      <c r="G606" s="42">
        <v>199824.597199999</v>
      </c>
    </row>
    <row r="607" spans="1:7" x14ac:dyDescent="0.25">
      <c r="A607" s="30">
        <v>44958</v>
      </c>
      <c r="B607" t="s">
        <v>1307</v>
      </c>
      <c r="C607" t="s">
        <v>112</v>
      </c>
      <c r="D607" t="s">
        <v>120</v>
      </c>
      <c r="E607" t="s">
        <v>1299</v>
      </c>
      <c r="F607" t="s">
        <v>15</v>
      </c>
      <c r="G607" s="42">
        <v>-87.798068477000001</v>
      </c>
    </row>
    <row r="608" spans="1:7" x14ac:dyDescent="0.25">
      <c r="A608" s="30">
        <v>44958</v>
      </c>
      <c r="B608" t="s">
        <v>1307</v>
      </c>
      <c r="C608" t="s">
        <v>112</v>
      </c>
      <c r="D608" t="s">
        <v>120</v>
      </c>
      <c r="E608" t="s">
        <v>1299</v>
      </c>
      <c r="F608" t="s">
        <v>1177</v>
      </c>
      <c r="G608" s="42">
        <v>-43695.273588752003</v>
      </c>
    </row>
    <row r="609" spans="1:7" x14ac:dyDescent="0.25">
      <c r="A609" s="30">
        <v>44958</v>
      </c>
      <c r="B609" t="s">
        <v>1307</v>
      </c>
      <c r="C609" t="s">
        <v>112</v>
      </c>
      <c r="D609" t="s">
        <v>120</v>
      </c>
      <c r="E609" t="s">
        <v>1289</v>
      </c>
      <c r="F609" t="s">
        <v>15</v>
      </c>
      <c r="G609" s="42">
        <v>-15.2019</v>
      </c>
    </row>
    <row r="610" spans="1:7" x14ac:dyDescent="0.25">
      <c r="A610" s="30">
        <v>44958</v>
      </c>
      <c r="B610" t="s">
        <v>1307</v>
      </c>
      <c r="C610" t="s">
        <v>112</v>
      </c>
      <c r="D610" t="s">
        <v>120</v>
      </c>
      <c r="E610" t="s">
        <v>1289</v>
      </c>
      <c r="F610" t="s">
        <v>38</v>
      </c>
      <c r="G610" s="42">
        <v>19193.296332000002</v>
      </c>
    </row>
    <row r="611" spans="1:7" x14ac:dyDescent="0.25">
      <c r="A611" s="30">
        <v>44958</v>
      </c>
      <c r="B611" t="s">
        <v>1307</v>
      </c>
      <c r="C611" t="s">
        <v>112</v>
      </c>
      <c r="D611" t="s">
        <v>165</v>
      </c>
      <c r="E611" t="s">
        <v>1289</v>
      </c>
      <c r="F611" t="s">
        <v>15</v>
      </c>
      <c r="G611" s="42">
        <v>58.180648933999997</v>
      </c>
    </row>
    <row r="612" spans="1:7" x14ac:dyDescent="0.25">
      <c r="A612" s="30">
        <v>44958</v>
      </c>
      <c r="B612" t="s">
        <v>1307</v>
      </c>
      <c r="C612" t="s">
        <v>112</v>
      </c>
      <c r="D612" t="s">
        <v>165</v>
      </c>
      <c r="E612" t="s">
        <v>1289</v>
      </c>
      <c r="F612" t="s">
        <v>38</v>
      </c>
      <c r="G612" s="42">
        <v>1133503.7449380599</v>
      </c>
    </row>
    <row r="613" spans="1:7" x14ac:dyDescent="0.25">
      <c r="A613" s="30">
        <v>44958</v>
      </c>
      <c r="B613" t="s">
        <v>1307</v>
      </c>
      <c r="C613" t="s">
        <v>166</v>
      </c>
      <c r="D613" t="s">
        <v>1196</v>
      </c>
      <c r="E613" t="s">
        <v>1292</v>
      </c>
      <c r="F613" t="s">
        <v>15</v>
      </c>
      <c r="G613" s="42">
        <v>1700.7539999999999</v>
      </c>
    </row>
    <row r="614" spans="1:7" x14ac:dyDescent="0.25">
      <c r="A614" s="30">
        <v>44958</v>
      </c>
      <c r="B614" t="s">
        <v>1307</v>
      </c>
      <c r="C614" t="s">
        <v>166</v>
      </c>
      <c r="D614" t="s">
        <v>1196</v>
      </c>
      <c r="E614" t="s">
        <v>1292</v>
      </c>
      <c r="F614" t="s">
        <v>95</v>
      </c>
      <c r="G614" s="42">
        <v>-2076875.7471</v>
      </c>
    </row>
    <row r="615" spans="1:7" x14ac:dyDescent="0.25">
      <c r="A615" s="30">
        <v>44958</v>
      </c>
      <c r="B615" t="s">
        <v>1307</v>
      </c>
      <c r="C615" t="s">
        <v>45</v>
      </c>
      <c r="D615" t="s">
        <v>1212</v>
      </c>
      <c r="E615" t="s">
        <v>1292</v>
      </c>
      <c r="F615" t="s">
        <v>15</v>
      </c>
      <c r="G615" s="42">
        <v>-8.0364441129999999</v>
      </c>
    </row>
    <row r="616" spans="1:7" x14ac:dyDescent="0.25">
      <c r="A616" s="30">
        <v>44958</v>
      </c>
      <c r="B616" t="s">
        <v>1307</v>
      </c>
      <c r="C616" t="s">
        <v>45</v>
      </c>
      <c r="D616" t="s">
        <v>1212</v>
      </c>
      <c r="E616" t="s">
        <v>466</v>
      </c>
      <c r="F616" t="s">
        <v>466</v>
      </c>
      <c r="G616" s="42">
        <v>-4.9840000000000001E-6</v>
      </c>
    </row>
    <row r="617" spans="1:7" x14ac:dyDescent="0.25">
      <c r="A617" s="30">
        <v>44958</v>
      </c>
      <c r="B617" t="s">
        <v>1307</v>
      </c>
      <c r="C617" t="s">
        <v>45</v>
      </c>
      <c r="D617" t="s">
        <v>1213</v>
      </c>
      <c r="E617" t="s">
        <v>467</v>
      </c>
      <c r="F617" t="s">
        <v>467</v>
      </c>
      <c r="G617" s="42">
        <v>88</v>
      </c>
    </row>
    <row r="618" spans="1:7" x14ac:dyDescent="0.25">
      <c r="A618" s="30">
        <v>44958</v>
      </c>
      <c r="B618" t="s">
        <v>1307</v>
      </c>
      <c r="C618" t="s">
        <v>45</v>
      </c>
      <c r="D618" t="s">
        <v>1213</v>
      </c>
      <c r="E618" t="s">
        <v>1235</v>
      </c>
      <c r="F618" t="s">
        <v>38</v>
      </c>
      <c r="G618" s="42">
        <v>78270.417599480003</v>
      </c>
    </row>
    <row r="619" spans="1:7" x14ac:dyDescent="0.25">
      <c r="A619" s="30">
        <v>44958</v>
      </c>
      <c r="B619" t="s">
        <v>1307</v>
      </c>
      <c r="C619" t="s">
        <v>182</v>
      </c>
      <c r="D619" t="s">
        <v>181</v>
      </c>
      <c r="E619" t="s">
        <v>1289</v>
      </c>
      <c r="F619" t="s">
        <v>15</v>
      </c>
      <c r="G619" s="42">
        <v>36.376623000000002</v>
      </c>
    </row>
    <row r="620" spans="1:7" x14ac:dyDescent="0.25">
      <c r="A620" s="30">
        <v>44958</v>
      </c>
      <c r="B620" t="s">
        <v>1307</v>
      </c>
      <c r="C620" t="s">
        <v>182</v>
      </c>
      <c r="D620" t="s">
        <v>181</v>
      </c>
      <c r="E620" t="s">
        <v>1289</v>
      </c>
      <c r="F620" t="s">
        <v>38</v>
      </c>
      <c r="G620" s="42">
        <v>-1974139.9833208199</v>
      </c>
    </row>
    <row r="621" spans="1:7" x14ac:dyDescent="0.25">
      <c r="A621" s="30">
        <v>44958</v>
      </c>
      <c r="B621" t="s">
        <v>1306</v>
      </c>
      <c r="C621" t="s">
        <v>86</v>
      </c>
      <c r="D621" t="s">
        <v>12</v>
      </c>
      <c r="E621" t="s">
        <v>919</v>
      </c>
      <c r="F621" t="s">
        <v>919</v>
      </c>
      <c r="G621" s="42">
        <v>-9.9129000000000006E-5</v>
      </c>
    </row>
    <row r="622" spans="1:7" x14ac:dyDescent="0.25">
      <c r="A622" s="30">
        <v>44958</v>
      </c>
      <c r="B622" t="s">
        <v>1306</v>
      </c>
      <c r="C622" t="s">
        <v>86</v>
      </c>
      <c r="D622" t="s">
        <v>12</v>
      </c>
      <c r="E622" t="s">
        <v>455</v>
      </c>
      <c r="F622" t="s">
        <v>455</v>
      </c>
      <c r="G622" s="42">
        <v>-7.9170000000000006E-6</v>
      </c>
    </row>
    <row r="623" spans="1:7" x14ac:dyDescent="0.25">
      <c r="A623" s="30">
        <v>44958</v>
      </c>
      <c r="B623" t="s">
        <v>1306</v>
      </c>
      <c r="C623" t="s">
        <v>86</v>
      </c>
      <c r="D623" t="s">
        <v>12</v>
      </c>
      <c r="E623" t="s">
        <v>1292</v>
      </c>
      <c r="F623" t="s">
        <v>15</v>
      </c>
      <c r="G623" s="42">
        <v>-29.980767570000001</v>
      </c>
    </row>
    <row r="624" spans="1:7" x14ac:dyDescent="0.25">
      <c r="A624" s="30">
        <v>44958</v>
      </c>
      <c r="B624" t="s">
        <v>1306</v>
      </c>
      <c r="C624" t="s">
        <v>86</v>
      </c>
      <c r="D624" t="s">
        <v>91</v>
      </c>
      <c r="E624" t="s">
        <v>1294</v>
      </c>
      <c r="F624" t="s">
        <v>88</v>
      </c>
      <c r="G624" s="42">
        <v>12508.0182</v>
      </c>
    </row>
    <row r="625" spans="1:7" x14ac:dyDescent="0.25">
      <c r="A625" s="30">
        <v>44958</v>
      </c>
      <c r="B625" t="s">
        <v>1306</v>
      </c>
      <c r="C625" t="s">
        <v>86</v>
      </c>
      <c r="D625" t="s">
        <v>91</v>
      </c>
      <c r="E625" t="s">
        <v>1294</v>
      </c>
      <c r="F625" t="s">
        <v>15</v>
      </c>
      <c r="G625" s="42">
        <v>-8.1252999999999993</v>
      </c>
    </row>
    <row r="626" spans="1:7" x14ac:dyDescent="0.25">
      <c r="A626" s="30">
        <v>44958</v>
      </c>
      <c r="B626" t="s">
        <v>1306</v>
      </c>
      <c r="C626" t="s">
        <v>86</v>
      </c>
      <c r="D626" t="s">
        <v>18</v>
      </c>
      <c r="E626" t="s">
        <v>459</v>
      </c>
      <c r="F626" t="s">
        <v>1162</v>
      </c>
      <c r="G626" s="42">
        <v>120.011</v>
      </c>
    </row>
    <row r="627" spans="1:7" x14ac:dyDescent="0.25">
      <c r="A627" s="30">
        <v>44958</v>
      </c>
      <c r="B627" t="s">
        <v>1306</v>
      </c>
      <c r="C627" t="s">
        <v>86</v>
      </c>
      <c r="D627" t="s">
        <v>18</v>
      </c>
      <c r="E627" t="s">
        <v>459</v>
      </c>
      <c r="F627" t="s">
        <v>38</v>
      </c>
      <c r="G627" s="42">
        <v>2974723.3477094099</v>
      </c>
    </row>
    <row r="628" spans="1:7" x14ac:dyDescent="0.25">
      <c r="A628" s="30">
        <v>44958</v>
      </c>
      <c r="B628" t="s">
        <v>1306</v>
      </c>
      <c r="C628" t="s">
        <v>213</v>
      </c>
      <c r="D628" t="s">
        <v>40</v>
      </c>
      <c r="E628" t="s">
        <v>1292</v>
      </c>
      <c r="F628" t="s">
        <v>15</v>
      </c>
      <c r="G628" s="42">
        <v>-886.01666364699997</v>
      </c>
    </row>
    <row r="629" spans="1:7" x14ac:dyDescent="0.25">
      <c r="A629" s="30">
        <v>44958</v>
      </c>
      <c r="B629" t="s">
        <v>1306</v>
      </c>
      <c r="C629" t="s">
        <v>112</v>
      </c>
      <c r="D629" t="s">
        <v>41</v>
      </c>
      <c r="E629" t="s">
        <v>1292</v>
      </c>
      <c r="F629" t="s">
        <v>15</v>
      </c>
      <c r="G629" s="42">
        <v>-48.447321596999998</v>
      </c>
    </row>
    <row r="630" spans="1:7" x14ac:dyDescent="0.25">
      <c r="A630" s="30">
        <v>44958</v>
      </c>
      <c r="B630" t="s">
        <v>1306</v>
      </c>
      <c r="C630" t="s">
        <v>112</v>
      </c>
      <c r="D630" t="s">
        <v>41</v>
      </c>
      <c r="E630" t="s">
        <v>821</v>
      </c>
      <c r="F630" t="s">
        <v>821</v>
      </c>
      <c r="G630" s="42">
        <v>-4.8000000000000198E-8</v>
      </c>
    </row>
    <row r="631" spans="1:7" x14ac:dyDescent="0.25">
      <c r="A631" s="30">
        <v>44958</v>
      </c>
      <c r="B631" t="s">
        <v>1306</v>
      </c>
      <c r="C631" t="s">
        <v>112</v>
      </c>
      <c r="D631" t="s">
        <v>42</v>
      </c>
      <c r="E631" t="s">
        <v>1195</v>
      </c>
      <c r="F631" t="s">
        <v>38</v>
      </c>
      <c r="G631" s="42">
        <v>135376.40049999999</v>
      </c>
    </row>
    <row r="632" spans="1:7" x14ac:dyDescent="0.25">
      <c r="A632" s="30">
        <v>44958</v>
      </c>
      <c r="B632" t="s">
        <v>1306</v>
      </c>
      <c r="C632" t="s">
        <v>112</v>
      </c>
      <c r="D632" t="s">
        <v>120</v>
      </c>
      <c r="E632" t="s">
        <v>1289</v>
      </c>
      <c r="F632" t="s">
        <v>15</v>
      </c>
      <c r="G632" s="42">
        <v>655.58749291100003</v>
      </c>
    </row>
    <row r="633" spans="1:7" x14ac:dyDescent="0.25">
      <c r="A633" s="30">
        <v>44958</v>
      </c>
      <c r="B633" t="s">
        <v>1306</v>
      </c>
      <c r="C633" t="s">
        <v>112</v>
      </c>
      <c r="D633" t="s">
        <v>120</v>
      </c>
      <c r="E633" t="s">
        <v>1289</v>
      </c>
      <c r="F633" t="s">
        <v>38</v>
      </c>
      <c r="G633" s="42">
        <v>-1149569.7917728301</v>
      </c>
    </row>
    <row r="634" spans="1:7" x14ac:dyDescent="0.25">
      <c r="A634" s="30">
        <v>44958</v>
      </c>
      <c r="B634" t="s">
        <v>1306</v>
      </c>
      <c r="C634" t="s">
        <v>112</v>
      </c>
      <c r="D634" t="s">
        <v>165</v>
      </c>
      <c r="E634" t="s">
        <v>1289</v>
      </c>
      <c r="F634" t="s">
        <v>15</v>
      </c>
      <c r="G634" s="42">
        <v>572.10072286900004</v>
      </c>
    </row>
    <row r="635" spans="1:7" x14ac:dyDescent="0.25">
      <c r="A635" s="30">
        <v>44958</v>
      </c>
      <c r="B635" t="s">
        <v>1306</v>
      </c>
      <c r="C635" t="s">
        <v>112</v>
      </c>
      <c r="D635" t="s">
        <v>165</v>
      </c>
      <c r="E635" t="s">
        <v>1289</v>
      </c>
      <c r="F635" t="s">
        <v>38</v>
      </c>
      <c r="G635" s="42">
        <v>2267124.3863210701</v>
      </c>
    </row>
    <row r="636" spans="1:7" x14ac:dyDescent="0.25">
      <c r="A636" s="30">
        <v>44958</v>
      </c>
      <c r="B636" t="s">
        <v>1306</v>
      </c>
      <c r="C636" t="s">
        <v>45</v>
      </c>
      <c r="D636" t="s">
        <v>1207</v>
      </c>
      <c r="E636" t="s">
        <v>1292</v>
      </c>
      <c r="F636" t="s">
        <v>15</v>
      </c>
      <c r="G636" s="42">
        <v>-65.289722182000006</v>
      </c>
    </row>
    <row r="637" spans="1:7" x14ac:dyDescent="0.25">
      <c r="A637" s="30">
        <v>44958</v>
      </c>
      <c r="B637" t="s">
        <v>1306</v>
      </c>
      <c r="C637" t="s">
        <v>45</v>
      </c>
      <c r="D637" t="s">
        <v>1207</v>
      </c>
      <c r="E637" t="s">
        <v>926</v>
      </c>
      <c r="F637" t="s">
        <v>926</v>
      </c>
      <c r="G637" s="42">
        <v>-8.8356999999999994E-5</v>
      </c>
    </row>
    <row r="638" spans="1:7" x14ac:dyDescent="0.25">
      <c r="A638" s="30">
        <v>44958</v>
      </c>
      <c r="B638" t="s">
        <v>1306</v>
      </c>
      <c r="C638" t="s">
        <v>45</v>
      </c>
      <c r="D638" t="s">
        <v>1208</v>
      </c>
      <c r="E638" t="s">
        <v>1289</v>
      </c>
      <c r="F638" t="s">
        <v>38</v>
      </c>
      <c r="G638" s="42">
        <v>-133665.81620073799</v>
      </c>
    </row>
    <row r="639" spans="1:7" x14ac:dyDescent="0.25">
      <c r="A639" s="30">
        <v>44958</v>
      </c>
      <c r="B639" t="s">
        <v>1306</v>
      </c>
      <c r="C639" t="s">
        <v>45</v>
      </c>
      <c r="D639" t="s">
        <v>1208</v>
      </c>
      <c r="E639" t="s">
        <v>927</v>
      </c>
      <c r="F639" t="s">
        <v>927</v>
      </c>
      <c r="G639" s="42">
        <v>-832</v>
      </c>
    </row>
    <row r="640" spans="1:7" x14ac:dyDescent="0.25">
      <c r="A640" s="30">
        <v>44958</v>
      </c>
      <c r="B640" t="s">
        <v>1306</v>
      </c>
      <c r="C640" t="s">
        <v>45</v>
      </c>
      <c r="D640" t="s">
        <v>1212</v>
      </c>
      <c r="E640" t="s">
        <v>1292</v>
      </c>
      <c r="F640" t="s">
        <v>15</v>
      </c>
      <c r="G640" s="42">
        <v>-22.336974746999999</v>
      </c>
    </row>
    <row r="641" spans="1:7" x14ac:dyDescent="0.25">
      <c r="A641" s="30">
        <v>44958</v>
      </c>
      <c r="B641" t="s">
        <v>1306</v>
      </c>
      <c r="C641" t="s">
        <v>45</v>
      </c>
      <c r="D641" t="s">
        <v>1212</v>
      </c>
      <c r="E641" t="s">
        <v>466</v>
      </c>
      <c r="F641" t="s">
        <v>466</v>
      </c>
      <c r="G641" s="42">
        <v>2.5469999999999999E-6</v>
      </c>
    </row>
    <row r="642" spans="1:7" x14ac:dyDescent="0.25">
      <c r="A642" s="30">
        <v>44958</v>
      </c>
      <c r="B642" t="s">
        <v>1306</v>
      </c>
      <c r="C642" t="s">
        <v>45</v>
      </c>
      <c r="D642" t="s">
        <v>1213</v>
      </c>
      <c r="E642" t="s">
        <v>467</v>
      </c>
      <c r="F642" t="s">
        <v>467</v>
      </c>
      <c r="G642" s="42">
        <v>1917.6</v>
      </c>
    </row>
    <row r="643" spans="1:7" x14ac:dyDescent="0.25">
      <c r="A643" s="30">
        <v>44958</v>
      </c>
      <c r="B643" t="s">
        <v>1306</v>
      </c>
      <c r="C643" t="s">
        <v>45</v>
      </c>
      <c r="D643" t="s">
        <v>1213</v>
      </c>
      <c r="E643" t="s">
        <v>1235</v>
      </c>
      <c r="F643" t="s">
        <v>38</v>
      </c>
      <c r="G643" s="42">
        <v>-25693.484995282</v>
      </c>
    </row>
    <row r="644" spans="1:7" x14ac:dyDescent="0.25">
      <c r="A644" s="30">
        <v>44958</v>
      </c>
      <c r="B644" t="s">
        <v>1305</v>
      </c>
      <c r="C644" t="s">
        <v>86</v>
      </c>
      <c r="D644" t="s">
        <v>12</v>
      </c>
      <c r="E644" t="s">
        <v>919</v>
      </c>
      <c r="F644" t="s">
        <v>919</v>
      </c>
      <c r="G644" s="42">
        <v>-1.18361E-4</v>
      </c>
    </row>
    <row r="645" spans="1:7" x14ac:dyDescent="0.25">
      <c r="A645" s="30">
        <v>44958</v>
      </c>
      <c r="B645" t="s">
        <v>1305</v>
      </c>
      <c r="C645" t="s">
        <v>86</v>
      </c>
      <c r="D645" t="s">
        <v>12</v>
      </c>
      <c r="E645" t="s">
        <v>1292</v>
      </c>
      <c r="F645" t="s">
        <v>15</v>
      </c>
      <c r="G645" s="42">
        <v>-51.427170183999998</v>
      </c>
    </row>
    <row r="646" spans="1:7" x14ac:dyDescent="0.25">
      <c r="A646" s="30">
        <v>44958</v>
      </c>
      <c r="B646" t="s">
        <v>1305</v>
      </c>
      <c r="C646" t="s">
        <v>112</v>
      </c>
      <c r="D646" t="s">
        <v>120</v>
      </c>
      <c r="E646" t="s">
        <v>1289</v>
      </c>
      <c r="F646" t="s">
        <v>15</v>
      </c>
      <c r="G646" s="42">
        <v>-96.859799995000003</v>
      </c>
    </row>
    <row r="647" spans="1:7" x14ac:dyDescent="0.25">
      <c r="A647" s="30">
        <v>44958</v>
      </c>
      <c r="B647" t="s">
        <v>1305</v>
      </c>
      <c r="C647" t="s">
        <v>112</v>
      </c>
      <c r="D647" t="s">
        <v>120</v>
      </c>
      <c r="E647" t="s">
        <v>1289</v>
      </c>
      <c r="F647" t="s">
        <v>38</v>
      </c>
      <c r="G647" s="42">
        <v>115815.00955601899</v>
      </c>
    </row>
    <row r="648" spans="1:7" x14ac:dyDescent="0.25">
      <c r="A648" s="30">
        <v>44958</v>
      </c>
      <c r="B648" t="s">
        <v>1304</v>
      </c>
      <c r="C648" t="s">
        <v>86</v>
      </c>
      <c r="D648" t="s">
        <v>12</v>
      </c>
      <c r="E648" t="s">
        <v>919</v>
      </c>
      <c r="F648" t="s">
        <v>919</v>
      </c>
      <c r="G648" s="42">
        <v>-1.25019E-4</v>
      </c>
    </row>
    <row r="649" spans="1:7" x14ac:dyDescent="0.25">
      <c r="A649" s="30">
        <v>44958</v>
      </c>
      <c r="B649" t="s">
        <v>1304</v>
      </c>
      <c r="C649" t="s">
        <v>86</v>
      </c>
      <c r="D649" t="s">
        <v>12</v>
      </c>
      <c r="E649" t="s">
        <v>1292</v>
      </c>
      <c r="F649" t="s">
        <v>15</v>
      </c>
      <c r="G649" s="42">
        <v>-17.352749877000001</v>
      </c>
    </row>
    <row r="650" spans="1:7" x14ac:dyDescent="0.25">
      <c r="A650" s="30">
        <v>44958</v>
      </c>
      <c r="B650" t="s">
        <v>1304</v>
      </c>
      <c r="C650" t="s">
        <v>112</v>
      </c>
      <c r="D650" t="s">
        <v>120</v>
      </c>
      <c r="E650" t="s">
        <v>1289</v>
      </c>
      <c r="F650" t="s">
        <v>15</v>
      </c>
      <c r="G650" s="42">
        <v>-110.90649830300001</v>
      </c>
    </row>
    <row r="651" spans="1:7" x14ac:dyDescent="0.25">
      <c r="A651" s="30">
        <v>44958</v>
      </c>
      <c r="B651" t="s">
        <v>1304</v>
      </c>
      <c r="C651" t="s">
        <v>112</v>
      </c>
      <c r="D651" t="s">
        <v>120</v>
      </c>
      <c r="E651" t="s">
        <v>1289</v>
      </c>
      <c r="F651" t="s">
        <v>38</v>
      </c>
      <c r="G651" s="42">
        <v>132679.18605501999</v>
      </c>
    </row>
    <row r="652" spans="1:7" x14ac:dyDescent="0.25">
      <c r="A652" s="30">
        <v>44958</v>
      </c>
      <c r="B652" t="s">
        <v>1303</v>
      </c>
      <c r="C652" t="s">
        <v>86</v>
      </c>
      <c r="D652" t="s">
        <v>12</v>
      </c>
      <c r="E652" t="s">
        <v>919</v>
      </c>
      <c r="F652" t="s">
        <v>919</v>
      </c>
      <c r="G652" s="42">
        <v>-1.01859E-4</v>
      </c>
    </row>
    <row r="653" spans="1:7" x14ac:dyDescent="0.25">
      <c r="A653" s="30">
        <v>44958</v>
      </c>
      <c r="B653" t="s">
        <v>1303</v>
      </c>
      <c r="C653" t="s">
        <v>86</v>
      </c>
      <c r="D653" t="s">
        <v>12</v>
      </c>
      <c r="E653" t="s">
        <v>1292</v>
      </c>
      <c r="F653" t="s">
        <v>15</v>
      </c>
      <c r="G653" s="42">
        <v>70.466152257000005</v>
      </c>
    </row>
    <row r="654" spans="1:7" x14ac:dyDescent="0.25">
      <c r="A654" s="30">
        <v>44958</v>
      </c>
      <c r="B654" t="s">
        <v>1303</v>
      </c>
      <c r="C654" t="s">
        <v>86</v>
      </c>
      <c r="D654" t="s">
        <v>91</v>
      </c>
      <c r="E654" t="s">
        <v>1289</v>
      </c>
      <c r="F654" t="s">
        <v>15</v>
      </c>
      <c r="G654" s="42">
        <v>3276.3301000000001</v>
      </c>
    </row>
    <row r="655" spans="1:7" x14ac:dyDescent="0.25">
      <c r="A655" s="30">
        <v>44958</v>
      </c>
      <c r="B655" t="s">
        <v>1303</v>
      </c>
      <c r="C655" t="s">
        <v>86</v>
      </c>
      <c r="D655" t="s">
        <v>91</v>
      </c>
      <c r="E655" t="s">
        <v>1289</v>
      </c>
      <c r="F655" t="s">
        <v>38</v>
      </c>
      <c r="G655" s="42">
        <v>-5611401.5563049996</v>
      </c>
    </row>
    <row r="656" spans="1:7" x14ac:dyDescent="0.25">
      <c r="A656" s="30">
        <v>44958</v>
      </c>
      <c r="B656" t="s">
        <v>1303</v>
      </c>
      <c r="C656" t="s">
        <v>86</v>
      </c>
      <c r="D656" t="s">
        <v>18</v>
      </c>
      <c r="E656" t="s">
        <v>921</v>
      </c>
      <c r="F656" t="s">
        <v>921</v>
      </c>
      <c r="G656" s="42">
        <v>-2730.0230000000001</v>
      </c>
    </row>
    <row r="657" spans="1:7" x14ac:dyDescent="0.25">
      <c r="A657" s="30">
        <v>44958</v>
      </c>
      <c r="B657" t="s">
        <v>1303</v>
      </c>
      <c r="C657" t="s">
        <v>86</v>
      </c>
      <c r="D657" t="s">
        <v>18</v>
      </c>
      <c r="E657" t="s">
        <v>1289</v>
      </c>
      <c r="F657" t="s">
        <v>38</v>
      </c>
      <c r="G657" s="42">
        <v>219382.69761057899</v>
      </c>
    </row>
    <row r="658" spans="1:7" x14ac:dyDescent="0.25">
      <c r="A658" s="30">
        <v>44958</v>
      </c>
      <c r="B658" t="s">
        <v>1303</v>
      </c>
      <c r="C658" t="s">
        <v>112</v>
      </c>
      <c r="D658" t="s">
        <v>120</v>
      </c>
      <c r="E658" t="s">
        <v>1289</v>
      </c>
      <c r="F658" t="s">
        <v>15</v>
      </c>
      <c r="G658" s="42">
        <v>0.60129999999999995</v>
      </c>
    </row>
    <row r="659" spans="1:7" x14ac:dyDescent="0.25">
      <c r="A659" s="30">
        <v>44958</v>
      </c>
      <c r="B659" t="s">
        <v>1303</v>
      </c>
      <c r="C659" t="s">
        <v>112</v>
      </c>
      <c r="D659" t="s">
        <v>120</v>
      </c>
      <c r="E659" t="s">
        <v>1289</v>
      </c>
      <c r="F659" t="s">
        <v>38</v>
      </c>
      <c r="G659" s="42">
        <v>-739.17073300000004</v>
      </c>
    </row>
    <row r="660" spans="1:7" x14ac:dyDescent="0.25">
      <c r="A660" s="30">
        <v>44958</v>
      </c>
      <c r="B660" t="s">
        <v>1302</v>
      </c>
      <c r="C660" t="s">
        <v>86</v>
      </c>
      <c r="D660" t="s">
        <v>12</v>
      </c>
      <c r="E660" t="s">
        <v>919</v>
      </c>
      <c r="F660" t="s">
        <v>919</v>
      </c>
      <c r="G660" s="42">
        <v>2.4474E-5</v>
      </c>
    </row>
    <row r="661" spans="1:7" x14ac:dyDescent="0.25">
      <c r="A661" s="30">
        <v>44958</v>
      </c>
      <c r="B661" t="s">
        <v>1302</v>
      </c>
      <c r="C661" t="s">
        <v>86</v>
      </c>
      <c r="D661" t="s">
        <v>12</v>
      </c>
      <c r="E661" t="s">
        <v>1292</v>
      </c>
      <c r="F661" t="s">
        <v>15</v>
      </c>
      <c r="G661" s="42">
        <v>112.578905523</v>
      </c>
    </row>
    <row r="662" spans="1:7" x14ac:dyDescent="0.25">
      <c r="A662" s="30">
        <v>44958</v>
      </c>
      <c r="B662" t="s">
        <v>1302</v>
      </c>
      <c r="C662" t="s">
        <v>86</v>
      </c>
      <c r="D662" t="s">
        <v>91</v>
      </c>
      <c r="E662" t="s">
        <v>1289</v>
      </c>
      <c r="F662" t="s">
        <v>15</v>
      </c>
      <c r="G662" s="42">
        <v>-84.598100000000002</v>
      </c>
    </row>
    <row r="663" spans="1:7" x14ac:dyDescent="0.25">
      <c r="A663" s="30">
        <v>44958</v>
      </c>
      <c r="B663" t="s">
        <v>1302</v>
      </c>
      <c r="C663" t="s">
        <v>86</v>
      </c>
      <c r="D663" t="s">
        <v>91</v>
      </c>
      <c r="E663" t="s">
        <v>1289</v>
      </c>
      <c r="F663" t="s">
        <v>38</v>
      </c>
      <c r="G663" s="42">
        <v>101119.22877099999</v>
      </c>
    </row>
    <row r="664" spans="1:7" x14ac:dyDescent="0.25">
      <c r="A664" s="30">
        <v>44958</v>
      </c>
      <c r="B664" t="s">
        <v>1302</v>
      </c>
      <c r="C664" t="s">
        <v>86</v>
      </c>
      <c r="D664" t="s">
        <v>18</v>
      </c>
      <c r="E664" t="s">
        <v>921</v>
      </c>
      <c r="F664" t="s">
        <v>921</v>
      </c>
      <c r="G664" s="42">
        <v>-142.08199999999999</v>
      </c>
    </row>
    <row r="665" spans="1:7" x14ac:dyDescent="0.25">
      <c r="A665" s="30">
        <v>44958</v>
      </c>
      <c r="B665" t="s">
        <v>1302</v>
      </c>
      <c r="C665" t="s">
        <v>86</v>
      </c>
      <c r="D665" t="s">
        <v>18</v>
      </c>
      <c r="E665" t="s">
        <v>1289</v>
      </c>
      <c r="F665" t="s">
        <v>38</v>
      </c>
      <c r="G665" s="42">
        <v>-134528.97590905099</v>
      </c>
    </row>
    <row r="666" spans="1:7" x14ac:dyDescent="0.25">
      <c r="A666" s="30">
        <v>44958</v>
      </c>
      <c r="B666" t="s">
        <v>1302</v>
      </c>
      <c r="C666" t="s">
        <v>112</v>
      </c>
      <c r="D666" t="s">
        <v>120</v>
      </c>
      <c r="E666" t="s">
        <v>1289</v>
      </c>
      <c r="F666" t="s">
        <v>15</v>
      </c>
      <c r="G666" s="42">
        <v>-34.24</v>
      </c>
    </row>
    <row r="667" spans="1:7" x14ac:dyDescent="0.25">
      <c r="A667" s="30">
        <v>44958</v>
      </c>
      <c r="B667" t="s">
        <v>1302</v>
      </c>
      <c r="C667" t="s">
        <v>112</v>
      </c>
      <c r="D667" t="s">
        <v>120</v>
      </c>
      <c r="E667" t="s">
        <v>1289</v>
      </c>
      <c r="F667" t="s">
        <v>38</v>
      </c>
      <c r="G667" s="42">
        <v>44731.767379999998</v>
      </c>
    </row>
    <row r="668" spans="1:7" x14ac:dyDescent="0.25">
      <c r="A668" s="30">
        <v>44958</v>
      </c>
      <c r="B668" t="s">
        <v>1301</v>
      </c>
      <c r="C668" t="s">
        <v>86</v>
      </c>
      <c r="D668" t="s">
        <v>12</v>
      </c>
      <c r="E668" t="s">
        <v>919</v>
      </c>
      <c r="F668" t="s">
        <v>919</v>
      </c>
      <c r="G668" s="42">
        <v>-1.2662E-5</v>
      </c>
    </row>
    <row r="669" spans="1:7" x14ac:dyDescent="0.25">
      <c r="A669" s="30">
        <v>44958</v>
      </c>
      <c r="B669" t="s">
        <v>1301</v>
      </c>
      <c r="C669" t="s">
        <v>86</v>
      </c>
      <c r="D669" t="s">
        <v>12</v>
      </c>
      <c r="E669" t="s">
        <v>1292</v>
      </c>
      <c r="F669" t="s">
        <v>15</v>
      </c>
      <c r="G669" s="42">
        <v>4.3253921340000003</v>
      </c>
    </row>
    <row r="670" spans="1:7" x14ac:dyDescent="0.25">
      <c r="A670" s="30">
        <v>44958</v>
      </c>
      <c r="B670" t="s">
        <v>1301</v>
      </c>
      <c r="C670" t="s">
        <v>213</v>
      </c>
      <c r="D670" t="s">
        <v>40</v>
      </c>
      <c r="E670" t="s">
        <v>1292</v>
      </c>
      <c r="F670" t="s">
        <v>15</v>
      </c>
      <c r="G670" s="42">
        <v>120.945379057</v>
      </c>
    </row>
    <row r="671" spans="1:7" x14ac:dyDescent="0.25">
      <c r="A671" s="30">
        <v>44958</v>
      </c>
      <c r="B671" t="s">
        <v>1301</v>
      </c>
      <c r="C671" t="s">
        <v>112</v>
      </c>
      <c r="D671" t="s">
        <v>120</v>
      </c>
      <c r="E671" t="s">
        <v>1289</v>
      </c>
      <c r="F671" t="s">
        <v>15</v>
      </c>
      <c r="G671" s="42">
        <v>-40.472000000000001</v>
      </c>
    </row>
    <row r="672" spans="1:7" x14ac:dyDescent="0.25">
      <c r="A672" s="30">
        <v>44958</v>
      </c>
      <c r="B672" t="s">
        <v>1301</v>
      </c>
      <c r="C672" t="s">
        <v>112</v>
      </c>
      <c r="D672" t="s">
        <v>120</v>
      </c>
      <c r="E672" t="s">
        <v>1289</v>
      </c>
      <c r="F672" t="s">
        <v>38</v>
      </c>
      <c r="G672" s="42">
        <v>92471.267890999996</v>
      </c>
    </row>
    <row r="673" spans="1:7" x14ac:dyDescent="0.25">
      <c r="A673" s="30">
        <v>44958</v>
      </c>
      <c r="B673" t="s">
        <v>1301</v>
      </c>
      <c r="C673" t="s">
        <v>112</v>
      </c>
      <c r="D673" t="s">
        <v>165</v>
      </c>
      <c r="E673" t="s">
        <v>1289</v>
      </c>
      <c r="F673" t="s">
        <v>15</v>
      </c>
      <c r="G673" s="42">
        <v>-31.1</v>
      </c>
    </row>
    <row r="674" spans="1:7" x14ac:dyDescent="0.25">
      <c r="A674" s="30">
        <v>44958</v>
      </c>
      <c r="B674" t="s">
        <v>1301</v>
      </c>
      <c r="C674" t="s">
        <v>112</v>
      </c>
      <c r="D674" t="s">
        <v>165</v>
      </c>
      <c r="E674" t="s">
        <v>1289</v>
      </c>
      <c r="F674" t="s">
        <v>38</v>
      </c>
      <c r="G674" s="42">
        <v>14102.2</v>
      </c>
    </row>
    <row r="675" spans="1:7" x14ac:dyDescent="0.25">
      <c r="A675" s="30">
        <v>44958</v>
      </c>
      <c r="B675" t="s">
        <v>1301</v>
      </c>
      <c r="C675" t="s">
        <v>45</v>
      </c>
      <c r="D675" t="s">
        <v>1207</v>
      </c>
      <c r="E675" t="s">
        <v>1292</v>
      </c>
      <c r="F675" t="s">
        <v>15</v>
      </c>
      <c r="G675" s="42">
        <v>43.266183689999998</v>
      </c>
    </row>
    <row r="676" spans="1:7" x14ac:dyDescent="0.25">
      <c r="A676" s="30">
        <v>44958</v>
      </c>
      <c r="B676" t="s">
        <v>1301</v>
      </c>
      <c r="C676" t="s">
        <v>45</v>
      </c>
      <c r="D676" t="s">
        <v>1207</v>
      </c>
      <c r="E676" t="s">
        <v>926</v>
      </c>
      <c r="F676" t="s">
        <v>926</v>
      </c>
      <c r="G676" s="42">
        <v>1.269E-5</v>
      </c>
    </row>
    <row r="677" spans="1:7" x14ac:dyDescent="0.25">
      <c r="A677" s="30">
        <v>44958</v>
      </c>
      <c r="B677" t="s">
        <v>1301</v>
      </c>
      <c r="C677" t="s">
        <v>45</v>
      </c>
      <c r="D677" t="s">
        <v>1211</v>
      </c>
      <c r="E677" t="s">
        <v>1289</v>
      </c>
      <c r="F677" t="s">
        <v>15</v>
      </c>
      <c r="G677" s="42">
        <v>0.12626000000000001</v>
      </c>
    </row>
    <row r="678" spans="1:7" x14ac:dyDescent="0.25">
      <c r="A678" s="30">
        <v>44958</v>
      </c>
      <c r="B678" t="s">
        <v>1301</v>
      </c>
      <c r="C678" t="s">
        <v>45</v>
      </c>
      <c r="D678" t="s">
        <v>1211</v>
      </c>
      <c r="E678" t="s">
        <v>1289</v>
      </c>
      <c r="F678" t="s">
        <v>38</v>
      </c>
      <c r="G678" s="42">
        <v>-294.94335999999998</v>
      </c>
    </row>
    <row r="679" spans="1:7" x14ac:dyDescent="0.25">
      <c r="A679" s="30">
        <v>44958</v>
      </c>
      <c r="B679" t="s">
        <v>1300</v>
      </c>
      <c r="C679" t="s">
        <v>86</v>
      </c>
      <c r="D679" t="s">
        <v>18</v>
      </c>
      <c r="E679" t="s">
        <v>921</v>
      </c>
      <c r="F679" t="s">
        <v>921</v>
      </c>
      <c r="G679" s="42">
        <v>-3472.752</v>
      </c>
    </row>
    <row r="680" spans="1:7" x14ac:dyDescent="0.25">
      <c r="A680" s="30">
        <v>44958</v>
      </c>
      <c r="B680" t="s">
        <v>1300</v>
      </c>
      <c r="C680" t="s">
        <v>86</v>
      </c>
      <c r="D680" t="s">
        <v>18</v>
      </c>
      <c r="E680" t="s">
        <v>459</v>
      </c>
      <c r="F680" t="s">
        <v>38</v>
      </c>
      <c r="G680" s="42">
        <v>206962.86499999999</v>
      </c>
    </row>
    <row r="681" spans="1:7" x14ac:dyDescent="0.25">
      <c r="A681" s="30">
        <v>44958</v>
      </c>
      <c r="B681" t="s">
        <v>1300</v>
      </c>
      <c r="C681" t="s">
        <v>86</v>
      </c>
      <c r="D681" t="s">
        <v>18</v>
      </c>
      <c r="E681" t="s">
        <v>1289</v>
      </c>
      <c r="F681" t="s">
        <v>38</v>
      </c>
      <c r="G681" s="42">
        <v>-988665.77318092203</v>
      </c>
    </row>
    <row r="682" spans="1:7" x14ac:dyDescent="0.25">
      <c r="A682" s="30">
        <v>44958</v>
      </c>
      <c r="B682" t="s">
        <v>1300</v>
      </c>
      <c r="C682" t="s">
        <v>112</v>
      </c>
      <c r="D682" t="s">
        <v>120</v>
      </c>
      <c r="E682" t="s">
        <v>1289</v>
      </c>
      <c r="F682" t="s">
        <v>15</v>
      </c>
      <c r="G682" s="42">
        <v>4.0000000000000002E-9</v>
      </c>
    </row>
    <row r="683" spans="1:7" x14ac:dyDescent="0.25">
      <c r="A683" s="30">
        <v>44958</v>
      </c>
      <c r="B683" t="s">
        <v>1300</v>
      </c>
      <c r="C683" t="s">
        <v>112</v>
      </c>
      <c r="D683" t="s">
        <v>120</v>
      </c>
      <c r="E683" t="s">
        <v>1289</v>
      </c>
      <c r="F683" t="s">
        <v>38</v>
      </c>
      <c r="G683" s="42">
        <v>467.66248484499999</v>
      </c>
    </row>
    <row r="684" spans="1:7" x14ac:dyDescent="0.25">
      <c r="A684" s="30">
        <v>44958</v>
      </c>
      <c r="B684" t="s">
        <v>1300</v>
      </c>
      <c r="C684" t="s">
        <v>45</v>
      </c>
      <c r="D684" t="s">
        <v>1208</v>
      </c>
      <c r="E684" t="s">
        <v>1289</v>
      </c>
      <c r="F684" t="s">
        <v>38</v>
      </c>
      <c r="G684" s="42">
        <v>807131.40010504704</v>
      </c>
    </row>
    <row r="685" spans="1:7" x14ac:dyDescent="0.25">
      <c r="A685" s="30">
        <v>44958</v>
      </c>
      <c r="B685" t="s">
        <v>1300</v>
      </c>
      <c r="C685" t="s">
        <v>45</v>
      </c>
      <c r="D685" t="s">
        <v>1208</v>
      </c>
      <c r="E685" t="s">
        <v>927</v>
      </c>
      <c r="F685" t="s">
        <v>927</v>
      </c>
      <c r="G685" s="42">
        <v>3488.2</v>
      </c>
    </row>
    <row r="686" spans="1:7" x14ac:dyDescent="0.25">
      <c r="A686" s="30">
        <v>44958</v>
      </c>
      <c r="B686" t="s">
        <v>1427</v>
      </c>
      <c r="C686" t="s">
        <v>86</v>
      </c>
      <c r="D686" t="s">
        <v>18</v>
      </c>
      <c r="E686" t="s">
        <v>921</v>
      </c>
      <c r="F686" t="s">
        <v>921</v>
      </c>
      <c r="G686" s="42">
        <v>-1478.6949999999999</v>
      </c>
    </row>
    <row r="687" spans="1:7" x14ac:dyDescent="0.25">
      <c r="A687" s="30">
        <v>44958</v>
      </c>
      <c r="B687" t="s">
        <v>1427</v>
      </c>
      <c r="C687" t="s">
        <v>86</v>
      </c>
      <c r="D687" t="s">
        <v>18</v>
      </c>
      <c r="E687" t="s">
        <v>459</v>
      </c>
      <c r="F687" t="s">
        <v>1162</v>
      </c>
      <c r="G687" s="42">
        <v>1478.6949999999999</v>
      </c>
    </row>
    <row r="688" spans="1:7" x14ac:dyDescent="0.25">
      <c r="A688" s="30">
        <v>44958</v>
      </c>
      <c r="B688" t="s">
        <v>1427</v>
      </c>
      <c r="C688" t="s">
        <v>86</v>
      </c>
      <c r="D688" t="s">
        <v>18</v>
      </c>
      <c r="E688" t="s">
        <v>459</v>
      </c>
      <c r="F688" t="s">
        <v>38</v>
      </c>
      <c r="G688" s="42">
        <v>-1978275.6955969201</v>
      </c>
    </row>
    <row r="689" spans="1:7" x14ac:dyDescent="0.25">
      <c r="A689" s="30">
        <v>44958</v>
      </c>
      <c r="B689" t="s">
        <v>1427</v>
      </c>
      <c r="C689" t="s">
        <v>86</v>
      </c>
      <c r="D689" t="s">
        <v>18</v>
      </c>
      <c r="E689" t="s">
        <v>1289</v>
      </c>
      <c r="F689" t="s">
        <v>38</v>
      </c>
      <c r="G689" s="42">
        <v>-269423.24576966499</v>
      </c>
    </row>
    <row r="690" spans="1:7" x14ac:dyDescent="0.25">
      <c r="A690" s="30">
        <v>44958</v>
      </c>
      <c r="B690" t="s">
        <v>1285</v>
      </c>
      <c r="C690" t="s">
        <v>86</v>
      </c>
      <c r="D690" t="s">
        <v>83</v>
      </c>
      <c r="E690" t="s">
        <v>1286</v>
      </c>
      <c r="F690" t="s">
        <v>15</v>
      </c>
      <c r="G690" s="42">
        <v>-97.609399999999994</v>
      </c>
    </row>
    <row r="691" spans="1:7" x14ac:dyDescent="0.25">
      <c r="A691" s="30">
        <v>44958</v>
      </c>
      <c r="B691" t="s">
        <v>1285</v>
      </c>
      <c r="C691" t="s">
        <v>86</v>
      </c>
      <c r="D691" t="s">
        <v>83</v>
      </c>
      <c r="E691" t="s">
        <v>1286</v>
      </c>
      <c r="F691" t="s">
        <v>107</v>
      </c>
      <c r="G691" s="42">
        <v>137430.91752700001</v>
      </c>
    </row>
    <row r="692" spans="1:7" x14ac:dyDescent="0.25">
      <c r="A692" s="30">
        <v>44958</v>
      </c>
      <c r="B692" t="s">
        <v>1285</v>
      </c>
      <c r="C692" t="s">
        <v>112</v>
      </c>
      <c r="D692" t="s">
        <v>120</v>
      </c>
      <c r="E692" t="s">
        <v>1284</v>
      </c>
      <c r="F692" t="s">
        <v>15</v>
      </c>
      <c r="G692" s="42">
        <v>97.605056179000002</v>
      </c>
    </row>
    <row r="693" spans="1:7" x14ac:dyDescent="0.25">
      <c r="A693" s="30">
        <v>44958</v>
      </c>
      <c r="B693" t="s">
        <v>1285</v>
      </c>
      <c r="C693" t="s">
        <v>112</v>
      </c>
      <c r="D693" t="s">
        <v>120</v>
      </c>
      <c r="E693" t="s">
        <v>1284</v>
      </c>
      <c r="F693" t="s">
        <v>256</v>
      </c>
      <c r="G693" s="42">
        <v>-138294.55828484599</v>
      </c>
    </row>
    <row r="694" spans="1:7" x14ac:dyDescent="0.25">
      <c r="A694" s="30">
        <v>44958</v>
      </c>
      <c r="B694" t="s">
        <v>1298</v>
      </c>
      <c r="C694" t="s">
        <v>86</v>
      </c>
      <c r="D694" t="s">
        <v>12</v>
      </c>
      <c r="E694" t="s">
        <v>455</v>
      </c>
      <c r="F694" t="s">
        <v>455</v>
      </c>
      <c r="G694" s="42">
        <v>1.6249E-5</v>
      </c>
    </row>
    <row r="695" spans="1:7" x14ac:dyDescent="0.25">
      <c r="A695" s="30">
        <v>44958</v>
      </c>
      <c r="B695" t="s">
        <v>1298</v>
      </c>
      <c r="C695" t="s">
        <v>86</v>
      </c>
      <c r="D695" t="s">
        <v>12</v>
      </c>
      <c r="E695" t="s">
        <v>1292</v>
      </c>
      <c r="F695" t="s">
        <v>15</v>
      </c>
      <c r="G695" s="42">
        <v>65.112045406999997</v>
      </c>
    </row>
    <row r="696" spans="1:7" x14ac:dyDescent="0.25">
      <c r="A696" s="30">
        <v>44958</v>
      </c>
      <c r="B696" t="s">
        <v>1298</v>
      </c>
      <c r="C696" t="s">
        <v>86</v>
      </c>
      <c r="D696" t="s">
        <v>91</v>
      </c>
      <c r="E696" t="s">
        <v>1294</v>
      </c>
      <c r="F696" t="s">
        <v>88</v>
      </c>
      <c r="G696" s="42">
        <v>43632.810206999799</v>
      </c>
    </row>
    <row r="697" spans="1:7" x14ac:dyDescent="0.25">
      <c r="A697" s="30">
        <v>44958</v>
      </c>
      <c r="B697" t="s">
        <v>1298</v>
      </c>
      <c r="C697" t="s">
        <v>86</v>
      </c>
      <c r="D697" t="s">
        <v>91</v>
      </c>
      <c r="E697" t="s">
        <v>1294</v>
      </c>
      <c r="F697" t="s">
        <v>15</v>
      </c>
      <c r="G697" s="42">
        <v>73.927199999999999</v>
      </c>
    </row>
    <row r="698" spans="1:7" x14ac:dyDescent="0.25">
      <c r="A698" s="30">
        <v>44958</v>
      </c>
      <c r="B698" t="s">
        <v>1298</v>
      </c>
      <c r="C698" t="s">
        <v>86</v>
      </c>
      <c r="D698" t="s">
        <v>91</v>
      </c>
      <c r="E698" t="s">
        <v>1289</v>
      </c>
      <c r="F698" t="s">
        <v>15</v>
      </c>
      <c r="G698" s="42">
        <v>273.16269999999997</v>
      </c>
    </row>
    <row r="699" spans="1:7" x14ac:dyDescent="0.25">
      <c r="A699" s="30">
        <v>44958</v>
      </c>
      <c r="B699" t="s">
        <v>1298</v>
      </c>
      <c r="C699" t="s">
        <v>86</v>
      </c>
      <c r="D699" t="s">
        <v>91</v>
      </c>
      <c r="E699" t="s">
        <v>1289</v>
      </c>
      <c r="F699" t="s">
        <v>38</v>
      </c>
      <c r="G699" s="42">
        <v>27971.071410000299</v>
      </c>
    </row>
    <row r="700" spans="1:7" x14ac:dyDescent="0.25">
      <c r="A700" s="30">
        <v>44958</v>
      </c>
      <c r="B700" t="s">
        <v>1298</v>
      </c>
      <c r="C700" t="s">
        <v>86</v>
      </c>
      <c r="D700" t="s">
        <v>18</v>
      </c>
      <c r="E700" t="s">
        <v>459</v>
      </c>
      <c r="F700" t="s">
        <v>1162</v>
      </c>
      <c r="G700" s="42">
        <v>456.68099999999902</v>
      </c>
    </row>
    <row r="701" spans="1:7" x14ac:dyDescent="0.25">
      <c r="A701" s="30">
        <v>44958</v>
      </c>
      <c r="B701" t="s">
        <v>1298</v>
      </c>
      <c r="C701" t="s">
        <v>86</v>
      </c>
      <c r="D701" t="s">
        <v>18</v>
      </c>
      <c r="E701" t="s">
        <v>459</v>
      </c>
      <c r="F701" t="s">
        <v>38</v>
      </c>
      <c r="G701" s="42">
        <v>401930.59173370001</v>
      </c>
    </row>
    <row r="702" spans="1:7" x14ac:dyDescent="0.25">
      <c r="A702" s="30">
        <v>44958</v>
      </c>
      <c r="B702" t="s">
        <v>1298</v>
      </c>
      <c r="C702" t="s">
        <v>101</v>
      </c>
      <c r="D702" t="s">
        <v>104</v>
      </c>
      <c r="E702" t="s">
        <v>1292</v>
      </c>
      <c r="F702" t="s">
        <v>15</v>
      </c>
      <c r="G702" s="42">
        <v>1261.6423196200001</v>
      </c>
    </row>
    <row r="703" spans="1:7" x14ac:dyDescent="0.25">
      <c r="A703" s="30">
        <v>44958</v>
      </c>
      <c r="B703" t="s">
        <v>1298</v>
      </c>
      <c r="C703" t="s">
        <v>101</v>
      </c>
      <c r="D703" t="s">
        <v>104</v>
      </c>
      <c r="E703" t="s">
        <v>1292</v>
      </c>
      <c r="F703" t="s">
        <v>95</v>
      </c>
      <c r="G703" s="42">
        <v>4001860.41647908</v>
      </c>
    </row>
    <row r="704" spans="1:7" x14ac:dyDescent="0.25">
      <c r="A704" s="30">
        <v>44958</v>
      </c>
      <c r="B704" t="s">
        <v>1298</v>
      </c>
      <c r="C704" t="s">
        <v>213</v>
      </c>
      <c r="D704" t="s">
        <v>40</v>
      </c>
      <c r="E704" t="s">
        <v>1292</v>
      </c>
      <c r="F704" t="s">
        <v>15</v>
      </c>
      <c r="G704" s="42">
        <v>16.637367638000001</v>
      </c>
    </row>
    <row r="705" spans="1:7" x14ac:dyDescent="0.25">
      <c r="A705" s="30">
        <v>44958</v>
      </c>
      <c r="B705" t="s">
        <v>1298</v>
      </c>
      <c r="C705" t="s">
        <v>112</v>
      </c>
      <c r="D705" t="s">
        <v>41</v>
      </c>
      <c r="E705" t="s">
        <v>1292</v>
      </c>
      <c r="F705" t="s">
        <v>15</v>
      </c>
      <c r="G705" s="42">
        <v>-263.896155948</v>
      </c>
    </row>
    <row r="706" spans="1:7" x14ac:dyDescent="0.25">
      <c r="A706" s="30">
        <v>44958</v>
      </c>
      <c r="B706" t="s">
        <v>1298</v>
      </c>
      <c r="C706" t="s">
        <v>112</v>
      </c>
      <c r="D706" t="s">
        <v>41</v>
      </c>
      <c r="E706" t="s">
        <v>821</v>
      </c>
      <c r="F706" t="s">
        <v>821</v>
      </c>
      <c r="G706" s="42">
        <v>1.4799999999998499E-7</v>
      </c>
    </row>
    <row r="707" spans="1:7" x14ac:dyDescent="0.25">
      <c r="A707" s="30">
        <v>44958</v>
      </c>
      <c r="B707" t="s">
        <v>1298</v>
      </c>
      <c r="C707" t="s">
        <v>112</v>
      </c>
      <c r="D707" t="s">
        <v>42</v>
      </c>
      <c r="E707" t="s">
        <v>1195</v>
      </c>
      <c r="F707" t="s">
        <v>1195</v>
      </c>
      <c r="G707" s="42">
        <v>-0.28999999999996301</v>
      </c>
    </row>
    <row r="708" spans="1:7" x14ac:dyDescent="0.25">
      <c r="A708" s="30">
        <v>44958</v>
      </c>
      <c r="B708" t="s">
        <v>1298</v>
      </c>
      <c r="C708" t="s">
        <v>112</v>
      </c>
      <c r="D708" t="s">
        <v>42</v>
      </c>
      <c r="E708" t="s">
        <v>1195</v>
      </c>
      <c r="F708" t="s">
        <v>38</v>
      </c>
      <c r="G708" s="42">
        <v>-15478.6751999999</v>
      </c>
    </row>
    <row r="709" spans="1:7" x14ac:dyDescent="0.25">
      <c r="A709" s="30">
        <v>44958</v>
      </c>
      <c r="B709" t="s">
        <v>1298</v>
      </c>
      <c r="C709" t="s">
        <v>112</v>
      </c>
      <c r="D709" t="s">
        <v>120</v>
      </c>
      <c r="E709" t="s">
        <v>1299</v>
      </c>
      <c r="F709" t="s">
        <v>15</v>
      </c>
      <c r="G709" s="42">
        <v>-51.768029573</v>
      </c>
    </row>
    <row r="710" spans="1:7" x14ac:dyDescent="0.25">
      <c r="A710" s="30">
        <v>44958</v>
      </c>
      <c r="B710" t="s">
        <v>1298</v>
      </c>
      <c r="C710" t="s">
        <v>112</v>
      </c>
      <c r="D710" t="s">
        <v>120</v>
      </c>
      <c r="E710" t="s">
        <v>1299</v>
      </c>
      <c r="F710" t="s">
        <v>1177</v>
      </c>
      <c r="G710" s="42">
        <v>92869.836663038994</v>
      </c>
    </row>
    <row r="711" spans="1:7" x14ac:dyDescent="0.25">
      <c r="A711" s="30">
        <v>44958</v>
      </c>
      <c r="B711" t="s">
        <v>1298</v>
      </c>
      <c r="C711" t="s">
        <v>112</v>
      </c>
      <c r="D711" t="s">
        <v>120</v>
      </c>
      <c r="E711" t="s">
        <v>1289</v>
      </c>
      <c r="F711" t="s">
        <v>15</v>
      </c>
      <c r="G711" s="42">
        <v>4302.6427798690002</v>
      </c>
    </row>
    <row r="712" spans="1:7" x14ac:dyDescent="0.25">
      <c r="A712" s="30">
        <v>44958</v>
      </c>
      <c r="B712" t="s">
        <v>1298</v>
      </c>
      <c r="C712" t="s">
        <v>112</v>
      </c>
      <c r="D712" t="s">
        <v>120</v>
      </c>
      <c r="E712" t="s">
        <v>1289</v>
      </c>
      <c r="F712" t="s">
        <v>38</v>
      </c>
      <c r="G712" s="42">
        <v>-2253547.5745414002</v>
      </c>
    </row>
    <row r="713" spans="1:7" x14ac:dyDescent="0.25">
      <c r="A713" s="30">
        <v>44958</v>
      </c>
      <c r="B713" t="s">
        <v>1298</v>
      </c>
      <c r="C713" t="s">
        <v>112</v>
      </c>
      <c r="D713" t="s">
        <v>165</v>
      </c>
      <c r="E713" t="s">
        <v>1289</v>
      </c>
      <c r="F713" t="s">
        <v>15</v>
      </c>
      <c r="G713" s="42">
        <v>-90.610304389999897</v>
      </c>
    </row>
    <row r="714" spans="1:7" x14ac:dyDescent="0.25">
      <c r="A714" s="30">
        <v>44958</v>
      </c>
      <c r="B714" t="s">
        <v>1298</v>
      </c>
      <c r="C714" t="s">
        <v>112</v>
      </c>
      <c r="D714" t="s">
        <v>165</v>
      </c>
      <c r="E714" t="s">
        <v>1289</v>
      </c>
      <c r="F714" t="s">
        <v>38</v>
      </c>
      <c r="G714" s="42">
        <v>-127098.716962629</v>
      </c>
    </row>
    <row r="715" spans="1:7" x14ac:dyDescent="0.25">
      <c r="A715" s="30">
        <v>44958</v>
      </c>
      <c r="B715" t="s">
        <v>1298</v>
      </c>
      <c r="C715" t="s">
        <v>166</v>
      </c>
      <c r="D715" t="s">
        <v>1196</v>
      </c>
      <c r="E715" t="s">
        <v>1292</v>
      </c>
      <c r="F715" t="s">
        <v>15</v>
      </c>
      <c r="G715" s="42">
        <v>-12.544</v>
      </c>
    </row>
    <row r="716" spans="1:7" x14ac:dyDescent="0.25">
      <c r="A716" s="30">
        <v>44958</v>
      </c>
      <c r="B716" t="s">
        <v>1298</v>
      </c>
      <c r="C716" t="s">
        <v>166</v>
      </c>
      <c r="D716" t="s">
        <v>1196</v>
      </c>
      <c r="E716" t="s">
        <v>1292</v>
      </c>
      <c r="F716" t="s">
        <v>95</v>
      </c>
      <c r="G716" s="42">
        <v>15318.105600000001</v>
      </c>
    </row>
    <row r="717" spans="1:7" x14ac:dyDescent="0.25">
      <c r="A717" s="30">
        <v>44958</v>
      </c>
      <c r="B717" t="s">
        <v>1298</v>
      </c>
      <c r="C717" t="s">
        <v>45</v>
      </c>
      <c r="D717" t="s">
        <v>1208</v>
      </c>
      <c r="E717" t="s">
        <v>1289</v>
      </c>
      <c r="F717" t="s">
        <v>38</v>
      </c>
      <c r="G717" s="42">
        <v>-52439.542100443003</v>
      </c>
    </row>
    <row r="718" spans="1:7" x14ac:dyDescent="0.25">
      <c r="A718" s="30">
        <v>44958</v>
      </c>
      <c r="B718" t="s">
        <v>1298</v>
      </c>
      <c r="C718" t="s">
        <v>45</v>
      </c>
      <c r="D718" t="s">
        <v>1208</v>
      </c>
      <c r="E718" t="s">
        <v>927</v>
      </c>
      <c r="F718" t="s">
        <v>927</v>
      </c>
      <c r="G718" s="42">
        <v>-241.3</v>
      </c>
    </row>
    <row r="719" spans="1:7" x14ac:dyDescent="0.25">
      <c r="A719" s="30">
        <v>44958</v>
      </c>
      <c r="B719" t="s">
        <v>1298</v>
      </c>
      <c r="C719" t="s">
        <v>45</v>
      </c>
      <c r="D719" t="s">
        <v>1211</v>
      </c>
      <c r="E719" t="s">
        <v>1289</v>
      </c>
      <c r="F719" t="s">
        <v>15</v>
      </c>
      <c r="G719" s="42">
        <v>192.33854899999901</v>
      </c>
    </row>
    <row r="720" spans="1:7" x14ac:dyDescent="0.25">
      <c r="A720" s="30">
        <v>44958</v>
      </c>
      <c r="B720" t="s">
        <v>1298</v>
      </c>
      <c r="C720" t="s">
        <v>45</v>
      </c>
      <c r="D720" t="s">
        <v>1211</v>
      </c>
      <c r="E720" t="s">
        <v>1289</v>
      </c>
      <c r="F720" t="s">
        <v>38</v>
      </c>
      <c r="G720" s="42">
        <v>-739924.33493378095</v>
      </c>
    </row>
    <row r="721" spans="1:7" x14ac:dyDescent="0.25">
      <c r="A721" s="30">
        <v>44958</v>
      </c>
      <c r="B721" t="s">
        <v>1298</v>
      </c>
      <c r="C721" t="s">
        <v>45</v>
      </c>
      <c r="D721" t="s">
        <v>1212</v>
      </c>
      <c r="E721" t="s">
        <v>1292</v>
      </c>
      <c r="F721" t="s">
        <v>15</v>
      </c>
      <c r="G721" s="42">
        <v>31.924656038999998</v>
      </c>
    </row>
    <row r="722" spans="1:7" x14ac:dyDescent="0.25">
      <c r="A722" s="30">
        <v>44958</v>
      </c>
      <c r="B722" t="s">
        <v>1298</v>
      </c>
      <c r="C722" t="s">
        <v>45</v>
      </c>
      <c r="D722" t="s">
        <v>1212</v>
      </c>
      <c r="E722" t="s">
        <v>466</v>
      </c>
      <c r="F722" t="s">
        <v>466</v>
      </c>
      <c r="G722" s="42">
        <v>1.8193999999999901E-5</v>
      </c>
    </row>
    <row r="723" spans="1:7" x14ac:dyDescent="0.25">
      <c r="A723" s="30">
        <v>44958</v>
      </c>
      <c r="B723" t="s">
        <v>1298</v>
      </c>
      <c r="C723" t="s">
        <v>45</v>
      </c>
      <c r="D723" t="s">
        <v>1213</v>
      </c>
      <c r="E723" t="s">
        <v>467</v>
      </c>
      <c r="F723" t="s">
        <v>467</v>
      </c>
      <c r="G723" s="42">
        <v>205.9</v>
      </c>
    </row>
    <row r="724" spans="1:7" x14ac:dyDescent="0.25">
      <c r="A724" s="30">
        <v>44958</v>
      </c>
      <c r="B724" t="s">
        <v>1298</v>
      </c>
      <c r="C724" t="s">
        <v>45</v>
      </c>
      <c r="D724" t="s">
        <v>1213</v>
      </c>
      <c r="E724" t="s">
        <v>1235</v>
      </c>
      <c r="F724" t="s">
        <v>38</v>
      </c>
      <c r="G724" s="42">
        <v>81533.558999497996</v>
      </c>
    </row>
    <row r="725" spans="1:7" x14ac:dyDescent="0.25">
      <c r="A725" s="30">
        <v>44958</v>
      </c>
      <c r="B725" t="s">
        <v>1298</v>
      </c>
      <c r="C725" t="s">
        <v>182</v>
      </c>
      <c r="D725" t="s">
        <v>181</v>
      </c>
      <c r="E725" t="s">
        <v>1289</v>
      </c>
      <c r="F725" t="s">
        <v>15</v>
      </c>
      <c r="G725" s="42">
        <v>85.178183999999902</v>
      </c>
    </row>
    <row r="726" spans="1:7" x14ac:dyDescent="0.25">
      <c r="A726" s="30">
        <v>44958</v>
      </c>
      <c r="B726" t="s">
        <v>1298</v>
      </c>
      <c r="C726" t="s">
        <v>182</v>
      </c>
      <c r="D726" t="s">
        <v>181</v>
      </c>
      <c r="E726" t="s">
        <v>1289</v>
      </c>
      <c r="F726" t="s">
        <v>38</v>
      </c>
      <c r="G726" s="42">
        <v>-244455.339651441</v>
      </c>
    </row>
    <row r="727" spans="1:7" x14ac:dyDescent="0.25">
      <c r="A727" s="30">
        <v>44958</v>
      </c>
      <c r="B727" t="s">
        <v>1297</v>
      </c>
      <c r="C727" t="s">
        <v>86</v>
      </c>
      <c r="D727" t="s">
        <v>18</v>
      </c>
      <c r="E727" t="s">
        <v>459</v>
      </c>
      <c r="F727" t="s">
        <v>1162</v>
      </c>
      <c r="G727" s="42">
        <v>-778.02</v>
      </c>
    </row>
    <row r="728" spans="1:7" x14ac:dyDescent="0.25">
      <c r="A728" s="30">
        <v>44958</v>
      </c>
      <c r="B728" t="s">
        <v>1297</v>
      </c>
      <c r="C728" t="s">
        <v>86</v>
      </c>
      <c r="D728" t="s">
        <v>18</v>
      </c>
      <c r="E728" t="s">
        <v>459</v>
      </c>
      <c r="F728" t="s">
        <v>38</v>
      </c>
      <c r="G728" s="42">
        <v>539424.319718468</v>
      </c>
    </row>
    <row r="729" spans="1:7" x14ac:dyDescent="0.25">
      <c r="A729" s="30">
        <v>44958</v>
      </c>
      <c r="B729" t="s">
        <v>1297</v>
      </c>
      <c r="C729" t="s">
        <v>112</v>
      </c>
      <c r="D729" t="s">
        <v>120</v>
      </c>
      <c r="E729" t="s">
        <v>1289</v>
      </c>
      <c r="F729" t="s">
        <v>15</v>
      </c>
      <c r="G729" s="42">
        <v>-60.510699997000003</v>
      </c>
    </row>
    <row r="730" spans="1:7" x14ac:dyDescent="0.25">
      <c r="A730" s="30">
        <v>44958</v>
      </c>
      <c r="B730" t="s">
        <v>1297</v>
      </c>
      <c r="C730" t="s">
        <v>112</v>
      </c>
      <c r="D730" t="s">
        <v>120</v>
      </c>
      <c r="E730" t="s">
        <v>1289</v>
      </c>
      <c r="F730" t="s">
        <v>38</v>
      </c>
      <c r="G730" s="42">
        <v>72785.372096391002</v>
      </c>
    </row>
    <row r="731" spans="1:7" x14ac:dyDescent="0.25">
      <c r="A731" s="30">
        <v>44958</v>
      </c>
      <c r="B731" t="s">
        <v>1297</v>
      </c>
      <c r="C731" t="s">
        <v>1215</v>
      </c>
      <c r="D731" t="s">
        <v>1216</v>
      </c>
      <c r="E731" t="s">
        <v>1292</v>
      </c>
      <c r="F731" t="s">
        <v>15</v>
      </c>
      <c r="G731" s="42">
        <v>837.53130919999899</v>
      </c>
    </row>
    <row r="732" spans="1:7" x14ac:dyDescent="0.25">
      <c r="A732" s="30">
        <v>44958</v>
      </c>
      <c r="B732" t="s">
        <v>1297</v>
      </c>
      <c r="C732" t="s">
        <v>1215</v>
      </c>
      <c r="D732" t="s">
        <v>1216</v>
      </c>
      <c r="E732" t="s">
        <v>1292</v>
      </c>
      <c r="F732" t="s">
        <v>95</v>
      </c>
      <c r="G732" s="42">
        <v>-943819.648986271</v>
      </c>
    </row>
    <row r="733" spans="1:7" x14ac:dyDescent="0.25">
      <c r="A733" s="30">
        <v>44958</v>
      </c>
      <c r="B733" t="s">
        <v>1296</v>
      </c>
      <c r="C733" t="s">
        <v>86</v>
      </c>
      <c r="D733" t="s">
        <v>18</v>
      </c>
      <c r="E733" t="s">
        <v>459</v>
      </c>
      <c r="F733" t="s">
        <v>1162</v>
      </c>
      <c r="G733" s="42">
        <v>-368.03699999999998</v>
      </c>
    </row>
    <row r="734" spans="1:7" x14ac:dyDescent="0.25">
      <c r="A734" s="30">
        <v>44958</v>
      </c>
      <c r="B734" t="s">
        <v>1296</v>
      </c>
      <c r="C734" t="s">
        <v>86</v>
      </c>
      <c r="D734" t="s">
        <v>18</v>
      </c>
      <c r="E734" t="s">
        <v>459</v>
      </c>
      <c r="F734" t="s">
        <v>38</v>
      </c>
      <c r="G734" s="42">
        <v>397695.74466592399</v>
      </c>
    </row>
    <row r="735" spans="1:7" x14ac:dyDescent="0.25">
      <c r="A735" s="30">
        <v>44958</v>
      </c>
      <c r="B735" t="s">
        <v>1296</v>
      </c>
      <c r="C735" t="s">
        <v>1215</v>
      </c>
      <c r="D735" t="s">
        <v>1216</v>
      </c>
      <c r="E735" t="s">
        <v>1289</v>
      </c>
      <c r="F735" t="s">
        <v>15</v>
      </c>
      <c r="G735" s="42">
        <v>368.03855334000002</v>
      </c>
    </row>
    <row r="736" spans="1:7" x14ac:dyDescent="0.25">
      <c r="A736" s="30">
        <v>44958</v>
      </c>
      <c r="B736" t="s">
        <v>1296</v>
      </c>
      <c r="C736" t="s">
        <v>1215</v>
      </c>
      <c r="D736" t="s">
        <v>1216</v>
      </c>
      <c r="E736" t="s">
        <v>1289</v>
      </c>
      <c r="F736" t="s">
        <v>38</v>
      </c>
      <c r="G736" s="42">
        <v>-499663.76288643101</v>
      </c>
    </row>
    <row r="737" spans="1:7" x14ac:dyDescent="0.25">
      <c r="A737" s="30">
        <v>44958</v>
      </c>
      <c r="B737" t="s">
        <v>1295</v>
      </c>
      <c r="C737" t="s">
        <v>86</v>
      </c>
      <c r="D737" t="s">
        <v>18</v>
      </c>
      <c r="E737" t="s">
        <v>459</v>
      </c>
      <c r="F737" t="s">
        <v>1162</v>
      </c>
      <c r="G737" s="42">
        <v>11720.49</v>
      </c>
    </row>
    <row r="738" spans="1:7" x14ac:dyDescent="0.25">
      <c r="A738" s="30">
        <v>44958</v>
      </c>
      <c r="B738" t="s">
        <v>1295</v>
      </c>
      <c r="C738" t="s">
        <v>86</v>
      </c>
      <c r="D738" t="s">
        <v>18</v>
      </c>
      <c r="E738" t="s">
        <v>459</v>
      </c>
      <c r="F738" t="s">
        <v>38</v>
      </c>
      <c r="G738" s="42">
        <v>-17211651.6787135</v>
      </c>
    </row>
    <row r="739" spans="1:7" x14ac:dyDescent="0.25">
      <c r="A739" s="30">
        <v>44958</v>
      </c>
      <c r="B739" t="s">
        <v>1295</v>
      </c>
      <c r="C739" t="s">
        <v>112</v>
      </c>
      <c r="D739" t="s">
        <v>120</v>
      </c>
      <c r="E739" t="s">
        <v>1289</v>
      </c>
      <c r="F739" t="s">
        <v>15</v>
      </c>
      <c r="G739" s="42">
        <v>-0.32600000000000001</v>
      </c>
    </row>
    <row r="740" spans="1:7" x14ac:dyDescent="0.25">
      <c r="A740" s="30">
        <v>44958</v>
      </c>
      <c r="B740" t="s">
        <v>1295</v>
      </c>
      <c r="C740" t="s">
        <v>112</v>
      </c>
      <c r="D740" t="s">
        <v>120</v>
      </c>
      <c r="E740" t="s">
        <v>1289</v>
      </c>
      <c r="F740" t="s">
        <v>38</v>
      </c>
      <c r="G740" s="42">
        <v>391.24563999999998</v>
      </c>
    </row>
    <row r="741" spans="1:7" x14ac:dyDescent="0.25">
      <c r="A741" s="30">
        <v>44958</v>
      </c>
      <c r="B741" t="s">
        <v>1293</v>
      </c>
      <c r="C741" t="s">
        <v>86</v>
      </c>
      <c r="D741" t="s">
        <v>12</v>
      </c>
      <c r="E741" t="s">
        <v>455</v>
      </c>
      <c r="F741" t="s">
        <v>455</v>
      </c>
      <c r="G741" s="42">
        <v>3.9691200000000002E-4</v>
      </c>
    </row>
    <row r="742" spans="1:7" x14ac:dyDescent="0.25">
      <c r="A742" s="30">
        <v>44958</v>
      </c>
      <c r="B742" t="s">
        <v>1293</v>
      </c>
      <c r="C742" t="s">
        <v>86</v>
      </c>
      <c r="D742" t="s">
        <v>12</v>
      </c>
      <c r="E742" t="s">
        <v>1292</v>
      </c>
      <c r="F742" t="s">
        <v>15</v>
      </c>
      <c r="G742" s="42">
        <v>224.16843539600001</v>
      </c>
    </row>
    <row r="743" spans="1:7" x14ac:dyDescent="0.25">
      <c r="A743" s="30">
        <v>44958</v>
      </c>
      <c r="B743" t="s">
        <v>1293</v>
      </c>
      <c r="C743" t="s">
        <v>86</v>
      </c>
      <c r="D743" t="s">
        <v>91</v>
      </c>
      <c r="E743" t="s">
        <v>1294</v>
      </c>
      <c r="F743" t="s">
        <v>88</v>
      </c>
      <c r="G743" s="42">
        <v>3815.6780199999998</v>
      </c>
    </row>
    <row r="744" spans="1:7" x14ac:dyDescent="0.25">
      <c r="A744" s="30">
        <v>44958</v>
      </c>
      <c r="B744" t="s">
        <v>1293</v>
      </c>
      <c r="C744" t="s">
        <v>86</v>
      </c>
      <c r="D744" t="s">
        <v>91</v>
      </c>
      <c r="E744" t="s">
        <v>1294</v>
      </c>
      <c r="F744" t="s">
        <v>15</v>
      </c>
      <c r="G744" s="42">
        <v>-2.3422000000000001</v>
      </c>
    </row>
    <row r="745" spans="1:7" x14ac:dyDescent="0.25">
      <c r="A745" s="30">
        <v>44958</v>
      </c>
      <c r="B745" t="s">
        <v>1293</v>
      </c>
      <c r="C745" t="s">
        <v>112</v>
      </c>
      <c r="D745" t="s">
        <v>120</v>
      </c>
      <c r="E745" t="s">
        <v>1289</v>
      </c>
      <c r="F745" t="s">
        <v>15</v>
      </c>
      <c r="G745" s="42">
        <v>254.885095076</v>
      </c>
    </row>
    <row r="746" spans="1:7" x14ac:dyDescent="0.25">
      <c r="A746" s="30">
        <v>44958</v>
      </c>
      <c r="B746" t="s">
        <v>1293</v>
      </c>
      <c r="C746" t="s">
        <v>112</v>
      </c>
      <c r="D746" t="s">
        <v>120</v>
      </c>
      <c r="E746" t="s">
        <v>1289</v>
      </c>
      <c r="F746" t="s">
        <v>38</v>
      </c>
      <c r="G746" s="42">
        <v>-616251.40099240805</v>
      </c>
    </row>
    <row r="747" spans="1:7" x14ac:dyDescent="0.25">
      <c r="A747" s="30">
        <v>44958</v>
      </c>
      <c r="B747" t="s">
        <v>1293</v>
      </c>
      <c r="C747" t="s">
        <v>112</v>
      </c>
      <c r="D747" t="s">
        <v>165</v>
      </c>
      <c r="E747" t="s">
        <v>1289</v>
      </c>
      <c r="F747" t="s">
        <v>15</v>
      </c>
      <c r="G747" s="42">
        <v>-1.1408</v>
      </c>
    </row>
    <row r="748" spans="1:7" x14ac:dyDescent="0.25">
      <c r="A748" s="30">
        <v>44958</v>
      </c>
      <c r="B748" t="s">
        <v>1293</v>
      </c>
      <c r="C748" t="s">
        <v>112</v>
      </c>
      <c r="D748" t="s">
        <v>165</v>
      </c>
      <c r="E748" t="s">
        <v>1289</v>
      </c>
      <c r="F748" t="s">
        <v>38</v>
      </c>
      <c r="G748" s="42">
        <v>2264.8302399999998</v>
      </c>
    </row>
    <row r="749" spans="1:7" x14ac:dyDescent="0.25">
      <c r="A749" s="30">
        <v>44958</v>
      </c>
      <c r="B749" t="s">
        <v>1291</v>
      </c>
      <c r="C749" t="s">
        <v>86</v>
      </c>
      <c r="D749" t="s">
        <v>12</v>
      </c>
      <c r="E749" t="s">
        <v>455</v>
      </c>
      <c r="F749" t="s">
        <v>455</v>
      </c>
      <c r="G749" s="42">
        <v>3.9910299999999999E-4</v>
      </c>
    </row>
    <row r="750" spans="1:7" x14ac:dyDescent="0.25">
      <c r="A750" s="30">
        <v>44958</v>
      </c>
      <c r="B750" t="s">
        <v>1291</v>
      </c>
      <c r="C750" t="s">
        <v>86</v>
      </c>
      <c r="D750" t="s">
        <v>12</v>
      </c>
      <c r="E750" t="s">
        <v>1292</v>
      </c>
      <c r="F750" t="s">
        <v>15</v>
      </c>
      <c r="G750" s="42">
        <v>204.63939362299999</v>
      </c>
    </row>
    <row r="751" spans="1:7" x14ac:dyDescent="0.25">
      <c r="A751" s="30">
        <v>44958</v>
      </c>
      <c r="B751" t="s">
        <v>1291</v>
      </c>
      <c r="C751" t="s">
        <v>86</v>
      </c>
      <c r="D751" t="s">
        <v>91</v>
      </c>
      <c r="E751" t="s">
        <v>1289</v>
      </c>
      <c r="F751" t="s">
        <v>15</v>
      </c>
      <c r="G751" s="42">
        <v>-38.78</v>
      </c>
    </row>
    <row r="752" spans="1:7" x14ac:dyDescent="0.25">
      <c r="A752" s="30">
        <v>44958</v>
      </c>
      <c r="B752" t="s">
        <v>1291</v>
      </c>
      <c r="C752" t="s">
        <v>86</v>
      </c>
      <c r="D752" t="s">
        <v>91</v>
      </c>
      <c r="E752" t="s">
        <v>1289</v>
      </c>
      <c r="F752" t="s">
        <v>38</v>
      </c>
      <c r="G752" s="42">
        <v>46497.22</v>
      </c>
    </row>
    <row r="753" spans="1:7" x14ac:dyDescent="0.25">
      <c r="A753" s="30">
        <v>44958</v>
      </c>
      <c r="B753" t="s">
        <v>1291</v>
      </c>
      <c r="C753" t="s">
        <v>112</v>
      </c>
      <c r="D753" t="s">
        <v>120</v>
      </c>
      <c r="E753" t="s">
        <v>1289</v>
      </c>
      <c r="F753" t="s">
        <v>15</v>
      </c>
      <c r="G753" s="42">
        <v>44.452300004999998</v>
      </c>
    </row>
    <row r="754" spans="1:7" x14ac:dyDescent="0.25">
      <c r="A754" s="30">
        <v>44958</v>
      </c>
      <c r="B754" t="s">
        <v>1291</v>
      </c>
      <c r="C754" t="s">
        <v>112</v>
      </c>
      <c r="D754" t="s">
        <v>120</v>
      </c>
      <c r="E754" t="s">
        <v>1289</v>
      </c>
      <c r="F754" t="s">
        <v>38</v>
      </c>
      <c r="G754" s="42">
        <v>-47146.448670418999</v>
      </c>
    </row>
    <row r="755" spans="1:7" x14ac:dyDescent="0.25">
      <c r="A755" s="30">
        <v>44958</v>
      </c>
      <c r="B755" t="s">
        <v>1291</v>
      </c>
      <c r="C755" t="s">
        <v>112</v>
      </c>
      <c r="D755" t="s">
        <v>165</v>
      </c>
      <c r="E755" t="s">
        <v>1289</v>
      </c>
      <c r="F755" t="s">
        <v>15</v>
      </c>
      <c r="G755" s="42">
        <v>-1.789799999</v>
      </c>
    </row>
    <row r="756" spans="1:7" x14ac:dyDescent="0.25">
      <c r="A756" s="30">
        <v>44958</v>
      </c>
      <c r="B756" t="s">
        <v>1291</v>
      </c>
      <c r="C756" t="s">
        <v>112</v>
      </c>
      <c r="D756" t="s">
        <v>165</v>
      </c>
      <c r="E756" t="s">
        <v>1289</v>
      </c>
      <c r="F756" t="s">
        <v>38</v>
      </c>
      <c r="G756" s="42">
        <v>3552.7529980149998</v>
      </c>
    </row>
    <row r="757" spans="1:7" x14ac:dyDescent="0.25">
      <c r="A757" s="30">
        <v>44958</v>
      </c>
      <c r="B757" t="s">
        <v>1290</v>
      </c>
      <c r="C757" t="s">
        <v>86</v>
      </c>
      <c r="D757" t="s">
        <v>18</v>
      </c>
      <c r="E757" t="s">
        <v>459</v>
      </c>
      <c r="F757" t="s">
        <v>1162</v>
      </c>
      <c r="G757" s="42">
        <v>12248.870999999999</v>
      </c>
    </row>
    <row r="758" spans="1:7" x14ac:dyDescent="0.25">
      <c r="A758" s="30">
        <v>44958</v>
      </c>
      <c r="B758" t="s">
        <v>1290</v>
      </c>
      <c r="C758" t="s">
        <v>86</v>
      </c>
      <c r="D758" t="s">
        <v>18</v>
      </c>
      <c r="E758" t="s">
        <v>459</v>
      </c>
      <c r="F758" t="s">
        <v>38</v>
      </c>
      <c r="G758" s="42">
        <v>-18249264.349319801</v>
      </c>
    </row>
    <row r="759" spans="1:7" x14ac:dyDescent="0.25">
      <c r="A759" s="30">
        <v>44958</v>
      </c>
      <c r="B759" t="s">
        <v>1290</v>
      </c>
      <c r="C759" t="s">
        <v>112</v>
      </c>
      <c r="D759" t="s">
        <v>120</v>
      </c>
      <c r="E759" t="s">
        <v>1289</v>
      </c>
      <c r="F759" t="s">
        <v>38</v>
      </c>
      <c r="G759" s="42">
        <v>-45.525407999999999</v>
      </c>
    </row>
    <row r="760" spans="1:7" x14ac:dyDescent="0.25">
      <c r="A760" s="30">
        <v>44958</v>
      </c>
      <c r="B760" t="s">
        <v>1283</v>
      </c>
      <c r="C760" t="s">
        <v>1184</v>
      </c>
      <c r="D760" t="s">
        <v>1185</v>
      </c>
      <c r="E760" t="s">
        <v>1282</v>
      </c>
      <c r="F760" t="s">
        <v>1186</v>
      </c>
      <c r="G760" s="42">
        <v>7568.3</v>
      </c>
    </row>
    <row r="761" spans="1:7" x14ac:dyDescent="0.25">
      <c r="A761" s="30">
        <v>44958</v>
      </c>
      <c r="B761" t="s">
        <v>1283</v>
      </c>
      <c r="C761" t="s">
        <v>1184</v>
      </c>
      <c r="D761" t="s">
        <v>1185</v>
      </c>
      <c r="E761" t="s">
        <v>1282</v>
      </c>
      <c r="F761" t="s">
        <v>95</v>
      </c>
      <c r="G761" s="42">
        <v>-378414.64122460003</v>
      </c>
    </row>
    <row r="762" spans="1:7" x14ac:dyDescent="0.25">
      <c r="A762" s="30">
        <v>44958</v>
      </c>
      <c r="B762" t="s">
        <v>1281</v>
      </c>
      <c r="C762" t="s">
        <v>1184</v>
      </c>
      <c r="D762" t="s">
        <v>1185</v>
      </c>
      <c r="E762" t="s">
        <v>1280</v>
      </c>
      <c r="F762" t="s">
        <v>1187</v>
      </c>
      <c r="G762" s="42">
        <v>126.3412</v>
      </c>
    </row>
    <row r="763" spans="1:7" x14ac:dyDescent="0.25">
      <c r="A763" s="30">
        <v>44958</v>
      </c>
      <c r="B763" t="s">
        <v>1281</v>
      </c>
      <c r="C763" t="s">
        <v>1184</v>
      </c>
      <c r="D763" t="s">
        <v>1185</v>
      </c>
      <c r="E763" t="s">
        <v>1280</v>
      </c>
      <c r="F763" t="s">
        <v>95</v>
      </c>
      <c r="G763" s="42">
        <v>-3790235.9683999401</v>
      </c>
    </row>
    <row r="764" spans="1:7" x14ac:dyDescent="0.25">
      <c r="A764" s="30">
        <v>44958</v>
      </c>
      <c r="B764" t="s">
        <v>1278</v>
      </c>
      <c r="C764" t="s">
        <v>86</v>
      </c>
      <c r="D764" t="s">
        <v>83</v>
      </c>
      <c r="E764" t="s">
        <v>1277</v>
      </c>
      <c r="F764" t="s">
        <v>189</v>
      </c>
      <c r="G764" s="42">
        <v>35653</v>
      </c>
    </row>
    <row r="765" spans="1:7" x14ac:dyDescent="0.25">
      <c r="A765" s="30">
        <v>44958</v>
      </c>
      <c r="B765" t="s">
        <v>1278</v>
      </c>
      <c r="C765" t="s">
        <v>86</v>
      </c>
      <c r="D765" t="s">
        <v>83</v>
      </c>
      <c r="E765" t="s">
        <v>1277</v>
      </c>
      <c r="F765" t="s">
        <v>38</v>
      </c>
      <c r="G765" s="42">
        <v>-18266.8498</v>
      </c>
    </row>
    <row r="766" spans="1:7" x14ac:dyDescent="0.25">
      <c r="A766" s="30">
        <v>44958</v>
      </c>
      <c r="B766" t="s">
        <v>1278</v>
      </c>
      <c r="C766" t="s">
        <v>1215</v>
      </c>
      <c r="D766" t="s">
        <v>1216</v>
      </c>
      <c r="E766" t="s">
        <v>1279</v>
      </c>
      <c r="F766" t="s">
        <v>189</v>
      </c>
      <c r="G766" s="42">
        <v>-35626.945849290001</v>
      </c>
    </row>
    <row r="767" spans="1:7" x14ac:dyDescent="0.25">
      <c r="A767" s="30">
        <v>44958</v>
      </c>
      <c r="B767" t="s">
        <v>1278</v>
      </c>
      <c r="C767" t="s">
        <v>1215</v>
      </c>
      <c r="D767" t="s">
        <v>1216</v>
      </c>
      <c r="E767" t="s">
        <v>1279</v>
      </c>
      <c r="F767" t="s">
        <v>95</v>
      </c>
      <c r="G767" s="42">
        <v>18299.233541117999</v>
      </c>
    </row>
    <row r="768" spans="1:7" x14ac:dyDescent="0.25">
      <c r="A768" s="30">
        <v>44958</v>
      </c>
      <c r="B768" t="s">
        <v>1275</v>
      </c>
      <c r="C768" t="s">
        <v>86</v>
      </c>
      <c r="D768" t="s">
        <v>83</v>
      </c>
      <c r="E768" t="s">
        <v>1274</v>
      </c>
      <c r="F768" t="s">
        <v>408</v>
      </c>
      <c r="G768" s="42">
        <v>309036</v>
      </c>
    </row>
    <row r="769" spans="1:7" x14ac:dyDescent="0.25">
      <c r="A769" s="30">
        <v>44958</v>
      </c>
      <c r="B769" t="s">
        <v>1275</v>
      </c>
      <c r="C769" t="s">
        <v>86</v>
      </c>
      <c r="D769" t="s">
        <v>83</v>
      </c>
      <c r="E769" t="s">
        <v>1274</v>
      </c>
      <c r="F769" t="s">
        <v>38</v>
      </c>
      <c r="G769" s="42">
        <v>-23701.656200000001</v>
      </c>
    </row>
    <row r="770" spans="1:7" x14ac:dyDescent="0.25">
      <c r="A770" s="30">
        <v>44958</v>
      </c>
      <c r="B770" t="s">
        <v>1275</v>
      </c>
      <c r="C770" t="s">
        <v>1215</v>
      </c>
      <c r="D770" t="s">
        <v>1216</v>
      </c>
      <c r="E770" t="s">
        <v>1276</v>
      </c>
      <c r="F770" t="s">
        <v>408</v>
      </c>
      <c r="G770" s="42">
        <v>-319683.63738650002</v>
      </c>
    </row>
    <row r="771" spans="1:7" x14ac:dyDescent="0.25">
      <c r="A771" s="30">
        <v>44958</v>
      </c>
      <c r="B771" t="s">
        <v>1275</v>
      </c>
      <c r="C771" t="s">
        <v>1215</v>
      </c>
      <c r="D771" t="s">
        <v>1216</v>
      </c>
      <c r="E771" t="s">
        <v>1276</v>
      </c>
      <c r="F771" t="s">
        <v>95</v>
      </c>
      <c r="G771" s="42">
        <v>24551.725987544</v>
      </c>
    </row>
    <row r="772" spans="1:7" x14ac:dyDescent="0.25">
      <c r="A772" s="30">
        <v>44958</v>
      </c>
      <c r="B772" t="s">
        <v>1272</v>
      </c>
      <c r="C772" t="s">
        <v>86</v>
      </c>
      <c r="D772" t="s">
        <v>83</v>
      </c>
      <c r="E772" t="s">
        <v>1271</v>
      </c>
      <c r="F772" t="s">
        <v>135</v>
      </c>
      <c r="G772" s="42">
        <v>668941</v>
      </c>
    </row>
    <row r="773" spans="1:7" x14ac:dyDescent="0.25">
      <c r="A773" s="30">
        <v>44958</v>
      </c>
      <c r="B773" t="s">
        <v>1272</v>
      </c>
      <c r="C773" t="s">
        <v>86</v>
      </c>
      <c r="D773" t="s">
        <v>83</v>
      </c>
      <c r="E773" t="s">
        <v>1271</v>
      </c>
      <c r="F773" t="s">
        <v>38</v>
      </c>
      <c r="G773" s="42">
        <v>-36752.475100000003</v>
      </c>
    </row>
    <row r="774" spans="1:7" x14ac:dyDescent="0.25">
      <c r="A774" s="30">
        <v>44958</v>
      </c>
      <c r="B774" t="s">
        <v>1272</v>
      </c>
      <c r="C774" t="s">
        <v>1215</v>
      </c>
      <c r="D774" t="s">
        <v>1216</v>
      </c>
      <c r="E774" t="s">
        <v>1273</v>
      </c>
      <c r="F774" t="s">
        <v>135</v>
      </c>
      <c r="G774" s="42">
        <v>-669050.19999999995</v>
      </c>
    </row>
    <row r="775" spans="1:7" x14ac:dyDescent="0.25">
      <c r="A775" s="30">
        <v>44958</v>
      </c>
      <c r="B775" t="s">
        <v>1272</v>
      </c>
      <c r="C775" t="s">
        <v>1215</v>
      </c>
      <c r="D775" t="s">
        <v>1216</v>
      </c>
      <c r="E775" t="s">
        <v>1273</v>
      </c>
      <c r="F775" t="s">
        <v>95</v>
      </c>
      <c r="G775" s="42">
        <v>36902.103559700001</v>
      </c>
    </row>
    <row r="776" spans="1:7" x14ac:dyDescent="0.25">
      <c r="A776" s="30">
        <v>44958</v>
      </c>
      <c r="B776" t="s">
        <v>1270</v>
      </c>
      <c r="C776" t="s">
        <v>86</v>
      </c>
      <c r="D776" t="s">
        <v>83</v>
      </c>
      <c r="E776" t="s">
        <v>1267</v>
      </c>
      <c r="F776" t="s">
        <v>27</v>
      </c>
      <c r="G776" s="42">
        <v>1629.03</v>
      </c>
    </row>
    <row r="777" spans="1:7" x14ac:dyDescent="0.25">
      <c r="A777" s="30">
        <v>44958</v>
      </c>
      <c r="B777" t="s">
        <v>1270</v>
      </c>
      <c r="C777" t="s">
        <v>86</v>
      </c>
      <c r="D777" t="s">
        <v>83</v>
      </c>
      <c r="E777" t="s">
        <v>1267</v>
      </c>
      <c r="F777" t="s">
        <v>38</v>
      </c>
      <c r="G777" s="42">
        <v>-11096.952359999999</v>
      </c>
    </row>
    <row r="778" spans="1:7" x14ac:dyDescent="0.25">
      <c r="A778" s="30">
        <v>44958</v>
      </c>
      <c r="B778" t="s">
        <v>1270</v>
      </c>
      <c r="C778" t="s">
        <v>86</v>
      </c>
      <c r="D778" t="s">
        <v>91</v>
      </c>
      <c r="E778" t="s">
        <v>1267</v>
      </c>
      <c r="F778" t="s">
        <v>27</v>
      </c>
      <c r="G778" s="42">
        <v>-5341</v>
      </c>
    </row>
    <row r="779" spans="1:7" x14ac:dyDescent="0.25">
      <c r="A779" s="30">
        <v>44958</v>
      </c>
      <c r="B779" t="s">
        <v>1270</v>
      </c>
      <c r="C779" t="s">
        <v>86</v>
      </c>
      <c r="D779" t="s">
        <v>91</v>
      </c>
      <c r="E779" t="s">
        <v>1267</v>
      </c>
      <c r="F779" t="s">
        <v>38</v>
      </c>
      <c r="G779" s="42">
        <v>46106.62674</v>
      </c>
    </row>
    <row r="780" spans="1:7" x14ac:dyDescent="0.25">
      <c r="A780" s="30">
        <v>44958</v>
      </c>
      <c r="B780" t="s">
        <v>1270</v>
      </c>
      <c r="C780" t="s">
        <v>86</v>
      </c>
      <c r="D780" t="s">
        <v>18</v>
      </c>
      <c r="E780" t="s">
        <v>463</v>
      </c>
      <c r="F780" t="s">
        <v>1163</v>
      </c>
      <c r="G780" s="42">
        <v>-82578.62</v>
      </c>
    </row>
    <row r="781" spans="1:7" x14ac:dyDescent="0.25">
      <c r="A781" s="30">
        <v>44958</v>
      </c>
      <c r="B781" t="s">
        <v>1270</v>
      </c>
      <c r="C781" t="s">
        <v>86</v>
      </c>
      <c r="D781" t="s">
        <v>18</v>
      </c>
      <c r="E781" t="s">
        <v>463</v>
      </c>
      <c r="F781" t="s">
        <v>38</v>
      </c>
      <c r="G781" s="42">
        <v>764268.52787919797</v>
      </c>
    </row>
    <row r="782" spans="1:7" x14ac:dyDescent="0.25">
      <c r="A782" s="30">
        <v>44958</v>
      </c>
      <c r="B782" t="s">
        <v>1270</v>
      </c>
      <c r="C782" t="s">
        <v>101</v>
      </c>
      <c r="D782" t="s">
        <v>102</v>
      </c>
      <c r="E782" t="s">
        <v>1269</v>
      </c>
      <c r="F782" t="s">
        <v>27</v>
      </c>
      <c r="G782" s="42">
        <v>80025.760097320002</v>
      </c>
    </row>
    <row r="783" spans="1:7" x14ac:dyDescent="0.25">
      <c r="A783" s="30">
        <v>44958</v>
      </c>
      <c r="B783" t="s">
        <v>1270</v>
      </c>
      <c r="C783" t="s">
        <v>101</v>
      </c>
      <c r="D783" t="s">
        <v>102</v>
      </c>
      <c r="E783" t="s">
        <v>1269</v>
      </c>
      <c r="F783" t="s">
        <v>95</v>
      </c>
      <c r="G783" s="42">
        <v>-462501.12944218901</v>
      </c>
    </row>
    <row r="784" spans="1:7" x14ac:dyDescent="0.25">
      <c r="A784" s="30">
        <v>44958</v>
      </c>
      <c r="B784" t="s">
        <v>1270</v>
      </c>
      <c r="C784" t="s">
        <v>112</v>
      </c>
      <c r="D784" t="s">
        <v>120</v>
      </c>
      <c r="E784" t="s">
        <v>1267</v>
      </c>
      <c r="F784" t="s">
        <v>27</v>
      </c>
      <c r="G784" s="42">
        <v>-1685.6324172269999</v>
      </c>
    </row>
    <row r="785" spans="1:7" x14ac:dyDescent="0.25">
      <c r="A785" s="30">
        <v>44958</v>
      </c>
      <c r="B785" t="s">
        <v>1270</v>
      </c>
      <c r="C785" t="s">
        <v>112</v>
      </c>
      <c r="D785" t="s">
        <v>120</v>
      </c>
      <c r="E785" t="s">
        <v>1267</v>
      </c>
      <c r="F785" t="s">
        <v>38</v>
      </c>
      <c r="G785" s="42">
        <v>-9840.6137978679999</v>
      </c>
    </row>
    <row r="786" spans="1:7" x14ac:dyDescent="0.25">
      <c r="A786" s="30">
        <v>44958</v>
      </c>
      <c r="B786" t="s">
        <v>1270</v>
      </c>
      <c r="C786" t="s">
        <v>166</v>
      </c>
      <c r="D786" t="s">
        <v>1196</v>
      </c>
      <c r="E786" t="s">
        <v>1269</v>
      </c>
      <c r="F786" t="s">
        <v>27</v>
      </c>
      <c r="G786" s="42">
        <v>30044</v>
      </c>
    </row>
    <row r="787" spans="1:7" x14ac:dyDescent="0.25">
      <c r="A787" s="30">
        <v>44958</v>
      </c>
      <c r="B787" t="s">
        <v>1270</v>
      </c>
      <c r="C787" t="s">
        <v>166</v>
      </c>
      <c r="D787" t="s">
        <v>1196</v>
      </c>
      <c r="E787" t="s">
        <v>1269</v>
      </c>
      <c r="F787" t="s">
        <v>95</v>
      </c>
      <c r="G787" s="42">
        <v>-216987.53229999999</v>
      </c>
    </row>
    <row r="788" spans="1:7" x14ac:dyDescent="0.25">
      <c r="A788" s="30">
        <v>44958</v>
      </c>
      <c r="B788" t="s">
        <v>1270</v>
      </c>
      <c r="C788" t="s">
        <v>45</v>
      </c>
      <c r="D788" t="s">
        <v>1213</v>
      </c>
      <c r="E788" t="s">
        <v>468</v>
      </c>
      <c r="F788" t="s">
        <v>468</v>
      </c>
      <c r="G788" s="42">
        <v>-33952</v>
      </c>
    </row>
    <row r="789" spans="1:7" x14ac:dyDescent="0.25">
      <c r="A789" s="30">
        <v>44958</v>
      </c>
      <c r="B789" t="s">
        <v>1270</v>
      </c>
      <c r="C789" t="s">
        <v>45</v>
      </c>
      <c r="D789" t="s">
        <v>1213</v>
      </c>
      <c r="E789" t="s">
        <v>1235</v>
      </c>
      <c r="F789" t="s">
        <v>38</v>
      </c>
      <c r="G789" s="42">
        <v>34881.237919257997</v>
      </c>
    </row>
    <row r="790" spans="1:7" x14ac:dyDescent="0.25">
      <c r="A790" s="30">
        <v>44958</v>
      </c>
      <c r="B790" t="s">
        <v>1268</v>
      </c>
      <c r="C790" t="s">
        <v>86</v>
      </c>
      <c r="D790" t="s">
        <v>83</v>
      </c>
      <c r="E790" t="s">
        <v>1267</v>
      </c>
      <c r="F790" t="s">
        <v>27</v>
      </c>
      <c r="G790" s="42">
        <v>3806.11</v>
      </c>
    </row>
    <row r="791" spans="1:7" x14ac:dyDescent="0.25">
      <c r="A791" s="30">
        <v>44958</v>
      </c>
      <c r="B791" t="s">
        <v>1268</v>
      </c>
      <c r="C791" t="s">
        <v>86</v>
      </c>
      <c r="D791" t="s">
        <v>83</v>
      </c>
      <c r="E791" t="s">
        <v>1267</v>
      </c>
      <c r="F791" t="s">
        <v>38</v>
      </c>
      <c r="G791" s="42">
        <v>-20779.21067</v>
      </c>
    </row>
    <row r="792" spans="1:7" x14ac:dyDescent="0.25">
      <c r="A792" s="30">
        <v>44958</v>
      </c>
      <c r="B792" t="s">
        <v>1268</v>
      </c>
      <c r="C792" t="s">
        <v>1215</v>
      </c>
      <c r="D792" t="s">
        <v>1216</v>
      </c>
      <c r="E792" t="s">
        <v>1269</v>
      </c>
      <c r="F792" t="s">
        <v>27</v>
      </c>
      <c r="G792" s="42">
        <v>-3806.5011019200001</v>
      </c>
    </row>
    <row r="793" spans="1:7" x14ac:dyDescent="0.25">
      <c r="A793" s="30">
        <v>44958</v>
      </c>
      <c r="B793" t="s">
        <v>1268</v>
      </c>
      <c r="C793" t="s">
        <v>1215</v>
      </c>
      <c r="D793" t="s">
        <v>1216</v>
      </c>
      <c r="E793" t="s">
        <v>1269</v>
      </c>
      <c r="F793" t="s">
        <v>95</v>
      </c>
      <c r="G793" s="42">
        <v>20946.299120837</v>
      </c>
    </row>
    <row r="794" spans="1:7" x14ac:dyDescent="0.25">
      <c r="A794" s="30">
        <v>44958</v>
      </c>
      <c r="B794" t="s">
        <v>1266</v>
      </c>
      <c r="C794" t="s">
        <v>86</v>
      </c>
      <c r="D794" t="s">
        <v>91</v>
      </c>
      <c r="E794" t="s">
        <v>1263</v>
      </c>
      <c r="F794" t="s">
        <v>24</v>
      </c>
      <c r="G794" s="42">
        <v>-523.12699999999995</v>
      </c>
    </row>
    <row r="795" spans="1:7" x14ac:dyDescent="0.25">
      <c r="A795" s="30">
        <v>44958</v>
      </c>
      <c r="B795" t="s">
        <v>1266</v>
      </c>
      <c r="C795" t="s">
        <v>86</v>
      </c>
      <c r="D795" t="s">
        <v>91</v>
      </c>
      <c r="E795" t="s">
        <v>1263</v>
      </c>
      <c r="F795" t="s">
        <v>38</v>
      </c>
      <c r="G795" s="42">
        <v>31505.687689999999</v>
      </c>
    </row>
    <row r="796" spans="1:7" x14ac:dyDescent="0.25">
      <c r="A796" s="30">
        <v>44958</v>
      </c>
      <c r="B796" t="s">
        <v>1266</v>
      </c>
      <c r="C796" t="s">
        <v>86</v>
      </c>
      <c r="D796" t="s">
        <v>18</v>
      </c>
      <c r="E796" t="s">
        <v>460</v>
      </c>
      <c r="F796" t="s">
        <v>1164</v>
      </c>
      <c r="G796" s="42">
        <v>-2596.5230000000001</v>
      </c>
    </row>
    <row r="797" spans="1:7" x14ac:dyDescent="0.25">
      <c r="A797" s="30">
        <v>44958</v>
      </c>
      <c r="B797" t="s">
        <v>1266</v>
      </c>
      <c r="C797" t="s">
        <v>86</v>
      </c>
      <c r="D797" t="s">
        <v>18</v>
      </c>
      <c r="E797" t="s">
        <v>460</v>
      </c>
      <c r="F797" t="s">
        <v>38</v>
      </c>
      <c r="G797" s="42">
        <v>208472.20685660301</v>
      </c>
    </row>
    <row r="798" spans="1:7" x14ac:dyDescent="0.25">
      <c r="A798" s="30">
        <v>44958</v>
      </c>
      <c r="B798" t="s">
        <v>1266</v>
      </c>
      <c r="C798" t="s">
        <v>101</v>
      </c>
      <c r="D798" t="s">
        <v>102</v>
      </c>
      <c r="E798" t="s">
        <v>1265</v>
      </c>
      <c r="F798" t="s">
        <v>24</v>
      </c>
      <c r="G798" s="42">
        <v>3108.9237368600002</v>
      </c>
    </row>
    <row r="799" spans="1:7" x14ac:dyDescent="0.25">
      <c r="A799" s="30">
        <v>44958</v>
      </c>
      <c r="B799" t="s">
        <v>1266</v>
      </c>
      <c r="C799" t="s">
        <v>101</v>
      </c>
      <c r="D799" t="s">
        <v>102</v>
      </c>
      <c r="E799" t="s">
        <v>1265</v>
      </c>
      <c r="F799" t="s">
        <v>95</v>
      </c>
      <c r="G799" s="42">
        <v>-114221.365793893</v>
      </c>
    </row>
    <row r="800" spans="1:7" x14ac:dyDescent="0.25">
      <c r="A800" s="30">
        <v>44958</v>
      </c>
      <c r="B800" t="s">
        <v>1266</v>
      </c>
      <c r="C800" t="s">
        <v>112</v>
      </c>
      <c r="D800" t="s">
        <v>120</v>
      </c>
      <c r="E800" t="s">
        <v>1263</v>
      </c>
      <c r="F800" t="s">
        <v>24</v>
      </c>
      <c r="G800" s="42">
        <v>7093.5005332609999</v>
      </c>
    </row>
    <row r="801" spans="1:7" x14ac:dyDescent="0.25">
      <c r="A801" s="30">
        <v>44958</v>
      </c>
      <c r="B801" t="s">
        <v>1266</v>
      </c>
      <c r="C801" t="s">
        <v>112</v>
      </c>
      <c r="D801" t="s">
        <v>120</v>
      </c>
      <c r="E801" t="s">
        <v>1263</v>
      </c>
      <c r="F801" t="s">
        <v>38</v>
      </c>
      <c r="G801" s="42">
        <v>-456403.622989216</v>
      </c>
    </row>
    <row r="802" spans="1:7" x14ac:dyDescent="0.25">
      <c r="A802" s="30">
        <v>44958</v>
      </c>
      <c r="B802" t="s">
        <v>1266</v>
      </c>
      <c r="C802" t="s">
        <v>112</v>
      </c>
      <c r="D802" t="s">
        <v>165</v>
      </c>
      <c r="E802" t="s">
        <v>1263</v>
      </c>
      <c r="F802" t="s">
        <v>24</v>
      </c>
      <c r="G802" s="42">
        <v>-1737.728657912</v>
      </c>
    </row>
    <row r="803" spans="1:7" x14ac:dyDescent="0.25">
      <c r="A803" s="30">
        <v>44958</v>
      </c>
      <c r="B803" t="s">
        <v>1266</v>
      </c>
      <c r="C803" t="s">
        <v>112</v>
      </c>
      <c r="D803" t="s">
        <v>165</v>
      </c>
      <c r="E803" t="s">
        <v>1263</v>
      </c>
      <c r="F803" t="s">
        <v>38</v>
      </c>
      <c r="G803" s="42">
        <v>190105.22141321801</v>
      </c>
    </row>
    <row r="804" spans="1:7" x14ac:dyDescent="0.25">
      <c r="A804" s="30">
        <v>44958</v>
      </c>
      <c r="B804" t="s">
        <v>1266</v>
      </c>
      <c r="C804" t="s">
        <v>45</v>
      </c>
      <c r="D804" t="s">
        <v>1211</v>
      </c>
      <c r="E804" t="s">
        <v>1263</v>
      </c>
      <c r="F804" t="s">
        <v>24</v>
      </c>
      <c r="G804" s="42">
        <v>-69.128422999999998</v>
      </c>
    </row>
    <row r="805" spans="1:7" x14ac:dyDescent="0.25">
      <c r="A805" s="30">
        <v>44958</v>
      </c>
      <c r="B805" t="s">
        <v>1266</v>
      </c>
      <c r="C805" t="s">
        <v>45</v>
      </c>
      <c r="D805" t="s">
        <v>1211</v>
      </c>
      <c r="E805" t="s">
        <v>1263</v>
      </c>
      <c r="F805" t="s">
        <v>38</v>
      </c>
      <c r="G805" s="42">
        <v>-88026.586467882007</v>
      </c>
    </row>
    <row r="806" spans="1:7" x14ac:dyDescent="0.25">
      <c r="A806" s="30">
        <v>44958</v>
      </c>
      <c r="B806" t="s">
        <v>1264</v>
      </c>
      <c r="C806" t="s">
        <v>86</v>
      </c>
      <c r="D806" t="s">
        <v>83</v>
      </c>
      <c r="E806" t="s">
        <v>1263</v>
      </c>
      <c r="F806" t="s">
        <v>24</v>
      </c>
      <c r="G806" s="42">
        <v>76.802000000000007</v>
      </c>
    </row>
    <row r="807" spans="1:7" x14ac:dyDescent="0.25">
      <c r="A807" s="30">
        <v>44958</v>
      </c>
      <c r="B807" t="s">
        <v>1264</v>
      </c>
      <c r="C807" t="s">
        <v>86</v>
      </c>
      <c r="D807" t="s">
        <v>83</v>
      </c>
      <c r="E807" t="s">
        <v>1263</v>
      </c>
      <c r="F807" t="s">
        <v>38</v>
      </c>
      <c r="G807" s="42">
        <v>-11072.123909999</v>
      </c>
    </row>
    <row r="808" spans="1:7" x14ac:dyDescent="0.25">
      <c r="A808" s="30">
        <v>44958</v>
      </c>
      <c r="B808" t="s">
        <v>1264</v>
      </c>
      <c r="C808" t="s">
        <v>1215</v>
      </c>
      <c r="D808" t="s">
        <v>1216</v>
      </c>
      <c r="E808" t="s">
        <v>1265</v>
      </c>
      <c r="F808" t="s">
        <v>24</v>
      </c>
      <c r="G808" s="42">
        <v>-76.718537040000697</v>
      </c>
    </row>
    <row r="809" spans="1:7" x14ac:dyDescent="0.25">
      <c r="A809" s="30">
        <v>44958</v>
      </c>
      <c r="B809" t="s">
        <v>1264</v>
      </c>
      <c r="C809" t="s">
        <v>1215</v>
      </c>
      <c r="D809" t="s">
        <v>1216</v>
      </c>
      <c r="E809" t="s">
        <v>1265</v>
      </c>
      <c r="F809" t="s">
        <v>95</v>
      </c>
      <c r="G809" s="42">
        <v>10373.62965357</v>
      </c>
    </row>
    <row r="810" spans="1:7" x14ac:dyDescent="0.25">
      <c r="A810" s="30">
        <v>44958</v>
      </c>
      <c r="B810" t="s">
        <v>1261</v>
      </c>
      <c r="C810" t="s">
        <v>86</v>
      </c>
      <c r="D810" t="s">
        <v>83</v>
      </c>
      <c r="E810" t="s">
        <v>1260</v>
      </c>
      <c r="F810" t="s">
        <v>190</v>
      </c>
      <c r="G810" s="42">
        <v>6234</v>
      </c>
    </row>
    <row r="811" spans="1:7" x14ac:dyDescent="0.25">
      <c r="A811" s="30">
        <v>44958</v>
      </c>
      <c r="B811" t="s">
        <v>1261</v>
      </c>
      <c r="C811" t="s">
        <v>86</v>
      </c>
      <c r="D811" t="s">
        <v>83</v>
      </c>
      <c r="E811" t="s">
        <v>1260</v>
      </c>
      <c r="F811" t="s">
        <v>38</v>
      </c>
      <c r="G811" s="42">
        <v>-17444.385699999999</v>
      </c>
    </row>
    <row r="812" spans="1:7" x14ac:dyDescent="0.25">
      <c r="A812" s="30">
        <v>44958</v>
      </c>
      <c r="B812" t="s">
        <v>1261</v>
      </c>
      <c r="C812" t="s">
        <v>1215</v>
      </c>
      <c r="D812" t="s">
        <v>1216</v>
      </c>
      <c r="E812" t="s">
        <v>1262</v>
      </c>
      <c r="F812" t="s">
        <v>190</v>
      </c>
      <c r="G812" s="42">
        <v>-6227.6369333700004</v>
      </c>
    </row>
    <row r="813" spans="1:7" x14ac:dyDescent="0.25">
      <c r="A813" s="30">
        <v>44958</v>
      </c>
      <c r="B813" t="s">
        <v>1261</v>
      </c>
      <c r="C813" t="s">
        <v>1215</v>
      </c>
      <c r="D813" t="s">
        <v>1216</v>
      </c>
      <c r="E813" t="s">
        <v>1262</v>
      </c>
      <c r="F813" t="s">
        <v>95</v>
      </c>
      <c r="G813" s="42">
        <v>18873.428091764999</v>
      </c>
    </row>
    <row r="814" spans="1:7" x14ac:dyDescent="0.25">
      <c r="A814" s="30">
        <v>44958</v>
      </c>
      <c r="B814" t="s">
        <v>1258</v>
      </c>
      <c r="C814" t="s">
        <v>86</v>
      </c>
      <c r="D814" t="s">
        <v>83</v>
      </c>
      <c r="E814" t="s">
        <v>1257</v>
      </c>
      <c r="F814" t="s">
        <v>191</v>
      </c>
      <c r="G814" s="42">
        <v>18246.7</v>
      </c>
    </row>
    <row r="815" spans="1:7" x14ac:dyDescent="0.25">
      <c r="A815" s="30">
        <v>44958</v>
      </c>
      <c r="B815" t="s">
        <v>1258</v>
      </c>
      <c r="C815" t="s">
        <v>86</v>
      </c>
      <c r="D815" t="s">
        <v>83</v>
      </c>
      <c r="E815" t="s">
        <v>1257</v>
      </c>
      <c r="F815" t="s">
        <v>38</v>
      </c>
      <c r="G815" s="42">
        <v>-21247.356390000001</v>
      </c>
    </row>
    <row r="816" spans="1:7" x14ac:dyDescent="0.25">
      <c r="A816" s="30">
        <v>44958</v>
      </c>
      <c r="B816" t="s">
        <v>1258</v>
      </c>
      <c r="C816" t="s">
        <v>1215</v>
      </c>
      <c r="D816" t="s">
        <v>1216</v>
      </c>
      <c r="E816" t="s">
        <v>1259</v>
      </c>
      <c r="F816" t="s">
        <v>191</v>
      </c>
      <c r="G816" s="42">
        <v>-18264.3905759599</v>
      </c>
    </row>
    <row r="817" spans="1:7" x14ac:dyDescent="0.25">
      <c r="A817" s="30">
        <v>44958</v>
      </c>
      <c r="B817" t="s">
        <v>1258</v>
      </c>
      <c r="C817" t="s">
        <v>1215</v>
      </c>
      <c r="D817" t="s">
        <v>1216</v>
      </c>
      <c r="E817" t="s">
        <v>1259</v>
      </c>
      <c r="F817" t="s">
        <v>95</v>
      </c>
      <c r="G817" s="42">
        <v>21417.004931043</v>
      </c>
    </row>
    <row r="818" spans="1:7" x14ac:dyDescent="0.25">
      <c r="A818" s="30">
        <v>44958</v>
      </c>
      <c r="B818" t="s">
        <v>1255</v>
      </c>
      <c r="C818" t="s">
        <v>86</v>
      </c>
      <c r="D818" t="s">
        <v>83</v>
      </c>
      <c r="E818" t="s">
        <v>1254</v>
      </c>
      <c r="F818" t="s">
        <v>406</v>
      </c>
      <c r="G818" s="42">
        <v>41.497399999999999</v>
      </c>
    </row>
    <row r="819" spans="1:7" x14ac:dyDescent="0.25">
      <c r="A819" s="30">
        <v>44958</v>
      </c>
      <c r="B819" t="s">
        <v>1255</v>
      </c>
      <c r="C819" t="s">
        <v>86</v>
      </c>
      <c r="D819" t="s">
        <v>83</v>
      </c>
      <c r="E819" t="s">
        <v>1254</v>
      </c>
      <c r="F819" t="s">
        <v>38</v>
      </c>
      <c r="G819" s="42">
        <v>-27467.8089</v>
      </c>
    </row>
    <row r="820" spans="1:7" x14ac:dyDescent="0.25">
      <c r="A820" s="30">
        <v>44958</v>
      </c>
      <c r="B820" t="s">
        <v>1255</v>
      </c>
      <c r="C820" t="s">
        <v>1215</v>
      </c>
      <c r="D820" t="s">
        <v>1216</v>
      </c>
      <c r="E820" t="s">
        <v>1256</v>
      </c>
      <c r="F820" t="s">
        <v>406</v>
      </c>
      <c r="G820" s="42">
        <v>-39.665557370000002</v>
      </c>
    </row>
    <row r="821" spans="1:7" x14ac:dyDescent="0.25">
      <c r="A821" s="30">
        <v>44958</v>
      </c>
      <c r="B821" t="s">
        <v>1255</v>
      </c>
      <c r="C821" t="s">
        <v>1215</v>
      </c>
      <c r="D821" t="s">
        <v>1216</v>
      </c>
      <c r="E821" t="s">
        <v>1256</v>
      </c>
      <c r="F821" t="s">
        <v>95</v>
      </c>
      <c r="G821" s="42">
        <v>26301.893279387899</v>
      </c>
    </row>
    <row r="822" spans="1:7" x14ac:dyDescent="0.25">
      <c r="A822" s="30">
        <v>44958</v>
      </c>
      <c r="B822" t="s">
        <v>1252</v>
      </c>
      <c r="C822" t="s">
        <v>86</v>
      </c>
      <c r="D822" t="s">
        <v>83</v>
      </c>
      <c r="E822" t="s">
        <v>1251</v>
      </c>
      <c r="F822" t="s">
        <v>89</v>
      </c>
      <c r="G822" s="42">
        <v>-78245</v>
      </c>
    </row>
    <row r="823" spans="1:7" x14ac:dyDescent="0.25">
      <c r="A823" s="30">
        <v>44958</v>
      </c>
      <c r="B823" t="s">
        <v>1252</v>
      </c>
      <c r="C823" t="s">
        <v>86</v>
      </c>
      <c r="D823" t="s">
        <v>83</v>
      </c>
      <c r="E823" t="s">
        <v>1251</v>
      </c>
      <c r="F823" t="s">
        <v>38</v>
      </c>
      <c r="G823" s="42">
        <v>15608.080599999999</v>
      </c>
    </row>
    <row r="824" spans="1:7" x14ac:dyDescent="0.25">
      <c r="A824" s="30">
        <v>44958</v>
      </c>
      <c r="B824" t="s">
        <v>1252</v>
      </c>
      <c r="C824" t="s">
        <v>112</v>
      </c>
      <c r="D824" t="s">
        <v>120</v>
      </c>
      <c r="E824" t="s">
        <v>1251</v>
      </c>
      <c r="F824" t="s">
        <v>89</v>
      </c>
      <c r="G824" s="42">
        <v>-35670.130710161</v>
      </c>
    </row>
    <row r="825" spans="1:7" x14ac:dyDescent="0.25">
      <c r="A825" s="30">
        <v>44958</v>
      </c>
      <c r="B825" t="s">
        <v>1252</v>
      </c>
      <c r="C825" t="s">
        <v>112</v>
      </c>
      <c r="D825" t="s">
        <v>120</v>
      </c>
      <c r="E825" t="s">
        <v>1251</v>
      </c>
      <c r="F825" t="s">
        <v>38</v>
      </c>
      <c r="G825" s="42">
        <v>-199235.666806997</v>
      </c>
    </row>
    <row r="826" spans="1:7" x14ac:dyDescent="0.25">
      <c r="A826" s="30">
        <v>44958</v>
      </c>
      <c r="B826" t="s">
        <v>1252</v>
      </c>
      <c r="C826" t="s">
        <v>166</v>
      </c>
      <c r="D826" t="s">
        <v>1196</v>
      </c>
      <c r="E826" t="s">
        <v>1253</v>
      </c>
      <c r="F826" t="s">
        <v>89</v>
      </c>
      <c r="G826" s="42">
        <v>153518.70201032</v>
      </c>
    </row>
    <row r="827" spans="1:7" x14ac:dyDescent="0.25">
      <c r="A827" s="30">
        <v>44958</v>
      </c>
      <c r="B827" t="s">
        <v>1252</v>
      </c>
      <c r="C827" t="s">
        <v>166</v>
      </c>
      <c r="D827" t="s">
        <v>1196</v>
      </c>
      <c r="E827" t="s">
        <v>1253</v>
      </c>
      <c r="F827" t="s">
        <v>95</v>
      </c>
      <c r="G827" s="42">
        <v>23596.2096763509</v>
      </c>
    </row>
    <row r="828" spans="1:7" x14ac:dyDescent="0.25">
      <c r="A828" s="30">
        <v>44958</v>
      </c>
      <c r="B828" t="s">
        <v>1252</v>
      </c>
      <c r="C828" t="s">
        <v>45</v>
      </c>
      <c r="D828" t="s">
        <v>1211</v>
      </c>
      <c r="E828" t="s">
        <v>1251</v>
      </c>
      <c r="F828" t="s">
        <v>89</v>
      </c>
      <c r="G828" s="42">
        <v>-38560.514442</v>
      </c>
    </row>
    <row r="829" spans="1:7" x14ac:dyDescent="0.25">
      <c r="A829" s="30">
        <v>44958</v>
      </c>
      <c r="B829" t="s">
        <v>1252</v>
      </c>
      <c r="C829" t="s">
        <v>45</v>
      </c>
      <c r="D829" t="s">
        <v>1211</v>
      </c>
      <c r="E829" t="s">
        <v>1251</v>
      </c>
      <c r="F829" t="s">
        <v>38</v>
      </c>
      <c r="G829" s="42">
        <v>112339.81620724</v>
      </c>
    </row>
    <row r="830" spans="1:7" x14ac:dyDescent="0.25">
      <c r="A830" s="30">
        <v>44958</v>
      </c>
      <c r="B830" t="s">
        <v>1249</v>
      </c>
      <c r="C830" t="s">
        <v>86</v>
      </c>
      <c r="D830" t="s">
        <v>83</v>
      </c>
      <c r="E830" t="s">
        <v>1248</v>
      </c>
      <c r="F830" t="s">
        <v>37</v>
      </c>
      <c r="G830" s="42">
        <v>2.3724729230000001</v>
      </c>
    </row>
    <row r="831" spans="1:7" x14ac:dyDescent="0.25">
      <c r="A831" s="30">
        <v>44958</v>
      </c>
      <c r="B831" t="s">
        <v>1249</v>
      </c>
      <c r="C831" t="s">
        <v>86</v>
      </c>
      <c r="D831" t="s">
        <v>83</v>
      </c>
      <c r="E831" t="s">
        <v>1248</v>
      </c>
      <c r="F831" t="s">
        <v>38</v>
      </c>
      <c r="G831" s="42">
        <v>-2.923E-5</v>
      </c>
    </row>
    <row r="832" spans="1:7" x14ac:dyDescent="0.25">
      <c r="A832" s="30">
        <v>44958</v>
      </c>
      <c r="B832" t="s">
        <v>1249</v>
      </c>
      <c r="C832" t="s">
        <v>1215</v>
      </c>
      <c r="D832" t="s">
        <v>1216</v>
      </c>
      <c r="E832" t="s">
        <v>1250</v>
      </c>
      <c r="F832" t="s">
        <v>37</v>
      </c>
      <c r="G832" s="42">
        <v>-2.3724221920000002</v>
      </c>
    </row>
    <row r="833" spans="1:7" x14ac:dyDescent="0.25">
      <c r="A833" s="30">
        <v>44958</v>
      </c>
      <c r="B833" t="s">
        <v>1249</v>
      </c>
      <c r="C833" t="s">
        <v>1215</v>
      </c>
      <c r="D833" t="s">
        <v>1216</v>
      </c>
      <c r="E833" t="s">
        <v>1250</v>
      </c>
      <c r="F833" t="s">
        <v>95</v>
      </c>
      <c r="G833" s="42">
        <v>2.9471999999999998E-5</v>
      </c>
    </row>
    <row r="834" spans="1:7" x14ac:dyDescent="0.25">
      <c r="A834" s="30">
        <v>44958</v>
      </c>
      <c r="B834" t="s">
        <v>1246</v>
      </c>
      <c r="C834" t="s">
        <v>86</v>
      </c>
      <c r="D834" t="s">
        <v>83</v>
      </c>
      <c r="E834" t="s">
        <v>1244</v>
      </c>
      <c r="F834" t="s">
        <v>153</v>
      </c>
      <c r="G834" s="42">
        <v>-243.58</v>
      </c>
    </row>
    <row r="835" spans="1:7" x14ac:dyDescent="0.25">
      <c r="A835" s="30">
        <v>44958</v>
      </c>
      <c r="B835" t="s">
        <v>1246</v>
      </c>
      <c r="C835" t="s">
        <v>86</v>
      </c>
      <c r="D835" t="s">
        <v>83</v>
      </c>
      <c r="E835" t="s">
        <v>1244</v>
      </c>
      <c r="F835" t="s">
        <v>38</v>
      </c>
      <c r="G835" s="42">
        <v>-2234.1410000000001</v>
      </c>
    </row>
    <row r="836" spans="1:7" x14ac:dyDescent="0.25">
      <c r="A836" s="30">
        <v>44958</v>
      </c>
      <c r="B836" t="s">
        <v>1246</v>
      </c>
      <c r="C836" t="s">
        <v>1215</v>
      </c>
      <c r="D836" t="s">
        <v>1216</v>
      </c>
      <c r="E836" t="s">
        <v>1247</v>
      </c>
      <c r="F836" t="s">
        <v>153</v>
      </c>
      <c r="G836" s="42">
        <v>243.54255938001</v>
      </c>
    </row>
    <row r="837" spans="1:7" x14ac:dyDescent="0.25">
      <c r="A837" s="30">
        <v>44958</v>
      </c>
      <c r="B837" t="s">
        <v>1246</v>
      </c>
      <c r="C837" t="s">
        <v>1215</v>
      </c>
      <c r="D837" t="s">
        <v>1216</v>
      </c>
      <c r="E837" t="s">
        <v>1247</v>
      </c>
      <c r="F837" t="s">
        <v>95</v>
      </c>
      <c r="G837" s="42">
        <v>579.38464929924305</v>
      </c>
    </row>
    <row r="838" spans="1:7" x14ac:dyDescent="0.25">
      <c r="A838" s="30">
        <v>44958</v>
      </c>
      <c r="B838" t="s">
        <v>1245</v>
      </c>
      <c r="C838" t="s">
        <v>86</v>
      </c>
      <c r="D838" t="s">
        <v>83</v>
      </c>
      <c r="E838" t="s">
        <v>1244</v>
      </c>
      <c r="F838" t="s">
        <v>153</v>
      </c>
      <c r="G838" s="42">
        <v>-160.05000000000001</v>
      </c>
    </row>
    <row r="839" spans="1:7" x14ac:dyDescent="0.25">
      <c r="A839" s="30">
        <v>44958</v>
      </c>
      <c r="B839" t="s">
        <v>1245</v>
      </c>
      <c r="C839" t="s">
        <v>86</v>
      </c>
      <c r="D839" t="s">
        <v>83</v>
      </c>
      <c r="E839" t="s">
        <v>1244</v>
      </c>
      <c r="F839" t="s">
        <v>38</v>
      </c>
      <c r="G839" s="42">
        <v>4987.6629000000003</v>
      </c>
    </row>
    <row r="840" spans="1:7" x14ac:dyDescent="0.25">
      <c r="A840" s="30">
        <v>44958</v>
      </c>
      <c r="B840" t="s">
        <v>1245</v>
      </c>
      <c r="C840" t="s">
        <v>1215</v>
      </c>
      <c r="D840" t="s">
        <v>1216</v>
      </c>
      <c r="E840" t="s">
        <v>1244</v>
      </c>
      <c r="F840" t="s">
        <v>153</v>
      </c>
      <c r="G840" s="42">
        <v>159.78250077999999</v>
      </c>
    </row>
    <row r="841" spans="1:7" x14ac:dyDescent="0.25">
      <c r="A841" s="30">
        <v>44958</v>
      </c>
      <c r="B841" t="s">
        <v>1245</v>
      </c>
      <c r="C841" t="s">
        <v>1215</v>
      </c>
      <c r="D841" t="s">
        <v>1216</v>
      </c>
      <c r="E841" t="s">
        <v>1244</v>
      </c>
      <c r="F841" t="s">
        <v>38</v>
      </c>
      <c r="G841" s="42">
        <v>-4665.4563085640002</v>
      </c>
    </row>
    <row r="842" spans="1:7" x14ac:dyDescent="0.25">
      <c r="A842" s="30">
        <v>44958</v>
      </c>
      <c r="B842" t="s">
        <v>1428</v>
      </c>
      <c r="C842" t="s">
        <v>292</v>
      </c>
      <c r="D842" t="s">
        <v>286</v>
      </c>
      <c r="E842" t="s">
        <v>1429</v>
      </c>
      <c r="F842" t="s">
        <v>983</v>
      </c>
      <c r="G842" s="42">
        <v>-101364.50482414001</v>
      </c>
    </row>
    <row r="843" spans="1:7" x14ac:dyDescent="0.25">
      <c r="A843" s="30">
        <v>44958</v>
      </c>
      <c r="B843" t="s">
        <v>1428</v>
      </c>
      <c r="C843" t="s">
        <v>292</v>
      </c>
      <c r="D843" t="s">
        <v>286</v>
      </c>
      <c r="E843" t="s">
        <v>1429</v>
      </c>
      <c r="F843" t="s">
        <v>38</v>
      </c>
      <c r="G843" s="42">
        <v>23570.573702235</v>
      </c>
    </row>
    <row r="844" spans="1:7" x14ac:dyDescent="0.25">
      <c r="A844" s="30">
        <v>44958</v>
      </c>
      <c r="B844" t="s">
        <v>1242</v>
      </c>
      <c r="C844" t="s">
        <v>86</v>
      </c>
      <c r="D844" t="s">
        <v>83</v>
      </c>
      <c r="E844" t="s">
        <v>1241</v>
      </c>
      <c r="F844" t="s">
        <v>407</v>
      </c>
      <c r="G844" s="42">
        <v>11270.4</v>
      </c>
    </row>
    <row r="845" spans="1:7" x14ac:dyDescent="0.25">
      <c r="A845" s="30">
        <v>44958</v>
      </c>
      <c r="B845" t="s">
        <v>1242</v>
      </c>
      <c r="C845" t="s">
        <v>86</v>
      </c>
      <c r="D845" t="s">
        <v>83</v>
      </c>
      <c r="E845" t="s">
        <v>1241</v>
      </c>
      <c r="F845" t="s">
        <v>38</v>
      </c>
      <c r="G845" s="42">
        <v>-18209.5288</v>
      </c>
    </row>
    <row r="846" spans="1:7" x14ac:dyDescent="0.25">
      <c r="A846" s="30">
        <v>44958</v>
      </c>
      <c r="B846" t="s">
        <v>1242</v>
      </c>
      <c r="C846" t="s">
        <v>1215</v>
      </c>
      <c r="D846" t="s">
        <v>1216</v>
      </c>
      <c r="E846" t="s">
        <v>1243</v>
      </c>
      <c r="F846" t="s">
        <v>407</v>
      </c>
      <c r="G846" s="42">
        <v>-11261.66696255</v>
      </c>
    </row>
    <row r="847" spans="1:7" x14ac:dyDescent="0.25">
      <c r="A847" s="30">
        <v>44958</v>
      </c>
      <c r="B847" t="s">
        <v>1242</v>
      </c>
      <c r="C847" t="s">
        <v>1215</v>
      </c>
      <c r="D847" t="s">
        <v>1216</v>
      </c>
      <c r="E847" t="s">
        <v>1243</v>
      </c>
      <c r="F847" t="s">
        <v>95</v>
      </c>
      <c r="G847" s="42">
        <v>18225.727988015999</v>
      </c>
    </row>
    <row r="848" spans="1:7" x14ac:dyDescent="0.25">
      <c r="A848" s="30">
        <v>44958</v>
      </c>
      <c r="B848" t="s">
        <v>1239</v>
      </c>
      <c r="C848" t="s">
        <v>86</v>
      </c>
      <c r="D848" t="s">
        <v>83</v>
      </c>
      <c r="E848" t="s">
        <v>1238</v>
      </c>
      <c r="F848" t="s">
        <v>158</v>
      </c>
      <c r="G848" s="42">
        <v>1422.76</v>
      </c>
    </row>
    <row r="849" spans="1:7" x14ac:dyDescent="0.25">
      <c r="A849" s="30">
        <v>44958</v>
      </c>
      <c r="B849" t="s">
        <v>1239</v>
      </c>
      <c r="C849" t="s">
        <v>86</v>
      </c>
      <c r="D849" t="s">
        <v>83</v>
      </c>
      <c r="E849" t="s">
        <v>1238</v>
      </c>
      <c r="F849" t="s">
        <v>38</v>
      </c>
      <c r="G849" s="42">
        <v>-9441.0339499999991</v>
      </c>
    </row>
    <row r="850" spans="1:7" x14ac:dyDescent="0.25">
      <c r="A850" s="30">
        <v>44958</v>
      </c>
      <c r="B850" t="s">
        <v>1239</v>
      </c>
      <c r="C850" t="s">
        <v>1215</v>
      </c>
      <c r="D850" t="s">
        <v>1216</v>
      </c>
      <c r="E850" t="s">
        <v>1240</v>
      </c>
      <c r="F850" t="s">
        <v>158</v>
      </c>
      <c r="G850" s="42">
        <v>-1422.7547729299999</v>
      </c>
    </row>
    <row r="851" spans="1:7" x14ac:dyDescent="0.25">
      <c r="A851" s="30">
        <v>44958</v>
      </c>
      <c r="B851" t="s">
        <v>1239</v>
      </c>
      <c r="C851" t="s">
        <v>1215</v>
      </c>
      <c r="D851" t="s">
        <v>1216</v>
      </c>
      <c r="E851" t="s">
        <v>1240</v>
      </c>
      <c r="F851" t="s">
        <v>95</v>
      </c>
      <c r="G851" s="42">
        <v>9467.5967266209991</v>
      </c>
    </row>
    <row r="852" spans="1:7" x14ac:dyDescent="0.25">
      <c r="A852" s="30">
        <v>44958</v>
      </c>
      <c r="B852" t="s">
        <v>1236</v>
      </c>
      <c r="C852" t="s">
        <v>86</v>
      </c>
      <c r="D852" t="s">
        <v>91</v>
      </c>
      <c r="E852" t="s">
        <v>1237</v>
      </c>
      <c r="F852" t="s">
        <v>88</v>
      </c>
      <c r="G852" s="42">
        <v>-155729</v>
      </c>
    </row>
    <row r="853" spans="1:7" x14ac:dyDescent="0.25">
      <c r="A853" s="30">
        <v>44958</v>
      </c>
      <c r="B853" t="s">
        <v>1236</v>
      </c>
      <c r="C853" t="s">
        <v>86</v>
      </c>
      <c r="D853" t="s">
        <v>91</v>
      </c>
      <c r="E853" t="s">
        <v>1237</v>
      </c>
      <c r="F853" t="s">
        <v>38</v>
      </c>
      <c r="G853" s="42">
        <v>156987.5626</v>
      </c>
    </row>
    <row r="854" spans="1:7" x14ac:dyDescent="0.25">
      <c r="A854" s="30">
        <v>44958</v>
      </c>
      <c r="B854" t="s">
        <v>1236</v>
      </c>
      <c r="C854" t="s">
        <v>1215</v>
      </c>
      <c r="D854" t="s">
        <v>1216</v>
      </c>
      <c r="E854" t="s">
        <v>1235</v>
      </c>
      <c r="F854" t="s">
        <v>95</v>
      </c>
      <c r="G854" s="42">
        <v>156259.64900355699</v>
      </c>
    </row>
    <row r="855" spans="1:7" x14ac:dyDescent="0.25">
      <c r="A855" s="30">
        <v>44958</v>
      </c>
      <c r="B855" t="s">
        <v>1236</v>
      </c>
      <c r="C855" t="s">
        <v>1215</v>
      </c>
      <c r="D855" t="s">
        <v>1216</v>
      </c>
      <c r="E855" t="s">
        <v>1235</v>
      </c>
      <c r="F855" t="s">
        <v>38</v>
      </c>
      <c r="G855" s="42">
        <v>-159227.05227995099</v>
      </c>
    </row>
    <row r="856" spans="1:7" x14ac:dyDescent="0.25">
      <c r="A856" s="30">
        <v>44958</v>
      </c>
      <c r="B856" t="s">
        <v>1233</v>
      </c>
      <c r="C856" t="s">
        <v>86</v>
      </c>
      <c r="D856" t="s">
        <v>83</v>
      </c>
      <c r="E856" t="s">
        <v>1232</v>
      </c>
      <c r="F856" t="s">
        <v>38</v>
      </c>
      <c r="G856" s="42">
        <v>-17934.051200000002</v>
      </c>
    </row>
    <row r="857" spans="1:7" x14ac:dyDescent="0.25">
      <c r="A857" s="30">
        <v>44958</v>
      </c>
      <c r="B857" t="s">
        <v>1233</v>
      </c>
      <c r="C857" t="s">
        <v>86</v>
      </c>
      <c r="D857" t="s">
        <v>83</v>
      </c>
      <c r="E857" t="s">
        <v>1232</v>
      </c>
      <c r="F857" t="s">
        <v>162</v>
      </c>
      <c r="G857" s="42">
        <v>205943</v>
      </c>
    </row>
    <row r="858" spans="1:7" x14ac:dyDescent="0.25">
      <c r="A858" s="30">
        <v>44958</v>
      </c>
      <c r="B858" t="s">
        <v>1233</v>
      </c>
      <c r="C858" t="s">
        <v>1215</v>
      </c>
      <c r="D858" t="s">
        <v>1216</v>
      </c>
      <c r="E858" t="s">
        <v>1234</v>
      </c>
      <c r="F858" t="s">
        <v>95</v>
      </c>
      <c r="G858" s="42">
        <v>17971.930082725001</v>
      </c>
    </row>
    <row r="859" spans="1:7" x14ac:dyDescent="0.25">
      <c r="A859" s="30">
        <v>44958</v>
      </c>
      <c r="B859" t="s">
        <v>1233</v>
      </c>
      <c r="C859" t="s">
        <v>1215</v>
      </c>
      <c r="D859" t="s">
        <v>1216</v>
      </c>
      <c r="E859" t="s">
        <v>1234</v>
      </c>
      <c r="F859" t="s">
        <v>162</v>
      </c>
      <c r="G859" s="42">
        <v>-205952.44935353001</v>
      </c>
    </row>
    <row r="860" spans="1:7" x14ac:dyDescent="0.25">
      <c r="A860" s="30">
        <v>44958</v>
      </c>
      <c r="B860" t="s">
        <v>1231</v>
      </c>
      <c r="C860" t="s">
        <v>112</v>
      </c>
      <c r="D860" t="s">
        <v>120</v>
      </c>
      <c r="E860" t="s">
        <v>1230</v>
      </c>
      <c r="F860" t="s">
        <v>38</v>
      </c>
      <c r="G860" s="42">
        <v>-664784.77280180994</v>
      </c>
    </row>
    <row r="861" spans="1:7" x14ac:dyDescent="0.25">
      <c r="A861" s="30">
        <v>44958</v>
      </c>
      <c r="B861" t="s">
        <v>1231</v>
      </c>
      <c r="C861" t="s">
        <v>112</v>
      </c>
      <c r="D861" t="s">
        <v>120</v>
      </c>
      <c r="E861" t="s">
        <v>1230</v>
      </c>
      <c r="F861" t="s">
        <v>99</v>
      </c>
      <c r="G861" s="42">
        <v>2090020.41533559</v>
      </c>
    </row>
    <row r="862" spans="1:7" x14ac:dyDescent="0.25">
      <c r="A862" s="30">
        <v>44958</v>
      </c>
      <c r="B862" t="s">
        <v>1231</v>
      </c>
      <c r="C862" t="s">
        <v>45</v>
      </c>
      <c r="D862" t="s">
        <v>1211</v>
      </c>
      <c r="E862" t="s">
        <v>1230</v>
      </c>
      <c r="F862" t="s">
        <v>38</v>
      </c>
      <c r="G862" s="42">
        <v>94687.195329053997</v>
      </c>
    </row>
    <row r="863" spans="1:7" x14ac:dyDescent="0.25">
      <c r="A863" s="30">
        <v>44958</v>
      </c>
      <c r="B863" t="s">
        <v>1231</v>
      </c>
      <c r="C863" t="s">
        <v>45</v>
      </c>
      <c r="D863" t="s">
        <v>1211</v>
      </c>
      <c r="E863" t="s">
        <v>1230</v>
      </c>
      <c r="F863" t="s">
        <v>99</v>
      </c>
      <c r="G863" s="42">
        <v>-37962.215715999999</v>
      </c>
    </row>
    <row r="864" spans="1:7" x14ac:dyDescent="0.25">
      <c r="A864" s="30">
        <v>44958</v>
      </c>
      <c r="B864" t="s">
        <v>1228</v>
      </c>
      <c r="C864" t="s">
        <v>86</v>
      </c>
      <c r="D864" t="s">
        <v>83</v>
      </c>
      <c r="E864" t="s">
        <v>1227</v>
      </c>
      <c r="F864" t="s">
        <v>38</v>
      </c>
      <c r="G864" s="42">
        <v>-24720.310399999998</v>
      </c>
    </row>
    <row r="865" spans="1:7" x14ac:dyDescent="0.25">
      <c r="A865" s="30">
        <v>44958</v>
      </c>
      <c r="B865" t="s">
        <v>1228</v>
      </c>
      <c r="C865" t="s">
        <v>86</v>
      </c>
      <c r="D865" t="s">
        <v>83</v>
      </c>
      <c r="E865" t="s">
        <v>1227</v>
      </c>
      <c r="F865" t="s">
        <v>163</v>
      </c>
      <c r="G865" s="42">
        <v>24193.5</v>
      </c>
    </row>
    <row r="866" spans="1:7" x14ac:dyDescent="0.25">
      <c r="A866" s="30">
        <v>44958</v>
      </c>
      <c r="B866" t="s">
        <v>1228</v>
      </c>
      <c r="C866" t="s">
        <v>1215</v>
      </c>
      <c r="D866" t="s">
        <v>1216</v>
      </c>
      <c r="E866" t="s">
        <v>1229</v>
      </c>
      <c r="F866" t="s">
        <v>95</v>
      </c>
      <c r="G866" s="42">
        <v>24740.891039506001</v>
      </c>
    </row>
    <row r="867" spans="1:7" x14ac:dyDescent="0.25">
      <c r="A867" s="30">
        <v>44958</v>
      </c>
      <c r="B867" t="s">
        <v>1228</v>
      </c>
      <c r="C867" t="s">
        <v>1215</v>
      </c>
      <c r="D867" t="s">
        <v>1216</v>
      </c>
      <c r="E867" t="s">
        <v>1229</v>
      </c>
      <c r="F867" t="s">
        <v>163</v>
      </c>
      <c r="G867" s="42">
        <v>-24189.685799999999</v>
      </c>
    </row>
    <row r="868" spans="1:7" x14ac:dyDescent="0.25">
      <c r="A868" s="30">
        <v>44958</v>
      </c>
      <c r="B868" t="s">
        <v>1225</v>
      </c>
      <c r="C868" t="s">
        <v>86</v>
      </c>
      <c r="D868" t="s">
        <v>83</v>
      </c>
      <c r="E868" t="s">
        <v>1224</v>
      </c>
      <c r="F868" t="s">
        <v>38</v>
      </c>
      <c r="G868" s="42">
        <v>-10962.314189999999</v>
      </c>
    </row>
    <row r="869" spans="1:7" x14ac:dyDescent="0.25">
      <c r="A869" s="30">
        <v>44958</v>
      </c>
      <c r="B869" t="s">
        <v>1225</v>
      </c>
      <c r="C869" t="s">
        <v>86</v>
      </c>
      <c r="D869" t="s">
        <v>83</v>
      </c>
      <c r="E869" t="s">
        <v>1224</v>
      </c>
      <c r="F869" t="s">
        <v>170</v>
      </c>
      <c r="G869" s="42">
        <v>1.8779699999999999</v>
      </c>
    </row>
    <row r="870" spans="1:7" x14ac:dyDescent="0.25">
      <c r="A870" s="30">
        <v>44958</v>
      </c>
      <c r="B870" t="s">
        <v>1225</v>
      </c>
      <c r="C870" t="s">
        <v>1215</v>
      </c>
      <c r="D870" t="s">
        <v>1216</v>
      </c>
      <c r="E870" t="s">
        <v>1226</v>
      </c>
      <c r="F870" t="s">
        <v>95</v>
      </c>
      <c r="G870" s="42">
        <v>10837.684219048901</v>
      </c>
    </row>
    <row r="871" spans="1:7" x14ac:dyDescent="0.25">
      <c r="A871" s="30">
        <v>44958</v>
      </c>
      <c r="B871" t="s">
        <v>1225</v>
      </c>
      <c r="C871" t="s">
        <v>1215</v>
      </c>
      <c r="D871" t="s">
        <v>1216</v>
      </c>
      <c r="E871" t="s">
        <v>1226</v>
      </c>
      <c r="F871" t="s">
        <v>170</v>
      </c>
      <c r="G871" s="42">
        <v>-1.8555199499999899</v>
      </c>
    </row>
    <row r="872" spans="1:7" x14ac:dyDescent="0.25">
      <c r="A872" s="30">
        <v>44958</v>
      </c>
      <c r="B872" t="s">
        <v>1223</v>
      </c>
      <c r="C872" t="s">
        <v>86</v>
      </c>
      <c r="D872" t="s">
        <v>18</v>
      </c>
      <c r="E872" t="s">
        <v>461</v>
      </c>
      <c r="F872" t="s">
        <v>1165</v>
      </c>
      <c r="G872" s="42">
        <v>-4412314</v>
      </c>
    </row>
    <row r="873" spans="1:7" x14ac:dyDescent="0.25">
      <c r="A873" s="30">
        <v>44958</v>
      </c>
      <c r="B873" t="s">
        <v>1223</v>
      </c>
      <c r="C873" t="s">
        <v>86</v>
      </c>
      <c r="D873" t="s">
        <v>18</v>
      </c>
      <c r="E873" t="s">
        <v>461</v>
      </c>
      <c r="F873" t="s">
        <v>38</v>
      </c>
      <c r="G873" s="42">
        <v>98660.374947876</v>
      </c>
    </row>
    <row r="874" spans="1:7" x14ac:dyDescent="0.25">
      <c r="A874" s="30">
        <v>44958</v>
      </c>
      <c r="B874" t="s">
        <v>1223</v>
      </c>
      <c r="C874" t="s">
        <v>112</v>
      </c>
      <c r="D874" t="s">
        <v>120</v>
      </c>
      <c r="E874" t="s">
        <v>1222</v>
      </c>
      <c r="F874" t="s">
        <v>38</v>
      </c>
      <c r="G874" s="42">
        <v>-285506.09547270503</v>
      </c>
    </row>
    <row r="875" spans="1:7" x14ac:dyDescent="0.25">
      <c r="A875" s="30">
        <v>44958</v>
      </c>
      <c r="B875" t="s">
        <v>1223</v>
      </c>
      <c r="C875" t="s">
        <v>112</v>
      </c>
      <c r="D875" t="s">
        <v>120</v>
      </c>
      <c r="E875" t="s">
        <v>1222</v>
      </c>
      <c r="F875" t="s">
        <v>26</v>
      </c>
      <c r="G875" s="42">
        <v>4162232.8956243098</v>
      </c>
    </row>
    <row r="876" spans="1:7" x14ac:dyDescent="0.25">
      <c r="A876" s="30">
        <v>44958</v>
      </c>
      <c r="B876" t="s">
        <v>1223</v>
      </c>
      <c r="C876" t="s">
        <v>45</v>
      </c>
      <c r="D876" t="s">
        <v>1211</v>
      </c>
      <c r="E876" t="s">
        <v>1222</v>
      </c>
      <c r="F876" t="s">
        <v>38</v>
      </c>
      <c r="G876" s="42">
        <v>158006.25280136301</v>
      </c>
    </row>
    <row r="877" spans="1:7" x14ac:dyDescent="0.25">
      <c r="A877" s="30">
        <v>44958</v>
      </c>
      <c r="B877" t="s">
        <v>1223</v>
      </c>
      <c r="C877" t="s">
        <v>45</v>
      </c>
      <c r="D877" t="s">
        <v>1211</v>
      </c>
      <c r="E877" t="s">
        <v>1222</v>
      </c>
      <c r="F877" t="s">
        <v>26</v>
      </c>
      <c r="G877" s="42">
        <v>250191.680188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6AFD5-EF61-487A-8CC6-7991FFC68034}">
  <sheetPr codeName="Sheet20"/>
  <dimension ref="A1:N457"/>
  <sheetViews>
    <sheetView zoomScale="80" zoomScaleNormal="80" workbookViewId="0">
      <selection activeCell="E42" sqref="E42"/>
    </sheetView>
  </sheetViews>
  <sheetFormatPr defaultRowHeight="15" x14ac:dyDescent="0.25"/>
  <cols>
    <col min="1" max="1" width="10.140625" bestFit="1" customWidth="1"/>
    <col min="2" max="2" width="11.42578125" style="200" bestFit="1" customWidth="1"/>
    <col min="3" max="3" width="10" bestFit="1" customWidth="1"/>
    <col min="4" max="4" width="20.85546875" bestFit="1" customWidth="1"/>
    <col min="5" max="5" width="23.140625" bestFit="1" customWidth="1"/>
    <col min="6" max="6" width="15.85546875" style="42" bestFit="1" customWidth="1"/>
    <col min="10" max="10" width="35.28515625" bestFit="1" customWidth="1"/>
    <col min="11" max="11" width="15.85546875" bestFit="1" customWidth="1"/>
  </cols>
  <sheetData>
    <row r="1" spans="1:11" s="10" customFormat="1" x14ac:dyDescent="0.25">
      <c r="B1" s="201" t="s">
        <v>1152</v>
      </c>
      <c r="C1" s="10" t="s">
        <v>82</v>
      </c>
      <c r="D1" s="10" t="s">
        <v>71</v>
      </c>
      <c r="E1" s="10" t="s">
        <v>1153</v>
      </c>
      <c r="F1" s="173" t="s">
        <v>1154</v>
      </c>
    </row>
    <row r="2" spans="1:11" x14ac:dyDescent="0.25">
      <c r="A2">
        <v>0</v>
      </c>
      <c r="B2" s="200">
        <v>44957</v>
      </c>
      <c r="C2" t="s">
        <v>1155</v>
      </c>
      <c r="D2" t="s">
        <v>1156</v>
      </c>
      <c r="E2" t="s">
        <v>14</v>
      </c>
      <c r="F2" s="42">
        <v>-2.0099999999999998</v>
      </c>
      <c r="J2" t="str">
        <f>D2&amp;E2</f>
        <v>GOTC-BIGOBTC</v>
      </c>
      <c r="K2" s="44">
        <f>F2</f>
        <v>-2.0099999999999998</v>
      </c>
    </row>
    <row r="3" spans="1:11" x14ac:dyDescent="0.25">
      <c r="A3">
        <v>1</v>
      </c>
      <c r="B3" s="200">
        <v>44957</v>
      </c>
      <c r="C3" t="s">
        <v>1155</v>
      </c>
      <c r="D3" t="s">
        <v>1156</v>
      </c>
      <c r="E3" t="s">
        <v>15</v>
      </c>
      <c r="F3" s="42">
        <v>443.12</v>
      </c>
      <c r="J3" t="str">
        <f t="shared" ref="J3:J66" si="0">D3&amp;E3</f>
        <v>GOTC-BIGOETH</v>
      </c>
      <c r="K3" s="44">
        <f t="shared" ref="K3:K66" si="1">F3</f>
        <v>443.12</v>
      </c>
    </row>
    <row r="4" spans="1:11" x14ac:dyDescent="0.25">
      <c r="A4">
        <v>2</v>
      </c>
      <c r="B4" s="200">
        <v>44957</v>
      </c>
      <c r="C4" t="s">
        <v>1155</v>
      </c>
      <c r="D4" t="s">
        <v>1156</v>
      </c>
      <c r="E4" t="s">
        <v>95</v>
      </c>
      <c r="F4" s="42">
        <v>-598554.6</v>
      </c>
      <c r="J4" t="str">
        <f t="shared" si="0"/>
        <v>GOTC-BIGOUSD</v>
      </c>
      <c r="K4" s="44">
        <f t="shared" si="1"/>
        <v>-598554.6</v>
      </c>
    </row>
    <row r="5" spans="1:11" x14ac:dyDescent="0.25">
      <c r="A5">
        <v>3</v>
      </c>
      <c r="B5" s="200">
        <v>44957</v>
      </c>
      <c r="C5" t="s">
        <v>86</v>
      </c>
      <c r="D5" t="s">
        <v>83</v>
      </c>
      <c r="E5" t="s">
        <v>116</v>
      </c>
      <c r="F5" s="42">
        <v>217.48</v>
      </c>
      <c r="J5" t="str">
        <f t="shared" si="0"/>
        <v>BINE-2-S1-EAAVE</v>
      </c>
      <c r="K5" s="44">
        <f t="shared" si="1"/>
        <v>217.48</v>
      </c>
    </row>
    <row r="6" spans="1:11" x14ac:dyDescent="0.25">
      <c r="A6">
        <v>4</v>
      </c>
      <c r="B6" s="200">
        <v>44957</v>
      </c>
      <c r="C6" t="s">
        <v>86</v>
      </c>
      <c r="D6" t="s">
        <v>83</v>
      </c>
      <c r="E6" t="s">
        <v>84</v>
      </c>
      <c r="F6" s="42">
        <v>-178015.7</v>
      </c>
      <c r="J6" t="str">
        <f t="shared" si="0"/>
        <v>BINE-2-S1-EADA</v>
      </c>
      <c r="K6" s="44">
        <f t="shared" si="1"/>
        <v>-178015.7</v>
      </c>
    </row>
    <row r="7" spans="1:11" x14ac:dyDescent="0.25">
      <c r="A7">
        <v>5</v>
      </c>
      <c r="B7" s="200">
        <v>44957</v>
      </c>
      <c r="C7" t="s">
        <v>86</v>
      </c>
      <c r="D7" t="s">
        <v>83</v>
      </c>
      <c r="E7" t="s">
        <v>122</v>
      </c>
      <c r="F7" s="42">
        <v>127103</v>
      </c>
      <c r="J7" t="str">
        <f t="shared" si="0"/>
        <v>BINE-2-S1-EALGO</v>
      </c>
      <c r="K7" s="44">
        <f t="shared" si="1"/>
        <v>127103</v>
      </c>
    </row>
    <row r="8" spans="1:11" x14ac:dyDescent="0.25">
      <c r="A8">
        <v>6</v>
      </c>
      <c r="B8" s="200">
        <v>44957</v>
      </c>
      <c r="C8" t="s">
        <v>86</v>
      </c>
      <c r="D8" t="s">
        <v>83</v>
      </c>
      <c r="E8" t="s">
        <v>185</v>
      </c>
      <c r="F8" s="42">
        <v>499.88</v>
      </c>
      <c r="J8" t="str">
        <f t="shared" si="0"/>
        <v>BINE-2-S1-EAVAX</v>
      </c>
      <c r="K8" s="44">
        <f t="shared" si="1"/>
        <v>499.88</v>
      </c>
    </row>
    <row r="9" spans="1:11" x14ac:dyDescent="0.25">
      <c r="A9">
        <v>7</v>
      </c>
      <c r="B9" s="200">
        <v>44957</v>
      </c>
      <c r="C9" t="s">
        <v>86</v>
      </c>
      <c r="D9" t="s">
        <v>83</v>
      </c>
      <c r="E9" t="s">
        <v>124</v>
      </c>
      <c r="F9" s="42">
        <v>-3563</v>
      </c>
      <c r="J9" t="str">
        <f t="shared" si="0"/>
        <v>BINE-2-S1-EBAT</v>
      </c>
      <c r="K9" s="44">
        <f t="shared" si="1"/>
        <v>-3563</v>
      </c>
    </row>
    <row r="10" spans="1:11" x14ac:dyDescent="0.25">
      <c r="A10">
        <v>8</v>
      </c>
      <c r="B10" s="200">
        <v>44957</v>
      </c>
      <c r="C10" t="s">
        <v>86</v>
      </c>
      <c r="D10" t="s">
        <v>83</v>
      </c>
      <c r="E10" t="s">
        <v>20</v>
      </c>
      <c r="F10" s="42">
        <v>-49.22</v>
      </c>
      <c r="J10" t="str">
        <f t="shared" si="0"/>
        <v>BINE-2-S1-EBCH</v>
      </c>
      <c r="K10" s="44">
        <f t="shared" si="1"/>
        <v>-49.22</v>
      </c>
    </row>
    <row r="11" spans="1:11" x14ac:dyDescent="0.25">
      <c r="A11">
        <v>9</v>
      </c>
      <c r="B11" s="200">
        <v>44957</v>
      </c>
      <c r="C11" t="s">
        <v>86</v>
      </c>
      <c r="D11" t="s">
        <v>83</v>
      </c>
      <c r="E11" t="s">
        <v>14</v>
      </c>
      <c r="F11" s="42">
        <v>-21.43</v>
      </c>
      <c r="J11" t="str">
        <f t="shared" si="0"/>
        <v>BINE-2-S1-EBTC</v>
      </c>
      <c r="K11" s="44">
        <f t="shared" si="1"/>
        <v>-21.43</v>
      </c>
    </row>
    <row r="12" spans="1:11" x14ac:dyDescent="0.25">
      <c r="A12">
        <v>10</v>
      </c>
      <c r="B12" s="200">
        <v>44957</v>
      </c>
      <c r="C12" t="s">
        <v>86</v>
      </c>
      <c r="D12" t="s">
        <v>83</v>
      </c>
      <c r="E12" t="s">
        <v>31</v>
      </c>
      <c r="F12" s="42">
        <v>-183.89</v>
      </c>
      <c r="J12" t="str">
        <f t="shared" si="0"/>
        <v>BINE-2-S1-ECOMP</v>
      </c>
      <c r="K12" s="44">
        <f t="shared" si="1"/>
        <v>-183.89</v>
      </c>
    </row>
    <row r="13" spans="1:11" x14ac:dyDescent="0.25">
      <c r="A13">
        <v>11</v>
      </c>
      <c r="B13" s="200">
        <v>44957</v>
      </c>
      <c r="C13" t="s">
        <v>86</v>
      </c>
      <c r="D13" t="s">
        <v>83</v>
      </c>
      <c r="E13" t="s">
        <v>188</v>
      </c>
      <c r="F13" s="42">
        <v>-30441</v>
      </c>
      <c r="J13" t="str">
        <f t="shared" si="0"/>
        <v>BINE-2-S1-EDOGE</v>
      </c>
      <c r="K13" s="44">
        <f t="shared" si="1"/>
        <v>-30441</v>
      </c>
    </row>
    <row r="14" spans="1:11" x14ac:dyDescent="0.25">
      <c r="A14">
        <v>12</v>
      </c>
      <c r="B14" s="200">
        <v>44957</v>
      </c>
      <c r="C14" t="s">
        <v>86</v>
      </c>
      <c r="D14" t="s">
        <v>83</v>
      </c>
      <c r="E14" t="s">
        <v>22</v>
      </c>
      <c r="F14" s="42">
        <v>-167.65</v>
      </c>
      <c r="J14" t="str">
        <f t="shared" si="0"/>
        <v>BINE-2-S1-EDOT</v>
      </c>
      <c r="K14" s="44">
        <f t="shared" si="1"/>
        <v>-167.65</v>
      </c>
    </row>
    <row r="15" spans="1:11" x14ac:dyDescent="0.25">
      <c r="A15">
        <v>13</v>
      </c>
      <c r="B15" s="200">
        <v>44957</v>
      </c>
      <c r="C15" t="s">
        <v>86</v>
      </c>
      <c r="D15" t="s">
        <v>83</v>
      </c>
      <c r="E15" t="s">
        <v>28</v>
      </c>
      <c r="F15" s="42">
        <v>8605.7000000000007</v>
      </c>
      <c r="J15" t="str">
        <f t="shared" si="0"/>
        <v>BINE-2-S1-EENJ</v>
      </c>
      <c r="K15" s="44">
        <f t="shared" si="1"/>
        <v>8605.7000000000007</v>
      </c>
    </row>
    <row r="16" spans="1:11" x14ac:dyDescent="0.25">
      <c r="A16">
        <v>14</v>
      </c>
      <c r="B16" s="200">
        <v>44957</v>
      </c>
      <c r="C16" t="s">
        <v>86</v>
      </c>
      <c r="D16" t="s">
        <v>83</v>
      </c>
      <c r="E16" t="s">
        <v>23</v>
      </c>
      <c r="F16" s="42">
        <v>36893.199999999997</v>
      </c>
      <c r="J16" t="str">
        <f t="shared" si="0"/>
        <v>BINE-2-S1-EEOS</v>
      </c>
      <c r="K16" s="44">
        <f t="shared" si="1"/>
        <v>36893.199999999997</v>
      </c>
    </row>
    <row r="17" spans="1:11" x14ac:dyDescent="0.25">
      <c r="A17">
        <v>15</v>
      </c>
      <c r="B17" s="200">
        <v>44957</v>
      </c>
      <c r="C17" t="s">
        <v>86</v>
      </c>
      <c r="D17" t="s">
        <v>83</v>
      </c>
      <c r="E17" t="s">
        <v>29</v>
      </c>
      <c r="F17" s="42">
        <v>158.12</v>
      </c>
      <c r="J17" t="str">
        <f t="shared" si="0"/>
        <v>BINE-2-S1-EETC</v>
      </c>
      <c r="K17" s="44">
        <f t="shared" si="1"/>
        <v>158.12</v>
      </c>
    </row>
    <row r="18" spans="1:11" x14ac:dyDescent="0.25">
      <c r="A18">
        <v>16</v>
      </c>
      <c r="B18" s="200">
        <v>44957</v>
      </c>
      <c r="C18" t="s">
        <v>86</v>
      </c>
      <c r="D18" t="s">
        <v>83</v>
      </c>
      <c r="E18" t="s">
        <v>15</v>
      </c>
      <c r="F18" s="42">
        <v>-90.23</v>
      </c>
      <c r="J18" t="str">
        <f t="shared" si="0"/>
        <v>BINE-2-S1-EETH</v>
      </c>
      <c r="K18" s="44">
        <f t="shared" si="1"/>
        <v>-90.23</v>
      </c>
    </row>
    <row r="19" spans="1:11" x14ac:dyDescent="0.25">
      <c r="A19">
        <v>17</v>
      </c>
      <c r="B19" s="200">
        <v>44957</v>
      </c>
      <c r="C19" t="s">
        <v>86</v>
      </c>
      <c r="D19" t="s">
        <v>83</v>
      </c>
      <c r="E19" t="s">
        <v>107</v>
      </c>
      <c r="F19" s="42">
        <v>649938.52</v>
      </c>
      <c r="J19" t="str">
        <f t="shared" si="0"/>
        <v>BINE-2-S1-EEUR</v>
      </c>
      <c r="K19" s="44">
        <f t="shared" si="1"/>
        <v>649938.52</v>
      </c>
    </row>
    <row r="20" spans="1:11" x14ac:dyDescent="0.25">
      <c r="A20">
        <v>18</v>
      </c>
      <c r="B20" s="200">
        <v>44957</v>
      </c>
      <c r="C20" t="s">
        <v>86</v>
      </c>
      <c r="D20" t="s">
        <v>83</v>
      </c>
      <c r="E20" t="s">
        <v>189</v>
      </c>
      <c r="F20" s="42">
        <v>6466</v>
      </c>
      <c r="J20" t="str">
        <f t="shared" si="0"/>
        <v>BINE-2-S1-EFTM</v>
      </c>
      <c r="K20" s="44">
        <f t="shared" si="1"/>
        <v>6466</v>
      </c>
    </row>
    <row r="21" spans="1:11" x14ac:dyDescent="0.25">
      <c r="A21">
        <v>19</v>
      </c>
      <c r="B21" s="200">
        <v>44957</v>
      </c>
      <c r="C21" t="s">
        <v>86</v>
      </c>
      <c r="D21" t="s">
        <v>83</v>
      </c>
      <c r="E21" t="s">
        <v>408</v>
      </c>
      <c r="F21" s="42">
        <v>284646</v>
      </c>
      <c r="J21" t="str">
        <f t="shared" si="0"/>
        <v>BINE-2-S1-EGRT</v>
      </c>
      <c r="K21" s="44">
        <f t="shared" si="1"/>
        <v>284646</v>
      </c>
    </row>
    <row r="22" spans="1:11" x14ac:dyDescent="0.25">
      <c r="A22">
        <v>20</v>
      </c>
      <c r="B22" s="200">
        <v>44957</v>
      </c>
      <c r="C22" t="s">
        <v>86</v>
      </c>
      <c r="D22" t="s">
        <v>83</v>
      </c>
      <c r="E22" t="s">
        <v>135</v>
      </c>
      <c r="F22" s="42">
        <v>729473</v>
      </c>
      <c r="J22" t="str">
        <f t="shared" si="0"/>
        <v>BINE-2-S1-EHBAR</v>
      </c>
      <c r="K22" s="44">
        <f t="shared" si="1"/>
        <v>729473</v>
      </c>
    </row>
    <row r="23" spans="1:11" x14ac:dyDescent="0.25">
      <c r="A23">
        <v>21</v>
      </c>
      <c r="B23" s="200">
        <v>44957</v>
      </c>
      <c r="C23" t="s">
        <v>86</v>
      </c>
      <c r="D23" t="s">
        <v>83</v>
      </c>
      <c r="E23" t="s">
        <v>27</v>
      </c>
      <c r="F23" s="42">
        <v>896.09</v>
      </c>
      <c r="J23" t="str">
        <f t="shared" si="0"/>
        <v>BINE-2-S1-ELINK</v>
      </c>
      <c r="K23" s="44">
        <f t="shared" si="1"/>
        <v>896.09</v>
      </c>
    </row>
    <row r="24" spans="1:11" x14ac:dyDescent="0.25">
      <c r="A24">
        <v>22</v>
      </c>
      <c r="B24" s="200">
        <v>44957</v>
      </c>
      <c r="C24" t="s">
        <v>86</v>
      </c>
      <c r="D24" t="s">
        <v>83</v>
      </c>
      <c r="E24" t="s">
        <v>24</v>
      </c>
      <c r="F24" s="42">
        <v>-28.42</v>
      </c>
      <c r="J24" t="str">
        <f t="shared" si="0"/>
        <v>BINE-2-S1-ELTC</v>
      </c>
      <c r="K24" s="44">
        <f t="shared" si="1"/>
        <v>-28.42</v>
      </c>
    </row>
    <row r="25" spans="1:11" x14ac:dyDescent="0.25">
      <c r="A25">
        <v>23</v>
      </c>
      <c r="B25" s="200">
        <v>44957</v>
      </c>
      <c r="C25" t="s">
        <v>86</v>
      </c>
      <c r="D25" t="s">
        <v>83</v>
      </c>
      <c r="E25" t="s">
        <v>190</v>
      </c>
      <c r="F25" s="42">
        <v>15545</v>
      </c>
      <c r="J25" t="str">
        <f t="shared" si="0"/>
        <v>BINE-2-S1-EMANA</v>
      </c>
      <c r="K25" s="44">
        <f t="shared" si="1"/>
        <v>15545</v>
      </c>
    </row>
    <row r="26" spans="1:11" x14ac:dyDescent="0.25">
      <c r="A26">
        <v>24</v>
      </c>
      <c r="B26" s="200">
        <v>44957</v>
      </c>
      <c r="C26" t="s">
        <v>86</v>
      </c>
      <c r="D26" t="s">
        <v>83</v>
      </c>
      <c r="E26" t="s">
        <v>191</v>
      </c>
      <c r="F26" s="42">
        <v>12464.5</v>
      </c>
      <c r="J26" t="str">
        <f t="shared" si="0"/>
        <v>BINE-2-S1-EMATIC</v>
      </c>
      <c r="K26" s="44">
        <f t="shared" si="1"/>
        <v>12464.5</v>
      </c>
    </row>
    <row r="27" spans="1:11" x14ac:dyDescent="0.25">
      <c r="A27">
        <v>25</v>
      </c>
      <c r="B27" s="200">
        <v>44957</v>
      </c>
      <c r="C27" t="s">
        <v>86</v>
      </c>
      <c r="D27" t="s">
        <v>83</v>
      </c>
      <c r="E27" t="s">
        <v>406</v>
      </c>
      <c r="F27" s="42">
        <v>50.75</v>
      </c>
      <c r="J27" t="str">
        <f t="shared" si="0"/>
        <v>BINE-2-S1-EMKR</v>
      </c>
      <c r="K27" s="44">
        <f t="shared" si="1"/>
        <v>50.75</v>
      </c>
    </row>
    <row r="28" spans="1:11" x14ac:dyDescent="0.25">
      <c r="A28">
        <v>26</v>
      </c>
      <c r="B28" s="200">
        <v>44957</v>
      </c>
      <c r="C28" t="s">
        <v>86</v>
      </c>
      <c r="D28" t="s">
        <v>83</v>
      </c>
      <c r="E28" t="s">
        <v>149</v>
      </c>
      <c r="F28" s="42">
        <v>-3178.4</v>
      </c>
      <c r="J28" t="str">
        <f t="shared" si="0"/>
        <v>BINE-2-S1-EOMG</v>
      </c>
      <c r="K28" s="44">
        <f t="shared" si="1"/>
        <v>-3178.4</v>
      </c>
    </row>
    <row r="29" spans="1:11" x14ac:dyDescent="0.25">
      <c r="A29">
        <v>27</v>
      </c>
      <c r="B29" s="200">
        <v>44957</v>
      </c>
      <c r="C29" t="s">
        <v>86</v>
      </c>
      <c r="D29" t="s">
        <v>83</v>
      </c>
      <c r="E29" t="s">
        <v>89</v>
      </c>
      <c r="F29" s="42">
        <v>-60702</v>
      </c>
      <c r="J29" t="str">
        <f t="shared" si="0"/>
        <v>BINE-2-S1-EOXT</v>
      </c>
      <c r="K29" s="44">
        <f t="shared" si="1"/>
        <v>-60702</v>
      </c>
    </row>
    <row r="30" spans="1:11" x14ac:dyDescent="0.25">
      <c r="A30">
        <v>28</v>
      </c>
      <c r="B30" s="200">
        <v>44957</v>
      </c>
      <c r="C30" t="s">
        <v>86</v>
      </c>
      <c r="D30" t="s">
        <v>83</v>
      </c>
      <c r="E30" t="s">
        <v>37</v>
      </c>
      <c r="F30" s="42">
        <v>0.72</v>
      </c>
      <c r="J30" t="str">
        <f t="shared" si="0"/>
        <v>BINE-2-S1-ESHIB</v>
      </c>
      <c r="K30" s="44">
        <f t="shared" si="1"/>
        <v>0.72</v>
      </c>
    </row>
    <row r="31" spans="1:11" x14ac:dyDescent="0.25">
      <c r="A31">
        <v>29</v>
      </c>
      <c r="B31" s="200">
        <v>44957</v>
      </c>
      <c r="C31" t="s">
        <v>86</v>
      </c>
      <c r="D31" t="s">
        <v>83</v>
      </c>
      <c r="E31" t="s">
        <v>153</v>
      </c>
      <c r="F31" s="42">
        <v>-567.04</v>
      </c>
      <c r="J31" t="str">
        <f t="shared" si="0"/>
        <v>BINE-2-S1-ESOL</v>
      </c>
      <c r="K31" s="44">
        <f t="shared" si="1"/>
        <v>-567.04</v>
      </c>
    </row>
    <row r="32" spans="1:11" x14ac:dyDescent="0.25">
      <c r="A32">
        <v>30</v>
      </c>
      <c r="B32" s="200">
        <v>44957</v>
      </c>
      <c r="C32" t="s">
        <v>86</v>
      </c>
      <c r="D32" t="s">
        <v>83</v>
      </c>
      <c r="E32" t="s">
        <v>407</v>
      </c>
      <c r="F32" s="42">
        <v>12008.4</v>
      </c>
      <c r="J32" t="str">
        <f t="shared" si="0"/>
        <v>BINE-2-S1-ESUSHI</v>
      </c>
      <c r="K32" s="44">
        <f t="shared" si="1"/>
        <v>12008.4</v>
      </c>
    </row>
    <row r="33" spans="1:14" x14ac:dyDescent="0.25">
      <c r="A33">
        <v>31</v>
      </c>
      <c r="B33" s="200">
        <v>44957</v>
      </c>
      <c r="C33" t="s">
        <v>86</v>
      </c>
      <c r="D33" t="s">
        <v>83</v>
      </c>
      <c r="E33" t="s">
        <v>25</v>
      </c>
      <c r="F33" s="42">
        <v>250</v>
      </c>
      <c r="J33" t="str">
        <f t="shared" si="0"/>
        <v>BINE-2-S1-ETRX</v>
      </c>
      <c r="K33" s="44">
        <f t="shared" si="1"/>
        <v>250</v>
      </c>
    </row>
    <row r="34" spans="1:14" x14ac:dyDescent="0.25">
      <c r="A34">
        <v>32</v>
      </c>
      <c r="B34" s="200">
        <v>44957</v>
      </c>
      <c r="C34" t="s">
        <v>86</v>
      </c>
      <c r="D34" t="s">
        <v>83</v>
      </c>
      <c r="E34" t="s">
        <v>158</v>
      </c>
      <c r="F34" s="42">
        <v>1328.99</v>
      </c>
      <c r="J34" t="str">
        <f t="shared" si="0"/>
        <v>BINE-2-S1-EUNI</v>
      </c>
      <c r="K34" s="44">
        <f t="shared" si="1"/>
        <v>1328.99</v>
      </c>
    </row>
    <row r="35" spans="1:14" x14ac:dyDescent="0.25">
      <c r="A35">
        <v>33</v>
      </c>
      <c r="B35" s="200">
        <v>44957</v>
      </c>
      <c r="C35" t="s">
        <v>86</v>
      </c>
      <c r="D35" t="s">
        <v>83</v>
      </c>
      <c r="E35" t="s">
        <v>38</v>
      </c>
      <c r="F35" s="42">
        <v>-301827.57</v>
      </c>
      <c r="J35" t="str">
        <f t="shared" si="0"/>
        <v>BINE-2-S1-EUSDT</v>
      </c>
      <c r="K35" s="44">
        <f t="shared" si="1"/>
        <v>-301827.57</v>
      </c>
    </row>
    <row r="36" spans="1:14" x14ac:dyDescent="0.25">
      <c r="A36">
        <v>34</v>
      </c>
      <c r="B36" s="200">
        <v>44957</v>
      </c>
      <c r="C36" t="s">
        <v>86</v>
      </c>
      <c r="D36" t="s">
        <v>83</v>
      </c>
      <c r="E36" t="s">
        <v>162</v>
      </c>
      <c r="F36" s="42">
        <v>210253</v>
      </c>
      <c r="J36" t="str">
        <f t="shared" si="0"/>
        <v>BINE-2-S1-EXLM</v>
      </c>
      <c r="K36" s="44">
        <f t="shared" si="1"/>
        <v>210253</v>
      </c>
    </row>
    <row r="37" spans="1:14" x14ac:dyDescent="0.25">
      <c r="A37">
        <v>35</v>
      </c>
      <c r="B37" s="200">
        <v>44957</v>
      </c>
      <c r="C37" t="s">
        <v>86</v>
      </c>
      <c r="D37" t="s">
        <v>83</v>
      </c>
      <c r="E37" t="s">
        <v>163</v>
      </c>
      <c r="F37" s="42">
        <v>24368.5</v>
      </c>
      <c r="J37" t="str">
        <f t="shared" si="0"/>
        <v>BINE-2-S1-EXTZ</v>
      </c>
      <c r="K37" s="44">
        <f t="shared" si="1"/>
        <v>24368.5</v>
      </c>
    </row>
    <row r="38" spans="1:14" x14ac:dyDescent="0.25">
      <c r="A38">
        <v>36</v>
      </c>
      <c r="B38" s="200">
        <v>44957</v>
      </c>
      <c r="C38" t="s">
        <v>86</v>
      </c>
      <c r="D38" t="s">
        <v>83</v>
      </c>
      <c r="E38" t="s">
        <v>170</v>
      </c>
      <c r="F38" s="42">
        <v>1.83</v>
      </c>
      <c r="J38" t="str">
        <f t="shared" si="0"/>
        <v>BINE-2-S1-EYFI</v>
      </c>
      <c r="K38" s="44">
        <f t="shared" si="1"/>
        <v>1.83</v>
      </c>
    </row>
    <row r="39" spans="1:14" x14ac:dyDescent="0.25">
      <c r="A39">
        <v>37</v>
      </c>
      <c r="B39" s="200">
        <v>44957</v>
      </c>
      <c r="C39" t="s">
        <v>86</v>
      </c>
      <c r="D39" t="s">
        <v>12</v>
      </c>
      <c r="E39" t="s">
        <v>14</v>
      </c>
      <c r="F39" s="42">
        <v>176.5</v>
      </c>
      <c r="J39" t="str">
        <f t="shared" si="0"/>
        <v>BINE-2-S1-FBTC</v>
      </c>
      <c r="K39" s="44">
        <f t="shared" si="1"/>
        <v>176.5</v>
      </c>
    </row>
    <row r="40" spans="1:14" x14ac:dyDescent="0.25">
      <c r="A40">
        <v>38</v>
      </c>
      <c r="B40" s="200">
        <v>44957</v>
      </c>
      <c r="C40" t="s">
        <v>86</v>
      </c>
      <c r="D40" t="s">
        <v>12</v>
      </c>
      <c r="E40" t="s">
        <v>917</v>
      </c>
      <c r="F40" s="42">
        <v>0</v>
      </c>
      <c r="J40" t="str">
        <f t="shared" si="0"/>
        <v>BINE-2-S1-FB_F_BTC-USD_230331</v>
      </c>
      <c r="K40" s="44">
        <f t="shared" si="1"/>
        <v>0</v>
      </c>
    </row>
    <row r="41" spans="1:14" x14ac:dyDescent="0.25">
      <c r="A41">
        <v>39</v>
      </c>
      <c r="B41" s="200">
        <v>44957</v>
      </c>
      <c r="C41" t="s">
        <v>86</v>
      </c>
      <c r="D41" t="s">
        <v>12</v>
      </c>
      <c r="E41" t="s">
        <v>918</v>
      </c>
      <c r="F41" s="42">
        <v>0</v>
      </c>
      <c r="J41" t="str">
        <f t="shared" si="0"/>
        <v>BINE-2-S1-FB_F_BTC-USD_230630</v>
      </c>
      <c r="K41" s="44">
        <f t="shared" si="1"/>
        <v>0</v>
      </c>
    </row>
    <row r="42" spans="1:14" x14ac:dyDescent="0.25">
      <c r="A42">
        <v>40</v>
      </c>
      <c r="B42" s="200">
        <v>44957</v>
      </c>
      <c r="C42" t="s">
        <v>86</v>
      </c>
      <c r="D42" t="s">
        <v>12</v>
      </c>
      <c r="E42" t="s">
        <v>919</v>
      </c>
      <c r="F42" s="42">
        <v>0</v>
      </c>
      <c r="J42" t="str">
        <f t="shared" si="0"/>
        <v>BINE-2-S1-FB_F_ETH-USD_230331</v>
      </c>
      <c r="K42" s="44">
        <f t="shared" si="1"/>
        <v>0</v>
      </c>
    </row>
    <row r="43" spans="1:14" x14ac:dyDescent="0.25">
      <c r="A43">
        <v>41</v>
      </c>
      <c r="B43" s="200">
        <v>44957</v>
      </c>
      <c r="C43" t="s">
        <v>86</v>
      </c>
      <c r="D43" t="s">
        <v>12</v>
      </c>
      <c r="E43" t="s">
        <v>16</v>
      </c>
      <c r="F43" s="42">
        <v>0</v>
      </c>
      <c r="J43" t="str">
        <f t="shared" si="0"/>
        <v>BINE-2-S1-FB_P_BTC-USD-SWAP</v>
      </c>
      <c r="K43" s="44">
        <f t="shared" si="1"/>
        <v>0</v>
      </c>
      <c r="M43" t="b">
        <f>N43=J43</f>
        <v>1</v>
      </c>
      <c r="N43" t="s">
        <v>1221</v>
      </c>
    </row>
    <row r="44" spans="1:14" x14ac:dyDescent="0.25">
      <c r="A44">
        <v>42</v>
      </c>
      <c r="B44" s="200">
        <v>44957</v>
      </c>
      <c r="C44" t="s">
        <v>86</v>
      </c>
      <c r="D44" t="s">
        <v>12</v>
      </c>
      <c r="E44" t="s">
        <v>455</v>
      </c>
      <c r="F44" s="42">
        <v>0</v>
      </c>
      <c r="J44" t="str">
        <f t="shared" si="0"/>
        <v>BINE-2-S1-FB_P_ETH-USD-SWAP</v>
      </c>
      <c r="K44" s="44">
        <f t="shared" si="1"/>
        <v>0</v>
      </c>
    </row>
    <row r="45" spans="1:14" x14ac:dyDescent="0.25">
      <c r="A45">
        <v>43</v>
      </c>
      <c r="B45" s="200">
        <v>44957</v>
      </c>
      <c r="C45" t="s">
        <v>86</v>
      </c>
      <c r="D45" t="s">
        <v>12</v>
      </c>
      <c r="E45" t="s">
        <v>15</v>
      </c>
      <c r="F45" s="42">
        <v>514.34</v>
      </c>
      <c r="J45" t="str">
        <f t="shared" si="0"/>
        <v>BINE-2-S1-FETH</v>
      </c>
      <c r="K45" s="44">
        <f t="shared" si="1"/>
        <v>514.34</v>
      </c>
    </row>
    <row r="46" spans="1:14" x14ac:dyDescent="0.25">
      <c r="A46">
        <v>44</v>
      </c>
      <c r="B46" s="200">
        <v>44957</v>
      </c>
      <c r="C46" t="s">
        <v>86</v>
      </c>
      <c r="D46" t="s">
        <v>91</v>
      </c>
      <c r="E46" t="s">
        <v>14</v>
      </c>
      <c r="F46" s="42">
        <v>-1080.8699999999999</v>
      </c>
      <c r="J46" t="str">
        <f t="shared" si="0"/>
        <v>BINE-2-S1-MBTC</v>
      </c>
      <c r="K46" s="44">
        <f t="shared" si="1"/>
        <v>-1080.8699999999999</v>
      </c>
    </row>
    <row r="47" spans="1:14" x14ac:dyDescent="0.25">
      <c r="A47">
        <v>45</v>
      </c>
      <c r="B47" s="200">
        <v>44957</v>
      </c>
      <c r="C47" t="s">
        <v>86</v>
      </c>
      <c r="D47" t="s">
        <v>91</v>
      </c>
      <c r="E47" t="s">
        <v>88</v>
      </c>
      <c r="F47" s="42">
        <v>-22736720.399999999</v>
      </c>
      <c r="J47" t="str">
        <f t="shared" si="0"/>
        <v>BINE-2-S1-MBUSD</v>
      </c>
      <c r="K47" s="44">
        <f t="shared" si="1"/>
        <v>-22736720.399999999</v>
      </c>
    </row>
    <row r="48" spans="1:14" x14ac:dyDescent="0.25">
      <c r="A48">
        <v>46</v>
      </c>
      <c r="B48" s="200">
        <v>44957</v>
      </c>
      <c r="C48" t="s">
        <v>86</v>
      </c>
      <c r="D48" t="s">
        <v>91</v>
      </c>
      <c r="E48" t="s">
        <v>23</v>
      </c>
      <c r="F48" s="42">
        <v>5797.8</v>
      </c>
      <c r="J48" t="str">
        <f t="shared" si="0"/>
        <v>BINE-2-S1-MEOS</v>
      </c>
      <c r="K48" s="44">
        <f t="shared" si="1"/>
        <v>5797.8</v>
      </c>
    </row>
    <row r="49" spans="1:11" x14ac:dyDescent="0.25">
      <c r="A49">
        <v>47</v>
      </c>
      <c r="B49" s="200">
        <v>44957</v>
      </c>
      <c r="C49" t="s">
        <v>86</v>
      </c>
      <c r="D49" t="s">
        <v>91</v>
      </c>
      <c r="E49" t="s">
        <v>15</v>
      </c>
      <c r="F49" s="42">
        <v>14225.21</v>
      </c>
      <c r="J49" t="str">
        <f t="shared" si="0"/>
        <v>BINE-2-S1-METH</v>
      </c>
      <c r="K49" s="44">
        <f t="shared" si="1"/>
        <v>14225.21</v>
      </c>
    </row>
    <row r="50" spans="1:11" x14ac:dyDescent="0.25">
      <c r="A50">
        <v>48</v>
      </c>
      <c r="B50" s="200">
        <v>44957</v>
      </c>
      <c r="C50" t="s">
        <v>86</v>
      </c>
      <c r="D50" t="s">
        <v>91</v>
      </c>
      <c r="E50" t="s">
        <v>27</v>
      </c>
      <c r="F50" s="42">
        <v>-1950.74</v>
      </c>
      <c r="J50" t="str">
        <f t="shared" si="0"/>
        <v>BINE-2-S1-MLINK</v>
      </c>
      <c r="K50" s="44">
        <f t="shared" si="1"/>
        <v>-1950.74</v>
      </c>
    </row>
    <row r="51" spans="1:11" x14ac:dyDescent="0.25">
      <c r="A51">
        <v>49</v>
      </c>
      <c r="B51" s="200">
        <v>44957</v>
      </c>
      <c r="C51" t="s">
        <v>86</v>
      </c>
      <c r="D51" t="s">
        <v>91</v>
      </c>
      <c r="E51" t="s">
        <v>24</v>
      </c>
      <c r="F51" s="42">
        <v>-317.23</v>
      </c>
      <c r="J51" t="str">
        <f t="shared" si="0"/>
        <v>BINE-2-S1-MLTC</v>
      </c>
      <c r="K51" s="44">
        <f t="shared" si="1"/>
        <v>-317.23</v>
      </c>
    </row>
    <row r="52" spans="1:11" x14ac:dyDescent="0.25">
      <c r="A52">
        <v>50</v>
      </c>
      <c r="B52" s="200">
        <v>44957</v>
      </c>
      <c r="C52" t="s">
        <v>86</v>
      </c>
      <c r="D52" t="s">
        <v>91</v>
      </c>
      <c r="E52" t="s">
        <v>38</v>
      </c>
      <c r="F52" s="42">
        <v>11011669.859999999</v>
      </c>
      <c r="J52" t="str">
        <f t="shared" si="0"/>
        <v>BINE-2-S1-MUSDT</v>
      </c>
      <c r="K52" s="44">
        <f t="shared" si="1"/>
        <v>11011669.859999999</v>
      </c>
    </row>
    <row r="53" spans="1:11" x14ac:dyDescent="0.25">
      <c r="A53">
        <v>51</v>
      </c>
      <c r="B53" s="200">
        <v>44957</v>
      </c>
      <c r="C53" t="s">
        <v>86</v>
      </c>
      <c r="D53" t="s">
        <v>18</v>
      </c>
      <c r="E53" t="s">
        <v>1157</v>
      </c>
      <c r="F53" s="42">
        <v>5890</v>
      </c>
      <c r="J53" t="str">
        <f t="shared" si="0"/>
        <v>BINE-2-S1-PBAXS</v>
      </c>
      <c r="K53" s="44">
        <f t="shared" si="1"/>
        <v>5890</v>
      </c>
    </row>
    <row r="54" spans="1:11" x14ac:dyDescent="0.25">
      <c r="A54">
        <v>52</v>
      </c>
      <c r="B54" s="200">
        <v>44957</v>
      </c>
      <c r="C54" t="s">
        <v>86</v>
      </c>
      <c r="D54" t="s">
        <v>18</v>
      </c>
      <c r="E54" t="s">
        <v>1158</v>
      </c>
      <c r="F54" s="42">
        <v>1755.53</v>
      </c>
      <c r="J54" t="str">
        <f t="shared" si="0"/>
        <v>BINE-2-S1-PBBCH</v>
      </c>
      <c r="K54" s="44">
        <f t="shared" si="1"/>
        <v>1755.53</v>
      </c>
    </row>
    <row r="55" spans="1:11" x14ac:dyDescent="0.25">
      <c r="A55">
        <v>53</v>
      </c>
      <c r="B55" s="200">
        <v>44957</v>
      </c>
      <c r="C55" t="s">
        <v>86</v>
      </c>
      <c r="D55" t="s">
        <v>18</v>
      </c>
      <c r="E55" t="s">
        <v>1159</v>
      </c>
      <c r="F55" s="42">
        <v>2649.79</v>
      </c>
      <c r="J55" t="str">
        <f t="shared" si="0"/>
        <v>BINE-2-S1-PBBTC</v>
      </c>
      <c r="K55" s="44">
        <f t="shared" si="1"/>
        <v>2649.79</v>
      </c>
    </row>
    <row r="56" spans="1:11" x14ac:dyDescent="0.25">
      <c r="A56">
        <v>54</v>
      </c>
      <c r="B56" s="200">
        <v>44957</v>
      </c>
      <c r="C56" t="s">
        <v>86</v>
      </c>
      <c r="D56" t="s">
        <v>18</v>
      </c>
      <c r="E56" t="s">
        <v>1160</v>
      </c>
      <c r="F56" s="42">
        <v>-527689.9</v>
      </c>
      <c r="J56" t="str">
        <f t="shared" si="0"/>
        <v>BINE-2-S1-PBEOS</v>
      </c>
      <c r="K56" s="44">
        <f t="shared" si="1"/>
        <v>-527689.9</v>
      </c>
    </row>
    <row r="57" spans="1:11" x14ac:dyDescent="0.25">
      <c r="A57">
        <v>55</v>
      </c>
      <c r="B57" s="200">
        <v>44957</v>
      </c>
      <c r="C57" t="s">
        <v>86</v>
      </c>
      <c r="D57" t="s">
        <v>18</v>
      </c>
      <c r="E57" t="s">
        <v>1161</v>
      </c>
      <c r="F57" s="42">
        <v>13641.24</v>
      </c>
      <c r="J57" t="str">
        <f t="shared" si="0"/>
        <v>BINE-2-S1-PBETC</v>
      </c>
      <c r="K57" s="44">
        <f t="shared" si="1"/>
        <v>13641.24</v>
      </c>
    </row>
    <row r="58" spans="1:11" x14ac:dyDescent="0.25">
      <c r="A58">
        <v>56</v>
      </c>
      <c r="B58" s="200">
        <v>44957</v>
      </c>
      <c r="C58" t="s">
        <v>86</v>
      </c>
      <c r="D58" t="s">
        <v>18</v>
      </c>
      <c r="E58" t="s">
        <v>1162</v>
      </c>
      <c r="F58" s="42">
        <v>14631.39</v>
      </c>
      <c r="J58" t="str">
        <f t="shared" si="0"/>
        <v>BINE-2-S1-PBETH</v>
      </c>
      <c r="K58" s="44">
        <f t="shared" si="1"/>
        <v>14631.39</v>
      </c>
    </row>
    <row r="59" spans="1:11" x14ac:dyDescent="0.25">
      <c r="A59">
        <v>57</v>
      </c>
      <c r="B59" s="200">
        <v>44957</v>
      </c>
      <c r="C59" t="s">
        <v>86</v>
      </c>
      <c r="D59" t="s">
        <v>18</v>
      </c>
      <c r="E59" t="s">
        <v>1163</v>
      </c>
      <c r="F59" s="42">
        <v>-37004.400000000001</v>
      </c>
      <c r="J59" t="str">
        <f t="shared" si="0"/>
        <v>BINE-2-S1-PBLINK</v>
      </c>
      <c r="K59" s="44">
        <f t="shared" si="1"/>
        <v>-37004.400000000001</v>
      </c>
    </row>
    <row r="60" spans="1:11" x14ac:dyDescent="0.25">
      <c r="A60">
        <v>58</v>
      </c>
      <c r="B60" s="200">
        <v>44957</v>
      </c>
      <c r="C60" t="s">
        <v>86</v>
      </c>
      <c r="D60" t="s">
        <v>18</v>
      </c>
      <c r="E60" t="s">
        <v>1164</v>
      </c>
      <c r="F60" s="42">
        <v>-1853.4</v>
      </c>
      <c r="J60" t="str">
        <f t="shared" si="0"/>
        <v>BINE-2-S1-PBLTC</v>
      </c>
      <c r="K60" s="44">
        <f t="shared" si="1"/>
        <v>-1853.4</v>
      </c>
    </row>
    <row r="61" spans="1:11" x14ac:dyDescent="0.25">
      <c r="A61">
        <v>59</v>
      </c>
      <c r="B61" s="200">
        <v>44957</v>
      </c>
      <c r="C61" t="s">
        <v>86</v>
      </c>
      <c r="D61" t="s">
        <v>18</v>
      </c>
      <c r="E61" t="s">
        <v>1165</v>
      </c>
      <c r="F61" s="42">
        <v>-5485987</v>
      </c>
      <c r="J61" t="str">
        <f t="shared" si="0"/>
        <v>BINE-2-S1-PBZIL</v>
      </c>
      <c r="K61" s="44">
        <f t="shared" si="1"/>
        <v>-5485987</v>
      </c>
    </row>
    <row r="62" spans="1:11" x14ac:dyDescent="0.25">
      <c r="A62">
        <v>60</v>
      </c>
      <c r="B62" s="200">
        <v>44957</v>
      </c>
      <c r="C62" t="s">
        <v>86</v>
      </c>
      <c r="D62" t="s">
        <v>18</v>
      </c>
      <c r="E62" t="s">
        <v>920</v>
      </c>
      <c r="F62" s="42">
        <v>-723.89</v>
      </c>
      <c r="J62" t="str">
        <f t="shared" si="0"/>
        <v>BINE-2-S1-PB_F_BTC-USDT_230331</v>
      </c>
      <c r="K62" s="44">
        <f t="shared" si="1"/>
        <v>-723.89</v>
      </c>
    </row>
    <row r="63" spans="1:11" x14ac:dyDescent="0.25">
      <c r="A63">
        <v>61</v>
      </c>
      <c r="B63" s="200">
        <v>44957</v>
      </c>
      <c r="C63" t="s">
        <v>86</v>
      </c>
      <c r="D63" t="s">
        <v>18</v>
      </c>
      <c r="E63" t="s">
        <v>921</v>
      </c>
      <c r="F63" s="42">
        <v>-11287.08</v>
      </c>
      <c r="J63" t="str">
        <f t="shared" si="0"/>
        <v>BINE-2-S1-PB_F_ETH-USDT_230331</v>
      </c>
      <c r="K63" s="44">
        <f t="shared" si="1"/>
        <v>-11287.08</v>
      </c>
    </row>
    <row r="64" spans="1:11" x14ac:dyDescent="0.25">
      <c r="A64">
        <v>62</v>
      </c>
      <c r="B64" s="200">
        <v>44957</v>
      </c>
      <c r="C64" t="s">
        <v>86</v>
      </c>
      <c r="D64" t="s">
        <v>18</v>
      </c>
      <c r="E64" t="s">
        <v>38</v>
      </c>
      <c r="F64" s="42">
        <v>-27880367.809999999</v>
      </c>
      <c r="J64" t="str">
        <f t="shared" si="0"/>
        <v>BINE-2-S1-PUSDT</v>
      </c>
      <c r="K64" s="44">
        <f t="shared" si="1"/>
        <v>-27880367.809999999</v>
      </c>
    </row>
    <row r="65" spans="1:11" x14ac:dyDescent="0.25">
      <c r="A65">
        <v>63</v>
      </c>
      <c r="B65" s="200">
        <v>44957</v>
      </c>
      <c r="C65" t="s">
        <v>86</v>
      </c>
      <c r="D65" t="s">
        <v>296</v>
      </c>
      <c r="E65" t="s">
        <v>1159</v>
      </c>
      <c r="F65" s="42">
        <v>-53.17</v>
      </c>
      <c r="J65" t="str">
        <f t="shared" si="0"/>
        <v>BINE-2-S2-PBBTC</v>
      </c>
      <c r="K65" s="44">
        <f t="shared" si="1"/>
        <v>-53.17</v>
      </c>
    </row>
    <row r="66" spans="1:11" x14ac:dyDescent="0.25">
      <c r="A66">
        <v>64</v>
      </c>
      <c r="B66" s="200">
        <v>44957</v>
      </c>
      <c r="C66" t="s">
        <v>86</v>
      </c>
      <c r="D66" t="s">
        <v>296</v>
      </c>
      <c r="E66" t="s">
        <v>38</v>
      </c>
      <c r="F66" s="42">
        <v>1469357.24</v>
      </c>
      <c r="J66" t="str">
        <f t="shared" si="0"/>
        <v>BINE-2-S2-PUSDT</v>
      </c>
      <c r="K66" s="44">
        <f t="shared" si="1"/>
        <v>1469357.24</v>
      </c>
    </row>
    <row r="67" spans="1:11" x14ac:dyDescent="0.25">
      <c r="A67">
        <v>65</v>
      </c>
      <c r="B67" s="200">
        <v>44957</v>
      </c>
      <c r="C67" t="s">
        <v>215</v>
      </c>
      <c r="D67" t="s">
        <v>93</v>
      </c>
      <c r="E67" t="s">
        <v>95</v>
      </c>
      <c r="F67" s="42">
        <v>0.04</v>
      </c>
      <c r="J67" t="str">
        <f t="shared" ref="J67:J130" si="2">D67&amp;E67</f>
        <v>BTFX-1-M-EUSD</v>
      </c>
      <c r="K67" s="44">
        <f t="shared" ref="K67:K130" si="3">F67</f>
        <v>0.04</v>
      </c>
    </row>
    <row r="68" spans="1:11" x14ac:dyDescent="0.25">
      <c r="A68">
        <v>66</v>
      </c>
      <c r="B68" s="200">
        <v>44957</v>
      </c>
      <c r="C68" t="s">
        <v>101</v>
      </c>
      <c r="D68" t="s">
        <v>100</v>
      </c>
      <c r="E68" t="s">
        <v>14</v>
      </c>
      <c r="F68" s="42">
        <v>-1219.5</v>
      </c>
      <c r="J68" t="str">
        <f t="shared" si="2"/>
        <v>BULL-1-M-EBTC</v>
      </c>
      <c r="K68" s="44">
        <f t="shared" si="3"/>
        <v>-1219.5</v>
      </c>
    </row>
    <row r="69" spans="1:11" x14ac:dyDescent="0.25">
      <c r="A69">
        <v>67</v>
      </c>
      <c r="B69" s="200">
        <v>44957</v>
      </c>
      <c r="C69" t="s">
        <v>101</v>
      </c>
      <c r="D69" t="s">
        <v>100</v>
      </c>
      <c r="E69" t="s">
        <v>95</v>
      </c>
      <c r="F69" s="42">
        <v>63952812.460000001</v>
      </c>
      <c r="J69" t="str">
        <f t="shared" si="2"/>
        <v>BULL-1-M-EUSD</v>
      </c>
      <c r="K69" s="44">
        <f t="shared" si="3"/>
        <v>63952812.460000001</v>
      </c>
    </row>
    <row r="70" spans="1:11" x14ac:dyDescent="0.25">
      <c r="A70">
        <v>68</v>
      </c>
      <c r="B70" s="200">
        <v>44957</v>
      </c>
      <c r="C70" t="s">
        <v>101</v>
      </c>
      <c r="D70" t="s">
        <v>216</v>
      </c>
      <c r="E70" t="s">
        <v>14</v>
      </c>
      <c r="F70" s="42">
        <v>-528.87</v>
      </c>
      <c r="J70" t="str">
        <f t="shared" si="2"/>
        <v>BULL-1-M-MBTC</v>
      </c>
      <c r="K70" s="44">
        <f t="shared" si="3"/>
        <v>-528.87</v>
      </c>
    </row>
    <row r="71" spans="1:11" x14ac:dyDescent="0.25">
      <c r="A71">
        <v>69</v>
      </c>
      <c r="B71" s="200">
        <v>44957</v>
      </c>
      <c r="C71" t="s">
        <v>101</v>
      </c>
      <c r="D71" t="s">
        <v>216</v>
      </c>
      <c r="E71" t="s">
        <v>15</v>
      </c>
      <c r="F71" s="42">
        <v>-1070.92</v>
      </c>
      <c r="J71" t="str">
        <f t="shared" si="2"/>
        <v>BULL-1-M-METH</v>
      </c>
      <c r="K71" s="44">
        <f t="shared" si="3"/>
        <v>-1070.92</v>
      </c>
    </row>
    <row r="72" spans="1:11" x14ac:dyDescent="0.25">
      <c r="A72">
        <v>70</v>
      </c>
      <c r="B72" s="200">
        <v>44957</v>
      </c>
      <c r="C72" t="s">
        <v>101</v>
      </c>
      <c r="D72" t="s">
        <v>216</v>
      </c>
      <c r="E72" t="s">
        <v>95</v>
      </c>
      <c r="F72" s="42">
        <v>31717349.850000001</v>
      </c>
      <c r="J72" t="str">
        <f t="shared" si="2"/>
        <v>BULL-1-M-MUSD</v>
      </c>
      <c r="K72" s="44">
        <f t="shared" si="3"/>
        <v>31717349.850000001</v>
      </c>
    </row>
    <row r="73" spans="1:11" x14ac:dyDescent="0.25">
      <c r="A73">
        <v>71</v>
      </c>
      <c r="B73" s="200">
        <v>44957</v>
      </c>
      <c r="C73" t="s">
        <v>101</v>
      </c>
      <c r="D73" t="s">
        <v>102</v>
      </c>
      <c r="E73" t="s">
        <v>23</v>
      </c>
      <c r="F73" s="42">
        <v>224073.54</v>
      </c>
      <c r="J73" t="str">
        <f t="shared" si="2"/>
        <v>BULL-2-M-EEOS</v>
      </c>
      <c r="K73" s="44">
        <f t="shared" si="3"/>
        <v>224073.54</v>
      </c>
    </row>
    <row r="74" spans="1:11" x14ac:dyDescent="0.25">
      <c r="A74">
        <v>72</v>
      </c>
      <c r="B74" s="200">
        <v>44957</v>
      </c>
      <c r="C74" t="s">
        <v>101</v>
      </c>
      <c r="D74" t="s">
        <v>102</v>
      </c>
      <c r="E74" t="s">
        <v>27</v>
      </c>
      <c r="F74" s="42">
        <v>13880.76</v>
      </c>
      <c r="J74" t="str">
        <f t="shared" si="2"/>
        <v>BULL-2-M-ELINK</v>
      </c>
      <c r="K74" s="44">
        <f t="shared" si="3"/>
        <v>13880.76</v>
      </c>
    </row>
    <row r="75" spans="1:11" x14ac:dyDescent="0.25">
      <c r="A75">
        <v>73</v>
      </c>
      <c r="B75" s="200">
        <v>44957</v>
      </c>
      <c r="C75" t="s">
        <v>101</v>
      </c>
      <c r="D75" t="s">
        <v>102</v>
      </c>
      <c r="E75" t="s">
        <v>24</v>
      </c>
      <c r="F75" s="42">
        <v>1633.7</v>
      </c>
      <c r="J75" t="str">
        <f t="shared" si="2"/>
        <v>BULL-2-M-ELTC</v>
      </c>
      <c r="K75" s="44">
        <f t="shared" si="3"/>
        <v>1633.7</v>
      </c>
    </row>
    <row r="76" spans="1:11" x14ac:dyDescent="0.25">
      <c r="A76">
        <v>74</v>
      </c>
      <c r="B76" s="200">
        <v>44957</v>
      </c>
      <c r="C76" t="s">
        <v>101</v>
      </c>
      <c r="D76" t="s">
        <v>102</v>
      </c>
      <c r="E76" t="s">
        <v>95</v>
      </c>
      <c r="F76" s="42">
        <v>517348.86</v>
      </c>
      <c r="J76" t="str">
        <f t="shared" si="2"/>
        <v>BULL-2-M-EUSD</v>
      </c>
      <c r="K76" s="44">
        <f t="shared" si="3"/>
        <v>517348.86</v>
      </c>
    </row>
    <row r="77" spans="1:11" x14ac:dyDescent="0.25">
      <c r="A77">
        <v>75</v>
      </c>
      <c r="B77" s="200">
        <v>44957</v>
      </c>
      <c r="C77" t="s">
        <v>101</v>
      </c>
      <c r="D77" t="s">
        <v>103</v>
      </c>
      <c r="E77" t="s">
        <v>23</v>
      </c>
      <c r="F77" s="42">
        <v>230182.48</v>
      </c>
      <c r="J77" t="str">
        <f t="shared" si="2"/>
        <v>BULL-2-M-MEOS</v>
      </c>
      <c r="K77" s="44">
        <f t="shared" si="3"/>
        <v>230182.48</v>
      </c>
    </row>
    <row r="78" spans="1:11" x14ac:dyDescent="0.25">
      <c r="A78">
        <v>76</v>
      </c>
      <c r="B78" s="200">
        <v>44957</v>
      </c>
      <c r="C78" t="s">
        <v>101</v>
      </c>
      <c r="D78" t="s">
        <v>103</v>
      </c>
      <c r="E78" t="s">
        <v>27</v>
      </c>
      <c r="F78" s="42">
        <v>11860.09</v>
      </c>
      <c r="J78" t="str">
        <f t="shared" si="2"/>
        <v>BULL-2-M-MLINK</v>
      </c>
      <c r="K78" s="44">
        <f t="shared" si="3"/>
        <v>11860.09</v>
      </c>
    </row>
    <row r="79" spans="1:11" x14ac:dyDescent="0.25">
      <c r="A79">
        <v>77</v>
      </c>
      <c r="B79" s="200">
        <v>44957</v>
      </c>
      <c r="C79" t="s">
        <v>101</v>
      </c>
      <c r="D79" t="s">
        <v>103</v>
      </c>
      <c r="E79" t="s">
        <v>24</v>
      </c>
      <c r="F79" s="42">
        <v>1512.01</v>
      </c>
      <c r="J79" t="str">
        <f t="shared" si="2"/>
        <v>BULL-2-M-MLTC</v>
      </c>
      <c r="K79" s="44">
        <f t="shared" si="3"/>
        <v>1512.01</v>
      </c>
    </row>
    <row r="80" spans="1:11" x14ac:dyDescent="0.25">
      <c r="A80">
        <v>78</v>
      </c>
      <c r="B80" s="200">
        <v>44957</v>
      </c>
      <c r="C80" t="s">
        <v>101</v>
      </c>
      <c r="D80" t="s">
        <v>103</v>
      </c>
      <c r="E80" t="s">
        <v>95</v>
      </c>
      <c r="F80" s="42">
        <v>350241.59</v>
      </c>
      <c r="J80" t="str">
        <f t="shared" si="2"/>
        <v>BULL-2-M-MUSD</v>
      </c>
      <c r="K80" s="44">
        <f t="shared" si="3"/>
        <v>350241.59</v>
      </c>
    </row>
    <row r="81" spans="1:11" x14ac:dyDescent="0.25">
      <c r="A81">
        <v>79</v>
      </c>
      <c r="B81" s="200">
        <v>44957</v>
      </c>
      <c r="C81" t="s">
        <v>101</v>
      </c>
      <c r="D81" t="s">
        <v>104</v>
      </c>
      <c r="E81" t="s">
        <v>15</v>
      </c>
      <c r="F81" s="42">
        <v>-1490.91</v>
      </c>
      <c r="J81" t="str">
        <f t="shared" si="2"/>
        <v>BULL-3-M-EETH</v>
      </c>
      <c r="K81" s="44">
        <f t="shared" si="3"/>
        <v>-1490.91</v>
      </c>
    </row>
    <row r="82" spans="1:11" x14ac:dyDescent="0.25">
      <c r="A82">
        <v>80</v>
      </c>
      <c r="B82" s="200">
        <v>44957</v>
      </c>
      <c r="C82" t="s">
        <v>101</v>
      </c>
      <c r="D82" t="s">
        <v>104</v>
      </c>
      <c r="E82" t="s">
        <v>95</v>
      </c>
      <c r="F82" s="42">
        <v>8466935.3200000003</v>
      </c>
      <c r="J82" t="str">
        <f t="shared" si="2"/>
        <v>BULL-3-M-EUSD</v>
      </c>
      <c r="K82" s="44">
        <f t="shared" si="3"/>
        <v>8466935.3200000003</v>
      </c>
    </row>
    <row r="83" spans="1:11" x14ac:dyDescent="0.25">
      <c r="A83">
        <v>81</v>
      </c>
      <c r="B83" s="200">
        <v>44957</v>
      </c>
      <c r="C83" t="s">
        <v>101</v>
      </c>
      <c r="D83" t="s">
        <v>105</v>
      </c>
      <c r="E83" t="s">
        <v>14</v>
      </c>
      <c r="F83" s="42">
        <v>16.84</v>
      </c>
      <c r="J83" t="str">
        <f t="shared" si="2"/>
        <v>BULL-4-M-EBTC</v>
      </c>
      <c r="K83" s="44">
        <f t="shared" si="3"/>
        <v>16.84</v>
      </c>
    </row>
    <row r="84" spans="1:11" x14ac:dyDescent="0.25">
      <c r="A84">
        <v>82</v>
      </c>
      <c r="B84" s="200">
        <v>44957</v>
      </c>
      <c r="C84" t="s">
        <v>101</v>
      </c>
      <c r="D84" t="s">
        <v>105</v>
      </c>
      <c r="E84" t="s">
        <v>15</v>
      </c>
      <c r="F84" s="42">
        <v>4.5999999999999996</v>
      </c>
      <c r="J84" t="str">
        <f t="shared" si="2"/>
        <v>BULL-4-M-EETH</v>
      </c>
      <c r="K84" s="44">
        <f t="shared" si="3"/>
        <v>4.5999999999999996</v>
      </c>
    </row>
    <row r="85" spans="1:11" x14ac:dyDescent="0.25">
      <c r="A85">
        <v>83</v>
      </c>
      <c r="B85" s="200">
        <v>44957</v>
      </c>
      <c r="C85" t="s">
        <v>1166</v>
      </c>
      <c r="D85" t="s">
        <v>1167</v>
      </c>
      <c r="E85" t="s">
        <v>20</v>
      </c>
      <c r="F85" s="42">
        <v>0</v>
      </c>
      <c r="J85" t="str">
        <f t="shared" si="2"/>
        <v>FEE-BINE-2-S1-EBCH</v>
      </c>
      <c r="K85" s="44">
        <f t="shared" si="3"/>
        <v>0</v>
      </c>
    </row>
    <row r="86" spans="1:11" x14ac:dyDescent="0.25">
      <c r="A86">
        <v>84</v>
      </c>
      <c r="B86" s="200">
        <v>44957</v>
      </c>
      <c r="C86" t="s">
        <v>1166</v>
      </c>
      <c r="D86" t="s">
        <v>1167</v>
      </c>
      <c r="E86" t="s">
        <v>87</v>
      </c>
      <c r="F86" s="42">
        <v>-0.4</v>
      </c>
      <c r="J86" t="str">
        <f t="shared" si="2"/>
        <v>FEE-BINE-2-S1-EBNB</v>
      </c>
      <c r="K86" s="44">
        <f t="shared" si="3"/>
        <v>-0.4</v>
      </c>
    </row>
    <row r="87" spans="1:11" x14ac:dyDescent="0.25">
      <c r="A87">
        <v>85</v>
      </c>
      <c r="B87" s="200">
        <v>44957</v>
      </c>
      <c r="C87" t="s">
        <v>1166</v>
      </c>
      <c r="D87" t="s">
        <v>1167</v>
      </c>
      <c r="E87" t="s">
        <v>22</v>
      </c>
      <c r="F87" s="42">
        <v>0</v>
      </c>
      <c r="J87" t="str">
        <f t="shared" si="2"/>
        <v>FEE-BINE-2-S1-EDOT</v>
      </c>
      <c r="K87" s="44">
        <f t="shared" si="3"/>
        <v>0</v>
      </c>
    </row>
    <row r="88" spans="1:11" x14ac:dyDescent="0.25">
      <c r="A88">
        <v>86</v>
      </c>
      <c r="B88" s="200">
        <v>44957</v>
      </c>
      <c r="C88" t="s">
        <v>1166</v>
      </c>
      <c r="D88" t="s">
        <v>1167</v>
      </c>
      <c r="E88" t="s">
        <v>23</v>
      </c>
      <c r="F88" s="42">
        <v>-2.57</v>
      </c>
      <c r="J88" t="str">
        <f t="shared" si="2"/>
        <v>FEE-BINE-2-S1-EEOS</v>
      </c>
      <c r="K88" s="44">
        <f t="shared" si="3"/>
        <v>-2.57</v>
      </c>
    </row>
    <row r="89" spans="1:11" x14ac:dyDescent="0.25">
      <c r="A89">
        <v>87</v>
      </c>
      <c r="B89" s="200">
        <v>44957</v>
      </c>
      <c r="C89" t="s">
        <v>1166</v>
      </c>
      <c r="D89" t="s">
        <v>1167</v>
      </c>
      <c r="E89" t="s">
        <v>29</v>
      </c>
      <c r="F89" s="42">
        <v>-0.03</v>
      </c>
      <c r="J89" t="str">
        <f t="shared" si="2"/>
        <v>FEE-BINE-2-S1-EETC</v>
      </c>
      <c r="K89" s="44">
        <f t="shared" si="3"/>
        <v>-0.03</v>
      </c>
    </row>
    <row r="90" spans="1:11" x14ac:dyDescent="0.25">
      <c r="A90">
        <v>88</v>
      </c>
      <c r="B90" s="200">
        <v>44957</v>
      </c>
      <c r="C90" t="s">
        <v>1166</v>
      </c>
      <c r="D90" t="s">
        <v>1167</v>
      </c>
      <c r="E90" t="s">
        <v>24</v>
      </c>
      <c r="F90" s="42">
        <v>0</v>
      </c>
      <c r="J90" t="str">
        <f t="shared" si="2"/>
        <v>FEE-BINE-2-S1-ELTC</v>
      </c>
      <c r="K90" s="44">
        <f t="shared" si="3"/>
        <v>0</v>
      </c>
    </row>
    <row r="91" spans="1:11" x14ac:dyDescent="0.25">
      <c r="A91">
        <v>89</v>
      </c>
      <c r="B91" s="200">
        <v>44957</v>
      </c>
      <c r="C91" t="s">
        <v>1166</v>
      </c>
      <c r="D91" t="s">
        <v>1167</v>
      </c>
      <c r="E91" t="s">
        <v>406</v>
      </c>
      <c r="F91" s="42">
        <v>0</v>
      </c>
      <c r="J91" t="str">
        <f t="shared" si="2"/>
        <v>FEE-BINE-2-S1-EMKR</v>
      </c>
      <c r="K91" s="44">
        <f t="shared" si="3"/>
        <v>0</v>
      </c>
    </row>
    <row r="92" spans="1:11" x14ac:dyDescent="0.25">
      <c r="A92">
        <v>90</v>
      </c>
      <c r="B92" s="200">
        <v>44957</v>
      </c>
      <c r="C92" t="s">
        <v>1166</v>
      </c>
      <c r="D92" t="s">
        <v>1167</v>
      </c>
      <c r="E92" t="s">
        <v>89</v>
      </c>
      <c r="F92" s="42">
        <v>-368.95</v>
      </c>
      <c r="J92" t="str">
        <f t="shared" si="2"/>
        <v>FEE-BINE-2-S1-EOXT</v>
      </c>
      <c r="K92" s="44">
        <f t="shared" si="3"/>
        <v>-368.95</v>
      </c>
    </row>
    <row r="93" spans="1:11" x14ac:dyDescent="0.25">
      <c r="A93">
        <v>91</v>
      </c>
      <c r="B93" s="200">
        <v>44957</v>
      </c>
      <c r="C93" t="s">
        <v>1166</v>
      </c>
      <c r="D93" t="s">
        <v>1167</v>
      </c>
      <c r="E93" t="s">
        <v>25</v>
      </c>
      <c r="F93" s="42">
        <v>-1.1000000000000001</v>
      </c>
      <c r="J93" t="str">
        <f t="shared" si="2"/>
        <v>FEE-BINE-2-S1-ETRX</v>
      </c>
      <c r="K93" s="44">
        <f t="shared" si="3"/>
        <v>-1.1000000000000001</v>
      </c>
    </row>
    <row r="94" spans="1:11" x14ac:dyDescent="0.25">
      <c r="A94">
        <v>92</v>
      </c>
      <c r="B94" s="200">
        <v>44957</v>
      </c>
      <c r="C94" t="s">
        <v>1166</v>
      </c>
      <c r="D94" t="s">
        <v>1167</v>
      </c>
      <c r="E94" t="s">
        <v>38</v>
      </c>
      <c r="F94" s="42">
        <v>-28.41</v>
      </c>
      <c r="J94" t="str">
        <f t="shared" si="2"/>
        <v>FEE-BINE-2-S1-EUSDT</v>
      </c>
      <c r="K94" s="44">
        <f t="shared" si="3"/>
        <v>-28.41</v>
      </c>
    </row>
    <row r="95" spans="1:11" x14ac:dyDescent="0.25">
      <c r="A95">
        <v>93</v>
      </c>
      <c r="B95" s="200">
        <v>44957</v>
      </c>
      <c r="C95" t="s">
        <v>1166</v>
      </c>
      <c r="D95" t="s">
        <v>1168</v>
      </c>
      <c r="E95" t="s">
        <v>14</v>
      </c>
      <c r="F95" s="42">
        <v>59.78</v>
      </c>
      <c r="J95" t="str">
        <f t="shared" si="2"/>
        <v>FEE-BINE-2-S1-FBTC</v>
      </c>
      <c r="K95" s="44">
        <f t="shared" si="3"/>
        <v>59.78</v>
      </c>
    </row>
    <row r="96" spans="1:11" x14ac:dyDescent="0.25">
      <c r="A96">
        <v>94</v>
      </c>
      <c r="B96" s="200">
        <v>44957</v>
      </c>
      <c r="C96" t="s">
        <v>1166</v>
      </c>
      <c r="D96" t="s">
        <v>1168</v>
      </c>
      <c r="E96" t="s">
        <v>15</v>
      </c>
      <c r="F96" s="42">
        <v>299.72000000000003</v>
      </c>
      <c r="J96" t="str">
        <f t="shared" si="2"/>
        <v>FEE-BINE-2-S1-FETH</v>
      </c>
      <c r="K96" s="44">
        <f t="shared" si="3"/>
        <v>299.72000000000003</v>
      </c>
    </row>
    <row r="97" spans="1:11" x14ac:dyDescent="0.25">
      <c r="A97">
        <v>95</v>
      </c>
      <c r="B97" s="200">
        <v>44957</v>
      </c>
      <c r="C97" t="s">
        <v>1166</v>
      </c>
      <c r="D97" t="s">
        <v>1169</v>
      </c>
      <c r="E97" t="s">
        <v>87</v>
      </c>
      <c r="F97" s="42">
        <v>-598.84</v>
      </c>
      <c r="J97" t="str">
        <f t="shared" si="2"/>
        <v>FEE-BINE-2-S1-MBNB</v>
      </c>
      <c r="K97" s="44">
        <f t="shared" si="3"/>
        <v>-598.84</v>
      </c>
    </row>
    <row r="98" spans="1:11" x14ac:dyDescent="0.25">
      <c r="A98">
        <v>96</v>
      </c>
      <c r="B98" s="200">
        <v>44957</v>
      </c>
      <c r="C98" t="s">
        <v>1166</v>
      </c>
      <c r="D98" t="s">
        <v>1169</v>
      </c>
      <c r="E98" t="s">
        <v>14</v>
      </c>
      <c r="F98" s="42">
        <v>0</v>
      </c>
      <c r="J98" t="str">
        <f t="shared" si="2"/>
        <v>FEE-BINE-2-S1-MBTC</v>
      </c>
      <c r="K98" s="44">
        <f t="shared" si="3"/>
        <v>0</v>
      </c>
    </row>
    <row r="99" spans="1:11" x14ac:dyDescent="0.25">
      <c r="A99">
        <v>97</v>
      </c>
      <c r="B99" s="200">
        <v>44957</v>
      </c>
      <c r="C99" t="s">
        <v>1166</v>
      </c>
      <c r="D99" t="s">
        <v>1169</v>
      </c>
      <c r="E99" t="s">
        <v>38</v>
      </c>
      <c r="F99" s="42">
        <v>-2.87</v>
      </c>
      <c r="J99" t="str">
        <f t="shared" si="2"/>
        <v>FEE-BINE-2-S1-MUSDT</v>
      </c>
      <c r="K99" s="44">
        <f t="shared" si="3"/>
        <v>-2.87</v>
      </c>
    </row>
    <row r="100" spans="1:11" x14ac:dyDescent="0.25">
      <c r="A100">
        <v>98</v>
      </c>
      <c r="B100" s="200">
        <v>44957</v>
      </c>
      <c r="C100" t="s">
        <v>1166</v>
      </c>
      <c r="D100" t="s">
        <v>1170</v>
      </c>
      <c r="E100" t="s">
        <v>87</v>
      </c>
      <c r="F100" s="42">
        <v>-154.35</v>
      </c>
      <c r="J100" t="str">
        <f t="shared" si="2"/>
        <v>FEE-BINE-2-S1-PBNB</v>
      </c>
      <c r="K100" s="44">
        <f t="shared" si="3"/>
        <v>-154.35</v>
      </c>
    </row>
    <row r="101" spans="1:11" x14ac:dyDescent="0.25">
      <c r="A101">
        <v>99</v>
      </c>
      <c r="B101" s="200">
        <v>44957</v>
      </c>
      <c r="C101" t="s">
        <v>1166</v>
      </c>
      <c r="D101" t="s">
        <v>1170</v>
      </c>
      <c r="E101" t="s">
        <v>38</v>
      </c>
      <c r="F101" s="42">
        <v>1977596.1</v>
      </c>
      <c r="J101" t="str">
        <f t="shared" si="2"/>
        <v>FEE-BINE-2-S1-PUSDT</v>
      </c>
      <c r="K101" s="44">
        <f t="shared" si="3"/>
        <v>1977596.1</v>
      </c>
    </row>
    <row r="102" spans="1:11" x14ac:dyDescent="0.25">
      <c r="A102">
        <v>100</v>
      </c>
      <c r="B102" s="200">
        <v>44957</v>
      </c>
      <c r="C102" t="s">
        <v>1166</v>
      </c>
      <c r="D102" t="s">
        <v>1171</v>
      </c>
      <c r="E102" t="s">
        <v>14</v>
      </c>
      <c r="F102" s="42">
        <v>-174.74</v>
      </c>
      <c r="J102" t="str">
        <f t="shared" si="2"/>
        <v>FEE-BULL-1-M-MBTC</v>
      </c>
      <c r="K102" s="44">
        <f t="shared" si="3"/>
        <v>-174.74</v>
      </c>
    </row>
    <row r="103" spans="1:11" x14ac:dyDescent="0.25">
      <c r="A103">
        <v>101</v>
      </c>
      <c r="B103" s="200">
        <v>44957</v>
      </c>
      <c r="C103" t="s">
        <v>1166</v>
      </c>
      <c r="D103" t="s">
        <v>1171</v>
      </c>
      <c r="E103" t="s">
        <v>15</v>
      </c>
      <c r="F103" s="42">
        <v>-105.38</v>
      </c>
      <c r="J103" t="str">
        <f t="shared" si="2"/>
        <v>FEE-BULL-1-M-METH</v>
      </c>
      <c r="K103" s="44">
        <f t="shared" si="3"/>
        <v>-105.38</v>
      </c>
    </row>
    <row r="104" spans="1:11" x14ac:dyDescent="0.25">
      <c r="A104">
        <v>102</v>
      </c>
      <c r="B104" s="200">
        <v>44957</v>
      </c>
      <c r="C104" t="s">
        <v>1166</v>
      </c>
      <c r="D104" t="s">
        <v>1171</v>
      </c>
      <c r="E104" t="s">
        <v>95</v>
      </c>
      <c r="F104" s="42">
        <v>-4713428.43</v>
      </c>
      <c r="J104" t="str">
        <f t="shared" si="2"/>
        <v>FEE-BULL-1-M-MUSD</v>
      </c>
      <c r="K104" s="44">
        <f t="shared" si="3"/>
        <v>-4713428.43</v>
      </c>
    </row>
    <row r="105" spans="1:11" x14ac:dyDescent="0.25">
      <c r="A105">
        <v>103</v>
      </c>
      <c r="B105" s="200">
        <v>44957</v>
      </c>
      <c r="C105" t="s">
        <v>1166</v>
      </c>
      <c r="D105" t="s">
        <v>1172</v>
      </c>
      <c r="E105" t="s">
        <v>23</v>
      </c>
      <c r="F105" s="42">
        <v>-46145.41</v>
      </c>
      <c r="J105" t="str">
        <f t="shared" si="2"/>
        <v>FEE-BULL-2-M-MEOS</v>
      </c>
      <c r="K105" s="44">
        <f t="shared" si="3"/>
        <v>-46145.41</v>
      </c>
    </row>
    <row r="106" spans="1:11" x14ac:dyDescent="0.25">
      <c r="A106">
        <v>104</v>
      </c>
      <c r="B106" s="200">
        <v>44957</v>
      </c>
      <c r="C106" t="s">
        <v>1166</v>
      </c>
      <c r="D106" t="s">
        <v>1172</v>
      </c>
      <c r="E106" t="s">
        <v>27</v>
      </c>
      <c r="F106" s="42">
        <v>-3886.9</v>
      </c>
      <c r="J106" t="str">
        <f t="shared" si="2"/>
        <v>FEE-BULL-2-M-MLINK</v>
      </c>
      <c r="K106" s="44">
        <f t="shared" si="3"/>
        <v>-3886.9</v>
      </c>
    </row>
    <row r="107" spans="1:11" x14ac:dyDescent="0.25">
      <c r="A107">
        <v>105</v>
      </c>
      <c r="B107" s="200">
        <v>44957</v>
      </c>
      <c r="C107" t="s">
        <v>1166</v>
      </c>
      <c r="D107" t="s">
        <v>1172</v>
      </c>
      <c r="E107" t="s">
        <v>24</v>
      </c>
      <c r="F107" s="42">
        <v>-228.12</v>
      </c>
      <c r="J107" t="str">
        <f t="shared" si="2"/>
        <v>FEE-BULL-2-M-MLTC</v>
      </c>
      <c r="K107" s="44">
        <f t="shared" si="3"/>
        <v>-228.12</v>
      </c>
    </row>
    <row r="108" spans="1:11" x14ac:dyDescent="0.25">
      <c r="A108">
        <v>106</v>
      </c>
      <c r="B108" s="200">
        <v>44957</v>
      </c>
      <c r="C108" t="s">
        <v>1166</v>
      </c>
      <c r="D108" t="s">
        <v>1172</v>
      </c>
      <c r="E108" t="s">
        <v>95</v>
      </c>
      <c r="F108" s="42">
        <v>-98982.16</v>
      </c>
      <c r="J108" t="str">
        <f t="shared" si="2"/>
        <v>FEE-BULL-2-M-MUSD</v>
      </c>
      <c r="K108" s="44">
        <f t="shared" si="3"/>
        <v>-98982.16</v>
      </c>
    </row>
    <row r="109" spans="1:11" x14ac:dyDescent="0.25">
      <c r="A109">
        <v>107</v>
      </c>
      <c r="B109" s="200">
        <v>44957</v>
      </c>
      <c r="C109" t="s">
        <v>1166</v>
      </c>
      <c r="D109" t="s">
        <v>1173</v>
      </c>
      <c r="E109" t="s">
        <v>15</v>
      </c>
      <c r="F109" s="42">
        <v>-716.98</v>
      </c>
      <c r="J109" t="str">
        <f t="shared" si="2"/>
        <v>FEE-BULL-3-M-METH</v>
      </c>
      <c r="K109" s="44">
        <f t="shared" si="3"/>
        <v>-716.98</v>
      </c>
    </row>
    <row r="110" spans="1:11" x14ac:dyDescent="0.25">
      <c r="A110">
        <v>108</v>
      </c>
      <c r="B110" s="200">
        <v>44957</v>
      </c>
      <c r="C110" t="s">
        <v>1166</v>
      </c>
      <c r="D110" t="s">
        <v>1173</v>
      </c>
      <c r="E110" t="s">
        <v>95</v>
      </c>
      <c r="F110" s="42">
        <v>-1013603.25</v>
      </c>
      <c r="J110" t="str">
        <f t="shared" si="2"/>
        <v>FEE-BULL-3-M-MUSD</v>
      </c>
      <c r="K110" s="44">
        <f t="shared" si="3"/>
        <v>-1013603.25</v>
      </c>
    </row>
    <row r="111" spans="1:11" x14ac:dyDescent="0.25">
      <c r="A111">
        <v>109</v>
      </c>
      <c r="B111" s="200">
        <v>44957</v>
      </c>
      <c r="C111" t="s">
        <v>1166</v>
      </c>
      <c r="D111" t="s">
        <v>1174</v>
      </c>
      <c r="E111" t="s">
        <v>14</v>
      </c>
      <c r="F111" s="42">
        <v>-0.9</v>
      </c>
      <c r="J111" t="str">
        <f t="shared" si="2"/>
        <v>FEE-BULL-4-M-MBTC</v>
      </c>
      <c r="K111" s="44">
        <f t="shared" si="3"/>
        <v>-0.9</v>
      </c>
    </row>
    <row r="112" spans="1:11" x14ac:dyDescent="0.25">
      <c r="A112">
        <v>110</v>
      </c>
      <c r="B112" s="200">
        <v>44957</v>
      </c>
      <c r="C112" t="s">
        <v>1166</v>
      </c>
      <c r="D112" t="s">
        <v>1174</v>
      </c>
      <c r="E112" t="s">
        <v>15</v>
      </c>
      <c r="F112" s="42">
        <v>-13.42</v>
      </c>
      <c r="J112" t="str">
        <f t="shared" si="2"/>
        <v>FEE-BULL-4-M-METH</v>
      </c>
      <c r="K112" s="44">
        <f t="shared" si="3"/>
        <v>-13.42</v>
      </c>
    </row>
    <row r="113" spans="1:11" x14ac:dyDescent="0.25">
      <c r="A113">
        <v>111</v>
      </c>
      <c r="B113" s="200">
        <v>44957</v>
      </c>
      <c r="C113" t="s">
        <v>1166</v>
      </c>
      <c r="D113" t="s">
        <v>1175</v>
      </c>
      <c r="E113" t="s">
        <v>116</v>
      </c>
      <c r="F113" s="42">
        <v>0.48</v>
      </c>
      <c r="J113" t="str">
        <f t="shared" si="2"/>
        <v>FEE-HUBI-EAAVE</v>
      </c>
      <c r="K113" s="44">
        <f t="shared" si="3"/>
        <v>0.48</v>
      </c>
    </row>
    <row r="114" spans="1:11" x14ac:dyDescent="0.25">
      <c r="A114">
        <v>112</v>
      </c>
      <c r="B114" s="200">
        <v>44957</v>
      </c>
      <c r="C114" t="s">
        <v>1166</v>
      </c>
      <c r="D114" t="s">
        <v>1175</v>
      </c>
      <c r="E114" t="s">
        <v>84</v>
      </c>
      <c r="F114" s="42">
        <v>47271.6</v>
      </c>
      <c r="J114" t="str">
        <f t="shared" si="2"/>
        <v>FEE-HUBI-EADA</v>
      </c>
      <c r="K114" s="44">
        <f t="shared" si="3"/>
        <v>47271.6</v>
      </c>
    </row>
    <row r="115" spans="1:11" x14ac:dyDescent="0.25">
      <c r="A115">
        <v>113</v>
      </c>
      <c r="B115" s="200">
        <v>44957</v>
      </c>
      <c r="C115" t="s">
        <v>1166</v>
      </c>
      <c r="D115" t="s">
        <v>1175</v>
      </c>
      <c r="E115" t="s">
        <v>122</v>
      </c>
      <c r="F115" s="42">
        <v>874.78</v>
      </c>
      <c r="J115" t="str">
        <f t="shared" si="2"/>
        <v>FEE-HUBI-EALGO</v>
      </c>
      <c r="K115" s="44">
        <f t="shared" si="3"/>
        <v>874.78</v>
      </c>
    </row>
    <row r="116" spans="1:11" x14ac:dyDescent="0.25">
      <c r="A116">
        <v>114</v>
      </c>
      <c r="B116" s="200">
        <v>44957</v>
      </c>
      <c r="C116" t="s">
        <v>1166</v>
      </c>
      <c r="D116" t="s">
        <v>1175</v>
      </c>
      <c r="E116" t="s">
        <v>35</v>
      </c>
      <c r="F116" s="42">
        <v>177.71</v>
      </c>
      <c r="J116" t="str">
        <f t="shared" si="2"/>
        <v>FEE-HUBI-EATOM</v>
      </c>
      <c r="K116" s="44">
        <f t="shared" si="3"/>
        <v>177.71</v>
      </c>
    </row>
    <row r="117" spans="1:11" x14ac:dyDescent="0.25">
      <c r="A117">
        <v>115</v>
      </c>
      <c r="B117" s="200">
        <v>44957</v>
      </c>
      <c r="C117" t="s">
        <v>1166</v>
      </c>
      <c r="D117" t="s">
        <v>1175</v>
      </c>
      <c r="E117" t="s">
        <v>185</v>
      </c>
      <c r="F117" s="42">
        <v>1.73</v>
      </c>
      <c r="J117" t="str">
        <f t="shared" si="2"/>
        <v>FEE-HUBI-EAVAX</v>
      </c>
      <c r="K117" s="44">
        <f t="shared" si="3"/>
        <v>1.73</v>
      </c>
    </row>
    <row r="118" spans="1:11" x14ac:dyDescent="0.25">
      <c r="A118">
        <v>116</v>
      </c>
      <c r="B118" s="200">
        <v>44957</v>
      </c>
      <c r="C118" t="s">
        <v>1166</v>
      </c>
      <c r="D118" t="s">
        <v>1175</v>
      </c>
      <c r="E118" t="s">
        <v>124</v>
      </c>
      <c r="F118" s="42">
        <v>0.02</v>
      </c>
      <c r="J118" t="str">
        <f t="shared" si="2"/>
        <v>FEE-HUBI-EBAT</v>
      </c>
      <c r="K118" s="44">
        <f t="shared" si="3"/>
        <v>0.02</v>
      </c>
    </row>
    <row r="119" spans="1:11" x14ac:dyDescent="0.25">
      <c r="A119">
        <v>117</v>
      </c>
      <c r="B119" s="200">
        <v>44957</v>
      </c>
      <c r="C119" t="s">
        <v>1166</v>
      </c>
      <c r="D119" t="s">
        <v>1175</v>
      </c>
      <c r="E119" t="s">
        <v>20</v>
      </c>
      <c r="F119" s="42">
        <v>28.48</v>
      </c>
      <c r="J119" t="str">
        <f t="shared" si="2"/>
        <v>FEE-HUBI-EBCH</v>
      </c>
      <c r="K119" s="44">
        <f t="shared" si="3"/>
        <v>28.48</v>
      </c>
    </row>
    <row r="120" spans="1:11" x14ac:dyDescent="0.25">
      <c r="A120">
        <v>118</v>
      </c>
      <c r="B120" s="200">
        <v>44957</v>
      </c>
      <c r="C120" t="s">
        <v>1166</v>
      </c>
      <c r="D120" t="s">
        <v>1175</v>
      </c>
      <c r="E120" t="s">
        <v>126</v>
      </c>
      <c r="F120" s="42">
        <v>2919.82</v>
      </c>
      <c r="J120" t="str">
        <f t="shared" si="2"/>
        <v>FEE-HUBI-EBLZ</v>
      </c>
      <c r="K120" s="44">
        <f t="shared" si="3"/>
        <v>2919.82</v>
      </c>
    </row>
    <row r="121" spans="1:11" x14ac:dyDescent="0.25">
      <c r="A121">
        <v>119</v>
      </c>
      <c r="B121" s="200">
        <v>44957</v>
      </c>
      <c r="C121" t="s">
        <v>1166</v>
      </c>
      <c r="D121" t="s">
        <v>1175</v>
      </c>
      <c r="E121" t="s">
        <v>113</v>
      </c>
      <c r="F121" s="42">
        <v>11.53</v>
      </c>
      <c r="J121" t="str">
        <f t="shared" si="2"/>
        <v>FEE-HUBI-EBSV</v>
      </c>
      <c r="K121" s="44">
        <f t="shared" si="3"/>
        <v>11.53</v>
      </c>
    </row>
    <row r="122" spans="1:11" x14ac:dyDescent="0.25">
      <c r="A122">
        <v>120</v>
      </c>
      <c r="B122" s="200">
        <v>44957</v>
      </c>
      <c r="C122" t="s">
        <v>1166</v>
      </c>
      <c r="D122" t="s">
        <v>1175</v>
      </c>
      <c r="E122" t="s">
        <v>14</v>
      </c>
      <c r="F122" s="42">
        <v>-0.33</v>
      </c>
      <c r="J122" t="str">
        <f t="shared" si="2"/>
        <v>FEE-HUBI-EBTC</v>
      </c>
      <c r="K122" s="44">
        <f t="shared" si="3"/>
        <v>-0.33</v>
      </c>
    </row>
    <row r="123" spans="1:11" x14ac:dyDescent="0.25">
      <c r="A123">
        <v>121</v>
      </c>
      <c r="B123" s="200">
        <v>44957</v>
      </c>
      <c r="C123" t="s">
        <v>1166</v>
      </c>
      <c r="D123" t="s">
        <v>1175</v>
      </c>
      <c r="E123" t="s">
        <v>31</v>
      </c>
      <c r="F123" s="42">
        <v>0.01</v>
      </c>
      <c r="J123" t="str">
        <f t="shared" si="2"/>
        <v>FEE-HUBI-ECOMP</v>
      </c>
      <c r="K123" s="44">
        <f t="shared" si="3"/>
        <v>0.01</v>
      </c>
    </row>
    <row r="124" spans="1:11" x14ac:dyDescent="0.25">
      <c r="A124">
        <v>122</v>
      </c>
      <c r="B124" s="200">
        <v>44957</v>
      </c>
      <c r="C124" t="s">
        <v>1166</v>
      </c>
      <c r="D124" t="s">
        <v>1175</v>
      </c>
      <c r="E124" t="s">
        <v>132</v>
      </c>
      <c r="F124" s="42">
        <v>2.15</v>
      </c>
      <c r="J124" t="str">
        <f t="shared" si="2"/>
        <v>FEE-HUBI-EDASH</v>
      </c>
      <c r="K124" s="44">
        <f t="shared" si="3"/>
        <v>2.15</v>
      </c>
    </row>
    <row r="125" spans="1:11" x14ac:dyDescent="0.25">
      <c r="A125">
        <v>123</v>
      </c>
      <c r="B125" s="200">
        <v>44957</v>
      </c>
      <c r="C125" t="s">
        <v>1166</v>
      </c>
      <c r="D125" t="s">
        <v>1175</v>
      </c>
      <c r="E125" t="s">
        <v>188</v>
      </c>
      <c r="F125" s="42">
        <v>9284.92</v>
      </c>
      <c r="J125" t="str">
        <f t="shared" si="2"/>
        <v>FEE-HUBI-EDOGE</v>
      </c>
      <c r="K125" s="44">
        <f t="shared" si="3"/>
        <v>9284.92</v>
      </c>
    </row>
    <row r="126" spans="1:11" x14ac:dyDescent="0.25">
      <c r="A126">
        <v>124</v>
      </c>
      <c r="B126" s="200">
        <v>44957</v>
      </c>
      <c r="C126" t="s">
        <v>1166</v>
      </c>
      <c r="D126" t="s">
        <v>1175</v>
      </c>
      <c r="E126" t="s">
        <v>22</v>
      </c>
      <c r="F126" s="42">
        <v>793.61</v>
      </c>
      <c r="J126" t="str">
        <f t="shared" si="2"/>
        <v>FEE-HUBI-EDOT</v>
      </c>
      <c r="K126" s="44">
        <f t="shared" si="3"/>
        <v>793.61</v>
      </c>
    </row>
    <row r="127" spans="1:11" x14ac:dyDescent="0.25">
      <c r="A127">
        <v>125</v>
      </c>
      <c r="B127" s="200">
        <v>44957</v>
      </c>
      <c r="C127" t="s">
        <v>1166</v>
      </c>
      <c r="D127" t="s">
        <v>1175</v>
      </c>
      <c r="E127" t="s">
        <v>28</v>
      </c>
      <c r="F127" s="42">
        <v>667.01</v>
      </c>
      <c r="J127" t="str">
        <f t="shared" si="2"/>
        <v>FEE-HUBI-EENJ</v>
      </c>
      <c r="K127" s="44">
        <f t="shared" si="3"/>
        <v>667.01</v>
      </c>
    </row>
    <row r="128" spans="1:11" x14ac:dyDescent="0.25">
      <c r="A128">
        <v>126</v>
      </c>
      <c r="B128" s="200">
        <v>44957</v>
      </c>
      <c r="C128" t="s">
        <v>1166</v>
      </c>
      <c r="D128" t="s">
        <v>1175</v>
      </c>
      <c r="E128" t="s">
        <v>23</v>
      </c>
      <c r="F128" s="42">
        <v>1279.1300000000001</v>
      </c>
      <c r="J128" t="str">
        <f t="shared" si="2"/>
        <v>FEE-HUBI-EEOS</v>
      </c>
      <c r="K128" s="44">
        <f t="shared" si="3"/>
        <v>1279.1300000000001</v>
      </c>
    </row>
    <row r="129" spans="1:11" x14ac:dyDescent="0.25">
      <c r="A129">
        <v>127</v>
      </c>
      <c r="B129" s="200">
        <v>44957</v>
      </c>
      <c r="C129" t="s">
        <v>1166</v>
      </c>
      <c r="D129" t="s">
        <v>1175</v>
      </c>
      <c r="E129" t="s">
        <v>29</v>
      </c>
      <c r="F129" s="42">
        <v>165.46</v>
      </c>
      <c r="J129" t="str">
        <f t="shared" si="2"/>
        <v>FEE-HUBI-EETC</v>
      </c>
      <c r="K129" s="44">
        <f t="shared" si="3"/>
        <v>165.46</v>
      </c>
    </row>
    <row r="130" spans="1:11" x14ac:dyDescent="0.25">
      <c r="A130">
        <v>128</v>
      </c>
      <c r="B130" s="200">
        <v>44957</v>
      </c>
      <c r="C130" t="s">
        <v>1166</v>
      </c>
      <c r="D130" t="s">
        <v>1175</v>
      </c>
      <c r="E130" t="s">
        <v>15</v>
      </c>
      <c r="F130" s="42">
        <v>92.78</v>
      </c>
      <c r="J130" t="str">
        <f t="shared" si="2"/>
        <v>FEE-HUBI-EETH</v>
      </c>
      <c r="K130" s="44">
        <f t="shared" si="3"/>
        <v>92.78</v>
      </c>
    </row>
    <row r="131" spans="1:11" x14ac:dyDescent="0.25">
      <c r="A131">
        <v>129</v>
      </c>
      <c r="B131" s="200">
        <v>44957</v>
      </c>
      <c r="C131" t="s">
        <v>1166</v>
      </c>
      <c r="D131" t="s">
        <v>1175</v>
      </c>
      <c r="E131" t="s">
        <v>256</v>
      </c>
      <c r="F131" s="42">
        <v>174.11</v>
      </c>
      <c r="J131" t="str">
        <f t="shared" ref="J131:J194" si="4">D131&amp;E131</f>
        <v>FEE-HUBI-EEUROC</v>
      </c>
      <c r="K131" s="44">
        <f t="shared" ref="K131:K194" si="5">F131</f>
        <v>174.11</v>
      </c>
    </row>
    <row r="132" spans="1:11" x14ac:dyDescent="0.25">
      <c r="A132">
        <v>130</v>
      </c>
      <c r="B132" s="200">
        <v>44957</v>
      </c>
      <c r="C132" t="s">
        <v>1166</v>
      </c>
      <c r="D132" t="s">
        <v>1175</v>
      </c>
      <c r="E132" t="s">
        <v>30</v>
      </c>
      <c r="F132" s="42">
        <v>14.54</v>
      </c>
      <c r="J132" t="str">
        <f t="shared" si="4"/>
        <v>FEE-HUBI-EFIL</v>
      </c>
      <c r="K132" s="44">
        <f t="shared" si="5"/>
        <v>14.54</v>
      </c>
    </row>
    <row r="133" spans="1:11" x14ac:dyDescent="0.25">
      <c r="A133">
        <v>131</v>
      </c>
      <c r="B133" s="200">
        <v>44957</v>
      </c>
      <c r="C133" t="s">
        <v>1166</v>
      </c>
      <c r="D133" t="s">
        <v>1175</v>
      </c>
      <c r="E133" t="s">
        <v>189</v>
      </c>
      <c r="F133" s="42">
        <v>11.35</v>
      </c>
      <c r="J133" t="str">
        <f t="shared" si="4"/>
        <v>FEE-HUBI-EFTM</v>
      </c>
      <c r="K133" s="44">
        <f t="shared" si="5"/>
        <v>11.35</v>
      </c>
    </row>
    <row r="134" spans="1:11" x14ac:dyDescent="0.25">
      <c r="A134">
        <v>132</v>
      </c>
      <c r="B134" s="200">
        <v>44957</v>
      </c>
      <c r="C134" t="s">
        <v>1166</v>
      </c>
      <c r="D134" t="s">
        <v>1175</v>
      </c>
      <c r="E134" t="s">
        <v>109</v>
      </c>
      <c r="F134" s="42">
        <v>0</v>
      </c>
      <c r="J134" t="str">
        <f t="shared" si="4"/>
        <v>FEE-HUBI-EFTT</v>
      </c>
      <c r="K134" s="44">
        <f t="shared" si="5"/>
        <v>0</v>
      </c>
    </row>
    <row r="135" spans="1:11" x14ac:dyDescent="0.25">
      <c r="A135">
        <v>133</v>
      </c>
      <c r="B135" s="200">
        <v>44957</v>
      </c>
      <c r="C135" t="s">
        <v>1166</v>
      </c>
      <c r="D135" t="s">
        <v>1175</v>
      </c>
      <c r="E135" t="s">
        <v>135</v>
      </c>
      <c r="F135" s="42">
        <v>7181.46</v>
      </c>
      <c r="J135" t="str">
        <f t="shared" si="4"/>
        <v>FEE-HUBI-EHBAR</v>
      </c>
      <c r="K135" s="44">
        <f t="shared" si="5"/>
        <v>7181.46</v>
      </c>
    </row>
    <row r="136" spans="1:11" x14ac:dyDescent="0.25">
      <c r="A136">
        <v>134</v>
      </c>
      <c r="B136" s="200">
        <v>44957</v>
      </c>
      <c r="C136" t="s">
        <v>1166</v>
      </c>
      <c r="D136" t="s">
        <v>1175</v>
      </c>
      <c r="E136" t="s">
        <v>1176</v>
      </c>
      <c r="F136" s="42">
        <v>-11948.16</v>
      </c>
      <c r="J136" t="str">
        <f t="shared" si="4"/>
        <v>FEE-HUBI-EHTK</v>
      </c>
      <c r="K136" s="44">
        <f t="shared" si="5"/>
        <v>-11948.16</v>
      </c>
    </row>
    <row r="137" spans="1:11" x14ac:dyDescent="0.25">
      <c r="A137">
        <v>135</v>
      </c>
      <c r="B137" s="200">
        <v>44957</v>
      </c>
      <c r="C137" t="s">
        <v>1166</v>
      </c>
      <c r="D137" t="s">
        <v>1175</v>
      </c>
      <c r="E137" t="s">
        <v>1177</v>
      </c>
      <c r="F137" s="42">
        <v>44174.51</v>
      </c>
      <c r="J137" t="str">
        <f t="shared" si="4"/>
        <v>FEE-HUBI-EHUSD</v>
      </c>
      <c r="K137" s="44">
        <f t="shared" si="5"/>
        <v>44174.51</v>
      </c>
    </row>
    <row r="138" spans="1:11" x14ac:dyDescent="0.25">
      <c r="A138">
        <v>136</v>
      </c>
      <c r="B138" s="200">
        <v>44957</v>
      </c>
      <c r="C138" t="s">
        <v>1166</v>
      </c>
      <c r="D138" t="s">
        <v>1175</v>
      </c>
      <c r="E138" t="s">
        <v>43</v>
      </c>
      <c r="F138" s="42">
        <v>1.1399999999999999</v>
      </c>
      <c r="J138" t="str">
        <f t="shared" si="4"/>
        <v>FEE-HUBI-EKSM</v>
      </c>
      <c r="K138" s="44">
        <f t="shared" si="5"/>
        <v>1.1399999999999999</v>
      </c>
    </row>
    <row r="139" spans="1:11" x14ac:dyDescent="0.25">
      <c r="A139">
        <v>137</v>
      </c>
      <c r="B139" s="200">
        <v>44957</v>
      </c>
      <c r="C139" t="s">
        <v>1166</v>
      </c>
      <c r="D139" t="s">
        <v>1175</v>
      </c>
      <c r="E139" t="s">
        <v>142</v>
      </c>
      <c r="F139" s="42">
        <v>569.24</v>
      </c>
      <c r="J139" t="str">
        <f t="shared" si="4"/>
        <v>FEE-HUBI-ELEND</v>
      </c>
      <c r="K139" s="44">
        <f t="shared" si="5"/>
        <v>569.24</v>
      </c>
    </row>
    <row r="140" spans="1:11" x14ac:dyDescent="0.25">
      <c r="A140">
        <v>138</v>
      </c>
      <c r="B140" s="200">
        <v>44957</v>
      </c>
      <c r="C140" t="s">
        <v>1166</v>
      </c>
      <c r="D140" t="s">
        <v>1175</v>
      </c>
      <c r="E140" t="s">
        <v>27</v>
      </c>
      <c r="F140" s="42">
        <v>1737.56</v>
      </c>
      <c r="J140" t="str">
        <f t="shared" si="4"/>
        <v>FEE-HUBI-ELINK</v>
      </c>
      <c r="K140" s="44">
        <f t="shared" si="5"/>
        <v>1737.56</v>
      </c>
    </row>
    <row r="141" spans="1:11" x14ac:dyDescent="0.25">
      <c r="A141">
        <v>139</v>
      </c>
      <c r="B141" s="200">
        <v>44957</v>
      </c>
      <c r="C141" t="s">
        <v>1166</v>
      </c>
      <c r="D141" t="s">
        <v>1175</v>
      </c>
      <c r="E141" t="s">
        <v>24</v>
      </c>
      <c r="F141" s="42">
        <v>83.75</v>
      </c>
      <c r="J141" t="str">
        <f t="shared" si="4"/>
        <v>FEE-HUBI-ELTC</v>
      </c>
      <c r="K141" s="44">
        <f t="shared" si="5"/>
        <v>83.75</v>
      </c>
    </row>
    <row r="142" spans="1:11" x14ac:dyDescent="0.25">
      <c r="A142">
        <v>140</v>
      </c>
      <c r="B142" s="200">
        <v>44957</v>
      </c>
      <c r="C142" t="s">
        <v>1166</v>
      </c>
      <c r="D142" t="s">
        <v>1175</v>
      </c>
      <c r="E142" t="s">
        <v>190</v>
      </c>
      <c r="F142" s="42">
        <v>1187.1099999999999</v>
      </c>
      <c r="J142" t="str">
        <f t="shared" si="4"/>
        <v>FEE-HUBI-EMANA</v>
      </c>
      <c r="K142" s="44">
        <f t="shared" si="5"/>
        <v>1187.1099999999999</v>
      </c>
    </row>
    <row r="143" spans="1:11" x14ac:dyDescent="0.25">
      <c r="A143">
        <v>141</v>
      </c>
      <c r="B143" s="200">
        <v>44957</v>
      </c>
      <c r="C143" t="s">
        <v>1166</v>
      </c>
      <c r="D143" t="s">
        <v>1175</v>
      </c>
      <c r="E143" t="s">
        <v>191</v>
      </c>
      <c r="F143" s="42">
        <v>21.6</v>
      </c>
      <c r="J143" t="str">
        <f t="shared" si="4"/>
        <v>FEE-HUBI-EMATIC</v>
      </c>
      <c r="K143" s="44">
        <f t="shared" si="5"/>
        <v>21.6</v>
      </c>
    </row>
    <row r="144" spans="1:11" x14ac:dyDescent="0.25">
      <c r="A144">
        <v>142</v>
      </c>
      <c r="B144" s="200">
        <v>44957</v>
      </c>
      <c r="C144" t="s">
        <v>1166</v>
      </c>
      <c r="D144" t="s">
        <v>1175</v>
      </c>
      <c r="E144" t="s">
        <v>145</v>
      </c>
      <c r="F144" s="42">
        <v>18.68</v>
      </c>
      <c r="J144" t="str">
        <f t="shared" si="4"/>
        <v>FEE-HUBI-ENEO</v>
      </c>
      <c r="K144" s="44">
        <f t="shared" si="5"/>
        <v>18.68</v>
      </c>
    </row>
    <row r="145" spans="1:11" x14ac:dyDescent="0.25">
      <c r="A145">
        <v>143</v>
      </c>
      <c r="B145" s="200">
        <v>44957</v>
      </c>
      <c r="C145" t="s">
        <v>1166</v>
      </c>
      <c r="D145" t="s">
        <v>1175</v>
      </c>
      <c r="E145" t="s">
        <v>149</v>
      </c>
      <c r="F145" s="42">
        <v>109.05</v>
      </c>
      <c r="J145" t="str">
        <f t="shared" si="4"/>
        <v>FEE-HUBI-EOMG</v>
      </c>
      <c r="K145" s="44">
        <f t="shared" si="5"/>
        <v>109.05</v>
      </c>
    </row>
    <row r="146" spans="1:11" x14ac:dyDescent="0.25">
      <c r="A146">
        <v>144</v>
      </c>
      <c r="B146" s="200">
        <v>44957</v>
      </c>
      <c r="C146" t="s">
        <v>1166</v>
      </c>
      <c r="D146" t="s">
        <v>1175</v>
      </c>
      <c r="E146" t="s">
        <v>89</v>
      </c>
      <c r="F146" s="42">
        <v>7729.39</v>
      </c>
      <c r="J146" t="str">
        <f t="shared" si="4"/>
        <v>FEE-HUBI-EOXT</v>
      </c>
      <c r="K146" s="44">
        <f t="shared" si="5"/>
        <v>7729.39</v>
      </c>
    </row>
    <row r="147" spans="1:11" x14ac:dyDescent="0.25">
      <c r="A147">
        <v>145</v>
      </c>
      <c r="B147" s="200">
        <v>44957</v>
      </c>
      <c r="C147" t="s">
        <v>1166</v>
      </c>
      <c r="D147" t="s">
        <v>1175</v>
      </c>
      <c r="E147" t="s">
        <v>37</v>
      </c>
      <c r="F147" s="42">
        <v>0.02</v>
      </c>
      <c r="J147" t="str">
        <f t="shared" si="4"/>
        <v>FEE-HUBI-ESHIB</v>
      </c>
      <c r="K147" s="44">
        <f t="shared" si="5"/>
        <v>0.02</v>
      </c>
    </row>
    <row r="148" spans="1:11" x14ac:dyDescent="0.25">
      <c r="A148">
        <v>146</v>
      </c>
      <c r="B148" s="200">
        <v>44957</v>
      </c>
      <c r="C148" t="s">
        <v>1166</v>
      </c>
      <c r="D148" t="s">
        <v>1175</v>
      </c>
      <c r="E148" t="s">
        <v>153</v>
      </c>
      <c r="F148" s="42">
        <v>2.1800000000000002</v>
      </c>
      <c r="J148" t="str">
        <f t="shared" si="4"/>
        <v>FEE-HUBI-ESOL</v>
      </c>
      <c r="K148" s="44">
        <f t="shared" si="5"/>
        <v>2.1800000000000002</v>
      </c>
    </row>
    <row r="149" spans="1:11" x14ac:dyDescent="0.25">
      <c r="A149">
        <v>147</v>
      </c>
      <c r="B149" s="200">
        <v>44957</v>
      </c>
      <c r="C149" t="s">
        <v>1166</v>
      </c>
      <c r="D149" t="s">
        <v>1175</v>
      </c>
      <c r="E149" t="s">
        <v>155</v>
      </c>
      <c r="F149" s="42">
        <v>1267.2</v>
      </c>
      <c r="J149" t="str">
        <f t="shared" si="4"/>
        <v>FEE-HUBI-ESTORJ</v>
      </c>
      <c r="K149" s="44">
        <f t="shared" si="5"/>
        <v>1267.2</v>
      </c>
    </row>
    <row r="150" spans="1:11" x14ac:dyDescent="0.25">
      <c r="A150">
        <v>148</v>
      </c>
      <c r="B150" s="200">
        <v>44957</v>
      </c>
      <c r="C150" t="s">
        <v>1166</v>
      </c>
      <c r="D150" t="s">
        <v>1175</v>
      </c>
      <c r="E150" t="s">
        <v>25</v>
      </c>
      <c r="F150" s="42">
        <v>14099.21</v>
      </c>
      <c r="J150" t="str">
        <f t="shared" si="4"/>
        <v>FEE-HUBI-ETRX</v>
      </c>
      <c r="K150" s="44">
        <f t="shared" si="5"/>
        <v>14099.21</v>
      </c>
    </row>
    <row r="151" spans="1:11" x14ac:dyDescent="0.25">
      <c r="A151">
        <v>149</v>
      </c>
      <c r="B151" s="200">
        <v>44957</v>
      </c>
      <c r="C151" t="s">
        <v>1166</v>
      </c>
      <c r="D151" t="s">
        <v>1175</v>
      </c>
      <c r="E151" t="s">
        <v>158</v>
      </c>
      <c r="F151" s="42">
        <v>170.49</v>
      </c>
      <c r="J151" t="str">
        <f t="shared" si="4"/>
        <v>FEE-HUBI-EUNI</v>
      </c>
      <c r="K151" s="44">
        <f t="shared" si="5"/>
        <v>170.49</v>
      </c>
    </row>
    <row r="152" spans="1:11" x14ac:dyDescent="0.25">
      <c r="A152">
        <v>150</v>
      </c>
      <c r="B152" s="200">
        <v>44957</v>
      </c>
      <c r="C152" t="s">
        <v>1166</v>
      </c>
      <c r="D152" t="s">
        <v>1175</v>
      </c>
      <c r="E152" t="s">
        <v>38</v>
      </c>
      <c r="F152" s="42">
        <v>203984.89</v>
      </c>
      <c r="J152" t="str">
        <f t="shared" si="4"/>
        <v>FEE-HUBI-EUSDT</v>
      </c>
      <c r="K152" s="44">
        <f t="shared" si="5"/>
        <v>203984.89</v>
      </c>
    </row>
    <row r="153" spans="1:11" x14ac:dyDescent="0.25">
      <c r="A153">
        <v>151</v>
      </c>
      <c r="B153" s="200">
        <v>44957</v>
      </c>
      <c r="C153" t="s">
        <v>1166</v>
      </c>
      <c r="D153" t="s">
        <v>1175</v>
      </c>
      <c r="E153" t="s">
        <v>194</v>
      </c>
      <c r="F153" s="42">
        <v>5.96</v>
      </c>
      <c r="J153" t="str">
        <f t="shared" si="4"/>
        <v>FEE-HUBI-EVET</v>
      </c>
      <c r="K153" s="44">
        <f t="shared" si="5"/>
        <v>5.96</v>
      </c>
    </row>
    <row r="154" spans="1:11" x14ac:dyDescent="0.25">
      <c r="A154">
        <v>152</v>
      </c>
      <c r="B154" s="200">
        <v>44957</v>
      </c>
      <c r="C154" t="s">
        <v>1166</v>
      </c>
      <c r="D154" t="s">
        <v>1175</v>
      </c>
      <c r="E154" t="s">
        <v>162</v>
      </c>
      <c r="F154" s="42">
        <v>5200.26</v>
      </c>
      <c r="J154" t="str">
        <f t="shared" si="4"/>
        <v>FEE-HUBI-EXLM</v>
      </c>
      <c r="K154" s="44">
        <f t="shared" si="5"/>
        <v>5200.26</v>
      </c>
    </row>
    <row r="155" spans="1:11" x14ac:dyDescent="0.25">
      <c r="A155">
        <v>153</v>
      </c>
      <c r="B155" s="200">
        <v>44957</v>
      </c>
      <c r="C155" t="s">
        <v>1166</v>
      </c>
      <c r="D155" t="s">
        <v>1175</v>
      </c>
      <c r="E155" t="s">
        <v>99</v>
      </c>
      <c r="F155" s="42">
        <v>11663.69</v>
      </c>
      <c r="J155" t="str">
        <f t="shared" si="4"/>
        <v>FEE-HUBI-EXRP</v>
      </c>
      <c r="K155" s="44">
        <f t="shared" si="5"/>
        <v>11663.69</v>
      </c>
    </row>
    <row r="156" spans="1:11" x14ac:dyDescent="0.25">
      <c r="A156">
        <v>154</v>
      </c>
      <c r="B156" s="200">
        <v>44957</v>
      </c>
      <c r="C156" t="s">
        <v>1166</v>
      </c>
      <c r="D156" t="s">
        <v>1175</v>
      </c>
      <c r="E156" t="s">
        <v>163</v>
      </c>
      <c r="F156" s="42">
        <v>55.93</v>
      </c>
      <c r="J156" t="str">
        <f t="shared" si="4"/>
        <v>FEE-HUBI-EXTZ</v>
      </c>
      <c r="K156" s="44">
        <f t="shared" si="5"/>
        <v>55.93</v>
      </c>
    </row>
    <row r="157" spans="1:11" x14ac:dyDescent="0.25">
      <c r="A157">
        <v>155</v>
      </c>
      <c r="B157" s="200">
        <v>44957</v>
      </c>
      <c r="C157" t="s">
        <v>1166</v>
      </c>
      <c r="D157" t="s">
        <v>1175</v>
      </c>
      <c r="E157" t="s">
        <v>170</v>
      </c>
      <c r="F157" s="42">
        <v>0</v>
      </c>
      <c r="J157" t="str">
        <f t="shared" si="4"/>
        <v>FEE-HUBI-EYFI</v>
      </c>
      <c r="K157" s="44">
        <f t="shared" si="5"/>
        <v>0</v>
      </c>
    </row>
    <row r="158" spans="1:11" x14ac:dyDescent="0.25">
      <c r="A158">
        <v>156</v>
      </c>
      <c r="B158" s="200">
        <v>44957</v>
      </c>
      <c r="C158" t="s">
        <v>1166</v>
      </c>
      <c r="D158" t="s">
        <v>1175</v>
      </c>
      <c r="E158" t="s">
        <v>117</v>
      </c>
      <c r="F158" s="42">
        <v>0.11</v>
      </c>
      <c r="J158" t="str">
        <f t="shared" si="4"/>
        <v>FEE-HUBI-EYFII</v>
      </c>
      <c r="K158" s="44">
        <f t="shared" si="5"/>
        <v>0.11</v>
      </c>
    </row>
    <row r="159" spans="1:11" x14ac:dyDescent="0.25">
      <c r="A159">
        <v>157</v>
      </c>
      <c r="B159" s="200">
        <v>44957</v>
      </c>
      <c r="C159" t="s">
        <v>1166</v>
      </c>
      <c r="D159" t="s">
        <v>1175</v>
      </c>
      <c r="E159" t="s">
        <v>164</v>
      </c>
      <c r="F159" s="42">
        <v>19.39</v>
      </c>
      <c r="J159" t="str">
        <f t="shared" si="4"/>
        <v>FEE-HUBI-EZEC</v>
      </c>
      <c r="K159" s="44">
        <f t="shared" si="5"/>
        <v>19.39</v>
      </c>
    </row>
    <row r="160" spans="1:11" x14ac:dyDescent="0.25">
      <c r="A160">
        <v>158</v>
      </c>
      <c r="B160" s="200">
        <v>44957</v>
      </c>
      <c r="C160" t="s">
        <v>1166</v>
      </c>
      <c r="D160" t="s">
        <v>1175</v>
      </c>
      <c r="E160" t="s">
        <v>26</v>
      </c>
      <c r="F160" s="42">
        <v>24050.39</v>
      </c>
      <c r="J160" t="str">
        <f t="shared" si="4"/>
        <v>FEE-HUBI-EZIL</v>
      </c>
      <c r="K160" s="44">
        <f t="shared" si="5"/>
        <v>24050.39</v>
      </c>
    </row>
    <row r="161" spans="1:11" x14ac:dyDescent="0.25">
      <c r="A161">
        <v>159</v>
      </c>
      <c r="B161" s="200">
        <v>44957</v>
      </c>
      <c r="C161" t="s">
        <v>1166</v>
      </c>
      <c r="D161" t="s">
        <v>1178</v>
      </c>
      <c r="E161" t="s">
        <v>20</v>
      </c>
      <c r="F161" s="42">
        <v>10.41</v>
      </c>
      <c r="J161" t="str">
        <f t="shared" si="4"/>
        <v>FEE-OKEX-2-M-EBCH</v>
      </c>
      <c r="K161" s="44">
        <f t="shared" si="5"/>
        <v>10.41</v>
      </c>
    </row>
    <row r="162" spans="1:11" x14ac:dyDescent="0.25">
      <c r="A162">
        <v>160</v>
      </c>
      <c r="B162" s="200">
        <v>44957</v>
      </c>
      <c r="C162" t="s">
        <v>1166</v>
      </c>
      <c r="D162" t="s">
        <v>1178</v>
      </c>
      <c r="E162" t="s">
        <v>14</v>
      </c>
      <c r="F162" s="42">
        <v>5</v>
      </c>
      <c r="J162" t="str">
        <f t="shared" si="4"/>
        <v>FEE-OKEX-2-M-EBTC</v>
      </c>
      <c r="K162" s="44">
        <f t="shared" si="5"/>
        <v>5</v>
      </c>
    </row>
    <row r="163" spans="1:11" x14ac:dyDescent="0.25">
      <c r="A163">
        <v>161</v>
      </c>
      <c r="B163" s="200">
        <v>44957</v>
      </c>
      <c r="C163" t="s">
        <v>1166</v>
      </c>
      <c r="D163" t="s">
        <v>1178</v>
      </c>
      <c r="E163" t="s">
        <v>23</v>
      </c>
      <c r="F163" s="42">
        <v>3137.35</v>
      </c>
      <c r="J163" t="str">
        <f t="shared" si="4"/>
        <v>FEE-OKEX-2-M-EEOS</v>
      </c>
      <c r="K163" s="44">
        <f t="shared" si="5"/>
        <v>3137.35</v>
      </c>
    </row>
    <row r="164" spans="1:11" x14ac:dyDescent="0.25">
      <c r="A164">
        <v>162</v>
      </c>
      <c r="B164" s="200">
        <v>44957</v>
      </c>
      <c r="C164" t="s">
        <v>1166</v>
      </c>
      <c r="D164" t="s">
        <v>1178</v>
      </c>
      <c r="E164" t="s">
        <v>15</v>
      </c>
      <c r="F164" s="42">
        <v>46.09</v>
      </c>
      <c r="J164" t="str">
        <f t="shared" si="4"/>
        <v>FEE-OKEX-2-M-EETH</v>
      </c>
      <c r="K164" s="44">
        <f t="shared" si="5"/>
        <v>46.09</v>
      </c>
    </row>
    <row r="165" spans="1:11" x14ac:dyDescent="0.25">
      <c r="A165">
        <v>163</v>
      </c>
      <c r="B165" s="200">
        <v>44957</v>
      </c>
      <c r="C165" t="s">
        <v>1166</v>
      </c>
      <c r="D165" t="s">
        <v>1178</v>
      </c>
      <c r="E165" t="s">
        <v>24</v>
      </c>
      <c r="F165" s="42">
        <v>33.729999999999997</v>
      </c>
      <c r="J165" t="str">
        <f t="shared" si="4"/>
        <v>FEE-OKEX-2-M-ELTC</v>
      </c>
      <c r="K165" s="44">
        <f t="shared" si="5"/>
        <v>33.729999999999997</v>
      </c>
    </row>
    <row r="166" spans="1:11" x14ac:dyDescent="0.25">
      <c r="A166">
        <v>164</v>
      </c>
      <c r="B166" s="200">
        <v>44957</v>
      </c>
      <c r="C166" t="s">
        <v>1166</v>
      </c>
      <c r="D166" t="s">
        <v>1178</v>
      </c>
      <c r="E166" t="s">
        <v>89</v>
      </c>
      <c r="F166" s="42">
        <v>4784.09</v>
      </c>
      <c r="J166" t="str">
        <f t="shared" si="4"/>
        <v>FEE-OKEX-2-M-EOXT</v>
      </c>
      <c r="K166" s="44">
        <f t="shared" si="5"/>
        <v>4784.09</v>
      </c>
    </row>
    <row r="167" spans="1:11" x14ac:dyDescent="0.25">
      <c r="A167">
        <v>165</v>
      </c>
      <c r="B167" s="200">
        <v>44957</v>
      </c>
      <c r="C167" t="s">
        <v>1166</v>
      </c>
      <c r="D167" t="s">
        <v>1178</v>
      </c>
      <c r="E167" t="s">
        <v>37</v>
      </c>
      <c r="F167" s="42">
        <v>0</v>
      </c>
      <c r="J167" t="str">
        <f t="shared" si="4"/>
        <v>FEE-OKEX-2-M-ESHIB</v>
      </c>
      <c r="K167" s="44">
        <f t="shared" si="5"/>
        <v>0</v>
      </c>
    </row>
    <row r="168" spans="1:11" x14ac:dyDescent="0.25">
      <c r="A168">
        <v>166</v>
      </c>
      <c r="B168" s="200">
        <v>44957</v>
      </c>
      <c r="C168" t="s">
        <v>1166</v>
      </c>
      <c r="D168" t="s">
        <v>1178</v>
      </c>
      <c r="E168" t="s">
        <v>92</v>
      </c>
      <c r="F168" s="42">
        <v>1322.03</v>
      </c>
      <c r="J168" t="str">
        <f t="shared" si="4"/>
        <v>FEE-OKEX-2-M-EUSDC</v>
      </c>
      <c r="K168" s="44">
        <f t="shared" si="5"/>
        <v>1322.03</v>
      </c>
    </row>
    <row r="169" spans="1:11" x14ac:dyDescent="0.25">
      <c r="A169">
        <v>167</v>
      </c>
      <c r="B169" s="200">
        <v>44957</v>
      </c>
      <c r="C169" t="s">
        <v>1166</v>
      </c>
      <c r="D169" t="s">
        <v>1178</v>
      </c>
      <c r="E169" t="s">
        <v>38</v>
      </c>
      <c r="F169" s="42">
        <v>287720.25</v>
      </c>
      <c r="J169" t="str">
        <f t="shared" si="4"/>
        <v>FEE-OKEX-2-M-EUSDT</v>
      </c>
      <c r="K169" s="44">
        <f t="shared" si="5"/>
        <v>287720.25</v>
      </c>
    </row>
    <row r="170" spans="1:11" x14ac:dyDescent="0.25">
      <c r="A170">
        <v>168</v>
      </c>
      <c r="B170" s="200">
        <v>44957</v>
      </c>
      <c r="C170" t="s">
        <v>1166</v>
      </c>
      <c r="D170" t="s">
        <v>1178</v>
      </c>
      <c r="E170" t="s">
        <v>99</v>
      </c>
      <c r="F170" s="42">
        <v>6895.23</v>
      </c>
      <c r="J170" t="str">
        <f t="shared" si="4"/>
        <v>FEE-OKEX-2-M-EXRP</v>
      </c>
      <c r="K170" s="44">
        <f t="shared" si="5"/>
        <v>6895.23</v>
      </c>
    </row>
    <row r="171" spans="1:11" x14ac:dyDescent="0.25">
      <c r="A171">
        <v>169</v>
      </c>
      <c r="B171" s="200">
        <v>44957</v>
      </c>
      <c r="C171" t="s">
        <v>1166</v>
      </c>
      <c r="D171" t="s">
        <v>1178</v>
      </c>
      <c r="E171" t="s">
        <v>26</v>
      </c>
      <c r="F171" s="42">
        <v>44245.73</v>
      </c>
      <c r="J171" t="str">
        <f t="shared" si="4"/>
        <v>FEE-OKEX-2-M-EZIL</v>
      </c>
      <c r="K171" s="44">
        <f t="shared" si="5"/>
        <v>44245.73</v>
      </c>
    </row>
    <row r="172" spans="1:11" x14ac:dyDescent="0.25">
      <c r="A172">
        <v>170</v>
      </c>
      <c r="B172" s="200">
        <v>44957</v>
      </c>
      <c r="C172" t="s">
        <v>1166</v>
      </c>
      <c r="D172" t="s">
        <v>1179</v>
      </c>
      <c r="E172" t="s">
        <v>20</v>
      </c>
      <c r="F172" s="42">
        <v>12.38</v>
      </c>
      <c r="J172" t="str">
        <f t="shared" si="4"/>
        <v>FEE-OKEX-2-M-FBCH</v>
      </c>
      <c r="K172" s="44">
        <f t="shared" si="5"/>
        <v>12.38</v>
      </c>
    </row>
    <row r="173" spans="1:11" x14ac:dyDescent="0.25">
      <c r="A173">
        <v>171</v>
      </c>
      <c r="B173" s="200">
        <v>44957</v>
      </c>
      <c r="C173" t="s">
        <v>1166</v>
      </c>
      <c r="D173" t="s">
        <v>1179</v>
      </c>
      <c r="E173" t="s">
        <v>14</v>
      </c>
      <c r="F173" s="42">
        <v>4.9000000000000004</v>
      </c>
      <c r="J173" t="str">
        <f t="shared" si="4"/>
        <v>FEE-OKEX-2-M-FBTC</v>
      </c>
      <c r="K173" s="44">
        <f t="shared" si="5"/>
        <v>4.9000000000000004</v>
      </c>
    </row>
    <row r="174" spans="1:11" x14ac:dyDescent="0.25">
      <c r="A174">
        <v>172</v>
      </c>
      <c r="B174" s="200">
        <v>44957</v>
      </c>
      <c r="C174" t="s">
        <v>1166</v>
      </c>
      <c r="D174" t="s">
        <v>1179</v>
      </c>
      <c r="E174" t="s">
        <v>15</v>
      </c>
      <c r="F174" s="42">
        <v>72.59</v>
      </c>
      <c r="J174" t="str">
        <f t="shared" si="4"/>
        <v>FEE-OKEX-2-M-FETH</v>
      </c>
      <c r="K174" s="44">
        <f t="shared" si="5"/>
        <v>72.59</v>
      </c>
    </row>
    <row r="175" spans="1:11" x14ac:dyDescent="0.25">
      <c r="A175">
        <v>173</v>
      </c>
      <c r="B175" s="200">
        <v>44957</v>
      </c>
      <c r="C175" t="s">
        <v>1166</v>
      </c>
      <c r="D175" t="s">
        <v>1179</v>
      </c>
      <c r="E175" t="s">
        <v>24</v>
      </c>
      <c r="F175" s="42">
        <v>28.18</v>
      </c>
      <c r="J175" t="str">
        <f t="shared" si="4"/>
        <v>FEE-OKEX-2-M-FLTC</v>
      </c>
      <c r="K175" s="44">
        <f t="shared" si="5"/>
        <v>28.18</v>
      </c>
    </row>
    <row r="176" spans="1:11" x14ac:dyDescent="0.25">
      <c r="A176">
        <v>174</v>
      </c>
      <c r="B176" s="200">
        <v>44957</v>
      </c>
      <c r="C176" t="s">
        <v>1166</v>
      </c>
      <c r="D176" t="s">
        <v>1179</v>
      </c>
      <c r="E176" t="s">
        <v>99</v>
      </c>
      <c r="F176" s="42">
        <v>8559.6299999999992</v>
      </c>
      <c r="J176" t="str">
        <f t="shared" si="4"/>
        <v>FEE-OKEX-2-M-FXRP</v>
      </c>
      <c r="K176" s="44">
        <f t="shared" si="5"/>
        <v>8559.6299999999992</v>
      </c>
    </row>
    <row r="177" spans="1:11" x14ac:dyDescent="0.25">
      <c r="A177">
        <v>175</v>
      </c>
      <c r="B177" s="200">
        <v>44957</v>
      </c>
      <c r="C177" t="s">
        <v>1166</v>
      </c>
      <c r="D177" t="s">
        <v>1180</v>
      </c>
      <c r="E177" t="s">
        <v>38</v>
      </c>
      <c r="F177" s="42">
        <v>683372.6</v>
      </c>
      <c r="J177" t="str">
        <f t="shared" si="4"/>
        <v>FEE-OKEX-2-M-FTUSDT</v>
      </c>
      <c r="K177" s="44">
        <f t="shared" si="5"/>
        <v>683372.6</v>
      </c>
    </row>
    <row r="178" spans="1:11" x14ac:dyDescent="0.25">
      <c r="A178">
        <v>176</v>
      </c>
      <c r="B178" s="200">
        <v>44957</v>
      </c>
      <c r="C178" t="s">
        <v>1166</v>
      </c>
      <c r="D178" t="s">
        <v>1181</v>
      </c>
      <c r="E178" t="s">
        <v>14</v>
      </c>
      <c r="F178" s="42">
        <v>3.72</v>
      </c>
      <c r="J178" t="str">
        <f t="shared" si="4"/>
        <v>FEE-OKEX-2-M-PBTC</v>
      </c>
      <c r="K178" s="44">
        <f t="shared" si="5"/>
        <v>3.72</v>
      </c>
    </row>
    <row r="179" spans="1:11" x14ac:dyDescent="0.25">
      <c r="A179">
        <v>177</v>
      </c>
      <c r="B179" s="200">
        <v>44957</v>
      </c>
      <c r="C179" t="s">
        <v>1166</v>
      </c>
      <c r="D179" t="s">
        <v>1181</v>
      </c>
      <c r="E179" t="s">
        <v>15</v>
      </c>
      <c r="F179" s="42">
        <v>16.47</v>
      </c>
      <c r="J179" t="str">
        <f t="shared" si="4"/>
        <v>FEE-OKEX-2-M-PETH</v>
      </c>
      <c r="K179" s="44">
        <f t="shared" si="5"/>
        <v>16.47</v>
      </c>
    </row>
    <row r="180" spans="1:11" x14ac:dyDescent="0.25">
      <c r="A180">
        <v>178</v>
      </c>
      <c r="B180" s="200">
        <v>44957</v>
      </c>
      <c r="C180" t="s">
        <v>1166</v>
      </c>
      <c r="D180" t="s">
        <v>1182</v>
      </c>
      <c r="E180" t="s">
        <v>38</v>
      </c>
      <c r="F180" s="42">
        <v>4450894.66</v>
      </c>
      <c r="J180" t="str">
        <f t="shared" si="4"/>
        <v>FEE-OKEX-2-M-PTUSDT</v>
      </c>
      <c r="K180" s="44">
        <f t="shared" si="5"/>
        <v>4450894.66</v>
      </c>
    </row>
    <row r="181" spans="1:11" x14ac:dyDescent="0.25">
      <c r="A181">
        <v>179</v>
      </c>
      <c r="B181" s="200">
        <v>44957</v>
      </c>
      <c r="C181" t="s">
        <v>1166</v>
      </c>
      <c r="D181" t="s">
        <v>1183</v>
      </c>
      <c r="E181" t="s">
        <v>38</v>
      </c>
      <c r="F181" s="42">
        <v>329.34</v>
      </c>
      <c r="J181" t="str">
        <f t="shared" si="4"/>
        <v>FEE-OKEX-2-S3-PTUSDT</v>
      </c>
      <c r="K181" s="44">
        <f t="shared" si="5"/>
        <v>329.34</v>
      </c>
    </row>
    <row r="182" spans="1:11" x14ac:dyDescent="0.25">
      <c r="A182">
        <v>180</v>
      </c>
      <c r="B182" s="200">
        <v>44957</v>
      </c>
      <c r="C182" t="s">
        <v>1184</v>
      </c>
      <c r="D182" t="s">
        <v>1185</v>
      </c>
      <c r="E182" t="s">
        <v>1186</v>
      </c>
      <c r="F182" s="42">
        <v>0</v>
      </c>
      <c r="J182" t="str">
        <f t="shared" si="4"/>
        <v>FIRE-EFAXS</v>
      </c>
      <c r="K182" s="44">
        <f t="shared" si="5"/>
        <v>0</v>
      </c>
    </row>
    <row r="183" spans="1:11" x14ac:dyDescent="0.25">
      <c r="A183">
        <v>181</v>
      </c>
      <c r="B183" s="200">
        <v>44957</v>
      </c>
      <c r="C183" t="s">
        <v>1184</v>
      </c>
      <c r="D183" t="s">
        <v>1185</v>
      </c>
      <c r="E183" t="s">
        <v>1187</v>
      </c>
      <c r="F183" s="42">
        <v>0.02</v>
      </c>
      <c r="J183" t="str">
        <f t="shared" si="4"/>
        <v>FIRE-EFBTC</v>
      </c>
      <c r="K183" s="44">
        <f t="shared" si="5"/>
        <v>0.02</v>
      </c>
    </row>
    <row r="184" spans="1:11" x14ac:dyDescent="0.25">
      <c r="A184">
        <v>182</v>
      </c>
      <c r="B184" s="200">
        <v>44957</v>
      </c>
      <c r="C184" t="s">
        <v>1184</v>
      </c>
      <c r="D184" t="s">
        <v>1185</v>
      </c>
      <c r="E184" t="s">
        <v>95</v>
      </c>
      <c r="F184" s="42">
        <v>-495</v>
      </c>
      <c r="J184" t="str">
        <f t="shared" si="4"/>
        <v>FIRE-EUSD</v>
      </c>
      <c r="K184" s="44">
        <f t="shared" si="5"/>
        <v>-495</v>
      </c>
    </row>
    <row r="185" spans="1:11" x14ac:dyDescent="0.25">
      <c r="A185">
        <v>183</v>
      </c>
      <c r="B185" s="200">
        <v>44957</v>
      </c>
      <c r="C185" t="s">
        <v>213</v>
      </c>
      <c r="D185" t="s">
        <v>111</v>
      </c>
      <c r="E185" t="s">
        <v>1188</v>
      </c>
      <c r="F185" s="42">
        <v>0</v>
      </c>
      <c r="J185" t="str">
        <f t="shared" si="4"/>
        <v>FUB2-MBTC210326</v>
      </c>
      <c r="K185" s="44">
        <f t="shared" si="5"/>
        <v>0</v>
      </c>
    </row>
    <row r="186" spans="1:11" x14ac:dyDescent="0.25">
      <c r="A186">
        <v>184</v>
      </c>
      <c r="B186" s="200">
        <v>44957</v>
      </c>
      <c r="C186" t="s">
        <v>213</v>
      </c>
      <c r="D186" t="s">
        <v>40</v>
      </c>
      <c r="E186" t="s">
        <v>20</v>
      </c>
      <c r="F186" s="42">
        <v>344.16</v>
      </c>
      <c r="J186" t="str">
        <f t="shared" si="4"/>
        <v>FUBI-MBCH</v>
      </c>
      <c r="K186" s="44">
        <f t="shared" si="5"/>
        <v>344.16</v>
      </c>
    </row>
    <row r="187" spans="1:11" x14ac:dyDescent="0.25">
      <c r="A187">
        <v>185</v>
      </c>
      <c r="B187" s="200">
        <v>44957</v>
      </c>
      <c r="C187" t="s">
        <v>213</v>
      </c>
      <c r="D187" t="s">
        <v>40</v>
      </c>
      <c r="E187" t="s">
        <v>14</v>
      </c>
      <c r="F187" s="42">
        <v>-221.07</v>
      </c>
      <c r="J187" t="str">
        <f t="shared" si="4"/>
        <v>FUBI-MBTC</v>
      </c>
      <c r="K187" s="44">
        <f t="shared" si="5"/>
        <v>-221.07</v>
      </c>
    </row>
    <row r="188" spans="1:11" x14ac:dyDescent="0.25">
      <c r="A188">
        <v>186</v>
      </c>
      <c r="B188" s="200">
        <v>44957</v>
      </c>
      <c r="C188" t="s">
        <v>213</v>
      </c>
      <c r="D188" t="s">
        <v>40</v>
      </c>
      <c r="E188" t="s">
        <v>1188</v>
      </c>
      <c r="F188" s="42">
        <v>0</v>
      </c>
      <c r="J188" t="str">
        <f t="shared" si="4"/>
        <v>FUBI-MBTC210326</v>
      </c>
      <c r="K188" s="44">
        <f t="shared" si="5"/>
        <v>0</v>
      </c>
    </row>
    <row r="189" spans="1:11" x14ac:dyDescent="0.25">
      <c r="A189">
        <v>187</v>
      </c>
      <c r="B189" s="200">
        <v>44957</v>
      </c>
      <c r="C189" t="s">
        <v>213</v>
      </c>
      <c r="D189" t="s">
        <v>40</v>
      </c>
      <c r="E189" t="s">
        <v>29</v>
      </c>
      <c r="F189" s="42">
        <v>-43135.69</v>
      </c>
      <c r="J189" t="str">
        <f t="shared" si="4"/>
        <v>FUBI-METC</v>
      </c>
      <c r="K189" s="44">
        <f t="shared" si="5"/>
        <v>-43135.69</v>
      </c>
    </row>
    <row r="190" spans="1:11" x14ac:dyDescent="0.25">
      <c r="A190">
        <v>188</v>
      </c>
      <c r="B190" s="200">
        <v>44957</v>
      </c>
      <c r="C190" t="s">
        <v>213</v>
      </c>
      <c r="D190" t="s">
        <v>40</v>
      </c>
      <c r="E190" t="s">
        <v>15</v>
      </c>
      <c r="F190" s="42">
        <v>-1542.72</v>
      </c>
      <c r="J190" t="str">
        <f t="shared" si="4"/>
        <v>FUBI-METH</v>
      </c>
      <c r="K190" s="44">
        <f t="shared" si="5"/>
        <v>-1542.72</v>
      </c>
    </row>
    <row r="191" spans="1:11" x14ac:dyDescent="0.25">
      <c r="A191">
        <v>189</v>
      </c>
      <c r="B191" s="200">
        <v>44957</v>
      </c>
      <c r="C191" t="s">
        <v>168</v>
      </c>
      <c r="D191" t="s">
        <v>1189</v>
      </c>
      <c r="E191" t="s">
        <v>84</v>
      </c>
      <c r="F191" s="42">
        <v>-20164.27</v>
      </c>
      <c r="J191" t="str">
        <f t="shared" si="4"/>
        <v>FUND-BINANCEADA</v>
      </c>
      <c r="K191" s="44">
        <f t="shared" si="5"/>
        <v>-20164.27</v>
      </c>
    </row>
    <row r="192" spans="1:11" x14ac:dyDescent="0.25">
      <c r="A192">
        <v>190</v>
      </c>
      <c r="B192" s="200">
        <v>44957</v>
      </c>
      <c r="C192" t="s">
        <v>168</v>
      </c>
      <c r="D192" t="s">
        <v>1189</v>
      </c>
      <c r="E192" t="s">
        <v>20</v>
      </c>
      <c r="F192" s="42">
        <v>7.07</v>
      </c>
      <c r="J192" t="str">
        <f t="shared" si="4"/>
        <v>FUND-BINANCEBCH</v>
      </c>
      <c r="K192" s="44">
        <f t="shared" si="5"/>
        <v>7.07</v>
      </c>
    </row>
    <row r="193" spans="1:11" x14ac:dyDescent="0.25">
      <c r="A193">
        <v>191</v>
      </c>
      <c r="B193" s="200">
        <v>44957</v>
      </c>
      <c r="C193" t="s">
        <v>168</v>
      </c>
      <c r="D193" t="s">
        <v>1189</v>
      </c>
      <c r="E193" t="s">
        <v>14</v>
      </c>
      <c r="F193" s="42">
        <v>-37.43</v>
      </c>
      <c r="J193" t="str">
        <f t="shared" si="4"/>
        <v>FUND-BINANCEBTC</v>
      </c>
      <c r="K193" s="44">
        <f t="shared" si="5"/>
        <v>-37.43</v>
      </c>
    </row>
    <row r="194" spans="1:11" x14ac:dyDescent="0.25">
      <c r="A194">
        <v>192</v>
      </c>
      <c r="B194" s="200">
        <v>44957</v>
      </c>
      <c r="C194" t="s">
        <v>168</v>
      </c>
      <c r="D194" t="s">
        <v>1189</v>
      </c>
      <c r="E194" t="s">
        <v>22</v>
      </c>
      <c r="F194" s="42">
        <v>213.5</v>
      </c>
      <c r="J194" t="str">
        <f t="shared" si="4"/>
        <v>FUND-BINANCEDOT</v>
      </c>
      <c r="K194" s="44">
        <f t="shared" si="5"/>
        <v>213.5</v>
      </c>
    </row>
    <row r="195" spans="1:11" x14ac:dyDescent="0.25">
      <c r="A195">
        <v>193</v>
      </c>
      <c r="B195" s="200">
        <v>44957</v>
      </c>
      <c r="C195" t="s">
        <v>168</v>
      </c>
      <c r="D195" t="s">
        <v>1189</v>
      </c>
      <c r="E195" t="s">
        <v>15</v>
      </c>
      <c r="F195" s="42">
        <v>-82.13</v>
      </c>
      <c r="J195" t="str">
        <f t="shared" ref="J195:J258" si="6">D195&amp;E195</f>
        <v>FUND-BINANCEETH</v>
      </c>
      <c r="K195" s="44">
        <f t="shared" ref="K195:K258" si="7">F195</f>
        <v>-82.13</v>
      </c>
    </row>
    <row r="196" spans="1:11" x14ac:dyDescent="0.25">
      <c r="A196">
        <v>194</v>
      </c>
      <c r="B196" s="200">
        <v>44957</v>
      </c>
      <c r="C196" t="s">
        <v>168</v>
      </c>
      <c r="D196" t="s">
        <v>1189</v>
      </c>
      <c r="E196" t="s">
        <v>27</v>
      </c>
      <c r="F196" s="42">
        <v>65.19</v>
      </c>
      <c r="J196" t="str">
        <f t="shared" si="6"/>
        <v>FUND-BINANCELINK</v>
      </c>
      <c r="K196" s="44">
        <f t="shared" si="7"/>
        <v>65.19</v>
      </c>
    </row>
    <row r="197" spans="1:11" x14ac:dyDescent="0.25">
      <c r="A197">
        <v>195</v>
      </c>
      <c r="B197" s="200">
        <v>44957</v>
      </c>
      <c r="C197" t="s">
        <v>168</v>
      </c>
      <c r="D197" t="s">
        <v>1189</v>
      </c>
      <c r="E197" t="s">
        <v>24</v>
      </c>
      <c r="F197" s="42">
        <v>-13.34</v>
      </c>
      <c r="J197" t="str">
        <f t="shared" si="6"/>
        <v>FUND-BINANCELTC</v>
      </c>
      <c r="K197" s="44">
        <f t="shared" si="7"/>
        <v>-13.34</v>
      </c>
    </row>
    <row r="198" spans="1:11" x14ac:dyDescent="0.25">
      <c r="A198">
        <v>196</v>
      </c>
      <c r="B198" s="200">
        <v>44957</v>
      </c>
      <c r="C198" t="s">
        <v>168</v>
      </c>
      <c r="D198" t="s">
        <v>1189</v>
      </c>
      <c r="E198" t="s">
        <v>25</v>
      </c>
      <c r="F198" s="42">
        <v>15026.5</v>
      </c>
      <c r="J198" t="str">
        <f t="shared" si="6"/>
        <v>FUND-BINANCETRX</v>
      </c>
      <c r="K198" s="44">
        <f t="shared" si="7"/>
        <v>15026.5</v>
      </c>
    </row>
    <row r="199" spans="1:11" x14ac:dyDescent="0.25">
      <c r="A199">
        <v>197</v>
      </c>
      <c r="B199" s="200">
        <v>44957</v>
      </c>
      <c r="C199" t="s">
        <v>168</v>
      </c>
      <c r="D199" t="s">
        <v>1189</v>
      </c>
      <c r="E199" t="s">
        <v>38</v>
      </c>
      <c r="F199" s="42">
        <v>8058403.7599999998</v>
      </c>
      <c r="J199" t="str">
        <f t="shared" si="6"/>
        <v>FUND-BINANCEUSDT</v>
      </c>
      <c r="K199" s="44">
        <f t="shared" si="7"/>
        <v>8058403.7599999998</v>
      </c>
    </row>
    <row r="200" spans="1:11" x14ac:dyDescent="0.25">
      <c r="A200">
        <v>198</v>
      </c>
      <c r="B200" s="200">
        <v>44957</v>
      </c>
      <c r="C200" t="s">
        <v>168</v>
      </c>
      <c r="D200" t="s">
        <v>1189</v>
      </c>
      <c r="E200" t="s">
        <v>99</v>
      </c>
      <c r="F200" s="42">
        <v>-24352.28</v>
      </c>
      <c r="J200" t="str">
        <f t="shared" si="6"/>
        <v>FUND-BINANCEXRP</v>
      </c>
      <c r="K200" s="44">
        <f t="shared" si="7"/>
        <v>-24352.28</v>
      </c>
    </row>
    <row r="201" spans="1:11" x14ac:dyDescent="0.25">
      <c r="A201">
        <v>199</v>
      </c>
      <c r="B201" s="200">
        <v>44957</v>
      </c>
      <c r="C201" t="s">
        <v>168</v>
      </c>
      <c r="D201" t="s">
        <v>1190</v>
      </c>
      <c r="E201" t="s">
        <v>92</v>
      </c>
      <c r="F201" s="42">
        <v>-2083.0500000000002</v>
      </c>
      <c r="J201" t="str">
        <f t="shared" si="6"/>
        <v>FUND-DYDXUSDC</v>
      </c>
      <c r="K201" s="44">
        <f t="shared" si="7"/>
        <v>-2083.0500000000002</v>
      </c>
    </row>
    <row r="202" spans="1:11" x14ac:dyDescent="0.25">
      <c r="A202">
        <v>200</v>
      </c>
      <c r="B202" s="200">
        <v>44957</v>
      </c>
      <c r="C202" t="s">
        <v>168</v>
      </c>
      <c r="D202" t="s">
        <v>1191</v>
      </c>
      <c r="E202" t="s">
        <v>84</v>
      </c>
      <c r="F202" s="42">
        <v>-84462.2</v>
      </c>
      <c r="J202" t="str">
        <f t="shared" si="6"/>
        <v>FUND-HUOBIADA</v>
      </c>
      <c r="K202" s="44">
        <f t="shared" si="7"/>
        <v>-84462.2</v>
      </c>
    </row>
    <row r="203" spans="1:11" x14ac:dyDescent="0.25">
      <c r="A203">
        <v>201</v>
      </c>
      <c r="B203" s="200">
        <v>44957</v>
      </c>
      <c r="C203" t="s">
        <v>168</v>
      </c>
      <c r="D203" t="s">
        <v>1191</v>
      </c>
      <c r="E203" t="s">
        <v>20</v>
      </c>
      <c r="F203" s="42">
        <v>21.04</v>
      </c>
      <c r="J203" t="str">
        <f t="shared" si="6"/>
        <v>FUND-HUOBIBCH</v>
      </c>
      <c r="K203" s="44">
        <f t="shared" si="7"/>
        <v>21.04</v>
      </c>
    </row>
    <row r="204" spans="1:11" x14ac:dyDescent="0.25">
      <c r="A204">
        <v>202</v>
      </c>
      <c r="B204" s="200">
        <v>44957</v>
      </c>
      <c r="C204" t="s">
        <v>168</v>
      </c>
      <c r="D204" t="s">
        <v>1191</v>
      </c>
      <c r="E204" t="s">
        <v>113</v>
      </c>
      <c r="F204" s="42">
        <v>43.67</v>
      </c>
      <c r="J204" t="str">
        <f t="shared" si="6"/>
        <v>FUND-HUOBIBSV</v>
      </c>
      <c r="K204" s="44">
        <f t="shared" si="7"/>
        <v>43.67</v>
      </c>
    </row>
    <row r="205" spans="1:11" x14ac:dyDescent="0.25">
      <c r="A205">
        <v>203</v>
      </c>
      <c r="B205" s="200">
        <v>44957</v>
      </c>
      <c r="C205" t="s">
        <v>168</v>
      </c>
      <c r="D205" t="s">
        <v>1191</v>
      </c>
      <c r="E205" t="s">
        <v>14</v>
      </c>
      <c r="F205" s="42">
        <v>-14.84</v>
      </c>
      <c r="J205" t="str">
        <f t="shared" si="6"/>
        <v>FUND-HUOBIBTC</v>
      </c>
      <c r="K205" s="44">
        <f t="shared" si="7"/>
        <v>-14.84</v>
      </c>
    </row>
    <row r="206" spans="1:11" x14ac:dyDescent="0.25">
      <c r="A206">
        <v>204</v>
      </c>
      <c r="B206" s="200">
        <v>44957</v>
      </c>
      <c r="C206" t="s">
        <v>168</v>
      </c>
      <c r="D206" t="s">
        <v>1191</v>
      </c>
      <c r="E206" t="s">
        <v>22</v>
      </c>
      <c r="F206" s="42">
        <v>-4.9800000000000004</v>
      </c>
      <c r="J206" t="str">
        <f t="shared" si="6"/>
        <v>FUND-HUOBIDOT</v>
      </c>
      <c r="K206" s="44">
        <f t="shared" si="7"/>
        <v>-4.9800000000000004</v>
      </c>
    </row>
    <row r="207" spans="1:11" x14ac:dyDescent="0.25">
      <c r="A207">
        <v>205</v>
      </c>
      <c r="B207" s="200">
        <v>44957</v>
      </c>
      <c r="C207" t="s">
        <v>168</v>
      </c>
      <c r="D207" t="s">
        <v>1191</v>
      </c>
      <c r="E207" t="s">
        <v>29</v>
      </c>
      <c r="F207" s="42">
        <v>12.63</v>
      </c>
      <c r="J207" t="str">
        <f t="shared" si="6"/>
        <v>FUND-HUOBIETC</v>
      </c>
      <c r="K207" s="44">
        <f t="shared" si="7"/>
        <v>12.63</v>
      </c>
    </row>
    <row r="208" spans="1:11" x14ac:dyDescent="0.25">
      <c r="A208">
        <v>206</v>
      </c>
      <c r="B208" s="200">
        <v>44957</v>
      </c>
      <c r="C208" t="s">
        <v>168</v>
      </c>
      <c r="D208" t="s">
        <v>1191</v>
      </c>
      <c r="E208" t="s">
        <v>15</v>
      </c>
      <c r="F208" s="42">
        <v>-261.87</v>
      </c>
      <c r="J208" t="str">
        <f t="shared" si="6"/>
        <v>FUND-HUOBIETH</v>
      </c>
      <c r="K208" s="44">
        <f t="shared" si="7"/>
        <v>-261.87</v>
      </c>
    </row>
    <row r="209" spans="1:11" x14ac:dyDescent="0.25">
      <c r="A209">
        <v>207</v>
      </c>
      <c r="B209" s="200">
        <v>44957</v>
      </c>
      <c r="C209" t="s">
        <v>168</v>
      </c>
      <c r="D209" t="s">
        <v>1191</v>
      </c>
      <c r="E209" t="s">
        <v>27</v>
      </c>
      <c r="F209" s="42">
        <v>-168.8</v>
      </c>
      <c r="J209" t="str">
        <f t="shared" si="6"/>
        <v>FUND-HUOBILINK</v>
      </c>
      <c r="K209" s="44">
        <f t="shared" si="7"/>
        <v>-168.8</v>
      </c>
    </row>
    <row r="210" spans="1:11" x14ac:dyDescent="0.25">
      <c r="A210">
        <v>208</v>
      </c>
      <c r="B210" s="200">
        <v>44957</v>
      </c>
      <c r="C210" t="s">
        <v>168</v>
      </c>
      <c r="D210" t="s">
        <v>1191</v>
      </c>
      <c r="E210" t="s">
        <v>24</v>
      </c>
      <c r="F210" s="42">
        <v>-64.75</v>
      </c>
      <c r="J210" t="str">
        <f t="shared" si="6"/>
        <v>FUND-HUOBILTC</v>
      </c>
      <c r="K210" s="44">
        <f t="shared" si="7"/>
        <v>-64.75</v>
      </c>
    </row>
    <row r="211" spans="1:11" x14ac:dyDescent="0.25">
      <c r="A211">
        <v>209</v>
      </c>
      <c r="B211" s="200">
        <v>44957</v>
      </c>
      <c r="C211" t="s">
        <v>168</v>
      </c>
      <c r="D211" t="s">
        <v>1191</v>
      </c>
      <c r="E211" t="s">
        <v>25</v>
      </c>
      <c r="F211" s="42">
        <v>-328.89</v>
      </c>
      <c r="J211" t="str">
        <f t="shared" si="6"/>
        <v>FUND-HUOBITRX</v>
      </c>
      <c r="K211" s="44">
        <f t="shared" si="7"/>
        <v>-328.89</v>
      </c>
    </row>
    <row r="212" spans="1:11" x14ac:dyDescent="0.25">
      <c r="A212">
        <v>210</v>
      </c>
      <c r="B212" s="200">
        <v>44957</v>
      </c>
      <c r="C212" t="s">
        <v>168</v>
      </c>
      <c r="D212" t="s">
        <v>1191</v>
      </c>
      <c r="E212" t="s">
        <v>38</v>
      </c>
      <c r="F212" s="42">
        <v>-67557.67</v>
      </c>
      <c r="J212" t="str">
        <f t="shared" si="6"/>
        <v>FUND-HUOBIUSDT</v>
      </c>
      <c r="K212" s="44">
        <f t="shared" si="7"/>
        <v>-67557.67</v>
      </c>
    </row>
    <row r="213" spans="1:11" x14ac:dyDescent="0.25">
      <c r="A213">
        <v>211</v>
      </c>
      <c r="B213" s="200">
        <v>44957</v>
      </c>
      <c r="C213" t="s">
        <v>168</v>
      </c>
      <c r="D213" t="s">
        <v>1191</v>
      </c>
      <c r="E213" t="s">
        <v>99</v>
      </c>
      <c r="F213" s="42">
        <v>-48168.58</v>
      </c>
      <c r="J213" t="str">
        <f t="shared" si="6"/>
        <v>FUND-HUOBIXRP</v>
      </c>
      <c r="K213" s="44">
        <f t="shared" si="7"/>
        <v>-48168.58</v>
      </c>
    </row>
    <row r="214" spans="1:11" x14ac:dyDescent="0.25">
      <c r="A214">
        <v>212</v>
      </c>
      <c r="B214" s="200">
        <v>44957</v>
      </c>
      <c r="C214" t="s">
        <v>168</v>
      </c>
      <c r="D214" t="s">
        <v>1192</v>
      </c>
      <c r="E214" t="s">
        <v>14</v>
      </c>
      <c r="F214" s="42">
        <v>-56.73</v>
      </c>
      <c r="J214" t="str">
        <f t="shared" si="6"/>
        <v>FUND-OKEXBTC</v>
      </c>
      <c r="K214" s="44">
        <f t="shared" si="7"/>
        <v>-56.73</v>
      </c>
    </row>
    <row r="215" spans="1:11" x14ac:dyDescent="0.25">
      <c r="A215">
        <v>213</v>
      </c>
      <c r="B215" s="200">
        <v>44957</v>
      </c>
      <c r="C215" t="s">
        <v>168</v>
      </c>
      <c r="D215" t="s">
        <v>1192</v>
      </c>
      <c r="E215" t="s">
        <v>15</v>
      </c>
      <c r="F215" s="42">
        <v>-371.19</v>
      </c>
      <c r="J215" t="str">
        <f t="shared" si="6"/>
        <v>FUND-OKEXETH</v>
      </c>
      <c r="K215" s="44">
        <f t="shared" si="7"/>
        <v>-371.19</v>
      </c>
    </row>
    <row r="216" spans="1:11" x14ac:dyDescent="0.25">
      <c r="A216">
        <v>214</v>
      </c>
      <c r="B216" s="200">
        <v>44957</v>
      </c>
      <c r="C216" t="s">
        <v>168</v>
      </c>
      <c r="D216" t="s">
        <v>1192</v>
      </c>
      <c r="E216" t="s">
        <v>38</v>
      </c>
      <c r="F216" s="42">
        <v>-3341868.4</v>
      </c>
      <c r="J216" t="str">
        <f t="shared" si="6"/>
        <v>FUND-OKEXUSDT</v>
      </c>
      <c r="K216" s="44">
        <f t="shared" si="7"/>
        <v>-3341868.4</v>
      </c>
    </row>
    <row r="217" spans="1:11" x14ac:dyDescent="0.25">
      <c r="A217">
        <v>215</v>
      </c>
      <c r="B217" s="200">
        <v>44957</v>
      </c>
      <c r="C217" t="s">
        <v>168</v>
      </c>
      <c r="D217" t="s">
        <v>1192</v>
      </c>
      <c r="E217" t="s">
        <v>99</v>
      </c>
      <c r="F217" s="42">
        <v>-95169.77</v>
      </c>
      <c r="J217" t="str">
        <f t="shared" si="6"/>
        <v>FUND-OKEXXRP</v>
      </c>
      <c r="K217" s="44">
        <f t="shared" si="7"/>
        <v>-95169.77</v>
      </c>
    </row>
    <row r="218" spans="1:11" x14ac:dyDescent="0.25">
      <c r="A218">
        <v>216</v>
      </c>
      <c r="B218" s="200">
        <v>44957</v>
      </c>
      <c r="C218" t="s">
        <v>292</v>
      </c>
      <c r="D218" t="s">
        <v>286</v>
      </c>
      <c r="E218" t="s">
        <v>38</v>
      </c>
      <c r="F218" s="42">
        <v>0</v>
      </c>
      <c r="J218" t="str">
        <f t="shared" si="6"/>
        <v>GATE-1-M-EUSDT</v>
      </c>
      <c r="K218" s="44">
        <f t="shared" si="7"/>
        <v>0</v>
      </c>
    </row>
    <row r="219" spans="1:11" x14ac:dyDescent="0.25">
      <c r="A219">
        <v>217</v>
      </c>
      <c r="B219" s="200">
        <v>44957</v>
      </c>
      <c r="C219" t="s">
        <v>112</v>
      </c>
      <c r="D219" t="s">
        <v>114</v>
      </c>
      <c r="E219" t="s">
        <v>25</v>
      </c>
      <c r="F219" s="42">
        <v>-401.47</v>
      </c>
      <c r="J219" t="str">
        <f t="shared" si="6"/>
        <v>HUB2-ETRX</v>
      </c>
      <c r="K219" s="44">
        <f t="shared" si="7"/>
        <v>-401.47</v>
      </c>
    </row>
    <row r="220" spans="1:11" x14ac:dyDescent="0.25">
      <c r="A220">
        <v>218</v>
      </c>
      <c r="B220" s="200">
        <v>44957</v>
      </c>
      <c r="C220" t="s">
        <v>112</v>
      </c>
      <c r="D220" t="s">
        <v>114</v>
      </c>
      <c r="E220" t="s">
        <v>38</v>
      </c>
      <c r="F220" s="42">
        <v>25.68</v>
      </c>
      <c r="J220" t="str">
        <f t="shared" si="6"/>
        <v>HUB2-EUSDT</v>
      </c>
      <c r="K220" s="44">
        <f t="shared" si="7"/>
        <v>25.68</v>
      </c>
    </row>
    <row r="221" spans="1:11" x14ac:dyDescent="0.25">
      <c r="A221">
        <v>219</v>
      </c>
      <c r="B221" s="200">
        <v>44957</v>
      </c>
      <c r="C221" t="s">
        <v>112</v>
      </c>
      <c r="D221" t="s">
        <v>115</v>
      </c>
      <c r="E221" t="s">
        <v>14</v>
      </c>
      <c r="F221" s="42">
        <v>220.23</v>
      </c>
      <c r="J221" t="str">
        <f t="shared" si="6"/>
        <v>HUB2-MBTC</v>
      </c>
      <c r="K221" s="44">
        <f t="shared" si="7"/>
        <v>220.23</v>
      </c>
    </row>
    <row r="222" spans="1:11" x14ac:dyDescent="0.25">
      <c r="A222">
        <v>220</v>
      </c>
      <c r="B222" s="200">
        <v>44957</v>
      </c>
      <c r="C222" t="s">
        <v>112</v>
      </c>
      <c r="D222" t="s">
        <v>115</v>
      </c>
      <c r="E222" t="s">
        <v>38</v>
      </c>
      <c r="F222" s="42">
        <v>-4041801.85</v>
      </c>
      <c r="J222" t="str">
        <f t="shared" si="6"/>
        <v>HUB2-MUSDT</v>
      </c>
      <c r="K222" s="44">
        <f t="shared" si="7"/>
        <v>-4041801.85</v>
      </c>
    </row>
    <row r="223" spans="1:11" x14ac:dyDescent="0.25">
      <c r="A223">
        <v>221</v>
      </c>
      <c r="B223" s="200">
        <v>44957</v>
      </c>
      <c r="C223" t="s">
        <v>112</v>
      </c>
      <c r="D223" t="s">
        <v>41</v>
      </c>
      <c r="E223" t="s">
        <v>14</v>
      </c>
      <c r="F223" s="42">
        <v>-137.05000000000001</v>
      </c>
      <c r="J223" t="str">
        <f t="shared" si="6"/>
        <v>HUBI-1-M-PBTC</v>
      </c>
      <c r="K223" s="44">
        <f t="shared" si="7"/>
        <v>-137.05000000000001</v>
      </c>
    </row>
    <row r="224" spans="1:11" x14ac:dyDescent="0.25">
      <c r="A224">
        <v>222</v>
      </c>
      <c r="B224" s="200">
        <v>44957</v>
      </c>
      <c r="C224" t="s">
        <v>112</v>
      </c>
      <c r="D224" t="s">
        <v>41</v>
      </c>
      <c r="E224" t="s">
        <v>29</v>
      </c>
      <c r="F224" s="42">
        <v>4886.68</v>
      </c>
      <c r="J224" t="str">
        <f t="shared" si="6"/>
        <v>HUBI-1-M-PETC</v>
      </c>
      <c r="K224" s="44">
        <f t="shared" si="7"/>
        <v>4886.68</v>
      </c>
    </row>
    <row r="225" spans="1:11" x14ac:dyDescent="0.25">
      <c r="A225">
        <v>223</v>
      </c>
      <c r="B225" s="200">
        <v>44957</v>
      </c>
      <c r="C225" t="s">
        <v>112</v>
      </c>
      <c r="D225" t="s">
        <v>41</v>
      </c>
      <c r="E225" t="s">
        <v>15</v>
      </c>
      <c r="F225" s="42">
        <v>-352.35</v>
      </c>
      <c r="J225" t="str">
        <f t="shared" si="6"/>
        <v>HUBI-1-M-PETH</v>
      </c>
      <c r="K225" s="44">
        <f t="shared" si="7"/>
        <v>-352.35</v>
      </c>
    </row>
    <row r="226" spans="1:11" x14ac:dyDescent="0.25">
      <c r="A226">
        <v>224</v>
      </c>
      <c r="B226" s="200">
        <v>44957</v>
      </c>
      <c r="C226" t="s">
        <v>112</v>
      </c>
      <c r="D226" t="s">
        <v>41</v>
      </c>
      <c r="E226" t="s">
        <v>1193</v>
      </c>
      <c r="F226" s="42">
        <v>0</v>
      </c>
      <c r="J226" t="str">
        <f t="shared" si="6"/>
        <v>HUBI-1-M-PH_P_BTC-USD-SWAP</v>
      </c>
      <c r="K226" s="44">
        <f t="shared" si="7"/>
        <v>0</v>
      </c>
    </row>
    <row r="227" spans="1:11" x14ac:dyDescent="0.25">
      <c r="A227">
        <v>225</v>
      </c>
      <c r="B227" s="200">
        <v>44957</v>
      </c>
      <c r="C227" t="s">
        <v>112</v>
      </c>
      <c r="D227" t="s">
        <v>41</v>
      </c>
      <c r="E227" t="s">
        <v>821</v>
      </c>
      <c r="F227" s="42">
        <v>0</v>
      </c>
      <c r="J227" t="str">
        <f t="shared" si="6"/>
        <v>HUBI-1-M-PH_P_ETH-USD-SWAP</v>
      </c>
      <c r="K227" s="44">
        <f t="shared" si="7"/>
        <v>0</v>
      </c>
    </row>
    <row r="228" spans="1:11" x14ac:dyDescent="0.25">
      <c r="A228">
        <v>226</v>
      </c>
      <c r="B228" s="200">
        <v>44957</v>
      </c>
      <c r="C228" t="s">
        <v>112</v>
      </c>
      <c r="D228" t="s">
        <v>42</v>
      </c>
      <c r="E228" t="s">
        <v>1194</v>
      </c>
      <c r="F228" s="42">
        <v>0.25</v>
      </c>
      <c r="J228" t="str">
        <f t="shared" si="6"/>
        <v>HUBI-1-M-PTH_T_BTC_USDT_SWAP</v>
      </c>
      <c r="K228" s="44">
        <f t="shared" si="7"/>
        <v>0.25</v>
      </c>
    </row>
    <row r="229" spans="1:11" x14ac:dyDescent="0.25">
      <c r="A229">
        <v>227</v>
      </c>
      <c r="B229" s="200">
        <v>44957</v>
      </c>
      <c r="C229" t="s">
        <v>112</v>
      </c>
      <c r="D229" t="s">
        <v>42</v>
      </c>
      <c r="E229" t="s">
        <v>1195</v>
      </c>
      <c r="F229" s="42">
        <v>-0.41</v>
      </c>
      <c r="J229" t="str">
        <f t="shared" si="6"/>
        <v>HUBI-1-M-PTH_T_ETH_USDT_SWAP</v>
      </c>
      <c r="K229" s="44">
        <f t="shared" si="7"/>
        <v>-0.41</v>
      </c>
    </row>
    <row r="230" spans="1:11" x14ac:dyDescent="0.25">
      <c r="A230">
        <v>228</v>
      </c>
      <c r="B230" s="200">
        <v>44957</v>
      </c>
      <c r="C230" t="s">
        <v>112</v>
      </c>
      <c r="D230" t="s">
        <v>42</v>
      </c>
      <c r="E230" t="s">
        <v>38</v>
      </c>
      <c r="F230" s="42">
        <v>-123498.99</v>
      </c>
      <c r="J230" t="str">
        <f t="shared" si="6"/>
        <v>HUBI-1-M-PTUSDT</v>
      </c>
      <c r="K230" s="44">
        <f t="shared" si="7"/>
        <v>-123498.99</v>
      </c>
    </row>
    <row r="231" spans="1:11" x14ac:dyDescent="0.25">
      <c r="A231">
        <v>229</v>
      </c>
      <c r="B231" s="200">
        <v>44957</v>
      </c>
      <c r="C231" t="s">
        <v>112</v>
      </c>
      <c r="D231" t="s">
        <v>120</v>
      </c>
      <c r="E231" t="s">
        <v>116</v>
      </c>
      <c r="F231" s="42">
        <v>-0.47</v>
      </c>
      <c r="J231" t="str">
        <f t="shared" si="6"/>
        <v>HUBI-EAAVE</v>
      </c>
      <c r="K231" s="44">
        <f t="shared" si="7"/>
        <v>-0.47</v>
      </c>
    </row>
    <row r="232" spans="1:11" x14ac:dyDescent="0.25">
      <c r="A232">
        <v>230</v>
      </c>
      <c r="B232" s="200">
        <v>44957</v>
      </c>
      <c r="C232" t="s">
        <v>112</v>
      </c>
      <c r="D232" t="s">
        <v>120</v>
      </c>
      <c r="E232" t="s">
        <v>84</v>
      </c>
      <c r="F232" s="42">
        <v>1002617.3</v>
      </c>
      <c r="J232" t="str">
        <f t="shared" si="6"/>
        <v>HUBI-EADA</v>
      </c>
      <c r="K232" s="44">
        <f t="shared" si="7"/>
        <v>1002617.3</v>
      </c>
    </row>
    <row r="233" spans="1:11" x14ac:dyDescent="0.25">
      <c r="A233">
        <v>231</v>
      </c>
      <c r="B233" s="200">
        <v>44957</v>
      </c>
      <c r="C233" t="s">
        <v>112</v>
      </c>
      <c r="D233" t="s">
        <v>120</v>
      </c>
      <c r="E233" t="s">
        <v>122</v>
      </c>
      <c r="F233" s="42">
        <v>-872.11</v>
      </c>
      <c r="J233" t="str">
        <f t="shared" si="6"/>
        <v>HUBI-EALGO</v>
      </c>
      <c r="K233" s="44">
        <f t="shared" si="7"/>
        <v>-872.11</v>
      </c>
    </row>
    <row r="234" spans="1:11" x14ac:dyDescent="0.25">
      <c r="A234">
        <v>232</v>
      </c>
      <c r="B234" s="200">
        <v>44957</v>
      </c>
      <c r="C234" t="s">
        <v>112</v>
      </c>
      <c r="D234" t="s">
        <v>120</v>
      </c>
      <c r="E234" t="s">
        <v>35</v>
      </c>
      <c r="F234" s="42">
        <v>-177.67</v>
      </c>
      <c r="J234" t="str">
        <f t="shared" si="6"/>
        <v>HUBI-EATOM</v>
      </c>
      <c r="K234" s="44">
        <f t="shared" si="7"/>
        <v>-177.67</v>
      </c>
    </row>
    <row r="235" spans="1:11" x14ac:dyDescent="0.25">
      <c r="A235">
        <v>233</v>
      </c>
      <c r="B235" s="200">
        <v>44957</v>
      </c>
      <c r="C235" t="s">
        <v>112</v>
      </c>
      <c r="D235" t="s">
        <v>120</v>
      </c>
      <c r="E235" t="s">
        <v>185</v>
      </c>
      <c r="F235" s="42">
        <v>-1.71</v>
      </c>
      <c r="J235" t="str">
        <f t="shared" si="6"/>
        <v>HUBI-EAVAX</v>
      </c>
      <c r="K235" s="44">
        <f t="shared" si="7"/>
        <v>-1.71</v>
      </c>
    </row>
    <row r="236" spans="1:11" x14ac:dyDescent="0.25">
      <c r="A236">
        <v>234</v>
      </c>
      <c r="B236" s="200">
        <v>44957</v>
      </c>
      <c r="C236" t="s">
        <v>112</v>
      </c>
      <c r="D236" t="s">
        <v>120</v>
      </c>
      <c r="E236" t="s">
        <v>20</v>
      </c>
      <c r="F236" s="42">
        <v>-3824.37</v>
      </c>
      <c r="J236" t="str">
        <f t="shared" si="6"/>
        <v>HUBI-EBCH</v>
      </c>
      <c r="K236" s="44">
        <f t="shared" si="7"/>
        <v>-3824.37</v>
      </c>
    </row>
    <row r="237" spans="1:11" x14ac:dyDescent="0.25">
      <c r="A237">
        <v>235</v>
      </c>
      <c r="B237" s="200">
        <v>44957</v>
      </c>
      <c r="C237" t="s">
        <v>112</v>
      </c>
      <c r="D237" t="s">
        <v>120</v>
      </c>
      <c r="E237" t="s">
        <v>126</v>
      </c>
      <c r="F237" s="42">
        <v>-2919.82</v>
      </c>
      <c r="J237" t="str">
        <f t="shared" si="6"/>
        <v>HUBI-EBLZ</v>
      </c>
      <c r="K237" s="44">
        <f t="shared" si="7"/>
        <v>-2919.82</v>
      </c>
    </row>
    <row r="238" spans="1:11" x14ac:dyDescent="0.25">
      <c r="A238">
        <v>236</v>
      </c>
      <c r="B238" s="200">
        <v>44957</v>
      </c>
      <c r="C238" t="s">
        <v>112</v>
      </c>
      <c r="D238" t="s">
        <v>120</v>
      </c>
      <c r="E238" t="s">
        <v>113</v>
      </c>
      <c r="F238" s="42">
        <v>-17.37</v>
      </c>
      <c r="J238" t="str">
        <f t="shared" si="6"/>
        <v>HUBI-EBSV</v>
      </c>
      <c r="K238" s="44">
        <f t="shared" si="7"/>
        <v>-17.37</v>
      </c>
    </row>
    <row r="239" spans="1:11" x14ac:dyDescent="0.25">
      <c r="A239">
        <v>237</v>
      </c>
      <c r="B239" s="200">
        <v>44957</v>
      </c>
      <c r="C239" t="s">
        <v>112</v>
      </c>
      <c r="D239" t="s">
        <v>120</v>
      </c>
      <c r="E239" t="s">
        <v>14</v>
      </c>
      <c r="F239" s="42">
        <v>903.89</v>
      </c>
      <c r="J239" t="str">
        <f t="shared" si="6"/>
        <v>HUBI-EBTC</v>
      </c>
      <c r="K239" s="44">
        <f t="shared" si="7"/>
        <v>903.89</v>
      </c>
    </row>
    <row r="240" spans="1:11" x14ac:dyDescent="0.25">
      <c r="A240">
        <v>238</v>
      </c>
      <c r="B240" s="200">
        <v>44957</v>
      </c>
      <c r="C240" t="s">
        <v>112</v>
      </c>
      <c r="D240" t="s">
        <v>120</v>
      </c>
      <c r="E240" t="s">
        <v>31</v>
      </c>
      <c r="F240" s="42">
        <v>-136.87</v>
      </c>
      <c r="J240" t="str">
        <f t="shared" si="6"/>
        <v>HUBI-ECOMP</v>
      </c>
      <c r="K240" s="44">
        <f t="shared" si="7"/>
        <v>-136.87</v>
      </c>
    </row>
    <row r="241" spans="1:11" x14ac:dyDescent="0.25">
      <c r="A241">
        <v>239</v>
      </c>
      <c r="B241" s="200">
        <v>44957</v>
      </c>
      <c r="C241" t="s">
        <v>112</v>
      </c>
      <c r="D241" t="s">
        <v>120</v>
      </c>
      <c r="E241" t="s">
        <v>132</v>
      </c>
      <c r="F241" s="42">
        <v>-2.15</v>
      </c>
      <c r="J241" t="str">
        <f t="shared" si="6"/>
        <v>HUBI-EDASH</v>
      </c>
      <c r="K241" s="44">
        <f t="shared" si="7"/>
        <v>-2.15</v>
      </c>
    </row>
    <row r="242" spans="1:11" x14ac:dyDescent="0.25">
      <c r="A242">
        <v>240</v>
      </c>
      <c r="B242" s="200">
        <v>44957</v>
      </c>
      <c r="C242" t="s">
        <v>112</v>
      </c>
      <c r="D242" t="s">
        <v>120</v>
      </c>
      <c r="E242" t="s">
        <v>188</v>
      </c>
      <c r="F242" s="42">
        <v>-9284.92</v>
      </c>
      <c r="J242" t="str">
        <f t="shared" si="6"/>
        <v>HUBI-EDOGE</v>
      </c>
      <c r="K242" s="44">
        <f t="shared" si="7"/>
        <v>-9284.92</v>
      </c>
    </row>
    <row r="243" spans="1:11" x14ac:dyDescent="0.25">
      <c r="A243">
        <v>241</v>
      </c>
      <c r="B243" s="200">
        <v>44957</v>
      </c>
      <c r="C243" t="s">
        <v>112</v>
      </c>
      <c r="D243" t="s">
        <v>120</v>
      </c>
      <c r="E243" t="s">
        <v>22</v>
      </c>
      <c r="F243" s="42">
        <v>-759.16</v>
      </c>
      <c r="J243" t="str">
        <f t="shared" si="6"/>
        <v>HUBI-EDOT</v>
      </c>
      <c r="K243" s="44">
        <f t="shared" si="7"/>
        <v>-759.16</v>
      </c>
    </row>
    <row r="244" spans="1:11" x14ac:dyDescent="0.25">
      <c r="A244">
        <v>242</v>
      </c>
      <c r="B244" s="200">
        <v>44957</v>
      </c>
      <c r="C244" t="s">
        <v>112</v>
      </c>
      <c r="D244" t="s">
        <v>120</v>
      </c>
      <c r="E244" t="s">
        <v>28</v>
      </c>
      <c r="F244" s="42">
        <v>-8280.01</v>
      </c>
      <c r="J244" t="str">
        <f t="shared" si="6"/>
        <v>HUBI-EENJ</v>
      </c>
      <c r="K244" s="44">
        <f t="shared" si="7"/>
        <v>-8280.01</v>
      </c>
    </row>
    <row r="245" spans="1:11" x14ac:dyDescent="0.25">
      <c r="A245">
        <v>243</v>
      </c>
      <c r="B245" s="200">
        <v>44957</v>
      </c>
      <c r="C245" t="s">
        <v>112</v>
      </c>
      <c r="D245" t="s">
        <v>120</v>
      </c>
      <c r="E245" t="s">
        <v>23</v>
      </c>
      <c r="F245" s="42">
        <v>14143.43</v>
      </c>
      <c r="J245" t="str">
        <f t="shared" si="6"/>
        <v>HUBI-EEOS</v>
      </c>
      <c r="K245" s="44">
        <f t="shared" si="7"/>
        <v>14143.43</v>
      </c>
    </row>
    <row r="246" spans="1:11" x14ac:dyDescent="0.25">
      <c r="A246">
        <v>244</v>
      </c>
      <c r="B246" s="200">
        <v>44957</v>
      </c>
      <c r="C246" t="s">
        <v>112</v>
      </c>
      <c r="D246" t="s">
        <v>120</v>
      </c>
      <c r="E246" t="s">
        <v>29</v>
      </c>
      <c r="F246" s="42">
        <v>2505.48</v>
      </c>
      <c r="J246" t="str">
        <f t="shared" si="6"/>
        <v>HUBI-EETC</v>
      </c>
      <c r="K246" s="44">
        <f t="shared" si="7"/>
        <v>2505.48</v>
      </c>
    </row>
    <row r="247" spans="1:11" x14ac:dyDescent="0.25">
      <c r="A247">
        <v>245</v>
      </c>
      <c r="B247" s="200">
        <v>44957</v>
      </c>
      <c r="C247" t="s">
        <v>112</v>
      </c>
      <c r="D247" t="s">
        <v>120</v>
      </c>
      <c r="E247" t="s">
        <v>15</v>
      </c>
      <c r="F247" s="42">
        <v>9336.8700000000008</v>
      </c>
      <c r="J247" t="str">
        <f t="shared" si="6"/>
        <v>HUBI-EETH</v>
      </c>
      <c r="K247" s="44">
        <f t="shared" si="7"/>
        <v>9336.8700000000008</v>
      </c>
    </row>
    <row r="248" spans="1:11" x14ac:dyDescent="0.25">
      <c r="A248">
        <v>246</v>
      </c>
      <c r="B248" s="200">
        <v>44957</v>
      </c>
      <c r="C248" t="s">
        <v>112</v>
      </c>
      <c r="D248" t="s">
        <v>120</v>
      </c>
      <c r="E248" t="s">
        <v>256</v>
      </c>
      <c r="F248" s="42">
        <v>-650234.80000000005</v>
      </c>
      <c r="J248" t="str">
        <f t="shared" si="6"/>
        <v>HUBI-EEUROC</v>
      </c>
      <c r="K248" s="44">
        <f t="shared" si="7"/>
        <v>-650234.80000000005</v>
      </c>
    </row>
    <row r="249" spans="1:11" x14ac:dyDescent="0.25">
      <c r="A249">
        <v>247</v>
      </c>
      <c r="B249" s="200">
        <v>44957</v>
      </c>
      <c r="C249" t="s">
        <v>112</v>
      </c>
      <c r="D249" t="s">
        <v>120</v>
      </c>
      <c r="E249" t="s">
        <v>30</v>
      </c>
      <c r="F249" s="42">
        <v>-94.21</v>
      </c>
      <c r="J249" t="str">
        <f t="shared" si="6"/>
        <v>HUBI-EFIL</v>
      </c>
      <c r="K249" s="44">
        <f t="shared" si="7"/>
        <v>-94.21</v>
      </c>
    </row>
    <row r="250" spans="1:11" x14ac:dyDescent="0.25">
      <c r="A250">
        <v>248</v>
      </c>
      <c r="B250" s="200">
        <v>44957</v>
      </c>
      <c r="C250" t="s">
        <v>112</v>
      </c>
      <c r="D250" t="s">
        <v>120</v>
      </c>
      <c r="E250" t="s">
        <v>109</v>
      </c>
      <c r="F250" s="42">
        <v>825.37</v>
      </c>
      <c r="J250" t="str">
        <f t="shared" si="6"/>
        <v>HUBI-EFTT</v>
      </c>
      <c r="K250" s="44">
        <f t="shared" si="7"/>
        <v>825.37</v>
      </c>
    </row>
    <row r="251" spans="1:11" x14ac:dyDescent="0.25">
      <c r="A251">
        <v>249</v>
      </c>
      <c r="B251" s="200">
        <v>44957</v>
      </c>
      <c r="C251" t="s">
        <v>112</v>
      </c>
      <c r="D251" t="s">
        <v>120</v>
      </c>
      <c r="E251" t="s">
        <v>135</v>
      </c>
      <c r="F251" s="42">
        <v>-7181.16</v>
      </c>
      <c r="J251" t="str">
        <f t="shared" si="6"/>
        <v>HUBI-EHBAR</v>
      </c>
      <c r="K251" s="44">
        <f t="shared" si="7"/>
        <v>-7181.16</v>
      </c>
    </row>
    <row r="252" spans="1:11" x14ac:dyDescent="0.25">
      <c r="A252">
        <v>250</v>
      </c>
      <c r="B252" s="200">
        <v>44957</v>
      </c>
      <c r="C252" t="s">
        <v>112</v>
      </c>
      <c r="D252" t="s">
        <v>120</v>
      </c>
      <c r="E252" t="s">
        <v>1176</v>
      </c>
      <c r="F252" s="42">
        <v>164</v>
      </c>
      <c r="J252" t="str">
        <f t="shared" si="6"/>
        <v>HUBI-EHTK</v>
      </c>
      <c r="K252" s="44">
        <f t="shared" si="7"/>
        <v>164</v>
      </c>
    </row>
    <row r="253" spans="1:11" x14ac:dyDescent="0.25">
      <c r="A253">
        <v>251</v>
      </c>
      <c r="B253" s="200">
        <v>44957</v>
      </c>
      <c r="C253" t="s">
        <v>112</v>
      </c>
      <c r="D253" t="s">
        <v>120</v>
      </c>
      <c r="E253" t="s">
        <v>1177</v>
      </c>
      <c r="F253" s="42">
        <v>-2284704.2200000002</v>
      </c>
      <c r="J253" t="str">
        <f t="shared" si="6"/>
        <v>HUBI-EHUSD</v>
      </c>
      <c r="K253" s="44">
        <f t="shared" si="7"/>
        <v>-2284704.2200000002</v>
      </c>
    </row>
    <row r="254" spans="1:11" x14ac:dyDescent="0.25">
      <c r="A254">
        <v>252</v>
      </c>
      <c r="B254" s="200">
        <v>44957</v>
      </c>
      <c r="C254" t="s">
        <v>112</v>
      </c>
      <c r="D254" t="s">
        <v>120</v>
      </c>
      <c r="E254" t="s">
        <v>43</v>
      </c>
      <c r="F254" s="42">
        <v>-0.92</v>
      </c>
      <c r="J254" t="str">
        <f t="shared" si="6"/>
        <v>HUBI-EKSM</v>
      </c>
      <c r="K254" s="44">
        <f t="shared" si="7"/>
        <v>-0.92</v>
      </c>
    </row>
    <row r="255" spans="1:11" x14ac:dyDescent="0.25">
      <c r="A255">
        <v>253</v>
      </c>
      <c r="B255" s="200">
        <v>44957</v>
      </c>
      <c r="C255" t="s">
        <v>112</v>
      </c>
      <c r="D255" t="s">
        <v>120</v>
      </c>
      <c r="E255" t="s">
        <v>142</v>
      </c>
      <c r="F255" s="42">
        <v>-494.3</v>
      </c>
      <c r="J255" t="str">
        <f t="shared" si="6"/>
        <v>HUBI-ELEND</v>
      </c>
      <c r="K255" s="44">
        <f t="shared" si="7"/>
        <v>-494.3</v>
      </c>
    </row>
    <row r="256" spans="1:11" x14ac:dyDescent="0.25">
      <c r="A256">
        <v>254</v>
      </c>
      <c r="B256" s="200">
        <v>44957</v>
      </c>
      <c r="C256" t="s">
        <v>112</v>
      </c>
      <c r="D256" t="s">
        <v>120</v>
      </c>
      <c r="E256" t="s">
        <v>27</v>
      </c>
      <c r="F256" s="42">
        <v>2098.4299999999998</v>
      </c>
      <c r="J256" t="str">
        <f t="shared" si="6"/>
        <v>HUBI-ELINK</v>
      </c>
      <c r="K256" s="44">
        <f t="shared" si="7"/>
        <v>2098.4299999999998</v>
      </c>
    </row>
    <row r="257" spans="1:11" x14ac:dyDescent="0.25">
      <c r="A257">
        <v>255</v>
      </c>
      <c r="B257" s="200">
        <v>44957</v>
      </c>
      <c r="C257" t="s">
        <v>112</v>
      </c>
      <c r="D257" t="s">
        <v>120</v>
      </c>
      <c r="E257" t="s">
        <v>24</v>
      </c>
      <c r="F257" s="42">
        <v>7789.94</v>
      </c>
      <c r="J257" t="str">
        <f t="shared" si="6"/>
        <v>HUBI-ELTC</v>
      </c>
      <c r="K257" s="44">
        <f t="shared" si="7"/>
        <v>7789.94</v>
      </c>
    </row>
    <row r="258" spans="1:11" x14ac:dyDescent="0.25">
      <c r="A258">
        <v>256</v>
      </c>
      <c r="B258" s="200">
        <v>44957</v>
      </c>
      <c r="C258" t="s">
        <v>112</v>
      </c>
      <c r="D258" t="s">
        <v>120</v>
      </c>
      <c r="E258" t="s">
        <v>190</v>
      </c>
      <c r="F258" s="42">
        <v>-1185.0899999999999</v>
      </c>
      <c r="J258" t="str">
        <f t="shared" si="6"/>
        <v>HUBI-EMANA</v>
      </c>
      <c r="K258" s="44">
        <f t="shared" si="7"/>
        <v>-1185.0899999999999</v>
      </c>
    </row>
    <row r="259" spans="1:11" x14ac:dyDescent="0.25">
      <c r="A259">
        <v>257</v>
      </c>
      <c r="B259" s="200">
        <v>44957</v>
      </c>
      <c r="C259" t="s">
        <v>112</v>
      </c>
      <c r="D259" t="s">
        <v>120</v>
      </c>
      <c r="E259" t="s">
        <v>191</v>
      </c>
      <c r="F259" s="42">
        <v>-20.66</v>
      </c>
      <c r="J259" t="str">
        <f t="shared" ref="J259:J322" si="8">D259&amp;E259</f>
        <v>HUBI-EMATIC</v>
      </c>
      <c r="K259" s="44">
        <f t="shared" ref="K259:K322" si="9">F259</f>
        <v>-20.66</v>
      </c>
    </row>
    <row r="260" spans="1:11" x14ac:dyDescent="0.25">
      <c r="A260">
        <v>258</v>
      </c>
      <c r="B260" s="200">
        <v>44957</v>
      </c>
      <c r="C260" t="s">
        <v>112</v>
      </c>
      <c r="D260" t="s">
        <v>120</v>
      </c>
      <c r="E260" t="s">
        <v>145</v>
      </c>
      <c r="F260" s="42">
        <v>-18.7</v>
      </c>
      <c r="J260" t="str">
        <f t="shared" si="8"/>
        <v>HUBI-ENEO</v>
      </c>
      <c r="K260" s="44">
        <f t="shared" si="9"/>
        <v>-18.7</v>
      </c>
    </row>
    <row r="261" spans="1:11" x14ac:dyDescent="0.25">
      <c r="A261">
        <v>259</v>
      </c>
      <c r="B261" s="200">
        <v>44957</v>
      </c>
      <c r="C261" t="s">
        <v>112</v>
      </c>
      <c r="D261" t="s">
        <v>120</v>
      </c>
      <c r="E261" t="s">
        <v>149</v>
      </c>
      <c r="F261" s="42">
        <v>-509.92</v>
      </c>
      <c r="J261" t="str">
        <f t="shared" si="8"/>
        <v>HUBI-EOMG</v>
      </c>
      <c r="K261" s="44">
        <f t="shared" si="9"/>
        <v>-509.92</v>
      </c>
    </row>
    <row r="262" spans="1:11" x14ac:dyDescent="0.25">
      <c r="A262">
        <v>260</v>
      </c>
      <c r="B262" s="200">
        <v>44957</v>
      </c>
      <c r="C262" t="s">
        <v>112</v>
      </c>
      <c r="D262" t="s">
        <v>120</v>
      </c>
      <c r="E262" t="s">
        <v>89</v>
      </c>
      <c r="F262" s="42">
        <v>-14655.84</v>
      </c>
      <c r="J262" t="str">
        <f t="shared" si="8"/>
        <v>HUBI-EOXT</v>
      </c>
      <c r="K262" s="44">
        <f t="shared" si="9"/>
        <v>-14655.84</v>
      </c>
    </row>
    <row r="263" spans="1:11" x14ac:dyDescent="0.25">
      <c r="A263">
        <v>261</v>
      </c>
      <c r="B263" s="200">
        <v>44957</v>
      </c>
      <c r="C263" t="s">
        <v>112</v>
      </c>
      <c r="D263" t="s">
        <v>120</v>
      </c>
      <c r="E263" t="s">
        <v>37</v>
      </c>
      <c r="F263" s="42">
        <v>-6.9</v>
      </c>
      <c r="J263" t="str">
        <f t="shared" si="8"/>
        <v>HUBI-ESHIB</v>
      </c>
      <c r="K263" s="44">
        <f t="shared" si="9"/>
        <v>-6.9</v>
      </c>
    </row>
    <row r="264" spans="1:11" x14ac:dyDescent="0.25">
      <c r="A264">
        <v>262</v>
      </c>
      <c r="B264" s="200">
        <v>44957</v>
      </c>
      <c r="C264" t="s">
        <v>112</v>
      </c>
      <c r="D264" t="s">
        <v>120</v>
      </c>
      <c r="E264" t="s">
        <v>153</v>
      </c>
      <c r="F264" s="42">
        <v>-2.17</v>
      </c>
      <c r="J264" t="str">
        <f t="shared" si="8"/>
        <v>HUBI-ESOL</v>
      </c>
      <c r="K264" s="44">
        <f t="shared" si="9"/>
        <v>-2.17</v>
      </c>
    </row>
    <row r="265" spans="1:11" x14ac:dyDescent="0.25">
      <c r="A265">
        <v>263</v>
      </c>
      <c r="B265" s="200">
        <v>44957</v>
      </c>
      <c r="C265" t="s">
        <v>112</v>
      </c>
      <c r="D265" t="s">
        <v>120</v>
      </c>
      <c r="E265" t="s">
        <v>155</v>
      </c>
      <c r="F265" s="42">
        <v>-1266</v>
      </c>
      <c r="J265" t="str">
        <f t="shared" si="8"/>
        <v>HUBI-ESTORJ</v>
      </c>
      <c r="K265" s="44">
        <f t="shared" si="9"/>
        <v>-1266</v>
      </c>
    </row>
    <row r="266" spans="1:11" x14ac:dyDescent="0.25">
      <c r="A266">
        <v>264</v>
      </c>
      <c r="B266" s="200">
        <v>44957</v>
      </c>
      <c r="C266" t="s">
        <v>112</v>
      </c>
      <c r="D266" t="s">
        <v>120</v>
      </c>
      <c r="E266" t="s">
        <v>25</v>
      </c>
      <c r="F266" s="42">
        <v>700855.26</v>
      </c>
      <c r="J266" t="str">
        <f t="shared" si="8"/>
        <v>HUBI-ETRX</v>
      </c>
      <c r="K266" s="44">
        <f t="shared" si="9"/>
        <v>700855.26</v>
      </c>
    </row>
    <row r="267" spans="1:11" x14ac:dyDescent="0.25">
      <c r="A267">
        <v>265</v>
      </c>
      <c r="B267" s="200">
        <v>44957</v>
      </c>
      <c r="C267" t="s">
        <v>112</v>
      </c>
      <c r="D267" t="s">
        <v>120</v>
      </c>
      <c r="E267" t="s">
        <v>158</v>
      </c>
      <c r="F267" s="42">
        <v>-170.42</v>
      </c>
      <c r="J267" t="str">
        <f t="shared" si="8"/>
        <v>HUBI-EUNI</v>
      </c>
      <c r="K267" s="44">
        <f t="shared" si="9"/>
        <v>-170.42</v>
      </c>
    </row>
    <row r="268" spans="1:11" x14ac:dyDescent="0.25">
      <c r="A268">
        <v>266</v>
      </c>
      <c r="B268" s="200">
        <v>44957</v>
      </c>
      <c r="C268" t="s">
        <v>112</v>
      </c>
      <c r="D268" t="s">
        <v>120</v>
      </c>
      <c r="E268" t="s">
        <v>92</v>
      </c>
      <c r="F268" s="42">
        <v>158449.74</v>
      </c>
      <c r="J268" t="str">
        <f t="shared" si="8"/>
        <v>HUBI-EUSDC</v>
      </c>
      <c r="K268" s="44">
        <f t="shared" si="9"/>
        <v>158449.74</v>
      </c>
    </row>
    <row r="269" spans="1:11" x14ac:dyDescent="0.25">
      <c r="A269">
        <v>267</v>
      </c>
      <c r="B269" s="200">
        <v>44957</v>
      </c>
      <c r="C269" t="s">
        <v>112</v>
      </c>
      <c r="D269" t="s">
        <v>120</v>
      </c>
      <c r="E269" t="s">
        <v>38</v>
      </c>
      <c r="F269" s="42">
        <v>-28893693.739999998</v>
      </c>
      <c r="J269" t="str">
        <f t="shared" si="8"/>
        <v>HUBI-EUSDT</v>
      </c>
      <c r="K269" s="44">
        <f t="shared" si="9"/>
        <v>-28893693.739999998</v>
      </c>
    </row>
    <row r="270" spans="1:11" x14ac:dyDescent="0.25">
      <c r="A270">
        <v>268</v>
      </c>
      <c r="B270" s="200">
        <v>44957</v>
      </c>
      <c r="C270" t="s">
        <v>112</v>
      </c>
      <c r="D270" t="s">
        <v>120</v>
      </c>
      <c r="E270" t="s">
        <v>194</v>
      </c>
      <c r="F270" s="42">
        <v>-59569.02</v>
      </c>
      <c r="J270" t="str">
        <f t="shared" si="8"/>
        <v>HUBI-EVET</v>
      </c>
      <c r="K270" s="44">
        <f t="shared" si="9"/>
        <v>-59569.02</v>
      </c>
    </row>
    <row r="271" spans="1:11" x14ac:dyDescent="0.25">
      <c r="A271">
        <v>269</v>
      </c>
      <c r="B271" s="200">
        <v>44957</v>
      </c>
      <c r="C271" t="s">
        <v>112</v>
      </c>
      <c r="D271" t="s">
        <v>120</v>
      </c>
      <c r="E271" t="s">
        <v>162</v>
      </c>
      <c r="F271" s="42">
        <v>74530.19</v>
      </c>
      <c r="J271" t="str">
        <f t="shared" si="8"/>
        <v>HUBI-EXLM</v>
      </c>
      <c r="K271" s="44">
        <f t="shared" si="9"/>
        <v>74530.19</v>
      </c>
    </row>
    <row r="272" spans="1:11" x14ac:dyDescent="0.25">
      <c r="A272">
        <v>270</v>
      </c>
      <c r="B272" s="200">
        <v>44957</v>
      </c>
      <c r="C272" t="s">
        <v>112</v>
      </c>
      <c r="D272" t="s">
        <v>120</v>
      </c>
      <c r="E272" t="s">
        <v>99</v>
      </c>
      <c r="F272" s="42">
        <v>1771490.03</v>
      </c>
      <c r="J272" t="str">
        <f t="shared" si="8"/>
        <v>HUBI-EXRP</v>
      </c>
      <c r="K272" s="44">
        <f t="shared" si="9"/>
        <v>1771490.03</v>
      </c>
    </row>
    <row r="273" spans="1:11" x14ac:dyDescent="0.25">
      <c r="A273">
        <v>271</v>
      </c>
      <c r="B273" s="200">
        <v>44957</v>
      </c>
      <c r="C273" t="s">
        <v>112</v>
      </c>
      <c r="D273" t="s">
        <v>120</v>
      </c>
      <c r="E273" t="s">
        <v>163</v>
      </c>
      <c r="F273" s="42">
        <v>112.12</v>
      </c>
      <c r="J273" t="str">
        <f t="shared" si="8"/>
        <v>HUBI-EXTZ</v>
      </c>
      <c r="K273" s="44">
        <f t="shared" si="9"/>
        <v>112.12</v>
      </c>
    </row>
    <row r="274" spans="1:11" x14ac:dyDescent="0.25">
      <c r="A274">
        <v>272</v>
      </c>
      <c r="B274" s="200">
        <v>44957</v>
      </c>
      <c r="C274" t="s">
        <v>112</v>
      </c>
      <c r="D274" t="s">
        <v>120</v>
      </c>
      <c r="E274" t="s">
        <v>170</v>
      </c>
      <c r="F274" s="42">
        <v>-0.1</v>
      </c>
      <c r="J274" t="str">
        <f t="shared" si="8"/>
        <v>HUBI-EYFI</v>
      </c>
      <c r="K274" s="44">
        <f t="shared" si="9"/>
        <v>-0.1</v>
      </c>
    </row>
    <row r="275" spans="1:11" x14ac:dyDescent="0.25">
      <c r="A275">
        <v>273</v>
      </c>
      <c r="B275" s="200">
        <v>44957</v>
      </c>
      <c r="C275" t="s">
        <v>112</v>
      </c>
      <c r="D275" t="s">
        <v>120</v>
      </c>
      <c r="E275" t="s">
        <v>117</v>
      </c>
      <c r="F275" s="42">
        <v>-0.11</v>
      </c>
      <c r="J275" t="str">
        <f t="shared" si="8"/>
        <v>HUBI-EYFII</v>
      </c>
      <c r="K275" s="44">
        <f t="shared" si="9"/>
        <v>-0.11</v>
      </c>
    </row>
    <row r="276" spans="1:11" x14ac:dyDescent="0.25">
      <c r="A276">
        <v>274</v>
      </c>
      <c r="B276" s="200">
        <v>44957</v>
      </c>
      <c r="C276" t="s">
        <v>112</v>
      </c>
      <c r="D276" t="s">
        <v>120</v>
      </c>
      <c r="E276" t="s">
        <v>164</v>
      </c>
      <c r="F276" s="42">
        <v>-19.399999999999999</v>
      </c>
      <c r="J276" t="str">
        <f t="shared" si="8"/>
        <v>HUBI-EZEC</v>
      </c>
      <c r="K276" s="44">
        <f t="shared" si="9"/>
        <v>-19.399999999999999</v>
      </c>
    </row>
    <row r="277" spans="1:11" x14ac:dyDescent="0.25">
      <c r="A277">
        <v>275</v>
      </c>
      <c r="B277" s="200">
        <v>44957</v>
      </c>
      <c r="C277" t="s">
        <v>112</v>
      </c>
      <c r="D277" t="s">
        <v>120</v>
      </c>
      <c r="E277" t="s">
        <v>26</v>
      </c>
      <c r="F277" s="42">
        <v>4366997.78</v>
      </c>
      <c r="J277" t="str">
        <f t="shared" si="8"/>
        <v>HUBI-EZIL</v>
      </c>
      <c r="K277" s="44">
        <f t="shared" si="9"/>
        <v>4366997.78</v>
      </c>
    </row>
    <row r="278" spans="1:11" x14ac:dyDescent="0.25">
      <c r="A278">
        <v>276</v>
      </c>
      <c r="B278" s="200">
        <v>44957</v>
      </c>
      <c r="C278" t="s">
        <v>112</v>
      </c>
      <c r="D278" t="s">
        <v>165</v>
      </c>
      <c r="E278" t="s">
        <v>84</v>
      </c>
      <c r="F278" s="42">
        <v>-542</v>
      </c>
      <c r="J278" t="str">
        <f t="shared" si="8"/>
        <v>HUBI-MADA</v>
      </c>
      <c r="K278" s="44">
        <f t="shared" si="9"/>
        <v>-542</v>
      </c>
    </row>
    <row r="279" spans="1:11" x14ac:dyDescent="0.25">
      <c r="A279">
        <v>277</v>
      </c>
      <c r="B279" s="200">
        <v>44957</v>
      </c>
      <c r="C279" t="s">
        <v>112</v>
      </c>
      <c r="D279" t="s">
        <v>165</v>
      </c>
      <c r="E279" t="s">
        <v>20</v>
      </c>
      <c r="F279" s="42">
        <v>357.76</v>
      </c>
      <c r="J279" t="str">
        <f t="shared" si="8"/>
        <v>HUBI-MBCH</v>
      </c>
      <c r="K279" s="44">
        <f t="shared" si="9"/>
        <v>357.76</v>
      </c>
    </row>
    <row r="280" spans="1:11" x14ac:dyDescent="0.25">
      <c r="A280">
        <v>278</v>
      </c>
      <c r="B280" s="200">
        <v>44957</v>
      </c>
      <c r="C280" t="s">
        <v>112</v>
      </c>
      <c r="D280" t="s">
        <v>165</v>
      </c>
      <c r="E280" t="s">
        <v>113</v>
      </c>
      <c r="F280" s="42">
        <v>-98.96</v>
      </c>
      <c r="J280" t="str">
        <f t="shared" si="8"/>
        <v>HUBI-MBSV</v>
      </c>
      <c r="K280" s="44">
        <f t="shared" si="9"/>
        <v>-98.96</v>
      </c>
    </row>
    <row r="281" spans="1:11" x14ac:dyDescent="0.25">
      <c r="A281">
        <v>279</v>
      </c>
      <c r="B281" s="200">
        <v>44957</v>
      </c>
      <c r="C281" t="s">
        <v>112</v>
      </c>
      <c r="D281" t="s">
        <v>165</v>
      </c>
      <c r="E281" t="s">
        <v>14</v>
      </c>
      <c r="F281" s="42">
        <v>227.59</v>
      </c>
      <c r="J281" t="str">
        <f t="shared" si="8"/>
        <v>HUBI-MBTC</v>
      </c>
      <c r="K281" s="44">
        <f t="shared" si="9"/>
        <v>227.59</v>
      </c>
    </row>
    <row r="282" spans="1:11" x14ac:dyDescent="0.25">
      <c r="A282">
        <v>280</v>
      </c>
      <c r="B282" s="200">
        <v>44957</v>
      </c>
      <c r="C282" t="s">
        <v>112</v>
      </c>
      <c r="D282" t="s">
        <v>165</v>
      </c>
      <c r="E282" t="s">
        <v>22</v>
      </c>
      <c r="F282" s="42">
        <v>-328.28</v>
      </c>
      <c r="J282" t="str">
        <f t="shared" si="8"/>
        <v>HUBI-MDOT</v>
      </c>
      <c r="K282" s="44">
        <f t="shared" si="9"/>
        <v>-328.28</v>
      </c>
    </row>
    <row r="283" spans="1:11" x14ac:dyDescent="0.25">
      <c r="A283">
        <v>281</v>
      </c>
      <c r="B283" s="200">
        <v>44957</v>
      </c>
      <c r="C283" t="s">
        <v>112</v>
      </c>
      <c r="D283" t="s">
        <v>165</v>
      </c>
      <c r="E283" t="s">
        <v>23</v>
      </c>
      <c r="F283" s="42">
        <v>47893.58</v>
      </c>
      <c r="J283" t="str">
        <f t="shared" si="8"/>
        <v>HUBI-MEOS</v>
      </c>
      <c r="K283" s="44">
        <f t="shared" si="9"/>
        <v>47893.58</v>
      </c>
    </row>
    <row r="284" spans="1:11" x14ac:dyDescent="0.25">
      <c r="A284">
        <v>282</v>
      </c>
      <c r="B284" s="200">
        <v>44957</v>
      </c>
      <c r="C284" t="s">
        <v>112</v>
      </c>
      <c r="D284" t="s">
        <v>165</v>
      </c>
      <c r="E284" t="s">
        <v>29</v>
      </c>
      <c r="F284" s="42">
        <v>23135.49</v>
      </c>
      <c r="J284" t="str">
        <f t="shared" si="8"/>
        <v>HUBI-METC</v>
      </c>
      <c r="K284" s="44">
        <f t="shared" si="9"/>
        <v>23135.49</v>
      </c>
    </row>
    <row r="285" spans="1:11" x14ac:dyDescent="0.25">
      <c r="A285">
        <v>283</v>
      </c>
      <c r="B285" s="200">
        <v>44957</v>
      </c>
      <c r="C285" t="s">
        <v>112</v>
      </c>
      <c r="D285" t="s">
        <v>165</v>
      </c>
      <c r="E285" t="s">
        <v>15</v>
      </c>
      <c r="F285" s="42">
        <v>501.12</v>
      </c>
      <c r="J285" t="str">
        <f t="shared" si="8"/>
        <v>HUBI-METH</v>
      </c>
      <c r="K285" s="44">
        <f t="shared" si="9"/>
        <v>501.12</v>
      </c>
    </row>
    <row r="286" spans="1:11" x14ac:dyDescent="0.25">
      <c r="A286">
        <v>284</v>
      </c>
      <c r="B286" s="200">
        <v>44957</v>
      </c>
      <c r="C286" t="s">
        <v>112</v>
      </c>
      <c r="D286" t="s">
        <v>165</v>
      </c>
      <c r="E286" t="s">
        <v>27</v>
      </c>
      <c r="F286" s="42">
        <v>-284.66000000000003</v>
      </c>
      <c r="J286" t="str">
        <f t="shared" si="8"/>
        <v>HUBI-MLINK</v>
      </c>
      <c r="K286" s="44">
        <f t="shared" si="9"/>
        <v>-284.66000000000003</v>
      </c>
    </row>
    <row r="287" spans="1:11" x14ac:dyDescent="0.25">
      <c r="A287">
        <v>285</v>
      </c>
      <c r="B287" s="200">
        <v>44957</v>
      </c>
      <c r="C287" t="s">
        <v>112</v>
      </c>
      <c r="D287" t="s">
        <v>165</v>
      </c>
      <c r="E287" t="s">
        <v>24</v>
      </c>
      <c r="F287" s="42">
        <v>-1902.59</v>
      </c>
      <c r="J287" t="str">
        <f t="shared" si="8"/>
        <v>HUBI-MLTC</v>
      </c>
      <c r="K287" s="44">
        <f t="shared" si="9"/>
        <v>-1902.59</v>
      </c>
    </row>
    <row r="288" spans="1:11" x14ac:dyDescent="0.25">
      <c r="A288">
        <v>286</v>
      </c>
      <c r="B288" s="200">
        <v>44957</v>
      </c>
      <c r="C288" t="s">
        <v>112</v>
      </c>
      <c r="D288" t="s">
        <v>165</v>
      </c>
      <c r="E288" t="s">
        <v>25</v>
      </c>
      <c r="F288" s="42">
        <v>-265076</v>
      </c>
      <c r="J288" t="str">
        <f t="shared" si="8"/>
        <v>HUBI-MTRX</v>
      </c>
      <c r="K288" s="44">
        <f t="shared" si="9"/>
        <v>-265076</v>
      </c>
    </row>
    <row r="289" spans="1:11" x14ac:dyDescent="0.25">
      <c r="A289">
        <v>287</v>
      </c>
      <c r="B289" s="200">
        <v>44957</v>
      </c>
      <c r="C289" t="s">
        <v>112</v>
      </c>
      <c r="D289" t="s">
        <v>165</v>
      </c>
      <c r="E289" t="s">
        <v>38</v>
      </c>
      <c r="F289" s="42">
        <v>-17885762.300000001</v>
      </c>
      <c r="J289" t="str">
        <f t="shared" si="8"/>
        <v>HUBI-MUSDT</v>
      </c>
      <c r="K289" s="44">
        <f t="shared" si="9"/>
        <v>-17885762.300000001</v>
      </c>
    </row>
    <row r="290" spans="1:11" x14ac:dyDescent="0.25">
      <c r="A290">
        <v>288</v>
      </c>
      <c r="B290" s="200">
        <v>44957</v>
      </c>
      <c r="C290" t="s">
        <v>112</v>
      </c>
      <c r="D290" t="s">
        <v>165</v>
      </c>
      <c r="E290" t="s">
        <v>99</v>
      </c>
      <c r="F290" s="42">
        <v>11081</v>
      </c>
      <c r="J290" t="str">
        <f t="shared" si="8"/>
        <v>HUBI-MXRP</v>
      </c>
      <c r="K290" s="44">
        <f t="shared" si="9"/>
        <v>11081</v>
      </c>
    </row>
    <row r="291" spans="1:11" x14ac:dyDescent="0.25">
      <c r="A291">
        <v>289</v>
      </c>
      <c r="B291" s="200">
        <v>44957</v>
      </c>
      <c r="C291" t="s">
        <v>166</v>
      </c>
      <c r="D291" t="s">
        <v>1196</v>
      </c>
      <c r="E291" t="s">
        <v>20</v>
      </c>
      <c r="F291" s="42">
        <v>3087</v>
      </c>
      <c r="J291" t="str">
        <f t="shared" si="8"/>
        <v>KRKE-EBCH</v>
      </c>
      <c r="K291" s="44">
        <f t="shared" si="9"/>
        <v>3087</v>
      </c>
    </row>
    <row r="292" spans="1:11" x14ac:dyDescent="0.25">
      <c r="A292">
        <v>290</v>
      </c>
      <c r="B292" s="200">
        <v>44957</v>
      </c>
      <c r="C292" t="s">
        <v>166</v>
      </c>
      <c r="D292" t="s">
        <v>1196</v>
      </c>
      <c r="E292" t="s">
        <v>14</v>
      </c>
      <c r="F292" s="42">
        <v>2199.0100000000002</v>
      </c>
      <c r="J292" t="str">
        <f t="shared" si="8"/>
        <v>KRKE-EBTC</v>
      </c>
      <c r="K292" s="44">
        <f t="shared" si="9"/>
        <v>2199.0100000000002</v>
      </c>
    </row>
    <row r="293" spans="1:11" x14ac:dyDescent="0.25">
      <c r="A293">
        <v>291</v>
      </c>
      <c r="B293" s="200">
        <v>44957</v>
      </c>
      <c r="C293" t="s">
        <v>166</v>
      </c>
      <c r="D293" t="s">
        <v>1196</v>
      </c>
      <c r="E293" t="s">
        <v>15</v>
      </c>
      <c r="F293" s="42">
        <v>4816.3500000000004</v>
      </c>
      <c r="J293" t="str">
        <f t="shared" si="8"/>
        <v>KRKE-EETH</v>
      </c>
      <c r="K293" s="44">
        <f t="shared" si="9"/>
        <v>4816.3500000000004</v>
      </c>
    </row>
    <row r="294" spans="1:11" x14ac:dyDescent="0.25">
      <c r="A294">
        <v>292</v>
      </c>
      <c r="B294" s="200">
        <v>44957</v>
      </c>
      <c r="C294" t="s">
        <v>166</v>
      </c>
      <c r="D294" t="s">
        <v>1196</v>
      </c>
      <c r="E294" t="s">
        <v>27</v>
      </c>
      <c r="F294" s="42">
        <v>30044</v>
      </c>
      <c r="J294" t="str">
        <f t="shared" si="8"/>
        <v>KRKE-ELINK</v>
      </c>
      <c r="K294" s="44">
        <f t="shared" si="9"/>
        <v>30044</v>
      </c>
    </row>
    <row r="295" spans="1:11" x14ac:dyDescent="0.25">
      <c r="A295">
        <v>293</v>
      </c>
      <c r="B295" s="200">
        <v>44957</v>
      </c>
      <c r="C295" t="s">
        <v>166</v>
      </c>
      <c r="D295" t="s">
        <v>1196</v>
      </c>
      <c r="E295" t="s">
        <v>89</v>
      </c>
      <c r="F295" s="42">
        <v>119230.76</v>
      </c>
      <c r="J295" t="str">
        <f t="shared" si="8"/>
        <v>KRKE-EOXT</v>
      </c>
      <c r="K295" s="44">
        <f t="shared" si="9"/>
        <v>119230.76</v>
      </c>
    </row>
    <row r="296" spans="1:11" x14ac:dyDescent="0.25">
      <c r="A296">
        <v>294</v>
      </c>
      <c r="B296" s="200">
        <v>44957</v>
      </c>
      <c r="C296" t="s">
        <v>166</v>
      </c>
      <c r="D296" t="s">
        <v>1196</v>
      </c>
      <c r="E296" t="s">
        <v>95</v>
      </c>
      <c r="F296" s="42">
        <v>-43049316.68</v>
      </c>
      <c r="J296" t="str">
        <f t="shared" si="8"/>
        <v>KRKE-EUSD</v>
      </c>
      <c r="K296" s="44">
        <f t="shared" si="9"/>
        <v>-43049316.68</v>
      </c>
    </row>
    <row r="297" spans="1:11" x14ac:dyDescent="0.25">
      <c r="A297">
        <v>295</v>
      </c>
      <c r="B297" s="200">
        <v>44957</v>
      </c>
      <c r="C297" t="s">
        <v>142</v>
      </c>
      <c r="D297" t="s">
        <v>1197</v>
      </c>
      <c r="E297" t="s">
        <v>87</v>
      </c>
      <c r="F297" s="42">
        <v>-555.79999999999995</v>
      </c>
      <c r="J297" t="str">
        <f t="shared" si="8"/>
        <v>LEND-BINE-2-S1-MBNB</v>
      </c>
      <c r="K297" s="44">
        <f t="shared" si="9"/>
        <v>-555.79999999999995</v>
      </c>
    </row>
    <row r="298" spans="1:11" x14ac:dyDescent="0.25">
      <c r="A298">
        <v>296</v>
      </c>
      <c r="B298" s="200">
        <v>44957</v>
      </c>
      <c r="C298" t="s">
        <v>142</v>
      </c>
      <c r="D298" t="s">
        <v>1197</v>
      </c>
      <c r="E298" t="s">
        <v>38</v>
      </c>
      <c r="F298" s="42">
        <v>-0.04</v>
      </c>
      <c r="J298" t="str">
        <f t="shared" si="8"/>
        <v>LEND-BINE-2-S1-MUSDT</v>
      </c>
      <c r="K298" s="44">
        <f t="shared" si="9"/>
        <v>-0.04</v>
      </c>
    </row>
    <row r="299" spans="1:11" x14ac:dyDescent="0.25">
      <c r="A299">
        <v>297</v>
      </c>
      <c r="B299" s="200">
        <v>44957</v>
      </c>
      <c r="C299" t="s">
        <v>142</v>
      </c>
      <c r="D299" t="s">
        <v>1198</v>
      </c>
      <c r="E299" t="s">
        <v>14</v>
      </c>
      <c r="F299" s="42">
        <v>-23.27</v>
      </c>
      <c r="J299" t="str">
        <f t="shared" si="8"/>
        <v>LEND-BLFIBTC</v>
      </c>
      <c r="K299" s="44">
        <f t="shared" si="9"/>
        <v>-23.27</v>
      </c>
    </row>
    <row r="300" spans="1:11" x14ac:dyDescent="0.25">
      <c r="A300">
        <v>298</v>
      </c>
      <c r="B300" s="200">
        <v>44957</v>
      </c>
      <c r="C300" t="s">
        <v>142</v>
      </c>
      <c r="D300" t="s">
        <v>1198</v>
      </c>
      <c r="E300" t="s">
        <v>15</v>
      </c>
      <c r="F300" s="42">
        <v>-574.84</v>
      </c>
      <c r="J300" t="str">
        <f t="shared" si="8"/>
        <v>LEND-BLFIETH</v>
      </c>
      <c r="K300" s="44">
        <f t="shared" si="9"/>
        <v>-574.84</v>
      </c>
    </row>
    <row r="301" spans="1:11" x14ac:dyDescent="0.25">
      <c r="A301">
        <v>299</v>
      </c>
      <c r="B301" s="200">
        <v>44957</v>
      </c>
      <c r="C301" t="s">
        <v>142</v>
      </c>
      <c r="D301" t="s">
        <v>1199</v>
      </c>
      <c r="E301" t="s">
        <v>14</v>
      </c>
      <c r="F301" s="42">
        <v>-35.049999999999997</v>
      </c>
      <c r="J301" t="str">
        <f t="shared" si="8"/>
        <v>LEND-BTGOBTC</v>
      </c>
      <c r="K301" s="44">
        <f t="shared" si="9"/>
        <v>-35.049999999999997</v>
      </c>
    </row>
    <row r="302" spans="1:11" x14ac:dyDescent="0.25">
      <c r="A302">
        <v>300</v>
      </c>
      <c r="B302" s="200">
        <v>44957</v>
      </c>
      <c r="C302" t="s">
        <v>142</v>
      </c>
      <c r="D302" t="s">
        <v>1199</v>
      </c>
      <c r="E302" t="s">
        <v>15</v>
      </c>
      <c r="F302" s="42">
        <v>-129.31</v>
      </c>
      <c r="J302" t="str">
        <f t="shared" si="8"/>
        <v>LEND-BTGOETH</v>
      </c>
      <c r="K302" s="44">
        <f t="shared" si="9"/>
        <v>-129.31</v>
      </c>
    </row>
    <row r="303" spans="1:11" x14ac:dyDescent="0.25">
      <c r="A303">
        <v>301</v>
      </c>
      <c r="B303" s="200">
        <v>44957</v>
      </c>
      <c r="C303" t="s">
        <v>142</v>
      </c>
      <c r="D303" t="s">
        <v>1199</v>
      </c>
      <c r="E303" t="s">
        <v>27</v>
      </c>
      <c r="F303" s="42">
        <v>-2889.03</v>
      </c>
      <c r="J303" t="str">
        <f t="shared" si="8"/>
        <v>LEND-BTGOLINK</v>
      </c>
      <c r="K303" s="44">
        <f t="shared" si="9"/>
        <v>-2889.03</v>
      </c>
    </row>
    <row r="304" spans="1:11" x14ac:dyDescent="0.25">
      <c r="A304">
        <v>302</v>
      </c>
      <c r="B304" s="200">
        <v>44957</v>
      </c>
      <c r="C304" t="s">
        <v>142</v>
      </c>
      <c r="D304" t="s">
        <v>1199</v>
      </c>
      <c r="E304" t="s">
        <v>92</v>
      </c>
      <c r="F304" s="42">
        <v>-2916.67</v>
      </c>
      <c r="J304" t="str">
        <f t="shared" si="8"/>
        <v>LEND-BTGOUSDC</v>
      </c>
      <c r="K304" s="44">
        <f t="shared" si="9"/>
        <v>-2916.67</v>
      </c>
    </row>
    <row r="305" spans="1:11" x14ac:dyDescent="0.25">
      <c r="A305">
        <v>303</v>
      </c>
      <c r="B305" s="200">
        <v>44957</v>
      </c>
      <c r="C305" t="s">
        <v>142</v>
      </c>
      <c r="D305" t="s">
        <v>1199</v>
      </c>
      <c r="E305" t="s">
        <v>162</v>
      </c>
      <c r="F305" s="42">
        <v>-83333.33</v>
      </c>
      <c r="J305" t="str">
        <f t="shared" si="8"/>
        <v>LEND-BTGOXLM</v>
      </c>
      <c r="K305" s="44">
        <f t="shared" si="9"/>
        <v>-83333.33</v>
      </c>
    </row>
    <row r="306" spans="1:11" x14ac:dyDescent="0.25">
      <c r="A306">
        <v>304</v>
      </c>
      <c r="B306" s="200">
        <v>44957</v>
      </c>
      <c r="C306" t="s">
        <v>142</v>
      </c>
      <c r="D306" t="s">
        <v>1199</v>
      </c>
      <c r="E306" t="s">
        <v>99</v>
      </c>
      <c r="F306" s="42">
        <v>-52916.67</v>
      </c>
      <c r="J306" t="str">
        <f t="shared" si="8"/>
        <v>LEND-BTGOXRP</v>
      </c>
      <c r="K306" s="44">
        <f t="shared" si="9"/>
        <v>-52916.67</v>
      </c>
    </row>
    <row r="307" spans="1:11" x14ac:dyDescent="0.25">
      <c r="A307">
        <v>305</v>
      </c>
      <c r="B307" s="200">
        <v>44957</v>
      </c>
      <c r="C307" t="s">
        <v>142</v>
      </c>
      <c r="D307" t="s">
        <v>201</v>
      </c>
      <c r="E307" t="s">
        <v>14</v>
      </c>
      <c r="F307" s="42">
        <v>-11.79</v>
      </c>
      <c r="J307" t="str">
        <f t="shared" si="8"/>
        <v>LEND-BULLBTC</v>
      </c>
      <c r="K307" s="44">
        <f t="shared" si="9"/>
        <v>-11.79</v>
      </c>
    </row>
    <row r="308" spans="1:11" x14ac:dyDescent="0.25">
      <c r="A308">
        <v>306</v>
      </c>
      <c r="B308" s="200">
        <v>44957</v>
      </c>
      <c r="C308" t="s">
        <v>142</v>
      </c>
      <c r="D308" t="s">
        <v>201</v>
      </c>
      <c r="E308" t="s">
        <v>23</v>
      </c>
      <c r="F308" s="42">
        <v>-72593.23</v>
      </c>
      <c r="J308" t="str">
        <f t="shared" si="8"/>
        <v>LEND-BULLEOS</v>
      </c>
      <c r="K308" s="44">
        <f t="shared" si="9"/>
        <v>-72593.23</v>
      </c>
    </row>
    <row r="309" spans="1:11" x14ac:dyDescent="0.25">
      <c r="A309">
        <v>307</v>
      </c>
      <c r="B309" s="200">
        <v>44957</v>
      </c>
      <c r="C309" t="s">
        <v>142</v>
      </c>
      <c r="D309" t="s">
        <v>201</v>
      </c>
      <c r="E309" t="s">
        <v>15</v>
      </c>
      <c r="F309" s="42">
        <v>-61.97</v>
      </c>
      <c r="J309" t="str">
        <f t="shared" si="8"/>
        <v>LEND-BULLETH</v>
      </c>
      <c r="K309" s="44">
        <f t="shared" si="9"/>
        <v>-61.97</v>
      </c>
    </row>
    <row r="310" spans="1:11" x14ac:dyDescent="0.25">
      <c r="A310">
        <v>308</v>
      </c>
      <c r="B310" s="200">
        <v>44957</v>
      </c>
      <c r="C310" t="s">
        <v>142</v>
      </c>
      <c r="D310" t="s">
        <v>167</v>
      </c>
      <c r="E310" t="s">
        <v>116</v>
      </c>
      <c r="F310" s="42">
        <v>1.67</v>
      </c>
      <c r="J310" t="str">
        <f t="shared" si="8"/>
        <v>LEND-GACMAAVE</v>
      </c>
      <c r="K310" s="44">
        <f t="shared" si="9"/>
        <v>1.67</v>
      </c>
    </row>
    <row r="311" spans="1:11" x14ac:dyDescent="0.25">
      <c r="A311">
        <v>309</v>
      </c>
      <c r="B311" s="200">
        <v>44957</v>
      </c>
      <c r="C311" t="s">
        <v>142</v>
      </c>
      <c r="D311" t="s">
        <v>167</v>
      </c>
      <c r="E311" t="s">
        <v>84</v>
      </c>
      <c r="F311" s="42">
        <v>-696761.51</v>
      </c>
      <c r="J311" t="str">
        <f t="shared" si="8"/>
        <v>LEND-GACMADA</v>
      </c>
      <c r="K311" s="44">
        <f t="shared" si="9"/>
        <v>-696761.51</v>
      </c>
    </row>
    <row r="312" spans="1:11" x14ac:dyDescent="0.25">
      <c r="A312">
        <v>310</v>
      </c>
      <c r="B312" s="200">
        <v>44957</v>
      </c>
      <c r="C312" t="s">
        <v>142</v>
      </c>
      <c r="D312" t="s">
        <v>167</v>
      </c>
      <c r="E312" t="s">
        <v>122</v>
      </c>
      <c r="F312" s="42">
        <v>194.44</v>
      </c>
      <c r="J312" t="str">
        <f t="shared" si="8"/>
        <v>LEND-GACMALGO</v>
      </c>
      <c r="K312" s="44">
        <f t="shared" si="9"/>
        <v>194.44</v>
      </c>
    </row>
    <row r="313" spans="1:11" x14ac:dyDescent="0.25">
      <c r="A313">
        <v>311</v>
      </c>
      <c r="B313" s="200">
        <v>44957</v>
      </c>
      <c r="C313" t="s">
        <v>142</v>
      </c>
      <c r="D313" t="s">
        <v>167</v>
      </c>
      <c r="E313" t="s">
        <v>185</v>
      </c>
      <c r="F313" s="42">
        <v>16.670000000000002</v>
      </c>
      <c r="J313" t="str">
        <f t="shared" si="8"/>
        <v>LEND-GACMAVAX</v>
      </c>
      <c r="K313" s="44">
        <f t="shared" si="9"/>
        <v>16.670000000000002</v>
      </c>
    </row>
    <row r="314" spans="1:11" x14ac:dyDescent="0.25">
      <c r="A314">
        <v>312</v>
      </c>
      <c r="B314" s="200">
        <v>44957</v>
      </c>
      <c r="C314" t="s">
        <v>142</v>
      </c>
      <c r="D314" t="s">
        <v>167</v>
      </c>
      <c r="E314" t="s">
        <v>124</v>
      </c>
      <c r="F314" s="42">
        <v>555.55999999999995</v>
      </c>
      <c r="J314" t="str">
        <f t="shared" si="8"/>
        <v>LEND-GACMBAT</v>
      </c>
      <c r="K314" s="44">
        <f t="shared" si="9"/>
        <v>555.55999999999995</v>
      </c>
    </row>
    <row r="315" spans="1:11" x14ac:dyDescent="0.25">
      <c r="A315">
        <v>313</v>
      </c>
      <c r="B315" s="200">
        <v>44957</v>
      </c>
      <c r="C315" t="s">
        <v>142</v>
      </c>
      <c r="D315" t="s">
        <v>167</v>
      </c>
      <c r="E315" t="s">
        <v>20</v>
      </c>
      <c r="F315" s="42">
        <v>108.52</v>
      </c>
      <c r="J315" t="str">
        <f t="shared" si="8"/>
        <v>LEND-GACMBCH</v>
      </c>
      <c r="K315" s="44">
        <f t="shared" si="9"/>
        <v>108.52</v>
      </c>
    </row>
    <row r="316" spans="1:11" x14ac:dyDescent="0.25">
      <c r="A316">
        <v>314</v>
      </c>
      <c r="B316" s="200">
        <v>44957</v>
      </c>
      <c r="C316" t="s">
        <v>142</v>
      </c>
      <c r="D316" t="s">
        <v>167</v>
      </c>
      <c r="E316" t="s">
        <v>14</v>
      </c>
      <c r="F316" s="42">
        <v>-363.01</v>
      </c>
      <c r="J316" t="str">
        <f t="shared" si="8"/>
        <v>LEND-GACMBTC</v>
      </c>
      <c r="K316" s="44">
        <f t="shared" si="9"/>
        <v>-363.01</v>
      </c>
    </row>
    <row r="317" spans="1:11" x14ac:dyDescent="0.25">
      <c r="A317">
        <v>315</v>
      </c>
      <c r="B317" s="200">
        <v>44957</v>
      </c>
      <c r="C317" t="s">
        <v>142</v>
      </c>
      <c r="D317" t="s">
        <v>167</v>
      </c>
      <c r="E317" t="s">
        <v>31</v>
      </c>
      <c r="F317" s="42">
        <v>231.94</v>
      </c>
      <c r="J317" t="str">
        <f t="shared" si="8"/>
        <v>LEND-GACMCOMP</v>
      </c>
      <c r="K317" s="44">
        <f t="shared" si="9"/>
        <v>231.94</v>
      </c>
    </row>
    <row r="318" spans="1:11" x14ac:dyDescent="0.25">
      <c r="A318">
        <v>316</v>
      </c>
      <c r="B318" s="200">
        <v>44957</v>
      </c>
      <c r="C318" t="s">
        <v>142</v>
      </c>
      <c r="D318" t="s">
        <v>167</v>
      </c>
      <c r="E318" t="s">
        <v>132</v>
      </c>
      <c r="F318" s="42">
        <v>0.56000000000000005</v>
      </c>
      <c r="J318" t="str">
        <f t="shared" si="8"/>
        <v>LEND-GACMDASH</v>
      </c>
      <c r="K318" s="44">
        <f t="shared" si="9"/>
        <v>0.56000000000000005</v>
      </c>
    </row>
    <row r="319" spans="1:11" x14ac:dyDescent="0.25">
      <c r="A319">
        <v>317</v>
      </c>
      <c r="B319" s="200">
        <v>44957</v>
      </c>
      <c r="C319" t="s">
        <v>142</v>
      </c>
      <c r="D319" t="s">
        <v>167</v>
      </c>
      <c r="E319" t="s">
        <v>188</v>
      </c>
      <c r="F319" s="42">
        <v>3333.33</v>
      </c>
      <c r="J319" t="str">
        <f t="shared" si="8"/>
        <v>LEND-GACMDOGE</v>
      </c>
      <c r="K319" s="44">
        <f t="shared" si="9"/>
        <v>3333.33</v>
      </c>
    </row>
    <row r="320" spans="1:11" x14ac:dyDescent="0.25">
      <c r="A320">
        <v>318</v>
      </c>
      <c r="B320" s="200">
        <v>44957</v>
      </c>
      <c r="C320" t="s">
        <v>142</v>
      </c>
      <c r="D320" t="s">
        <v>167</v>
      </c>
      <c r="E320" t="s">
        <v>22</v>
      </c>
      <c r="F320" s="42">
        <v>27.78</v>
      </c>
      <c r="J320" t="str">
        <f t="shared" si="8"/>
        <v>LEND-GACMDOT</v>
      </c>
      <c r="K320" s="44">
        <f t="shared" si="9"/>
        <v>27.78</v>
      </c>
    </row>
    <row r="321" spans="1:11" x14ac:dyDescent="0.25">
      <c r="A321">
        <v>319</v>
      </c>
      <c r="B321" s="200">
        <v>44957</v>
      </c>
      <c r="C321" t="s">
        <v>142</v>
      </c>
      <c r="D321" t="s">
        <v>167</v>
      </c>
      <c r="E321" t="s">
        <v>28</v>
      </c>
      <c r="F321" s="42">
        <v>8119.05</v>
      </c>
      <c r="J321" t="str">
        <f t="shared" si="8"/>
        <v>LEND-GACMENJ</v>
      </c>
      <c r="K321" s="44">
        <f t="shared" si="9"/>
        <v>8119.05</v>
      </c>
    </row>
    <row r="322" spans="1:11" x14ac:dyDescent="0.25">
      <c r="A322">
        <v>320</v>
      </c>
      <c r="B322" s="200">
        <v>44957</v>
      </c>
      <c r="C322" t="s">
        <v>142</v>
      </c>
      <c r="D322" t="s">
        <v>167</v>
      </c>
      <c r="E322" t="s">
        <v>23</v>
      </c>
      <c r="F322" s="42">
        <v>583.33000000000004</v>
      </c>
      <c r="J322" t="str">
        <f t="shared" si="8"/>
        <v>LEND-GACMEOS</v>
      </c>
      <c r="K322" s="44">
        <f t="shared" si="9"/>
        <v>583.33000000000004</v>
      </c>
    </row>
    <row r="323" spans="1:11" x14ac:dyDescent="0.25">
      <c r="A323">
        <v>321</v>
      </c>
      <c r="B323" s="200">
        <v>44957</v>
      </c>
      <c r="C323" t="s">
        <v>142</v>
      </c>
      <c r="D323" t="s">
        <v>167</v>
      </c>
      <c r="E323" t="s">
        <v>29</v>
      </c>
      <c r="F323" s="42">
        <v>5830.83</v>
      </c>
      <c r="J323" t="str">
        <f t="shared" ref="J323:J386" si="10">D323&amp;E323</f>
        <v>LEND-GACMETC</v>
      </c>
      <c r="K323" s="44">
        <f t="shared" ref="K323:K386" si="11">F323</f>
        <v>5830.83</v>
      </c>
    </row>
    <row r="324" spans="1:11" x14ac:dyDescent="0.25">
      <c r="A324">
        <v>322</v>
      </c>
      <c r="B324" s="200">
        <v>44957</v>
      </c>
      <c r="C324" t="s">
        <v>142</v>
      </c>
      <c r="D324" t="s">
        <v>167</v>
      </c>
      <c r="E324" t="s">
        <v>15</v>
      </c>
      <c r="F324" s="42">
        <v>-2426.84</v>
      </c>
      <c r="J324" t="str">
        <f t="shared" si="10"/>
        <v>LEND-GACMETH</v>
      </c>
      <c r="K324" s="44">
        <f t="shared" si="11"/>
        <v>-2426.84</v>
      </c>
    </row>
    <row r="325" spans="1:11" x14ac:dyDescent="0.25">
      <c r="A325">
        <v>323</v>
      </c>
      <c r="B325" s="200">
        <v>44957</v>
      </c>
      <c r="C325" t="s">
        <v>142</v>
      </c>
      <c r="D325" t="s">
        <v>167</v>
      </c>
      <c r="E325" t="s">
        <v>107</v>
      </c>
      <c r="F325" s="42">
        <v>0</v>
      </c>
      <c r="J325" t="str">
        <f t="shared" si="10"/>
        <v>LEND-GACMEUR</v>
      </c>
      <c r="K325" s="44">
        <f t="shared" si="11"/>
        <v>0</v>
      </c>
    </row>
    <row r="326" spans="1:11" x14ac:dyDescent="0.25">
      <c r="A326">
        <v>324</v>
      </c>
      <c r="B326" s="200">
        <v>44957</v>
      </c>
      <c r="C326" t="s">
        <v>142</v>
      </c>
      <c r="D326" t="s">
        <v>167</v>
      </c>
      <c r="E326" t="s">
        <v>30</v>
      </c>
      <c r="F326" s="42">
        <v>77.88</v>
      </c>
      <c r="J326" t="str">
        <f t="shared" si="10"/>
        <v>LEND-GACMFIL</v>
      </c>
      <c r="K326" s="44">
        <f t="shared" si="11"/>
        <v>77.88</v>
      </c>
    </row>
    <row r="327" spans="1:11" x14ac:dyDescent="0.25">
      <c r="A327">
        <v>325</v>
      </c>
      <c r="B327" s="200">
        <v>44957</v>
      </c>
      <c r="C327" t="s">
        <v>142</v>
      </c>
      <c r="D327" t="s">
        <v>167</v>
      </c>
      <c r="E327" t="s">
        <v>189</v>
      </c>
      <c r="F327" s="42">
        <v>166.67</v>
      </c>
      <c r="J327" t="str">
        <f t="shared" si="10"/>
        <v>LEND-GACMFTM</v>
      </c>
      <c r="K327" s="44">
        <f t="shared" si="11"/>
        <v>166.67</v>
      </c>
    </row>
    <row r="328" spans="1:11" x14ac:dyDescent="0.25">
      <c r="A328">
        <v>326</v>
      </c>
      <c r="B328" s="200">
        <v>44957</v>
      </c>
      <c r="C328" t="s">
        <v>142</v>
      </c>
      <c r="D328" t="s">
        <v>167</v>
      </c>
      <c r="E328" t="s">
        <v>109</v>
      </c>
      <c r="F328" s="42">
        <v>-2314.4</v>
      </c>
      <c r="J328" t="str">
        <f t="shared" si="10"/>
        <v>LEND-GACMFTT</v>
      </c>
      <c r="K328" s="44">
        <f t="shared" si="11"/>
        <v>-2314.4</v>
      </c>
    </row>
    <row r="329" spans="1:11" x14ac:dyDescent="0.25">
      <c r="A329">
        <v>327</v>
      </c>
      <c r="B329" s="200">
        <v>44957</v>
      </c>
      <c r="C329" t="s">
        <v>142</v>
      </c>
      <c r="D329" t="s">
        <v>167</v>
      </c>
      <c r="E329" t="s">
        <v>408</v>
      </c>
      <c r="F329" s="42">
        <v>277.77999999999997</v>
      </c>
      <c r="J329" t="str">
        <f t="shared" si="10"/>
        <v>LEND-GACMGRT</v>
      </c>
      <c r="K329" s="44">
        <f t="shared" si="11"/>
        <v>277.77999999999997</v>
      </c>
    </row>
    <row r="330" spans="1:11" x14ac:dyDescent="0.25">
      <c r="A330">
        <v>328</v>
      </c>
      <c r="B330" s="200">
        <v>44957</v>
      </c>
      <c r="C330" t="s">
        <v>142</v>
      </c>
      <c r="D330" t="s">
        <v>167</v>
      </c>
      <c r="E330" t="s">
        <v>135</v>
      </c>
      <c r="F330" s="42">
        <v>694.44</v>
      </c>
      <c r="J330" t="str">
        <f t="shared" si="10"/>
        <v>LEND-GACMHBAR</v>
      </c>
      <c r="K330" s="44">
        <f t="shared" si="11"/>
        <v>694.44</v>
      </c>
    </row>
    <row r="331" spans="1:11" x14ac:dyDescent="0.25">
      <c r="A331">
        <v>329</v>
      </c>
      <c r="B331" s="200">
        <v>44957</v>
      </c>
      <c r="C331" t="s">
        <v>142</v>
      </c>
      <c r="D331" t="s">
        <v>167</v>
      </c>
      <c r="E331" t="s">
        <v>27</v>
      </c>
      <c r="F331" s="42">
        <v>-1791.11</v>
      </c>
      <c r="J331" t="str">
        <f t="shared" si="10"/>
        <v>LEND-GACMLINK</v>
      </c>
      <c r="K331" s="44">
        <f t="shared" si="11"/>
        <v>-1791.11</v>
      </c>
    </row>
    <row r="332" spans="1:11" x14ac:dyDescent="0.25">
      <c r="A332">
        <v>330</v>
      </c>
      <c r="B332" s="200">
        <v>44957</v>
      </c>
      <c r="C332" t="s">
        <v>142</v>
      </c>
      <c r="D332" t="s">
        <v>167</v>
      </c>
      <c r="E332" t="s">
        <v>24</v>
      </c>
      <c r="F332" s="42">
        <v>-265</v>
      </c>
      <c r="J332" t="str">
        <f t="shared" si="10"/>
        <v>LEND-GACMLTC</v>
      </c>
      <c r="K332" s="44">
        <f t="shared" si="11"/>
        <v>-265</v>
      </c>
    </row>
    <row r="333" spans="1:11" x14ac:dyDescent="0.25">
      <c r="A333">
        <v>331</v>
      </c>
      <c r="B333" s="200">
        <v>44957</v>
      </c>
      <c r="C333" t="s">
        <v>142</v>
      </c>
      <c r="D333" t="s">
        <v>167</v>
      </c>
      <c r="E333" t="s">
        <v>190</v>
      </c>
      <c r="F333" s="42">
        <v>250</v>
      </c>
      <c r="J333" t="str">
        <f t="shared" si="10"/>
        <v>LEND-GACMMANA</v>
      </c>
      <c r="K333" s="44">
        <f t="shared" si="11"/>
        <v>250</v>
      </c>
    </row>
    <row r="334" spans="1:11" x14ac:dyDescent="0.25">
      <c r="A334">
        <v>332</v>
      </c>
      <c r="B334" s="200">
        <v>44957</v>
      </c>
      <c r="C334" t="s">
        <v>142</v>
      </c>
      <c r="D334" t="s">
        <v>167</v>
      </c>
      <c r="E334" t="s">
        <v>191</v>
      </c>
      <c r="F334" s="42">
        <v>277.77999999999997</v>
      </c>
      <c r="J334" t="str">
        <f t="shared" si="10"/>
        <v>LEND-GACMMATIC</v>
      </c>
      <c r="K334" s="44">
        <f t="shared" si="11"/>
        <v>277.77999999999997</v>
      </c>
    </row>
    <row r="335" spans="1:11" x14ac:dyDescent="0.25">
      <c r="A335">
        <v>333</v>
      </c>
      <c r="B335" s="200">
        <v>44957</v>
      </c>
      <c r="C335" t="s">
        <v>142</v>
      </c>
      <c r="D335" t="s">
        <v>167</v>
      </c>
      <c r="E335" t="s">
        <v>149</v>
      </c>
      <c r="F335" s="42">
        <v>4269.7</v>
      </c>
      <c r="J335" t="str">
        <f t="shared" si="10"/>
        <v>LEND-GACMOMG</v>
      </c>
      <c r="K335" s="44">
        <f t="shared" si="11"/>
        <v>4269.7</v>
      </c>
    </row>
    <row r="336" spans="1:11" x14ac:dyDescent="0.25">
      <c r="A336">
        <v>334</v>
      </c>
      <c r="B336" s="200">
        <v>44957</v>
      </c>
      <c r="C336" t="s">
        <v>142</v>
      </c>
      <c r="D336" t="s">
        <v>167</v>
      </c>
      <c r="E336" t="s">
        <v>89</v>
      </c>
      <c r="F336" s="42">
        <v>444.44</v>
      </c>
      <c r="J336" t="str">
        <f t="shared" si="10"/>
        <v>LEND-GACMOXT</v>
      </c>
      <c r="K336" s="44">
        <f t="shared" si="11"/>
        <v>444.44</v>
      </c>
    </row>
    <row r="337" spans="1:11" x14ac:dyDescent="0.25">
      <c r="A337">
        <v>335</v>
      </c>
      <c r="B337" s="200">
        <v>44957</v>
      </c>
      <c r="C337" t="s">
        <v>142</v>
      </c>
      <c r="D337" t="s">
        <v>167</v>
      </c>
      <c r="E337" t="s">
        <v>37</v>
      </c>
      <c r="F337" s="42">
        <v>8.5500000000000007</v>
      </c>
      <c r="J337" t="str">
        <f t="shared" si="10"/>
        <v>LEND-GACMSHIB</v>
      </c>
      <c r="K337" s="44">
        <f t="shared" si="11"/>
        <v>8.5500000000000007</v>
      </c>
    </row>
    <row r="338" spans="1:11" x14ac:dyDescent="0.25">
      <c r="A338">
        <v>336</v>
      </c>
      <c r="B338" s="200">
        <v>44957</v>
      </c>
      <c r="C338" t="s">
        <v>142</v>
      </c>
      <c r="D338" t="s">
        <v>167</v>
      </c>
      <c r="E338" t="s">
        <v>153</v>
      </c>
      <c r="F338" s="42">
        <v>19.440000000000001</v>
      </c>
      <c r="J338" t="str">
        <f t="shared" si="10"/>
        <v>LEND-GACMSOL</v>
      </c>
      <c r="K338" s="44">
        <f t="shared" si="11"/>
        <v>19.440000000000001</v>
      </c>
    </row>
    <row r="339" spans="1:11" x14ac:dyDescent="0.25">
      <c r="A339">
        <v>337</v>
      </c>
      <c r="B339" s="200">
        <v>44957</v>
      </c>
      <c r="C339" t="s">
        <v>142</v>
      </c>
      <c r="D339" t="s">
        <v>167</v>
      </c>
      <c r="E339" t="s">
        <v>407</v>
      </c>
      <c r="F339" s="42">
        <v>120</v>
      </c>
      <c r="J339" t="str">
        <f t="shared" si="10"/>
        <v>LEND-GACMSUSHI</v>
      </c>
      <c r="K339" s="44">
        <f t="shared" si="11"/>
        <v>120</v>
      </c>
    </row>
    <row r="340" spans="1:11" x14ac:dyDescent="0.25">
      <c r="A340">
        <v>338</v>
      </c>
      <c r="B340" s="200">
        <v>44957</v>
      </c>
      <c r="C340" t="s">
        <v>142</v>
      </c>
      <c r="D340" t="s">
        <v>167</v>
      </c>
      <c r="E340" t="s">
        <v>158</v>
      </c>
      <c r="F340" s="42">
        <v>33.33</v>
      </c>
      <c r="J340" t="str">
        <f t="shared" si="10"/>
        <v>LEND-GACMUNI</v>
      </c>
      <c r="K340" s="44">
        <f t="shared" si="11"/>
        <v>33.33</v>
      </c>
    </row>
    <row r="341" spans="1:11" x14ac:dyDescent="0.25">
      <c r="A341">
        <v>339</v>
      </c>
      <c r="B341" s="200">
        <v>44957</v>
      </c>
      <c r="C341" t="s">
        <v>142</v>
      </c>
      <c r="D341" t="s">
        <v>167</v>
      </c>
      <c r="E341" t="s">
        <v>95</v>
      </c>
      <c r="F341" s="42">
        <v>-3464374.51</v>
      </c>
      <c r="J341" t="str">
        <f t="shared" si="10"/>
        <v>LEND-GACMUSD</v>
      </c>
      <c r="K341" s="44">
        <f t="shared" si="11"/>
        <v>-3464374.51</v>
      </c>
    </row>
    <row r="342" spans="1:11" x14ac:dyDescent="0.25">
      <c r="A342">
        <v>340</v>
      </c>
      <c r="B342" s="200">
        <v>44957</v>
      </c>
      <c r="C342" t="s">
        <v>142</v>
      </c>
      <c r="D342" t="s">
        <v>167</v>
      </c>
      <c r="E342" t="s">
        <v>92</v>
      </c>
      <c r="F342" s="42">
        <v>-6130108.71</v>
      </c>
      <c r="J342" t="str">
        <f t="shared" si="10"/>
        <v>LEND-GACMUSDC</v>
      </c>
      <c r="K342" s="44">
        <f t="shared" si="11"/>
        <v>-6130108.71</v>
      </c>
    </row>
    <row r="343" spans="1:11" x14ac:dyDescent="0.25">
      <c r="A343">
        <v>341</v>
      </c>
      <c r="B343" s="200">
        <v>44957</v>
      </c>
      <c r="C343" t="s">
        <v>142</v>
      </c>
      <c r="D343" t="s">
        <v>167</v>
      </c>
      <c r="E343" t="s">
        <v>38</v>
      </c>
      <c r="F343" s="42">
        <v>80277.78</v>
      </c>
      <c r="J343" t="str">
        <f t="shared" si="10"/>
        <v>LEND-GACMUSDT</v>
      </c>
      <c r="K343" s="44">
        <f t="shared" si="11"/>
        <v>80277.78</v>
      </c>
    </row>
    <row r="344" spans="1:11" x14ac:dyDescent="0.25">
      <c r="A344">
        <v>342</v>
      </c>
      <c r="B344" s="200">
        <v>44957</v>
      </c>
      <c r="C344" t="s">
        <v>142</v>
      </c>
      <c r="D344" t="s">
        <v>167</v>
      </c>
      <c r="E344" t="s">
        <v>194</v>
      </c>
      <c r="F344" s="42">
        <v>55845.95</v>
      </c>
      <c r="J344" t="str">
        <f t="shared" si="10"/>
        <v>LEND-GACMVET</v>
      </c>
      <c r="K344" s="44">
        <f t="shared" si="11"/>
        <v>55845.95</v>
      </c>
    </row>
    <row r="345" spans="1:11" x14ac:dyDescent="0.25">
      <c r="A345">
        <v>343</v>
      </c>
      <c r="B345" s="200">
        <v>44957</v>
      </c>
      <c r="C345" t="s">
        <v>142</v>
      </c>
      <c r="D345" t="s">
        <v>167</v>
      </c>
      <c r="E345" t="s">
        <v>162</v>
      </c>
      <c r="F345" s="42">
        <v>555.55999999999995</v>
      </c>
      <c r="J345" t="str">
        <f t="shared" si="10"/>
        <v>LEND-GACMXLM</v>
      </c>
      <c r="K345" s="44">
        <f t="shared" si="11"/>
        <v>555.55999999999995</v>
      </c>
    </row>
    <row r="346" spans="1:11" x14ac:dyDescent="0.25">
      <c r="A346">
        <v>344</v>
      </c>
      <c r="B346" s="200">
        <v>44957</v>
      </c>
      <c r="C346" t="s">
        <v>142</v>
      </c>
      <c r="D346" t="s">
        <v>167</v>
      </c>
      <c r="E346" t="s">
        <v>163</v>
      </c>
      <c r="F346" s="42">
        <v>27.78</v>
      </c>
      <c r="J346" t="str">
        <f t="shared" si="10"/>
        <v>LEND-GACMXTZ</v>
      </c>
      <c r="K346" s="44">
        <f t="shared" si="11"/>
        <v>27.78</v>
      </c>
    </row>
    <row r="347" spans="1:11" x14ac:dyDescent="0.25">
      <c r="A347">
        <v>345</v>
      </c>
      <c r="B347" s="200">
        <v>44957</v>
      </c>
      <c r="C347" t="s">
        <v>142</v>
      </c>
      <c r="D347" t="s">
        <v>167</v>
      </c>
      <c r="E347" t="s">
        <v>170</v>
      </c>
      <c r="F347" s="42">
        <v>0.19</v>
      </c>
      <c r="J347" t="str">
        <f t="shared" si="10"/>
        <v>LEND-GACMYFI</v>
      </c>
      <c r="K347" s="44">
        <f t="shared" si="11"/>
        <v>0.19</v>
      </c>
    </row>
    <row r="348" spans="1:11" x14ac:dyDescent="0.25">
      <c r="A348">
        <v>346</v>
      </c>
      <c r="B348" s="200">
        <v>44957</v>
      </c>
      <c r="C348" t="s">
        <v>142</v>
      </c>
      <c r="D348" t="s">
        <v>1200</v>
      </c>
      <c r="E348" t="s">
        <v>95</v>
      </c>
      <c r="F348" s="42">
        <v>-738826.3</v>
      </c>
      <c r="J348" t="str">
        <f t="shared" si="10"/>
        <v>LEND-GENXUSD</v>
      </c>
      <c r="K348" s="44">
        <f t="shared" si="11"/>
        <v>-738826.3</v>
      </c>
    </row>
    <row r="349" spans="1:11" x14ac:dyDescent="0.25">
      <c r="A349">
        <v>347</v>
      </c>
      <c r="B349" s="200">
        <v>44957</v>
      </c>
      <c r="C349" t="s">
        <v>142</v>
      </c>
      <c r="D349" t="s">
        <v>202</v>
      </c>
      <c r="E349" t="s">
        <v>20</v>
      </c>
      <c r="F349" s="42">
        <v>-453.75</v>
      </c>
      <c r="J349" t="str">
        <f t="shared" si="10"/>
        <v>LEND-HUBIBCH</v>
      </c>
      <c r="K349" s="44">
        <f t="shared" si="11"/>
        <v>-453.75</v>
      </c>
    </row>
    <row r="350" spans="1:11" x14ac:dyDescent="0.25">
      <c r="A350">
        <v>348</v>
      </c>
      <c r="B350" s="200">
        <v>44957</v>
      </c>
      <c r="C350" t="s">
        <v>142</v>
      </c>
      <c r="D350" t="s">
        <v>202</v>
      </c>
      <c r="E350" t="s">
        <v>113</v>
      </c>
      <c r="F350" s="42">
        <v>-341.28</v>
      </c>
      <c r="J350" t="str">
        <f t="shared" si="10"/>
        <v>LEND-HUBIBSV</v>
      </c>
      <c r="K350" s="44">
        <f t="shared" si="11"/>
        <v>-341.28</v>
      </c>
    </row>
    <row r="351" spans="1:11" x14ac:dyDescent="0.25">
      <c r="A351">
        <v>349</v>
      </c>
      <c r="B351" s="200">
        <v>44957</v>
      </c>
      <c r="C351" t="s">
        <v>142</v>
      </c>
      <c r="D351" t="s">
        <v>202</v>
      </c>
      <c r="E351" t="s">
        <v>22</v>
      </c>
      <c r="F351" s="42">
        <v>-3448</v>
      </c>
      <c r="J351" t="str">
        <f t="shared" si="10"/>
        <v>LEND-HUBIDOT</v>
      </c>
      <c r="K351" s="44">
        <f t="shared" si="11"/>
        <v>-3448</v>
      </c>
    </row>
    <row r="352" spans="1:11" x14ac:dyDescent="0.25">
      <c r="A352">
        <v>350</v>
      </c>
      <c r="B352" s="200">
        <v>44957</v>
      </c>
      <c r="C352" t="s">
        <v>142</v>
      </c>
      <c r="D352" t="s">
        <v>202</v>
      </c>
      <c r="E352" t="s">
        <v>23</v>
      </c>
      <c r="F352" s="42">
        <v>-16304</v>
      </c>
      <c r="J352" t="str">
        <f t="shared" si="10"/>
        <v>LEND-HUBIEOS</v>
      </c>
      <c r="K352" s="44">
        <f t="shared" si="11"/>
        <v>-16304</v>
      </c>
    </row>
    <row r="353" spans="1:11" x14ac:dyDescent="0.25">
      <c r="A353">
        <v>351</v>
      </c>
      <c r="B353" s="200">
        <v>44957</v>
      </c>
      <c r="C353" t="s">
        <v>142</v>
      </c>
      <c r="D353" t="s">
        <v>202</v>
      </c>
      <c r="E353" t="s">
        <v>29</v>
      </c>
      <c r="F353" s="42">
        <v>-11005.2</v>
      </c>
      <c r="J353" t="str">
        <f t="shared" si="10"/>
        <v>LEND-HUBIETC</v>
      </c>
      <c r="K353" s="44">
        <f t="shared" si="11"/>
        <v>-11005.2</v>
      </c>
    </row>
    <row r="354" spans="1:11" x14ac:dyDescent="0.25">
      <c r="A354">
        <v>352</v>
      </c>
      <c r="B354" s="200">
        <v>44957</v>
      </c>
      <c r="C354" t="s">
        <v>142</v>
      </c>
      <c r="D354" t="s">
        <v>202</v>
      </c>
      <c r="E354" t="s">
        <v>15</v>
      </c>
      <c r="F354" s="42">
        <v>-468.74</v>
      </c>
      <c r="J354" t="str">
        <f t="shared" si="10"/>
        <v>LEND-HUBIETH</v>
      </c>
      <c r="K354" s="44">
        <f t="shared" si="11"/>
        <v>-468.74</v>
      </c>
    </row>
    <row r="355" spans="1:11" x14ac:dyDescent="0.25">
      <c r="A355">
        <v>353</v>
      </c>
      <c r="B355" s="200">
        <v>44957</v>
      </c>
      <c r="C355" t="s">
        <v>142</v>
      </c>
      <c r="D355" t="s">
        <v>202</v>
      </c>
      <c r="E355" t="s">
        <v>27</v>
      </c>
      <c r="F355" s="42">
        <v>-1445</v>
      </c>
      <c r="J355" t="str">
        <f t="shared" si="10"/>
        <v>LEND-HUBILINK</v>
      </c>
      <c r="K355" s="44">
        <f t="shared" si="11"/>
        <v>-1445</v>
      </c>
    </row>
    <row r="356" spans="1:11" x14ac:dyDescent="0.25">
      <c r="A356">
        <v>354</v>
      </c>
      <c r="B356" s="200">
        <v>44957</v>
      </c>
      <c r="C356" t="s">
        <v>142</v>
      </c>
      <c r="D356" t="s">
        <v>202</v>
      </c>
      <c r="E356" t="s">
        <v>24</v>
      </c>
      <c r="F356" s="42">
        <v>-1192.82</v>
      </c>
      <c r="J356" t="str">
        <f t="shared" si="10"/>
        <v>LEND-HUBILTC</v>
      </c>
      <c r="K356" s="44">
        <f t="shared" si="11"/>
        <v>-1192.82</v>
      </c>
    </row>
    <row r="357" spans="1:11" x14ac:dyDescent="0.25">
      <c r="A357">
        <v>355</v>
      </c>
      <c r="B357" s="200">
        <v>44957</v>
      </c>
      <c r="C357" t="s">
        <v>142</v>
      </c>
      <c r="D357" t="s">
        <v>202</v>
      </c>
      <c r="E357" t="s">
        <v>25</v>
      </c>
      <c r="F357" s="42">
        <v>-2659250</v>
      </c>
      <c r="J357" t="str">
        <f t="shared" si="10"/>
        <v>LEND-HUBITRX</v>
      </c>
      <c r="K357" s="44">
        <f t="shared" si="11"/>
        <v>-2659250</v>
      </c>
    </row>
    <row r="358" spans="1:11" x14ac:dyDescent="0.25">
      <c r="A358">
        <v>356</v>
      </c>
      <c r="B358" s="200">
        <v>44957</v>
      </c>
      <c r="C358" t="s">
        <v>142</v>
      </c>
      <c r="D358" t="s">
        <v>202</v>
      </c>
      <c r="E358" t="s">
        <v>38</v>
      </c>
      <c r="F358" s="42">
        <v>-1741150</v>
      </c>
      <c r="J358" t="str">
        <f t="shared" si="10"/>
        <v>LEND-HUBIUSDT</v>
      </c>
      <c r="K358" s="44">
        <f t="shared" si="11"/>
        <v>-1741150</v>
      </c>
    </row>
    <row r="359" spans="1:11" x14ac:dyDescent="0.25">
      <c r="A359">
        <v>357</v>
      </c>
      <c r="B359" s="200">
        <v>44957</v>
      </c>
      <c r="C359" t="s">
        <v>142</v>
      </c>
      <c r="D359" t="s">
        <v>202</v>
      </c>
      <c r="E359" t="s">
        <v>99</v>
      </c>
      <c r="F359" s="42">
        <v>-48090</v>
      </c>
      <c r="J359" t="str">
        <f t="shared" si="10"/>
        <v>LEND-HUBIXRP</v>
      </c>
      <c r="K359" s="44">
        <f t="shared" si="11"/>
        <v>-48090</v>
      </c>
    </row>
    <row r="360" spans="1:11" x14ac:dyDescent="0.25">
      <c r="A360">
        <v>358</v>
      </c>
      <c r="B360" s="200">
        <v>44957</v>
      </c>
      <c r="C360" t="s">
        <v>142</v>
      </c>
      <c r="D360" t="s">
        <v>1201</v>
      </c>
      <c r="E360" t="s">
        <v>14</v>
      </c>
      <c r="F360" s="42">
        <v>-25.64</v>
      </c>
      <c r="J360" t="str">
        <f t="shared" si="10"/>
        <v>LEND-HUBSBTC</v>
      </c>
      <c r="K360" s="44">
        <f t="shared" si="11"/>
        <v>-25.64</v>
      </c>
    </row>
    <row r="361" spans="1:11" x14ac:dyDescent="0.25">
      <c r="A361">
        <v>359</v>
      </c>
      <c r="B361" s="200">
        <v>44957</v>
      </c>
      <c r="C361" t="s">
        <v>142</v>
      </c>
      <c r="D361" t="s">
        <v>1202</v>
      </c>
      <c r="E361" t="s">
        <v>14</v>
      </c>
      <c r="F361" s="42">
        <v>-31.16</v>
      </c>
      <c r="J361" t="str">
        <f t="shared" si="10"/>
        <v>LEND-HUBS2BTC</v>
      </c>
      <c r="K361" s="44">
        <f t="shared" si="11"/>
        <v>-31.16</v>
      </c>
    </row>
    <row r="362" spans="1:11" x14ac:dyDescent="0.25">
      <c r="A362">
        <v>360</v>
      </c>
      <c r="B362" s="200">
        <v>44957</v>
      </c>
      <c r="C362" t="s">
        <v>142</v>
      </c>
      <c r="D362" t="s">
        <v>1203</v>
      </c>
      <c r="E362" t="s">
        <v>14</v>
      </c>
      <c r="F362" s="42">
        <v>-18.809999999999999</v>
      </c>
      <c r="J362" t="str">
        <f t="shared" si="10"/>
        <v>LEND-HUBS4BTC</v>
      </c>
      <c r="K362" s="44">
        <f t="shared" si="11"/>
        <v>-18.809999999999999</v>
      </c>
    </row>
    <row r="363" spans="1:11" x14ac:dyDescent="0.25">
      <c r="A363">
        <v>361</v>
      </c>
      <c r="B363" s="200">
        <v>44957</v>
      </c>
      <c r="C363" t="s">
        <v>142</v>
      </c>
      <c r="D363" t="s">
        <v>1204</v>
      </c>
      <c r="E363" t="s">
        <v>15</v>
      </c>
      <c r="F363" s="42">
        <v>-307.39999999999998</v>
      </c>
      <c r="J363" t="str">
        <f t="shared" si="10"/>
        <v>LEND-HUBS5ETH</v>
      </c>
      <c r="K363" s="44">
        <f t="shared" si="11"/>
        <v>-307.39999999999998</v>
      </c>
    </row>
    <row r="364" spans="1:11" x14ac:dyDescent="0.25">
      <c r="A364">
        <v>362</v>
      </c>
      <c r="B364" s="200">
        <v>44957</v>
      </c>
      <c r="C364" t="s">
        <v>142</v>
      </c>
      <c r="D364" t="s">
        <v>203</v>
      </c>
      <c r="E364" t="s">
        <v>14</v>
      </c>
      <c r="F364" s="42">
        <v>-14.93</v>
      </c>
      <c r="J364" t="str">
        <f t="shared" si="10"/>
        <v>LEND-HUBS6BTC</v>
      </c>
      <c r="K364" s="44">
        <f t="shared" si="11"/>
        <v>-14.93</v>
      </c>
    </row>
    <row r="365" spans="1:11" x14ac:dyDescent="0.25">
      <c r="A365">
        <v>363</v>
      </c>
      <c r="B365" s="200">
        <v>44957</v>
      </c>
      <c r="C365" t="s">
        <v>142</v>
      </c>
      <c r="D365" t="s">
        <v>217</v>
      </c>
      <c r="E365" t="s">
        <v>38</v>
      </c>
      <c r="F365" s="42">
        <v>-56111.11</v>
      </c>
      <c r="J365" t="str">
        <f t="shared" si="10"/>
        <v>LEND-OKEXUSDT</v>
      </c>
      <c r="K365" s="44">
        <f t="shared" si="11"/>
        <v>-56111.11</v>
      </c>
    </row>
    <row r="366" spans="1:11" x14ac:dyDescent="0.25">
      <c r="A366">
        <v>364</v>
      </c>
      <c r="B366" s="200">
        <v>44957</v>
      </c>
      <c r="C366" t="s">
        <v>142</v>
      </c>
      <c r="D366" t="s">
        <v>1205</v>
      </c>
      <c r="E366" t="s">
        <v>20</v>
      </c>
      <c r="F366" s="42">
        <v>-21.13</v>
      </c>
      <c r="J366" t="str">
        <f t="shared" si="10"/>
        <v>LEND-OKEX-2-MBCH</v>
      </c>
      <c r="K366" s="44">
        <f t="shared" si="11"/>
        <v>-21.13</v>
      </c>
    </row>
    <row r="367" spans="1:11" x14ac:dyDescent="0.25">
      <c r="A367">
        <v>365</v>
      </c>
      <c r="B367" s="200">
        <v>44957</v>
      </c>
      <c r="C367" t="s">
        <v>142</v>
      </c>
      <c r="D367" t="s">
        <v>1205</v>
      </c>
      <c r="E367" t="s">
        <v>14</v>
      </c>
      <c r="F367" s="42">
        <v>0</v>
      </c>
      <c r="J367" t="str">
        <f t="shared" si="10"/>
        <v>LEND-OKEX-2-MBTC</v>
      </c>
      <c r="K367" s="44">
        <f t="shared" si="11"/>
        <v>0</v>
      </c>
    </row>
    <row r="368" spans="1:11" x14ac:dyDescent="0.25">
      <c r="A368">
        <v>366</v>
      </c>
      <c r="B368" s="200">
        <v>44957</v>
      </c>
      <c r="C368" t="s">
        <v>142</v>
      </c>
      <c r="D368" t="s">
        <v>1205</v>
      </c>
      <c r="E368" t="s">
        <v>22</v>
      </c>
      <c r="F368" s="42">
        <v>-7.0000000000000007E-2</v>
      </c>
      <c r="J368" t="str">
        <f t="shared" si="10"/>
        <v>LEND-OKEX-2-MDOT</v>
      </c>
      <c r="K368" s="44">
        <f t="shared" si="11"/>
        <v>-7.0000000000000007E-2</v>
      </c>
    </row>
    <row r="369" spans="1:11" x14ac:dyDescent="0.25">
      <c r="A369">
        <v>367</v>
      </c>
      <c r="B369" s="200">
        <v>44957</v>
      </c>
      <c r="C369" t="s">
        <v>142</v>
      </c>
      <c r="D369" t="s">
        <v>1205</v>
      </c>
      <c r="E369" t="s">
        <v>23</v>
      </c>
      <c r="F369" s="42">
        <v>-71.67</v>
      </c>
      <c r="J369" t="str">
        <f t="shared" si="10"/>
        <v>LEND-OKEX-2-MEOS</v>
      </c>
      <c r="K369" s="44">
        <f t="shared" si="11"/>
        <v>-71.67</v>
      </c>
    </row>
    <row r="370" spans="1:11" x14ac:dyDescent="0.25">
      <c r="A370">
        <v>368</v>
      </c>
      <c r="B370" s="200">
        <v>44957</v>
      </c>
      <c r="C370" t="s">
        <v>142</v>
      </c>
      <c r="D370" t="s">
        <v>1205</v>
      </c>
      <c r="E370" t="s">
        <v>29</v>
      </c>
      <c r="F370" s="42">
        <v>-0.02</v>
      </c>
      <c r="J370" t="str">
        <f t="shared" si="10"/>
        <v>LEND-OKEX-2-METC</v>
      </c>
      <c r="K370" s="44">
        <f t="shared" si="11"/>
        <v>-0.02</v>
      </c>
    </row>
    <row r="371" spans="1:11" x14ac:dyDescent="0.25">
      <c r="A371">
        <v>369</v>
      </c>
      <c r="B371" s="200">
        <v>44957</v>
      </c>
      <c r="C371" t="s">
        <v>142</v>
      </c>
      <c r="D371" t="s">
        <v>1205</v>
      </c>
      <c r="E371" t="s">
        <v>15</v>
      </c>
      <c r="F371" s="42">
        <v>-1.31</v>
      </c>
      <c r="J371" t="str">
        <f t="shared" si="10"/>
        <v>LEND-OKEX-2-METH</v>
      </c>
      <c r="K371" s="44">
        <f t="shared" si="11"/>
        <v>-1.31</v>
      </c>
    </row>
    <row r="372" spans="1:11" x14ac:dyDescent="0.25">
      <c r="A372">
        <v>370</v>
      </c>
      <c r="B372" s="200">
        <v>44957</v>
      </c>
      <c r="C372" t="s">
        <v>142</v>
      </c>
      <c r="D372" t="s">
        <v>1205</v>
      </c>
      <c r="E372" t="s">
        <v>30</v>
      </c>
      <c r="F372" s="42">
        <v>0</v>
      </c>
      <c r="J372" t="str">
        <f t="shared" si="10"/>
        <v>LEND-OKEX-2-MFIL</v>
      </c>
      <c r="K372" s="44">
        <f t="shared" si="11"/>
        <v>0</v>
      </c>
    </row>
    <row r="373" spans="1:11" x14ac:dyDescent="0.25">
      <c r="A373">
        <v>371</v>
      </c>
      <c r="B373" s="200">
        <v>44957</v>
      </c>
      <c r="C373" t="s">
        <v>142</v>
      </c>
      <c r="D373" t="s">
        <v>1205</v>
      </c>
      <c r="E373" t="s">
        <v>24</v>
      </c>
      <c r="F373" s="42">
        <v>-2.0299999999999998</v>
      </c>
      <c r="J373" t="str">
        <f t="shared" si="10"/>
        <v>LEND-OKEX-2-MLTC</v>
      </c>
      <c r="K373" s="44">
        <f t="shared" si="11"/>
        <v>-2.0299999999999998</v>
      </c>
    </row>
    <row r="374" spans="1:11" x14ac:dyDescent="0.25">
      <c r="A374">
        <v>372</v>
      </c>
      <c r="B374" s="200">
        <v>44957</v>
      </c>
      <c r="C374" t="s">
        <v>142</v>
      </c>
      <c r="D374" t="s">
        <v>1205</v>
      </c>
      <c r="E374" t="s">
        <v>37</v>
      </c>
      <c r="F374" s="42">
        <v>-0.05</v>
      </c>
      <c r="J374" t="str">
        <f t="shared" si="10"/>
        <v>LEND-OKEX-2-MSHIB</v>
      </c>
      <c r="K374" s="44">
        <f t="shared" si="11"/>
        <v>-0.05</v>
      </c>
    </row>
    <row r="375" spans="1:11" x14ac:dyDescent="0.25">
      <c r="A375">
        <v>373</v>
      </c>
      <c r="B375" s="200">
        <v>44957</v>
      </c>
      <c r="C375" t="s">
        <v>142</v>
      </c>
      <c r="D375" t="s">
        <v>1205</v>
      </c>
      <c r="E375" t="s">
        <v>92</v>
      </c>
      <c r="F375" s="42">
        <v>-144.07</v>
      </c>
      <c r="J375" t="str">
        <f t="shared" si="10"/>
        <v>LEND-OKEX-2-MUSDC</v>
      </c>
      <c r="K375" s="44">
        <f t="shared" si="11"/>
        <v>-144.07</v>
      </c>
    </row>
    <row r="376" spans="1:11" x14ac:dyDescent="0.25">
      <c r="A376">
        <v>374</v>
      </c>
      <c r="B376" s="200">
        <v>44957</v>
      </c>
      <c r="C376" t="s">
        <v>142</v>
      </c>
      <c r="D376" t="s">
        <v>1205</v>
      </c>
      <c r="E376" t="s">
        <v>38</v>
      </c>
      <c r="F376" s="42">
        <v>-474.24</v>
      </c>
      <c r="J376" t="str">
        <f t="shared" si="10"/>
        <v>LEND-OKEX-2-MUSDT</v>
      </c>
      <c r="K376" s="44">
        <f t="shared" si="11"/>
        <v>-474.24</v>
      </c>
    </row>
    <row r="377" spans="1:11" x14ac:dyDescent="0.25">
      <c r="A377">
        <v>375</v>
      </c>
      <c r="B377" s="200">
        <v>44957</v>
      </c>
      <c r="C377" t="s">
        <v>142</v>
      </c>
      <c r="D377" t="s">
        <v>1205</v>
      </c>
      <c r="E377" t="s">
        <v>99</v>
      </c>
      <c r="F377" s="42">
        <v>-959.19</v>
      </c>
      <c r="J377" t="str">
        <f t="shared" si="10"/>
        <v>LEND-OKEX-2-MXRP</v>
      </c>
      <c r="K377" s="44">
        <f t="shared" si="11"/>
        <v>-959.19</v>
      </c>
    </row>
    <row r="378" spans="1:11" x14ac:dyDescent="0.25">
      <c r="A378">
        <v>376</v>
      </c>
      <c r="B378" s="200">
        <v>44957</v>
      </c>
      <c r="C378" t="s">
        <v>142</v>
      </c>
      <c r="D378" t="s">
        <v>1205</v>
      </c>
      <c r="E378" t="s">
        <v>26</v>
      </c>
      <c r="F378" s="42">
        <v>-21.71</v>
      </c>
      <c r="J378" t="str">
        <f t="shared" si="10"/>
        <v>LEND-OKEX-2-MZIL</v>
      </c>
      <c r="K378" s="44">
        <f t="shared" si="11"/>
        <v>-21.71</v>
      </c>
    </row>
    <row r="379" spans="1:11" x14ac:dyDescent="0.25">
      <c r="A379">
        <v>377</v>
      </c>
      <c r="B379" s="200">
        <v>44957</v>
      </c>
      <c r="C379" t="s">
        <v>142</v>
      </c>
      <c r="D379" t="s">
        <v>205</v>
      </c>
      <c r="E379" t="s">
        <v>89</v>
      </c>
      <c r="F379" s="42">
        <v>-38682.550000000003</v>
      </c>
      <c r="J379" t="str">
        <f t="shared" si="10"/>
        <v>LEND-OXTFOXT</v>
      </c>
      <c r="K379" s="44">
        <f t="shared" si="11"/>
        <v>-38682.550000000003</v>
      </c>
    </row>
    <row r="380" spans="1:11" x14ac:dyDescent="0.25">
      <c r="A380">
        <v>378</v>
      </c>
      <c r="B380" s="200">
        <v>44957</v>
      </c>
      <c r="C380" t="s">
        <v>142</v>
      </c>
      <c r="D380" t="s">
        <v>205</v>
      </c>
      <c r="E380" t="s">
        <v>92</v>
      </c>
      <c r="F380" s="42">
        <v>-14876.71</v>
      </c>
      <c r="J380" t="str">
        <f t="shared" si="10"/>
        <v>LEND-OXTFUSDC</v>
      </c>
      <c r="K380" s="44">
        <f t="shared" si="11"/>
        <v>-14876.71</v>
      </c>
    </row>
    <row r="381" spans="1:11" x14ac:dyDescent="0.25">
      <c r="A381">
        <v>379</v>
      </c>
      <c r="B381" s="200">
        <v>44957</v>
      </c>
      <c r="C381" t="s">
        <v>142</v>
      </c>
      <c r="D381" t="s">
        <v>1206</v>
      </c>
      <c r="E381" t="s">
        <v>14</v>
      </c>
      <c r="F381" s="42">
        <v>-0.55000000000000004</v>
      </c>
      <c r="J381" t="str">
        <f t="shared" si="10"/>
        <v>LEND-WOOX-1-M-EBTC</v>
      </c>
      <c r="K381" s="44">
        <f t="shared" si="11"/>
        <v>-0.55000000000000004</v>
      </c>
    </row>
    <row r="382" spans="1:11" x14ac:dyDescent="0.25">
      <c r="A382">
        <v>380</v>
      </c>
      <c r="B382" s="200">
        <v>44957</v>
      </c>
      <c r="C382" t="s">
        <v>142</v>
      </c>
      <c r="D382" t="s">
        <v>1206</v>
      </c>
      <c r="E382" t="s">
        <v>15</v>
      </c>
      <c r="F382" s="42">
        <v>-17.18</v>
      </c>
      <c r="J382" t="str">
        <f t="shared" si="10"/>
        <v>LEND-WOOX-1-M-EETH</v>
      </c>
      <c r="K382" s="44">
        <f t="shared" si="11"/>
        <v>-17.18</v>
      </c>
    </row>
    <row r="383" spans="1:11" x14ac:dyDescent="0.25">
      <c r="A383">
        <v>381</v>
      </c>
      <c r="B383" s="200">
        <v>44957</v>
      </c>
      <c r="C383" t="s">
        <v>142</v>
      </c>
      <c r="D383" t="s">
        <v>1206</v>
      </c>
      <c r="E383" t="s">
        <v>38</v>
      </c>
      <c r="F383" s="42">
        <v>-161602.59</v>
      </c>
      <c r="J383" t="str">
        <f t="shared" si="10"/>
        <v>LEND-WOOX-1-M-EUSDT</v>
      </c>
      <c r="K383" s="44">
        <f t="shared" si="11"/>
        <v>-161602.59</v>
      </c>
    </row>
    <row r="384" spans="1:11" x14ac:dyDescent="0.25">
      <c r="A384">
        <v>382</v>
      </c>
      <c r="B384" s="200">
        <v>44957</v>
      </c>
      <c r="C384" t="s">
        <v>142</v>
      </c>
      <c r="D384" t="s">
        <v>208</v>
      </c>
      <c r="E384" t="s">
        <v>95</v>
      </c>
      <c r="F384" s="42">
        <v>-504640.09</v>
      </c>
      <c r="J384" t="str">
        <f t="shared" si="10"/>
        <v>LEND-XRPFUSD</v>
      </c>
      <c r="K384" s="44">
        <f t="shared" si="11"/>
        <v>-504640.09</v>
      </c>
    </row>
    <row r="385" spans="1:11" x14ac:dyDescent="0.25">
      <c r="A385">
        <v>383</v>
      </c>
      <c r="B385" s="200">
        <v>44957</v>
      </c>
      <c r="C385" t="s">
        <v>45</v>
      </c>
      <c r="D385" t="s">
        <v>1207</v>
      </c>
      <c r="E385" t="s">
        <v>14</v>
      </c>
      <c r="F385" s="42">
        <v>-134.79</v>
      </c>
      <c r="J385" t="str">
        <f t="shared" si="10"/>
        <v>OKEX-2-M-FBTC</v>
      </c>
      <c r="K385" s="44">
        <f t="shared" si="11"/>
        <v>-134.79</v>
      </c>
    </row>
    <row r="386" spans="1:11" x14ac:dyDescent="0.25">
      <c r="A386">
        <v>384</v>
      </c>
      <c r="B386" s="200">
        <v>44957</v>
      </c>
      <c r="C386" t="s">
        <v>45</v>
      </c>
      <c r="D386" t="s">
        <v>1207</v>
      </c>
      <c r="E386" t="s">
        <v>15</v>
      </c>
      <c r="F386" s="42">
        <v>614.35</v>
      </c>
      <c r="J386" t="str">
        <f t="shared" si="10"/>
        <v>OKEX-2-M-FETH</v>
      </c>
      <c r="K386" s="44">
        <f t="shared" si="11"/>
        <v>614.35</v>
      </c>
    </row>
    <row r="387" spans="1:11" x14ac:dyDescent="0.25">
      <c r="A387">
        <v>385</v>
      </c>
      <c r="B387" s="200">
        <v>44957</v>
      </c>
      <c r="C387" t="s">
        <v>45</v>
      </c>
      <c r="D387" t="s">
        <v>1207</v>
      </c>
      <c r="E387" t="s">
        <v>922</v>
      </c>
      <c r="F387" s="42">
        <v>0</v>
      </c>
      <c r="J387" t="str">
        <f t="shared" ref="J387:J450" si="12">D387&amp;E387</f>
        <v>OKEX-2-M-FO_F_BTC-USD_230331</v>
      </c>
      <c r="K387" s="44">
        <f t="shared" ref="K387:K450" si="13">F387</f>
        <v>0</v>
      </c>
    </row>
    <row r="388" spans="1:11" x14ac:dyDescent="0.25">
      <c r="A388">
        <v>386</v>
      </c>
      <c r="B388" s="200">
        <v>44957</v>
      </c>
      <c r="C388" t="s">
        <v>45</v>
      </c>
      <c r="D388" t="s">
        <v>1207</v>
      </c>
      <c r="E388" t="s">
        <v>926</v>
      </c>
      <c r="F388" s="42">
        <v>0</v>
      </c>
      <c r="J388" t="str">
        <f t="shared" si="12"/>
        <v>OKEX-2-M-FO_F_ETH-USD_230331</v>
      </c>
      <c r="K388" s="44">
        <f t="shared" si="13"/>
        <v>0</v>
      </c>
    </row>
    <row r="389" spans="1:11" x14ac:dyDescent="0.25">
      <c r="A389">
        <v>387</v>
      </c>
      <c r="B389" s="200">
        <v>44957</v>
      </c>
      <c r="C389" t="s">
        <v>45</v>
      </c>
      <c r="D389" t="s">
        <v>1208</v>
      </c>
      <c r="E389" t="s">
        <v>14</v>
      </c>
      <c r="F389" s="42">
        <v>0</v>
      </c>
      <c r="J389" t="str">
        <f t="shared" si="12"/>
        <v>OKEX-2-M-FTBTC</v>
      </c>
      <c r="K389" s="44">
        <f t="shared" si="13"/>
        <v>0</v>
      </c>
    </row>
    <row r="390" spans="1:11" x14ac:dyDescent="0.25">
      <c r="A390">
        <v>388</v>
      </c>
      <c r="B390" s="200">
        <v>44957</v>
      </c>
      <c r="C390" t="s">
        <v>45</v>
      </c>
      <c r="D390" t="s">
        <v>1208</v>
      </c>
      <c r="E390" t="s">
        <v>1209</v>
      </c>
      <c r="F390" s="42">
        <v>0</v>
      </c>
      <c r="J390" t="str">
        <f t="shared" si="12"/>
        <v>OKEX-2-M-FTO_F_BTC-USDT_210924</v>
      </c>
      <c r="K390" s="44">
        <f t="shared" si="13"/>
        <v>0</v>
      </c>
    </row>
    <row r="391" spans="1:11" x14ac:dyDescent="0.25">
      <c r="A391">
        <v>389</v>
      </c>
      <c r="B391" s="200">
        <v>44957</v>
      </c>
      <c r="C391" t="s">
        <v>45</v>
      </c>
      <c r="D391" t="s">
        <v>1208</v>
      </c>
      <c r="E391" t="s">
        <v>924</v>
      </c>
      <c r="F391" s="42">
        <v>-405.08</v>
      </c>
      <c r="J391" t="str">
        <f t="shared" si="12"/>
        <v>OKEX-2-M-FTO_F_BTC-USDT_230331</v>
      </c>
      <c r="K391" s="44">
        <f t="shared" si="13"/>
        <v>-405.08</v>
      </c>
    </row>
    <row r="392" spans="1:11" x14ac:dyDescent="0.25">
      <c r="A392">
        <v>390</v>
      </c>
      <c r="B392" s="200">
        <v>44957</v>
      </c>
      <c r="C392" t="s">
        <v>45</v>
      </c>
      <c r="D392" t="s">
        <v>1208</v>
      </c>
      <c r="E392" t="s">
        <v>925</v>
      </c>
      <c r="F392" s="42">
        <v>-68.260000000000005</v>
      </c>
      <c r="J392" t="str">
        <f t="shared" si="12"/>
        <v>OKEX-2-M-FTO_F_BTC-USDT_230630</v>
      </c>
      <c r="K392" s="44">
        <f t="shared" si="13"/>
        <v>-68.260000000000005</v>
      </c>
    </row>
    <row r="393" spans="1:11" x14ac:dyDescent="0.25">
      <c r="A393">
        <v>391</v>
      </c>
      <c r="B393" s="200">
        <v>44957</v>
      </c>
      <c r="C393" t="s">
        <v>45</v>
      </c>
      <c r="D393" t="s">
        <v>1208</v>
      </c>
      <c r="E393" t="s">
        <v>1210</v>
      </c>
      <c r="F393" s="42">
        <v>0</v>
      </c>
      <c r="J393" t="str">
        <f t="shared" si="12"/>
        <v>OKEX-2-M-FTO_F_ETH-USDT_211231</v>
      </c>
      <c r="K393" s="44">
        <f t="shared" si="13"/>
        <v>0</v>
      </c>
    </row>
    <row r="394" spans="1:11" x14ac:dyDescent="0.25">
      <c r="A394">
        <v>392</v>
      </c>
      <c r="B394" s="200">
        <v>44957</v>
      </c>
      <c r="C394" t="s">
        <v>45</v>
      </c>
      <c r="D394" t="s">
        <v>1208</v>
      </c>
      <c r="E394" t="s">
        <v>927</v>
      </c>
      <c r="F394" s="42">
        <v>62.9</v>
      </c>
      <c r="J394" t="str">
        <f t="shared" si="12"/>
        <v>OKEX-2-M-FTO_F_ETH-USDT_230331</v>
      </c>
      <c r="K394" s="44">
        <f t="shared" si="13"/>
        <v>62.9</v>
      </c>
    </row>
    <row r="395" spans="1:11" x14ac:dyDescent="0.25">
      <c r="A395">
        <v>393</v>
      </c>
      <c r="B395" s="200">
        <v>44957</v>
      </c>
      <c r="C395" t="s">
        <v>45</v>
      </c>
      <c r="D395" t="s">
        <v>1208</v>
      </c>
      <c r="E395" t="s">
        <v>934</v>
      </c>
      <c r="F395" s="42">
        <v>-644</v>
      </c>
      <c r="J395" t="str">
        <f t="shared" si="12"/>
        <v>OKEX-2-M-FTO_F_ETH-USDT_230630</v>
      </c>
      <c r="K395" s="44">
        <f t="shared" si="13"/>
        <v>-644</v>
      </c>
    </row>
    <row r="396" spans="1:11" x14ac:dyDescent="0.25">
      <c r="A396">
        <v>394</v>
      </c>
      <c r="B396" s="200">
        <v>44957</v>
      </c>
      <c r="C396" t="s">
        <v>45</v>
      </c>
      <c r="D396" t="s">
        <v>1208</v>
      </c>
      <c r="E396" t="s">
        <v>38</v>
      </c>
      <c r="F396" s="42">
        <v>-690165.95</v>
      </c>
      <c r="J396" t="str">
        <f t="shared" si="12"/>
        <v>OKEX-2-M-FTUSDT</v>
      </c>
      <c r="K396" s="44">
        <f t="shared" si="13"/>
        <v>-690165.95</v>
      </c>
    </row>
    <row r="397" spans="1:11" x14ac:dyDescent="0.25">
      <c r="A397">
        <v>395</v>
      </c>
      <c r="B397" s="200">
        <v>44957</v>
      </c>
      <c r="C397" t="s">
        <v>45</v>
      </c>
      <c r="D397" t="s">
        <v>1211</v>
      </c>
      <c r="E397" t="s">
        <v>20</v>
      </c>
      <c r="F397" s="42">
        <v>-413.42</v>
      </c>
      <c r="J397" t="str">
        <f t="shared" si="12"/>
        <v>OKEX-2-M-MBCH</v>
      </c>
      <c r="K397" s="44">
        <f t="shared" si="13"/>
        <v>-413.42</v>
      </c>
    </row>
    <row r="398" spans="1:11" x14ac:dyDescent="0.25">
      <c r="A398">
        <v>396</v>
      </c>
      <c r="B398" s="200">
        <v>44957</v>
      </c>
      <c r="C398" t="s">
        <v>45</v>
      </c>
      <c r="D398" t="s">
        <v>1211</v>
      </c>
      <c r="E398" t="s">
        <v>14</v>
      </c>
      <c r="F398" s="42">
        <v>573.76</v>
      </c>
      <c r="J398" t="str">
        <f t="shared" si="12"/>
        <v>OKEX-2-M-MBTC</v>
      </c>
      <c r="K398" s="44">
        <f t="shared" si="13"/>
        <v>573.76</v>
      </c>
    </row>
    <row r="399" spans="1:11" x14ac:dyDescent="0.25">
      <c r="A399">
        <v>397</v>
      </c>
      <c r="B399" s="200">
        <v>44957</v>
      </c>
      <c r="C399" t="s">
        <v>45</v>
      </c>
      <c r="D399" t="s">
        <v>1211</v>
      </c>
      <c r="E399" t="s">
        <v>23</v>
      </c>
      <c r="F399" s="42">
        <v>12899.28</v>
      </c>
      <c r="J399" t="str">
        <f t="shared" si="12"/>
        <v>OKEX-2-M-MEOS</v>
      </c>
      <c r="K399" s="44">
        <f t="shared" si="13"/>
        <v>12899.28</v>
      </c>
    </row>
    <row r="400" spans="1:11" x14ac:dyDescent="0.25">
      <c r="A400">
        <v>398</v>
      </c>
      <c r="B400" s="200">
        <v>44957</v>
      </c>
      <c r="C400" t="s">
        <v>45</v>
      </c>
      <c r="D400" t="s">
        <v>1211</v>
      </c>
      <c r="E400" t="s">
        <v>15</v>
      </c>
      <c r="F400" s="42">
        <v>1742.03</v>
      </c>
      <c r="J400" t="str">
        <f t="shared" si="12"/>
        <v>OKEX-2-M-METH</v>
      </c>
      <c r="K400" s="44">
        <f t="shared" si="13"/>
        <v>1742.03</v>
      </c>
    </row>
    <row r="401" spans="1:11" x14ac:dyDescent="0.25">
      <c r="A401">
        <v>399</v>
      </c>
      <c r="B401" s="200">
        <v>44957</v>
      </c>
      <c r="C401" t="s">
        <v>45</v>
      </c>
      <c r="D401" t="s">
        <v>1211</v>
      </c>
      <c r="E401" t="s">
        <v>24</v>
      </c>
      <c r="F401" s="42">
        <v>-119.35</v>
      </c>
      <c r="J401" t="str">
        <f t="shared" si="12"/>
        <v>OKEX-2-M-MLTC</v>
      </c>
      <c r="K401" s="44">
        <f t="shared" si="13"/>
        <v>-119.35</v>
      </c>
    </row>
    <row r="402" spans="1:11" x14ac:dyDescent="0.25">
      <c r="A402">
        <v>400</v>
      </c>
      <c r="B402" s="200">
        <v>44957</v>
      </c>
      <c r="C402" t="s">
        <v>45</v>
      </c>
      <c r="D402" t="s">
        <v>1211</v>
      </c>
      <c r="E402" t="s">
        <v>89</v>
      </c>
      <c r="F402" s="42">
        <v>-17102.560000000001</v>
      </c>
      <c r="J402" t="str">
        <f t="shared" si="12"/>
        <v>OKEX-2-M-MOXT</v>
      </c>
      <c r="K402" s="44">
        <f t="shared" si="13"/>
        <v>-17102.560000000001</v>
      </c>
    </row>
    <row r="403" spans="1:11" x14ac:dyDescent="0.25">
      <c r="A403">
        <v>401</v>
      </c>
      <c r="B403" s="200">
        <v>44957</v>
      </c>
      <c r="C403" t="s">
        <v>45</v>
      </c>
      <c r="D403" t="s">
        <v>1211</v>
      </c>
      <c r="E403" t="s">
        <v>38</v>
      </c>
      <c r="F403" s="42">
        <v>-20082316.91</v>
      </c>
      <c r="J403" t="str">
        <f t="shared" si="12"/>
        <v>OKEX-2-M-MUSDT</v>
      </c>
      <c r="K403" s="44">
        <f t="shared" si="13"/>
        <v>-20082316.91</v>
      </c>
    </row>
    <row r="404" spans="1:11" x14ac:dyDescent="0.25">
      <c r="A404">
        <v>402</v>
      </c>
      <c r="B404" s="200">
        <v>44957</v>
      </c>
      <c r="C404" t="s">
        <v>45</v>
      </c>
      <c r="D404" t="s">
        <v>1211</v>
      </c>
      <c r="E404" t="s">
        <v>99</v>
      </c>
      <c r="F404" s="42">
        <v>-35062.22</v>
      </c>
      <c r="J404" t="str">
        <f t="shared" si="12"/>
        <v>OKEX-2-M-MXRP</v>
      </c>
      <c r="K404" s="44">
        <f t="shared" si="13"/>
        <v>-35062.22</v>
      </c>
    </row>
    <row r="405" spans="1:11" x14ac:dyDescent="0.25">
      <c r="A405">
        <v>403</v>
      </c>
      <c r="B405" s="200">
        <v>44957</v>
      </c>
      <c r="C405" t="s">
        <v>45</v>
      </c>
      <c r="D405" t="s">
        <v>1211</v>
      </c>
      <c r="E405" t="s">
        <v>26</v>
      </c>
      <c r="F405" s="42">
        <v>1050878.55</v>
      </c>
      <c r="J405" t="str">
        <f t="shared" si="12"/>
        <v>OKEX-2-M-MZIL</v>
      </c>
      <c r="K405" s="44">
        <f t="shared" si="13"/>
        <v>1050878.55</v>
      </c>
    </row>
    <row r="406" spans="1:11" x14ac:dyDescent="0.25">
      <c r="A406">
        <v>404</v>
      </c>
      <c r="B406" s="200">
        <v>44957</v>
      </c>
      <c r="C406" t="s">
        <v>45</v>
      </c>
      <c r="D406" t="s">
        <v>1212</v>
      </c>
      <c r="E406" t="s">
        <v>14</v>
      </c>
      <c r="F406" s="42">
        <v>114.33</v>
      </c>
      <c r="J406" t="str">
        <f t="shared" si="12"/>
        <v>OKEX-2-M-PBTC</v>
      </c>
      <c r="K406" s="44">
        <f t="shared" si="13"/>
        <v>114.33</v>
      </c>
    </row>
    <row r="407" spans="1:11" x14ac:dyDescent="0.25">
      <c r="A407">
        <v>405</v>
      </c>
      <c r="B407" s="200">
        <v>44957</v>
      </c>
      <c r="C407" t="s">
        <v>45</v>
      </c>
      <c r="D407" t="s">
        <v>1212</v>
      </c>
      <c r="E407" t="s">
        <v>15</v>
      </c>
      <c r="F407" s="42">
        <v>134.88999999999999</v>
      </c>
      <c r="J407" t="str">
        <f t="shared" si="12"/>
        <v>OKEX-2-M-PETH</v>
      </c>
      <c r="K407" s="44">
        <f t="shared" si="13"/>
        <v>134.88999999999999</v>
      </c>
    </row>
    <row r="408" spans="1:11" x14ac:dyDescent="0.25">
      <c r="A408">
        <v>406</v>
      </c>
      <c r="B408" s="200">
        <v>44957</v>
      </c>
      <c r="C408" t="s">
        <v>45</v>
      </c>
      <c r="D408" t="s">
        <v>1212</v>
      </c>
      <c r="E408" t="s">
        <v>49</v>
      </c>
      <c r="F408" s="42">
        <v>0</v>
      </c>
      <c r="J408" t="str">
        <f t="shared" si="12"/>
        <v>OKEX-2-M-PO_P_BTC-USD-SWAP</v>
      </c>
      <c r="K408" s="44">
        <f t="shared" si="13"/>
        <v>0</v>
      </c>
    </row>
    <row r="409" spans="1:11" x14ac:dyDescent="0.25">
      <c r="A409">
        <v>407</v>
      </c>
      <c r="B409" s="200">
        <v>44957</v>
      </c>
      <c r="C409" t="s">
        <v>45</v>
      </c>
      <c r="D409" t="s">
        <v>1212</v>
      </c>
      <c r="E409" t="s">
        <v>466</v>
      </c>
      <c r="F409" s="42">
        <v>0</v>
      </c>
      <c r="J409" t="str">
        <f t="shared" si="12"/>
        <v>OKEX-2-M-PO_P_ETH-USD-SWAP</v>
      </c>
      <c r="K409" s="44">
        <f t="shared" si="13"/>
        <v>0</v>
      </c>
    </row>
    <row r="410" spans="1:11" x14ac:dyDescent="0.25">
      <c r="A410">
        <v>408</v>
      </c>
      <c r="B410" s="200">
        <v>44957</v>
      </c>
      <c r="C410" t="s">
        <v>45</v>
      </c>
      <c r="D410" t="s">
        <v>1213</v>
      </c>
      <c r="E410" t="s">
        <v>47</v>
      </c>
      <c r="F410" s="42">
        <v>1101.6600000000001</v>
      </c>
      <c r="J410" t="str">
        <f t="shared" si="12"/>
        <v>OKEX-2-M-PTO_P_BTC-USDT-SWAP</v>
      </c>
      <c r="K410" s="44">
        <f t="shared" si="13"/>
        <v>1101.6600000000001</v>
      </c>
    </row>
    <row r="411" spans="1:11" x14ac:dyDescent="0.25">
      <c r="A411">
        <v>409</v>
      </c>
      <c r="B411" s="200">
        <v>44957</v>
      </c>
      <c r="C411" t="s">
        <v>45</v>
      </c>
      <c r="D411" t="s">
        <v>1213</v>
      </c>
      <c r="E411" t="s">
        <v>465</v>
      </c>
      <c r="F411" s="42">
        <v>50190</v>
      </c>
      <c r="J411" t="str">
        <f t="shared" si="12"/>
        <v>OKEX-2-M-PTO_P_EOS-USDT-SWAP</v>
      </c>
      <c r="K411" s="44">
        <f t="shared" si="13"/>
        <v>50190</v>
      </c>
    </row>
    <row r="412" spans="1:11" x14ac:dyDescent="0.25">
      <c r="A412">
        <v>410</v>
      </c>
      <c r="B412" s="200">
        <v>44957</v>
      </c>
      <c r="C412" t="s">
        <v>45</v>
      </c>
      <c r="D412" t="s">
        <v>1213</v>
      </c>
      <c r="E412" t="s">
        <v>467</v>
      </c>
      <c r="F412" s="42">
        <v>10519.4</v>
      </c>
      <c r="J412" t="str">
        <f t="shared" si="12"/>
        <v>OKEX-2-M-PTO_P_ETH-USDT-SWAP</v>
      </c>
      <c r="K412" s="44">
        <f t="shared" si="13"/>
        <v>10519.4</v>
      </c>
    </row>
    <row r="413" spans="1:11" x14ac:dyDescent="0.25">
      <c r="A413">
        <v>411</v>
      </c>
      <c r="B413" s="200">
        <v>44957</v>
      </c>
      <c r="C413" t="s">
        <v>45</v>
      </c>
      <c r="D413" t="s">
        <v>1213</v>
      </c>
      <c r="E413" t="s">
        <v>468</v>
      </c>
      <c r="F413" s="42">
        <v>-17667</v>
      </c>
      <c r="J413" t="str">
        <f t="shared" si="12"/>
        <v>OKEX-2-M-PTO_P_LINK-USDT-SWAP</v>
      </c>
      <c r="K413" s="44">
        <f t="shared" si="13"/>
        <v>-17667</v>
      </c>
    </row>
    <row r="414" spans="1:11" x14ac:dyDescent="0.25">
      <c r="A414">
        <v>412</v>
      </c>
      <c r="B414" s="200">
        <v>44957</v>
      </c>
      <c r="C414" t="s">
        <v>45</v>
      </c>
      <c r="D414" t="s">
        <v>1213</v>
      </c>
      <c r="E414" t="s">
        <v>38</v>
      </c>
      <c r="F414" s="42">
        <v>9252598.8100000005</v>
      </c>
      <c r="J414" t="str">
        <f t="shared" si="12"/>
        <v>OKEX-2-M-PTUSDT</v>
      </c>
      <c r="K414" s="44">
        <f t="shared" si="13"/>
        <v>9252598.8100000005</v>
      </c>
    </row>
    <row r="415" spans="1:11" x14ac:dyDescent="0.25">
      <c r="A415">
        <v>413</v>
      </c>
      <c r="B415" s="200">
        <v>44957</v>
      </c>
      <c r="C415" t="s">
        <v>45</v>
      </c>
      <c r="D415" t="s">
        <v>1214</v>
      </c>
      <c r="E415" t="s">
        <v>469</v>
      </c>
      <c r="F415" s="42">
        <v>1752.2</v>
      </c>
      <c r="J415" t="str">
        <f t="shared" si="12"/>
        <v>OKEX-2-S3-PTO_P_AXS-USDT-SWAP</v>
      </c>
      <c r="K415" s="44">
        <f t="shared" si="13"/>
        <v>1752.2</v>
      </c>
    </row>
    <row r="416" spans="1:11" x14ac:dyDescent="0.25">
      <c r="A416">
        <v>414</v>
      </c>
      <c r="B416" s="200">
        <v>44957</v>
      </c>
      <c r="C416" t="s">
        <v>45</v>
      </c>
      <c r="D416" t="s">
        <v>1214</v>
      </c>
      <c r="E416" t="s">
        <v>38</v>
      </c>
      <c r="F416" s="42">
        <v>-15690.59</v>
      </c>
      <c r="J416" t="str">
        <f t="shared" si="12"/>
        <v>OKEX-2-S3-PTUSDT</v>
      </c>
      <c r="K416" s="44">
        <f t="shared" si="13"/>
        <v>-15690.59</v>
      </c>
    </row>
    <row r="417" spans="1:11" x14ac:dyDescent="0.25">
      <c r="A417">
        <v>415</v>
      </c>
      <c r="B417" s="200">
        <v>44957</v>
      </c>
      <c r="C417" t="s">
        <v>175</v>
      </c>
      <c r="D417" t="s">
        <v>174</v>
      </c>
      <c r="E417" t="s">
        <v>14</v>
      </c>
      <c r="F417" s="42">
        <v>7.02</v>
      </c>
      <c r="J417" t="str">
        <f t="shared" si="12"/>
        <v>PITX-EBTC</v>
      </c>
      <c r="K417" s="44">
        <f t="shared" si="13"/>
        <v>7.02</v>
      </c>
    </row>
    <row r="418" spans="1:11" x14ac:dyDescent="0.25">
      <c r="A418">
        <v>416</v>
      </c>
      <c r="B418" s="200">
        <v>44957</v>
      </c>
      <c r="C418" t="s">
        <v>175</v>
      </c>
      <c r="D418" t="s">
        <v>174</v>
      </c>
      <c r="E418" t="s">
        <v>95</v>
      </c>
      <c r="F418" s="42">
        <v>-205319.24</v>
      </c>
      <c r="J418" t="str">
        <f t="shared" si="12"/>
        <v>PITX-EUSD</v>
      </c>
      <c r="K418" s="44">
        <f t="shared" si="13"/>
        <v>-205319.24</v>
      </c>
    </row>
    <row r="419" spans="1:11" x14ac:dyDescent="0.25">
      <c r="A419">
        <v>417</v>
      </c>
      <c r="B419" s="200">
        <v>44957</v>
      </c>
      <c r="C419" t="s">
        <v>1215</v>
      </c>
      <c r="D419" t="s">
        <v>1216</v>
      </c>
      <c r="E419" t="s">
        <v>116</v>
      </c>
      <c r="F419" s="42">
        <v>-217.39</v>
      </c>
      <c r="J419" t="str">
        <f t="shared" si="12"/>
        <v>GOTC-GACMAAVE</v>
      </c>
      <c r="K419" s="44">
        <f t="shared" si="13"/>
        <v>-217.39</v>
      </c>
    </row>
    <row r="420" spans="1:11" x14ac:dyDescent="0.25">
      <c r="A420">
        <v>418</v>
      </c>
      <c r="B420" s="200">
        <v>44957</v>
      </c>
      <c r="C420" t="s">
        <v>1215</v>
      </c>
      <c r="D420" t="s">
        <v>1216</v>
      </c>
      <c r="E420" t="s">
        <v>84</v>
      </c>
      <c r="F420" s="42">
        <v>-46576.45</v>
      </c>
      <c r="J420" t="str">
        <f t="shared" si="12"/>
        <v>GOTC-GACMADA</v>
      </c>
      <c r="K420" s="44">
        <f t="shared" si="13"/>
        <v>-46576.45</v>
      </c>
    </row>
    <row r="421" spans="1:11" x14ac:dyDescent="0.25">
      <c r="A421">
        <v>419</v>
      </c>
      <c r="B421" s="200">
        <v>44957</v>
      </c>
      <c r="C421" t="s">
        <v>1215</v>
      </c>
      <c r="D421" t="s">
        <v>1216</v>
      </c>
      <c r="E421" t="s">
        <v>122</v>
      </c>
      <c r="F421" s="42">
        <v>-127076.47</v>
      </c>
      <c r="J421" t="str">
        <f t="shared" si="12"/>
        <v>GOTC-GACMALGO</v>
      </c>
      <c r="K421" s="44">
        <f t="shared" si="13"/>
        <v>-127076.47</v>
      </c>
    </row>
    <row r="422" spans="1:11" x14ac:dyDescent="0.25">
      <c r="A422">
        <v>420</v>
      </c>
      <c r="B422" s="200">
        <v>44957</v>
      </c>
      <c r="C422" t="s">
        <v>1215</v>
      </c>
      <c r="D422" t="s">
        <v>1216</v>
      </c>
      <c r="E422" t="s">
        <v>185</v>
      </c>
      <c r="F422" s="42">
        <v>-528.12</v>
      </c>
      <c r="J422" t="str">
        <f t="shared" si="12"/>
        <v>GOTC-GACMAVAX</v>
      </c>
      <c r="K422" s="44">
        <f t="shared" si="13"/>
        <v>-528.12</v>
      </c>
    </row>
    <row r="423" spans="1:11" x14ac:dyDescent="0.25">
      <c r="A423">
        <v>421</v>
      </c>
      <c r="B423" s="200">
        <v>44957</v>
      </c>
      <c r="C423" t="s">
        <v>1215</v>
      </c>
      <c r="D423" t="s">
        <v>1216</v>
      </c>
      <c r="E423" t="s">
        <v>124</v>
      </c>
      <c r="F423" s="42">
        <v>3585.82</v>
      </c>
      <c r="J423" t="str">
        <f t="shared" si="12"/>
        <v>GOTC-GACMBAT</v>
      </c>
      <c r="K423" s="44">
        <f t="shared" si="13"/>
        <v>3585.82</v>
      </c>
    </row>
    <row r="424" spans="1:11" x14ac:dyDescent="0.25">
      <c r="A424">
        <v>422</v>
      </c>
      <c r="B424" s="200">
        <v>44957</v>
      </c>
      <c r="C424" t="s">
        <v>1215</v>
      </c>
      <c r="D424" t="s">
        <v>1216</v>
      </c>
      <c r="E424" t="s">
        <v>20</v>
      </c>
      <c r="F424" s="42">
        <v>41.56</v>
      </c>
      <c r="J424" t="str">
        <f t="shared" si="12"/>
        <v>GOTC-GACMBCH</v>
      </c>
      <c r="K424" s="44">
        <f t="shared" si="13"/>
        <v>41.56</v>
      </c>
    </row>
    <row r="425" spans="1:11" x14ac:dyDescent="0.25">
      <c r="A425">
        <v>423</v>
      </c>
      <c r="B425" s="200">
        <v>44957</v>
      </c>
      <c r="C425" t="s">
        <v>1215</v>
      </c>
      <c r="D425" t="s">
        <v>1216</v>
      </c>
      <c r="E425" t="s">
        <v>14</v>
      </c>
      <c r="F425" s="42">
        <v>80.44</v>
      </c>
      <c r="J425" t="str">
        <f t="shared" si="12"/>
        <v>GOTC-GACMBTC</v>
      </c>
      <c r="K425" s="44">
        <f t="shared" si="13"/>
        <v>80.44</v>
      </c>
    </row>
    <row r="426" spans="1:11" x14ac:dyDescent="0.25">
      <c r="A426">
        <v>424</v>
      </c>
      <c r="B426" s="200">
        <v>44957</v>
      </c>
      <c r="C426" t="s">
        <v>1215</v>
      </c>
      <c r="D426" t="s">
        <v>1216</v>
      </c>
      <c r="E426" t="s">
        <v>31</v>
      </c>
      <c r="F426" s="42">
        <v>69.849999999999994</v>
      </c>
      <c r="J426" t="str">
        <f t="shared" si="12"/>
        <v>GOTC-GACMCOMP</v>
      </c>
      <c r="K426" s="44">
        <f t="shared" si="13"/>
        <v>69.849999999999994</v>
      </c>
    </row>
    <row r="427" spans="1:11" x14ac:dyDescent="0.25">
      <c r="A427">
        <v>425</v>
      </c>
      <c r="B427" s="200">
        <v>44957</v>
      </c>
      <c r="C427" t="s">
        <v>1215</v>
      </c>
      <c r="D427" t="s">
        <v>1216</v>
      </c>
      <c r="E427" t="s">
        <v>188</v>
      </c>
      <c r="F427" s="42">
        <v>30776.799999999999</v>
      </c>
      <c r="J427" t="str">
        <f t="shared" si="12"/>
        <v>GOTC-GACMDOGE</v>
      </c>
      <c r="K427" s="44">
        <f t="shared" si="13"/>
        <v>30776.799999999999</v>
      </c>
    </row>
    <row r="428" spans="1:11" x14ac:dyDescent="0.25">
      <c r="A428">
        <v>426</v>
      </c>
      <c r="B428" s="200">
        <v>44957</v>
      </c>
      <c r="C428" t="s">
        <v>1215</v>
      </c>
      <c r="D428" t="s">
        <v>1216</v>
      </c>
      <c r="E428" t="s">
        <v>22</v>
      </c>
      <c r="F428" s="42">
        <v>252.88</v>
      </c>
      <c r="J428" t="str">
        <f t="shared" si="12"/>
        <v>GOTC-GACMDOT</v>
      </c>
      <c r="K428" s="44">
        <f t="shared" si="13"/>
        <v>252.88</v>
      </c>
    </row>
    <row r="429" spans="1:11" x14ac:dyDescent="0.25">
      <c r="A429">
        <v>427</v>
      </c>
      <c r="B429" s="200">
        <v>44957</v>
      </c>
      <c r="C429" t="s">
        <v>1215</v>
      </c>
      <c r="D429" t="s">
        <v>1216</v>
      </c>
      <c r="E429" t="s">
        <v>28</v>
      </c>
      <c r="F429" s="42">
        <v>-8608.3799999999992</v>
      </c>
      <c r="J429" t="str">
        <f t="shared" si="12"/>
        <v>GOTC-GACMENJ</v>
      </c>
      <c r="K429" s="44">
        <f t="shared" si="13"/>
        <v>-8608.3799999999992</v>
      </c>
    </row>
    <row r="430" spans="1:11" x14ac:dyDescent="0.25">
      <c r="A430">
        <v>428</v>
      </c>
      <c r="B430" s="200">
        <v>44957</v>
      </c>
      <c r="C430" t="s">
        <v>1215</v>
      </c>
      <c r="D430" t="s">
        <v>1216</v>
      </c>
      <c r="E430" t="s">
        <v>23</v>
      </c>
      <c r="F430" s="42">
        <v>-9304.2000000000007</v>
      </c>
      <c r="J430" t="str">
        <f t="shared" si="12"/>
        <v>GOTC-GACMEOS</v>
      </c>
      <c r="K430" s="44">
        <f t="shared" si="13"/>
        <v>-9304.2000000000007</v>
      </c>
    </row>
    <row r="431" spans="1:11" x14ac:dyDescent="0.25">
      <c r="A431">
        <v>429</v>
      </c>
      <c r="B431" s="200">
        <v>44957</v>
      </c>
      <c r="C431" t="s">
        <v>1215</v>
      </c>
      <c r="D431" t="s">
        <v>1216</v>
      </c>
      <c r="E431" t="s">
        <v>15</v>
      </c>
      <c r="F431" s="42">
        <v>799.22</v>
      </c>
      <c r="J431" t="str">
        <f t="shared" si="12"/>
        <v>GOTC-GACMETH</v>
      </c>
      <c r="K431" s="44">
        <f t="shared" si="13"/>
        <v>799.22</v>
      </c>
    </row>
    <row r="432" spans="1:11" x14ac:dyDescent="0.25">
      <c r="A432">
        <v>430</v>
      </c>
      <c r="B432" s="200">
        <v>44957</v>
      </c>
      <c r="C432" t="s">
        <v>1215</v>
      </c>
      <c r="D432" t="s">
        <v>1216</v>
      </c>
      <c r="E432" t="s">
        <v>189</v>
      </c>
      <c r="F432" s="42">
        <v>-6443.8</v>
      </c>
      <c r="J432" t="str">
        <f t="shared" si="12"/>
        <v>GOTC-GACMFTM</v>
      </c>
      <c r="K432" s="44">
        <f t="shared" si="13"/>
        <v>-6443.8</v>
      </c>
    </row>
    <row r="433" spans="1:11" x14ac:dyDescent="0.25">
      <c r="A433">
        <v>431</v>
      </c>
      <c r="B433" s="200">
        <v>44957</v>
      </c>
      <c r="C433" t="s">
        <v>1215</v>
      </c>
      <c r="D433" t="s">
        <v>1216</v>
      </c>
      <c r="E433" t="s">
        <v>408</v>
      </c>
      <c r="F433" s="42">
        <v>-284568.5</v>
      </c>
      <c r="J433" t="str">
        <f t="shared" si="12"/>
        <v>GOTC-GACMGRT</v>
      </c>
      <c r="K433" s="44">
        <f t="shared" si="13"/>
        <v>-284568.5</v>
      </c>
    </row>
    <row r="434" spans="1:11" x14ac:dyDescent="0.25">
      <c r="A434">
        <v>432</v>
      </c>
      <c r="B434" s="200">
        <v>44957</v>
      </c>
      <c r="C434" t="s">
        <v>1215</v>
      </c>
      <c r="D434" t="s">
        <v>1216</v>
      </c>
      <c r="E434" t="s">
        <v>135</v>
      </c>
      <c r="F434" s="42">
        <v>-729539.6</v>
      </c>
      <c r="J434" t="str">
        <f t="shared" si="12"/>
        <v>GOTC-GACMHBAR</v>
      </c>
      <c r="K434" s="44">
        <f t="shared" si="13"/>
        <v>-729539.6</v>
      </c>
    </row>
    <row r="435" spans="1:11" x14ac:dyDescent="0.25">
      <c r="A435">
        <v>433</v>
      </c>
      <c r="B435" s="200">
        <v>44957</v>
      </c>
      <c r="C435" t="s">
        <v>1215</v>
      </c>
      <c r="D435" t="s">
        <v>1216</v>
      </c>
      <c r="E435" t="s">
        <v>27</v>
      </c>
      <c r="F435" s="42">
        <v>1071.3499999999999</v>
      </c>
      <c r="J435" t="str">
        <f t="shared" si="12"/>
        <v>GOTC-GACMLINK</v>
      </c>
      <c r="K435" s="44">
        <f t="shared" si="13"/>
        <v>1071.3499999999999</v>
      </c>
    </row>
    <row r="436" spans="1:11" x14ac:dyDescent="0.25">
      <c r="A436">
        <v>434</v>
      </c>
      <c r="B436" s="200">
        <v>44957</v>
      </c>
      <c r="C436" t="s">
        <v>1215</v>
      </c>
      <c r="D436" t="s">
        <v>1216</v>
      </c>
      <c r="E436" t="s">
        <v>24</v>
      </c>
      <c r="F436" s="42">
        <v>85.77</v>
      </c>
      <c r="J436" t="str">
        <f t="shared" si="12"/>
        <v>GOTC-GACMLTC</v>
      </c>
      <c r="K436" s="44">
        <f t="shared" si="13"/>
        <v>85.77</v>
      </c>
    </row>
    <row r="437" spans="1:11" x14ac:dyDescent="0.25">
      <c r="A437">
        <v>435</v>
      </c>
      <c r="B437" s="200">
        <v>44957</v>
      </c>
      <c r="C437" t="s">
        <v>1215</v>
      </c>
      <c r="D437" t="s">
        <v>1216</v>
      </c>
      <c r="E437" t="s">
        <v>190</v>
      </c>
      <c r="F437" s="42">
        <v>-15539.75</v>
      </c>
      <c r="J437" t="str">
        <f t="shared" si="12"/>
        <v>GOTC-GACMMANA</v>
      </c>
      <c r="K437" s="44">
        <f t="shared" si="13"/>
        <v>-15539.75</v>
      </c>
    </row>
    <row r="438" spans="1:11" x14ac:dyDescent="0.25">
      <c r="A438">
        <v>436</v>
      </c>
      <c r="B438" s="200">
        <v>44957</v>
      </c>
      <c r="C438" t="s">
        <v>1215</v>
      </c>
      <c r="D438" t="s">
        <v>1216</v>
      </c>
      <c r="E438" t="s">
        <v>191</v>
      </c>
      <c r="F438" s="42">
        <v>-12922.82</v>
      </c>
      <c r="J438" t="str">
        <f t="shared" si="12"/>
        <v>GOTC-GACMMATIC</v>
      </c>
      <c r="K438" s="44">
        <f t="shared" si="13"/>
        <v>-12922.82</v>
      </c>
    </row>
    <row r="439" spans="1:11" x14ac:dyDescent="0.25">
      <c r="A439">
        <v>437</v>
      </c>
      <c r="B439" s="200">
        <v>44957</v>
      </c>
      <c r="C439" t="s">
        <v>1215</v>
      </c>
      <c r="D439" t="s">
        <v>1216</v>
      </c>
      <c r="E439" t="s">
        <v>406</v>
      </c>
      <c r="F439" s="42">
        <v>-50.76</v>
      </c>
      <c r="J439" t="str">
        <f t="shared" si="12"/>
        <v>GOTC-GACMMKR</v>
      </c>
      <c r="K439" s="44">
        <f t="shared" si="13"/>
        <v>-50.76</v>
      </c>
    </row>
    <row r="440" spans="1:11" x14ac:dyDescent="0.25">
      <c r="A440">
        <v>438</v>
      </c>
      <c r="B440" s="200">
        <v>44957</v>
      </c>
      <c r="C440" t="s">
        <v>1215</v>
      </c>
      <c r="D440" t="s">
        <v>1216</v>
      </c>
      <c r="E440" t="s">
        <v>37</v>
      </c>
      <c r="F440" s="42">
        <v>-2.48</v>
      </c>
      <c r="J440" t="str">
        <f t="shared" si="12"/>
        <v>GOTC-GACMSHIB</v>
      </c>
      <c r="K440" s="44">
        <f t="shared" si="13"/>
        <v>-2.48</v>
      </c>
    </row>
    <row r="441" spans="1:11" x14ac:dyDescent="0.25">
      <c r="A441">
        <v>439</v>
      </c>
      <c r="B441" s="200">
        <v>44957</v>
      </c>
      <c r="C441" t="s">
        <v>1215</v>
      </c>
      <c r="D441" t="s">
        <v>1216</v>
      </c>
      <c r="E441" t="s">
        <v>153</v>
      </c>
      <c r="F441" s="42">
        <v>475.81</v>
      </c>
      <c r="J441" t="str">
        <f t="shared" si="12"/>
        <v>GOTC-GACMSOL</v>
      </c>
      <c r="K441" s="44">
        <f t="shared" si="13"/>
        <v>475.81</v>
      </c>
    </row>
    <row r="442" spans="1:11" x14ac:dyDescent="0.25">
      <c r="A442">
        <v>440</v>
      </c>
      <c r="B442" s="200">
        <v>44957</v>
      </c>
      <c r="C442" t="s">
        <v>1215</v>
      </c>
      <c r="D442" t="s">
        <v>1216</v>
      </c>
      <c r="E442" t="s">
        <v>407</v>
      </c>
      <c r="F442" s="42">
        <v>-12006.49</v>
      </c>
      <c r="J442" t="str">
        <f t="shared" si="12"/>
        <v>GOTC-GACMSUSHI</v>
      </c>
      <c r="K442" s="44">
        <f t="shared" si="13"/>
        <v>-12006.49</v>
      </c>
    </row>
    <row r="443" spans="1:11" x14ac:dyDescent="0.25">
      <c r="A443">
        <v>441</v>
      </c>
      <c r="B443" s="200">
        <v>44957</v>
      </c>
      <c r="C443" t="s">
        <v>1215</v>
      </c>
      <c r="D443" t="s">
        <v>1216</v>
      </c>
      <c r="E443" t="s">
        <v>158</v>
      </c>
      <c r="F443" s="42">
        <v>-1328.88</v>
      </c>
      <c r="J443" t="str">
        <f t="shared" si="12"/>
        <v>GOTC-GACMUNI</v>
      </c>
      <c r="K443" s="44">
        <f t="shared" si="13"/>
        <v>-1328.88</v>
      </c>
    </row>
    <row r="444" spans="1:11" x14ac:dyDescent="0.25">
      <c r="A444">
        <v>442</v>
      </c>
      <c r="B444" s="200">
        <v>44957</v>
      </c>
      <c r="C444" t="s">
        <v>1215</v>
      </c>
      <c r="D444" t="s">
        <v>1216</v>
      </c>
      <c r="E444" t="s">
        <v>95</v>
      </c>
      <c r="F444" s="42">
        <v>-1484543.8</v>
      </c>
      <c r="J444" t="str">
        <f t="shared" si="12"/>
        <v>GOTC-GACMUSD</v>
      </c>
      <c r="K444" s="44">
        <f t="shared" si="13"/>
        <v>-1484543.8</v>
      </c>
    </row>
    <row r="445" spans="1:11" x14ac:dyDescent="0.25">
      <c r="A445">
        <v>443</v>
      </c>
      <c r="B445" s="200">
        <v>44957</v>
      </c>
      <c r="C445" t="s">
        <v>1215</v>
      </c>
      <c r="D445" t="s">
        <v>1216</v>
      </c>
      <c r="E445" t="s">
        <v>38</v>
      </c>
      <c r="F445" s="42">
        <v>-1400322.06</v>
      </c>
      <c r="J445" t="str">
        <f t="shared" si="12"/>
        <v>GOTC-GACMUSDT</v>
      </c>
      <c r="K445" s="44">
        <f t="shared" si="13"/>
        <v>-1400322.06</v>
      </c>
    </row>
    <row r="446" spans="1:11" x14ac:dyDescent="0.25">
      <c r="A446">
        <v>444</v>
      </c>
      <c r="B446" s="200">
        <v>44957</v>
      </c>
      <c r="C446" t="s">
        <v>1215</v>
      </c>
      <c r="D446" t="s">
        <v>1216</v>
      </c>
      <c r="E446" t="s">
        <v>162</v>
      </c>
      <c r="F446" s="42">
        <v>-210224.74</v>
      </c>
      <c r="J446" t="str">
        <f t="shared" si="12"/>
        <v>GOTC-GACMXLM</v>
      </c>
      <c r="K446" s="44">
        <f t="shared" si="13"/>
        <v>-210224.74</v>
      </c>
    </row>
    <row r="447" spans="1:11" x14ac:dyDescent="0.25">
      <c r="A447">
        <v>445</v>
      </c>
      <c r="B447" s="200">
        <v>44957</v>
      </c>
      <c r="C447" t="s">
        <v>1215</v>
      </c>
      <c r="D447" t="s">
        <v>1216</v>
      </c>
      <c r="E447" t="s">
        <v>163</v>
      </c>
      <c r="F447" s="42">
        <v>-24370.23</v>
      </c>
      <c r="J447" t="str">
        <f t="shared" si="12"/>
        <v>GOTC-GACMXTZ</v>
      </c>
      <c r="K447" s="44">
        <f t="shared" si="13"/>
        <v>-24370.23</v>
      </c>
    </row>
    <row r="448" spans="1:11" x14ac:dyDescent="0.25">
      <c r="A448">
        <v>446</v>
      </c>
      <c r="B448" s="200">
        <v>44957</v>
      </c>
      <c r="C448" t="s">
        <v>1215</v>
      </c>
      <c r="D448" t="s">
        <v>1216</v>
      </c>
      <c r="E448" t="s">
        <v>170</v>
      </c>
      <c r="F448" s="42">
        <v>-1.87</v>
      </c>
      <c r="J448" t="str">
        <f t="shared" si="12"/>
        <v>GOTC-GACMYFI</v>
      </c>
      <c r="K448" s="44">
        <f t="shared" si="13"/>
        <v>-1.87</v>
      </c>
    </row>
    <row r="449" spans="1:11" x14ac:dyDescent="0.25">
      <c r="A449">
        <v>447</v>
      </c>
      <c r="B449" s="200">
        <v>44957</v>
      </c>
      <c r="C449" t="s">
        <v>1217</v>
      </c>
      <c r="D449" t="s">
        <v>1216</v>
      </c>
      <c r="E449" t="s">
        <v>38</v>
      </c>
      <c r="F449" s="42">
        <v>0</v>
      </c>
      <c r="J449" t="str">
        <f t="shared" si="12"/>
        <v>GOTC-GACMUSDT</v>
      </c>
      <c r="K449" s="44">
        <f t="shared" si="13"/>
        <v>0</v>
      </c>
    </row>
    <row r="450" spans="1:11" x14ac:dyDescent="0.25">
      <c r="A450">
        <v>448</v>
      </c>
      <c r="B450" s="200">
        <v>44957</v>
      </c>
      <c r="C450" t="s">
        <v>1218</v>
      </c>
      <c r="D450" t="s">
        <v>1219</v>
      </c>
      <c r="E450" t="s">
        <v>107</v>
      </c>
      <c r="F450" s="42">
        <v>0</v>
      </c>
      <c r="J450" t="str">
        <f t="shared" si="12"/>
        <v>REBATE-BINE-2-S1-EEUR</v>
      </c>
      <c r="K450" s="44">
        <f t="shared" si="13"/>
        <v>0</v>
      </c>
    </row>
    <row r="451" spans="1:11" x14ac:dyDescent="0.25">
      <c r="A451">
        <v>449</v>
      </c>
      <c r="B451" s="200">
        <v>44957</v>
      </c>
      <c r="C451" t="s">
        <v>1218</v>
      </c>
      <c r="D451" t="s">
        <v>1219</v>
      </c>
      <c r="E451" t="s">
        <v>38</v>
      </c>
      <c r="F451" s="42">
        <v>1688.04</v>
      </c>
      <c r="J451" t="str">
        <f t="shared" ref="J451:J457" si="14">D451&amp;E451</f>
        <v>REBATE-BINE-2-S1-EUSDT</v>
      </c>
      <c r="K451" s="44">
        <f t="shared" ref="K451:K457" si="15">F451</f>
        <v>1688.04</v>
      </c>
    </row>
    <row r="452" spans="1:11" x14ac:dyDescent="0.25">
      <c r="A452">
        <v>450</v>
      </c>
      <c r="B452" s="200">
        <v>44957</v>
      </c>
      <c r="C452" t="s">
        <v>1218</v>
      </c>
      <c r="D452" t="s">
        <v>1220</v>
      </c>
      <c r="E452" t="s">
        <v>14</v>
      </c>
      <c r="F452" s="42">
        <v>0.05</v>
      </c>
      <c r="J452" t="str">
        <f t="shared" si="14"/>
        <v>REBATE-BINE-2-S1-MBTC</v>
      </c>
      <c r="K452" s="44">
        <f t="shared" si="15"/>
        <v>0.05</v>
      </c>
    </row>
    <row r="453" spans="1:11" x14ac:dyDescent="0.25">
      <c r="A453">
        <v>451</v>
      </c>
      <c r="B453" s="200">
        <v>44957</v>
      </c>
      <c r="C453" t="s">
        <v>1218</v>
      </c>
      <c r="D453" t="s">
        <v>1220</v>
      </c>
      <c r="E453" t="s">
        <v>88</v>
      </c>
      <c r="F453" s="42">
        <v>28435.85</v>
      </c>
      <c r="J453" t="str">
        <f t="shared" si="14"/>
        <v>REBATE-BINE-2-S1-MBUSD</v>
      </c>
      <c r="K453" s="44">
        <f t="shared" si="15"/>
        <v>28435.85</v>
      </c>
    </row>
    <row r="454" spans="1:11" x14ac:dyDescent="0.25">
      <c r="A454">
        <v>452</v>
      </c>
      <c r="B454" s="200">
        <v>44957</v>
      </c>
      <c r="C454" t="s">
        <v>1218</v>
      </c>
      <c r="D454" t="s">
        <v>1220</v>
      </c>
      <c r="E454" t="s">
        <v>38</v>
      </c>
      <c r="F454" s="42">
        <v>54290.64</v>
      </c>
      <c r="J454" t="str">
        <f t="shared" si="14"/>
        <v>REBATE-BINE-2-S1-MUSDT</v>
      </c>
      <c r="K454" s="44">
        <f t="shared" si="15"/>
        <v>54290.64</v>
      </c>
    </row>
    <row r="455" spans="1:11" x14ac:dyDescent="0.25">
      <c r="A455">
        <v>453</v>
      </c>
      <c r="B455" s="200">
        <v>44957</v>
      </c>
      <c r="C455" t="s">
        <v>182</v>
      </c>
      <c r="D455" t="s">
        <v>181</v>
      </c>
      <c r="E455" t="s">
        <v>14</v>
      </c>
      <c r="F455" s="42">
        <v>208.61</v>
      </c>
      <c r="J455" t="str">
        <f t="shared" si="14"/>
        <v>WOOX-1-M-EBTC</v>
      </c>
      <c r="K455" s="44">
        <f t="shared" si="15"/>
        <v>208.61</v>
      </c>
    </row>
    <row r="456" spans="1:11" x14ac:dyDescent="0.25">
      <c r="A456">
        <v>454</v>
      </c>
      <c r="B456" s="200">
        <v>44957</v>
      </c>
      <c r="C456" t="s">
        <v>182</v>
      </c>
      <c r="D456" t="s">
        <v>181</v>
      </c>
      <c r="E456" t="s">
        <v>15</v>
      </c>
      <c r="F456" s="42">
        <v>-121.48</v>
      </c>
      <c r="J456" t="str">
        <f t="shared" si="14"/>
        <v>WOOX-1-M-EETH</v>
      </c>
      <c r="K456" s="44">
        <f t="shared" si="15"/>
        <v>-121.48</v>
      </c>
    </row>
    <row r="457" spans="1:11" x14ac:dyDescent="0.25">
      <c r="A457">
        <v>455</v>
      </c>
      <c r="B457" s="200">
        <v>44957</v>
      </c>
      <c r="C457" t="s">
        <v>182</v>
      </c>
      <c r="D457" t="s">
        <v>181</v>
      </c>
      <c r="E457" t="s">
        <v>38</v>
      </c>
      <c r="F457" s="42">
        <v>-8587167.3599999994</v>
      </c>
      <c r="J457" t="str">
        <f t="shared" si="14"/>
        <v>WOOX-1-M-EUSDT</v>
      </c>
      <c r="K457" s="44">
        <f t="shared" si="15"/>
        <v>-8587167.3599999994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V540"/>
  <sheetViews>
    <sheetView zoomScale="78" zoomScaleNormal="78" workbookViewId="0">
      <selection activeCell="B39" sqref="B39"/>
    </sheetView>
  </sheetViews>
  <sheetFormatPr defaultRowHeight="15" x14ac:dyDescent="0.25"/>
  <cols>
    <col min="1" max="2" width="12.5703125" bestFit="1" customWidth="1"/>
    <col min="3" max="3" width="12.5703125" customWidth="1"/>
    <col min="4" max="4" width="1.7109375" style="80" customWidth="1"/>
    <col min="6" max="6" width="23.140625" bestFit="1" customWidth="1"/>
    <col min="7" max="7" width="13.5703125" bestFit="1" customWidth="1"/>
    <col min="8" max="8" width="10.140625" bestFit="1" customWidth="1"/>
    <col min="9" max="9" width="12" bestFit="1" customWidth="1"/>
    <col min="10" max="10" width="1.7109375" style="80" customWidth="1"/>
    <col min="11" max="12" width="19.85546875" bestFit="1" customWidth="1"/>
    <col min="13" max="13" width="15.140625" bestFit="1" customWidth="1"/>
    <col min="14" max="14" width="1.7109375" style="80" customWidth="1"/>
    <col min="15" max="15" width="67.42578125" customWidth="1"/>
    <col min="16" max="16" width="18.7109375" style="42" customWidth="1"/>
    <col min="17" max="17" width="21" customWidth="1"/>
    <col min="18" max="18" width="18.7109375" style="42" customWidth="1"/>
    <col min="19" max="19" width="1.7109375" style="81" customWidth="1"/>
  </cols>
  <sheetData>
    <row r="1" spans="1:19" s="82" customFormat="1" x14ac:dyDescent="0.25">
      <c r="A1" s="82" t="s">
        <v>214</v>
      </c>
      <c r="B1" s="82" t="s">
        <v>0</v>
      </c>
      <c r="C1" s="82" t="s">
        <v>791</v>
      </c>
      <c r="D1" s="83"/>
      <c r="F1" s="82" t="s">
        <v>71</v>
      </c>
      <c r="G1" s="82" t="s">
        <v>73</v>
      </c>
      <c r="H1" s="82" t="s">
        <v>81</v>
      </c>
      <c r="I1" s="82" t="s">
        <v>82</v>
      </c>
      <c r="J1" s="83"/>
      <c r="N1" s="83"/>
      <c r="O1" s="19" t="s">
        <v>429</v>
      </c>
      <c r="P1" s="79" t="s">
        <v>428</v>
      </c>
      <c r="Q1" s="19" t="s">
        <v>74</v>
      </c>
      <c r="R1" s="79" t="s">
        <v>309</v>
      </c>
      <c r="S1" s="84"/>
    </row>
    <row r="2" spans="1:19" x14ac:dyDescent="0.25">
      <c r="A2" t="s">
        <v>86</v>
      </c>
      <c r="B2" t="s">
        <v>11</v>
      </c>
      <c r="C2" t="b">
        <v>1</v>
      </c>
      <c r="F2" t="s">
        <v>93</v>
      </c>
      <c r="H2" t="s">
        <v>85</v>
      </c>
      <c r="I2" t="s">
        <v>94</v>
      </c>
      <c r="K2" t="s">
        <v>112</v>
      </c>
      <c r="L2" t="s">
        <v>227</v>
      </c>
      <c r="M2" t="s">
        <v>226</v>
      </c>
      <c r="O2" s="78" t="str">
        <f>IF('asset_&amp;_open_positions'!$C2="","",'asset_&amp;_open_positions'!$E2)</f>
        <v>B_P_BTC-USD-SWAP</v>
      </c>
      <c r="P2" s="42">
        <f>IF('asset_&amp;_open_positions'!$C2="","",'asset_&amp;_open_positions'!$H2)</f>
        <v>22972.9</v>
      </c>
      <c r="Q2" s="78" t="str">
        <f>IF(OR('asset_&amp;_open_positions'!$C2="",'asset_&amp;_open_positions'!$J2="SWAP",'asset_&amp;_open_positions'!$J2="FUTURE",'asset_&amp;_open_positions'!$J2="CME FUTURE"),"",'asset_&amp;_open_positions'!$M2)</f>
        <v/>
      </c>
      <c r="R2" s="42" t="str">
        <f>IF(OR('asset_&amp;_open_positions'!$C2="",'asset_&amp;_open_positions'!$J2="SWAP",'asset_&amp;_open_positions'!$J2="FUTURE",'asset_&amp;_open_positions'!$J2="CME FUTURE"),"",'asset_&amp;_open_positions'!$H2)</f>
        <v/>
      </c>
    </row>
    <row r="3" spans="1:19" x14ac:dyDescent="0.25">
      <c r="A3" t="s">
        <v>257</v>
      </c>
      <c r="B3" t="s">
        <v>257</v>
      </c>
      <c r="C3" t="b">
        <v>0</v>
      </c>
      <c r="F3" t="s">
        <v>97</v>
      </c>
      <c r="H3" t="s">
        <v>85</v>
      </c>
      <c r="I3" t="s">
        <v>97</v>
      </c>
      <c r="K3" t="s">
        <v>118</v>
      </c>
      <c r="L3" t="s">
        <v>228</v>
      </c>
      <c r="M3" t="s">
        <v>226</v>
      </c>
      <c r="O3" s="78" t="str">
        <f>IF('asset_&amp;_open_positions'!$C3="","",'asset_&amp;_open_positions'!$E3)</f>
        <v>B_P_ETH-USD-SWAP</v>
      </c>
      <c r="P3" s="42">
        <f>IF('asset_&amp;_open_positions'!$C3="","",'asset_&amp;_open_positions'!$H3)</f>
        <v>1574.36</v>
      </c>
      <c r="Q3" s="78" t="str">
        <f>IF(OR('asset_&amp;_open_positions'!$C3="",'asset_&amp;_open_positions'!$J3="SWAP",'asset_&amp;_open_positions'!$J3="FUTURE",'asset_&amp;_open_positions'!$J3="CME FUTURE"),"",'asset_&amp;_open_positions'!$M3)</f>
        <v/>
      </c>
      <c r="R3" s="42" t="str">
        <f>IF(OR('asset_&amp;_open_positions'!$C3="",'asset_&amp;_open_positions'!$J3="SWAP",'asset_&amp;_open_positions'!$J3="FUTURE",'asset_&amp;_open_positions'!$J3="CME FUTURE"),"",'asset_&amp;_open_positions'!$H3)</f>
        <v/>
      </c>
    </row>
    <row r="4" spans="1:19" x14ac:dyDescent="0.25">
      <c r="A4" t="s">
        <v>253</v>
      </c>
      <c r="B4" t="s">
        <v>253</v>
      </c>
      <c r="C4" t="b">
        <v>1</v>
      </c>
      <c r="F4" t="s">
        <v>106</v>
      </c>
      <c r="H4" t="s">
        <v>85</v>
      </c>
      <c r="I4" t="s">
        <v>108</v>
      </c>
      <c r="K4" t="s">
        <v>45</v>
      </c>
      <c r="L4" t="s">
        <v>229</v>
      </c>
      <c r="M4" t="s">
        <v>226</v>
      </c>
      <c r="O4" s="78" t="str">
        <f>IF('asset_&amp;_open_positions'!$C4="","",'asset_&amp;_open_positions'!$E4)</f>
        <v>B_F_BTC-USD_230331</v>
      </c>
      <c r="P4" s="42">
        <f>IF('asset_&amp;_open_positions'!$C4="","",'asset_&amp;_open_positions'!$H4)</f>
        <v>23178.214225129999</v>
      </c>
      <c r="Q4" s="78" t="str">
        <f>IF(OR('asset_&amp;_open_positions'!$C4="",'asset_&amp;_open_positions'!$J4="SWAP",'asset_&amp;_open_positions'!$J4="FUTURE",'asset_&amp;_open_positions'!$J4="CME FUTURE"),"",'asset_&amp;_open_positions'!$M4)</f>
        <v/>
      </c>
      <c r="R4" s="42" t="str">
        <f>IF(OR('asset_&amp;_open_positions'!$C4="",'asset_&amp;_open_positions'!$J4="SWAP",'asset_&amp;_open_positions'!$J4="FUTURE",'asset_&amp;_open_positions'!$J4="CME FUTURE"),"",'asset_&amp;_open_positions'!$H4)</f>
        <v/>
      </c>
    </row>
    <row r="5" spans="1:19" x14ac:dyDescent="0.25">
      <c r="A5" t="s">
        <v>32</v>
      </c>
      <c r="B5" t="s">
        <v>32</v>
      </c>
      <c r="C5" t="b">
        <v>1</v>
      </c>
      <c r="F5" t="s">
        <v>111</v>
      </c>
      <c r="G5" t="s">
        <v>72</v>
      </c>
      <c r="H5" t="s">
        <v>85</v>
      </c>
      <c r="I5" t="s">
        <v>112</v>
      </c>
      <c r="K5" t="s">
        <v>175</v>
      </c>
      <c r="L5" t="s">
        <v>230</v>
      </c>
      <c r="M5" t="s">
        <v>226</v>
      </c>
      <c r="O5" s="78" t="str">
        <f>IF('asset_&amp;_open_positions'!$C5="","",'asset_&amp;_open_positions'!$E5)</f>
        <v>B_F_BTC-USD_230630</v>
      </c>
      <c r="P5" s="42">
        <f>IF('asset_&amp;_open_positions'!$C5="","",'asset_&amp;_open_positions'!$H5)</f>
        <v>23453.729420629999</v>
      </c>
      <c r="Q5" s="78" t="str">
        <f>IF(OR('asset_&amp;_open_positions'!$C5="",'asset_&amp;_open_positions'!$J5="SWAP",'asset_&amp;_open_positions'!$J5="FUTURE",'asset_&amp;_open_positions'!$J5="CME FUTURE"),"",'asset_&amp;_open_positions'!$M5)</f>
        <v/>
      </c>
      <c r="R5" s="42" t="str">
        <f>IF(OR('asset_&amp;_open_positions'!$C5="",'asset_&amp;_open_positions'!$J5="SWAP",'asset_&amp;_open_positions'!$J5="FUTURE",'asset_&amp;_open_positions'!$J5="CME FUTURE"),"",'asset_&amp;_open_positions'!$H5)</f>
        <v/>
      </c>
    </row>
    <row r="6" spans="1:19" x14ac:dyDescent="0.25">
      <c r="A6" t="s">
        <v>108</v>
      </c>
      <c r="B6" t="s">
        <v>36</v>
      </c>
      <c r="C6" t="b">
        <v>1</v>
      </c>
      <c r="F6" t="s">
        <v>40</v>
      </c>
      <c r="G6" t="s">
        <v>72</v>
      </c>
      <c r="H6" t="s">
        <v>85</v>
      </c>
      <c r="I6" t="s">
        <v>112</v>
      </c>
      <c r="K6" t="s">
        <v>86</v>
      </c>
      <c r="L6" t="s">
        <v>231</v>
      </c>
      <c r="M6" t="s">
        <v>226</v>
      </c>
      <c r="O6" s="78" t="str">
        <f>IF('asset_&amp;_open_positions'!$C6="","",'asset_&amp;_open_positions'!$E6)</f>
        <v>B_F_ETH-USD_230331</v>
      </c>
      <c r="P6" s="42">
        <f>IF('asset_&amp;_open_positions'!$C6="","",'asset_&amp;_open_positions'!$H6)</f>
        <v>1588.01316367</v>
      </c>
      <c r="Q6" s="78" t="str">
        <f>IF(OR('asset_&amp;_open_positions'!$C6="",'asset_&amp;_open_positions'!$J6="SWAP",'asset_&amp;_open_positions'!$J6="FUTURE",'asset_&amp;_open_positions'!$J6="CME FUTURE"),"",'asset_&amp;_open_positions'!$M6)</f>
        <v/>
      </c>
      <c r="R6" s="42" t="str">
        <f>IF(OR('asset_&amp;_open_positions'!$C6="",'asset_&amp;_open_positions'!$J6="SWAP",'asset_&amp;_open_positions'!$J6="FUTURE",'asset_&amp;_open_positions'!$J6="CME FUTURE"),"",'asset_&amp;_open_positions'!$H6)</f>
        <v/>
      </c>
    </row>
    <row r="7" spans="1:19" x14ac:dyDescent="0.25">
      <c r="A7" t="s">
        <v>213</v>
      </c>
      <c r="B7" t="s">
        <v>39</v>
      </c>
      <c r="C7" t="b">
        <v>1</v>
      </c>
      <c r="F7" t="s">
        <v>114</v>
      </c>
      <c r="H7" t="s">
        <v>85</v>
      </c>
      <c r="I7" t="s">
        <v>112</v>
      </c>
      <c r="K7" t="s">
        <v>220</v>
      </c>
      <c r="L7" t="s">
        <v>232</v>
      </c>
      <c r="M7" t="s">
        <v>226</v>
      </c>
      <c r="O7" s="78" t="str">
        <f>IF('asset_&amp;_open_positions'!$C7="","",'asset_&amp;_open_positions'!$E7)</f>
        <v>BAXSUSDT</v>
      </c>
      <c r="P7" s="42">
        <f>IF('asset_&amp;_open_positions'!$C7="","",'asset_&amp;_open_positions'!$H7)</f>
        <v>10.25409698</v>
      </c>
      <c r="Q7" s="78" t="str">
        <f>IF(OR('asset_&amp;_open_positions'!$C7="",'asset_&amp;_open_positions'!$J7="SWAP",'asset_&amp;_open_positions'!$J7="FUTURE",'asset_&amp;_open_positions'!$J7="CME FUTURE"),"",'asset_&amp;_open_positions'!$M7)</f>
        <v/>
      </c>
      <c r="R7" s="42" t="str">
        <f>IF(OR('asset_&amp;_open_positions'!$C7="",'asset_&amp;_open_positions'!$J7="SWAP",'asset_&amp;_open_positions'!$J7="FUTURE",'asset_&amp;_open_positions'!$J7="CME FUTURE"),"",'asset_&amp;_open_positions'!$H7)</f>
        <v/>
      </c>
    </row>
    <row r="8" spans="1:19" x14ac:dyDescent="0.25">
      <c r="A8" t="s">
        <v>112</v>
      </c>
      <c r="B8" t="s">
        <v>39</v>
      </c>
      <c r="C8" t="b">
        <v>1</v>
      </c>
      <c r="F8" t="s">
        <v>115</v>
      </c>
      <c r="H8" t="s">
        <v>85</v>
      </c>
      <c r="I8" t="s">
        <v>112</v>
      </c>
      <c r="K8" t="s">
        <v>32</v>
      </c>
      <c r="L8" t="s">
        <v>32</v>
      </c>
      <c r="M8" t="s">
        <v>226</v>
      </c>
      <c r="O8" s="78" t="str">
        <f>IF('asset_&amp;_open_positions'!$C8="","",'asset_&amp;_open_positions'!$E8)</f>
        <v>BBCHUSDT</v>
      </c>
      <c r="P8" s="42">
        <f>IF('asset_&amp;_open_positions'!$C8="","",'asset_&amp;_open_positions'!$H8)</f>
        <v>129.91999999999999</v>
      </c>
      <c r="Q8" s="78" t="str">
        <f>IF(OR('asset_&amp;_open_positions'!$C8="",'asset_&amp;_open_positions'!$J8="SWAP",'asset_&amp;_open_positions'!$J8="FUTURE",'asset_&amp;_open_positions'!$J8="CME FUTURE"),"",'asset_&amp;_open_positions'!$M8)</f>
        <v/>
      </c>
      <c r="R8" s="42" t="str">
        <f>IF(OR('asset_&amp;_open_positions'!$C8="",'asset_&amp;_open_positions'!$J8="SWAP",'asset_&amp;_open_positions'!$J8="FUTURE",'asset_&amp;_open_positions'!$J8="CME FUTURE"),"",'asset_&amp;_open_positions'!$H8)</f>
        <v/>
      </c>
    </row>
    <row r="9" spans="1:19" x14ac:dyDescent="0.25">
      <c r="A9" t="s">
        <v>45</v>
      </c>
      <c r="B9" t="s">
        <v>45</v>
      </c>
      <c r="C9" t="b">
        <v>1</v>
      </c>
      <c r="F9" t="s">
        <v>41</v>
      </c>
      <c r="G9" t="s">
        <v>72</v>
      </c>
      <c r="H9" t="s">
        <v>85</v>
      </c>
      <c r="I9" t="s">
        <v>112</v>
      </c>
      <c r="K9" t="s">
        <v>182</v>
      </c>
      <c r="L9" t="s">
        <v>233</v>
      </c>
      <c r="M9" t="s">
        <v>226</v>
      </c>
      <c r="O9" s="78" t="str">
        <f>IF('asset_&amp;_open_positions'!$C9="","",'asset_&amp;_open_positions'!$E9)</f>
        <v>BBTCUSDT</v>
      </c>
      <c r="P9" s="42">
        <f>IF('asset_&amp;_open_positions'!$C9="","",'asset_&amp;_open_positions'!$H9)</f>
        <v>22959.363025980001</v>
      </c>
      <c r="Q9" s="78" t="str">
        <f>IF(OR('asset_&amp;_open_positions'!$C9="",'asset_&amp;_open_positions'!$J9="SWAP",'asset_&amp;_open_positions'!$J9="FUTURE",'asset_&amp;_open_positions'!$J9="CME FUTURE"),"",'asset_&amp;_open_positions'!$M9)</f>
        <v/>
      </c>
      <c r="R9" s="42" t="str">
        <f>IF(OR('asset_&amp;_open_positions'!$C9="",'asset_&amp;_open_positions'!$J9="SWAP",'asset_&amp;_open_positions'!$J9="FUTURE",'asset_&amp;_open_positions'!$J9="CME FUTURE"),"",'asset_&amp;_open_positions'!$H9)</f>
        <v/>
      </c>
    </row>
    <row r="10" spans="1:19" x14ac:dyDescent="0.25">
      <c r="A10" s="21" t="s">
        <v>97</v>
      </c>
      <c r="B10" t="s">
        <v>97</v>
      </c>
      <c r="C10" t="b">
        <v>1</v>
      </c>
      <c r="F10" t="s">
        <v>44</v>
      </c>
      <c r="G10" t="s">
        <v>72</v>
      </c>
      <c r="H10" t="s">
        <v>85</v>
      </c>
      <c r="I10" t="s">
        <v>118</v>
      </c>
      <c r="K10" t="s">
        <v>108</v>
      </c>
      <c r="L10" t="s">
        <v>234</v>
      </c>
      <c r="M10" t="s">
        <v>226</v>
      </c>
      <c r="O10" s="78" t="str">
        <f>IF('asset_&amp;_open_positions'!$C10="","",'asset_&amp;_open_positions'!$E10)</f>
        <v>BEOSUSDT</v>
      </c>
      <c r="P10" s="42">
        <f>IF('asset_&amp;_open_positions'!$C10="","",'asset_&amp;_open_positions'!$H10)</f>
        <v>1.0169999999999999</v>
      </c>
      <c r="Q10" s="78" t="str">
        <f>IF(OR('asset_&amp;_open_positions'!$C10="",'asset_&amp;_open_positions'!$J10="SWAP",'asset_&amp;_open_positions'!$J10="FUTURE",'asset_&amp;_open_positions'!$J10="CME FUTURE"),"",'asset_&amp;_open_positions'!$M10)</f>
        <v/>
      </c>
      <c r="R10" s="42" t="str">
        <f>IF(OR('asset_&amp;_open_positions'!$C10="",'asset_&amp;_open_positions'!$J10="SWAP",'asset_&amp;_open_positions'!$J10="FUTURE",'asset_&amp;_open_positions'!$J10="CME FUTURE"),"",'asset_&amp;_open_positions'!$H10)</f>
        <v/>
      </c>
    </row>
    <row r="11" spans="1:19" x14ac:dyDescent="0.25">
      <c r="A11" s="21" t="s">
        <v>101</v>
      </c>
      <c r="B11" t="s">
        <v>101</v>
      </c>
      <c r="C11" t="b">
        <v>1</v>
      </c>
      <c r="F11" t="s">
        <v>119</v>
      </c>
      <c r="H11" t="s">
        <v>85</v>
      </c>
      <c r="I11" t="s">
        <v>118</v>
      </c>
      <c r="L11" t="s">
        <v>235</v>
      </c>
      <c r="M11" t="s">
        <v>226</v>
      </c>
      <c r="O11" s="78" t="str">
        <f>IF('asset_&amp;_open_positions'!$C11="","",'asset_&amp;_open_positions'!$E11)</f>
        <v>BETCUSDT</v>
      </c>
      <c r="P11" s="42">
        <f>IF('asset_&amp;_open_positions'!$C11="","",'asset_&amp;_open_positions'!$H11)</f>
        <v>21.06660918</v>
      </c>
      <c r="Q11" s="78" t="str">
        <f>IF(OR('asset_&amp;_open_positions'!$C11="",'asset_&amp;_open_positions'!$J11="SWAP",'asset_&amp;_open_positions'!$J11="FUTURE",'asset_&amp;_open_positions'!$J11="CME FUTURE"),"",'asset_&amp;_open_positions'!$M11)</f>
        <v/>
      </c>
      <c r="R11" s="42" t="str">
        <f>IF(OR('asset_&amp;_open_positions'!$C11="",'asset_&amp;_open_positions'!$J11="SWAP",'asset_&amp;_open_positions'!$J11="FUTURE",'asset_&amp;_open_positions'!$J11="CME FUTURE"),"",'asset_&amp;_open_positions'!$H11)</f>
        <v/>
      </c>
    </row>
    <row r="12" spans="1:19" x14ac:dyDescent="0.25">
      <c r="A12" s="21" t="s">
        <v>94</v>
      </c>
      <c r="B12" t="s">
        <v>215</v>
      </c>
      <c r="C12" t="b">
        <v>1</v>
      </c>
      <c r="F12" t="s">
        <v>120</v>
      </c>
      <c r="H12" t="s">
        <v>85</v>
      </c>
      <c r="I12" t="s">
        <v>112</v>
      </c>
      <c r="K12" t="s">
        <v>171</v>
      </c>
      <c r="L12" t="s">
        <v>236</v>
      </c>
      <c r="M12" t="s">
        <v>226</v>
      </c>
      <c r="O12" s="78" t="str">
        <f>IF('asset_&amp;_open_positions'!$C12="","",'asset_&amp;_open_positions'!$E12)</f>
        <v>BETHUSDT</v>
      </c>
      <c r="P12" s="42">
        <f>IF('asset_&amp;_open_positions'!$C12="","",'asset_&amp;_open_positions'!$H12)</f>
        <v>1573.86423425</v>
      </c>
      <c r="Q12" s="78" t="str">
        <f>IF(OR('asset_&amp;_open_positions'!$C12="",'asset_&amp;_open_positions'!$J12="SWAP",'asset_&amp;_open_positions'!$J12="FUTURE",'asset_&amp;_open_positions'!$J12="CME FUTURE"),"",'asset_&amp;_open_positions'!$M12)</f>
        <v/>
      </c>
      <c r="R12" s="42" t="str">
        <f>IF(OR('asset_&amp;_open_positions'!$C12="",'asset_&amp;_open_positions'!$J12="SWAP",'asset_&amp;_open_positions'!$J12="FUTURE",'asset_&amp;_open_positions'!$J12="CME FUTURE"),"",'asset_&amp;_open_positions'!$H12)</f>
        <v/>
      </c>
    </row>
    <row r="13" spans="1:19" x14ac:dyDescent="0.25">
      <c r="A13" s="21" t="s">
        <v>118</v>
      </c>
      <c r="B13" t="s">
        <v>118</v>
      </c>
      <c r="C13" t="b">
        <v>1</v>
      </c>
      <c r="F13" t="s">
        <v>165</v>
      </c>
      <c r="H13" t="s">
        <v>85</v>
      </c>
      <c r="I13" t="s">
        <v>112</v>
      </c>
      <c r="K13" t="s">
        <v>97</v>
      </c>
      <c r="L13" t="s">
        <v>237</v>
      </c>
      <c r="M13" t="s">
        <v>226</v>
      </c>
      <c r="O13" s="78" t="str">
        <f>IF('asset_&amp;_open_positions'!$C13="","",'asset_&amp;_open_positions'!$E13)</f>
        <v>BLTCUSDT</v>
      </c>
      <c r="P13" s="42">
        <f>IF('asset_&amp;_open_positions'!$C13="","",'asset_&amp;_open_positions'!$H13)</f>
        <v>93.989091869999996</v>
      </c>
      <c r="Q13" s="78" t="str">
        <f>IF(OR('asset_&amp;_open_positions'!$C13="",'asset_&amp;_open_positions'!$J13="SWAP",'asset_&amp;_open_positions'!$J13="FUTURE",'asset_&amp;_open_positions'!$J13="CME FUTURE"),"",'asset_&amp;_open_positions'!$M13)</f>
        <v/>
      </c>
      <c r="R13" s="42" t="str">
        <f>IF(OR('asset_&amp;_open_positions'!$C13="",'asset_&amp;_open_positions'!$J13="SWAP",'asset_&amp;_open_positions'!$J13="FUTURE",'asset_&amp;_open_positions'!$J13="CME FUTURE"),"",'asset_&amp;_open_positions'!$H13)</f>
        <v/>
      </c>
    </row>
    <row r="14" spans="1:19" x14ac:dyDescent="0.25">
      <c r="A14" t="s">
        <v>166</v>
      </c>
      <c r="B14" t="s">
        <v>166</v>
      </c>
      <c r="C14" t="b">
        <v>1</v>
      </c>
      <c r="F14" t="s">
        <v>166</v>
      </c>
      <c r="H14" t="s">
        <v>85</v>
      </c>
      <c r="I14" t="s">
        <v>166</v>
      </c>
      <c r="K14" t="s">
        <v>184</v>
      </c>
      <c r="L14" t="s">
        <v>238</v>
      </c>
      <c r="M14" t="s">
        <v>226</v>
      </c>
      <c r="O14" s="78" t="str">
        <f>IF('asset_&amp;_open_positions'!$C14="","",'asset_&amp;_open_positions'!$E14)</f>
        <v>BMKRUSDT</v>
      </c>
      <c r="P14" s="42">
        <f>IF('asset_&amp;_open_positions'!$C14="","",'asset_&amp;_open_positions'!$H14)</f>
        <v>625.16244716999995</v>
      </c>
      <c r="Q14" s="78" t="str">
        <f>IF(OR('asset_&amp;_open_positions'!$C14="",'asset_&amp;_open_positions'!$J14="SWAP",'asset_&amp;_open_positions'!$J14="FUTURE",'asset_&amp;_open_positions'!$J14="CME FUTURE"),"",'asset_&amp;_open_positions'!$M14)</f>
        <v/>
      </c>
      <c r="R14" s="42" t="str">
        <f>IF(OR('asset_&amp;_open_positions'!$C14="",'asset_&amp;_open_positions'!$J14="SWAP",'asset_&amp;_open_positions'!$J14="FUTURE",'asset_&amp;_open_positions'!$J14="CME FUTURE"),"",'asset_&amp;_open_positions'!$H14)</f>
        <v/>
      </c>
    </row>
    <row r="15" spans="1:19" x14ac:dyDescent="0.25">
      <c r="A15" t="s">
        <v>169</v>
      </c>
      <c r="B15" t="s">
        <v>169</v>
      </c>
      <c r="C15" t="b">
        <v>0</v>
      </c>
      <c r="F15" t="s">
        <v>171</v>
      </c>
      <c r="H15" t="s">
        <v>85</v>
      </c>
      <c r="I15" t="s">
        <v>171</v>
      </c>
      <c r="K15" t="s">
        <v>166</v>
      </c>
      <c r="L15" t="s">
        <v>239</v>
      </c>
      <c r="M15" t="s">
        <v>226</v>
      </c>
      <c r="O15" s="78" t="str">
        <f>IF('asset_&amp;_open_positions'!$C15="","",'asset_&amp;_open_positions'!$E15)</f>
        <v>BOMGUSDT</v>
      </c>
      <c r="P15" s="42">
        <f>IF('asset_&amp;_open_positions'!$C15="","",'asset_&amp;_open_positions'!$H15)</f>
        <v>1.3533040199999999</v>
      </c>
      <c r="Q15" s="78" t="str">
        <f>IF(OR('asset_&amp;_open_positions'!$C15="",'asset_&amp;_open_positions'!$J15="SWAP",'asset_&amp;_open_positions'!$J15="FUTURE",'asset_&amp;_open_positions'!$J15="CME FUTURE"),"",'asset_&amp;_open_positions'!$M15)</f>
        <v/>
      </c>
      <c r="R15" s="42" t="str">
        <f>IF(OR('asset_&amp;_open_positions'!$C15="",'asset_&amp;_open_positions'!$J15="SWAP",'asset_&amp;_open_positions'!$J15="FUTURE",'asset_&amp;_open_positions'!$J15="CME FUTURE"),"",'asset_&amp;_open_positions'!$H15)</f>
        <v/>
      </c>
    </row>
    <row r="16" spans="1:19" x14ac:dyDescent="0.25">
      <c r="A16" s="21" t="s">
        <v>171</v>
      </c>
      <c r="B16" t="s">
        <v>171</v>
      </c>
      <c r="C16" t="b">
        <v>1</v>
      </c>
      <c r="F16" t="s">
        <v>172</v>
      </c>
      <c r="H16" t="s">
        <v>85</v>
      </c>
      <c r="I16" t="s">
        <v>172</v>
      </c>
      <c r="K16" t="s">
        <v>94</v>
      </c>
      <c r="L16" t="s">
        <v>240</v>
      </c>
      <c r="M16" t="s">
        <v>226</v>
      </c>
      <c r="O16" s="78" t="str">
        <f>IF('asset_&amp;_open_positions'!$C16="","",'asset_&amp;_open_positions'!$E16)</f>
        <v>BYFIUSDT</v>
      </c>
      <c r="P16" s="42">
        <f>IF('asset_&amp;_open_positions'!$C16="","",'asset_&amp;_open_positions'!$H16)</f>
        <v>7036.5176775</v>
      </c>
      <c r="Q16" s="78" t="str">
        <f>IF(OR('asset_&amp;_open_positions'!$C16="",'asset_&amp;_open_positions'!$J16="SWAP",'asset_&amp;_open_positions'!$J16="FUTURE",'asset_&amp;_open_positions'!$J16="CME FUTURE"),"",'asset_&amp;_open_positions'!$M16)</f>
        <v/>
      </c>
      <c r="R16" s="42" t="str">
        <f>IF(OR('asset_&amp;_open_positions'!$C16="",'asset_&amp;_open_positions'!$J16="SWAP",'asset_&amp;_open_positions'!$J16="FUTURE",'asset_&amp;_open_positions'!$J16="CME FUTURE"),"",'asset_&amp;_open_positions'!$H16)</f>
        <v/>
      </c>
    </row>
    <row r="17" spans="1:18" x14ac:dyDescent="0.25">
      <c r="A17" s="21" t="s">
        <v>172</v>
      </c>
      <c r="B17" t="s">
        <v>172</v>
      </c>
      <c r="C17" t="b">
        <v>1</v>
      </c>
      <c r="F17" t="s">
        <v>48</v>
      </c>
      <c r="G17" t="s">
        <v>72</v>
      </c>
      <c r="H17" t="s">
        <v>85</v>
      </c>
      <c r="I17" t="s">
        <v>45</v>
      </c>
      <c r="K17" t="s">
        <v>172</v>
      </c>
      <c r="L17" t="s">
        <v>241</v>
      </c>
      <c r="M17" t="s">
        <v>226</v>
      </c>
      <c r="O17" s="78" t="str">
        <f>IF('asset_&amp;_open_positions'!$C17="","",'asset_&amp;_open_positions'!$E17)</f>
        <v>BZILUSDT</v>
      </c>
      <c r="P17" s="42">
        <f>IF('asset_&amp;_open_positions'!$C17="","",'asset_&amp;_open_positions'!$H17)</f>
        <v>2.673066E-2</v>
      </c>
      <c r="Q17" s="78" t="str">
        <f>IF(OR('asset_&amp;_open_positions'!$C17="",'asset_&amp;_open_positions'!$J17="SWAP",'asset_&amp;_open_positions'!$J17="FUTURE",'asset_&amp;_open_positions'!$J17="CME FUTURE"),"",'asset_&amp;_open_positions'!$M17)</f>
        <v/>
      </c>
      <c r="R17" s="42" t="str">
        <f>IF(OR('asset_&amp;_open_positions'!$C17="",'asset_&amp;_open_positions'!$J17="SWAP",'asset_&amp;_open_positions'!$J17="FUTURE",'asset_&amp;_open_positions'!$J17="CME FUTURE"),"",'asset_&amp;_open_positions'!$H17)</f>
        <v/>
      </c>
    </row>
    <row r="18" spans="1:18" x14ac:dyDescent="0.25">
      <c r="A18" t="s">
        <v>175</v>
      </c>
      <c r="B18" t="s">
        <v>175</v>
      </c>
      <c r="C18" t="b">
        <v>1</v>
      </c>
      <c r="F18" t="s">
        <v>50</v>
      </c>
      <c r="G18" t="s">
        <v>72</v>
      </c>
      <c r="H18" t="s">
        <v>85</v>
      </c>
      <c r="I18" t="s">
        <v>45</v>
      </c>
      <c r="K18" t="s">
        <v>101</v>
      </c>
      <c r="L18" t="s">
        <v>242</v>
      </c>
      <c r="M18" t="s">
        <v>226</v>
      </c>
      <c r="O18" s="78" t="str">
        <f>IF('asset_&amp;_open_positions'!$C18="","",'asset_&amp;_open_positions'!$E18)</f>
        <v>BAVAXUSDT</v>
      </c>
      <c r="P18" s="42">
        <f>IF('asset_&amp;_open_positions'!$C18="","",'asset_&amp;_open_positions'!$H18)</f>
        <v>18.74240408</v>
      </c>
      <c r="Q18" s="78" t="str">
        <f>IF(OR('asset_&amp;_open_positions'!$C18="",'asset_&amp;_open_positions'!$J18="SWAP",'asset_&amp;_open_positions'!$J18="FUTURE",'asset_&amp;_open_positions'!$J18="CME FUTURE"),"",'asset_&amp;_open_positions'!$M18)</f>
        <v/>
      </c>
      <c r="R18" s="42" t="str">
        <f>IF(OR('asset_&amp;_open_positions'!$C18="",'asset_&amp;_open_positions'!$J18="SWAP",'asset_&amp;_open_positions'!$J18="FUTURE",'asset_&amp;_open_positions'!$J18="CME FUTURE"),"",'asset_&amp;_open_positions'!$H18)</f>
        <v/>
      </c>
    </row>
    <row r="19" spans="1:18" x14ac:dyDescent="0.25">
      <c r="A19" t="s">
        <v>180</v>
      </c>
      <c r="B19" t="s">
        <v>180</v>
      </c>
      <c r="C19" t="b">
        <v>1</v>
      </c>
      <c r="F19" t="s">
        <v>51</v>
      </c>
      <c r="G19" t="s">
        <v>72</v>
      </c>
      <c r="H19" t="s">
        <v>85</v>
      </c>
      <c r="I19" t="s">
        <v>45</v>
      </c>
      <c r="K19" t="s">
        <v>180</v>
      </c>
      <c r="L19" t="s">
        <v>243</v>
      </c>
      <c r="M19" t="s">
        <v>226</v>
      </c>
      <c r="O19" s="78" t="str">
        <f>IF('asset_&amp;_open_positions'!$C19="","",'asset_&amp;_open_positions'!$E19)</f>
        <v>BCOMPUSDT</v>
      </c>
      <c r="P19" s="42">
        <f>IF('asset_&amp;_open_positions'!$C19="","",'asset_&amp;_open_positions'!$H19)</f>
        <v>50.250281409999999</v>
      </c>
      <c r="Q19" s="78" t="str">
        <f>IF(OR('asset_&amp;_open_positions'!$C19="",'asset_&amp;_open_positions'!$J19="SWAP",'asset_&amp;_open_positions'!$J19="FUTURE",'asset_&amp;_open_positions'!$J19="CME FUTURE"),"",'asset_&amp;_open_positions'!$M19)</f>
        <v/>
      </c>
      <c r="R19" s="42" t="str">
        <f>IF(OR('asset_&amp;_open_positions'!$C19="",'asset_&amp;_open_positions'!$J19="SWAP",'asset_&amp;_open_positions'!$J19="FUTURE",'asset_&amp;_open_positions'!$J19="CME FUTURE"),"",'asset_&amp;_open_positions'!$H19)</f>
        <v/>
      </c>
    </row>
    <row r="20" spans="1:18" x14ac:dyDescent="0.25">
      <c r="A20" t="s">
        <v>182</v>
      </c>
      <c r="B20" t="s">
        <v>182</v>
      </c>
      <c r="C20" t="b">
        <v>1</v>
      </c>
      <c r="F20" t="s">
        <v>46</v>
      </c>
      <c r="G20" t="s">
        <v>72</v>
      </c>
      <c r="H20" t="s">
        <v>85</v>
      </c>
      <c r="I20" t="s">
        <v>45</v>
      </c>
      <c r="L20" t="s">
        <v>244</v>
      </c>
      <c r="M20" t="s">
        <v>226</v>
      </c>
      <c r="O20" s="78" t="str">
        <f>IF('asset_&amp;_open_positions'!$C20="","",'asset_&amp;_open_positions'!$E20)</f>
        <v>BLINKUSDT</v>
      </c>
      <c r="P20" s="42">
        <f>IF('asset_&amp;_open_positions'!$C20="","",'asset_&amp;_open_positions'!$H20)</f>
        <v>6.7386880199999997</v>
      </c>
      <c r="Q20" s="78" t="str">
        <f>IF(OR('asset_&amp;_open_positions'!$C20="",'asset_&amp;_open_positions'!$J20="SWAP",'asset_&amp;_open_positions'!$J20="FUTURE",'asset_&amp;_open_positions'!$J20="CME FUTURE"),"",'asset_&amp;_open_positions'!$M20)</f>
        <v/>
      </c>
      <c r="R20" s="42" t="str">
        <f>IF(OR('asset_&amp;_open_positions'!$C20="",'asset_&amp;_open_positions'!$J20="SWAP",'asset_&amp;_open_positions'!$J20="FUTURE",'asset_&amp;_open_positions'!$J20="CME FUTURE"),"",'asset_&amp;_open_positions'!$H20)</f>
        <v/>
      </c>
    </row>
    <row r="21" spans="1:18" x14ac:dyDescent="0.25">
      <c r="A21" t="s">
        <v>184</v>
      </c>
      <c r="B21" t="s">
        <v>184</v>
      </c>
      <c r="C21" t="b">
        <v>0</v>
      </c>
      <c r="F21" t="s">
        <v>173</v>
      </c>
      <c r="G21" t="s">
        <v>72</v>
      </c>
      <c r="H21" t="s">
        <v>85</v>
      </c>
      <c r="I21" t="s">
        <v>45</v>
      </c>
      <c r="K21" t="s">
        <v>169</v>
      </c>
      <c r="L21" t="s">
        <v>245</v>
      </c>
      <c r="M21" t="s">
        <v>226</v>
      </c>
      <c r="O21" s="78" t="str">
        <f>IF('asset_&amp;_open_positions'!$C21="","",'asset_&amp;_open_positions'!$E21)</f>
        <v>B_F_BTC-USDT_230331</v>
      </c>
      <c r="P21" s="42">
        <f>IF('asset_&amp;_open_positions'!$C21="","",'asset_&amp;_open_positions'!$H21)</f>
        <v>23184.353132699998</v>
      </c>
      <c r="Q21" s="78" t="str">
        <f>IF(OR('asset_&amp;_open_positions'!$C21="",'asset_&amp;_open_positions'!$J21="SWAP",'asset_&amp;_open_positions'!$J21="FUTURE",'asset_&amp;_open_positions'!$J21="CME FUTURE"),"",'asset_&amp;_open_positions'!$M21)</f>
        <v/>
      </c>
      <c r="R21" s="42" t="str">
        <f>IF(OR('asset_&amp;_open_positions'!$C21="",'asset_&amp;_open_positions'!$J21="SWAP",'asset_&amp;_open_positions'!$J21="FUTURE",'asset_&amp;_open_positions'!$J21="CME FUTURE"),"",'asset_&amp;_open_positions'!$H21)</f>
        <v/>
      </c>
    </row>
    <row r="22" spans="1:18" x14ac:dyDescent="0.25">
      <c r="A22" t="s">
        <v>207</v>
      </c>
      <c r="B22" t="s">
        <v>207</v>
      </c>
      <c r="C22" t="b">
        <v>0</v>
      </c>
      <c r="F22" t="s">
        <v>174</v>
      </c>
      <c r="H22" t="s">
        <v>85</v>
      </c>
      <c r="I22" t="s">
        <v>175</v>
      </c>
      <c r="L22" t="s">
        <v>246</v>
      </c>
      <c r="M22" t="s">
        <v>226</v>
      </c>
      <c r="O22" s="78" t="str">
        <f>IF('asset_&amp;_open_positions'!$C22="","",'asset_&amp;_open_positions'!$E22)</f>
        <v>B_F_ETH-USDT_230331</v>
      </c>
      <c r="P22" s="42">
        <f>IF('asset_&amp;_open_positions'!$C22="","",'asset_&amp;_open_positions'!$H22)</f>
        <v>1589.2226115399999</v>
      </c>
      <c r="Q22" s="78" t="str">
        <f>IF(OR('asset_&amp;_open_positions'!$C22="",'asset_&amp;_open_positions'!$J22="SWAP",'asset_&amp;_open_positions'!$J22="FUTURE",'asset_&amp;_open_positions'!$J22="CME FUTURE"),"",'asset_&amp;_open_positions'!$M22)</f>
        <v/>
      </c>
      <c r="R22" s="42" t="str">
        <f>IF(OR('asset_&amp;_open_positions'!$C22="",'asset_&amp;_open_positions'!$J22="SWAP",'asset_&amp;_open_positions'!$J22="FUTURE",'asset_&amp;_open_positions'!$J22="CME FUTURE"),"",'asset_&amp;_open_positions'!$H22)</f>
        <v/>
      </c>
    </row>
    <row r="23" spans="1:18" x14ac:dyDescent="0.25">
      <c r="A23" t="s">
        <v>209</v>
      </c>
      <c r="B23" t="s">
        <v>209</v>
      </c>
      <c r="C23" t="b">
        <v>0</v>
      </c>
      <c r="F23" t="s">
        <v>178</v>
      </c>
      <c r="H23" t="s">
        <v>85</v>
      </c>
      <c r="I23" t="s">
        <v>180</v>
      </c>
      <c r="O23" s="78" t="str">
        <f>IF('asset_&amp;_open_positions'!$C23="","",'asset_&amp;_open_positions'!$E23)</f>
        <v>BBTCUSDT</v>
      </c>
      <c r="P23" s="42">
        <f>IF('asset_&amp;_open_positions'!$C23="","",'asset_&amp;_open_positions'!$H23)</f>
        <v>22960.420055220002</v>
      </c>
      <c r="Q23" s="78" t="str">
        <f>IF(OR('asset_&amp;_open_positions'!$C23="",'asset_&amp;_open_positions'!$J23="SWAP",'asset_&amp;_open_positions'!$J23="FUTURE",'asset_&amp;_open_positions'!$J23="CME FUTURE"),"",'asset_&amp;_open_positions'!$M23)</f>
        <v/>
      </c>
      <c r="R23" s="42" t="str">
        <f>IF(OR('asset_&amp;_open_positions'!$C23="",'asset_&amp;_open_positions'!$J23="SWAP",'asset_&amp;_open_positions'!$J23="FUTURE",'asset_&amp;_open_positions'!$J23="CME FUTURE"),"",'asset_&amp;_open_positions'!$H23)</f>
        <v/>
      </c>
    </row>
    <row r="24" spans="1:18" x14ac:dyDescent="0.25">
      <c r="A24" t="s">
        <v>263</v>
      </c>
      <c r="B24" t="s">
        <v>263</v>
      </c>
      <c r="C24" t="b">
        <v>1</v>
      </c>
      <c r="F24" t="s">
        <v>181</v>
      </c>
      <c r="H24" t="s">
        <v>85</v>
      </c>
      <c r="I24" t="s">
        <v>182</v>
      </c>
      <c r="O24" s="78" t="str">
        <f>IF('asset_&amp;_open_positions'!$C24="","",'asset_&amp;_open_positions'!$E24)</f>
        <v>D_T_BTC_USDC_SWAP</v>
      </c>
      <c r="P24" s="42">
        <f>IF('asset_&amp;_open_positions'!$C24="","",'asset_&amp;_open_positions'!$H24)</f>
        <v>22998.384765625</v>
      </c>
      <c r="Q24" s="78" t="str">
        <f>IF(OR('asset_&amp;_open_positions'!$C24="",'asset_&amp;_open_positions'!$J24="SWAP",'asset_&amp;_open_positions'!$J24="FUTURE",'asset_&amp;_open_positions'!$J24="CME FUTURE"),"",'asset_&amp;_open_positions'!$M24)</f>
        <v/>
      </c>
      <c r="R24" s="42" t="str">
        <f>IF(OR('asset_&amp;_open_positions'!$C24="",'asset_&amp;_open_positions'!$J24="SWAP",'asset_&amp;_open_positions'!$J24="FUTURE",'asset_&amp;_open_positions'!$J24="CME FUTURE"),"",'asset_&amp;_open_positions'!$H24)</f>
        <v/>
      </c>
    </row>
    <row r="25" spans="1:18" x14ac:dyDescent="0.25">
      <c r="A25" t="s">
        <v>291</v>
      </c>
      <c r="B25" t="s">
        <v>291</v>
      </c>
      <c r="C25" t="b">
        <v>0</v>
      </c>
      <c r="F25" t="s">
        <v>184</v>
      </c>
      <c r="H25" t="s">
        <v>85</v>
      </c>
      <c r="I25" t="s">
        <v>184</v>
      </c>
      <c r="L25" t="s">
        <v>247</v>
      </c>
      <c r="O25" s="78" t="str">
        <f>IF('asset_&amp;_open_positions'!$C25="","",'asset_&amp;_open_positions'!$E25)</f>
        <v>D_T_ATOM_USDC_SWAP</v>
      </c>
      <c r="P25" s="42">
        <f>IF('asset_&amp;_open_positions'!$C25="","",'asset_&amp;_open_positions'!$H25)</f>
        <v>13.951999664000001</v>
      </c>
      <c r="Q25" s="78" t="str">
        <f>IF(OR('asset_&amp;_open_positions'!$C25="",'asset_&amp;_open_positions'!$J25="SWAP",'asset_&amp;_open_positions'!$J25="FUTURE",'asset_&amp;_open_positions'!$J25="CME FUTURE"),"",'asset_&amp;_open_positions'!$M25)</f>
        <v/>
      </c>
      <c r="R25" s="42" t="str">
        <f>IF(OR('asset_&amp;_open_positions'!$C25="",'asset_&amp;_open_positions'!$J25="SWAP",'asset_&amp;_open_positions'!$J25="FUTURE",'asset_&amp;_open_positions'!$J25="CME FUTURE"),"",'asset_&amp;_open_positions'!$H25)</f>
        <v/>
      </c>
    </row>
    <row r="26" spans="1:18" x14ac:dyDescent="0.25">
      <c r="A26" t="s">
        <v>292</v>
      </c>
      <c r="B26" t="s">
        <v>292</v>
      </c>
      <c r="C26" t="b">
        <v>1</v>
      </c>
      <c r="F26" t="s">
        <v>100</v>
      </c>
      <c r="H26" t="s">
        <v>85</v>
      </c>
      <c r="I26" t="s">
        <v>101</v>
      </c>
      <c r="K26" t="s">
        <v>207</v>
      </c>
      <c r="L26" t="s">
        <v>248</v>
      </c>
      <c r="M26" t="s">
        <v>247</v>
      </c>
      <c r="O26" s="78" t="str">
        <f>IF('asset_&amp;_open_positions'!$C26="","",'asset_&amp;_open_positions'!$E26)</f>
        <v>H_P_ETH-USD-SWAP</v>
      </c>
      <c r="P26" s="42">
        <f>IF('asset_&amp;_open_positions'!$C26="","",'asset_&amp;_open_positions'!$H26)</f>
        <v>1575.31</v>
      </c>
      <c r="Q26" s="78" t="str">
        <f>IF(OR('asset_&amp;_open_positions'!$C26="",'asset_&amp;_open_positions'!$J26="SWAP",'asset_&amp;_open_positions'!$J26="FUTURE",'asset_&amp;_open_positions'!$J26="CME FUTURE"),"",'asset_&amp;_open_positions'!$M26)</f>
        <v/>
      </c>
      <c r="R26" s="42" t="str">
        <f>IF(OR('asset_&amp;_open_positions'!$C26="",'asset_&amp;_open_positions'!$J26="SWAP",'asset_&amp;_open_positions'!$J26="FUTURE",'asset_&amp;_open_positions'!$J26="CME FUTURE"),"",'asset_&amp;_open_positions'!$H26)</f>
        <v/>
      </c>
    </row>
    <row r="27" spans="1:18" x14ac:dyDescent="0.25">
      <c r="A27" t="s">
        <v>235</v>
      </c>
      <c r="B27" t="s">
        <v>263</v>
      </c>
      <c r="C27" t="b">
        <v>1</v>
      </c>
      <c r="F27" t="s">
        <v>216</v>
      </c>
      <c r="H27" t="s">
        <v>85</v>
      </c>
      <c r="I27" t="s">
        <v>101</v>
      </c>
      <c r="K27" t="s">
        <v>209</v>
      </c>
      <c r="L27" t="s">
        <v>249</v>
      </c>
      <c r="M27" t="s">
        <v>247</v>
      </c>
      <c r="O27" s="78" t="str">
        <f>IF('asset_&amp;_open_positions'!$C27="","",'asset_&amp;_open_positions'!$E27)</f>
        <v>O_P_BTC-USD-SWAP</v>
      </c>
      <c r="P27" s="42">
        <f>IF('asset_&amp;_open_positions'!$C27="","",'asset_&amp;_open_positions'!$H27)</f>
        <v>22997.599999999999</v>
      </c>
      <c r="Q27" s="78" t="str">
        <f>IF(OR('asset_&amp;_open_positions'!$C27="",'asset_&amp;_open_positions'!$J27="SWAP",'asset_&amp;_open_positions'!$J27="FUTURE",'asset_&amp;_open_positions'!$J27="CME FUTURE"),"",'asset_&amp;_open_positions'!$M27)</f>
        <v/>
      </c>
      <c r="R27" s="42" t="str">
        <f>IF(OR('asset_&amp;_open_positions'!$C27="",'asset_&amp;_open_positions'!$J27="SWAP",'asset_&amp;_open_positions'!$J27="FUTURE",'asset_&amp;_open_positions'!$J27="CME FUTURE"),"",'asset_&amp;_open_positions'!$H27)</f>
        <v/>
      </c>
    </row>
    <row r="28" spans="1:18" x14ac:dyDescent="0.25">
      <c r="A28" t="s">
        <v>257</v>
      </c>
      <c r="B28" t="s">
        <v>257</v>
      </c>
      <c r="C28" t="b">
        <v>0</v>
      </c>
      <c r="F28" t="s">
        <v>167</v>
      </c>
      <c r="H28" t="s">
        <v>168</v>
      </c>
      <c r="I28" t="s">
        <v>169</v>
      </c>
      <c r="O28" s="78" t="str">
        <f>IF('asset_&amp;_open_positions'!$C28="","",'asset_&amp;_open_positions'!$E28)</f>
        <v>O_P_ETH-USD-SWAP</v>
      </c>
      <c r="P28" s="42">
        <f>IF('asset_&amp;_open_positions'!$C28="","",'asset_&amp;_open_positions'!$H28)</f>
        <v>1576.53</v>
      </c>
      <c r="Q28" s="78" t="str">
        <f>IF(OR('asset_&amp;_open_positions'!$C28="",'asset_&amp;_open_positions'!$J28="SWAP",'asset_&amp;_open_positions'!$J28="FUTURE",'asset_&amp;_open_positions'!$J28="CME FUTURE"),"",'asset_&amp;_open_positions'!$M28)</f>
        <v/>
      </c>
      <c r="R28" s="42" t="str">
        <f>IF(OR('asset_&amp;_open_positions'!$C28="",'asset_&amp;_open_positions'!$J28="SWAP",'asset_&amp;_open_positions'!$J28="FUTURE",'asset_&amp;_open_positions'!$J28="CME FUTURE"),"",'asset_&amp;_open_positions'!$H28)</f>
        <v/>
      </c>
    </row>
    <row r="29" spans="1:18" x14ac:dyDescent="0.25">
      <c r="A29" t="s">
        <v>420</v>
      </c>
      <c r="B29" t="s">
        <v>420</v>
      </c>
      <c r="C29" t="b">
        <v>0</v>
      </c>
      <c r="F29" t="s">
        <v>202</v>
      </c>
      <c r="H29" t="s">
        <v>193</v>
      </c>
      <c r="I29" t="s">
        <v>112</v>
      </c>
      <c r="O29" s="78" t="str">
        <f>IF('asset_&amp;_open_positions'!$C29="","",'asset_&amp;_open_positions'!$E29)</f>
        <v>O_P_BTC-USDT-SWAP</v>
      </c>
      <c r="P29" s="42">
        <f>IF('asset_&amp;_open_positions'!$C29="","",'asset_&amp;_open_positions'!$H29)</f>
        <v>22994.2</v>
      </c>
      <c r="Q29" s="78" t="str">
        <f>IF(OR('asset_&amp;_open_positions'!$C29="",'asset_&amp;_open_positions'!$J29="SWAP",'asset_&amp;_open_positions'!$J29="FUTURE",'asset_&amp;_open_positions'!$J29="CME FUTURE"),"",'asset_&amp;_open_positions'!$M29)</f>
        <v/>
      </c>
      <c r="R29" s="42" t="str">
        <f>IF(OR('asset_&amp;_open_positions'!$C29="",'asset_&amp;_open_positions'!$J29="SWAP",'asset_&amp;_open_positions'!$J29="FUTURE",'asset_&amp;_open_positions'!$J29="CME FUTURE"),"",'asset_&amp;_open_positions'!$H29)</f>
        <v/>
      </c>
    </row>
    <row r="30" spans="1:18" x14ac:dyDescent="0.25">
      <c r="F30" t="s">
        <v>204</v>
      </c>
      <c r="H30" t="s">
        <v>193</v>
      </c>
      <c r="I30" t="s">
        <v>171</v>
      </c>
      <c r="O30" s="78" t="str">
        <f>IF('asset_&amp;_open_positions'!$C30="","",'asset_&amp;_open_positions'!$E30)</f>
        <v>O_P_EOS-USDT-SWAP</v>
      </c>
      <c r="P30" s="42">
        <f>IF('asset_&amp;_open_positions'!$C30="","",'asset_&amp;_open_positions'!$H30)</f>
        <v>1.0205</v>
      </c>
      <c r="Q30" s="78" t="str">
        <f>IF(OR('asset_&amp;_open_positions'!$C30="",'asset_&amp;_open_positions'!$J30="SWAP",'asset_&amp;_open_positions'!$J30="FUTURE",'asset_&amp;_open_positions'!$J30="CME FUTURE"),"",'asset_&amp;_open_positions'!$M30)</f>
        <v/>
      </c>
      <c r="R30" s="42" t="str">
        <f>IF(OR('asset_&amp;_open_positions'!$C30="",'asset_&amp;_open_positions'!$J30="SWAP",'asset_&amp;_open_positions'!$J30="FUTURE",'asset_&amp;_open_positions'!$J30="CME FUTURE"),"",'asset_&amp;_open_positions'!$H30)</f>
        <v/>
      </c>
    </row>
    <row r="31" spans="1:18" x14ac:dyDescent="0.25">
      <c r="F31" t="s">
        <v>217</v>
      </c>
      <c r="H31" t="s">
        <v>193</v>
      </c>
      <c r="I31" t="s">
        <v>45</v>
      </c>
      <c r="O31" s="78" t="str">
        <f>IF('asset_&amp;_open_positions'!$C31="","",'asset_&amp;_open_positions'!$E31)</f>
        <v>O_P_ETH-USDT-SWAP</v>
      </c>
      <c r="P31" s="42">
        <f>IF('asset_&amp;_open_positions'!$C31="","",'asset_&amp;_open_positions'!$H31)</f>
        <v>1576.96</v>
      </c>
      <c r="Q31" s="78" t="str">
        <f>IF(OR('asset_&amp;_open_positions'!$C31="",'asset_&amp;_open_positions'!$J31="SWAP",'asset_&amp;_open_positions'!$J31="FUTURE",'asset_&amp;_open_positions'!$J31="CME FUTURE"),"",'asset_&amp;_open_positions'!$M31)</f>
        <v/>
      </c>
      <c r="R31" s="42" t="str">
        <f>IF(OR('asset_&amp;_open_positions'!$C31="",'asset_&amp;_open_positions'!$J31="SWAP",'asset_&amp;_open_positions'!$J31="FUTURE",'asset_&amp;_open_positions'!$J31="CME FUTURE"),"",'asset_&amp;_open_positions'!$H31)</f>
        <v/>
      </c>
    </row>
    <row r="32" spans="1:18" x14ac:dyDescent="0.25">
      <c r="F32" t="s">
        <v>205</v>
      </c>
      <c r="H32" t="s">
        <v>206</v>
      </c>
      <c r="I32" t="s">
        <v>207</v>
      </c>
      <c r="O32" s="78" t="str">
        <f>IF('asset_&amp;_open_positions'!$C32="","",'asset_&amp;_open_positions'!$E32)</f>
        <v>O_F_BTC-USD_230331</v>
      </c>
      <c r="P32" s="42">
        <f>IF('asset_&amp;_open_positions'!$C32="","",'asset_&amp;_open_positions'!$H32)</f>
        <v>23175.7</v>
      </c>
      <c r="Q32" s="78" t="str">
        <f>IF(OR('asset_&amp;_open_positions'!$C32="",'asset_&amp;_open_positions'!$J32="SWAP",'asset_&amp;_open_positions'!$J32="FUTURE",'asset_&amp;_open_positions'!$J32="CME FUTURE"),"",'asset_&amp;_open_positions'!$M32)</f>
        <v/>
      </c>
      <c r="R32" s="42" t="str">
        <f>IF(OR('asset_&amp;_open_positions'!$C32="",'asset_&amp;_open_positions'!$J32="SWAP",'asset_&amp;_open_positions'!$J32="FUTURE",'asset_&amp;_open_positions'!$J32="CME FUTURE"),"",'asset_&amp;_open_positions'!$H32)</f>
        <v/>
      </c>
    </row>
    <row r="33" spans="6:18" x14ac:dyDescent="0.25">
      <c r="F33" t="s">
        <v>218</v>
      </c>
      <c r="H33" t="s">
        <v>193</v>
      </c>
      <c r="I33" t="s">
        <v>175</v>
      </c>
      <c r="O33" s="78" t="str">
        <f>IF('asset_&amp;_open_positions'!$C33="","",'asset_&amp;_open_positions'!$E33)</f>
        <v>O_F_BTC-USD_230630</v>
      </c>
      <c r="P33" s="42">
        <f>IF('asset_&amp;_open_positions'!$C33="","",'asset_&amp;_open_positions'!$H33)</f>
        <v>23451.4</v>
      </c>
      <c r="Q33" s="78" t="str">
        <f>IF(OR('asset_&amp;_open_positions'!$C33="",'asset_&amp;_open_positions'!$J33="SWAP",'asset_&amp;_open_positions'!$J33="FUTURE",'asset_&amp;_open_positions'!$J33="CME FUTURE"),"",'asset_&amp;_open_positions'!$M33)</f>
        <v/>
      </c>
      <c r="R33" s="42" t="str">
        <f>IF(OR('asset_&amp;_open_positions'!$C33="",'asset_&amp;_open_positions'!$J33="SWAP",'asset_&amp;_open_positions'!$J33="FUTURE",'asset_&amp;_open_positions'!$J33="CME FUTURE"),"",'asset_&amp;_open_positions'!$H33)</f>
        <v/>
      </c>
    </row>
    <row r="34" spans="6:18" x14ac:dyDescent="0.25">
      <c r="F34" t="s">
        <v>208</v>
      </c>
      <c r="H34" t="s">
        <v>206</v>
      </c>
      <c r="I34" t="s">
        <v>209</v>
      </c>
      <c r="O34" s="78" t="str">
        <f>IF('asset_&amp;_open_positions'!$C34="","",'asset_&amp;_open_positions'!$E34)</f>
        <v>O_F_ETH-USD_230331</v>
      </c>
      <c r="P34" s="42">
        <f>IF('asset_&amp;_open_positions'!$C34="","",'asset_&amp;_open_positions'!$H34)</f>
        <v>1587.29</v>
      </c>
      <c r="Q34" s="78" t="str">
        <f>IF(OR('asset_&amp;_open_positions'!$C34="",'asset_&amp;_open_positions'!$J34="SWAP",'asset_&amp;_open_positions'!$J34="FUTURE",'asset_&amp;_open_positions'!$J34="CME FUTURE"),"",'asset_&amp;_open_positions'!$M34)</f>
        <v/>
      </c>
      <c r="R34" s="42" t="str">
        <f>IF(OR('asset_&amp;_open_positions'!$C34="",'asset_&amp;_open_positions'!$J34="SWAP",'asset_&amp;_open_positions'!$J34="FUTURE",'asset_&amp;_open_positions'!$J34="CME FUTURE"),"",'asset_&amp;_open_positions'!$H34)</f>
        <v/>
      </c>
    </row>
    <row r="35" spans="6:18" x14ac:dyDescent="0.25">
      <c r="F35" t="s">
        <v>212</v>
      </c>
      <c r="H35" t="s">
        <v>193</v>
      </c>
      <c r="I35" t="s">
        <v>182</v>
      </c>
      <c r="O35" s="78" t="str">
        <f>IF('asset_&amp;_open_positions'!$C35="","",'asset_&amp;_open_positions'!$E35)</f>
        <v>O_P_LINK-USDT-SWAP</v>
      </c>
      <c r="P35" s="42">
        <f>IF('asset_&amp;_open_positions'!$C35="","",'asset_&amp;_open_positions'!$H35)</f>
        <v>6.7690000000000001</v>
      </c>
      <c r="Q35" s="78" t="str">
        <f>IF(OR('asset_&amp;_open_positions'!$C35="",'asset_&amp;_open_positions'!$J35="SWAP",'asset_&amp;_open_positions'!$J35="FUTURE",'asset_&amp;_open_positions'!$J35="CME FUTURE"),"",'asset_&amp;_open_positions'!$M35)</f>
        <v/>
      </c>
      <c r="R35" s="42" t="str">
        <f>IF(OR('asset_&amp;_open_positions'!$C35="",'asset_&amp;_open_positions'!$J35="SWAP",'asset_&amp;_open_positions'!$J35="FUTURE",'asset_&amp;_open_positions'!$J35="CME FUTURE"),"",'asset_&amp;_open_positions'!$H35)</f>
        <v/>
      </c>
    </row>
    <row r="36" spans="6:18" x14ac:dyDescent="0.25">
      <c r="F36" t="s">
        <v>200</v>
      </c>
      <c r="G36" t="s">
        <v>198</v>
      </c>
      <c r="H36" t="s">
        <v>193</v>
      </c>
      <c r="I36" t="s">
        <v>112</v>
      </c>
      <c r="O36" s="78" t="str">
        <f>IF('asset_&amp;_open_positions'!$C36="","",'asset_&amp;_open_positions'!$E36)</f>
        <v>O_F_BTC-USDT_230331</v>
      </c>
      <c r="P36" s="42">
        <f>IF('asset_&amp;_open_positions'!$C36="","",'asset_&amp;_open_positions'!$H36)</f>
        <v>23185.5</v>
      </c>
      <c r="Q36" s="78" t="str">
        <f>IF(OR('asset_&amp;_open_positions'!$C36="",'asset_&amp;_open_positions'!$J36="SWAP",'asset_&amp;_open_positions'!$J36="FUTURE",'asset_&amp;_open_positions'!$J36="CME FUTURE"),"",'asset_&amp;_open_positions'!$M36)</f>
        <v/>
      </c>
      <c r="R36" s="42" t="str">
        <f>IF(OR('asset_&amp;_open_positions'!$C36="",'asset_&amp;_open_positions'!$J36="SWAP",'asset_&amp;_open_positions'!$J36="FUTURE",'asset_&amp;_open_positions'!$J36="CME FUTURE"),"",'asset_&amp;_open_positions'!$H36)</f>
        <v/>
      </c>
    </row>
    <row r="37" spans="6:18" x14ac:dyDescent="0.25">
      <c r="F37" t="s">
        <v>197</v>
      </c>
      <c r="G37" t="s">
        <v>198</v>
      </c>
      <c r="H37" t="s">
        <v>193</v>
      </c>
      <c r="I37" t="s">
        <v>112</v>
      </c>
      <c r="O37" s="78" t="str">
        <f>IF('asset_&amp;_open_positions'!$C37="","",'asset_&amp;_open_positions'!$E37)</f>
        <v>O_F_BTC-USDT_230630</v>
      </c>
      <c r="P37" s="42">
        <f>IF('asset_&amp;_open_positions'!$C37="","",'asset_&amp;_open_positions'!$H37)</f>
        <v>23423.8</v>
      </c>
      <c r="Q37" s="78" t="str">
        <f>IF(OR('asset_&amp;_open_positions'!$C37="",'asset_&amp;_open_positions'!$J37="SWAP",'asset_&amp;_open_positions'!$J37="FUTURE",'asset_&amp;_open_positions'!$J37="CME FUTURE"),"",'asset_&amp;_open_positions'!$M37)</f>
        <v/>
      </c>
      <c r="R37" s="42" t="str">
        <f>IF(OR('asset_&amp;_open_positions'!$C37="",'asset_&amp;_open_positions'!$J37="SWAP",'asset_&amp;_open_positions'!$J37="FUTURE",'asset_&amp;_open_positions'!$J37="CME FUTURE"),"",'asset_&amp;_open_positions'!$H37)</f>
        <v/>
      </c>
    </row>
    <row r="38" spans="6:18" x14ac:dyDescent="0.25">
      <c r="F38" t="s">
        <v>199</v>
      </c>
      <c r="H38" t="s">
        <v>193</v>
      </c>
      <c r="I38" t="s">
        <v>118</v>
      </c>
      <c r="O38" s="78" t="str">
        <f>IF('asset_&amp;_open_positions'!$C38="","",'asset_&amp;_open_positions'!$E38)</f>
        <v>O_F_ETH-USDT_230331</v>
      </c>
      <c r="P38" s="42">
        <f>IF('asset_&amp;_open_positions'!$C38="","",'asset_&amp;_open_positions'!$H38)</f>
        <v>1588.3</v>
      </c>
      <c r="Q38" s="78" t="str">
        <f>IF(OR('asset_&amp;_open_positions'!$C38="",'asset_&amp;_open_positions'!$J38="SWAP",'asset_&amp;_open_positions'!$J38="FUTURE",'asset_&amp;_open_positions'!$J38="CME FUTURE"),"",'asset_&amp;_open_positions'!$M38)</f>
        <v/>
      </c>
      <c r="R38" s="42" t="str">
        <f>IF(OR('asset_&amp;_open_positions'!$C38="",'asset_&amp;_open_positions'!$J38="SWAP",'asset_&amp;_open_positions'!$J38="FUTURE",'asset_&amp;_open_positions'!$J38="CME FUTURE"),"",'asset_&amp;_open_positions'!$H38)</f>
        <v/>
      </c>
    </row>
    <row r="39" spans="6:18" x14ac:dyDescent="0.25">
      <c r="F39" t="s">
        <v>196</v>
      </c>
      <c r="H39" t="s">
        <v>193</v>
      </c>
      <c r="I39" t="s">
        <v>108</v>
      </c>
      <c r="O39" s="78" t="str">
        <f>IF('asset_&amp;_open_positions'!$C39="","",'asset_&amp;_open_positions'!$E39)</f>
        <v>O_F_ETH-USDT_230630</v>
      </c>
      <c r="P39" s="42">
        <f>IF('asset_&amp;_open_positions'!$C39="","",'asset_&amp;_open_positions'!$H39)</f>
        <v>1598.28</v>
      </c>
      <c r="Q39" s="78" t="str">
        <f>IF(OR('asset_&amp;_open_positions'!$C39="",'asset_&amp;_open_positions'!$J39="SWAP",'asset_&amp;_open_positions'!$J39="FUTURE",'asset_&amp;_open_positions'!$J39="CME FUTURE"),"",'asset_&amp;_open_positions'!$M39)</f>
        <v/>
      </c>
      <c r="R39" s="42" t="str">
        <f>IF(OR('asset_&amp;_open_positions'!$C39="",'asset_&amp;_open_positions'!$J39="SWAP",'asset_&amp;_open_positions'!$J39="FUTURE",'asset_&amp;_open_positions'!$J39="CME FUTURE"),"",'asset_&amp;_open_positions'!$H39)</f>
        <v/>
      </c>
    </row>
    <row r="40" spans="6:18" x14ac:dyDescent="0.25">
      <c r="F40" t="s">
        <v>203</v>
      </c>
      <c r="H40" t="s">
        <v>193</v>
      </c>
      <c r="I40" t="s">
        <v>112</v>
      </c>
      <c r="O40" s="78" t="str">
        <f>IF('asset_&amp;_open_positions'!$C40="","",'asset_&amp;_open_positions'!$E40)</f>
        <v>O_P_AXS-USDT-SWAP</v>
      </c>
      <c r="P40" s="42">
        <f>IF('asset_&amp;_open_positions'!$C40="","",'asset_&amp;_open_positions'!$H40)</f>
        <v>10.33</v>
      </c>
      <c r="Q40" s="78" t="str">
        <f>IF(OR('asset_&amp;_open_positions'!$C40="",'asset_&amp;_open_positions'!$J40="SWAP",'asset_&amp;_open_positions'!$J40="FUTURE",'asset_&amp;_open_positions'!$J40="CME FUTURE"),"",'asset_&amp;_open_positions'!$M40)</f>
        <v/>
      </c>
      <c r="R40" s="42" t="str">
        <f>IF(OR('asset_&amp;_open_positions'!$C40="",'asset_&amp;_open_positions'!$J40="SWAP",'asset_&amp;_open_positions'!$J40="FUTURE",'asset_&amp;_open_positions'!$J40="CME FUTURE"),"",'asset_&amp;_open_positions'!$H40)</f>
        <v/>
      </c>
    </row>
    <row r="41" spans="6:18" x14ac:dyDescent="0.25">
      <c r="F41" t="s">
        <v>211</v>
      </c>
      <c r="H41" t="s">
        <v>193</v>
      </c>
      <c r="I41" t="s">
        <v>45</v>
      </c>
      <c r="O41" s="78" t="str">
        <f>IF('asset_&amp;_open_positions'!$C41="","",'asset_&amp;_open_positions'!$E41)</f>
        <v>ETHG3</v>
      </c>
      <c r="P41" s="42">
        <f>IF('asset_&amp;_open_positions'!$C41="","",'asset_&amp;_open_positions'!$H41)</f>
        <v>1644.5</v>
      </c>
      <c r="Q41" s="78" t="str">
        <f>IF(OR('asset_&amp;_open_positions'!$C41="",'asset_&amp;_open_positions'!$J41="SWAP",'asset_&amp;_open_positions'!$J41="FUTURE",'asset_&amp;_open_positions'!$J41="CME FUTURE"),"",'asset_&amp;_open_positions'!$M41)</f>
        <v/>
      </c>
      <c r="R41" s="42" t="str">
        <f>IF(OR('asset_&amp;_open_positions'!$C41="",'asset_&amp;_open_positions'!$J41="SWAP",'asset_&amp;_open_positions'!$J41="FUTURE",'asset_&amp;_open_positions'!$J41="CME FUTURE"),"",'asset_&amp;_open_positions'!$H41)</f>
        <v/>
      </c>
    </row>
    <row r="42" spans="6:18" x14ac:dyDescent="0.25">
      <c r="F42" t="s">
        <v>219</v>
      </c>
      <c r="H42" t="s">
        <v>85</v>
      </c>
      <c r="I42" t="s">
        <v>220</v>
      </c>
      <c r="O42" s="78" t="str">
        <f>IF('asset_&amp;_open_positions'!$C42="","",'asset_&amp;_open_positions'!$E42)</f>
        <v>BTCG3</v>
      </c>
      <c r="P42" s="42">
        <f>IF('asset_&amp;_open_positions'!$C42="","",'asset_&amp;_open_positions'!$H42)</f>
        <v>23755</v>
      </c>
      <c r="Q42" s="78" t="str">
        <f>IF(OR('asset_&amp;_open_positions'!$C42="",'asset_&amp;_open_positions'!$J42="SWAP",'asset_&amp;_open_positions'!$J42="FUTURE",'asset_&amp;_open_positions'!$J42="CME FUTURE"),"",'asset_&amp;_open_positions'!$M42)</f>
        <v/>
      </c>
      <c r="R42" s="42" t="str">
        <f>IF(OR('asset_&amp;_open_positions'!$C42="",'asset_&amp;_open_positions'!$J42="SWAP",'asset_&amp;_open_positions'!$J42="FUTURE",'asset_&amp;_open_positions'!$J42="CME FUTURE"),"",'asset_&amp;_open_positions'!$H42)</f>
        <v/>
      </c>
    </row>
    <row r="43" spans="6:18" x14ac:dyDescent="0.25">
      <c r="F43" t="s">
        <v>221</v>
      </c>
      <c r="H43" t="s">
        <v>85</v>
      </c>
      <c r="I43" t="s">
        <v>220</v>
      </c>
      <c r="O43" s="78" t="str">
        <f>IF('asset_&amp;_open_positions'!$C43="","",'asset_&amp;_open_positions'!$E43)</f>
        <v>ETHH3</v>
      </c>
      <c r="P43" s="42">
        <f>IF('asset_&amp;_open_positions'!$C43="","",'asset_&amp;_open_positions'!$H43)</f>
        <v>1646.5</v>
      </c>
      <c r="Q43" s="78" t="str">
        <f>IF(OR('asset_&amp;_open_positions'!$C43="",'asset_&amp;_open_positions'!$J43="SWAP",'asset_&amp;_open_positions'!$J43="FUTURE",'asset_&amp;_open_positions'!$J43="CME FUTURE"),"",'asset_&amp;_open_positions'!$M43)</f>
        <v/>
      </c>
      <c r="R43" s="42" t="str">
        <f>IF(OR('asset_&amp;_open_positions'!$C43="",'asset_&amp;_open_positions'!$J43="SWAP",'asset_&amp;_open_positions'!$J43="FUTURE",'asset_&amp;_open_positions'!$J43="CME FUTURE"),"",'asset_&amp;_open_positions'!$H43)</f>
        <v/>
      </c>
    </row>
    <row r="44" spans="6:18" x14ac:dyDescent="0.25">
      <c r="F44" t="s">
        <v>222</v>
      </c>
      <c r="H44" t="s">
        <v>85</v>
      </c>
      <c r="I44" t="s">
        <v>220</v>
      </c>
      <c r="O44" s="78" t="str">
        <f>IF('asset_&amp;_open_positions'!$C44="","",'asset_&amp;_open_positions'!$E44)</f>
        <v>BTCH3</v>
      </c>
      <c r="P44" s="42">
        <f>IF('asset_&amp;_open_positions'!$C44="","",'asset_&amp;_open_positions'!$H44)</f>
        <v>23890</v>
      </c>
      <c r="Q44" s="78" t="str">
        <f>IF(OR('asset_&amp;_open_positions'!$C44="",'asset_&amp;_open_positions'!$J44="SWAP",'asset_&amp;_open_positions'!$J44="FUTURE",'asset_&amp;_open_positions'!$J44="CME FUTURE"),"",'asset_&amp;_open_positions'!$M44)</f>
        <v/>
      </c>
      <c r="R44" s="42" t="str">
        <f>IF(OR('asset_&amp;_open_positions'!$C44="",'asset_&amp;_open_positions'!$J44="SWAP",'asset_&amp;_open_positions'!$J44="FUTURE",'asset_&amp;_open_positions'!$J44="CME FUTURE"),"",'asset_&amp;_open_positions'!$H44)</f>
        <v/>
      </c>
    </row>
    <row r="45" spans="6:18" x14ac:dyDescent="0.25">
      <c r="F45" t="s">
        <v>223</v>
      </c>
      <c r="H45" t="s">
        <v>85</v>
      </c>
      <c r="I45" t="s">
        <v>220</v>
      </c>
      <c r="O45" s="78" t="str">
        <f>IF('asset_&amp;_open_positions'!$C45="","",'asset_&amp;_open_positions'!$E45)</f>
        <v>AAVE</v>
      </c>
      <c r="P45" s="42">
        <f>IF('asset_&amp;_open_positions'!$C45="","",'asset_&amp;_open_positions'!$H45)</f>
        <v>88.269624354368204</v>
      </c>
      <c r="Q45" s="78" t="str">
        <f>IF(OR('asset_&amp;_open_positions'!$C45="",'asset_&amp;_open_positions'!$J45="SWAP",'asset_&amp;_open_positions'!$J45="FUTURE",'asset_&amp;_open_positions'!$J45="CME FUTURE"),"",'asset_&amp;_open_positions'!$M45)</f>
        <v>AAVE</v>
      </c>
      <c r="R45" s="42">
        <f>IF(OR('asset_&amp;_open_positions'!$C45="",'asset_&amp;_open_positions'!$J45="SWAP",'asset_&amp;_open_positions'!$J45="FUTURE",'asset_&amp;_open_positions'!$J45="CME FUTURE"),"",'asset_&amp;_open_positions'!$H45)</f>
        <v>88.269624354368204</v>
      </c>
    </row>
    <row r="46" spans="6:18" x14ac:dyDescent="0.25">
      <c r="F46" t="s">
        <v>33</v>
      </c>
      <c r="H46" t="s">
        <v>85</v>
      </c>
      <c r="I46" t="s">
        <v>32</v>
      </c>
      <c r="O46" s="78" t="str">
        <f>IF('asset_&amp;_open_positions'!$C46="","",'asset_&amp;_open_positions'!$E46)</f>
        <v>ADA</v>
      </c>
      <c r="P46" s="42">
        <f>IF('asset_&amp;_open_positions'!$C46="","",'asset_&amp;_open_positions'!$H46)</f>
        <v>0.397242874299367</v>
      </c>
      <c r="Q46" s="78" t="str">
        <f>IF(OR('asset_&amp;_open_positions'!$C46="",'asset_&amp;_open_positions'!$J46="SWAP",'asset_&amp;_open_positions'!$J46="FUTURE",'asset_&amp;_open_positions'!$J46="CME FUTURE"),"",'asset_&amp;_open_positions'!$M46)</f>
        <v>ADA</v>
      </c>
      <c r="R46" s="42">
        <f>IF(OR('asset_&amp;_open_positions'!$C46="",'asset_&amp;_open_positions'!$J46="SWAP",'asset_&amp;_open_positions'!$J46="FUTURE",'asset_&amp;_open_positions'!$J46="CME FUTURE"),"",'asset_&amp;_open_positions'!$H46)</f>
        <v>0.397242874299367</v>
      </c>
    </row>
    <row r="47" spans="6:18" x14ac:dyDescent="0.25">
      <c r="F47" t="s">
        <v>224</v>
      </c>
      <c r="H47" t="s">
        <v>193</v>
      </c>
      <c r="I47" t="s">
        <v>101</v>
      </c>
      <c r="O47" s="78" t="str">
        <f>IF('asset_&amp;_open_positions'!$C47="","",'asset_&amp;_open_positions'!$E47)</f>
        <v>ALGO</v>
      </c>
      <c r="P47" s="42">
        <f>IF('asset_&amp;_open_positions'!$C47="","",'asset_&amp;_open_positions'!$H47)</f>
        <v>0.25103230612544303</v>
      </c>
      <c r="Q47" s="78" t="str">
        <f>IF(OR('asset_&amp;_open_positions'!$C47="",'asset_&amp;_open_positions'!$J47="SWAP",'asset_&amp;_open_positions'!$J47="FUTURE",'asset_&amp;_open_positions'!$J47="CME FUTURE"),"",'asset_&amp;_open_positions'!$M47)</f>
        <v>ALGO</v>
      </c>
      <c r="R47" s="42">
        <f>IF(OR('asset_&amp;_open_positions'!$C47="",'asset_&amp;_open_positions'!$J47="SWAP",'asset_&amp;_open_positions'!$J47="FUTURE",'asset_&amp;_open_positions'!$J47="CME FUTURE"),"",'asset_&amp;_open_positions'!$H47)</f>
        <v>0.25103230612544303</v>
      </c>
    </row>
    <row r="48" spans="6:18" x14ac:dyDescent="0.25">
      <c r="F48" t="s">
        <v>225</v>
      </c>
      <c r="H48" t="s">
        <v>85</v>
      </c>
      <c r="I48" t="s">
        <v>118</v>
      </c>
      <c r="O48" s="78" t="str">
        <f>IF('asset_&amp;_open_positions'!$C48="","",'asset_&amp;_open_positions'!$E48)</f>
        <v>ATOM</v>
      </c>
      <c r="P48" s="42">
        <f>IF('asset_&amp;_open_positions'!$C48="","",'asset_&amp;_open_positions'!$H48)</f>
        <v>14.868429486531401</v>
      </c>
      <c r="Q48" s="78" t="str">
        <f>IF(OR('asset_&amp;_open_positions'!$C48="",'asset_&amp;_open_positions'!$J48="SWAP",'asset_&amp;_open_positions'!$J48="FUTURE",'asset_&amp;_open_positions'!$J48="CME FUTURE"),"",'asset_&amp;_open_positions'!$M48)</f>
        <v>ATOM</v>
      </c>
      <c r="R48" s="42">
        <f>IF(OR('asset_&amp;_open_positions'!$C48="",'asset_&amp;_open_positions'!$J48="SWAP",'asset_&amp;_open_positions'!$J48="FUTURE",'asset_&amp;_open_positions'!$J48="CME FUTURE"),"",'asset_&amp;_open_positions'!$H48)</f>
        <v>14.868429486531401</v>
      </c>
    </row>
    <row r="49" spans="6:22" x14ac:dyDescent="0.25">
      <c r="F49" t="s">
        <v>83</v>
      </c>
      <c r="H49" t="s">
        <v>85</v>
      </c>
      <c r="I49" t="s">
        <v>86</v>
      </c>
      <c r="O49" s="78" t="str">
        <f>IF('asset_&amp;_open_positions'!$C49="","",'asset_&amp;_open_positions'!$E49)</f>
        <v>AVAX</v>
      </c>
      <c r="P49" s="42">
        <f>IF('asset_&amp;_open_positions'!$C49="","",'asset_&amp;_open_positions'!$H49)</f>
        <v>20.9653643566771</v>
      </c>
      <c r="Q49" s="78" t="str">
        <f>IF(OR('asset_&amp;_open_positions'!$C49="",'asset_&amp;_open_positions'!$J49="SWAP",'asset_&amp;_open_positions'!$J49="FUTURE",'asset_&amp;_open_positions'!$J49="CME FUTURE"),"",'asset_&amp;_open_positions'!$M49)</f>
        <v>AVAX</v>
      </c>
      <c r="R49" s="42">
        <f>IF(OR('asset_&amp;_open_positions'!$C49="",'asset_&amp;_open_positions'!$J49="SWAP",'asset_&amp;_open_positions'!$J49="FUTURE",'asset_&amp;_open_positions'!$J49="CME FUTURE"),"",'asset_&amp;_open_positions'!$H49)</f>
        <v>20.9653643566771</v>
      </c>
    </row>
    <row r="50" spans="6:22" x14ac:dyDescent="0.25">
      <c r="F50" t="s">
        <v>12</v>
      </c>
      <c r="H50" t="s">
        <v>85</v>
      </c>
      <c r="I50" t="s">
        <v>86</v>
      </c>
      <c r="O50" s="78" t="str">
        <f>IF('asset_&amp;_open_positions'!$C50="","",'asset_&amp;_open_positions'!$E50)</f>
        <v>BAT</v>
      </c>
      <c r="P50" s="42">
        <f>IF('asset_&amp;_open_positions'!$C50="","",'asset_&amp;_open_positions'!$H50)</f>
        <v>0.27139950482448</v>
      </c>
      <c r="Q50" s="78" t="str">
        <f>IF(OR('asset_&amp;_open_positions'!$C50="",'asset_&amp;_open_positions'!$J50="SWAP",'asset_&amp;_open_positions'!$J50="FUTURE",'asset_&amp;_open_positions'!$J50="CME FUTURE"),"",'asset_&amp;_open_positions'!$M50)</f>
        <v>BAT</v>
      </c>
      <c r="R50" s="42">
        <f>IF(OR('asset_&amp;_open_positions'!$C50="",'asset_&amp;_open_positions'!$J50="SWAP",'asset_&amp;_open_positions'!$J50="FUTURE",'asset_&amp;_open_positions'!$J50="CME FUTURE"),"",'asset_&amp;_open_positions'!$H50)</f>
        <v>0.27139950482448</v>
      </c>
    </row>
    <row r="51" spans="6:22" x14ac:dyDescent="0.25">
      <c r="F51" t="s">
        <v>91</v>
      </c>
      <c r="H51" t="s">
        <v>85</v>
      </c>
      <c r="I51" t="s">
        <v>86</v>
      </c>
      <c r="O51" s="78" t="str">
        <f>IF('asset_&amp;_open_positions'!$C51="","",'asset_&amp;_open_positions'!$E51)</f>
        <v>BCH</v>
      </c>
      <c r="P51" s="42">
        <f>IF('asset_&amp;_open_positions'!$C51="","",'asset_&amp;_open_positions'!$H51)</f>
        <v>136.29177162490899</v>
      </c>
      <c r="Q51" s="78" t="str">
        <f>IF(OR('asset_&amp;_open_positions'!$C51="",'asset_&amp;_open_positions'!$J51="SWAP",'asset_&amp;_open_positions'!$J51="FUTURE",'asset_&amp;_open_positions'!$J51="CME FUTURE"),"",'asset_&amp;_open_positions'!$M51)</f>
        <v>BCH</v>
      </c>
      <c r="R51" s="42">
        <f>IF(OR('asset_&amp;_open_positions'!$C51="",'asset_&amp;_open_positions'!$J51="SWAP",'asset_&amp;_open_positions'!$J51="FUTURE",'asset_&amp;_open_positions'!$J51="CME FUTURE"),"",'asset_&amp;_open_positions'!$H51)</f>
        <v>136.29177162490899</v>
      </c>
    </row>
    <row r="52" spans="6:22" x14ac:dyDescent="0.25">
      <c r="F52" t="s">
        <v>18</v>
      </c>
      <c r="H52" t="s">
        <v>85</v>
      </c>
      <c r="I52" t="s">
        <v>86</v>
      </c>
      <c r="O52" s="78" t="str">
        <f>IF('asset_&amp;_open_positions'!$C52="","",'asset_&amp;_open_positions'!$E52)</f>
        <v>BTC</v>
      </c>
      <c r="P52" s="42">
        <f>IF('asset_&amp;_open_positions'!$C52="","",'asset_&amp;_open_positions'!$H52)</f>
        <v>23723.7696534846</v>
      </c>
      <c r="Q52" s="78" t="str">
        <f>IF(OR('asset_&amp;_open_positions'!$C52="",'asset_&amp;_open_positions'!$J52="SWAP",'asset_&amp;_open_positions'!$J52="FUTURE",'asset_&amp;_open_positions'!$J52="CME FUTURE"),"",'asset_&amp;_open_positions'!$M52)</f>
        <v>BTC</v>
      </c>
      <c r="R52" s="42">
        <f>IF(OR('asset_&amp;_open_positions'!$C52="",'asset_&amp;_open_positions'!$J52="SWAP",'asset_&amp;_open_positions'!$J52="FUTURE",'asset_&amp;_open_positions'!$J52="CME FUTURE"),"",'asset_&amp;_open_positions'!$H52)</f>
        <v>23723.7696534846</v>
      </c>
    </row>
    <row r="53" spans="6:22" x14ac:dyDescent="0.25">
      <c r="F53" t="s">
        <v>102</v>
      </c>
      <c r="H53" t="s">
        <v>85</v>
      </c>
      <c r="I53" t="s">
        <v>101</v>
      </c>
      <c r="O53" s="78" t="str">
        <f>IF('asset_&amp;_open_positions'!$C53="","",'asset_&amp;_open_positions'!$E53)</f>
        <v>BUSD</v>
      </c>
      <c r="P53" s="42">
        <f>IF('asset_&amp;_open_positions'!$C53="","",'asset_&amp;_open_positions'!$H53)</f>
        <v>1.0002058217084799</v>
      </c>
      <c r="Q53" s="78" t="str">
        <f>IF(OR('asset_&amp;_open_positions'!$C53="",'asset_&amp;_open_positions'!$J53="SWAP",'asset_&amp;_open_positions'!$J53="FUTURE",'asset_&amp;_open_positions'!$J53="CME FUTURE"),"",'asset_&amp;_open_positions'!$M53)</f>
        <v>BUSD</v>
      </c>
      <c r="R53" s="42">
        <f>IF(OR('asset_&amp;_open_positions'!$C53="",'asset_&amp;_open_positions'!$J53="SWAP",'asset_&amp;_open_positions'!$J53="FUTURE",'asset_&amp;_open_positions'!$J53="CME FUTURE"),"",'asset_&amp;_open_positions'!$H53)</f>
        <v>1.0002058217084799</v>
      </c>
    </row>
    <row r="54" spans="6:22" x14ac:dyDescent="0.25">
      <c r="F54" t="s">
        <v>103</v>
      </c>
      <c r="H54" t="s">
        <v>85</v>
      </c>
      <c r="I54" t="s">
        <v>101</v>
      </c>
      <c r="O54" s="78" t="str">
        <f>IF('asset_&amp;_open_positions'!$C54="","",'asset_&amp;_open_positions'!$E54)</f>
        <v>COMP</v>
      </c>
      <c r="P54" s="42">
        <f>IF('asset_&amp;_open_positions'!$C54="","",'asset_&amp;_open_positions'!$H54)</f>
        <v>55.560226537198503</v>
      </c>
      <c r="Q54" s="78" t="str">
        <f>IF(OR('asset_&amp;_open_positions'!$C54="",'asset_&amp;_open_positions'!$J54="SWAP",'asset_&amp;_open_positions'!$J54="FUTURE",'asset_&amp;_open_positions'!$J54="CME FUTURE"),"",'asset_&amp;_open_positions'!$M54)</f>
        <v>COMP</v>
      </c>
      <c r="R54" s="42">
        <f>IF(OR('asset_&amp;_open_positions'!$C54="",'asset_&amp;_open_positions'!$J54="SWAP",'asset_&amp;_open_positions'!$J54="FUTURE",'asset_&amp;_open_positions'!$J54="CME FUTURE"),"",'asset_&amp;_open_positions'!$H54)</f>
        <v>55.560226537198503</v>
      </c>
    </row>
    <row r="55" spans="6:22" x14ac:dyDescent="0.25">
      <c r="F55" t="s">
        <v>201</v>
      </c>
      <c r="H55" t="s">
        <v>193</v>
      </c>
      <c r="I55" t="s">
        <v>101</v>
      </c>
      <c r="O55" s="78" t="str">
        <f>IF('asset_&amp;_open_positions'!$C55="","",'asset_&amp;_open_positions'!$E55)</f>
        <v>CRV</v>
      </c>
      <c r="P55" s="42">
        <f>IF('asset_&amp;_open_positions'!$C55="","",'asset_&amp;_open_positions'!$H55)</f>
        <v>1.11122083631227</v>
      </c>
      <c r="Q55" s="78" t="str">
        <f>IF(OR('asset_&amp;_open_positions'!$C55="",'asset_&amp;_open_positions'!$J55="SWAP",'asset_&amp;_open_positions'!$J55="FUTURE",'asset_&amp;_open_positions'!$J55="CME FUTURE"),"",'asset_&amp;_open_positions'!$M55)</f>
        <v>CRV</v>
      </c>
      <c r="R55" s="42">
        <f>IF(OR('asset_&amp;_open_positions'!$C55="",'asset_&amp;_open_positions'!$J55="SWAP",'asset_&amp;_open_positions'!$J55="FUTURE",'asset_&amp;_open_positions'!$J55="CME FUTURE"),"",'asset_&amp;_open_positions'!$H55)</f>
        <v>1.11122083631227</v>
      </c>
    </row>
    <row r="56" spans="6:22" x14ac:dyDescent="0.25">
      <c r="F56" t="s">
        <v>42</v>
      </c>
      <c r="H56" t="s">
        <v>85</v>
      </c>
      <c r="I56" t="s">
        <v>112</v>
      </c>
      <c r="O56" s="78" t="str">
        <f>IF('asset_&amp;_open_positions'!$C56="","",'asset_&amp;_open_positions'!$E56)</f>
        <v>DASH</v>
      </c>
      <c r="P56" s="42">
        <f>IF('asset_&amp;_open_positions'!$C56="","",'asset_&amp;_open_positions'!$H56)</f>
        <v>62.969871406883598</v>
      </c>
      <c r="Q56" s="78" t="str">
        <f>IF(OR('asset_&amp;_open_positions'!$C56="",'asset_&amp;_open_positions'!$J56="SWAP",'asset_&amp;_open_positions'!$J56="FUTURE",'asset_&amp;_open_positions'!$J56="CME FUTURE"),"",'asset_&amp;_open_positions'!$M56)</f>
        <v>DASH</v>
      </c>
      <c r="R56" s="42">
        <f>IF(OR('asset_&amp;_open_positions'!$C56="",'asset_&amp;_open_positions'!$J56="SWAP",'asset_&amp;_open_positions'!$J56="FUTURE",'asset_&amp;_open_positions'!$J56="CME FUTURE"),"",'asset_&amp;_open_positions'!$H56)</f>
        <v>62.969871406883598</v>
      </c>
    </row>
    <row r="57" spans="6:22" x14ac:dyDescent="0.25">
      <c r="F57" t="s">
        <v>104</v>
      </c>
      <c r="H57" t="s">
        <v>85</v>
      </c>
      <c r="I57" t="s">
        <v>101</v>
      </c>
      <c r="O57" s="78" t="str">
        <f>IF('asset_&amp;_open_positions'!$C57="","",'asset_&amp;_open_positions'!$E57)</f>
        <v>DOGE</v>
      </c>
      <c r="P57" s="42">
        <f>IF('asset_&amp;_open_positions'!$C57="","",'asset_&amp;_open_positions'!$H57)</f>
        <v>9.41709229536071E-2</v>
      </c>
      <c r="Q57" s="78" t="str">
        <f>IF(OR('asset_&amp;_open_positions'!$C57="",'asset_&amp;_open_positions'!$J57="SWAP",'asset_&amp;_open_positions'!$J57="FUTURE",'asset_&amp;_open_positions'!$J57="CME FUTURE"),"",'asset_&amp;_open_positions'!$M57)</f>
        <v>DOGE</v>
      </c>
      <c r="R57" s="42">
        <f>IF(OR('asset_&amp;_open_positions'!$C57="",'asset_&amp;_open_positions'!$J57="SWAP",'asset_&amp;_open_positions'!$J57="FUTURE",'asset_&amp;_open_positions'!$J57="CME FUTURE"),"",'asset_&amp;_open_positions'!$H57)</f>
        <v>9.41709229536071E-2</v>
      </c>
    </row>
    <row r="58" spans="6:22" x14ac:dyDescent="0.25">
      <c r="F58" t="s">
        <v>210</v>
      </c>
      <c r="H58" t="s">
        <v>193</v>
      </c>
      <c r="I58" t="s">
        <v>45</v>
      </c>
      <c r="O58" s="78" t="str">
        <f>IF('asset_&amp;_open_positions'!$C58="","",'asset_&amp;_open_positions'!$E58)</f>
        <v>DOT</v>
      </c>
      <c r="P58" s="42">
        <f>IF('asset_&amp;_open_positions'!$C58="","",'asset_&amp;_open_positions'!$H58)</f>
        <v>6.4660954908410604</v>
      </c>
      <c r="Q58" s="78" t="str">
        <f>IF(OR('asset_&amp;_open_positions'!$C58="",'asset_&amp;_open_positions'!$J58="SWAP",'asset_&amp;_open_positions'!$J58="FUTURE",'asset_&amp;_open_positions'!$J58="CME FUTURE"),"",'asset_&amp;_open_positions'!$M58)</f>
        <v>DOT</v>
      </c>
      <c r="R58" s="42">
        <f>IF(OR('asset_&amp;_open_positions'!$C58="",'asset_&amp;_open_positions'!$J58="SWAP",'asset_&amp;_open_positions'!$J58="FUTURE",'asset_&amp;_open_positions'!$J58="CME FUTURE"),"",'asset_&amp;_open_positions'!$H58)</f>
        <v>6.4660954908410604</v>
      </c>
    </row>
    <row r="59" spans="6:22" x14ac:dyDescent="0.25">
      <c r="F59" t="s">
        <v>105</v>
      </c>
      <c r="H59" t="s">
        <v>85</v>
      </c>
      <c r="I59" t="s">
        <v>101</v>
      </c>
      <c r="O59" s="78" t="str">
        <f>IF('asset_&amp;_open_positions'!$C59="","",'asset_&amp;_open_positions'!$E59)</f>
        <v>ENJ</v>
      </c>
      <c r="P59" s="42">
        <f>IF('asset_&amp;_open_positions'!$C59="","",'asset_&amp;_open_positions'!$H59)</f>
        <v>0.47204932740448302</v>
      </c>
      <c r="Q59" s="78" t="str">
        <f>IF(OR('asset_&amp;_open_positions'!$C59="",'asset_&amp;_open_positions'!$J59="SWAP",'asset_&amp;_open_positions'!$J59="FUTURE",'asset_&amp;_open_positions'!$J59="CME FUTURE"),"",'asset_&amp;_open_positions'!$M59)</f>
        <v>ENJ</v>
      </c>
      <c r="R59" s="42">
        <f>IF(OR('asset_&amp;_open_positions'!$C59="",'asset_&amp;_open_positions'!$J59="SWAP",'asset_&amp;_open_positions'!$J59="FUTURE",'asset_&amp;_open_positions'!$J59="CME FUTURE"),"",'asset_&amp;_open_positions'!$H59)</f>
        <v>0.47204932740448302</v>
      </c>
      <c r="V59" t="str">
        <f>IF(OR('asset_&amp;_open_positions'!$C2="",'asset_&amp;_open_positions'!$J2="FUTURE",'asset_&amp;_open_positions'!$J2="SWAP"),"",'asset_&amp;_open_positions'!$M2)</f>
        <v/>
      </c>
    </row>
    <row r="60" spans="6:22" x14ac:dyDescent="0.25">
      <c r="F60" t="s">
        <v>192</v>
      </c>
      <c r="H60" t="s">
        <v>193</v>
      </c>
      <c r="I60" t="s">
        <v>86</v>
      </c>
      <c r="O60" s="78" t="str">
        <f>IF('asset_&amp;_open_positions'!$C60="","",'asset_&amp;_open_positions'!$E60)</f>
        <v>EOS</v>
      </c>
      <c r="P60" s="42">
        <f>IF('asset_&amp;_open_positions'!$C60="","",'asset_&amp;_open_positions'!$H60)</f>
        <v>1.0777645217276699</v>
      </c>
      <c r="Q60" s="78" t="str">
        <f>IF(OR('asset_&amp;_open_positions'!$C60="",'asset_&amp;_open_positions'!$J60="SWAP",'asset_&amp;_open_positions'!$J60="FUTURE",'asset_&amp;_open_positions'!$J60="CME FUTURE"),"",'asset_&amp;_open_positions'!$M60)</f>
        <v>EOS</v>
      </c>
      <c r="R60" s="42">
        <f>IF(OR('asset_&amp;_open_positions'!$C60="",'asset_&amp;_open_positions'!$J60="SWAP",'asset_&amp;_open_positions'!$J60="FUTURE",'asset_&amp;_open_positions'!$J60="CME FUTURE"),"",'asset_&amp;_open_positions'!$H60)</f>
        <v>1.0777645217276699</v>
      </c>
    </row>
    <row r="61" spans="6:22" x14ac:dyDescent="0.25">
      <c r="F61" t="s">
        <v>195</v>
      </c>
      <c r="H61" t="s">
        <v>193</v>
      </c>
      <c r="I61" t="s">
        <v>101</v>
      </c>
      <c r="O61" s="78" t="str">
        <f>IF('asset_&amp;_open_positions'!$C61="","",'asset_&amp;_open_positions'!$E61)</f>
        <v>ETC</v>
      </c>
      <c r="P61" s="42">
        <f>IF('asset_&amp;_open_positions'!$C61="","",'asset_&amp;_open_positions'!$H61)</f>
        <v>22.367513521128402</v>
      </c>
      <c r="Q61" s="78" t="str">
        <f>IF(OR('asset_&amp;_open_positions'!$C61="",'asset_&amp;_open_positions'!$J61="SWAP",'asset_&amp;_open_positions'!$J61="FUTURE",'asset_&amp;_open_positions'!$J61="CME FUTURE"),"",'asset_&amp;_open_positions'!$M61)</f>
        <v>ETC</v>
      </c>
      <c r="R61" s="42">
        <f>IF(OR('asset_&amp;_open_positions'!$C61="",'asset_&amp;_open_positions'!$J61="SWAP",'asset_&amp;_open_positions'!$J61="FUTURE",'asset_&amp;_open_positions'!$J61="CME FUTURE"),"",'asset_&amp;_open_positions'!$H61)</f>
        <v>22.367513521128402</v>
      </c>
    </row>
    <row r="62" spans="6:22" x14ac:dyDescent="0.25">
      <c r="O62" s="78" t="str">
        <f>IF('asset_&amp;_open_positions'!$C62="","",'asset_&amp;_open_positions'!$E62)</f>
        <v>ETH</v>
      </c>
      <c r="P62" s="42">
        <f>IF('asset_&amp;_open_positions'!$C62="","",'asset_&amp;_open_positions'!$H62)</f>
        <v>1641.7926937161601</v>
      </c>
      <c r="Q62" s="78" t="str">
        <f>IF(OR('asset_&amp;_open_positions'!$C62="",'asset_&amp;_open_positions'!$J62="SWAP",'asset_&amp;_open_positions'!$J62="FUTURE",'asset_&amp;_open_positions'!$J62="CME FUTURE"),"",'asset_&amp;_open_positions'!$M62)</f>
        <v>ETH</v>
      </c>
      <c r="R62" s="42">
        <f>IF(OR('asset_&amp;_open_positions'!$C62="",'asset_&amp;_open_positions'!$J62="SWAP",'asset_&amp;_open_positions'!$J62="FUTURE",'asset_&amp;_open_positions'!$J62="CME FUTURE"),"",'asset_&amp;_open_positions'!$H62)</f>
        <v>1641.7926937161601</v>
      </c>
    </row>
    <row r="63" spans="6:22" x14ac:dyDescent="0.25">
      <c r="O63" s="78" t="str">
        <f>IF('asset_&amp;_open_positions'!$C63="","",'asset_&amp;_open_positions'!$E63)</f>
        <v>EUR</v>
      </c>
      <c r="P63" s="42">
        <f>IF('asset_&amp;_open_positions'!$C63="","",'asset_&amp;_open_positions'!$H63)</f>
        <v>1.099005</v>
      </c>
      <c r="Q63" s="78" t="str">
        <f>IF(OR('asset_&amp;_open_positions'!$C63="",'asset_&amp;_open_positions'!$J63="SWAP",'asset_&amp;_open_positions'!$J63="FUTURE",'asset_&amp;_open_positions'!$J63="CME FUTURE"),"",'asset_&amp;_open_positions'!$M63)</f>
        <v>EUR</v>
      </c>
      <c r="R63" s="42">
        <f>IF(OR('asset_&amp;_open_positions'!$C63="",'asset_&amp;_open_positions'!$J63="SWAP",'asset_&amp;_open_positions'!$J63="FUTURE",'asset_&amp;_open_positions'!$J63="CME FUTURE"),"",'asset_&amp;_open_positions'!$H63)</f>
        <v>1.099005</v>
      </c>
    </row>
    <row r="64" spans="6:22" x14ac:dyDescent="0.25">
      <c r="O64" s="78" t="str">
        <f>IF('asset_&amp;_open_positions'!$C64="","",'asset_&amp;_open_positions'!$E64)</f>
        <v>FIL</v>
      </c>
      <c r="P64" s="42">
        <f>IF('asset_&amp;_open_positions'!$C64="","",'asset_&amp;_open_positions'!$H64)</f>
        <v>5.68755004739279</v>
      </c>
      <c r="Q64" s="78" t="str">
        <f>IF(OR('asset_&amp;_open_positions'!$C64="",'asset_&amp;_open_positions'!$J64="SWAP",'asset_&amp;_open_positions'!$J64="FUTURE",'asset_&amp;_open_positions'!$J64="CME FUTURE"),"",'asset_&amp;_open_positions'!$M64)</f>
        <v>FIL</v>
      </c>
      <c r="R64" s="42">
        <f>IF(OR('asset_&amp;_open_positions'!$C64="",'asset_&amp;_open_positions'!$J64="SWAP",'asset_&amp;_open_positions'!$J64="FUTURE",'asset_&amp;_open_positions'!$J64="CME FUTURE"),"",'asset_&amp;_open_positions'!$H64)</f>
        <v>5.68755004739279</v>
      </c>
    </row>
    <row r="65" spans="15:18" x14ac:dyDescent="0.25">
      <c r="O65" s="78" t="str">
        <f>IF('asset_&amp;_open_positions'!$C65="","",'asset_&amp;_open_positions'!$E65)</f>
        <v>FTM</v>
      </c>
      <c r="P65" s="42">
        <f>IF('asset_&amp;_open_positions'!$C65="","",'asset_&amp;_open_positions'!$H65)</f>
        <v>0.57632794116770902</v>
      </c>
      <c r="Q65" s="78" t="str">
        <f>IF(OR('asset_&amp;_open_positions'!$C65="",'asset_&amp;_open_positions'!$J65="SWAP",'asset_&amp;_open_positions'!$J65="FUTURE",'asset_&amp;_open_positions'!$J65="CME FUTURE"),"",'asset_&amp;_open_positions'!$M65)</f>
        <v>FTM</v>
      </c>
      <c r="R65" s="42">
        <f>IF(OR('asset_&amp;_open_positions'!$C65="",'asset_&amp;_open_positions'!$J65="SWAP",'asset_&amp;_open_positions'!$J65="FUTURE",'asset_&amp;_open_positions'!$J65="CME FUTURE"),"",'asset_&amp;_open_positions'!$H65)</f>
        <v>0.57632794116770902</v>
      </c>
    </row>
    <row r="66" spans="15:18" x14ac:dyDescent="0.25">
      <c r="O66" s="78" t="str">
        <f>IF('asset_&amp;_open_positions'!$C66="","",'asset_&amp;_open_positions'!$E66)</f>
        <v>GRT</v>
      </c>
      <c r="P66" s="42">
        <f>IF('asset_&amp;_open_positions'!$C66="","",'asset_&amp;_open_positions'!$H66)</f>
        <v>9.3128278338384801E-2</v>
      </c>
      <c r="Q66" s="78" t="str">
        <f>IF(OR('asset_&amp;_open_positions'!$C66="",'asset_&amp;_open_positions'!$J66="SWAP",'asset_&amp;_open_positions'!$J66="FUTURE",'asset_&amp;_open_positions'!$J66="CME FUTURE"),"",'asset_&amp;_open_positions'!$M66)</f>
        <v>GRT</v>
      </c>
      <c r="R66" s="42">
        <f>IF(OR('asset_&amp;_open_positions'!$C66="",'asset_&amp;_open_positions'!$J66="SWAP",'asset_&amp;_open_positions'!$J66="FUTURE",'asset_&amp;_open_positions'!$J66="CME FUTURE"),"",'asset_&amp;_open_positions'!$H66)</f>
        <v>9.3128278338384801E-2</v>
      </c>
    </row>
    <row r="67" spans="15:18" x14ac:dyDescent="0.25">
      <c r="O67" s="78" t="str">
        <f>IF('asset_&amp;_open_positions'!$C67="","",'asset_&amp;_open_positions'!$E67)</f>
        <v>HBAR</v>
      </c>
      <c r="P67" s="42">
        <f>IF('asset_&amp;_open_positions'!$C67="","",'asset_&amp;_open_positions'!$H67)</f>
        <v>6.9702280966305902E-2</v>
      </c>
      <c r="Q67" s="78" t="str">
        <f>IF(OR('asset_&amp;_open_positions'!$C67="",'asset_&amp;_open_positions'!$J67="SWAP",'asset_&amp;_open_positions'!$J67="FUTURE",'asset_&amp;_open_positions'!$J67="CME FUTURE"),"",'asset_&amp;_open_positions'!$M67)</f>
        <v>HBAR</v>
      </c>
      <c r="R67" s="42">
        <f>IF(OR('asset_&amp;_open_positions'!$C67="",'asset_&amp;_open_positions'!$J67="SWAP",'asset_&amp;_open_positions'!$J67="FUTURE",'asset_&amp;_open_positions'!$J67="CME FUTURE"),"",'asset_&amp;_open_positions'!$H67)</f>
        <v>6.9702280966305902E-2</v>
      </c>
    </row>
    <row r="68" spans="15:18" x14ac:dyDescent="0.25">
      <c r="O68" s="78" t="str">
        <f>IF('asset_&amp;_open_positions'!$C68="","",'asset_&amp;_open_positions'!$E68)</f>
        <v>LINK</v>
      </c>
      <c r="P68" s="42">
        <f>IF('asset_&amp;_open_positions'!$C68="","",'asset_&amp;_open_positions'!$H68)</f>
        <v>7.2166244369699699</v>
      </c>
      <c r="Q68" s="78" t="str">
        <f>IF(OR('asset_&amp;_open_positions'!$C68="",'asset_&amp;_open_positions'!$J68="SWAP",'asset_&amp;_open_positions'!$J68="FUTURE",'asset_&amp;_open_positions'!$J68="CME FUTURE"),"",'asset_&amp;_open_positions'!$M68)</f>
        <v>LINK</v>
      </c>
      <c r="R68" s="42">
        <f>IF(OR('asset_&amp;_open_positions'!$C68="",'asset_&amp;_open_positions'!$J68="SWAP",'asset_&amp;_open_positions'!$J68="FUTURE",'asset_&amp;_open_positions'!$J68="CME FUTURE"),"",'asset_&amp;_open_positions'!$H68)</f>
        <v>7.2166244369699699</v>
      </c>
    </row>
    <row r="69" spans="15:18" x14ac:dyDescent="0.25">
      <c r="O69" s="78" t="str">
        <f>IF('asset_&amp;_open_positions'!$C69="","",'asset_&amp;_open_positions'!$E69)</f>
        <v>LTC</v>
      </c>
      <c r="P69" s="42">
        <f>IF('asset_&amp;_open_positions'!$C69="","",'asset_&amp;_open_positions'!$H69)</f>
        <v>100.443629156124</v>
      </c>
      <c r="Q69" s="78" t="str">
        <f>IF(OR('asset_&amp;_open_positions'!$C69="",'asset_&amp;_open_positions'!$J69="SWAP",'asset_&amp;_open_positions'!$J69="FUTURE",'asset_&amp;_open_positions'!$J69="CME FUTURE"),"",'asset_&amp;_open_positions'!$M69)</f>
        <v>LTC</v>
      </c>
      <c r="R69" s="42">
        <f>IF(OR('asset_&amp;_open_positions'!$C69="",'asset_&amp;_open_positions'!$J69="SWAP",'asset_&amp;_open_positions'!$J69="FUTURE",'asset_&amp;_open_positions'!$J69="CME FUTURE"),"",'asset_&amp;_open_positions'!$H69)</f>
        <v>100.443629156124</v>
      </c>
    </row>
    <row r="70" spans="15:18" x14ac:dyDescent="0.25">
      <c r="O70" s="78" t="str">
        <f>IF('asset_&amp;_open_positions'!$C70="","",'asset_&amp;_open_positions'!$E70)</f>
        <v>MANA</v>
      </c>
      <c r="P70" s="42">
        <f>IF('asset_&amp;_open_positions'!$C70="","",'asset_&amp;_open_positions'!$H70)</f>
        <v>0.80184700707902801</v>
      </c>
      <c r="Q70" s="78" t="str">
        <f>IF(OR('asset_&amp;_open_positions'!$C70="",'asset_&amp;_open_positions'!$J70="SWAP",'asset_&amp;_open_positions'!$J70="FUTURE",'asset_&amp;_open_positions'!$J70="CME FUTURE"),"",'asset_&amp;_open_positions'!$M70)</f>
        <v>MANA</v>
      </c>
      <c r="R70" s="42">
        <f>IF(OR('asset_&amp;_open_positions'!$C70="",'asset_&amp;_open_positions'!$J70="SWAP",'asset_&amp;_open_positions'!$J70="FUTURE",'asset_&amp;_open_positions'!$J70="CME FUTURE"),"",'asset_&amp;_open_positions'!$H70)</f>
        <v>0.80184700707902801</v>
      </c>
    </row>
    <row r="71" spans="15:18" x14ac:dyDescent="0.25">
      <c r="O71" s="78" t="str">
        <f>IF('asset_&amp;_open_positions'!$C71="","",'asset_&amp;_open_positions'!$E71)</f>
        <v>MATIC</v>
      </c>
      <c r="P71" s="42">
        <f>IF('asset_&amp;_open_positions'!$C71="","",'asset_&amp;_open_positions'!$H71)</f>
        <v>1.1949673902492699</v>
      </c>
      <c r="Q71" s="78" t="str">
        <f>IF(OR('asset_&amp;_open_positions'!$C71="",'asset_&amp;_open_positions'!$J71="SWAP",'asset_&amp;_open_positions'!$J71="FUTURE",'asset_&amp;_open_positions'!$J71="CME FUTURE"),"",'asset_&amp;_open_positions'!$M71)</f>
        <v>MATIC</v>
      </c>
      <c r="R71" s="42">
        <f>IF(OR('asset_&amp;_open_positions'!$C71="",'asset_&amp;_open_positions'!$J71="SWAP",'asset_&amp;_open_positions'!$J71="FUTURE",'asset_&amp;_open_positions'!$J71="CME FUTURE"),"",'asset_&amp;_open_positions'!$H71)</f>
        <v>1.1949673902492699</v>
      </c>
    </row>
    <row r="72" spans="15:18" x14ac:dyDescent="0.25">
      <c r="O72" s="78" t="str">
        <f>IF('asset_&amp;_open_positions'!$C72="","",'asset_&amp;_open_positions'!$E72)</f>
        <v>MKR</v>
      </c>
      <c r="P72" s="42">
        <f>IF('asset_&amp;_open_positions'!$C72="","",'asset_&amp;_open_positions'!$H72)</f>
        <v>668.74626389904597</v>
      </c>
      <c r="Q72" s="78" t="str">
        <f>IF(OR('asset_&amp;_open_positions'!$C72="",'asset_&amp;_open_positions'!$J72="SWAP",'asset_&amp;_open_positions'!$J72="FUTURE",'asset_&amp;_open_positions'!$J72="CME FUTURE"),"",'asset_&amp;_open_positions'!$M72)</f>
        <v>MKR</v>
      </c>
      <c r="R72" s="42">
        <f>IF(OR('asset_&amp;_open_positions'!$C72="",'asset_&amp;_open_positions'!$J72="SWAP",'asset_&amp;_open_positions'!$J72="FUTURE",'asset_&amp;_open_positions'!$J72="CME FUTURE"),"",'asset_&amp;_open_positions'!$H72)</f>
        <v>668.74626389904597</v>
      </c>
    </row>
    <row r="73" spans="15:18" x14ac:dyDescent="0.25">
      <c r="O73" s="78" t="str">
        <f>IF('asset_&amp;_open_positions'!$C73="","",'asset_&amp;_open_positions'!$E73)</f>
        <v>OMG</v>
      </c>
      <c r="P73" s="42">
        <f>IF('asset_&amp;_open_positions'!$C73="","",'asset_&amp;_open_positions'!$H73)</f>
        <v>1.4558823160041101</v>
      </c>
      <c r="Q73" s="78" t="str">
        <f>IF(OR('asset_&amp;_open_positions'!$C73="",'asset_&amp;_open_positions'!$J73="SWAP",'asset_&amp;_open_positions'!$J73="FUTURE",'asset_&amp;_open_positions'!$J73="CME FUTURE"),"",'asset_&amp;_open_positions'!$M73)</f>
        <v>OMG</v>
      </c>
      <c r="R73" s="42">
        <f>IF(OR('asset_&amp;_open_positions'!$C73="",'asset_&amp;_open_positions'!$J73="SWAP",'asset_&amp;_open_positions'!$J73="FUTURE",'asset_&amp;_open_positions'!$J73="CME FUTURE"),"",'asset_&amp;_open_positions'!$H73)</f>
        <v>1.4558823160041101</v>
      </c>
    </row>
    <row r="74" spans="15:18" x14ac:dyDescent="0.25">
      <c r="O74" s="78" t="str">
        <f>IF('asset_&amp;_open_positions'!$C74="","",'asset_&amp;_open_positions'!$E74)</f>
        <v>OXT</v>
      </c>
      <c r="P74" s="42">
        <f>IF('asset_&amp;_open_positions'!$C74="","",'asset_&amp;_open_positions'!$H74)</f>
        <v>9.9036090118562806E-2</v>
      </c>
      <c r="Q74" s="78" t="str">
        <f>IF(OR('asset_&amp;_open_positions'!$C74="",'asset_&amp;_open_positions'!$J74="SWAP",'asset_&amp;_open_positions'!$J74="FUTURE",'asset_&amp;_open_positions'!$J74="CME FUTURE"),"",'asset_&amp;_open_positions'!$M74)</f>
        <v>OXT</v>
      </c>
      <c r="R74" s="42">
        <f>IF(OR('asset_&amp;_open_positions'!$C74="",'asset_&amp;_open_positions'!$J74="SWAP",'asset_&amp;_open_positions'!$J74="FUTURE",'asset_&amp;_open_positions'!$J74="CME FUTURE"),"",'asset_&amp;_open_positions'!$H74)</f>
        <v>9.9036090118562806E-2</v>
      </c>
    </row>
    <row r="75" spans="15:18" x14ac:dyDescent="0.25">
      <c r="O75" s="78" t="str">
        <f>IF('asset_&amp;_open_positions'!$C75="","",'asset_&amp;_open_positions'!$E75)</f>
        <v>SHIB</v>
      </c>
      <c r="P75" s="42">
        <f>IF('asset_&amp;_open_positions'!$C75="","",'asset_&amp;_open_positions'!$H75)</f>
        <v>1.1984596753718E-5</v>
      </c>
      <c r="Q75" s="78" t="str">
        <f>IF(OR('asset_&amp;_open_positions'!$C75="",'asset_&amp;_open_positions'!$J75="SWAP",'asset_&amp;_open_positions'!$J75="FUTURE",'asset_&amp;_open_positions'!$J75="CME FUTURE"),"",'asset_&amp;_open_positions'!$M75)</f>
        <v>SHIB</v>
      </c>
      <c r="R75" s="42">
        <f>IF(OR('asset_&amp;_open_positions'!$C75="",'asset_&amp;_open_positions'!$J75="SWAP",'asset_&amp;_open_positions'!$J75="FUTURE",'asset_&amp;_open_positions'!$J75="CME FUTURE"),"",'asset_&amp;_open_positions'!$H75)</f>
        <v>1.1984596753718E-5</v>
      </c>
    </row>
    <row r="76" spans="15:18" x14ac:dyDescent="0.25">
      <c r="O76" s="78" t="str">
        <f>IF('asset_&amp;_open_positions'!$C76="","",'asset_&amp;_open_positions'!$E76)</f>
        <v>SOL</v>
      </c>
      <c r="P76" s="42">
        <f>IF('asset_&amp;_open_positions'!$C76="","",'asset_&amp;_open_positions'!$H76)</f>
        <v>24.9933585283677</v>
      </c>
      <c r="Q76" s="78" t="str">
        <f>IF(OR('asset_&amp;_open_positions'!$C76="",'asset_&amp;_open_positions'!$J76="SWAP",'asset_&amp;_open_positions'!$J76="FUTURE",'asset_&amp;_open_positions'!$J76="CME FUTURE"),"",'asset_&amp;_open_positions'!$M76)</f>
        <v>SOL</v>
      </c>
      <c r="R76" s="42">
        <f>IF(OR('asset_&amp;_open_positions'!$C76="",'asset_&amp;_open_positions'!$J76="SWAP",'asset_&amp;_open_positions'!$J76="FUTURE",'asset_&amp;_open_positions'!$J76="CME FUTURE"),"",'asset_&amp;_open_positions'!$H76)</f>
        <v>24.9933585283677</v>
      </c>
    </row>
    <row r="77" spans="15:18" x14ac:dyDescent="0.25">
      <c r="O77" s="78" t="str">
        <f>IF('asset_&amp;_open_positions'!$C77="","",'asset_&amp;_open_positions'!$E77)</f>
        <v>SUSHI</v>
      </c>
      <c r="P77" s="42">
        <f>IF('asset_&amp;_open_positions'!$C77="","",'asset_&amp;_open_positions'!$H77)</f>
        <v>1.3043066800777201</v>
      </c>
      <c r="Q77" s="78" t="str">
        <f>IF(OR('asset_&amp;_open_positions'!$C77="",'asset_&amp;_open_positions'!$J77="SWAP",'asset_&amp;_open_positions'!$J77="FUTURE",'asset_&amp;_open_positions'!$J77="CME FUTURE"),"",'asset_&amp;_open_positions'!$M77)</f>
        <v>SUSHI</v>
      </c>
      <c r="R77" s="42">
        <f>IF(OR('asset_&amp;_open_positions'!$C77="",'asset_&amp;_open_positions'!$J77="SWAP",'asset_&amp;_open_positions'!$J77="FUTURE",'asset_&amp;_open_positions'!$J77="CME FUTURE"),"",'asset_&amp;_open_positions'!$H77)</f>
        <v>1.3043066800777201</v>
      </c>
    </row>
    <row r="78" spans="15:18" x14ac:dyDescent="0.25">
      <c r="O78" s="78" t="str">
        <f>IF('asset_&amp;_open_positions'!$C78="","",'asset_&amp;_open_positions'!$E78)</f>
        <v>TRX</v>
      </c>
      <c r="P78" s="42">
        <f>IF('asset_&amp;_open_positions'!$C78="","",'asset_&amp;_open_positions'!$H78)</f>
        <v>6.3193223607952306E-2</v>
      </c>
      <c r="Q78" s="78" t="str">
        <f>IF(OR('asset_&amp;_open_positions'!$C78="",'asset_&amp;_open_positions'!$J78="SWAP",'asset_&amp;_open_positions'!$J78="FUTURE",'asset_&amp;_open_positions'!$J78="CME FUTURE"),"",'asset_&amp;_open_positions'!$M78)</f>
        <v>TRX</v>
      </c>
      <c r="R78" s="42">
        <f>IF(OR('asset_&amp;_open_positions'!$C78="",'asset_&amp;_open_positions'!$J78="SWAP",'asset_&amp;_open_positions'!$J78="FUTURE",'asset_&amp;_open_positions'!$J78="CME FUTURE"),"",'asset_&amp;_open_positions'!$H78)</f>
        <v>6.3193223607952306E-2</v>
      </c>
    </row>
    <row r="79" spans="15:18" x14ac:dyDescent="0.25">
      <c r="O79" s="78" t="str">
        <f>IF('asset_&amp;_open_positions'!$C79="","",'asset_&amp;_open_positions'!$E79)</f>
        <v>UNI</v>
      </c>
      <c r="P79" s="42">
        <f>IF('asset_&amp;_open_positions'!$C79="","",'asset_&amp;_open_positions'!$H79)</f>
        <v>6.8127508479071297</v>
      </c>
      <c r="Q79" s="78" t="str">
        <f>IF(OR('asset_&amp;_open_positions'!$C79="",'asset_&amp;_open_positions'!$J79="SWAP",'asset_&amp;_open_positions'!$J79="FUTURE",'asset_&amp;_open_positions'!$J79="CME FUTURE"),"",'asset_&amp;_open_positions'!$M79)</f>
        <v>UNI</v>
      </c>
      <c r="R79" s="42">
        <f>IF(OR('asset_&amp;_open_positions'!$C79="",'asset_&amp;_open_positions'!$J79="SWAP",'asset_&amp;_open_positions'!$J79="FUTURE",'asset_&amp;_open_positions'!$J79="CME FUTURE"),"",'asset_&amp;_open_positions'!$H79)</f>
        <v>6.8127508479071297</v>
      </c>
    </row>
    <row r="80" spans="15:18" x14ac:dyDescent="0.25">
      <c r="O80" s="78" t="str">
        <f>IF('asset_&amp;_open_positions'!$C80="","",'asset_&amp;_open_positions'!$E80)</f>
        <v>USDT</v>
      </c>
      <c r="P80" s="42">
        <f>IF('asset_&amp;_open_positions'!$C80="","",'asset_&amp;_open_positions'!$H80)</f>
        <v>1.0000978259692599</v>
      </c>
      <c r="Q80" s="78" t="str">
        <f>IF(OR('asset_&amp;_open_positions'!$C80="",'asset_&amp;_open_positions'!$J80="SWAP",'asset_&amp;_open_positions'!$J80="FUTURE",'asset_&amp;_open_positions'!$J80="CME FUTURE"),"",'asset_&amp;_open_positions'!$M80)</f>
        <v>USDT</v>
      </c>
      <c r="R80" s="42">
        <f>IF(OR('asset_&amp;_open_positions'!$C80="",'asset_&amp;_open_positions'!$J80="SWAP",'asset_&amp;_open_positions'!$J80="FUTURE",'asset_&amp;_open_positions'!$J80="CME FUTURE"),"",'asset_&amp;_open_positions'!$H80)</f>
        <v>1.0000978259692599</v>
      </c>
    </row>
    <row r="81" spans="15:18" x14ac:dyDescent="0.25">
      <c r="O81" s="78" t="str">
        <f>IF('asset_&amp;_open_positions'!$C81="","",'asset_&amp;_open_positions'!$E81)</f>
        <v>XLM</v>
      </c>
      <c r="P81" s="42">
        <f>IF('asset_&amp;_open_positions'!$C81="","",'asset_&amp;_open_positions'!$H81)</f>
        <v>9.2276418191393303E-2</v>
      </c>
      <c r="Q81" s="78" t="str">
        <f>IF(OR('asset_&amp;_open_positions'!$C81="",'asset_&amp;_open_positions'!$J81="SWAP",'asset_&amp;_open_positions'!$J81="FUTURE",'asset_&amp;_open_positions'!$J81="CME FUTURE"),"",'asset_&amp;_open_positions'!$M81)</f>
        <v>XLM</v>
      </c>
      <c r="R81" s="42">
        <f>IF(OR('asset_&amp;_open_positions'!$C81="",'asset_&amp;_open_positions'!$J81="SWAP",'asset_&amp;_open_positions'!$J81="FUTURE",'asset_&amp;_open_positions'!$J81="CME FUTURE"),"",'asset_&amp;_open_positions'!$H81)</f>
        <v>9.2276418191393303E-2</v>
      </c>
    </row>
    <row r="82" spans="15:18" x14ac:dyDescent="0.25">
      <c r="O82" s="78" t="str">
        <f>IF('asset_&amp;_open_positions'!$C82="","",'asset_&amp;_open_positions'!$E82)</f>
        <v>XRP</v>
      </c>
      <c r="P82" s="42">
        <f>IF('asset_&amp;_open_positions'!$C82="","",'asset_&amp;_open_positions'!$H82)</f>
        <v>0.41389184898682302</v>
      </c>
      <c r="Q82" s="78" t="str">
        <f>IF(OR('asset_&amp;_open_positions'!$C82="",'asset_&amp;_open_positions'!$J82="SWAP",'asset_&amp;_open_positions'!$J82="FUTURE",'asset_&amp;_open_positions'!$J82="CME FUTURE"),"",'asset_&amp;_open_positions'!$M82)</f>
        <v>XRP</v>
      </c>
      <c r="R82" s="42">
        <f>IF(OR('asset_&amp;_open_positions'!$C82="",'asset_&amp;_open_positions'!$J82="SWAP",'asset_&amp;_open_positions'!$J82="FUTURE",'asset_&amp;_open_positions'!$J82="CME FUTURE"),"",'asset_&amp;_open_positions'!$H82)</f>
        <v>0.41389184898682302</v>
      </c>
    </row>
    <row r="83" spans="15:18" x14ac:dyDescent="0.25">
      <c r="O83" s="78" t="str">
        <f>IF('asset_&amp;_open_positions'!$C83="","",'asset_&amp;_open_positions'!$E83)</f>
        <v>XTZ</v>
      </c>
      <c r="P83" s="42">
        <f>IF('asset_&amp;_open_positions'!$C83="","",'asset_&amp;_open_positions'!$H83)</f>
        <v>1.09557376150398</v>
      </c>
      <c r="Q83" s="78" t="str">
        <f>IF(OR('asset_&amp;_open_positions'!$C83="",'asset_&amp;_open_positions'!$J83="SWAP",'asset_&amp;_open_positions'!$J83="FUTURE",'asset_&amp;_open_positions'!$J83="CME FUTURE"),"",'asset_&amp;_open_positions'!$M83)</f>
        <v>XTZ</v>
      </c>
      <c r="R83" s="42">
        <f>IF(OR('asset_&amp;_open_positions'!$C83="",'asset_&amp;_open_positions'!$J83="SWAP",'asset_&amp;_open_positions'!$J83="FUTURE",'asset_&amp;_open_positions'!$J83="CME FUTURE"),"",'asset_&amp;_open_positions'!$H83)</f>
        <v>1.09557376150398</v>
      </c>
    </row>
    <row r="84" spans="15:18" x14ac:dyDescent="0.25">
      <c r="O84" s="78" t="str">
        <f>IF('asset_&amp;_open_positions'!$C84="","",'asset_&amp;_open_positions'!$E84)</f>
        <v>YFI</v>
      </c>
      <c r="P84" s="42">
        <f>IF('asset_&amp;_open_positions'!$C84="","",'asset_&amp;_open_positions'!$H84)</f>
        <v>7482.3207262808701</v>
      </c>
      <c r="Q84" s="78" t="str">
        <f>IF(OR('asset_&amp;_open_positions'!$C84="",'asset_&amp;_open_positions'!$J84="SWAP",'asset_&amp;_open_positions'!$J84="FUTURE",'asset_&amp;_open_positions'!$J84="CME FUTURE"),"",'asset_&amp;_open_positions'!$M84)</f>
        <v>YFI</v>
      </c>
      <c r="R84" s="42">
        <f>IF(OR('asset_&amp;_open_positions'!$C84="",'asset_&amp;_open_positions'!$J84="SWAP",'asset_&amp;_open_positions'!$J84="FUTURE",'asset_&amp;_open_positions'!$J84="CME FUTURE"),"",'asset_&amp;_open_positions'!$H84)</f>
        <v>7482.3207262808701</v>
      </c>
    </row>
    <row r="85" spans="15:18" x14ac:dyDescent="0.25">
      <c r="O85" s="78" t="str">
        <f>IF('asset_&amp;_open_positions'!$C85="","",'asset_&amp;_open_positions'!$E85)</f>
        <v>ZIL</v>
      </c>
      <c r="P85" s="42">
        <f>IF('asset_&amp;_open_positions'!$C85="","",'asset_&amp;_open_positions'!$H85)</f>
        <v>2.8175091027441999E-2</v>
      </c>
      <c r="Q85" s="78" t="str">
        <f>IF(OR('asset_&amp;_open_positions'!$C85="",'asset_&amp;_open_positions'!$J85="SWAP",'asset_&amp;_open_positions'!$J85="FUTURE",'asset_&amp;_open_positions'!$J85="CME FUTURE"),"",'asset_&amp;_open_positions'!$M85)</f>
        <v>ZIL</v>
      </c>
      <c r="R85" s="42">
        <f>IF(OR('asset_&amp;_open_positions'!$C85="",'asset_&amp;_open_positions'!$J85="SWAP",'asset_&amp;_open_positions'!$J85="FUTURE",'asset_&amp;_open_positions'!$J85="CME FUTURE"),"",'asset_&amp;_open_positions'!$H85)</f>
        <v>2.8175091027441999E-2</v>
      </c>
    </row>
    <row r="86" spans="15:18" x14ac:dyDescent="0.25">
      <c r="O86" s="78" t="str">
        <f>IF('asset_&amp;_open_positions'!$C86="","",'asset_&amp;_open_positions'!$E86)</f>
        <v>BTC</v>
      </c>
      <c r="P86" s="42">
        <f>IF('asset_&amp;_open_positions'!$C86="","",'asset_&amp;_open_positions'!$H86)</f>
        <v>23723.7696534846</v>
      </c>
      <c r="Q86" s="78" t="str">
        <f>IF(OR('asset_&amp;_open_positions'!$C86="",'asset_&amp;_open_positions'!$J86="SWAP",'asset_&amp;_open_positions'!$J86="FUTURE",'asset_&amp;_open_positions'!$J86="CME FUTURE"),"",'asset_&amp;_open_positions'!$M86)</f>
        <v>BTC</v>
      </c>
      <c r="R86" s="42">
        <f>IF(OR('asset_&amp;_open_positions'!$C86="",'asset_&amp;_open_positions'!$J86="SWAP",'asset_&amp;_open_positions'!$J86="FUTURE",'asset_&amp;_open_positions'!$J86="CME FUTURE"),"",'asset_&amp;_open_positions'!$H86)</f>
        <v>23723.7696534846</v>
      </c>
    </row>
    <row r="87" spans="15:18" x14ac:dyDescent="0.25">
      <c r="O87" s="78" t="str">
        <f>IF('asset_&amp;_open_positions'!$C87="","",'asset_&amp;_open_positions'!$E87)</f>
        <v>BTC</v>
      </c>
      <c r="P87" s="42">
        <f>IF('asset_&amp;_open_positions'!$C87="","",'asset_&amp;_open_positions'!$H87)</f>
        <v>23723.7696534846</v>
      </c>
      <c r="Q87" s="78" t="str">
        <f>IF(OR('asset_&amp;_open_positions'!$C87="",'asset_&amp;_open_positions'!$J87="SWAP",'asset_&amp;_open_positions'!$J87="FUTURE",'asset_&amp;_open_positions'!$J87="CME FUTURE"),"",'asset_&amp;_open_positions'!$M87)</f>
        <v>BTC</v>
      </c>
      <c r="R87" s="42">
        <f>IF(OR('asset_&amp;_open_positions'!$C87="",'asset_&amp;_open_positions'!$J87="SWAP",'asset_&amp;_open_positions'!$J87="FUTURE",'asset_&amp;_open_positions'!$J87="CME FUTURE"),"",'asset_&amp;_open_positions'!$H87)</f>
        <v>23723.7696534846</v>
      </c>
    </row>
    <row r="88" spans="15:18" x14ac:dyDescent="0.25">
      <c r="O88" s="78" t="str">
        <f>IF('asset_&amp;_open_positions'!$C88="","",'asset_&amp;_open_positions'!$E88)</f>
        <v>ETH</v>
      </c>
      <c r="P88" s="42">
        <f>IF('asset_&amp;_open_positions'!$C88="","",'asset_&amp;_open_positions'!$H88)</f>
        <v>1641.7926937161601</v>
      </c>
      <c r="Q88" s="78" t="str">
        <f>IF(OR('asset_&amp;_open_positions'!$C88="",'asset_&amp;_open_positions'!$J88="SWAP",'asset_&amp;_open_positions'!$J88="FUTURE",'asset_&amp;_open_positions'!$J88="CME FUTURE"),"",'asset_&amp;_open_positions'!$M88)</f>
        <v>ETH</v>
      </c>
      <c r="R88" s="42">
        <f>IF(OR('asset_&amp;_open_positions'!$C88="",'asset_&amp;_open_positions'!$J88="SWAP",'asset_&amp;_open_positions'!$J88="FUTURE",'asset_&amp;_open_positions'!$J88="CME FUTURE"),"",'asset_&amp;_open_positions'!$H88)</f>
        <v>1641.7926937161601</v>
      </c>
    </row>
    <row r="89" spans="15:18" x14ac:dyDescent="0.25">
      <c r="O89" s="78" t="str">
        <f>IF('asset_&amp;_open_positions'!$C89="","",'asset_&amp;_open_positions'!$E89)</f>
        <v>ETH</v>
      </c>
      <c r="P89" s="42">
        <f>IF('asset_&amp;_open_positions'!$C89="","",'asset_&amp;_open_positions'!$H89)</f>
        <v>1641.7926937161601</v>
      </c>
      <c r="Q89" s="78" t="str">
        <f>IF(OR('asset_&amp;_open_positions'!$C89="",'asset_&amp;_open_positions'!$J89="SWAP",'asset_&amp;_open_positions'!$J89="FUTURE",'asset_&amp;_open_positions'!$J89="CME FUTURE"),"",'asset_&amp;_open_positions'!$M89)</f>
        <v>ETH</v>
      </c>
      <c r="R89" s="42">
        <f>IF(OR('asset_&amp;_open_positions'!$C89="",'asset_&amp;_open_positions'!$J89="SWAP",'asset_&amp;_open_positions'!$J89="FUTURE",'asset_&amp;_open_positions'!$J89="CME FUTURE"),"",'asset_&amp;_open_positions'!$H89)</f>
        <v>1641.7926937161601</v>
      </c>
    </row>
    <row r="90" spans="15:18" x14ac:dyDescent="0.25">
      <c r="O90" s="78" t="str">
        <f>IF('asset_&amp;_open_positions'!$C90="","",'asset_&amp;_open_positions'!$E90)</f>
        <v>BNB</v>
      </c>
      <c r="P90" s="42">
        <f>IF('asset_&amp;_open_positions'!$C90="","",'asset_&amp;_open_positions'!$H90)</f>
        <v>317.47259508333298</v>
      </c>
      <c r="Q90" s="78" t="str">
        <f>IF(OR('asset_&amp;_open_positions'!$C90="",'asset_&amp;_open_positions'!$J90="SWAP",'asset_&amp;_open_positions'!$J90="FUTURE",'asset_&amp;_open_positions'!$J90="CME FUTURE"),"",'asset_&amp;_open_positions'!$M90)</f>
        <v>BNB</v>
      </c>
      <c r="R90" s="42">
        <f>IF(OR('asset_&amp;_open_positions'!$C90="",'asset_&amp;_open_positions'!$J90="SWAP",'asset_&amp;_open_positions'!$J90="FUTURE",'asset_&amp;_open_positions'!$J90="CME FUTURE"),"",'asset_&amp;_open_positions'!$H90)</f>
        <v>317.47259508333298</v>
      </c>
    </row>
    <row r="91" spans="15:18" x14ac:dyDescent="0.25">
      <c r="O91" s="78" t="str">
        <f>IF('asset_&amp;_open_positions'!$C91="","",'asset_&amp;_open_positions'!$E91)</f>
        <v>BTC</v>
      </c>
      <c r="P91" s="42">
        <f>IF('asset_&amp;_open_positions'!$C91="","",'asset_&amp;_open_positions'!$H91)</f>
        <v>23723.7696534846</v>
      </c>
      <c r="Q91" s="78" t="str">
        <f>IF(OR('asset_&amp;_open_positions'!$C91="",'asset_&amp;_open_positions'!$J91="SWAP",'asset_&amp;_open_positions'!$J91="FUTURE",'asset_&amp;_open_positions'!$J91="CME FUTURE"),"",'asset_&amp;_open_positions'!$M91)</f>
        <v>BTC</v>
      </c>
      <c r="R91" s="42">
        <f>IF(OR('asset_&amp;_open_positions'!$C91="",'asset_&amp;_open_positions'!$J91="SWAP",'asset_&amp;_open_positions'!$J91="FUTURE",'asset_&amp;_open_positions'!$J91="CME FUTURE"),"",'asset_&amp;_open_positions'!$H91)</f>
        <v>23723.7696534846</v>
      </c>
    </row>
    <row r="92" spans="15:18" x14ac:dyDescent="0.25">
      <c r="O92" s="78" t="str">
        <f>IF('asset_&amp;_open_positions'!$C92="","",'asset_&amp;_open_positions'!$E92)</f>
        <v>ETC</v>
      </c>
      <c r="P92" s="42">
        <f>IF('asset_&amp;_open_positions'!$C92="","",'asset_&amp;_open_positions'!$H92)</f>
        <v>22.367513521128402</v>
      </c>
      <c r="Q92" s="78" t="str">
        <f>IF(OR('asset_&amp;_open_positions'!$C92="",'asset_&amp;_open_positions'!$J92="SWAP",'asset_&amp;_open_positions'!$J92="FUTURE",'asset_&amp;_open_positions'!$J92="CME FUTURE"),"",'asset_&amp;_open_positions'!$M92)</f>
        <v>ETC</v>
      </c>
      <c r="R92" s="42">
        <f>IF(OR('asset_&amp;_open_positions'!$C92="",'asset_&amp;_open_positions'!$J92="SWAP",'asset_&amp;_open_positions'!$J92="FUTURE",'asset_&amp;_open_positions'!$J92="CME FUTURE"),"",'asset_&amp;_open_positions'!$H92)</f>
        <v>22.367513521128402</v>
      </c>
    </row>
    <row r="93" spans="15:18" x14ac:dyDescent="0.25">
      <c r="O93" s="78" t="str">
        <f>IF('asset_&amp;_open_positions'!$C93="","",'asset_&amp;_open_positions'!$E93)</f>
        <v>ETH</v>
      </c>
      <c r="P93" s="42">
        <f>IF('asset_&amp;_open_positions'!$C93="","",'asset_&amp;_open_positions'!$H93)</f>
        <v>1641.7926937161601</v>
      </c>
      <c r="Q93" s="78" t="str">
        <f>IF(OR('asset_&amp;_open_positions'!$C93="",'asset_&amp;_open_positions'!$J93="SWAP",'asset_&amp;_open_positions'!$J93="FUTURE",'asset_&amp;_open_positions'!$J93="CME FUTURE"),"",'asset_&amp;_open_positions'!$M93)</f>
        <v>ETH</v>
      </c>
      <c r="R93" s="42">
        <f>IF(OR('asset_&amp;_open_positions'!$C93="",'asset_&amp;_open_positions'!$J93="SWAP",'asset_&amp;_open_positions'!$J93="FUTURE",'asset_&amp;_open_positions'!$J93="CME FUTURE"),"",'asset_&amp;_open_positions'!$H93)</f>
        <v>1641.7926937161601</v>
      </c>
    </row>
    <row r="94" spans="15:18" x14ac:dyDescent="0.25">
      <c r="O94" s="78" t="str">
        <f>IF('asset_&amp;_open_positions'!$C94="","",'asset_&amp;_open_positions'!$E94)</f>
        <v>BNB</v>
      </c>
      <c r="P94" s="42">
        <f>IF('asset_&amp;_open_positions'!$C94="","",'asset_&amp;_open_positions'!$H94)</f>
        <v>317.47259508333298</v>
      </c>
      <c r="Q94" s="78" t="str">
        <f>IF(OR('asset_&amp;_open_positions'!$C94="",'asset_&amp;_open_positions'!$J94="SWAP",'asset_&amp;_open_positions'!$J94="FUTURE",'asset_&amp;_open_positions'!$J94="CME FUTURE"),"",'asset_&amp;_open_positions'!$M94)</f>
        <v>BNB</v>
      </c>
      <c r="R94" s="42">
        <f>IF(OR('asset_&amp;_open_positions'!$C94="",'asset_&amp;_open_positions'!$J94="SWAP",'asset_&amp;_open_positions'!$J94="FUTURE",'asset_&amp;_open_positions'!$J94="CME FUTURE"),"",'asset_&amp;_open_positions'!$H94)</f>
        <v>317.47259508333298</v>
      </c>
    </row>
    <row r="95" spans="15:18" x14ac:dyDescent="0.25">
      <c r="O95" s="78" t="str">
        <f>IF('asset_&amp;_open_positions'!$C95="","",'asset_&amp;_open_positions'!$E95)</f>
        <v>BUSD</v>
      </c>
      <c r="P95" s="42">
        <f>IF('asset_&amp;_open_positions'!$C95="","",'asset_&amp;_open_positions'!$H95)</f>
        <v>1.0002058217084799</v>
      </c>
      <c r="Q95" s="78" t="str">
        <f>IF(OR('asset_&amp;_open_positions'!$C95="",'asset_&amp;_open_positions'!$J95="SWAP",'asset_&amp;_open_positions'!$J95="FUTURE",'asset_&amp;_open_positions'!$J95="CME FUTURE"),"",'asset_&amp;_open_positions'!$M95)</f>
        <v>BUSD</v>
      </c>
      <c r="R95" s="42">
        <f>IF(OR('asset_&amp;_open_positions'!$C95="",'asset_&amp;_open_positions'!$J95="SWAP",'asset_&amp;_open_positions'!$J95="FUTURE",'asset_&amp;_open_positions'!$J95="CME FUTURE"),"",'asset_&amp;_open_positions'!$H95)</f>
        <v>1.0002058217084799</v>
      </c>
    </row>
    <row r="96" spans="15:18" x14ac:dyDescent="0.25">
      <c r="O96" s="78" t="str">
        <f>IF('asset_&amp;_open_positions'!$C96="","",'asset_&amp;_open_positions'!$E96)</f>
        <v>USDT</v>
      </c>
      <c r="P96" s="42">
        <f>IF('asset_&amp;_open_positions'!$C96="","",'asset_&amp;_open_positions'!$H96)</f>
        <v>1.0000978259692599</v>
      </c>
      <c r="Q96" s="78" t="str">
        <f>IF(OR('asset_&amp;_open_positions'!$C96="",'asset_&amp;_open_positions'!$J96="SWAP",'asset_&amp;_open_positions'!$J96="FUTURE",'asset_&amp;_open_positions'!$J96="CME FUTURE"),"",'asset_&amp;_open_positions'!$M96)</f>
        <v>USDT</v>
      </c>
      <c r="R96" s="42">
        <f>IF(OR('asset_&amp;_open_positions'!$C96="",'asset_&amp;_open_positions'!$J96="SWAP",'asset_&amp;_open_positions'!$J96="FUTURE",'asset_&amp;_open_positions'!$J96="CME FUTURE"),"",'asset_&amp;_open_positions'!$H96)</f>
        <v>1.0000978259692599</v>
      </c>
    </row>
    <row r="97" spans="15:18" x14ac:dyDescent="0.25">
      <c r="O97" s="78" t="str">
        <f>IF('asset_&amp;_open_positions'!$C97="","",'asset_&amp;_open_positions'!$E97)</f>
        <v>USDT</v>
      </c>
      <c r="P97" s="42">
        <f>IF('asset_&amp;_open_positions'!$C97="","",'asset_&amp;_open_positions'!$H97)</f>
        <v>1.0000978259692599</v>
      </c>
      <c r="Q97" s="78" t="str">
        <f>IF(OR('asset_&amp;_open_positions'!$C97="",'asset_&amp;_open_positions'!$J97="SWAP",'asset_&amp;_open_positions'!$J97="FUTURE",'asset_&amp;_open_positions'!$J97="CME FUTURE"),"",'asset_&amp;_open_positions'!$M97)</f>
        <v>USDT</v>
      </c>
      <c r="R97" s="42">
        <f>IF(OR('asset_&amp;_open_positions'!$C97="",'asset_&amp;_open_positions'!$J97="SWAP",'asset_&amp;_open_positions'!$J97="FUTURE",'asset_&amp;_open_positions'!$J97="CME FUTURE"),"",'asset_&amp;_open_positions'!$H97)</f>
        <v>1.0000978259692599</v>
      </c>
    </row>
    <row r="98" spans="15:18" x14ac:dyDescent="0.25">
      <c r="O98" s="78" t="str">
        <f>IF('asset_&amp;_open_positions'!$C98="","",'asset_&amp;_open_positions'!$E98)</f>
        <v>BNB</v>
      </c>
      <c r="P98" s="42">
        <f>IF('asset_&amp;_open_positions'!$C98="","",'asset_&amp;_open_positions'!$H98)</f>
        <v>317.47259508333298</v>
      </c>
      <c r="Q98" s="78" t="str">
        <f>IF(OR('asset_&amp;_open_positions'!$C98="",'asset_&amp;_open_positions'!$J98="SWAP",'asset_&amp;_open_positions'!$J98="FUTURE",'asset_&amp;_open_positions'!$J98="CME FUTURE"),"",'asset_&amp;_open_positions'!$M98)</f>
        <v>BNB</v>
      </c>
      <c r="R98" s="42">
        <f>IF(OR('asset_&amp;_open_positions'!$C98="",'asset_&amp;_open_positions'!$J98="SWAP",'asset_&amp;_open_positions'!$J98="FUTURE",'asset_&amp;_open_positions'!$J98="CME FUTURE"),"",'asset_&amp;_open_positions'!$H98)</f>
        <v>317.47259508333298</v>
      </c>
    </row>
    <row r="99" spans="15:18" x14ac:dyDescent="0.25">
      <c r="O99" s="78" t="str">
        <f>IF('asset_&amp;_open_positions'!$C99="","",'asset_&amp;_open_positions'!$E99)</f>
        <v>USDT</v>
      </c>
      <c r="P99" s="42">
        <f>IF('asset_&amp;_open_positions'!$C99="","",'asset_&amp;_open_positions'!$H99)</f>
        <v>1.0000978259692599</v>
      </c>
      <c r="Q99" s="78" t="str">
        <f>IF(OR('asset_&amp;_open_positions'!$C99="",'asset_&amp;_open_positions'!$J99="SWAP",'asset_&amp;_open_positions'!$J99="FUTURE",'asset_&amp;_open_positions'!$J99="CME FUTURE"),"",'asset_&amp;_open_positions'!$M99)</f>
        <v>USDT</v>
      </c>
      <c r="R99" s="42">
        <f>IF(OR('asset_&amp;_open_positions'!$C99="",'asset_&amp;_open_positions'!$J99="SWAP",'asset_&amp;_open_positions'!$J99="FUTURE",'asset_&amp;_open_positions'!$J99="CME FUTURE"),"",'asset_&amp;_open_positions'!$H99)</f>
        <v>1.0000978259692599</v>
      </c>
    </row>
    <row r="100" spans="15:18" x14ac:dyDescent="0.25">
      <c r="O100" s="78" t="str">
        <f>IF('asset_&amp;_open_positions'!$C100="","",'asset_&amp;_open_positions'!$E100)</f>
        <v>USDT</v>
      </c>
      <c r="P100" s="42">
        <f>IF('asset_&amp;_open_positions'!$C100="","",'asset_&amp;_open_positions'!$H100)</f>
        <v>1.0000978259692599</v>
      </c>
      <c r="Q100" s="78" t="str">
        <f>IF(OR('asset_&amp;_open_positions'!$C100="",'asset_&amp;_open_positions'!$J100="SWAP",'asset_&amp;_open_positions'!$J100="FUTURE",'asset_&amp;_open_positions'!$J100="CME FUTURE"),"",'asset_&amp;_open_positions'!$M100)</f>
        <v>USDT</v>
      </c>
      <c r="R100" s="42">
        <f>IF(OR('asset_&amp;_open_positions'!$C100="",'asset_&amp;_open_positions'!$J100="SWAP",'asset_&amp;_open_positions'!$J100="FUTURE",'asset_&amp;_open_positions'!$J100="CME FUTURE"),"",'asset_&amp;_open_positions'!$H100)</f>
        <v>1.0000978259692599</v>
      </c>
    </row>
    <row r="101" spans="15:18" x14ac:dyDescent="0.25">
      <c r="O101" s="78" t="str">
        <f>IF('asset_&amp;_open_positions'!$C101="","",'asset_&amp;_open_positions'!$E101)</f>
        <v>BTC</v>
      </c>
      <c r="P101" s="42">
        <f>IF('asset_&amp;_open_positions'!$C101="","",'asset_&amp;_open_positions'!$H101)</f>
        <v>23723.7696534846</v>
      </c>
      <c r="Q101" s="78" t="str">
        <f>IF(OR('asset_&amp;_open_positions'!$C101="",'asset_&amp;_open_positions'!$J101="SWAP",'asset_&amp;_open_positions'!$J101="FUTURE",'asset_&amp;_open_positions'!$J101="CME FUTURE"),"",'asset_&amp;_open_positions'!$M101)</f>
        <v>BTC</v>
      </c>
      <c r="R101" s="42">
        <f>IF(OR('asset_&amp;_open_positions'!$C101="",'asset_&amp;_open_positions'!$J101="SWAP",'asset_&amp;_open_positions'!$J101="FUTURE",'asset_&amp;_open_positions'!$J101="CME FUTURE"),"",'asset_&amp;_open_positions'!$H101)</f>
        <v>23723.7696534846</v>
      </c>
    </row>
    <row r="102" spans="15:18" x14ac:dyDescent="0.25">
      <c r="O102" s="78" t="str">
        <f>IF('asset_&amp;_open_positions'!$C102="","",'asset_&amp;_open_positions'!$E102)</f>
        <v>ETH</v>
      </c>
      <c r="P102" s="42">
        <f>IF('asset_&amp;_open_positions'!$C102="","",'asset_&amp;_open_positions'!$H102)</f>
        <v>1641.7926937161601</v>
      </c>
      <c r="Q102" s="78" t="str">
        <f>IF(OR('asset_&amp;_open_positions'!$C102="",'asset_&amp;_open_positions'!$J102="SWAP",'asset_&amp;_open_positions'!$J102="FUTURE",'asset_&amp;_open_positions'!$J102="CME FUTURE"),"",'asset_&amp;_open_positions'!$M102)</f>
        <v>ETH</v>
      </c>
      <c r="R102" s="42">
        <f>IF(OR('asset_&amp;_open_positions'!$C102="",'asset_&amp;_open_positions'!$J102="SWAP",'asset_&amp;_open_positions'!$J102="FUTURE",'asset_&amp;_open_positions'!$J102="CME FUTURE"),"",'asset_&amp;_open_positions'!$H102)</f>
        <v>1641.7926937161601</v>
      </c>
    </row>
    <row r="103" spans="15:18" x14ac:dyDescent="0.25">
      <c r="O103" s="78" t="str">
        <f>IF('asset_&amp;_open_positions'!$C103="","",'asset_&amp;_open_positions'!$E103)</f>
        <v>ETHW</v>
      </c>
      <c r="P103" s="42">
        <f>IF('asset_&amp;_open_positions'!$C103="","",'asset_&amp;_open_positions'!$H103)</f>
        <v>3.84509778746901</v>
      </c>
      <c r="Q103" s="78" t="str">
        <f>IF(OR('asset_&amp;_open_positions'!$C103="",'asset_&amp;_open_positions'!$J103="SWAP",'asset_&amp;_open_positions'!$J103="FUTURE",'asset_&amp;_open_positions'!$J103="CME FUTURE"),"",'asset_&amp;_open_positions'!$M103)</f>
        <v>ETHW</v>
      </c>
      <c r="R103" s="42">
        <f>IF(OR('asset_&amp;_open_positions'!$C103="",'asset_&amp;_open_positions'!$J103="SWAP",'asset_&amp;_open_positions'!$J103="FUTURE",'asset_&amp;_open_positions'!$J103="CME FUTURE"),"",'asset_&amp;_open_positions'!$H103)</f>
        <v>3.84509778746901</v>
      </c>
    </row>
    <row r="104" spans="15:18" x14ac:dyDescent="0.25">
      <c r="O104" s="78" t="str">
        <f>IF('asset_&amp;_open_positions'!$C104="","",'asset_&amp;_open_positions'!$E104)</f>
        <v>USD</v>
      </c>
      <c r="P104" s="42">
        <f>IF('asset_&amp;_open_positions'!$C104="","",'asset_&amp;_open_positions'!$H104)</f>
        <v>1</v>
      </c>
      <c r="Q104" s="78" t="str">
        <f>IF(OR('asset_&amp;_open_positions'!$C104="",'asset_&amp;_open_positions'!$J104="SWAP",'asset_&amp;_open_positions'!$J104="FUTURE",'asset_&amp;_open_positions'!$J104="CME FUTURE"),"",'asset_&amp;_open_positions'!$M104)</f>
        <v>USD</v>
      </c>
      <c r="R104" s="42">
        <f>IF(OR('asset_&amp;_open_positions'!$C104="",'asset_&amp;_open_positions'!$J104="SWAP",'asset_&amp;_open_positions'!$J104="FUTURE",'asset_&amp;_open_positions'!$J104="CME FUTURE"),"",'asset_&amp;_open_positions'!$H104)</f>
        <v>1</v>
      </c>
    </row>
    <row r="105" spans="15:18" x14ac:dyDescent="0.25">
      <c r="O105" s="78" t="str">
        <f>IF('asset_&amp;_open_positions'!$C105="","",'asset_&amp;_open_positions'!$E105)</f>
        <v>UST</v>
      </c>
      <c r="P105" s="42">
        <f>IF('asset_&amp;_open_positions'!$C105="","",'asset_&amp;_open_positions'!$H105)</f>
        <v>0</v>
      </c>
      <c r="Q105" s="78" t="str">
        <f>IF(OR('asset_&amp;_open_positions'!$C105="",'asset_&amp;_open_positions'!$J105="SWAP",'asset_&amp;_open_positions'!$J105="FUTURE",'asset_&amp;_open_positions'!$J105="CME FUTURE"),"",'asset_&amp;_open_positions'!$M105)</f>
        <v>UST</v>
      </c>
      <c r="R105" s="42">
        <f>IF(OR('asset_&amp;_open_positions'!$C105="",'asset_&amp;_open_positions'!$J105="SWAP",'asset_&amp;_open_positions'!$J105="FUTURE",'asset_&amp;_open_positions'!$J105="CME FUTURE"),"",'asset_&amp;_open_positions'!$H105)</f>
        <v>0</v>
      </c>
    </row>
    <row r="106" spans="15:18" x14ac:dyDescent="0.25">
      <c r="O106" s="78" t="str">
        <f>IF('asset_&amp;_open_positions'!$C106="","",'asset_&amp;_open_positions'!$E106)</f>
        <v>BCH</v>
      </c>
      <c r="P106" s="42">
        <f>IF('asset_&amp;_open_positions'!$C106="","",'asset_&amp;_open_positions'!$H106)</f>
        <v>136.29177162490899</v>
      </c>
      <c r="Q106" s="78" t="str">
        <f>IF(OR('asset_&amp;_open_positions'!$C106="",'asset_&amp;_open_positions'!$J106="SWAP",'asset_&amp;_open_positions'!$J106="FUTURE",'asset_&amp;_open_positions'!$J106="CME FUTURE"),"",'asset_&amp;_open_positions'!$M106)</f>
        <v>BCH</v>
      </c>
      <c r="R106" s="42">
        <f>IF(OR('asset_&amp;_open_positions'!$C106="",'asset_&amp;_open_positions'!$J106="SWAP",'asset_&amp;_open_positions'!$J106="FUTURE",'asset_&amp;_open_positions'!$J106="CME FUTURE"),"",'asset_&amp;_open_positions'!$H106)</f>
        <v>136.29177162490899</v>
      </c>
    </row>
    <row r="107" spans="15:18" x14ac:dyDescent="0.25">
      <c r="O107" s="78" t="str">
        <f>IF('asset_&amp;_open_positions'!$C107="","",'asset_&amp;_open_positions'!$E107)</f>
        <v>BTC</v>
      </c>
      <c r="P107" s="42">
        <f>IF('asset_&amp;_open_positions'!$C107="","",'asset_&amp;_open_positions'!$H107)</f>
        <v>23723.7696534846</v>
      </c>
      <c r="Q107" s="78" t="str">
        <f>IF(OR('asset_&amp;_open_positions'!$C107="",'asset_&amp;_open_positions'!$J107="SWAP",'asset_&amp;_open_positions'!$J107="FUTURE",'asset_&amp;_open_positions'!$J107="CME FUTURE"),"",'asset_&amp;_open_positions'!$M107)</f>
        <v>BTC</v>
      </c>
      <c r="R107" s="42">
        <f>IF(OR('asset_&amp;_open_positions'!$C107="",'asset_&amp;_open_positions'!$J107="SWAP",'asset_&amp;_open_positions'!$J107="FUTURE",'asset_&amp;_open_positions'!$J107="CME FUTURE"),"",'asset_&amp;_open_positions'!$H107)</f>
        <v>23723.7696534846</v>
      </c>
    </row>
    <row r="108" spans="15:18" x14ac:dyDescent="0.25">
      <c r="O108" s="78" t="str">
        <f>IF('asset_&amp;_open_positions'!$C108="","",'asset_&amp;_open_positions'!$E108)</f>
        <v>ETH</v>
      </c>
      <c r="P108" s="42">
        <f>IF('asset_&amp;_open_positions'!$C108="","",'asset_&amp;_open_positions'!$H108)</f>
        <v>1641.7926937161601</v>
      </c>
      <c r="Q108" s="78" t="str">
        <f>IF(OR('asset_&amp;_open_positions'!$C108="",'asset_&amp;_open_positions'!$J108="SWAP",'asset_&amp;_open_positions'!$J108="FUTURE",'asset_&amp;_open_positions'!$J108="CME FUTURE"),"",'asset_&amp;_open_positions'!$M108)</f>
        <v>ETH</v>
      </c>
      <c r="R108" s="42">
        <f>IF(OR('asset_&amp;_open_positions'!$C108="",'asset_&amp;_open_positions'!$J108="SWAP",'asset_&amp;_open_positions'!$J108="FUTURE",'asset_&amp;_open_positions'!$J108="CME FUTURE"),"",'asset_&amp;_open_positions'!$H108)</f>
        <v>1641.7926937161601</v>
      </c>
    </row>
    <row r="109" spans="15:18" x14ac:dyDescent="0.25">
      <c r="O109" s="78" t="str">
        <f>IF('asset_&amp;_open_positions'!$C109="","",'asset_&amp;_open_positions'!$E109)</f>
        <v>FLR</v>
      </c>
      <c r="P109" s="42">
        <f>IF('asset_&amp;_open_positions'!$C109="","",'asset_&amp;_open_positions'!$H109)</f>
        <v>4.3447196351750303E-2</v>
      </c>
      <c r="Q109" s="78" t="str">
        <f>IF(OR('asset_&amp;_open_positions'!$C109="",'asset_&amp;_open_positions'!$J109="SWAP",'asset_&amp;_open_positions'!$J109="FUTURE",'asset_&amp;_open_positions'!$J109="CME FUTURE"),"",'asset_&amp;_open_positions'!$M109)</f>
        <v>FLR</v>
      </c>
      <c r="R109" s="42">
        <f>IF(OR('asset_&amp;_open_positions'!$C109="",'asset_&amp;_open_positions'!$J109="SWAP",'asset_&amp;_open_positions'!$J109="FUTURE",'asset_&amp;_open_positions'!$J109="CME FUTURE"),"",'asset_&amp;_open_positions'!$H109)</f>
        <v>4.3447196351750303E-2</v>
      </c>
    </row>
    <row r="110" spans="15:18" x14ac:dyDescent="0.25">
      <c r="O110" s="78" t="str">
        <f>IF('asset_&amp;_open_positions'!$C110="","",'asset_&amp;_open_positions'!$E110)</f>
        <v>SGB</v>
      </c>
      <c r="P110" s="42">
        <f>IF('asset_&amp;_open_positions'!$C110="","",'asset_&amp;_open_positions'!$H110)</f>
        <v>1.1351978850518E-2</v>
      </c>
      <c r="Q110" s="78" t="str">
        <f>IF(OR('asset_&amp;_open_positions'!$C110="",'asset_&amp;_open_positions'!$J110="SWAP",'asset_&amp;_open_positions'!$J110="FUTURE",'asset_&amp;_open_positions'!$J110="CME FUTURE"),"",'asset_&amp;_open_positions'!$M110)</f>
        <v>SGB</v>
      </c>
      <c r="R110" s="42">
        <f>IF(OR('asset_&amp;_open_positions'!$C110="",'asset_&amp;_open_positions'!$J110="SWAP",'asset_&amp;_open_positions'!$J110="FUTURE",'asset_&amp;_open_positions'!$J110="CME FUTURE"),"",'asset_&amp;_open_positions'!$H110)</f>
        <v>1.1351978850518E-2</v>
      </c>
    </row>
    <row r="111" spans="15:18" x14ac:dyDescent="0.25">
      <c r="O111" s="78" t="str">
        <f>IF('asset_&amp;_open_positions'!$C111="","",'asset_&amp;_open_positions'!$E111)</f>
        <v>USD</v>
      </c>
      <c r="P111" s="42">
        <f>IF('asset_&amp;_open_positions'!$C111="","",'asset_&amp;_open_positions'!$H111)</f>
        <v>1</v>
      </c>
      <c r="Q111" s="78" t="str">
        <f>IF(OR('asset_&amp;_open_positions'!$C111="",'asset_&amp;_open_positions'!$J111="SWAP",'asset_&amp;_open_positions'!$J111="FUTURE",'asset_&amp;_open_positions'!$J111="CME FUTURE"),"",'asset_&amp;_open_positions'!$M111)</f>
        <v>USD</v>
      </c>
      <c r="R111" s="42">
        <f>IF(OR('asset_&amp;_open_positions'!$C111="",'asset_&amp;_open_positions'!$J111="SWAP",'asset_&amp;_open_positions'!$J111="FUTURE",'asset_&amp;_open_positions'!$J111="CME FUTURE"),"",'asset_&amp;_open_positions'!$H111)</f>
        <v>1</v>
      </c>
    </row>
    <row r="112" spans="15:18" x14ac:dyDescent="0.25">
      <c r="O112" s="78" t="str">
        <f>IF('asset_&amp;_open_positions'!$C112="","",'asset_&amp;_open_positions'!$E112)</f>
        <v>XRP</v>
      </c>
      <c r="P112" s="42">
        <f>IF('asset_&amp;_open_positions'!$C112="","",'asset_&amp;_open_positions'!$H112)</f>
        <v>0.41389184898682302</v>
      </c>
      <c r="Q112" s="78" t="str">
        <f>IF(OR('asset_&amp;_open_positions'!$C112="",'asset_&amp;_open_positions'!$J112="SWAP",'asset_&amp;_open_positions'!$J112="FUTURE",'asset_&amp;_open_positions'!$J112="CME FUTURE"),"",'asset_&amp;_open_positions'!$M112)</f>
        <v>XRP</v>
      </c>
      <c r="R112" s="42">
        <f>IF(OR('asset_&amp;_open_positions'!$C112="",'asset_&amp;_open_positions'!$J112="SWAP",'asset_&amp;_open_positions'!$J112="FUTURE",'asset_&amp;_open_positions'!$J112="CME FUTURE"),"",'asset_&amp;_open_positions'!$H112)</f>
        <v>0.41389184898682302</v>
      </c>
    </row>
    <row r="113" spans="15:18" x14ac:dyDescent="0.25">
      <c r="O113" s="78" t="str">
        <f>IF('asset_&amp;_open_positions'!$C113="","",'asset_&amp;_open_positions'!$E113)</f>
        <v>BTC</v>
      </c>
      <c r="P113" s="42">
        <f>IF('asset_&amp;_open_positions'!$C113="","",'asset_&amp;_open_positions'!$H113)</f>
        <v>23723.7696534846</v>
      </c>
      <c r="Q113" s="78" t="str">
        <f>IF(OR('asset_&amp;_open_positions'!$C113="",'asset_&amp;_open_positions'!$J113="SWAP",'asset_&amp;_open_positions'!$J113="FUTURE",'asset_&amp;_open_positions'!$J113="CME FUTURE"),"",'asset_&amp;_open_positions'!$M113)</f>
        <v>BTC</v>
      </c>
      <c r="R113" s="42">
        <f>IF(OR('asset_&amp;_open_positions'!$C113="",'asset_&amp;_open_positions'!$J113="SWAP",'asset_&amp;_open_positions'!$J113="FUTURE",'asset_&amp;_open_positions'!$J113="CME FUTURE"),"",'asset_&amp;_open_positions'!$H113)</f>
        <v>23723.7696534846</v>
      </c>
    </row>
    <row r="114" spans="15:18" x14ac:dyDescent="0.25">
      <c r="O114" s="78" t="str">
        <f>IF('asset_&amp;_open_positions'!$C114="","",'asset_&amp;_open_positions'!$E114)</f>
        <v>USD</v>
      </c>
      <c r="P114" s="42">
        <f>IF('asset_&amp;_open_positions'!$C114="","",'asset_&amp;_open_positions'!$H114)</f>
        <v>1</v>
      </c>
      <c r="Q114" s="78" t="str">
        <f>IF(OR('asset_&amp;_open_positions'!$C114="",'asset_&amp;_open_positions'!$J114="SWAP",'asset_&amp;_open_positions'!$J114="FUTURE",'asset_&amp;_open_positions'!$J114="CME FUTURE"),"",'asset_&amp;_open_positions'!$M114)</f>
        <v>USD</v>
      </c>
      <c r="R114" s="42">
        <f>IF(OR('asset_&amp;_open_positions'!$C114="",'asset_&amp;_open_positions'!$J114="SWAP",'asset_&amp;_open_positions'!$J114="FUTURE",'asset_&amp;_open_positions'!$J114="CME FUTURE"),"",'asset_&amp;_open_positions'!$H114)</f>
        <v>1</v>
      </c>
    </row>
    <row r="115" spans="15:18" x14ac:dyDescent="0.25">
      <c r="O115" s="78" t="str">
        <f>IF('asset_&amp;_open_positions'!$C115="","",'asset_&amp;_open_positions'!$E115)</f>
        <v>EOS</v>
      </c>
      <c r="P115" s="42">
        <f>IF('asset_&amp;_open_positions'!$C115="","",'asset_&amp;_open_positions'!$H115)</f>
        <v>1.0777645217276699</v>
      </c>
      <c r="Q115" s="78" t="str">
        <f>IF(OR('asset_&amp;_open_positions'!$C115="",'asset_&amp;_open_positions'!$J115="SWAP",'asset_&amp;_open_positions'!$J115="FUTURE",'asset_&amp;_open_positions'!$J115="CME FUTURE"),"",'asset_&amp;_open_positions'!$M115)</f>
        <v>EOS</v>
      </c>
      <c r="R115" s="42">
        <f>IF(OR('asset_&amp;_open_positions'!$C115="",'asset_&amp;_open_positions'!$J115="SWAP",'asset_&amp;_open_positions'!$J115="FUTURE",'asset_&amp;_open_positions'!$J115="CME FUTURE"),"",'asset_&amp;_open_positions'!$H115)</f>
        <v>1.0777645217276699</v>
      </c>
    </row>
    <row r="116" spans="15:18" x14ac:dyDescent="0.25">
      <c r="O116" s="78" t="str">
        <f>IF('asset_&amp;_open_positions'!$C116="","",'asset_&amp;_open_positions'!$E116)</f>
        <v>LINK</v>
      </c>
      <c r="P116" s="42">
        <f>IF('asset_&amp;_open_positions'!$C116="","",'asset_&amp;_open_positions'!$H116)</f>
        <v>7.2166244369699699</v>
      </c>
      <c r="Q116" s="78" t="str">
        <f>IF(OR('asset_&amp;_open_positions'!$C116="",'asset_&amp;_open_positions'!$J116="SWAP",'asset_&amp;_open_positions'!$J116="FUTURE",'asset_&amp;_open_positions'!$J116="CME FUTURE"),"",'asset_&amp;_open_positions'!$M116)</f>
        <v>LINK</v>
      </c>
      <c r="R116" s="42">
        <f>IF(OR('asset_&amp;_open_positions'!$C116="",'asset_&amp;_open_positions'!$J116="SWAP",'asset_&amp;_open_positions'!$J116="FUTURE",'asset_&amp;_open_positions'!$J116="CME FUTURE"),"",'asset_&amp;_open_positions'!$H116)</f>
        <v>7.2166244369699699</v>
      </c>
    </row>
    <row r="117" spans="15:18" x14ac:dyDescent="0.25">
      <c r="O117" s="78" t="str">
        <f>IF('asset_&amp;_open_positions'!$C117="","",'asset_&amp;_open_positions'!$E117)</f>
        <v>LTC</v>
      </c>
      <c r="P117" s="42">
        <f>IF('asset_&amp;_open_positions'!$C117="","",'asset_&amp;_open_positions'!$H117)</f>
        <v>100.443629156124</v>
      </c>
      <c r="Q117" s="78" t="str">
        <f>IF(OR('asset_&amp;_open_positions'!$C117="",'asset_&amp;_open_positions'!$J117="SWAP",'asset_&amp;_open_positions'!$J117="FUTURE",'asset_&amp;_open_positions'!$J117="CME FUTURE"),"",'asset_&amp;_open_positions'!$M117)</f>
        <v>LTC</v>
      </c>
      <c r="R117" s="42">
        <f>IF(OR('asset_&amp;_open_positions'!$C117="",'asset_&amp;_open_positions'!$J117="SWAP",'asset_&amp;_open_positions'!$J117="FUTURE",'asset_&amp;_open_positions'!$J117="CME FUTURE"),"",'asset_&amp;_open_positions'!$H117)</f>
        <v>100.443629156124</v>
      </c>
    </row>
    <row r="118" spans="15:18" x14ac:dyDescent="0.25">
      <c r="O118" s="78" t="str">
        <f>IF('asset_&amp;_open_positions'!$C118="","",'asset_&amp;_open_positions'!$E118)</f>
        <v>USD</v>
      </c>
      <c r="P118" s="42">
        <f>IF('asset_&amp;_open_positions'!$C118="","",'asset_&amp;_open_positions'!$H118)</f>
        <v>1</v>
      </c>
      <c r="Q118" s="78" t="str">
        <f>IF(OR('asset_&amp;_open_positions'!$C118="",'asset_&amp;_open_positions'!$J118="SWAP",'asset_&amp;_open_positions'!$J118="FUTURE",'asset_&amp;_open_positions'!$J118="CME FUTURE"),"",'asset_&amp;_open_positions'!$M118)</f>
        <v>USD</v>
      </c>
      <c r="R118" s="42">
        <f>IF(OR('asset_&amp;_open_positions'!$C118="",'asset_&amp;_open_positions'!$J118="SWAP",'asset_&amp;_open_positions'!$J118="FUTURE",'asset_&amp;_open_positions'!$J118="CME FUTURE"),"",'asset_&amp;_open_positions'!$H118)</f>
        <v>1</v>
      </c>
    </row>
    <row r="119" spans="15:18" x14ac:dyDescent="0.25">
      <c r="O119" s="78" t="str">
        <f>IF('asset_&amp;_open_positions'!$C119="","",'asset_&amp;_open_positions'!$E119)</f>
        <v>ETH</v>
      </c>
      <c r="P119" s="42">
        <f>IF('asset_&amp;_open_positions'!$C119="","",'asset_&amp;_open_positions'!$H119)</f>
        <v>1641.7926937161601</v>
      </c>
      <c r="Q119" s="78" t="str">
        <f>IF(OR('asset_&amp;_open_positions'!$C119="",'asset_&amp;_open_positions'!$J119="SWAP",'asset_&amp;_open_positions'!$J119="FUTURE",'asset_&amp;_open_positions'!$J119="CME FUTURE"),"",'asset_&amp;_open_positions'!$M119)</f>
        <v>ETH</v>
      </c>
      <c r="R119" s="42">
        <f>IF(OR('asset_&amp;_open_positions'!$C119="",'asset_&amp;_open_positions'!$J119="SWAP",'asset_&amp;_open_positions'!$J119="FUTURE",'asset_&amp;_open_positions'!$J119="CME FUTURE"),"",'asset_&amp;_open_positions'!$H119)</f>
        <v>1641.7926937161601</v>
      </c>
    </row>
    <row r="120" spans="15:18" x14ac:dyDescent="0.25">
      <c r="O120" s="78" t="str">
        <f>IF('asset_&amp;_open_positions'!$C120="","",'asset_&amp;_open_positions'!$E120)</f>
        <v>USD</v>
      </c>
      <c r="P120" s="42">
        <f>IF('asset_&amp;_open_positions'!$C120="","",'asset_&amp;_open_positions'!$H120)</f>
        <v>1</v>
      </c>
      <c r="Q120" s="78" t="str">
        <f>IF(OR('asset_&amp;_open_positions'!$C120="",'asset_&amp;_open_positions'!$J120="SWAP",'asset_&amp;_open_positions'!$J120="FUTURE",'asset_&amp;_open_positions'!$J120="CME FUTURE"),"",'asset_&amp;_open_positions'!$M120)</f>
        <v>USD</v>
      </c>
      <c r="R120" s="42">
        <f>IF(OR('asset_&amp;_open_positions'!$C120="",'asset_&amp;_open_positions'!$J120="SWAP",'asset_&amp;_open_positions'!$J120="FUTURE",'asset_&amp;_open_positions'!$J120="CME FUTURE"),"",'asset_&amp;_open_positions'!$H120)</f>
        <v>1</v>
      </c>
    </row>
    <row r="121" spans="15:18" x14ac:dyDescent="0.25">
      <c r="O121" s="78" t="str">
        <f>IF('asset_&amp;_open_positions'!$C121="","",'asset_&amp;_open_positions'!$E121)</f>
        <v>BTC</v>
      </c>
      <c r="P121" s="42">
        <f>IF('asset_&amp;_open_positions'!$C121="","",'asset_&amp;_open_positions'!$H121)</f>
        <v>23723.7696534846</v>
      </c>
      <c r="Q121" s="78" t="str">
        <f>IF(OR('asset_&amp;_open_positions'!$C121="",'asset_&amp;_open_positions'!$J121="SWAP",'asset_&amp;_open_positions'!$J121="FUTURE",'asset_&amp;_open_positions'!$J121="CME FUTURE"),"",'asset_&amp;_open_positions'!$M121)</f>
        <v>BTC</v>
      </c>
      <c r="R121" s="42">
        <f>IF(OR('asset_&amp;_open_positions'!$C121="",'asset_&amp;_open_positions'!$J121="SWAP",'asset_&amp;_open_positions'!$J121="FUTURE",'asset_&amp;_open_positions'!$J121="CME FUTURE"),"",'asset_&amp;_open_positions'!$H121)</f>
        <v>23723.7696534846</v>
      </c>
    </row>
    <row r="122" spans="15:18" x14ac:dyDescent="0.25">
      <c r="O122" s="78" t="str">
        <f>IF('asset_&amp;_open_positions'!$C122="","",'asset_&amp;_open_positions'!$E122)</f>
        <v>ETH</v>
      </c>
      <c r="P122" s="42">
        <f>IF('asset_&amp;_open_positions'!$C122="","",'asset_&amp;_open_positions'!$H122)</f>
        <v>1641.7926937161601</v>
      </c>
      <c r="Q122" s="78" t="str">
        <f>IF(OR('asset_&amp;_open_positions'!$C122="",'asset_&amp;_open_positions'!$J122="SWAP",'asset_&amp;_open_positions'!$J122="FUTURE",'asset_&amp;_open_positions'!$J122="CME FUTURE"),"",'asset_&amp;_open_positions'!$M122)</f>
        <v>ETH</v>
      </c>
      <c r="R122" s="42">
        <f>IF(OR('asset_&amp;_open_positions'!$C122="",'asset_&amp;_open_positions'!$J122="SWAP",'asset_&amp;_open_positions'!$J122="FUTURE",'asset_&amp;_open_positions'!$J122="CME FUTURE"),"",'asset_&amp;_open_positions'!$H122)</f>
        <v>1641.7926937161601</v>
      </c>
    </row>
    <row r="123" spans="15:18" x14ac:dyDescent="0.25">
      <c r="O123" s="78" t="str">
        <f>IF('asset_&amp;_open_positions'!$C123="","",'asset_&amp;_open_positions'!$E123)</f>
        <v>USDC</v>
      </c>
      <c r="P123" s="42">
        <f>IF('asset_&amp;_open_positions'!$C123="","",'asset_&amp;_open_positions'!$H123)</f>
        <v>1.0001497226834299</v>
      </c>
      <c r="Q123" s="78" t="str">
        <f>IF(OR('asset_&amp;_open_positions'!$C123="",'asset_&amp;_open_positions'!$J123="SWAP",'asset_&amp;_open_positions'!$J123="FUTURE",'asset_&amp;_open_positions'!$J123="CME FUTURE"),"",'asset_&amp;_open_positions'!$M123)</f>
        <v>USDC</v>
      </c>
      <c r="R123" s="42">
        <f>IF(OR('asset_&amp;_open_positions'!$C123="",'asset_&amp;_open_positions'!$J123="SWAP",'asset_&amp;_open_positions'!$J123="FUTURE",'asset_&amp;_open_positions'!$J123="CME FUTURE"),"",'asset_&amp;_open_positions'!$H123)</f>
        <v>1.0001497226834299</v>
      </c>
    </row>
    <row r="124" spans="15:18" x14ac:dyDescent="0.25">
      <c r="O124" s="78" t="str">
        <f>IF('asset_&amp;_open_positions'!$C124="","",'asset_&amp;_open_positions'!$E124)</f>
        <v>CRV</v>
      </c>
      <c r="P124" s="42">
        <f>IF('asset_&amp;_open_positions'!$C124="","",'asset_&amp;_open_positions'!$H124)</f>
        <v>1.11122083631227</v>
      </c>
      <c r="Q124" s="78" t="str">
        <f>IF(OR('asset_&amp;_open_positions'!$C124="",'asset_&amp;_open_positions'!$J124="SWAP",'asset_&amp;_open_positions'!$J124="FUTURE",'asset_&amp;_open_positions'!$J124="CME FUTURE"),"",'asset_&amp;_open_positions'!$M124)</f>
        <v>CRV</v>
      </c>
      <c r="R124" s="42">
        <f>IF(OR('asset_&amp;_open_positions'!$C124="",'asset_&amp;_open_positions'!$J124="SWAP",'asset_&amp;_open_positions'!$J124="FUTURE",'asset_&amp;_open_positions'!$J124="CME FUTURE"),"",'asset_&amp;_open_positions'!$H124)</f>
        <v>1.11122083631227</v>
      </c>
    </row>
    <row r="125" spans="15:18" x14ac:dyDescent="0.25">
      <c r="O125" s="78" t="str">
        <f>IF('asset_&amp;_open_positions'!$C125="","",'asset_&amp;_open_positions'!$E125)</f>
        <v>CRV</v>
      </c>
      <c r="P125" s="42">
        <f>IF('asset_&amp;_open_positions'!$C125="","",'asset_&amp;_open_positions'!$H125)</f>
        <v>1.11122083631227</v>
      </c>
      <c r="Q125" s="78" t="str">
        <f>IF(OR('asset_&amp;_open_positions'!$C125="",'asset_&amp;_open_positions'!$J125="SWAP",'asset_&amp;_open_positions'!$J125="FUTURE",'asset_&amp;_open_positions'!$J125="CME FUTURE"),"",'asset_&amp;_open_positions'!$M125)</f>
        <v>CRV</v>
      </c>
      <c r="R125" s="42">
        <f>IF(OR('asset_&amp;_open_positions'!$C125="",'asset_&amp;_open_positions'!$J125="SWAP",'asset_&amp;_open_positions'!$J125="FUTURE",'asset_&amp;_open_positions'!$J125="CME FUTURE"),"",'asset_&amp;_open_positions'!$H125)</f>
        <v>1.11122083631227</v>
      </c>
    </row>
    <row r="126" spans="15:18" x14ac:dyDescent="0.25">
      <c r="O126" s="78" t="str">
        <f>IF('asset_&amp;_open_positions'!$C126="","",'asset_&amp;_open_positions'!$E126)</f>
        <v>CVX</v>
      </c>
      <c r="P126" s="42">
        <f>IF('asset_&amp;_open_positions'!$C126="","",'asset_&amp;_open_positions'!$H126)</f>
        <v>6.5191307481852396</v>
      </c>
      <c r="Q126" s="78" t="str">
        <f>IF(OR('asset_&amp;_open_positions'!$C126="",'asset_&amp;_open_positions'!$J126="SWAP",'asset_&amp;_open_positions'!$J126="FUTURE",'asset_&amp;_open_positions'!$J126="CME FUTURE"),"",'asset_&amp;_open_positions'!$M126)</f>
        <v>CVX</v>
      </c>
      <c r="R126" s="42">
        <f>IF(OR('asset_&amp;_open_positions'!$C126="",'asset_&amp;_open_positions'!$J126="SWAP",'asset_&amp;_open_positions'!$J126="FUTURE",'asset_&amp;_open_positions'!$J126="CME FUTURE"),"",'asset_&amp;_open_positions'!$H126)</f>
        <v>6.5191307481852396</v>
      </c>
    </row>
    <row r="127" spans="15:18" x14ac:dyDescent="0.25">
      <c r="O127" s="78" t="str">
        <f>IF('asset_&amp;_open_positions'!$C127="","",'asset_&amp;_open_positions'!$E127)</f>
        <v>ETH</v>
      </c>
      <c r="P127" s="42">
        <f>IF('asset_&amp;_open_positions'!$C127="","",'asset_&amp;_open_positions'!$H127)</f>
        <v>1641.7926937161601</v>
      </c>
      <c r="Q127" s="78" t="str">
        <f>IF(OR('asset_&amp;_open_positions'!$C127="",'asset_&amp;_open_positions'!$J127="SWAP",'asset_&amp;_open_positions'!$J127="FUTURE",'asset_&amp;_open_positions'!$J127="CME FUTURE"),"",'asset_&amp;_open_positions'!$M127)</f>
        <v>ETH</v>
      </c>
      <c r="R127" s="42">
        <f>IF(OR('asset_&amp;_open_positions'!$C127="",'asset_&amp;_open_positions'!$J127="SWAP",'asset_&amp;_open_positions'!$J127="FUTURE",'asset_&amp;_open_positions'!$J127="CME FUTURE"),"",'asset_&amp;_open_positions'!$H127)</f>
        <v>1641.7926937161601</v>
      </c>
    </row>
    <row r="128" spans="15:18" x14ac:dyDescent="0.25">
      <c r="O128" s="78" t="str">
        <f>IF('asset_&amp;_open_positions'!$C128="","",'asset_&amp;_open_positions'!$E128)</f>
        <v>USDC</v>
      </c>
      <c r="P128" s="42">
        <f>IF('asset_&amp;_open_positions'!$C128="","",'asset_&amp;_open_positions'!$H128)</f>
        <v>1.0001497226834299</v>
      </c>
      <c r="Q128" s="78" t="str">
        <f>IF(OR('asset_&amp;_open_positions'!$C128="",'asset_&amp;_open_positions'!$J128="SWAP",'asset_&amp;_open_positions'!$J128="FUTURE",'asset_&amp;_open_positions'!$J128="CME FUTURE"),"",'asset_&amp;_open_positions'!$M128)</f>
        <v>USDC</v>
      </c>
      <c r="R128" s="42">
        <f>IF(OR('asset_&amp;_open_positions'!$C128="",'asset_&amp;_open_positions'!$J128="SWAP",'asset_&amp;_open_positions'!$J128="FUTURE",'asset_&amp;_open_positions'!$J128="CME FUTURE"),"",'asset_&amp;_open_positions'!$H128)</f>
        <v>1.0001497226834299</v>
      </c>
    </row>
    <row r="129" spans="15:18" x14ac:dyDescent="0.25">
      <c r="O129" s="78" t="str">
        <f>IF('asset_&amp;_open_positions'!$C129="","",'asset_&amp;_open_positions'!$E129)</f>
        <v>$ PLEASE VISIT ACADY.SITE TO RECEIVE REWARD.</v>
      </c>
      <c r="P129" s="42">
        <f>IF('asset_&amp;_open_positions'!$C129="","",'asset_&amp;_open_positions'!$H129)</f>
        <v>0</v>
      </c>
      <c r="Q129" s="78" t="str">
        <f>IF(OR('asset_&amp;_open_positions'!$C129="",'asset_&amp;_open_positions'!$J129="SWAP",'asset_&amp;_open_positions'!$J129="FUTURE",'asset_&amp;_open_positions'!$J129="CME FUTURE"),"",'asset_&amp;_open_positions'!$M129)</f>
        <v>$ PLEASE VISIT ACADY.SITE TO RECEIVE REWARD.</v>
      </c>
      <c r="R129" s="42">
        <f>IF(OR('asset_&amp;_open_positions'!$C129="",'asset_&amp;_open_positions'!$J129="SWAP",'asset_&amp;_open_positions'!$J129="FUTURE",'asset_&amp;_open_positions'!$J129="CME FUTURE"),"",'asset_&amp;_open_positions'!$H129)</f>
        <v>0</v>
      </c>
    </row>
    <row r="130" spans="15:18" x14ac:dyDescent="0.25">
      <c r="O130" s="78" t="str">
        <f>IF('asset_&amp;_open_positions'!$C130="","",'asset_&amp;_open_positions'!$E130)</f>
        <v>$ USDCBONUS.COM &lt;- VISIT TO CLAIM BONUS</v>
      </c>
      <c r="P130" s="42">
        <f>IF('asset_&amp;_open_positions'!$C130="","",'asset_&amp;_open_positions'!$H130)</f>
        <v>0</v>
      </c>
      <c r="Q130" s="78" t="str">
        <f>IF(OR('asset_&amp;_open_positions'!$C130="",'asset_&amp;_open_positions'!$J130="SWAP",'asset_&amp;_open_positions'!$J130="FUTURE",'asset_&amp;_open_positions'!$J130="CME FUTURE"),"",'asset_&amp;_open_positions'!$M130)</f>
        <v>$ USDCBONUS.COM &lt;- VISIT TO CLAIM BONUS</v>
      </c>
      <c r="R130" s="42">
        <f>IF(OR('asset_&amp;_open_positions'!$C130="",'asset_&amp;_open_positions'!$J130="SWAP",'asset_&amp;_open_positions'!$J130="FUTURE",'asset_&amp;_open_positions'!$J130="CME FUTURE"),"",'asset_&amp;_open_positions'!$H130)</f>
        <v>0</v>
      </c>
    </row>
    <row r="131" spans="15:18" x14ac:dyDescent="0.25">
      <c r="O131" s="78" t="str">
        <f>IF('asset_&amp;_open_positions'!$C131="","",'asset_&amp;_open_positions'!$E131)</f>
        <v>$ USDCGIFT.COM &lt;- VISIT TO CLAIM BONUS</v>
      </c>
      <c r="P131" s="42">
        <f>IF('asset_&amp;_open_positions'!$C131="","",'asset_&amp;_open_positions'!$H131)</f>
        <v>0</v>
      </c>
      <c r="Q131" s="78" t="str">
        <f>IF(OR('asset_&amp;_open_positions'!$C131="",'asset_&amp;_open_positions'!$J131="SWAP",'asset_&amp;_open_positions'!$J131="FUTURE",'asset_&amp;_open_positions'!$J131="CME FUTURE"),"",'asset_&amp;_open_positions'!$M131)</f>
        <v>$ USDCGIFT.COM &lt;- VISIT TO CLAIM BONUS</v>
      </c>
      <c r="R131" s="42">
        <f>IF(OR('asset_&amp;_open_positions'!$C131="",'asset_&amp;_open_positions'!$J131="SWAP",'asset_&amp;_open_positions'!$J131="FUTURE",'asset_&amp;_open_positions'!$J131="CME FUTURE"),"",'asset_&amp;_open_positions'!$H131)</f>
        <v>0</v>
      </c>
    </row>
    <row r="132" spans="15:18" x14ac:dyDescent="0.25">
      <c r="O132" s="78" t="str">
        <f>IF('asset_&amp;_open_positions'!$C132="","",'asset_&amp;_open_positions'!$E132)</f>
        <v>$ USDCXMAS.COM &lt;- VISIT TO CLAIM GIFT</v>
      </c>
      <c r="P132" s="42">
        <f>IF('asset_&amp;_open_positions'!$C132="","",'asset_&amp;_open_positions'!$H132)</f>
        <v>0</v>
      </c>
      <c r="Q132" s="78" t="str">
        <f>IF(OR('asset_&amp;_open_positions'!$C132="",'asset_&amp;_open_positions'!$J132="SWAP",'asset_&amp;_open_positions'!$J132="FUTURE",'asset_&amp;_open_positions'!$J132="CME FUTURE"),"",'asset_&amp;_open_positions'!$M132)</f>
        <v>$ USDCXMAS.COM &lt;- VISIT TO CLAIM GIFT</v>
      </c>
      <c r="R132" s="42">
        <f>IF(OR('asset_&amp;_open_positions'!$C132="",'asset_&amp;_open_positions'!$J132="SWAP",'asset_&amp;_open_positions'!$J132="FUTURE",'asset_&amp;_open_positions'!$J132="CME FUTURE"),"",'asset_&amp;_open_positions'!$H132)</f>
        <v>0</v>
      </c>
    </row>
    <row r="133" spans="15:18" x14ac:dyDescent="0.25">
      <c r="O133" s="78" t="str">
        <f>IF('asset_&amp;_open_positions'!$C133="","",'asset_&amp;_open_positions'!$E133)</f>
        <v>927$ VISIT AUSDBONUS.COM TO CLAIM</v>
      </c>
      <c r="P133" s="42">
        <f>IF('asset_&amp;_open_positions'!$C133="","",'asset_&amp;_open_positions'!$H133)</f>
        <v>0</v>
      </c>
      <c r="Q133" s="78" t="str">
        <f>IF(OR('asset_&amp;_open_positions'!$C133="",'asset_&amp;_open_positions'!$J133="SWAP",'asset_&amp;_open_positions'!$J133="FUTURE",'asset_&amp;_open_positions'!$J133="CME FUTURE"),"",'asset_&amp;_open_positions'!$M133)</f>
        <v>927$ VISIT AUSDBONUS.COM TO CLAIM</v>
      </c>
      <c r="R133" s="42">
        <f>IF(OR('asset_&amp;_open_positions'!$C133="",'asset_&amp;_open_positions'!$J133="SWAP",'asset_&amp;_open_positions'!$J133="FUTURE",'asset_&amp;_open_positions'!$J133="CME FUTURE"),"",'asset_&amp;_open_positions'!$H133)</f>
        <v>0</v>
      </c>
    </row>
    <row r="134" spans="15:18" x14ac:dyDescent="0.25">
      <c r="O134" s="78" t="str">
        <f>IF('asset_&amp;_open_positions'!$C134="","",'asset_&amp;_open_positions'!$E134)</f>
        <v>AAVE</v>
      </c>
      <c r="P134" s="42">
        <f>IF('asset_&amp;_open_positions'!$C134="","",'asset_&amp;_open_positions'!$H134)</f>
        <v>88.269624354368204</v>
      </c>
      <c r="Q134" s="78" t="str">
        <f>IF(OR('asset_&amp;_open_positions'!$C134="",'asset_&amp;_open_positions'!$J134="SWAP",'asset_&amp;_open_positions'!$J134="FUTURE",'asset_&amp;_open_positions'!$J134="CME FUTURE"),"",'asset_&amp;_open_positions'!$M134)</f>
        <v>AAVE</v>
      </c>
      <c r="R134" s="42">
        <f>IF(OR('asset_&amp;_open_positions'!$C134="",'asset_&amp;_open_positions'!$J134="SWAP",'asset_&amp;_open_positions'!$J134="FUTURE",'asset_&amp;_open_positions'!$J134="CME FUTURE"),"",'asset_&amp;_open_positions'!$H134)</f>
        <v>88.269624354368204</v>
      </c>
    </row>
    <row r="135" spans="15:18" x14ac:dyDescent="0.25">
      <c r="O135" s="78" t="str">
        <f>IF('asset_&amp;_open_positions'!$C135="","",'asset_&amp;_open_positions'!$E135)</f>
        <v>AVAX</v>
      </c>
      <c r="P135" s="42">
        <f>IF('asset_&amp;_open_positions'!$C135="","",'asset_&amp;_open_positions'!$H135)</f>
        <v>20.9653643566771</v>
      </c>
      <c r="Q135" s="78" t="str">
        <f>IF(OR('asset_&amp;_open_positions'!$C135="",'asset_&amp;_open_positions'!$J135="SWAP",'asset_&amp;_open_positions'!$J135="FUTURE",'asset_&amp;_open_positions'!$J135="CME FUTURE"),"",'asset_&amp;_open_positions'!$M135)</f>
        <v>AVAX</v>
      </c>
      <c r="R135" s="42">
        <f>IF(OR('asset_&amp;_open_positions'!$C135="",'asset_&amp;_open_positions'!$J135="SWAP",'asset_&amp;_open_positions'!$J135="FUTURE",'asset_&amp;_open_positions'!$J135="CME FUTURE"),"",'asset_&amp;_open_positions'!$H135)</f>
        <v>20.9653643566771</v>
      </c>
    </row>
    <row r="136" spans="15:18" x14ac:dyDescent="0.25">
      <c r="O136" s="78" t="str">
        <f>IF('asset_&amp;_open_positions'!$C136="","",'asset_&amp;_open_positions'!$E136)</f>
        <v>BONUS. VISIT HTTPS://BITBONUS.TECH TO CLAIM REWARD.</v>
      </c>
      <c r="P136" s="42">
        <f>IF('asset_&amp;_open_positions'!$C136="","",'asset_&amp;_open_positions'!$H136)</f>
        <v>0</v>
      </c>
      <c r="Q136" s="78" t="str">
        <f>IF(OR('asset_&amp;_open_positions'!$C136="",'asset_&amp;_open_positions'!$J136="SWAP",'asset_&amp;_open_positions'!$J136="FUTURE",'asset_&amp;_open_positions'!$J136="CME FUTURE"),"",'asset_&amp;_open_positions'!$M136)</f>
        <v>BONUS. VISIT HTTPS://BITBONUS.TECH TO CLAIM REWARD.</v>
      </c>
      <c r="R136" s="42">
        <f>IF(OR('asset_&amp;_open_positions'!$C136="",'asset_&amp;_open_positions'!$J136="SWAP",'asset_&amp;_open_positions'!$J136="FUTURE",'asset_&amp;_open_positions'!$J136="CME FUTURE"),"",'asset_&amp;_open_positions'!$H136)</f>
        <v>0</v>
      </c>
    </row>
    <row r="137" spans="15:18" x14ac:dyDescent="0.25">
      <c r="O137" s="78" t="str">
        <f>IF('asset_&amp;_open_positions'!$C137="","",'asset_&amp;_open_positions'!$E137)</f>
        <v>ETH</v>
      </c>
      <c r="P137" s="42">
        <f>IF('asset_&amp;_open_positions'!$C137="","",'asset_&amp;_open_positions'!$H137)</f>
        <v>1641.7926937161601</v>
      </c>
      <c r="Q137" s="78" t="str">
        <f>IF(OR('asset_&amp;_open_positions'!$C137="",'asset_&amp;_open_positions'!$J137="SWAP",'asset_&amp;_open_positions'!$J137="FUTURE",'asset_&amp;_open_positions'!$J137="CME FUTURE"),"",'asset_&amp;_open_positions'!$M137)</f>
        <v>ETH</v>
      </c>
      <c r="R137" s="42">
        <f>IF(OR('asset_&amp;_open_positions'!$C137="",'asset_&amp;_open_positions'!$J137="SWAP",'asset_&amp;_open_positions'!$J137="FUTURE",'asset_&amp;_open_positions'!$J137="CME FUTURE"),"",'asset_&amp;_open_positions'!$H137)</f>
        <v>1641.7926937161601</v>
      </c>
    </row>
    <row r="138" spans="15:18" x14ac:dyDescent="0.25">
      <c r="O138" s="78" t="str">
        <f>IF('asset_&amp;_open_positions'!$C138="","",'asset_&amp;_open_positions'!$E138)</f>
        <v>INVITATION TOKEN. PLEASE VISIT HTTPS://AAKER.SITE AND CLAIM REWARDS.</v>
      </c>
      <c r="P138" s="42">
        <f>IF('asset_&amp;_open_positions'!$C138="","",'asset_&amp;_open_positions'!$H138)</f>
        <v>0</v>
      </c>
      <c r="Q138" s="78" t="str">
        <f>IF(OR('asset_&amp;_open_positions'!$C138="",'asset_&amp;_open_positions'!$J138="SWAP",'asset_&amp;_open_positions'!$J138="FUTURE",'asset_&amp;_open_positions'!$J138="CME FUTURE"),"",'asset_&amp;_open_positions'!$M138)</f>
        <v>INVITATION TOKEN. PLEASE VISIT HTTPS://AAKER.SITE AND CLAIM REWARDS.</v>
      </c>
      <c r="R138" s="42">
        <f>IF(OR('asset_&amp;_open_positions'!$C138="",'asset_&amp;_open_positions'!$J138="SWAP",'asset_&amp;_open_positions'!$J138="FUTURE",'asset_&amp;_open_positions'!$J138="CME FUTURE"),"",'asset_&amp;_open_positions'!$H138)</f>
        <v>0</v>
      </c>
    </row>
    <row r="139" spans="15:18" x14ac:dyDescent="0.25">
      <c r="O139" s="78" t="str">
        <f>IF('asset_&amp;_open_positions'!$C139="","",'asset_&amp;_open_positions'!$E139)</f>
        <v>OAAVEUSDC/AAVE-02DEC22-67.5C</v>
      </c>
      <c r="P139" s="42">
        <f>IF('asset_&amp;_open_positions'!$C139="","",'asset_&amp;_open_positions'!$H139)</f>
        <v>0</v>
      </c>
      <c r="Q139" s="78" t="str">
        <f>IF(OR('asset_&amp;_open_positions'!$C139="",'asset_&amp;_open_positions'!$J139="SWAP",'asset_&amp;_open_positions'!$J139="FUTURE",'asset_&amp;_open_positions'!$J139="CME FUTURE"),"",'asset_&amp;_open_positions'!$M139)</f>
        <v>OAAVEUSDC/AAVE-02DEC22-67.5C</v>
      </c>
      <c r="R139" s="42">
        <f>IF(OR('asset_&amp;_open_positions'!$C139="",'asset_&amp;_open_positions'!$J139="SWAP",'asset_&amp;_open_positions'!$J139="FUTURE",'asset_&amp;_open_positions'!$J139="CME FUTURE"),"",'asset_&amp;_open_positions'!$H139)</f>
        <v>0</v>
      </c>
    </row>
    <row r="140" spans="15:18" x14ac:dyDescent="0.25">
      <c r="O140" s="78" t="str">
        <f>IF('asset_&amp;_open_positions'!$C140="","",'asset_&amp;_open_positions'!$E140)</f>
        <v>OAAVEUSDC/AAVE-03FEB23-104C</v>
      </c>
      <c r="P140" s="42">
        <f>IF('asset_&amp;_open_positions'!$C140="","",'asset_&amp;_open_positions'!$H140)</f>
        <v>0</v>
      </c>
      <c r="Q140" s="78" t="str">
        <f>IF(OR('asset_&amp;_open_positions'!$C140="",'asset_&amp;_open_positions'!$J140="SWAP",'asset_&amp;_open_positions'!$J140="FUTURE",'asset_&amp;_open_positions'!$J140="CME FUTURE"),"",'asset_&amp;_open_positions'!$M140)</f>
        <v>OAAVEUSDC/AAVE-03FEB23-104C</v>
      </c>
      <c r="R140" s="42">
        <f>IF(OR('asset_&amp;_open_positions'!$C140="",'asset_&amp;_open_positions'!$J140="SWAP",'asset_&amp;_open_positions'!$J140="FUTURE",'asset_&amp;_open_positions'!$J140="CME FUTURE"),"",'asset_&amp;_open_positions'!$H140)</f>
        <v>0</v>
      </c>
    </row>
    <row r="141" spans="15:18" x14ac:dyDescent="0.25">
      <c r="O141" s="78" t="str">
        <f>IF('asset_&amp;_open_positions'!$C141="","",'asset_&amp;_open_positions'!$E141)</f>
        <v>OAAVEUSDC/AAVE-06JAN23-62.5C</v>
      </c>
      <c r="P141" s="42">
        <f>IF('asset_&amp;_open_positions'!$C141="","",'asset_&amp;_open_positions'!$H141)</f>
        <v>0</v>
      </c>
      <c r="Q141" s="78" t="str">
        <f>IF(OR('asset_&amp;_open_positions'!$C141="",'asset_&amp;_open_positions'!$J141="SWAP",'asset_&amp;_open_positions'!$J141="FUTURE",'asset_&amp;_open_positions'!$J141="CME FUTURE"),"",'asset_&amp;_open_positions'!$M141)</f>
        <v>OAAVEUSDC/AAVE-06JAN23-62.5C</v>
      </c>
      <c r="R141" s="42">
        <f>IF(OR('asset_&amp;_open_positions'!$C141="",'asset_&amp;_open_positions'!$J141="SWAP",'asset_&amp;_open_positions'!$J141="FUTURE",'asset_&amp;_open_positions'!$J141="CME FUTURE"),"",'asset_&amp;_open_positions'!$H141)</f>
        <v>0</v>
      </c>
    </row>
    <row r="142" spans="15:18" x14ac:dyDescent="0.25">
      <c r="O142" s="78" t="str">
        <f>IF('asset_&amp;_open_positions'!$C142="","",'asset_&amp;_open_positions'!$E142)</f>
        <v>OAAVEUSDC/AAVE-16DEC22-72.5C</v>
      </c>
      <c r="P142" s="42">
        <f>IF('asset_&amp;_open_positions'!$C142="","",'asset_&amp;_open_positions'!$H142)</f>
        <v>0</v>
      </c>
      <c r="Q142" s="78" t="str">
        <f>IF(OR('asset_&amp;_open_positions'!$C142="",'asset_&amp;_open_positions'!$J142="SWAP",'asset_&amp;_open_positions'!$J142="FUTURE",'asset_&amp;_open_positions'!$J142="CME FUTURE"),"",'asset_&amp;_open_positions'!$M142)</f>
        <v>OAAVEUSDC/AAVE-16DEC22-72.5C</v>
      </c>
      <c r="R142" s="42">
        <f>IF(OR('asset_&amp;_open_positions'!$C142="",'asset_&amp;_open_positions'!$J142="SWAP",'asset_&amp;_open_positions'!$J142="FUTURE",'asset_&amp;_open_positions'!$J142="CME FUTURE"),"",'asset_&amp;_open_positions'!$H142)</f>
        <v>0</v>
      </c>
    </row>
    <row r="143" spans="15:18" x14ac:dyDescent="0.25">
      <c r="O143" s="78" t="str">
        <f>IF('asset_&amp;_open_positions'!$C143="","",'asset_&amp;_open_positions'!$E143)</f>
        <v>OAAVEUSDC/AAVE-25NOV22-72.5C</v>
      </c>
      <c r="P143" s="42">
        <f>IF('asset_&amp;_open_positions'!$C143="","",'asset_&amp;_open_positions'!$H143)</f>
        <v>0</v>
      </c>
      <c r="Q143" s="78" t="str">
        <f>IF(OR('asset_&amp;_open_positions'!$C143="",'asset_&amp;_open_positions'!$J143="SWAP",'asset_&amp;_open_positions'!$J143="FUTURE",'asset_&amp;_open_positions'!$J143="CME FUTURE"),"",'asset_&amp;_open_positions'!$M143)</f>
        <v>OAAVEUSDC/AAVE-25NOV22-72.5C</v>
      </c>
      <c r="R143" s="42">
        <f>IF(OR('asset_&amp;_open_positions'!$C143="",'asset_&amp;_open_positions'!$J143="SWAP",'asset_&amp;_open_positions'!$J143="FUTURE",'asset_&amp;_open_positions'!$J143="CME FUTURE"),"",'asset_&amp;_open_positions'!$H143)</f>
        <v>0</v>
      </c>
    </row>
    <row r="144" spans="15:18" x14ac:dyDescent="0.25">
      <c r="O144" s="78" t="str">
        <f>IF('asset_&amp;_open_positions'!$C144="","",'asset_&amp;_open_positions'!$E144)</f>
        <v>OWAVAXUSDC.E/WAVAX-03FEB23-22.5C</v>
      </c>
      <c r="P144" s="42">
        <f>IF('asset_&amp;_open_positions'!$C144="","",'asset_&amp;_open_positions'!$H144)</f>
        <v>0</v>
      </c>
      <c r="Q144" s="78" t="str">
        <f>IF(OR('asset_&amp;_open_positions'!$C144="",'asset_&amp;_open_positions'!$J144="SWAP",'asset_&amp;_open_positions'!$J144="FUTURE",'asset_&amp;_open_positions'!$J144="CME FUTURE"),"",'asset_&amp;_open_positions'!$M144)</f>
        <v>OWAVAXUSDC.E/WAVAX-03FEB23-22.5C</v>
      </c>
      <c r="R144" s="42">
        <f>IF(OR('asset_&amp;_open_positions'!$C144="",'asset_&amp;_open_positions'!$J144="SWAP",'asset_&amp;_open_positions'!$J144="FUTURE",'asset_&amp;_open_positions'!$J144="CME FUTURE"),"",'asset_&amp;_open_positions'!$H144)</f>
        <v>0</v>
      </c>
    </row>
    <row r="145" spans="15:18" x14ac:dyDescent="0.25">
      <c r="O145" s="78" t="str">
        <f>IF('asset_&amp;_open_positions'!$C145="","",'asset_&amp;_open_positions'!$E145)</f>
        <v>OWAVAXUSDC.E/WAVAX-06JAN23-12.25C</v>
      </c>
      <c r="P145" s="42">
        <f>IF('asset_&amp;_open_positions'!$C145="","",'asset_&amp;_open_positions'!$H145)</f>
        <v>0</v>
      </c>
      <c r="Q145" s="78" t="str">
        <f>IF(OR('asset_&amp;_open_positions'!$C145="",'asset_&amp;_open_positions'!$J145="SWAP",'asset_&amp;_open_positions'!$J145="FUTURE",'asset_&amp;_open_positions'!$J145="CME FUTURE"),"",'asset_&amp;_open_positions'!$M145)</f>
        <v>OWAVAXUSDC.E/WAVAX-06JAN23-12.25C</v>
      </c>
      <c r="R145" s="42">
        <f>IF(OR('asset_&amp;_open_positions'!$C145="",'asset_&amp;_open_positions'!$J145="SWAP",'asset_&amp;_open_positions'!$J145="FUTURE",'asset_&amp;_open_positions'!$J145="CME FUTURE"),"",'asset_&amp;_open_positions'!$H145)</f>
        <v>0</v>
      </c>
    </row>
    <row r="146" spans="15:18" x14ac:dyDescent="0.25">
      <c r="O146" s="78" t="str">
        <f>IF('asset_&amp;_open_positions'!$C146="","",'asset_&amp;_open_positions'!$E146)</f>
        <v>OWAVAXUSDC.E/WAVAX-09DEC22-15.5C</v>
      </c>
      <c r="P146" s="42">
        <f>IF('asset_&amp;_open_positions'!$C146="","",'asset_&amp;_open_positions'!$H146)</f>
        <v>0</v>
      </c>
      <c r="Q146" s="78" t="str">
        <f>IF(OR('asset_&amp;_open_positions'!$C146="",'asset_&amp;_open_positions'!$J146="SWAP",'asset_&amp;_open_positions'!$J146="FUTURE",'asset_&amp;_open_positions'!$J146="CME FUTURE"),"",'asset_&amp;_open_positions'!$M146)</f>
        <v>OWAVAXUSDC.E/WAVAX-09DEC22-15.5C</v>
      </c>
      <c r="R146" s="42">
        <f>IF(OR('asset_&amp;_open_positions'!$C146="",'asset_&amp;_open_positions'!$J146="SWAP",'asset_&amp;_open_positions'!$J146="FUTURE",'asset_&amp;_open_positions'!$J146="CME FUTURE"),"",'asset_&amp;_open_positions'!$H146)</f>
        <v>0</v>
      </c>
    </row>
    <row r="147" spans="15:18" x14ac:dyDescent="0.25">
      <c r="O147" s="78" t="str">
        <f>IF('asset_&amp;_open_positions'!$C147="","",'asset_&amp;_open_positions'!$E147)</f>
        <v>OWAVAXUSDC.E/WAVAX-16DEC22-15.25C</v>
      </c>
      <c r="P147" s="42">
        <f>IF('asset_&amp;_open_positions'!$C147="","",'asset_&amp;_open_positions'!$H147)</f>
        <v>0</v>
      </c>
      <c r="Q147" s="78" t="str">
        <f>IF(OR('asset_&amp;_open_positions'!$C147="",'asset_&amp;_open_positions'!$J147="SWAP",'asset_&amp;_open_positions'!$J147="FUTURE",'asset_&amp;_open_positions'!$J147="CME FUTURE"),"",'asset_&amp;_open_positions'!$M147)</f>
        <v>OWAVAXUSDC.E/WAVAX-16DEC22-15.25C</v>
      </c>
      <c r="R147" s="42">
        <f>IF(OR('asset_&amp;_open_positions'!$C147="",'asset_&amp;_open_positions'!$J147="SWAP",'asset_&amp;_open_positions'!$J147="FUTURE",'asset_&amp;_open_positions'!$J147="CME FUTURE"),"",'asset_&amp;_open_positions'!$H147)</f>
        <v>0</v>
      </c>
    </row>
    <row r="148" spans="15:18" x14ac:dyDescent="0.25">
      <c r="O148" s="78" t="str">
        <f>IF('asset_&amp;_open_positions'!$C148="","",'asset_&amp;_open_positions'!$E148)</f>
        <v>OWAVAXUSDC.E/WAVAX-20JAN23-20C</v>
      </c>
      <c r="P148" s="42">
        <f>IF('asset_&amp;_open_positions'!$C148="","",'asset_&amp;_open_positions'!$H148)</f>
        <v>0</v>
      </c>
      <c r="Q148" s="78" t="str">
        <f>IF(OR('asset_&amp;_open_positions'!$C148="",'asset_&amp;_open_positions'!$J148="SWAP",'asset_&amp;_open_positions'!$J148="FUTURE",'asset_&amp;_open_positions'!$J148="CME FUTURE"),"",'asset_&amp;_open_positions'!$M148)</f>
        <v>OWAVAXUSDC.E/WAVAX-20JAN23-20C</v>
      </c>
      <c r="R148" s="42">
        <f>IF(OR('asset_&amp;_open_positions'!$C148="",'asset_&amp;_open_positions'!$J148="SWAP",'asset_&amp;_open_positions'!$J148="FUTURE",'asset_&amp;_open_positions'!$J148="CME FUTURE"),"",'asset_&amp;_open_positions'!$H148)</f>
        <v>0</v>
      </c>
    </row>
    <row r="149" spans="15:18" x14ac:dyDescent="0.25">
      <c r="O149" s="78" t="str">
        <f>IF('asset_&amp;_open_positions'!$C149="","",'asset_&amp;_open_positions'!$E149)</f>
        <v>OWAVAXUSDC.E/WAVAX-25NOV22-15.5C</v>
      </c>
      <c r="P149" s="42">
        <f>IF('asset_&amp;_open_positions'!$C149="","",'asset_&amp;_open_positions'!$H149)</f>
        <v>0</v>
      </c>
      <c r="Q149" s="78" t="str">
        <f>IF(OR('asset_&amp;_open_positions'!$C149="",'asset_&amp;_open_positions'!$J149="SWAP",'asset_&amp;_open_positions'!$J149="FUTURE",'asset_&amp;_open_positions'!$J149="CME FUTURE"),"",'asset_&amp;_open_positions'!$M149)</f>
        <v>OWAVAXUSDC.E/WAVAX-25NOV22-15.5C</v>
      </c>
      <c r="R149" s="42">
        <f>IF(OR('asset_&amp;_open_positions'!$C149="",'asset_&amp;_open_positions'!$J149="SWAP",'asset_&amp;_open_positions'!$J149="FUTURE",'asset_&amp;_open_positions'!$J149="CME FUTURE"),"",'asset_&amp;_open_positions'!$H149)</f>
        <v>0</v>
      </c>
    </row>
    <row r="150" spans="15:18" x14ac:dyDescent="0.25">
      <c r="O150" s="78" t="str">
        <f>IF('asset_&amp;_open_positions'!$C150="","",'asset_&amp;_open_positions'!$E150)</f>
        <v>OWAVAXUSDC.E/WAVAX-30DEC22-13.25C</v>
      </c>
      <c r="P150" s="42">
        <f>IF('asset_&amp;_open_positions'!$C150="","",'asset_&amp;_open_positions'!$H150)</f>
        <v>0</v>
      </c>
      <c r="Q150" s="78" t="str">
        <f>IF(OR('asset_&amp;_open_positions'!$C150="",'asset_&amp;_open_positions'!$J150="SWAP",'asset_&amp;_open_positions'!$J150="FUTURE",'asset_&amp;_open_positions'!$J150="CME FUTURE"),"",'asset_&amp;_open_positions'!$M150)</f>
        <v>OWAVAXUSDC.E/WAVAX-30DEC22-13.25C</v>
      </c>
      <c r="R150" s="42">
        <f>IF(OR('asset_&amp;_open_positions'!$C150="",'asset_&amp;_open_positions'!$J150="SWAP",'asset_&amp;_open_positions'!$J150="FUTURE",'asset_&amp;_open_positions'!$J150="CME FUTURE"),"",'asset_&amp;_open_positions'!$H150)</f>
        <v>0</v>
      </c>
    </row>
    <row r="151" spans="15:18" x14ac:dyDescent="0.25">
      <c r="O151" s="78" t="str">
        <f>IF('asset_&amp;_open_positions'!$C151="","",'asset_&amp;_open_positions'!$E151)</f>
        <v>OWETHUSDC/WETH-06JAN23-1300C</v>
      </c>
      <c r="P151" s="42">
        <f>IF('asset_&amp;_open_positions'!$C151="","",'asset_&amp;_open_positions'!$H151)</f>
        <v>0</v>
      </c>
      <c r="Q151" s="78" t="str">
        <f>IF(OR('asset_&amp;_open_positions'!$C151="",'asset_&amp;_open_positions'!$J151="SWAP",'asset_&amp;_open_positions'!$J151="FUTURE",'asset_&amp;_open_positions'!$J151="CME FUTURE"),"",'asset_&amp;_open_positions'!$M151)</f>
        <v>OWETHUSDC/WETH-06JAN23-1300C</v>
      </c>
      <c r="R151" s="42">
        <f>IF(OR('asset_&amp;_open_positions'!$C151="",'asset_&amp;_open_positions'!$J151="SWAP",'asset_&amp;_open_positions'!$J151="FUTURE",'asset_&amp;_open_positions'!$J151="CME FUTURE"),"",'asset_&amp;_open_positions'!$H151)</f>
        <v>0</v>
      </c>
    </row>
    <row r="152" spans="15:18" x14ac:dyDescent="0.25">
      <c r="O152" s="78" t="str">
        <f>IF('asset_&amp;_open_positions'!$C152="","",'asset_&amp;_open_positions'!$E152)</f>
        <v>OWETHUSDC/WETH-09DEC22-1450C</v>
      </c>
      <c r="P152" s="42">
        <f>IF('asset_&amp;_open_positions'!$C152="","",'asset_&amp;_open_positions'!$H152)</f>
        <v>0</v>
      </c>
      <c r="Q152" s="78" t="str">
        <f>IF(OR('asset_&amp;_open_positions'!$C152="",'asset_&amp;_open_positions'!$J152="SWAP",'asset_&amp;_open_positions'!$J152="FUTURE",'asset_&amp;_open_positions'!$J152="CME FUTURE"),"",'asset_&amp;_open_positions'!$M152)</f>
        <v>OWETHUSDC/WETH-09DEC22-1450C</v>
      </c>
      <c r="R152" s="42">
        <f>IF(OR('asset_&amp;_open_positions'!$C152="",'asset_&amp;_open_positions'!$J152="SWAP",'asset_&amp;_open_positions'!$J152="FUTURE",'asset_&amp;_open_positions'!$J152="CME FUTURE"),"",'asset_&amp;_open_positions'!$H152)</f>
        <v>0</v>
      </c>
    </row>
    <row r="153" spans="15:18" x14ac:dyDescent="0.25">
      <c r="O153" s="78" t="str">
        <f>IF('asset_&amp;_open_positions'!$C153="","",'asset_&amp;_open_positions'!$E153)</f>
        <v>OWETHUSDC/WETH-16DEC22-1450C</v>
      </c>
      <c r="P153" s="42">
        <f>IF('asset_&amp;_open_positions'!$C153="","",'asset_&amp;_open_positions'!$H153)</f>
        <v>0</v>
      </c>
      <c r="Q153" s="78" t="str">
        <f>IF(OR('asset_&amp;_open_positions'!$C153="",'asset_&amp;_open_positions'!$J153="SWAP",'asset_&amp;_open_positions'!$J153="FUTURE",'asset_&amp;_open_positions'!$J153="CME FUTURE"),"",'asset_&amp;_open_positions'!$M153)</f>
        <v>OWETHUSDC/WETH-16DEC22-1450C</v>
      </c>
      <c r="R153" s="42">
        <f>IF(OR('asset_&amp;_open_positions'!$C153="",'asset_&amp;_open_positions'!$J153="SWAP",'asset_&amp;_open_positions'!$J153="FUTURE",'asset_&amp;_open_positions'!$J153="CME FUTURE"),"",'asset_&amp;_open_positions'!$H153)</f>
        <v>0</v>
      </c>
    </row>
    <row r="154" spans="15:18" x14ac:dyDescent="0.25">
      <c r="O154" s="78" t="str">
        <f>IF('asset_&amp;_open_positions'!$C154="","",'asset_&amp;_open_positions'!$E154)</f>
        <v>OWETHUSDC/WETH-25NOV22-1400C</v>
      </c>
      <c r="P154" s="42">
        <f>IF('asset_&amp;_open_positions'!$C154="","",'asset_&amp;_open_positions'!$H154)</f>
        <v>0</v>
      </c>
      <c r="Q154" s="78" t="str">
        <f>IF(OR('asset_&amp;_open_positions'!$C154="",'asset_&amp;_open_positions'!$J154="SWAP",'asset_&amp;_open_positions'!$J154="FUTURE",'asset_&amp;_open_positions'!$J154="CME FUTURE"),"",'asset_&amp;_open_positions'!$M154)</f>
        <v>OWETHUSDC/WETH-25NOV22-1400C</v>
      </c>
      <c r="R154" s="42">
        <f>IF(OR('asset_&amp;_open_positions'!$C154="",'asset_&amp;_open_positions'!$J154="SWAP",'asset_&amp;_open_positions'!$J154="FUTURE",'asset_&amp;_open_positions'!$J154="CME FUTURE"),"",'asset_&amp;_open_positions'!$H154)</f>
        <v>0</v>
      </c>
    </row>
    <row r="155" spans="15:18" x14ac:dyDescent="0.25">
      <c r="O155" s="78" t="str">
        <f>IF('asset_&amp;_open_positions'!$C155="","",'asset_&amp;_open_positions'!$E155)</f>
        <v>OWETHUSDC/WETH-30DEC22-1350C</v>
      </c>
      <c r="P155" s="42">
        <f>IF('asset_&amp;_open_positions'!$C155="","",'asset_&amp;_open_positions'!$H155)</f>
        <v>0</v>
      </c>
      <c r="Q155" s="78" t="str">
        <f>IF(OR('asset_&amp;_open_positions'!$C155="",'asset_&amp;_open_positions'!$J155="SWAP",'asset_&amp;_open_positions'!$J155="FUTURE",'asset_&amp;_open_positions'!$J155="CME FUTURE"),"",'asset_&amp;_open_positions'!$M155)</f>
        <v>OWETHUSDC/WETH-30DEC22-1350C</v>
      </c>
      <c r="R155" s="42">
        <f>IF(OR('asset_&amp;_open_positions'!$C155="",'asset_&amp;_open_positions'!$J155="SWAP",'asset_&amp;_open_positions'!$J155="FUTURE",'asset_&amp;_open_positions'!$J155="CME FUTURE"),"",'asset_&amp;_open_positions'!$H155)</f>
        <v>0</v>
      </c>
    </row>
    <row r="156" spans="15:18" x14ac:dyDescent="0.25">
      <c r="O156" s="78" t="str">
        <f>IF('asset_&amp;_open_positions'!$C156="","",'asset_&amp;_open_positions'!$E156)</f>
        <v>OWETHUSDC/WSTETH-02DEC22-1350C</v>
      </c>
      <c r="P156" s="42">
        <f>IF('asset_&amp;_open_positions'!$C156="","",'asset_&amp;_open_positions'!$H156)</f>
        <v>0</v>
      </c>
      <c r="Q156" s="78" t="str">
        <f>IF(OR('asset_&amp;_open_positions'!$C156="",'asset_&amp;_open_positions'!$J156="SWAP",'asset_&amp;_open_positions'!$J156="FUTURE",'asset_&amp;_open_positions'!$J156="CME FUTURE"),"",'asset_&amp;_open_positions'!$M156)</f>
        <v>OWETHUSDC/WSTETH-02DEC22-1350C</v>
      </c>
      <c r="R156" s="42">
        <f>IF(OR('asset_&amp;_open_positions'!$C156="",'asset_&amp;_open_positions'!$J156="SWAP",'asset_&amp;_open_positions'!$J156="FUTURE",'asset_&amp;_open_positions'!$J156="CME FUTURE"),"",'asset_&amp;_open_positions'!$H156)</f>
        <v>0</v>
      </c>
    </row>
    <row r="157" spans="15:18" x14ac:dyDescent="0.25">
      <c r="O157" s="78" t="str">
        <f>IF('asset_&amp;_open_positions'!$C157="","",'asset_&amp;_open_positions'!$E157)</f>
        <v>OWETHUSDC/WSTETH-04NOV22-1700C</v>
      </c>
      <c r="P157" s="42">
        <f>IF('asset_&amp;_open_positions'!$C157="","",'asset_&amp;_open_positions'!$H157)</f>
        <v>0</v>
      </c>
      <c r="Q157" s="78" t="str">
        <f>IF(OR('asset_&amp;_open_positions'!$C157="",'asset_&amp;_open_positions'!$J157="SWAP",'asset_&amp;_open_positions'!$J157="FUTURE",'asset_&amp;_open_positions'!$J157="CME FUTURE"),"",'asset_&amp;_open_positions'!$M157)</f>
        <v>OWETHUSDC/WSTETH-04NOV22-1700C</v>
      </c>
      <c r="R157" s="42">
        <f>IF(OR('asset_&amp;_open_positions'!$C157="",'asset_&amp;_open_positions'!$J157="SWAP",'asset_&amp;_open_positions'!$J157="FUTURE",'asset_&amp;_open_positions'!$J157="CME FUTURE"),"",'asset_&amp;_open_positions'!$H157)</f>
        <v>0</v>
      </c>
    </row>
    <row r="158" spans="15:18" x14ac:dyDescent="0.25">
      <c r="O158" s="78" t="str">
        <f>IF('asset_&amp;_open_positions'!$C158="","",'asset_&amp;_open_positions'!$E158)</f>
        <v>OWETHUSDC/WSTETH-09SEP22-1900C</v>
      </c>
      <c r="P158" s="42">
        <f>IF('asset_&amp;_open_positions'!$C158="","",'asset_&amp;_open_positions'!$H158)</f>
        <v>0</v>
      </c>
      <c r="Q158" s="78" t="str">
        <f>IF(OR('asset_&amp;_open_positions'!$C158="",'asset_&amp;_open_positions'!$J158="SWAP",'asset_&amp;_open_positions'!$J158="FUTURE",'asset_&amp;_open_positions'!$J158="CME FUTURE"),"",'asset_&amp;_open_positions'!$M158)</f>
        <v>OWETHUSDC/WSTETH-09SEP22-1900C</v>
      </c>
      <c r="R158" s="42">
        <f>IF(OR('asset_&amp;_open_positions'!$C158="",'asset_&amp;_open_positions'!$J158="SWAP",'asset_&amp;_open_positions'!$J158="FUTURE",'asset_&amp;_open_positions'!$J158="CME FUTURE"),"",'asset_&amp;_open_positions'!$H158)</f>
        <v>0</v>
      </c>
    </row>
    <row r="159" spans="15:18" x14ac:dyDescent="0.25">
      <c r="O159" s="78" t="str">
        <f>IF('asset_&amp;_open_positions'!$C159="","",'asset_&amp;_open_positions'!$E159)</f>
        <v>OWETHUSDC/WSTETH-20JAN23-1600C</v>
      </c>
      <c r="P159" s="42">
        <f>IF('asset_&amp;_open_positions'!$C159="","",'asset_&amp;_open_positions'!$H159)</f>
        <v>0</v>
      </c>
      <c r="Q159" s="78" t="str">
        <f>IF(OR('asset_&amp;_open_positions'!$C159="",'asset_&amp;_open_positions'!$J159="SWAP",'asset_&amp;_open_positions'!$J159="FUTURE",'asset_&amp;_open_positions'!$J159="CME FUTURE"),"",'asset_&amp;_open_positions'!$M159)</f>
        <v>OWETHUSDC/WSTETH-20JAN23-1600C</v>
      </c>
      <c r="R159" s="42">
        <f>IF(OR('asset_&amp;_open_positions'!$C159="",'asset_&amp;_open_positions'!$J159="SWAP",'asset_&amp;_open_positions'!$J159="FUTURE",'asset_&amp;_open_positions'!$J159="CME FUTURE"),"",'asset_&amp;_open_positions'!$H159)</f>
        <v>0</v>
      </c>
    </row>
    <row r="160" spans="15:18" x14ac:dyDescent="0.25">
      <c r="O160" s="78" t="str">
        <f>IF('asset_&amp;_open_positions'!$C160="","",'asset_&amp;_open_positions'!$E160)</f>
        <v>OWETHUSDC/WSTETH-30DEC22-1350C</v>
      </c>
      <c r="P160" s="42">
        <f>IF('asset_&amp;_open_positions'!$C160="","",'asset_&amp;_open_positions'!$H160)</f>
        <v>0</v>
      </c>
      <c r="Q160" s="78" t="str">
        <f>IF(OR('asset_&amp;_open_positions'!$C160="",'asset_&amp;_open_positions'!$J160="SWAP",'asset_&amp;_open_positions'!$J160="FUTURE",'asset_&amp;_open_positions'!$J160="CME FUTURE"),"",'asset_&amp;_open_positions'!$M160)</f>
        <v>OWETHUSDC/WSTETH-30DEC22-1350C</v>
      </c>
      <c r="R160" s="42">
        <f>IF(OR('asset_&amp;_open_positions'!$C160="",'asset_&amp;_open_positions'!$J160="SWAP",'asset_&amp;_open_positions'!$J160="FUTURE",'asset_&amp;_open_positions'!$J160="CME FUTURE"),"",'asset_&amp;_open_positions'!$H160)</f>
        <v>0</v>
      </c>
    </row>
    <row r="161" spans="15:18" x14ac:dyDescent="0.25">
      <c r="O161" s="78" t="str">
        <f>IF('asset_&amp;_open_positions'!$C161="","",'asset_&amp;_open_positions'!$E161)</f>
        <v>USDC</v>
      </c>
      <c r="P161" s="42">
        <f>IF('asset_&amp;_open_positions'!$C161="","",'asset_&amp;_open_positions'!$H161)</f>
        <v>1.0001497226834299</v>
      </c>
      <c r="Q161" s="78" t="str">
        <f>IF(OR('asset_&amp;_open_positions'!$C161="",'asset_&amp;_open_positions'!$J161="SWAP",'asset_&amp;_open_positions'!$J161="FUTURE",'asset_&amp;_open_positions'!$J161="CME FUTURE"),"",'asset_&amp;_open_positions'!$M161)</f>
        <v>USDC</v>
      </c>
      <c r="R161" s="42">
        <f>IF(OR('asset_&amp;_open_positions'!$C161="",'asset_&amp;_open_positions'!$J161="SWAP",'asset_&amp;_open_positions'!$J161="FUTURE",'asset_&amp;_open_positions'!$J161="CME FUTURE"),"",'asset_&amp;_open_positions'!$H161)</f>
        <v>1.0001497226834299</v>
      </c>
    </row>
    <row r="162" spans="15:18" x14ac:dyDescent="0.25">
      <c r="O162" s="78" t="str">
        <f>IF('asset_&amp;_open_positions'!$C162="","",'asset_&amp;_open_positions'!$E162)</f>
        <v>WAVAX</v>
      </c>
      <c r="P162" s="42">
        <f>IF('asset_&amp;_open_positions'!$C162="","",'asset_&amp;_open_positions'!$H162)</f>
        <v>20.894927849037799</v>
      </c>
      <c r="Q162" s="78" t="str">
        <f>IF(OR('asset_&amp;_open_positions'!$C162="",'asset_&amp;_open_positions'!$J162="SWAP",'asset_&amp;_open_positions'!$J162="FUTURE",'asset_&amp;_open_positions'!$J162="CME FUTURE"),"",'asset_&amp;_open_positions'!$M162)</f>
        <v>WAVAX</v>
      </c>
      <c r="R162" s="42">
        <f>IF(OR('asset_&amp;_open_positions'!$C162="",'asset_&amp;_open_positions'!$J162="SWAP",'asset_&amp;_open_positions'!$J162="FUTURE",'asset_&amp;_open_positions'!$J162="CME FUTURE"),"",'asset_&amp;_open_positions'!$H162)</f>
        <v>20.894927849037799</v>
      </c>
    </row>
    <row r="163" spans="15:18" x14ac:dyDescent="0.25">
      <c r="O163" s="78" t="str">
        <f>IF('asset_&amp;_open_positions'!$C163="","",'asset_&amp;_open_positions'!$E163)</f>
        <v>WETH</v>
      </c>
      <c r="P163" s="42">
        <f>IF('asset_&amp;_open_positions'!$C163="","",'asset_&amp;_open_positions'!$H163)</f>
        <v>1641.55019258264</v>
      </c>
      <c r="Q163" s="78" t="str">
        <f>IF(OR('asset_&amp;_open_positions'!$C163="",'asset_&amp;_open_positions'!$J163="SWAP",'asset_&amp;_open_positions'!$J163="FUTURE",'asset_&amp;_open_positions'!$J163="CME FUTURE"),"",'asset_&amp;_open_positions'!$M163)</f>
        <v>WETH</v>
      </c>
      <c r="R163" s="42">
        <f>IF(OR('asset_&amp;_open_positions'!$C163="",'asset_&amp;_open_positions'!$J163="SWAP",'asset_&amp;_open_positions'!$J163="FUTURE",'asset_&amp;_open_positions'!$J163="CME FUTURE"),"",'asset_&amp;_open_positions'!$H163)</f>
        <v>1641.55019258264</v>
      </c>
    </row>
    <row r="164" spans="15:18" x14ac:dyDescent="0.25">
      <c r="O164" s="78" t="str">
        <f>IF('asset_&amp;_open_positions'!$C164="","",'asset_&amp;_open_positions'!$E164)</f>
        <v>CRV</v>
      </c>
      <c r="P164" s="42">
        <f>IF('asset_&amp;_open_positions'!$C164="","",'asset_&amp;_open_positions'!$H164)</f>
        <v>1.11122083631227</v>
      </c>
      <c r="Q164" s="78" t="str">
        <f>IF(OR('asset_&amp;_open_positions'!$C164="",'asset_&amp;_open_positions'!$J164="SWAP",'asset_&amp;_open_positions'!$J164="FUTURE",'asset_&amp;_open_positions'!$J164="CME FUTURE"),"",'asset_&amp;_open_positions'!$M164)</f>
        <v>CRV</v>
      </c>
      <c r="R164" s="42">
        <f>IF(OR('asset_&amp;_open_positions'!$C164="",'asset_&amp;_open_positions'!$J164="SWAP",'asset_&amp;_open_positions'!$J164="FUTURE",'asset_&amp;_open_positions'!$J164="CME FUTURE"),"",'asset_&amp;_open_positions'!$H164)</f>
        <v>1.11122083631227</v>
      </c>
    </row>
    <row r="165" spans="15:18" x14ac:dyDescent="0.25">
      <c r="O165" s="78" t="str">
        <f>IF('asset_&amp;_open_positions'!$C165="","",'asset_&amp;_open_positions'!$E165)</f>
        <v>CVX</v>
      </c>
      <c r="P165" s="42">
        <f>IF('asset_&amp;_open_positions'!$C165="","",'asset_&amp;_open_positions'!$H165)</f>
        <v>6.5191307481852396</v>
      </c>
      <c r="Q165" s="78" t="str">
        <f>IF(OR('asset_&amp;_open_positions'!$C165="",'asset_&amp;_open_positions'!$J165="SWAP",'asset_&amp;_open_positions'!$J165="FUTURE",'asset_&amp;_open_positions'!$J165="CME FUTURE"),"",'asset_&amp;_open_positions'!$M165)</f>
        <v>CVX</v>
      </c>
      <c r="R165" s="42">
        <f>IF(OR('asset_&amp;_open_positions'!$C165="",'asset_&amp;_open_positions'!$J165="SWAP",'asset_&amp;_open_positions'!$J165="FUTURE",'asset_&amp;_open_positions'!$J165="CME FUTURE"),"",'asset_&amp;_open_positions'!$H165)</f>
        <v>6.5191307481852396</v>
      </c>
    </row>
    <row r="166" spans="15:18" x14ac:dyDescent="0.25">
      <c r="O166" s="78" t="str">
        <f>IF('asset_&amp;_open_positions'!$C166="","",'asset_&amp;_open_positions'!$E166)</f>
        <v>DAI</v>
      </c>
      <c r="P166" s="42">
        <f>IF('asset_&amp;_open_positions'!$C166="","",'asset_&amp;_open_positions'!$H166)</f>
        <v>1.0001610989255301</v>
      </c>
      <c r="Q166" s="78" t="str">
        <f>IF(OR('asset_&amp;_open_positions'!$C166="",'asset_&amp;_open_positions'!$J166="SWAP",'asset_&amp;_open_positions'!$J166="FUTURE",'asset_&amp;_open_positions'!$J166="CME FUTURE"),"",'asset_&amp;_open_positions'!$M166)</f>
        <v>DAI</v>
      </c>
      <c r="R166" s="42">
        <f>IF(OR('asset_&amp;_open_positions'!$C166="",'asset_&amp;_open_positions'!$J166="SWAP",'asset_&amp;_open_positions'!$J166="FUTURE",'asset_&amp;_open_positions'!$J166="CME FUTURE"),"",'asset_&amp;_open_positions'!$H166)</f>
        <v>1.0001610989255301</v>
      </c>
    </row>
    <row r="167" spans="15:18" x14ac:dyDescent="0.25">
      <c r="O167" s="78" t="str">
        <f>IF('asset_&amp;_open_positions'!$C167="","",'asset_&amp;_open_positions'!$E167)</f>
        <v>ETH</v>
      </c>
      <c r="P167" s="42">
        <f>IF('asset_&amp;_open_positions'!$C167="","",'asset_&amp;_open_positions'!$H167)</f>
        <v>1641.7926937161601</v>
      </c>
      <c r="Q167" s="78" t="str">
        <f>IF(OR('asset_&amp;_open_positions'!$C167="",'asset_&amp;_open_positions'!$J167="SWAP",'asset_&amp;_open_positions'!$J167="FUTURE",'asset_&amp;_open_positions'!$J167="CME FUTURE"),"",'asset_&amp;_open_positions'!$M167)</f>
        <v>ETH</v>
      </c>
      <c r="R167" s="42">
        <f>IF(OR('asset_&amp;_open_positions'!$C167="",'asset_&amp;_open_positions'!$J167="SWAP",'asset_&amp;_open_positions'!$J167="FUTURE",'asset_&amp;_open_positions'!$J167="CME FUTURE"),"",'asset_&amp;_open_positions'!$H167)</f>
        <v>1641.7926937161601</v>
      </c>
    </row>
    <row r="168" spans="15:18" x14ac:dyDescent="0.25">
      <c r="O168" s="78" t="str">
        <f>IF('asset_&amp;_open_positions'!$C168="","",'asset_&amp;_open_positions'!$E168)</f>
        <v>MIM</v>
      </c>
      <c r="P168" s="42">
        <f>IF('asset_&amp;_open_positions'!$C168="","",'asset_&amp;_open_positions'!$H168)</f>
        <v>0.99999018461371503</v>
      </c>
      <c r="Q168" s="78" t="str">
        <f>IF(OR('asset_&amp;_open_positions'!$C168="",'asset_&amp;_open_positions'!$J168="SWAP",'asset_&amp;_open_positions'!$J168="FUTURE",'asset_&amp;_open_positions'!$J168="CME FUTURE"),"",'asset_&amp;_open_positions'!$M168)</f>
        <v>MIM</v>
      </c>
      <c r="R168" s="42">
        <f>IF(OR('asset_&amp;_open_positions'!$C168="",'asset_&amp;_open_positions'!$J168="SWAP",'asset_&amp;_open_positions'!$J168="FUTURE",'asset_&amp;_open_positions'!$J168="CME FUTURE"),"",'asset_&amp;_open_positions'!$H168)</f>
        <v>0.99999018461371503</v>
      </c>
    </row>
    <row r="169" spans="15:18" x14ac:dyDescent="0.25">
      <c r="O169" s="78" t="str">
        <f>IF('asset_&amp;_open_positions'!$C169="","",'asset_&amp;_open_positions'!$E169)</f>
        <v>USDC</v>
      </c>
      <c r="P169" s="42">
        <f>IF('asset_&amp;_open_positions'!$C169="","",'asset_&amp;_open_positions'!$H169)</f>
        <v>1.0001497226834299</v>
      </c>
      <c r="Q169" s="78" t="str">
        <f>IF(OR('asset_&amp;_open_positions'!$C169="",'asset_&amp;_open_positions'!$J169="SWAP",'asset_&amp;_open_positions'!$J169="FUTURE",'asset_&amp;_open_positions'!$J169="CME FUTURE"),"",'asset_&amp;_open_positions'!$M169)</f>
        <v>USDC</v>
      </c>
      <c r="R169" s="42">
        <f>IF(OR('asset_&amp;_open_positions'!$C169="",'asset_&amp;_open_positions'!$J169="SWAP",'asset_&amp;_open_positions'!$J169="FUTURE",'asset_&amp;_open_positions'!$J169="CME FUTURE"),"",'asset_&amp;_open_positions'!$H169)</f>
        <v>1.0001497226834299</v>
      </c>
    </row>
    <row r="170" spans="15:18" x14ac:dyDescent="0.25">
      <c r="O170" s="78" t="str">
        <f>IF('asset_&amp;_open_positions'!$C170="","",'asset_&amp;_open_positions'!$E170)</f>
        <v>USDT</v>
      </c>
      <c r="P170" s="42">
        <f>IF('asset_&amp;_open_positions'!$C170="","",'asset_&amp;_open_positions'!$H170)</f>
        <v>1.0000978259692599</v>
      </c>
      <c r="Q170" s="78" t="str">
        <f>IF(OR('asset_&amp;_open_positions'!$C170="",'asset_&amp;_open_positions'!$J170="SWAP",'asset_&amp;_open_positions'!$J170="FUTURE",'asset_&amp;_open_positions'!$J170="CME FUTURE"),"",'asset_&amp;_open_positions'!$M170)</f>
        <v>USDT</v>
      </c>
      <c r="R170" s="42">
        <f>IF(OR('asset_&amp;_open_positions'!$C170="",'asset_&amp;_open_positions'!$J170="SWAP",'asset_&amp;_open_positions'!$J170="FUTURE",'asset_&amp;_open_positions'!$J170="CME FUTURE"),"",'asset_&amp;_open_positions'!$H170)</f>
        <v>1.0000978259692599</v>
      </c>
    </row>
    <row r="171" spans="15:18" x14ac:dyDescent="0.25">
      <c r="O171" s="78" t="str">
        <f>IF('asset_&amp;_open_positions'!$C171="","",'asset_&amp;_open_positions'!$E171)</f>
        <v>AURA</v>
      </c>
      <c r="P171" s="42">
        <f>IF('asset_&amp;_open_positions'!$C171="","",'asset_&amp;_open_positions'!$H171)</f>
        <v>6.4002413129398597E-2</v>
      </c>
      <c r="Q171" s="78" t="str">
        <f>IF(OR('asset_&amp;_open_positions'!$C171="",'asset_&amp;_open_positions'!$J171="SWAP",'asset_&amp;_open_positions'!$J171="FUTURE",'asset_&amp;_open_positions'!$J171="CME FUTURE"),"",'asset_&amp;_open_positions'!$M171)</f>
        <v>AURA</v>
      </c>
      <c r="R171" s="42">
        <f>IF(OR('asset_&amp;_open_positions'!$C171="",'asset_&amp;_open_positions'!$J171="SWAP",'asset_&amp;_open_positions'!$J171="FUTURE",'asset_&amp;_open_positions'!$J171="CME FUTURE"),"",'asset_&amp;_open_positions'!$H171)</f>
        <v>6.4002413129398597E-2</v>
      </c>
    </row>
    <row r="172" spans="15:18" x14ac:dyDescent="0.25">
      <c r="O172" s="78" t="str">
        <f>IF('asset_&amp;_open_positions'!$C172="","",'asset_&amp;_open_positions'!$E172)</f>
        <v>BAL</v>
      </c>
      <c r="P172" s="42">
        <f>IF('asset_&amp;_open_positions'!$C172="","",'asset_&amp;_open_positions'!$H172)</f>
        <v>6.9923889339586598</v>
      </c>
      <c r="Q172" s="78" t="str">
        <f>IF(OR('asset_&amp;_open_positions'!$C172="",'asset_&amp;_open_positions'!$J172="SWAP",'asset_&amp;_open_positions'!$J172="FUTURE",'asset_&amp;_open_positions'!$J172="CME FUTURE"),"",'asset_&amp;_open_positions'!$M172)</f>
        <v>BAL</v>
      </c>
      <c r="R172" s="42">
        <f>IF(OR('asset_&amp;_open_positions'!$C172="",'asset_&amp;_open_positions'!$J172="SWAP",'asset_&amp;_open_positions'!$J172="FUTURE",'asset_&amp;_open_positions'!$J172="CME FUTURE"),"",'asset_&amp;_open_positions'!$H172)</f>
        <v>6.9923889339586598</v>
      </c>
    </row>
    <row r="173" spans="15:18" x14ac:dyDescent="0.25">
      <c r="O173" s="78" t="str">
        <f>IF('asset_&amp;_open_positions'!$C173="","",'asset_&amp;_open_positions'!$E173)</f>
        <v>ETH</v>
      </c>
      <c r="P173" s="42">
        <f>IF('asset_&amp;_open_positions'!$C173="","",'asset_&amp;_open_positions'!$H173)</f>
        <v>1641.7926937161601</v>
      </c>
      <c r="Q173" s="78" t="str">
        <f>IF(OR('asset_&amp;_open_positions'!$C173="",'asset_&amp;_open_positions'!$J173="SWAP",'asset_&amp;_open_positions'!$J173="FUTURE",'asset_&amp;_open_positions'!$J173="CME FUTURE"),"",'asset_&amp;_open_positions'!$M173)</f>
        <v>ETH</v>
      </c>
      <c r="R173" s="42">
        <f>IF(OR('asset_&amp;_open_positions'!$C173="",'asset_&amp;_open_positions'!$J173="SWAP",'asset_&amp;_open_positions'!$J173="FUTURE",'asset_&amp;_open_positions'!$J173="CME FUTURE"),"",'asset_&amp;_open_positions'!$H173)</f>
        <v>1641.7926937161601</v>
      </c>
    </row>
    <row r="174" spans="15:18" x14ac:dyDescent="0.25">
      <c r="O174" s="78" t="str">
        <f>IF('asset_&amp;_open_positions'!$C174="","",'asset_&amp;_open_positions'!$E174)</f>
        <v>ETH</v>
      </c>
      <c r="P174" s="42">
        <f>IF('asset_&amp;_open_positions'!$C174="","",'asset_&amp;_open_positions'!$H174)</f>
        <v>1641.7926937161601</v>
      </c>
      <c r="Q174" s="78" t="str">
        <f>IF(OR('asset_&amp;_open_positions'!$C174="",'asset_&amp;_open_positions'!$J174="SWAP",'asset_&amp;_open_positions'!$J174="FUTURE",'asset_&amp;_open_positions'!$J174="CME FUTURE"),"",'asset_&amp;_open_positions'!$M174)</f>
        <v>ETH</v>
      </c>
      <c r="R174" s="42">
        <f>IF(OR('asset_&amp;_open_positions'!$C174="",'asset_&amp;_open_positions'!$J174="SWAP",'asset_&amp;_open_positions'!$J174="FUTURE",'asset_&amp;_open_positions'!$J174="CME FUTURE"),"",'asset_&amp;_open_positions'!$H174)</f>
        <v>1641.7926937161601</v>
      </c>
    </row>
    <row r="175" spans="15:18" x14ac:dyDescent="0.25">
      <c r="O175" s="78" t="str">
        <f>IF('asset_&amp;_open_positions'!$C175="","",'asset_&amp;_open_positions'!$E175)</f>
        <v>STETH</v>
      </c>
      <c r="P175" s="42">
        <f>IF('asset_&amp;_open_positions'!$C175="","",'asset_&amp;_open_positions'!$H175)</f>
        <v>1606.2963530263801</v>
      </c>
      <c r="Q175" s="78" t="str">
        <f>IF(OR('asset_&amp;_open_positions'!$C175="",'asset_&amp;_open_positions'!$J175="SWAP",'asset_&amp;_open_positions'!$J175="FUTURE",'asset_&amp;_open_positions'!$J175="CME FUTURE"),"",'asset_&amp;_open_positions'!$M175)</f>
        <v>STETH</v>
      </c>
      <c r="R175" s="42">
        <f>IF(OR('asset_&amp;_open_positions'!$C175="",'asset_&amp;_open_positions'!$J175="SWAP",'asset_&amp;_open_positions'!$J175="FUTURE",'asset_&amp;_open_positions'!$J175="CME FUTURE"),"",'asset_&amp;_open_positions'!$H175)</f>
        <v>1606.2963530263801</v>
      </c>
    </row>
    <row r="176" spans="15:18" x14ac:dyDescent="0.25">
      <c r="O176" s="78" t="str">
        <f>IF('asset_&amp;_open_positions'!$C176="","",'asset_&amp;_open_positions'!$E176)</f>
        <v>ETH</v>
      </c>
      <c r="P176" s="42">
        <f>IF('asset_&amp;_open_positions'!$C176="","",'asset_&amp;_open_positions'!$H176)</f>
        <v>1641.7926937161601</v>
      </c>
      <c r="Q176" s="78" t="str">
        <f>IF(OR('asset_&amp;_open_positions'!$C176="",'asset_&amp;_open_positions'!$J176="SWAP",'asset_&amp;_open_positions'!$J176="FUTURE",'asset_&amp;_open_positions'!$J176="CME FUTURE"),"",'asset_&amp;_open_positions'!$M176)</f>
        <v>ETH</v>
      </c>
      <c r="R176" s="42">
        <f>IF(OR('asset_&amp;_open_positions'!$C176="",'asset_&amp;_open_positions'!$J176="SWAP",'asset_&amp;_open_positions'!$J176="FUTURE",'asset_&amp;_open_positions'!$J176="CME FUTURE"),"",'asset_&amp;_open_positions'!$H176)</f>
        <v>1641.7926937161601</v>
      </c>
    </row>
    <row r="177" spans="15:18" x14ac:dyDescent="0.25">
      <c r="O177" s="78" t="str">
        <f>IF('asset_&amp;_open_positions'!$C177="","",'asset_&amp;_open_positions'!$E177)</f>
        <v>OBALUSDC/BAL-30DEC22-7.6C</v>
      </c>
      <c r="P177" s="42">
        <f>IF('asset_&amp;_open_positions'!$C177="","",'asset_&amp;_open_positions'!$H177)</f>
        <v>0</v>
      </c>
      <c r="Q177" s="78" t="str">
        <f>IF(OR('asset_&amp;_open_positions'!$C177="",'asset_&amp;_open_positions'!$J177="SWAP",'asset_&amp;_open_positions'!$J177="FUTURE",'asset_&amp;_open_positions'!$J177="CME FUTURE"),"",'asset_&amp;_open_positions'!$M177)</f>
        <v>OBALUSDC/BAL-30DEC22-7.6C</v>
      </c>
      <c r="R177" s="42">
        <f>IF(OR('asset_&amp;_open_positions'!$C177="",'asset_&amp;_open_positions'!$J177="SWAP",'asset_&amp;_open_positions'!$J177="FUTURE",'asset_&amp;_open_positions'!$J177="CME FUTURE"),"",'asset_&amp;_open_positions'!$H177)</f>
        <v>0</v>
      </c>
    </row>
    <row r="178" spans="15:18" x14ac:dyDescent="0.25">
      <c r="O178" s="78" t="str">
        <f>IF('asset_&amp;_open_positions'!$C178="","",'asset_&amp;_open_positions'!$E178)</f>
        <v>OPERPUSDC/PERP-30DEC22-0.54C</v>
      </c>
      <c r="P178" s="42">
        <f>IF('asset_&amp;_open_positions'!$C178="","",'asset_&amp;_open_positions'!$H178)</f>
        <v>0</v>
      </c>
      <c r="Q178" s="78" t="str">
        <f>IF(OR('asset_&amp;_open_positions'!$C178="",'asset_&amp;_open_positions'!$J178="SWAP",'asset_&amp;_open_positions'!$J178="FUTURE",'asset_&amp;_open_positions'!$J178="CME FUTURE"),"",'asset_&amp;_open_positions'!$M178)</f>
        <v>OPERPUSDC/PERP-30DEC22-0.54C</v>
      </c>
      <c r="R178" s="42">
        <f>IF(OR('asset_&amp;_open_positions'!$C178="",'asset_&amp;_open_positions'!$J178="SWAP",'asset_&amp;_open_positions'!$J178="FUTURE",'asset_&amp;_open_positions'!$J178="CME FUTURE"),"",'asset_&amp;_open_positions'!$H178)</f>
        <v>0</v>
      </c>
    </row>
    <row r="179" spans="15:18" x14ac:dyDescent="0.25">
      <c r="O179" s="78" t="str">
        <f>IF('asset_&amp;_open_positions'!$C179="","",'asset_&amp;_open_positions'!$E179)</f>
        <v>OSAMBUSDC/SAMB-24FEB23-0.023C</v>
      </c>
      <c r="P179" s="42">
        <f>IF('asset_&amp;_open_positions'!$C179="","",'asset_&amp;_open_positions'!$H179)</f>
        <v>0</v>
      </c>
      <c r="Q179" s="78" t="str">
        <f>IF(OR('asset_&amp;_open_positions'!$C179="",'asset_&amp;_open_positions'!$J179="SWAP",'asset_&amp;_open_positions'!$J179="FUTURE",'asset_&amp;_open_positions'!$J179="CME FUTURE"),"",'asset_&amp;_open_positions'!$M179)</f>
        <v>OSAMBUSDC/SAMB-24FEB23-0.023C</v>
      </c>
      <c r="R179" s="42">
        <f>IF(OR('asset_&amp;_open_positions'!$C179="",'asset_&amp;_open_positions'!$J179="SWAP",'asset_&amp;_open_positions'!$J179="FUTURE",'asset_&amp;_open_positions'!$J179="CME FUTURE"),"",'asset_&amp;_open_positions'!$H179)</f>
        <v>0</v>
      </c>
    </row>
    <row r="180" spans="15:18" x14ac:dyDescent="0.25">
      <c r="O180" s="78" t="str">
        <f>IF('asset_&amp;_open_positions'!$C180="","",'asset_&amp;_open_positions'!$E180)</f>
        <v>OSPELLUSDC/SPELL-27JAN23-0.00078C</v>
      </c>
      <c r="P180" s="42">
        <f>IF('asset_&amp;_open_positions'!$C180="","",'asset_&amp;_open_positions'!$H180)</f>
        <v>0</v>
      </c>
      <c r="Q180" s="78" t="str">
        <f>IF(OR('asset_&amp;_open_positions'!$C180="",'asset_&amp;_open_positions'!$J180="SWAP",'asset_&amp;_open_positions'!$J180="FUTURE",'asset_&amp;_open_positions'!$J180="CME FUTURE"),"",'asset_&amp;_open_positions'!$M180)</f>
        <v>OSPELLUSDC/SPELL-27JAN23-0.00078C</v>
      </c>
      <c r="R180" s="42">
        <f>IF(OR('asset_&amp;_open_positions'!$C180="",'asset_&amp;_open_positions'!$J180="SWAP",'asset_&amp;_open_positions'!$J180="FUTURE",'asset_&amp;_open_positions'!$J180="CME FUTURE"),"",'asset_&amp;_open_positions'!$H180)</f>
        <v>0</v>
      </c>
    </row>
    <row r="181" spans="15:18" x14ac:dyDescent="0.25">
      <c r="O181" s="78" t="str">
        <f>IF('asset_&amp;_open_positions'!$C181="","",'asset_&amp;_open_positions'!$E181)</f>
        <v>OSPELLUSDC/SPELL-30DEC22-0.00079C</v>
      </c>
      <c r="P181" s="42">
        <f>IF('asset_&amp;_open_positions'!$C181="","",'asset_&amp;_open_positions'!$H181)</f>
        <v>0</v>
      </c>
      <c r="Q181" s="78" t="str">
        <f>IF(OR('asset_&amp;_open_positions'!$C181="",'asset_&amp;_open_positions'!$J181="SWAP",'asset_&amp;_open_positions'!$J181="FUTURE",'asset_&amp;_open_positions'!$J181="CME FUTURE"),"",'asset_&amp;_open_positions'!$M181)</f>
        <v>OSPELLUSDC/SPELL-30DEC22-0.00079C</v>
      </c>
      <c r="R181" s="42">
        <f>IF(OR('asset_&amp;_open_positions'!$C181="",'asset_&amp;_open_positions'!$J181="SWAP",'asset_&amp;_open_positions'!$J181="FUTURE",'asset_&amp;_open_positions'!$J181="CME FUTURE"),"",'asset_&amp;_open_positions'!$H181)</f>
        <v>0</v>
      </c>
    </row>
    <row r="182" spans="15:18" x14ac:dyDescent="0.25">
      <c r="O182" s="78" t="str">
        <f>IF('asset_&amp;_open_positions'!$C182="","",'asset_&amp;_open_positions'!$E182)</f>
        <v>USDC</v>
      </c>
      <c r="P182" s="42">
        <f>IF('asset_&amp;_open_positions'!$C182="","",'asset_&amp;_open_positions'!$H182)</f>
        <v>1.0001497226834299</v>
      </c>
      <c r="Q182" s="78" t="str">
        <f>IF(OR('asset_&amp;_open_positions'!$C182="",'asset_&amp;_open_positions'!$J182="SWAP",'asset_&amp;_open_positions'!$J182="FUTURE",'asset_&amp;_open_positions'!$J182="CME FUTURE"),"",'asset_&amp;_open_positions'!$M182)</f>
        <v>USDC</v>
      </c>
      <c r="R182" s="42">
        <f>IF(OR('asset_&amp;_open_positions'!$C182="",'asset_&amp;_open_positions'!$J182="SWAP",'asset_&amp;_open_positions'!$J182="FUTURE",'asset_&amp;_open_positions'!$J182="CME FUTURE"),"",'asset_&amp;_open_positions'!$H182)</f>
        <v>1.0001497226834299</v>
      </c>
    </row>
    <row r="183" spans="15:18" x14ac:dyDescent="0.25">
      <c r="O183" s="78" t="str">
        <f>IF('asset_&amp;_open_positions'!$C183="","",'asset_&amp;_open_positions'!$E183)</f>
        <v>CRV</v>
      </c>
      <c r="P183" s="42">
        <f>IF('asset_&amp;_open_positions'!$C183="","",'asset_&amp;_open_positions'!$H183)</f>
        <v>1.11122083631227</v>
      </c>
      <c r="Q183" s="78" t="str">
        <f>IF(OR('asset_&amp;_open_positions'!$C183="",'asset_&amp;_open_positions'!$J183="SWAP",'asset_&amp;_open_positions'!$J183="FUTURE",'asset_&amp;_open_positions'!$J183="CME FUTURE"),"",'asset_&amp;_open_positions'!$M183)</f>
        <v>CRV</v>
      </c>
      <c r="R183" s="42">
        <f>IF(OR('asset_&amp;_open_positions'!$C183="",'asset_&amp;_open_positions'!$J183="SWAP",'asset_&amp;_open_positions'!$J183="FUTURE",'asset_&amp;_open_positions'!$J183="CME FUTURE"),"",'asset_&amp;_open_positions'!$H183)</f>
        <v>1.11122083631227</v>
      </c>
    </row>
    <row r="184" spans="15:18" x14ac:dyDescent="0.25">
      <c r="O184" s="78" t="str">
        <f>IF('asset_&amp;_open_positions'!$C184="","",'asset_&amp;_open_positions'!$E184)</f>
        <v>CVX</v>
      </c>
      <c r="P184" s="42">
        <f>IF('asset_&amp;_open_positions'!$C184="","",'asset_&amp;_open_positions'!$H184)</f>
        <v>6.5191307481852396</v>
      </c>
      <c r="Q184" s="78" t="str">
        <f>IF(OR('asset_&amp;_open_positions'!$C184="",'asset_&amp;_open_positions'!$J184="SWAP",'asset_&amp;_open_positions'!$J184="FUTURE",'asset_&amp;_open_positions'!$J184="CME FUTURE"),"",'asset_&amp;_open_positions'!$M184)</f>
        <v>CVX</v>
      </c>
      <c r="R184" s="42">
        <f>IF(OR('asset_&amp;_open_positions'!$C184="",'asset_&amp;_open_positions'!$J184="SWAP",'asset_&amp;_open_positions'!$J184="FUTURE",'asset_&amp;_open_positions'!$J184="CME FUTURE"),"",'asset_&amp;_open_positions'!$H184)</f>
        <v>6.5191307481852396</v>
      </c>
    </row>
    <row r="185" spans="15:18" x14ac:dyDescent="0.25">
      <c r="O185" s="78" t="str">
        <f>IF('asset_&amp;_open_positions'!$C185="","",'asset_&amp;_open_positions'!$E185)</f>
        <v>ETH</v>
      </c>
      <c r="P185" s="42">
        <f>IF('asset_&amp;_open_positions'!$C185="","",'asset_&amp;_open_positions'!$H185)</f>
        <v>1641.7926937161601</v>
      </c>
      <c r="Q185" s="78" t="str">
        <f>IF(OR('asset_&amp;_open_positions'!$C185="",'asset_&amp;_open_positions'!$J185="SWAP",'asset_&amp;_open_positions'!$J185="FUTURE",'asset_&amp;_open_positions'!$J185="CME FUTURE"),"",'asset_&amp;_open_positions'!$M185)</f>
        <v>ETH</v>
      </c>
      <c r="R185" s="42">
        <f>IF(OR('asset_&amp;_open_positions'!$C185="",'asset_&amp;_open_positions'!$J185="SWAP",'asset_&amp;_open_positions'!$J185="FUTURE",'asset_&amp;_open_positions'!$J185="CME FUTURE"),"",'asset_&amp;_open_positions'!$H185)</f>
        <v>1641.7926937161601</v>
      </c>
    </row>
    <row r="186" spans="15:18" x14ac:dyDescent="0.25">
      <c r="O186" s="78" t="str">
        <f>IF('asset_&amp;_open_positions'!$C186="","",'asset_&amp;_open_positions'!$E186)</f>
        <v>ETH</v>
      </c>
      <c r="P186" s="42">
        <f>IF('asset_&amp;_open_positions'!$C186="","",'asset_&amp;_open_positions'!$H186)</f>
        <v>1641.7926937161601</v>
      </c>
      <c r="Q186" s="78" t="str">
        <f>IF(OR('asset_&amp;_open_positions'!$C186="",'asset_&amp;_open_positions'!$J186="SWAP",'asset_&amp;_open_positions'!$J186="FUTURE",'asset_&amp;_open_positions'!$J186="CME FUTURE"),"",'asset_&amp;_open_positions'!$M186)</f>
        <v>ETH</v>
      </c>
      <c r="R186" s="42">
        <f>IF(OR('asset_&amp;_open_positions'!$C186="",'asset_&amp;_open_positions'!$J186="SWAP",'asset_&amp;_open_positions'!$J186="FUTURE",'asset_&amp;_open_positions'!$J186="CME FUTURE"),"",'asset_&amp;_open_positions'!$H186)</f>
        <v>1641.7926937161601</v>
      </c>
    </row>
    <row r="187" spans="15:18" x14ac:dyDescent="0.25">
      <c r="O187" s="78" t="str">
        <f>IF('asset_&amp;_open_positions'!$C187="","",'asset_&amp;_open_positions'!$E187)</f>
        <v>ETH</v>
      </c>
      <c r="P187" s="42">
        <f>IF('asset_&amp;_open_positions'!$C187="","",'asset_&amp;_open_positions'!$H187)</f>
        <v>1641.7926937161601</v>
      </c>
      <c r="Q187" s="78" t="str">
        <f>IF(OR('asset_&amp;_open_positions'!$C187="",'asset_&amp;_open_positions'!$J187="SWAP",'asset_&amp;_open_positions'!$J187="FUTURE",'asset_&amp;_open_positions'!$J187="CME FUTURE"),"",'asset_&amp;_open_positions'!$M187)</f>
        <v>ETH</v>
      </c>
      <c r="R187" s="42">
        <f>IF(OR('asset_&amp;_open_positions'!$C187="",'asset_&amp;_open_positions'!$J187="SWAP",'asset_&amp;_open_positions'!$J187="FUTURE",'asset_&amp;_open_positions'!$J187="CME FUTURE"),"",'asset_&amp;_open_positions'!$H187)</f>
        <v>1641.7926937161601</v>
      </c>
    </row>
    <row r="188" spans="15:18" x14ac:dyDescent="0.25">
      <c r="O188" s="78" t="str">
        <f>IF('asset_&amp;_open_positions'!$C188="","",'asset_&amp;_open_positions'!$E188)</f>
        <v>FXS</v>
      </c>
      <c r="P188" s="42">
        <f>IF('asset_&amp;_open_positions'!$C188="","",'asset_&amp;_open_positions'!$H188)</f>
        <v>10.762976898471999</v>
      </c>
      <c r="Q188" s="78" t="str">
        <f>IF(OR('asset_&amp;_open_positions'!$C188="",'asset_&amp;_open_positions'!$J188="SWAP",'asset_&amp;_open_positions'!$J188="FUTURE",'asset_&amp;_open_positions'!$J188="CME FUTURE"),"",'asset_&amp;_open_positions'!$M188)</f>
        <v>FXS</v>
      </c>
      <c r="R188" s="42">
        <f>IF(OR('asset_&amp;_open_positions'!$C188="",'asset_&amp;_open_positions'!$J188="SWAP",'asset_&amp;_open_positions'!$J188="FUTURE",'asset_&amp;_open_positions'!$J188="CME FUTURE"),"",'asset_&amp;_open_positions'!$H188)</f>
        <v>10.762976898471999</v>
      </c>
    </row>
    <row r="189" spans="15:18" x14ac:dyDescent="0.25">
      <c r="O189" s="78" t="str">
        <f>IF('asset_&amp;_open_positions'!$C189="","",'asset_&amp;_open_positions'!$E189)</f>
        <v>USDC</v>
      </c>
      <c r="P189" s="42">
        <f>IF('asset_&amp;_open_positions'!$C189="","",'asset_&amp;_open_positions'!$H189)</f>
        <v>1.0001497226834299</v>
      </c>
      <c r="Q189" s="78" t="str">
        <f>IF(OR('asset_&amp;_open_positions'!$C189="",'asset_&amp;_open_positions'!$J189="SWAP",'asset_&amp;_open_positions'!$J189="FUTURE",'asset_&amp;_open_positions'!$J189="CME FUTURE"),"",'asset_&amp;_open_positions'!$M189)</f>
        <v>USDC</v>
      </c>
      <c r="R189" s="42">
        <f>IF(OR('asset_&amp;_open_positions'!$C189="",'asset_&amp;_open_positions'!$J189="SWAP",'asset_&amp;_open_positions'!$J189="FUTURE",'asset_&amp;_open_positions'!$J189="CME FUTURE"),"",'asset_&amp;_open_positions'!$H189)</f>
        <v>1.0001497226834299</v>
      </c>
    </row>
    <row r="190" spans="15:18" x14ac:dyDescent="0.25">
      <c r="O190" s="78" t="str">
        <f>IF('asset_&amp;_open_positions'!$C190="","",'asset_&amp;_open_positions'!$E190)</f>
        <v>USDC</v>
      </c>
      <c r="P190" s="42">
        <f>IF('asset_&amp;_open_positions'!$C190="","",'asset_&amp;_open_positions'!$H190)</f>
        <v>1.0001497226834299</v>
      </c>
      <c r="Q190" s="78" t="str">
        <f>IF(OR('asset_&amp;_open_positions'!$C190="",'asset_&amp;_open_positions'!$J190="SWAP",'asset_&amp;_open_positions'!$J190="FUTURE",'asset_&amp;_open_positions'!$J190="CME FUTURE"),"",'asset_&amp;_open_positions'!$M190)</f>
        <v>USDC</v>
      </c>
      <c r="R190" s="42">
        <f>IF(OR('asset_&amp;_open_positions'!$C190="",'asset_&amp;_open_positions'!$J190="SWAP",'asset_&amp;_open_positions'!$J190="FUTURE",'asset_&amp;_open_positions'!$J190="CME FUTURE"),"",'asset_&amp;_open_positions'!$H190)</f>
        <v>1.0001497226834299</v>
      </c>
    </row>
    <row r="191" spans="15:18" x14ac:dyDescent="0.25">
      <c r="O191" s="78" t="str">
        <f>IF('asset_&amp;_open_positions'!$C191="","",'asset_&amp;_open_positions'!$E191)</f>
        <v>ADA</v>
      </c>
      <c r="P191" s="42">
        <f>IF('asset_&amp;_open_positions'!$C191="","",'asset_&amp;_open_positions'!$H191)</f>
        <v>0.397242874299367</v>
      </c>
      <c r="Q191" s="78" t="str">
        <f>IF(OR('asset_&amp;_open_positions'!$C191="",'asset_&amp;_open_positions'!$J191="SWAP",'asset_&amp;_open_positions'!$J191="FUTURE",'asset_&amp;_open_positions'!$J191="CME FUTURE"),"",'asset_&amp;_open_positions'!$M191)</f>
        <v>ADA</v>
      </c>
      <c r="R191" s="42">
        <f>IF(OR('asset_&amp;_open_positions'!$C191="",'asset_&amp;_open_positions'!$J191="SWAP",'asset_&amp;_open_positions'!$J191="FUTURE",'asset_&amp;_open_positions'!$J191="CME FUTURE"),"",'asset_&amp;_open_positions'!$H191)</f>
        <v>0.397242874299367</v>
      </c>
    </row>
    <row r="192" spans="15:18" x14ac:dyDescent="0.25">
      <c r="O192" s="78" t="str">
        <f>IF('asset_&amp;_open_positions'!$C192="","",'asset_&amp;_open_positions'!$E192)</f>
        <v>BCH</v>
      </c>
      <c r="P192" s="42">
        <f>IF('asset_&amp;_open_positions'!$C192="","",'asset_&amp;_open_positions'!$H192)</f>
        <v>136.29177162490899</v>
      </c>
      <c r="Q192" s="78" t="str">
        <f>IF(OR('asset_&amp;_open_positions'!$C192="",'asset_&amp;_open_positions'!$J192="SWAP",'asset_&amp;_open_positions'!$J192="FUTURE",'asset_&amp;_open_positions'!$J192="CME FUTURE"),"",'asset_&amp;_open_positions'!$M192)</f>
        <v>BCH</v>
      </c>
      <c r="R192" s="42">
        <f>IF(OR('asset_&amp;_open_positions'!$C192="",'asset_&amp;_open_positions'!$J192="SWAP",'asset_&amp;_open_positions'!$J192="FUTURE",'asset_&amp;_open_positions'!$J192="CME FUTURE"),"",'asset_&amp;_open_positions'!$H192)</f>
        <v>136.29177162490899</v>
      </c>
    </row>
    <row r="193" spans="15:18" x14ac:dyDescent="0.25">
      <c r="O193" s="78" t="str">
        <f>IF('asset_&amp;_open_positions'!$C193="","",'asset_&amp;_open_positions'!$E193)</f>
        <v>BSV</v>
      </c>
      <c r="P193" s="42">
        <f>IF('asset_&amp;_open_positions'!$C193="","",'asset_&amp;_open_positions'!$H193)</f>
        <v>43.439649494771402</v>
      </c>
      <c r="Q193" s="78" t="str">
        <f>IF(OR('asset_&amp;_open_positions'!$C193="",'asset_&amp;_open_positions'!$J193="SWAP",'asset_&amp;_open_positions'!$J193="FUTURE",'asset_&amp;_open_positions'!$J193="CME FUTURE"),"",'asset_&amp;_open_positions'!$M193)</f>
        <v>BSV</v>
      </c>
      <c r="R193" s="42">
        <f>IF(OR('asset_&amp;_open_positions'!$C193="",'asset_&amp;_open_positions'!$J193="SWAP",'asset_&amp;_open_positions'!$J193="FUTURE",'asset_&amp;_open_positions'!$J193="CME FUTURE"),"",'asset_&amp;_open_positions'!$H193)</f>
        <v>43.439649494771402</v>
      </c>
    </row>
    <row r="194" spans="15:18" x14ac:dyDescent="0.25">
      <c r="O194" s="78" t="str">
        <f>IF('asset_&amp;_open_positions'!$C194="","",'asset_&amp;_open_positions'!$E194)</f>
        <v>BTC</v>
      </c>
      <c r="P194" s="42">
        <f>IF('asset_&amp;_open_positions'!$C194="","",'asset_&amp;_open_positions'!$H194)</f>
        <v>23723.7696534846</v>
      </c>
      <c r="Q194" s="78" t="str">
        <f>IF(OR('asset_&amp;_open_positions'!$C194="",'asset_&amp;_open_positions'!$J194="SWAP",'asset_&amp;_open_positions'!$J194="FUTURE",'asset_&amp;_open_positions'!$J194="CME FUTURE"),"",'asset_&amp;_open_positions'!$M194)</f>
        <v>BTC</v>
      </c>
      <c r="R194" s="42">
        <f>IF(OR('asset_&amp;_open_positions'!$C194="",'asset_&amp;_open_positions'!$J194="SWAP",'asset_&amp;_open_positions'!$J194="FUTURE",'asset_&amp;_open_positions'!$J194="CME FUTURE"),"",'asset_&amp;_open_positions'!$H194)</f>
        <v>23723.7696534846</v>
      </c>
    </row>
    <row r="195" spans="15:18" x14ac:dyDescent="0.25">
      <c r="O195" s="78" t="str">
        <f>IF('asset_&amp;_open_positions'!$C195="","",'asset_&amp;_open_positions'!$E195)</f>
        <v>EOS</v>
      </c>
      <c r="P195" s="42">
        <f>IF('asset_&amp;_open_positions'!$C195="","",'asset_&amp;_open_positions'!$H195)</f>
        <v>1.0777645217276699</v>
      </c>
      <c r="Q195" s="78" t="str">
        <f>IF(OR('asset_&amp;_open_positions'!$C195="",'asset_&amp;_open_positions'!$J195="SWAP",'asset_&amp;_open_positions'!$J195="FUTURE",'asset_&amp;_open_positions'!$J195="CME FUTURE"),"",'asset_&amp;_open_positions'!$M195)</f>
        <v>EOS</v>
      </c>
      <c r="R195" s="42">
        <f>IF(OR('asset_&amp;_open_positions'!$C195="",'asset_&amp;_open_positions'!$J195="SWAP",'asset_&amp;_open_positions'!$J195="FUTURE",'asset_&amp;_open_positions'!$J195="CME FUTURE"),"",'asset_&amp;_open_positions'!$H195)</f>
        <v>1.0777645217276699</v>
      </c>
    </row>
    <row r="196" spans="15:18" x14ac:dyDescent="0.25">
      <c r="O196" s="78" t="str">
        <f>IF('asset_&amp;_open_positions'!$C196="","",'asset_&amp;_open_positions'!$E196)</f>
        <v>ETC</v>
      </c>
      <c r="P196" s="42">
        <f>IF('asset_&amp;_open_positions'!$C196="","",'asset_&amp;_open_positions'!$H196)</f>
        <v>22.367513521128402</v>
      </c>
      <c r="Q196" s="78" t="str">
        <f>IF(OR('asset_&amp;_open_positions'!$C196="",'asset_&amp;_open_positions'!$J196="SWAP",'asset_&amp;_open_positions'!$J196="FUTURE",'asset_&amp;_open_positions'!$J196="CME FUTURE"),"",'asset_&amp;_open_positions'!$M196)</f>
        <v>ETC</v>
      </c>
      <c r="R196" s="42">
        <f>IF(OR('asset_&amp;_open_positions'!$C196="",'asset_&amp;_open_positions'!$J196="SWAP",'asset_&amp;_open_positions'!$J196="FUTURE",'asset_&amp;_open_positions'!$J196="CME FUTURE"),"",'asset_&amp;_open_positions'!$H196)</f>
        <v>22.367513521128402</v>
      </c>
    </row>
    <row r="197" spans="15:18" x14ac:dyDescent="0.25">
      <c r="O197" s="78" t="str">
        <f>IF('asset_&amp;_open_positions'!$C197="","",'asset_&amp;_open_positions'!$E197)</f>
        <v>ETH</v>
      </c>
      <c r="P197" s="42">
        <f>IF('asset_&amp;_open_positions'!$C197="","",'asset_&amp;_open_positions'!$H197)</f>
        <v>1641.7926937161601</v>
      </c>
      <c r="Q197" s="78" t="str">
        <f>IF(OR('asset_&amp;_open_positions'!$C197="",'asset_&amp;_open_positions'!$J197="SWAP",'asset_&amp;_open_positions'!$J197="FUTURE",'asset_&amp;_open_positions'!$J197="CME FUTURE"),"",'asset_&amp;_open_positions'!$M197)</f>
        <v>ETH</v>
      </c>
      <c r="R197" s="42">
        <f>IF(OR('asset_&amp;_open_positions'!$C197="",'asset_&amp;_open_positions'!$J197="SWAP",'asset_&amp;_open_positions'!$J197="FUTURE",'asset_&amp;_open_positions'!$J197="CME FUTURE"),"",'asset_&amp;_open_positions'!$H197)</f>
        <v>1641.7926937161601</v>
      </c>
    </row>
    <row r="198" spans="15:18" x14ac:dyDescent="0.25">
      <c r="O198" s="78" t="str">
        <f>IF('asset_&amp;_open_positions'!$C198="","",'asset_&amp;_open_positions'!$E198)</f>
        <v>LTC</v>
      </c>
      <c r="P198" s="42">
        <f>IF('asset_&amp;_open_positions'!$C198="","",'asset_&amp;_open_positions'!$H198)</f>
        <v>100.443629156124</v>
      </c>
      <c r="Q198" s="78" t="str">
        <f>IF(OR('asset_&amp;_open_positions'!$C198="",'asset_&amp;_open_positions'!$J198="SWAP",'asset_&amp;_open_positions'!$J198="FUTURE",'asset_&amp;_open_positions'!$J198="CME FUTURE"),"",'asset_&amp;_open_positions'!$M198)</f>
        <v>LTC</v>
      </c>
      <c r="R198" s="42">
        <f>IF(OR('asset_&amp;_open_positions'!$C198="",'asset_&amp;_open_positions'!$J198="SWAP",'asset_&amp;_open_positions'!$J198="FUTURE",'asset_&amp;_open_positions'!$J198="CME FUTURE"),"",'asset_&amp;_open_positions'!$H198)</f>
        <v>100.443629156124</v>
      </c>
    </row>
    <row r="199" spans="15:18" x14ac:dyDescent="0.25">
      <c r="O199" s="78" t="str">
        <f>IF('asset_&amp;_open_positions'!$C199="","",'asset_&amp;_open_positions'!$E199)</f>
        <v>TRX</v>
      </c>
      <c r="P199" s="42">
        <f>IF('asset_&amp;_open_positions'!$C199="","",'asset_&amp;_open_positions'!$H199)</f>
        <v>6.3193223607952306E-2</v>
      </c>
      <c r="Q199" s="78" t="str">
        <f>IF(OR('asset_&amp;_open_positions'!$C199="",'asset_&amp;_open_positions'!$J199="SWAP",'asset_&amp;_open_positions'!$J199="FUTURE",'asset_&amp;_open_positions'!$J199="CME FUTURE"),"",'asset_&amp;_open_positions'!$M199)</f>
        <v>TRX</v>
      </c>
      <c r="R199" s="42">
        <f>IF(OR('asset_&amp;_open_positions'!$C199="",'asset_&amp;_open_positions'!$J199="SWAP",'asset_&amp;_open_positions'!$J199="FUTURE",'asset_&amp;_open_positions'!$J199="CME FUTURE"),"",'asset_&amp;_open_positions'!$H199)</f>
        <v>6.3193223607952306E-2</v>
      </c>
    </row>
    <row r="200" spans="15:18" x14ac:dyDescent="0.25">
      <c r="O200" s="78" t="str">
        <f>IF('asset_&amp;_open_positions'!$C200="","",'asset_&amp;_open_positions'!$E200)</f>
        <v>XRP</v>
      </c>
      <c r="P200" s="42">
        <f>IF('asset_&amp;_open_positions'!$C200="","",'asset_&amp;_open_positions'!$H200)</f>
        <v>0.41389184898682302</v>
      </c>
      <c r="Q200" s="78" t="str">
        <f>IF(OR('asset_&amp;_open_positions'!$C200="",'asset_&amp;_open_positions'!$J200="SWAP",'asset_&amp;_open_positions'!$J200="FUTURE",'asset_&amp;_open_positions'!$J200="CME FUTURE"),"",'asset_&amp;_open_positions'!$M200)</f>
        <v>XRP</v>
      </c>
      <c r="R200" s="42">
        <f>IF(OR('asset_&amp;_open_positions'!$C200="",'asset_&amp;_open_positions'!$J200="SWAP",'asset_&amp;_open_positions'!$J200="FUTURE",'asset_&amp;_open_positions'!$J200="CME FUTURE"),"",'asset_&amp;_open_positions'!$H200)</f>
        <v>0.41389184898682302</v>
      </c>
    </row>
    <row r="201" spans="15:18" x14ac:dyDescent="0.25">
      <c r="O201" s="78" t="str">
        <f>IF('asset_&amp;_open_positions'!$C201="","",'asset_&amp;_open_positions'!$E201)</f>
        <v>ADA</v>
      </c>
      <c r="P201" s="42">
        <f>IF('asset_&amp;_open_positions'!$C201="","",'asset_&amp;_open_positions'!$H201)</f>
        <v>0.397242874299367</v>
      </c>
      <c r="Q201" s="78" t="str">
        <f>IF(OR('asset_&amp;_open_positions'!$C201="",'asset_&amp;_open_positions'!$J201="SWAP",'asset_&amp;_open_positions'!$J201="FUTURE",'asset_&amp;_open_positions'!$J201="CME FUTURE"),"",'asset_&amp;_open_positions'!$M201)</f>
        <v>ADA</v>
      </c>
      <c r="R201" s="42">
        <f>IF(OR('asset_&amp;_open_positions'!$C201="",'asset_&amp;_open_positions'!$J201="SWAP",'asset_&amp;_open_positions'!$J201="FUTURE",'asset_&amp;_open_positions'!$J201="CME FUTURE"),"",'asset_&amp;_open_positions'!$H201)</f>
        <v>0.397242874299367</v>
      </c>
    </row>
    <row r="202" spans="15:18" x14ac:dyDescent="0.25">
      <c r="O202" s="78" t="str">
        <f>IF('asset_&amp;_open_positions'!$C202="","",'asset_&amp;_open_positions'!$E202)</f>
        <v>BCH</v>
      </c>
      <c r="P202" s="42">
        <f>IF('asset_&amp;_open_positions'!$C202="","",'asset_&amp;_open_positions'!$H202)</f>
        <v>136.29177162490899</v>
      </c>
      <c r="Q202" s="78" t="str">
        <f>IF(OR('asset_&amp;_open_positions'!$C202="",'asset_&amp;_open_positions'!$J202="SWAP",'asset_&amp;_open_positions'!$J202="FUTURE",'asset_&amp;_open_positions'!$J202="CME FUTURE"),"",'asset_&amp;_open_positions'!$M202)</f>
        <v>BCH</v>
      </c>
      <c r="R202" s="42">
        <f>IF(OR('asset_&amp;_open_positions'!$C202="",'asset_&amp;_open_positions'!$J202="SWAP",'asset_&amp;_open_positions'!$J202="FUTURE",'asset_&amp;_open_positions'!$J202="CME FUTURE"),"",'asset_&amp;_open_positions'!$H202)</f>
        <v>136.29177162490899</v>
      </c>
    </row>
    <row r="203" spans="15:18" x14ac:dyDescent="0.25">
      <c r="O203" s="78" t="str">
        <f>IF('asset_&amp;_open_positions'!$C203="","",'asset_&amp;_open_positions'!$E203)</f>
        <v>BSV</v>
      </c>
      <c r="P203" s="42">
        <f>IF('asset_&amp;_open_positions'!$C203="","",'asset_&amp;_open_positions'!$H203)</f>
        <v>43.439649494771402</v>
      </c>
      <c r="Q203" s="78" t="str">
        <f>IF(OR('asset_&amp;_open_positions'!$C203="",'asset_&amp;_open_positions'!$J203="SWAP",'asset_&amp;_open_positions'!$J203="FUTURE",'asset_&amp;_open_positions'!$J203="CME FUTURE"),"",'asset_&amp;_open_positions'!$M203)</f>
        <v>BSV</v>
      </c>
      <c r="R203" s="42">
        <f>IF(OR('asset_&amp;_open_positions'!$C203="",'asset_&amp;_open_positions'!$J203="SWAP",'asset_&amp;_open_positions'!$J203="FUTURE",'asset_&amp;_open_positions'!$J203="CME FUTURE"),"",'asset_&amp;_open_positions'!$H203)</f>
        <v>43.439649494771402</v>
      </c>
    </row>
    <row r="204" spans="15:18" x14ac:dyDescent="0.25">
      <c r="O204" s="78" t="str">
        <f>IF('asset_&amp;_open_positions'!$C204="","",'asset_&amp;_open_positions'!$E204)</f>
        <v>BTC</v>
      </c>
      <c r="P204" s="42">
        <f>IF('asset_&amp;_open_positions'!$C204="","",'asset_&amp;_open_positions'!$H204)</f>
        <v>23723.7696534846</v>
      </c>
      <c r="Q204" s="78" t="str">
        <f>IF(OR('asset_&amp;_open_positions'!$C204="",'asset_&amp;_open_positions'!$J204="SWAP",'asset_&amp;_open_positions'!$J204="FUTURE",'asset_&amp;_open_positions'!$J204="CME FUTURE"),"",'asset_&amp;_open_positions'!$M204)</f>
        <v>BTC</v>
      </c>
      <c r="R204" s="42">
        <f>IF(OR('asset_&amp;_open_positions'!$C204="",'asset_&amp;_open_positions'!$J204="SWAP",'asset_&amp;_open_positions'!$J204="FUTURE",'asset_&amp;_open_positions'!$J204="CME FUTURE"),"",'asset_&amp;_open_positions'!$H204)</f>
        <v>23723.7696534846</v>
      </c>
    </row>
    <row r="205" spans="15:18" x14ac:dyDescent="0.25">
      <c r="O205" s="78" t="str">
        <f>IF('asset_&amp;_open_positions'!$C205="","",'asset_&amp;_open_positions'!$E205)</f>
        <v>DOT</v>
      </c>
      <c r="P205" s="42">
        <f>IF('asset_&amp;_open_positions'!$C205="","",'asset_&amp;_open_positions'!$H205)</f>
        <v>6.4660954908410604</v>
      </c>
      <c r="Q205" s="78" t="str">
        <f>IF(OR('asset_&amp;_open_positions'!$C205="",'asset_&amp;_open_positions'!$J205="SWAP",'asset_&amp;_open_positions'!$J205="FUTURE",'asset_&amp;_open_positions'!$J205="CME FUTURE"),"",'asset_&amp;_open_positions'!$M205)</f>
        <v>DOT</v>
      </c>
      <c r="R205" s="42">
        <f>IF(OR('asset_&amp;_open_positions'!$C205="",'asset_&amp;_open_positions'!$J205="SWAP",'asset_&amp;_open_positions'!$J205="FUTURE",'asset_&amp;_open_positions'!$J205="CME FUTURE"),"",'asset_&amp;_open_positions'!$H205)</f>
        <v>6.4660954908410604</v>
      </c>
    </row>
    <row r="206" spans="15:18" x14ac:dyDescent="0.25">
      <c r="O206" s="78" t="str">
        <f>IF('asset_&amp;_open_positions'!$C206="","",'asset_&amp;_open_positions'!$E206)</f>
        <v>EOS</v>
      </c>
      <c r="P206" s="42">
        <f>IF('asset_&amp;_open_positions'!$C206="","",'asset_&amp;_open_positions'!$H206)</f>
        <v>1.0777645217276699</v>
      </c>
      <c r="Q206" s="78" t="str">
        <f>IF(OR('asset_&amp;_open_positions'!$C206="",'asset_&amp;_open_positions'!$J206="SWAP",'asset_&amp;_open_positions'!$J206="FUTURE",'asset_&amp;_open_positions'!$J206="CME FUTURE"),"",'asset_&amp;_open_positions'!$M206)</f>
        <v>EOS</v>
      </c>
      <c r="R206" s="42">
        <f>IF(OR('asset_&amp;_open_positions'!$C206="",'asset_&amp;_open_positions'!$J206="SWAP",'asset_&amp;_open_positions'!$J206="FUTURE",'asset_&amp;_open_positions'!$J206="CME FUTURE"),"",'asset_&amp;_open_positions'!$H206)</f>
        <v>1.0777645217276699</v>
      </c>
    </row>
    <row r="207" spans="15:18" x14ac:dyDescent="0.25">
      <c r="O207" s="78" t="str">
        <f>IF('asset_&amp;_open_positions'!$C207="","",'asset_&amp;_open_positions'!$E207)</f>
        <v>ETC</v>
      </c>
      <c r="P207" s="42">
        <f>IF('asset_&amp;_open_positions'!$C207="","",'asset_&amp;_open_positions'!$H207)</f>
        <v>22.367513521128402</v>
      </c>
      <c r="Q207" s="78" t="str">
        <f>IF(OR('asset_&amp;_open_positions'!$C207="",'asset_&amp;_open_positions'!$J207="SWAP",'asset_&amp;_open_positions'!$J207="FUTURE",'asset_&amp;_open_positions'!$J207="CME FUTURE"),"",'asset_&amp;_open_positions'!$M207)</f>
        <v>ETC</v>
      </c>
      <c r="R207" s="42">
        <f>IF(OR('asset_&amp;_open_positions'!$C207="",'asset_&amp;_open_positions'!$J207="SWAP",'asset_&amp;_open_positions'!$J207="FUTURE",'asset_&amp;_open_positions'!$J207="CME FUTURE"),"",'asset_&amp;_open_positions'!$H207)</f>
        <v>22.367513521128402</v>
      </c>
    </row>
    <row r="208" spans="15:18" x14ac:dyDescent="0.25">
      <c r="O208" s="78" t="str">
        <f>IF('asset_&amp;_open_positions'!$C208="","",'asset_&amp;_open_positions'!$E208)</f>
        <v>ETH</v>
      </c>
      <c r="P208" s="42">
        <f>IF('asset_&amp;_open_positions'!$C208="","",'asset_&amp;_open_positions'!$H208)</f>
        <v>1641.7926937161601</v>
      </c>
      <c r="Q208" s="78" t="str">
        <f>IF(OR('asset_&amp;_open_positions'!$C208="",'asset_&amp;_open_positions'!$J208="SWAP",'asset_&amp;_open_positions'!$J208="FUTURE",'asset_&amp;_open_positions'!$J208="CME FUTURE"),"",'asset_&amp;_open_positions'!$M208)</f>
        <v>ETH</v>
      </c>
      <c r="R208" s="42">
        <f>IF(OR('asset_&amp;_open_positions'!$C208="",'asset_&amp;_open_positions'!$J208="SWAP",'asset_&amp;_open_positions'!$J208="FUTURE",'asset_&amp;_open_positions'!$J208="CME FUTURE"),"",'asset_&amp;_open_positions'!$H208)</f>
        <v>1641.7926937161601</v>
      </c>
    </row>
    <row r="209" spans="15:18" x14ac:dyDescent="0.25">
      <c r="O209" s="78" t="str">
        <f>IF('asset_&amp;_open_positions'!$C209="","",'asset_&amp;_open_positions'!$E209)</f>
        <v>LINK</v>
      </c>
      <c r="P209" s="42">
        <f>IF('asset_&amp;_open_positions'!$C209="","",'asset_&amp;_open_positions'!$H209)</f>
        <v>7.2166244369699699</v>
      </c>
      <c r="Q209" s="78" t="str">
        <f>IF(OR('asset_&amp;_open_positions'!$C209="",'asset_&amp;_open_positions'!$J209="SWAP",'asset_&amp;_open_positions'!$J209="FUTURE",'asset_&amp;_open_positions'!$J209="CME FUTURE"),"",'asset_&amp;_open_positions'!$M209)</f>
        <v>LINK</v>
      </c>
      <c r="R209" s="42">
        <f>IF(OR('asset_&amp;_open_positions'!$C209="",'asset_&amp;_open_positions'!$J209="SWAP",'asset_&amp;_open_positions'!$J209="FUTURE",'asset_&amp;_open_positions'!$J209="CME FUTURE"),"",'asset_&amp;_open_positions'!$H209)</f>
        <v>7.2166244369699699</v>
      </c>
    </row>
    <row r="210" spans="15:18" x14ac:dyDescent="0.25">
      <c r="O210" s="78" t="str">
        <f>IF('asset_&amp;_open_positions'!$C210="","",'asset_&amp;_open_positions'!$E210)</f>
        <v>LTC</v>
      </c>
      <c r="P210" s="42">
        <f>IF('asset_&amp;_open_positions'!$C210="","",'asset_&amp;_open_positions'!$H210)</f>
        <v>100.443629156124</v>
      </c>
      <c r="Q210" s="78" t="str">
        <f>IF(OR('asset_&amp;_open_positions'!$C210="",'asset_&amp;_open_positions'!$J210="SWAP",'asset_&amp;_open_positions'!$J210="FUTURE",'asset_&amp;_open_positions'!$J210="CME FUTURE"),"",'asset_&amp;_open_positions'!$M210)</f>
        <v>LTC</v>
      </c>
      <c r="R210" s="42">
        <f>IF(OR('asset_&amp;_open_positions'!$C210="",'asset_&amp;_open_positions'!$J210="SWAP",'asset_&amp;_open_positions'!$J210="FUTURE",'asset_&amp;_open_positions'!$J210="CME FUTURE"),"",'asset_&amp;_open_positions'!$H210)</f>
        <v>100.443629156124</v>
      </c>
    </row>
    <row r="211" spans="15:18" x14ac:dyDescent="0.25">
      <c r="O211" s="78" t="str">
        <f>IF('asset_&amp;_open_positions'!$C211="","",'asset_&amp;_open_positions'!$E211)</f>
        <v>TRX</v>
      </c>
      <c r="P211" s="42">
        <f>IF('asset_&amp;_open_positions'!$C211="","",'asset_&amp;_open_positions'!$H211)</f>
        <v>6.3193223607952306E-2</v>
      </c>
      <c r="Q211" s="78" t="str">
        <f>IF(OR('asset_&amp;_open_positions'!$C211="",'asset_&amp;_open_positions'!$J211="SWAP",'asset_&amp;_open_positions'!$J211="FUTURE",'asset_&amp;_open_positions'!$J211="CME FUTURE"),"",'asset_&amp;_open_positions'!$M211)</f>
        <v>TRX</v>
      </c>
      <c r="R211" s="42">
        <f>IF(OR('asset_&amp;_open_positions'!$C211="",'asset_&amp;_open_positions'!$J211="SWAP",'asset_&amp;_open_positions'!$J211="FUTURE",'asset_&amp;_open_positions'!$J211="CME FUTURE"),"",'asset_&amp;_open_positions'!$H211)</f>
        <v>6.3193223607952306E-2</v>
      </c>
    </row>
    <row r="212" spans="15:18" x14ac:dyDescent="0.25">
      <c r="O212" s="78" t="str">
        <f>IF('asset_&amp;_open_positions'!$C212="","",'asset_&amp;_open_positions'!$E212)</f>
        <v>XRP</v>
      </c>
      <c r="P212" s="42">
        <f>IF('asset_&amp;_open_positions'!$C212="","",'asset_&amp;_open_positions'!$H212)</f>
        <v>0.41389184898682302</v>
      </c>
      <c r="Q212" s="78" t="str">
        <f>IF(OR('asset_&amp;_open_positions'!$C212="",'asset_&amp;_open_positions'!$J212="SWAP",'asset_&amp;_open_positions'!$J212="FUTURE",'asset_&amp;_open_positions'!$J212="CME FUTURE"),"",'asset_&amp;_open_positions'!$M212)</f>
        <v>XRP</v>
      </c>
      <c r="R212" s="42">
        <f>IF(OR('asset_&amp;_open_positions'!$C212="",'asset_&amp;_open_positions'!$J212="SWAP",'asset_&amp;_open_positions'!$J212="FUTURE",'asset_&amp;_open_positions'!$J212="CME FUTURE"),"",'asset_&amp;_open_positions'!$H212)</f>
        <v>0.41389184898682302</v>
      </c>
    </row>
    <row r="213" spans="15:18" x14ac:dyDescent="0.25">
      <c r="O213" s="78" t="str">
        <f>IF('asset_&amp;_open_positions'!$C213="","",'asset_&amp;_open_positions'!$E213)</f>
        <v>BTC</v>
      </c>
      <c r="P213" s="42">
        <f>IF('asset_&amp;_open_positions'!$C213="","",'asset_&amp;_open_positions'!$H213)</f>
        <v>23723.7696534846</v>
      </c>
      <c r="Q213" s="78" t="str">
        <f>IF(OR('asset_&amp;_open_positions'!$C213="",'asset_&amp;_open_positions'!$J213="SWAP",'asset_&amp;_open_positions'!$J213="FUTURE",'asset_&amp;_open_positions'!$J213="CME FUTURE"),"",'asset_&amp;_open_positions'!$M213)</f>
        <v>BTC</v>
      </c>
      <c r="R213" s="42">
        <f>IF(OR('asset_&amp;_open_positions'!$C213="",'asset_&amp;_open_positions'!$J213="SWAP",'asset_&amp;_open_positions'!$J213="FUTURE",'asset_&amp;_open_positions'!$J213="CME FUTURE"),"",'asset_&amp;_open_positions'!$H213)</f>
        <v>23723.7696534846</v>
      </c>
    </row>
    <row r="214" spans="15:18" x14ac:dyDescent="0.25">
      <c r="O214" s="78" t="str">
        <f>IF('asset_&amp;_open_positions'!$C214="","",'asset_&amp;_open_positions'!$E214)</f>
        <v>USDT</v>
      </c>
      <c r="P214" s="42">
        <f>IF('asset_&amp;_open_positions'!$C214="","",'asset_&amp;_open_positions'!$H214)</f>
        <v>1.0000978259692599</v>
      </c>
      <c r="Q214" s="78" t="str">
        <f>IF(OR('asset_&amp;_open_positions'!$C214="",'asset_&amp;_open_positions'!$J214="SWAP",'asset_&amp;_open_positions'!$J214="FUTURE",'asset_&amp;_open_positions'!$J214="CME FUTURE"),"",'asset_&amp;_open_positions'!$M214)</f>
        <v>USDT</v>
      </c>
      <c r="R214" s="42">
        <f>IF(OR('asset_&amp;_open_positions'!$C214="",'asset_&amp;_open_positions'!$J214="SWAP",'asset_&amp;_open_positions'!$J214="FUTURE",'asset_&amp;_open_positions'!$J214="CME FUTURE"),"",'asset_&amp;_open_positions'!$H214)</f>
        <v>1.0000978259692599</v>
      </c>
    </row>
    <row r="215" spans="15:18" x14ac:dyDescent="0.25">
      <c r="O215" s="78" t="str">
        <f>IF('asset_&amp;_open_positions'!$C215="","",'asset_&amp;_open_positions'!$E215)</f>
        <v>BTC</v>
      </c>
      <c r="P215" s="42">
        <f>IF('asset_&amp;_open_positions'!$C215="","",'asset_&amp;_open_positions'!$H215)</f>
        <v>23723.7696534846</v>
      </c>
      <c r="Q215" s="78" t="str">
        <f>IF(OR('asset_&amp;_open_positions'!$C215="",'asset_&amp;_open_positions'!$J215="SWAP",'asset_&amp;_open_positions'!$J215="FUTURE",'asset_&amp;_open_positions'!$J215="CME FUTURE"),"",'asset_&amp;_open_positions'!$M215)</f>
        <v>BTC</v>
      </c>
      <c r="R215" s="42">
        <f>IF(OR('asset_&amp;_open_positions'!$C215="",'asset_&amp;_open_positions'!$J215="SWAP",'asset_&amp;_open_positions'!$J215="FUTURE",'asset_&amp;_open_positions'!$J215="CME FUTURE"),"",'asset_&amp;_open_positions'!$H215)</f>
        <v>23723.7696534846</v>
      </c>
    </row>
    <row r="216" spans="15:18" x14ac:dyDescent="0.25">
      <c r="O216" s="78" t="str">
        <f>IF('asset_&amp;_open_positions'!$C216="","",'asset_&amp;_open_positions'!$E216)</f>
        <v>ETHF</v>
      </c>
      <c r="P216" s="42">
        <f>IF('asset_&amp;_open_positions'!$C216="","",'asset_&amp;_open_positions'!$H216)</f>
        <v>0.36189750535572901</v>
      </c>
      <c r="Q216" s="78" t="str">
        <f>IF(OR('asset_&amp;_open_positions'!$C216="",'asset_&amp;_open_positions'!$J216="SWAP",'asset_&amp;_open_positions'!$J216="FUTURE",'asset_&amp;_open_positions'!$J216="CME FUTURE"),"",'asset_&amp;_open_positions'!$M216)</f>
        <v>ETHF</v>
      </c>
      <c r="R216" s="42">
        <f>IF(OR('asset_&amp;_open_positions'!$C216="",'asset_&amp;_open_positions'!$J216="SWAP",'asset_&amp;_open_positions'!$J216="FUTURE",'asset_&amp;_open_positions'!$J216="CME FUTURE"),"",'asset_&amp;_open_positions'!$H216)</f>
        <v>0.36189750535572901</v>
      </c>
    </row>
    <row r="217" spans="15:18" x14ac:dyDescent="0.25">
      <c r="O217" s="78" t="str">
        <f>IF('asset_&amp;_open_positions'!$C217="","",'asset_&amp;_open_positions'!$E217)</f>
        <v>ETHW</v>
      </c>
      <c r="P217" s="42">
        <f>IF('asset_&amp;_open_positions'!$C217="","",'asset_&amp;_open_positions'!$H217)</f>
        <v>3.84509778746901</v>
      </c>
      <c r="Q217" s="78" t="str">
        <f>IF(OR('asset_&amp;_open_positions'!$C217="",'asset_&amp;_open_positions'!$J217="SWAP",'asset_&amp;_open_positions'!$J217="FUTURE",'asset_&amp;_open_positions'!$J217="CME FUTURE"),"",'asset_&amp;_open_positions'!$M217)</f>
        <v>ETHW</v>
      </c>
      <c r="R217" s="42">
        <f>IF(OR('asset_&amp;_open_positions'!$C217="",'asset_&amp;_open_positions'!$J217="SWAP",'asset_&amp;_open_positions'!$J217="FUTURE",'asset_&amp;_open_positions'!$J217="CME FUTURE"),"",'asset_&amp;_open_positions'!$H217)</f>
        <v>3.84509778746901</v>
      </c>
    </row>
    <row r="218" spans="15:18" x14ac:dyDescent="0.25">
      <c r="O218" s="78" t="str">
        <f>IF('asset_&amp;_open_positions'!$C218="","",'asset_&amp;_open_positions'!$E218)</f>
        <v>ROSE</v>
      </c>
      <c r="P218" s="42">
        <f>IF('asset_&amp;_open_positions'!$C218="","",'asset_&amp;_open_positions'!$H218)</f>
        <v>5.6358693469425999E-2</v>
      </c>
      <c r="Q218" s="78" t="str">
        <f>IF(OR('asset_&amp;_open_positions'!$C218="",'asset_&amp;_open_positions'!$J218="SWAP",'asset_&amp;_open_positions'!$J218="FUTURE",'asset_&amp;_open_positions'!$J218="CME FUTURE"),"",'asset_&amp;_open_positions'!$M218)</f>
        <v>ROSE</v>
      </c>
      <c r="R218" s="42">
        <f>IF(OR('asset_&amp;_open_positions'!$C218="",'asset_&amp;_open_positions'!$J218="SWAP",'asset_&amp;_open_positions'!$J218="FUTURE",'asset_&amp;_open_positions'!$J218="CME FUTURE"),"",'asset_&amp;_open_positions'!$H218)</f>
        <v>5.6358693469425999E-2</v>
      </c>
    </row>
    <row r="219" spans="15:18" x14ac:dyDescent="0.25">
      <c r="O219" s="78" t="str">
        <f>IF('asset_&amp;_open_positions'!$C219="","",'asset_&amp;_open_positions'!$E219)</f>
        <v>SOV</v>
      </c>
      <c r="P219" s="42">
        <f>IF('asset_&amp;_open_positions'!$C219="","",'asset_&amp;_open_positions'!$H219)</f>
        <v>0.249726890251081</v>
      </c>
      <c r="Q219" s="78" t="str">
        <f>IF(OR('asset_&amp;_open_positions'!$C219="",'asset_&amp;_open_positions'!$J219="SWAP",'asset_&amp;_open_positions'!$J219="FUTURE",'asset_&amp;_open_positions'!$J219="CME FUTURE"),"",'asset_&amp;_open_positions'!$M219)</f>
        <v>SOV</v>
      </c>
      <c r="R219" s="42">
        <f>IF(OR('asset_&amp;_open_positions'!$C219="",'asset_&amp;_open_positions'!$J219="SWAP",'asset_&amp;_open_positions'!$J219="FUTURE",'asset_&amp;_open_positions'!$J219="CME FUTURE"),"",'asset_&amp;_open_positions'!$H219)</f>
        <v>0.249726890251081</v>
      </c>
    </row>
    <row r="220" spans="15:18" x14ac:dyDescent="0.25">
      <c r="O220" s="78" t="str">
        <f>IF('asset_&amp;_open_positions'!$C220="","",'asset_&amp;_open_positions'!$E220)</f>
        <v>USDT</v>
      </c>
      <c r="P220" s="42">
        <f>IF('asset_&amp;_open_positions'!$C220="","",'asset_&amp;_open_positions'!$H220)</f>
        <v>1.0000978259692599</v>
      </c>
      <c r="Q220" s="78" t="str">
        <f>IF(OR('asset_&amp;_open_positions'!$C220="",'asset_&amp;_open_positions'!$J220="SWAP",'asset_&amp;_open_positions'!$J220="FUTURE",'asset_&amp;_open_positions'!$J220="CME FUTURE"),"",'asset_&amp;_open_positions'!$M220)</f>
        <v>USDT</v>
      </c>
      <c r="R220" s="42">
        <f>IF(OR('asset_&amp;_open_positions'!$C220="",'asset_&amp;_open_positions'!$J220="SWAP",'asset_&amp;_open_positions'!$J220="FUTURE",'asset_&amp;_open_positions'!$J220="CME FUTURE"),"",'asset_&amp;_open_positions'!$H220)</f>
        <v>1.0000978259692599</v>
      </c>
    </row>
    <row r="221" spans="15:18" x14ac:dyDescent="0.25">
      <c r="O221" s="78" t="str">
        <f>IF('asset_&amp;_open_positions'!$C221="","",'asset_&amp;_open_positions'!$E221)</f>
        <v>BTC</v>
      </c>
      <c r="P221" s="42">
        <f>IF('asset_&amp;_open_positions'!$C221="","",'asset_&amp;_open_positions'!$H221)</f>
        <v>23723.7696534846</v>
      </c>
      <c r="Q221" s="78" t="str">
        <f>IF(OR('asset_&amp;_open_positions'!$C221="",'asset_&amp;_open_positions'!$J221="SWAP",'asset_&amp;_open_positions'!$J221="FUTURE",'asset_&amp;_open_positions'!$J221="CME FUTURE"),"",'asset_&amp;_open_positions'!$M221)</f>
        <v>BTC</v>
      </c>
      <c r="R221" s="42">
        <f>IF(OR('asset_&amp;_open_positions'!$C221="",'asset_&amp;_open_positions'!$J221="SWAP",'asset_&amp;_open_positions'!$J221="FUTURE",'asset_&amp;_open_positions'!$J221="CME FUTURE"),"",'asset_&amp;_open_positions'!$H221)</f>
        <v>23723.7696534846</v>
      </c>
    </row>
    <row r="222" spans="15:18" x14ac:dyDescent="0.25">
      <c r="O222" s="78" t="str">
        <f>IF('asset_&amp;_open_positions'!$C222="","",'asset_&amp;_open_positions'!$E222)</f>
        <v>ETH</v>
      </c>
      <c r="P222" s="42">
        <f>IF('asset_&amp;_open_positions'!$C222="","",'asset_&amp;_open_positions'!$H222)</f>
        <v>1641.7926937161601</v>
      </c>
      <c r="Q222" s="78" t="str">
        <f>IF(OR('asset_&amp;_open_positions'!$C222="",'asset_&amp;_open_positions'!$J222="SWAP",'asset_&amp;_open_positions'!$J222="FUTURE",'asset_&amp;_open_positions'!$J222="CME FUTURE"),"",'asset_&amp;_open_positions'!$M222)</f>
        <v>ETH</v>
      </c>
      <c r="R222" s="42">
        <f>IF(OR('asset_&amp;_open_positions'!$C222="",'asset_&amp;_open_positions'!$J222="SWAP",'asset_&amp;_open_positions'!$J222="FUTURE",'asset_&amp;_open_positions'!$J222="CME FUTURE"),"",'asset_&amp;_open_positions'!$H222)</f>
        <v>1641.7926937161601</v>
      </c>
    </row>
    <row r="223" spans="15:18" x14ac:dyDescent="0.25">
      <c r="O223" s="78" t="str">
        <f>IF('asset_&amp;_open_positions'!$C223="","",'asset_&amp;_open_positions'!$E223)</f>
        <v>USDT</v>
      </c>
      <c r="P223" s="42">
        <f>IF('asset_&amp;_open_positions'!$C223="","",'asset_&amp;_open_positions'!$H223)</f>
        <v>1.0000978259692599</v>
      </c>
      <c r="Q223" s="78" t="str">
        <f>IF(OR('asset_&amp;_open_positions'!$C223="",'asset_&amp;_open_positions'!$J223="SWAP",'asset_&amp;_open_positions'!$J223="FUTURE",'asset_&amp;_open_positions'!$J223="CME FUTURE"),"",'asset_&amp;_open_positions'!$M223)</f>
        <v>USDT</v>
      </c>
      <c r="R223" s="42">
        <f>IF(OR('asset_&amp;_open_positions'!$C223="",'asset_&amp;_open_positions'!$J223="SWAP",'asset_&amp;_open_positions'!$J223="FUTURE",'asset_&amp;_open_positions'!$J223="CME FUTURE"),"",'asset_&amp;_open_positions'!$H223)</f>
        <v>1.0000978259692599</v>
      </c>
    </row>
    <row r="224" spans="15:18" x14ac:dyDescent="0.25">
      <c r="O224" s="78" t="str">
        <f>IF('asset_&amp;_open_positions'!$C224="","",'asset_&amp;_open_positions'!$E224)</f>
        <v>USDT</v>
      </c>
      <c r="P224" s="42">
        <f>IF('asset_&amp;_open_positions'!$C224="","",'asset_&amp;_open_positions'!$H224)</f>
        <v>1.0000978259692599</v>
      </c>
      <c r="Q224" s="78" t="str">
        <f>IF(OR('asset_&amp;_open_positions'!$C224="",'asset_&amp;_open_positions'!$J224="SWAP",'asset_&amp;_open_positions'!$J224="FUTURE",'asset_&amp;_open_positions'!$J224="CME FUTURE"),"",'asset_&amp;_open_positions'!$M224)</f>
        <v>USDT</v>
      </c>
      <c r="R224" s="42">
        <f>IF(OR('asset_&amp;_open_positions'!$C224="",'asset_&amp;_open_positions'!$J224="SWAP",'asset_&amp;_open_positions'!$J224="FUTURE",'asset_&amp;_open_positions'!$J224="CME FUTURE"),"",'asset_&amp;_open_positions'!$H224)</f>
        <v>1.0000978259692599</v>
      </c>
    </row>
    <row r="225" spans="15:18" x14ac:dyDescent="0.25">
      <c r="O225" s="78" t="str">
        <f>IF('asset_&amp;_open_positions'!$C225="","",'asset_&amp;_open_positions'!$E225)</f>
        <v>USDT</v>
      </c>
      <c r="P225" s="42">
        <f>IF('asset_&amp;_open_positions'!$C225="","",'asset_&amp;_open_positions'!$H225)</f>
        <v>1.0000978259692599</v>
      </c>
      <c r="Q225" s="78" t="str">
        <f>IF(OR('asset_&amp;_open_positions'!$C225="",'asset_&amp;_open_positions'!$J225="SWAP",'asset_&amp;_open_positions'!$J225="FUTURE",'asset_&amp;_open_positions'!$J225="CME FUTURE"),"",'asset_&amp;_open_positions'!$M225)</f>
        <v>USDT</v>
      </c>
      <c r="R225" s="42">
        <f>IF(OR('asset_&amp;_open_positions'!$C225="",'asset_&amp;_open_positions'!$J225="SWAP",'asset_&amp;_open_positions'!$J225="FUTURE",'asset_&amp;_open_positions'!$J225="CME FUTURE"),"",'asset_&amp;_open_positions'!$H225)</f>
        <v>1.0000978259692599</v>
      </c>
    </row>
    <row r="226" spans="15:18" x14ac:dyDescent="0.25">
      <c r="O226" s="78" t="str">
        <f>IF('asset_&amp;_open_positions'!$C226="","",'asset_&amp;_open_positions'!$E226)</f>
        <v>XRP</v>
      </c>
      <c r="P226" s="42">
        <f>IF('asset_&amp;_open_positions'!$C226="","",'asset_&amp;_open_positions'!$H226)</f>
        <v>0.41389184898682302</v>
      </c>
      <c r="Q226" s="78" t="str">
        <f>IF(OR('asset_&amp;_open_positions'!$C226="",'asset_&amp;_open_positions'!$J226="SWAP",'asset_&amp;_open_positions'!$J226="FUTURE",'asset_&amp;_open_positions'!$J226="CME FUTURE"),"",'asset_&amp;_open_positions'!$M226)</f>
        <v>XRP</v>
      </c>
      <c r="R226" s="42">
        <f>IF(OR('asset_&amp;_open_positions'!$C226="",'asset_&amp;_open_positions'!$J226="SWAP",'asset_&amp;_open_positions'!$J226="FUTURE",'asset_&amp;_open_positions'!$J226="CME FUTURE"),"",'asset_&amp;_open_positions'!$H226)</f>
        <v>0.41389184898682302</v>
      </c>
    </row>
    <row r="227" spans="15:18" x14ac:dyDescent="0.25">
      <c r="O227" s="78" t="str">
        <f>IF('asset_&amp;_open_positions'!$C227="","",'asset_&amp;_open_positions'!$E227)</f>
        <v>ADA</v>
      </c>
      <c r="P227" s="42">
        <f>IF('asset_&amp;_open_positions'!$C227="","",'asset_&amp;_open_positions'!$H227)</f>
        <v>0.397242874299367</v>
      </c>
      <c r="Q227" s="78" t="str">
        <f>IF(OR('asset_&amp;_open_positions'!$C227="",'asset_&amp;_open_positions'!$J227="SWAP",'asset_&amp;_open_positions'!$J227="FUTURE",'asset_&amp;_open_positions'!$J227="CME FUTURE"),"",'asset_&amp;_open_positions'!$M227)</f>
        <v>ADA</v>
      </c>
      <c r="R227" s="42">
        <f>IF(OR('asset_&amp;_open_positions'!$C227="",'asset_&amp;_open_positions'!$J227="SWAP",'asset_&amp;_open_positions'!$J227="FUTURE",'asset_&amp;_open_positions'!$J227="CME FUTURE"),"",'asset_&amp;_open_positions'!$H227)</f>
        <v>0.397242874299367</v>
      </c>
    </row>
    <row r="228" spans="15:18" x14ac:dyDescent="0.25">
      <c r="O228" s="78" t="str">
        <f>IF('asset_&amp;_open_positions'!$C228="","",'asset_&amp;_open_positions'!$E228)</f>
        <v>BCH</v>
      </c>
      <c r="P228" s="42">
        <f>IF('asset_&amp;_open_positions'!$C228="","",'asset_&amp;_open_positions'!$H228)</f>
        <v>136.29177162490899</v>
      </c>
      <c r="Q228" s="78" t="str">
        <f>IF(OR('asset_&amp;_open_positions'!$C228="",'asset_&amp;_open_positions'!$J228="SWAP",'asset_&amp;_open_positions'!$J228="FUTURE",'asset_&amp;_open_positions'!$J228="CME FUTURE"),"",'asset_&amp;_open_positions'!$M228)</f>
        <v>BCH</v>
      </c>
      <c r="R228" s="42">
        <f>IF(OR('asset_&amp;_open_positions'!$C228="",'asset_&amp;_open_positions'!$J228="SWAP",'asset_&amp;_open_positions'!$J228="FUTURE",'asset_&amp;_open_positions'!$J228="CME FUTURE"),"",'asset_&amp;_open_positions'!$H228)</f>
        <v>136.29177162490899</v>
      </c>
    </row>
    <row r="229" spans="15:18" x14ac:dyDescent="0.25">
      <c r="O229" s="78" t="str">
        <f>IF('asset_&amp;_open_positions'!$C229="","",'asset_&amp;_open_positions'!$E229)</f>
        <v>BSV</v>
      </c>
      <c r="P229" s="42">
        <f>IF('asset_&amp;_open_positions'!$C229="","",'asset_&amp;_open_positions'!$H229)</f>
        <v>43.439649494771402</v>
      </c>
      <c r="Q229" s="78" t="str">
        <f>IF(OR('asset_&amp;_open_positions'!$C229="",'asset_&amp;_open_positions'!$J229="SWAP",'asset_&amp;_open_positions'!$J229="FUTURE",'asset_&amp;_open_positions'!$J229="CME FUTURE"),"",'asset_&amp;_open_positions'!$M229)</f>
        <v>BSV</v>
      </c>
      <c r="R229" s="42">
        <f>IF(OR('asset_&amp;_open_positions'!$C229="",'asset_&amp;_open_positions'!$J229="SWAP",'asset_&amp;_open_positions'!$J229="FUTURE",'asset_&amp;_open_positions'!$J229="CME FUTURE"),"",'asset_&amp;_open_positions'!$H229)</f>
        <v>43.439649494771402</v>
      </c>
    </row>
    <row r="230" spans="15:18" x14ac:dyDescent="0.25">
      <c r="O230" s="78" t="str">
        <f>IF('asset_&amp;_open_positions'!$C230="","",'asset_&amp;_open_positions'!$E230)</f>
        <v>EOS</v>
      </c>
      <c r="P230" s="42">
        <f>IF('asset_&amp;_open_positions'!$C230="","",'asset_&amp;_open_positions'!$H230)</f>
        <v>1.0777645217276699</v>
      </c>
      <c r="Q230" s="78" t="str">
        <f>IF(OR('asset_&amp;_open_positions'!$C230="",'asset_&amp;_open_positions'!$J230="SWAP",'asset_&amp;_open_positions'!$J230="FUTURE",'asset_&amp;_open_positions'!$J230="CME FUTURE"),"",'asset_&amp;_open_positions'!$M230)</f>
        <v>EOS</v>
      </c>
      <c r="R230" s="42">
        <f>IF(OR('asset_&amp;_open_positions'!$C230="",'asset_&amp;_open_positions'!$J230="SWAP",'asset_&amp;_open_positions'!$J230="FUTURE",'asset_&amp;_open_positions'!$J230="CME FUTURE"),"",'asset_&amp;_open_positions'!$H230)</f>
        <v>1.0777645217276699</v>
      </c>
    </row>
    <row r="231" spans="15:18" x14ac:dyDescent="0.25">
      <c r="O231" s="78" t="str">
        <f>IF('asset_&amp;_open_positions'!$C231="","",'asset_&amp;_open_positions'!$E231)</f>
        <v>ETC</v>
      </c>
      <c r="P231" s="42">
        <f>IF('asset_&amp;_open_positions'!$C231="","",'asset_&amp;_open_positions'!$H231)</f>
        <v>22.367513521128402</v>
      </c>
      <c r="Q231" s="78" t="str">
        <f>IF(OR('asset_&amp;_open_positions'!$C231="",'asset_&amp;_open_positions'!$J231="SWAP",'asset_&amp;_open_positions'!$J231="FUTURE",'asset_&amp;_open_positions'!$J231="CME FUTURE"),"",'asset_&amp;_open_positions'!$M231)</f>
        <v>ETC</v>
      </c>
      <c r="R231" s="42">
        <f>IF(OR('asset_&amp;_open_positions'!$C231="",'asset_&amp;_open_positions'!$J231="SWAP",'asset_&amp;_open_positions'!$J231="FUTURE",'asset_&amp;_open_positions'!$J231="CME FUTURE"),"",'asset_&amp;_open_positions'!$H231)</f>
        <v>22.367513521128402</v>
      </c>
    </row>
    <row r="232" spans="15:18" x14ac:dyDescent="0.25">
      <c r="O232" s="78" t="str">
        <f>IF('asset_&amp;_open_positions'!$C232="","",'asset_&amp;_open_positions'!$E232)</f>
        <v>ETH</v>
      </c>
      <c r="P232" s="42">
        <f>IF('asset_&amp;_open_positions'!$C232="","",'asset_&amp;_open_positions'!$H232)</f>
        <v>1641.7926937161601</v>
      </c>
      <c r="Q232" s="78" t="str">
        <f>IF(OR('asset_&amp;_open_positions'!$C232="",'asset_&amp;_open_positions'!$J232="SWAP",'asset_&amp;_open_positions'!$J232="FUTURE",'asset_&amp;_open_positions'!$J232="CME FUTURE"),"",'asset_&amp;_open_positions'!$M232)</f>
        <v>ETH</v>
      </c>
      <c r="R232" s="42">
        <f>IF(OR('asset_&amp;_open_positions'!$C232="",'asset_&amp;_open_positions'!$J232="SWAP",'asset_&amp;_open_positions'!$J232="FUTURE",'asset_&amp;_open_positions'!$J232="CME FUTURE"),"",'asset_&amp;_open_positions'!$H232)</f>
        <v>1641.7926937161601</v>
      </c>
    </row>
    <row r="233" spans="15:18" x14ac:dyDescent="0.25">
      <c r="O233" s="78" t="str">
        <f>IF('asset_&amp;_open_positions'!$C233="","",'asset_&amp;_open_positions'!$E233)</f>
        <v>LINK</v>
      </c>
      <c r="P233" s="42">
        <f>IF('asset_&amp;_open_positions'!$C233="","",'asset_&amp;_open_positions'!$H233)</f>
        <v>7.2166244369699699</v>
      </c>
      <c r="Q233" s="78" t="str">
        <f>IF(OR('asset_&amp;_open_positions'!$C233="",'asset_&amp;_open_positions'!$J233="SWAP",'asset_&amp;_open_positions'!$J233="FUTURE",'asset_&amp;_open_positions'!$J233="CME FUTURE"),"",'asset_&amp;_open_positions'!$M233)</f>
        <v>LINK</v>
      </c>
      <c r="R233" s="42">
        <f>IF(OR('asset_&amp;_open_positions'!$C233="",'asset_&amp;_open_positions'!$J233="SWAP",'asset_&amp;_open_positions'!$J233="FUTURE",'asset_&amp;_open_positions'!$J233="CME FUTURE"),"",'asset_&amp;_open_positions'!$H233)</f>
        <v>7.2166244369699699</v>
      </c>
    </row>
    <row r="234" spans="15:18" x14ac:dyDescent="0.25">
      <c r="O234" s="78" t="str">
        <f>IF('asset_&amp;_open_positions'!$C234="","",'asset_&amp;_open_positions'!$E234)</f>
        <v>LTC</v>
      </c>
      <c r="P234" s="42">
        <f>IF('asset_&amp;_open_positions'!$C234="","",'asset_&amp;_open_positions'!$H234)</f>
        <v>100.443629156124</v>
      </c>
      <c r="Q234" s="78" t="str">
        <f>IF(OR('asset_&amp;_open_positions'!$C234="",'asset_&amp;_open_positions'!$J234="SWAP",'asset_&amp;_open_positions'!$J234="FUTURE",'asset_&amp;_open_positions'!$J234="CME FUTURE"),"",'asset_&amp;_open_positions'!$M234)</f>
        <v>LTC</v>
      </c>
      <c r="R234" s="42">
        <f>IF(OR('asset_&amp;_open_positions'!$C234="",'asset_&amp;_open_positions'!$J234="SWAP",'asset_&amp;_open_positions'!$J234="FUTURE",'asset_&amp;_open_positions'!$J234="CME FUTURE"),"",'asset_&amp;_open_positions'!$H234)</f>
        <v>100.443629156124</v>
      </c>
    </row>
    <row r="235" spans="15:18" x14ac:dyDescent="0.25">
      <c r="O235" s="78" t="str">
        <f>IF('asset_&amp;_open_positions'!$C235="","",'asset_&amp;_open_positions'!$E235)</f>
        <v>USDT</v>
      </c>
      <c r="P235" s="42">
        <f>IF('asset_&amp;_open_positions'!$C235="","",'asset_&amp;_open_positions'!$H235)</f>
        <v>1.0000978259692599</v>
      </c>
      <c r="Q235" s="78" t="str">
        <f>IF(OR('asset_&amp;_open_positions'!$C235="",'asset_&amp;_open_positions'!$J235="SWAP",'asset_&amp;_open_positions'!$J235="FUTURE",'asset_&amp;_open_positions'!$J235="CME FUTURE"),"",'asset_&amp;_open_positions'!$M235)</f>
        <v>USDT</v>
      </c>
      <c r="R235" s="42">
        <f>IF(OR('asset_&amp;_open_positions'!$C235="",'asset_&amp;_open_positions'!$J235="SWAP",'asset_&amp;_open_positions'!$J235="FUTURE",'asset_&amp;_open_positions'!$J235="CME FUTURE"),"",'asset_&amp;_open_positions'!$H235)</f>
        <v>1.0000978259692599</v>
      </c>
    </row>
    <row r="236" spans="15:18" x14ac:dyDescent="0.25">
      <c r="O236" s="78" t="str">
        <f>IF('asset_&amp;_open_positions'!$C236="","",'asset_&amp;_open_positions'!$E236)</f>
        <v>XRP</v>
      </c>
      <c r="P236" s="42">
        <f>IF('asset_&amp;_open_positions'!$C236="","",'asset_&amp;_open_positions'!$H236)</f>
        <v>0.41389184898682302</v>
      </c>
      <c r="Q236" s="78" t="str">
        <f>IF(OR('asset_&amp;_open_positions'!$C236="",'asset_&amp;_open_positions'!$J236="SWAP",'asset_&amp;_open_positions'!$J236="FUTURE",'asset_&amp;_open_positions'!$J236="CME FUTURE"),"",'asset_&amp;_open_positions'!$M236)</f>
        <v>XRP</v>
      </c>
      <c r="R236" s="42">
        <f>IF(OR('asset_&amp;_open_positions'!$C236="",'asset_&amp;_open_positions'!$J236="SWAP",'asset_&amp;_open_positions'!$J236="FUTURE",'asset_&amp;_open_positions'!$J236="CME FUTURE"),"",'asset_&amp;_open_positions'!$H236)</f>
        <v>0.41389184898682302</v>
      </c>
    </row>
    <row r="237" spans="15:18" x14ac:dyDescent="0.25">
      <c r="O237" s="78" t="str">
        <f>IF('asset_&amp;_open_positions'!$C237="","",'asset_&amp;_open_positions'!$E237)</f>
        <v>AAVE</v>
      </c>
      <c r="P237" s="42">
        <f>IF('asset_&amp;_open_positions'!$C237="","",'asset_&amp;_open_positions'!$H237)</f>
        <v>88.269624354368204</v>
      </c>
      <c r="Q237" s="78" t="str">
        <f>IF(OR('asset_&amp;_open_positions'!$C237="",'asset_&amp;_open_positions'!$J237="SWAP",'asset_&amp;_open_positions'!$J237="FUTURE",'asset_&amp;_open_positions'!$J237="CME FUTURE"),"",'asset_&amp;_open_positions'!$M237)</f>
        <v>AAVE</v>
      </c>
      <c r="R237" s="42">
        <f>IF(OR('asset_&amp;_open_positions'!$C237="",'asset_&amp;_open_positions'!$J237="SWAP",'asset_&amp;_open_positions'!$J237="FUTURE",'asset_&amp;_open_positions'!$J237="CME FUTURE"),"",'asset_&amp;_open_positions'!$H237)</f>
        <v>88.269624354368204</v>
      </c>
    </row>
    <row r="238" spans="15:18" x14ac:dyDescent="0.25">
      <c r="O238" s="78" t="str">
        <f>IF('asset_&amp;_open_positions'!$C238="","",'asset_&amp;_open_positions'!$E238)</f>
        <v>ADA</v>
      </c>
      <c r="P238" s="42">
        <f>IF('asset_&amp;_open_positions'!$C238="","",'asset_&amp;_open_positions'!$H238)</f>
        <v>0.397242874299367</v>
      </c>
      <c r="Q238" s="78" t="str">
        <f>IF(OR('asset_&amp;_open_positions'!$C238="",'asset_&amp;_open_positions'!$J238="SWAP",'asset_&amp;_open_positions'!$J238="FUTURE",'asset_&amp;_open_positions'!$J238="CME FUTURE"),"",'asset_&amp;_open_positions'!$M238)</f>
        <v>ADA</v>
      </c>
      <c r="R238" s="42">
        <f>IF(OR('asset_&amp;_open_positions'!$C238="",'asset_&amp;_open_positions'!$J238="SWAP",'asset_&amp;_open_positions'!$J238="FUTURE",'asset_&amp;_open_positions'!$J238="CME FUTURE"),"",'asset_&amp;_open_positions'!$H238)</f>
        <v>0.397242874299367</v>
      </c>
    </row>
    <row r="239" spans="15:18" x14ac:dyDescent="0.25">
      <c r="O239" s="78" t="str">
        <f>IF('asset_&amp;_open_positions'!$C239="","",'asset_&amp;_open_positions'!$E239)</f>
        <v>BCH</v>
      </c>
      <c r="P239" s="42">
        <f>IF('asset_&amp;_open_positions'!$C239="","",'asset_&amp;_open_positions'!$H239)</f>
        <v>136.29177162490899</v>
      </c>
      <c r="Q239" s="78" t="str">
        <f>IF(OR('asset_&amp;_open_positions'!$C239="",'asset_&amp;_open_positions'!$J239="SWAP",'asset_&amp;_open_positions'!$J239="FUTURE",'asset_&amp;_open_positions'!$J239="CME FUTURE"),"",'asset_&amp;_open_positions'!$M239)</f>
        <v>BCH</v>
      </c>
      <c r="R239" s="42">
        <f>IF(OR('asset_&amp;_open_positions'!$C239="",'asset_&amp;_open_positions'!$J239="SWAP",'asset_&amp;_open_positions'!$J239="FUTURE",'asset_&amp;_open_positions'!$J239="CME FUTURE"),"",'asset_&amp;_open_positions'!$H239)</f>
        <v>136.29177162490899</v>
      </c>
    </row>
    <row r="240" spans="15:18" x14ac:dyDescent="0.25">
      <c r="O240" s="78" t="str">
        <f>IF('asset_&amp;_open_positions'!$C240="","",'asset_&amp;_open_positions'!$E240)</f>
        <v>BSV</v>
      </c>
      <c r="P240" s="42">
        <f>IF('asset_&amp;_open_positions'!$C240="","",'asset_&amp;_open_positions'!$H240)</f>
        <v>43.439649494771402</v>
      </c>
      <c r="Q240" s="78" t="str">
        <f>IF(OR('asset_&amp;_open_positions'!$C240="",'asset_&amp;_open_positions'!$J240="SWAP",'asset_&amp;_open_positions'!$J240="FUTURE",'asset_&amp;_open_positions'!$J240="CME FUTURE"),"",'asset_&amp;_open_positions'!$M240)</f>
        <v>BSV</v>
      </c>
      <c r="R240" s="42">
        <f>IF(OR('asset_&amp;_open_positions'!$C240="",'asset_&amp;_open_positions'!$J240="SWAP",'asset_&amp;_open_positions'!$J240="FUTURE",'asset_&amp;_open_positions'!$J240="CME FUTURE"),"",'asset_&amp;_open_positions'!$H240)</f>
        <v>43.439649494771402</v>
      </c>
    </row>
    <row r="241" spans="15:18" x14ac:dyDescent="0.25">
      <c r="O241" s="78" t="str">
        <f>IF('asset_&amp;_open_positions'!$C241="","",'asset_&amp;_open_positions'!$E241)</f>
        <v>BTC</v>
      </c>
      <c r="P241" s="42">
        <f>IF('asset_&amp;_open_positions'!$C241="","",'asset_&amp;_open_positions'!$H241)</f>
        <v>23723.7696534846</v>
      </c>
      <c r="Q241" s="78" t="str">
        <f>IF(OR('asset_&amp;_open_positions'!$C241="",'asset_&amp;_open_positions'!$J241="SWAP",'asset_&amp;_open_positions'!$J241="FUTURE",'asset_&amp;_open_positions'!$J241="CME FUTURE"),"",'asset_&amp;_open_positions'!$M241)</f>
        <v>BTC</v>
      </c>
      <c r="R241" s="42">
        <f>IF(OR('asset_&amp;_open_positions'!$C241="",'asset_&amp;_open_positions'!$J241="SWAP",'asset_&amp;_open_positions'!$J241="FUTURE",'asset_&amp;_open_positions'!$J241="CME FUTURE"),"",'asset_&amp;_open_positions'!$H241)</f>
        <v>23723.7696534846</v>
      </c>
    </row>
    <row r="242" spans="15:18" x14ac:dyDescent="0.25">
      <c r="O242" s="78" t="str">
        <f>IF('asset_&amp;_open_positions'!$C242="","",'asset_&amp;_open_positions'!$E242)</f>
        <v>BTC</v>
      </c>
      <c r="P242" s="42">
        <f>IF('asset_&amp;_open_positions'!$C242="","",'asset_&amp;_open_positions'!$H242)</f>
        <v>23723.7696534846</v>
      </c>
      <c r="Q242" s="78" t="str">
        <f>IF(OR('asset_&amp;_open_positions'!$C242="",'asset_&amp;_open_positions'!$J242="SWAP",'asset_&amp;_open_positions'!$J242="FUTURE",'asset_&amp;_open_positions'!$J242="CME FUTURE"),"",'asset_&amp;_open_positions'!$M242)</f>
        <v>BTC</v>
      </c>
      <c r="R242" s="42">
        <f>IF(OR('asset_&amp;_open_positions'!$C242="",'asset_&amp;_open_positions'!$J242="SWAP",'asset_&amp;_open_positions'!$J242="FUTURE",'asset_&amp;_open_positions'!$J242="CME FUTURE"),"",'asset_&amp;_open_positions'!$H242)</f>
        <v>23723.7696534846</v>
      </c>
    </row>
    <row r="243" spans="15:18" x14ac:dyDescent="0.25">
      <c r="O243" s="78" t="str">
        <f>IF('asset_&amp;_open_positions'!$C243="","",'asset_&amp;_open_positions'!$E243)</f>
        <v>DOT</v>
      </c>
      <c r="P243" s="42">
        <f>IF('asset_&amp;_open_positions'!$C243="","",'asset_&amp;_open_positions'!$H243)</f>
        <v>6.4660954908410604</v>
      </c>
      <c r="Q243" s="78" t="str">
        <f>IF(OR('asset_&amp;_open_positions'!$C243="",'asset_&amp;_open_positions'!$J243="SWAP",'asset_&amp;_open_positions'!$J243="FUTURE",'asset_&amp;_open_positions'!$J243="CME FUTURE"),"",'asset_&amp;_open_positions'!$M243)</f>
        <v>DOT</v>
      </c>
      <c r="R243" s="42">
        <f>IF(OR('asset_&amp;_open_positions'!$C243="",'asset_&amp;_open_positions'!$J243="SWAP",'asset_&amp;_open_positions'!$J243="FUTURE",'asset_&amp;_open_positions'!$J243="CME FUTURE"),"",'asset_&amp;_open_positions'!$H243)</f>
        <v>6.4660954908410604</v>
      </c>
    </row>
    <row r="244" spans="15:18" x14ac:dyDescent="0.25">
      <c r="O244" s="78" t="str">
        <f>IF('asset_&amp;_open_positions'!$C244="","",'asset_&amp;_open_positions'!$E244)</f>
        <v>ETC</v>
      </c>
      <c r="P244" s="42">
        <f>IF('asset_&amp;_open_positions'!$C244="","",'asset_&amp;_open_positions'!$H244)</f>
        <v>22.367513521128402</v>
      </c>
      <c r="Q244" s="78" t="str">
        <f>IF(OR('asset_&amp;_open_positions'!$C244="",'asset_&amp;_open_positions'!$J244="SWAP",'asset_&amp;_open_positions'!$J244="FUTURE",'asset_&amp;_open_positions'!$J244="CME FUTURE"),"",'asset_&amp;_open_positions'!$M244)</f>
        <v>ETC</v>
      </c>
      <c r="R244" s="42">
        <f>IF(OR('asset_&amp;_open_positions'!$C244="",'asset_&amp;_open_positions'!$J244="SWAP",'asset_&amp;_open_positions'!$J244="FUTURE",'asset_&amp;_open_positions'!$J244="CME FUTURE"),"",'asset_&amp;_open_positions'!$H244)</f>
        <v>22.367513521128402</v>
      </c>
    </row>
    <row r="245" spans="15:18" x14ac:dyDescent="0.25">
      <c r="O245" s="78" t="str">
        <f>IF('asset_&amp;_open_positions'!$C245="","",'asset_&amp;_open_positions'!$E245)</f>
        <v>ETH</v>
      </c>
      <c r="P245" s="42">
        <f>IF('asset_&amp;_open_positions'!$C245="","",'asset_&amp;_open_positions'!$H245)</f>
        <v>1641.7926937161601</v>
      </c>
      <c r="Q245" s="78" t="str">
        <f>IF(OR('asset_&amp;_open_positions'!$C245="",'asset_&amp;_open_positions'!$J245="SWAP",'asset_&amp;_open_positions'!$J245="FUTURE",'asset_&amp;_open_positions'!$J245="CME FUTURE"),"",'asset_&amp;_open_positions'!$M245)</f>
        <v>ETH</v>
      </c>
      <c r="R245" s="42">
        <f>IF(OR('asset_&amp;_open_positions'!$C245="",'asset_&amp;_open_positions'!$J245="SWAP",'asset_&amp;_open_positions'!$J245="FUTURE",'asset_&amp;_open_positions'!$J245="CME FUTURE"),"",'asset_&amp;_open_positions'!$H245)</f>
        <v>1641.7926937161601</v>
      </c>
    </row>
    <row r="246" spans="15:18" x14ac:dyDescent="0.25">
      <c r="O246" s="78" t="str">
        <f>IF('asset_&amp;_open_positions'!$C246="","",'asset_&amp;_open_positions'!$E246)</f>
        <v>ETH</v>
      </c>
      <c r="P246" s="42">
        <f>IF('asset_&amp;_open_positions'!$C246="","",'asset_&amp;_open_positions'!$H246)</f>
        <v>1641.7926937161601</v>
      </c>
      <c r="Q246" s="78" t="str">
        <f>IF(OR('asset_&amp;_open_positions'!$C246="",'asset_&amp;_open_positions'!$J246="SWAP",'asset_&amp;_open_positions'!$J246="FUTURE",'asset_&amp;_open_positions'!$J246="CME FUTURE"),"",'asset_&amp;_open_positions'!$M246)</f>
        <v>ETH</v>
      </c>
      <c r="R246" s="42">
        <f>IF(OR('asset_&amp;_open_positions'!$C246="",'asset_&amp;_open_positions'!$J246="SWAP",'asset_&amp;_open_positions'!$J246="FUTURE",'asset_&amp;_open_positions'!$J246="CME FUTURE"),"",'asset_&amp;_open_positions'!$H246)</f>
        <v>1641.7926937161601</v>
      </c>
    </row>
    <row r="247" spans="15:18" x14ac:dyDescent="0.25">
      <c r="O247" s="78" t="str">
        <f>IF('asset_&amp;_open_positions'!$C247="","",'asset_&amp;_open_positions'!$E247)</f>
        <v>LINK</v>
      </c>
      <c r="P247" s="42">
        <f>IF('asset_&amp;_open_positions'!$C247="","",'asset_&amp;_open_positions'!$H247)</f>
        <v>7.2166244369699699</v>
      </c>
      <c r="Q247" s="78" t="str">
        <f>IF(OR('asset_&amp;_open_positions'!$C247="",'asset_&amp;_open_positions'!$J247="SWAP",'asset_&amp;_open_positions'!$J247="FUTURE",'asset_&amp;_open_positions'!$J247="CME FUTURE"),"",'asset_&amp;_open_positions'!$M247)</f>
        <v>LINK</v>
      </c>
      <c r="R247" s="42">
        <f>IF(OR('asset_&amp;_open_positions'!$C247="",'asset_&amp;_open_positions'!$J247="SWAP",'asset_&amp;_open_positions'!$J247="FUTURE",'asset_&amp;_open_positions'!$J247="CME FUTURE"),"",'asset_&amp;_open_positions'!$H247)</f>
        <v>7.2166244369699699</v>
      </c>
    </row>
    <row r="248" spans="15:18" x14ac:dyDescent="0.25">
      <c r="O248" s="78" t="str">
        <f>IF('asset_&amp;_open_positions'!$C248="","",'asset_&amp;_open_positions'!$E248)</f>
        <v>LTC</v>
      </c>
      <c r="P248" s="42">
        <f>IF('asset_&amp;_open_positions'!$C248="","",'asset_&amp;_open_positions'!$H248)</f>
        <v>100.443629156124</v>
      </c>
      <c r="Q248" s="78" t="str">
        <f>IF(OR('asset_&amp;_open_positions'!$C248="",'asset_&amp;_open_positions'!$J248="SWAP",'asset_&amp;_open_positions'!$J248="FUTURE",'asset_&amp;_open_positions'!$J248="CME FUTURE"),"",'asset_&amp;_open_positions'!$M248)</f>
        <v>LTC</v>
      </c>
      <c r="R248" s="42">
        <f>IF(OR('asset_&amp;_open_positions'!$C248="",'asset_&amp;_open_positions'!$J248="SWAP",'asset_&amp;_open_positions'!$J248="FUTURE",'asset_&amp;_open_positions'!$J248="CME FUTURE"),"",'asset_&amp;_open_positions'!$H248)</f>
        <v>100.443629156124</v>
      </c>
    </row>
    <row r="249" spans="15:18" x14ac:dyDescent="0.25">
      <c r="O249" s="78" t="str">
        <f>IF('asset_&amp;_open_positions'!$C249="","",'asset_&amp;_open_positions'!$E249)</f>
        <v>SHIB</v>
      </c>
      <c r="P249" s="42">
        <f>IF('asset_&amp;_open_positions'!$C249="","",'asset_&amp;_open_positions'!$H249)</f>
        <v>1.1984596753718E-5</v>
      </c>
      <c r="Q249" s="78" t="str">
        <f>IF(OR('asset_&amp;_open_positions'!$C249="",'asset_&amp;_open_positions'!$J249="SWAP",'asset_&amp;_open_positions'!$J249="FUTURE",'asset_&amp;_open_positions'!$J249="CME FUTURE"),"",'asset_&amp;_open_positions'!$M249)</f>
        <v>SHIB</v>
      </c>
      <c r="R249" s="42">
        <f>IF(OR('asset_&amp;_open_positions'!$C249="",'asset_&amp;_open_positions'!$J249="SWAP",'asset_&amp;_open_positions'!$J249="FUTURE",'asset_&amp;_open_positions'!$J249="CME FUTURE"),"",'asset_&amp;_open_positions'!$H249)</f>
        <v>1.1984596753718E-5</v>
      </c>
    </row>
    <row r="250" spans="15:18" x14ac:dyDescent="0.25">
      <c r="O250" s="78" t="str">
        <f>IF('asset_&amp;_open_positions'!$C250="","",'asset_&amp;_open_positions'!$E250)</f>
        <v>TRX</v>
      </c>
      <c r="P250" s="42">
        <f>IF('asset_&amp;_open_positions'!$C250="","",'asset_&amp;_open_positions'!$H250)</f>
        <v>6.3193223607952306E-2</v>
      </c>
      <c r="Q250" s="78" t="str">
        <f>IF(OR('asset_&amp;_open_positions'!$C250="",'asset_&amp;_open_positions'!$J250="SWAP",'asset_&amp;_open_positions'!$J250="FUTURE",'asset_&amp;_open_positions'!$J250="CME FUTURE"),"",'asset_&amp;_open_positions'!$M250)</f>
        <v>TRX</v>
      </c>
      <c r="R250" s="42">
        <f>IF(OR('asset_&amp;_open_positions'!$C250="",'asset_&amp;_open_positions'!$J250="SWAP",'asset_&amp;_open_positions'!$J250="FUTURE",'asset_&amp;_open_positions'!$J250="CME FUTURE"),"",'asset_&amp;_open_positions'!$H250)</f>
        <v>6.3193223607952306E-2</v>
      </c>
    </row>
    <row r="251" spans="15:18" x14ac:dyDescent="0.25">
      <c r="O251" s="78" t="str">
        <f>IF('asset_&amp;_open_positions'!$C251="","",'asset_&amp;_open_positions'!$E251)</f>
        <v>XRP</v>
      </c>
      <c r="P251" s="42">
        <f>IF('asset_&amp;_open_positions'!$C251="","",'asset_&amp;_open_positions'!$H251)</f>
        <v>0.41389184898682302</v>
      </c>
      <c r="Q251" s="78" t="str">
        <f>IF(OR('asset_&amp;_open_positions'!$C251="",'asset_&amp;_open_positions'!$J251="SWAP",'asset_&amp;_open_positions'!$J251="FUTURE",'asset_&amp;_open_positions'!$J251="CME FUTURE"),"",'asset_&amp;_open_positions'!$M251)</f>
        <v>XRP</v>
      </c>
      <c r="R251" s="42">
        <f>IF(OR('asset_&amp;_open_positions'!$C251="",'asset_&amp;_open_positions'!$J251="SWAP",'asset_&amp;_open_positions'!$J251="FUTURE",'asset_&amp;_open_positions'!$J251="CME FUTURE"),"",'asset_&amp;_open_positions'!$H251)</f>
        <v>0.41389184898682302</v>
      </c>
    </row>
    <row r="252" spans="15:18" x14ac:dyDescent="0.25">
      <c r="O252" s="78" t="str">
        <f>IF('asset_&amp;_open_positions'!$C252="","",'asset_&amp;_open_positions'!$E252)</f>
        <v>YFII</v>
      </c>
      <c r="P252" s="42">
        <f>IF('asset_&amp;_open_positions'!$C252="","",'asset_&amp;_open_positions'!$H252)</f>
        <v>1316.8615204718501</v>
      </c>
      <c r="Q252" s="78" t="str">
        <f>IF(OR('asset_&amp;_open_positions'!$C252="",'asset_&amp;_open_positions'!$J252="SWAP",'asset_&amp;_open_positions'!$J252="FUTURE",'asset_&amp;_open_positions'!$J252="CME FUTURE"),"",'asset_&amp;_open_positions'!$M252)</f>
        <v>YFII</v>
      </c>
      <c r="R252" s="42">
        <f>IF(OR('asset_&amp;_open_positions'!$C252="",'asset_&amp;_open_positions'!$J252="SWAP",'asset_&amp;_open_positions'!$J252="FUTURE",'asset_&amp;_open_positions'!$J252="CME FUTURE"),"",'asset_&amp;_open_positions'!$H252)</f>
        <v>1316.8615204718501</v>
      </c>
    </row>
    <row r="253" spans="15:18" x14ac:dyDescent="0.25">
      <c r="O253" s="78" t="str">
        <f>IF('asset_&amp;_open_positions'!$C253="","",'asset_&amp;_open_positions'!$E253)</f>
        <v>USDT</v>
      </c>
      <c r="P253" s="42">
        <f>IF('asset_&amp;_open_positions'!$C253="","",'asset_&amp;_open_positions'!$H253)</f>
        <v>1.0000978259692599</v>
      </c>
      <c r="Q253" s="78" t="str">
        <f>IF(OR('asset_&amp;_open_positions'!$C253="",'asset_&amp;_open_positions'!$J253="SWAP",'asset_&amp;_open_positions'!$J253="FUTURE",'asset_&amp;_open_positions'!$J253="CME FUTURE"),"",'asset_&amp;_open_positions'!$M253)</f>
        <v>USDT</v>
      </c>
      <c r="R253" s="42">
        <f>IF(OR('asset_&amp;_open_positions'!$C253="",'asset_&amp;_open_positions'!$J253="SWAP",'asset_&amp;_open_positions'!$J253="FUTURE",'asset_&amp;_open_positions'!$J253="CME FUTURE"),"",'asset_&amp;_open_positions'!$H253)</f>
        <v>1.0000978259692599</v>
      </c>
    </row>
    <row r="254" spans="15:18" x14ac:dyDescent="0.25">
      <c r="O254" s="78" t="str">
        <f>IF('asset_&amp;_open_positions'!$C254="","",'asset_&amp;_open_positions'!$E254)</f>
        <v>USDT</v>
      </c>
      <c r="P254" s="42">
        <f>IF('asset_&amp;_open_positions'!$C254="","",'asset_&amp;_open_positions'!$H254)</f>
        <v>1.0000978259692599</v>
      </c>
      <c r="Q254" s="78" t="str">
        <f>IF(OR('asset_&amp;_open_positions'!$C254="",'asset_&amp;_open_positions'!$J254="SWAP",'asset_&amp;_open_positions'!$J254="FUTURE",'asset_&amp;_open_positions'!$J254="CME FUTURE"),"",'asset_&amp;_open_positions'!$M254)</f>
        <v>USDT</v>
      </c>
      <c r="R254" s="42">
        <f>IF(OR('asset_&amp;_open_positions'!$C254="",'asset_&amp;_open_positions'!$J254="SWAP",'asset_&amp;_open_positions'!$J254="FUTURE",'asset_&amp;_open_positions'!$J254="CME FUTURE"),"",'asset_&amp;_open_positions'!$H254)</f>
        <v>1.0000978259692599</v>
      </c>
    </row>
    <row r="255" spans="15:18" x14ac:dyDescent="0.25">
      <c r="O255" s="78" t="str">
        <f>IF('asset_&amp;_open_positions'!$C255="","",'asset_&amp;_open_positions'!$E255)</f>
        <v>AAC</v>
      </c>
      <c r="P255" s="42">
        <f>IF('asset_&amp;_open_positions'!$C255="","",'asset_&amp;_open_positions'!$H255)</f>
        <v>3.80037173868319E-4</v>
      </c>
      <c r="Q255" s="78" t="str">
        <f>IF(OR('asset_&amp;_open_positions'!$C255="",'asset_&amp;_open_positions'!$J255="SWAP",'asset_&amp;_open_positions'!$J255="FUTURE",'asset_&amp;_open_positions'!$J255="CME FUTURE"),"",'asset_&amp;_open_positions'!$M255)</f>
        <v>AAC</v>
      </c>
      <c r="R255" s="42">
        <f>IF(OR('asset_&amp;_open_positions'!$C255="",'asset_&amp;_open_positions'!$J255="SWAP",'asset_&amp;_open_positions'!$J255="FUTURE",'asset_&amp;_open_positions'!$J255="CME FUTURE"),"",'asset_&amp;_open_positions'!$H255)</f>
        <v>3.80037173868319E-4</v>
      </c>
    </row>
    <row r="256" spans="15:18" x14ac:dyDescent="0.25">
      <c r="O256" s="78" t="str">
        <f>IF('asset_&amp;_open_positions'!$C256="","",'asset_&amp;_open_positions'!$E256)</f>
        <v>ADA</v>
      </c>
      <c r="P256" s="42">
        <f>IF('asset_&amp;_open_positions'!$C256="","",'asset_&amp;_open_positions'!$H256)</f>
        <v>0.397242874299367</v>
      </c>
      <c r="Q256" s="78" t="str">
        <f>IF(OR('asset_&amp;_open_positions'!$C256="",'asset_&amp;_open_positions'!$J256="SWAP",'asset_&amp;_open_positions'!$J256="FUTURE",'asset_&amp;_open_positions'!$J256="CME FUTURE"),"",'asset_&amp;_open_positions'!$M256)</f>
        <v>ADA</v>
      </c>
      <c r="R256" s="42">
        <f>IF(OR('asset_&amp;_open_positions'!$C256="",'asset_&amp;_open_positions'!$J256="SWAP",'asset_&amp;_open_positions'!$J256="FUTURE",'asset_&amp;_open_positions'!$J256="CME FUTURE"),"",'asset_&amp;_open_positions'!$H256)</f>
        <v>0.397242874299367</v>
      </c>
    </row>
    <row r="257" spans="15:18" x14ac:dyDescent="0.25">
      <c r="O257" s="78" t="str">
        <f>IF('asset_&amp;_open_positions'!$C257="","",'asset_&amp;_open_positions'!$E257)</f>
        <v>ALGO</v>
      </c>
      <c r="P257" s="42">
        <f>IF('asset_&amp;_open_positions'!$C257="","",'asset_&amp;_open_positions'!$H257)</f>
        <v>0.25103230612544303</v>
      </c>
      <c r="Q257" s="78" t="str">
        <f>IF(OR('asset_&amp;_open_positions'!$C257="",'asset_&amp;_open_positions'!$J257="SWAP",'asset_&amp;_open_positions'!$J257="FUTURE",'asset_&amp;_open_positions'!$J257="CME FUTURE"),"",'asset_&amp;_open_positions'!$M257)</f>
        <v>ALGO</v>
      </c>
      <c r="R257" s="42">
        <f>IF(OR('asset_&amp;_open_positions'!$C257="",'asset_&amp;_open_positions'!$J257="SWAP",'asset_&amp;_open_positions'!$J257="FUTURE",'asset_&amp;_open_positions'!$J257="CME FUTURE"),"",'asset_&amp;_open_positions'!$H257)</f>
        <v>0.25103230612544303</v>
      </c>
    </row>
    <row r="258" spans="15:18" x14ac:dyDescent="0.25">
      <c r="O258" s="78" t="str">
        <f>IF('asset_&amp;_open_positions'!$C258="","",'asset_&amp;_open_positions'!$E258)</f>
        <v>ARPA</v>
      </c>
      <c r="P258" s="42">
        <f>IF('asset_&amp;_open_positions'!$C258="","",'asset_&amp;_open_positions'!$H258)</f>
        <v>3.7356983224151499E-2</v>
      </c>
      <c r="Q258" s="78" t="str">
        <f>IF(OR('asset_&amp;_open_positions'!$C258="",'asset_&amp;_open_positions'!$J258="SWAP",'asset_&amp;_open_positions'!$J258="FUTURE",'asset_&amp;_open_positions'!$J258="CME FUTURE"),"",'asset_&amp;_open_positions'!$M258)</f>
        <v>ARPA</v>
      </c>
      <c r="R258" s="42">
        <f>IF(OR('asset_&amp;_open_positions'!$C258="",'asset_&amp;_open_positions'!$J258="SWAP",'asset_&amp;_open_positions'!$J258="FUTURE",'asset_&amp;_open_positions'!$J258="CME FUTURE"),"",'asset_&amp;_open_positions'!$H258)</f>
        <v>3.7356983224151499E-2</v>
      </c>
    </row>
    <row r="259" spans="15:18" x14ac:dyDescent="0.25">
      <c r="O259" s="78" t="str">
        <f>IF('asset_&amp;_open_positions'!$C259="","",'asset_&amp;_open_positions'!$E259)</f>
        <v>ATOM</v>
      </c>
      <c r="P259" s="42">
        <f>IF('asset_&amp;_open_positions'!$C259="","",'asset_&amp;_open_positions'!$H259)</f>
        <v>14.868429486531401</v>
      </c>
      <c r="Q259" s="78" t="str">
        <f>IF(OR('asset_&amp;_open_positions'!$C259="",'asset_&amp;_open_positions'!$J259="SWAP",'asset_&amp;_open_positions'!$J259="FUTURE",'asset_&amp;_open_positions'!$J259="CME FUTURE"),"",'asset_&amp;_open_positions'!$M259)</f>
        <v>ATOM</v>
      </c>
      <c r="R259" s="42">
        <f>IF(OR('asset_&amp;_open_positions'!$C259="",'asset_&amp;_open_positions'!$J259="SWAP",'asset_&amp;_open_positions'!$J259="FUTURE",'asset_&amp;_open_positions'!$J259="CME FUTURE"),"",'asset_&amp;_open_positions'!$H259)</f>
        <v>14.868429486531401</v>
      </c>
    </row>
    <row r="260" spans="15:18" x14ac:dyDescent="0.25">
      <c r="O260" s="78" t="str">
        <f>IF('asset_&amp;_open_positions'!$C260="","",'asset_&amp;_open_positions'!$E260)</f>
        <v>AVAX</v>
      </c>
      <c r="P260" s="42">
        <f>IF('asset_&amp;_open_positions'!$C260="","",'asset_&amp;_open_positions'!$H260)</f>
        <v>20.9653643566771</v>
      </c>
      <c r="Q260" s="78" t="str">
        <f>IF(OR('asset_&amp;_open_positions'!$C260="",'asset_&amp;_open_positions'!$J260="SWAP",'asset_&amp;_open_positions'!$J260="FUTURE",'asset_&amp;_open_positions'!$J260="CME FUTURE"),"",'asset_&amp;_open_positions'!$M260)</f>
        <v>AVAX</v>
      </c>
      <c r="R260" s="42">
        <f>IF(OR('asset_&amp;_open_positions'!$C260="",'asset_&amp;_open_positions'!$J260="SWAP",'asset_&amp;_open_positions'!$J260="FUTURE",'asset_&amp;_open_positions'!$J260="CME FUTURE"),"",'asset_&amp;_open_positions'!$H260)</f>
        <v>20.9653643566771</v>
      </c>
    </row>
    <row r="261" spans="15:18" x14ac:dyDescent="0.25">
      <c r="O261" s="78" t="str">
        <f>IF('asset_&amp;_open_positions'!$C261="","",'asset_&amp;_open_positions'!$E261)</f>
        <v>BAT</v>
      </c>
      <c r="P261" s="42">
        <f>IF('asset_&amp;_open_positions'!$C261="","",'asset_&amp;_open_positions'!$H261)</f>
        <v>0.27139950482448</v>
      </c>
      <c r="Q261" s="78" t="str">
        <f>IF(OR('asset_&amp;_open_positions'!$C261="",'asset_&amp;_open_positions'!$J261="SWAP",'asset_&amp;_open_positions'!$J261="FUTURE",'asset_&amp;_open_positions'!$J261="CME FUTURE"),"",'asset_&amp;_open_positions'!$M261)</f>
        <v>BAT</v>
      </c>
      <c r="R261" s="42">
        <f>IF(OR('asset_&amp;_open_positions'!$C261="",'asset_&amp;_open_positions'!$J261="SWAP",'asset_&amp;_open_positions'!$J261="FUTURE",'asset_&amp;_open_positions'!$J261="CME FUTURE"),"",'asset_&amp;_open_positions'!$H261)</f>
        <v>0.27139950482448</v>
      </c>
    </row>
    <row r="262" spans="15:18" x14ac:dyDescent="0.25">
      <c r="O262" s="78" t="str">
        <f>IF('asset_&amp;_open_positions'!$C262="","",'asset_&amp;_open_positions'!$E262)</f>
        <v>BCH</v>
      </c>
      <c r="P262" s="42">
        <f>IF('asset_&amp;_open_positions'!$C262="","",'asset_&amp;_open_positions'!$H262)</f>
        <v>136.29177162490899</v>
      </c>
      <c r="Q262" s="78" t="str">
        <f>IF(OR('asset_&amp;_open_positions'!$C262="",'asset_&amp;_open_positions'!$J262="SWAP",'asset_&amp;_open_positions'!$J262="FUTURE",'asset_&amp;_open_positions'!$J262="CME FUTURE"),"",'asset_&amp;_open_positions'!$M262)</f>
        <v>BCH</v>
      </c>
      <c r="R262" s="42">
        <f>IF(OR('asset_&amp;_open_positions'!$C262="",'asset_&amp;_open_positions'!$J262="SWAP",'asset_&amp;_open_positions'!$J262="FUTURE",'asset_&amp;_open_positions'!$J262="CME FUTURE"),"",'asset_&amp;_open_positions'!$H262)</f>
        <v>136.29177162490899</v>
      </c>
    </row>
    <row r="263" spans="15:18" x14ac:dyDescent="0.25">
      <c r="O263" s="78" t="str">
        <f>IF('asset_&amp;_open_positions'!$C263="","",'asset_&amp;_open_positions'!$E263)</f>
        <v>BHD</v>
      </c>
      <c r="P263" s="42">
        <f>IF('asset_&amp;_open_positions'!$C263="","",'asset_&amp;_open_positions'!$H263)</f>
        <v>8.6348446294186101E-2</v>
      </c>
      <c r="Q263" s="78" t="str">
        <f>IF(OR('asset_&amp;_open_positions'!$C263="",'asset_&amp;_open_positions'!$J263="SWAP",'asset_&amp;_open_positions'!$J263="FUTURE",'asset_&amp;_open_positions'!$J263="CME FUTURE"),"",'asset_&amp;_open_positions'!$M263)</f>
        <v>BHD</v>
      </c>
      <c r="R263" s="42">
        <f>IF(OR('asset_&amp;_open_positions'!$C263="",'asset_&amp;_open_positions'!$J263="SWAP",'asset_&amp;_open_positions'!$J263="FUTURE",'asset_&amp;_open_positions'!$J263="CME FUTURE"),"",'asset_&amp;_open_positions'!$H263)</f>
        <v>8.6348446294186101E-2</v>
      </c>
    </row>
    <row r="264" spans="15:18" x14ac:dyDescent="0.25">
      <c r="O264" s="78" t="str">
        <f>IF('asset_&amp;_open_positions'!$C264="","",'asset_&amp;_open_positions'!$E264)</f>
        <v>BLZ</v>
      </c>
      <c r="P264" s="42">
        <f>IF('asset_&amp;_open_positions'!$C264="","",'asset_&amp;_open_positions'!$H264)</f>
        <v>7.7962575094560393E-2</v>
      </c>
      <c r="Q264" s="78" t="str">
        <f>IF(OR('asset_&amp;_open_positions'!$C264="",'asset_&amp;_open_positions'!$J264="SWAP",'asset_&amp;_open_positions'!$J264="FUTURE",'asset_&amp;_open_positions'!$J264="CME FUTURE"),"",'asset_&amp;_open_positions'!$M264)</f>
        <v>BLZ</v>
      </c>
      <c r="R264" s="42">
        <f>IF(OR('asset_&amp;_open_positions'!$C264="",'asset_&amp;_open_positions'!$J264="SWAP",'asset_&amp;_open_positions'!$J264="FUTURE",'asset_&amp;_open_positions'!$J264="CME FUTURE"),"",'asset_&amp;_open_positions'!$H264)</f>
        <v>7.7962575094560393E-2</v>
      </c>
    </row>
    <row r="265" spans="15:18" x14ac:dyDescent="0.25">
      <c r="O265" s="78" t="str">
        <f>IF('asset_&amp;_open_positions'!$C265="","",'asset_&amp;_open_positions'!$E265)</f>
        <v>BOBA</v>
      </c>
      <c r="P265" s="42">
        <f>IF('asset_&amp;_open_positions'!$C265="","",'asset_&amp;_open_positions'!$H265)</f>
        <v>0.22907789929285999</v>
      </c>
      <c r="Q265" s="78" t="str">
        <f>IF(OR('asset_&amp;_open_positions'!$C265="",'asset_&amp;_open_positions'!$J265="SWAP",'asset_&amp;_open_positions'!$J265="FUTURE",'asset_&amp;_open_positions'!$J265="CME FUTURE"),"",'asset_&amp;_open_positions'!$M265)</f>
        <v>BOBA</v>
      </c>
      <c r="R265" s="42">
        <f>IF(OR('asset_&amp;_open_positions'!$C265="",'asset_&amp;_open_positions'!$J265="SWAP",'asset_&amp;_open_positions'!$J265="FUTURE",'asset_&amp;_open_positions'!$J265="CME FUTURE"),"",'asset_&amp;_open_positions'!$H265)</f>
        <v>0.22907789929285999</v>
      </c>
    </row>
    <row r="266" spans="15:18" x14ac:dyDescent="0.25">
      <c r="O266" s="78" t="str">
        <f>IF('asset_&amp;_open_positions'!$C266="","",'asset_&amp;_open_positions'!$E266)</f>
        <v>BSV</v>
      </c>
      <c r="P266" s="42">
        <f>IF('asset_&amp;_open_positions'!$C266="","",'asset_&amp;_open_positions'!$H266)</f>
        <v>43.439649494771402</v>
      </c>
      <c r="Q266" s="78" t="str">
        <f>IF(OR('asset_&amp;_open_positions'!$C266="",'asset_&amp;_open_positions'!$J266="SWAP",'asset_&amp;_open_positions'!$J266="FUTURE",'asset_&amp;_open_positions'!$J266="CME FUTURE"),"",'asset_&amp;_open_positions'!$M266)</f>
        <v>BSV</v>
      </c>
      <c r="R266" s="42">
        <f>IF(OR('asset_&amp;_open_positions'!$C266="",'asset_&amp;_open_positions'!$J266="SWAP",'asset_&amp;_open_positions'!$J266="FUTURE",'asset_&amp;_open_positions'!$J266="CME FUTURE"),"",'asset_&amp;_open_positions'!$H266)</f>
        <v>43.439649494771402</v>
      </c>
    </row>
    <row r="267" spans="15:18" x14ac:dyDescent="0.25">
      <c r="O267" s="78" t="str">
        <f>IF('asset_&amp;_open_positions'!$C267="","",'asset_&amp;_open_positions'!$E267)</f>
        <v>BTC</v>
      </c>
      <c r="P267" s="42">
        <f>IF('asset_&amp;_open_positions'!$C267="","",'asset_&amp;_open_positions'!$H267)</f>
        <v>23723.7696534846</v>
      </c>
      <c r="Q267" s="78" t="str">
        <f>IF(OR('asset_&amp;_open_positions'!$C267="",'asset_&amp;_open_positions'!$J267="SWAP",'asset_&amp;_open_positions'!$J267="FUTURE",'asset_&amp;_open_positions'!$J267="CME FUTURE"),"",'asset_&amp;_open_positions'!$M267)</f>
        <v>BTC</v>
      </c>
      <c r="R267" s="42">
        <f>IF(OR('asset_&amp;_open_positions'!$C267="",'asset_&amp;_open_positions'!$J267="SWAP",'asset_&amp;_open_positions'!$J267="FUTURE",'asset_&amp;_open_positions'!$J267="CME FUTURE"),"",'asset_&amp;_open_positions'!$H267)</f>
        <v>23723.7696534846</v>
      </c>
    </row>
    <row r="268" spans="15:18" x14ac:dyDescent="0.25">
      <c r="O268" s="78" t="str">
        <f>IF('asset_&amp;_open_positions'!$C268="","",'asset_&amp;_open_positions'!$E268)</f>
        <v>BTM</v>
      </c>
      <c r="P268" s="42">
        <f>IF('asset_&amp;_open_positions'!$C268="","",'asset_&amp;_open_positions'!$H268)</f>
        <v>1.97395832415602E-2</v>
      </c>
      <c r="Q268" s="78" t="str">
        <f>IF(OR('asset_&amp;_open_positions'!$C268="",'asset_&amp;_open_positions'!$J268="SWAP",'asset_&amp;_open_positions'!$J268="FUTURE",'asset_&amp;_open_positions'!$J268="CME FUTURE"),"",'asset_&amp;_open_positions'!$M268)</f>
        <v>BTM</v>
      </c>
      <c r="R268" s="42">
        <f>IF(OR('asset_&amp;_open_positions'!$C268="",'asset_&amp;_open_positions'!$J268="SWAP",'asset_&amp;_open_positions'!$J268="FUTURE",'asset_&amp;_open_positions'!$J268="CME FUTURE"),"",'asset_&amp;_open_positions'!$H268)</f>
        <v>1.97395832415602E-2</v>
      </c>
    </row>
    <row r="269" spans="15:18" x14ac:dyDescent="0.25">
      <c r="O269" s="78" t="str">
        <f>IF('asset_&amp;_open_positions'!$C269="","",'asset_&amp;_open_positions'!$E269)</f>
        <v>BTT</v>
      </c>
      <c r="P269" s="42">
        <f>IF('asset_&amp;_open_positions'!$C269="","",'asset_&amp;_open_positions'!$H269)</f>
        <v>7.2686790251892003E-7</v>
      </c>
      <c r="Q269" s="78" t="str">
        <f>IF(OR('asset_&amp;_open_positions'!$C269="",'asset_&amp;_open_positions'!$J269="SWAP",'asset_&amp;_open_positions'!$J269="FUTURE",'asset_&amp;_open_positions'!$J269="CME FUTURE"),"",'asset_&amp;_open_positions'!$M269)</f>
        <v>BTT</v>
      </c>
      <c r="R269" s="42">
        <f>IF(OR('asset_&amp;_open_positions'!$C269="",'asset_&amp;_open_positions'!$J269="SWAP",'asset_&amp;_open_positions'!$J269="FUTURE",'asset_&amp;_open_positions'!$J269="CME FUTURE"),"",'asset_&amp;_open_positions'!$H269)</f>
        <v>7.2686790251892003E-7</v>
      </c>
    </row>
    <row r="270" spans="15:18" x14ac:dyDescent="0.25">
      <c r="O270" s="78" t="str">
        <f>IF('asset_&amp;_open_positions'!$C270="","",'asset_&amp;_open_positions'!$E270)</f>
        <v>CMT</v>
      </c>
      <c r="P270" s="42">
        <f>IF('asset_&amp;_open_positions'!$C270="","",'asset_&amp;_open_positions'!$H270)</f>
        <v>3.0840900549529999E-3</v>
      </c>
      <c r="Q270" s="78" t="str">
        <f>IF(OR('asset_&amp;_open_positions'!$C270="",'asset_&amp;_open_positions'!$J270="SWAP",'asset_&amp;_open_positions'!$J270="FUTURE",'asset_&amp;_open_positions'!$J270="CME FUTURE"),"",'asset_&amp;_open_positions'!$M270)</f>
        <v>CMT</v>
      </c>
      <c r="R270" s="42">
        <f>IF(OR('asset_&amp;_open_positions'!$C270="",'asset_&amp;_open_positions'!$J270="SWAP",'asset_&amp;_open_positions'!$J270="FUTURE",'asset_&amp;_open_positions'!$J270="CME FUTURE"),"",'asset_&amp;_open_positions'!$H270)</f>
        <v>3.0840900549529999E-3</v>
      </c>
    </row>
    <row r="271" spans="15:18" x14ac:dyDescent="0.25">
      <c r="O271" s="78" t="str">
        <f>IF('asset_&amp;_open_positions'!$C271="","",'asset_&amp;_open_positions'!$E271)</f>
        <v>CRO</v>
      </c>
      <c r="P271" s="42">
        <f>IF('asset_&amp;_open_positions'!$C271="","",'asset_&amp;_open_positions'!$H271)</f>
        <v>8.0529189961545802E-2</v>
      </c>
      <c r="Q271" s="78" t="str">
        <f>IF(OR('asset_&amp;_open_positions'!$C271="",'asset_&amp;_open_positions'!$J271="SWAP",'asset_&amp;_open_positions'!$J271="FUTURE",'asset_&amp;_open_positions'!$J271="CME FUTURE"),"",'asset_&amp;_open_positions'!$M271)</f>
        <v>CRO</v>
      </c>
      <c r="R271" s="42">
        <f>IF(OR('asset_&amp;_open_positions'!$C271="",'asset_&amp;_open_positions'!$J271="SWAP",'asset_&amp;_open_positions'!$J271="FUTURE",'asset_&amp;_open_positions'!$J271="CME FUTURE"),"",'asset_&amp;_open_positions'!$H271)</f>
        <v>8.0529189961545802E-2</v>
      </c>
    </row>
    <row r="272" spans="15:18" x14ac:dyDescent="0.25">
      <c r="O272" s="78" t="str">
        <f>IF('asset_&amp;_open_positions'!$C272="","",'asset_&amp;_open_positions'!$E272)</f>
        <v>DASH</v>
      </c>
      <c r="P272" s="42">
        <f>IF('asset_&amp;_open_positions'!$C272="","",'asset_&amp;_open_positions'!$H272)</f>
        <v>62.969871406883598</v>
      </c>
      <c r="Q272" s="78" t="str">
        <f>IF(OR('asset_&amp;_open_positions'!$C272="",'asset_&amp;_open_positions'!$J272="SWAP",'asset_&amp;_open_positions'!$J272="FUTURE",'asset_&amp;_open_positions'!$J272="CME FUTURE"),"",'asset_&amp;_open_positions'!$M272)</f>
        <v>DASH</v>
      </c>
      <c r="R272" s="42">
        <f>IF(OR('asset_&amp;_open_positions'!$C272="",'asset_&amp;_open_positions'!$J272="SWAP",'asset_&amp;_open_positions'!$J272="FUTURE",'asset_&amp;_open_positions'!$J272="CME FUTURE"),"",'asset_&amp;_open_positions'!$H272)</f>
        <v>62.969871406883598</v>
      </c>
    </row>
    <row r="273" spans="15:18" x14ac:dyDescent="0.25">
      <c r="O273" s="78" t="str">
        <f>IF('asset_&amp;_open_positions'!$C273="","",'asset_&amp;_open_positions'!$E273)</f>
        <v>DON</v>
      </c>
      <c r="P273" s="42">
        <f>IF('asset_&amp;_open_positions'!$C273="","",'asset_&amp;_open_positions'!$H273)</f>
        <v>4.9004793472493804E-3</v>
      </c>
      <c r="Q273" s="78" t="str">
        <f>IF(OR('asset_&amp;_open_positions'!$C273="",'asset_&amp;_open_positions'!$J273="SWAP",'asset_&amp;_open_positions'!$J273="FUTURE",'asset_&amp;_open_positions'!$J273="CME FUTURE"),"",'asset_&amp;_open_positions'!$M273)</f>
        <v>DON</v>
      </c>
      <c r="R273" s="42">
        <f>IF(OR('asset_&amp;_open_positions'!$C273="",'asset_&amp;_open_positions'!$J273="SWAP",'asset_&amp;_open_positions'!$J273="FUTURE",'asset_&amp;_open_positions'!$J273="CME FUTURE"),"",'asset_&amp;_open_positions'!$H273)</f>
        <v>4.9004793472493804E-3</v>
      </c>
    </row>
    <row r="274" spans="15:18" x14ac:dyDescent="0.25">
      <c r="O274" s="78" t="str">
        <f>IF('asset_&amp;_open_positions'!$C274="","",'asset_&amp;_open_positions'!$E274)</f>
        <v>DOT</v>
      </c>
      <c r="P274" s="42">
        <f>IF('asset_&amp;_open_positions'!$C274="","",'asset_&amp;_open_positions'!$H274)</f>
        <v>6.4660954908410604</v>
      </c>
      <c r="Q274" s="78" t="str">
        <f>IF(OR('asset_&amp;_open_positions'!$C274="",'asset_&amp;_open_positions'!$J274="SWAP",'asset_&amp;_open_positions'!$J274="FUTURE",'asset_&amp;_open_positions'!$J274="CME FUTURE"),"",'asset_&amp;_open_positions'!$M274)</f>
        <v>DOT</v>
      </c>
      <c r="R274" s="42">
        <f>IF(OR('asset_&amp;_open_positions'!$C274="",'asset_&amp;_open_positions'!$J274="SWAP",'asset_&amp;_open_positions'!$J274="FUTURE",'asset_&amp;_open_positions'!$J274="CME FUTURE"),"",'asset_&amp;_open_positions'!$H274)</f>
        <v>6.4660954908410604</v>
      </c>
    </row>
    <row r="275" spans="15:18" x14ac:dyDescent="0.25">
      <c r="O275" s="78" t="str">
        <f>IF('asset_&amp;_open_positions'!$C275="","",'asset_&amp;_open_positions'!$E275)</f>
        <v>ENJ</v>
      </c>
      <c r="P275" s="42">
        <f>IF('asset_&amp;_open_positions'!$C275="","",'asset_&amp;_open_positions'!$H275)</f>
        <v>0.47204932740448302</v>
      </c>
      <c r="Q275" s="78" t="str">
        <f>IF(OR('asset_&amp;_open_positions'!$C275="",'asset_&amp;_open_positions'!$J275="SWAP",'asset_&amp;_open_positions'!$J275="FUTURE",'asset_&amp;_open_positions'!$J275="CME FUTURE"),"",'asset_&amp;_open_positions'!$M275)</f>
        <v>ENJ</v>
      </c>
      <c r="R275" s="42">
        <f>IF(OR('asset_&amp;_open_positions'!$C275="",'asset_&amp;_open_positions'!$J275="SWAP",'asset_&amp;_open_positions'!$J275="FUTURE",'asset_&amp;_open_positions'!$J275="CME FUTURE"),"",'asset_&amp;_open_positions'!$H275)</f>
        <v>0.47204932740448302</v>
      </c>
    </row>
    <row r="276" spans="15:18" x14ac:dyDescent="0.25">
      <c r="O276" s="78" t="str">
        <f>IF('asset_&amp;_open_positions'!$C276="","",'asset_&amp;_open_positions'!$E276)</f>
        <v>EOS</v>
      </c>
      <c r="P276" s="42">
        <f>IF('asset_&amp;_open_positions'!$C276="","",'asset_&amp;_open_positions'!$H276)</f>
        <v>1.0777645217276699</v>
      </c>
      <c r="Q276" s="78" t="str">
        <f>IF(OR('asset_&amp;_open_positions'!$C276="",'asset_&amp;_open_positions'!$J276="SWAP",'asset_&amp;_open_positions'!$J276="FUTURE",'asset_&amp;_open_positions'!$J276="CME FUTURE"),"",'asset_&amp;_open_positions'!$M276)</f>
        <v>EOS</v>
      </c>
      <c r="R276" s="42">
        <f>IF(OR('asset_&amp;_open_positions'!$C276="",'asset_&amp;_open_positions'!$J276="SWAP",'asset_&amp;_open_positions'!$J276="FUTURE",'asset_&amp;_open_positions'!$J276="CME FUTURE"),"",'asset_&amp;_open_positions'!$H276)</f>
        <v>1.0777645217276699</v>
      </c>
    </row>
    <row r="277" spans="15:18" x14ac:dyDescent="0.25">
      <c r="O277" s="78" t="str">
        <f>IF('asset_&amp;_open_positions'!$C277="","",'asset_&amp;_open_positions'!$E277)</f>
        <v>ETC</v>
      </c>
      <c r="P277" s="42">
        <f>IF('asset_&amp;_open_positions'!$C277="","",'asset_&amp;_open_positions'!$H277)</f>
        <v>22.367513521128402</v>
      </c>
      <c r="Q277" s="78" t="str">
        <f>IF(OR('asset_&amp;_open_positions'!$C277="",'asset_&amp;_open_positions'!$J277="SWAP",'asset_&amp;_open_positions'!$J277="FUTURE",'asset_&amp;_open_positions'!$J277="CME FUTURE"),"",'asset_&amp;_open_positions'!$M277)</f>
        <v>ETC</v>
      </c>
      <c r="R277" s="42">
        <f>IF(OR('asset_&amp;_open_positions'!$C277="",'asset_&amp;_open_positions'!$J277="SWAP",'asset_&amp;_open_positions'!$J277="FUTURE",'asset_&amp;_open_positions'!$J277="CME FUTURE"),"",'asset_&amp;_open_positions'!$H277)</f>
        <v>22.367513521128402</v>
      </c>
    </row>
    <row r="278" spans="15:18" x14ac:dyDescent="0.25">
      <c r="O278" s="78" t="str">
        <f>IF('asset_&amp;_open_positions'!$C278="","",'asset_&amp;_open_positions'!$E278)</f>
        <v>ETH</v>
      </c>
      <c r="P278" s="42">
        <f>IF('asset_&amp;_open_positions'!$C278="","",'asset_&amp;_open_positions'!$H278)</f>
        <v>1641.7926937161601</v>
      </c>
      <c r="Q278" s="78" t="str">
        <f>IF(OR('asset_&amp;_open_positions'!$C278="",'asset_&amp;_open_positions'!$J278="SWAP",'asset_&amp;_open_positions'!$J278="FUTURE",'asset_&amp;_open_positions'!$J278="CME FUTURE"),"",'asset_&amp;_open_positions'!$M278)</f>
        <v>ETH</v>
      </c>
      <c r="R278" s="42">
        <f>IF(OR('asset_&amp;_open_positions'!$C278="",'asset_&amp;_open_positions'!$J278="SWAP",'asset_&amp;_open_positions'!$J278="FUTURE",'asset_&amp;_open_positions'!$J278="CME FUTURE"),"",'asset_&amp;_open_positions'!$H278)</f>
        <v>1641.7926937161601</v>
      </c>
    </row>
    <row r="279" spans="15:18" x14ac:dyDescent="0.25">
      <c r="O279" s="78" t="str">
        <f>IF('asset_&amp;_open_positions'!$C279="","",'asset_&amp;_open_positions'!$E279)</f>
        <v>ETHF</v>
      </c>
      <c r="P279" s="42">
        <f>IF('asset_&amp;_open_positions'!$C279="","",'asset_&amp;_open_positions'!$H279)</f>
        <v>0.36189750535572901</v>
      </c>
      <c r="Q279" s="78" t="str">
        <f>IF(OR('asset_&amp;_open_positions'!$C279="",'asset_&amp;_open_positions'!$J279="SWAP",'asset_&amp;_open_positions'!$J279="FUTURE",'asset_&amp;_open_positions'!$J279="CME FUTURE"),"",'asset_&amp;_open_positions'!$M279)</f>
        <v>ETHF</v>
      </c>
      <c r="R279" s="42">
        <f>IF(OR('asset_&amp;_open_positions'!$C279="",'asset_&amp;_open_positions'!$J279="SWAP",'asset_&amp;_open_positions'!$J279="FUTURE",'asset_&amp;_open_positions'!$J279="CME FUTURE"),"",'asset_&amp;_open_positions'!$H279)</f>
        <v>0.36189750535572901</v>
      </c>
    </row>
    <row r="280" spans="15:18" x14ac:dyDescent="0.25">
      <c r="O280" s="78" t="str">
        <f>IF('asset_&amp;_open_positions'!$C280="","",'asset_&amp;_open_positions'!$E280)</f>
        <v>ETHW</v>
      </c>
      <c r="P280" s="42">
        <f>IF('asset_&amp;_open_positions'!$C280="","",'asset_&amp;_open_positions'!$H280)</f>
        <v>3.84509778746901</v>
      </c>
      <c r="Q280" s="78" t="str">
        <f>IF(OR('asset_&amp;_open_positions'!$C280="",'asset_&amp;_open_positions'!$J280="SWAP",'asset_&amp;_open_positions'!$J280="FUTURE",'asset_&amp;_open_positions'!$J280="CME FUTURE"),"",'asset_&amp;_open_positions'!$M280)</f>
        <v>ETHW</v>
      </c>
      <c r="R280" s="42">
        <f>IF(OR('asset_&amp;_open_positions'!$C280="",'asset_&amp;_open_positions'!$J280="SWAP",'asset_&amp;_open_positions'!$J280="FUTURE",'asset_&amp;_open_positions'!$J280="CME FUTURE"),"",'asset_&amp;_open_positions'!$H280)</f>
        <v>3.84509778746901</v>
      </c>
    </row>
    <row r="281" spans="15:18" x14ac:dyDescent="0.25">
      <c r="O281" s="78" t="str">
        <f>IF('asset_&amp;_open_positions'!$C281="","",'asset_&amp;_open_positions'!$E281)</f>
        <v>EUROC</v>
      </c>
      <c r="P281" s="42">
        <f>IF('asset_&amp;_open_positions'!$C281="","",'asset_&amp;_open_positions'!$H281)</f>
        <v>1.1001843591253899</v>
      </c>
      <c r="Q281" s="78" t="str">
        <f>IF(OR('asset_&amp;_open_positions'!$C281="",'asset_&amp;_open_positions'!$J281="SWAP",'asset_&amp;_open_positions'!$J281="FUTURE",'asset_&amp;_open_positions'!$J281="CME FUTURE"),"",'asset_&amp;_open_positions'!$M281)</f>
        <v>EUROC</v>
      </c>
      <c r="R281" s="42">
        <f>IF(OR('asset_&amp;_open_positions'!$C281="",'asset_&amp;_open_positions'!$J281="SWAP",'asset_&amp;_open_positions'!$J281="FUTURE",'asset_&amp;_open_positions'!$J281="CME FUTURE"),"",'asset_&amp;_open_positions'!$H281)</f>
        <v>1.1001843591253899</v>
      </c>
    </row>
    <row r="282" spans="15:18" x14ac:dyDescent="0.25">
      <c r="O282" s="78" t="str">
        <f>IF('asset_&amp;_open_positions'!$C282="","",'asset_&amp;_open_positions'!$E282)</f>
        <v>FIL</v>
      </c>
      <c r="P282" s="42">
        <f>IF('asset_&amp;_open_positions'!$C282="","",'asset_&amp;_open_positions'!$H282)</f>
        <v>5.68755004739279</v>
      </c>
      <c r="Q282" s="78" t="str">
        <f>IF(OR('asset_&amp;_open_positions'!$C282="",'asset_&amp;_open_positions'!$J282="SWAP",'asset_&amp;_open_positions'!$J282="FUTURE",'asset_&amp;_open_positions'!$J282="CME FUTURE"),"",'asset_&amp;_open_positions'!$M282)</f>
        <v>FIL</v>
      </c>
      <c r="R282" s="42">
        <f>IF(OR('asset_&amp;_open_positions'!$C282="",'asset_&amp;_open_positions'!$J282="SWAP",'asset_&amp;_open_positions'!$J282="FUTURE",'asset_&amp;_open_positions'!$J282="CME FUTURE"),"",'asset_&amp;_open_positions'!$H282)</f>
        <v>5.68755004739279</v>
      </c>
    </row>
    <row r="283" spans="15:18" x14ac:dyDescent="0.25">
      <c r="O283" s="78" t="str">
        <f>IF('asset_&amp;_open_positions'!$C283="","",'asset_&amp;_open_positions'!$E283)</f>
        <v>FLR</v>
      </c>
      <c r="P283" s="42">
        <f>IF('asset_&amp;_open_positions'!$C283="","",'asset_&amp;_open_positions'!$H283)</f>
        <v>4.3447196351750303E-2</v>
      </c>
      <c r="Q283" s="78" t="str">
        <f>IF(OR('asset_&amp;_open_positions'!$C283="",'asset_&amp;_open_positions'!$J283="SWAP",'asset_&amp;_open_positions'!$J283="FUTURE",'asset_&amp;_open_positions'!$J283="CME FUTURE"),"",'asset_&amp;_open_positions'!$M283)</f>
        <v>FLR</v>
      </c>
      <c r="R283" s="42">
        <f>IF(OR('asset_&amp;_open_positions'!$C283="",'asset_&amp;_open_positions'!$J283="SWAP",'asset_&amp;_open_positions'!$J283="FUTURE",'asset_&amp;_open_positions'!$J283="CME FUTURE"),"",'asset_&amp;_open_positions'!$H283)</f>
        <v>4.3447196351750303E-2</v>
      </c>
    </row>
    <row r="284" spans="15:18" x14ac:dyDescent="0.25">
      <c r="O284" s="78" t="str">
        <f>IF('asset_&amp;_open_positions'!$C284="","",'asset_&amp;_open_positions'!$E284)</f>
        <v>FTT</v>
      </c>
      <c r="P284" s="42">
        <f>IF('asset_&amp;_open_positions'!$C284="","",'asset_&amp;_open_positions'!$H284)</f>
        <v>1.9309169716765899</v>
      </c>
      <c r="Q284" s="78" t="str">
        <f>IF(OR('asset_&amp;_open_positions'!$C284="",'asset_&amp;_open_positions'!$J284="SWAP",'asset_&amp;_open_positions'!$J284="FUTURE",'asset_&amp;_open_positions'!$J284="CME FUTURE"),"",'asset_&amp;_open_positions'!$M284)</f>
        <v>FTT</v>
      </c>
      <c r="R284" s="42">
        <f>IF(OR('asset_&amp;_open_positions'!$C284="",'asset_&amp;_open_positions'!$J284="SWAP",'asset_&amp;_open_positions'!$J284="FUTURE",'asset_&amp;_open_positions'!$J284="CME FUTURE"),"",'asset_&amp;_open_positions'!$H284)</f>
        <v>1.9309169716765899</v>
      </c>
    </row>
    <row r="285" spans="15:18" x14ac:dyDescent="0.25">
      <c r="O285" s="78" t="str">
        <f>IF('asset_&amp;_open_positions'!$C285="","",'asset_&amp;_open_positions'!$E285)</f>
        <v>GAS</v>
      </c>
      <c r="P285" s="42">
        <f>IF('asset_&amp;_open_positions'!$C285="","",'asset_&amp;_open_positions'!$H285)</f>
        <v>2.5059974369751199</v>
      </c>
      <c r="Q285" s="78" t="str">
        <f>IF(OR('asset_&amp;_open_positions'!$C285="",'asset_&amp;_open_positions'!$J285="SWAP",'asset_&amp;_open_positions'!$J285="FUTURE",'asset_&amp;_open_positions'!$J285="CME FUTURE"),"",'asset_&amp;_open_positions'!$M285)</f>
        <v>GAS</v>
      </c>
      <c r="R285" s="42">
        <f>IF(OR('asset_&amp;_open_positions'!$C285="",'asset_&amp;_open_positions'!$J285="SWAP",'asset_&amp;_open_positions'!$J285="FUTURE",'asset_&amp;_open_positions'!$J285="CME FUTURE"),"",'asset_&amp;_open_positions'!$H285)</f>
        <v>2.5059974369751199</v>
      </c>
    </row>
    <row r="286" spans="15:18" x14ac:dyDescent="0.25">
      <c r="O286" s="78" t="str">
        <f>IF('asset_&amp;_open_positions'!$C286="","",'asset_&amp;_open_positions'!$E286)</f>
        <v>HBAR</v>
      </c>
      <c r="P286" s="42">
        <f>IF('asset_&amp;_open_positions'!$C286="","",'asset_&amp;_open_positions'!$H286)</f>
        <v>6.9702280966305902E-2</v>
      </c>
      <c r="Q286" s="78" t="str">
        <f>IF(OR('asset_&amp;_open_positions'!$C286="",'asset_&amp;_open_positions'!$J286="SWAP",'asset_&amp;_open_positions'!$J286="FUTURE",'asset_&amp;_open_positions'!$J286="CME FUTURE"),"",'asset_&amp;_open_positions'!$M286)</f>
        <v>HBAR</v>
      </c>
      <c r="R286" s="42">
        <f>IF(OR('asset_&amp;_open_positions'!$C286="",'asset_&amp;_open_positions'!$J286="SWAP",'asset_&amp;_open_positions'!$J286="FUTURE",'asset_&amp;_open_positions'!$J286="CME FUTURE"),"",'asset_&amp;_open_positions'!$H286)</f>
        <v>6.9702280966305902E-2</v>
      </c>
    </row>
    <row r="287" spans="15:18" x14ac:dyDescent="0.25">
      <c r="O287" s="78" t="str">
        <f>IF('asset_&amp;_open_positions'!$C287="","",'asset_&amp;_open_positions'!$E287)</f>
        <v>HPT</v>
      </c>
      <c r="P287" s="42">
        <f>IF('asset_&amp;_open_positions'!$C287="","",'asset_&amp;_open_positions'!$H287)</f>
        <v>7.9413783950408096E-5</v>
      </c>
      <c r="Q287" s="78" t="str">
        <f>IF(OR('asset_&amp;_open_positions'!$C287="",'asset_&amp;_open_positions'!$J287="SWAP",'asset_&amp;_open_positions'!$J287="FUTURE",'asset_&amp;_open_positions'!$J287="CME FUTURE"),"",'asset_&amp;_open_positions'!$M287)</f>
        <v>HPT</v>
      </c>
      <c r="R287" s="42">
        <f>IF(OR('asset_&amp;_open_positions'!$C287="",'asset_&amp;_open_positions'!$J287="SWAP",'asset_&amp;_open_positions'!$J287="FUTURE",'asset_&amp;_open_positions'!$J287="CME FUTURE"),"",'asset_&amp;_open_positions'!$H287)</f>
        <v>7.9413783950408096E-5</v>
      </c>
    </row>
    <row r="288" spans="15:18" x14ac:dyDescent="0.25">
      <c r="O288" s="78" t="str">
        <f>IF('asset_&amp;_open_positions'!$C288="","",'asset_&amp;_open_positions'!$E288)</f>
        <v>HT</v>
      </c>
      <c r="P288" s="42">
        <f>IF('asset_&amp;_open_positions'!$C288="","",'asset_&amp;_open_positions'!$H288)</f>
        <v>5.1889064022977802</v>
      </c>
      <c r="Q288" s="78" t="str">
        <f>IF(OR('asset_&amp;_open_positions'!$C288="",'asset_&amp;_open_positions'!$J288="SWAP",'asset_&amp;_open_positions'!$J288="FUTURE",'asset_&amp;_open_positions'!$J288="CME FUTURE"),"",'asset_&amp;_open_positions'!$M288)</f>
        <v>HT</v>
      </c>
      <c r="R288" s="42">
        <f>IF(OR('asset_&amp;_open_positions'!$C288="",'asset_&amp;_open_positions'!$J288="SWAP",'asset_&amp;_open_positions'!$J288="FUTURE",'asset_&amp;_open_positions'!$J288="CME FUTURE"),"",'asset_&amp;_open_positions'!$H288)</f>
        <v>5.1889064022977802</v>
      </c>
    </row>
    <row r="289" spans="15:18" x14ac:dyDescent="0.25">
      <c r="O289" s="78" t="str">
        <f>IF('asset_&amp;_open_positions'!$C289="","",'asset_&amp;_open_positions'!$E289)</f>
        <v>IOST</v>
      </c>
      <c r="P289" s="42">
        <f>IF('asset_&amp;_open_positions'!$C289="","",'asset_&amp;_open_positions'!$H289)</f>
        <v>9.8170565810705799E-3</v>
      </c>
      <c r="Q289" s="78" t="str">
        <f>IF(OR('asset_&amp;_open_positions'!$C289="",'asset_&amp;_open_positions'!$J289="SWAP",'asset_&amp;_open_positions'!$J289="FUTURE",'asset_&amp;_open_positions'!$J289="CME FUTURE"),"",'asset_&amp;_open_positions'!$M289)</f>
        <v>IOST</v>
      </c>
      <c r="R289" s="42">
        <f>IF(OR('asset_&amp;_open_positions'!$C289="",'asset_&amp;_open_positions'!$J289="SWAP",'asset_&amp;_open_positions'!$J289="FUTURE",'asset_&amp;_open_positions'!$J289="CME FUTURE"),"",'asset_&amp;_open_positions'!$H289)</f>
        <v>9.8170565810705799E-3</v>
      </c>
    </row>
    <row r="290" spans="15:18" x14ac:dyDescent="0.25">
      <c r="O290" s="78" t="str">
        <f>IF('asset_&amp;_open_positions'!$C290="","",'asset_&amp;_open_positions'!$E290)</f>
        <v>IRIS</v>
      </c>
      <c r="P290" s="42">
        <f>IF('asset_&amp;_open_positions'!$C290="","",'asset_&amp;_open_positions'!$H290)</f>
        <v>1.84639297798047E-2</v>
      </c>
      <c r="Q290" s="78" t="str">
        <f>IF(OR('asset_&amp;_open_positions'!$C290="",'asset_&amp;_open_positions'!$J290="SWAP",'asset_&amp;_open_positions'!$J290="FUTURE",'asset_&amp;_open_positions'!$J290="CME FUTURE"),"",'asset_&amp;_open_positions'!$M290)</f>
        <v>IRIS</v>
      </c>
      <c r="R290" s="42">
        <f>IF(OR('asset_&amp;_open_positions'!$C290="",'asset_&amp;_open_positions'!$J290="SWAP",'asset_&amp;_open_positions'!$J290="FUTURE",'asset_&amp;_open_positions'!$J290="CME FUTURE"),"",'asset_&amp;_open_positions'!$H290)</f>
        <v>1.84639297798047E-2</v>
      </c>
    </row>
    <row r="291" spans="15:18" x14ac:dyDescent="0.25">
      <c r="O291" s="78" t="str">
        <f>IF('asset_&amp;_open_positions'!$C291="","",'asset_&amp;_open_positions'!$E291)</f>
        <v>JST</v>
      </c>
      <c r="P291" s="42">
        <f>IF('asset_&amp;_open_positions'!$C291="","",'asset_&amp;_open_positions'!$H291)</f>
        <v>2.7239310279141098E-2</v>
      </c>
      <c r="Q291" s="78" t="str">
        <f>IF(OR('asset_&amp;_open_positions'!$C291="",'asset_&amp;_open_positions'!$J291="SWAP",'asset_&amp;_open_positions'!$J291="FUTURE",'asset_&amp;_open_positions'!$J291="CME FUTURE"),"",'asset_&amp;_open_positions'!$M291)</f>
        <v>JST</v>
      </c>
      <c r="R291" s="42">
        <f>IF(OR('asset_&amp;_open_positions'!$C291="",'asset_&amp;_open_positions'!$J291="SWAP",'asset_&amp;_open_positions'!$J291="FUTURE",'asset_&amp;_open_positions'!$J291="CME FUTURE"),"",'asset_&amp;_open_positions'!$H291)</f>
        <v>2.7239310279141098E-2</v>
      </c>
    </row>
    <row r="292" spans="15:18" x14ac:dyDescent="0.25">
      <c r="O292" s="78" t="str">
        <f>IF('asset_&amp;_open_positions'!$C292="","",'asset_&amp;_open_positions'!$E292)</f>
        <v>KSM</v>
      </c>
      <c r="P292" s="42">
        <f>IF('asset_&amp;_open_positions'!$C292="","",'asset_&amp;_open_positions'!$H292)</f>
        <v>36.5264405855471</v>
      </c>
      <c r="Q292" s="78" t="str">
        <f>IF(OR('asset_&amp;_open_positions'!$C292="",'asset_&amp;_open_positions'!$J292="SWAP",'asset_&amp;_open_positions'!$J292="FUTURE",'asset_&amp;_open_positions'!$J292="CME FUTURE"),"",'asset_&amp;_open_positions'!$M292)</f>
        <v>KSM</v>
      </c>
      <c r="R292" s="42">
        <f>IF(OR('asset_&amp;_open_positions'!$C292="",'asset_&amp;_open_positions'!$J292="SWAP",'asset_&amp;_open_positions'!$J292="FUTURE",'asset_&amp;_open_positions'!$J292="CME FUTURE"),"",'asset_&amp;_open_positions'!$H292)</f>
        <v>36.5264405855471</v>
      </c>
    </row>
    <row r="293" spans="15:18" x14ac:dyDescent="0.25">
      <c r="O293" s="78" t="str">
        <f>IF('asset_&amp;_open_positions'!$C293="","",'asset_&amp;_open_positions'!$E293)</f>
        <v>LAMB</v>
      </c>
      <c r="P293" s="42">
        <f>IF('asset_&amp;_open_positions'!$C293="","",'asset_&amp;_open_positions'!$H293)</f>
        <v>1.6601174825264799E-3</v>
      </c>
      <c r="Q293" s="78" t="str">
        <f>IF(OR('asset_&amp;_open_positions'!$C293="",'asset_&amp;_open_positions'!$J293="SWAP",'asset_&amp;_open_positions'!$J293="FUTURE",'asset_&amp;_open_positions'!$J293="CME FUTURE"),"",'asset_&amp;_open_positions'!$M293)</f>
        <v>LAMB</v>
      </c>
      <c r="R293" s="42">
        <f>IF(OR('asset_&amp;_open_positions'!$C293="",'asset_&amp;_open_positions'!$J293="SWAP",'asset_&amp;_open_positions'!$J293="FUTURE",'asset_&amp;_open_positions'!$J293="CME FUTURE"),"",'asset_&amp;_open_positions'!$H293)</f>
        <v>1.6601174825264799E-3</v>
      </c>
    </row>
    <row r="294" spans="15:18" x14ac:dyDescent="0.25">
      <c r="O294" s="78" t="str">
        <f>IF('asset_&amp;_open_positions'!$C294="","",'asset_&amp;_open_positions'!$E294)</f>
        <v>LEND</v>
      </c>
      <c r="P294" s="42">
        <f>IF('asset_&amp;_open_positions'!$C294="","",'asset_&amp;_open_positions'!$H294)</f>
        <v>0</v>
      </c>
      <c r="Q294" s="78" t="str">
        <f>IF(OR('asset_&amp;_open_positions'!$C294="",'asset_&amp;_open_positions'!$J294="SWAP",'asset_&amp;_open_positions'!$J294="FUTURE",'asset_&amp;_open_positions'!$J294="CME FUTURE"),"",'asset_&amp;_open_positions'!$M294)</f>
        <v>LEND</v>
      </c>
      <c r="R294" s="42">
        <f>IF(OR('asset_&amp;_open_positions'!$C294="",'asset_&amp;_open_positions'!$J294="SWAP",'asset_&amp;_open_positions'!$J294="FUTURE",'asset_&amp;_open_positions'!$J294="CME FUTURE"),"",'asset_&amp;_open_positions'!$H294)</f>
        <v>0</v>
      </c>
    </row>
    <row r="295" spans="15:18" x14ac:dyDescent="0.25">
      <c r="O295" s="78" t="str">
        <f>IF('asset_&amp;_open_positions'!$C295="","",'asset_&amp;_open_positions'!$E295)</f>
        <v>LINK</v>
      </c>
      <c r="P295" s="42">
        <f>IF('asset_&amp;_open_positions'!$C295="","",'asset_&amp;_open_positions'!$H295)</f>
        <v>7.2166244369699699</v>
      </c>
      <c r="Q295" s="78" t="str">
        <f>IF(OR('asset_&amp;_open_positions'!$C295="",'asset_&amp;_open_positions'!$J295="SWAP",'asset_&amp;_open_positions'!$J295="FUTURE",'asset_&amp;_open_positions'!$J295="CME FUTURE"),"",'asset_&amp;_open_positions'!$M295)</f>
        <v>LINK</v>
      </c>
      <c r="R295" s="42">
        <f>IF(OR('asset_&amp;_open_positions'!$C295="",'asset_&amp;_open_positions'!$J295="SWAP",'asset_&amp;_open_positions'!$J295="FUTURE",'asset_&amp;_open_positions'!$J295="CME FUTURE"),"",'asset_&amp;_open_positions'!$H295)</f>
        <v>7.2166244369699699</v>
      </c>
    </row>
    <row r="296" spans="15:18" x14ac:dyDescent="0.25">
      <c r="O296" s="78" t="str">
        <f>IF('asset_&amp;_open_positions'!$C296="","",'asset_&amp;_open_positions'!$E296)</f>
        <v>LOL</v>
      </c>
      <c r="P296" s="42">
        <f>IF('asset_&amp;_open_positions'!$C296="","",'asset_&amp;_open_positions'!$H296)</f>
        <v>3.3182306970226001E-7</v>
      </c>
      <c r="Q296" s="78" t="str">
        <f>IF(OR('asset_&amp;_open_positions'!$C296="",'asset_&amp;_open_positions'!$J296="SWAP",'asset_&amp;_open_positions'!$J296="FUTURE",'asset_&amp;_open_positions'!$J296="CME FUTURE"),"",'asset_&amp;_open_positions'!$M296)</f>
        <v>LOL</v>
      </c>
      <c r="R296" s="42">
        <f>IF(OR('asset_&amp;_open_positions'!$C296="",'asset_&amp;_open_positions'!$J296="SWAP",'asset_&amp;_open_positions'!$J296="FUTURE",'asset_&amp;_open_positions'!$J296="CME FUTURE"),"",'asset_&amp;_open_positions'!$H296)</f>
        <v>3.3182306970226001E-7</v>
      </c>
    </row>
    <row r="297" spans="15:18" x14ac:dyDescent="0.25">
      <c r="O297" s="78" t="str">
        <f>IF('asset_&amp;_open_positions'!$C297="","",'asset_&amp;_open_positions'!$E297)</f>
        <v>LTC</v>
      </c>
      <c r="P297" s="42">
        <f>IF('asset_&amp;_open_positions'!$C297="","",'asset_&amp;_open_positions'!$H297)</f>
        <v>100.443629156124</v>
      </c>
      <c r="Q297" s="78" t="str">
        <f>IF(OR('asset_&amp;_open_positions'!$C297="",'asset_&amp;_open_positions'!$J297="SWAP",'asset_&amp;_open_positions'!$J297="FUTURE",'asset_&amp;_open_positions'!$J297="CME FUTURE"),"",'asset_&amp;_open_positions'!$M297)</f>
        <v>LTC</v>
      </c>
      <c r="R297" s="42">
        <f>IF(OR('asset_&amp;_open_positions'!$C297="",'asset_&amp;_open_positions'!$J297="SWAP",'asset_&amp;_open_positions'!$J297="FUTURE",'asset_&amp;_open_positions'!$J297="CME FUTURE"),"",'asset_&amp;_open_positions'!$H297)</f>
        <v>100.443629156124</v>
      </c>
    </row>
    <row r="298" spans="15:18" x14ac:dyDescent="0.25">
      <c r="O298" s="78" t="str">
        <f>IF('asset_&amp;_open_positions'!$C298="","",'asset_&amp;_open_positions'!$E298)</f>
        <v>LXT</v>
      </c>
      <c r="P298" s="42">
        <f>IF('asset_&amp;_open_positions'!$C298="","",'asset_&amp;_open_positions'!$H298)</f>
        <v>2.7302670648960802E-4</v>
      </c>
      <c r="Q298" s="78" t="str">
        <f>IF(OR('asset_&amp;_open_positions'!$C298="",'asset_&amp;_open_positions'!$J298="SWAP",'asset_&amp;_open_positions'!$J298="FUTURE",'asset_&amp;_open_positions'!$J298="CME FUTURE"),"",'asset_&amp;_open_positions'!$M298)</f>
        <v>LXT</v>
      </c>
      <c r="R298" s="42">
        <f>IF(OR('asset_&amp;_open_positions'!$C298="",'asset_&amp;_open_positions'!$J298="SWAP",'asset_&amp;_open_positions'!$J298="FUTURE",'asset_&amp;_open_positions'!$J298="CME FUTURE"),"",'asset_&amp;_open_positions'!$H298)</f>
        <v>2.7302670648960802E-4</v>
      </c>
    </row>
    <row r="299" spans="15:18" x14ac:dyDescent="0.25">
      <c r="O299" s="78" t="str">
        <f>IF('asset_&amp;_open_positions'!$C299="","",'asset_&amp;_open_positions'!$E299)</f>
        <v>MANA</v>
      </c>
      <c r="P299" s="42">
        <f>IF('asset_&amp;_open_positions'!$C299="","",'asset_&amp;_open_positions'!$H299)</f>
        <v>0.80184700707902801</v>
      </c>
      <c r="Q299" s="78" t="str">
        <f>IF(OR('asset_&amp;_open_positions'!$C299="",'asset_&amp;_open_positions'!$J299="SWAP",'asset_&amp;_open_positions'!$J299="FUTURE",'asset_&amp;_open_positions'!$J299="CME FUTURE"),"",'asset_&amp;_open_positions'!$M299)</f>
        <v>MANA</v>
      </c>
      <c r="R299" s="42">
        <f>IF(OR('asset_&amp;_open_positions'!$C299="",'asset_&amp;_open_positions'!$J299="SWAP",'asset_&amp;_open_positions'!$J299="FUTURE",'asset_&amp;_open_positions'!$J299="CME FUTURE"),"",'asset_&amp;_open_positions'!$H299)</f>
        <v>0.80184700707902801</v>
      </c>
    </row>
    <row r="300" spans="15:18" x14ac:dyDescent="0.25">
      <c r="O300" s="78" t="str">
        <f>IF('asset_&amp;_open_positions'!$C300="","",'asset_&amp;_open_positions'!$E300)</f>
        <v>NEO</v>
      </c>
      <c r="P300" s="42">
        <f>IF('asset_&amp;_open_positions'!$C300="","",'asset_&amp;_open_positions'!$H300)</f>
        <v>8.4322041752178798</v>
      </c>
      <c r="Q300" s="78" t="str">
        <f>IF(OR('asset_&amp;_open_positions'!$C300="",'asset_&amp;_open_positions'!$J300="SWAP",'asset_&amp;_open_positions'!$J300="FUTURE",'asset_&amp;_open_positions'!$J300="CME FUTURE"),"",'asset_&amp;_open_positions'!$M300)</f>
        <v>NEO</v>
      </c>
      <c r="R300" s="42">
        <f>IF(OR('asset_&amp;_open_positions'!$C300="",'asset_&amp;_open_positions'!$J300="SWAP",'asset_&amp;_open_positions'!$J300="FUTURE",'asset_&amp;_open_positions'!$J300="CME FUTURE"),"",'asset_&amp;_open_positions'!$H300)</f>
        <v>8.4322041752178798</v>
      </c>
    </row>
    <row r="301" spans="15:18" x14ac:dyDescent="0.25">
      <c r="O301" s="78" t="str">
        <f>IF('asset_&amp;_open_positions'!$C301="","",'asset_&amp;_open_positions'!$E301)</f>
        <v>NEW</v>
      </c>
      <c r="P301" s="42">
        <f>IF('asset_&amp;_open_positions'!$C301="","",'asset_&amp;_open_positions'!$H301)</f>
        <v>1.9764133745888701E-4</v>
      </c>
      <c r="Q301" s="78" t="str">
        <f>IF(OR('asset_&amp;_open_positions'!$C301="",'asset_&amp;_open_positions'!$J301="SWAP",'asset_&amp;_open_positions'!$J301="FUTURE",'asset_&amp;_open_positions'!$J301="CME FUTURE"),"",'asset_&amp;_open_positions'!$M301)</f>
        <v>NEW</v>
      </c>
      <c r="R301" s="42">
        <f>IF(OR('asset_&amp;_open_positions'!$C301="",'asset_&amp;_open_positions'!$J301="SWAP",'asset_&amp;_open_positions'!$J301="FUTURE",'asset_&amp;_open_positions'!$J301="CME FUTURE"),"",'asset_&amp;_open_positions'!$H301)</f>
        <v>1.9764133745888701E-4</v>
      </c>
    </row>
    <row r="302" spans="15:18" x14ac:dyDescent="0.25">
      <c r="O302" s="78" t="str">
        <f>IF('asset_&amp;_open_positions'!$C302="","",'asset_&amp;_open_positions'!$E302)</f>
        <v>NFT</v>
      </c>
      <c r="P302" s="42">
        <f>IF('asset_&amp;_open_positions'!$C302="","",'asset_&amp;_open_positions'!$H302)</f>
        <v>4.6998375110921E-7</v>
      </c>
      <c r="Q302" s="78" t="str">
        <f>IF(OR('asset_&amp;_open_positions'!$C302="",'asset_&amp;_open_positions'!$J302="SWAP",'asset_&amp;_open_positions'!$J302="FUTURE",'asset_&amp;_open_positions'!$J302="CME FUTURE"),"",'asset_&amp;_open_positions'!$M302)</f>
        <v>NFT</v>
      </c>
      <c r="R302" s="42">
        <f>IF(OR('asset_&amp;_open_positions'!$C302="",'asset_&amp;_open_positions'!$J302="SWAP",'asset_&amp;_open_positions'!$J302="FUTURE",'asset_&amp;_open_positions'!$J302="CME FUTURE"),"",'asset_&amp;_open_positions'!$H302)</f>
        <v>4.6998375110921E-7</v>
      </c>
    </row>
    <row r="303" spans="15:18" x14ac:dyDescent="0.25">
      <c r="O303" s="78" t="str">
        <f>IF('asset_&amp;_open_positions'!$C303="","",'asset_&amp;_open_positions'!$E303)</f>
        <v>NULS</v>
      </c>
      <c r="P303" s="42">
        <f>IF('asset_&amp;_open_positions'!$C303="","",'asset_&amp;_open_positions'!$H303)</f>
        <v>0.25010754543033997</v>
      </c>
      <c r="Q303" s="78" t="str">
        <f>IF(OR('asset_&amp;_open_positions'!$C303="",'asset_&amp;_open_positions'!$J303="SWAP",'asset_&amp;_open_positions'!$J303="FUTURE",'asset_&amp;_open_positions'!$J303="CME FUTURE"),"",'asset_&amp;_open_positions'!$M303)</f>
        <v>NULS</v>
      </c>
      <c r="R303" s="42">
        <f>IF(OR('asset_&amp;_open_positions'!$C303="",'asset_&amp;_open_positions'!$J303="SWAP",'asset_&amp;_open_positions'!$J303="FUTURE",'asset_&amp;_open_positions'!$J303="CME FUTURE"),"",'asset_&amp;_open_positions'!$H303)</f>
        <v>0.25010754543033997</v>
      </c>
    </row>
    <row r="304" spans="15:18" x14ac:dyDescent="0.25">
      <c r="O304" s="78" t="str">
        <f>IF('asset_&amp;_open_positions'!$C304="","",'asset_&amp;_open_positions'!$E304)</f>
        <v>ONG</v>
      </c>
      <c r="P304" s="42">
        <f>IF('asset_&amp;_open_positions'!$C304="","",'asset_&amp;_open_positions'!$H304)</f>
        <v>0.29783671483903001</v>
      </c>
      <c r="Q304" s="78" t="str">
        <f>IF(OR('asset_&amp;_open_positions'!$C304="",'asset_&amp;_open_positions'!$J304="SWAP",'asset_&amp;_open_positions'!$J304="FUTURE",'asset_&amp;_open_positions'!$J304="CME FUTURE"),"",'asset_&amp;_open_positions'!$M304)</f>
        <v>ONG</v>
      </c>
      <c r="R304" s="42">
        <f>IF(OR('asset_&amp;_open_positions'!$C304="",'asset_&amp;_open_positions'!$J304="SWAP",'asset_&amp;_open_positions'!$J304="FUTURE",'asset_&amp;_open_positions'!$J304="CME FUTURE"),"",'asset_&amp;_open_positions'!$H304)</f>
        <v>0.29783671483903001</v>
      </c>
    </row>
    <row r="305" spans="15:18" x14ac:dyDescent="0.25">
      <c r="O305" s="78" t="str">
        <f>IF('asset_&amp;_open_positions'!$C305="","",'asset_&amp;_open_positions'!$E305)</f>
        <v>OXT</v>
      </c>
      <c r="P305" s="42">
        <f>IF('asset_&amp;_open_positions'!$C305="","",'asset_&amp;_open_positions'!$H305)</f>
        <v>9.9036090118562806E-2</v>
      </c>
      <c r="Q305" s="78" t="str">
        <f>IF(OR('asset_&amp;_open_positions'!$C305="",'asset_&amp;_open_positions'!$J305="SWAP",'asset_&amp;_open_positions'!$J305="FUTURE",'asset_&amp;_open_positions'!$J305="CME FUTURE"),"",'asset_&amp;_open_positions'!$M305)</f>
        <v>OXT</v>
      </c>
      <c r="R305" s="42">
        <f>IF(OR('asset_&amp;_open_positions'!$C305="",'asset_&amp;_open_positions'!$J305="SWAP",'asset_&amp;_open_positions'!$J305="FUTURE",'asset_&amp;_open_positions'!$J305="CME FUTURE"),"",'asset_&amp;_open_positions'!$H305)</f>
        <v>9.9036090118562806E-2</v>
      </c>
    </row>
    <row r="306" spans="15:18" x14ac:dyDescent="0.25">
      <c r="O306" s="78" t="str">
        <f>IF('asset_&amp;_open_positions'!$C306="","",'asset_&amp;_open_positions'!$E306)</f>
        <v>QTUM</v>
      </c>
      <c r="P306" s="42">
        <f>IF('asset_&amp;_open_positions'!$C306="","",'asset_&amp;_open_positions'!$H306)</f>
        <v>2.7512538878983501</v>
      </c>
      <c r="Q306" s="78" t="str">
        <f>IF(OR('asset_&amp;_open_positions'!$C306="",'asset_&amp;_open_positions'!$J306="SWAP",'asset_&amp;_open_positions'!$J306="FUTURE",'asset_&amp;_open_positions'!$J306="CME FUTURE"),"",'asset_&amp;_open_positions'!$M306)</f>
        <v>QTUM</v>
      </c>
      <c r="R306" s="42">
        <f>IF(OR('asset_&amp;_open_positions'!$C306="",'asset_&amp;_open_positions'!$J306="SWAP",'asset_&amp;_open_positions'!$J306="FUTURE",'asset_&amp;_open_positions'!$J306="CME FUTURE"),"",'asset_&amp;_open_positions'!$H306)</f>
        <v>2.7512538878983501</v>
      </c>
    </row>
    <row r="307" spans="15:18" x14ac:dyDescent="0.25">
      <c r="O307" s="78" t="str">
        <f>IF('asset_&amp;_open_positions'!$C307="","",'asset_&amp;_open_positions'!$E307)</f>
        <v>REI</v>
      </c>
      <c r="P307" s="42">
        <f>IF('asset_&amp;_open_positions'!$C307="","",'asset_&amp;_open_positions'!$H307)</f>
        <v>2.93849895029278E-2</v>
      </c>
      <c r="Q307" s="78" t="str">
        <f>IF(OR('asset_&amp;_open_positions'!$C307="",'asset_&amp;_open_positions'!$J307="SWAP",'asset_&amp;_open_positions'!$J307="FUTURE",'asset_&amp;_open_positions'!$J307="CME FUTURE"),"",'asset_&amp;_open_positions'!$M307)</f>
        <v>REI</v>
      </c>
      <c r="R307" s="42">
        <f>IF(OR('asset_&amp;_open_positions'!$C307="",'asset_&amp;_open_positions'!$J307="SWAP",'asset_&amp;_open_positions'!$J307="FUTURE",'asset_&amp;_open_positions'!$J307="CME FUTURE"),"",'asset_&amp;_open_positions'!$H307)</f>
        <v>2.93849895029278E-2</v>
      </c>
    </row>
    <row r="308" spans="15:18" x14ac:dyDescent="0.25">
      <c r="O308" s="78" t="str">
        <f>IF('asset_&amp;_open_positions'!$C308="","",'asset_&amp;_open_positions'!$E308)</f>
        <v>SGB</v>
      </c>
      <c r="P308" s="42">
        <f>IF('asset_&amp;_open_positions'!$C308="","",'asset_&amp;_open_positions'!$H308)</f>
        <v>1.1351978850518E-2</v>
      </c>
      <c r="Q308" s="78" t="str">
        <f>IF(OR('asset_&amp;_open_positions'!$C308="",'asset_&amp;_open_positions'!$J308="SWAP",'asset_&amp;_open_positions'!$J308="FUTURE",'asset_&amp;_open_positions'!$J308="CME FUTURE"),"",'asset_&amp;_open_positions'!$M308)</f>
        <v>SGB</v>
      </c>
      <c r="R308" s="42">
        <f>IF(OR('asset_&amp;_open_positions'!$C308="",'asset_&amp;_open_positions'!$J308="SWAP",'asset_&amp;_open_positions'!$J308="FUTURE",'asset_&amp;_open_positions'!$J308="CME FUTURE"),"",'asset_&amp;_open_positions'!$H308)</f>
        <v>1.1351978850518E-2</v>
      </c>
    </row>
    <row r="309" spans="15:18" x14ac:dyDescent="0.25">
      <c r="O309" s="78" t="str">
        <f>IF('asset_&amp;_open_positions'!$C309="","",'asset_&amp;_open_positions'!$E309)</f>
        <v>SHIB</v>
      </c>
      <c r="P309" s="42">
        <f>IF('asset_&amp;_open_positions'!$C309="","",'asset_&amp;_open_positions'!$H309)</f>
        <v>1.1984596753718E-5</v>
      </c>
      <c r="Q309" s="78" t="str">
        <f>IF(OR('asset_&amp;_open_positions'!$C309="",'asset_&amp;_open_positions'!$J309="SWAP",'asset_&amp;_open_positions'!$J309="FUTURE",'asset_&amp;_open_positions'!$J309="CME FUTURE"),"",'asset_&amp;_open_positions'!$M309)</f>
        <v>SHIB</v>
      </c>
      <c r="R309" s="42">
        <f>IF(OR('asset_&amp;_open_positions'!$C309="",'asset_&amp;_open_positions'!$J309="SWAP",'asset_&amp;_open_positions'!$J309="FUTURE",'asset_&amp;_open_positions'!$J309="CME FUTURE"),"",'asset_&amp;_open_positions'!$H309)</f>
        <v>1.1984596753718E-5</v>
      </c>
    </row>
    <row r="310" spans="15:18" x14ac:dyDescent="0.25">
      <c r="O310" s="78" t="str">
        <f>IF('asset_&amp;_open_positions'!$C310="","",'asset_&amp;_open_positions'!$E310)</f>
        <v>SOL</v>
      </c>
      <c r="P310" s="42">
        <f>IF('asset_&amp;_open_positions'!$C310="","",'asset_&amp;_open_positions'!$H310)</f>
        <v>24.9933585283677</v>
      </c>
      <c r="Q310" s="78" t="str">
        <f>IF(OR('asset_&amp;_open_positions'!$C310="",'asset_&amp;_open_positions'!$J310="SWAP",'asset_&amp;_open_positions'!$J310="FUTURE",'asset_&amp;_open_positions'!$J310="CME FUTURE"),"",'asset_&amp;_open_positions'!$M310)</f>
        <v>SOL</v>
      </c>
      <c r="R310" s="42">
        <f>IF(OR('asset_&amp;_open_positions'!$C310="",'asset_&amp;_open_positions'!$J310="SWAP",'asset_&amp;_open_positions'!$J310="FUTURE",'asset_&amp;_open_positions'!$J310="CME FUTURE"),"",'asset_&amp;_open_positions'!$H310)</f>
        <v>24.9933585283677</v>
      </c>
    </row>
    <row r="311" spans="15:18" x14ac:dyDescent="0.25">
      <c r="O311" s="78" t="str">
        <f>IF('asset_&amp;_open_positions'!$C311="","",'asset_&amp;_open_positions'!$E311)</f>
        <v>SOLO</v>
      </c>
      <c r="P311" s="42">
        <f>IF('asset_&amp;_open_positions'!$C311="","",'asset_&amp;_open_positions'!$H311)</f>
        <v>0.157852787511678</v>
      </c>
      <c r="Q311" s="78" t="str">
        <f>IF(OR('asset_&amp;_open_positions'!$C311="",'asset_&amp;_open_positions'!$J311="SWAP",'asset_&amp;_open_positions'!$J311="FUTURE",'asset_&amp;_open_positions'!$J311="CME FUTURE"),"",'asset_&amp;_open_positions'!$M311)</f>
        <v>SOLO</v>
      </c>
      <c r="R311" s="42">
        <f>IF(OR('asset_&amp;_open_positions'!$C311="",'asset_&amp;_open_positions'!$J311="SWAP",'asset_&amp;_open_positions'!$J311="FUTURE",'asset_&amp;_open_positions'!$J311="CME FUTURE"),"",'asset_&amp;_open_positions'!$H311)</f>
        <v>0.157852787511678</v>
      </c>
    </row>
    <row r="312" spans="15:18" x14ac:dyDescent="0.25">
      <c r="O312" s="78" t="str">
        <f>IF('asset_&amp;_open_positions'!$C312="","",'asset_&amp;_open_positions'!$E312)</f>
        <v>STORJ</v>
      </c>
      <c r="P312" s="42">
        <f>IF('asset_&amp;_open_positions'!$C312="","",'asset_&amp;_open_positions'!$H312)</f>
        <v>0.39014047361128301</v>
      </c>
      <c r="Q312" s="78" t="str">
        <f>IF(OR('asset_&amp;_open_positions'!$C312="",'asset_&amp;_open_positions'!$J312="SWAP",'asset_&amp;_open_positions'!$J312="FUTURE",'asset_&amp;_open_positions'!$J312="CME FUTURE"),"",'asset_&amp;_open_positions'!$M312)</f>
        <v>STORJ</v>
      </c>
      <c r="R312" s="42">
        <f>IF(OR('asset_&amp;_open_positions'!$C312="",'asset_&amp;_open_positions'!$J312="SWAP",'asset_&amp;_open_positions'!$J312="FUTURE",'asset_&amp;_open_positions'!$J312="CME FUTURE"),"",'asset_&amp;_open_positions'!$H312)</f>
        <v>0.39014047361128301</v>
      </c>
    </row>
    <row r="313" spans="15:18" x14ac:dyDescent="0.25">
      <c r="O313" s="78" t="str">
        <f>IF('asset_&amp;_open_positions'!$C313="","",'asset_&amp;_open_positions'!$E313)</f>
        <v>TRX</v>
      </c>
      <c r="P313" s="42">
        <f>IF('asset_&amp;_open_positions'!$C313="","",'asset_&amp;_open_positions'!$H313)</f>
        <v>6.3193223607952306E-2</v>
      </c>
      <c r="Q313" s="78" t="str">
        <f>IF(OR('asset_&amp;_open_positions'!$C313="",'asset_&amp;_open_positions'!$J313="SWAP",'asset_&amp;_open_positions'!$J313="FUTURE",'asset_&amp;_open_positions'!$J313="CME FUTURE"),"",'asset_&amp;_open_positions'!$M313)</f>
        <v>TRX</v>
      </c>
      <c r="R313" s="42">
        <f>IF(OR('asset_&amp;_open_positions'!$C313="",'asset_&amp;_open_positions'!$J313="SWAP",'asset_&amp;_open_positions'!$J313="FUTURE",'asset_&amp;_open_positions'!$J313="CME FUTURE"),"",'asset_&amp;_open_positions'!$H313)</f>
        <v>6.3193223607952306E-2</v>
      </c>
    </row>
    <row r="314" spans="15:18" x14ac:dyDescent="0.25">
      <c r="O314" s="78" t="str">
        <f>IF('asset_&amp;_open_positions'!$C314="","",'asset_&amp;_open_positions'!$E314)</f>
        <v>TT</v>
      </c>
      <c r="P314" s="42">
        <f>IF('asset_&amp;_open_positions'!$C314="","",'asset_&amp;_open_positions'!$H314)</f>
        <v>4.1831634308758898E-3</v>
      </c>
      <c r="Q314" s="78" t="str">
        <f>IF(OR('asset_&amp;_open_positions'!$C314="",'asset_&amp;_open_positions'!$J314="SWAP",'asset_&amp;_open_positions'!$J314="FUTURE",'asset_&amp;_open_positions'!$J314="CME FUTURE"),"",'asset_&amp;_open_positions'!$M314)</f>
        <v>TT</v>
      </c>
      <c r="R314" s="42">
        <f>IF(OR('asset_&amp;_open_positions'!$C314="",'asset_&amp;_open_positions'!$J314="SWAP",'asset_&amp;_open_positions'!$J314="FUTURE",'asset_&amp;_open_positions'!$J314="CME FUTURE"),"",'asset_&amp;_open_positions'!$H314)</f>
        <v>4.1831634308758898E-3</v>
      </c>
    </row>
    <row r="315" spans="15:18" x14ac:dyDescent="0.25">
      <c r="O315" s="78" t="str">
        <f>IF('asset_&amp;_open_positions'!$C315="","",'asset_&amp;_open_positions'!$E315)</f>
        <v>TUSD</v>
      </c>
      <c r="P315" s="42">
        <f>IF('asset_&amp;_open_positions'!$C315="","",'asset_&amp;_open_positions'!$H315)</f>
        <v>1.00071495558965</v>
      </c>
      <c r="Q315" s="78" t="str">
        <f>IF(OR('asset_&amp;_open_positions'!$C315="",'asset_&amp;_open_positions'!$J315="SWAP",'asset_&amp;_open_positions'!$J315="FUTURE",'asset_&amp;_open_positions'!$J315="CME FUTURE"),"",'asset_&amp;_open_positions'!$M315)</f>
        <v>TUSD</v>
      </c>
      <c r="R315" s="42">
        <f>IF(OR('asset_&amp;_open_positions'!$C315="",'asset_&amp;_open_positions'!$J315="SWAP",'asset_&amp;_open_positions'!$J315="FUTURE",'asset_&amp;_open_positions'!$J315="CME FUTURE"),"",'asset_&amp;_open_positions'!$H315)</f>
        <v>1.00071495558965</v>
      </c>
    </row>
    <row r="316" spans="15:18" x14ac:dyDescent="0.25">
      <c r="O316" s="78" t="str">
        <f>IF('asset_&amp;_open_positions'!$C316="","",'asset_&amp;_open_positions'!$E316)</f>
        <v>UNI</v>
      </c>
      <c r="P316" s="42">
        <f>IF('asset_&amp;_open_positions'!$C316="","",'asset_&amp;_open_positions'!$H316)</f>
        <v>6.8127508479071297</v>
      </c>
      <c r="Q316" s="78" t="str">
        <f>IF(OR('asset_&amp;_open_positions'!$C316="",'asset_&amp;_open_positions'!$J316="SWAP",'asset_&amp;_open_positions'!$J316="FUTURE",'asset_&amp;_open_positions'!$J316="CME FUTURE"),"",'asset_&amp;_open_positions'!$M316)</f>
        <v>UNI</v>
      </c>
      <c r="R316" s="42">
        <f>IF(OR('asset_&amp;_open_positions'!$C316="",'asset_&amp;_open_positions'!$J316="SWAP",'asset_&amp;_open_positions'!$J316="FUTURE",'asset_&amp;_open_positions'!$J316="CME FUTURE"),"",'asset_&amp;_open_positions'!$H316)</f>
        <v>6.8127508479071297</v>
      </c>
    </row>
    <row r="317" spans="15:18" x14ac:dyDescent="0.25">
      <c r="O317" s="78" t="str">
        <f>IF('asset_&amp;_open_positions'!$C317="","",'asset_&amp;_open_positions'!$E317)</f>
        <v>USDC</v>
      </c>
      <c r="P317" s="42">
        <f>IF('asset_&amp;_open_positions'!$C317="","",'asset_&amp;_open_positions'!$H317)</f>
        <v>1.0001497226834299</v>
      </c>
      <c r="Q317" s="78" t="str">
        <f>IF(OR('asset_&amp;_open_positions'!$C317="",'asset_&amp;_open_positions'!$J317="SWAP",'asset_&amp;_open_positions'!$J317="FUTURE",'asset_&amp;_open_positions'!$J317="CME FUTURE"),"",'asset_&amp;_open_positions'!$M317)</f>
        <v>USDC</v>
      </c>
      <c r="R317" s="42">
        <f>IF(OR('asset_&amp;_open_positions'!$C317="",'asset_&amp;_open_positions'!$J317="SWAP",'asset_&amp;_open_positions'!$J317="FUTURE",'asset_&amp;_open_positions'!$J317="CME FUTURE"),"",'asset_&amp;_open_positions'!$H317)</f>
        <v>1.0001497226834299</v>
      </c>
    </row>
    <row r="318" spans="15:18" x14ac:dyDescent="0.25">
      <c r="O318" s="78" t="str">
        <f>IF('asset_&amp;_open_positions'!$C318="","",'asset_&amp;_open_positions'!$E318)</f>
        <v>USDP</v>
      </c>
      <c r="P318" s="42">
        <f>IF('asset_&amp;_open_positions'!$C318="","",'asset_&amp;_open_positions'!$H318)</f>
        <v>0.99914619430029405</v>
      </c>
      <c r="Q318" s="78" t="str">
        <f>IF(OR('asset_&amp;_open_positions'!$C318="",'asset_&amp;_open_positions'!$J318="SWAP",'asset_&amp;_open_positions'!$J318="FUTURE",'asset_&amp;_open_positions'!$J318="CME FUTURE"),"",'asset_&amp;_open_positions'!$M318)</f>
        <v>USDP</v>
      </c>
      <c r="R318" s="42">
        <f>IF(OR('asset_&amp;_open_positions'!$C318="",'asset_&amp;_open_positions'!$J318="SWAP",'asset_&amp;_open_positions'!$J318="FUTURE",'asset_&amp;_open_positions'!$J318="CME FUTURE"),"",'asset_&amp;_open_positions'!$H318)</f>
        <v>0.99914619430029405</v>
      </c>
    </row>
    <row r="319" spans="15:18" x14ac:dyDescent="0.25">
      <c r="O319" s="78" t="str">
        <f>IF('asset_&amp;_open_positions'!$C319="","",'asset_&amp;_open_positions'!$E319)</f>
        <v>USDT</v>
      </c>
      <c r="P319" s="42">
        <f>IF('asset_&amp;_open_positions'!$C319="","",'asset_&amp;_open_positions'!$H319)</f>
        <v>1.0000978259692599</v>
      </c>
      <c r="Q319" s="78" t="str">
        <f>IF(OR('asset_&amp;_open_positions'!$C319="",'asset_&amp;_open_positions'!$J319="SWAP",'asset_&amp;_open_positions'!$J319="FUTURE",'asset_&amp;_open_positions'!$J319="CME FUTURE"),"",'asset_&amp;_open_positions'!$M319)</f>
        <v>USDT</v>
      </c>
      <c r="R319" s="42">
        <f>IF(OR('asset_&amp;_open_positions'!$C319="",'asset_&amp;_open_positions'!$J319="SWAP",'asset_&amp;_open_positions'!$J319="FUTURE",'asset_&amp;_open_positions'!$J319="CME FUTURE"),"",'asset_&amp;_open_positions'!$H319)</f>
        <v>1.0000978259692599</v>
      </c>
    </row>
    <row r="320" spans="15:18" x14ac:dyDescent="0.25">
      <c r="O320" s="78" t="str">
        <f>IF('asset_&amp;_open_positions'!$C320="","",'asset_&amp;_open_positions'!$E320)</f>
        <v>VET</v>
      </c>
      <c r="P320" s="42">
        <f>IF('asset_&amp;_open_positions'!$C320="","",'asset_&amp;_open_positions'!$H320)</f>
        <v>2.4814152330007899E-2</v>
      </c>
      <c r="Q320" s="78" t="str">
        <f>IF(OR('asset_&amp;_open_positions'!$C320="",'asset_&amp;_open_positions'!$J320="SWAP",'asset_&amp;_open_positions'!$J320="FUTURE",'asset_&amp;_open_positions'!$J320="CME FUTURE"),"",'asset_&amp;_open_positions'!$M320)</f>
        <v>VET</v>
      </c>
      <c r="R320" s="42">
        <f>IF(OR('asset_&amp;_open_positions'!$C320="",'asset_&amp;_open_positions'!$J320="SWAP",'asset_&amp;_open_positions'!$J320="FUTURE",'asset_&amp;_open_positions'!$J320="CME FUTURE"),"",'asset_&amp;_open_positions'!$H320)</f>
        <v>2.4814152330007899E-2</v>
      </c>
    </row>
    <row r="321" spans="15:18" x14ac:dyDescent="0.25">
      <c r="O321" s="78" t="str">
        <f>IF('asset_&amp;_open_positions'!$C321="","",'asset_&amp;_open_positions'!$E321)</f>
        <v>VSYS</v>
      </c>
      <c r="P321" s="42">
        <f>IF('asset_&amp;_open_positions'!$C321="","",'asset_&amp;_open_positions'!$H321)</f>
        <v>1.08538781732181E-3</v>
      </c>
      <c r="Q321" s="78" t="str">
        <f>IF(OR('asset_&amp;_open_positions'!$C321="",'asset_&amp;_open_positions'!$J321="SWAP",'asset_&amp;_open_positions'!$J321="FUTURE",'asset_&amp;_open_positions'!$J321="CME FUTURE"),"",'asset_&amp;_open_positions'!$M321)</f>
        <v>VSYS</v>
      </c>
      <c r="R321" s="42">
        <f>IF(OR('asset_&amp;_open_positions'!$C321="",'asset_&amp;_open_positions'!$J321="SWAP",'asset_&amp;_open_positions'!$J321="FUTURE",'asset_&amp;_open_positions'!$J321="CME FUTURE"),"",'asset_&amp;_open_positions'!$H321)</f>
        <v>1.08538781732181E-3</v>
      </c>
    </row>
    <row r="322" spans="15:18" x14ac:dyDescent="0.25">
      <c r="O322" s="78" t="str">
        <f>IF('asset_&amp;_open_positions'!$C322="","",'asset_&amp;_open_positions'!$E322)</f>
        <v>XEC</v>
      </c>
      <c r="P322" s="42">
        <f>IF('asset_&amp;_open_positions'!$C322="","",'asset_&amp;_open_positions'!$H322)</f>
        <v>3.6695978095624499E-5</v>
      </c>
      <c r="Q322" s="78" t="str">
        <f>IF(OR('asset_&amp;_open_positions'!$C322="",'asset_&amp;_open_positions'!$J322="SWAP",'asset_&amp;_open_positions'!$J322="FUTURE",'asset_&amp;_open_positions'!$J322="CME FUTURE"),"",'asset_&amp;_open_positions'!$M322)</f>
        <v>XEC</v>
      </c>
      <c r="R322" s="42">
        <f>IF(OR('asset_&amp;_open_positions'!$C322="",'asset_&amp;_open_positions'!$J322="SWAP",'asset_&amp;_open_positions'!$J322="FUTURE",'asset_&amp;_open_positions'!$J322="CME FUTURE"),"",'asset_&amp;_open_positions'!$H322)</f>
        <v>3.6695978095624499E-5</v>
      </c>
    </row>
    <row r="323" spans="15:18" x14ac:dyDescent="0.25">
      <c r="O323" s="78" t="str">
        <f>IF('asset_&amp;_open_positions'!$C323="","",'asset_&amp;_open_positions'!$E323)</f>
        <v>XLM</v>
      </c>
      <c r="P323" s="42">
        <f>IF('asset_&amp;_open_positions'!$C323="","",'asset_&amp;_open_positions'!$H323)</f>
        <v>9.2276418191393303E-2</v>
      </c>
      <c r="Q323" s="78" t="str">
        <f>IF(OR('asset_&amp;_open_positions'!$C323="",'asset_&amp;_open_positions'!$J323="SWAP",'asset_&amp;_open_positions'!$J323="FUTURE",'asset_&amp;_open_positions'!$J323="CME FUTURE"),"",'asset_&amp;_open_positions'!$M323)</f>
        <v>XLM</v>
      </c>
      <c r="R323" s="42">
        <f>IF(OR('asset_&amp;_open_positions'!$C323="",'asset_&amp;_open_positions'!$J323="SWAP",'asset_&amp;_open_positions'!$J323="FUTURE",'asset_&amp;_open_positions'!$J323="CME FUTURE"),"",'asset_&amp;_open_positions'!$H323)</f>
        <v>9.2276418191393303E-2</v>
      </c>
    </row>
    <row r="324" spans="15:18" x14ac:dyDescent="0.25">
      <c r="O324" s="78" t="str">
        <f>IF('asset_&amp;_open_positions'!$C324="","",'asset_&amp;_open_positions'!$E324)</f>
        <v>XRP</v>
      </c>
      <c r="P324" s="42">
        <f>IF('asset_&amp;_open_positions'!$C324="","",'asset_&amp;_open_positions'!$H324)</f>
        <v>0.41389184898682302</v>
      </c>
      <c r="Q324" s="78" t="str">
        <f>IF(OR('asset_&amp;_open_positions'!$C324="",'asset_&amp;_open_positions'!$J324="SWAP",'asset_&amp;_open_positions'!$J324="FUTURE",'asset_&amp;_open_positions'!$J324="CME FUTURE"),"",'asset_&amp;_open_positions'!$M324)</f>
        <v>XRP</v>
      </c>
      <c r="R324" s="42">
        <f>IF(OR('asset_&amp;_open_positions'!$C324="",'asset_&amp;_open_positions'!$J324="SWAP",'asset_&amp;_open_positions'!$J324="FUTURE",'asset_&amp;_open_positions'!$J324="CME FUTURE"),"",'asset_&amp;_open_positions'!$H324)</f>
        <v>0.41389184898682302</v>
      </c>
    </row>
    <row r="325" spans="15:18" x14ac:dyDescent="0.25">
      <c r="O325" s="78" t="str">
        <f>IF('asset_&amp;_open_positions'!$C325="","",'asset_&amp;_open_positions'!$E325)</f>
        <v>XTZ</v>
      </c>
      <c r="P325" s="42">
        <f>IF('asset_&amp;_open_positions'!$C325="","",'asset_&amp;_open_positions'!$H325)</f>
        <v>1.09557376150398</v>
      </c>
      <c r="Q325" s="78" t="str">
        <f>IF(OR('asset_&amp;_open_positions'!$C325="",'asset_&amp;_open_positions'!$J325="SWAP",'asset_&amp;_open_positions'!$J325="FUTURE",'asset_&amp;_open_positions'!$J325="CME FUTURE"),"",'asset_&amp;_open_positions'!$M325)</f>
        <v>XTZ</v>
      </c>
      <c r="R325" s="42">
        <f>IF(OR('asset_&amp;_open_positions'!$C325="",'asset_&amp;_open_positions'!$J325="SWAP",'asset_&amp;_open_positions'!$J325="FUTURE",'asset_&amp;_open_positions'!$J325="CME FUTURE"),"",'asset_&amp;_open_positions'!$H325)</f>
        <v>1.09557376150398</v>
      </c>
    </row>
    <row r="326" spans="15:18" x14ac:dyDescent="0.25">
      <c r="O326" s="78" t="str">
        <f>IF('asset_&amp;_open_positions'!$C326="","",'asset_&amp;_open_positions'!$E326)</f>
        <v>YFII</v>
      </c>
      <c r="P326" s="42">
        <f>IF('asset_&amp;_open_positions'!$C326="","",'asset_&amp;_open_positions'!$H326)</f>
        <v>1316.8615204718501</v>
      </c>
      <c r="Q326" s="78" t="str">
        <f>IF(OR('asset_&amp;_open_positions'!$C326="",'asset_&amp;_open_positions'!$J326="SWAP",'asset_&amp;_open_positions'!$J326="FUTURE",'asset_&amp;_open_positions'!$J326="CME FUTURE"),"",'asset_&amp;_open_positions'!$M326)</f>
        <v>YFII</v>
      </c>
      <c r="R326" s="42">
        <f>IF(OR('asset_&amp;_open_positions'!$C326="",'asset_&amp;_open_positions'!$J326="SWAP",'asset_&amp;_open_positions'!$J326="FUTURE",'asset_&amp;_open_positions'!$J326="CME FUTURE"),"",'asset_&amp;_open_positions'!$H326)</f>
        <v>1316.8615204718501</v>
      </c>
    </row>
    <row r="327" spans="15:18" x14ac:dyDescent="0.25">
      <c r="O327" s="78" t="str">
        <f>IF('asset_&amp;_open_positions'!$C327="","",'asset_&amp;_open_positions'!$E327)</f>
        <v>ZEC</v>
      </c>
      <c r="P327" s="42">
        <f>IF('asset_&amp;_open_positions'!$C327="","",'asset_&amp;_open_positions'!$H327)</f>
        <v>47.227844371779298</v>
      </c>
      <c r="Q327" s="78" t="str">
        <f>IF(OR('asset_&amp;_open_positions'!$C327="",'asset_&amp;_open_positions'!$J327="SWAP",'asset_&amp;_open_positions'!$J327="FUTURE",'asset_&amp;_open_positions'!$J327="CME FUTURE"),"",'asset_&amp;_open_positions'!$M327)</f>
        <v>ZEC</v>
      </c>
      <c r="R327" s="42">
        <f>IF(OR('asset_&amp;_open_positions'!$C327="",'asset_&amp;_open_positions'!$J327="SWAP",'asset_&amp;_open_positions'!$J327="FUTURE",'asset_&amp;_open_positions'!$J327="CME FUTURE"),"",'asset_&amp;_open_positions'!$H327)</f>
        <v>47.227844371779298</v>
      </c>
    </row>
    <row r="328" spans="15:18" x14ac:dyDescent="0.25">
      <c r="O328" s="78" t="str">
        <f>IF('asset_&amp;_open_positions'!$C328="","",'asset_&amp;_open_positions'!$E328)</f>
        <v>ZIL</v>
      </c>
      <c r="P328" s="42">
        <f>IF('asset_&amp;_open_positions'!$C328="","",'asset_&amp;_open_positions'!$H328)</f>
        <v>2.8175091027441999E-2</v>
      </c>
      <c r="Q328" s="78" t="str">
        <f>IF(OR('asset_&amp;_open_positions'!$C328="",'asset_&amp;_open_positions'!$J328="SWAP",'asset_&amp;_open_positions'!$J328="FUTURE",'asset_&amp;_open_positions'!$J328="CME FUTURE"),"",'asset_&amp;_open_positions'!$M328)</f>
        <v>ZIL</v>
      </c>
      <c r="R328" s="42">
        <f>IF(OR('asset_&amp;_open_positions'!$C328="",'asset_&amp;_open_positions'!$J328="SWAP",'asset_&amp;_open_positions'!$J328="FUTURE",'asset_&amp;_open_positions'!$J328="CME FUTURE"),"",'asset_&amp;_open_positions'!$H328)</f>
        <v>2.8175091027441999E-2</v>
      </c>
    </row>
    <row r="329" spans="15:18" x14ac:dyDescent="0.25">
      <c r="O329" s="78" t="str">
        <f>IF('asset_&amp;_open_positions'!$C329="","",'asset_&amp;_open_positions'!$E329)</f>
        <v>BCH</v>
      </c>
      <c r="P329" s="42">
        <f>IF('asset_&amp;_open_positions'!$C329="","",'asset_&amp;_open_positions'!$H329)</f>
        <v>136.29177162490899</v>
      </c>
      <c r="Q329" s="78" t="str">
        <f>IF(OR('asset_&amp;_open_positions'!$C329="",'asset_&amp;_open_positions'!$J329="SWAP",'asset_&amp;_open_positions'!$J329="FUTURE",'asset_&amp;_open_positions'!$J329="CME FUTURE"),"",'asset_&amp;_open_positions'!$M329)</f>
        <v>BCH</v>
      </c>
      <c r="R329" s="42">
        <f>IF(OR('asset_&amp;_open_positions'!$C329="",'asset_&amp;_open_positions'!$J329="SWAP",'asset_&amp;_open_positions'!$J329="FUTURE",'asset_&amp;_open_positions'!$J329="CME FUTURE"),"",'asset_&amp;_open_positions'!$H329)</f>
        <v>136.29177162490899</v>
      </c>
    </row>
    <row r="330" spans="15:18" x14ac:dyDescent="0.25">
      <c r="O330" s="78" t="str">
        <f>IF('asset_&amp;_open_positions'!$C330="","",'asset_&amp;_open_positions'!$E330)</f>
        <v>ETC</v>
      </c>
      <c r="P330" s="42">
        <f>IF('asset_&amp;_open_positions'!$C330="","",'asset_&amp;_open_positions'!$H330)</f>
        <v>22.367513521128402</v>
      </c>
      <c r="Q330" s="78" t="str">
        <f>IF(OR('asset_&amp;_open_positions'!$C330="",'asset_&amp;_open_positions'!$J330="SWAP",'asset_&amp;_open_positions'!$J330="FUTURE",'asset_&amp;_open_positions'!$J330="CME FUTURE"),"",'asset_&amp;_open_positions'!$M330)</f>
        <v>ETC</v>
      </c>
      <c r="R330" s="42">
        <f>IF(OR('asset_&amp;_open_positions'!$C330="",'asset_&amp;_open_positions'!$J330="SWAP",'asset_&amp;_open_positions'!$J330="FUTURE",'asset_&amp;_open_positions'!$J330="CME FUTURE"),"",'asset_&amp;_open_positions'!$H330)</f>
        <v>22.367513521128402</v>
      </c>
    </row>
    <row r="331" spans="15:18" x14ac:dyDescent="0.25">
      <c r="O331" s="78" t="str">
        <f>IF('asset_&amp;_open_positions'!$C331="","",'asset_&amp;_open_positions'!$E331)</f>
        <v>LTC</v>
      </c>
      <c r="P331" s="42">
        <f>IF('asset_&amp;_open_positions'!$C331="","",'asset_&amp;_open_positions'!$H331)</f>
        <v>100.443629156124</v>
      </c>
      <c r="Q331" s="78" t="str">
        <f>IF(OR('asset_&amp;_open_positions'!$C331="",'asset_&amp;_open_positions'!$J331="SWAP",'asset_&amp;_open_positions'!$J331="FUTURE",'asset_&amp;_open_positions'!$J331="CME FUTURE"),"",'asset_&amp;_open_positions'!$M331)</f>
        <v>LTC</v>
      </c>
      <c r="R331" s="42">
        <f>IF(OR('asset_&amp;_open_positions'!$C331="",'asset_&amp;_open_positions'!$J331="SWAP",'asset_&amp;_open_positions'!$J331="FUTURE",'asset_&amp;_open_positions'!$J331="CME FUTURE"),"",'asset_&amp;_open_positions'!$H331)</f>
        <v>100.443629156124</v>
      </c>
    </row>
    <row r="332" spans="15:18" x14ac:dyDescent="0.25">
      <c r="O332" s="78" t="str">
        <f>IF('asset_&amp;_open_positions'!$C332="","",'asset_&amp;_open_positions'!$E332)</f>
        <v>TRX</v>
      </c>
      <c r="P332" s="42">
        <f>IF('asset_&amp;_open_positions'!$C332="","",'asset_&amp;_open_positions'!$H332)</f>
        <v>6.3193223607952306E-2</v>
      </c>
      <c r="Q332" s="78" t="str">
        <f>IF(OR('asset_&amp;_open_positions'!$C332="",'asset_&amp;_open_positions'!$J332="SWAP",'asset_&amp;_open_positions'!$J332="FUTURE",'asset_&amp;_open_positions'!$J332="CME FUTURE"),"",'asset_&amp;_open_positions'!$M332)</f>
        <v>TRX</v>
      </c>
      <c r="R332" s="42">
        <f>IF(OR('asset_&amp;_open_positions'!$C332="",'asset_&amp;_open_positions'!$J332="SWAP",'asset_&amp;_open_positions'!$J332="FUTURE",'asset_&amp;_open_positions'!$J332="CME FUTURE"),"",'asset_&amp;_open_positions'!$H332)</f>
        <v>6.3193223607952306E-2</v>
      </c>
    </row>
    <row r="333" spans="15:18" x14ac:dyDescent="0.25">
      <c r="O333" s="78" t="str">
        <f>IF('asset_&amp;_open_positions'!$C333="","",'asset_&amp;_open_positions'!$E333)</f>
        <v>USDT</v>
      </c>
      <c r="P333" s="42">
        <f>IF('asset_&amp;_open_positions'!$C333="","",'asset_&amp;_open_positions'!$H333)</f>
        <v>1.0000978259692599</v>
      </c>
      <c r="Q333" s="78" t="str">
        <f>IF(OR('asset_&amp;_open_positions'!$C333="",'asset_&amp;_open_positions'!$J333="SWAP",'asset_&amp;_open_positions'!$J333="FUTURE",'asset_&amp;_open_positions'!$J333="CME FUTURE"),"",'asset_&amp;_open_positions'!$M333)</f>
        <v>USDT</v>
      </c>
      <c r="R333" s="42">
        <f>IF(OR('asset_&amp;_open_positions'!$C333="",'asset_&amp;_open_positions'!$J333="SWAP",'asset_&amp;_open_positions'!$J333="FUTURE",'asset_&amp;_open_positions'!$J333="CME FUTURE"),"",'asset_&amp;_open_positions'!$H333)</f>
        <v>1.0000978259692599</v>
      </c>
    </row>
    <row r="334" spans="15:18" x14ac:dyDescent="0.25">
      <c r="O334" s="78" t="str">
        <f>IF('asset_&amp;_open_positions'!$C334="","",'asset_&amp;_open_positions'!$E334)</f>
        <v>XRP</v>
      </c>
      <c r="P334" s="42">
        <f>IF('asset_&amp;_open_positions'!$C334="","",'asset_&amp;_open_positions'!$H334)</f>
        <v>0.41389184898682302</v>
      </c>
      <c r="Q334" s="78" t="str">
        <f>IF(OR('asset_&amp;_open_positions'!$C334="",'asset_&amp;_open_positions'!$J334="SWAP",'asset_&amp;_open_positions'!$J334="FUTURE",'asset_&amp;_open_positions'!$J334="CME FUTURE"),"",'asset_&amp;_open_positions'!$M334)</f>
        <v>XRP</v>
      </c>
      <c r="R334" s="42">
        <f>IF(OR('asset_&amp;_open_positions'!$C334="",'asset_&amp;_open_positions'!$J334="SWAP",'asset_&amp;_open_positions'!$J334="FUTURE",'asset_&amp;_open_positions'!$J334="CME FUTURE"),"",'asset_&amp;_open_positions'!$H334)</f>
        <v>0.41389184898682302</v>
      </c>
    </row>
    <row r="335" spans="15:18" x14ac:dyDescent="0.25">
      <c r="O335" s="78" t="str">
        <f>IF('asset_&amp;_open_positions'!$C335="","",'asset_&amp;_open_positions'!$E335)</f>
        <v>ATOM</v>
      </c>
      <c r="P335" s="42">
        <f>IF('asset_&amp;_open_positions'!$C335="","",'asset_&amp;_open_positions'!$H335)</f>
        <v>14.868429486531401</v>
      </c>
      <c r="Q335" s="78" t="str">
        <f>IF(OR('asset_&amp;_open_positions'!$C335="",'asset_&amp;_open_positions'!$J335="SWAP",'asset_&amp;_open_positions'!$J335="FUTURE",'asset_&amp;_open_positions'!$J335="CME FUTURE"),"",'asset_&amp;_open_positions'!$M335)</f>
        <v>ATOM</v>
      </c>
      <c r="R335" s="42">
        <f>IF(OR('asset_&amp;_open_positions'!$C335="",'asset_&amp;_open_positions'!$J335="SWAP",'asset_&amp;_open_positions'!$J335="FUTURE",'asset_&amp;_open_positions'!$J335="CME FUTURE"),"",'asset_&amp;_open_positions'!$H335)</f>
        <v>14.868429486531401</v>
      </c>
    </row>
    <row r="336" spans="15:18" x14ac:dyDescent="0.25">
      <c r="O336" s="78" t="str">
        <f>IF('asset_&amp;_open_positions'!$C336="","",'asset_&amp;_open_positions'!$E336)</f>
        <v>BCH</v>
      </c>
      <c r="P336" s="42">
        <f>IF('asset_&amp;_open_positions'!$C336="","",'asset_&amp;_open_positions'!$H336)</f>
        <v>136.29177162490899</v>
      </c>
      <c r="Q336" s="78" t="str">
        <f>IF(OR('asset_&amp;_open_positions'!$C336="",'asset_&amp;_open_positions'!$J336="SWAP",'asset_&amp;_open_positions'!$J336="FUTURE",'asset_&amp;_open_positions'!$J336="CME FUTURE"),"",'asset_&amp;_open_positions'!$M336)</f>
        <v>BCH</v>
      </c>
      <c r="R336" s="42">
        <f>IF(OR('asset_&amp;_open_positions'!$C336="",'asset_&amp;_open_positions'!$J336="SWAP",'asset_&amp;_open_positions'!$J336="FUTURE",'asset_&amp;_open_positions'!$J336="CME FUTURE"),"",'asset_&amp;_open_positions'!$H336)</f>
        <v>136.29177162490899</v>
      </c>
    </row>
    <row r="337" spans="15:18" x14ac:dyDescent="0.25">
      <c r="O337" s="78" t="str">
        <f>IF('asset_&amp;_open_positions'!$C337="","",'asset_&amp;_open_positions'!$E337)</f>
        <v>BTC</v>
      </c>
      <c r="P337" s="42">
        <f>IF('asset_&amp;_open_positions'!$C337="","",'asset_&amp;_open_positions'!$H337)</f>
        <v>23723.7696534846</v>
      </c>
      <c r="Q337" s="78" t="str">
        <f>IF(OR('asset_&amp;_open_positions'!$C337="",'asset_&amp;_open_positions'!$J337="SWAP",'asset_&amp;_open_positions'!$J337="FUTURE",'asset_&amp;_open_positions'!$J337="CME FUTURE"),"",'asset_&amp;_open_positions'!$M337)</f>
        <v>BTC</v>
      </c>
      <c r="R337" s="42">
        <f>IF(OR('asset_&amp;_open_positions'!$C337="",'asset_&amp;_open_positions'!$J337="SWAP",'asset_&amp;_open_positions'!$J337="FUTURE",'asset_&amp;_open_positions'!$J337="CME FUTURE"),"",'asset_&amp;_open_positions'!$H337)</f>
        <v>23723.7696534846</v>
      </c>
    </row>
    <row r="338" spans="15:18" x14ac:dyDescent="0.25">
      <c r="O338" s="78" t="str">
        <f>IF('asset_&amp;_open_positions'!$C338="","",'asset_&amp;_open_positions'!$E338)</f>
        <v>EOS</v>
      </c>
      <c r="P338" s="42">
        <f>IF('asset_&amp;_open_positions'!$C338="","",'asset_&amp;_open_positions'!$H338)</f>
        <v>1.0777645217276699</v>
      </c>
      <c r="Q338" s="78" t="str">
        <f>IF(OR('asset_&amp;_open_positions'!$C338="",'asset_&amp;_open_positions'!$J338="SWAP",'asset_&amp;_open_positions'!$J338="FUTURE",'asset_&amp;_open_positions'!$J338="CME FUTURE"),"",'asset_&amp;_open_positions'!$M338)</f>
        <v>EOS</v>
      </c>
      <c r="R338" s="42">
        <f>IF(OR('asset_&amp;_open_positions'!$C338="",'asset_&amp;_open_positions'!$J338="SWAP",'asset_&amp;_open_positions'!$J338="FUTURE",'asset_&amp;_open_positions'!$J338="CME FUTURE"),"",'asset_&amp;_open_positions'!$H338)</f>
        <v>1.0777645217276699</v>
      </c>
    </row>
    <row r="339" spans="15:18" x14ac:dyDescent="0.25">
      <c r="O339" s="78" t="str">
        <f>IF('asset_&amp;_open_positions'!$C339="","",'asset_&amp;_open_positions'!$E339)</f>
        <v>ETHW</v>
      </c>
      <c r="P339" s="42">
        <f>IF('asset_&amp;_open_positions'!$C339="","",'asset_&amp;_open_positions'!$H339)</f>
        <v>3.84509778746901</v>
      </c>
      <c r="Q339" s="78" t="str">
        <f>IF(OR('asset_&amp;_open_positions'!$C339="",'asset_&amp;_open_positions'!$J339="SWAP",'asset_&amp;_open_positions'!$J339="FUTURE",'asset_&amp;_open_positions'!$J339="CME FUTURE"),"",'asset_&amp;_open_positions'!$M339)</f>
        <v>ETHW</v>
      </c>
      <c r="R339" s="42">
        <f>IF(OR('asset_&amp;_open_positions'!$C339="",'asset_&amp;_open_positions'!$J339="SWAP",'asset_&amp;_open_positions'!$J339="FUTURE",'asset_&amp;_open_positions'!$J339="CME FUTURE"),"",'asset_&amp;_open_positions'!$H339)</f>
        <v>3.84509778746901</v>
      </c>
    </row>
    <row r="340" spans="15:18" x14ac:dyDescent="0.25">
      <c r="O340" s="78" t="str">
        <f>IF('asset_&amp;_open_positions'!$C340="","",'asset_&amp;_open_positions'!$E340)</f>
        <v>LTC</v>
      </c>
      <c r="P340" s="42">
        <f>IF('asset_&amp;_open_positions'!$C340="","",'asset_&amp;_open_positions'!$H340)</f>
        <v>100.443629156124</v>
      </c>
      <c r="Q340" s="78" t="str">
        <f>IF(OR('asset_&amp;_open_positions'!$C340="",'asset_&amp;_open_positions'!$J340="SWAP",'asset_&amp;_open_positions'!$J340="FUTURE",'asset_&amp;_open_positions'!$J340="CME FUTURE"),"",'asset_&amp;_open_positions'!$M340)</f>
        <v>LTC</v>
      </c>
      <c r="R340" s="42">
        <f>IF(OR('asset_&amp;_open_positions'!$C340="",'asset_&amp;_open_positions'!$J340="SWAP",'asset_&amp;_open_positions'!$J340="FUTURE",'asset_&amp;_open_positions'!$J340="CME FUTURE"),"",'asset_&amp;_open_positions'!$H340)</f>
        <v>100.443629156124</v>
      </c>
    </row>
    <row r="341" spans="15:18" x14ac:dyDescent="0.25">
      <c r="O341" s="78" t="str">
        <f>IF('asset_&amp;_open_positions'!$C341="","",'asset_&amp;_open_positions'!$E341)</f>
        <v>OXT</v>
      </c>
      <c r="P341" s="42">
        <f>IF('asset_&amp;_open_positions'!$C341="","",'asset_&amp;_open_positions'!$H341)</f>
        <v>9.9036090118562806E-2</v>
      </c>
      <c r="Q341" s="78" t="str">
        <f>IF(OR('asset_&amp;_open_positions'!$C341="",'asset_&amp;_open_positions'!$J341="SWAP",'asset_&amp;_open_positions'!$J341="FUTURE",'asset_&amp;_open_positions'!$J341="CME FUTURE"),"",'asset_&amp;_open_positions'!$M341)</f>
        <v>OXT</v>
      </c>
      <c r="R341" s="42">
        <f>IF(OR('asset_&amp;_open_positions'!$C341="",'asset_&amp;_open_positions'!$J341="SWAP",'asset_&amp;_open_positions'!$J341="FUTURE",'asset_&amp;_open_positions'!$J341="CME FUTURE"),"",'asset_&amp;_open_positions'!$H341)</f>
        <v>9.9036090118562806E-2</v>
      </c>
    </row>
    <row r="342" spans="15:18" x14ac:dyDescent="0.25">
      <c r="O342" s="78" t="str">
        <f>IF('asset_&amp;_open_positions'!$C342="","",'asset_&amp;_open_positions'!$E342)</f>
        <v>SGB</v>
      </c>
      <c r="P342" s="42">
        <f>IF('asset_&amp;_open_positions'!$C342="","",'asset_&amp;_open_positions'!$H342)</f>
        <v>1.1351978850518E-2</v>
      </c>
      <c r="Q342" s="78" t="str">
        <f>IF(OR('asset_&amp;_open_positions'!$C342="",'asset_&amp;_open_positions'!$J342="SWAP",'asset_&amp;_open_positions'!$J342="FUTURE",'asset_&amp;_open_positions'!$J342="CME FUTURE"),"",'asset_&amp;_open_positions'!$M342)</f>
        <v>SGB</v>
      </c>
      <c r="R342" s="42">
        <f>IF(OR('asset_&amp;_open_positions'!$C342="",'asset_&amp;_open_positions'!$J342="SWAP",'asset_&amp;_open_positions'!$J342="FUTURE",'asset_&amp;_open_positions'!$J342="CME FUTURE"),"",'asset_&amp;_open_positions'!$H342)</f>
        <v>1.1351978850518E-2</v>
      </c>
    </row>
    <row r="343" spans="15:18" x14ac:dyDescent="0.25">
      <c r="O343" s="78" t="str">
        <f>IF('asset_&amp;_open_positions'!$C343="","",'asset_&amp;_open_positions'!$E343)</f>
        <v>USD</v>
      </c>
      <c r="P343" s="42">
        <f>IF('asset_&amp;_open_positions'!$C343="","",'asset_&amp;_open_positions'!$H343)</f>
        <v>1</v>
      </c>
      <c r="Q343" s="78" t="str">
        <f>IF(OR('asset_&amp;_open_positions'!$C343="",'asset_&amp;_open_positions'!$J343="SWAP",'asset_&amp;_open_positions'!$J343="FUTURE",'asset_&amp;_open_positions'!$J343="CME FUTURE"),"",'asset_&amp;_open_positions'!$M343)</f>
        <v>USD</v>
      </c>
      <c r="R343" s="42">
        <f>IF(OR('asset_&amp;_open_positions'!$C343="",'asset_&amp;_open_positions'!$J343="SWAP",'asset_&amp;_open_positions'!$J343="FUTURE",'asset_&amp;_open_positions'!$J343="CME FUTURE"),"",'asset_&amp;_open_positions'!$H343)</f>
        <v>1</v>
      </c>
    </row>
    <row r="344" spans="15:18" x14ac:dyDescent="0.25">
      <c r="O344" s="78" t="str">
        <f>IF('asset_&amp;_open_positions'!$C344="","",'asset_&amp;_open_positions'!$E344)</f>
        <v>USDT</v>
      </c>
      <c r="P344" s="42">
        <f>IF('asset_&amp;_open_positions'!$C344="","",'asset_&amp;_open_positions'!$H344)</f>
        <v>1.0000978259692599</v>
      </c>
      <c r="Q344" s="78" t="str">
        <f>IF(OR('asset_&amp;_open_positions'!$C344="",'asset_&amp;_open_positions'!$J344="SWAP",'asset_&amp;_open_positions'!$J344="FUTURE",'asset_&amp;_open_positions'!$J344="CME FUTURE"),"",'asset_&amp;_open_positions'!$M344)</f>
        <v>USDT</v>
      </c>
      <c r="R344" s="42">
        <f>IF(OR('asset_&amp;_open_positions'!$C344="",'asset_&amp;_open_positions'!$J344="SWAP",'asset_&amp;_open_positions'!$J344="FUTURE",'asset_&amp;_open_positions'!$J344="CME FUTURE"),"",'asset_&amp;_open_positions'!$H344)</f>
        <v>1.0000978259692599</v>
      </c>
    </row>
    <row r="345" spans="15:18" x14ac:dyDescent="0.25">
      <c r="O345" s="78" t="str">
        <f>IF('asset_&amp;_open_positions'!$C345="","",'asset_&amp;_open_positions'!$E345)</f>
        <v>XLM</v>
      </c>
      <c r="P345" s="42">
        <f>IF('asset_&amp;_open_positions'!$C345="","",'asset_&amp;_open_positions'!$H345)</f>
        <v>9.2276418191393303E-2</v>
      </c>
      <c r="Q345" s="78" t="str">
        <f>IF(OR('asset_&amp;_open_positions'!$C345="",'asset_&amp;_open_positions'!$J345="SWAP",'asset_&amp;_open_positions'!$J345="FUTURE",'asset_&amp;_open_positions'!$J345="CME FUTURE"),"",'asset_&amp;_open_positions'!$M345)</f>
        <v>XLM</v>
      </c>
      <c r="R345" s="42">
        <f>IF(OR('asset_&amp;_open_positions'!$C345="",'asset_&amp;_open_positions'!$J345="SWAP",'asset_&amp;_open_positions'!$J345="FUTURE",'asset_&amp;_open_positions'!$J345="CME FUTURE"),"",'asset_&amp;_open_positions'!$H345)</f>
        <v>9.2276418191393303E-2</v>
      </c>
    </row>
    <row r="346" spans="15:18" x14ac:dyDescent="0.25">
      <c r="O346" s="78" t="str">
        <f>IF('asset_&amp;_open_positions'!$C346="","",'asset_&amp;_open_positions'!$E346)</f>
        <v>XRP</v>
      </c>
      <c r="P346" s="42">
        <f>IF('asset_&amp;_open_positions'!$C346="","",'asset_&amp;_open_positions'!$H346)</f>
        <v>0.41389184898682302</v>
      </c>
      <c r="Q346" s="78" t="str">
        <f>IF(OR('asset_&amp;_open_positions'!$C346="",'asset_&amp;_open_positions'!$J346="SWAP",'asset_&amp;_open_positions'!$J346="FUTURE",'asset_&amp;_open_positions'!$J346="CME FUTURE"),"",'asset_&amp;_open_positions'!$M346)</f>
        <v>XRP</v>
      </c>
      <c r="R346" s="42">
        <f>IF(OR('asset_&amp;_open_positions'!$C346="",'asset_&amp;_open_positions'!$J346="SWAP",'asset_&amp;_open_positions'!$J346="FUTURE",'asset_&amp;_open_positions'!$J346="CME FUTURE"),"",'asset_&amp;_open_positions'!$H346)</f>
        <v>0.41389184898682302</v>
      </c>
    </row>
    <row r="347" spans="15:18" x14ac:dyDescent="0.25">
      <c r="O347" s="78" t="str">
        <f>IF('asset_&amp;_open_positions'!$C347="","",'asset_&amp;_open_positions'!$E347)</f>
        <v>AAVE</v>
      </c>
      <c r="P347" s="42">
        <f>IF('asset_&amp;_open_positions'!$C347="","",'asset_&amp;_open_positions'!$H347)</f>
        <v>88.269624354368204</v>
      </c>
      <c r="Q347" s="78" t="str">
        <f>IF(OR('asset_&amp;_open_positions'!$C347="",'asset_&amp;_open_positions'!$J347="SWAP",'asset_&amp;_open_positions'!$J347="FUTURE",'asset_&amp;_open_positions'!$J347="CME FUTURE"),"",'asset_&amp;_open_positions'!$M347)</f>
        <v>AAVE</v>
      </c>
      <c r="R347" s="42">
        <f>IF(OR('asset_&amp;_open_positions'!$C347="",'asset_&amp;_open_positions'!$J347="SWAP",'asset_&amp;_open_positions'!$J347="FUTURE",'asset_&amp;_open_positions'!$J347="CME FUTURE"),"",'asset_&amp;_open_positions'!$H347)</f>
        <v>88.269624354368204</v>
      </c>
    </row>
    <row r="348" spans="15:18" x14ac:dyDescent="0.25">
      <c r="O348" s="78" t="str">
        <f>IF('asset_&amp;_open_positions'!$C348="","",'asset_&amp;_open_positions'!$E348)</f>
        <v>ADA</v>
      </c>
      <c r="P348" s="42">
        <f>IF('asset_&amp;_open_positions'!$C348="","",'asset_&amp;_open_positions'!$H348)</f>
        <v>0.397242874299367</v>
      </c>
      <c r="Q348" s="78" t="str">
        <f>IF(OR('asset_&amp;_open_positions'!$C348="",'asset_&amp;_open_positions'!$J348="SWAP",'asset_&amp;_open_positions'!$J348="FUTURE",'asset_&amp;_open_positions'!$J348="CME FUTURE"),"",'asset_&amp;_open_positions'!$M348)</f>
        <v>ADA</v>
      </c>
      <c r="R348" s="42">
        <f>IF(OR('asset_&amp;_open_positions'!$C348="",'asset_&amp;_open_positions'!$J348="SWAP",'asset_&amp;_open_positions'!$J348="FUTURE",'asset_&amp;_open_positions'!$J348="CME FUTURE"),"",'asset_&amp;_open_positions'!$H348)</f>
        <v>0.397242874299367</v>
      </c>
    </row>
    <row r="349" spans="15:18" x14ac:dyDescent="0.25">
      <c r="O349" s="78" t="str">
        <f>IF('asset_&amp;_open_positions'!$C349="","",'asset_&amp;_open_positions'!$E349)</f>
        <v>ALGO</v>
      </c>
      <c r="P349" s="42">
        <f>IF('asset_&amp;_open_positions'!$C349="","",'asset_&amp;_open_positions'!$H349)</f>
        <v>0.25103230612544303</v>
      </c>
      <c r="Q349" s="78" t="str">
        <f>IF(OR('asset_&amp;_open_positions'!$C349="",'asset_&amp;_open_positions'!$J349="SWAP",'asset_&amp;_open_positions'!$J349="FUTURE",'asset_&amp;_open_positions'!$J349="CME FUTURE"),"",'asset_&amp;_open_positions'!$M349)</f>
        <v>ALGO</v>
      </c>
      <c r="R349" s="42">
        <f>IF(OR('asset_&amp;_open_positions'!$C349="",'asset_&amp;_open_positions'!$J349="SWAP",'asset_&amp;_open_positions'!$J349="FUTURE",'asset_&amp;_open_positions'!$J349="CME FUTURE"),"",'asset_&amp;_open_positions'!$H349)</f>
        <v>0.25103230612544303</v>
      </c>
    </row>
    <row r="350" spans="15:18" x14ac:dyDescent="0.25">
      <c r="O350" s="78" t="str">
        <f>IF('asset_&amp;_open_positions'!$C350="","",'asset_&amp;_open_positions'!$E350)</f>
        <v>AVAX</v>
      </c>
      <c r="P350" s="42">
        <f>IF('asset_&amp;_open_positions'!$C350="","",'asset_&amp;_open_positions'!$H350)</f>
        <v>20.9653643566771</v>
      </c>
      <c r="Q350" s="78" t="str">
        <f>IF(OR('asset_&amp;_open_positions'!$C350="",'asset_&amp;_open_positions'!$J350="SWAP",'asset_&amp;_open_positions'!$J350="FUTURE",'asset_&amp;_open_positions'!$J350="CME FUTURE"),"",'asset_&amp;_open_positions'!$M350)</f>
        <v>AVAX</v>
      </c>
      <c r="R350" s="42">
        <f>IF(OR('asset_&amp;_open_positions'!$C350="",'asset_&amp;_open_positions'!$J350="SWAP",'asset_&amp;_open_positions'!$J350="FUTURE",'asset_&amp;_open_positions'!$J350="CME FUTURE"),"",'asset_&amp;_open_positions'!$H350)</f>
        <v>20.9653643566771</v>
      </c>
    </row>
    <row r="351" spans="15:18" x14ac:dyDescent="0.25">
      <c r="O351" s="78" t="str">
        <f>IF('asset_&amp;_open_positions'!$C351="","",'asset_&amp;_open_positions'!$E351)</f>
        <v>BAT</v>
      </c>
      <c r="P351" s="42">
        <f>IF('asset_&amp;_open_positions'!$C351="","",'asset_&amp;_open_positions'!$H351)</f>
        <v>0.27139950482448</v>
      </c>
      <c r="Q351" s="78" t="str">
        <f>IF(OR('asset_&amp;_open_positions'!$C351="",'asset_&amp;_open_positions'!$J351="SWAP",'asset_&amp;_open_positions'!$J351="FUTURE",'asset_&amp;_open_positions'!$J351="CME FUTURE"),"",'asset_&amp;_open_positions'!$M351)</f>
        <v>BAT</v>
      </c>
      <c r="R351" s="42">
        <f>IF(OR('asset_&amp;_open_positions'!$C351="",'asset_&amp;_open_positions'!$J351="SWAP",'asset_&amp;_open_positions'!$J351="FUTURE",'asset_&amp;_open_positions'!$J351="CME FUTURE"),"",'asset_&amp;_open_positions'!$H351)</f>
        <v>0.27139950482448</v>
      </c>
    </row>
    <row r="352" spans="15:18" x14ac:dyDescent="0.25">
      <c r="O352" s="78" t="str">
        <f>IF('asset_&amp;_open_positions'!$C352="","",'asset_&amp;_open_positions'!$E352)</f>
        <v>BCH</v>
      </c>
      <c r="P352" s="42">
        <f>IF('asset_&amp;_open_positions'!$C352="","",'asset_&amp;_open_positions'!$H352)</f>
        <v>136.29177162490899</v>
      </c>
      <c r="Q352" s="78" t="str">
        <f>IF(OR('asset_&amp;_open_positions'!$C352="",'asset_&amp;_open_positions'!$J352="SWAP",'asset_&amp;_open_positions'!$J352="FUTURE",'asset_&amp;_open_positions'!$J352="CME FUTURE"),"",'asset_&amp;_open_positions'!$M352)</f>
        <v>BCH</v>
      </c>
      <c r="R352" s="42">
        <f>IF(OR('asset_&amp;_open_positions'!$C352="",'asset_&amp;_open_positions'!$J352="SWAP",'asset_&amp;_open_positions'!$J352="FUTURE",'asset_&amp;_open_positions'!$J352="CME FUTURE"),"",'asset_&amp;_open_positions'!$H352)</f>
        <v>136.29177162490899</v>
      </c>
    </row>
    <row r="353" spans="15:18" x14ac:dyDescent="0.25">
      <c r="O353" s="78" t="str">
        <f>IF('asset_&amp;_open_positions'!$C353="","",'asset_&amp;_open_positions'!$E353)</f>
        <v>COMP</v>
      </c>
      <c r="P353" s="42">
        <f>IF('asset_&amp;_open_positions'!$C353="","",'asset_&amp;_open_positions'!$H353)</f>
        <v>55.560226537198503</v>
      </c>
      <c r="Q353" s="78" t="str">
        <f>IF(OR('asset_&amp;_open_positions'!$C353="",'asset_&amp;_open_positions'!$J353="SWAP",'asset_&amp;_open_positions'!$J353="FUTURE",'asset_&amp;_open_positions'!$J353="CME FUTURE"),"",'asset_&amp;_open_positions'!$M353)</f>
        <v>COMP</v>
      </c>
      <c r="R353" s="42">
        <f>IF(OR('asset_&amp;_open_positions'!$C353="",'asset_&amp;_open_positions'!$J353="SWAP",'asset_&amp;_open_positions'!$J353="FUTURE",'asset_&amp;_open_positions'!$J353="CME FUTURE"),"",'asset_&amp;_open_positions'!$H353)</f>
        <v>55.560226537198503</v>
      </c>
    </row>
    <row r="354" spans="15:18" x14ac:dyDescent="0.25">
      <c r="O354" s="78" t="str">
        <f>IF('asset_&amp;_open_positions'!$C354="","",'asset_&amp;_open_positions'!$E354)</f>
        <v>DASH</v>
      </c>
      <c r="P354" s="42">
        <f>IF('asset_&amp;_open_positions'!$C354="","",'asset_&amp;_open_positions'!$H354)</f>
        <v>62.969871406883598</v>
      </c>
      <c r="Q354" s="78" t="str">
        <f>IF(OR('asset_&amp;_open_positions'!$C354="",'asset_&amp;_open_positions'!$J354="SWAP",'asset_&amp;_open_positions'!$J354="FUTURE",'asset_&amp;_open_positions'!$J354="CME FUTURE"),"",'asset_&amp;_open_positions'!$M354)</f>
        <v>DASH</v>
      </c>
      <c r="R354" s="42">
        <f>IF(OR('asset_&amp;_open_positions'!$C354="",'asset_&amp;_open_positions'!$J354="SWAP",'asset_&amp;_open_positions'!$J354="FUTURE",'asset_&amp;_open_positions'!$J354="CME FUTURE"),"",'asset_&amp;_open_positions'!$H354)</f>
        <v>62.969871406883598</v>
      </c>
    </row>
    <row r="355" spans="15:18" x14ac:dyDescent="0.25">
      <c r="O355" s="78" t="str">
        <f>IF('asset_&amp;_open_positions'!$C355="","",'asset_&amp;_open_positions'!$E355)</f>
        <v>DOGE</v>
      </c>
      <c r="P355" s="42">
        <f>IF('asset_&amp;_open_positions'!$C355="","",'asset_&amp;_open_positions'!$H355)</f>
        <v>9.41709229536071E-2</v>
      </c>
      <c r="Q355" s="78" t="str">
        <f>IF(OR('asset_&amp;_open_positions'!$C355="",'asset_&amp;_open_positions'!$J355="SWAP",'asset_&amp;_open_positions'!$J355="FUTURE",'asset_&amp;_open_positions'!$J355="CME FUTURE"),"",'asset_&amp;_open_positions'!$M355)</f>
        <v>DOGE</v>
      </c>
      <c r="R355" s="42">
        <f>IF(OR('asset_&amp;_open_positions'!$C355="",'asset_&amp;_open_positions'!$J355="SWAP",'asset_&amp;_open_positions'!$J355="FUTURE",'asset_&amp;_open_positions'!$J355="CME FUTURE"),"",'asset_&amp;_open_positions'!$H355)</f>
        <v>9.41709229536071E-2</v>
      </c>
    </row>
    <row r="356" spans="15:18" x14ac:dyDescent="0.25">
      <c r="O356" s="78" t="str">
        <f>IF('asset_&amp;_open_positions'!$C356="","",'asset_&amp;_open_positions'!$E356)</f>
        <v>DOT</v>
      </c>
      <c r="P356" s="42">
        <f>IF('asset_&amp;_open_positions'!$C356="","",'asset_&amp;_open_positions'!$H356)</f>
        <v>6.4660954908410604</v>
      </c>
      <c r="Q356" s="78" t="str">
        <f>IF(OR('asset_&amp;_open_positions'!$C356="",'asset_&amp;_open_positions'!$J356="SWAP",'asset_&amp;_open_positions'!$J356="FUTURE",'asset_&amp;_open_positions'!$J356="CME FUTURE"),"",'asset_&amp;_open_positions'!$M356)</f>
        <v>DOT</v>
      </c>
      <c r="R356" s="42">
        <f>IF(OR('asset_&amp;_open_positions'!$C356="",'asset_&amp;_open_positions'!$J356="SWAP",'asset_&amp;_open_positions'!$J356="FUTURE",'asset_&amp;_open_positions'!$J356="CME FUTURE"),"",'asset_&amp;_open_positions'!$H356)</f>
        <v>6.4660954908410604</v>
      </c>
    </row>
    <row r="357" spans="15:18" x14ac:dyDescent="0.25">
      <c r="O357" s="78" t="str">
        <f>IF('asset_&amp;_open_positions'!$C357="","",'asset_&amp;_open_positions'!$E357)</f>
        <v>ENJ</v>
      </c>
      <c r="P357" s="42">
        <f>IF('asset_&amp;_open_positions'!$C357="","",'asset_&amp;_open_positions'!$H357)</f>
        <v>0.47204932740448302</v>
      </c>
      <c r="Q357" s="78" t="str">
        <f>IF(OR('asset_&amp;_open_positions'!$C357="",'asset_&amp;_open_positions'!$J357="SWAP",'asset_&amp;_open_positions'!$J357="FUTURE",'asset_&amp;_open_positions'!$J357="CME FUTURE"),"",'asset_&amp;_open_positions'!$M357)</f>
        <v>ENJ</v>
      </c>
      <c r="R357" s="42">
        <f>IF(OR('asset_&amp;_open_positions'!$C357="",'asset_&amp;_open_positions'!$J357="SWAP",'asset_&amp;_open_positions'!$J357="FUTURE",'asset_&amp;_open_positions'!$J357="CME FUTURE"),"",'asset_&amp;_open_positions'!$H357)</f>
        <v>0.47204932740448302</v>
      </c>
    </row>
    <row r="358" spans="15:18" x14ac:dyDescent="0.25">
      <c r="O358" s="78" t="str">
        <f>IF('asset_&amp;_open_positions'!$C358="","",'asset_&amp;_open_positions'!$E358)</f>
        <v>EOS</v>
      </c>
      <c r="P358" s="42">
        <f>IF('asset_&amp;_open_positions'!$C358="","",'asset_&amp;_open_positions'!$H358)</f>
        <v>1.0777645217276699</v>
      </c>
      <c r="Q358" s="78" t="str">
        <f>IF(OR('asset_&amp;_open_positions'!$C358="",'asset_&amp;_open_positions'!$J358="SWAP",'asset_&amp;_open_positions'!$J358="FUTURE",'asset_&amp;_open_positions'!$J358="CME FUTURE"),"",'asset_&amp;_open_positions'!$M358)</f>
        <v>EOS</v>
      </c>
      <c r="R358" s="42">
        <f>IF(OR('asset_&amp;_open_positions'!$C358="",'asset_&amp;_open_positions'!$J358="SWAP",'asset_&amp;_open_positions'!$J358="FUTURE",'asset_&amp;_open_positions'!$J358="CME FUTURE"),"",'asset_&amp;_open_positions'!$H358)</f>
        <v>1.0777645217276699</v>
      </c>
    </row>
    <row r="359" spans="15:18" x14ac:dyDescent="0.25">
      <c r="O359" s="78" t="str">
        <f>IF('asset_&amp;_open_positions'!$C359="","",'asset_&amp;_open_positions'!$E359)</f>
        <v>ETC</v>
      </c>
      <c r="P359" s="42">
        <f>IF('asset_&amp;_open_positions'!$C359="","",'asset_&amp;_open_positions'!$H359)</f>
        <v>22.367513521128402</v>
      </c>
      <c r="Q359" s="78" t="str">
        <f>IF(OR('asset_&amp;_open_positions'!$C359="",'asset_&amp;_open_positions'!$J359="SWAP",'asset_&amp;_open_positions'!$J359="FUTURE",'asset_&amp;_open_positions'!$J359="CME FUTURE"),"",'asset_&amp;_open_positions'!$M359)</f>
        <v>ETC</v>
      </c>
      <c r="R359" s="42">
        <f>IF(OR('asset_&amp;_open_positions'!$C359="",'asset_&amp;_open_positions'!$J359="SWAP",'asset_&amp;_open_positions'!$J359="FUTURE",'asset_&amp;_open_positions'!$J359="CME FUTURE"),"",'asset_&amp;_open_positions'!$H359)</f>
        <v>22.367513521128402</v>
      </c>
    </row>
    <row r="360" spans="15:18" x14ac:dyDescent="0.25">
      <c r="O360" s="78" t="str">
        <f>IF('asset_&amp;_open_positions'!$C360="","",'asset_&amp;_open_positions'!$E360)</f>
        <v>FTM</v>
      </c>
      <c r="P360" s="42">
        <f>IF('asset_&amp;_open_positions'!$C360="","",'asset_&amp;_open_positions'!$H360)</f>
        <v>0.57632794116770902</v>
      </c>
      <c r="Q360" s="78" t="str">
        <f>IF(OR('asset_&amp;_open_positions'!$C360="",'asset_&amp;_open_positions'!$J360="SWAP",'asset_&amp;_open_positions'!$J360="FUTURE",'asset_&amp;_open_positions'!$J360="CME FUTURE"),"",'asset_&amp;_open_positions'!$M360)</f>
        <v>FTM</v>
      </c>
      <c r="R360" s="42">
        <f>IF(OR('asset_&amp;_open_positions'!$C360="",'asset_&amp;_open_positions'!$J360="SWAP",'asset_&amp;_open_positions'!$J360="FUTURE",'asset_&amp;_open_positions'!$J360="CME FUTURE"),"",'asset_&amp;_open_positions'!$H360)</f>
        <v>0.57632794116770902</v>
      </c>
    </row>
    <row r="361" spans="15:18" x14ac:dyDescent="0.25">
      <c r="O361" s="78" t="str">
        <f>IF('asset_&amp;_open_positions'!$C361="","",'asset_&amp;_open_positions'!$E361)</f>
        <v>GRT</v>
      </c>
      <c r="P361" s="42">
        <f>IF('asset_&amp;_open_positions'!$C361="","",'asset_&amp;_open_positions'!$H361)</f>
        <v>9.3128278338384801E-2</v>
      </c>
      <c r="Q361" s="78" t="str">
        <f>IF(OR('asset_&amp;_open_positions'!$C361="",'asset_&amp;_open_positions'!$J361="SWAP",'asset_&amp;_open_positions'!$J361="FUTURE",'asset_&amp;_open_positions'!$J361="CME FUTURE"),"",'asset_&amp;_open_positions'!$M361)</f>
        <v>GRT</v>
      </c>
      <c r="R361" s="42">
        <f>IF(OR('asset_&amp;_open_positions'!$C361="",'asset_&amp;_open_positions'!$J361="SWAP",'asset_&amp;_open_positions'!$J361="FUTURE",'asset_&amp;_open_positions'!$J361="CME FUTURE"),"",'asset_&amp;_open_positions'!$H361)</f>
        <v>9.3128278338384801E-2</v>
      </c>
    </row>
    <row r="362" spans="15:18" x14ac:dyDescent="0.25">
      <c r="O362" s="78" t="str">
        <f>IF('asset_&amp;_open_positions'!$C362="","",'asset_&amp;_open_positions'!$E362)</f>
        <v>HBAR</v>
      </c>
      <c r="P362" s="42">
        <f>IF('asset_&amp;_open_positions'!$C362="","",'asset_&amp;_open_positions'!$H362)</f>
        <v>6.9702280966305902E-2</v>
      </c>
      <c r="Q362" s="78" t="str">
        <f>IF(OR('asset_&amp;_open_positions'!$C362="",'asset_&amp;_open_positions'!$J362="SWAP",'asset_&amp;_open_positions'!$J362="FUTURE",'asset_&amp;_open_positions'!$J362="CME FUTURE"),"",'asset_&amp;_open_positions'!$M362)</f>
        <v>HBAR</v>
      </c>
      <c r="R362" s="42">
        <f>IF(OR('asset_&amp;_open_positions'!$C362="",'asset_&amp;_open_positions'!$J362="SWAP",'asset_&amp;_open_positions'!$J362="FUTURE",'asset_&amp;_open_positions'!$J362="CME FUTURE"),"",'asset_&amp;_open_positions'!$H362)</f>
        <v>6.9702280966305902E-2</v>
      </c>
    </row>
    <row r="363" spans="15:18" x14ac:dyDescent="0.25">
      <c r="O363" s="78" t="str">
        <f>IF('asset_&amp;_open_positions'!$C363="","",'asset_&amp;_open_positions'!$E363)</f>
        <v>LINK</v>
      </c>
      <c r="P363" s="42">
        <f>IF('asset_&amp;_open_positions'!$C363="","",'asset_&amp;_open_positions'!$H363)</f>
        <v>7.2166244369699699</v>
      </c>
      <c r="Q363" s="78" t="str">
        <f>IF(OR('asset_&amp;_open_positions'!$C363="",'asset_&amp;_open_positions'!$J363="SWAP",'asset_&amp;_open_positions'!$J363="FUTURE",'asset_&amp;_open_positions'!$J363="CME FUTURE"),"",'asset_&amp;_open_positions'!$M363)</f>
        <v>LINK</v>
      </c>
      <c r="R363" s="42">
        <f>IF(OR('asset_&amp;_open_positions'!$C363="",'asset_&amp;_open_positions'!$J363="SWAP",'asset_&amp;_open_positions'!$J363="FUTURE",'asset_&amp;_open_positions'!$J363="CME FUTURE"),"",'asset_&amp;_open_positions'!$H363)</f>
        <v>7.2166244369699699</v>
      </c>
    </row>
    <row r="364" spans="15:18" x14ac:dyDescent="0.25">
      <c r="O364" s="78" t="str">
        <f>IF('asset_&amp;_open_positions'!$C364="","",'asset_&amp;_open_positions'!$E364)</f>
        <v>LTC</v>
      </c>
      <c r="P364" s="42">
        <f>IF('asset_&amp;_open_positions'!$C364="","",'asset_&amp;_open_positions'!$H364)</f>
        <v>100.443629156124</v>
      </c>
      <c r="Q364" s="78" t="str">
        <f>IF(OR('asset_&amp;_open_positions'!$C364="",'asset_&amp;_open_positions'!$J364="SWAP",'asset_&amp;_open_positions'!$J364="FUTURE",'asset_&amp;_open_positions'!$J364="CME FUTURE"),"",'asset_&amp;_open_positions'!$M364)</f>
        <v>LTC</v>
      </c>
      <c r="R364" s="42">
        <f>IF(OR('asset_&amp;_open_positions'!$C364="",'asset_&amp;_open_positions'!$J364="SWAP",'asset_&amp;_open_positions'!$J364="FUTURE",'asset_&amp;_open_positions'!$J364="CME FUTURE"),"",'asset_&amp;_open_positions'!$H364)</f>
        <v>100.443629156124</v>
      </c>
    </row>
    <row r="365" spans="15:18" x14ac:dyDescent="0.25">
      <c r="O365" s="78" t="str">
        <f>IF('asset_&amp;_open_positions'!$C365="","",'asset_&amp;_open_positions'!$E365)</f>
        <v>MANA</v>
      </c>
      <c r="P365" s="42">
        <f>IF('asset_&amp;_open_positions'!$C365="","",'asset_&amp;_open_positions'!$H365)</f>
        <v>0.80184700707902801</v>
      </c>
      <c r="Q365" s="78" t="str">
        <f>IF(OR('asset_&amp;_open_positions'!$C365="",'asset_&amp;_open_positions'!$J365="SWAP",'asset_&amp;_open_positions'!$J365="FUTURE",'asset_&amp;_open_positions'!$J365="CME FUTURE"),"",'asset_&amp;_open_positions'!$M365)</f>
        <v>MANA</v>
      </c>
      <c r="R365" s="42">
        <f>IF(OR('asset_&amp;_open_positions'!$C365="",'asset_&amp;_open_positions'!$J365="SWAP",'asset_&amp;_open_positions'!$J365="FUTURE",'asset_&amp;_open_positions'!$J365="CME FUTURE"),"",'asset_&amp;_open_positions'!$H365)</f>
        <v>0.80184700707902801</v>
      </c>
    </row>
    <row r="366" spans="15:18" x14ac:dyDescent="0.25">
      <c r="O366" s="78" t="str">
        <f>IF('asset_&amp;_open_positions'!$C366="","",'asset_&amp;_open_positions'!$E366)</f>
        <v>MATIC</v>
      </c>
      <c r="P366" s="42">
        <f>IF('asset_&amp;_open_positions'!$C366="","",'asset_&amp;_open_positions'!$H366)</f>
        <v>1.1949673902492699</v>
      </c>
      <c r="Q366" s="78" t="str">
        <f>IF(OR('asset_&amp;_open_positions'!$C366="",'asset_&amp;_open_positions'!$J366="SWAP",'asset_&amp;_open_positions'!$J366="FUTURE",'asset_&amp;_open_positions'!$J366="CME FUTURE"),"",'asset_&amp;_open_positions'!$M366)</f>
        <v>MATIC</v>
      </c>
      <c r="R366" s="42">
        <f>IF(OR('asset_&amp;_open_positions'!$C366="",'asset_&amp;_open_positions'!$J366="SWAP",'asset_&amp;_open_positions'!$J366="FUTURE",'asset_&amp;_open_positions'!$J366="CME FUTURE"),"",'asset_&amp;_open_positions'!$H366)</f>
        <v>1.1949673902492699</v>
      </c>
    </row>
    <row r="367" spans="15:18" x14ac:dyDescent="0.25">
      <c r="O367" s="78" t="str">
        <f>IF('asset_&amp;_open_positions'!$C367="","",'asset_&amp;_open_positions'!$E367)</f>
        <v>MKR</v>
      </c>
      <c r="P367" s="42">
        <f>IF('asset_&amp;_open_positions'!$C367="","",'asset_&amp;_open_positions'!$H367)</f>
        <v>668.74626389904597</v>
      </c>
      <c r="Q367" s="78" t="str">
        <f>IF(OR('asset_&amp;_open_positions'!$C367="",'asset_&amp;_open_positions'!$J367="SWAP",'asset_&amp;_open_positions'!$J367="FUTURE",'asset_&amp;_open_positions'!$J367="CME FUTURE"),"",'asset_&amp;_open_positions'!$M367)</f>
        <v>MKR</v>
      </c>
      <c r="R367" s="42">
        <f>IF(OR('asset_&amp;_open_positions'!$C367="",'asset_&amp;_open_positions'!$J367="SWAP",'asset_&amp;_open_positions'!$J367="FUTURE",'asset_&amp;_open_positions'!$J367="CME FUTURE"),"",'asset_&amp;_open_positions'!$H367)</f>
        <v>668.74626389904597</v>
      </c>
    </row>
    <row r="368" spans="15:18" x14ac:dyDescent="0.25">
      <c r="O368" s="78" t="str">
        <f>IF('asset_&amp;_open_positions'!$C368="","",'asset_&amp;_open_positions'!$E368)</f>
        <v>OMG</v>
      </c>
      <c r="P368" s="42">
        <f>IF('asset_&amp;_open_positions'!$C368="","",'asset_&amp;_open_positions'!$H368)</f>
        <v>1.4558823160041101</v>
      </c>
      <c r="Q368" s="78" t="str">
        <f>IF(OR('asset_&amp;_open_positions'!$C368="",'asset_&amp;_open_positions'!$J368="SWAP",'asset_&amp;_open_positions'!$J368="FUTURE",'asset_&amp;_open_positions'!$J368="CME FUTURE"),"",'asset_&amp;_open_positions'!$M368)</f>
        <v>OMG</v>
      </c>
      <c r="R368" s="42">
        <f>IF(OR('asset_&amp;_open_positions'!$C368="",'asset_&amp;_open_positions'!$J368="SWAP",'asset_&amp;_open_positions'!$J368="FUTURE",'asset_&amp;_open_positions'!$J368="CME FUTURE"),"",'asset_&amp;_open_positions'!$H368)</f>
        <v>1.4558823160041101</v>
      </c>
    </row>
    <row r="369" spans="15:18" x14ac:dyDescent="0.25">
      <c r="O369" s="78" t="str">
        <f>IF('asset_&amp;_open_positions'!$C369="","",'asset_&amp;_open_positions'!$E369)</f>
        <v>OXT</v>
      </c>
      <c r="P369" s="42">
        <f>IF('asset_&amp;_open_positions'!$C369="","",'asset_&amp;_open_positions'!$H369)</f>
        <v>9.9036090118562806E-2</v>
      </c>
      <c r="Q369" s="78" t="str">
        <f>IF(OR('asset_&amp;_open_positions'!$C369="",'asset_&amp;_open_positions'!$J369="SWAP",'asset_&amp;_open_positions'!$J369="FUTURE",'asset_&amp;_open_positions'!$J369="CME FUTURE"),"",'asset_&amp;_open_positions'!$M369)</f>
        <v>OXT</v>
      </c>
      <c r="R369" s="42">
        <f>IF(OR('asset_&amp;_open_positions'!$C369="",'asset_&amp;_open_positions'!$J369="SWAP",'asset_&amp;_open_positions'!$J369="FUTURE",'asset_&amp;_open_positions'!$J369="CME FUTURE"),"",'asset_&amp;_open_positions'!$H369)</f>
        <v>9.9036090118562806E-2</v>
      </c>
    </row>
    <row r="370" spans="15:18" x14ac:dyDescent="0.25">
      <c r="O370" s="78" t="str">
        <f>IF('asset_&amp;_open_positions'!$C370="","",'asset_&amp;_open_positions'!$E370)</f>
        <v>SHIB</v>
      </c>
      <c r="P370" s="42">
        <f>IF('asset_&amp;_open_positions'!$C370="","",'asset_&amp;_open_positions'!$H370)</f>
        <v>1.1984596753718E-5</v>
      </c>
      <c r="Q370" s="78" t="str">
        <f>IF(OR('asset_&amp;_open_positions'!$C370="",'asset_&amp;_open_positions'!$J370="SWAP",'asset_&amp;_open_positions'!$J370="FUTURE",'asset_&amp;_open_positions'!$J370="CME FUTURE"),"",'asset_&amp;_open_positions'!$M370)</f>
        <v>SHIB</v>
      </c>
      <c r="R370" s="42">
        <f>IF(OR('asset_&amp;_open_positions'!$C370="",'asset_&amp;_open_positions'!$J370="SWAP",'asset_&amp;_open_positions'!$J370="FUTURE",'asset_&amp;_open_positions'!$J370="CME FUTURE"),"",'asset_&amp;_open_positions'!$H370)</f>
        <v>1.1984596753718E-5</v>
      </c>
    </row>
    <row r="371" spans="15:18" x14ac:dyDescent="0.25">
      <c r="O371" s="78" t="str">
        <f>IF('asset_&amp;_open_positions'!$C371="","",'asset_&amp;_open_positions'!$E371)</f>
        <v>SOL</v>
      </c>
      <c r="P371" s="42">
        <f>IF('asset_&amp;_open_positions'!$C371="","",'asset_&amp;_open_positions'!$H371)</f>
        <v>24.9933585283677</v>
      </c>
      <c r="Q371" s="78" t="str">
        <f>IF(OR('asset_&amp;_open_positions'!$C371="",'asset_&amp;_open_positions'!$J371="SWAP",'asset_&amp;_open_positions'!$J371="FUTURE",'asset_&amp;_open_positions'!$J371="CME FUTURE"),"",'asset_&amp;_open_positions'!$M371)</f>
        <v>SOL</v>
      </c>
      <c r="R371" s="42">
        <f>IF(OR('asset_&amp;_open_positions'!$C371="",'asset_&amp;_open_positions'!$J371="SWAP",'asset_&amp;_open_positions'!$J371="FUTURE",'asset_&amp;_open_positions'!$J371="CME FUTURE"),"",'asset_&amp;_open_positions'!$H371)</f>
        <v>24.9933585283677</v>
      </c>
    </row>
    <row r="372" spans="15:18" x14ac:dyDescent="0.25">
      <c r="O372" s="78" t="str">
        <f>IF('asset_&amp;_open_positions'!$C372="","",'asset_&amp;_open_positions'!$E372)</f>
        <v>SUSHI</v>
      </c>
      <c r="P372" s="42">
        <f>IF('asset_&amp;_open_positions'!$C372="","",'asset_&amp;_open_positions'!$H372)</f>
        <v>1.3043066800777201</v>
      </c>
      <c r="Q372" s="78" t="str">
        <f>IF(OR('asset_&amp;_open_positions'!$C372="",'asset_&amp;_open_positions'!$J372="SWAP",'asset_&amp;_open_positions'!$J372="FUTURE",'asset_&amp;_open_positions'!$J372="CME FUTURE"),"",'asset_&amp;_open_positions'!$M372)</f>
        <v>SUSHI</v>
      </c>
      <c r="R372" s="42">
        <f>IF(OR('asset_&amp;_open_positions'!$C372="",'asset_&amp;_open_positions'!$J372="SWAP",'asset_&amp;_open_positions'!$J372="FUTURE",'asset_&amp;_open_positions'!$J372="CME FUTURE"),"",'asset_&amp;_open_positions'!$H372)</f>
        <v>1.3043066800777201</v>
      </c>
    </row>
    <row r="373" spans="15:18" x14ac:dyDescent="0.25">
      <c r="O373" s="78" t="str">
        <f>IF('asset_&amp;_open_positions'!$C373="","",'asset_&amp;_open_positions'!$E373)</f>
        <v>UNI</v>
      </c>
      <c r="P373" s="42">
        <f>IF('asset_&amp;_open_positions'!$C373="","",'asset_&amp;_open_positions'!$H373)</f>
        <v>6.8127508479071297</v>
      </c>
      <c r="Q373" s="78" t="str">
        <f>IF(OR('asset_&amp;_open_positions'!$C373="",'asset_&amp;_open_positions'!$J373="SWAP",'asset_&amp;_open_positions'!$J373="FUTURE",'asset_&amp;_open_positions'!$J373="CME FUTURE"),"",'asset_&amp;_open_positions'!$M373)</f>
        <v>UNI</v>
      </c>
      <c r="R373" s="42">
        <f>IF(OR('asset_&amp;_open_positions'!$C373="",'asset_&amp;_open_positions'!$J373="SWAP",'asset_&amp;_open_positions'!$J373="FUTURE",'asset_&amp;_open_positions'!$J373="CME FUTURE"),"",'asset_&amp;_open_positions'!$H373)</f>
        <v>6.8127508479071297</v>
      </c>
    </row>
    <row r="374" spans="15:18" x14ac:dyDescent="0.25">
      <c r="O374" s="78" t="str">
        <f>IF('asset_&amp;_open_positions'!$C374="","",'asset_&amp;_open_positions'!$E374)</f>
        <v>USDT</v>
      </c>
      <c r="P374" s="42">
        <f>IF('asset_&amp;_open_positions'!$C374="","",'asset_&amp;_open_positions'!$H374)</f>
        <v>1.0000978259692599</v>
      </c>
      <c r="Q374" s="78" t="str">
        <f>IF(OR('asset_&amp;_open_positions'!$C374="",'asset_&amp;_open_positions'!$J374="SWAP",'asset_&amp;_open_positions'!$J374="FUTURE",'asset_&amp;_open_positions'!$J374="CME FUTURE"),"",'asset_&amp;_open_positions'!$M374)</f>
        <v>USDT</v>
      </c>
      <c r="R374" s="42">
        <f>IF(OR('asset_&amp;_open_positions'!$C374="",'asset_&amp;_open_positions'!$J374="SWAP",'asset_&amp;_open_positions'!$J374="FUTURE",'asset_&amp;_open_positions'!$J374="CME FUTURE"),"",'asset_&amp;_open_positions'!$H374)</f>
        <v>1.0000978259692599</v>
      </c>
    </row>
    <row r="375" spans="15:18" x14ac:dyDescent="0.25">
      <c r="O375" s="78" t="str">
        <f>IF('asset_&amp;_open_positions'!$C375="","",'asset_&amp;_open_positions'!$E375)</f>
        <v>XLM</v>
      </c>
      <c r="P375" s="42">
        <f>IF('asset_&amp;_open_positions'!$C375="","",'asset_&amp;_open_positions'!$H375)</f>
        <v>9.2276418191393303E-2</v>
      </c>
      <c r="Q375" s="78" t="str">
        <f>IF(OR('asset_&amp;_open_positions'!$C375="",'asset_&amp;_open_positions'!$J375="SWAP",'asset_&amp;_open_positions'!$J375="FUTURE",'asset_&amp;_open_positions'!$J375="CME FUTURE"),"",'asset_&amp;_open_positions'!$M375)</f>
        <v>XLM</v>
      </c>
      <c r="R375" s="42">
        <f>IF(OR('asset_&amp;_open_positions'!$C375="",'asset_&amp;_open_positions'!$J375="SWAP",'asset_&amp;_open_positions'!$J375="FUTURE",'asset_&amp;_open_positions'!$J375="CME FUTURE"),"",'asset_&amp;_open_positions'!$H375)</f>
        <v>9.2276418191393303E-2</v>
      </c>
    </row>
    <row r="376" spans="15:18" x14ac:dyDescent="0.25">
      <c r="O376" s="78" t="str">
        <f>IF('asset_&amp;_open_positions'!$C376="","",'asset_&amp;_open_positions'!$E376)</f>
        <v>XTZ</v>
      </c>
      <c r="P376" s="42">
        <f>IF('asset_&amp;_open_positions'!$C376="","",'asset_&amp;_open_positions'!$H376)</f>
        <v>1.09557376150398</v>
      </c>
      <c r="Q376" s="78" t="str">
        <f>IF(OR('asset_&amp;_open_positions'!$C376="",'asset_&amp;_open_positions'!$J376="SWAP",'asset_&amp;_open_positions'!$J376="FUTURE",'asset_&amp;_open_positions'!$J376="CME FUTURE"),"",'asset_&amp;_open_positions'!$M376)</f>
        <v>XTZ</v>
      </c>
      <c r="R376" s="42">
        <f>IF(OR('asset_&amp;_open_positions'!$C376="",'asset_&amp;_open_positions'!$J376="SWAP",'asset_&amp;_open_positions'!$J376="FUTURE",'asset_&amp;_open_positions'!$J376="CME FUTURE"),"",'asset_&amp;_open_positions'!$H376)</f>
        <v>1.09557376150398</v>
      </c>
    </row>
    <row r="377" spans="15:18" x14ac:dyDescent="0.25">
      <c r="O377" s="78" t="str">
        <f>IF('asset_&amp;_open_positions'!$C377="","",'asset_&amp;_open_positions'!$E377)</f>
        <v>YFI</v>
      </c>
      <c r="P377" s="42">
        <f>IF('asset_&amp;_open_positions'!$C377="","",'asset_&amp;_open_positions'!$H377)</f>
        <v>7482.3207262808701</v>
      </c>
      <c r="Q377" s="78" t="str">
        <f>IF(OR('asset_&amp;_open_positions'!$C377="",'asset_&amp;_open_positions'!$J377="SWAP",'asset_&amp;_open_positions'!$J377="FUTURE",'asset_&amp;_open_positions'!$J377="CME FUTURE"),"",'asset_&amp;_open_positions'!$M377)</f>
        <v>YFI</v>
      </c>
      <c r="R377" s="42">
        <f>IF(OR('asset_&amp;_open_positions'!$C377="",'asset_&amp;_open_positions'!$J377="SWAP",'asset_&amp;_open_positions'!$J377="FUTURE",'asset_&amp;_open_positions'!$J377="CME FUTURE"),"",'asset_&amp;_open_positions'!$H377)</f>
        <v>7482.3207262808701</v>
      </c>
    </row>
    <row r="378" spans="15:18" x14ac:dyDescent="0.25">
      <c r="O378" s="78" t="str">
        <f>IF('asset_&amp;_open_positions'!$C378="","",'asset_&amp;_open_positions'!$E378)</f>
        <v>ETH</v>
      </c>
      <c r="P378" s="42">
        <f>IF('asset_&amp;_open_positions'!$C378="","",'asset_&amp;_open_positions'!$H378)</f>
        <v>1641.7926937161601</v>
      </c>
      <c r="Q378" s="78" t="str">
        <f>IF(OR('asset_&amp;_open_positions'!$C378="",'asset_&amp;_open_positions'!$J378="SWAP",'asset_&amp;_open_positions'!$J378="FUTURE",'asset_&amp;_open_positions'!$J378="CME FUTURE"),"",'asset_&amp;_open_positions'!$M378)</f>
        <v>ETH</v>
      </c>
      <c r="R378" s="42">
        <f>IF(OR('asset_&amp;_open_positions'!$C378="",'asset_&amp;_open_positions'!$J378="SWAP",'asset_&amp;_open_positions'!$J378="FUTURE",'asset_&amp;_open_positions'!$J378="CME FUTURE"),"",'asset_&amp;_open_positions'!$H378)</f>
        <v>1641.7926937161601</v>
      </c>
    </row>
    <row r="379" spans="15:18" x14ac:dyDescent="0.25">
      <c r="O379" s="78" t="str">
        <f>IF('asset_&amp;_open_positions'!$C379="","",'asset_&amp;_open_positions'!$E379)</f>
        <v>USD</v>
      </c>
      <c r="P379" s="42">
        <f>IF('asset_&amp;_open_positions'!$C379="","",'asset_&amp;_open_positions'!$H379)</f>
        <v>1</v>
      </c>
      <c r="Q379" s="78" t="str">
        <f>IF(OR('asset_&amp;_open_positions'!$C379="",'asset_&amp;_open_positions'!$J379="SWAP",'asset_&amp;_open_positions'!$J379="FUTURE",'asset_&amp;_open_positions'!$J379="CME FUTURE"),"",'asset_&amp;_open_positions'!$M379)</f>
        <v>USD</v>
      </c>
      <c r="R379" s="42">
        <f>IF(OR('asset_&amp;_open_positions'!$C379="",'asset_&amp;_open_positions'!$J379="SWAP",'asset_&amp;_open_positions'!$J379="FUTURE",'asset_&amp;_open_positions'!$J379="CME FUTURE"),"",'asset_&amp;_open_positions'!$H379)</f>
        <v>1</v>
      </c>
    </row>
    <row r="380" spans="15:18" x14ac:dyDescent="0.25">
      <c r="O380" s="78" t="str">
        <f>IF('asset_&amp;_open_positions'!$C380="","",'asset_&amp;_open_positions'!$E380)</f>
        <v>USD</v>
      </c>
      <c r="P380" s="42">
        <f>IF('asset_&amp;_open_positions'!$C380="","",'asset_&amp;_open_positions'!$H380)</f>
        <v>1</v>
      </c>
      <c r="Q380" s="78" t="str">
        <f>IF(OR('asset_&amp;_open_positions'!$C380="",'asset_&amp;_open_positions'!$J380="SWAP",'asset_&amp;_open_positions'!$J380="FUTURE",'asset_&amp;_open_positions'!$J380="CME FUTURE"),"",'asset_&amp;_open_positions'!$M380)</f>
        <v>USD</v>
      </c>
      <c r="R380" s="42">
        <f>IF(OR('asset_&amp;_open_positions'!$C380="",'asset_&amp;_open_positions'!$J380="SWAP",'asset_&amp;_open_positions'!$J380="FUTURE",'asset_&amp;_open_positions'!$J380="CME FUTURE"),"",'asset_&amp;_open_positions'!$H380)</f>
        <v>1</v>
      </c>
    </row>
    <row r="381" spans="15:18" x14ac:dyDescent="0.25">
      <c r="O381" s="78" t="str">
        <f>IF('asset_&amp;_open_positions'!$C381="","",'asset_&amp;_open_positions'!$E381)</f>
        <v>BTC</v>
      </c>
      <c r="P381" s="42">
        <f>IF('asset_&amp;_open_positions'!$C381="","",'asset_&amp;_open_positions'!$H381)</f>
        <v>23723.7696534846</v>
      </c>
      <c r="Q381" s="78" t="str">
        <f>IF(OR('asset_&amp;_open_positions'!$C381="",'asset_&amp;_open_positions'!$J381="SWAP",'asset_&amp;_open_positions'!$J381="FUTURE",'asset_&amp;_open_positions'!$J381="CME FUTURE"),"",'asset_&amp;_open_positions'!$M381)</f>
        <v>BTC</v>
      </c>
      <c r="R381" s="42">
        <f>IF(OR('asset_&amp;_open_positions'!$C381="",'asset_&amp;_open_positions'!$J381="SWAP",'asset_&amp;_open_positions'!$J381="FUTURE",'asset_&amp;_open_positions'!$J381="CME FUTURE"),"",'asset_&amp;_open_positions'!$H381)</f>
        <v>23723.7696534846</v>
      </c>
    </row>
    <row r="382" spans="15:18" x14ac:dyDescent="0.25">
      <c r="O382" s="78" t="str">
        <f>IF('asset_&amp;_open_positions'!$C382="","",'asset_&amp;_open_positions'!$E382)</f>
        <v>ETH</v>
      </c>
      <c r="P382" s="42">
        <f>IF('asset_&amp;_open_positions'!$C382="","",'asset_&amp;_open_positions'!$H382)</f>
        <v>1641.7926937161601</v>
      </c>
      <c r="Q382" s="78" t="str">
        <f>IF(OR('asset_&amp;_open_positions'!$C382="",'asset_&amp;_open_positions'!$J382="SWAP",'asset_&amp;_open_positions'!$J382="FUTURE",'asset_&amp;_open_positions'!$J382="CME FUTURE"),"",'asset_&amp;_open_positions'!$M382)</f>
        <v>ETH</v>
      </c>
      <c r="R382" s="42">
        <f>IF(OR('asset_&amp;_open_positions'!$C382="",'asset_&amp;_open_positions'!$J382="SWAP",'asset_&amp;_open_positions'!$J382="FUTURE",'asset_&amp;_open_positions'!$J382="CME FUTURE"),"",'asset_&amp;_open_positions'!$H382)</f>
        <v>1641.7926937161601</v>
      </c>
    </row>
    <row r="383" spans="15:18" x14ac:dyDescent="0.25">
      <c r="O383" s="78" t="str">
        <f>IF('asset_&amp;_open_positions'!$C383="","",'asset_&amp;_open_positions'!$E383)</f>
        <v>XRP</v>
      </c>
      <c r="P383" s="42">
        <f>IF('asset_&amp;_open_positions'!$C383="","",'asset_&amp;_open_positions'!$H383)</f>
        <v>0.41389184898682302</v>
      </c>
      <c r="Q383" s="78" t="str">
        <f>IF(OR('asset_&amp;_open_positions'!$C383="",'asset_&amp;_open_positions'!$J383="SWAP",'asset_&amp;_open_positions'!$J383="FUTURE",'asset_&amp;_open_positions'!$J383="CME FUTURE"),"",'asset_&amp;_open_positions'!$M383)</f>
        <v>XRP</v>
      </c>
      <c r="R383" s="42">
        <f>IF(OR('asset_&amp;_open_positions'!$C383="",'asset_&amp;_open_positions'!$J383="SWAP",'asset_&amp;_open_positions'!$J383="FUTURE",'asset_&amp;_open_positions'!$J383="CME FUTURE"),"",'asset_&amp;_open_positions'!$H383)</f>
        <v>0.41389184898682302</v>
      </c>
    </row>
    <row r="384" spans="15:18" x14ac:dyDescent="0.25">
      <c r="O384" s="78" t="str">
        <f>IF('asset_&amp;_open_positions'!$C384="","",'asset_&amp;_open_positions'!$E384)</f>
        <v>USDT</v>
      </c>
      <c r="P384" s="42">
        <f>IF('asset_&amp;_open_positions'!$C384="","",'asset_&amp;_open_positions'!$H384)</f>
        <v>1.0000978259692599</v>
      </c>
      <c r="Q384" s="78" t="str">
        <f>IF(OR('asset_&amp;_open_positions'!$C384="",'asset_&amp;_open_positions'!$J384="SWAP",'asset_&amp;_open_positions'!$J384="FUTURE",'asset_&amp;_open_positions'!$J384="CME FUTURE"),"",'asset_&amp;_open_positions'!$M384)</f>
        <v>USDT</v>
      </c>
      <c r="R384" s="42">
        <f>IF(OR('asset_&amp;_open_positions'!$C384="",'asset_&amp;_open_positions'!$J384="SWAP",'asset_&amp;_open_positions'!$J384="FUTURE",'asset_&amp;_open_positions'!$J384="CME FUTURE"),"",'asset_&amp;_open_positions'!$H384)</f>
        <v>1.0000978259692599</v>
      </c>
    </row>
    <row r="385" spans="15:18" x14ac:dyDescent="0.25">
      <c r="O385" s="78" t="str">
        <f>IF('asset_&amp;_open_positions'!$C385="","",'asset_&amp;_open_positions'!$E385)</f>
        <v>BTC</v>
      </c>
      <c r="P385" s="42">
        <f>IF('asset_&amp;_open_positions'!$C385="","",'asset_&amp;_open_positions'!$H385)</f>
        <v>23723.7696534846</v>
      </c>
      <c r="Q385" s="78" t="str">
        <f>IF(OR('asset_&amp;_open_positions'!$C385="",'asset_&amp;_open_positions'!$J385="SWAP",'asset_&amp;_open_positions'!$J385="FUTURE",'asset_&amp;_open_positions'!$J385="CME FUTURE"),"",'asset_&amp;_open_positions'!$M385)</f>
        <v>BTC</v>
      </c>
      <c r="R385" s="42">
        <f>IF(OR('asset_&amp;_open_positions'!$C385="",'asset_&amp;_open_positions'!$J385="SWAP",'asset_&amp;_open_positions'!$J385="FUTURE",'asset_&amp;_open_positions'!$J385="CME FUTURE"),"",'asset_&amp;_open_positions'!$H385)</f>
        <v>23723.7696534846</v>
      </c>
    </row>
    <row r="386" spans="15:18" x14ac:dyDescent="0.25">
      <c r="O386" s="78" t="str">
        <f>IF('asset_&amp;_open_positions'!$C386="","",'asset_&amp;_open_positions'!$E386)</f>
        <v>USDT</v>
      </c>
      <c r="P386" s="42">
        <f>IF('asset_&amp;_open_positions'!$C386="","",'asset_&amp;_open_positions'!$H386)</f>
        <v>1.0000978259692599</v>
      </c>
      <c r="Q386" s="78" t="str">
        <f>IF(OR('asset_&amp;_open_positions'!$C386="",'asset_&amp;_open_positions'!$J386="SWAP",'asset_&amp;_open_positions'!$J386="FUTURE",'asset_&amp;_open_positions'!$J386="CME FUTURE"),"",'asset_&amp;_open_positions'!$M386)</f>
        <v>USDT</v>
      </c>
      <c r="R386" s="42">
        <f>IF(OR('asset_&amp;_open_positions'!$C386="",'asset_&amp;_open_positions'!$J386="SWAP",'asset_&amp;_open_positions'!$J386="FUTURE",'asset_&amp;_open_positions'!$J386="CME FUTURE"),"",'asset_&amp;_open_positions'!$H386)</f>
        <v>1.0000978259692599</v>
      </c>
    </row>
    <row r="387" spans="15:18" x14ac:dyDescent="0.25">
      <c r="O387" s="78" t="str">
        <f>IF('asset_&amp;_open_positions'!$C387="","",'asset_&amp;_open_positions'!$E387)</f>
        <v>USDT</v>
      </c>
      <c r="P387" s="42">
        <f>IF('asset_&amp;_open_positions'!$C387="","",'asset_&amp;_open_positions'!$H387)</f>
        <v>1.0000978259692599</v>
      </c>
      <c r="Q387" s="78" t="str">
        <f>IF(OR('asset_&amp;_open_positions'!$C387="",'asset_&amp;_open_positions'!$J387="SWAP",'asset_&amp;_open_positions'!$J387="FUTURE",'asset_&amp;_open_positions'!$J387="CME FUTURE"),"",'asset_&amp;_open_positions'!$M387)</f>
        <v>USDT</v>
      </c>
      <c r="R387" s="42">
        <f>IF(OR('asset_&amp;_open_positions'!$C387="",'asset_&amp;_open_positions'!$J387="SWAP",'asset_&amp;_open_positions'!$J387="FUTURE",'asset_&amp;_open_positions'!$J387="CME FUTURE"),"",'asset_&amp;_open_positions'!$H387)</f>
        <v>1.0000978259692599</v>
      </c>
    </row>
    <row r="388" spans="15:18" x14ac:dyDescent="0.25">
      <c r="O388" s="78" t="str">
        <f>IF('asset_&amp;_open_positions'!$C388="","",'asset_&amp;_open_positions'!$E388)</f>
        <v>BTC</v>
      </c>
      <c r="P388" s="42">
        <f>IF('asset_&amp;_open_positions'!$C388="","",'asset_&amp;_open_positions'!$H388)</f>
        <v>23723.7696534846</v>
      </c>
      <c r="Q388" s="78" t="str">
        <f>IF(OR('asset_&amp;_open_positions'!$C388="",'asset_&amp;_open_positions'!$J388="SWAP",'asset_&amp;_open_positions'!$J388="FUTURE",'asset_&amp;_open_positions'!$J388="CME FUTURE"),"",'asset_&amp;_open_positions'!$M388)</f>
        <v>BTC</v>
      </c>
      <c r="R388" s="42">
        <f>IF(OR('asset_&amp;_open_positions'!$C388="",'asset_&amp;_open_positions'!$J388="SWAP",'asset_&amp;_open_positions'!$J388="FUTURE",'asset_&amp;_open_positions'!$J388="CME FUTURE"),"",'asset_&amp;_open_positions'!$H388)</f>
        <v>23723.7696534846</v>
      </c>
    </row>
    <row r="389" spans="15:18" x14ac:dyDescent="0.25">
      <c r="O389" s="78" t="str">
        <f>IF('asset_&amp;_open_positions'!$C389="","",'asset_&amp;_open_positions'!$E389)</f>
        <v>BTC</v>
      </c>
      <c r="P389" s="42">
        <f>IF('asset_&amp;_open_positions'!$C389="","",'asset_&amp;_open_positions'!$H389)</f>
        <v>23723.7696534846</v>
      </c>
      <c r="Q389" s="78" t="str">
        <f>IF(OR('asset_&amp;_open_positions'!$C389="",'asset_&amp;_open_positions'!$J389="SWAP",'asset_&amp;_open_positions'!$J389="FUTURE",'asset_&amp;_open_positions'!$J389="CME FUTURE"),"",'asset_&amp;_open_positions'!$M389)</f>
        <v>BTC</v>
      </c>
      <c r="R389" s="42">
        <f>IF(OR('asset_&amp;_open_positions'!$C389="",'asset_&amp;_open_positions'!$J389="SWAP",'asset_&amp;_open_positions'!$J389="FUTURE",'asset_&amp;_open_positions'!$J389="CME FUTURE"),"",'asset_&amp;_open_positions'!$H389)</f>
        <v>23723.7696534846</v>
      </c>
    </row>
    <row r="390" spans="15:18" x14ac:dyDescent="0.25">
      <c r="O390" s="78" t="str">
        <f>IF('asset_&amp;_open_positions'!$C390="","",'asset_&amp;_open_positions'!$E390)</f>
        <v>ETH</v>
      </c>
      <c r="P390" s="42">
        <f>IF('asset_&amp;_open_positions'!$C390="","",'asset_&amp;_open_positions'!$H390)</f>
        <v>1641.7926937161601</v>
      </c>
      <c r="Q390" s="78" t="str">
        <f>IF(OR('asset_&amp;_open_positions'!$C390="",'asset_&amp;_open_positions'!$J390="SWAP",'asset_&amp;_open_positions'!$J390="FUTURE",'asset_&amp;_open_positions'!$J390="CME FUTURE"),"",'asset_&amp;_open_positions'!$M390)</f>
        <v>ETH</v>
      </c>
      <c r="R390" s="42">
        <f>IF(OR('asset_&amp;_open_positions'!$C390="",'asset_&amp;_open_positions'!$J390="SWAP",'asset_&amp;_open_positions'!$J390="FUTURE",'asset_&amp;_open_positions'!$J390="CME FUTURE"),"",'asset_&amp;_open_positions'!$H390)</f>
        <v>1641.7926937161601</v>
      </c>
    </row>
    <row r="391" spans="15:18" x14ac:dyDescent="0.25">
      <c r="O391" s="78" t="str">
        <f>IF('asset_&amp;_open_positions'!$C391="","",'asset_&amp;_open_positions'!$E391)</f>
        <v>ETH</v>
      </c>
      <c r="P391" s="42">
        <f>IF('asset_&amp;_open_positions'!$C391="","",'asset_&amp;_open_positions'!$H391)</f>
        <v>1641.7926937161601</v>
      </c>
      <c r="Q391" s="78" t="str">
        <f>IF(OR('asset_&amp;_open_positions'!$C391="",'asset_&amp;_open_positions'!$J391="SWAP",'asset_&amp;_open_positions'!$J391="FUTURE",'asset_&amp;_open_positions'!$J391="CME FUTURE"),"",'asset_&amp;_open_positions'!$M391)</f>
        <v>ETH</v>
      </c>
      <c r="R391" s="42">
        <f>IF(OR('asset_&amp;_open_positions'!$C391="",'asset_&amp;_open_positions'!$J391="SWAP",'asset_&amp;_open_positions'!$J391="FUTURE",'asset_&amp;_open_positions'!$J391="CME FUTURE"),"",'asset_&amp;_open_positions'!$H391)</f>
        <v>1641.7926937161601</v>
      </c>
    </row>
    <row r="392" spans="15:18" x14ac:dyDescent="0.25">
      <c r="O392" s="78" t="str">
        <f>IF('asset_&amp;_open_positions'!$C392="","",'asset_&amp;_open_positions'!$E392)</f>
        <v>OXT</v>
      </c>
      <c r="P392" s="42">
        <f>IF('asset_&amp;_open_positions'!$C392="","",'asset_&amp;_open_positions'!$H392)</f>
        <v>9.9036090118562806E-2</v>
      </c>
      <c r="Q392" s="78" t="str">
        <f>IF(OR('asset_&amp;_open_positions'!$C392="",'asset_&amp;_open_positions'!$J392="SWAP",'asset_&amp;_open_positions'!$J392="FUTURE",'asset_&amp;_open_positions'!$J392="CME FUTURE"),"",'asset_&amp;_open_positions'!$M392)</f>
        <v>OXT</v>
      </c>
      <c r="R392" s="42">
        <f>IF(OR('asset_&amp;_open_positions'!$C392="",'asset_&amp;_open_positions'!$J392="SWAP",'asset_&amp;_open_positions'!$J392="FUTURE",'asset_&amp;_open_positions'!$J392="CME FUTURE"),"",'asset_&amp;_open_positions'!$H392)</f>
        <v>9.9036090118562806E-2</v>
      </c>
    </row>
    <row r="393" spans="15:18" x14ac:dyDescent="0.25">
      <c r="O393" s="78" t="str">
        <f>IF('asset_&amp;_open_positions'!$C393="","",'asset_&amp;_open_positions'!$E393)</f>
        <v>USDT</v>
      </c>
      <c r="P393" s="42">
        <f>IF('asset_&amp;_open_positions'!$C393="","",'asset_&amp;_open_positions'!$H393)</f>
        <v>1.0000978259692599</v>
      </c>
      <c r="Q393" s="78" t="str">
        <f>IF(OR('asset_&amp;_open_positions'!$C393="",'asset_&amp;_open_positions'!$J393="SWAP",'asset_&amp;_open_positions'!$J393="FUTURE",'asset_&amp;_open_positions'!$J393="CME FUTURE"),"",'asset_&amp;_open_positions'!$M393)</f>
        <v>USDT</v>
      </c>
      <c r="R393" s="42">
        <f>IF(OR('asset_&amp;_open_positions'!$C393="",'asset_&amp;_open_positions'!$J393="SWAP",'asset_&amp;_open_positions'!$J393="FUTURE",'asset_&amp;_open_positions'!$J393="CME FUTURE"),"",'asset_&amp;_open_positions'!$H393)</f>
        <v>1.0000978259692599</v>
      </c>
    </row>
    <row r="394" spans="15:18" x14ac:dyDescent="0.25">
      <c r="O394" s="78" t="str">
        <f>IF('asset_&amp;_open_positions'!$C394="","",'asset_&amp;_open_positions'!$E394)</f>
        <v>USDT</v>
      </c>
      <c r="P394" s="42">
        <f>IF('asset_&amp;_open_positions'!$C394="","",'asset_&amp;_open_positions'!$H394)</f>
        <v>1.0000978259692599</v>
      </c>
      <c r="Q394" s="78" t="str">
        <f>IF(OR('asset_&amp;_open_positions'!$C394="",'asset_&amp;_open_positions'!$J394="SWAP",'asset_&amp;_open_positions'!$J394="FUTURE",'asset_&amp;_open_positions'!$J394="CME FUTURE"),"",'asset_&amp;_open_positions'!$M394)</f>
        <v>USDT</v>
      </c>
      <c r="R394" s="42">
        <f>IF(OR('asset_&amp;_open_positions'!$C394="",'asset_&amp;_open_positions'!$J394="SWAP",'asset_&amp;_open_positions'!$J394="FUTURE",'asset_&amp;_open_positions'!$J394="CME FUTURE"),"",'asset_&amp;_open_positions'!$H394)</f>
        <v>1.0000978259692599</v>
      </c>
    </row>
    <row r="395" spans="15:18" x14ac:dyDescent="0.25">
      <c r="O395" s="78" t="str">
        <f>IF('asset_&amp;_open_positions'!$C395="","",'asset_&amp;_open_positions'!$E395)</f>
        <v>XRP</v>
      </c>
      <c r="P395" s="42">
        <f>IF('asset_&amp;_open_positions'!$C395="","",'asset_&amp;_open_positions'!$H395)</f>
        <v>0.41389184898682302</v>
      </c>
      <c r="Q395" s="78" t="str">
        <f>IF(OR('asset_&amp;_open_positions'!$C395="",'asset_&amp;_open_positions'!$J395="SWAP",'asset_&amp;_open_positions'!$J395="FUTURE",'asset_&amp;_open_positions'!$J395="CME FUTURE"),"",'asset_&amp;_open_positions'!$M395)</f>
        <v>XRP</v>
      </c>
      <c r="R395" s="42">
        <f>IF(OR('asset_&amp;_open_positions'!$C395="",'asset_&amp;_open_positions'!$J395="SWAP",'asset_&amp;_open_positions'!$J395="FUTURE",'asset_&amp;_open_positions'!$J395="CME FUTURE"),"",'asset_&amp;_open_positions'!$H395)</f>
        <v>0.41389184898682302</v>
      </c>
    </row>
    <row r="396" spans="15:18" x14ac:dyDescent="0.25">
      <c r="O396" s="78" t="str">
        <f>IF('asset_&amp;_open_positions'!$C396="","",'asset_&amp;_open_positions'!$E396)</f>
        <v>ZIL</v>
      </c>
      <c r="P396" s="42">
        <f>IF('asset_&amp;_open_positions'!$C396="","",'asset_&amp;_open_positions'!$H396)</f>
        <v>2.8175091027441999E-2</v>
      </c>
      <c r="Q396" s="78" t="str">
        <f>IF(OR('asset_&amp;_open_positions'!$C396="",'asset_&amp;_open_positions'!$J396="SWAP",'asset_&amp;_open_positions'!$J396="FUTURE",'asset_&amp;_open_positions'!$J396="CME FUTURE"),"",'asset_&amp;_open_positions'!$M396)</f>
        <v>ZIL</v>
      </c>
      <c r="R396" s="42">
        <f>IF(OR('asset_&amp;_open_positions'!$C396="",'asset_&amp;_open_positions'!$J396="SWAP",'asset_&amp;_open_positions'!$J396="FUTURE",'asset_&amp;_open_positions'!$J396="CME FUTURE"),"",'asset_&amp;_open_positions'!$H396)</f>
        <v>2.8175091027441999E-2</v>
      </c>
    </row>
    <row r="397" spans="15:18" x14ac:dyDescent="0.25">
      <c r="O397" s="78" t="str">
        <f>IF('asset_&amp;_open_positions'!$C397="","",'asset_&amp;_open_positions'!$E397)</f>
        <v>BSV</v>
      </c>
      <c r="P397" s="42">
        <f>IF('asset_&amp;_open_positions'!$C397="","",'asset_&amp;_open_positions'!$H397)</f>
        <v>43.439649494771402</v>
      </c>
      <c r="Q397" s="78" t="str">
        <f>IF(OR('asset_&amp;_open_positions'!$C397="",'asset_&amp;_open_positions'!$J397="SWAP",'asset_&amp;_open_positions'!$J397="FUTURE",'asset_&amp;_open_positions'!$J397="CME FUTURE"),"",'asset_&amp;_open_positions'!$M397)</f>
        <v>BSV</v>
      </c>
      <c r="R397" s="42">
        <f>IF(OR('asset_&amp;_open_positions'!$C397="",'asset_&amp;_open_positions'!$J397="SWAP",'asset_&amp;_open_positions'!$J397="FUTURE",'asset_&amp;_open_positions'!$J397="CME FUTURE"),"",'asset_&amp;_open_positions'!$H397)</f>
        <v>43.439649494771402</v>
      </c>
    </row>
    <row r="398" spans="15:18" x14ac:dyDescent="0.25">
      <c r="O398" s="78" t="str">
        <f>IF('asset_&amp;_open_positions'!$C398="","",'asset_&amp;_open_positions'!$E398)</f>
        <v>DOT</v>
      </c>
      <c r="P398" s="42">
        <f>IF('asset_&amp;_open_positions'!$C398="","",'asset_&amp;_open_positions'!$H398)</f>
        <v>6.4660954908410604</v>
      </c>
      <c r="Q398" s="78" t="str">
        <f>IF(OR('asset_&amp;_open_positions'!$C398="",'asset_&amp;_open_positions'!$J398="SWAP",'asset_&amp;_open_positions'!$J398="FUTURE",'asset_&amp;_open_positions'!$J398="CME FUTURE"),"",'asset_&amp;_open_positions'!$M398)</f>
        <v>DOT</v>
      </c>
      <c r="R398" s="42">
        <f>IF(OR('asset_&amp;_open_positions'!$C398="",'asset_&amp;_open_positions'!$J398="SWAP",'asset_&amp;_open_positions'!$J398="FUTURE",'asset_&amp;_open_positions'!$J398="CME FUTURE"),"",'asset_&amp;_open_positions'!$H398)</f>
        <v>6.4660954908410604</v>
      </c>
    </row>
    <row r="399" spans="15:18" x14ac:dyDescent="0.25">
      <c r="O399" s="78" t="str">
        <f>IF('asset_&amp;_open_positions'!$C399="","",'asset_&amp;_open_positions'!$E399)</f>
        <v>ETHW</v>
      </c>
      <c r="P399" s="42">
        <f>IF('asset_&amp;_open_positions'!$C399="","",'asset_&amp;_open_positions'!$H399)</f>
        <v>3.84509778746901</v>
      </c>
      <c r="Q399" s="78" t="str">
        <f>IF(OR('asset_&amp;_open_positions'!$C399="",'asset_&amp;_open_positions'!$J399="SWAP",'asset_&amp;_open_positions'!$J399="FUTURE",'asset_&amp;_open_positions'!$J399="CME FUTURE"),"",'asset_&amp;_open_positions'!$M399)</f>
        <v>ETHW</v>
      </c>
      <c r="R399" s="42">
        <f>IF(OR('asset_&amp;_open_positions'!$C399="",'asset_&amp;_open_positions'!$J399="SWAP",'asset_&amp;_open_positions'!$J399="FUTURE",'asset_&amp;_open_positions'!$J399="CME FUTURE"),"",'asset_&amp;_open_positions'!$H399)</f>
        <v>3.84509778746901</v>
      </c>
    </row>
    <row r="400" spans="15:18" x14ac:dyDescent="0.25">
      <c r="O400" s="78" t="str">
        <f>IF('asset_&amp;_open_positions'!$C400="","",'asset_&amp;_open_positions'!$E400)</f>
        <v>LTC</v>
      </c>
      <c r="P400" s="42">
        <f>IF('asset_&amp;_open_positions'!$C400="","",'asset_&amp;_open_positions'!$H400)</f>
        <v>100.443629156124</v>
      </c>
      <c r="Q400" s="78" t="str">
        <f>IF(OR('asset_&amp;_open_positions'!$C400="",'asset_&amp;_open_positions'!$J400="SWAP",'asset_&amp;_open_positions'!$J400="FUTURE",'asset_&amp;_open_positions'!$J400="CME FUTURE"),"",'asset_&amp;_open_positions'!$M400)</f>
        <v>LTC</v>
      </c>
      <c r="R400" s="42">
        <f>IF(OR('asset_&amp;_open_positions'!$C400="",'asset_&amp;_open_positions'!$J400="SWAP",'asset_&amp;_open_positions'!$J400="FUTURE",'asset_&amp;_open_positions'!$J400="CME FUTURE"),"",'asset_&amp;_open_positions'!$H400)</f>
        <v>100.443629156124</v>
      </c>
    </row>
    <row r="401" spans="15:18" x14ac:dyDescent="0.25">
      <c r="O401" s="78" t="str">
        <f>IF('asset_&amp;_open_positions'!$C401="","",'asset_&amp;_open_positions'!$E401)</f>
        <v>USDC</v>
      </c>
      <c r="P401" s="42">
        <f>IF('asset_&amp;_open_positions'!$C401="","",'asset_&amp;_open_positions'!$H401)</f>
        <v>1.0001497226834299</v>
      </c>
      <c r="Q401" s="78" t="str">
        <f>IF(OR('asset_&amp;_open_positions'!$C401="",'asset_&amp;_open_positions'!$J401="SWAP",'asset_&amp;_open_positions'!$J401="FUTURE",'asset_&amp;_open_positions'!$J401="CME FUTURE"),"",'asset_&amp;_open_positions'!$M401)</f>
        <v>USDC</v>
      </c>
      <c r="R401" s="42">
        <f>IF(OR('asset_&amp;_open_positions'!$C401="",'asset_&amp;_open_positions'!$J401="SWAP",'asset_&amp;_open_positions'!$J401="FUTURE",'asset_&amp;_open_positions'!$J401="CME FUTURE"),"",'asset_&amp;_open_positions'!$H401)</f>
        <v>1.0001497226834299</v>
      </c>
    </row>
    <row r="402" spans="15:18" x14ac:dyDescent="0.25">
      <c r="O402" s="78" t="str">
        <f>IF('asset_&amp;_open_positions'!$C402="","",'asset_&amp;_open_positions'!$E402)</f>
        <v>XEC</v>
      </c>
      <c r="P402" s="42">
        <f>IF('asset_&amp;_open_positions'!$C402="","",'asset_&amp;_open_positions'!$H402)</f>
        <v>3.6695978095624499E-5</v>
      </c>
      <c r="Q402" s="78" t="str">
        <f>IF(OR('asset_&amp;_open_positions'!$C402="",'asset_&amp;_open_positions'!$J402="SWAP",'asset_&amp;_open_positions'!$J402="FUTURE",'asset_&amp;_open_positions'!$J402="CME FUTURE"),"",'asset_&amp;_open_positions'!$M402)</f>
        <v>XEC</v>
      </c>
      <c r="R402" s="42">
        <f>IF(OR('asset_&amp;_open_positions'!$C402="",'asset_&amp;_open_positions'!$J402="SWAP",'asset_&amp;_open_positions'!$J402="FUTURE",'asset_&amp;_open_positions'!$J402="CME FUTURE"),"",'asset_&amp;_open_positions'!$H402)</f>
        <v>3.6695978095624499E-5</v>
      </c>
    </row>
    <row r="403" spans="15:18" x14ac:dyDescent="0.25">
      <c r="O403" s="78" t="str">
        <f>IF('asset_&amp;_open_positions'!$C403="","",'asset_&amp;_open_positions'!$E403)</f>
        <v>XRP</v>
      </c>
      <c r="P403" s="42">
        <f>IF('asset_&amp;_open_positions'!$C403="","",'asset_&amp;_open_positions'!$H403)</f>
        <v>0.41389184898682302</v>
      </c>
      <c r="Q403" s="78" t="str">
        <f>IF(OR('asset_&amp;_open_positions'!$C403="",'asset_&amp;_open_positions'!$J403="SWAP",'asset_&amp;_open_positions'!$J403="FUTURE",'asset_&amp;_open_positions'!$J403="CME FUTURE"),"",'asset_&amp;_open_positions'!$M403)</f>
        <v>XRP</v>
      </c>
      <c r="R403" s="42">
        <f>IF(OR('asset_&amp;_open_positions'!$C403="",'asset_&amp;_open_positions'!$J403="SWAP",'asset_&amp;_open_positions'!$J403="FUTURE",'asset_&amp;_open_positions'!$J403="CME FUTURE"),"",'asset_&amp;_open_positions'!$H403)</f>
        <v>0.41389184898682302</v>
      </c>
    </row>
    <row r="404" spans="15:18" x14ac:dyDescent="0.25">
      <c r="O404" s="78" t="str">
        <f>IF('asset_&amp;_open_positions'!$C404="","",'asset_&amp;_open_positions'!$E404)</f>
        <v>ETH</v>
      </c>
      <c r="P404" s="42">
        <f>IF('asset_&amp;_open_positions'!$C404="","",'asset_&amp;_open_positions'!$H404)</f>
        <v>1641.7926937161601</v>
      </c>
      <c r="Q404" s="78" t="str">
        <f>IF(OR('asset_&amp;_open_positions'!$C404="",'asset_&amp;_open_positions'!$J404="SWAP",'asset_&amp;_open_positions'!$J404="FUTURE",'asset_&amp;_open_positions'!$J404="CME FUTURE"),"",'asset_&amp;_open_positions'!$M404)</f>
        <v>ETH</v>
      </c>
      <c r="R404" s="42">
        <f>IF(OR('asset_&amp;_open_positions'!$C404="",'asset_&amp;_open_positions'!$J404="SWAP",'asset_&amp;_open_positions'!$J404="FUTURE",'asset_&amp;_open_positions'!$J404="CME FUTURE"),"",'asset_&amp;_open_positions'!$H404)</f>
        <v>1641.7926937161601</v>
      </c>
    </row>
    <row r="405" spans="15:18" x14ac:dyDescent="0.25">
      <c r="O405" s="78" t="str">
        <f>IF('asset_&amp;_open_positions'!$C405="","",'asset_&amp;_open_positions'!$E405)</f>
        <v>EUR</v>
      </c>
      <c r="P405" s="42">
        <f>IF('asset_&amp;_open_positions'!$C405="","",'asset_&amp;_open_positions'!$H405)</f>
        <v>1.099005</v>
      </c>
      <c r="Q405" s="78" t="str">
        <f>IF(OR('asset_&amp;_open_positions'!$C405="",'asset_&amp;_open_positions'!$J405="SWAP",'asset_&amp;_open_positions'!$J405="FUTURE",'asset_&amp;_open_positions'!$J405="CME FUTURE"),"",'asset_&amp;_open_positions'!$M405)</f>
        <v>EUR</v>
      </c>
      <c r="R405" s="42">
        <f>IF(OR('asset_&amp;_open_positions'!$C405="",'asset_&amp;_open_positions'!$J405="SWAP",'asset_&amp;_open_positions'!$J405="FUTURE",'asset_&amp;_open_positions'!$J405="CME FUTURE"),"",'asset_&amp;_open_positions'!$H405)</f>
        <v>1.099005</v>
      </c>
    </row>
    <row r="406" spans="15:18" x14ac:dyDescent="0.25">
      <c r="O406" s="78" t="str">
        <f>IF('asset_&amp;_open_positions'!$C406="","",'asset_&amp;_open_positions'!$E406)</f>
        <v>GBP</v>
      </c>
      <c r="P406" s="42">
        <f>IF('asset_&amp;_open_positions'!$C406="","",'asset_&amp;_open_positions'!$H406)</f>
        <v>1.2372650000000001</v>
      </c>
      <c r="Q406" s="78" t="str">
        <f>IF(OR('asset_&amp;_open_positions'!$C406="",'asset_&amp;_open_positions'!$J406="SWAP",'asset_&amp;_open_positions'!$J406="FUTURE",'asset_&amp;_open_positions'!$J406="CME FUTURE"),"",'asset_&amp;_open_positions'!$M406)</f>
        <v>GBP</v>
      </c>
      <c r="R406" s="42">
        <f>IF(OR('asset_&amp;_open_positions'!$C406="",'asset_&amp;_open_positions'!$J406="SWAP",'asset_&amp;_open_positions'!$J406="FUTURE",'asset_&amp;_open_positions'!$J406="CME FUTURE"),"",'asset_&amp;_open_positions'!$H406)</f>
        <v>1.2372650000000001</v>
      </c>
    </row>
    <row r="407" spans="15:18" x14ac:dyDescent="0.25">
      <c r="O407" s="78" t="str">
        <f>IF('asset_&amp;_open_positions'!$C407="","",'asset_&amp;_open_positions'!$E407)</f>
        <v>TRY</v>
      </c>
      <c r="P407" s="42">
        <f>IF('asset_&amp;_open_positions'!$C407="","",'asset_&amp;_open_positions'!$H407)</f>
        <v>3.0979851311539598E-3</v>
      </c>
      <c r="Q407" s="78" t="str">
        <f>IF(OR('asset_&amp;_open_positions'!$C407="",'asset_&amp;_open_positions'!$J407="SWAP",'asset_&amp;_open_positions'!$J407="FUTURE",'asset_&amp;_open_positions'!$J407="CME FUTURE"),"",'asset_&amp;_open_positions'!$M407)</f>
        <v>TRY</v>
      </c>
      <c r="R407" s="42">
        <f>IF(OR('asset_&amp;_open_positions'!$C407="",'asset_&amp;_open_positions'!$J407="SWAP",'asset_&amp;_open_positions'!$J407="FUTURE",'asset_&amp;_open_positions'!$J407="CME FUTURE"),"",'asset_&amp;_open_positions'!$H407)</f>
        <v>3.0979851311539598E-3</v>
      </c>
    </row>
    <row r="408" spans="15:18" x14ac:dyDescent="0.25">
      <c r="O408" s="78" t="str">
        <f>IF('asset_&amp;_open_positions'!$C408="","",'asset_&amp;_open_positions'!$E408)</f>
        <v>USD</v>
      </c>
      <c r="P408" s="42">
        <f>IF('asset_&amp;_open_positions'!$C408="","",'asset_&amp;_open_positions'!$H408)</f>
        <v>1</v>
      </c>
      <c r="Q408" s="78" t="str">
        <f>IF(OR('asset_&amp;_open_positions'!$C408="",'asset_&amp;_open_positions'!$J408="SWAP",'asset_&amp;_open_positions'!$J408="FUTURE",'asset_&amp;_open_positions'!$J408="CME FUTURE"),"",'asset_&amp;_open_positions'!$M408)</f>
        <v>USD</v>
      </c>
      <c r="R408" s="42">
        <f>IF(OR('asset_&amp;_open_positions'!$C408="",'asset_&amp;_open_positions'!$J408="SWAP",'asset_&amp;_open_positions'!$J408="FUTURE",'asset_&amp;_open_positions'!$J408="CME FUTURE"),"",'asset_&amp;_open_positions'!$H408)</f>
        <v>1</v>
      </c>
    </row>
    <row r="409" spans="15:18" x14ac:dyDescent="0.25">
      <c r="O409" s="78" t="str">
        <f>IF('asset_&amp;_open_positions'!$C409="","",'asset_&amp;_open_positions'!$E409)</f>
        <v>USDT</v>
      </c>
      <c r="P409" s="42">
        <f>IF('asset_&amp;_open_positions'!$C409="","",'asset_&amp;_open_positions'!$H409)</f>
        <v>1.0000978259692599</v>
      </c>
      <c r="Q409" s="78" t="str">
        <f>IF(OR('asset_&amp;_open_positions'!$C409="",'asset_&amp;_open_positions'!$J409="SWAP",'asset_&amp;_open_positions'!$J409="FUTURE",'asset_&amp;_open_positions'!$J409="CME FUTURE"),"",'asset_&amp;_open_positions'!$M409)</f>
        <v>USDT</v>
      </c>
      <c r="R409" s="42">
        <f>IF(OR('asset_&amp;_open_positions'!$C409="",'asset_&amp;_open_positions'!$J409="SWAP",'asset_&amp;_open_positions'!$J409="FUTURE",'asset_&amp;_open_positions'!$J409="CME FUTURE"),"",'asset_&amp;_open_positions'!$H409)</f>
        <v>1.0000978259692599</v>
      </c>
    </row>
    <row r="410" spans="15:18" x14ac:dyDescent="0.25">
      <c r="O410" s="78" t="str">
        <f>IF('asset_&amp;_open_positions'!$C410="","",'asset_&amp;_open_positions'!$E410)</f>
        <v>XLM</v>
      </c>
      <c r="P410" s="42">
        <f>IF('asset_&amp;_open_positions'!$C410="","",'asset_&amp;_open_positions'!$H410)</f>
        <v>9.2276418191393303E-2</v>
      </c>
      <c r="Q410" s="78" t="str">
        <f>IF(OR('asset_&amp;_open_positions'!$C410="",'asset_&amp;_open_positions'!$J410="SWAP",'asset_&amp;_open_positions'!$J410="FUTURE",'asset_&amp;_open_positions'!$J410="CME FUTURE"),"",'asset_&amp;_open_positions'!$M410)</f>
        <v>XLM</v>
      </c>
      <c r="R410" s="42">
        <f>IF(OR('asset_&amp;_open_positions'!$C410="",'asset_&amp;_open_positions'!$J410="SWAP",'asset_&amp;_open_positions'!$J410="FUTURE",'asset_&amp;_open_positions'!$J410="CME FUTURE"),"",'asset_&amp;_open_positions'!$H410)</f>
        <v>9.2276418191393303E-2</v>
      </c>
    </row>
    <row r="411" spans="15:18" x14ac:dyDescent="0.25">
      <c r="O411" s="78" t="str">
        <f>IF('asset_&amp;_open_positions'!$C411="","",'asset_&amp;_open_positions'!$E411)</f>
        <v>SHFT</v>
      </c>
      <c r="P411" s="42">
        <f>IF('asset_&amp;_open_positions'!$C411="","",'asset_&amp;_open_positions'!$H411)</f>
        <v>8.3434296075181203E-3</v>
      </c>
      <c r="Q411" s="78" t="str">
        <f>IF(OR('asset_&amp;_open_positions'!$C411="",'asset_&amp;_open_positions'!$J411="SWAP",'asset_&amp;_open_positions'!$J411="FUTURE",'asset_&amp;_open_positions'!$J411="CME FUTURE"),"",'asset_&amp;_open_positions'!$M411)</f>
        <v>SHFT</v>
      </c>
      <c r="R411" s="42">
        <f>IF(OR('asset_&amp;_open_positions'!$C411="",'asset_&amp;_open_positions'!$J411="SWAP",'asset_&amp;_open_positions'!$J411="FUTURE",'asset_&amp;_open_positions'!$J411="CME FUTURE"),"",'asset_&amp;_open_positions'!$H411)</f>
        <v>8.3434296075181203E-3</v>
      </c>
    </row>
    <row r="412" spans="15:18" x14ac:dyDescent="0.25">
      <c r="O412" s="78" t="str">
        <f>IF('asset_&amp;_open_positions'!$C412="","",'asset_&amp;_open_positions'!$E412)</f>
        <v>BTC</v>
      </c>
      <c r="P412" s="42">
        <f>IF('asset_&amp;_open_positions'!$C412="","",'asset_&amp;_open_positions'!$H412)</f>
        <v>23723.7696534846</v>
      </c>
      <c r="Q412" s="78" t="str">
        <f>IF(OR('asset_&amp;_open_positions'!$C412="",'asset_&amp;_open_positions'!$J412="SWAP",'asset_&amp;_open_positions'!$J412="FUTURE",'asset_&amp;_open_positions'!$J412="CME FUTURE"),"",'asset_&amp;_open_positions'!$M412)</f>
        <v>BTC</v>
      </c>
      <c r="R412" s="42">
        <f>IF(OR('asset_&amp;_open_positions'!$C412="",'asset_&amp;_open_positions'!$J412="SWAP",'asset_&amp;_open_positions'!$J412="FUTURE",'asset_&amp;_open_positions'!$J412="CME FUTURE"),"",'asset_&amp;_open_positions'!$H412)</f>
        <v>23723.7696534846</v>
      </c>
    </row>
    <row r="413" spans="15:18" x14ac:dyDescent="0.25">
      <c r="O413" s="78" t="str">
        <f>IF('asset_&amp;_open_positions'!$C413="","",'asset_&amp;_open_positions'!$E413)</f>
        <v>ETH</v>
      </c>
      <c r="P413" s="42">
        <f>IF('asset_&amp;_open_positions'!$C413="","",'asset_&amp;_open_positions'!$H413)</f>
        <v>1641.7926937161601</v>
      </c>
      <c r="Q413" s="78" t="str">
        <f>IF(OR('asset_&amp;_open_positions'!$C413="",'asset_&amp;_open_positions'!$J413="SWAP",'asset_&amp;_open_positions'!$J413="FUTURE",'asset_&amp;_open_positions'!$J413="CME FUTURE"),"",'asset_&amp;_open_positions'!$M413)</f>
        <v>ETH</v>
      </c>
      <c r="R413" s="42">
        <f>IF(OR('asset_&amp;_open_positions'!$C413="",'asset_&amp;_open_positions'!$J413="SWAP",'asset_&amp;_open_positions'!$J413="FUTURE",'asset_&amp;_open_positions'!$J413="CME FUTURE"),"",'asset_&amp;_open_positions'!$H413)</f>
        <v>1641.7926937161601</v>
      </c>
    </row>
    <row r="414" spans="15:18" x14ac:dyDescent="0.25">
      <c r="O414" s="78" t="str">
        <f>IF('asset_&amp;_open_positions'!$C414="","",'asset_&amp;_open_positions'!$E414)</f>
        <v>WOO</v>
      </c>
      <c r="P414" s="42">
        <f>IF('asset_&amp;_open_positions'!$C414="","",'asset_&amp;_open_positions'!$H414)</f>
        <v>0.19066850556071199</v>
      </c>
      <c r="Q414" s="78" t="str">
        <f>IF(OR('asset_&amp;_open_positions'!$C414="",'asset_&amp;_open_positions'!$J414="SWAP",'asset_&amp;_open_positions'!$J414="FUTURE",'asset_&amp;_open_positions'!$J414="CME FUTURE"),"",'asset_&amp;_open_positions'!$M414)</f>
        <v>WOO</v>
      </c>
      <c r="R414" s="42">
        <f>IF(OR('asset_&amp;_open_positions'!$C414="",'asset_&amp;_open_positions'!$J414="SWAP",'asset_&amp;_open_positions'!$J414="FUTURE",'asset_&amp;_open_positions'!$J414="CME FUTURE"),"",'asset_&amp;_open_positions'!$H414)</f>
        <v>0.19066850556071199</v>
      </c>
    </row>
    <row r="415" spans="15:18" x14ac:dyDescent="0.25">
      <c r="O415" s="78" t="str">
        <f>IF('asset_&amp;_open_positions'!$C415="","",'asset_&amp;_open_positions'!$E415)</f>
        <v>AAVE</v>
      </c>
      <c r="P415" s="42">
        <f>IF('asset_&amp;_open_positions'!$C415="","",'asset_&amp;_open_positions'!$H415)</f>
        <v>88.269624354368204</v>
      </c>
      <c r="Q415" s="78" t="str">
        <f>IF(OR('asset_&amp;_open_positions'!$C415="",'asset_&amp;_open_positions'!$J415="SWAP",'asset_&amp;_open_positions'!$J415="FUTURE",'asset_&amp;_open_positions'!$J415="CME FUTURE"),"",'asset_&amp;_open_positions'!$M415)</f>
        <v>AAVE</v>
      </c>
      <c r="R415" s="42">
        <f>IF(OR('asset_&amp;_open_positions'!$C415="",'asset_&amp;_open_positions'!$J415="SWAP",'asset_&amp;_open_positions'!$J415="FUTURE",'asset_&amp;_open_positions'!$J415="CME FUTURE"),"",'asset_&amp;_open_positions'!$H415)</f>
        <v>88.269624354368204</v>
      </c>
    </row>
    <row r="416" spans="15:18" x14ac:dyDescent="0.25">
      <c r="O416" s="78" t="str">
        <f>IF('asset_&amp;_open_positions'!$C416="","",'asset_&amp;_open_positions'!$E416)</f>
        <v>ADA</v>
      </c>
      <c r="P416" s="42">
        <f>IF('asset_&amp;_open_positions'!$C416="","",'asset_&amp;_open_positions'!$H416)</f>
        <v>0.397242874299367</v>
      </c>
      <c r="Q416" s="78" t="str">
        <f>IF(OR('asset_&amp;_open_positions'!$C416="",'asset_&amp;_open_positions'!$J416="SWAP",'asset_&amp;_open_positions'!$J416="FUTURE",'asset_&amp;_open_positions'!$J416="CME FUTURE"),"",'asset_&amp;_open_positions'!$M416)</f>
        <v>ADA</v>
      </c>
      <c r="R416" s="42">
        <f>IF(OR('asset_&amp;_open_positions'!$C416="",'asset_&amp;_open_positions'!$J416="SWAP",'asset_&amp;_open_positions'!$J416="FUTURE",'asset_&amp;_open_positions'!$J416="CME FUTURE"),"",'asset_&amp;_open_positions'!$H416)</f>
        <v>0.397242874299367</v>
      </c>
    </row>
    <row r="417" spans="15:18" x14ac:dyDescent="0.25">
      <c r="O417" s="78" t="str">
        <f>IF('asset_&amp;_open_positions'!$C417="","",'asset_&amp;_open_positions'!$E417)</f>
        <v>ALGO</v>
      </c>
      <c r="P417" s="42">
        <f>IF('asset_&amp;_open_positions'!$C417="","",'asset_&amp;_open_positions'!$H417)</f>
        <v>0.25103230612544303</v>
      </c>
      <c r="Q417" s="78" t="str">
        <f>IF(OR('asset_&amp;_open_positions'!$C417="",'asset_&amp;_open_positions'!$J417="SWAP",'asset_&amp;_open_positions'!$J417="FUTURE",'asset_&amp;_open_positions'!$J417="CME FUTURE"),"",'asset_&amp;_open_positions'!$M417)</f>
        <v>ALGO</v>
      </c>
      <c r="R417" s="42">
        <f>IF(OR('asset_&amp;_open_positions'!$C417="",'asset_&amp;_open_positions'!$J417="SWAP",'asset_&amp;_open_positions'!$J417="FUTURE",'asset_&amp;_open_positions'!$J417="CME FUTURE"),"",'asset_&amp;_open_positions'!$H417)</f>
        <v>0.25103230612544303</v>
      </c>
    </row>
    <row r="418" spans="15:18" x14ac:dyDescent="0.25">
      <c r="O418" s="78" t="str">
        <f>IF('asset_&amp;_open_positions'!$C418="","",'asset_&amp;_open_positions'!$E418)</f>
        <v>AVAX</v>
      </c>
      <c r="P418" s="42">
        <f>IF('asset_&amp;_open_positions'!$C418="","",'asset_&amp;_open_positions'!$H418)</f>
        <v>20.9653643566771</v>
      </c>
      <c r="Q418" s="78" t="str">
        <f>IF(OR('asset_&amp;_open_positions'!$C418="",'asset_&amp;_open_positions'!$J418="SWAP",'asset_&amp;_open_positions'!$J418="FUTURE",'asset_&amp;_open_positions'!$J418="CME FUTURE"),"",'asset_&amp;_open_positions'!$M418)</f>
        <v>AVAX</v>
      </c>
      <c r="R418" s="42">
        <f>IF(OR('asset_&amp;_open_positions'!$C418="",'asset_&amp;_open_positions'!$J418="SWAP",'asset_&amp;_open_positions'!$J418="FUTURE",'asset_&amp;_open_positions'!$J418="CME FUTURE"),"",'asset_&amp;_open_positions'!$H418)</f>
        <v>20.9653643566771</v>
      </c>
    </row>
    <row r="419" spans="15:18" x14ac:dyDescent="0.25">
      <c r="O419" s="78" t="str">
        <f>IF('asset_&amp;_open_positions'!$C419="","",'asset_&amp;_open_positions'!$E419)</f>
        <v>BAT</v>
      </c>
      <c r="P419" s="42">
        <f>IF('asset_&amp;_open_positions'!$C419="","",'asset_&amp;_open_positions'!$H419)</f>
        <v>0.27139950482448</v>
      </c>
      <c r="Q419" s="78" t="str">
        <f>IF(OR('asset_&amp;_open_positions'!$C419="",'asset_&amp;_open_positions'!$J419="SWAP",'asset_&amp;_open_positions'!$J419="FUTURE",'asset_&amp;_open_positions'!$J419="CME FUTURE"),"",'asset_&amp;_open_positions'!$M419)</f>
        <v>BAT</v>
      </c>
      <c r="R419" s="42">
        <f>IF(OR('asset_&amp;_open_positions'!$C419="",'asset_&amp;_open_positions'!$J419="SWAP",'asset_&amp;_open_positions'!$J419="FUTURE",'asset_&amp;_open_positions'!$J419="CME FUTURE"),"",'asset_&amp;_open_positions'!$H419)</f>
        <v>0.27139950482448</v>
      </c>
    </row>
    <row r="420" spans="15:18" x14ac:dyDescent="0.25">
      <c r="O420" s="78" t="str">
        <f>IF('asset_&amp;_open_positions'!$C420="","",'asset_&amp;_open_positions'!$E420)</f>
        <v>BNB</v>
      </c>
      <c r="P420" s="42">
        <f>IF('asset_&amp;_open_positions'!$C420="","",'asset_&amp;_open_positions'!$H420)</f>
        <v>317.47259508333298</v>
      </c>
      <c r="Q420" s="78" t="str">
        <f>IF(OR('asset_&amp;_open_positions'!$C420="",'asset_&amp;_open_positions'!$J420="SWAP",'asset_&amp;_open_positions'!$J420="FUTURE",'asset_&amp;_open_positions'!$J420="CME FUTURE"),"",'asset_&amp;_open_positions'!$M420)</f>
        <v>BNB</v>
      </c>
      <c r="R420" s="42">
        <f>IF(OR('asset_&amp;_open_positions'!$C420="",'asset_&amp;_open_positions'!$J420="SWAP",'asset_&amp;_open_positions'!$J420="FUTURE",'asset_&amp;_open_positions'!$J420="CME FUTURE"),"",'asset_&amp;_open_positions'!$H420)</f>
        <v>317.47259508333298</v>
      </c>
    </row>
    <row r="421" spans="15:18" x14ac:dyDescent="0.25">
      <c r="O421" s="78" t="str">
        <f>IF('asset_&amp;_open_positions'!$C421="","",'asset_&amp;_open_positions'!$E421)</f>
        <v>BTC</v>
      </c>
      <c r="P421" s="42">
        <f>IF('asset_&amp;_open_positions'!$C421="","",'asset_&amp;_open_positions'!$H421)</f>
        <v>23723.7696534846</v>
      </c>
      <c r="Q421" s="78" t="str">
        <f>IF(OR('asset_&amp;_open_positions'!$C421="",'asset_&amp;_open_positions'!$J421="SWAP",'asset_&amp;_open_positions'!$J421="FUTURE",'asset_&amp;_open_positions'!$J421="CME FUTURE"),"",'asset_&amp;_open_positions'!$M421)</f>
        <v>BTC</v>
      </c>
      <c r="R421" s="42">
        <f>IF(OR('asset_&amp;_open_positions'!$C421="",'asset_&amp;_open_positions'!$J421="SWAP",'asset_&amp;_open_positions'!$J421="FUTURE",'asset_&amp;_open_positions'!$J421="CME FUTURE"),"",'asset_&amp;_open_positions'!$H421)</f>
        <v>23723.7696534846</v>
      </c>
    </row>
    <row r="422" spans="15:18" x14ac:dyDescent="0.25">
      <c r="O422" s="78" t="str">
        <f>IF('asset_&amp;_open_positions'!$C422="","",'asset_&amp;_open_positions'!$E422)</f>
        <v>DASH</v>
      </c>
      <c r="P422" s="42">
        <f>IF('asset_&amp;_open_positions'!$C422="","",'asset_&amp;_open_positions'!$H422)</f>
        <v>62.969871406883598</v>
      </c>
      <c r="Q422" s="78" t="str">
        <f>IF(OR('asset_&amp;_open_positions'!$C422="",'asset_&amp;_open_positions'!$J422="SWAP",'asset_&amp;_open_positions'!$J422="FUTURE",'asset_&amp;_open_positions'!$J422="CME FUTURE"),"",'asset_&amp;_open_positions'!$M422)</f>
        <v>DASH</v>
      </c>
      <c r="R422" s="42">
        <f>IF(OR('asset_&amp;_open_positions'!$C422="",'asset_&amp;_open_positions'!$J422="SWAP",'asset_&amp;_open_positions'!$J422="FUTURE",'asset_&amp;_open_positions'!$J422="CME FUTURE"),"",'asset_&amp;_open_positions'!$H422)</f>
        <v>62.969871406883598</v>
      </c>
    </row>
    <row r="423" spans="15:18" x14ac:dyDescent="0.25">
      <c r="O423" s="78" t="str">
        <f>IF('asset_&amp;_open_positions'!$C423="","",'asset_&amp;_open_positions'!$E423)</f>
        <v>DOT</v>
      </c>
      <c r="P423" s="42">
        <f>IF('asset_&amp;_open_positions'!$C423="","",'asset_&amp;_open_positions'!$H423)</f>
        <v>6.4660954908410702</v>
      </c>
      <c r="Q423" s="78" t="str">
        <f>IF(OR('asset_&amp;_open_positions'!$C423="",'asset_&amp;_open_positions'!$J423="SWAP",'asset_&amp;_open_positions'!$J423="FUTURE",'asset_&amp;_open_positions'!$J423="CME FUTURE"),"",'asset_&amp;_open_positions'!$M423)</f>
        <v>DOT</v>
      </c>
      <c r="R423" s="42">
        <f>IF(OR('asset_&amp;_open_positions'!$C423="",'asset_&amp;_open_positions'!$J423="SWAP",'asset_&amp;_open_positions'!$J423="FUTURE",'asset_&amp;_open_positions'!$J423="CME FUTURE"),"",'asset_&amp;_open_positions'!$H423)</f>
        <v>6.4660954908410702</v>
      </c>
    </row>
    <row r="424" spans="15:18" x14ac:dyDescent="0.25">
      <c r="O424" s="78" t="str">
        <f>IF('asset_&amp;_open_positions'!$C424="","",'asset_&amp;_open_positions'!$E424)</f>
        <v>ENJ</v>
      </c>
      <c r="P424" s="42">
        <f>IF('asset_&amp;_open_positions'!$C424="","",'asset_&amp;_open_positions'!$H424)</f>
        <v>0.47204932740448302</v>
      </c>
      <c r="Q424" s="78" t="str">
        <f>IF(OR('asset_&amp;_open_positions'!$C424="",'asset_&amp;_open_positions'!$J424="SWAP",'asset_&amp;_open_positions'!$J424="FUTURE",'asset_&amp;_open_positions'!$J424="CME FUTURE"),"",'asset_&amp;_open_positions'!$M424)</f>
        <v>ENJ</v>
      </c>
      <c r="R424" s="42">
        <f>IF(OR('asset_&amp;_open_positions'!$C424="",'asset_&amp;_open_positions'!$J424="SWAP",'asset_&amp;_open_positions'!$J424="FUTURE",'asset_&amp;_open_positions'!$J424="CME FUTURE"),"",'asset_&amp;_open_positions'!$H424)</f>
        <v>0.47204932740448302</v>
      </c>
    </row>
    <row r="425" spans="15:18" x14ac:dyDescent="0.25">
      <c r="O425" s="78" t="str">
        <f>IF('asset_&amp;_open_positions'!$C425="","",'asset_&amp;_open_positions'!$E425)</f>
        <v>EOS</v>
      </c>
      <c r="P425" s="42">
        <f>IF('asset_&amp;_open_positions'!$C425="","",'asset_&amp;_open_positions'!$H425)</f>
        <v>1.0777645217276699</v>
      </c>
      <c r="Q425" s="78" t="str">
        <f>IF(OR('asset_&amp;_open_positions'!$C425="",'asset_&amp;_open_positions'!$J425="SWAP",'asset_&amp;_open_positions'!$J425="FUTURE",'asset_&amp;_open_positions'!$J425="CME FUTURE"),"",'asset_&amp;_open_positions'!$M425)</f>
        <v>EOS</v>
      </c>
      <c r="R425" s="42">
        <f>IF(OR('asset_&amp;_open_positions'!$C425="",'asset_&amp;_open_positions'!$J425="SWAP",'asset_&amp;_open_positions'!$J425="FUTURE",'asset_&amp;_open_positions'!$J425="CME FUTURE"),"",'asset_&amp;_open_positions'!$H425)</f>
        <v>1.0777645217276699</v>
      </c>
    </row>
    <row r="426" spans="15:18" x14ac:dyDescent="0.25">
      <c r="O426" s="78" t="str">
        <f>IF('asset_&amp;_open_positions'!$C426="","",'asset_&amp;_open_positions'!$E426)</f>
        <v>ETC</v>
      </c>
      <c r="P426" s="42">
        <f>IF('asset_&amp;_open_positions'!$C426="","",'asset_&amp;_open_positions'!$H426)</f>
        <v>22.367513521128402</v>
      </c>
      <c r="Q426" s="78" t="str">
        <f>IF(OR('asset_&amp;_open_positions'!$C426="",'asset_&amp;_open_positions'!$J426="SWAP",'asset_&amp;_open_positions'!$J426="FUTURE",'asset_&amp;_open_positions'!$J426="CME FUTURE"),"",'asset_&amp;_open_positions'!$M426)</f>
        <v>ETC</v>
      </c>
      <c r="R426" s="42">
        <f>IF(OR('asset_&amp;_open_positions'!$C426="",'asset_&amp;_open_positions'!$J426="SWAP",'asset_&amp;_open_positions'!$J426="FUTURE",'asset_&amp;_open_positions'!$J426="CME FUTURE"),"",'asset_&amp;_open_positions'!$H426)</f>
        <v>22.367513521128402</v>
      </c>
    </row>
    <row r="427" spans="15:18" x14ac:dyDescent="0.25">
      <c r="O427" s="78" t="str">
        <f>IF('asset_&amp;_open_positions'!$C427="","",'asset_&amp;_open_positions'!$E427)</f>
        <v>ETH</v>
      </c>
      <c r="P427" s="42">
        <f>IF('asset_&amp;_open_positions'!$C427="","",'asset_&amp;_open_positions'!$H427)</f>
        <v>1641.7926937161601</v>
      </c>
      <c r="Q427" s="78" t="str">
        <f>IF(OR('asset_&amp;_open_positions'!$C427="",'asset_&amp;_open_positions'!$J427="SWAP",'asset_&amp;_open_positions'!$J427="FUTURE",'asset_&amp;_open_positions'!$J427="CME FUTURE"),"",'asset_&amp;_open_positions'!$M427)</f>
        <v>ETH</v>
      </c>
      <c r="R427" s="42">
        <f>IF(OR('asset_&amp;_open_positions'!$C427="",'asset_&amp;_open_positions'!$J427="SWAP",'asset_&amp;_open_positions'!$J427="FUTURE",'asset_&amp;_open_positions'!$J427="CME FUTURE"),"",'asset_&amp;_open_positions'!$H427)</f>
        <v>1641.7926937161601</v>
      </c>
    </row>
    <row r="428" spans="15:18" x14ac:dyDescent="0.25">
      <c r="O428" s="78" t="str">
        <f>IF('asset_&amp;_open_positions'!$C428="","",'asset_&amp;_open_positions'!$E428)</f>
        <v>ETHW</v>
      </c>
      <c r="P428" s="42">
        <f>IF('asset_&amp;_open_positions'!$C428="","",'asset_&amp;_open_positions'!$H428)</f>
        <v>3.84509778746901</v>
      </c>
      <c r="Q428" s="78" t="str">
        <f>IF(OR('asset_&amp;_open_positions'!$C428="",'asset_&amp;_open_positions'!$J428="SWAP",'asset_&amp;_open_positions'!$J428="FUTURE",'asset_&amp;_open_positions'!$J428="CME FUTURE"),"",'asset_&amp;_open_positions'!$M428)</f>
        <v>ETHW</v>
      </c>
      <c r="R428" s="42">
        <f>IF(OR('asset_&amp;_open_positions'!$C428="",'asset_&amp;_open_positions'!$J428="SWAP",'asset_&amp;_open_positions'!$J428="FUTURE",'asset_&amp;_open_positions'!$J428="CME FUTURE"),"",'asset_&amp;_open_positions'!$H428)</f>
        <v>3.84509778746901</v>
      </c>
    </row>
    <row r="429" spans="15:18" x14ac:dyDescent="0.25">
      <c r="O429" s="78" t="str">
        <f>IF('asset_&amp;_open_positions'!$C429="","",'asset_&amp;_open_positions'!$E429)</f>
        <v>EUROC</v>
      </c>
      <c r="P429" s="42">
        <f>IF('asset_&amp;_open_positions'!$C429="","",'asset_&amp;_open_positions'!$H429)</f>
        <v>1.1001843591253899</v>
      </c>
      <c r="Q429" s="78" t="str">
        <f>IF(OR('asset_&amp;_open_positions'!$C429="",'asset_&amp;_open_positions'!$J429="SWAP",'asset_&amp;_open_positions'!$J429="FUTURE",'asset_&amp;_open_positions'!$J429="CME FUTURE"),"",'asset_&amp;_open_positions'!$M429)</f>
        <v>EUROC</v>
      </c>
      <c r="R429" s="42">
        <f>IF(OR('asset_&amp;_open_positions'!$C429="",'asset_&amp;_open_positions'!$J429="SWAP",'asset_&amp;_open_positions'!$J429="FUTURE",'asset_&amp;_open_positions'!$J429="CME FUTURE"),"",'asset_&amp;_open_positions'!$H429)</f>
        <v>1.1001843591253899</v>
      </c>
    </row>
    <row r="430" spans="15:18" x14ac:dyDescent="0.25">
      <c r="O430" s="78" t="str">
        <f>IF('asset_&amp;_open_positions'!$C430="","",'asset_&amp;_open_positions'!$E430)</f>
        <v>FTM</v>
      </c>
      <c r="P430" s="42">
        <f>IF('asset_&amp;_open_positions'!$C430="","",'asset_&amp;_open_positions'!$H430)</f>
        <v>0.57632794116770902</v>
      </c>
      <c r="Q430" s="78" t="str">
        <f>IF(OR('asset_&amp;_open_positions'!$C430="",'asset_&amp;_open_positions'!$J430="SWAP",'asset_&amp;_open_positions'!$J430="FUTURE",'asset_&amp;_open_positions'!$J430="CME FUTURE"),"",'asset_&amp;_open_positions'!$M430)</f>
        <v>FTM</v>
      </c>
      <c r="R430" s="42">
        <f>IF(OR('asset_&amp;_open_positions'!$C430="",'asset_&amp;_open_positions'!$J430="SWAP",'asset_&amp;_open_positions'!$J430="FUTURE",'asset_&amp;_open_positions'!$J430="CME FUTURE"),"",'asset_&amp;_open_positions'!$H430)</f>
        <v>0.57632794116770902</v>
      </c>
    </row>
    <row r="431" spans="15:18" x14ac:dyDescent="0.25">
      <c r="O431" s="78" t="str">
        <f>IF('asset_&amp;_open_positions'!$C431="","",'asset_&amp;_open_positions'!$E431)</f>
        <v>FTT</v>
      </c>
      <c r="P431" s="42">
        <f>IF('asset_&amp;_open_positions'!$C431="","",'asset_&amp;_open_positions'!$H431)</f>
        <v>1.9309169716765899</v>
      </c>
      <c r="Q431" s="78" t="str">
        <f>IF(OR('asset_&amp;_open_positions'!$C431="",'asset_&amp;_open_positions'!$J431="SWAP",'asset_&amp;_open_positions'!$J431="FUTURE",'asset_&amp;_open_positions'!$J431="CME FUTURE"),"",'asset_&amp;_open_positions'!$M431)</f>
        <v>FTT</v>
      </c>
      <c r="R431" s="42">
        <f>IF(OR('asset_&amp;_open_positions'!$C431="",'asset_&amp;_open_positions'!$J431="SWAP",'asset_&amp;_open_positions'!$J431="FUTURE",'asset_&amp;_open_positions'!$J431="CME FUTURE"),"",'asset_&amp;_open_positions'!$H431)</f>
        <v>1.9309169716765899</v>
      </c>
    </row>
    <row r="432" spans="15:18" x14ac:dyDescent="0.25">
      <c r="O432" s="78" t="str">
        <f>IF('asset_&amp;_open_positions'!$C432="","",'asset_&amp;_open_positions'!$E432)</f>
        <v>GRT</v>
      </c>
      <c r="P432" s="42">
        <f>IF('asset_&amp;_open_positions'!$C432="","",'asset_&amp;_open_positions'!$H432)</f>
        <v>9.3128278338384801E-2</v>
      </c>
      <c r="Q432" s="78" t="str">
        <f>IF(OR('asset_&amp;_open_positions'!$C432="",'asset_&amp;_open_positions'!$J432="SWAP",'asset_&amp;_open_positions'!$J432="FUTURE",'asset_&amp;_open_positions'!$J432="CME FUTURE"),"",'asset_&amp;_open_positions'!$M432)</f>
        <v>GRT</v>
      </c>
      <c r="R432" s="42">
        <f>IF(OR('asset_&amp;_open_positions'!$C432="",'asset_&amp;_open_positions'!$J432="SWAP",'asset_&amp;_open_positions'!$J432="FUTURE",'asset_&amp;_open_positions'!$J432="CME FUTURE"),"",'asset_&amp;_open_positions'!$H432)</f>
        <v>9.3128278338384801E-2</v>
      </c>
    </row>
    <row r="433" spans="15:18" x14ac:dyDescent="0.25">
      <c r="O433" s="78" t="str">
        <f>IF('asset_&amp;_open_positions'!$C433="","",'asset_&amp;_open_positions'!$E433)</f>
        <v>HBAR</v>
      </c>
      <c r="P433" s="42">
        <f>IF('asset_&amp;_open_positions'!$C433="","",'asset_&amp;_open_positions'!$H433)</f>
        <v>6.9702280966305902E-2</v>
      </c>
      <c r="Q433" s="78" t="str">
        <f>IF(OR('asset_&amp;_open_positions'!$C433="",'asset_&amp;_open_positions'!$J433="SWAP",'asset_&amp;_open_positions'!$J433="FUTURE",'asset_&amp;_open_positions'!$J433="CME FUTURE"),"",'asset_&amp;_open_positions'!$M433)</f>
        <v>HBAR</v>
      </c>
      <c r="R433" s="42">
        <f>IF(OR('asset_&amp;_open_positions'!$C433="",'asset_&amp;_open_positions'!$J433="SWAP",'asset_&amp;_open_positions'!$J433="FUTURE",'asset_&amp;_open_positions'!$J433="CME FUTURE"),"",'asset_&amp;_open_positions'!$H433)</f>
        <v>6.9702280966305902E-2</v>
      </c>
    </row>
    <row r="434" spans="15:18" x14ac:dyDescent="0.25">
      <c r="O434" s="78" t="str">
        <f>IF('asset_&amp;_open_positions'!$C434="","",'asset_&amp;_open_positions'!$E434)</f>
        <v>KSM</v>
      </c>
      <c r="P434" s="42">
        <f>IF('asset_&amp;_open_positions'!$C434="","",'asset_&amp;_open_positions'!$H434)</f>
        <v>36.5264405855471</v>
      </c>
      <c r="Q434" s="78" t="str">
        <f>IF(OR('asset_&amp;_open_positions'!$C434="",'asset_&amp;_open_positions'!$J434="SWAP",'asset_&amp;_open_positions'!$J434="FUTURE",'asset_&amp;_open_positions'!$J434="CME FUTURE"),"",'asset_&amp;_open_positions'!$M434)</f>
        <v>KSM</v>
      </c>
      <c r="R434" s="42">
        <f>IF(OR('asset_&amp;_open_positions'!$C434="",'asset_&amp;_open_positions'!$J434="SWAP",'asset_&amp;_open_positions'!$J434="FUTURE",'asset_&amp;_open_positions'!$J434="CME FUTURE"),"",'asset_&amp;_open_positions'!$H434)</f>
        <v>36.5264405855471</v>
      </c>
    </row>
    <row r="435" spans="15:18" x14ac:dyDescent="0.25">
      <c r="O435" s="78" t="str">
        <f>IF('asset_&amp;_open_positions'!$C435="","",'asset_&amp;_open_positions'!$E435)</f>
        <v>LINK</v>
      </c>
      <c r="P435" s="42">
        <f>IF('asset_&amp;_open_positions'!$C435="","",'asset_&amp;_open_positions'!$H435)</f>
        <v>7.2166244369699699</v>
      </c>
      <c r="Q435" s="78" t="str">
        <f>IF(OR('asset_&amp;_open_positions'!$C435="",'asset_&amp;_open_positions'!$J435="SWAP",'asset_&amp;_open_positions'!$J435="FUTURE",'asset_&amp;_open_positions'!$J435="CME FUTURE"),"",'asset_&amp;_open_positions'!$M435)</f>
        <v>LINK</v>
      </c>
      <c r="R435" s="42">
        <f>IF(OR('asset_&amp;_open_positions'!$C435="",'asset_&amp;_open_positions'!$J435="SWAP",'asset_&amp;_open_positions'!$J435="FUTURE",'asset_&amp;_open_positions'!$J435="CME FUTURE"),"",'asset_&amp;_open_positions'!$H435)</f>
        <v>7.2166244369699699</v>
      </c>
    </row>
    <row r="436" spans="15:18" x14ac:dyDescent="0.25">
      <c r="O436" s="78" t="str">
        <f>IF('asset_&amp;_open_positions'!$C436="","",'asset_&amp;_open_positions'!$E436)</f>
        <v>MANA</v>
      </c>
      <c r="P436" s="42">
        <f>IF('asset_&amp;_open_positions'!$C436="","",'asset_&amp;_open_positions'!$H436)</f>
        <v>0.80184700707902801</v>
      </c>
      <c r="Q436" s="78" t="str">
        <f>IF(OR('asset_&amp;_open_positions'!$C436="",'asset_&amp;_open_positions'!$J436="SWAP",'asset_&amp;_open_positions'!$J436="FUTURE",'asset_&amp;_open_positions'!$J436="CME FUTURE"),"",'asset_&amp;_open_positions'!$M436)</f>
        <v>MANA</v>
      </c>
      <c r="R436" s="42">
        <f>IF(OR('asset_&amp;_open_positions'!$C436="",'asset_&amp;_open_positions'!$J436="SWAP",'asset_&amp;_open_positions'!$J436="FUTURE",'asset_&amp;_open_positions'!$J436="CME FUTURE"),"",'asset_&amp;_open_positions'!$H436)</f>
        <v>0.80184700707902801</v>
      </c>
    </row>
    <row r="437" spans="15:18" x14ac:dyDescent="0.25">
      <c r="O437" s="78" t="str">
        <f>IF('asset_&amp;_open_positions'!$C437="","",'asset_&amp;_open_positions'!$E437)</f>
        <v>MATIC</v>
      </c>
      <c r="P437" s="42">
        <f>IF('asset_&amp;_open_positions'!$C437="","",'asset_&amp;_open_positions'!$H437)</f>
        <v>1.1949673902492699</v>
      </c>
      <c r="Q437" s="78" t="str">
        <f>IF(OR('asset_&amp;_open_positions'!$C437="",'asset_&amp;_open_positions'!$J437="SWAP",'asset_&amp;_open_positions'!$J437="FUTURE",'asset_&amp;_open_positions'!$J437="CME FUTURE"),"",'asset_&amp;_open_positions'!$M437)</f>
        <v>MATIC</v>
      </c>
      <c r="R437" s="42">
        <f>IF(OR('asset_&amp;_open_positions'!$C437="",'asset_&amp;_open_positions'!$J437="SWAP",'asset_&amp;_open_positions'!$J437="FUTURE",'asset_&amp;_open_positions'!$J437="CME FUTURE"),"",'asset_&amp;_open_positions'!$H437)</f>
        <v>1.1949673902492699</v>
      </c>
    </row>
    <row r="438" spans="15:18" x14ac:dyDescent="0.25">
      <c r="O438" s="78" t="str">
        <f>IF('asset_&amp;_open_positions'!$C438="","",'asset_&amp;_open_positions'!$E438)</f>
        <v>OMG</v>
      </c>
      <c r="P438" s="42">
        <f>IF('asset_&amp;_open_positions'!$C438="","",'asset_&amp;_open_positions'!$H438)</f>
        <v>1.4558823160041101</v>
      </c>
      <c r="Q438" s="78" t="str">
        <f>IF(OR('asset_&amp;_open_positions'!$C438="",'asset_&amp;_open_positions'!$J438="SWAP",'asset_&amp;_open_positions'!$J438="FUTURE",'asset_&amp;_open_positions'!$J438="CME FUTURE"),"",'asset_&amp;_open_positions'!$M438)</f>
        <v>OMG</v>
      </c>
      <c r="R438" s="42">
        <f>IF(OR('asset_&amp;_open_positions'!$C438="",'asset_&amp;_open_positions'!$J438="SWAP",'asset_&amp;_open_positions'!$J438="FUTURE",'asset_&amp;_open_positions'!$J438="CME FUTURE"),"",'asset_&amp;_open_positions'!$H438)</f>
        <v>1.4558823160041101</v>
      </c>
    </row>
    <row r="439" spans="15:18" x14ac:dyDescent="0.25">
      <c r="O439" s="78" t="str">
        <f>IF('asset_&amp;_open_positions'!$C439="","",'asset_&amp;_open_positions'!$E439)</f>
        <v>OXT</v>
      </c>
      <c r="P439" s="42">
        <f>IF('asset_&amp;_open_positions'!$C439="","",'asset_&amp;_open_positions'!$H439)</f>
        <v>9.9036090118562806E-2</v>
      </c>
      <c r="Q439" s="78" t="str">
        <f>IF(OR('asset_&amp;_open_positions'!$C439="",'asset_&amp;_open_positions'!$J439="SWAP",'asset_&amp;_open_positions'!$J439="FUTURE",'asset_&amp;_open_positions'!$J439="CME FUTURE"),"",'asset_&amp;_open_positions'!$M439)</f>
        <v>OXT</v>
      </c>
      <c r="R439" s="42">
        <f>IF(OR('asset_&amp;_open_positions'!$C439="",'asset_&amp;_open_positions'!$J439="SWAP",'asset_&amp;_open_positions'!$J439="FUTURE",'asset_&amp;_open_positions'!$J439="CME FUTURE"),"",'asset_&amp;_open_positions'!$H439)</f>
        <v>9.9036090118562806E-2</v>
      </c>
    </row>
    <row r="440" spans="15:18" x14ac:dyDescent="0.25">
      <c r="O440" s="78" t="str">
        <f>IF('asset_&amp;_open_positions'!$C440="","",'asset_&amp;_open_positions'!$E440)</f>
        <v>SHIB</v>
      </c>
      <c r="P440" s="42">
        <f>IF('asset_&amp;_open_positions'!$C440="","",'asset_&amp;_open_positions'!$H440)</f>
        <v>1.1984596753718E-5</v>
      </c>
      <c r="Q440" s="78" t="str">
        <f>IF(OR('asset_&amp;_open_positions'!$C440="",'asset_&amp;_open_positions'!$J440="SWAP",'asset_&amp;_open_positions'!$J440="FUTURE",'asset_&amp;_open_positions'!$J440="CME FUTURE"),"",'asset_&amp;_open_positions'!$M440)</f>
        <v>SHIB</v>
      </c>
      <c r="R440" s="42">
        <f>IF(OR('asset_&amp;_open_positions'!$C440="",'asset_&amp;_open_positions'!$J440="SWAP",'asset_&amp;_open_positions'!$J440="FUTURE",'asset_&amp;_open_positions'!$J440="CME FUTURE"),"",'asset_&amp;_open_positions'!$H440)</f>
        <v>1.1984596753718E-5</v>
      </c>
    </row>
    <row r="441" spans="15:18" x14ac:dyDescent="0.25">
      <c r="O441" s="78" t="str">
        <f>IF('asset_&amp;_open_positions'!$C441="","",'asset_&amp;_open_positions'!$E441)</f>
        <v>SOL</v>
      </c>
      <c r="P441" s="42">
        <f>IF('asset_&amp;_open_positions'!$C441="","",'asset_&amp;_open_positions'!$H441)</f>
        <v>24.9933585283677</v>
      </c>
      <c r="Q441" s="78" t="str">
        <f>IF(OR('asset_&amp;_open_positions'!$C441="",'asset_&amp;_open_positions'!$J441="SWAP",'asset_&amp;_open_positions'!$J441="FUTURE",'asset_&amp;_open_positions'!$J441="CME FUTURE"),"",'asset_&amp;_open_positions'!$M441)</f>
        <v>SOL</v>
      </c>
      <c r="R441" s="42">
        <f>IF(OR('asset_&amp;_open_positions'!$C441="",'asset_&amp;_open_positions'!$J441="SWAP",'asset_&amp;_open_positions'!$J441="FUTURE",'asset_&amp;_open_positions'!$J441="CME FUTURE"),"",'asset_&amp;_open_positions'!$H441)</f>
        <v>24.9933585283677</v>
      </c>
    </row>
    <row r="442" spans="15:18" x14ac:dyDescent="0.25">
      <c r="O442" s="78" t="str">
        <f>IF('asset_&amp;_open_positions'!$C442="","",'asset_&amp;_open_positions'!$E442)</f>
        <v>SUSHI</v>
      </c>
      <c r="P442" s="42">
        <f>IF('asset_&amp;_open_positions'!$C442="","",'asset_&amp;_open_positions'!$H442)</f>
        <v>1.3043066800777201</v>
      </c>
      <c r="Q442" s="78" t="str">
        <f>IF(OR('asset_&amp;_open_positions'!$C442="",'asset_&amp;_open_positions'!$J442="SWAP",'asset_&amp;_open_positions'!$J442="FUTURE",'asset_&amp;_open_positions'!$J442="CME FUTURE"),"",'asset_&amp;_open_positions'!$M442)</f>
        <v>SUSHI</v>
      </c>
      <c r="R442" s="42">
        <f>IF(OR('asset_&amp;_open_positions'!$C442="",'asset_&amp;_open_positions'!$J442="SWAP",'asset_&amp;_open_positions'!$J442="FUTURE",'asset_&amp;_open_positions'!$J442="CME FUTURE"),"",'asset_&amp;_open_positions'!$H442)</f>
        <v>1.3043066800777201</v>
      </c>
    </row>
    <row r="443" spans="15:18" x14ac:dyDescent="0.25">
      <c r="O443" s="78" t="str">
        <f>IF('asset_&amp;_open_positions'!$C443="","",'asset_&amp;_open_positions'!$E443)</f>
        <v>UNI</v>
      </c>
      <c r="P443" s="42">
        <f>IF('asset_&amp;_open_positions'!$C443="","",'asset_&amp;_open_positions'!$H443)</f>
        <v>6.8127508479071297</v>
      </c>
      <c r="Q443" s="78" t="str">
        <f>IF(OR('asset_&amp;_open_positions'!$C443="",'asset_&amp;_open_positions'!$J443="SWAP",'asset_&amp;_open_positions'!$J443="FUTURE",'asset_&amp;_open_positions'!$J443="CME FUTURE"),"",'asset_&amp;_open_positions'!$M443)</f>
        <v>UNI</v>
      </c>
      <c r="R443" s="42">
        <f>IF(OR('asset_&amp;_open_positions'!$C443="",'asset_&amp;_open_positions'!$J443="SWAP",'asset_&amp;_open_positions'!$J443="FUTURE",'asset_&amp;_open_positions'!$J443="CME FUTURE"),"",'asset_&amp;_open_positions'!$H443)</f>
        <v>6.8127508479071297</v>
      </c>
    </row>
    <row r="444" spans="15:18" x14ac:dyDescent="0.25">
      <c r="O444" s="78" t="str">
        <f>IF('asset_&amp;_open_positions'!$C444="","",'asset_&amp;_open_positions'!$E444)</f>
        <v>USDC</v>
      </c>
      <c r="P444" s="42">
        <f>IF('asset_&amp;_open_positions'!$C444="","",'asset_&amp;_open_positions'!$H444)</f>
        <v>1.0001497226834299</v>
      </c>
      <c r="Q444" s="78" t="str">
        <f>IF(OR('asset_&amp;_open_positions'!$C444="",'asset_&amp;_open_positions'!$J444="SWAP",'asset_&amp;_open_positions'!$J444="FUTURE",'asset_&amp;_open_positions'!$J444="CME FUTURE"),"",'asset_&amp;_open_positions'!$M444)</f>
        <v>USDC</v>
      </c>
      <c r="R444" s="42">
        <f>IF(OR('asset_&amp;_open_positions'!$C444="",'asset_&amp;_open_positions'!$J444="SWAP",'asset_&amp;_open_positions'!$J444="FUTURE",'asset_&amp;_open_positions'!$J444="CME FUTURE"),"",'asset_&amp;_open_positions'!$H444)</f>
        <v>1.0001497226834299</v>
      </c>
    </row>
    <row r="445" spans="15:18" x14ac:dyDescent="0.25">
      <c r="O445" s="78" t="str">
        <f>IF('asset_&amp;_open_positions'!$C445="","",'asset_&amp;_open_positions'!$E445)</f>
        <v>USDT</v>
      </c>
      <c r="P445" s="42">
        <f>IF('asset_&amp;_open_positions'!$C445="","",'asset_&amp;_open_positions'!$H445)</f>
        <v>1.0000978259692599</v>
      </c>
      <c r="Q445" s="78" t="str">
        <f>IF(OR('asset_&amp;_open_positions'!$C445="",'asset_&amp;_open_positions'!$J445="SWAP",'asset_&amp;_open_positions'!$J445="FUTURE",'asset_&amp;_open_positions'!$J445="CME FUTURE"),"",'asset_&amp;_open_positions'!$M445)</f>
        <v>USDT</v>
      </c>
      <c r="R445" s="42">
        <f>IF(OR('asset_&amp;_open_positions'!$C445="",'asset_&amp;_open_positions'!$J445="SWAP",'asset_&amp;_open_positions'!$J445="FUTURE",'asset_&amp;_open_positions'!$J445="CME FUTURE"),"",'asset_&amp;_open_positions'!$H445)</f>
        <v>1.0000978259692599</v>
      </c>
    </row>
    <row r="446" spans="15:18" x14ac:dyDescent="0.25">
      <c r="O446" s="78" t="str">
        <f>IF('asset_&amp;_open_positions'!$C446="","",'asset_&amp;_open_positions'!$E446)</f>
        <v>XLM</v>
      </c>
      <c r="P446" s="42">
        <f>IF('asset_&amp;_open_positions'!$C446="","",'asset_&amp;_open_positions'!$H446)</f>
        <v>9.2276418191393303E-2</v>
      </c>
      <c r="Q446" s="78" t="str">
        <f>IF(OR('asset_&amp;_open_positions'!$C446="",'asset_&amp;_open_positions'!$J446="SWAP",'asset_&amp;_open_positions'!$J446="FUTURE",'asset_&amp;_open_positions'!$J446="CME FUTURE"),"",'asset_&amp;_open_positions'!$M446)</f>
        <v>XLM</v>
      </c>
      <c r="R446" s="42">
        <f>IF(OR('asset_&amp;_open_positions'!$C446="",'asset_&amp;_open_positions'!$J446="SWAP",'asset_&amp;_open_positions'!$J446="FUTURE",'asset_&amp;_open_positions'!$J446="CME FUTURE"),"",'asset_&amp;_open_positions'!$H446)</f>
        <v>9.2276418191393303E-2</v>
      </c>
    </row>
    <row r="447" spans="15:18" x14ac:dyDescent="0.25">
      <c r="O447" s="78" t="str">
        <f>IF('asset_&amp;_open_positions'!$C447="","",'asset_&amp;_open_positions'!$E447)</f>
        <v>XRP</v>
      </c>
      <c r="P447" s="42">
        <f>IF('asset_&amp;_open_positions'!$C447="","",'asset_&amp;_open_positions'!$H447)</f>
        <v>0.41389184898682302</v>
      </c>
      <c r="Q447" s="78" t="str">
        <f>IF(OR('asset_&amp;_open_positions'!$C447="",'asset_&amp;_open_positions'!$J447="SWAP",'asset_&amp;_open_positions'!$J447="FUTURE",'asset_&amp;_open_positions'!$J447="CME FUTURE"),"",'asset_&amp;_open_positions'!$M447)</f>
        <v>XRP</v>
      </c>
      <c r="R447" s="42">
        <f>IF(OR('asset_&amp;_open_positions'!$C447="",'asset_&amp;_open_positions'!$J447="SWAP",'asset_&amp;_open_positions'!$J447="FUTURE",'asset_&amp;_open_positions'!$J447="CME FUTURE"),"",'asset_&amp;_open_positions'!$H447)</f>
        <v>0.41389184898682302</v>
      </c>
    </row>
    <row r="448" spans="15:18" x14ac:dyDescent="0.25">
      <c r="O448" s="78" t="str">
        <f>IF('asset_&amp;_open_positions'!$C448="","",'asset_&amp;_open_positions'!$E448)</f>
        <v>XTZ</v>
      </c>
      <c r="P448" s="42">
        <f>IF('asset_&amp;_open_positions'!$C448="","",'asset_&amp;_open_positions'!$H448)</f>
        <v>1.09557376150398</v>
      </c>
      <c r="Q448" s="78" t="str">
        <f>IF(OR('asset_&amp;_open_positions'!$C448="",'asset_&amp;_open_positions'!$J448="SWAP",'asset_&amp;_open_positions'!$J448="FUTURE",'asset_&amp;_open_positions'!$J448="CME FUTURE"),"",'asset_&amp;_open_positions'!$M448)</f>
        <v>XTZ</v>
      </c>
      <c r="R448" s="42">
        <f>IF(OR('asset_&amp;_open_positions'!$C448="",'asset_&amp;_open_positions'!$J448="SWAP",'asset_&amp;_open_positions'!$J448="FUTURE",'asset_&amp;_open_positions'!$J448="CME FUTURE"),"",'asset_&amp;_open_positions'!$H448)</f>
        <v>1.09557376150398</v>
      </c>
    </row>
    <row r="449" spans="15:18" x14ac:dyDescent="0.25">
      <c r="O449" s="78" t="str">
        <f>IF('asset_&amp;_open_positions'!$C449="","",'asset_&amp;_open_positions'!$E449)</f>
        <v>YFI</v>
      </c>
      <c r="P449" s="42">
        <f>IF('asset_&amp;_open_positions'!$C449="","",'asset_&amp;_open_positions'!$H449)</f>
        <v>7482.3207262808701</v>
      </c>
      <c r="Q449" s="78" t="str">
        <f>IF(OR('asset_&amp;_open_positions'!$C449="",'asset_&amp;_open_positions'!$J449="SWAP",'asset_&amp;_open_positions'!$J449="FUTURE",'asset_&amp;_open_positions'!$J449="CME FUTURE"),"",'asset_&amp;_open_positions'!$M449)</f>
        <v>YFI</v>
      </c>
      <c r="R449" s="42">
        <f>IF(OR('asset_&amp;_open_positions'!$C449="",'asset_&amp;_open_positions'!$J449="SWAP",'asset_&amp;_open_positions'!$J449="FUTURE",'asset_&amp;_open_positions'!$J449="CME FUTURE"),"",'asset_&amp;_open_positions'!$H449)</f>
        <v>7482.3207262808701</v>
      </c>
    </row>
    <row r="450" spans="15:18" x14ac:dyDescent="0.25">
      <c r="O450" s="78" t="str">
        <f>IF('asset_&amp;_open_positions'!$C450="","",'asset_&amp;_open_positions'!$E450)</f>
        <v>AAVE</v>
      </c>
      <c r="P450" s="42">
        <f>IF('asset_&amp;_open_positions'!$C450="","",'asset_&amp;_open_positions'!$H450)</f>
        <v>88.269624354368204</v>
      </c>
      <c r="Q450" s="78" t="str">
        <f>IF(OR('asset_&amp;_open_positions'!$C450="",'asset_&amp;_open_positions'!$J450="SWAP",'asset_&amp;_open_positions'!$J450="FUTURE",'asset_&amp;_open_positions'!$J450="CME FUTURE"),"",'asset_&amp;_open_positions'!$M450)</f>
        <v>AAVE</v>
      </c>
      <c r="R450" s="42">
        <f>IF(OR('asset_&amp;_open_positions'!$C450="",'asset_&amp;_open_positions'!$J450="SWAP",'asset_&amp;_open_positions'!$J450="FUTURE",'asset_&amp;_open_positions'!$J450="CME FUTURE"),"",'asset_&amp;_open_positions'!$H450)</f>
        <v>88.269624354368204</v>
      </c>
    </row>
    <row r="451" spans="15:18" x14ac:dyDescent="0.25">
      <c r="O451" s="78" t="str">
        <f>IF('asset_&amp;_open_positions'!$C451="","",'asset_&amp;_open_positions'!$E451)</f>
        <v>ADA</v>
      </c>
      <c r="P451" s="42">
        <f>IF('asset_&amp;_open_positions'!$C451="","",'asset_&amp;_open_positions'!$H451)</f>
        <v>0.397242874299367</v>
      </c>
      <c r="Q451" s="78" t="str">
        <f>IF(OR('asset_&amp;_open_positions'!$C451="",'asset_&amp;_open_positions'!$J451="SWAP",'asset_&amp;_open_positions'!$J451="FUTURE",'asset_&amp;_open_positions'!$J451="CME FUTURE"),"",'asset_&amp;_open_positions'!$M451)</f>
        <v>ADA</v>
      </c>
      <c r="R451" s="42">
        <f>IF(OR('asset_&amp;_open_positions'!$C451="",'asset_&amp;_open_positions'!$J451="SWAP",'asset_&amp;_open_positions'!$J451="FUTURE",'asset_&amp;_open_positions'!$J451="CME FUTURE"),"",'asset_&amp;_open_positions'!$H451)</f>
        <v>0.397242874299367</v>
      </c>
    </row>
    <row r="452" spans="15:18" x14ac:dyDescent="0.25">
      <c r="O452" s="78" t="str">
        <f>IF('asset_&amp;_open_positions'!$C452="","",'asset_&amp;_open_positions'!$E452)</f>
        <v>ALGO</v>
      </c>
      <c r="P452" s="42">
        <f>IF('asset_&amp;_open_positions'!$C452="","",'asset_&amp;_open_positions'!$H452)</f>
        <v>0.25103230612544303</v>
      </c>
      <c r="Q452" s="78" t="str">
        <f>IF(OR('asset_&amp;_open_positions'!$C452="",'asset_&amp;_open_positions'!$J452="SWAP",'asset_&amp;_open_positions'!$J452="FUTURE",'asset_&amp;_open_positions'!$J452="CME FUTURE"),"",'asset_&amp;_open_positions'!$M452)</f>
        <v>ALGO</v>
      </c>
      <c r="R452" s="42">
        <f>IF(OR('asset_&amp;_open_positions'!$C452="",'asset_&amp;_open_positions'!$J452="SWAP",'asset_&amp;_open_positions'!$J452="FUTURE",'asset_&amp;_open_positions'!$J452="CME FUTURE"),"",'asset_&amp;_open_positions'!$H452)</f>
        <v>0.25103230612544303</v>
      </c>
    </row>
    <row r="453" spans="15:18" x14ac:dyDescent="0.25">
      <c r="O453" s="78" t="str">
        <f>IF('asset_&amp;_open_positions'!$C453="","",'asset_&amp;_open_positions'!$E453)</f>
        <v>AVAX</v>
      </c>
      <c r="P453" s="42">
        <f>IF('asset_&amp;_open_positions'!$C453="","",'asset_&amp;_open_positions'!$H453)</f>
        <v>20.9653643566771</v>
      </c>
      <c r="Q453" s="78" t="str">
        <f>IF(OR('asset_&amp;_open_positions'!$C453="",'asset_&amp;_open_positions'!$J453="SWAP",'asset_&amp;_open_positions'!$J453="FUTURE",'asset_&amp;_open_positions'!$J453="CME FUTURE"),"",'asset_&amp;_open_positions'!$M453)</f>
        <v>AVAX</v>
      </c>
      <c r="R453" s="42">
        <f>IF(OR('asset_&amp;_open_positions'!$C453="",'asset_&amp;_open_positions'!$J453="SWAP",'asset_&amp;_open_positions'!$J453="FUTURE",'asset_&amp;_open_positions'!$J453="CME FUTURE"),"",'asset_&amp;_open_positions'!$H453)</f>
        <v>20.9653643566771</v>
      </c>
    </row>
    <row r="454" spans="15:18" x14ac:dyDescent="0.25">
      <c r="O454" s="78" t="str">
        <f>IF('asset_&amp;_open_positions'!$C454="","",'asset_&amp;_open_positions'!$E454)</f>
        <v>BAT</v>
      </c>
      <c r="P454" s="42">
        <f>IF('asset_&amp;_open_positions'!$C454="","",'asset_&amp;_open_positions'!$H454)</f>
        <v>0.27139950482448</v>
      </c>
      <c r="Q454" s="78" t="str">
        <f>IF(OR('asset_&amp;_open_positions'!$C454="",'asset_&amp;_open_positions'!$J454="SWAP",'asset_&amp;_open_positions'!$J454="FUTURE",'asset_&amp;_open_positions'!$J454="CME FUTURE"),"",'asset_&amp;_open_positions'!$M454)</f>
        <v>BAT</v>
      </c>
      <c r="R454" s="42">
        <f>IF(OR('asset_&amp;_open_positions'!$C454="",'asset_&amp;_open_positions'!$J454="SWAP",'asset_&amp;_open_positions'!$J454="FUTURE",'asset_&amp;_open_positions'!$J454="CME FUTURE"),"",'asset_&amp;_open_positions'!$H454)</f>
        <v>0.27139950482448</v>
      </c>
    </row>
    <row r="455" spans="15:18" x14ac:dyDescent="0.25">
      <c r="O455" s="78" t="str">
        <f>IF('asset_&amp;_open_positions'!$C455="","",'asset_&amp;_open_positions'!$E455)</f>
        <v>BCH</v>
      </c>
      <c r="P455" s="42">
        <f>IF('asset_&amp;_open_positions'!$C455="","",'asset_&amp;_open_positions'!$H455)</f>
        <v>136.29177162490899</v>
      </c>
      <c r="Q455" s="78" t="str">
        <f>IF(OR('asset_&amp;_open_positions'!$C455="",'asset_&amp;_open_positions'!$J455="SWAP",'asset_&amp;_open_positions'!$J455="FUTURE",'asset_&amp;_open_positions'!$J455="CME FUTURE"),"",'asset_&amp;_open_positions'!$M455)</f>
        <v>BCH</v>
      </c>
      <c r="R455" s="42">
        <f>IF(OR('asset_&amp;_open_positions'!$C455="",'asset_&amp;_open_positions'!$J455="SWAP",'asset_&amp;_open_positions'!$J455="FUTURE",'asset_&amp;_open_positions'!$J455="CME FUTURE"),"",'asset_&amp;_open_positions'!$H455)</f>
        <v>136.29177162490899</v>
      </c>
    </row>
    <row r="456" spans="15:18" x14ac:dyDescent="0.25">
      <c r="O456" s="78" t="str">
        <f>IF('asset_&amp;_open_positions'!$C456="","",'asset_&amp;_open_positions'!$E456)</f>
        <v>BUSD</v>
      </c>
      <c r="P456" s="42">
        <f>IF('asset_&amp;_open_positions'!$C456="","",'asset_&amp;_open_positions'!$H456)</f>
        <v>1.0002058217084799</v>
      </c>
      <c r="Q456" s="78" t="str">
        <f>IF(OR('asset_&amp;_open_positions'!$C456="",'asset_&amp;_open_positions'!$J456="SWAP",'asset_&amp;_open_positions'!$J456="FUTURE",'asset_&amp;_open_positions'!$J456="CME FUTURE"),"",'asset_&amp;_open_positions'!$M456)</f>
        <v>BUSD</v>
      </c>
      <c r="R456" s="42">
        <f>IF(OR('asset_&amp;_open_positions'!$C456="",'asset_&amp;_open_positions'!$J456="SWAP",'asset_&amp;_open_positions'!$J456="FUTURE",'asset_&amp;_open_positions'!$J456="CME FUTURE"),"",'asset_&amp;_open_positions'!$H456)</f>
        <v>1.0002058217084799</v>
      </c>
    </row>
    <row r="457" spans="15:18" x14ac:dyDescent="0.25">
      <c r="O457" s="78" t="str">
        <f>IF('asset_&amp;_open_positions'!$C457="","",'asset_&amp;_open_positions'!$E457)</f>
        <v>COMP</v>
      </c>
      <c r="P457" s="42">
        <f>IF('asset_&amp;_open_positions'!$C457="","",'asset_&amp;_open_positions'!$H457)</f>
        <v>55.560226537198503</v>
      </c>
      <c r="Q457" s="78" t="str">
        <f>IF(OR('asset_&amp;_open_positions'!$C457="",'asset_&amp;_open_positions'!$J457="SWAP",'asset_&amp;_open_positions'!$J457="FUTURE",'asset_&amp;_open_positions'!$J457="CME FUTURE"),"",'asset_&amp;_open_positions'!$M457)</f>
        <v>COMP</v>
      </c>
      <c r="R457" s="42">
        <f>IF(OR('asset_&amp;_open_positions'!$C457="",'asset_&amp;_open_positions'!$J457="SWAP",'asset_&amp;_open_positions'!$J457="FUTURE",'asset_&amp;_open_positions'!$J457="CME FUTURE"),"",'asset_&amp;_open_positions'!$H457)</f>
        <v>55.560226537198503</v>
      </c>
    </row>
    <row r="458" spans="15:18" x14ac:dyDescent="0.25">
      <c r="O458" s="78" t="str">
        <f>IF('asset_&amp;_open_positions'!$C458="","",'asset_&amp;_open_positions'!$E458)</f>
        <v>DASH</v>
      </c>
      <c r="P458" s="42">
        <f>IF('asset_&amp;_open_positions'!$C458="","",'asset_&amp;_open_positions'!$H458)</f>
        <v>62.969871406883598</v>
      </c>
      <c r="Q458" s="78" t="str">
        <f>IF(OR('asset_&amp;_open_positions'!$C458="",'asset_&amp;_open_positions'!$J458="SWAP",'asset_&amp;_open_positions'!$J458="FUTURE",'asset_&amp;_open_positions'!$J458="CME FUTURE"),"",'asset_&amp;_open_positions'!$M458)</f>
        <v>DASH</v>
      </c>
      <c r="R458" s="42">
        <f>IF(OR('asset_&amp;_open_positions'!$C458="",'asset_&amp;_open_positions'!$J458="SWAP",'asset_&amp;_open_positions'!$J458="FUTURE",'asset_&amp;_open_positions'!$J458="CME FUTURE"),"",'asset_&amp;_open_positions'!$H458)</f>
        <v>62.969871406883598</v>
      </c>
    </row>
    <row r="459" spans="15:18" x14ac:dyDescent="0.25">
      <c r="O459" s="78" t="str">
        <f>IF('asset_&amp;_open_positions'!$C459="","",'asset_&amp;_open_positions'!$E459)</f>
        <v>DOGE</v>
      </c>
      <c r="P459" s="42">
        <f>IF('asset_&amp;_open_positions'!$C459="","",'asset_&amp;_open_positions'!$H459)</f>
        <v>9.41709229536071E-2</v>
      </c>
      <c r="Q459" s="78" t="str">
        <f>IF(OR('asset_&amp;_open_positions'!$C459="",'asset_&amp;_open_positions'!$J459="SWAP",'asset_&amp;_open_positions'!$J459="FUTURE",'asset_&amp;_open_positions'!$J459="CME FUTURE"),"",'asset_&amp;_open_positions'!$M459)</f>
        <v>DOGE</v>
      </c>
      <c r="R459" s="42">
        <f>IF(OR('asset_&amp;_open_positions'!$C459="",'asset_&amp;_open_positions'!$J459="SWAP",'asset_&amp;_open_positions'!$J459="FUTURE",'asset_&amp;_open_positions'!$J459="CME FUTURE"),"",'asset_&amp;_open_positions'!$H459)</f>
        <v>9.41709229536071E-2</v>
      </c>
    </row>
    <row r="460" spans="15:18" x14ac:dyDescent="0.25">
      <c r="O460" s="78" t="str">
        <f>IF('asset_&amp;_open_positions'!$C460="","",'asset_&amp;_open_positions'!$E460)</f>
        <v>DOT</v>
      </c>
      <c r="P460" s="42">
        <f>IF('asset_&amp;_open_positions'!$C460="","",'asset_&amp;_open_positions'!$H460)</f>
        <v>6.4660954908410604</v>
      </c>
      <c r="Q460" s="78" t="str">
        <f>IF(OR('asset_&amp;_open_positions'!$C460="",'asset_&amp;_open_positions'!$J460="SWAP",'asset_&amp;_open_positions'!$J460="FUTURE",'asset_&amp;_open_positions'!$J460="CME FUTURE"),"",'asset_&amp;_open_positions'!$M460)</f>
        <v>DOT</v>
      </c>
      <c r="R460" s="42">
        <f>IF(OR('asset_&amp;_open_positions'!$C460="",'asset_&amp;_open_positions'!$J460="SWAP",'asset_&amp;_open_positions'!$J460="FUTURE",'asset_&amp;_open_positions'!$J460="CME FUTURE"),"",'asset_&amp;_open_positions'!$H460)</f>
        <v>6.4660954908410604</v>
      </c>
    </row>
    <row r="461" spans="15:18" x14ac:dyDescent="0.25">
      <c r="O461" s="78" t="str">
        <f>IF('asset_&amp;_open_positions'!$C461="","",'asset_&amp;_open_positions'!$E461)</f>
        <v>ENJ</v>
      </c>
      <c r="P461" s="42">
        <f>IF('asset_&amp;_open_positions'!$C461="","",'asset_&amp;_open_positions'!$H461)</f>
        <v>0.47204932740448302</v>
      </c>
      <c r="Q461" s="78" t="str">
        <f>IF(OR('asset_&amp;_open_positions'!$C461="",'asset_&amp;_open_positions'!$J461="SWAP",'asset_&amp;_open_positions'!$J461="FUTURE",'asset_&amp;_open_positions'!$J461="CME FUTURE"),"",'asset_&amp;_open_positions'!$M461)</f>
        <v>ENJ</v>
      </c>
      <c r="R461" s="42">
        <f>IF(OR('asset_&amp;_open_positions'!$C461="",'asset_&amp;_open_positions'!$J461="SWAP",'asset_&amp;_open_positions'!$J461="FUTURE",'asset_&amp;_open_positions'!$J461="CME FUTURE"),"",'asset_&amp;_open_positions'!$H461)</f>
        <v>0.47204932740448302</v>
      </c>
    </row>
    <row r="462" spans="15:18" x14ac:dyDescent="0.25">
      <c r="O462" s="78" t="str">
        <f>IF('asset_&amp;_open_positions'!$C462="","",'asset_&amp;_open_positions'!$E462)</f>
        <v>EOS</v>
      </c>
      <c r="P462" s="42">
        <f>IF('asset_&amp;_open_positions'!$C462="","",'asset_&amp;_open_positions'!$H462)</f>
        <v>1.0777645217276699</v>
      </c>
      <c r="Q462" s="78" t="str">
        <f>IF(OR('asset_&amp;_open_positions'!$C462="",'asset_&amp;_open_positions'!$J462="SWAP",'asset_&amp;_open_positions'!$J462="FUTURE",'asset_&amp;_open_positions'!$J462="CME FUTURE"),"",'asset_&amp;_open_positions'!$M462)</f>
        <v>EOS</v>
      </c>
      <c r="R462" s="42">
        <f>IF(OR('asset_&amp;_open_positions'!$C462="",'asset_&amp;_open_positions'!$J462="SWAP",'asset_&amp;_open_positions'!$J462="FUTURE",'asset_&amp;_open_positions'!$J462="CME FUTURE"),"",'asset_&amp;_open_positions'!$H462)</f>
        <v>1.0777645217276699</v>
      </c>
    </row>
    <row r="463" spans="15:18" x14ac:dyDescent="0.25">
      <c r="O463" s="78" t="str">
        <f>IF('asset_&amp;_open_positions'!$C463="","",'asset_&amp;_open_positions'!$E463)</f>
        <v>FTM</v>
      </c>
      <c r="P463" s="42">
        <f>IF('asset_&amp;_open_positions'!$C463="","",'asset_&amp;_open_positions'!$H463)</f>
        <v>0.57632794116770902</v>
      </c>
      <c r="Q463" s="78" t="str">
        <f>IF(OR('asset_&amp;_open_positions'!$C463="",'asset_&amp;_open_positions'!$J463="SWAP",'asset_&amp;_open_positions'!$J463="FUTURE",'asset_&amp;_open_positions'!$J463="CME FUTURE"),"",'asset_&amp;_open_positions'!$M463)</f>
        <v>FTM</v>
      </c>
      <c r="R463" s="42">
        <f>IF(OR('asset_&amp;_open_positions'!$C463="",'asset_&amp;_open_positions'!$J463="SWAP",'asset_&amp;_open_positions'!$J463="FUTURE",'asset_&amp;_open_positions'!$J463="CME FUTURE"),"",'asset_&amp;_open_positions'!$H463)</f>
        <v>0.57632794116770902</v>
      </c>
    </row>
    <row r="464" spans="15:18" x14ac:dyDescent="0.25">
      <c r="O464" s="78" t="str">
        <f>IF('asset_&amp;_open_positions'!$C464="","",'asset_&amp;_open_positions'!$E464)</f>
        <v>GRT</v>
      </c>
      <c r="P464" s="42">
        <f>IF('asset_&amp;_open_positions'!$C464="","",'asset_&amp;_open_positions'!$H464)</f>
        <v>9.3128278338384801E-2</v>
      </c>
      <c r="Q464" s="78" t="str">
        <f>IF(OR('asset_&amp;_open_positions'!$C464="",'asset_&amp;_open_positions'!$J464="SWAP",'asset_&amp;_open_positions'!$J464="FUTURE",'asset_&amp;_open_positions'!$J464="CME FUTURE"),"",'asset_&amp;_open_positions'!$M464)</f>
        <v>GRT</v>
      </c>
      <c r="R464" s="42">
        <f>IF(OR('asset_&amp;_open_positions'!$C464="",'asset_&amp;_open_positions'!$J464="SWAP",'asset_&amp;_open_positions'!$J464="FUTURE",'asset_&amp;_open_positions'!$J464="CME FUTURE"),"",'asset_&amp;_open_positions'!$H464)</f>
        <v>9.3128278338384801E-2</v>
      </c>
    </row>
    <row r="465" spans="15:18" x14ac:dyDescent="0.25">
      <c r="O465" s="78" t="str">
        <f>IF('asset_&amp;_open_positions'!$C465="","",'asset_&amp;_open_positions'!$E465)</f>
        <v>HBAR</v>
      </c>
      <c r="P465" s="42">
        <f>IF('asset_&amp;_open_positions'!$C465="","",'asset_&amp;_open_positions'!$H465)</f>
        <v>6.9702280966305902E-2</v>
      </c>
      <c r="Q465" s="78" t="str">
        <f>IF(OR('asset_&amp;_open_positions'!$C465="",'asset_&amp;_open_positions'!$J465="SWAP",'asset_&amp;_open_positions'!$J465="FUTURE",'asset_&amp;_open_positions'!$J465="CME FUTURE"),"",'asset_&amp;_open_positions'!$M465)</f>
        <v>HBAR</v>
      </c>
      <c r="R465" s="42">
        <f>IF(OR('asset_&amp;_open_positions'!$C465="",'asset_&amp;_open_positions'!$J465="SWAP",'asset_&amp;_open_positions'!$J465="FUTURE",'asset_&amp;_open_positions'!$J465="CME FUTURE"),"",'asset_&amp;_open_positions'!$H465)</f>
        <v>6.9702280966305902E-2</v>
      </c>
    </row>
    <row r="466" spans="15:18" x14ac:dyDescent="0.25">
      <c r="O466" s="78" t="str">
        <f>IF('asset_&amp;_open_positions'!$C466="","",'asset_&amp;_open_positions'!$E466)</f>
        <v>LINK</v>
      </c>
      <c r="P466" s="42">
        <f>IF('asset_&amp;_open_positions'!$C466="","",'asset_&amp;_open_positions'!$H466)</f>
        <v>7.2166244369699699</v>
      </c>
      <c r="Q466" s="78" t="str">
        <f>IF(OR('asset_&amp;_open_positions'!$C466="",'asset_&amp;_open_positions'!$J466="SWAP",'asset_&amp;_open_positions'!$J466="FUTURE",'asset_&amp;_open_positions'!$J466="CME FUTURE"),"",'asset_&amp;_open_positions'!$M466)</f>
        <v>LINK</v>
      </c>
      <c r="R466" s="42">
        <f>IF(OR('asset_&amp;_open_positions'!$C466="",'asset_&amp;_open_positions'!$J466="SWAP",'asset_&amp;_open_positions'!$J466="FUTURE",'asset_&amp;_open_positions'!$J466="CME FUTURE"),"",'asset_&amp;_open_positions'!$H466)</f>
        <v>7.2166244369699699</v>
      </c>
    </row>
    <row r="467" spans="15:18" x14ac:dyDescent="0.25">
      <c r="O467" s="78" t="str">
        <f>IF('asset_&amp;_open_positions'!$C467="","",'asset_&amp;_open_positions'!$E467)</f>
        <v>LTC</v>
      </c>
      <c r="P467" s="42">
        <f>IF('asset_&amp;_open_positions'!$C467="","",'asset_&amp;_open_positions'!$H467)</f>
        <v>100.443629156124</v>
      </c>
      <c r="Q467" s="78" t="str">
        <f>IF(OR('asset_&amp;_open_positions'!$C467="",'asset_&amp;_open_positions'!$J467="SWAP",'asset_&amp;_open_positions'!$J467="FUTURE",'asset_&amp;_open_positions'!$J467="CME FUTURE"),"",'asset_&amp;_open_positions'!$M467)</f>
        <v>LTC</v>
      </c>
      <c r="R467" s="42">
        <f>IF(OR('asset_&amp;_open_positions'!$C467="",'asset_&amp;_open_positions'!$J467="SWAP",'asset_&amp;_open_positions'!$J467="FUTURE",'asset_&amp;_open_positions'!$J467="CME FUTURE"),"",'asset_&amp;_open_positions'!$H467)</f>
        <v>100.443629156124</v>
      </c>
    </row>
    <row r="468" spans="15:18" x14ac:dyDescent="0.25">
      <c r="O468" s="78" t="str">
        <f>IF('asset_&amp;_open_positions'!$C468="","",'asset_&amp;_open_positions'!$E468)</f>
        <v>MANA</v>
      </c>
      <c r="P468" s="42">
        <f>IF('asset_&amp;_open_positions'!$C468="","",'asset_&amp;_open_positions'!$H468)</f>
        <v>0.80184700707902801</v>
      </c>
      <c r="Q468" s="78" t="str">
        <f>IF(OR('asset_&amp;_open_positions'!$C468="",'asset_&amp;_open_positions'!$J468="SWAP",'asset_&amp;_open_positions'!$J468="FUTURE",'asset_&amp;_open_positions'!$J468="CME FUTURE"),"",'asset_&amp;_open_positions'!$M468)</f>
        <v>MANA</v>
      </c>
      <c r="R468" s="42">
        <f>IF(OR('asset_&amp;_open_positions'!$C468="",'asset_&amp;_open_positions'!$J468="SWAP",'asset_&amp;_open_positions'!$J468="FUTURE",'asset_&amp;_open_positions'!$J468="CME FUTURE"),"",'asset_&amp;_open_positions'!$H468)</f>
        <v>0.80184700707902801</v>
      </c>
    </row>
    <row r="469" spans="15:18" x14ac:dyDescent="0.25">
      <c r="O469" s="78" t="str">
        <f>IF('asset_&amp;_open_positions'!$C469="","",'asset_&amp;_open_positions'!$E469)</f>
        <v>MATIC</v>
      </c>
      <c r="P469" s="42">
        <f>IF('asset_&amp;_open_positions'!$C469="","",'asset_&amp;_open_positions'!$H469)</f>
        <v>1.1949673902492699</v>
      </c>
      <c r="Q469" s="78" t="str">
        <f>IF(OR('asset_&amp;_open_positions'!$C469="",'asset_&amp;_open_positions'!$J469="SWAP",'asset_&amp;_open_positions'!$J469="FUTURE",'asset_&amp;_open_positions'!$J469="CME FUTURE"),"",'asset_&amp;_open_positions'!$M469)</f>
        <v>MATIC</v>
      </c>
      <c r="R469" s="42">
        <f>IF(OR('asset_&amp;_open_positions'!$C469="",'asset_&amp;_open_positions'!$J469="SWAP",'asset_&amp;_open_positions'!$J469="FUTURE",'asset_&amp;_open_positions'!$J469="CME FUTURE"),"",'asset_&amp;_open_positions'!$H469)</f>
        <v>1.1949673902492699</v>
      </c>
    </row>
    <row r="470" spans="15:18" x14ac:dyDescent="0.25">
      <c r="O470" s="78" t="str">
        <f>IF('asset_&amp;_open_positions'!$C470="","",'asset_&amp;_open_positions'!$E470)</f>
        <v>MKR</v>
      </c>
      <c r="P470" s="42">
        <f>IF('asset_&amp;_open_positions'!$C470="","",'asset_&amp;_open_positions'!$H470)</f>
        <v>668.74626389904597</v>
      </c>
      <c r="Q470" s="78" t="str">
        <f>IF(OR('asset_&amp;_open_positions'!$C470="",'asset_&amp;_open_positions'!$J470="SWAP",'asset_&amp;_open_positions'!$J470="FUTURE",'asset_&amp;_open_positions'!$J470="CME FUTURE"),"",'asset_&amp;_open_positions'!$M470)</f>
        <v>MKR</v>
      </c>
      <c r="R470" s="42">
        <f>IF(OR('asset_&amp;_open_positions'!$C470="",'asset_&amp;_open_positions'!$J470="SWAP",'asset_&amp;_open_positions'!$J470="FUTURE",'asset_&amp;_open_positions'!$J470="CME FUTURE"),"",'asset_&amp;_open_positions'!$H470)</f>
        <v>668.74626389904597</v>
      </c>
    </row>
    <row r="471" spans="15:18" x14ac:dyDescent="0.25">
      <c r="O471" s="78" t="str">
        <f>IF('asset_&amp;_open_positions'!$C471="","",'asset_&amp;_open_positions'!$E471)</f>
        <v>SHIB</v>
      </c>
      <c r="P471" s="42">
        <f>IF('asset_&amp;_open_positions'!$C471="","",'asset_&amp;_open_positions'!$H471)</f>
        <v>1.19845967537179E-5</v>
      </c>
      <c r="Q471" s="78" t="str">
        <f>IF(OR('asset_&amp;_open_positions'!$C471="",'asset_&amp;_open_positions'!$J471="SWAP",'asset_&amp;_open_positions'!$J471="FUTURE",'asset_&amp;_open_positions'!$J471="CME FUTURE"),"",'asset_&amp;_open_positions'!$M471)</f>
        <v>SHIB</v>
      </c>
      <c r="R471" s="42">
        <f>IF(OR('asset_&amp;_open_positions'!$C471="",'asset_&amp;_open_positions'!$J471="SWAP",'asset_&amp;_open_positions'!$J471="FUTURE",'asset_&amp;_open_positions'!$J471="CME FUTURE"),"",'asset_&amp;_open_positions'!$H471)</f>
        <v>1.19845967537179E-5</v>
      </c>
    </row>
    <row r="472" spans="15:18" x14ac:dyDescent="0.25">
      <c r="O472" s="78" t="str">
        <f>IF('asset_&amp;_open_positions'!$C472="","",'asset_&amp;_open_positions'!$E472)</f>
        <v>SOL</v>
      </c>
      <c r="P472" s="42">
        <f>IF('asset_&amp;_open_positions'!$C472="","",'asset_&amp;_open_positions'!$H472)</f>
        <v>24.9933585283677</v>
      </c>
      <c r="Q472" s="78" t="str">
        <f>IF(OR('asset_&amp;_open_positions'!$C472="",'asset_&amp;_open_positions'!$J472="SWAP",'asset_&amp;_open_positions'!$J472="FUTURE",'asset_&amp;_open_positions'!$J472="CME FUTURE"),"",'asset_&amp;_open_positions'!$M472)</f>
        <v>SOL</v>
      </c>
      <c r="R472" s="42">
        <f>IF(OR('asset_&amp;_open_positions'!$C472="",'asset_&amp;_open_positions'!$J472="SWAP",'asset_&amp;_open_positions'!$J472="FUTURE",'asset_&amp;_open_positions'!$J472="CME FUTURE"),"",'asset_&amp;_open_positions'!$H472)</f>
        <v>24.9933585283677</v>
      </c>
    </row>
    <row r="473" spans="15:18" x14ac:dyDescent="0.25">
      <c r="O473" s="78" t="str">
        <f>IF('asset_&amp;_open_positions'!$C473="","",'asset_&amp;_open_positions'!$E473)</f>
        <v>SUSHI</v>
      </c>
      <c r="P473" s="42">
        <f>IF('asset_&amp;_open_positions'!$C473="","",'asset_&amp;_open_positions'!$H473)</f>
        <v>1.3043066800777201</v>
      </c>
      <c r="Q473" s="78" t="str">
        <f>IF(OR('asset_&amp;_open_positions'!$C473="",'asset_&amp;_open_positions'!$J473="SWAP",'asset_&amp;_open_positions'!$J473="FUTURE",'asset_&amp;_open_positions'!$J473="CME FUTURE"),"",'asset_&amp;_open_positions'!$M473)</f>
        <v>SUSHI</v>
      </c>
      <c r="R473" s="42">
        <f>IF(OR('asset_&amp;_open_positions'!$C473="",'asset_&amp;_open_positions'!$J473="SWAP",'asset_&amp;_open_positions'!$J473="FUTURE",'asset_&amp;_open_positions'!$J473="CME FUTURE"),"",'asset_&amp;_open_positions'!$H473)</f>
        <v>1.3043066800777201</v>
      </c>
    </row>
    <row r="474" spans="15:18" x14ac:dyDescent="0.25">
      <c r="O474" s="78" t="str">
        <f>IF('asset_&amp;_open_positions'!$C474="","",'asset_&amp;_open_positions'!$E474)</f>
        <v>UNI</v>
      </c>
      <c r="P474" s="42">
        <f>IF('asset_&amp;_open_positions'!$C474="","",'asset_&amp;_open_positions'!$H474)</f>
        <v>6.8127508479071297</v>
      </c>
      <c r="Q474" s="78" t="str">
        <f>IF(OR('asset_&amp;_open_positions'!$C474="",'asset_&amp;_open_positions'!$J474="SWAP",'asset_&amp;_open_positions'!$J474="FUTURE",'asset_&amp;_open_positions'!$J474="CME FUTURE"),"",'asset_&amp;_open_positions'!$M474)</f>
        <v>UNI</v>
      </c>
      <c r="R474" s="42">
        <f>IF(OR('asset_&amp;_open_positions'!$C474="",'asset_&amp;_open_positions'!$J474="SWAP",'asset_&amp;_open_positions'!$J474="FUTURE",'asset_&amp;_open_positions'!$J474="CME FUTURE"),"",'asset_&amp;_open_positions'!$H474)</f>
        <v>6.8127508479071297</v>
      </c>
    </row>
    <row r="475" spans="15:18" x14ac:dyDescent="0.25">
      <c r="O475" s="78" t="str">
        <f>IF('asset_&amp;_open_positions'!$C475="","",'asset_&amp;_open_positions'!$E475)</f>
        <v>USDT</v>
      </c>
      <c r="P475" s="42">
        <f>IF('asset_&amp;_open_positions'!$C475="","",'asset_&amp;_open_positions'!$H475)</f>
        <v>1.0000978259692599</v>
      </c>
      <c r="Q475" s="78" t="str">
        <f>IF(OR('asset_&amp;_open_positions'!$C475="",'asset_&amp;_open_positions'!$J475="SWAP",'asset_&amp;_open_positions'!$J475="FUTURE",'asset_&amp;_open_positions'!$J475="CME FUTURE"),"",'asset_&amp;_open_positions'!$M475)</f>
        <v>USDT</v>
      </c>
      <c r="R475" s="42">
        <f>IF(OR('asset_&amp;_open_positions'!$C475="",'asset_&amp;_open_positions'!$J475="SWAP",'asset_&amp;_open_positions'!$J475="FUTURE",'asset_&amp;_open_positions'!$J475="CME FUTURE"),"",'asset_&amp;_open_positions'!$H475)</f>
        <v>1.0000978259692599</v>
      </c>
    </row>
    <row r="476" spans="15:18" x14ac:dyDescent="0.25">
      <c r="O476" s="78" t="str">
        <f>IF('asset_&amp;_open_positions'!$C476="","",'asset_&amp;_open_positions'!$E476)</f>
        <v>VET</v>
      </c>
      <c r="P476" s="42">
        <f>IF('asset_&amp;_open_positions'!$C476="","",'asset_&amp;_open_positions'!$H476)</f>
        <v>2.4814152330007899E-2</v>
      </c>
      <c r="Q476" s="78" t="str">
        <f>IF(OR('asset_&amp;_open_positions'!$C476="",'asset_&amp;_open_positions'!$J476="SWAP",'asset_&amp;_open_positions'!$J476="FUTURE",'asset_&amp;_open_positions'!$J476="CME FUTURE"),"",'asset_&amp;_open_positions'!$M476)</f>
        <v>VET</v>
      </c>
      <c r="R476" s="42">
        <f>IF(OR('asset_&amp;_open_positions'!$C476="",'asset_&amp;_open_positions'!$J476="SWAP",'asset_&amp;_open_positions'!$J476="FUTURE",'asset_&amp;_open_positions'!$J476="CME FUTURE"),"",'asset_&amp;_open_positions'!$H476)</f>
        <v>2.4814152330007899E-2</v>
      </c>
    </row>
    <row r="477" spans="15:18" x14ac:dyDescent="0.25">
      <c r="O477" s="78" t="str">
        <f>IF('asset_&amp;_open_positions'!$C477="","",'asset_&amp;_open_positions'!$E477)</f>
        <v>XLM</v>
      </c>
      <c r="P477" s="42">
        <f>IF('asset_&amp;_open_positions'!$C477="","",'asset_&amp;_open_positions'!$H477)</f>
        <v>9.2276418191393303E-2</v>
      </c>
      <c r="Q477" s="78" t="str">
        <f>IF(OR('asset_&amp;_open_positions'!$C477="",'asset_&amp;_open_positions'!$J477="SWAP",'asset_&amp;_open_positions'!$J477="FUTURE",'asset_&amp;_open_positions'!$J477="CME FUTURE"),"",'asset_&amp;_open_positions'!$M477)</f>
        <v>XLM</v>
      </c>
      <c r="R477" s="42">
        <f>IF(OR('asset_&amp;_open_positions'!$C477="",'asset_&amp;_open_positions'!$J477="SWAP",'asset_&amp;_open_positions'!$J477="FUTURE",'asset_&amp;_open_positions'!$J477="CME FUTURE"),"",'asset_&amp;_open_positions'!$H477)</f>
        <v>9.2276418191393303E-2</v>
      </c>
    </row>
    <row r="478" spans="15:18" x14ac:dyDescent="0.25">
      <c r="O478" s="78" t="str">
        <f>IF('asset_&amp;_open_positions'!$C478="","",'asset_&amp;_open_positions'!$E478)</f>
        <v>XTZ</v>
      </c>
      <c r="P478" s="42">
        <f>IF('asset_&amp;_open_positions'!$C478="","",'asset_&amp;_open_positions'!$H478)</f>
        <v>1.09557376150398</v>
      </c>
      <c r="Q478" s="78" t="str">
        <f>IF(OR('asset_&amp;_open_positions'!$C478="",'asset_&amp;_open_positions'!$J478="SWAP",'asset_&amp;_open_positions'!$J478="FUTURE",'asset_&amp;_open_positions'!$J478="CME FUTURE"),"",'asset_&amp;_open_positions'!$M478)</f>
        <v>XTZ</v>
      </c>
      <c r="R478" s="42">
        <f>IF(OR('asset_&amp;_open_positions'!$C478="",'asset_&amp;_open_positions'!$J478="SWAP",'asset_&amp;_open_positions'!$J478="FUTURE",'asset_&amp;_open_positions'!$J478="CME FUTURE"),"",'asset_&amp;_open_positions'!$H478)</f>
        <v>1.09557376150398</v>
      </c>
    </row>
    <row r="479" spans="15:18" x14ac:dyDescent="0.25">
      <c r="O479" s="78" t="str">
        <f>IF('asset_&amp;_open_positions'!$C479="","",'asset_&amp;_open_positions'!$E479)</f>
        <v>USDT</v>
      </c>
      <c r="P479" s="42">
        <f>IF('asset_&amp;_open_positions'!$C479="","",'asset_&amp;_open_positions'!$H479)</f>
        <v>1.0000978259692599</v>
      </c>
      <c r="Q479" s="78" t="str">
        <f>IF(OR('asset_&amp;_open_positions'!$C479="",'asset_&amp;_open_positions'!$J479="SWAP",'asset_&amp;_open_positions'!$J479="FUTURE",'asset_&amp;_open_positions'!$J479="CME FUTURE"),"",'asset_&amp;_open_positions'!$M479)</f>
        <v>USDT</v>
      </c>
      <c r="R479" s="42">
        <f>IF(OR('asset_&amp;_open_positions'!$C479="",'asset_&amp;_open_positions'!$J479="SWAP",'asset_&amp;_open_positions'!$J479="FUTURE",'asset_&amp;_open_positions'!$J479="CME FUTURE"),"",'asset_&amp;_open_positions'!$H479)</f>
        <v>1.0000978259692599</v>
      </c>
    </row>
    <row r="480" spans="15:18" x14ac:dyDescent="0.25">
      <c r="O480" s="78" t="str">
        <f>IF('asset_&amp;_open_positions'!$C480="","",'asset_&amp;_open_positions'!$E480)</f>
        <v>BTC</v>
      </c>
      <c r="P480" s="42">
        <f>IF('asset_&amp;_open_positions'!$C480="","",'asset_&amp;_open_positions'!$H480)</f>
        <v>23723.7696534846</v>
      </c>
      <c r="Q480" s="78" t="str">
        <f>IF(OR('asset_&amp;_open_positions'!$C480="",'asset_&amp;_open_positions'!$J480="SWAP",'asset_&amp;_open_positions'!$J480="FUTURE",'asset_&amp;_open_positions'!$J480="CME FUTURE"),"",'asset_&amp;_open_positions'!$M480)</f>
        <v>BTC</v>
      </c>
      <c r="R480" s="42">
        <f>IF(OR('asset_&amp;_open_positions'!$C480="",'asset_&amp;_open_positions'!$J480="SWAP",'asset_&amp;_open_positions'!$J480="FUTURE",'asset_&amp;_open_positions'!$J480="CME FUTURE"),"",'asset_&amp;_open_positions'!$H480)</f>
        <v>23723.7696534846</v>
      </c>
    </row>
    <row r="481" spans="15:18" x14ac:dyDescent="0.25">
      <c r="O481" s="78" t="str">
        <f>IF('asset_&amp;_open_positions'!$C481="","",'asset_&amp;_open_positions'!$E481)</f>
        <v>EOS</v>
      </c>
      <c r="P481" s="42">
        <f>IF('asset_&amp;_open_positions'!$C481="","",'asset_&amp;_open_positions'!$H481)</f>
        <v>1.0777645217276699</v>
      </c>
      <c r="Q481" s="78" t="str">
        <f>IF(OR('asset_&amp;_open_positions'!$C481="",'asset_&amp;_open_positions'!$J481="SWAP",'asset_&amp;_open_positions'!$J481="FUTURE",'asset_&amp;_open_positions'!$J481="CME FUTURE"),"",'asset_&amp;_open_positions'!$M481)</f>
        <v>EOS</v>
      </c>
      <c r="R481" s="42">
        <f>IF(OR('asset_&amp;_open_positions'!$C481="",'asset_&amp;_open_positions'!$J481="SWAP",'asset_&amp;_open_positions'!$J481="FUTURE",'asset_&amp;_open_positions'!$J481="CME FUTURE"),"",'asset_&amp;_open_positions'!$H481)</f>
        <v>1.0777645217276699</v>
      </c>
    </row>
    <row r="482" spans="15:18" x14ac:dyDescent="0.25">
      <c r="O482" s="78" t="str">
        <f>IF('asset_&amp;_open_positions'!$C482="","",'asset_&amp;_open_positions'!$E482)</f>
        <v>ETH</v>
      </c>
      <c r="P482" s="42">
        <f>IF('asset_&amp;_open_positions'!$C482="","",'asset_&amp;_open_positions'!$H482)</f>
        <v>1641.7926937161601</v>
      </c>
      <c r="Q482" s="78" t="str">
        <f>IF(OR('asset_&amp;_open_positions'!$C482="",'asset_&amp;_open_positions'!$J482="SWAP",'asset_&amp;_open_positions'!$J482="FUTURE",'asset_&amp;_open_positions'!$J482="CME FUTURE"),"",'asset_&amp;_open_positions'!$M482)</f>
        <v>ETH</v>
      </c>
      <c r="R482" s="42">
        <f>IF(OR('asset_&amp;_open_positions'!$C482="",'asset_&amp;_open_positions'!$J482="SWAP",'asset_&amp;_open_positions'!$J482="FUTURE",'asset_&amp;_open_positions'!$J482="CME FUTURE"),"",'asset_&amp;_open_positions'!$H482)</f>
        <v>1641.7926937161601</v>
      </c>
    </row>
    <row r="483" spans="15:18" x14ac:dyDescent="0.25">
      <c r="O483" s="78" t="str">
        <f>IF('asset_&amp;_open_positions'!$C483="","",'asset_&amp;_open_positions'!$E483)</f>
        <v>BTC</v>
      </c>
      <c r="P483" s="42">
        <f>IF('asset_&amp;_open_positions'!$C483="","",'asset_&amp;_open_positions'!$H483)</f>
        <v>23723.7696534846</v>
      </c>
      <c r="Q483" s="78" t="str">
        <f>IF(OR('asset_&amp;_open_positions'!$C483="",'asset_&amp;_open_positions'!$J483="SWAP",'asset_&amp;_open_positions'!$J483="FUTURE",'asset_&amp;_open_positions'!$J483="CME FUTURE"),"",'asset_&amp;_open_positions'!$M483)</f>
        <v>BTC</v>
      </c>
      <c r="R483" s="42">
        <f>IF(OR('asset_&amp;_open_positions'!$C483="",'asset_&amp;_open_positions'!$J483="SWAP",'asset_&amp;_open_positions'!$J483="FUTURE",'asset_&amp;_open_positions'!$J483="CME FUTURE"),"",'asset_&amp;_open_positions'!$H483)</f>
        <v>23723.7696534846</v>
      </c>
    </row>
    <row r="484" spans="15:18" x14ac:dyDescent="0.25">
      <c r="O484" s="78" t="str">
        <f>IF('asset_&amp;_open_positions'!$C484="","",'asset_&amp;_open_positions'!$E484)</f>
        <v>ETH</v>
      </c>
      <c r="P484" s="42">
        <f>IF('asset_&amp;_open_positions'!$C484="","",'asset_&amp;_open_positions'!$H484)</f>
        <v>1641.7926937161601</v>
      </c>
      <c r="Q484" s="78" t="str">
        <f>IF(OR('asset_&amp;_open_positions'!$C484="",'asset_&amp;_open_positions'!$J484="SWAP",'asset_&amp;_open_positions'!$J484="FUTURE",'asset_&amp;_open_positions'!$J484="CME FUTURE"),"",'asset_&amp;_open_positions'!$M484)</f>
        <v>ETH</v>
      </c>
      <c r="R484" s="42">
        <f>IF(OR('asset_&amp;_open_positions'!$C484="",'asset_&amp;_open_positions'!$J484="SWAP",'asset_&amp;_open_positions'!$J484="FUTURE",'asset_&amp;_open_positions'!$J484="CME FUTURE"),"",'asset_&amp;_open_positions'!$H484)</f>
        <v>1641.7926937161601</v>
      </c>
    </row>
    <row r="485" spans="15:18" x14ac:dyDescent="0.25">
      <c r="O485" s="78" t="str">
        <f>IF('asset_&amp;_open_positions'!$C485="","",'asset_&amp;_open_positions'!$E485)</f>
        <v>EUROC</v>
      </c>
      <c r="P485" s="42">
        <f>IF('asset_&amp;_open_positions'!$C485="","",'asset_&amp;_open_positions'!$H485)</f>
        <v>1.1001843591253899</v>
      </c>
      <c r="Q485" s="78" t="str">
        <f>IF(OR('asset_&amp;_open_positions'!$C485="",'asset_&amp;_open_positions'!$J485="SWAP",'asset_&amp;_open_positions'!$J485="FUTURE",'asset_&amp;_open_positions'!$J485="CME FUTURE"),"",'asset_&amp;_open_positions'!$M485)</f>
        <v>EUROC</v>
      </c>
      <c r="R485" s="42">
        <f>IF(OR('asset_&amp;_open_positions'!$C485="",'asset_&amp;_open_positions'!$J485="SWAP",'asset_&amp;_open_positions'!$J485="FUTURE",'asset_&amp;_open_positions'!$J485="CME FUTURE"),"",'asset_&amp;_open_positions'!$H485)</f>
        <v>1.1001843591253899</v>
      </c>
    </row>
    <row r="486" spans="15:18" x14ac:dyDescent="0.25">
      <c r="O486" s="78" t="str">
        <f>IF('asset_&amp;_open_positions'!$C486="","",'asset_&amp;_open_positions'!$E486)</f>
        <v>USD</v>
      </c>
      <c r="P486" s="42">
        <f>IF('asset_&amp;_open_positions'!$C486="","",'asset_&amp;_open_positions'!$H486)</f>
        <v>1</v>
      </c>
      <c r="Q486" s="78" t="str">
        <f>IF(OR('asset_&amp;_open_positions'!$C486="",'asset_&amp;_open_positions'!$J486="SWAP",'asset_&amp;_open_positions'!$J486="FUTURE",'asset_&amp;_open_positions'!$J486="CME FUTURE"),"",'asset_&amp;_open_positions'!$M486)</f>
        <v>USD</v>
      </c>
      <c r="R486" s="42">
        <f>IF(OR('asset_&amp;_open_positions'!$C486="",'asset_&amp;_open_positions'!$J486="SWAP",'asset_&amp;_open_positions'!$J486="FUTURE",'asset_&amp;_open_positions'!$J486="CME FUTURE"),"",'asset_&amp;_open_positions'!$H486)</f>
        <v>1</v>
      </c>
    </row>
    <row r="487" spans="15:18" x14ac:dyDescent="0.25">
      <c r="O487" s="78" t="str">
        <f>IF('asset_&amp;_open_positions'!$C487="","",'asset_&amp;_open_positions'!$E487)</f>
        <v>USDC</v>
      </c>
      <c r="P487" s="42">
        <f>IF('asset_&amp;_open_positions'!$C487="","",'asset_&amp;_open_positions'!$H487)</f>
        <v>1.0001497226834299</v>
      </c>
      <c r="Q487" s="78" t="str">
        <f>IF(OR('asset_&amp;_open_positions'!$C487="",'asset_&amp;_open_positions'!$J487="SWAP",'asset_&amp;_open_positions'!$J487="FUTURE",'asset_&amp;_open_positions'!$J487="CME FUTURE"),"",'asset_&amp;_open_positions'!$M487)</f>
        <v>USDC</v>
      </c>
      <c r="R487" s="42">
        <f>IF(OR('asset_&amp;_open_positions'!$C487="",'asset_&amp;_open_positions'!$J487="SWAP",'asset_&amp;_open_positions'!$J487="FUTURE",'asset_&amp;_open_positions'!$J487="CME FUTURE"),"",'asset_&amp;_open_positions'!$H487)</f>
        <v>1.0001497226834299</v>
      </c>
    </row>
    <row r="488" spans="15:18" x14ac:dyDescent="0.25">
      <c r="O488" s="78" t="str">
        <f>IF('asset_&amp;_open_positions'!$C488="","",'asset_&amp;_open_positions'!$E488)</f>
        <v>ZIL</v>
      </c>
      <c r="P488" s="42">
        <f>IF('asset_&amp;_open_positions'!$C488="","",'asset_&amp;_open_positions'!$H488)</f>
        <v>2.8175091027441999E-2</v>
      </c>
      <c r="Q488" s="78" t="str">
        <f>IF(OR('asset_&amp;_open_positions'!$C488="",'asset_&amp;_open_positions'!$J488="SWAP",'asset_&amp;_open_positions'!$J488="FUTURE",'asset_&amp;_open_positions'!$J488="CME FUTURE"),"",'asset_&amp;_open_positions'!$M488)</f>
        <v>ZIL</v>
      </c>
      <c r="R488" s="42">
        <f>IF(OR('asset_&amp;_open_positions'!$C488="",'asset_&amp;_open_positions'!$J488="SWAP",'asset_&amp;_open_positions'!$J488="FUTURE",'asset_&amp;_open_positions'!$J488="CME FUTURE"),"",'asset_&amp;_open_positions'!$H488)</f>
        <v>2.8175091027441999E-2</v>
      </c>
    </row>
    <row r="489" spans="15:18" x14ac:dyDescent="0.25">
      <c r="O489" s="78" t="str">
        <f>IF('asset_&amp;_open_positions'!$C489="","",'asset_&amp;_open_positions'!$E489)</f>
        <v>BCH</v>
      </c>
      <c r="P489" s="42">
        <f>IF('asset_&amp;_open_positions'!$C489="","",'asset_&amp;_open_positions'!$H489)</f>
        <v>136.29177162490899</v>
      </c>
      <c r="Q489" s="78" t="str">
        <f>IF(OR('asset_&amp;_open_positions'!$C489="",'asset_&amp;_open_positions'!$J489="SWAP",'asset_&amp;_open_positions'!$J489="FUTURE",'asset_&amp;_open_positions'!$J489="CME FUTURE"),"",'asset_&amp;_open_positions'!$M489)</f>
        <v>BCH</v>
      </c>
      <c r="R489" s="42">
        <f>IF(OR('asset_&amp;_open_positions'!$C489="",'asset_&amp;_open_positions'!$J489="SWAP",'asset_&amp;_open_positions'!$J489="FUTURE",'asset_&amp;_open_positions'!$J489="CME FUTURE"),"",'asset_&amp;_open_positions'!$H489)</f>
        <v>136.29177162490899</v>
      </c>
    </row>
    <row r="490" spans="15:18" x14ac:dyDescent="0.25">
      <c r="O490" s="78" t="str">
        <f>IF('asset_&amp;_open_positions'!$C490="","",'asset_&amp;_open_positions'!$E490)</f>
        <v>DOT</v>
      </c>
      <c r="P490" s="42">
        <f>IF('asset_&amp;_open_positions'!$C490="","",'asset_&amp;_open_positions'!$H490)</f>
        <v>6.4660954908410604</v>
      </c>
      <c r="Q490" s="78" t="str">
        <f>IF(OR('asset_&amp;_open_positions'!$C490="",'asset_&amp;_open_positions'!$J490="SWAP",'asset_&amp;_open_positions'!$J490="FUTURE",'asset_&amp;_open_positions'!$J490="CME FUTURE"),"",'asset_&amp;_open_positions'!$M490)</f>
        <v>DOT</v>
      </c>
      <c r="R490" s="42">
        <f>IF(OR('asset_&amp;_open_positions'!$C490="",'asset_&amp;_open_positions'!$J490="SWAP",'asset_&amp;_open_positions'!$J490="FUTURE",'asset_&amp;_open_positions'!$J490="CME FUTURE"),"",'asset_&amp;_open_positions'!$H490)</f>
        <v>6.4660954908410604</v>
      </c>
    </row>
    <row r="491" spans="15:18" x14ac:dyDescent="0.25">
      <c r="O491" s="78" t="str">
        <f>IF('asset_&amp;_open_positions'!$C491="","",'asset_&amp;_open_positions'!$E491)</f>
        <v>EOS</v>
      </c>
      <c r="P491" s="42">
        <f>IF('asset_&amp;_open_positions'!$C491="","",'asset_&amp;_open_positions'!$H491)</f>
        <v>1.0777645217276699</v>
      </c>
      <c r="Q491" s="78" t="str">
        <f>IF(OR('asset_&amp;_open_positions'!$C491="",'asset_&amp;_open_positions'!$J491="SWAP",'asset_&amp;_open_positions'!$J491="FUTURE",'asset_&amp;_open_positions'!$J491="CME FUTURE"),"",'asset_&amp;_open_positions'!$M491)</f>
        <v>EOS</v>
      </c>
      <c r="R491" s="42">
        <f>IF(OR('asset_&amp;_open_positions'!$C491="",'asset_&amp;_open_positions'!$J491="SWAP",'asset_&amp;_open_positions'!$J491="FUTURE",'asset_&amp;_open_positions'!$J491="CME FUTURE"),"",'asset_&amp;_open_positions'!$H491)</f>
        <v>1.0777645217276699</v>
      </c>
    </row>
    <row r="492" spans="15:18" x14ac:dyDescent="0.25">
      <c r="O492" s="78" t="str">
        <f>IF('asset_&amp;_open_positions'!$C492="","",'asset_&amp;_open_positions'!$E492)</f>
        <v>ETC</v>
      </c>
      <c r="P492" s="42">
        <f>IF('asset_&amp;_open_positions'!$C492="","",'asset_&amp;_open_positions'!$H492)</f>
        <v>22.367513521128402</v>
      </c>
      <c r="Q492" s="78" t="str">
        <f>IF(OR('asset_&amp;_open_positions'!$C492="",'asset_&amp;_open_positions'!$J492="SWAP",'asset_&amp;_open_positions'!$J492="FUTURE",'asset_&amp;_open_positions'!$J492="CME FUTURE"),"",'asset_&amp;_open_positions'!$M492)</f>
        <v>ETC</v>
      </c>
      <c r="R492" s="42">
        <f>IF(OR('asset_&amp;_open_positions'!$C492="",'asset_&amp;_open_positions'!$J492="SWAP",'asset_&amp;_open_positions'!$J492="FUTURE",'asset_&amp;_open_positions'!$J492="CME FUTURE"),"",'asset_&amp;_open_positions'!$H492)</f>
        <v>22.367513521128402</v>
      </c>
    </row>
    <row r="493" spans="15:18" x14ac:dyDescent="0.25">
      <c r="O493" s="78" t="str">
        <f>IF('asset_&amp;_open_positions'!$C493="","",'asset_&amp;_open_positions'!$E493)</f>
        <v>ETH</v>
      </c>
      <c r="P493" s="42">
        <f>IF('asset_&amp;_open_positions'!$C493="","",'asset_&amp;_open_positions'!$H493)</f>
        <v>1641.7926937161601</v>
      </c>
      <c r="Q493" s="78" t="str">
        <f>IF(OR('asset_&amp;_open_positions'!$C493="",'asset_&amp;_open_positions'!$J493="SWAP",'asset_&amp;_open_positions'!$J493="FUTURE",'asset_&amp;_open_positions'!$J493="CME FUTURE"),"",'asset_&amp;_open_positions'!$M493)</f>
        <v>ETH</v>
      </c>
      <c r="R493" s="42">
        <f>IF(OR('asset_&amp;_open_positions'!$C493="",'asset_&amp;_open_positions'!$J493="SWAP",'asset_&amp;_open_positions'!$J493="FUTURE",'asset_&amp;_open_positions'!$J493="CME FUTURE"),"",'asset_&amp;_open_positions'!$H493)</f>
        <v>1641.7926937161601</v>
      </c>
    </row>
    <row r="494" spans="15:18" x14ac:dyDescent="0.25">
      <c r="O494" s="78" t="str">
        <f>IF('asset_&amp;_open_positions'!$C494="","",'asset_&amp;_open_positions'!$E494)</f>
        <v>LINK</v>
      </c>
      <c r="P494" s="42">
        <f>IF('asset_&amp;_open_positions'!$C494="","",'asset_&amp;_open_positions'!$H494)</f>
        <v>7.2166244369699699</v>
      </c>
      <c r="Q494" s="78" t="str">
        <f>IF(OR('asset_&amp;_open_positions'!$C494="",'asset_&amp;_open_positions'!$J494="SWAP",'asset_&amp;_open_positions'!$J494="FUTURE",'asset_&amp;_open_positions'!$J494="CME FUTURE"),"",'asset_&amp;_open_positions'!$M494)</f>
        <v>LINK</v>
      </c>
      <c r="R494" s="42">
        <f>IF(OR('asset_&amp;_open_positions'!$C494="",'asset_&amp;_open_positions'!$J494="SWAP",'asset_&amp;_open_positions'!$J494="FUTURE",'asset_&amp;_open_positions'!$J494="CME FUTURE"),"",'asset_&amp;_open_positions'!$H494)</f>
        <v>7.2166244369699699</v>
      </c>
    </row>
    <row r="495" spans="15:18" x14ac:dyDescent="0.25">
      <c r="O495" s="78" t="str">
        <f>IF('asset_&amp;_open_positions'!$C495="","",'asset_&amp;_open_positions'!$E495)</f>
        <v>LTC</v>
      </c>
      <c r="P495" s="42">
        <f>IF('asset_&amp;_open_positions'!$C495="","",'asset_&amp;_open_positions'!$H495)</f>
        <v>100.443629156124</v>
      </c>
      <c r="Q495" s="78" t="str">
        <f>IF(OR('asset_&amp;_open_positions'!$C495="",'asset_&amp;_open_positions'!$J495="SWAP",'asset_&amp;_open_positions'!$J495="FUTURE",'asset_&amp;_open_positions'!$J495="CME FUTURE"),"",'asset_&amp;_open_positions'!$M495)</f>
        <v>LTC</v>
      </c>
      <c r="R495" s="42">
        <f>IF(OR('asset_&amp;_open_positions'!$C495="",'asset_&amp;_open_positions'!$J495="SWAP",'asset_&amp;_open_positions'!$J495="FUTURE",'asset_&amp;_open_positions'!$J495="CME FUTURE"),"",'asset_&amp;_open_positions'!$H495)</f>
        <v>100.443629156124</v>
      </c>
    </row>
    <row r="496" spans="15:18" x14ac:dyDescent="0.25">
      <c r="O496" s="78" t="str">
        <f>IF('asset_&amp;_open_positions'!$C496="","",'asset_&amp;_open_positions'!$E496)</f>
        <v>OXT</v>
      </c>
      <c r="P496" s="42">
        <f>IF('asset_&amp;_open_positions'!$C496="","",'asset_&amp;_open_positions'!$H496)</f>
        <v>9.9036090118562806E-2</v>
      </c>
      <c r="Q496" s="78" t="str">
        <f>IF(OR('asset_&amp;_open_positions'!$C496="",'asset_&amp;_open_positions'!$J496="SWAP",'asset_&amp;_open_positions'!$J496="FUTURE",'asset_&amp;_open_positions'!$J496="CME FUTURE"),"",'asset_&amp;_open_positions'!$M496)</f>
        <v>OXT</v>
      </c>
      <c r="R496" s="42">
        <f>IF(OR('asset_&amp;_open_positions'!$C496="",'asset_&amp;_open_positions'!$J496="SWAP",'asset_&amp;_open_positions'!$J496="FUTURE",'asset_&amp;_open_positions'!$J496="CME FUTURE"),"",'asset_&amp;_open_positions'!$H496)</f>
        <v>9.9036090118562806E-2</v>
      </c>
    </row>
    <row r="497" spans="15:18" x14ac:dyDescent="0.25">
      <c r="O497" s="78" t="str">
        <f>IF('asset_&amp;_open_positions'!$C497="","",'asset_&amp;_open_positions'!$E497)</f>
        <v>USDC</v>
      </c>
      <c r="P497" s="42">
        <f>IF('asset_&amp;_open_positions'!$C497="","",'asset_&amp;_open_positions'!$H497)</f>
        <v>1.0001497226834299</v>
      </c>
      <c r="Q497" s="78" t="str">
        <f>IF(OR('asset_&amp;_open_positions'!$C497="",'asset_&amp;_open_positions'!$J497="SWAP",'asset_&amp;_open_positions'!$J497="FUTURE",'asset_&amp;_open_positions'!$J497="CME FUTURE"),"",'asset_&amp;_open_positions'!$M497)</f>
        <v>USDC</v>
      </c>
      <c r="R497" s="42">
        <f>IF(OR('asset_&amp;_open_positions'!$C497="",'asset_&amp;_open_positions'!$J497="SWAP",'asset_&amp;_open_positions'!$J497="FUTURE",'asset_&amp;_open_positions'!$J497="CME FUTURE"),"",'asset_&amp;_open_positions'!$H497)</f>
        <v>1.0001497226834299</v>
      </c>
    </row>
    <row r="498" spans="15:18" x14ac:dyDescent="0.25">
      <c r="O498" s="78" t="str">
        <f>IF('asset_&amp;_open_positions'!$C498="","",'asset_&amp;_open_positions'!$E498)</f>
        <v>XRP</v>
      </c>
      <c r="P498" s="42">
        <f>IF('asset_&amp;_open_positions'!$C498="","",'asset_&amp;_open_positions'!$H498)</f>
        <v>0.41389184898682302</v>
      </c>
      <c r="Q498" s="78" t="str">
        <f>IF(OR('asset_&amp;_open_positions'!$C498="",'asset_&amp;_open_positions'!$J498="SWAP",'asset_&amp;_open_positions'!$J498="FUTURE",'asset_&amp;_open_positions'!$J498="CME FUTURE"),"",'asset_&amp;_open_positions'!$M498)</f>
        <v>XRP</v>
      </c>
      <c r="R498" s="42">
        <f>IF(OR('asset_&amp;_open_positions'!$C498="",'asset_&amp;_open_positions'!$J498="SWAP",'asset_&amp;_open_positions'!$J498="FUTURE",'asset_&amp;_open_positions'!$J498="CME FUTURE"),"",'asset_&amp;_open_positions'!$H498)</f>
        <v>0.41389184898682302</v>
      </c>
    </row>
    <row r="499" spans="15:18" x14ac:dyDescent="0.25">
      <c r="O499" s="78" t="str">
        <f>IF('asset_&amp;_open_positions'!$C499="","",'asset_&amp;_open_positions'!$E499)</f>
        <v>BCH</v>
      </c>
      <c r="P499" s="42">
        <f>IF('asset_&amp;_open_positions'!$C499="","",'asset_&amp;_open_positions'!$H499)</f>
        <v>136.29177162490899</v>
      </c>
      <c r="Q499" s="78" t="str">
        <f>IF(OR('asset_&amp;_open_positions'!$C499="",'asset_&amp;_open_positions'!$J499="SWAP",'asset_&amp;_open_positions'!$J499="FUTURE",'asset_&amp;_open_positions'!$J499="CME FUTURE"),"",'asset_&amp;_open_positions'!$M499)</f>
        <v>BCH</v>
      </c>
      <c r="R499" s="42">
        <f>IF(OR('asset_&amp;_open_positions'!$C499="",'asset_&amp;_open_positions'!$J499="SWAP",'asset_&amp;_open_positions'!$J499="FUTURE",'asset_&amp;_open_positions'!$J499="CME FUTURE"),"",'asset_&amp;_open_positions'!$H499)</f>
        <v>136.29177162490899</v>
      </c>
    </row>
    <row r="500" spans="15:18" x14ac:dyDescent="0.25">
      <c r="O500" s="78" t="str">
        <f>IF('asset_&amp;_open_positions'!$C500="","",'asset_&amp;_open_positions'!$E500)</f>
        <v>EOS</v>
      </c>
      <c r="P500" s="42">
        <f>IF('asset_&amp;_open_positions'!$C500="","",'asset_&amp;_open_positions'!$H500)</f>
        <v>1.0777645217276699</v>
      </c>
      <c r="Q500" s="78" t="str">
        <f>IF(OR('asset_&amp;_open_positions'!$C500="",'asset_&amp;_open_positions'!$J500="SWAP",'asset_&amp;_open_positions'!$J500="FUTURE",'asset_&amp;_open_positions'!$J500="CME FUTURE"),"",'asset_&amp;_open_positions'!$M500)</f>
        <v>EOS</v>
      </c>
      <c r="R500" s="42">
        <f>IF(OR('asset_&amp;_open_positions'!$C500="",'asset_&amp;_open_positions'!$J500="SWAP",'asset_&amp;_open_positions'!$J500="FUTURE",'asset_&amp;_open_positions'!$J500="CME FUTURE"),"",'asset_&amp;_open_positions'!$H500)</f>
        <v>1.0777645217276699</v>
      </c>
    </row>
    <row r="501" spans="15:18" x14ac:dyDescent="0.25">
      <c r="O501" s="78" t="str">
        <f>IF('asset_&amp;_open_positions'!$C501="","",'asset_&amp;_open_positions'!$E501)</f>
        <v>FIL</v>
      </c>
      <c r="P501" s="42">
        <f>IF('asset_&amp;_open_positions'!$C501="","",'asset_&amp;_open_positions'!$H501)</f>
        <v>5.68755004739279</v>
      </c>
      <c r="Q501" s="78" t="str">
        <f>IF(OR('asset_&amp;_open_positions'!$C501="",'asset_&amp;_open_positions'!$J501="SWAP",'asset_&amp;_open_positions'!$J501="FUTURE",'asset_&amp;_open_positions'!$J501="CME FUTURE"),"",'asset_&amp;_open_positions'!$M501)</f>
        <v>FIL</v>
      </c>
      <c r="R501" s="42">
        <f>IF(OR('asset_&amp;_open_positions'!$C501="",'asset_&amp;_open_positions'!$J501="SWAP",'asset_&amp;_open_positions'!$J501="FUTURE",'asset_&amp;_open_positions'!$J501="CME FUTURE"),"",'asset_&amp;_open_positions'!$H501)</f>
        <v>5.68755004739279</v>
      </c>
    </row>
    <row r="502" spans="15:18" x14ac:dyDescent="0.25">
      <c r="O502" s="78" t="str">
        <f>IF('asset_&amp;_open_positions'!$C502="","",'asset_&amp;_open_positions'!$E502)</f>
        <v>LTC</v>
      </c>
      <c r="P502" s="42">
        <f>IF('asset_&amp;_open_positions'!$C502="","",'asset_&amp;_open_positions'!$H502)</f>
        <v>100.443629156124</v>
      </c>
      <c r="Q502" s="78" t="str">
        <f>IF(OR('asset_&amp;_open_positions'!$C502="",'asset_&amp;_open_positions'!$J502="SWAP",'asset_&amp;_open_positions'!$J502="FUTURE",'asset_&amp;_open_positions'!$J502="CME FUTURE"),"",'asset_&amp;_open_positions'!$M502)</f>
        <v>LTC</v>
      </c>
      <c r="R502" s="42">
        <f>IF(OR('asset_&amp;_open_positions'!$C502="",'asset_&amp;_open_positions'!$J502="SWAP",'asset_&amp;_open_positions'!$J502="FUTURE",'asset_&amp;_open_positions'!$J502="CME FUTURE"),"",'asset_&amp;_open_positions'!$H502)</f>
        <v>100.443629156124</v>
      </c>
    </row>
    <row r="503" spans="15:18" x14ac:dyDescent="0.25">
      <c r="O503" s="78" t="str">
        <f>IF('asset_&amp;_open_positions'!$C503="","",'asset_&amp;_open_positions'!$E503)</f>
        <v>SHIB</v>
      </c>
      <c r="P503" s="42">
        <f>IF('asset_&amp;_open_positions'!$C503="","",'asset_&amp;_open_positions'!$H503)</f>
        <v>1.1984596753718E-5</v>
      </c>
      <c r="Q503" s="78" t="str">
        <f>IF(OR('asset_&amp;_open_positions'!$C503="",'asset_&amp;_open_positions'!$J503="SWAP",'asset_&amp;_open_positions'!$J503="FUTURE",'asset_&amp;_open_positions'!$J503="CME FUTURE"),"",'asset_&amp;_open_positions'!$M503)</f>
        <v>SHIB</v>
      </c>
      <c r="R503" s="42">
        <f>IF(OR('asset_&amp;_open_positions'!$C503="",'asset_&amp;_open_positions'!$J503="SWAP",'asset_&amp;_open_positions'!$J503="FUTURE",'asset_&amp;_open_positions'!$J503="CME FUTURE"),"",'asset_&amp;_open_positions'!$H503)</f>
        <v>1.1984596753718E-5</v>
      </c>
    </row>
    <row r="504" spans="15:18" x14ac:dyDescent="0.25">
      <c r="O504" s="78" t="str">
        <f>IF('asset_&amp;_open_positions'!$C504="","",'asset_&amp;_open_positions'!$E504)</f>
        <v>USDT</v>
      </c>
      <c r="P504" s="42">
        <f>IF('asset_&amp;_open_positions'!$C504="","",'asset_&amp;_open_positions'!$H504)</f>
        <v>1.0000978259692599</v>
      </c>
      <c r="Q504" s="78" t="str">
        <f>IF(OR('asset_&amp;_open_positions'!$C504="",'asset_&amp;_open_positions'!$J504="SWAP",'asset_&amp;_open_positions'!$J504="FUTURE",'asset_&amp;_open_positions'!$J504="CME FUTURE"),"",'asset_&amp;_open_positions'!$M504)</f>
        <v>USDT</v>
      </c>
      <c r="R504" s="42">
        <f>IF(OR('asset_&amp;_open_positions'!$C504="",'asset_&amp;_open_positions'!$J504="SWAP",'asset_&amp;_open_positions'!$J504="FUTURE",'asset_&amp;_open_positions'!$J504="CME FUTURE"),"",'asset_&amp;_open_positions'!$H504)</f>
        <v>1.0000978259692599</v>
      </c>
    </row>
    <row r="505" spans="15:18" x14ac:dyDescent="0.25">
      <c r="O505" s="78" t="str">
        <f>IF('asset_&amp;_open_positions'!$C505="","",'asset_&amp;_open_positions'!$E505)</f>
        <v>USD</v>
      </c>
      <c r="P505" s="42">
        <f>IF('asset_&amp;_open_positions'!$C505="","",'asset_&amp;_open_positions'!$H505)</f>
        <v>1</v>
      </c>
      <c r="Q505" s="78" t="str">
        <f>IF(OR('asset_&amp;_open_positions'!$C505="",'asset_&amp;_open_positions'!$J505="SWAP",'asset_&amp;_open_positions'!$J505="FUTURE",'asset_&amp;_open_positions'!$J505="CME FUTURE"),"",'asset_&amp;_open_positions'!$M505)</f>
        <v>USD</v>
      </c>
      <c r="R505" s="42">
        <f>IF(OR('asset_&amp;_open_positions'!$C505="",'asset_&amp;_open_positions'!$J505="SWAP",'asset_&amp;_open_positions'!$J505="FUTURE",'asset_&amp;_open_positions'!$J505="CME FUTURE"),"",'asset_&amp;_open_positions'!$H505)</f>
        <v>1</v>
      </c>
    </row>
    <row r="506" spans="15:18" x14ac:dyDescent="0.25">
      <c r="O506" s="78" t="str">
        <f>IF('asset_&amp;_open_positions'!$C506="","",'asset_&amp;_open_positions'!$E506)</f>
        <v>USD</v>
      </c>
      <c r="P506" s="42">
        <f>IF('asset_&amp;_open_positions'!$C506="","",'asset_&amp;_open_positions'!$H506)</f>
        <v>1</v>
      </c>
      <c r="Q506" s="78" t="str">
        <f>IF(OR('asset_&amp;_open_positions'!$C506="",'asset_&amp;_open_positions'!$J506="SWAP",'asset_&amp;_open_positions'!$J506="FUTURE",'asset_&amp;_open_positions'!$J506="CME FUTURE"),"",'asset_&amp;_open_positions'!$M506)</f>
        <v>USD</v>
      </c>
      <c r="R506" s="42">
        <f>IF(OR('asset_&amp;_open_positions'!$C506="",'asset_&amp;_open_positions'!$J506="SWAP",'asset_&amp;_open_positions'!$J506="FUTURE",'asset_&amp;_open_positions'!$J506="CME FUTURE"),"",'asset_&amp;_open_positions'!$H506)</f>
        <v>1</v>
      </c>
    </row>
    <row r="507" spans="15:18" x14ac:dyDescent="0.25">
      <c r="O507" s="78" t="str">
        <f>IF('asset_&amp;_open_positions'!$C507="","",'asset_&amp;_open_positions'!$E507)</f>
        <v>USD</v>
      </c>
      <c r="P507" s="42">
        <f>IF('asset_&amp;_open_positions'!$C507="","",'asset_&amp;_open_positions'!$H507)</f>
        <v>1</v>
      </c>
      <c r="Q507" s="78" t="str">
        <f>IF(OR('asset_&amp;_open_positions'!$C507="",'asset_&amp;_open_positions'!$J507="SWAP",'asset_&amp;_open_positions'!$J507="FUTURE",'asset_&amp;_open_positions'!$J507="CME FUTURE"),"",'asset_&amp;_open_positions'!$M507)</f>
        <v>USD</v>
      </c>
      <c r="R507" s="42">
        <f>IF(OR('asset_&amp;_open_positions'!$C507="",'asset_&amp;_open_positions'!$J507="SWAP",'asset_&amp;_open_positions'!$J507="FUTURE",'asset_&amp;_open_positions'!$J507="CME FUTURE"),"",'asset_&amp;_open_positions'!$H507)</f>
        <v>1</v>
      </c>
    </row>
    <row r="508" spans="15:18" x14ac:dyDescent="0.25">
      <c r="O508" s="78" t="str">
        <f>IF('asset_&amp;_open_positions'!$C508="","",'asset_&amp;_open_positions'!$E508)</f>
        <v/>
      </c>
      <c r="P508" s="42" t="str">
        <f>IF('asset_&amp;_open_positions'!$C508="","",'asset_&amp;_open_positions'!$H508)</f>
        <v/>
      </c>
      <c r="Q508" s="78" t="str">
        <f>IF(OR('asset_&amp;_open_positions'!$C508="",'asset_&amp;_open_positions'!$J508="SWAP",'asset_&amp;_open_positions'!$J508="FUTURE",'asset_&amp;_open_positions'!$J508="CME FUTURE"),"",'asset_&amp;_open_positions'!$M508)</f>
        <v/>
      </c>
      <c r="R508" s="42" t="str">
        <f>IF(OR('asset_&amp;_open_positions'!$C508="",'asset_&amp;_open_positions'!$J508="SWAP",'asset_&amp;_open_positions'!$J508="FUTURE",'asset_&amp;_open_positions'!$J508="CME FUTURE"),"",'asset_&amp;_open_positions'!$H508)</f>
        <v/>
      </c>
    </row>
    <row r="509" spans="15:18" x14ac:dyDescent="0.25">
      <c r="O509" s="78" t="str">
        <f>IF('asset_&amp;_open_positions'!$C509="","",'asset_&amp;_open_positions'!$E509)</f>
        <v/>
      </c>
      <c r="P509" s="42" t="str">
        <f>IF('asset_&amp;_open_positions'!$C509="","",'asset_&amp;_open_positions'!$H509)</f>
        <v/>
      </c>
      <c r="Q509" s="78" t="str">
        <f>IF(OR('asset_&amp;_open_positions'!$C509="",'asset_&amp;_open_positions'!$J509="SWAP",'asset_&amp;_open_positions'!$J509="FUTURE",'asset_&amp;_open_positions'!$J509="CME FUTURE"),"",'asset_&amp;_open_positions'!$M509)</f>
        <v/>
      </c>
      <c r="R509" s="42" t="str">
        <f>IF(OR('asset_&amp;_open_positions'!$C509="",'asset_&amp;_open_positions'!$J509="SWAP",'asset_&amp;_open_positions'!$J509="FUTURE",'asset_&amp;_open_positions'!$J509="CME FUTURE"),"",'asset_&amp;_open_positions'!$H509)</f>
        <v/>
      </c>
    </row>
    <row r="510" spans="15:18" x14ac:dyDescent="0.25">
      <c r="O510" s="78" t="str">
        <f>IF('asset_&amp;_open_positions'!$C510="","",'asset_&amp;_open_positions'!$E510)</f>
        <v/>
      </c>
      <c r="P510" s="42" t="str">
        <f>IF('asset_&amp;_open_positions'!$C510="","",'asset_&amp;_open_positions'!$H510)</f>
        <v/>
      </c>
      <c r="Q510" s="78" t="str">
        <f>IF(OR('asset_&amp;_open_positions'!$C510="",'asset_&amp;_open_positions'!$J510="SWAP",'asset_&amp;_open_positions'!$J510="FUTURE",'asset_&amp;_open_positions'!$J510="CME FUTURE"),"",'asset_&amp;_open_positions'!$M510)</f>
        <v/>
      </c>
      <c r="R510" s="42" t="str">
        <f>IF(OR('asset_&amp;_open_positions'!$C510="",'asset_&amp;_open_positions'!$J510="SWAP",'asset_&amp;_open_positions'!$J510="FUTURE",'asset_&amp;_open_positions'!$J510="CME FUTURE"),"",'asset_&amp;_open_positions'!$H510)</f>
        <v/>
      </c>
    </row>
    <row r="511" spans="15:18" x14ac:dyDescent="0.25">
      <c r="O511" s="78" t="str">
        <f>IF('asset_&amp;_open_positions'!$C511="","",'asset_&amp;_open_positions'!$E511)</f>
        <v/>
      </c>
      <c r="P511" s="42" t="str">
        <f>IF('asset_&amp;_open_positions'!$C511="","",'asset_&amp;_open_positions'!$H511)</f>
        <v/>
      </c>
      <c r="Q511" s="78" t="str">
        <f>IF(OR('asset_&amp;_open_positions'!$C511="",'asset_&amp;_open_positions'!$J511="SWAP",'asset_&amp;_open_positions'!$J511="FUTURE",'asset_&amp;_open_positions'!$J511="CME FUTURE"),"",'asset_&amp;_open_positions'!$M511)</f>
        <v/>
      </c>
      <c r="R511" s="42" t="str">
        <f>IF(OR('asset_&amp;_open_positions'!$C511="",'asset_&amp;_open_positions'!$J511="SWAP",'asset_&amp;_open_positions'!$J511="FUTURE",'asset_&amp;_open_positions'!$J511="CME FUTURE"),"",'asset_&amp;_open_positions'!$H511)</f>
        <v/>
      </c>
    </row>
    <row r="512" spans="15:18" x14ac:dyDescent="0.25">
      <c r="O512" s="78" t="str">
        <f>IF('asset_&amp;_open_positions'!$C512="","",'asset_&amp;_open_positions'!$E512)</f>
        <v/>
      </c>
      <c r="P512" s="42" t="str">
        <f>IF('asset_&amp;_open_positions'!$C512="","",'asset_&amp;_open_positions'!$H512)</f>
        <v/>
      </c>
      <c r="Q512" s="78" t="str">
        <f>IF(OR('asset_&amp;_open_positions'!$C512="",'asset_&amp;_open_positions'!$J512="SWAP",'asset_&amp;_open_positions'!$J512="FUTURE",'asset_&amp;_open_positions'!$J512="CME FUTURE"),"",'asset_&amp;_open_positions'!$M512)</f>
        <v/>
      </c>
      <c r="R512" s="42" t="str">
        <f>IF(OR('asset_&amp;_open_positions'!$C512="",'asset_&amp;_open_positions'!$J512="SWAP",'asset_&amp;_open_positions'!$J512="FUTURE",'asset_&amp;_open_positions'!$J512="CME FUTURE"),"",'asset_&amp;_open_positions'!$H512)</f>
        <v/>
      </c>
    </row>
    <row r="513" spans="15:18" x14ac:dyDescent="0.25">
      <c r="O513" s="78" t="str">
        <f>IF('asset_&amp;_open_positions'!$C513="","",'asset_&amp;_open_positions'!$E513)</f>
        <v/>
      </c>
      <c r="P513" s="42" t="str">
        <f>IF('asset_&amp;_open_positions'!$C513="","",'asset_&amp;_open_positions'!$H513)</f>
        <v/>
      </c>
      <c r="Q513" s="78" t="str">
        <f>IF(OR('asset_&amp;_open_positions'!$C513="",'asset_&amp;_open_positions'!$J513="SWAP",'asset_&amp;_open_positions'!$J513="FUTURE",'asset_&amp;_open_positions'!$J513="CME FUTURE"),"",'asset_&amp;_open_positions'!$M513)</f>
        <v/>
      </c>
      <c r="R513" s="42" t="str">
        <f>IF(OR('asset_&amp;_open_positions'!$C513="",'asset_&amp;_open_positions'!$J513="SWAP",'asset_&amp;_open_positions'!$J513="FUTURE",'asset_&amp;_open_positions'!$J513="CME FUTURE"),"",'asset_&amp;_open_positions'!$H513)</f>
        <v/>
      </c>
    </row>
    <row r="514" spans="15:18" x14ac:dyDescent="0.25">
      <c r="O514" s="78" t="str">
        <f>IF('asset_&amp;_open_positions'!$C514="","",'asset_&amp;_open_positions'!$E514)</f>
        <v/>
      </c>
      <c r="P514" s="42" t="str">
        <f>IF('asset_&amp;_open_positions'!$C514="","",'asset_&amp;_open_positions'!$H514)</f>
        <v/>
      </c>
      <c r="Q514" s="78" t="str">
        <f>IF(OR('asset_&amp;_open_positions'!$C514="",'asset_&amp;_open_positions'!$J514="SWAP",'asset_&amp;_open_positions'!$J514="FUTURE",'asset_&amp;_open_positions'!$J514="CME FUTURE"),"",'asset_&amp;_open_positions'!$M514)</f>
        <v/>
      </c>
      <c r="R514" s="42" t="str">
        <f>IF(OR('asset_&amp;_open_positions'!$C514="",'asset_&amp;_open_positions'!$J514="SWAP",'asset_&amp;_open_positions'!$J514="FUTURE",'asset_&amp;_open_positions'!$J514="CME FUTURE"),"",'asset_&amp;_open_positions'!$H514)</f>
        <v/>
      </c>
    </row>
    <row r="515" spans="15:18" x14ac:dyDescent="0.25">
      <c r="O515" s="78" t="str">
        <f>IF('asset_&amp;_open_positions'!$C515="","",'asset_&amp;_open_positions'!$E515)</f>
        <v/>
      </c>
      <c r="P515" s="42" t="str">
        <f>IF('asset_&amp;_open_positions'!$C515="","",'asset_&amp;_open_positions'!$H515)</f>
        <v/>
      </c>
      <c r="Q515" s="78" t="str">
        <f>IF(OR('asset_&amp;_open_positions'!$C515="",'asset_&amp;_open_positions'!$J515="SWAP",'asset_&amp;_open_positions'!$J515="FUTURE",'asset_&amp;_open_positions'!$J515="CME FUTURE"),"",'asset_&amp;_open_positions'!$M515)</f>
        <v/>
      </c>
      <c r="R515" s="42" t="str">
        <f>IF(OR('asset_&amp;_open_positions'!$C515="",'asset_&amp;_open_positions'!$J515="SWAP",'asset_&amp;_open_positions'!$J515="FUTURE",'asset_&amp;_open_positions'!$J515="CME FUTURE"),"",'asset_&amp;_open_positions'!$H515)</f>
        <v/>
      </c>
    </row>
    <row r="516" spans="15:18" x14ac:dyDescent="0.25">
      <c r="O516" s="78" t="str">
        <f>IF('asset_&amp;_open_positions'!$C516="","",'asset_&amp;_open_positions'!$E516)</f>
        <v/>
      </c>
      <c r="P516" s="42" t="str">
        <f>IF('asset_&amp;_open_positions'!$C516="","",'asset_&amp;_open_positions'!$H516)</f>
        <v/>
      </c>
      <c r="Q516" s="78" t="str">
        <f>IF(OR('asset_&amp;_open_positions'!$C516="",'asset_&amp;_open_positions'!$J516="SWAP",'asset_&amp;_open_positions'!$J516="FUTURE",'asset_&amp;_open_positions'!$J516="CME FUTURE"),"",'asset_&amp;_open_positions'!$M516)</f>
        <v/>
      </c>
      <c r="R516" s="42" t="str">
        <f>IF(OR('asset_&amp;_open_positions'!$C516="",'asset_&amp;_open_positions'!$J516="SWAP",'asset_&amp;_open_positions'!$J516="FUTURE",'asset_&amp;_open_positions'!$J516="CME FUTURE"),"",'asset_&amp;_open_positions'!$H516)</f>
        <v/>
      </c>
    </row>
    <row r="517" spans="15:18" x14ac:dyDescent="0.25">
      <c r="O517" s="78" t="str">
        <f>IF('asset_&amp;_open_positions'!$C517="","",'asset_&amp;_open_positions'!$E517)</f>
        <v/>
      </c>
      <c r="P517" s="42" t="str">
        <f>IF('asset_&amp;_open_positions'!$C517="","",'asset_&amp;_open_positions'!$H517)</f>
        <v/>
      </c>
      <c r="Q517" s="78" t="str">
        <f>IF(OR('asset_&amp;_open_positions'!$C517="",'asset_&amp;_open_positions'!$J517="SWAP",'asset_&amp;_open_positions'!$J517="FUTURE",'asset_&amp;_open_positions'!$J517="CME FUTURE"),"",'asset_&amp;_open_positions'!$M517)</f>
        <v/>
      </c>
      <c r="R517" s="42" t="str">
        <f>IF(OR('asset_&amp;_open_positions'!$C517="",'asset_&amp;_open_positions'!$J517="SWAP",'asset_&amp;_open_positions'!$J517="FUTURE",'asset_&amp;_open_positions'!$J517="CME FUTURE"),"",'asset_&amp;_open_positions'!$H517)</f>
        <v/>
      </c>
    </row>
    <row r="518" spans="15:18" x14ac:dyDescent="0.25">
      <c r="O518" s="78" t="str">
        <f>IF('asset_&amp;_open_positions'!$C518="","",'asset_&amp;_open_positions'!$E518)</f>
        <v/>
      </c>
      <c r="P518" s="42" t="str">
        <f>IF('asset_&amp;_open_positions'!$C518="","",'asset_&amp;_open_positions'!$H518)</f>
        <v/>
      </c>
      <c r="Q518" s="78" t="str">
        <f>IF(OR('asset_&amp;_open_positions'!$C518="",'asset_&amp;_open_positions'!$J518="SWAP",'asset_&amp;_open_positions'!$J518="FUTURE",'asset_&amp;_open_positions'!$J518="CME FUTURE"),"",'asset_&amp;_open_positions'!$M518)</f>
        <v/>
      </c>
      <c r="R518" s="42" t="str">
        <f>IF(OR('asset_&amp;_open_positions'!$C518="",'asset_&amp;_open_positions'!$J518="SWAP",'asset_&amp;_open_positions'!$J518="FUTURE",'asset_&amp;_open_positions'!$J518="CME FUTURE"),"",'asset_&amp;_open_positions'!$H518)</f>
        <v/>
      </c>
    </row>
    <row r="519" spans="15:18" x14ac:dyDescent="0.25">
      <c r="O519" s="78" t="str">
        <f>IF('asset_&amp;_open_positions'!$C519="","",'asset_&amp;_open_positions'!$E519)</f>
        <v/>
      </c>
      <c r="P519" s="42" t="str">
        <f>IF('asset_&amp;_open_positions'!$C519="","",'asset_&amp;_open_positions'!$H519)</f>
        <v/>
      </c>
      <c r="Q519" s="78" t="str">
        <f>IF(OR('asset_&amp;_open_positions'!$C519="",'asset_&amp;_open_positions'!$J519="SWAP",'asset_&amp;_open_positions'!$J519="FUTURE",'asset_&amp;_open_positions'!$J519="CME FUTURE"),"",'asset_&amp;_open_positions'!$M519)</f>
        <v/>
      </c>
      <c r="R519" s="42" t="str">
        <f>IF(OR('asset_&amp;_open_positions'!$C519="",'asset_&amp;_open_positions'!$J519="SWAP",'asset_&amp;_open_positions'!$J519="FUTURE",'asset_&amp;_open_positions'!$J519="CME FUTURE"),"",'asset_&amp;_open_positions'!$H519)</f>
        <v/>
      </c>
    </row>
    <row r="520" spans="15:18" x14ac:dyDescent="0.25">
      <c r="O520" s="78" t="str">
        <f>IF('asset_&amp;_open_positions'!$C520="","",'asset_&amp;_open_positions'!$E520)</f>
        <v/>
      </c>
      <c r="P520" s="42" t="str">
        <f>IF('asset_&amp;_open_positions'!$C520="","",'asset_&amp;_open_positions'!$H520)</f>
        <v/>
      </c>
      <c r="Q520" s="78" t="str">
        <f>IF(OR('asset_&amp;_open_positions'!$C520="",'asset_&amp;_open_positions'!$J520="SWAP",'asset_&amp;_open_positions'!$J520="FUTURE",'asset_&amp;_open_positions'!$J520="CME FUTURE"),"",'asset_&amp;_open_positions'!$M520)</f>
        <v/>
      </c>
      <c r="R520" s="42" t="str">
        <f>IF(OR('asset_&amp;_open_positions'!$C520="",'asset_&amp;_open_positions'!$J520="SWAP",'asset_&amp;_open_positions'!$J520="FUTURE",'asset_&amp;_open_positions'!$J520="CME FUTURE"),"",'asset_&amp;_open_positions'!$H520)</f>
        <v/>
      </c>
    </row>
    <row r="521" spans="15:18" x14ac:dyDescent="0.25">
      <c r="O521" s="78" t="str">
        <f>IF('asset_&amp;_open_positions'!$C521="","",'asset_&amp;_open_positions'!$E521)</f>
        <v/>
      </c>
      <c r="P521" s="42" t="str">
        <f>IF('asset_&amp;_open_positions'!$C521="","",'asset_&amp;_open_positions'!$H521)</f>
        <v/>
      </c>
      <c r="Q521" s="78" t="str">
        <f>IF(OR('asset_&amp;_open_positions'!$C521="",'asset_&amp;_open_positions'!$J521="SWAP",'asset_&amp;_open_positions'!$J521="FUTURE",'asset_&amp;_open_positions'!$J521="CME FUTURE"),"",'asset_&amp;_open_positions'!$M521)</f>
        <v/>
      </c>
      <c r="R521" s="42" t="str">
        <f>IF(OR('asset_&amp;_open_positions'!$C521="",'asset_&amp;_open_positions'!$J521="SWAP",'asset_&amp;_open_positions'!$J521="FUTURE",'asset_&amp;_open_positions'!$J521="CME FUTURE"),"",'asset_&amp;_open_positions'!$H521)</f>
        <v/>
      </c>
    </row>
    <row r="522" spans="15:18" x14ac:dyDescent="0.25">
      <c r="O522" s="78" t="str">
        <f>IF('asset_&amp;_open_positions'!$C522="","",'asset_&amp;_open_positions'!$E522)</f>
        <v/>
      </c>
      <c r="P522" s="42" t="str">
        <f>IF('asset_&amp;_open_positions'!$C522="","",'asset_&amp;_open_positions'!$H522)</f>
        <v/>
      </c>
      <c r="Q522" s="78" t="str">
        <f>IF(OR('asset_&amp;_open_positions'!$C522="",'asset_&amp;_open_positions'!$J522="SWAP",'asset_&amp;_open_positions'!$J522="FUTURE",'asset_&amp;_open_positions'!$J522="CME FUTURE"),"",'asset_&amp;_open_positions'!$M522)</f>
        <v/>
      </c>
      <c r="R522" s="42" t="str">
        <f>IF(OR('asset_&amp;_open_positions'!$C522="",'asset_&amp;_open_positions'!$J522="SWAP",'asset_&amp;_open_positions'!$J522="FUTURE",'asset_&amp;_open_positions'!$J522="CME FUTURE"),"",'asset_&amp;_open_positions'!$H522)</f>
        <v/>
      </c>
    </row>
    <row r="523" spans="15:18" x14ac:dyDescent="0.25">
      <c r="O523" s="78" t="str">
        <f>IF('asset_&amp;_open_positions'!$C523="","",'asset_&amp;_open_positions'!$E523)</f>
        <v/>
      </c>
      <c r="P523" s="42" t="str">
        <f>IF('asset_&amp;_open_positions'!$C523="","",'asset_&amp;_open_positions'!$H523)</f>
        <v/>
      </c>
      <c r="Q523" s="78" t="str">
        <f>IF(OR('asset_&amp;_open_positions'!$C523="",'asset_&amp;_open_positions'!$J523="SWAP",'asset_&amp;_open_positions'!$J523="FUTURE",'asset_&amp;_open_positions'!$J523="CME FUTURE"),"",'asset_&amp;_open_positions'!$M523)</f>
        <v/>
      </c>
      <c r="R523" s="42" t="str">
        <f>IF(OR('asset_&amp;_open_positions'!$C523="",'asset_&amp;_open_positions'!$J523="SWAP",'asset_&amp;_open_positions'!$J523="FUTURE",'asset_&amp;_open_positions'!$J523="CME FUTURE"),"",'asset_&amp;_open_positions'!$H523)</f>
        <v/>
      </c>
    </row>
    <row r="524" spans="15:18" x14ac:dyDescent="0.25">
      <c r="O524" s="78" t="str">
        <f>IF('asset_&amp;_open_positions'!$C524="","",'asset_&amp;_open_positions'!$E524)</f>
        <v/>
      </c>
      <c r="P524" s="42" t="str">
        <f>IF('asset_&amp;_open_positions'!$C524="","",'asset_&amp;_open_positions'!$H524)</f>
        <v/>
      </c>
      <c r="Q524" s="78" t="str">
        <f>IF(OR('asset_&amp;_open_positions'!$C524="",'asset_&amp;_open_positions'!$J524="SWAP",'asset_&amp;_open_positions'!$J524="FUTURE",'asset_&amp;_open_positions'!$J524="CME FUTURE"),"",'asset_&amp;_open_positions'!$M524)</f>
        <v/>
      </c>
      <c r="R524" s="42" t="str">
        <f>IF(OR('asset_&amp;_open_positions'!$C524="",'asset_&amp;_open_positions'!$J524="SWAP",'asset_&amp;_open_positions'!$J524="FUTURE",'asset_&amp;_open_positions'!$J524="CME FUTURE"),"",'asset_&amp;_open_positions'!$H524)</f>
        <v/>
      </c>
    </row>
    <row r="525" spans="15:18" x14ac:dyDescent="0.25">
      <c r="O525" s="78" t="str">
        <f>IF('asset_&amp;_open_positions'!$C525="","",'asset_&amp;_open_positions'!$E525)</f>
        <v/>
      </c>
      <c r="P525" s="42" t="str">
        <f>IF('asset_&amp;_open_positions'!$C525="","",'asset_&amp;_open_positions'!$H525)</f>
        <v/>
      </c>
      <c r="Q525" s="78" t="str">
        <f>IF(OR('asset_&amp;_open_positions'!$C525="",'asset_&amp;_open_positions'!$J525="SWAP",'asset_&amp;_open_positions'!$J525="FUTURE",'asset_&amp;_open_positions'!$J525="CME FUTURE"),"",'asset_&amp;_open_positions'!$M525)</f>
        <v/>
      </c>
      <c r="R525" s="42" t="str">
        <f>IF(OR('asset_&amp;_open_positions'!$C525="",'asset_&amp;_open_positions'!$J525="SWAP",'asset_&amp;_open_positions'!$J525="FUTURE",'asset_&amp;_open_positions'!$J525="CME FUTURE"),"",'asset_&amp;_open_positions'!$H525)</f>
        <v/>
      </c>
    </row>
    <row r="526" spans="15:18" x14ac:dyDescent="0.25">
      <c r="O526" s="78" t="str">
        <f>IF('asset_&amp;_open_positions'!$C526="","",'asset_&amp;_open_positions'!$E526)</f>
        <v/>
      </c>
      <c r="P526" s="42" t="str">
        <f>IF('asset_&amp;_open_positions'!$C526="","",'asset_&amp;_open_positions'!$H526)</f>
        <v/>
      </c>
      <c r="Q526" s="78" t="str">
        <f>IF(OR('asset_&amp;_open_positions'!$C526="",'asset_&amp;_open_positions'!$J526="SWAP",'asset_&amp;_open_positions'!$J526="FUTURE",'asset_&amp;_open_positions'!$J526="CME FUTURE"),"",'asset_&amp;_open_positions'!$M526)</f>
        <v/>
      </c>
      <c r="R526" s="42" t="str">
        <f>IF(OR('asset_&amp;_open_positions'!$C526="",'asset_&amp;_open_positions'!$J526="SWAP",'asset_&amp;_open_positions'!$J526="FUTURE",'asset_&amp;_open_positions'!$J526="CME FUTURE"),"",'asset_&amp;_open_positions'!$H526)</f>
        <v/>
      </c>
    </row>
    <row r="527" spans="15:18" x14ac:dyDescent="0.25">
      <c r="O527" s="78" t="str">
        <f>IF('asset_&amp;_open_positions'!$C527="","",'asset_&amp;_open_positions'!$E527)</f>
        <v/>
      </c>
      <c r="P527" s="42" t="str">
        <f>IF('asset_&amp;_open_positions'!$C527="","",'asset_&amp;_open_positions'!$H527)</f>
        <v/>
      </c>
      <c r="Q527" s="78" t="str">
        <f>IF(OR('asset_&amp;_open_positions'!$C527="",'asset_&amp;_open_positions'!$J527="SWAP",'asset_&amp;_open_positions'!$J527="FUTURE",'asset_&amp;_open_positions'!$J527="CME FUTURE"),"",'asset_&amp;_open_positions'!$M527)</f>
        <v/>
      </c>
      <c r="R527" s="42" t="str">
        <f>IF(OR('asset_&amp;_open_positions'!$C527="",'asset_&amp;_open_positions'!$J527="SWAP",'asset_&amp;_open_positions'!$J527="FUTURE",'asset_&amp;_open_positions'!$J527="CME FUTURE"),"",'asset_&amp;_open_positions'!$H527)</f>
        <v/>
      </c>
    </row>
    <row r="528" spans="15:18" x14ac:dyDescent="0.25">
      <c r="O528" s="78" t="str">
        <f>IF('asset_&amp;_open_positions'!$C528="","",'asset_&amp;_open_positions'!$E528)</f>
        <v/>
      </c>
      <c r="P528" s="42" t="str">
        <f>IF('asset_&amp;_open_positions'!$C528="","",'asset_&amp;_open_positions'!$H528)</f>
        <v/>
      </c>
      <c r="Q528" s="78" t="str">
        <f>IF(OR('asset_&amp;_open_positions'!$C528="",'asset_&amp;_open_positions'!$J528="SWAP",'asset_&amp;_open_positions'!$J528="FUTURE",'asset_&amp;_open_positions'!$J528="CME FUTURE"),"",'asset_&amp;_open_positions'!$M528)</f>
        <v/>
      </c>
      <c r="R528" s="42" t="str">
        <f>IF(OR('asset_&amp;_open_positions'!$C528="",'asset_&amp;_open_positions'!$J528="SWAP",'asset_&amp;_open_positions'!$J528="FUTURE",'asset_&amp;_open_positions'!$J528="CME FUTURE"),"",'asset_&amp;_open_positions'!$H528)</f>
        <v/>
      </c>
    </row>
    <row r="529" spans="15:18" x14ac:dyDescent="0.25">
      <c r="O529" s="78" t="str">
        <f>IF('asset_&amp;_open_positions'!$C529="","",'asset_&amp;_open_positions'!$E529)</f>
        <v/>
      </c>
      <c r="P529" s="42" t="str">
        <f>IF('asset_&amp;_open_positions'!$C529="","",'asset_&amp;_open_positions'!$H529)</f>
        <v/>
      </c>
      <c r="Q529" s="78" t="str">
        <f>IF(OR('asset_&amp;_open_positions'!$C529="",'asset_&amp;_open_positions'!$J529="SWAP",'asset_&amp;_open_positions'!$J529="FUTURE",'asset_&amp;_open_positions'!$J529="CME FUTURE"),"",'asset_&amp;_open_positions'!$M529)</f>
        <v/>
      </c>
      <c r="R529" s="42" t="str">
        <f>IF(OR('asset_&amp;_open_positions'!$C529="",'asset_&amp;_open_positions'!$J529="SWAP",'asset_&amp;_open_positions'!$J529="FUTURE",'asset_&amp;_open_positions'!$J529="CME FUTURE"),"",'asset_&amp;_open_positions'!$H529)</f>
        <v/>
      </c>
    </row>
    <row r="530" spans="15:18" x14ac:dyDescent="0.25">
      <c r="O530" s="78" t="str">
        <f>IF('asset_&amp;_open_positions'!$C530="","",'asset_&amp;_open_positions'!$E530)</f>
        <v/>
      </c>
      <c r="P530" s="42" t="str">
        <f>IF('asset_&amp;_open_positions'!$C530="","",'asset_&amp;_open_positions'!$H530)</f>
        <v/>
      </c>
      <c r="Q530" s="78" t="str">
        <f>IF(OR('asset_&amp;_open_positions'!$C530="",'asset_&amp;_open_positions'!$J530="SWAP",'asset_&amp;_open_positions'!$J530="FUTURE",'asset_&amp;_open_positions'!$J530="CME FUTURE"),"",'asset_&amp;_open_positions'!$M530)</f>
        <v/>
      </c>
      <c r="R530" s="42" t="str">
        <f>IF(OR('asset_&amp;_open_positions'!$C530="",'asset_&amp;_open_positions'!$J530="SWAP",'asset_&amp;_open_positions'!$J530="FUTURE",'asset_&amp;_open_positions'!$J530="CME FUTURE"),"",'asset_&amp;_open_positions'!$H530)</f>
        <v/>
      </c>
    </row>
    <row r="531" spans="15:18" x14ac:dyDescent="0.25">
      <c r="O531" s="78" t="str">
        <f>IF('asset_&amp;_open_positions'!$C531="","",'asset_&amp;_open_positions'!$E531)</f>
        <v/>
      </c>
      <c r="P531" s="42" t="str">
        <f>IF('asset_&amp;_open_positions'!$C531="","",'asset_&amp;_open_positions'!$H531)</f>
        <v/>
      </c>
      <c r="Q531" s="78" t="str">
        <f>IF(OR('asset_&amp;_open_positions'!$C531="",'asset_&amp;_open_positions'!$J531="SWAP",'asset_&amp;_open_positions'!$J531="FUTURE",'asset_&amp;_open_positions'!$J531="CME FUTURE"),"",'asset_&amp;_open_positions'!$M531)</f>
        <v/>
      </c>
      <c r="R531" s="42" t="str">
        <f>IF(OR('asset_&amp;_open_positions'!$C531="",'asset_&amp;_open_positions'!$J531="SWAP",'asset_&amp;_open_positions'!$J531="FUTURE",'asset_&amp;_open_positions'!$J531="CME FUTURE"),"",'asset_&amp;_open_positions'!$H531)</f>
        <v/>
      </c>
    </row>
    <row r="532" spans="15:18" x14ac:dyDescent="0.25">
      <c r="O532" s="78" t="str">
        <f>IF('asset_&amp;_open_positions'!$C532="","",'asset_&amp;_open_positions'!$E532)</f>
        <v/>
      </c>
      <c r="P532" s="42" t="str">
        <f>IF('asset_&amp;_open_positions'!$C532="","",'asset_&amp;_open_positions'!$H532)</f>
        <v/>
      </c>
      <c r="Q532" s="78" t="str">
        <f>IF(OR('asset_&amp;_open_positions'!$C532="",'asset_&amp;_open_positions'!$J532="SWAP",'asset_&amp;_open_positions'!$J532="FUTURE",'asset_&amp;_open_positions'!$J532="CME FUTURE"),"",'asset_&amp;_open_positions'!$M532)</f>
        <v/>
      </c>
      <c r="R532" s="42" t="str">
        <f>IF(OR('asset_&amp;_open_positions'!$C532="",'asset_&amp;_open_positions'!$J532="SWAP",'asset_&amp;_open_positions'!$J532="FUTURE",'asset_&amp;_open_positions'!$J532="CME FUTURE"),"",'asset_&amp;_open_positions'!$H532)</f>
        <v/>
      </c>
    </row>
    <row r="533" spans="15:18" x14ac:dyDescent="0.25">
      <c r="O533" s="78" t="str">
        <f>IF('asset_&amp;_open_positions'!$C533="","",'asset_&amp;_open_positions'!$E533)</f>
        <v/>
      </c>
      <c r="P533" s="42" t="str">
        <f>IF('asset_&amp;_open_positions'!$C533="","",'asset_&amp;_open_positions'!$H533)</f>
        <v/>
      </c>
      <c r="Q533" s="78" t="str">
        <f>IF(OR('asset_&amp;_open_positions'!$C533="",'asset_&amp;_open_positions'!$J533="SWAP",'asset_&amp;_open_positions'!$J533="FUTURE",'asset_&amp;_open_positions'!$J533="CME FUTURE"),"",'asset_&amp;_open_positions'!$M533)</f>
        <v/>
      </c>
      <c r="R533" s="42" t="str">
        <f>IF(OR('asset_&amp;_open_positions'!$C533="",'asset_&amp;_open_positions'!$J533="SWAP",'asset_&amp;_open_positions'!$J533="FUTURE",'asset_&amp;_open_positions'!$J533="CME FUTURE"),"",'asset_&amp;_open_positions'!$H533)</f>
        <v/>
      </c>
    </row>
    <row r="534" spans="15:18" x14ac:dyDescent="0.25">
      <c r="O534" s="78" t="str">
        <f>IF('asset_&amp;_open_positions'!$C534="","",'asset_&amp;_open_positions'!$E534)</f>
        <v/>
      </c>
      <c r="P534" s="42" t="str">
        <f>IF('asset_&amp;_open_positions'!$C534="","",'asset_&amp;_open_positions'!$H534)</f>
        <v/>
      </c>
      <c r="Q534" s="78" t="str">
        <f>IF(OR('asset_&amp;_open_positions'!$C534="",'asset_&amp;_open_positions'!$J534="SWAP",'asset_&amp;_open_positions'!$J534="FUTURE",'asset_&amp;_open_positions'!$J534="CME FUTURE"),"",'asset_&amp;_open_positions'!$M534)</f>
        <v/>
      </c>
      <c r="R534" s="42" t="str">
        <f>IF(OR('asset_&amp;_open_positions'!$C534="",'asset_&amp;_open_positions'!$J534="SWAP",'asset_&amp;_open_positions'!$J534="FUTURE",'asset_&amp;_open_positions'!$J534="CME FUTURE"),"",'asset_&amp;_open_positions'!$H534)</f>
        <v/>
      </c>
    </row>
    <row r="535" spans="15:18" x14ac:dyDescent="0.25">
      <c r="O535" s="78" t="str">
        <f>IF('asset_&amp;_open_positions'!$C535="","",'asset_&amp;_open_positions'!$E535)</f>
        <v/>
      </c>
      <c r="P535" s="42" t="str">
        <f>IF('asset_&amp;_open_positions'!$C535="","",'asset_&amp;_open_positions'!$H535)</f>
        <v/>
      </c>
      <c r="Q535" s="78" t="str">
        <f>IF(OR('asset_&amp;_open_positions'!$C535="",'asset_&amp;_open_positions'!$J535="SWAP",'asset_&amp;_open_positions'!$J535="FUTURE",'asset_&amp;_open_positions'!$J535="CME FUTURE"),"",'asset_&amp;_open_positions'!$M535)</f>
        <v/>
      </c>
      <c r="R535" s="42" t="str">
        <f>IF(OR('asset_&amp;_open_positions'!$C535="",'asset_&amp;_open_positions'!$J535="SWAP",'asset_&amp;_open_positions'!$J535="FUTURE",'asset_&amp;_open_positions'!$J535="CME FUTURE"),"",'asset_&amp;_open_positions'!$H535)</f>
        <v/>
      </c>
    </row>
    <row r="536" spans="15:18" x14ac:dyDescent="0.25">
      <c r="O536" s="78" t="str">
        <f>IF('asset_&amp;_open_positions'!$C536="","",'asset_&amp;_open_positions'!$E536)</f>
        <v/>
      </c>
      <c r="P536" s="42" t="str">
        <f>IF('asset_&amp;_open_positions'!$C536="","",'asset_&amp;_open_positions'!$H536)</f>
        <v/>
      </c>
      <c r="Q536" s="78" t="str">
        <f>IF(OR('asset_&amp;_open_positions'!$C536="",'asset_&amp;_open_positions'!$J536="SWAP",'asset_&amp;_open_positions'!$J536="FUTURE",'asset_&amp;_open_positions'!$J536="CME FUTURE"),"",'asset_&amp;_open_positions'!$M536)</f>
        <v/>
      </c>
      <c r="R536" s="42" t="str">
        <f>IF(OR('asset_&amp;_open_positions'!$C536="",'asset_&amp;_open_positions'!$J536="SWAP",'asset_&amp;_open_positions'!$J536="FUTURE",'asset_&amp;_open_positions'!$J536="CME FUTURE"),"",'asset_&amp;_open_positions'!$H536)</f>
        <v/>
      </c>
    </row>
    <row r="537" spans="15:18" x14ac:dyDescent="0.25">
      <c r="O537" s="78" t="str">
        <f>IF('asset_&amp;_open_positions'!$C537="","",'asset_&amp;_open_positions'!$E537)</f>
        <v/>
      </c>
      <c r="P537" s="42" t="str">
        <f>IF('asset_&amp;_open_positions'!$C537="","",'asset_&amp;_open_positions'!$H537)</f>
        <v/>
      </c>
      <c r="Q537" s="78" t="str">
        <f>IF(OR('asset_&amp;_open_positions'!$C537="",'asset_&amp;_open_positions'!$J537="SWAP",'asset_&amp;_open_positions'!$J537="FUTURE",'asset_&amp;_open_positions'!$J537="CME FUTURE"),"",'asset_&amp;_open_positions'!$M537)</f>
        <v/>
      </c>
      <c r="R537" s="42" t="str">
        <f>IF(OR('asset_&amp;_open_positions'!$C537="",'asset_&amp;_open_positions'!$J537="SWAP",'asset_&amp;_open_positions'!$J537="FUTURE",'asset_&amp;_open_positions'!$J537="CME FUTURE"),"",'asset_&amp;_open_positions'!$H537)</f>
        <v/>
      </c>
    </row>
    <row r="538" spans="15:18" x14ac:dyDescent="0.25">
      <c r="O538" s="78" t="str">
        <f>IF('asset_&amp;_open_positions'!$C538="","",'asset_&amp;_open_positions'!$E538)</f>
        <v/>
      </c>
      <c r="P538" s="42" t="str">
        <f>IF('asset_&amp;_open_positions'!$C538="","",'asset_&amp;_open_positions'!$H538)</f>
        <v/>
      </c>
      <c r="Q538" s="78" t="str">
        <f>IF(OR('asset_&amp;_open_positions'!$C538="",'asset_&amp;_open_positions'!$J538="SWAP",'asset_&amp;_open_positions'!$J538="FUTURE",'asset_&amp;_open_positions'!$J538="CME FUTURE"),"",'asset_&amp;_open_positions'!$M538)</f>
        <v/>
      </c>
      <c r="R538" s="42" t="str">
        <f>IF(OR('asset_&amp;_open_positions'!$C538="",'asset_&amp;_open_positions'!$J538="SWAP",'asset_&amp;_open_positions'!$J538="FUTURE",'asset_&amp;_open_positions'!$J538="CME FUTURE"),"",'asset_&amp;_open_positions'!$H538)</f>
        <v/>
      </c>
    </row>
    <row r="539" spans="15:18" x14ac:dyDescent="0.25">
      <c r="O539" s="78" t="str">
        <f>IF('asset_&amp;_open_positions'!$C539="","",'asset_&amp;_open_positions'!$E539)</f>
        <v/>
      </c>
      <c r="P539" s="42" t="str">
        <f>IF('asset_&amp;_open_positions'!$C539="","",'asset_&amp;_open_positions'!$H539)</f>
        <v/>
      </c>
      <c r="Q539" s="78" t="str">
        <f>IF(OR('asset_&amp;_open_positions'!$C539="",'asset_&amp;_open_positions'!$J539="SWAP",'asset_&amp;_open_positions'!$J539="FUTURE",'asset_&amp;_open_positions'!$J539="CME FUTURE"),"",'asset_&amp;_open_positions'!$M539)</f>
        <v/>
      </c>
      <c r="R539" s="42" t="str">
        <f>IF(OR('asset_&amp;_open_positions'!$C539="",'asset_&amp;_open_positions'!$J539="SWAP",'asset_&amp;_open_positions'!$J539="FUTURE",'asset_&amp;_open_positions'!$J539="CME FUTURE"),"",'asset_&amp;_open_positions'!$H539)</f>
        <v/>
      </c>
    </row>
    <row r="540" spans="15:18" x14ac:dyDescent="0.25">
      <c r="O540" s="78" t="str">
        <f>IF('asset_&amp;_open_positions'!$C540="","",'asset_&amp;_open_positions'!$E540)</f>
        <v/>
      </c>
      <c r="P540" s="42" t="str">
        <f>IF('asset_&amp;_open_positions'!$C540="","",'asset_&amp;_open_positions'!$H540)</f>
        <v/>
      </c>
      <c r="Q540" s="78" t="str">
        <f>IF(OR('asset_&amp;_open_positions'!$C540="",'asset_&amp;_open_positions'!$J540="SWAP",'asset_&amp;_open_positions'!$J540="FUTURE",'asset_&amp;_open_positions'!$J540="CME FUTURE"),"",'asset_&amp;_open_positions'!$M540)</f>
        <v/>
      </c>
      <c r="R540" s="42" t="str">
        <f>IF(OR('asset_&amp;_open_positions'!$C540="",'asset_&amp;_open_positions'!$J540="SWAP",'asset_&amp;_open_positions'!$J540="FUTURE",'asset_&amp;_open_positions'!$J540="CME FUTURE"),"",'asset_&amp;_open_positions'!$H540)</f>
        <v/>
      </c>
    </row>
  </sheetData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F1CDF-A424-4CFE-9CFA-8C77458A81B1}">
  <sheetPr codeName="Sheet14"/>
  <dimension ref="A2:B2"/>
  <sheetViews>
    <sheetView workbookViewId="0">
      <selection activeCell="A2" sqref="A2:B2"/>
    </sheetView>
  </sheetViews>
  <sheetFormatPr defaultRowHeight="15" x14ac:dyDescent="0.25"/>
  <cols>
    <col min="1" max="1" width="22.5703125" style="10" customWidth="1"/>
    <col min="2" max="2" width="53.28515625" customWidth="1"/>
  </cols>
  <sheetData>
    <row r="2" spans="1:2" x14ac:dyDescent="0.25">
      <c r="A2" s="10" t="s">
        <v>950</v>
      </c>
      <c r="B2" t="s">
        <v>949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</vt:i4>
      </vt:variant>
    </vt:vector>
  </HeadingPairs>
  <TitlesOfParts>
    <vt:vector size="35" baseType="lpstr">
      <vt:lpstr>Basis</vt:lpstr>
      <vt:lpstr>Trading Positions</vt:lpstr>
      <vt:lpstr>NetAssets</vt:lpstr>
      <vt:lpstr>Futures &amp; Perps Summary</vt:lpstr>
      <vt:lpstr>Futures &amp; Perps Shifted</vt:lpstr>
      <vt:lpstr>Exchange-Positions Day-On-Day</vt:lpstr>
      <vt:lpstr>Exchange-Positions</vt:lpstr>
      <vt:lpstr>asset_&amp;_open_positions</vt:lpstr>
      <vt:lpstr>net_open_positions</vt:lpstr>
      <vt:lpstr>Client Reporting</vt:lpstr>
      <vt:lpstr>Exchange Balance NAV Recon</vt:lpstr>
      <vt:lpstr>NAV Reconcilation</vt:lpstr>
      <vt:lpstr>Summary_Exchange_Balances_00UTC</vt:lpstr>
      <vt:lpstr>raw_exchange_data</vt:lpstr>
      <vt:lpstr>trading_client_summary</vt:lpstr>
      <vt:lpstr>trading_product_summary</vt:lpstr>
      <vt:lpstr>trading_client_detail</vt:lpstr>
      <vt:lpstr>Trading Balances</vt:lpstr>
      <vt:lpstr>Mappings</vt:lpstr>
      <vt:lpstr>Config</vt:lpstr>
      <vt:lpstr>DataDirectory</vt:lpstr>
      <vt:lpstr>Default_Exchange</vt:lpstr>
      <vt:lpstr>DefaultScenario</vt:lpstr>
      <vt:lpstr>LatestGrandTotal</vt:lpstr>
      <vt:lpstr>LGD</vt:lpstr>
      <vt:lpstr>NAVReportLabelMap</vt:lpstr>
      <vt:lpstr>RunningTotalHeader</vt:lpstr>
      <vt:lpstr>ShiftByCurrencyDeriv</vt:lpstr>
      <vt:lpstr>ShiftByCurrencyDerivHeader</vt:lpstr>
      <vt:lpstr>SpotUSDRateTable</vt:lpstr>
      <vt:lpstr>TodaysExchangePosition</vt:lpstr>
      <vt:lpstr>TodaysReportDate</vt:lpstr>
      <vt:lpstr>USDLikeTotals</vt:lpstr>
      <vt:lpstr>YeserdaysReportDate</vt:lpstr>
      <vt:lpstr>YesterdaysExchangePosition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Kingham</dc:creator>
  <cp:lastModifiedBy>Stuart Kingham</cp:lastModifiedBy>
  <dcterms:created xsi:type="dcterms:W3CDTF">2022-08-30T20:44:24Z</dcterms:created>
  <dcterms:modified xsi:type="dcterms:W3CDTF">2023-02-02T16:54:23Z</dcterms:modified>
</cp:coreProperties>
</file>